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7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8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 defaultThemeVersion="124226"/>
  <bookViews>
    <workbookView xWindow="-105" yWindow="30" windowWidth="28755" windowHeight="12840" tabRatio="815" activeTab="1"/>
  </bookViews>
  <sheets>
    <sheet name="F" sheetId="7" r:id="rId1"/>
    <sheet name="1 в день" sheetId="22" r:id="rId2"/>
    <sheet name="Упражнение" sheetId="20" r:id="rId3"/>
    <sheet name="Отчеты" sheetId="28" r:id="rId4"/>
    <sheet name="Вес, сон, питание, курс" sheetId="31" r:id="rId5"/>
    <sheet name="Калькулятор питания" sheetId="30" r:id="rId6"/>
    <sheet name="Графики" sheetId="24" r:id="rId7"/>
    <sheet name="2 в день" sheetId="19" r:id="rId8"/>
    <sheet name="Справка" sheetId="21" r:id="rId9"/>
    <sheet name="Упр" sheetId="27" r:id="rId10"/>
    <sheet name="Прод" sheetId="29" r:id="rId11"/>
  </sheets>
  <functionGroups builtInGroupCount="17"/>
  <calcPr calcId="145621"/>
</workbook>
</file>

<file path=xl/calcChain.xml><?xml version="1.0" encoding="utf-8"?>
<calcChain xmlns="http://schemas.openxmlformats.org/spreadsheetml/2006/main">
  <c r="AH17" i="22" l="1"/>
  <c r="G116" i="22" l="1"/>
  <c r="AH6" i="22"/>
  <c r="AH34" i="22"/>
  <c r="AH33" i="22"/>
  <c r="AH32" i="22"/>
  <c r="AH31" i="22"/>
  <c r="AH26" i="22"/>
  <c r="AH25" i="22"/>
  <c r="AH24" i="22"/>
  <c r="AH23" i="22" l="1"/>
  <c r="AH22" i="22" l="1"/>
  <c r="AH16" i="22"/>
  <c r="AH15" i="22"/>
  <c r="AH14" i="22"/>
  <c r="AH8" i="22"/>
  <c r="AH7" i="22"/>
  <c r="AY11" i="31" l="1"/>
  <c r="Q56" i="21" l="1"/>
  <c r="Q57" i="21"/>
  <c r="Q58" i="21"/>
  <c r="Q59" i="21"/>
  <c r="Q60" i="21"/>
  <c r="Q61" i="21"/>
  <c r="Q62" i="21"/>
  <c r="Q63" i="21"/>
  <c r="Q64" i="21"/>
  <c r="Q65" i="21"/>
  <c r="Q66" i="21"/>
  <c r="Q67" i="21"/>
  <c r="Q68" i="21"/>
  <c r="Q45" i="21"/>
  <c r="Q46" i="21"/>
  <c r="Q47" i="21"/>
  <c r="Q48" i="21"/>
  <c r="Q49" i="21"/>
  <c r="Q50" i="21"/>
  <c r="Q51" i="21"/>
  <c r="Q52" i="21"/>
  <c r="Q53" i="21"/>
  <c r="Q54" i="21"/>
  <c r="Q55" i="21"/>
  <c r="Q44" i="21"/>
  <c r="W31" i="20" l="1"/>
  <c r="W30" i="20"/>
  <c r="W29" i="20"/>
  <c r="W28" i="20"/>
  <c r="W27" i="20"/>
  <c r="W26" i="20"/>
  <c r="W25" i="20"/>
  <c r="W24" i="20"/>
  <c r="W23" i="20"/>
  <c r="W22" i="20"/>
  <c r="W21" i="20"/>
  <c r="W20" i="20"/>
  <c r="W19" i="20"/>
  <c r="W18" i="20"/>
  <c r="W17" i="20"/>
  <c r="W16" i="20"/>
  <c r="W15" i="20"/>
  <c r="W14" i="20"/>
  <c r="W13" i="20"/>
  <c r="W12" i="20"/>
  <c r="W11" i="20"/>
  <c r="W10" i="20"/>
  <c r="W9" i="20"/>
  <c r="W8" i="20"/>
  <c r="W7" i="20"/>
  <c r="S31" i="20"/>
  <c r="S30" i="20"/>
  <c r="S29" i="20"/>
  <c r="S28" i="20"/>
  <c r="S27" i="20"/>
  <c r="S26" i="20"/>
  <c r="S25" i="20"/>
  <c r="S24" i="20"/>
  <c r="S23" i="20"/>
  <c r="S22" i="20"/>
  <c r="S21" i="20"/>
  <c r="S20" i="20"/>
  <c r="S19" i="20"/>
  <c r="S18" i="20"/>
  <c r="S17" i="20"/>
  <c r="S16" i="20"/>
  <c r="S15" i="20"/>
  <c r="S14" i="20"/>
  <c r="S13" i="20"/>
  <c r="S12" i="20"/>
  <c r="S11" i="20"/>
  <c r="S10" i="20"/>
  <c r="S9" i="20"/>
  <c r="S8" i="20"/>
  <c r="S7" i="20"/>
  <c r="O31" i="20"/>
  <c r="O30" i="20"/>
  <c r="O29" i="20"/>
  <c r="O28" i="20"/>
  <c r="O27" i="20"/>
  <c r="O26" i="20"/>
  <c r="O25" i="20"/>
  <c r="O24" i="20"/>
  <c r="O23" i="20"/>
  <c r="O22" i="20"/>
  <c r="O21" i="20"/>
  <c r="O20" i="20"/>
  <c r="O19" i="20"/>
  <c r="O18" i="20"/>
  <c r="O17" i="20"/>
  <c r="O16" i="20"/>
  <c r="O15" i="20"/>
  <c r="O14" i="20"/>
  <c r="O13" i="20"/>
  <c r="O12" i="20"/>
  <c r="O11" i="20"/>
  <c r="O10" i="20"/>
  <c r="O9" i="20"/>
  <c r="O8" i="20"/>
  <c r="O7" i="20"/>
  <c r="K31" i="20"/>
  <c r="K30" i="20"/>
  <c r="K29" i="20"/>
  <c r="K28" i="20"/>
  <c r="K27" i="20"/>
  <c r="K26" i="20"/>
  <c r="K25" i="20"/>
  <c r="K24" i="20"/>
  <c r="K23" i="20"/>
  <c r="K22" i="20"/>
  <c r="K21" i="20"/>
  <c r="K20" i="20"/>
  <c r="K19" i="20"/>
  <c r="K18" i="20"/>
  <c r="K17" i="20"/>
  <c r="K16" i="20"/>
  <c r="K15" i="20"/>
  <c r="K14" i="20"/>
  <c r="K13" i="20"/>
  <c r="K12" i="20"/>
  <c r="K11" i="20"/>
  <c r="K10" i="20"/>
  <c r="K9" i="20"/>
  <c r="K8" i="20"/>
  <c r="K7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C31" i="20"/>
  <c r="C30" i="20"/>
  <c r="C29" i="20"/>
  <c r="C28" i="20"/>
  <c r="C27" i="20"/>
  <c r="C26" i="20"/>
  <c r="C25" i="20"/>
  <c r="C24" i="20"/>
  <c r="C23" i="20"/>
  <c r="C22" i="20"/>
  <c r="C21" i="20"/>
  <c r="C20" i="20"/>
  <c r="C19" i="20"/>
  <c r="C18" i="20"/>
  <c r="C17" i="20"/>
  <c r="C16" i="20"/>
  <c r="C15" i="20"/>
  <c r="C14" i="20"/>
  <c r="C13" i="20"/>
  <c r="C12" i="20"/>
  <c r="C11" i="20"/>
  <c r="C10" i="20"/>
  <c r="C9" i="20"/>
  <c r="C8" i="20"/>
  <c r="C7" i="20"/>
  <c r="AA4" i="22" l="1"/>
  <c r="W4" i="22"/>
  <c r="S4" i="22"/>
  <c r="O4" i="22"/>
  <c r="K4" i="22"/>
  <c r="G4" i="22"/>
  <c r="AK4" i="22" s="1"/>
  <c r="AA1400" i="22" l="1"/>
  <c r="AA1399" i="22"/>
  <c r="AA1398" i="22"/>
  <c r="AA1397" i="22"/>
  <c r="AA1396" i="22"/>
  <c r="AA1395" i="22"/>
  <c r="AA1394" i="22"/>
  <c r="AA1393" i="22"/>
  <c r="AA1391" i="22"/>
  <c r="AA1390" i="22"/>
  <c r="AA1389" i="22"/>
  <c r="AA1388" i="22"/>
  <c r="AA1387" i="22"/>
  <c r="AA1386" i="22"/>
  <c r="AA1385" i="22"/>
  <c r="AA1384" i="22"/>
  <c r="AA1382" i="22"/>
  <c r="AA1381" i="22"/>
  <c r="AA1380" i="22"/>
  <c r="AA1379" i="22"/>
  <c r="AA1378" i="22"/>
  <c r="AA1377" i="22"/>
  <c r="AA1376" i="22"/>
  <c r="AA1375" i="22"/>
  <c r="AA1373" i="22"/>
  <c r="AA1372" i="22"/>
  <c r="AA1371" i="22"/>
  <c r="AA1370" i="22"/>
  <c r="AA1369" i="22"/>
  <c r="AA1368" i="22"/>
  <c r="AA1367" i="22"/>
  <c r="AA1366" i="22"/>
  <c r="AA1364" i="22"/>
  <c r="AA1363" i="22"/>
  <c r="AA1362" i="22"/>
  <c r="AA1361" i="22"/>
  <c r="AA1360" i="22"/>
  <c r="AA1359" i="22"/>
  <c r="AA1358" i="22"/>
  <c r="AA1357" i="22"/>
  <c r="AA1355" i="22"/>
  <c r="AA1354" i="22"/>
  <c r="AA1353" i="22"/>
  <c r="AA1352" i="22"/>
  <c r="AA1351" i="22"/>
  <c r="AA1350" i="22"/>
  <c r="AA1349" i="22"/>
  <c r="AA1348" i="22"/>
  <c r="W1400" i="22"/>
  <c r="W1399" i="22"/>
  <c r="W1398" i="22"/>
  <c r="W1397" i="22"/>
  <c r="W1396" i="22"/>
  <c r="W1395" i="22"/>
  <c r="W1394" i="22"/>
  <c r="W1393" i="22"/>
  <c r="W1391" i="22"/>
  <c r="W1390" i="22"/>
  <c r="W1389" i="22"/>
  <c r="W1388" i="22"/>
  <c r="W1387" i="22"/>
  <c r="W1386" i="22"/>
  <c r="W1385" i="22"/>
  <c r="W1384" i="22"/>
  <c r="W1382" i="22"/>
  <c r="W1381" i="22"/>
  <c r="W1380" i="22"/>
  <c r="W1379" i="22"/>
  <c r="W1378" i="22"/>
  <c r="W1377" i="22"/>
  <c r="W1376" i="22"/>
  <c r="W1375" i="22"/>
  <c r="W1373" i="22"/>
  <c r="W1372" i="22"/>
  <c r="W1371" i="22"/>
  <c r="W1370" i="22"/>
  <c r="W1369" i="22"/>
  <c r="W1368" i="22"/>
  <c r="W1367" i="22"/>
  <c r="W1366" i="22"/>
  <c r="W1364" i="22"/>
  <c r="W1363" i="22"/>
  <c r="W1362" i="22"/>
  <c r="W1361" i="22"/>
  <c r="W1360" i="22"/>
  <c r="W1359" i="22"/>
  <c r="W1358" i="22"/>
  <c r="W1357" i="22"/>
  <c r="W1355" i="22"/>
  <c r="W1354" i="22"/>
  <c r="W1353" i="22"/>
  <c r="W1352" i="22"/>
  <c r="W1351" i="22"/>
  <c r="W1350" i="22"/>
  <c r="W1349" i="22"/>
  <c r="W1348" i="22"/>
  <c r="S1400" i="22"/>
  <c r="S1399" i="22"/>
  <c r="S1398" i="22"/>
  <c r="S1397" i="22"/>
  <c r="S1396" i="22"/>
  <c r="S1395" i="22"/>
  <c r="S1394" i="22"/>
  <c r="S1393" i="22"/>
  <c r="S1391" i="22"/>
  <c r="S1390" i="22"/>
  <c r="S1389" i="22"/>
  <c r="S1388" i="22"/>
  <c r="S1387" i="22"/>
  <c r="S1386" i="22"/>
  <c r="S1385" i="22"/>
  <c r="S1384" i="22"/>
  <c r="S1382" i="22"/>
  <c r="S1381" i="22"/>
  <c r="S1380" i="22"/>
  <c r="S1379" i="22"/>
  <c r="S1378" i="22"/>
  <c r="S1377" i="22"/>
  <c r="S1376" i="22"/>
  <c r="S1375" i="22"/>
  <c r="S1373" i="22"/>
  <c r="S1372" i="22"/>
  <c r="S1371" i="22"/>
  <c r="S1370" i="22"/>
  <c r="S1369" i="22"/>
  <c r="S1368" i="22"/>
  <c r="S1367" i="22"/>
  <c r="S1366" i="22"/>
  <c r="S1364" i="22"/>
  <c r="S1363" i="22"/>
  <c r="S1362" i="22"/>
  <c r="S1361" i="22"/>
  <c r="S1360" i="22"/>
  <c r="S1359" i="22"/>
  <c r="S1358" i="22"/>
  <c r="S1357" i="22"/>
  <c r="S1355" i="22"/>
  <c r="S1354" i="22"/>
  <c r="S1353" i="22"/>
  <c r="S1352" i="22"/>
  <c r="S1351" i="22"/>
  <c r="S1350" i="22"/>
  <c r="S1349" i="22"/>
  <c r="S1348" i="22"/>
  <c r="O1400" i="22"/>
  <c r="O1399" i="22"/>
  <c r="O1398" i="22"/>
  <c r="O1397" i="22"/>
  <c r="O1396" i="22"/>
  <c r="O1395" i="22"/>
  <c r="O1394" i="22"/>
  <c r="O1393" i="22"/>
  <c r="O1391" i="22"/>
  <c r="O1390" i="22"/>
  <c r="O1389" i="22"/>
  <c r="O1388" i="22"/>
  <c r="O1387" i="22"/>
  <c r="O1386" i="22"/>
  <c r="O1385" i="22"/>
  <c r="O1384" i="22"/>
  <c r="O1382" i="22"/>
  <c r="O1381" i="22"/>
  <c r="O1380" i="22"/>
  <c r="O1379" i="22"/>
  <c r="O1378" i="22"/>
  <c r="O1377" i="22"/>
  <c r="O1376" i="22"/>
  <c r="O1375" i="22"/>
  <c r="O1373" i="22"/>
  <c r="O1372" i="22"/>
  <c r="O1371" i="22"/>
  <c r="O1370" i="22"/>
  <c r="O1369" i="22"/>
  <c r="O1368" i="22"/>
  <c r="O1367" i="22"/>
  <c r="O1366" i="22"/>
  <c r="O1364" i="22"/>
  <c r="O1363" i="22"/>
  <c r="O1362" i="22"/>
  <c r="O1361" i="22"/>
  <c r="O1360" i="22"/>
  <c r="O1359" i="22"/>
  <c r="O1358" i="22"/>
  <c r="O1357" i="22"/>
  <c r="O1355" i="22"/>
  <c r="O1354" i="22"/>
  <c r="O1353" i="22"/>
  <c r="O1352" i="22"/>
  <c r="O1351" i="22"/>
  <c r="O1350" i="22"/>
  <c r="O1349" i="22"/>
  <c r="O1348" i="22"/>
  <c r="K1400" i="22"/>
  <c r="K1399" i="22"/>
  <c r="K1398" i="22"/>
  <c r="K1397" i="22"/>
  <c r="K1396" i="22"/>
  <c r="K1395" i="22"/>
  <c r="K1394" i="22"/>
  <c r="K1393" i="22"/>
  <c r="K1391" i="22"/>
  <c r="K1390" i="22"/>
  <c r="K1389" i="22"/>
  <c r="K1388" i="22"/>
  <c r="K1387" i="22"/>
  <c r="K1386" i="22"/>
  <c r="K1385" i="22"/>
  <c r="K1384" i="22"/>
  <c r="K1382" i="22"/>
  <c r="K1381" i="22"/>
  <c r="K1380" i="22"/>
  <c r="K1379" i="22"/>
  <c r="K1378" i="22"/>
  <c r="K1377" i="22"/>
  <c r="K1376" i="22"/>
  <c r="K1375" i="22"/>
  <c r="K1373" i="22"/>
  <c r="K1372" i="22"/>
  <c r="K1371" i="22"/>
  <c r="K1370" i="22"/>
  <c r="K1369" i="22"/>
  <c r="K1368" i="22"/>
  <c r="K1367" i="22"/>
  <c r="K1366" i="22"/>
  <c r="K1364" i="22"/>
  <c r="K1363" i="22"/>
  <c r="K1362" i="22"/>
  <c r="K1361" i="22"/>
  <c r="K1360" i="22"/>
  <c r="K1359" i="22"/>
  <c r="K1358" i="22"/>
  <c r="K1357" i="22"/>
  <c r="K1355" i="22"/>
  <c r="K1354" i="22"/>
  <c r="K1353" i="22"/>
  <c r="K1352" i="22"/>
  <c r="K1351" i="22"/>
  <c r="K1350" i="22"/>
  <c r="K1349" i="22"/>
  <c r="K1348" i="22"/>
  <c r="G1400" i="22"/>
  <c r="G1399" i="22"/>
  <c r="G1398" i="22"/>
  <c r="G1397" i="22"/>
  <c r="G1396" i="22"/>
  <c r="G1395" i="22"/>
  <c r="G1394" i="22"/>
  <c r="G1393" i="22"/>
  <c r="G1391" i="22"/>
  <c r="G1390" i="22"/>
  <c r="G1389" i="22"/>
  <c r="G1388" i="22"/>
  <c r="G1387" i="22"/>
  <c r="G1386" i="22"/>
  <c r="G1385" i="22"/>
  <c r="G1384" i="22"/>
  <c r="G1382" i="22"/>
  <c r="G1381" i="22"/>
  <c r="G1380" i="22"/>
  <c r="G1379" i="22"/>
  <c r="G1378" i="22"/>
  <c r="G1377" i="22"/>
  <c r="G1376" i="22"/>
  <c r="G1375" i="22"/>
  <c r="G1373" i="22"/>
  <c r="G1372" i="22"/>
  <c r="G1371" i="22"/>
  <c r="G1370" i="22"/>
  <c r="G1369" i="22"/>
  <c r="G1368" i="22"/>
  <c r="G1367" i="22"/>
  <c r="G1366" i="22"/>
  <c r="G1364" i="22"/>
  <c r="G1363" i="22"/>
  <c r="G1362" i="22"/>
  <c r="G1361" i="22"/>
  <c r="G1360" i="22"/>
  <c r="G1359" i="22"/>
  <c r="G1358" i="22"/>
  <c r="G1357" i="22"/>
  <c r="G1355" i="22"/>
  <c r="G1354" i="22"/>
  <c r="G1353" i="22"/>
  <c r="G1352" i="22"/>
  <c r="G1351" i="22"/>
  <c r="G1350" i="22"/>
  <c r="G1349" i="22"/>
  <c r="G1348" i="22"/>
  <c r="AA1344" i="22"/>
  <c r="AA1343" i="22"/>
  <c r="AA1342" i="22"/>
  <c r="AA1341" i="22"/>
  <c r="AA1340" i="22"/>
  <c r="AA1339" i="22"/>
  <c r="AA1338" i="22"/>
  <c r="AA1337" i="22"/>
  <c r="AA1335" i="22"/>
  <c r="AA1334" i="22"/>
  <c r="AA1333" i="22"/>
  <c r="AA1332" i="22"/>
  <c r="AA1331" i="22"/>
  <c r="AA1330" i="22"/>
  <c r="AA1329" i="22"/>
  <c r="AA1328" i="22"/>
  <c r="AA1326" i="22"/>
  <c r="AA1325" i="22"/>
  <c r="AA1324" i="22"/>
  <c r="AA1323" i="22"/>
  <c r="AA1322" i="22"/>
  <c r="AA1321" i="22"/>
  <c r="AA1320" i="22"/>
  <c r="AA1319" i="22"/>
  <c r="AA1317" i="22"/>
  <c r="AA1316" i="22"/>
  <c r="AA1315" i="22"/>
  <c r="AA1314" i="22"/>
  <c r="AA1313" i="22"/>
  <c r="AA1312" i="22"/>
  <c r="AA1311" i="22"/>
  <c r="AA1310" i="22"/>
  <c r="AA1308" i="22"/>
  <c r="AA1307" i="22"/>
  <c r="AA1306" i="22"/>
  <c r="AA1305" i="22"/>
  <c r="AA1304" i="22"/>
  <c r="AA1303" i="22"/>
  <c r="AA1302" i="22"/>
  <c r="AA1301" i="22"/>
  <c r="AA1299" i="22"/>
  <c r="AA1298" i="22"/>
  <c r="AA1297" i="22"/>
  <c r="AA1296" i="22"/>
  <c r="AA1295" i="22"/>
  <c r="AA1294" i="22"/>
  <c r="AA1293" i="22"/>
  <c r="AA1292" i="22"/>
  <c r="W1344" i="22"/>
  <c r="W1343" i="22"/>
  <c r="W1342" i="22"/>
  <c r="W1341" i="22"/>
  <c r="W1340" i="22"/>
  <c r="W1339" i="22"/>
  <c r="W1338" i="22"/>
  <c r="W1337" i="22"/>
  <c r="W1335" i="22"/>
  <c r="W1334" i="22"/>
  <c r="W1333" i="22"/>
  <c r="W1332" i="22"/>
  <c r="W1331" i="22"/>
  <c r="W1330" i="22"/>
  <c r="W1329" i="22"/>
  <c r="W1328" i="22"/>
  <c r="W1326" i="22"/>
  <c r="W1325" i="22"/>
  <c r="W1324" i="22"/>
  <c r="W1323" i="22"/>
  <c r="W1322" i="22"/>
  <c r="W1321" i="22"/>
  <c r="W1320" i="22"/>
  <c r="W1319" i="22"/>
  <c r="W1317" i="22"/>
  <c r="W1316" i="22"/>
  <c r="W1315" i="22"/>
  <c r="W1314" i="22"/>
  <c r="W1313" i="22"/>
  <c r="W1312" i="22"/>
  <c r="W1311" i="22"/>
  <c r="W1310" i="22"/>
  <c r="W1308" i="22"/>
  <c r="W1307" i="22"/>
  <c r="W1306" i="22"/>
  <c r="W1305" i="22"/>
  <c r="W1304" i="22"/>
  <c r="W1303" i="22"/>
  <c r="W1302" i="22"/>
  <c r="W1301" i="22"/>
  <c r="W1299" i="22"/>
  <c r="W1298" i="22"/>
  <c r="W1297" i="22"/>
  <c r="W1296" i="22"/>
  <c r="W1295" i="22"/>
  <c r="W1294" i="22"/>
  <c r="W1293" i="22"/>
  <c r="W1292" i="22"/>
  <c r="S1344" i="22"/>
  <c r="S1343" i="22"/>
  <c r="S1342" i="22"/>
  <c r="S1341" i="22"/>
  <c r="S1340" i="22"/>
  <c r="S1339" i="22"/>
  <c r="S1338" i="22"/>
  <c r="S1337" i="22"/>
  <c r="S1335" i="22"/>
  <c r="S1334" i="22"/>
  <c r="S1333" i="22"/>
  <c r="S1332" i="22"/>
  <c r="S1331" i="22"/>
  <c r="S1330" i="22"/>
  <c r="S1329" i="22"/>
  <c r="S1328" i="22"/>
  <c r="S1326" i="22"/>
  <c r="S1325" i="22"/>
  <c r="S1324" i="22"/>
  <c r="S1323" i="22"/>
  <c r="S1322" i="22"/>
  <c r="S1321" i="22"/>
  <c r="S1320" i="22"/>
  <c r="S1319" i="22"/>
  <c r="S1317" i="22"/>
  <c r="S1316" i="22"/>
  <c r="S1315" i="22"/>
  <c r="S1314" i="22"/>
  <c r="S1313" i="22"/>
  <c r="S1312" i="22"/>
  <c r="S1311" i="22"/>
  <c r="S1310" i="22"/>
  <c r="S1308" i="22"/>
  <c r="S1307" i="22"/>
  <c r="S1306" i="22"/>
  <c r="S1305" i="22"/>
  <c r="S1304" i="22"/>
  <c r="S1303" i="22"/>
  <c r="S1302" i="22"/>
  <c r="S1301" i="22"/>
  <c r="S1299" i="22"/>
  <c r="S1298" i="22"/>
  <c r="S1297" i="22"/>
  <c r="S1296" i="22"/>
  <c r="S1295" i="22"/>
  <c r="S1294" i="22"/>
  <c r="S1293" i="22"/>
  <c r="S1292" i="22"/>
  <c r="O1344" i="22"/>
  <c r="O1343" i="22"/>
  <c r="O1342" i="22"/>
  <c r="O1341" i="22"/>
  <c r="O1340" i="22"/>
  <c r="O1339" i="22"/>
  <c r="O1338" i="22"/>
  <c r="O1337" i="22"/>
  <c r="O1335" i="22"/>
  <c r="O1334" i="22"/>
  <c r="O1333" i="22"/>
  <c r="O1332" i="22"/>
  <c r="O1331" i="22"/>
  <c r="O1330" i="22"/>
  <c r="O1329" i="22"/>
  <c r="O1328" i="22"/>
  <c r="O1326" i="22"/>
  <c r="O1325" i="22"/>
  <c r="O1324" i="22"/>
  <c r="O1323" i="22"/>
  <c r="O1322" i="22"/>
  <c r="O1321" i="22"/>
  <c r="O1320" i="22"/>
  <c r="O1319" i="22"/>
  <c r="O1317" i="22"/>
  <c r="O1316" i="22"/>
  <c r="O1315" i="22"/>
  <c r="O1314" i="22"/>
  <c r="O1313" i="22"/>
  <c r="O1312" i="22"/>
  <c r="O1311" i="22"/>
  <c r="O1310" i="22"/>
  <c r="O1308" i="22"/>
  <c r="O1307" i="22"/>
  <c r="O1306" i="22"/>
  <c r="O1305" i="22"/>
  <c r="O1304" i="22"/>
  <c r="O1303" i="22"/>
  <c r="O1302" i="22"/>
  <c r="O1301" i="22"/>
  <c r="O1299" i="22"/>
  <c r="O1298" i="22"/>
  <c r="O1297" i="22"/>
  <c r="O1296" i="22"/>
  <c r="O1295" i="22"/>
  <c r="O1294" i="22"/>
  <c r="O1293" i="22"/>
  <c r="O1292" i="22"/>
  <c r="K1344" i="22"/>
  <c r="K1343" i="22"/>
  <c r="K1342" i="22"/>
  <c r="K1341" i="22"/>
  <c r="K1340" i="22"/>
  <c r="K1339" i="22"/>
  <c r="K1338" i="22"/>
  <c r="K1337" i="22"/>
  <c r="K1335" i="22"/>
  <c r="K1334" i="22"/>
  <c r="K1333" i="22"/>
  <c r="K1332" i="22"/>
  <c r="K1331" i="22"/>
  <c r="K1330" i="22"/>
  <c r="K1329" i="22"/>
  <c r="K1328" i="22"/>
  <c r="K1326" i="22"/>
  <c r="K1325" i="22"/>
  <c r="K1324" i="22"/>
  <c r="K1323" i="22"/>
  <c r="K1322" i="22"/>
  <c r="K1321" i="22"/>
  <c r="K1320" i="22"/>
  <c r="K1319" i="22"/>
  <c r="K1317" i="22"/>
  <c r="K1316" i="22"/>
  <c r="K1315" i="22"/>
  <c r="K1314" i="22"/>
  <c r="K1313" i="22"/>
  <c r="K1312" i="22"/>
  <c r="K1311" i="22"/>
  <c r="K1310" i="22"/>
  <c r="K1308" i="22"/>
  <c r="K1307" i="22"/>
  <c r="K1306" i="22"/>
  <c r="K1305" i="22"/>
  <c r="K1304" i="22"/>
  <c r="K1303" i="22"/>
  <c r="K1302" i="22"/>
  <c r="K1301" i="22"/>
  <c r="K1299" i="22"/>
  <c r="K1298" i="22"/>
  <c r="K1297" i="22"/>
  <c r="K1296" i="22"/>
  <c r="K1295" i="22"/>
  <c r="K1294" i="22"/>
  <c r="K1293" i="22"/>
  <c r="K1292" i="22"/>
  <c r="G1344" i="22"/>
  <c r="G1343" i="22"/>
  <c r="G1342" i="22"/>
  <c r="G1341" i="22"/>
  <c r="G1340" i="22"/>
  <c r="G1339" i="22"/>
  <c r="G1338" i="22"/>
  <c r="G1337" i="22"/>
  <c r="G1335" i="22"/>
  <c r="G1334" i="22"/>
  <c r="G1333" i="22"/>
  <c r="G1332" i="22"/>
  <c r="G1331" i="22"/>
  <c r="G1330" i="22"/>
  <c r="G1329" i="22"/>
  <c r="G1328" i="22"/>
  <c r="G1326" i="22"/>
  <c r="G1325" i="22"/>
  <c r="G1324" i="22"/>
  <c r="G1323" i="22"/>
  <c r="G1322" i="22"/>
  <c r="G1321" i="22"/>
  <c r="G1320" i="22"/>
  <c r="G1319" i="22"/>
  <c r="G1317" i="22"/>
  <c r="G1316" i="22"/>
  <c r="G1315" i="22"/>
  <c r="G1314" i="22"/>
  <c r="G1313" i="22"/>
  <c r="G1312" i="22"/>
  <c r="G1311" i="22"/>
  <c r="G1310" i="22"/>
  <c r="G1308" i="22"/>
  <c r="G1307" i="22"/>
  <c r="G1306" i="22"/>
  <c r="G1305" i="22"/>
  <c r="G1304" i="22"/>
  <c r="G1303" i="22"/>
  <c r="G1302" i="22"/>
  <c r="G1301" i="22"/>
  <c r="G1299" i="22"/>
  <c r="G1298" i="22"/>
  <c r="G1297" i="22"/>
  <c r="G1296" i="22"/>
  <c r="G1295" i="22"/>
  <c r="G1294" i="22"/>
  <c r="G1293" i="22"/>
  <c r="G1292" i="22"/>
  <c r="AA1288" i="22"/>
  <c r="AA1287" i="22"/>
  <c r="AA1286" i="22"/>
  <c r="AA1285" i="22"/>
  <c r="AA1284" i="22"/>
  <c r="AA1283" i="22"/>
  <c r="AA1282" i="22"/>
  <c r="AA1281" i="22"/>
  <c r="AA1279" i="22"/>
  <c r="AA1278" i="22"/>
  <c r="AA1277" i="22"/>
  <c r="AA1276" i="22"/>
  <c r="AA1275" i="22"/>
  <c r="AA1274" i="22"/>
  <c r="AA1273" i="22"/>
  <c r="AA1272" i="22"/>
  <c r="AA1270" i="22"/>
  <c r="AA1269" i="22"/>
  <c r="AA1268" i="22"/>
  <c r="AA1267" i="22"/>
  <c r="AA1266" i="22"/>
  <c r="AA1265" i="22"/>
  <c r="AA1264" i="22"/>
  <c r="AA1263" i="22"/>
  <c r="AA1261" i="22"/>
  <c r="AA1260" i="22"/>
  <c r="AA1259" i="22"/>
  <c r="AA1258" i="22"/>
  <c r="AA1257" i="22"/>
  <c r="AA1256" i="22"/>
  <c r="AA1255" i="22"/>
  <c r="AA1254" i="22"/>
  <c r="AA1252" i="22"/>
  <c r="AA1251" i="22"/>
  <c r="AA1250" i="22"/>
  <c r="AA1249" i="22"/>
  <c r="AA1248" i="22"/>
  <c r="AA1247" i="22"/>
  <c r="AA1246" i="22"/>
  <c r="AA1245" i="22"/>
  <c r="AA1243" i="22"/>
  <c r="AA1242" i="22"/>
  <c r="AA1241" i="22"/>
  <c r="AA1240" i="22"/>
  <c r="AA1239" i="22"/>
  <c r="AA1238" i="22"/>
  <c r="AA1237" i="22"/>
  <c r="AA1236" i="22"/>
  <c r="W1288" i="22"/>
  <c r="W1287" i="22"/>
  <c r="W1286" i="22"/>
  <c r="W1285" i="22"/>
  <c r="W1284" i="22"/>
  <c r="W1283" i="22"/>
  <c r="W1282" i="22"/>
  <c r="W1281" i="22"/>
  <c r="W1279" i="22"/>
  <c r="W1278" i="22"/>
  <c r="W1277" i="22"/>
  <c r="W1276" i="22"/>
  <c r="W1275" i="22"/>
  <c r="W1274" i="22"/>
  <c r="W1273" i="22"/>
  <c r="W1272" i="22"/>
  <c r="W1270" i="22"/>
  <c r="W1269" i="22"/>
  <c r="W1268" i="22"/>
  <c r="W1267" i="22"/>
  <c r="W1266" i="22"/>
  <c r="W1265" i="22"/>
  <c r="W1264" i="22"/>
  <c r="W1263" i="22"/>
  <c r="W1261" i="22"/>
  <c r="W1260" i="22"/>
  <c r="W1259" i="22"/>
  <c r="W1258" i="22"/>
  <c r="W1257" i="22"/>
  <c r="W1256" i="22"/>
  <c r="W1255" i="22"/>
  <c r="W1254" i="22"/>
  <c r="W1252" i="22"/>
  <c r="W1251" i="22"/>
  <c r="W1250" i="22"/>
  <c r="W1249" i="22"/>
  <c r="W1248" i="22"/>
  <c r="W1247" i="22"/>
  <c r="W1246" i="22"/>
  <c r="W1245" i="22"/>
  <c r="W1243" i="22"/>
  <c r="W1242" i="22"/>
  <c r="W1241" i="22"/>
  <c r="W1240" i="22"/>
  <c r="W1239" i="22"/>
  <c r="W1238" i="22"/>
  <c r="W1237" i="22"/>
  <c r="W1236" i="22"/>
  <c r="S1288" i="22"/>
  <c r="S1287" i="22"/>
  <c r="S1286" i="22"/>
  <c r="S1285" i="22"/>
  <c r="S1284" i="22"/>
  <c r="S1283" i="22"/>
  <c r="S1282" i="22"/>
  <c r="S1281" i="22"/>
  <c r="S1279" i="22"/>
  <c r="S1278" i="22"/>
  <c r="S1277" i="22"/>
  <c r="S1276" i="22"/>
  <c r="S1275" i="22"/>
  <c r="S1274" i="22"/>
  <c r="S1273" i="22"/>
  <c r="S1272" i="22"/>
  <c r="S1270" i="22"/>
  <c r="S1269" i="22"/>
  <c r="S1268" i="22"/>
  <c r="S1267" i="22"/>
  <c r="S1266" i="22"/>
  <c r="S1265" i="22"/>
  <c r="S1264" i="22"/>
  <c r="S1263" i="22"/>
  <c r="S1261" i="22"/>
  <c r="S1260" i="22"/>
  <c r="S1259" i="22"/>
  <c r="S1258" i="22"/>
  <c r="S1257" i="22"/>
  <c r="S1256" i="22"/>
  <c r="S1255" i="22"/>
  <c r="S1254" i="22"/>
  <c r="S1252" i="22"/>
  <c r="S1251" i="22"/>
  <c r="S1250" i="22"/>
  <c r="S1249" i="22"/>
  <c r="S1248" i="22"/>
  <c r="S1247" i="22"/>
  <c r="S1246" i="22"/>
  <c r="S1245" i="22"/>
  <c r="S1243" i="22"/>
  <c r="S1242" i="22"/>
  <c r="S1241" i="22"/>
  <c r="S1240" i="22"/>
  <c r="S1239" i="22"/>
  <c r="S1238" i="22"/>
  <c r="S1237" i="22"/>
  <c r="S1236" i="22"/>
  <c r="O1288" i="22"/>
  <c r="O1287" i="22"/>
  <c r="O1286" i="22"/>
  <c r="O1285" i="22"/>
  <c r="O1284" i="22"/>
  <c r="O1283" i="22"/>
  <c r="O1282" i="22"/>
  <c r="O1281" i="22"/>
  <c r="O1279" i="22"/>
  <c r="O1278" i="22"/>
  <c r="O1277" i="22"/>
  <c r="O1276" i="22"/>
  <c r="O1275" i="22"/>
  <c r="O1274" i="22"/>
  <c r="O1273" i="22"/>
  <c r="O1272" i="22"/>
  <c r="O1270" i="22"/>
  <c r="O1269" i="22"/>
  <c r="O1268" i="22"/>
  <c r="O1267" i="22"/>
  <c r="O1266" i="22"/>
  <c r="O1265" i="22"/>
  <c r="O1264" i="22"/>
  <c r="O1263" i="22"/>
  <c r="O1261" i="22"/>
  <c r="O1260" i="22"/>
  <c r="O1259" i="22"/>
  <c r="O1258" i="22"/>
  <c r="O1257" i="22"/>
  <c r="O1256" i="22"/>
  <c r="O1255" i="22"/>
  <c r="O1254" i="22"/>
  <c r="O1252" i="22"/>
  <c r="O1251" i="22"/>
  <c r="O1250" i="22"/>
  <c r="O1249" i="22"/>
  <c r="O1248" i="22"/>
  <c r="O1247" i="22"/>
  <c r="O1246" i="22"/>
  <c r="O1245" i="22"/>
  <c r="O1243" i="22"/>
  <c r="O1242" i="22"/>
  <c r="O1241" i="22"/>
  <c r="O1240" i="22"/>
  <c r="O1239" i="22"/>
  <c r="O1238" i="22"/>
  <c r="O1237" i="22"/>
  <c r="O1236" i="22"/>
  <c r="K1288" i="22"/>
  <c r="K1287" i="22"/>
  <c r="K1286" i="22"/>
  <c r="K1285" i="22"/>
  <c r="K1284" i="22"/>
  <c r="K1283" i="22"/>
  <c r="K1282" i="22"/>
  <c r="K1281" i="22"/>
  <c r="K1279" i="22"/>
  <c r="K1278" i="22"/>
  <c r="K1277" i="22"/>
  <c r="K1276" i="22"/>
  <c r="K1275" i="22"/>
  <c r="K1274" i="22"/>
  <c r="K1273" i="22"/>
  <c r="K1272" i="22"/>
  <c r="K1270" i="22"/>
  <c r="K1269" i="22"/>
  <c r="K1268" i="22"/>
  <c r="K1267" i="22"/>
  <c r="K1266" i="22"/>
  <c r="K1265" i="22"/>
  <c r="K1264" i="22"/>
  <c r="K1263" i="22"/>
  <c r="K1261" i="22"/>
  <c r="K1260" i="22"/>
  <c r="K1259" i="22"/>
  <c r="K1258" i="22"/>
  <c r="K1257" i="22"/>
  <c r="K1256" i="22"/>
  <c r="K1255" i="22"/>
  <c r="K1254" i="22"/>
  <c r="K1252" i="22"/>
  <c r="K1251" i="22"/>
  <c r="K1250" i="22"/>
  <c r="K1249" i="22"/>
  <c r="K1248" i="22"/>
  <c r="K1247" i="22"/>
  <c r="K1246" i="22"/>
  <c r="K1245" i="22"/>
  <c r="K1243" i="22"/>
  <c r="K1242" i="22"/>
  <c r="K1241" i="22"/>
  <c r="K1240" i="22"/>
  <c r="K1239" i="22"/>
  <c r="K1238" i="22"/>
  <c r="K1237" i="22"/>
  <c r="K1236" i="22"/>
  <c r="G1288" i="22"/>
  <c r="G1287" i="22"/>
  <c r="G1286" i="22"/>
  <c r="G1285" i="22"/>
  <c r="G1284" i="22"/>
  <c r="G1283" i="22"/>
  <c r="G1282" i="22"/>
  <c r="G1281" i="22"/>
  <c r="G1279" i="22"/>
  <c r="G1278" i="22"/>
  <c r="G1277" i="22"/>
  <c r="G1276" i="22"/>
  <c r="G1275" i="22"/>
  <c r="G1274" i="22"/>
  <c r="G1273" i="22"/>
  <c r="G1272" i="22"/>
  <c r="G1270" i="22"/>
  <c r="G1269" i="22"/>
  <c r="G1268" i="22"/>
  <c r="G1267" i="22"/>
  <c r="G1266" i="22"/>
  <c r="G1265" i="22"/>
  <c r="G1264" i="22"/>
  <c r="G1263" i="22"/>
  <c r="G1261" i="22"/>
  <c r="G1260" i="22"/>
  <c r="G1259" i="22"/>
  <c r="G1258" i="22"/>
  <c r="G1257" i="22"/>
  <c r="G1256" i="22"/>
  <c r="G1255" i="22"/>
  <c r="G1254" i="22"/>
  <c r="G1252" i="22"/>
  <c r="G1251" i="22"/>
  <c r="G1250" i="22"/>
  <c r="G1249" i="22"/>
  <c r="G1248" i="22"/>
  <c r="G1247" i="22"/>
  <c r="G1246" i="22"/>
  <c r="G1245" i="22"/>
  <c r="G1243" i="22"/>
  <c r="G1242" i="22"/>
  <c r="G1241" i="22"/>
  <c r="G1240" i="22"/>
  <c r="G1239" i="22"/>
  <c r="G1238" i="22"/>
  <c r="G1237" i="22"/>
  <c r="G1236" i="22"/>
  <c r="AA1232" i="22"/>
  <c r="AA1231" i="22"/>
  <c r="AA1230" i="22"/>
  <c r="AA1229" i="22"/>
  <c r="AA1228" i="22"/>
  <c r="AA1227" i="22"/>
  <c r="AA1226" i="22"/>
  <c r="AA1225" i="22"/>
  <c r="AA1223" i="22"/>
  <c r="AA1222" i="22"/>
  <c r="AA1221" i="22"/>
  <c r="AA1220" i="22"/>
  <c r="AA1219" i="22"/>
  <c r="AA1218" i="22"/>
  <c r="AA1217" i="22"/>
  <c r="AA1216" i="22"/>
  <c r="AA1214" i="22"/>
  <c r="AA1213" i="22"/>
  <c r="AA1212" i="22"/>
  <c r="AA1211" i="22"/>
  <c r="AA1210" i="22"/>
  <c r="AA1209" i="22"/>
  <c r="AA1208" i="22"/>
  <c r="AA1207" i="22"/>
  <c r="AA1205" i="22"/>
  <c r="AA1204" i="22"/>
  <c r="AA1203" i="22"/>
  <c r="AA1202" i="22"/>
  <c r="AA1201" i="22"/>
  <c r="AA1200" i="22"/>
  <c r="AA1199" i="22"/>
  <c r="AA1198" i="22"/>
  <c r="AA1196" i="22"/>
  <c r="AA1195" i="22"/>
  <c r="AA1194" i="22"/>
  <c r="AA1193" i="22"/>
  <c r="AA1192" i="22"/>
  <c r="AA1191" i="22"/>
  <c r="AA1190" i="22"/>
  <c r="AA1189" i="22"/>
  <c r="AA1187" i="22"/>
  <c r="AA1186" i="22"/>
  <c r="AA1185" i="22"/>
  <c r="AA1184" i="22"/>
  <c r="AA1183" i="22"/>
  <c r="AA1182" i="22"/>
  <c r="AA1181" i="22"/>
  <c r="AA1180" i="22"/>
  <c r="W1232" i="22"/>
  <c r="W1231" i="22"/>
  <c r="W1230" i="22"/>
  <c r="W1229" i="22"/>
  <c r="W1228" i="22"/>
  <c r="W1227" i="22"/>
  <c r="W1226" i="22"/>
  <c r="W1225" i="22"/>
  <c r="W1223" i="22"/>
  <c r="W1222" i="22"/>
  <c r="W1221" i="22"/>
  <c r="W1220" i="22"/>
  <c r="W1219" i="22"/>
  <c r="W1218" i="22"/>
  <c r="W1217" i="22"/>
  <c r="W1216" i="22"/>
  <c r="W1214" i="22"/>
  <c r="W1213" i="22"/>
  <c r="W1212" i="22"/>
  <c r="W1211" i="22"/>
  <c r="W1210" i="22"/>
  <c r="W1209" i="22"/>
  <c r="W1208" i="22"/>
  <c r="W1207" i="22"/>
  <c r="W1205" i="22"/>
  <c r="W1204" i="22"/>
  <c r="W1203" i="22"/>
  <c r="W1202" i="22"/>
  <c r="W1201" i="22"/>
  <c r="W1200" i="22"/>
  <c r="W1199" i="22"/>
  <c r="W1198" i="22"/>
  <c r="W1196" i="22"/>
  <c r="W1195" i="22"/>
  <c r="W1194" i="22"/>
  <c r="W1193" i="22"/>
  <c r="W1192" i="22"/>
  <c r="W1191" i="22"/>
  <c r="W1190" i="22"/>
  <c r="W1189" i="22"/>
  <c r="W1187" i="22"/>
  <c r="W1186" i="22"/>
  <c r="W1185" i="22"/>
  <c r="W1184" i="22"/>
  <c r="W1183" i="22"/>
  <c r="W1182" i="22"/>
  <c r="W1181" i="22"/>
  <c r="W1180" i="22"/>
  <c r="S1232" i="22"/>
  <c r="S1231" i="22"/>
  <c r="S1230" i="22"/>
  <c r="S1229" i="22"/>
  <c r="S1228" i="22"/>
  <c r="S1227" i="22"/>
  <c r="S1226" i="22"/>
  <c r="S1225" i="22"/>
  <c r="S1223" i="22"/>
  <c r="S1222" i="22"/>
  <c r="S1221" i="22"/>
  <c r="S1220" i="22"/>
  <c r="S1219" i="22"/>
  <c r="S1218" i="22"/>
  <c r="S1217" i="22"/>
  <c r="S1216" i="22"/>
  <c r="S1214" i="22"/>
  <c r="S1213" i="22"/>
  <c r="S1212" i="22"/>
  <c r="S1211" i="22"/>
  <c r="S1210" i="22"/>
  <c r="S1209" i="22"/>
  <c r="S1208" i="22"/>
  <c r="S1207" i="22"/>
  <c r="S1205" i="22"/>
  <c r="S1204" i="22"/>
  <c r="S1203" i="22"/>
  <c r="S1202" i="22"/>
  <c r="S1201" i="22"/>
  <c r="S1200" i="22"/>
  <c r="S1199" i="22"/>
  <c r="S1198" i="22"/>
  <c r="S1196" i="22"/>
  <c r="S1195" i="22"/>
  <c r="S1194" i="22"/>
  <c r="S1193" i="22"/>
  <c r="S1192" i="22"/>
  <c r="S1191" i="22"/>
  <c r="S1190" i="22"/>
  <c r="S1189" i="22"/>
  <c r="S1187" i="22"/>
  <c r="S1186" i="22"/>
  <c r="S1185" i="22"/>
  <c r="S1184" i="22"/>
  <c r="S1183" i="22"/>
  <c r="S1182" i="22"/>
  <c r="S1181" i="22"/>
  <c r="S1180" i="22"/>
  <c r="O1232" i="22"/>
  <c r="O1231" i="22"/>
  <c r="O1230" i="22"/>
  <c r="O1229" i="22"/>
  <c r="O1228" i="22"/>
  <c r="O1227" i="22"/>
  <c r="O1226" i="22"/>
  <c r="O1225" i="22"/>
  <c r="O1223" i="22"/>
  <c r="O1222" i="22"/>
  <c r="O1221" i="22"/>
  <c r="O1220" i="22"/>
  <c r="O1219" i="22"/>
  <c r="O1218" i="22"/>
  <c r="O1217" i="22"/>
  <c r="O1216" i="22"/>
  <c r="O1214" i="22"/>
  <c r="O1213" i="22"/>
  <c r="O1212" i="22"/>
  <c r="O1211" i="22"/>
  <c r="O1210" i="22"/>
  <c r="O1209" i="22"/>
  <c r="O1208" i="22"/>
  <c r="O1207" i="22"/>
  <c r="O1205" i="22"/>
  <c r="O1204" i="22"/>
  <c r="O1203" i="22"/>
  <c r="O1202" i="22"/>
  <c r="O1201" i="22"/>
  <c r="O1200" i="22"/>
  <c r="O1199" i="22"/>
  <c r="O1198" i="22"/>
  <c r="O1196" i="22"/>
  <c r="O1195" i="22"/>
  <c r="O1194" i="22"/>
  <c r="O1193" i="22"/>
  <c r="O1192" i="22"/>
  <c r="O1191" i="22"/>
  <c r="O1190" i="22"/>
  <c r="O1189" i="22"/>
  <c r="O1187" i="22"/>
  <c r="O1186" i="22"/>
  <c r="O1185" i="22"/>
  <c r="O1184" i="22"/>
  <c r="O1183" i="22"/>
  <c r="O1182" i="22"/>
  <c r="O1181" i="22"/>
  <c r="O1180" i="22"/>
  <c r="K1232" i="22"/>
  <c r="K1231" i="22"/>
  <c r="K1230" i="22"/>
  <c r="K1229" i="22"/>
  <c r="K1228" i="22"/>
  <c r="K1227" i="22"/>
  <c r="K1226" i="22"/>
  <c r="K1225" i="22"/>
  <c r="K1223" i="22"/>
  <c r="K1222" i="22"/>
  <c r="K1221" i="22"/>
  <c r="K1220" i="22"/>
  <c r="K1219" i="22"/>
  <c r="K1218" i="22"/>
  <c r="K1217" i="22"/>
  <c r="K1216" i="22"/>
  <c r="K1214" i="22"/>
  <c r="K1213" i="22"/>
  <c r="K1212" i="22"/>
  <c r="K1211" i="22"/>
  <c r="K1210" i="22"/>
  <c r="K1209" i="22"/>
  <c r="K1208" i="22"/>
  <c r="K1207" i="22"/>
  <c r="K1205" i="22"/>
  <c r="K1204" i="22"/>
  <c r="K1203" i="22"/>
  <c r="K1202" i="22"/>
  <c r="K1201" i="22"/>
  <c r="K1200" i="22"/>
  <c r="K1199" i="22"/>
  <c r="K1198" i="22"/>
  <c r="K1196" i="22"/>
  <c r="K1195" i="22"/>
  <c r="K1194" i="22"/>
  <c r="K1193" i="22"/>
  <c r="K1192" i="22"/>
  <c r="K1191" i="22"/>
  <c r="K1190" i="22"/>
  <c r="K1189" i="22"/>
  <c r="K1187" i="22"/>
  <c r="K1186" i="22"/>
  <c r="K1185" i="22"/>
  <c r="K1184" i="22"/>
  <c r="K1183" i="22"/>
  <c r="K1182" i="22"/>
  <c r="K1181" i="22"/>
  <c r="K1180" i="22"/>
  <c r="G1232" i="22"/>
  <c r="G1231" i="22"/>
  <c r="G1230" i="22"/>
  <c r="G1229" i="22"/>
  <c r="G1228" i="22"/>
  <c r="G1227" i="22"/>
  <c r="G1226" i="22"/>
  <c r="G1225" i="22"/>
  <c r="G1223" i="22"/>
  <c r="G1222" i="22"/>
  <c r="G1221" i="22"/>
  <c r="G1220" i="22"/>
  <c r="G1219" i="22"/>
  <c r="G1218" i="22"/>
  <c r="G1217" i="22"/>
  <c r="G1216" i="22"/>
  <c r="G1214" i="22"/>
  <c r="G1213" i="22"/>
  <c r="G1212" i="22"/>
  <c r="G1211" i="22"/>
  <c r="G1210" i="22"/>
  <c r="G1209" i="22"/>
  <c r="G1208" i="22"/>
  <c r="G1207" i="22"/>
  <c r="G1205" i="22"/>
  <c r="G1204" i="22"/>
  <c r="G1203" i="22"/>
  <c r="G1202" i="22"/>
  <c r="G1201" i="22"/>
  <c r="G1200" i="22"/>
  <c r="G1199" i="22"/>
  <c r="G1198" i="22"/>
  <c r="G1196" i="22"/>
  <c r="G1195" i="22"/>
  <c r="G1194" i="22"/>
  <c r="G1193" i="22"/>
  <c r="G1192" i="22"/>
  <c r="G1191" i="22"/>
  <c r="G1190" i="22"/>
  <c r="G1189" i="22"/>
  <c r="G1187" i="22"/>
  <c r="G1186" i="22"/>
  <c r="G1185" i="22"/>
  <c r="G1184" i="22"/>
  <c r="G1183" i="22"/>
  <c r="G1182" i="22"/>
  <c r="G1181" i="22"/>
  <c r="G1180" i="22"/>
  <c r="AA1176" i="22"/>
  <c r="AA1175" i="22"/>
  <c r="AA1174" i="22"/>
  <c r="AA1173" i="22"/>
  <c r="AA1172" i="22"/>
  <c r="AA1171" i="22"/>
  <c r="AA1170" i="22"/>
  <c r="AA1169" i="22"/>
  <c r="AA1167" i="22"/>
  <c r="AA1166" i="22"/>
  <c r="AA1165" i="22"/>
  <c r="AA1164" i="22"/>
  <c r="AA1163" i="22"/>
  <c r="AA1162" i="22"/>
  <c r="AA1161" i="22"/>
  <c r="AA1160" i="22"/>
  <c r="AA1158" i="22"/>
  <c r="AA1157" i="22"/>
  <c r="AA1156" i="22"/>
  <c r="AA1155" i="22"/>
  <c r="AA1154" i="22"/>
  <c r="AA1153" i="22"/>
  <c r="AA1152" i="22"/>
  <c r="AA1151" i="22"/>
  <c r="AA1149" i="22"/>
  <c r="AA1148" i="22"/>
  <c r="AA1147" i="22"/>
  <c r="AA1146" i="22"/>
  <c r="AA1145" i="22"/>
  <c r="AA1144" i="22"/>
  <c r="AA1143" i="22"/>
  <c r="AA1142" i="22"/>
  <c r="AA1140" i="22"/>
  <c r="AA1139" i="22"/>
  <c r="AA1138" i="22"/>
  <c r="AA1137" i="22"/>
  <c r="AA1136" i="22"/>
  <c r="AA1135" i="22"/>
  <c r="AA1134" i="22"/>
  <c r="AA1133" i="22"/>
  <c r="AA1131" i="22"/>
  <c r="AA1130" i="22"/>
  <c r="AA1129" i="22"/>
  <c r="AA1128" i="22"/>
  <c r="AA1127" i="22"/>
  <c r="AA1126" i="22"/>
  <c r="AA1125" i="22"/>
  <c r="AA1124" i="22"/>
  <c r="W1176" i="22"/>
  <c r="W1175" i="22"/>
  <c r="W1174" i="22"/>
  <c r="W1173" i="22"/>
  <c r="W1172" i="22"/>
  <c r="W1171" i="22"/>
  <c r="W1170" i="22"/>
  <c r="W1169" i="22"/>
  <c r="W1167" i="22"/>
  <c r="W1166" i="22"/>
  <c r="W1165" i="22"/>
  <c r="W1164" i="22"/>
  <c r="W1163" i="22"/>
  <c r="W1162" i="22"/>
  <c r="W1161" i="22"/>
  <c r="W1160" i="22"/>
  <c r="W1158" i="22"/>
  <c r="W1157" i="22"/>
  <c r="W1156" i="22"/>
  <c r="W1155" i="22"/>
  <c r="W1154" i="22"/>
  <c r="W1153" i="22"/>
  <c r="W1152" i="22"/>
  <c r="W1151" i="22"/>
  <c r="W1149" i="22"/>
  <c r="W1148" i="22"/>
  <c r="W1147" i="22"/>
  <c r="W1146" i="22"/>
  <c r="W1145" i="22"/>
  <c r="W1144" i="22"/>
  <c r="W1143" i="22"/>
  <c r="W1142" i="22"/>
  <c r="W1140" i="22"/>
  <c r="W1139" i="22"/>
  <c r="W1138" i="22"/>
  <c r="W1137" i="22"/>
  <c r="W1136" i="22"/>
  <c r="W1135" i="22"/>
  <c r="W1134" i="22"/>
  <c r="W1133" i="22"/>
  <c r="W1131" i="22"/>
  <c r="W1130" i="22"/>
  <c r="W1129" i="22"/>
  <c r="W1128" i="22"/>
  <c r="W1127" i="22"/>
  <c r="W1126" i="22"/>
  <c r="W1125" i="22"/>
  <c r="W1124" i="22"/>
  <c r="S1176" i="22"/>
  <c r="S1175" i="22"/>
  <c r="S1174" i="22"/>
  <c r="S1173" i="22"/>
  <c r="S1172" i="22"/>
  <c r="S1171" i="22"/>
  <c r="S1170" i="22"/>
  <c r="S1169" i="22"/>
  <c r="S1167" i="22"/>
  <c r="S1166" i="22"/>
  <c r="S1165" i="22"/>
  <c r="S1164" i="22"/>
  <c r="S1163" i="22"/>
  <c r="S1162" i="22"/>
  <c r="S1161" i="22"/>
  <c r="S1160" i="22"/>
  <c r="S1158" i="22"/>
  <c r="S1157" i="22"/>
  <c r="S1156" i="22"/>
  <c r="S1155" i="22"/>
  <c r="S1154" i="22"/>
  <c r="S1153" i="22"/>
  <c r="S1152" i="22"/>
  <c r="S1151" i="22"/>
  <c r="S1149" i="22"/>
  <c r="S1148" i="22"/>
  <c r="S1147" i="22"/>
  <c r="S1146" i="22"/>
  <c r="S1145" i="22"/>
  <c r="S1144" i="22"/>
  <c r="S1143" i="22"/>
  <c r="S1142" i="22"/>
  <c r="S1140" i="22"/>
  <c r="S1139" i="22"/>
  <c r="S1138" i="22"/>
  <c r="S1137" i="22"/>
  <c r="S1136" i="22"/>
  <c r="S1135" i="22"/>
  <c r="S1134" i="22"/>
  <c r="S1133" i="22"/>
  <c r="S1131" i="22"/>
  <c r="S1130" i="22"/>
  <c r="S1129" i="22"/>
  <c r="S1128" i="22"/>
  <c r="S1127" i="22"/>
  <c r="S1126" i="22"/>
  <c r="S1125" i="22"/>
  <c r="S1124" i="22"/>
  <c r="O1176" i="22"/>
  <c r="O1175" i="22"/>
  <c r="O1174" i="22"/>
  <c r="O1173" i="22"/>
  <c r="O1172" i="22"/>
  <c r="O1171" i="22"/>
  <c r="O1170" i="22"/>
  <c r="O1169" i="22"/>
  <c r="O1167" i="22"/>
  <c r="O1166" i="22"/>
  <c r="O1165" i="22"/>
  <c r="O1164" i="22"/>
  <c r="O1163" i="22"/>
  <c r="O1162" i="22"/>
  <c r="O1161" i="22"/>
  <c r="O1160" i="22"/>
  <c r="O1158" i="22"/>
  <c r="O1157" i="22"/>
  <c r="O1156" i="22"/>
  <c r="O1155" i="22"/>
  <c r="O1154" i="22"/>
  <c r="O1153" i="22"/>
  <c r="O1152" i="22"/>
  <c r="O1151" i="22"/>
  <c r="O1149" i="22"/>
  <c r="O1148" i="22"/>
  <c r="O1147" i="22"/>
  <c r="O1146" i="22"/>
  <c r="O1145" i="22"/>
  <c r="O1144" i="22"/>
  <c r="O1143" i="22"/>
  <c r="O1142" i="22"/>
  <c r="O1140" i="22"/>
  <c r="O1139" i="22"/>
  <c r="O1138" i="22"/>
  <c r="O1137" i="22"/>
  <c r="O1136" i="22"/>
  <c r="O1135" i="22"/>
  <c r="O1134" i="22"/>
  <c r="O1133" i="22"/>
  <c r="O1131" i="22"/>
  <c r="O1130" i="22"/>
  <c r="O1129" i="22"/>
  <c r="O1128" i="22"/>
  <c r="O1127" i="22"/>
  <c r="O1126" i="22"/>
  <c r="O1125" i="22"/>
  <c r="O1124" i="22"/>
  <c r="K1176" i="22"/>
  <c r="K1175" i="22"/>
  <c r="K1174" i="22"/>
  <c r="K1173" i="22"/>
  <c r="K1172" i="22"/>
  <c r="K1171" i="22"/>
  <c r="K1170" i="22"/>
  <c r="K1169" i="22"/>
  <c r="K1167" i="22"/>
  <c r="K1166" i="22"/>
  <c r="K1165" i="22"/>
  <c r="K1164" i="22"/>
  <c r="K1163" i="22"/>
  <c r="K1162" i="22"/>
  <c r="K1161" i="22"/>
  <c r="K1160" i="22"/>
  <c r="K1158" i="22"/>
  <c r="K1157" i="22"/>
  <c r="K1156" i="22"/>
  <c r="K1155" i="22"/>
  <c r="K1154" i="22"/>
  <c r="K1153" i="22"/>
  <c r="K1152" i="22"/>
  <c r="K1151" i="22"/>
  <c r="K1149" i="22"/>
  <c r="K1148" i="22"/>
  <c r="K1147" i="22"/>
  <c r="K1146" i="22"/>
  <c r="K1145" i="22"/>
  <c r="K1144" i="22"/>
  <c r="K1143" i="22"/>
  <c r="K1142" i="22"/>
  <c r="K1140" i="22"/>
  <c r="K1139" i="22"/>
  <c r="K1138" i="22"/>
  <c r="K1137" i="22"/>
  <c r="K1136" i="22"/>
  <c r="K1135" i="22"/>
  <c r="K1134" i="22"/>
  <c r="K1133" i="22"/>
  <c r="K1131" i="22"/>
  <c r="K1130" i="22"/>
  <c r="K1129" i="22"/>
  <c r="K1128" i="22"/>
  <c r="K1127" i="22"/>
  <c r="K1126" i="22"/>
  <c r="K1125" i="22"/>
  <c r="K1124" i="22"/>
  <c r="G1176" i="22"/>
  <c r="G1175" i="22"/>
  <c r="G1174" i="22"/>
  <c r="G1173" i="22"/>
  <c r="G1172" i="22"/>
  <c r="G1171" i="22"/>
  <c r="G1170" i="22"/>
  <c r="G1169" i="22"/>
  <c r="G1167" i="22"/>
  <c r="G1166" i="22"/>
  <c r="G1165" i="22"/>
  <c r="G1164" i="22"/>
  <c r="G1163" i="22"/>
  <c r="G1162" i="22"/>
  <c r="G1161" i="22"/>
  <c r="G1160" i="22"/>
  <c r="G1158" i="22"/>
  <c r="G1157" i="22"/>
  <c r="G1156" i="22"/>
  <c r="G1155" i="22"/>
  <c r="G1154" i="22"/>
  <c r="G1153" i="22"/>
  <c r="G1152" i="22"/>
  <c r="G1151" i="22"/>
  <c r="G1149" i="22"/>
  <c r="G1148" i="22"/>
  <c r="G1147" i="22"/>
  <c r="G1146" i="22"/>
  <c r="G1145" i="22"/>
  <c r="G1144" i="22"/>
  <c r="G1143" i="22"/>
  <c r="G1142" i="22"/>
  <c r="G1140" i="22"/>
  <c r="G1139" i="22"/>
  <c r="G1138" i="22"/>
  <c r="G1137" i="22"/>
  <c r="G1136" i="22"/>
  <c r="G1135" i="22"/>
  <c r="G1134" i="22"/>
  <c r="G1133" i="22"/>
  <c r="G1131" i="22"/>
  <c r="G1130" i="22"/>
  <c r="G1129" i="22"/>
  <c r="G1128" i="22"/>
  <c r="G1127" i="22"/>
  <c r="G1126" i="22"/>
  <c r="G1125" i="22"/>
  <c r="G1124" i="22"/>
  <c r="AA1120" i="22"/>
  <c r="AA1119" i="22"/>
  <c r="AA1118" i="22"/>
  <c r="AA1117" i="22"/>
  <c r="AA1116" i="22"/>
  <c r="AA1115" i="22"/>
  <c r="AA1114" i="22"/>
  <c r="AA1113" i="22"/>
  <c r="AA1111" i="22"/>
  <c r="AA1110" i="22"/>
  <c r="AA1109" i="22"/>
  <c r="AA1108" i="22"/>
  <c r="AA1107" i="22"/>
  <c r="AA1106" i="22"/>
  <c r="AA1105" i="22"/>
  <c r="AA1104" i="22"/>
  <c r="AA1102" i="22"/>
  <c r="AA1101" i="22"/>
  <c r="AA1100" i="22"/>
  <c r="AA1099" i="22"/>
  <c r="AA1098" i="22"/>
  <c r="AA1097" i="22"/>
  <c r="AA1096" i="22"/>
  <c r="AA1095" i="22"/>
  <c r="AA1093" i="22"/>
  <c r="AA1092" i="22"/>
  <c r="AA1091" i="22"/>
  <c r="AA1090" i="22"/>
  <c r="AA1089" i="22"/>
  <c r="AA1088" i="22"/>
  <c r="AA1087" i="22"/>
  <c r="AA1086" i="22"/>
  <c r="AA1084" i="22"/>
  <c r="AA1083" i="22"/>
  <c r="AA1082" i="22"/>
  <c r="AA1081" i="22"/>
  <c r="AA1080" i="22"/>
  <c r="AA1079" i="22"/>
  <c r="AA1078" i="22"/>
  <c r="AA1077" i="22"/>
  <c r="AA1075" i="22"/>
  <c r="AA1074" i="22"/>
  <c r="AA1073" i="22"/>
  <c r="AA1072" i="22"/>
  <c r="AA1071" i="22"/>
  <c r="AA1070" i="22"/>
  <c r="AA1069" i="22"/>
  <c r="AA1068" i="22"/>
  <c r="W1120" i="22"/>
  <c r="W1119" i="22"/>
  <c r="W1118" i="22"/>
  <c r="W1117" i="22"/>
  <c r="W1116" i="22"/>
  <c r="W1115" i="22"/>
  <c r="W1114" i="22"/>
  <c r="W1113" i="22"/>
  <c r="W1111" i="22"/>
  <c r="W1110" i="22"/>
  <c r="W1109" i="22"/>
  <c r="W1108" i="22"/>
  <c r="W1107" i="22"/>
  <c r="W1106" i="22"/>
  <c r="W1105" i="22"/>
  <c r="W1104" i="22"/>
  <c r="W1102" i="22"/>
  <c r="W1101" i="22"/>
  <c r="W1100" i="22"/>
  <c r="W1099" i="22"/>
  <c r="W1098" i="22"/>
  <c r="W1097" i="22"/>
  <c r="W1096" i="22"/>
  <c r="W1095" i="22"/>
  <c r="W1093" i="22"/>
  <c r="W1092" i="22"/>
  <c r="W1091" i="22"/>
  <c r="W1090" i="22"/>
  <c r="W1089" i="22"/>
  <c r="W1088" i="22"/>
  <c r="W1087" i="22"/>
  <c r="W1086" i="22"/>
  <c r="W1084" i="22"/>
  <c r="W1083" i="22"/>
  <c r="W1082" i="22"/>
  <c r="W1081" i="22"/>
  <c r="W1080" i="22"/>
  <c r="W1079" i="22"/>
  <c r="W1078" i="22"/>
  <c r="W1077" i="22"/>
  <c r="W1075" i="22"/>
  <c r="W1074" i="22"/>
  <c r="W1073" i="22"/>
  <c r="W1072" i="22"/>
  <c r="W1071" i="22"/>
  <c r="W1070" i="22"/>
  <c r="W1069" i="22"/>
  <c r="W1068" i="22"/>
  <c r="S1120" i="22"/>
  <c r="S1119" i="22"/>
  <c r="S1118" i="22"/>
  <c r="S1117" i="22"/>
  <c r="S1116" i="22"/>
  <c r="S1115" i="22"/>
  <c r="S1114" i="22"/>
  <c r="S1113" i="22"/>
  <c r="S1111" i="22"/>
  <c r="S1110" i="22"/>
  <c r="S1109" i="22"/>
  <c r="S1108" i="22"/>
  <c r="S1107" i="22"/>
  <c r="S1106" i="22"/>
  <c r="S1105" i="22"/>
  <c r="S1104" i="22"/>
  <c r="S1102" i="22"/>
  <c r="S1101" i="22"/>
  <c r="S1100" i="22"/>
  <c r="S1099" i="22"/>
  <c r="S1098" i="22"/>
  <c r="S1097" i="22"/>
  <c r="S1096" i="22"/>
  <c r="S1095" i="22"/>
  <c r="S1093" i="22"/>
  <c r="S1092" i="22"/>
  <c r="S1091" i="22"/>
  <c r="S1090" i="22"/>
  <c r="S1089" i="22"/>
  <c r="S1088" i="22"/>
  <c r="S1087" i="22"/>
  <c r="S1086" i="22"/>
  <c r="S1084" i="22"/>
  <c r="S1083" i="22"/>
  <c r="S1082" i="22"/>
  <c r="S1081" i="22"/>
  <c r="S1080" i="22"/>
  <c r="S1079" i="22"/>
  <c r="S1078" i="22"/>
  <c r="S1077" i="22"/>
  <c r="S1075" i="22"/>
  <c r="S1074" i="22"/>
  <c r="S1073" i="22"/>
  <c r="S1072" i="22"/>
  <c r="S1071" i="22"/>
  <c r="S1070" i="22"/>
  <c r="S1069" i="22"/>
  <c r="S1068" i="22"/>
  <c r="O1120" i="22"/>
  <c r="O1119" i="22"/>
  <c r="O1118" i="22"/>
  <c r="O1117" i="22"/>
  <c r="O1116" i="22"/>
  <c r="O1115" i="22"/>
  <c r="O1114" i="22"/>
  <c r="O1113" i="22"/>
  <c r="O1111" i="22"/>
  <c r="O1110" i="22"/>
  <c r="O1109" i="22"/>
  <c r="O1108" i="22"/>
  <c r="O1107" i="22"/>
  <c r="O1106" i="22"/>
  <c r="O1105" i="22"/>
  <c r="O1104" i="22"/>
  <c r="O1102" i="22"/>
  <c r="O1101" i="22"/>
  <c r="O1100" i="22"/>
  <c r="O1099" i="22"/>
  <c r="O1098" i="22"/>
  <c r="O1097" i="22"/>
  <c r="O1096" i="22"/>
  <c r="O1095" i="22"/>
  <c r="O1093" i="22"/>
  <c r="O1092" i="22"/>
  <c r="O1091" i="22"/>
  <c r="O1090" i="22"/>
  <c r="O1089" i="22"/>
  <c r="O1088" i="22"/>
  <c r="O1087" i="22"/>
  <c r="O1086" i="22"/>
  <c r="O1084" i="22"/>
  <c r="O1083" i="22"/>
  <c r="O1082" i="22"/>
  <c r="O1081" i="22"/>
  <c r="O1080" i="22"/>
  <c r="O1079" i="22"/>
  <c r="O1078" i="22"/>
  <c r="O1077" i="22"/>
  <c r="O1075" i="22"/>
  <c r="O1074" i="22"/>
  <c r="O1073" i="22"/>
  <c r="O1072" i="22"/>
  <c r="O1071" i="22"/>
  <c r="O1070" i="22"/>
  <c r="O1069" i="22"/>
  <c r="O1068" i="22"/>
  <c r="K1120" i="22"/>
  <c r="K1119" i="22"/>
  <c r="K1118" i="22"/>
  <c r="K1117" i="22"/>
  <c r="K1116" i="22"/>
  <c r="K1115" i="22"/>
  <c r="K1114" i="22"/>
  <c r="K1113" i="22"/>
  <c r="K1111" i="22"/>
  <c r="K1110" i="22"/>
  <c r="K1109" i="22"/>
  <c r="K1108" i="22"/>
  <c r="K1107" i="22"/>
  <c r="K1106" i="22"/>
  <c r="K1105" i="22"/>
  <c r="K1104" i="22"/>
  <c r="K1102" i="22"/>
  <c r="K1101" i="22"/>
  <c r="K1100" i="22"/>
  <c r="K1099" i="22"/>
  <c r="K1098" i="22"/>
  <c r="K1097" i="22"/>
  <c r="K1096" i="22"/>
  <c r="K1095" i="22"/>
  <c r="K1093" i="22"/>
  <c r="K1092" i="22"/>
  <c r="K1091" i="22"/>
  <c r="K1090" i="22"/>
  <c r="K1089" i="22"/>
  <c r="K1088" i="22"/>
  <c r="K1087" i="22"/>
  <c r="K1086" i="22"/>
  <c r="K1084" i="22"/>
  <c r="K1083" i="22"/>
  <c r="K1082" i="22"/>
  <c r="K1081" i="22"/>
  <c r="K1080" i="22"/>
  <c r="K1079" i="22"/>
  <c r="K1078" i="22"/>
  <c r="K1077" i="22"/>
  <c r="K1075" i="22"/>
  <c r="K1074" i="22"/>
  <c r="K1073" i="22"/>
  <c r="K1072" i="22"/>
  <c r="K1071" i="22"/>
  <c r="K1070" i="22"/>
  <c r="K1069" i="22"/>
  <c r="K1068" i="22"/>
  <c r="G1120" i="22"/>
  <c r="G1119" i="22"/>
  <c r="G1118" i="22"/>
  <c r="G1117" i="22"/>
  <c r="G1116" i="22"/>
  <c r="G1115" i="22"/>
  <c r="G1114" i="22"/>
  <c r="G1113" i="22"/>
  <c r="G1111" i="22"/>
  <c r="G1110" i="22"/>
  <c r="G1109" i="22"/>
  <c r="G1108" i="22"/>
  <c r="G1107" i="22"/>
  <c r="G1106" i="22"/>
  <c r="G1105" i="22"/>
  <c r="G1104" i="22"/>
  <c r="G1102" i="22"/>
  <c r="G1101" i="22"/>
  <c r="G1100" i="22"/>
  <c r="G1099" i="22"/>
  <c r="G1098" i="22"/>
  <c r="G1097" i="22"/>
  <c r="G1096" i="22"/>
  <c r="G1095" i="22"/>
  <c r="G1093" i="22"/>
  <c r="G1092" i="22"/>
  <c r="G1091" i="22"/>
  <c r="G1090" i="22"/>
  <c r="G1089" i="22"/>
  <c r="G1088" i="22"/>
  <c r="G1087" i="22"/>
  <c r="G1086" i="22"/>
  <c r="G1084" i="22"/>
  <c r="G1083" i="22"/>
  <c r="G1082" i="22"/>
  <c r="G1081" i="22"/>
  <c r="G1080" i="22"/>
  <c r="G1079" i="22"/>
  <c r="G1078" i="22"/>
  <c r="G1077" i="22"/>
  <c r="G1075" i="22"/>
  <c r="G1074" i="22"/>
  <c r="G1073" i="22"/>
  <c r="G1072" i="22"/>
  <c r="G1071" i="22"/>
  <c r="G1070" i="22"/>
  <c r="G1069" i="22"/>
  <c r="G1068" i="22"/>
  <c r="AA1064" i="22"/>
  <c r="AA1063" i="22"/>
  <c r="AA1062" i="22"/>
  <c r="AA1061" i="22"/>
  <c r="AA1060" i="22"/>
  <c r="AA1059" i="22"/>
  <c r="AA1058" i="22"/>
  <c r="AA1057" i="22"/>
  <c r="AA1055" i="22"/>
  <c r="AA1054" i="22"/>
  <c r="AA1053" i="22"/>
  <c r="AA1052" i="22"/>
  <c r="AA1051" i="22"/>
  <c r="AA1050" i="22"/>
  <c r="AA1049" i="22"/>
  <c r="AA1048" i="22"/>
  <c r="AA1046" i="22"/>
  <c r="AA1045" i="22"/>
  <c r="AA1044" i="22"/>
  <c r="AA1043" i="22"/>
  <c r="AA1042" i="22"/>
  <c r="AA1041" i="22"/>
  <c r="AA1040" i="22"/>
  <c r="AA1039" i="22"/>
  <c r="AA1037" i="22"/>
  <c r="AA1036" i="22"/>
  <c r="AA1035" i="22"/>
  <c r="AA1034" i="22"/>
  <c r="AA1033" i="22"/>
  <c r="AA1032" i="22"/>
  <c r="AA1031" i="22"/>
  <c r="AA1030" i="22"/>
  <c r="AA1028" i="22"/>
  <c r="AA1027" i="22"/>
  <c r="AA1026" i="22"/>
  <c r="AA1025" i="22"/>
  <c r="AA1024" i="22"/>
  <c r="AA1023" i="22"/>
  <c r="AA1022" i="22"/>
  <c r="AA1021" i="22"/>
  <c r="AA1019" i="22"/>
  <c r="AA1018" i="22"/>
  <c r="AA1017" i="22"/>
  <c r="AA1016" i="22"/>
  <c r="AA1015" i="22"/>
  <c r="AA1014" i="22"/>
  <c r="AA1013" i="22"/>
  <c r="AA1012" i="22"/>
  <c r="W1064" i="22"/>
  <c r="W1063" i="22"/>
  <c r="W1062" i="22"/>
  <c r="W1061" i="22"/>
  <c r="W1060" i="22"/>
  <c r="W1059" i="22"/>
  <c r="W1058" i="22"/>
  <c r="W1057" i="22"/>
  <c r="W1055" i="22"/>
  <c r="W1054" i="22"/>
  <c r="W1053" i="22"/>
  <c r="W1052" i="22"/>
  <c r="W1051" i="22"/>
  <c r="W1050" i="22"/>
  <c r="W1049" i="22"/>
  <c r="W1048" i="22"/>
  <c r="W1046" i="22"/>
  <c r="W1045" i="22"/>
  <c r="W1044" i="22"/>
  <c r="W1043" i="22"/>
  <c r="W1042" i="22"/>
  <c r="W1041" i="22"/>
  <c r="W1040" i="22"/>
  <c r="W1039" i="22"/>
  <c r="W1037" i="22"/>
  <c r="W1036" i="22"/>
  <c r="W1035" i="22"/>
  <c r="W1034" i="22"/>
  <c r="W1033" i="22"/>
  <c r="W1032" i="22"/>
  <c r="W1031" i="22"/>
  <c r="W1030" i="22"/>
  <c r="W1028" i="22"/>
  <c r="W1027" i="22"/>
  <c r="W1026" i="22"/>
  <c r="W1025" i="22"/>
  <c r="W1024" i="22"/>
  <c r="W1023" i="22"/>
  <c r="W1022" i="22"/>
  <c r="W1021" i="22"/>
  <c r="W1019" i="22"/>
  <c r="W1018" i="22"/>
  <c r="W1017" i="22"/>
  <c r="W1016" i="22"/>
  <c r="W1015" i="22"/>
  <c r="W1014" i="22"/>
  <c r="W1013" i="22"/>
  <c r="W1012" i="22"/>
  <c r="S1064" i="22"/>
  <c r="S1063" i="22"/>
  <c r="S1062" i="22"/>
  <c r="S1061" i="22"/>
  <c r="S1060" i="22"/>
  <c r="S1059" i="22"/>
  <c r="S1058" i="22"/>
  <c r="S1057" i="22"/>
  <c r="S1055" i="22"/>
  <c r="S1054" i="22"/>
  <c r="S1053" i="22"/>
  <c r="S1052" i="22"/>
  <c r="S1051" i="22"/>
  <c r="S1050" i="22"/>
  <c r="S1049" i="22"/>
  <c r="S1048" i="22"/>
  <c r="S1046" i="22"/>
  <c r="S1045" i="22"/>
  <c r="S1044" i="22"/>
  <c r="S1043" i="22"/>
  <c r="S1042" i="22"/>
  <c r="S1041" i="22"/>
  <c r="S1040" i="22"/>
  <c r="S1039" i="22"/>
  <c r="S1037" i="22"/>
  <c r="S1036" i="22"/>
  <c r="S1035" i="22"/>
  <c r="S1034" i="22"/>
  <c r="S1033" i="22"/>
  <c r="S1032" i="22"/>
  <c r="S1031" i="22"/>
  <c r="S1030" i="22"/>
  <c r="S1028" i="22"/>
  <c r="S1027" i="22"/>
  <c r="S1026" i="22"/>
  <c r="S1025" i="22"/>
  <c r="S1024" i="22"/>
  <c r="S1023" i="22"/>
  <c r="S1022" i="22"/>
  <c r="S1021" i="22"/>
  <c r="S1019" i="22"/>
  <c r="S1018" i="22"/>
  <c r="S1017" i="22"/>
  <c r="S1016" i="22"/>
  <c r="S1015" i="22"/>
  <c r="S1014" i="22"/>
  <c r="S1013" i="22"/>
  <c r="S1012" i="22"/>
  <c r="O1064" i="22"/>
  <c r="O1063" i="22"/>
  <c r="O1062" i="22"/>
  <c r="O1061" i="22"/>
  <c r="O1060" i="22"/>
  <c r="O1059" i="22"/>
  <c r="O1058" i="22"/>
  <c r="O1057" i="22"/>
  <c r="O1055" i="22"/>
  <c r="O1054" i="22"/>
  <c r="O1053" i="22"/>
  <c r="O1052" i="22"/>
  <c r="O1051" i="22"/>
  <c r="O1050" i="22"/>
  <c r="O1049" i="22"/>
  <c r="O1048" i="22"/>
  <c r="O1046" i="22"/>
  <c r="O1045" i="22"/>
  <c r="O1044" i="22"/>
  <c r="O1043" i="22"/>
  <c r="O1042" i="22"/>
  <c r="O1041" i="22"/>
  <c r="O1040" i="22"/>
  <c r="O1039" i="22"/>
  <c r="O1037" i="22"/>
  <c r="O1036" i="22"/>
  <c r="O1035" i="22"/>
  <c r="O1034" i="22"/>
  <c r="O1033" i="22"/>
  <c r="O1032" i="22"/>
  <c r="O1031" i="22"/>
  <c r="O1030" i="22"/>
  <c r="O1028" i="22"/>
  <c r="O1027" i="22"/>
  <c r="O1026" i="22"/>
  <c r="O1025" i="22"/>
  <c r="O1024" i="22"/>
  <c r="O1023" i="22"/>
  <c r="O1022" i="22"/>
  <c r="O1021" i="22"/>
  <c r="O1019" i="22"/>
  <c r="O1018" i="22"/>
  <c r="O1017" i="22"/>
  <c r="O1016" i="22"/>
  <c r="O1015" i="22"/>
  <c r="O1014" i="22"/>
  <c r="O1013" i="22"/>
  <c r="O1012" i="22"/>
  <c r="K1064" i="22"/>
  <c r="K1063" i="22"/>
  <c r="K1062" i="22"/>
  <c r="K1061" i="22"/>
  <c r="K1060" i="22"/>
  <c r="K1059" i="22"/>
  <c r="K1058" i="22"/>
  <c r="K1057" i="22"/>
  <c r="K1055" i="22"/>
  <c r="K1054" i="22"/>
  <c r="K1053" i="22"/>
  <c r="K1052" i="22"/>
  <c r="K1051" i="22"/>
  <c r="K1050" i="22"/>
  <c r="K1049" i="22"/>
  <c r="K1048" i="22"/>
  <c r="K1046" i="22"/>
  <c r="K1045" i="22"/>
  <c r="K1044" i="22"/>
  <c r="K1043" i="22"/>
  <c r="K1042" i="22"/>
  <c r="K1041" i="22"/>
  <c r="K1040" i="22"/>
  <c r="K1039" i="22"/>
  <c r="K1037" i="22"/>
  <c r="K1036" i="22"/>
  <c r="K1035" i="22"/>
  <c r="K1034" i="22"/>
  <c r="K1033" i="22"/>
  <c r="K1032" i="22"/>
  <c r="K1031" i="22"/>
  <c r="K1030" i="22"/>
  <c r="K1028" i="22"/>
  <c r="K1027" i="22"/>
  <c r="K1026" i="22"/>
  <c r="K1025" i="22"/>
  <c r="K1024" i="22"/>
  <c r="K1023" i="22"/>
  <c r="K1022" i="22"/>
  <c r="K1021" i="22"/>
  <c r="K1019" i="22"/>
  <c r="K1018" i="22"/>
  <c r="K1017" i="22"/>
  <c r="K1016" i="22"/>
  <c r="K1015" i="22"/>
  <c r="K1014" i="22"/>
  <c r="K1013" i="22"/>
  <c r="K1012" i="22"/>
  <c r="G1064" i="22"/>
  <c r="G1063" i="22"/>
  <c r="G1062" i="22"/>
  <c r="G1061" i="22"/>
  <c r="G1060" i="22"/>
  <c r="G1059" i="22"/>
  <c r="G1058" i="22"/>
  <c r="G1057" i="22"/>
  <c r="G1055" i="22"/>
  <c r="G1054" i="22"/>
  <c r="G1053" i="22"/>
  <c r="G1052" i="22"/>
  <c r="G1051" i="22"/>
  <c r="G1050" i="22"/>
  <c r="G1049" i="22"/>
  <c r="G1048" i="22"/>
  <c r="G1046" i="22"/>
  <c r="G1045" i="22"/>
  <c r="G1044" i="22"/>
  <c r="G1043" i="22"/>
  <c r="G1042" i="22"/>
  <c r="G1041" i="22"/>
  <c r="G1040" i="22"/>
  <c r="G1039" i="22"/>
  <c r="G1037" i="22"/>
  <c r="G1036" i="22"/>
  <c r="G1035" i="22"/>
  <c r="G1034" i="22"/>
  <c r="G1033" i="22"/>
  <c r="G1032" i="22"/>
  <c r="G1031" i="22"/>
  <c r="G1030" i="22"/>
  <c r="G1028" i="22"/>
  <c r="G1027" i="22"/>
  <c r="G1026" i="22"/>
  <c r="G1025" i="22"/>
  <c r="G1024" i="22"/>
  <c r="G1023" i="22"/>
  <c r="G1022" i="22"/>
  <c r="G1021" i="22"/>
  <c r="G1019" i="22"/>
  <c r="G1018" i="22"/>
  <c r="G1017" i="22"/>
  <c r="G1016" i="22"/>
  <c r="G1015" i="22"/>
  <c r="G1014" i="22"/>
  <c r="G1013" i="22"/>
  <c r="G1012" i="22"/>
  <c r="AA1008" i="22"/>
  <c r="AA1007" i="22"/>
  <c r="AA1006" i="22"/>
  <c r="AA1005" i="22"/>
  <c r="AA1004" i="22"/>
  <c r="AA1003" i="22"/>
  <c r="AA1002" i="22"/>
  <c r="AA1001" i="22"/>
  <c r="AA999" i="22"/>
  <c r="AA998" i="22"/>
  <c r="AA997" i="22"/>
  <c r="AA996" i="22"/>
  <c r="AA995" i="22"/>
  <c r="AA994" i="22"/>
  <c r="AA993" i="22"/>
  <c r="AA992" i="22"/>
  <c r="AA990" i="22"/>
  <c r="AA989" i="22"/>
  <c r="AA988" i="22"/>
  <c r="AA987" i="22"/>
  <c r="AA986" i="22"/>
  <c r="AA985" i="22"/>
  <c r="AA984" i="22"/>
  <c r="AA983" i="22"/>
  <c r="AA981" i="22"/>
  <c r="AA980" i="22"/>
  <c r="AA979" i="22"/>
  <c r="AA978" i="22"/>
  <c r="AA977" i="22"/>
  <c r="AA976" i="22"/>
  <c r="AA975" i="22"/>
  <c r="AA974" i="22"/>
  <c r="AA972" i="22"/>
  <c r="AA971" i="22"/>
  <c r="AA970" i="22"/>
  <c r="AA969" i="22"/>
  <c r="AA968" i="22"/>
  <c r="AA967" i="22"/>
  <c r="AA966" i="22"/>
  <c r="AA965" i="22"/>
  <c r="AA963" i="22"/>
  <c r="AA962" i="22"/>
  <c r="AA961" i="22"/>
  <c r="AA960" i="22"/>
  <c r="AA959" i="22"/>
  <c r="AA958" i="22"/>
  <c r="AA957" i="22"/>
  <c r="AA956" i="22"/>
  <c r="W1008" i="22"/>
  <c r="W1007" i="22"/>
  <c r="W1006" i="22"/>
  <c r="W1005" i="22"/>
  <c r="W1004" i="22"/>
  <c r="W1003" i="22"/>
  <c r="W1002" i="22"/>
  <c r="W1001" i="22"/>
  <c r="W999" i="22"/>
  <c r="W998" i="22"/>
  <c r="W997" i="22"/>
  <c r="W996" i="22"/>
  <c r="W995" i="22"/>
  <c r="W994" i="22"/>
  <c r="W993" i="22"/>
  <c r="W992" i="22"/>
  <c r="W990" i="22"/>
  <c r="W989" i="22"/>
  <c r="W988" i="22"/>
  <c r="W987" i="22"/>
  <c r="W986" i="22"/>
  <c r="W985" i="22"/>
  <c r="W984" i="22"/>
  <c r="W983" i="22"/>
  <c r="W981" i="22"/>
  <c r="W980" i="22"/>
  <c r="W979" i="22"/>
  <c r="W978" i="22"/>
  <c r="W977" i="22"/>
  <c r="W976" i="22"/>
  <c r="W975" i="22"/>
  <c r="W974" i="22"/>
  <c r="W972" i="22"/>
  <c r="W971" i="22"/>
  <c r="W970" i="22"/>
  <c r="W969" i="22"/>
  <c r="W968" i="22"/>
  <c r="W967" i="22"/>
  <c r="W966" i="22"/>
  <c r="W965" i="22"/>
  <c r="W963" i="22"/>
  <c r="W962" i="22"/>
  <c r="W961" i="22"/>
  <c r="W960" i="22"/>
  <c r="W959" i="22"/>
  <c r="W958" i="22"/>
  <c r="W957" i="22"/>
  <c r="W956" i="22"/>
  <c r="S1008" i="22"/>
  <c r="S1007" i="22"/>
  <c r="S1006" i="22"/>
  <c r="S1005" i="22"/>
  <c r="S1004" i="22"/>
  <c r="S1003" i="22"/>
  <c r="S1002" i="22"/>
  <c r="S1001" i="22"/>
  <c r="S999" i="22"/>
  <c r="S998" i="22"/>
  <c r="S997" i="22"/>
  <c r="S996" i="22"/>
  <c r="S995" i="22"/>
  <c r="S994" i="22"/>
  <c r="S993" i="22"/>
  <c r="S992" i="22"/>
  <c r="S990" i="22"/>
  <c r="S989" i="22"/>
  <c r="S988" i="22"/>
  <c r="S987" i="22"/>
  <c r="S986" i="22"/>
  <c r="S985" i="22"/>
  <c r="S984" i="22"/>
  <c r="S983" i="22"/>
  <c r="S981" i="22"/>
  <c r="S980" i="22"/>
  <c r="S979" i="22"/>
  <c r="S978" i="22"/>
  <c r="S977" i="22"/>
  <c r="S976" i="22"/>
  <c r="S975" i="22"/>
  <c r="S974" i="22"/>
  <c r="S972" i="22"/>
  <c r="S971" i="22"/>
  <c r="S970" i="22"/>
  <c r="S969" i="22"/>
  <c r="S968" i="22"/>
  <c r="S967" i="22"/>
  <c r="S966" i="22"/>
  <c r="S965" i="22"/>
  <c r="S963" i="22"/>
  <c r="S962" i="22"/>
  <c r="S961" i="22"/>
  <c r="S960" i="22"/>
  <c r="S959" i="22"/>
  <c r="S958" i="22"/>
  <c r="S957" i="22"/>
  <c r="S956" i="22"/>
  <c r="O1008" i="22"/>
  <c r="O1007" i="22"/>
  <c r="O1006" i="22"/>
  <c r="O1005" i="22"/>
  <c r="O1004" i="22"/>
  <c r="O1003" i="22"/>
  <c r="O1002" i="22"/>
  <c r="O1001" i="22"/>
  <c r="O999" i="22"/>
  <c r="O998" i="22"/>
  <c r="O997" i="22"/>
  <c r="O996" i="22"/>
  <c r="O995" i="22"/>
  <c r="O994" i="22"/>
  <c r="O993" i="22"/>
  <c r="O992" i="22"/>
  <c r="O990" i="22"/>
  <c r="O989" i="22"/>
  <c r="O988" i="22"/>
  <c r="O987" i="22"/>
  <c r="O986" i="22"/>
  <c r="O985" i="22"/>
  <c r="O984" i="22"/>
  <c r="O983" i="22"/>
  <c r="O981" i="22"/>
  <c r="O980" i="22"/>
  <c r="O979" i="22"/>
  <c r="O978" i="22"/>
  <c r="O977" i="22"/>
  <c r="O976" i="22"/>
  <c r="O975" i="22"/>
  <c r="O974" i="22"/>
  <c r="O972" i="22"/>
  <c r="O971" i="22"/>
  <c r="O970" i="22"/>
  <c r="O969" i="22"/>
  <c r="O968" i="22"/>
  <c r="O967" i="22"/>
  <c r="O966" i="22"/>
  <c r="O965" i="22"/>
  <c r="O963" i="22"/>
  <c r="O962" i="22"/>
  <c r="O961" i="22"/>
  <c r="O960" i="22"/>
  <c r="O959" i="22"/>
  <c r="O958" i="22"/>
  <c r="O957" i="22"/>
  <c r="O956" i="22"/>
  <c r="K1008" i="22"/>
  <c r="K1007" i="22"/>
  <c r="K1006" i="22"/>
  <c r="K1005" i="22"/>
  <c r="K1004" i="22"/>
  <c r="K1003" i="22"/>
  <c r="K1002" i="22"/>
  <c r="K1001" i="22"/>
  <c r="K999" i="22"/>
  <c r="K998" i="22"/>
  <c r="K997" i="22"/>
  <c r="K996" i="22"/>
  <c r="K995" i="22"/>
  <c r="K994" i="22"/>
  <c r="K993" i="22"/>
  <c r="K992" i="22"/>
  <c r="K990" i="22"/>
  <c r="K989" i="22"/>
  <c r="K988" i="22"/>
  <c r="K987" i="22"/>
  <c r="K986" i="22"/>
  <c r="K985" i="22"/>
  <c r="K984" i="22"/>
  <c r="K983" i="22"/>
  <c r="K981" i="22"/>
  <c r="K980" i="22"/>
  <c r="K979" i="22"/>
  <c r="K978" i="22"/>
  <c r="K977" i="22"/>
  <c r="K976" i="22"/>
  <c r="K975" i="22"/>
  <c r="K974" i="22"/>
  <c r="K972" i="22"/>
  <c r="K971" i="22"/>
  <c r="K970" i="22"/>
  <c r="K969" i="22"/>
  <c r="K968" i="22"/>
  <c r="K967" i="22"/>
  <c r="K966" i="22"/>
  <c r="K965" i="22"/>
  <c r="K963" i="22"/>
  <c r="K962" i="22"/>
  <c r="K961" i="22"/>
  <c r="K960" i="22"/>
  <c r="K959" i="22"/>
  <c r="K958" i="22"/>
  <c r="K957" i="22"/>
  <c r="K956" i="22"/>
  <c r="G1008" i="22"/>
  <c r="G1007" i="22"/>
  <c r="G1006" i="22"/>
  <c r="G1005" i="22"/>
  <c r="G1004" i="22"/>
  <c r="G1003" i="22"/>
  <c r="G1002" i="22"/>
  <c r="G1001" i="22"/>
  <c r="G999" i="22"/>
  <c r="G998" i="22"/>
  <c r="G997" i="22"/>
  <c r="G996" i="22"/>
  <c r="G995" i="22"/>
  <c r="G994" i="22"/>
  <c r="G993" i="22"/>
  <c r="G992" i="22"/>
  <c r="G990" i="22"/>
  <c r="G989" i="22"/>
  <c r="G988" i="22"/>
  <c r="G987" i="22"/>
  <c r="G986" i="22"/>
  <c r="G985" i="22"/>
  <c r="G984" i="22"/>
  <c r="G983" i="22"/>
  <c r="G981" i="22"/>
  <c r="G980" i="22"/>
  <c r="G979" i="22"/>
  <c r="G978" i="22"/>
  <c r="G977" i="22"/>
  <c r="G976" i="22"/>
  <c r="G975" i="22"/>
  <c r="G974" i="22"/>
  <c r="G972" i="22"/>
  <c r="G971" i="22"/>
  <c r="G970" i="22"/>
  <c r="G969" i="22"/>
  <c r="G968" i="22"/>
  <c r="G967" i="22"/>
  <c r="G966" i="22"/>
  <c r="G965" i="22"/>
  <c r="G963" i="22"/>
  <c r="G962" i="22"/>
  <c r="G961" i="22"/>
  <c r="G960" i="22"/>
  <c r="G959" i="22"/>
  <c r="G958" i="22"/>
  <c r="G957" i="22"/>
  <c r="G956" i="22"/>
  <c r="AA952" i="22"/>
  <c r="AA951" i="22"/>
  <c r="AA950" i="22"/>
  <c r="AA949" i="22"/>
  <c r="AA948" i="22"/>
  <c r="AA947" i="22"/>
  <c r="AA946" i="22"/>
  <c r="AA945" i="22"/>
  <c r="AA943" i="22"/>
  <c r="AA942" i="22"/>
  <c r="AA941" i="22"/>
  <c r="AA940" i="22"/>
  <c r="AA939" i="22"/>
  <c r="AA938" i="22"/>
  <c r="AA937" i="22"/>
  <c r="AA936" i="22"/>
  <c r="AA934" i="22"/>
  <c r="AA933" i="22"/>
  <c r="AA932" i="22"/>
  <c r="AA931" i="22"/>
  <c r="AA930" i="22"/>
  <c r="AA929" i="22"/>
  <c r="AA928" i="22"/>
  <c r="AA927" i="22"/>
  <c r="AA925" i="22"/>
  <c r="AA924" i="22"/>
  <c r="AA923" i="22"/>
  <c r="AA922" i="22"/>
  <c r="AA921" i="22"/>
  <c r="AA920" i="22"/>
  <c r="AA919" i="22"/>
  <c r="AA918" i="22"/>
  <c r="AA916" i="22"/>
  <c r="AA915" i="22"/>
  <c r="AA914" i="22"/>
  <c r="AA913" i="22"/>
  <c r="AA912" i="22"/>
  <c r="AA911" i="22"/>
  <c r="AA910" i="22"/>
  <c r="AA909" i="22"/>
  <c r="AA907" i="22"/>
  <c r="AA906" i="22"/>
  <c r="AA905" i="22"/>
  <c r="AA904" i="22"/>
  <c r="AA903" i="22"/>
  <c r="AA902" i="22"/>
  <c r="AA901" i="22"/>
  <c r="AA900" i="22"/>
  <c r="W952" i="22"/>
  <c r="W951" i="22"/>
  <c r="W950" i="22"/>
  <c r="W949" i="22"/>
  <c r="W948" i="22"/>
  <c r="W947" i="22"/>
  <c r="W946" i="22"/>
  <c r="W945" i="22"/>
  <c r="W943" i="22"/>
  <c r="W942" i="22"/>
  <c r="W941" i="22"/>
  <c r="W940" i="22"/>
  <c r="W939" i="22"/>
  <c r="W938" i="22"/>
  <c r="W937" i="22"/>
  <c r="W936" i="22"/>
  <c r="W934" i="22"/>
  <c r="W933" i="22"/>
  <c r="W932" i="22"/>
  <c r="W931" i="22"/>
  <c r="W930" i="22"/>
  <c r="W929" i="22"/>
  <c r="W928" i="22"/>
  <c r="W927" i="22"/>
  <c r="W925" i="22"/>
  <c r="W924" i="22"/>
  <c r="W923" i="22"/>
  <c r="W922" i="22"/>
  <c r="W921" i="22"/>
  <c r="W920" i="22"/>
  <c r="W919" i="22"/>
  <c r="W918" i="22"/>
  <c r="W916" i="22"/>
  <c r="W915" i="22"/>
  <c r="W914" i="22"/>
  <c r="W913" i="22"/>
  <c r="W912" i="22"/>
  <c r="W911" i="22"/>
  <c r="W910" i="22"/>
  <c r="W909" i="22"/>
  <c r="W907" i="22"/>
  <c r="W906" i="22"/>
  <c r="W905" i="22"/>
  <c r="W904" i="22"/>
  <c r="W903" i="22"/>
  <c r="W902" i="22"/>
  <c r="W901" i="22"/>
  <c r="W900" i="22"/>
  <c r="S952" i="22"/>
  <c r="S951" i="22"/>
  <c r="S950" i="22"/>
  <c r="S949" i="22"/>
  <c r="S948" i="22"/>
  <c r="S947" i="22"/>
  <c r="S946" i="22"/>
  <c r="S945" i="22"/>
  <c r="S943" i="22"/>
  <c r="S942" i="22"/>
  <c r="S941" i="22"/>
  <c r="S940" i="22"/>
  <c r="S939" i="22"/>
  <c r="S938" i="22"/>
  <c r="S937" i="22"/>
  <c r="S936" i="22"/>
  <c r="S934" i="22"/>
  <c r="S933" i="22"/>
  <c r="S932" i="22"/>
  <c r="S931" i="22"/>
  <c r="S930" i="22"/>
  <c r="S929" i="22"/>
  <c r="S928" i="22"/>
  <c r="S927" i="22"/>
  <c r="S925" i="22"/>
  <c r="S924" i="22"/>
  <c r="S923" i="22"/>
  <c r="S922" i="22"/>
  <c r="S921" i="22"/>
  <c r="S920" i="22"/>
  <c r="S919" i="22"/>
  <c r="S918" i="22"/>
  <c r="S916" i="22"/>
  <c r="S915" i="22"/>
  <c r="S914" i="22"/>
  <c r="S913" i="22"/>
  <c r="S912" i="22"/>
  <c r="S911" i="22"/>
  <c r="S910" i="22"/>
  <c r="S909" i="22"/>
  <c r="S907" i="22"/>
  <c r="S906" i="22"/>
  <c r="S905" i="22"/>
  <c r="S904" i="22"/>
  <c r="S903" i="22"/>
  <c r="S902" i="22"/>
  <c r="S901" i="22"/>
  <c r="S900" i="22"/>
  <c r="O952" i="22"/>
  <c r="O951" i="22"/>
  <c r="O950" i="22"/>
  <c r="O949" i="22"/>
  <c r="O948" i="22"/>
  <c r="O947" i="22"/>
  <c r="O946" i="22"/>
  <c r="O945" i="22"/>
  <c r="O943" i="22"/>
  <c r="O942" i="22"/>
  <c r="O941" i="22"/>
  <c r="O940" i="22"/>
  <c r="O939" i="22"/>
  <c r="O938" i="22"/>
  <c r="O937" i="22"/>
  <c r="O936" i="22"/>
  <c r="O934" i="22"/>
  <c r="O933" i="22"/>
  <c r="O932" i="22"/>
  <c r="O931" i="22"/>
  <c r="O930" i="22"/>
  <c r="O929" i="22"/>
  <c r="O928" i="22"/>
  <c r="O927" i="22"/>
  <c r="O925" i="22"/>
  <c r="O924" i="22"/>
  <c r="O923" i="22"/>
  <c r="O922" i="22"/>
  <c r="O921" i="22"/>
  <c r="O920" i="22"/>
  <c r="O919" i="22"/>
  <c r="O918" i="22"/>
  <c r="O916" i="22"/>
  <c r="O915" i="22"/>
  <c r="O914" i="22"/>
  <c r="O913" i="22"/>
  <c r="O912" i="22"/>
  <c r="O911" i="22"/>
  <c r="O910" i="22"/>
  <c r="O909" i="22"/>
  <c r="O907" i="22"/>
  <c r="O906" i="22"/>
  <c r="O905" i="22"/>
  <c r="O904" i="22"/>
  <c r="O903" i="22"/>
  <c r="O902" i="22"/>
  <c r="O901" i="22"/>
  <c r="O900" i="22"/>
  <c r="K952" i="22"/>
  <c r="K951" i="22"/>
  <c r="K950" i="22"/>
  <c r="K949" i="22"/>
  <c r="K948" i="22"/>
  <c r="K947" i="22"/>
  <c r="K946" i="22"/>
  <c r="K945" i="22"/>
  <c r="K943" i="22"/>
  <c r="K942" i="22"/>
  <c r="K941" i="22"/>
  <c r="K940" i="22"/>
  <c r="K939" i="22"/>
  <c r="K938" i="22"/>
  <c r="K937" i="22"/>
  <c r="K936" i="22"/>
  <c r="K934" i="22"/>
  <c r="K933" i="22"/>
  <c r="K932" i="22"/>
  <c r="K931" i="22"/>
  <c r="K930" i="22"/>
  <c r="K929" i="22"/>
  <c r="K928" i="22"/>
  <c r="K927" i="22"/>
  <c r="K925" i="22"/>
  <c r="K924" i="22"/>
  <c r="K923" i="22"/>
  <c r="K922" i="22"/>
  <c r="K921" i="22"/>
  <c r="K920" i="22"/>
  <c r="K919" i="22"/>
  <c r="K918" i="22"/>
  <c r="K916" i="22"/>
  <c r="K915" i="22"/>
  <c r="K914" i="22"/>
  <c r="K913" i="22"/>
  <c r="K912" i="22"/>
  <c r="K911" i="22"/>
  <c r="K910" i="22"/>
  <c r="K909" i="22"/>
  <c r="K907" i="22"/>
  <c r="K906" i="22"/>
  <c r="K905" i="22"/>
  <c r="K904" i="22"/>
  <c r="K903" i="22"/>
  <c r="K902" i="22"/>
  <c r="K901" i="22"/>
  <c r="K900" i="22"/>
  <c r="G952" i="22"/>
  <c r="G951" i="22"/>
  <c r="G950" i="22"/>
  <c r="G949" i="22"/>
  <c r="G948" i="22"/>
  <c r="G947" i="22"/>
  <c r="G946" i="22"/>
  <c r="G945" i="22"/>
  <c r="G943" i="22"/>
  <c r="G942" i="22"/>
  <c r="G941" i="22"/>
  <c r="G940" i="22"/>
  <c r="G939" i="22"/>
  <c r="G938" i="22"/>
  <c r="G937" i="22"/>
  <c r="G936" i="22"/>
  <c r="G934" i="22"/>
  <c r="G933" i="22"/>
  <c r="G932" i="22"/>
  <c r="G931" i="22"/>
  <c r="G930" i="22"/>
  <c r="G929" i="22"/>
  <c r="G928" i="22"/>
  <c r="G927" i="22"/>
  <c r="G925" i="22"/>
  <c r="G924" i="22"/>
  <c r="G923" i="22"/>
  <c r="G922" i="22"/>
  <c r="G921" i="22"/>
  <c r="G920" i="22"/>
  <c r="G919" i="22"/>
  <c r="G918" i="22"/>
  <c r="G916" i="22"/>
  <c r="G915" i="22"/>
  <c r="G914" i="22"/>
  <c r="G913" i="22"/>
  <c r="G912" i="22"/>
  <c r="G911" i="22"/>
  <c r="G910" i="22"/>
  <c r="G909" i="22"/>
  <c r="G907" i="22"/>
  <c r="G906" i="22"/>
  <c r="G905" i="22"/>
  <c r="G904" i="22"/>
  <c r="G903" i="22"/>
  <c r="G902" i="22"/>
  <c r="G901" i="22"/>
  <c r="G900" i="22"/>
  <c r="AA896" i="22"/>
  <c r="AA895" i="22"/>
  <c r="AA894" i="22"/>
  <c r="AA893" i="22"/>
  <c r="AA892" i="22"/>
  <c r="AA891" i="22"/>
  <c r="AA890" i="22"/>
  <c r="AA889" i="22"/>
  <c r="AA887" i="22"/>
  <c r="AA886" i="22"/>
  <c r="AA885" i="22"/>
  <c r="AA884" i="22"/>
  <c r="AA883" i="22"/>
  <c r="AA882" i="22"/>
  <c r="AA881" i="22"/>
  <c r="AA880" i="22"/>
  <c r="AA878" i="22"/>
  <c r="AA877" i="22"/>
  <c r="AA876" i="22"/>
  <c r="AA875" i="22"/>
  <c r="AA874" i="22"/>
  <c r="AA873" i="22"/>
  <c r="AA872" i="22"/>
  <c r="AA871" i="22"/>
  <c r="AA869" i="22"/>
  <c r="AA868" i="22"/>
  <c r="AA867" i="22"/>
  <c r="AA866" i="22"/>
  <c r="AA865" i="22"/>
  <c r="AA864" i="22"/>
  <c r="AA863" i="22"/>
  <c r="AA862" i="22"/>
  <c r="AA860" i="22"/>
  <c r="AA859" i="22"/>
  <c r="AA858" i="22"/>
  <c r="AA857" i="22"/>
  <c r="AA856" i="22"/>
  <c r="AA855" i="22"/>
  <c r="AA854" i="22"/>
  <c r="AA853" i="22"/>
  <c r="AA851" i="22"/>
  <c r="AA850" i="22"/>
  <c r="AA849" i="22"/>
  <c r="AA848" i="22"/>
  <c r="AA847" i="22"/>
  <c r="AA846" i="22"/>
  <c r="AA845" i="22"/>
  <c r="AA844" i="22"/>
  <c r="W896" i="22"/>
  <c r="W895" i="22"/>
  <c r="W894" i="22"/>
  <c r="W893" i="22"/>
  <c r="W892" i="22"/>
  <c r="W891" i="22"/>
  <c r="W890" i="22"/>
  <c r="W889" i="22"/>
  <c r="W887" i="22"/>
  <c r="W886" i="22"/>
  <c r="W885" i="22"/>
  <c r="W884" i="22"/>
  <c r="W883" i="22"/>
  <c r="W882" i="22"/>
  <c r="W881" i="22"/>
  <c r="W880" i="22"/>
  <c r="W878" i="22"/>
  <c r="W877" i="22"/>
  <c r="W876" i="22"/>
  <c r="W875" i="22"/>
  <c r="W874" i="22"/>
  <c r="W873" i="22"/>
  <c r="W872" i="22"/>
  <c r="W871" i="22"/>
  <c r="W869" i="22"/>
  <c r="W868" i="22"/>
  <c r="W867" i="22"/>
  <c r="W866" i="22"/>
  <c r="W865" i="22"/>
  <c r="W864" i="22"/>
  <c r="W863" i="22"/>
  <c r="W862" i="22"/>
  <c r="W860" i="22"/>
  <c r="W859" i="22"/>
  <c r="W858" i="22"/>
  <c r="W857" i="22"/>
  <c r="W856" i="22"/>
  <c r="W855" i="22"/>
  <c r="W854" i="22"/>
  <c r="W853" i="22"/>
  <c r="W851" i="22"/>
  <c r="W850" i="22"/>
  <c r="W849" i="22"/>
  <c r="W848" i="22"/>
  <c r="W847" i="22"/>
  <c r="W846" i="22"/>
  <c r="W845" i="22"/>
  <c r="W844" i="22"/>
  <c r="S896" i="22"/>
  <c r="S895" i="22"/>
  <c r="S894" i="22"/>
  <c r="S893" i="22"/>
  <c r="S892" i="22"/>
  <c r="S891" i="22"/>
  <c r="S890" i="22"/>
  <c r="S889" i="22"/>
  <c r="S887" i="22"/>
  <c r="S886" i="22"/>
  <c r="S885" i="22"/>
  <c r="S884" i="22"/>
  <c r="S883" i="22"/>
  <c r="S882" i="22"/>
  <c r="S881" i="22"/>
  <c r="S880" i="22"/>
  <c r="S878" i="22"/>
  <c r="S877" i="22"/>
  <c r="S876" i="22"/>
  <c r="S875" i="22"/>
  <c r="S874" i="22"/>
  <c r="S873" i="22"/>
  <c r="S872" i="22"/>
  <c r="S871" i="22"/>
  <c r="S869" i="22"/>
  <c r="S868" i="22"/>
  <c r="S867" i="22"/>
  <c r="S866" i="22"/>
  <c r="S865" i="22"/>
  <c r="S864" i="22"/>
  <c r="S863" i="22"/>
  <c r="S862" i="22"/>
  <c r="S860" i="22"/>
  <c r="S859" i="22"/>
  <c r="S858" i="22"/>
  <c r="S857" i="22"/>
  <c r="S856" i="22"/>
  <c r="S855" i="22"/>
  <c r="S854" i="22"/>
  <c r="S853" i="22"/>
  <c r="S851" i="22"/>
  <c r="S850" i="22"/>
  <c r="S849" i="22"/>
  <c r="S848" i="22"/>
  <c r="S847" i="22"/>
  <c r="S846" i="22"/>
  <c r="S845" i="22"/>
  <c r="S844" i="22"/>
  <c r="O896" i="22"/>
  <c r="O895" i="22"/>
  <c r="O894" i="22"/>
  <c r="O893" i="22"/>
  <c r="O892" i="22"/>
  <c r="O891" i="22"/>
  <c r="O890" i="22"/>
  <c r="O889" i="22"/>
  <c r="O887" i="22"/>
  <c r="O886" i="22"/>
  <c r="O885" i="22"/>
  <c r="O884" i="22"/>
  <c r="O883" i="22"/>
  <c r="O882" i="22"/>
  <c r="O881" i="22"/>
  <c r="O880" i="22"/>
  <c r="O878" i="22"/>
  <c r="O877" i="22"/>
  <c r="O876" i="22"/>
  <c r="O875" i="22"/>
  <c r="O874" i="22"/>
  <c r="O873" i="22"/>
  <c r="O872" i="22"/>
  <c r="O871" i="22"/>
  <c r="O869" i="22"/>
  <c r="O868" i="22"/>
  <c r="O867" i="22"/>
  <c r="O866" i="22"/>
  <c r="O865" i="22"/>
  <c r="O864" i="22"/>
  <c r="O863" i="22"/>
  <c r="O862" i="22"/>
  <c r="O860" i="22"/>
  <c r="O859" i="22"/>
  <c r="O858" i="22"/>
  <c r="O857" i="22"/>
  <c r="O856" i="22"/>
  <c r="O855" i="22"/>
  <c r="O854" i="22"/>
  <c r="O853" i="22"/>
  <c r="O851" i="22"/>
  <c r="O850" i="22"/>
  <c r="O849" i="22"/>
  <c r="O848" i="22"/>
  <c r="O847" i="22"/>
  <c r="O846" i="22"/>
  <c r="O845" i="22"/>
  <c r="O844" i="22"/>
  <c r="K896" i="22"/>
  <c r="K895" i="22"/>
  <c r="K894" i="22"/>
  <c r="K893" i="22"/>
  <c r="K892" i="22"/>
  <c r="K891" i="22"/>
  <c r="K890" i="22"/>
  <c r="K889" i="22"/>
  <c r="K887" i="22"/>
  <c r="K886" i="22"/>
  <c r="K885" i="22"/>
  <c r="K884" i="22"/>
  <c r="K883" i="22"/>
  <c r="K882" i="22"/>
  <c r="K881" i="22"/>
  <c r="K880" i="22"/>
  <c r="K878" i="22"/>
  <c r="K877" i="22"/>
  <c r="K876" i="22"/>
  <c r="K875" i="22"/>
  <c r="K874" i="22"/>
  <c r="K873" i="22"/>
  <c r="K872" i="22"/>
  <c r="K871" i="22"/>
  <c r="K869" i="22"/>
  <c r="K868" i="22"/>
  <c r="K867" i="22"/>
  <c r="K866" i="22"/>
  <c r="K865" i="22"/>
  <c r="K864" i="22"/>
  <c r="K863" i="22"/>
  <c r="K862" i="22"/>
  <c r="K860" i="22"/>
  <c r="K859" i="22"/>
  <c r="K858" i="22"/>
  <c r="K857" i="22"/>
  <c r="K856" i="22"/>
  <c r="K855" i="22"/>
  <c r="K854" i="22"/>
  <c r="K853" i="22"/>
  <c r="K851" i="22"/>
  <c r="K850" i="22"/>
  <c r="K849" i="22"/>
  <c r="K848" i="22"/>
  <c r="K847" i="22"/>
  <c r="K846" i="22"/>
  <c r="K845" i="22"/>
  <c r="K844" i="22"/>
  <c r="G896" i="22"/>
  <c r="G895" i="22"/>
  <c r="G894" i="22"/>
  <c r="G893" i="22"/>
  <c r="G892" i="22"/>
  <c r="G891" i="22"/>
  <c r="G890" i="22"/>
  <c r="G889" i="22"/>
  <c r="G887" i="22"/>
  <c r="G886" i="22"/>
  <c r="G885" i="22"/>
  <c r="G884" i="22"/>
  <c r="G883" i="22"/>
  <c r="G882" i="22"/>
  <c r="G881" i="22"/>
  <c r="G880" i="22"/>
  <c r="G878" i="22"/>
  <c r="G877" i="22"/>
  <c r="G876" i="22"/>
  <c r="G875" i="22"/>
  <c r="G874" i="22"/>
  <c r="G873" i="22"/>
  <c r="G872" i="22"/>
  <c r="G871" i="22"/>
  <c r="G869" i="22"/>
  <c r="G868" i="22"/>
  <c r="G867" i="22"/>
  <c r="G866" i="22"/>
  <c r="G865" i="22"/>
  <c r="G864" i="22"/>
  <c r="G863" i="22"/>
  <c r="G862" i="22"/>
  <c r="G860" i="22"/>
  <c r="G859" i="22"/>
  <c r="G858" i="22"/>
  <c r="G857" i="22"/>
  <c r="G856" i="22"/>
  <c r="G855" i="22"/>
  <c r="G854" i="22"/>
  <c r="G853" i="22"/>
  <c r="G851" i="22"/>
  <c r="G850" i="22"/>
  <c r="G849" i="22"/>
  <c r="G848" i="22"/>
  <c r="G847" i="22"/>
  <c r="G846" i="22"/>
  <c r="G845" i="22"/>
  <c r="G844" i="22"/>
  <c r="AA840" i="22"/>
  <c r="AA839" i="22"/>
  <c r="AA838" i="22"/>
  <c r="AA837" i="22"/>
  <c r="AA836" i="22"/>
  <c r="AA835" i="22"/>
  <c r="AA834" i="22"/>
  <c r="AA833" i="22"/>
  <c r="AA831" i="22"/>
  <c r="AA830" i="22"/>
  <c r="AA829" i="22"/>
  <c r="AA828" i="22"/>
  <c r="AA827" i="22"/>
  <c r="AA826" i="22"/>
  <c r="AA825" i="22"/>
  <c r="AA824" i="22"/>
  <c r="AA822" i="22"/>
  <c r="AA821" i="22"/>
  <c r="AA820" i="22"/>
  <c r="AA819" i="22"/>
  <c r="AA818" i="22"/>
  <c r="AA817" i="22"/>
  <c r="AA816" i="22"/>
  <c r="AA815" i="22"/>
  <c r="AA813" i="22"/>
  <c r="AA812" i="22"/>
  <c r="AA811" i="22"/>
  <c r="AA810" i="22"/>
  <c r="AA809" i="22"/>
  <c r="AA808" i="22"/>
  <c r="AA807" i="22"/>
  <c r="AA806" i="22"/>
  <c r="AA804" i="22"/>
  <c r="AA803" i="22"/>
  <c r="AA802" i="22"/>
  <c r="AA801" i="22"/>
  <c r="AA800" i="22"/>
  <c r="AA799" i="22"/>
  <c r="AA798" i="22"/>
  <c r="AA797" i="22"/>
  <c r="AA795" i="22"/>
  <c r="AA794" i="22"/>
  <c r="AA793" i="22"/>
  <c r="AA792" i="22"/>
  <c r="AA791" i="22"/>
  <c r="AA790" i="22"/>
  <c r="AA789" i="22"/>
  <c r="AA788" i="22"/>
  <c r="W840" i="22"/>
  <c r="W839" i="22"/>
  <c r="W838" i="22"/>
  <c r="W837" i="22"/>
  <c r="W836" i="22"/>
  <c r="W835" i="22"/>
  <c r="W834" i="22"/>
  <c r="W833" i="22"/>
  <c r="W831" i="22"/>
  <c r="W830" i="22"/>
  <c r="W829" i="22"/>
  <c r="W828" i="22"/>
  <c r="W827" i="22"/>
  <c r="W826" i="22"/>
  <c r="W825" i="22"/>
  <c r="W824" i="22"/>
  <c r="W822" i="22"/>
  <c r="W821" i="22"/>
  <c r="W820" i="22"/>
  <c r="W819" i="22"/>
  <c r="W818" i="22"/>
  <c r="W817" i="22"/>
  <c r="W816" i="22"/>
  <c r="W815" i="22"/>
  <c r="W813" i="22"/>
  <c r="W812" i="22"/>
  <c r="W811" i="22"/>
  <c r="W810" i="22"/>
  <c r="W809" i="22"/>
  <c r="W808" i="22"/>
  <c r="W807" i="22"/>
  <c r="W806" i="22"/>
  <c r="W804" i="22"/>
  <c r="W803" i="22"/>
  <c r="W802" i="22"/>
  <c r="W801" i="22"/>
  <c r="W800" i="22"/>
  <c r="W799" i="22"/>
  <c r="W798" i="22"/>
  <c r="W797" i="22"/>
  <c r="W795" i="22"/>
  <c r="W794" i="22"/>
  <c r="W793" i="22"/>
  <c r="W792" i="22"/>
  <c r="W791" i="22"/>
  <c r="W790" i="22"/>
  <c r="W789" i="22"/>
  <c r="W788" i="22"/>
  <c r="S840" i="22"/>
  <c r="S839" i="22"/>
  <c r="S838" i="22"/>
  <c r="S837" i="22"/>
  <c r="S836" i="22"/>
  <c r="S835" i="22"/>
  <c r="S834" i="22"/>
  <c r="S833" i="22"/>
  <c r="S831" i="22"/>
  <c r="S830" i="22"/>
  <c r="S829" i="22"/>
  <c r="S828" i="22"/>
  <c r="S827" i="22"/>
  <c r="S826" i="22"/>
  <c r="S825" i="22"/>
  <c r="S824" i="22"/>
  <c r="S822" i="22"/>
  <c r="S821" i="22"/>
  <c r="S820" i="22"/>
  <c r="S819" i="22"/>
  <c r="S818" i="22"/>
  <c r="S817" i="22"/>
  <c r="S816" i="22"/>
  <c r="S815" i="22"/>
  <c r="S813" i="22"/>
  <c r="S812" i="22"/>
  <c r="S811" i="22"/>
  <c r="S810" i="22"/>
  <c r="S809" i="22"/>
  <c r="S808" i="22"/>
  <c r="S807" i="22"/>
  <c r="S806" i="22"/>
  <c r="S804" i="22"/>
  <c r="S803" i="22"/>
  <c r="S802" i="22"/>
  <c r="S801" i="22"/>
  <c r="S800" i="22"/>
  <c r="S799" i="22"/>
  <c r="S798" i="22"/>
  <c r="S797" i="22"/>
  <c r="S795" i="22"/>
  <c r="S794" i="22"/>
  <c r="S793" i="22"/>
  <c r="S792" i="22"/>
  <c r="S791" i="22"/>
  <c r="S790" i="22"/>
  <c r="S789" i="22"/>
  <c r="S788" i="22"/>
  <c r="O840" i="22"/>
  <c r="O839" i="22"/>
  <c r="O838" i="22"/>
  <c r="O837" i="22"/>
  <c r="O836" i="22"/>
  <c r="O835" i="22"/>
  <c r="O834" i="22"/>
  <c r="O833" i="22"/>
  <c r="O831" i="22"/>
  <c r="O830" i="22"/>
  <c r="O829" i="22"/>
  <c r="O828" i="22"/>
  <c r="O827" i="22"/>
  <c r="O826" i="22"/>
  <c r="O825" i="22"/>
  <c r="O824" i="22"/>
  <c r="O822" i="22"/>
  <c r="O821" i="22"/>
  <c r="O820" i="22"/>
  <c r="O819" i="22"/>
  <c r="O818" i="22"/>
  <c r="O817" i="22"/>
  <c r="O816" i="22"/>
  <c r="O815" i="22"/>
  <c r="O813" i="22"/>
  <c r="O812" i="22"/>
  <c r="O811" i="22"/>
  <c r="O810" i="22"/>
  <c r="O809" i="22"/>
  <c r="O808" i="22"/>
  <c r="O807" i="22"/>
  <c r="O806" i="22"/>
  <c r="O804" i="22"/>
  <c r="O803" i="22"/>
  <c r="O802" i="22"/>
  <c r="O801" i="22"/>
  <c r="O800" i="22"/>
  <c r="O799" i="22"/>
  <c r="O798" i="22"/>
  <c r="O797" i="22"/>
  <c r="O795" i="22"/>
  <c r="O794" i="22"/>
  <c r="O793" i="22"/>
  <c r="O792" i="22"/>
  <c r="O791" i="22"/>
  <c r="O790" i="22"/>
  <c r="O789" i="22"/>
  <c r="O788" i="22"/>
  <c r="K840" i="22"/>
  <c r="K839" i="22"/>
  <c r="K838" i="22"/>
  <c r="K837" i="22"/>
  <c r="K836" i="22"/>
  <c r="K835" i="22"/>
  <c r="K834" i="22"/>
  <c r="K833" i="22"/>
  <c r="K831" i="22"/>
  <c r="K830" i="22"/>
  <c r="K829" i="22"/>
  <c r="K828" i="22"/>
  <c r="K827" i="22"/>
  <c r="K826" i="22"/>
  <c r="K825" i="22"/>
  <c r="K824" i="22"/>
  <c r="K822" i="22"/>
  <c r="K821" i="22"/>
  <c r="K820" i="22"/>
  <c r="K819" i="22"/>
  <c r="K818" i="22"/>
  <c r="K817" i="22"/>
  <c r="K816" i="22"/>
  <c r="K815" i="22"/>
  <c r="K813" i="22"/>
  <c r="K812" i="22"/>
  <c r="K811" i="22"/>
  <c r="K810" i="22"/>
  <c r="K809" i="22"/>
  <c r="K808" i="22"/>
  <c r="K807" i="22"/>
  <c r="K806" i="22"/>
  <c r="K804" i="22"/>
  <c r="K803" i="22"/>
  <c r="K802" i="22"/>
  <c r="K801" i="22"/>
  <c r="K800" i="22"/>
  <c r="K799" i="22"/>
  <c r="K798" i="22"/>
  <c r="K797" i="22"/>
  <c r="K795" i="22"/>
  <c r="K794" i="22"/>
  <c r="K793" i="22"/>
  <c r="K792" i="22"/>
  <c r="K791" i="22"/>
  <c r="K790" i="22"/>
  <c r="K789" i="22"/>
  <c r="K788" i="22"/>
  <c r="G840" i="22"/>
  <c r="G839" i="22"/>
  <c r="G838" i="22"/>
  <c r="G837" i="22"/>
  <c r="G836" i="22"/>
  <c r="G835" i="22"/>
  <c r="G834" i="22"/>
  <c r="G833" i="22"/>
  <c r="G831" i="22"/>
  <c r="G830" i="22"/>
  <c r="G829" i="22"/>
  <c r="G828" i="22"/>
  <c r="G827" i="22"/>
  <c r="G826" i="22"/>
  <c r="G825" i="22"/>
  <c r="G824" i="22"/>
  <c r="G822" i="22"/>
  <c r="G821" i="22"/>
  <c r="G820" i="22"/>
  <c r="G819" i="22"/>
  <c r="G818" i="22"/>
  <c r="G817" i="22"/>
  <c r="G816" i="22"/>
  <c r="G815" i="22"/>
  <c r="G813" i="22"/>
  <c r="G812" i="22"/>
  <c r="G811" i="22"/>
  <c r="G810" i="22"/>
  <c r="G809" i="22"/>
  <c r="G808" i="22"/>
  <c r="G807" i="22"/>
  <c r="G806" i="22"/>
  <c r="G804" i="22"/>
  <c r="G803" i="22"/>
  <c r="G802" i="22"/>
  <c r="G801" i="22"/>
  <c r="G800" i="22"/>
  <c r="G799" i="22"/>
  <c r="G798" i="22"/>
  <c r="G797" i="22"/>
  <c r="G795" i="22"/>
  <c r="G794" i="22"/>
  <c r="G793" i="22"/>
  <c r="G792" i="22"/>
  <c r="G791" i="22"/>
  <c r="G790" i="22"/>
  <c r="G789" i="22"/>
  <c r="G788" i="22"/>
  <c r="AA784" i="22"/>
  <c r="AA783" i="22"/>
  <c r="AA782" i="22"/>
  <c r="AA781" i="22"/>
  <c r="AA780" i="22"/>
  <c r="AA779" i="22"/>
  <c r="AA778" i="22"/>
  <c r="AA777" i="22"/>
  <c r="AA775" i="22"/>
  <c r="AA774" i="22"/>
  <c r="AA773" i="22"/>
  <c r="AA772" i="22"/>
  <c r="AA771" i="22"/>
  <c r="AA770" i="22"/>
  <c r="AA769" i="22"/>
  <c r="AA768" i="22"/>
  <c r="AA766" i="22"/>
  <c r="AA765" i="22"/>
  <c r="AA764" i="22"/>
  <c r="AA763" i="22"/>
  <c r="AA762" i="22"/>
  <c r="AA761" i="22"/>
  <c r="AA760" i="22"/>
  <c r="AA759" i="22"/>
  <c r="AA757" i="22"/>
  <c r="AA756" i="22"/>
  <c r="AA755" i="22"/>
  <c r="AA754" i="22"/>
  <c r="AA753" i="22"/>
  <c r="AA752" i="22"/>
  <c r="AA751" i="22"/>
  <c r="AA750" i="22"/>
  <c r="AA748" i="22"/>
  <c r="AA747" i="22"/>
  <c r="AA746" i="22"/>
  <c r="AA745" i="22"/>
  <c r="AA744" i="22"/>
  <c r="AA743" i="22"/>
  <c r="AA742" i="22"/>
  <c r="AA741" i="22"/>
  <c r="AA739" i="22"/>
  <c r="AA738" i="22"/>
  <c r="AA737" i="22"/>
  <c r="AA736" i="22"/>
  <c r="AA735" i="22"/>
  <c r="AA734" i="22"/>
  <c r="AA733" i="22"/>
  <c r="AA732" i="22"/>
  <c r="W784" i="22"/>
  <c r="W783" i="22"/>
  <c r="W782" i="22"/>
  <c r="W781" i="22"/>
  <c r="W780" i="22"/>
  <c r="W779" i="22"/>
  <c r="W778" i="22"/>
  <c r="W777" i="22"/>
  <c r="W775" i="22"/>
  <c r="W774" i="22"/>
  <c r="W773" i="22"/>
  <c r="W772" i="22"/>
  <c r="W771" i="22"/>
  <c r="W770" i="22"/>
  <c r="W769" i="22"/>
  <c r="W768" i="22"/>
  <c r="W766" i="22"/>
  <c r="W765" i="22"/>
  <c r="W764" i="22"/>
  <c r="W763" i="22"/>
  <c r="W762" i="22"/>
  <c r="W761" i="22"/>
  <c r="W760" i="22"/>
  <c r="W759" i="22"/>
  <c r="W757" i="22"/>
  <c r="W756" i="22"/>
  <c r="W755" i="22"/>
  <c r="W754" i="22"/>
  <c r="W753" i="22"/>
  <c r="W752" i="22"/>
  <c r="W751" i="22"/>
  <c r="W750" i="22"/>
  <c r="W748" i="22"/>
  <c r="W747" i="22"/>
  <c r="W746" i="22"/>
  <c r="W745" i="22"/>
  <c r="W744" i="22"/>
  <c r="W743" i="22"/>
  <c r="W742" i="22"/>
  <c r="W741" i="22"/>
  <c r="W739" i="22"/>
  <c r="W738" i="22"/>
  <c r="W737" i="22"/>
  <c r="W736" i="22"/>
  <c r="W735" i="22"/>
  <c r="W734" i="22"/>
  <c r="W733" i="22"/>
  <c r="W732" i="22"/>
  <c r="S784" i="22"/>
  <c r="S783" i="22"/>
  <c r="S782" i="22"/>
  <c r="S781" i="22"/>
  <c r="S780" i="22"/>
  <c r="S779" i="22"/>
  <c r="S778" i="22"/>
  <c r="S777" i="22"/>
  <c r="S775" i="22"/>
  <c r="S774" i="22"/>
  <c r="S773" i="22"/>
  <c r="S772" i="22"/>
  <c r="S771" i="22"/>
  <c r="S770" i="22"/>
  <c r="S769" i="22"/>
  <c r="S768" i="22"/>
  <c r="S766" i="22"/>
  <c r="S765" i="22"/>
  <c r="S764" i="22"/>
  <c r="S763" i="22"/>
  <c r="S762" i="22"/>
  <c r="S761" i="22"/>
  <c r="S760" i="22"/>
  <c r="S759" i="22"/>
  <c r="S757" i="22"/>
  <c r="S756" i="22"/>
  <c r="S755" i="22"/>
  <c r="S754" i="22"/>
  <c r="S753" i="22"/>
  <c r="S752" i="22"/>
  <c r="S751" i="22"/>
  <c r="S750" i="22"/>
  <c r="S748" i="22"/>
  <c r="S747" i="22"/>
  <c r="S746" i="22"/>
  <c r="S745" i="22"/>
  <c r="S744" i="22"/>
  <c r="S743" i="22"/>
  <c r="S742" i="22"/>
  <c r="S741" i="22"/>
  <c r="S739" i="22"/>
  <c r="S738" i="22"/>
  <c r="S737" i="22"/>
  <c r="S736" i="22"/>
  <c r="S735" i="22"/>
  <c r="S734" i="22"/>
  <c r="S733" i="22"/>
  <c r="S732" i="22"/>
  <c r="O784" i="22"/>
  <c r="O783" i="22"/>
  <c r="O782" i="22"/>
  <c r="O781" i="22"/>
  <c r="O780" i="22"/>
  <c r="O779" i="22"/>
  <c r="O778" i="22"/>
  <c r="O777" i="22"/>
  <c r="O775" i="22"/>
  <c r="O774" i="22"/>
  <c r="O773" i="22"/>
  <c r="O772" i="22"/>
  <c r="O771" i="22"/>
  <c r="O770" i="22"/>
  <c r="O769" i="22"/>
  <c r="O768" i="22"/>
  <c r="O766" i="22"/>
  <c r="O765" i="22"/>
  <c r="O764" i="22"/>
  <c r="O763" i="22"/>
  <c r="O762" i="22"/>
  <c r="O761" i="22"/>
  <c r="O760" i="22"/>
  <c r="O759" i="22"/>
  <c r="O757" i="22"/>
  <c r="O756" i="22"/>
  <c r="O755" i="22"/>
  <c r="O754" i="22"/>
  <c r="O753" i="22"/>
  <c r="O752" i="22"/>
  <c r="O751" i="22"/>
  <c r="O750" i="22"/>
  <c r="O748" i="22"/>
  <c r="O747" i="22"/>
  <c r="O746" i="22"/>
  <c r="O745" i="22"/>
  <c r="O744" i="22"/>
  <c r="O743" i="22"/>
  <c r="O742" i="22"/>
  <c r="O741" i="22"/>
  <c r="O739" i="22"/>
  <c r="O738" i="22"/>
  <c r="O737" i="22"/>
  <c r="O736" i="22"/>
  <c r="O735" i="22"/>
  <c r="O734" i="22"/>
  <c r="O733" i="22"/>
  <c r="O732" i="22"/>
  <c r="K784" i="22"/>
  <c r="K783" i="22"/>
  <c r="K782" i="22"/>
  <c r="K781" i="22"/>
  <c r="K780" i="22"/>
  <c r="K779" i="22"/>
  <c r="K778" i="22"/>
  <c r="K777" i="22"/>
  <c r="K775" i="22"/>
  <c r="K774" i="22"/>
  <c r="K773" i="22"/>
  <c r="K772" i="22"/>
  <c r="K771" i="22"/>
  <c r="K770" i="22"/>
  <c r="K769" i="22"/>
  <c r="K768" i="22"/>
  <c r="K766" i="22"/>
  <c r="K765" i="22"/>
  <c r="K764" i="22"/>
  <c r="K763" i="22"/>
  <c r="K762" i="22"/>
  <c r="K761" i="22"/>
  <c r="K760" i="22"/>
  <c r="K759" i="22"/>
  <c r="K757" i="22"/>
  <c r="K756" i="22"/>
  <c r="K755" i="22"/>
  <c r="K754" i="22"/>
  <c r="K753" i="22"/>
  <c r="K752" i="22"/>
  <c r="K751" i="22"/>
  <c r="K750" i="22"/>
  <c r="K748" i="22"/>
  <c r="K747" i="22"/>
  <c r="K746" i="22"/>
  <c r="K745" i="22"/>
  <c r="K744" i="22"/>
  <c r="K743" i="22"/>
  <c r="K742" i="22"/>
  <c r="K741" i="22"/>
  <c r="K739" i="22"/>
  <c r="K738" i="22"/>
  <c r="K737" i="22"/>
  <c r="K736" i="22"/>
  <c r="K735" i="22"/>
  <c r="K734" i="22"/>
  <c r="K733" i="22"/>
  <c r="K732" i="22"/>
  <c r="G784" i="22"/>
  <c r="G783" i="22"/>
  <c r="G782" i="22"/>
  <c r="G781" i="22"/>
  <c r="G780" i="22"/>
  <c r="G779" i="22"/>
  <c r="G778" i="22"/>
  <c r="G777" i="22"/>
  <c r="G775" i="22"/>
  <c r="G774" i="22"/>
  <c r="G773" i="22"/>
  <c r="G772" i="22"/>
  <c r="G771" i="22"/>
  <c r="G770" i="22"/>
  <c r="G769" i="22"/>
  <c r="G768" i="22"/>
  <c r="G766" i="22"/>
  <c r="G765" i="22"/>
  <c r="G764" i="22"/>
  <c r="G763" i="22"/>
  <c r="G762" i="22"/>
  <c r="G761" i="22"/>
  <c r="G760" i="22"/>
  <c r="G759" i="22"/>
  <c r="G757" i="22"/>
  <c r="G756" i="22"/>
  <c r="G755" i="22"/>
  <c r="G754" i="22"/>
  <c r="G753" i="22"/>
  <c r="G752" i="22"/>
  <c r="G751" i="22"/>
  <c r="G750" i="22"/>
  <c r="G748" i="22"/>
  <c r="G747" i="22"/>
  <c r="G746" i="22"/>
  <c r="G745" i="22"/>
  <c r="G744" i="22"/>
  <c r="G743" i="22"/>
  <c r="G742" i="22"/>
  <c r="G741" i="22"/>
  <c r="G739" i="22"/>
  <c r="G738" i="22"/>
  <c r="G737" i="22"/>
  <c r="G736" i="22"/>
  <c r="G735" i="22"/>
  <c r="G734" i="22"/>
  <c r="G733" i="22"/>
  <c r="G732" i="22"/>
  <c r="AA728" i="22"/>
  <c r="AA727" i="22"/>
  <c r="AA726" i="22"/>
  <c r="AA725" i="22"/>
  <c r="AA724" i="22"/>
  <c r="AA723" i="22"/>
  <c r="AA722" i="22"/>
  <c r="AA721" i="22"/>
  <c r="AA719" i="22"/>
  <c r="AA718" i="22"/>
  <c r="AA717" i="22"/>
  <c r="AA716" i="22"/>
  <c r="AA715" i="22"/>
  <c r="AA714" i="22"/>
  <c r="AA713" i="22"/>
  <c r="AA712" i="22"/>
  <c r="AA710" i="22"/>
  <c r="AA709" i="22"/>
  <c r="AA708" i="22"/>
  <c r="AA707" i="22"/>
  <c r="AA706" i="22"/>
  <c r="AA705" i="22"/>
  <c r="AA704" i="22"/>
  <c r="AA703" i="22"/>
  <c r="AA701" i="22"/>
  <c r="AA700" i="22"/>
  <c r="AA699" i="22"/>
  <c r="AA698" i="22"/>
  <c r="AA697" i="22"/>
  <c r="AA696" i="22"/>
  <c r="AA695" i="22"/>
  <c r="AA694" i="22"/>
  <c r="AA692" i="22"/>
  <c r="AA691" i="22"/>
  <c r="AA690" i="22"/>
  <c r="AA689" i="22"/>
  <c r="AA688" i="22"/>
  <c r="AA687" i="22"/>
  <c r="AA686" i="22"/>
  <c r="AA685" i="22"/>
  <c r="AA683" i="22"/>
  <c r="AA682" i="22"/>
  <c r="AA681" i="22"/>
  <c r="AA680" i="22"/>
  <c r="AA679" i="22"/>
  <c r="AA678" i="22"/>
  <c r="AA677" i="22"/>
  <c r="AA676" i="22"/>
  <c r="W728" i="22"/>
  <c r="W727" i="22"/>
  <c r="W726" i="22"/>
  <c r="W725" i="22"/>
  <c r="W724" i="22"/>
  <c r="W723" i="22"/>
  <c r="W722" i="22"/>
  <c r="W721" i="22"/>
  <c r="W719" i="22"/>
  <c r="W718" i="22"/>
  <c r="W717" i="22"/>
  <c r="W716" i="22"/>
  <c r="W715" i="22"/>
  <c r="W714" i="22"/>
  <c r="W713" i="22"/>
  <c r="W712" i="22"/>
  <c r="W710" i="22"/>
  <c r="W709" i="22"/>
  <c r="W708" i="22"/>
  <c r="W707" i="22"/>
  <c r="W706" i="22"/>
  <c r="W705" i="22"/>
  <c r="W704" i="22"/>
  <c r="W703" i="22"/>
  <c r="W701" i="22"/>
  <c r="W700" i="22"/>
  <c r="W699" i="22"/>
  <c r="W698" i="22"/>
  <c r="W697" i="22"/>
  <c r="W696" i="22"/>
  <c r="W695" i="22"/>
  <c r="W694" i="22"/>
  <c r="W692" i="22"/>
  <c r="W691" i="22"/>
  <c r="W690" i="22"/>
  <c r="W689" i="22"/>
  <c r="W688" i="22"/>
  <c r="W687" i="22"/>
  <c r="W686" i="22"/>
  <c r="W685" i="22"/>
  <c r="W683" i="22"/>
  <c r="W682" i="22"/>
  <c r="W681" i="22"/>
  <c r="W680" i="22"/>
  <c r="W679" i="22"/>
  <c r="W678" i="22"/>
  <c r="W677" i="22"/>
  <c r="W676" i="22"/>
  <c r="S728" i="22"/>
  <c r="S727" i="22"/>
  <c r="S726" i="22"/>
  <c r="S725" i="22"/>
  <c r="S724" i="22"/>
  <c r="S723" i="22"/>
  <c r="S722" i="22"/>
  <c r="S721" i="22"/>
  <c r="S719" i="22"/>
  <c r="S718" i="22"/>
  <c r="S717" i="22"/>
  <c r="S716" i="22"/>
  <c r="S715" i="22"/>
  <c r="S714" i="22"/>
  <c r="S713" i="22"/>
  <c r="S712" i="22"/>
  <c r="S710" i="22"/>
  <c r="S709" i="22"/>
  <c r="S708" i="22"/>
  <c r="S707" i="22"/>
  <c r="S706" i="22"/>
  <c r="S705" i="22"/>
  <c r="S704" i="22"/>
  <c r="S703" i="22"/>
  <c r="S701" i="22"/>
  <c r="S700" i="22"/>
  <c r="S699" i="22"/>
  <c r="S698" i="22"/>
  <c r="S697" i="22"/>
  <c r="S696" i="22"/>
  <c r="S695" i="22"/>
  <c r="S694" i="22"/>
  <c r="S692" i="22"/>
  <c r="S691" i="22"/>
  <c r="S690" i="22"/>
  <c r="S689" i="22"/>
  <c r="S688" i="22"/>
  <c r="S687" i="22"/>
  <c r="S686" i="22"/>
  <c r="S685" i="22"/>
  <c r="S683" i="22"/>
  <c r="S682" i="22"/>
  <c r="S681" i="22"/>
  <c r="S680" i="22"/>
  <c r="S679" i="22"/>
  <c r="S678" i="22"/>
  <c r="S677" i="22"/>
  <c r="S676" i="22"/>
  <c r="O728" i="22"/>
  <c r="O727" i="22"/>
  <c r="O726" i="22"/>
  <c r="O725" i="22"/>
  <c r="O724" i="22"/>
  <c r="O723" i="22"/>
  <c r="O722" i="22"/>
  <c r="O721" i="22"/>
  <c r="O719" i="22"/>
  <c r="O718" i="22"/>
  <c r="O717" i="22"/>
  <c r="O716" i="22"/>
  <c r="O715" i="22"/>
  <c r="O714" i="22"/>
  <c r="O713" i="22"/>
  <c r="O712" i="22"/>
  <c r="O710" i="22"/>
  <c r="O709" i="22"/>
  <c r="O708" i="22"/>
  <c r="O707" i="22"/>
  <c r="O706" i="22"/>
  <c r="O705" i="22"/>
  <c r="O704" i="22"/>
  <c r="O703" i="22"/>
  <c r="O701" i="22"/>
  <c r="O700" i="22"/>
  <c r="O699" i="22"/>
  <c r="O698" i="22"/>
  <c r="O697" i="22"/>
  <c r="O696" i="22"/>
  <c r="O695" i="22"/>
  <c r="O694" i="22"/>
  <c r="O692" i="22"/>
  <c r="O691" i="22"/>
  <c r="O690" i="22"/>
  <c r="O689" i="22"/>
  <c r="O688" i="22"/>
  <c r="O687" i="22"/>
  <c r="O686" i="22"/>
  <c r="O685" i="22"/>
  <c r="O683" i="22"/>
  <c r="O682" i="22"/>
  <c r="O681" i="22"/>
  <c r="O680" i="22"/>
  <c r="O679" i="22"/>
  <c r="O678" i="22"/>
  <c r="O677" i="22"/>
  <c r="O676" i="22"/>
  <c r="K728" i="22"/>
  <c r="K727" i="22"/>
  <c r="K726" i="22"/>
  <c r="K725" i="22"/>
  <c r="K724" i="22"/>
  <c r="K723" i="22"/>
  <c r="K722" i="22"/>
  <c r="K721" i="22"/>
  <c r="K719" i="22"/>
  <c r="K718" i="22"/>
  <c r="K717" i="22"/>
  <c r="K716" i="22"/>
  <c r="K715" i="22"/>
  <c r="K714" i="22"/>
  <c r="K713" i="22"/>
  <c r="K712" i="22"/>
  <c r="K710" i="22"/>
  <c r="K709" i="22"/>
  <c r="K708" i="22"/>
  <c r="K707" i="22"/>
  <c r="K706" i="22"/>
  <c r="K705" i="22"/>
  <c r="K704" i="22"/>
  <c r="K703" i="22"/>
  <c r="K701" i="22"/>
  <c r="K700" i="22"/>
  <c r="K699" i="22"/>
  <c r="K698" i="22"/>
  <c r="K697" i="22"/>
  <c r="K696" i="22"/>
  <c r="K695" i="22"/>
  <c r="K694" i="22"/>
  <c r="K692" i="22"/>
  <c r="K691" i="22"/>
  <c r="K690" i="22"/>
  <c r="K689" i="22"/>
  <c r="K688" i="22"/>
  <c r="K687" i="22"/>
  <c r="K686" i="22"/>
  <c r="K685" i="22"/>
  <c r="K683" i="22"/>
  <c r="K682" i="22"/>
  <c r="K681" i="22"/>
  <c r="K680" i="22"/>
  <c r="K679" i="22"/>
  <c r="K678" i="22"/>
  <c r="K677" i="22"/>
  <c r="K676" i="22"/>
  <c r="G728" i="22"/>
  <c r="G727" i="22"/>
  <c r="G726" i="22"/>
  <c r="G725" i="22"/>
  <c r="G724" i="22"/>
  <c r="G723" i="22"/>
  <c r="G722" i="22"/>
  <c r="G721" i="22"/>
  <c r="G719" i="22"/>
  <c r="G718" i="22"/>
  <c r="G717" i="22"/>
  <c r="G716" i="22"/>
  <c r="G715" i="22"/>
  <c r="G714" i="22"/>
  <c r="G713" i="22"/>
  <c r="G712" i="22"/>
  <c r="G710" i="22"/>
  <c r="G709" i="22"/>
  <c r="G708" i="22"/>
  <c r="G707" i="22"/>
  <c r="G706" i="22"/>
  <c r="G705" i="22"/>
  <c r="G704" i="22"/>
  <c r="G703" i="22"/>
  <c r="G701" i="22"/>
  <c r="G700" i="22"/>
  <c r="G699" i="22"/>
  <c r="G698" i="22"/>
  <c r="G697" i="22"/>
  <c r="G696" i="22"/>
  <c r="G695" i="22"/>
  <c r="G694" i="22"/>
  <c r="G692" i="22"/>
  <c r="G691" i="22"/>
  <c r="G690" i="22"/>
  <c r="G689" i="22"/>
  <c r="G688" i="22"/>
  <c r="G687" i="22"/>
  <c r="G686" i="22"/>
  <c r="G685" i="22"/>
  <c r="G683" i="22"/>
  <c r="G682" i="22"/>
  <c r="G681" i="22"/>
  <c r="G680" i="22"/>
  <c r="G679" i="22"/>
  <c r="G678" i="22"/>
  <c r="G677" i="22"/>
  <c r="G676" i="22"/>
  <c r="AA672" i="22"/>
  <c r="AA671" i="22"/>
  <c r="AA670" i="22"/>
  <c r="AA669" i="22"/>
  <c r="AA668" i="22"/>
  <c r="AA667" i="22"/>
  <c r="AA666" i="22"/>
  <c r="AA665" i="22"/>
  <c r="AA663" i="22"/>
  <c r="AA662" i="22"/>
  <c r="AA661" i="22"/>
  <c r="AA660" i="22"/>
  <c r="AA659" i="22"/>
  <c r="AA658" i="22"/>
  <c r="AA657" i="22"/>
  <c r="AA656" i="22"/>
  <c r="AA654" i="22"/>
  <c r="AA653" i="22"/>
  <c r="AA652" i="22"/>
  <c r="AA651" i="22"/>
  <c r="AA650" i="22"/>
  <c r="AA649" i="22"/>
  <c r="AA648" i="22"/>
  <c r="AA647" i="22"/>
  <c r="AA645" i="22"/>
  <c r="AA644" i="22"/>
  <c r="AA643" i="22"/>
  <c r="AA642" i="22"/>
  <c r="AA641" i="22"/>
  <c r="AA640" i="22"/>
  <c r="AA639" i="22"/>
  <c r="AA638" i="22"/>
  <c r="AA636" i="22"/>
  <c r="AA635" i="22"/>
  <c r="AA634" i="22"/>
  <c r="AA633" i="22"/>
  <c r="AA632" i="22"/>
  <c r="AA631" i="22"/>
  <c r="AA630" i="22"/>
  <c r="AA629" i="22"/>
  <c r="AA627" i="22"/>
  <c r="AA626" i="22"/>
  <c r="AA625" i="22"/>
  <c r="AA624" i="22"/>
  <c r="AA623" i="22"/>
  <c r="AA622" i="22"/>
  <c r="AA621" i="22"/>
  <c r="AA620" i="22"/>
  <c r="W672" i="22"/>
  <c r="W671" i="22"/>
  <c r="W670" i="22"/>
  <c r="W669" i="22"/>
  <c r="W668" i="22"/>
  <c r="W667" i="22"/>
  <c r="W666" i="22"/>
  <c r="W665" i="22"/>
  <c r="W663" i="22"/>
  <c r="W662" i="22"/>
  <c r="W661" i="22"/>
  <c r="W660" i="22"/>
  <c r="W659" i="22"/>
  <c r="W658" i="22"/>
  <c r="W657" i="22"/>
  <c r="W656" i="22"/>
  <c r="W654" i="22"/>
  <c r="W653" i="22"/>
  <c r="W652" i="22"/>
  <c r="W651" i="22"/>
  <c r="W650" i="22"/>
  <c r="W649" i="22"/>
  <c r="W648" i="22"/>
  <c r="W647" i="22"/>
  <c r="W645" i="22"/>
  <c r="W644" i="22"/>
  <c r="W643" i="22"/>
  <c r="W642" i="22"/>
  <c r="W641" i="22"/>
  <c r="W640" i="22"/>
  <c r="W639" i="22"/>
  <c r="W638" i="22"/>
  <c r="W636" i="22"/>
  <c r="W635" i="22"/>
  <c r="W634" i="22"/>
  <c r="W633" i="22"/>
  <c r="W632" i="22"/>
  <c r="W631" i="22"/>
  <c r="W630" i="22"/>
  <c r="W629" i="22"/>
  <c r="W627" i="22"/>
  <c r="W626" i="22"/>
  <c r="W625" i="22"/>
  <c r="W624" i="22"/>
  <c r="W623" i="22"/>
  <c r="W622" i="22"/>
  <c r="W621" i="22"/>
  <c r="W620" i="22"/>
  <c r="S672" i="22"/>
  <c r="S671" i="22"/>
  <c r="S670" i="22"/>
  <c r="S669" i="22"/>
  <c r="S668" i="22"/>
  <c r="S667" i="22"/>
  <c r="S666" i="22"/>
  <c r="S665" i="22"/>
  <c r="S663" i="22"/>
  <c r="S662" i="22"/>
  <c r="S661" i="22"/>
  <c r="S660" i="22"/>
  <c r="S659" i="22"/>
  <c r="S658" i="22"/>
  <c r="S657" i="22"/>
  <c r="S656" i="22"/>
  <c r="S654" i="22"/>
  <c r="S653" i="22"/>
  <c r="S652" i="22"/>
  <c r="S651" i="22"/>
  <c r="S650" i="22"/>
  <c r="S649" i="22"/>
  <c r="S648" i="22"/>
  <c r="S647" i="22"/>
  <c r="S645" i="22"/>
  <c r="S644" i="22"/>
  <c r="S643" i="22"/>
  <c r="S642" i="22"/>
  <c r="S641" i="22"/>
  <c r="S640" i="22"/>
  <c r="S639" i="22"/>
  <c r="S638" i="22"/>
  <c r="S636" i="22"/>
  <c r="S635" i="22"/>
  <c r="S634" i="22"/>
  <c r="S633" i="22"/>
  <c r="S632" i="22"/>
  <c r="S631" i="22"/>
  <c r="S630" i="22"/>
  <c r="S629" i="22"/>
  <c r="S627" i="22"/>
  <c r="S626" i="22"/>
  <c r="S625" i="22"/>
  <c r="S624" i="22"/>
  <c r="S623" i="22"/>
  <c r="S622" i="22"/>
  <c r="S621" i="22"/>
  <c r="S620" i="22"/>
  <c r="O672" i="22"/>
  <c r="O671" i="22"/>
  <c r="O670" i="22"/>
  <c r="O669" i="22"/>
  <c r="O668" i="22"/>
  <c r="O667" i="22"/>
  <c r="O666" i="22"/>
  <c r="O665" i="22"/>
  <c r="O663" i="22"/>
  <c r="O662" i="22"/>
  <c r="O661" i="22"/>
  <c r="O660" i="22"/>
  <c r="O659" i="22"/>
  <c r="O658" i="22"/>
  <c r="O657" i="22"/>
  <c r="O656" i="22"/>
  <c r="O654" i="22"/>
  <c r="O653" i="22"/>
  <c r="O652" i="22"/>
  <c r="O651" i="22"/>
  <c r="O650" i="22"/>
  <c r="O649" i="22"/>
  <c r="O648" i="22"/>
  <c r="O647" i="22"/>
  <c r="O645" i="22"/>
  <c r="O644" i="22"/>
  <c r="O643" i="22"/>
  <c r="O642" i="22"/>
  <c r="O641" i="22"/>
  <c r="O640" i="22"/>
  <c r="O639" i="22"/>
  <c r="O638" i="22"/>
  <c r="O636" i="22"/>
  <c r="O635" i="22"/>
  <c r="O634" i="22"/>
  <c r="O633" i="22"/>
  <c r="O632" i="22"/>
  <c r="O631" i="22"/>
  <c r="O630" i="22"/>
  <c r="O629" i="22"/>
  <c r="O627" i="22"/>
  <c r="O626" i="22"/>
  <c r="O625" i="22"/>
  <c r="O624" i="22"/>
  <c r="O623" i="22"/>
  <c r="O622" i="22"/>
  <c r="O621" i="22"/>
  <c r="O620" i="22"/>
  <c r="K672" i="22"/>
  <c r="K671" i="22"/>
  <c r="K670" i="22"/>
  <c r="K669" i="22"/>
  <c r="K668" i="22"/>
  <c r="K667" i="22"/>
  <c r="K666" i="22"/>
  <c r="K665" i="22"/>
  <c r="K663" i="22"/>
  <c r="K662" i="22"/>
  <c r="K661" i="22"/>
  <c r="K660" i="22"/>
  <c r="K659" i="22"/>
  <c r="K658" i="22"/>
  <c r="K657" i="22"/>
  <c r="K656" i="22"/>
  <c r="K654" i="22"/>
  <c r="K653" i="22"/>
  <c r="K652" i="22"/>
  <c r="K651" i="22"/>
  <c r="K650" i="22"/>
  <c r="K649" i="22"/>
  <c r="K648" i="22"/>
  <c r="K647" i="22"/>
  <c r="K645" i="22"/>
  <c r="K644" i="22"/>
  <c r="K643" i="22"/>
  <c r="K642" i="22"/>
  <c r="K641" i="22"/>
  <c r="K640" i="22"/>
  <c r="K639" i="22"/>
  <c r="K638" i="22"/>
  <c r="K636" i="22"/>
  <c r="K635" i="22"/>
  <c r="K634" i="22"/>
  <c r="K633" i="22"/>
  <c r="K632" i="22"/>
  <c r="K631" i="22"/>
  <c r="K630" i="22"/>
  <c r="K629" i="22"/>
  <c r="K627" i="22"/>
  <c r="K626" i="22"/>
  <c r="K625" i="22"/>
  <c r="K624" i="22"/>
  <c r="K623" i="22"/>
  <c r="K622" i="22"/>
  <c r="K621" i="22"/>
  <c r="K620" i="22"/>
  <c r="G672" i="22"/>
  <c r="G671" i="22"/>
  <c r="G670" i="22"/>
  <c r="G669" i="22"/>
  <c r="G668" i="22"/>
  <c r="G667" i="22"/>
  <c r="G666" i="22"/>
  <c r="G665" i="22"/>
  <c r="G663" i="22"/>
  <c r="G662" i="22"/>
  <c r="G661" i="22"/>
  <c r="G660" i="22"/>
  <c r="G659" i="22"/>
  <c r="G658" i="22"/>
  <c r="G657" i="22"/>
  <c r="G656" i="22"/>
  <c r="G654" i="22"/>
  <c r="G653" i="22"/>
  <c r="G652" i="22"/>
  <c r="G651" i="22"/>
  <c r="G650" i="22"/>
  <c r="G649" i="22"/>
  <c r="G648" i="22"/>
  <c r="G647" i="22"/>
  <c r="G645" i="22"/>
  <c r="G644" i="22"/>
  <c r="G643" i="22"/>
  <c r="G642" i="22"/>
  <c r="G641" i="22"/>
  <c r="G640" i="22"/>
  <c r="G639" i="22"/>
  <c r="G638" i="22"/>
  <c r="G636" i="22"/>
  <c r="G635" i="22"/>
  <c r="G634" i="22"/>
  <c r="G632" i="22"/>
  <c r="G631" i="22"/>
  <c r="G630" i="22"/>
  <c r="G629" i="22"/>
  <c r="G627" i="22"/>
  <c r="G626" i="22"/>
  <c r="G625" i="22"/>
  <c r="G624" i="22"/>
  <c r="G623" i="22"/>
  <c r="G622" i="22"/>
  <c r="G621" i="22"/>
  <c r="G620" i="22"/>
  <c r="AA616" i="22"/>
  <c r="AA615" i="22"/>
  <c r="AA614" i="22"/>
  <c r="AA613" i="22"/>
  <c r="AA612" i="22"/>
  <c r="AA611" i="22"/>
  <c r="AA610" i="22"/>
  <c r="AA609" i="22"/>
  <c r="AA607" i="22"/>
  <c r="AA606" i="22"/>
  <c r="AA605" i="22"/>
  <c r="AA604" i="22"/>
  <c r="AA603" i="22"/>
  <c r="AA602" i="22"/>
  <c r="AA601" i="22"/>
  <c r="AA600" i="22"/>
  <c r="AA598" i="22"/>
  <c r="AA597" i="22"/>
  <c r="AA596" i="22"/>
  <c r="AA595" i="22"/>
  <c r="AA594" i="22"/>
  <c r="AA593" i="22"/>
  <c r="AA592" i="22"/>
  <c r="AA591" i="22"/>
  <c r="AA589" i="22"/>
  <c r="AA588" i="22"/>
  <c r="AA587" i="22"/>
  <c r="AA586" i="22"/>
  <c r="AA585" i="22"/>
  <c r="AA584" i="22"/>
  <c r="AA583" i="22"/>
  <c r="AA582" i="22"/>
  <c r="AA580" i="22"/>
  <c r="AA579" i="22"/>
  <c r="AA578" i="22"/>
  <c r="AA577" i="22"/>
  <c r="AA576" i="22"/>
  <c r="AA575" i="22"/>
  <c r="AA574" i="22"/>
  <c r="AA573" i="22"/>
  <c r="AA571" i="22"/>
  <c r="AA570" i="22"/>
  <c r="AA569" i="22"/>
  <c r="AA568" i="22"/>
  <c r="AA567" i="22"/>
  <c r="AA566" i="22"/>
  <c r="AA565" i="22"/>
  <c r="AA564" i="22"/>
  <c r="W616" i="22"/>
  <c r="W615" i="22"/>
  <c r="W614" i="22"/>
  <c r="W613" i="22"/>
  <c r="W612" i="22"/>
  <c r="W611" i="22"/>
  <c r="W610" i="22"/>
  <c r="W609" i="22"/>
  <c r="W607" i="22"/>
  <c r="W606" i="22"/>
  <c r="W605" i="22"/>
  <c r="W604" i="22"/>
  <c r="W603" i="22"/>
  <c r="W602" i="22"/>
  <c r="W601" i="22"/>
  <c r="W600" i="22"/>
  <c r="W598" i="22"/>
  <c r="W597" i="22"/>
  <c r="W596" i="22"/>
  <c r="W595" i="22"/>
  <c r="W594" i="22"/>
  <c r="W593" i="22"/>
  <c r="W592" i="22"/>
  <c r="W591" i="22"/>
  <c r="W589" i="22"/>
  <c r="W588" i="22"/>
  <c r="W587" i="22"/>
  <c r="W586" i="22"/>
  <c r="W585" i="22"/>
  <c r="W584" i="22"/>
  <c r="W583" i="22"/>
  <c r="W582" i="22"/>
  <c r="W580" i="22"/>
  <c r="W579" i="22"/>
  <c r="W578" i="22"/>
  <c r="W577" i="22"/>
  <c r="W576" i="22"/>
  <c r="W575" i="22"/>
  <c r="W574" i="22"/>
  <c r="W573" i="22"/>
  <c r="W571" i="22"/>
  <c r="W570" i="22"/>
  <c r="W569" i="22"/>
  <c r="W568" i="22"/>
  <c r="W567" i="22"/>
  <c r="W566" i="22"/>
  <c r="W565" i="22"/>
  <c r="W564" i="22"/>
  <c r="S616" i="22"/>
  <c r="S615" i="22"/>
  <c r="S614" i="22"/>
  <c r="S613" i="22"/>
  <c r="S612" i="22"/>
  <c r="S611" i="22"/>
  <c r="S610" i="22"/>
  <c r="S609" i="22"/>
  <c r="S607" i="22"/>
  <c r="S606" i="22"/>
  <c r="S605" i="22"/>
  <c r="S604" i="22"/>
  <c r="S603" i="22"/>
  <c r="S602" i="22"/>
  <c r="S601" i="22"/>
  <c r="S600" i="22"/>
  <c r="S598" i="22"/>
  <c r="S597" i="22"/>
  <c r="S596" i="22"/>
  <c r="S595" i="22"/>
  <c r="S594" i="22"/>
  <c r="S593" i="22"/>
  <c r="S592" i="22"/>
  <c r="S591" i="22"/>
  <c r="S589" i="22"/>
  <c r="S588" i="22"/>
  <c r="S587" i="22"/>
  <c r="S586" i="22"/>
  <c r="S585" i="22"/>
  <c r="S584" i="22"/>
  <c r="S583" i="22"/>
  <c r="S582" i="22"/>
  <c r="S580" i="22"/>
  <c r="S579" i="22"/>
  <c r="S578" i="22"/>
  <c r="S577" i="22"/>
  <c r="S576" i="22"/>
  <c r="S575" i="22"/>
  <c r="S574" i="22"/>
  <c r="S573" i="22"/>
  <c r="S571" i="22"/>
  <c r="S570" i="22"/>
  <c r="S569" i="22"/>
  <c r="S568" i="22"/>
  <c r="S567" i="22"/>
  <c r="S566" i="22"/>
  <c r="S565" i="22"/>
  <c r="S564" i="22"/>
  <c r="O616" i="22"/>
  <c r="O615" i="22"/>
  <c r="O614" i="22"/>
  <c r="O613" i="22"/>
  <c r="O612" i="22"/>
  <c r="O611" i="22"/>
  <c r="O610" i="22"/>
  <c r="O609" i="22"/>
  <c r="O607" i="22"/>
  <c r="O606" i="22"/>
  <c r="O605" i="22"/>
  <c r="O604" i="22"/>
  <c r="O603" i="22"/>
  <c r="O602" i="22"/>
  <c r="O601" i="22"/>
  <c r="O600" i="22"/>
  <c r="O598" i="22"/>
  <c r="O597" i="22"/>
  <c r="O596" i="22"/>
  <c r="O595" i="22"/>
  <c r="O594" i="22"/>
  <c r="O593" i="22"/>
  <c r="O592" i="22"/>
  <c r="O591" i="22"/>
  <c r="O589" i="22"/>
  <c r="O588" i="22"/>
  <c r="O587" i="22"/>
  <c r="O586" i="22"/>
  <c r="O585" i="22"/>
  <c r="O584" i="22"/>
  <c r="O583" i="22"/>
  <c r="O582" i="22"/>
  <c r="O580" i="22"/>
  <c r="O579" i="22"/>
  <c r="O578" i="22"/>
  <c r="O577" i="22"/>
  <c r="O576" i="22"/>
  <c r="O575" i="22"/>
  <c r="O574" i="22"/>
  <c r="O573" i="22"/>
  <c r="O571" i="22"/>
  <c r="O570" i="22"/>
  <c r="O569" i="22"/>
  <c r="O568" i="22"/>
  <c r="O567" i="22"/>
  <c r="O566" i="22"/>
  <c r="O565" i="22"/>
  <c r="O564" i="22"/>
  <c r="K616" i="22"/>
  <c r="K615" i="22"/>
  <c r="K614" i="22"/>
  <c r="K613" i="22"/>
  <c r="K612" i="22"/>
  <c r="K611" i="22"/>
  <c r="K610" i="22"/>
  <c r="K609" i="22"/>
  <c r="K607" i="22"/>
  <c r="K606" i="22"/>
  <c r="K605" i="22"/>
  <c r="K604" i="22"/>
  <c r="K603" i="22"/>
  <c r="K602" i="22"/>
  <c r="K601" i="22"/>
  <c r="K600" i="22"/>
  <c r="K598" i="22"/>
  <c r="K597" i="22"/>
  <c r="K596" i="22"/>
  <c r="K595" i="22"/>
  <c r="K594" i="22"/>
  <c r="K593" i="22"/>
  <c r="K592" i="22"/>
  <c r="K591" i="22"/>
  <c r="K589" i="22"/>
  <c r="K588" i="22"/>
  <c r="K587" i="22"/>
  <c r="K586" i="22"/>
  <c r="K585" i="22"/>
  <c r="K584" i="22"/>
  <c r="K583" i="22"/>
  <c r="K582" i="22"/>
  <c r="K580" i="22"/>
  <c r="K579" i="22"/>
  <c r="K578" i="22"/>
  <c r="K577" i="22"/>
  <c r="K576" i="22"/>
  <c r="K575" i="22"/>
  <c r="K574" i="22"/>
  <c r="K573" i="22"/>
  <c r="K571" i="22"/>
  <c r="K570" i="22"/>
  <c r="K569" i="22"/>
  <c r="K568" i="22"/>
  <c r="K567" i="22"/>
  <c r="K566" i="22"/>
  <c r="K565" i="22"/>
  <c r="K564" i="22"/>
  <c r="G616" i="22"/>
  <c r="G615" i="22"/>
  <c r="G614" i="22"/>
  <c r="G613" i="22"/>
  <c r="G612" i="22"/>
  <c r="G611" i="22"/>
  <c r="G610" i="22"/>
  <c r="G609" i="22"/>
  <c r="G607" i="22"/>
  <c r="G606" i="22"/>
  <c r="G605" i="22"/>
  <c r="G604" i="22"/>
  <c r="G603" i="22"/>
  <c r="G602" i="22"/>
  <c r="G601" i="22"/>
  <c r="G600" i="22"/>
  <c r="G598" i="22"/>
  <c r="G597" i="22"/>
  <c r="G596" i="22"/>
  <c r="G595" i="22"/>
  <c r="G594" i="22"/>
  <c r="G593" i="22"/>
  <c r="G592" i="22"/>
  <c r="G591" i="22"/>
  <c r="G589" i="22"/>
  <c r="G588" i="22"/>
  <c r="G587" i="22"/>
  <c r="G586" i="22"/>
  <c r="G585" i="22"/>
  <c r="G584" i="22"/>
  <c r="G583" i="22"/>
  <c r="G582" i="22"/>
  <c r="G580" i="22"/>
  <c r="G579" i="22"/>
  <c r="G578" i="22"/>
  <c r="G576" i="22"/>
  <c r="G575" i="22"/>
  <c r="G574" i="22"/>
  <c r="G573" i="22"/>
  <c r="G571" i="22"/>
  <c r="G570" i="22"/>
  <c r="G569" i="22"/>
  <c r="G568" i="22"/>
  <c r="G567" i="22"/>
  <c r="G566" i="22"/>
  <c r="G565" i="22"/>
  <c r="G564" i="22"/>
  <c r="AA560" i="22"/>
  <c r="AA559" i="22"/>
  <c r="AA558" i="22"/>
  <c r="AA557" i="22"/>
  <c r="AA556" i="22"/>
  <c r="AA555" i="22"/>
  <c r="AA554" i="22"/>
  <c r="AA553" i="22"/>
  <c r="AA551" i="22"/>
  <c r="AA550" i="22"/>
  <c r="AA549" i="22"/>
  <c r="AA548" i="22"/>
  <c r="AA547" i="22"/>
  <c r="AA546" i="22"/>
  <c r="AA545" i="22"/>
  <c r="AA544" i="22"/>
  <c r="AA542" i="22"/>
  <c r="AA541" i="22"/>
  <c r="AA540" i="22"/>
  <c r="AA539" i="22"/>
  <c r="AA538" i="22"/>
  <c r="AA537" i="22"/>
  <c r="AA536" i="22"/>
  <c r="AA535" i="22"/>
  <c r="AA533" i="22"/>
  <c r="AA532" i="22"/>
  <c r="AA531" i="22"/>
  <c r="AA530" i="22"/>
  <c r="AA529" i="22"/>
  <c r="AA528" i="22"/>
  <c r="AA527" i="22"/>
  <c r="AA526" i="22"/>
  <c r="AA524" i="22"/>
  <c r="AA523" i="22"/>
  <c r="AA522" i="22"/>
  <c r="AA521" i="22"/>
  <c r="AA520" i="22"/>
  <c r="AA519" i="22"/>
  <c r="AA518" i="22"/>
  <c r="AA517" i="22"/>
  <c r="AA515" i="22"/>
  <c r="AA514" i="22"/>
  <c r="AA513" i="22"/>
  <c r="AA512" i="22"/>
  <c r="AA511" i="22"/>
  <c r="AA510" i="22"/>
  <c r="AA509" i="22"/>
  <c r="AA508" i="22"/>
  <c r="W560" i="22"/>
  <c r="W559" i="22"/>
  <c r="W558" i="22"/>
  <c r="W557" i="22"/>
  <c r="W556" i="22"/>
  <c r="W555" i="22"/>
  <c r="W554" i="22"/>
  <c r="W553" i="22"/>
  <c r="W551" i="22"/>
  <c r="W550" i="22"/>
  <c r="W549" i="22"/>
  <c r="W548" i="22"/>
  <c r="W547" i="22"/>
  <c r="W546" i="22"/>
  <c r="W545" i="22"/>
  <c r="W544" i="22"/>
  <c r="W542" i="22"/>
  <c r="W541" i="22"/>
  <c r="W540" i="22"/>
  <c r="W539" i="22"/>
  <c r="W538" i="22"/>
  <c r="W537" i="22"/>
  <c r="W536" i="22"/>
  <c r="W535" i="22"/>
  <c r="W533" i="22"/>
  <c r="W532" i="22"/>
  <c r="W531" i="22"/>
  <c r="W530" i="22"/>
  <c r="W529" i="22"/>
  <c r="W528" i="22"/>
  <c r="W527" i="22"/>
  <c r="W526" i="22"/>
  <c r="W524" i="22"/>
  <c r="W523" i="22"/>
  <c r="W522" i="22"/>
  <c r="W521" i="22"/>
  <c r="W520" i="22"/>
  <c r="W519" i="22"/>
  <c r="W518" i="22"/>
  <c r="W517" i="22"/>
  <c r="W515" i="22"/>
  <c r="W514" i="22"/>
  <c r="W513" i="22"/>
  <c r="W512" i="22"/>
  <c r="W511" i="22"/>
  <c r="W510" i="22"/>
  <c r="W509" i="22"/>
  <c r="W508" i="22"/>
  <c r="S560" i="22"/>
  <c r="S559" i="22"/>
  <c r="S558" i="22"/>
  <c r="S557" i="22"/>
  <c r="S556" i="22"/>
  <c r="S555" i="22"/>
  <c r="S554" i="22"/>
  <c r="S553" i="22"/>
  <c r="S551" i="22"/>
  <c r="S550" i="22"/>
  <c r="S549" i="22"/>
  <c r="S548" i="22"/>
  <c r="S547" i="22"/>
  <c r="S546" i="22"/>
  <c r="S545" i="22"/>
  <c r="S544" i="22"/>
  <c r="S542" i="22"/>
  <c r="S541" i="22"/>
  <c r="S540" i="22"/>
  <c r="S539" i="22"/>
  <c r="S538" i="22"/>
  <c r="S537" i="22"/>
  <c r="S536" i="22"/>
  <c r="S535" i="22"/>
  <c r="S533" i="22"/>
  <c r="S532" i="22"/>
  <c r="S531" i="22"/>
  <c r="S530" i="22"/>
  <c r="S529" i="22"/>
  <c r="S528" i="22"/>
  <c r="S527" i="22"/>
  <c r="S526" i="22"/>
  <c r="S524" i="22"/>
  <c r="S523" i="22"/>
  <c r="S522" i="22"/>
  <c r="S521" i="22"/>
  <c r="S520" i="22"/>
  <c r="S519" i="22"/>
  <c r="S518" i="22"/>
  <c r="S517" i="22"/>
  <c r="S515" i="22"/>
  <c r="S514" i="22"/>
  <c r="S513" i="22"/>
  <c r="S512" i="22"/>
  <c r="S511" i="22"/>
  <c r="S510" i="22"/>
  <c r="S509" i="22"/>
  <c r="S508" i="22"/>
  <c r="O560" i="22"/>
  <c r="O559" i="22"/>
  <c r="O558" i="22"/>
  <c r="O557" i="22"/>
  <c r="O556" i="22"/>
  <c r="O555" i="22"/>
  <c r="O554" i="22"/>
  <c r="O553" i="22"/>
  <c r="O551" i="22"/>
  <c r="O550" i="22"/>
  <c r="O549" i="22"/>
  <c r="O548" i="22"/>
  <c r="O547" i="22"/>
  <c r="O546" i="22"/>
  <c r="O545" i="22"/>
  <c r="O544" i="22"/>
  <c r="O542" i="22"/>
  <c r="O541" i="22"/>
  <c r="O540" i="22"/>
  <c r="O539" i="22"/>
  <c r="O538" i="22"/>
  <c r="O537" i="22"/>
  <c r="O536" i="22"/>
  <c r="O535" i="22"/>
  <c r="O533" i="22"/>
  <c r="O532" i="22"/>
  <c r="O531" i="22"/>
  <c r="O530" i="22"/>
  <c r="O529" i="22"/>
  <c r="O528" i="22"/>
  <c r="O527" i="22"/>
  <c r="O526" i="22"/>
  <c r="O524" i="22"/>
  <c r="O523" i="22"/>
  <c r="O522" i="22"/>
  <c r="O521" i="22"/>
  <c r="O520" i="22"/>
  <c r="O519" i="22"/>
  <c r="O518" i="22"/>
  <c r="O517" i="22"/>
  <c r="O515" i="22"/>
  <c r="O514" i="22"/>
  <c r="O513" i="22"/>
  <c r="O512" i="22"/>
  <c r="O511" i="22"/>
  <c r="O510" i="22"/>
  <c r="O509" i="22"/>
  <c r="O508" i="22"/>
  <c r="K560" i="22"/>
  <c r="K559" i="22"/>
  <c r="K558" i="22"/>
  <c r="K557" i="22"/>
  <c r="K556" i="22"/>
  <c r="K555" i="22"/>
  <c r="K554" i="22"/>
  <c r="K553" i="22"/>
  <c r="K551" i="22"/>
  <c r="K550" i="22"/>
  <c r="K549" i="22"/>
  <c r="K548" i="22"/>
  <c r="K547" i="22"/>
  <c r="K546" i="22"/>
  <c r="K545" i="22"/>
  <c r="K544" i="22"/>
  <c r="K542" i="22"/>
  <c r="K541" i="22"/>
  <c r="K540" i="22"/>
  <c r="K539" i="22"/>
  <c r="K538" i="22"/>
  <c r="K537" i="22"/>
  <c r="K536" i="22"/>
  <c r="K535" i="22"/>
  <c r="K533" i="22"/>
  <c r="K532" i="22"/>
  <c r="K531" i="22"/>
  <c r="K530" i="22"/>
  <c r="K529" i="22"/>
  <c r="K528" i="22"/>
  <c r="K527" i="22"/>
  <c r="K526" i="22"/>
  <c r="K524" i="22"/>
  <c r="K523" i="22"/>
  <c r="K522" i="22"/>
  <c r="K521" i="22"/>
  <c r="K520" i="22"/>
  <c r="K519" i="22"/>
  <c r="K518" i="22"/>
  <c r="K517" i="22"/>
  <c r="K515" i="22"/>
  <c r="K514" i="22"/>
  <c r="K513" i="22"/>
  <c r="K512" i="22"/>
  <c r="K511" i="22"/>
  <c r="K510" i="22"/>
  <c r="K509" i="22"/>
  <c r="K508" i="22"/>
  <c r="G560" i="22"/>
  <c r="G559" i="22"/>
  <c r="G558" i="22"/>
  <c r="G557" i="22"/>
  <c r="G556" i="22"/>
  <c r="G555" i="22"/>
  <c r="G554" i="22"/>
  <c r="G553" i="22"/>
  <c r="G551" i="22"/>
  <c r="G550" i="22"/>
  <c r="G549" i="22"/>
  <c r="G548" i="22"/>
  <c r="G547" i="22"/>
  <c r="G546" i="22"/>
  <c r="G545" i="22"/>
  <c r="G544" i="22"/>
  <c r="G542" i="22"/>
  <c r="G541" i="22"/>
  <c r="G540" i="22"/>
  <c r="G539" i="22"/>
  <c r="G538" i="22"/>
  <c r="G537" i="22"/>
  <c r="G536" i="22"/>
  <c r="G535" i="22"/>
  <c r="G533" i="22"/>
  <c r="G532" i="22"/>
  <c r="G531" i="22"/>
  <c r="G530" i="22"/>
  <c r="G529" i="22"/>
  <c r="G528" i="22"/>
  <c r="G527" i="22"/>
  <c r="G526" i="22"/>
  <c r="G524" i="22"/>
  <c r="G523" i="22"/>
  <c r="G522" i="22"/>
  <c r="G520" i="22"/>
  <c r="G519" i="22"/>
  <c r="G518" i="22"/>
  <c r="G517" i="22"/>
  <c r="G515" i="22"/>
  <c r="G514" i="22"/>
  <c r="G513" i="22"/>
  <c r="G512" i="22"/>
  <c r="G511" i="22"/>
  <c r="G510" i="22"/>
  <c r="G509" i="22"/>
  <c r="G508" i="22"/>
  <c r="AA504" i="22"/>
  <c r="AA503" i="22"/>
  <c r="AA502" i="22"/>
  <c r="AA501" i="22"/>
  <c r="AA500" i="22"/>
  <c r="AA499" i="22"/>
  <c r="AA498" i="22"/>
  <c r="AA497" i="22"/>
  <c r="AA495" i="22"/>
  <c r="AA494" i="22"/>
  <c r="AA493" i="22"/>
  <c r="AA492" i="22"/>
  <c r="AA491" i="22"/>
  <c r="AA490" i="22"/>
  <c r="AA489" i="22"/>
  <c r="AA488" i="22"/>
  <c r="AA486" i="22"/>
  <c r="AA485" i="22"/>
  <c r="AA484" i="22"/>
  <c r="AA483" i="22"/>
  <c r="AA482" i="22"/>
  <c r="AA481" i="22"/>
  <c r="AA480" i="22"/>
  <c r="AA479" i="22"/>
  <c r="AA477" i="22"/>
  <c r="AA476" i="22"/>
  <c r="AA475" i="22"/>
  <c r="AA474" i="22"/>
  <c r="AA473" i="22"/>
  <c r="AA472" i="22"/>
  <c r="AA471" i="22"/>
  <c r="AA470" i="22"/>
  <c r="AA468" i="22"/>
  <c r="AA467" i="22"/>
  <c r="AA466" i="22"/>
  <c r="AA465" i="22"/>
  <c r="AA464" i="22"/>
  <c r="AA463" i="22"/>
  <c r="AA462" i="22"/>
  <c r="AA461" i="22"/>
  <c r="AA459" i="22"/>
  <c r="AA458" i="22"/>
  <c r="AA457" i="22"/>
  <c r="AA456" i="22"/>
  <c r="AA455" i="22"/>
  <c r="AA454" i="22"/>
  <c r="AA453" i="22"/>
  <c r="AA452" i="22"/>
  <c r="W504" i="22"/>
  <c r="W503" i="22"/>
  <c r="W502" i="22"/>
  <c r="W501" i="22"/>
  <c r="W500" i="22"/>
  <c r="W499" i="22"/>
  <c r="W498" i="22"/>
  <c r="W497" i="22"/>
  <c r="W495" i="22"/>
  <c r="W494" i="22"/>
  <c r="W493" i="22"/>
  <c r="W492" i="22"/>
  <c r="W491" i="22"/>
  <c r="W490" i="22"/>
  <c r="W489" i="22"/>
  <c r="W488" i="22"/>
  <c r="W486" i="22"/>
  <c r="W485" i="22"/>
  <c r="W484" i="22"/>
  <c r="W483" i="22"/>
  <c r="W482" i="22"/>
  <c r="W481" i="22"/>
  <c r="W480" i="22"/>
  <c r="W479" i="22"/>
  <c r="W477" i="22"/>
  <c r="W476" i="22"/>
  <c r="W475" i="22"/>
  <c r="W474" i="22"/>
  <c r="W473" i="22"/>
  <c r="W472" i="22"/>
  <c r="W471" i="22"/>
  <c r="W470" i="22"/>
  <c r="W468" i="22"/>
  <c r="W467" i="22"/>
  <c r="W466" i="22"/>
  <c r="W465" i="22"/>
  <c r="W464" i="22"/>
  <c r="W463" i="22"/>
  <c r="W462" i="22"/>
  <c r="W461" i="22"/>
  <c r="W459" i="22"/>
  <c r="W458" i="22"/>
  <c r="W457" i="22"/>
  <c r="W456" i="22"/>
  <c r="W455" i="22"/>
  <c r="W454" i="22"/>
  <c r="W453" i="22"/>
  <c r="W452" i="22"/>
  <c r="S504" i="22"/>
  <c r="S503" i="22"/>
  <c r="S502" i="22"/>
  <c r="S501" i="22"/>
  <c r="S500" i="22"/>
  <c r="S499" i="22"/>
  <c r="S498" i="22"/>
  <c r="S497" i="22"/>
  <c r="S495" i="22"/>
  <c r="S494" i="22"/>
  <c r="S493" i="22"/>
  <c r="S492" i="22"/>
  <c r="S491" i="22"/>
  <c r="S490" i="22"/>
  <c r="S489" i="22"/>
  <c r="S488" i="22"/>
  <c r="S486" i="22"/>
  <c r="S485" i="22"/>
  <c r="S484" i="22"/>
  <c r="S483" i="22"/>
  <c r="S482" i="22"/>
  <c r="S481" i="22"/>
  <c r="S480" i="22"/>
  <c r="S479" i="22"/>
  <c r="S477" i="22"/>
  <c r="S476" i="22"/>
  <c r="S475" i="22"/>
  <c r="S474" i="22"/>
  <c r="S473" i="22"/>
  <c r="S472" i="22"/>
  <c r="S471" i="22"/>
  <c r="S470" i="22"/>
  <c r="S468" i="22"/>
  <c r="S467" i="22"/>
  <c r="S466" i="22"/>
  <c r="S465" i="22"/>
  <c r="S464" i="22"/>
  <c r="S463" i="22"/>
  <c r="S462" i="22"/>
  <c r="S461" i="22"/>
  <c r="S459" i="22"/>
  <c r="S458" i="22"/>
  <c r="S457" i="22"/>
  <c r="S456" i="22"/>
  <c r="S455" i="22"/>
  <c r="S454" i="22"/>
  <c r="S453" i="22"/>
  <c r="S452" i="22"/>
  <c r="O504" i="22"/>
  <c r="O503" i="22"/>
  <c r="O502" i="22"/>
  <c r="O501" i="22"/>
  <c r="O500" i="22"/>
  <c r="O499" i="22"/>
  <c r="O498" i="22"/>
  <c r="O497" i="22"/>
  <c r="O495" i="22"/>
  <c r="O494" i="22"/>
  <c r="O493" i="22"/>
  <c r="O492" i="22"/>
  <c r="O491" i="22"/>
  <c r="O490" i="22"/>
  <c r="O489" i="22"/>
  <c r="O488" i="22"/>
  <c r="O486" i="22"/>
  <c r="O485" i="22"/>
  <c r="O484" i="22"/>
  <c r="O483" i="22"/>
  <c r="O482" i="22"/>
  <c r="O481" i="22"/>
  <c r="O480" i="22"/>
  <c r="O479" i="22"/>
  <c r="O477" i="22"/>
  <c r="O476" i="22"/>
  <c r="O475" i="22"/>
  <c r="O474" i="22"/>
  <c r="O473" i="22"/>
  <c r="O472" i="22"/>
  <c r="O471" i="22"/>
  <c r="O470" i="22"/>
  <c r="O468" i="22"/>
  <c r="O467" i="22"/>
  <c r="O466" i="22"/>
  <c r="O465" i="22"/>
  <c r="O464" i="22"/>
  <c r="O463" i="22"/>
  <c r="O462" i="22"/>
  <c r="O461" i="22"/>
  <c r="O459" i="22"/>
  <c r="O458" i="22"/>
  <c r="O457" i="22"/>
  <c r="O456" i="22"/>
  <c r="O455" i="22"/>
  <c r="O454" i="22"/>
  <c r="O453" i="22"/>
  <c r="O452" i="22"/>
  <c r="K504" i="22"/>
  <c r="K503" i="22"/>
  <c r="K502" i="22"/>
  <c r="K501" i="22"/>
  <c r="K500" i="22"/>
  <c r="K499" i="22"/>
  <c r="K498" i="22"/>
  <c r="K497" i="22"/>
  <c r="K495" i="22"/>
  <c r="K494" i="22"/>
  <c r="K493" i="22"/>
  <c r="K492" i="22"/>
  <c r="K491" i="22"/>
  <c r="K490" i="22"/>
  <c r="K489" i="22"/>
  <c r="K488" i="22"/>
  <c r="K486" i="22"/>
  <c r="K485" i="22"/>
  <c r="K484" i="22"/>
  <c r="K483" i="22"/>
  <c r="K482" i="22"/>
  <c r="K481" i="22"/>
  <c r="K480" i="22"/>
  <c r="K479" i="22"/>
  <c r="K477" i="22"/>
  <c r="K476" i="22"/>
  <c r="K475" i="22"/>
  <c r="K474" i="22"/>
  <c r="K473" i="22"/>
  <c r="K472" i="22"/>
  <c r="K471" i="22"/>
  <c r="K470" i="22"/>
  <c r="K468" i="22"/>
  <c r="K467" i="22"/>
  <c r="K466" i="22"/>
  <c r="K465" i="22"/>
  <c r="K464" i="22"/>
  <c r="K463" i="22"/>
  <c r="K462" i="22"/>
  <c r="K461" i="22"/>
  <c r="K459" i="22"/>
  <c r="K458" i="22"/>
  <c r="K457" i="22"/>
  <c r="K456" i="22"/>
  <c r="K455" i="22"/>
  <c r="K454" i="22"/>
  <c r="K453" i="22"/>
  <c r="K452" i="22"/>
  <c r="G504" i="22"/>
  <c r="G503" i="22"/>
  <c r="G502" i="22"/>
  <c r="G501" i="22"/>
  <c r="G500" i="22"/>
  <c r="G499" i="22"/>
  <c r="G498" i="22"/>
  <c r="G497" i="22"/>
  <c r="G495" i="22"/>
  <c r="G494" i="22"/>
  <c r="G493" i="22"/>
  <c r="G492" i="22"/>
  <c r="G491" i="22"/>
  <c r="G490" i="22"/>
  <c r="G489" i="22"/>
  <c r="G488" i="22"/>
  <c r="G486" i="22"/>
  <c r="G485" i="22"/>
  <c r="G484" i="22"/>
  <c r="G483" i="22"/>
  <c r="G482" i="22"/>
  <c r="G481" i="22"/>
  <c r="G480" i="22"/>
  <c r="G479" i="22"/>
  <c r="G477" i="22"/>
  <c r="G476" i="22"/>
  <c r="G475" i="22"/>
  <c r="G474" i="22"/>
  <c r="G473" i="22"/>
  <c r="G472" i="22"/>
  <c r="G471" i="22"/>
  <c r="G470" i="22"/>
  <c r="G468" i="22"/>
  <c r="G467" i="22"/>
  <c r="G466" i="22"/>
  <c r="G464" i="22"/>
  <c r="G463" i="22"/>
  <c r="G462" i="22"/>
  <c r="G461" i="22"/>
  <c r="G459" i="22"/>
  <c r="G458" i="22"/>
  <c r="G457" i="22"/>
  <c r="G456" i="22"/>
  <c r="G455" i="22"/>
  <c r="G454" i="22"/>
  <c r="G453" i="22"/>
  <c r="G452" i="22"/>
  <c r="AA448" i="22"/>
  <c r="AA447" i="22"/>
  <c r="AA446" i="22"/>
  <c r="AA445" i="22"/>
  <c r="AA444" i="22"/>
  <c r="AA443" i="22"/>
  <c r="AA442" i="22"/>
  <c r="AA441" i="22"/>
  <c r="AA439" i="22"/>
  <c r="AA438" i="22"/>
  <c r="AA437" i="22"/>
  <c r="AA436" i="22"/>
  <c r="AA435" i="22"/>
  <c r="AA434" i="22"/>
  <c r="AA433" i="22"/>
  <c r="AA432" i="22"/>
  <c r="AA430" i="22"/>
  <c r="AA429" i="22"/>
  <c r="AA428" i="22"/>
  <c r="AA427" i="22"/>
  <c r="AA426" i="22"/>
  <c r="AA425" i="22"/>
  <c r="AA424" i="22"/>
  <c r="AA423" i="22"/>
  <c r="AA421" i="22"/>
  <c r="AA420" i="22"/>
  <c r="AA419" i="22"/>
  <c r="AA418" i="22"/>
  <c r="AA417" i="22"/>
  <c r="AA416" i="22"/>
  <c r="AA415" i="22"/>
  <c r="AA414" i="22"/>
  <c r="AA412" i="22"/>
  <c r="AA411" i="22"/>
  <c r="AA410" i="22"/>
  <c r="AA409" i="22"/>
  <c r="AA408" i="22"/>
  <c r="AA407" i="22"/>
  <c r="AA406" i="22"/>
  <c r="AA405" i="22"/>
  <c r="AA403" i="22"/>
  <c r="AA402" i="22"/>
  <c r="AA401" i="22"/>
  <c r="AA400" i="22"/>
  <c r="AA399" i="22"/>
  <c r="AA398" i="22"/>
  <c r="AA397" i="22"/>
  <c r="AA396" i="22"/>
  <c r="W448" i="22"/>
  <c r="W447" i="22"/>
  <c r="W446" i="22"/>
  <c r="W445" i="22"/>
  <c r="W444" i="22"/>
  <c r="W443" i="22"/>
  <c r="W442" i="22"/>
  <c r="W441" i="22"/>
  <c r="W439" i="22"/>
  <c r="W438" i="22"/>
  <c r="W437" i="22"/>
  <c r="W436" i="22"/>
  <c r="W435" i="22"/>
  <c r="W434" i="22"/>
  <c r="W433" i="22"/>
  <c r="W432" i="22"/>
  <c r="W430" i="22"/>
  <c r="W429" i="22"/>
  <c r="W428" i="22"/>
  <c r="W427" i="22"/>
  <c r="W426" i="22"/>
  <c r="W425" i="22"/>
  <c r="W424" i="22"/>
  <c r="W423" i="22"/>
  <c r="W421" i="22"/>
  <c r="W420" i="22"/>
  <c r="W419" i="22"/>
  <c r="W418" i="22"/>
  <c r="W417" i="22"/>
  <c r="W416" i="22"/>
  <c r="W415" i="22"/>
  <c r="W414" i="22"/>
  <c r="W412" i="22"/>
  <c r="W411" i="22"/>
  <c r="W410" i="22"/>
  <c r="W409" i="22"/>
  <c r="W408" i="22"/>
  <c r="W407" i="22"/>
  <c r="W406" i="22"/>
  <c r="W405" i="22"/>
  <c r="W403" i="22"/>
  <c r="W402" i="22"/>
  <c r="W401" i="22"/>
  <c r="W400" i="22"/>
  <c r="W399" i="22"/>
  <c r="W398" i="22"/>
  <c r="W397" i="22"/>
  <c r="W396" i="22"/>
  <c r="S448" i="22"/>
  <c r="S447" i="22"/>
  <c r="S446" i="22"/>
  <c r="S445" i="22"/>
  <c r="S444" i="22"/>
  <c r="S443" i="22"/>
  <c r="S442" i="22"/>
  <c r="S441" i="22"/>
  <c r="S439" i="22"/>
  <c r="S438" i="22"/>
  <c r="S437" i="22"/>
  <c r="S436" i="22"/>
  <c r="S435" i="22"/>
  <c r="S434" i="22"/>
  <c r="S433" i="22"/>
  <c r="S432" i="22"/>
  <c r="S430" i="22"/>
  <c r="S429" i="22"/>
  <c r="S428" i="22"/>
  <c r="S427" i="22"/>
  <c r="S426" i="22"/>
  <c r="S425" i="22"/>
  <c r="S424" i="22"/>
  <c r="S423" i="22"/>
  <c r="S421" i="22"/>
  <c r="S420" i="22"/>
  <c r="S419" i="22"/>
  <c r="S418" i="22"/>
  <c r="S417" i="22"/>
  <c r="S416" i="22"/>
  <c r="S415" i="22"/>
  <c r="S414" i="22"/>
  <c r="S412" i="22"/>
  <c r="S411" i="22"/>
  <c r="S410" i="22"/>
  <c r="S409" i="22"/>
  <c r="S408" i="22"/>
  <c r="S407" i="22"/>
  <c r="S406" i="22"/>
  <c r="S405" i="22"/>
  <c r="S403" i="22"/>
  <c r="S402" i="22"/>
  <c r="S401" i="22"/>
  <c r="S400" i="22"/>
  <c r="S399" i="22"/>
  <c r="S398" i="22"/>
  <c r="S397" i="22"/>
  <c r="S396" i="22"/>
  <c r="O448" i="22"/>
  <c r="O447" i="22"/>
  <c r="O446" i="22"/>
  <c r="O445" i="22"/>
  <c r="O444" i="22"/>
  <c r="O443" i="22"/>
  <c r="O442" i="22"/>
  <c r="O441" i="22"/>
  <c r="O439" i="22"/>
  <c r="O438" i="22"/>
  <c r="O437" i="22"/>
  <c r="O436" i="22"/>
  <c r="O435" i="22"/>
  <c r="O434" i="22"/>
  <c r="O433" i="22"/>
  <c r="O432" i="22"/>
  <c r="O430" i="22"/>
  <c r="O429" i="22"/>
  <c r="O428" i="22"/>
  <c r="O427" i="22"/>
  <c r="O426" i="22"/>
  <c r="O425" i="22"/>
  <c r="O424" i="22"/>
  <c r="O423" i="22"/>
  <c r="O421" i="22"/>
  <c r="O420" i="22"/>
  <c r="O419" i="22"/>
  <c r="O418" i="22"/>
  <c r="O417" i="22"/>
  <c r="O416" i="22"/>
  <c r="O415" i="22"/>
  <c r="O414" i="22"/>
  <c r="O412" i="22"/>
  <c r="O411" i="22"/>
  <c r="O410" i="22"/>
  <c r="O409" i="22"/>
  <c r="O408" i="22"/>
  <c r="O407" i="22"/>
  <c r="O406" i="22"/>
  <c r="O405" i="22"/>
  <c r="O403" i="22"/>
  <c r="O402" i="22"/>
  <c r="O401" i="22"/>
  <c r="O400" i="22"/>
  <c r="O399" i="22"/>
  <c r="O398" i="22"/>
  <c r="O397" i="22"/>
  <c r="O396" i="22"/>
  <c r="K448" i="22"/>
  <c r="K447" i="22"/>
  <c r="K446" i="22"/>
  <c r="K445" i="22"/>
  <c r="K444" i="22"/>
  <c r="K443" i="22"/>
  <c r="K442" i="22"/>
  <c r="K441" i="22"/>
  <c r="K439" i="22"/>
  <c r="K438" i="22"/>
  <c r="K437" i="22"/>
  <c r="K436" i="22"/>
  <c r="K435" i="22"/>
  <c r="K434" i="22"/>
  <c r="K433" i="22"/>
  <c r="K432" i="22"/>
  <c r="K430" i="22"/>
  <c r="K429" i="22"/>
  <c r="K428" i="22"/>
  <c r="K427" i="22"/>
  <c r="K426" i="22"/>
  <c r="K425" i="22"/>
  <c r="K424" i="22"/>
  <c r="K423" i="22"/>
  <c r="K421" i="22"/>
  <c r="K420" i="22"/>
  <c r="K419" i="22"/>
  <c r="K418" i="22"/>
  <c r="K417" i="22"/>
  <c r="K416" i="22"/>
  <c r="K415" i="22"/>
  <c r="K414" i="22"/>
  <c r="K412" i="22"/>
  <c r="K411" i="22"/>
  <c r="K410" i="22"/>
  <c r="K409" i="22"/>
  <c r="K408" i="22"/>
  <c r="K407" i="22"/>
  <c r="K406" i="22"/>
  <c r="K405" i="22"/>
  <c r="K403" i="22"/>
  <c r="K402" i="22"/>
  <c r="K401" i="22"/>
  <c r="K400" i="22"/>
  <c r="K399" i="22"/>
  <c r="K398" i="22"/>
  <c r="K397" i="22"/>
  <c r="K396" i="22"/>
  <c r="G448" i="22"/>
  <c r="G447" i="22"/>
  <c r="G446" i="22"/>
  <c r="G445" i="22"/>
  <c r="G444" i="22"/>
  <c r="G443" i="22"/>
  <c r="G442" i="22"/>
  <c r="G441" i="22"/>
  <c r="G439" i="22"/>
  <c r="G438" i="22"/>
  <c r="G437" i="22"/>
  <c r="G436" i="22"/>
  <c r="G435" i="22"/>
  <c r="G434" i="22"/>
  <c r="G433" i="22"/>
  <c r="G432" i="22"/>
  <c r="G430" i="22"/>
  <c r="G429" i="22"/>
  <c r="G428" i="22"/>
  <c r="G427" i="22"/>
  <c r="G426" i="22"/>
  <c r="G425" i="22"/>
  <c r="G424" i="22"/>
  <c r="G423" i="22"/>
  <c r="G421" i="22"/>
  <c r="G420" i="22"/>
  <c r="G419" i="22"/>
  <c r="G418" i="22"/>
  <c r="G417" i="22"/>
  <c r="G416" i="22"/>
  <c r="G415" i="22"/>
  <c r="G414" i="22"/>
  <c r="G412" i="22"/>
  <c r="G411" i="22"/>
  <c r="G410" i="22"/>
  <c r="G408" i="22"/>
  <c r="G407" i="22"/>
  <c r="G406" i="22"/>
  <c r="G405" i="22"/>
  <c r="G403" i="22"/>
  <c r="G402" i="22"/>
  <c r="G401" i="22"/>
  <c r="G400" i="22"/>
  <c r="G399" i="22"/>
  <c r="G398" i="22"/>
  <c r="G397" i="22"/>
  <c r="G396" i="22"/>
  <c r="AA392" i="22"/>
  <c r="AA391" i="22"/>
  <c r="AA390" i="22"/>
  <c r="AA389" i="22"/>
  <c r="AA388" i="22"/>
  <c r="AA387" i="22"/>
  <c r="AA386" i="22"/>
  <c r="AA385" i="22"/>
  <c r="AA383" i="22"/>
  <c r="AA382" i="22"/>
  <c r="AA381" i="22"/>
  <c r="AA380" i="22"/>
  <c r="AA379" i="22"/>
  <c r="AA378" i="22"/>
  <c r="AA377" i="22"/>
  <c r="AA376" i="22"/>
  <c r="AA374" i="22"/>
  <c r="AA373" i="22"/>
  <c r="AA372" i="22"/>
  <c r="AA371" i="22"/>
  <c r="AA370" i="22"/>
  <c r="AA369" i="22"/>
  <c r="AA368" i="22"/>
  <c r="AA367" i="22"/>
  <c r="AA365" i="22"/>
  <c r="AA364" i="22"/>
  <c r="AA363" i="22"/>
  <c r="AA362" i="22"/>
  <c r="AA361" i="22"/>
  <c r="AA360" i="22"/>
  <c r="AA359" i="22"/>
  <c r="AA358" i="22"/>
  <c r="AA356" i="22"/>
  <c r="AA355" i="22"/>
  <c r="AA354" i="22"/>
  <c r="AA353" i="22"/>
  <c r="AA352" i="22"/>
  <c r="AA351" i="22"/>
  <c r="AA350" i="22"/>
  <c r="AA349" i="22"/>
  <c r="AA347" i="22"/>
  <c r="AA346" i="22"/>
  <c r="AA345" i="22"/>
  <c r="AA344" i="22"/>
  <c r="AA343" i="22"/>
  <c r="AA342" i="22"/>
  <c r="AA341" i="22"/>
  <c r="AA340" i="22"/>
  <c r="W392" i="22"/>
  <c r="W391" i="22"/>
  <c r="W390" i="22"/>
  <c r="W389" i="22"/>
  <c r="W388" i="22"/>
  <c r="W387" i="22"/>
  <c r="W386" i="22"/>
  <c r="W385" i="22"/>
  <c r="W383" i="22"/>
  <c r="W382" i="22"/>
  <c r="W381" i="22"/>
  <c r="W380" i="22"/>
  <c r="W379" i="22"/>
  <c r="W378" i="22"/>
  <c r="W377" i="22"/>
  <c r="W376" i="22"/>
  <c r="W374" i="22"/>
  <c r="W373" i="22"/>
  <c r="W372" i="22"/>
  <c r="W371" i="22"/>
  <c r="W370" i="22"/>
  <c r="W369" i="22"/>
  <c r="W368" i="22"/>
  <c r="W367" i="22"/>
  <c r="W365" i="22"/>
  <c r="W364" i="22"/>
  <c r="W363" i="22"/>
  <c r="W362" i="22"/>
  <c r="W361" i="22"/>
  <c r="W360" i="22"/>
  <c r="W359" i="22"/>
  <c r="W358" i="22"/>
  <c r="W356" i="22"/>
  <c r="W355" i="22"/>
  <c r="W354" i="22"/>
  <c r="W353" i="22"/>
  <c r="W352" i="22"/>
  <c r="W351" i="22"/>
  <c r="W350" i="22"/>
  <c r="W349" i="22"/>
  <c r="W347" i="22"/>
  <c r="W346" i="22"/>
  <c r="W345" i="22"/>
  <c r="W344" i="22"/>
  <c r="W343" i="22"/>
  <c r="W342" i="22"/>
  <c r="W341" i="22"/>
  <c r="W340" i="22"/>
  <c r="S392" i="22"/>
  <c r="S391" i="22"/>
  <c r="S390" i="22"/>
  <c r="S389" i="22"/>
  <c r="S388" i="22"/>
  <c r="S387" i="22"/>
  <c r="S386" i="22"/>
  <c r="S385" i="22"/>
  <c r="S383" i="22"/>
  <c r="S382" i="22"/>
  <c r="S381" i="22"/>
  <c r="S380" i="22"/>
  <c r="S379" i="22"/>
  <c r="S378" i="22"/>
  <c r="S377" i="22"/>
  <c r="S376" i="22"/>
  <c r="S374" i="22"/>
  <c r="S373" i="22"/>
  <c r="S372" i="22"/>
  <c r="S371" i="22"/>
  <c r="S370" i="22"/>
  <c r="S369" i="22"/>
  <c r="S368" i="22"/>
  <c r="S367" i="22"/>
  <c r="S365" i="22"/>
  <c r="S364" i="22"/>
  <c r="S363" i="22"/>
  <c r="S362" i="22"/>
  <c r="S361" i="22"/>
  <c r="S360" i="22"/>
  <c r="S359" i="22"/>
  <c r="S358" i="22"/>
  <c r="S356" i="22"/>
  <c r="S355" i="22"/>
  <c r="S354" i="22"/>
  <c r="S353" i="22"/>
  <c r="S352" i="22"/>
  <c r="S351" i="22"/>
  <c r="S350" i="22"/>
  <c r="S349" i="22"/>
  <c r="S347" i="22"/>
  <c r="S346" i="22"/>
  <c r="S345" i="22"/>
  <c r="S344" i="22"/>
  <c r="S343" i="22"/>
  <c r="S342" i="22"/>
  <c r="S341" i="22"/>
  <c r="S340" i="22"/>
  <c r="O392" i="22"/>
  <c r="O391" i="22"/>
  <c r="O390" i="22"/>
  <c r="O389" i="22"/>
  <c r="O388" i="22"/>
  <c r="O387" i="22"/>
  <c r="O386" i="22"/>
  <c r="O385" i="22"/>
  <c r="O383" i="22"/>
  <c r="O382" i="22"/>
  <c r="O381" i="22"/>
  <c r="O380" i="22"/>
  <c r="O379" i="22"/>
  <c r="O378" i="22"/>
  <c r="O377" i="22"/>
  <c r="O376" i="22"/>
  <c r="O374" i="22"/>
  <c r="O373" i="22"/>
  <c r="O372" i="22"/>
  <c r="O371" i="22"/>
  <c r="O370" i="22"/>
  <c r="O369" i="22"/>
  <c r="O368" i="22"/>
  <c r="O367" i="22"/>
  <c r="O365" i="22"/>
  <c r="O364" i="22"/>
  <c r="O363" i="22"/>
  <c r="O362" i="22"/>
  <c r="O361" i="22"/>
  <c r="O360" i="22"/>
  <c r="O359" i="22"/>
  <c r="O358" i="22"/>
  <c r="O356" i="22"/>
  <c r="O355" i="22"/>
  <c r="O354" i="22"/>
  <c r="O353" i="22"/>
  <c r="O352" i="22"/>
  <c r="O351" i="22"/>
  <c r="O350" i="22"/>
  <c r="O349" i="22"/>
  <c r="O347" i="22"/>
  <c r="O346" i="22"/>
  <c r="O345" i="22"/>
  <c r="O344" i="22"/>
  <c r="O343" i="22"/>
  <c r="O342" i="22"/>
  <c r="O341" i="22"/>
  <c r="O340" i="22"/>
  <c r="K392" i="22"/>
  <c r="K391" i="22"/>
  <c r="K390" i="22"/>
  <c r="K389" i="22"/>
  <c r="K388" i="22"/>
  <c r="K387" i="22"/>
  <c r="K386" i="22"/>
  <c r="K385" i="22"/>
  <c r="K383" i="22"/>
  <c r="K382" i="22"/>
  <c r="K381" i="22"/>
  <c r="K380" i="22"/>
  <c r="K379" i="22"/>
  <c r="K378" i="22"/>
  <c r="K377" i="22"/>
  <c r="K376" i="22"/>
  <c r="K374" i="22"/>
  <c r="K373" i="22"/>
  <c r="K372" i="22"/>
  <c r="K371" i="22"/>
  <c r="K370" i="22"/>
  <c r="K369" i="22"/>
  <c r="K368" i="22"/>
  <c r="K367" i="22"/>
  <c r="K365" i="22"/>
  <c r="K364" i="22"/>
  <c r="K363" i="22"/>
  <c r="K362" i="22"/>
  <c r="K361" i="22"/>
  <c r="K360" i="22"/>
  <c r="K359" i="22"/>
  <c r="K358" i="22"/>
  <c r="K356" i="22"/>
  <c r="K355" i="22"/>
  <c r="K354" i="22"/>
  <c r="K353" i="22"/>
  <c r="K352" i="22"/>
  <c r="K351" i="22"/>
  <c r="K350" i="22"/>
  <c r="K349" i="22"/>
  <c r="K347" i="22"/>
  <c r="K346" i="22"/>
  <c r="K345" i="22"/>
  <c r="K344" i="22"/>
  <c r="K343" i="22"/>
  <c r="K342" i="22"/>
  <c r="K341" i="22"/>
  <c r="K340" i="22"/>
  <c r="G392" i="22"/>
  <c r="G391" i="22"/>
  <c r="G390" i="22"/>
  <c r="G389" i="22"/>
  <c r="G388" i="22"/>
  <c r="G387" i="22"/>
  <c r="G386" i="22"/>
  <c r="G385" i="22"/>
  <c r="G383" i="22"/>
  <c r="G382" i="22"/>
  <c r="G381" i="22"/>
  <c r="G380" i="22"/>
  <c r="G379" i="22"/>
  <c r="G378" i="22"/>
  <c r="G377" i="22"/>
  <c r="G376" i="22"/>
  <c r="G374" i="22"/>
  <c r="G373" i="22"/>
  <c r="G372" i="22"/>
  <c r="G371" i="22"/>
  <c r="G370" i="22"/>
  <c r="G369" i="22"/>
  <c r="G368" i="22"/>
  <c r="G367" i="22"/>
  <c r="G365" i="22"/>
  <c r="G364" i="22"/>
  <c r="G363" i="22"/>
  <c r="G362" i="22"/>
  <c r="G361" i="22"/>
  <c r="G360" i="22"/>
  <c r="G359" i="22"/>
  <c r="G358" i="22"/>
  <c r="G356" i="22"/>
  <c r="G355" i="22"/>
  <c r="G354" i="22"/>
  <c r="G353" i="22"/>
  <c r="G352" i="22"/>
  <c r="G351" i="22"/>
  <c r="G350" i="22"/>
  <c r="G349" i="22"/>
  <c r="G347" i="22"/>
  <c r="G346" i="22"/>
  <c r="G345" i="22"/>
  <c r="G344" i="22"/>
  <c r="G343" i="22"/>
  <c r="G342" i="22"/>
  <c r="G341" i="22"/>
  <c r="G340" i="22"/>
  <c r="AA336" i="22"/>
  <c r="AA335" i="22"/>
  <c r="AA334" i="22"/>
  <c r="AA333" i="22"/>
  <c r="AA332" i="22"/>
  <c r="AA331" i="22"/>
  <c r="AA330" i="22"/>
  <c r="AA329" i="22"/>
  <c r="AA327" i="22"/>
  <c r="AA326" i="22"/>
  <c r="AA325" i="22"/>
  <c r="AA324" i="22"/>
  <c r="AA323" i="22"/>
  <c r="AA322" i="22"/>
  <c r="AA321" i="22"/>
  <c r="AA320" i="22"/>
  <c r="AA318" i="22"/>
  <c r="AA317" i="22"/>
  <c r="AA316" i="22"/>
  <c r="AA315" i="22"/>
  <c r="AA314" i="22"/>
  <c r="AA313" i="22"/>
  <c r="AA312" i="22"/>
  <c r="AA311" i="22"/>
  <c r="AA309" i="22"/>
  <c r="AA308" i="22"/>
  <c r="AA307" i="22"/>
  <c r="AA306" i="22"/>
  <c r="AA305" i="22"/>
  <c r="AA304" i="22"/>
  <c r="AA303" i="22"/>
  <c r="AA302" i="22"/>
  <c r="AA300" i="22"/>
  <c r="AA299" i="22"/>
  <c r="AA298" i="22"/>
  <c r="AA297" i="22"/>
  <c r="AA296" i="22"/>
  <c r="AA295" i="22"/>
  <c r="AA294" i="22"/>
  <c r="AA293" i="22"/>
  <c r="AA291" i="22"/>
  <c r="AA290" i="22"/>
  <c r="AA289" i="22"/>
  <c r="AA288" i="22"/>
  <c r="AA287" i="22"/>
  <c r="AA286" i="22"/>
  <c r="AA285" i="22"/>
  <c r="AA284" i="22"/>
  <c r="W336" i="22"/>
  <c r="W335" i="22"/>
  <c r="W334" i="22"/>
  <c r="W333" i="22"/>
  <c r="W332" i="22"/>
  <c r="W331" i="22"/>
  <c r="W330" i="22"/>
  <c r="W329" i="22"/>
  <c r="W327" i="22"/>
  <c r="W326" i="22"/>
  <c r="W325" i="22"/>
  <c r="W324" i="22"/>
  <c r="W323" i="22"/>
  <c r="W322" i="22"/>
  <c r="W321" i="22"/>
  <c r="W320" i="22"/>
  <c r="W318" i="22"/>
  <c r="W317" i="22"/>
  <c r="W316" i="22"/>
  <c r="W315" i="22"/>
  <c r="W314" i="22"/>
  <c r="W313" i="22"/>
  <c r="W312" i="22"/>
  <c r="W311" i="22"/>
  <c r="W309" i="22"/>
  <c r="W308" i="22"/>
  <c r="W307" i="22"/>
  <c r="W306" i="22"/>
  <c r="W305" i="22"/>
  <c r="W304" i="22"/>
  <c r="W303" i="22"/>
  <c r="W302" i="22"/>
  <c r="W300" i="22"/>
  <c r="W299" i="22"/>
  <c r="W298" i="22"/>
  <c r="W297" i="22"/>
  <c r="W296" i="22"/>
  <c r="W295" i="22"/>
  <c r="W294" i="22"/>
  <c r="W293" i="22"/>
  <c r="W291" i="22"/>
  <c r="W290" i="22"/>
  <c r="W289" i="22"/>
  <c r="W288" i="22"/>
  <c r="W287" i="22"/>
  <c r="W286" i="22"/>
  <c r="W285" i="22"/>
  <c r="W284" i="22"/>
  <c r="S336" i="22"/>
  <c r="S335" i="22"/>
  <c r="S334" i="22"/>
  <c r="S333" i="22"/>
  <c r="S332" i="22"/>
  <c r="S331" i="22"/>
  <c r="S330" i="22"/>
  <c r="S329" i="22"/>
  <c r="S327" i="22"/>
  <c r="S326" i="22"/>
  <c r="S325" i="22"/>
  <c r="S324" i="22"/>
  <c r="S323" i="22"/>
  <c r="S322" i="22"/>
  <c r="S321" i="22"/>
  <c r="S320" i="22"/>
  <c r="S318" i="22"/>
  <c r="S317" i="22"/>
  <c r="S316" i="22"/>
  <c r="S315" i="22"/>
  <c r="S314" i="22"/>
  <c r="S313" i="22"/>
  <c r="S312" i="22"/>
  <c r="S311" i="22"/>
  <c r="S309" i="22"/>
  <c r="S308" i="22"/>
  <c r="S307" i="22"/>
  <c r="S306" i="22"/>
  <c r="S305" i="22"/>
  <c r="S304" i="22"/>
  <c r="S303" i="22"/>
  <c r="S302" i="22"/>
  <c r="S300" i="22"/>
  <c r="S299" i="22"/>
  <c r="S298" i="22"/>
  <c r="S297" i="22"/>
  <c r="S296" i="22"/>
  <c r="S295" i="22"/>
  <c r="S294" i="22"/>
  <c r="S293" i="22"/>
  <c r="S291" i="22"/>
  <c r="S290" i="22"/>
  <c r="S289" i="22"/>
  <c r="S288" i="22"/>
  <c r="S287" i="22"/>
  <c r="S286" i="22"/>
  <c r="S285" i="22"/>
  <c r="S284" i="22"/>
  <c r="O336" i="22"/>
  <c r="O335" i="22"/>
  <c r="O334" i="22"/>
  <c r="O333" i="22"/>
  <c r="O332" i="22"/>
  <c r="O331" i="22"/>
  <c r="O330" i="22"/>
  <c r="O329" i="22"/>
  <c r="O327" i="22"/>
  <c r="O326" i="22"/>
  <c r="O325" i="22"/>
  <c r="O324" i="22"/>
  <c r="O323" i="22"/>
  <c r="O322" i="22"/>
  <c r="O321" i="22"/>
  <c r="O320" i="22"/>
  <c r="O318" i="22"/>
  <c r="O317" i="22"/>
  <c r="O316" i="22"/>
  <c r="O315" i="22"/>
  <c r="O314" i="22"/>
  <c r="O313" i="22"/>
  <c r="O312" i="22"/>
  <c r="O311" i="22"/>
  <c r="O309" i="22"/>
  <c r="O308" i="22"/>
  <c r="O307" i="22"/>
  <c r="O306" i="22"/>
  <c r="O305" i="22"/>
  <c r="O304" i="22"/>
  <c r="O303" i="22"/>
  <c r="O302" i="22"/>
  <c r="O300" i="22"/>
  <c r="O299" i="22"/>
  <c r="O298" i="22"/>
  <c r="O297" i="22"/>
  <c r="O296" i="22"/>
  <c r="O295" i="22"/>
  <c r="O294" i="22"/>
  <c r="O293" i="22"/>
  <c r="O291" i="22"/>
  <c r="O290" i="22"/>
  <c r="O289" i="22"/>
  <c r="O288" i="22"/>
  <c r="O287" i="22"/>
  <c r="O286" i="22"/>
  <c r="O285" i="22"/>
  <c r="O284" i="22"/>
  <c r="K336" i="22"/>
  <c r="K335" i="22"/>
  <c r="K334" i="22"/>
  <c r="K333" i="22"/>
  <c r="K332" i="22"/>
  <c r="K331" i="22"/>
  <c r="K330" i="22"/>
  <c r="K329" i="22"/>
  <c r="K327" i="22"/>
  <c r="K326" i="22"/>
  <c r="K325" i="22"/>
  <c r="K324" i="22"/>
  <c r="K323" i="22"/>
  <c r="K322" i="22"/>
  <c r="K321" i="22"/>
  <c r="K320" i="22"/>
  <c r="K318" i="22"/>
  <c r="K317" i="22"/>
  <c r="K316" i="22"/>
  <c r="K315" i="22"/>
  <c r="K314" i="22"/>
  <c r="K313" i="22"/>
  <c r="K312" i="22"/>
  <c r="K311" i="22"/>
  <c r="K309" i="22"/>
  <c r="K308" i="22"/>
  <c r="K307" i="22"/>
  <c r="K306" i="22"/>
  <c r="K305" i="22"/>
  <c r="K304" i="22"/>
  <c r="K303" i="22"/>
  <c r="K302" i="22"/>
  <c r="K300" i="22"/>
  <c r="K299" i="22"/>
  <c r="K298" i="22"/>
  <c r="K297" i="22"/>
  <c r="K296" i="22"/>
  <c r="K295" i="22"/>
  <c r="K294" i="22"/>
  <c r="K293" i="22"/>
  <c r="K291" i="22"/>
  <c r="K290" i="22"/>
  <c r="K289" i="22"/>
  <c r="K288" i="22"/>
  <c r="K287" i="22"/>
  <c r="K286" i="22"/>
  <c r="K285" i="22"/>
  <c r="K284" i="22"/>
  <c r="G336" i="22"/>
  <c r="G335" i="22"/>
  <c r="G334" i="22"/>
  <c r="G333" i="22"/>
  <c r="G332" i="22"/>
  <c r="G331" i="22"/>
  <c r="G330" i="22"/>
  <c r="G329" i="22"/>
  <c r="G327" i="22"/>
  <c r="G326" i="22"/>
  <c r="G325" i="22"/>
  <c r="G324" i="22"/>
  <c r="G323" i="22"/>
  <c r="G322" i="22"/>
  <c r="G321" i="22"/>
  <c r="G320" i="22"/>
  <c r="G318" i="22"/>
  <c r="G317" i="22"/>
  <c r="G316" i="22"/>
  <c r="G315" i="22"/>
  <c r="G314" i="22"/>
  <c r="G313" i="22"/>
  <c r="G312" i="22"/>
  <c r="G311" i="22"/>
  <c r="G309" i="22"/>
  <c r="G308" i="22"/>
  <c r="G307" i="22"/>
  <c r="G306" i="22"/>
  <c r="G305" i="22"/>
  <c r="G304" i="22"/>
  <c r="G303" i="22"/>
  <c r="G302" i="22"/>
  <c r="G300" i="22"/>
  <c r="G299" i="22"/>
  <c r="G298" i="22"/>
  <c r="G296" i="22"/>
  <c r="G295" i="22"/>
  <c r="G294" i="22"/>
  <c r="G293" i="22"/>
  <c r="G291" i="22"/>
  <c r="G290" i="22"/>
  <c r="G289" i="22"/>
  <c r="G288" i="22"/>
  <c r="G287" i="22"/>
  <c r="G286" i="22"/>
  <c r="G285" i="22"/>
  <c r="G284" i="22"/>
  <c r="AA280" i="22"/>
  <c r="AA279" i="22"/>
  <c r="AA278" i="22"/>
  <c r="AA277" i="22"/>
  <c r="AA276" i="22"/>
  <c r="AA275" i="22"/>
  <c r="AA274" i="22"/>
  <c r="AA273" i="22"/>
  <c r="AA271" i="22"/>
  <c r="AA270" i="22"/>
  <c r="AA269" i="22"/>
  <c r="AA268" i="22"/>
  <c r="AA267" i="22"/>
  <c r="AA266" i="22"/>
  <c r="AA265" i="22"/>
  <c r="AA264" i="22"/>
  <c r="AA262" i="22"/>
  <c r="AA261" i="22"/>
  <c r="AA260" i="22"/>
  <c r="AA259" i="22"/>
  <c r="AA258" i="22"/>
  <c r="AA257" i="22"/>
  <c r="AA256" i="22"/>
  <c r="AA255" i="22"/>
  <c r="AA253" i="22"/>
  <c r="AA252" i="22"/>
  <c r="AA251" i="22"/>
  <c r="AA250" i="22"/>
  <c r="AA249" i="22"/>
  <c r="AA248" i="22"/>
  <c r="AA247" i="22"/>
  <c r="AA246" i="22"/>
  <c r="AA244" i="22"/>
  <c r="AA243" i="22"/>
  <c r="AA242" i="22"/>
  <c r="AA241" i="22"/>
  <c r="AA240" i="22"/>
  <c r="AA239" i="22"/>
  <c r="AA238" i="22"/>
  <c r="AA237" i="22"/>
  <c r="AA235" i="22"/>
  <c r="AA234" i="22"/>
  <c r="AA233" i="22"/>
  <c r="AA232" i="22"/>
  <c r="AA231" i="22"/>
  <c r="AA230" i="22"/>
  <c r="AA229" i="22"/>
  <c r="AA228" i="22"/>
  <c r="W280" i="22"/>
  <c r="W279" i="22"/>
  <c r="W278" i="22"/>
  <c r="W277" i="22"/>
  <c r="W276" i="22"/>
  <c r="W275" i="22"/>
  <c r="W274" i="22"/>
  <c r="W273" i="22"/>
  <c r="W271" i="22"/>
  <c r="W270" i="22"/>
  <c r="W269" i="22"/>
  <c r="W268" i="22"/>
  <c r="W267" i="22"/>
  <c r="W266" i="22"/>
  <c r="W265" i="22"/>
  <c r="W264" i="22"/>
  <c r="W262" i="22"/>
  <c r="W261" i="22"/>
  <c r="W260" i="22"/>
  <c r="W259" i="22"/>
  <c r="W258" i="22"/>
  <c r="W257" i="22"/>
  <c r="W256" i="22"/>
  <c r="W255" i="22"/>
  <c r="W253" i="22"/>
  <c r="W252" i="22"/>
  <c r="W251" i="22"/>
  <c r="W250" i="22"/>
  <c r="W249" i="22"/>
  <c r="W248" i="22"/>
  <c r="W247" i="22"/>
  <c r="W246" i="22"/>
  <c r="W244" i="22"/>
  <c r="W243" i="22"/>
  <c r="W242" i="22"/>
  <c r="W241" i="22"/>
  <c r="W240" i="22"/>
  <c r="W239" i="22"/>
  <c r="W238" i="22"/>
  <c r="W237" i="22"/>
  <c r="W235" i="22"/>
  <c r="W234" i="22"/>
  <c r="W233" i="22"/>
  <c r="W232" i="22"/>
  <c r="W231" i="22"/>
  <c r="W230" i="22"/>
  <c r="W229" i="22"/>
  <c r="W228" i="22"/>
  <c r="S280" i="22"/>
  <c r="S279" i="22"/>
  <c r="S278" i="22"/>
  <c r="S277" i="22"/>
  <c r="S276" i="22"/>
  <c r="S275" i="22"/>
  <c r="S274" i="22"/>
  <c r="S273" i="22"/>
  <c r="S271" i="22"/>
  <c r="S270" i="22"/>
  <c r="S269" i="22"/>
  <c r="S268" i="22"/>
  <c r="S267" i="22"/>
  <c r="S266" i="22"/>
  <c r="S265" i="22"/>
  <c r="S264" i="22"/>
  <c r="S262" i="22"/>
  <c r="S261" i="22"/>
  <c r="S260" i="22"/>
  <c r="S259" i="22"/>
  <c r="S258" i="22"/>
  <c r="S257" i="22"/>
  <c r="S256" i="22"/>
  <c r="S255" i="22"/>
  <c r="S253" i="22"/>
  <c r="S252" i="22"/>
  <c r="S251" i="22"/>
  <c r="S250" i="22"/>
  <c r="S249" i="22"/>
  <c r="S248" i="22"/>
  <c r="S247" i="22"/>
  <c r="S246" i="22"/>
  <c r="S244" i="22"/>
  <c r="S243" i="22"/>
  <c r="S242" i="22"/>
  <c r="S241" i="22"/>
  <c r="S240" i="22"/>
  <c r="S239" i="22"/>
  <c r="S238" i="22"/>
  <c r="S237" i="22"/>
  <c r="S235" i="22"/>
  <c r="S234" i="22"/>
  <c r="S233" i="22"/>
  <c r="S232" i="22"/>
  <c r="S231" i="22"/>
  <c r="S230" i="22"/>
  <c r="S229" i="22"/>
  <c r="S228" i="22"/>
  <c r="O280" i="22"/>
  <c r="O279" i="22"/>
  <c r="O278" i="22"/>
  <c r="O277" i="22"/>
  <c r="O276" i="22"/>
  <c r="O275" i="22"/>
  <c r="O274" i="22"/>
  <c r="O273" i="22"/>
  <c r="O271" i="22"/>
  <c r="O270" i="22"/>
  <c r="O269" i="22"/>
  <c r="O268" i="22"/>
  <c r="O267" i="22"/>
  <c r="O266" i="22"/>
  <c r="O265" i="22"/>
  <c r="O264" i="22"/>
  <c r="O262" i="22"/>
  <c r="O261" i="22"/>
  <c r="O260" i="22"/>
  <c r="O259" i="22"/>
  <c r="O258" i="22"/>
  <c r="O257" i="22"/>
  <c r="O256" i="22"/>
  <c r="O255" i="22"/>
  <c r="O253" i="22"/>
  <c r="O252" i="22"/>
  <c r="O251" i="22"/>
  <c r="O250" i="22"/>
  <c r="O249" i="22"/>
  <c r="O248" i="22"/>
  <c r="O247" i="22"/>
  <c r="O246" i="22"/>
  <c r="O244" i="22"/>
  <c r="O243" i="22"/>
  <c r="O242" i="22"/>
  <c r="O241" i="22"/>
  <c r="O240" i="22"/>
  <c r="O239" i="22"/>
  <c r="O238" i="22"/>
  <c r="O237" i="22"/>
  <c r="O235" i="22"/>
  <c r="O234" i="22"/>
  <c r="O233" i="22"/>
  <c r="O232" i="22"/>
  <c r="O231" i="22"/>
  <c r="O230" i="22"/>
  <c r="O229" i="22"/>
  <c r="O228" i="22"/>
  <c r="K280" i="22"/>
  <c r="K279" i="22"/>
  <c r="K278" i="22"/>
  <c r="K277" i="22"/>
  <c r="K276" i="22"/>
  <c r="K275" i="22"/>
  <c r="K274" i="22"/>
  <c r="K273" i="22"/>
  <c r="K271" i="22"/>
  <c r="K270" i="22"/>
  <c r="K269" i="22"/>
  <c r="K268" i="22"/>
  <c r="K267" i="22"/>
  <c r="K266" i="22"/>
  <c r="K265" i="22"/>
  <c r="K264" i="22"/>
  <c r="K262" i="22"/>
  <c r="K261" i="22"/>
  <c r="K260" i="22"/>
  <c r="K259" i="22"/>
  <c r="K258" i="22"/>
  <c r="K257" i="22"/>
  <c r="K256" i="22"/>
  <c r="K255" i="22"/>
  <c r="K253" i="22"/>
  <c r="K252" i="22"/>
  <c r="K251" i="22"/>
  <c r="K250" i="22"/>
  <c r="K249" i="22"/>
  <c r="K248" i="22"/>
  <c r="K247" i="22"/>
  <c r="K246" i="22"/>
  <c r="K244" i="22"/>
  <c r="K243" i="22"/>
  <c r="K242" i="22"/>
  <c r="K241" i="22"/>
  <c r="K240" i="22"/>
  <c r="K239" i="22"/>
  <c r="K238" i="22"/>
  <c r="K237" i="22"/>
  <c r="K235" i="22"/>
  <c r="K234" i="22"/>
  <c r="K233" i="22"/>
  <c r="K232" i="22"/>
  <c r="K231" i="22"/>
  <c r="K230" i="22"/>
  <c r="K229" i="22"/>
  <c r="K228" i="22"/>
  <c r="G280" i="22"/>
  <c r="G279" i="22"/>
  <c r="G278" i="22"/>
  <c r="G277" i="22"/>
  <c r="G276" i="22"/>
  <c r="G275" i="22"/>
  <c r="G274" i="22"/>
  <c r="G273" i="22"/>
  <c r="G271" i="22"/>
  <c r="G270" i="22"/>
  <c r="G269" i="22"/>
  <c r="G268" i="22"/>
  <c r="G267" i="22"/>
  <c r="G266" i="22"/>
  <c r="G265" i="22"/>
  <c r="G264" i="22"/>
  <c r="G262" i="22"/>
  <c r="G261" i="22"/>
  <c r="G260" i="22"/>
  <c r="G259" i="22"/>
  <c r="G258" i="22"/>
  <c r="G257" i="22"/>
  <c r="G256" i="22"/>
  <c r="G255" i="22"/>
  <c r="G253" i="22"/>
  <c r="G252" i="22"/>
  <c r="G251" i="22"/>
  <c r="G250" i="22"/>
  <c r="G249" i="22"/>
  <c r="G248" i="22"/>
  <c r="G247" i="22"/>
  <c r="G246" i="22"/>
  <c r="G244" i="22"/>
  <c r="G243" i="22"/>
  <c r="G242" i="22"/>
  <c r="G240" i="22"/>
  <c r="G239" i="22"/>
  <c r="G238" i="22"/>
  <c r="G237" i="22"/>
  <c r="G235" i="22"/>
  <c r="G234" i="22"/>
  <c r="G233" i="22"/>
  <c r="G232" i="22"/>
  <c r="G231" i="22"/>
  <c r="G230" i="22"/>
  <c r="G229" i="22"/>
  <c r="G228" i="22"/>
  <c r="AA224" i="22"/>
  <c r="AA223" i="22"/>
  <c r="AA222" i="22"/>
  <c r="AA221" i="22"/>
  <c r="AA220" i="22"/>
  <c r="AA219" i="22"/>
  <c r="AA218" i="22"/>
  <c r="AA217" i="22"/>
  <c r="AA215" i="22"/>
  <c r="AA214" i="22"/>
  <c r="AA213" i="22"/>
  <c r="AA212" i="22"/>
  <c r="AA211" i="22"/>
  <c r="AA210" i="22"/>
  <c r="AA209" i="22"/>
  <c r="AA208" i="22"/>
  <c r="AA206" i="22"/>
  <c r="AA205" i="22"/>
  <c r="AA204" i="22"/>
  <c r="AA203" i="22"/>
  <c r="AA202" i="22"/>
  <c r="AA201" i="22"/>
  <c r="AA200" i="22"/>
  <c r="AA199" i="22"/>
  <c r="AA197" i="22"/>
  <c r="AA196" i="22"/>
  <c r="AA195" i="22"/>
  <c r="AA194" i="22"/>
  <c r="AA193" i="22"/>
  <c r="AA192" i="22"/>
  <c r="AA191" i="22"/>
  <c r="AA190" i="22"/>
  <c r="AA188" i="22"/>
  <c r="AA187" i="22"/>
  <c r="AA186" i="22"/>
  <c r="AA185" i="22"/>
  <c r="AA184" i="22"/>
  <c r="AA183" i="22"/>
  <c r="AA182" i="22"/>
  <c r="AA181" i="22"/>
  <c r="AA179" i="22"/>
  <c r="AA178" i="22"/>
  <c r="AA177" i="22"/>
  <c r="AA176" i="22"/>
  <c r="AA175" i="22"/>
  <c r="AA174" i="22"/>
  <c r="AA173" i="22"/>
  <c r="AA172" i="22"/>
  <c r="W224" i="22"/>
  <c r="W223" i="22"/>
  <c r="W222" i="22"/>
  <c r="W221" i="22"/>
  <c r="W220" i="22"/>
  <c r="W219" i="22"/>
  <c r="W218" i="22"/>
  <c r="W217" i="22"/>
  <c r="W215" i="22"/>
  <c r="W214" i="22"/>
  <c r="W213" i="22"/>
  <c r="W212" i="22"/>
  <c r="W211" i="22"/>
  <c r="W210" i="22"/>
  <c r="W209" i="22"/>
  <c r="W208" i="22"/>
  <c r="W206" i="22"/>
  <c r="W205" i="22"/>
  <c r="W204" i="22"/>
  <c r="W203" i="22"/>
  <c r="W202" i="22"/>
  <c r="W201" i="22"/>
  <c r="W200" i="22"/>
  <c r="W199" i="22"/>
  <c r="W197" i="22"/>
  <c r="W196" i="22"/>
  <c r="W195" i="22"/>
  <c r="W194" i="22"/>
  <c r="W193" i="22"/>
  <c r="W192" i="22"/>
  <c r="W191" i="22"/>
  <c r="W190" i="22"/>
  <c r="W188" i="22"/>
  <c r="W187" i="22"/>
  <c r="W186" i="22"/>
  <c r="W185" i="22"/>
  <c r="W184" i="22"/>
  <c r="W183" i="22"/>
  <c r="W182" i="22"/>
  <c r="W181" i="22"/>
  <c r="W179" i="22"/>
  <c r="W178" i="22"/>
  <c r="W177" i="22"/>
  <c r="W176" i="22"/>
  <c r="W175" i="22"/>
  <c r="W174" i="22"/>
  <c r="W173" i="22"/>
  <c r="W172" i="22"/>
  <c r="S224" i="22"/>
  <c r="S223" i="22"/>
  <c r="S222" i="22"/>
  <c r="S221" i="22"/>
  <c r="S220" i="22"/>
  <c r="S219" i="22"/>
  <c r="S218" i="22"/>
  <c r="S217" i="22"/>
  <c r="S215" i="22"/>
  <c r="S214" i="22"/>
  <c r="S213" i="22"/>
  <c r="S212" i="22"/>
  <c r="S211" i="22"/>
  <c r="S210" i="22"/>
  <c r="S209" i="22"/>
  <c r="S208" i="22"/>
  <c r="S206" i="22"/>
  <c r="S205" i="22"/>
  <c r="S204" i="22"/>
  <c r="S203" i="22"/>
  <c r="S202" i="22"/>
  <c r="S201" i="22"/>
  <c r="S200" i="22"/>
  <c r="S199" i="22"/>
  <c r="S197" i="22"/>
  <c r="S196" i="22"/>
  <c r="S195" i="22"/>
  <c r="S194" i="22"/>
  <c r="S193" i="22"/>
  <c r="S192" i="22"/>
  <c r="S191" i="22"/>
  <c r="S190" i="22"/>
  <c r="S188" i="22"/>
  <c r="S187" i="22"/>
  <c r="S186" i="22"/>
  <c r="S185" i="22"/>
  <c r="S184" i="22"/>
  <c r="S183" i="22"/>
  <c r="S182" i="22"/>
  <c r="S181" i="22"/>
  <c r="S179" i="22"/>
  <c r="S178" i="22"/>
  <c r="S177" i="22"/>
  <c r="S176" i="22"/>
  <c r="S175" i="22"/>
  <c r="S174" i="22"/>
  <c r="S173" i="22"/>
  <c r="S172" i="22"/>
  <c r="O224" i="22"/>
  <c r="O223" i="22"/>
  <c r="O222" i="22"/>
  <c r="O221" i="22"/>
  <c r="O220" i="22"/>
  <c r="O219" i="22"/>
  <c r="O218" i="22"/>
  <c r="O217" i="22"/>
  <c r="O215" i="22"/>
  <c r="O214" i="22"/>
  <c r="O213" i="22"/>
  <c r="O212" i="22"/>
  <c r="O211" i="22"/>
  <c r="O210" i="22"/>
  <c r="O209" i="22"/>
  <c r="O208" i="22"/>
  <c r="O206" i="22"/>
  <c r="O205" i="22"/>
  <c r="O204" i="22"/>
  <c r="O203" i="22"/>
  <c r="O202" i="22"/>
  <c r="O201" i="22"/>
  <c r="O200" i="22"/>
  <c r="O199" i="22"/>
  <c r="O197" i="22"/>
  <c r="O196" i="22"/>
  <c r="O195" i="22"/>
  <c r="O194" i="22"/>
  <c r="O193" i="22"/>
  <c r="O192" i="22"/>
  <c r="O191" i="22"/>
  <c r="O190" i="22"/>
  <c r="O188" i="22"/>
  <c r="O187" i="22"/>
  <c r="O186" i="22"/>
  <c r="O185" i="22"/>
  <c r="O184" i="22"/>
  <c r="O183" i="22"/>
  <c r="O182" i="22"/>
  <c r="O181" i="22"/>
  <c r="O179" i="22"/>
  <c r="O178" i="22"/>
  <c r="O177" i="22"/>
  <c r="O176" i="22"/>
  <c r="O175" i="22"/>
  <c r="O174" i="22"/>
  <c r="O173" i="22"/>
  <c r="O172" i="22"/>
  <c r="K224" i="22"/>
  <c r="K223" i="22"/>
  <c r="K222" i="22"/>
  <c r="K221" i="22"/>
  <c r="K220" i="22"/>
  <c r="K219" i="22"/>
  <c r="K218" i="22"/>
  <c r="K217" i="22"/>
  <c r="K215" i="22"/>
  <c r="K214" i="22"/>
  <c r="K213" i="22"/>
  <c r="K212" i="22"/>
  <c r="K211" i="22"/>
  <c r="K210" i="22"/>
  <c r="K209" i="22"/>
  <c r="K208" i="22"/>
  <c r="K206" i="22"/>
  <c r="K205" i="22"/>
  <c r="K204" i="22"/>
  <c r="K203" i="22"/>
  <c r="K202" i="22"/>
  <c r="K201" i="22"/>
  <c r="K200" i="22"/>
  <c r="K199" i="22"/>
  <c r="K197" i="22"/>
  <c r="K196" i="22"/>
  <c r="K195" i="22"/>
  <c r="K194" i="22"/>
  <c r="K193" i="22"/>
  <c r="K192" i="22"/>
  <c r="K191" i="22"/>
  <c r="K190" i="22"/>
  <c r="K188" i="22"/>
  <c r="K187" i="22"/>
  <c r="K186" i="22"/>
  <c r="K185" i="22"/>
  <c r="K184" i="22"/>
  <c r="K183" i="22"/>
  <c r="K182" i="22"/>
  <c r="K181" i="22"/>
  <c r="K179" i="22"/>
  <c r="K178" i="22"/>
  <c r="K177" i="22"/>
  <c r="K176" i="22"/>
  <c r="K175" i="22"/>
  <c r="K174" i="22"/>
  <c r="K173" i="22"/>
  <c r="K172" i="22"/>
  <c r="G224" i="22"/>
  <c r="G223" i="22"/>
  <c r="G222" i="22"/>
  <c r="G221" i="22"/>
  <c r="G220" i="22"/>
  <c r="G219" i="22"/>
  <c r="G218" i="22"/>
  <c r="G217" i="22"/>
  <c r="G215" i="22"/>
  <c r="G214" i="22"/>
  <c r="G213" i="22"/>
  <c r="G212" i="22"/>
  <c r="G211" i="22"/>
  <c r="G210" i="22"/>
  <c r="G209" i="22"/>
  <c r="G208" i="22"/>
  <c r="G206" i="22"/>
  <c r="G205" i="22"/>
  <c r="G204" i="22"/>
  <c r="G203" i="22"/>
  <c r="G202" i="22"/>
  <c r="G201" i="22"/>
  <c r="G200" i="22"/>
  <c r="G199" i="22"/>
  <c r="G197" i="22"/>
  <c r="G196" i="22"/>
  <c r="G195" i="22"/>
  <c r="G194" i="22"/>
  <c r="G193" i="22"/>
  <c r="G192" i="22"/>
  <c r="G191" i="22"/>
  <c r="G190" i="22"/>
  <c r="G188" i="22"/>
  <c r="G187" i="22"/>
  <c r="G186" i="22"/>
  <c r="G184" i="22"/>
  <c r="G183" i="22"/>
  <c r="G182" i="22"/>
  <c r="G181" i="22"/>
  <c r="G179" i="22"/>
  <c r="G178" i="22"/>
  <c r="G177" i="22"/>
  <c r="G176" i="22"/>
  <c r="G175" i="22"/>
  <c r="G174" i="22"/>
  <c r="G173" i="22"/>
  <c r="G172" i="22"/>
  <c r="AA168" i="22"/>
  <c r="AA167" i="22"/>
  <c r="AA166" i="22"/>
  <c r="AA165" i="22"/>
  <c r="AA164" i="22"/>
  <c r="AA163" i="22"/>
  <c r="AA162" i="22"/>
  <c r="AA161" i="22"/>
  <c r="AA159" i="22"/>
  <c r="AA158" i="22"/>
  <c r="AA157" i="22"/>
  <c r="AA156" i="22"/>
  <c r="AA155" i="22"/>
  <c r="AA154" i="22"/>
  <c r="AA153" i="22"/>
  <c r="AA152" i="22"/>
  <c r="AA150" i="22"/>
  <c r="AA149" i="22"/>
  <c r="AA148" i="22"/>
  <c r="AA147" i="22"/>
  <c r="AA146" i="22"/>
  <c r="AA145" i="22"/>
  <c r="AA144" i="22"/>
  <c r="AA143" i="22"/>
  <c r="AA141" i="22"/>
  <c r="AA140" i="22"/>
  <c r="AA139" i="22"/>
  <c r="AA138" i="22"/>
  <c r="AA137" i="22"/>
  <c r="AA136" i="22"/>
  <c r="AA135" i="22"/>
  <c r="AA134" i="22"/>
  <c r="AA132" i="22"/>
  <c r="AA131" i="22"/>
  <c r="AA130" i="22"/>
  <c r="AA129" i="22"/>
  <c r="AA128" i="22"/>
  <c r="AA127" i="22"/>
  <c r="AA126" i="22"/>
  <c r="AA125" i="22"/>
  <c r="AA123" i="22"/>
  <c r="AA122" i="22"/>
  <c r="AA121" i="22"/>
  <c r="AA120" i="22"/>
  <c r="AA119" i="22"/>
  <c r="AA118" i="22"/>
  <c r="AA117" i="22"/>
  <c r="AA116" i="22"/>
  <c r="W168" i="22"/>
  <c r="W167" i="22"/>
  <c r="W166" i="22"/>
  <c r="W165" i="22"/>
  <c r="W164" i="22"/>
  <c r="W163" i="22"/>
  <c r="W162" i="22"/>
  <c r="W161" i="22"/>
  <c r="W159" i="22"/>
  <c r="W158" i="22"/>
  <c r="W157" i="22"/>
  <c r="W156" i="22"/>
  <c r="W155" i="22"/>
  <c r="W154" i="22"/>
  <c r="W153" i="22"/>
  <c r="W152" i="22"/>
  <c r="W150" i="22"/>
  <c r="W149" i="22"/>
  <c r="W148" i="22"/>
  <c r="W147" i="22"/>
  <c r="W146" i="22"/>
  <c r="W145" i="22"/>
  <c r="W144" i="22"/>
  <c r="W143" i="22"/>
  <c r="W141" i="22"/>
  <c r="W140" i="22"/>
  <c r="W139" i="22"/>
  <c r="W138" i="22"/>
  <c r="W137" i="22"/>
  <c r="W136" i="22"/>
  <c r="W135" i="22"/>
  <c r="W134" i="22"/>
  <c r="W132" i="22"/>
  <c r="W131" i="22"/>
  <c r="W130" i="22"/>
  <c r="W129" i="22"/>
  <c r="W128" i="22"/>
  <c r="W127" i="22"/>
  <c r="W126" i="22"/>
  <c r="W125" i="22"/>
  <c r="W123" i="22"/>
  <c r="W122" i="22"/>
  <c r="W121" i="22"/>
  <c r="W120" i="22"/>
  <c r="W119" i="22"/>
  <c r="W118" i="22"/>
  <c r="W117" i="22"/>
  <c r="W116" i="22"/>
  <c r="S168" i="22"/>
  <c r="S167" i="22"/>
  <c r="S166" i="22"/>
  <c r="S165" i="22"/>
  <c r="S164" i="22"/>
  <c r="S163" i="22"/>
  <c r="S162" i="22"/>
  <c r="S161" i="22"/>
  <c r="S159" i="22"/>
  <c r="S158" i="22"/>
  <c r="S157" i="22"/>
  <c r="S156" i="22"/>
  <c r="S155" i="22"/>
  <c r="S154" i="22"/>
  <c r="S153" i="22"/>
  <c r="S152" i="22"/>
  <c r="S150" i="22"/>
  <c r="S149" i="22"/>
  <c r="S148" i="22"/>
  <c r="S147" i="22"/>
  <c r="S146" i="22"/>
  <c r="S145" i="22"/>
  <c r="S144" i="22"/>
  <c r="S143" i="22"/>
  <c r="S141" i="22"/>
  <c r="S140" i="22"/>
  <c r="S139" i="22"/>
  <c r="S138" i="22"/>
  <c r="S137" i="22"/>
  <c r="S136" i="22"/>
  <c r="S135" i="22"/>
  <c r="S134" i="22"/>
  <c r="S132" i="22"/>
  <c r="S131" i="22"/>
  <c r="S130" i="22"/>
  <c r="S129" i="22"/>
  <c r="S128" i="22"/>
  <c r="S127" i="22"/>
  <c r="S126" i="22"/>
  <c r="S125" i="22"/>
  <c r="S123" i="22"/>
  <c r="S122" i="22"/>
  <c r="S121" i="22"/>
  <c r="S120" i="22"/>
  <c r="S119" i="22"/>
  <c r="S118" i="22"/>
  <c r="S117" i="22"/>
  <c r="S116" i="22"/>
  <c r="O168" i="22"/>
  <c r="O167" i="22"/>
  <c r="O166" i="22"/>
  <c r="O165" i="22"/>
  <c r="O164" i="22"/>
  <c r="O163" i="22"/>
  <c r="O162" i="22"/>
  <c r="O161" i="22"/>
  <c r="O159" i="22"/>
  <c r="O158" i="22"/>
  <c r="O157" i="22"/>
  <c r="O156" i="22"/>
  <c r="O155" i="22"/>
  <c r="O154" i="22"/>
  <c r="O153" i="22"/>
  <c r="O152" i="22"/>
  <c r="O150" i="22"/>
  <c r="O149" i="22"/>
  <c r="O148" i="22"/>
  <c r="O147" i="22"/>
  <c r="O146" i="22"/>
  <c r="O145" i="22"/>
  <c r="O144" i="22"/>
  <c r="O143" i="22"/>
  <c r="O141" i="22"/>
  <c r="O140" i="22"/>
  <c r="O139" i="22"/>
  <c r="O138" i="22"/>
  <c r="O137" i="22"/>
  <c r="O136" i="22"/>
  <c r="O135" i="22"/>
  <c r="O134" i="22"/>
  <c r="O132" i="22"/>
  <c r="O131" i="22"/>
  <c r="O130" i="22"/>
  <c r="O129" i="22"/>
  <c r="O128" i="22"/>
  <c r="O127" i="22"/>
  <c r="O126" i="22"/>
  <c r="O125" i="22"/>
  <c r="O123" i="22"/>
  <c r="O122" i="22"/>
  <c r="O121" i="22"/>
  <c r="O120" i="22"/>
  <c r="O119" i="22"/>
  <c r="O118" i="22"/>
  <c r="O117" i="22"/>
  <c r="O116" i="22"/>
  <c r="K168" i="22"/>
  <c r="K167" i="22"/>
  <c r="K166" i="22"/>
  <c r="K165" i="22"/>
  <c r="K164" i="22"/>
  <c r="K163" i="22"/>
  <c r="K162" i="22"/>
  <c r="K161" i="22"/>
  <c r="K159" i="22"/>
  <c r="K158" i="22"/>
  <c r="K157" i="22"/>
  <c r="K156" i="22"/>
  <c r="K155" i="22"/>
  <c r="K154" i="22"/>
  <c r="K153" i="22"/>
  <c r="K152" i="22"/>
  <c r="K150" i="22"/>
  <c r="K149" i="22"/>
  <c r="K148" i="22"/>
  <c r="K147" i="22"/>
  <c r="K146" i="22"/>
  <c r="K145" i="22"/>
  <c r="K144" i="22"/>
  <c r="K143" i="22"/>
  <c r="K141" i="22"/>
  <c r="K140" i="22"/>
  <c r="K139" i="22"/>
  <c r="K138" i="22"/>
  <c r="K137" i="22"/>
  <c r="K136" i="22"/>
  <c r="K135" i="22"/>
  <c r="K134" i="22"/>
  <c r="K132" i="22"/>
  <c r="K131" i="22"/>
  <c r="K130" i="22"/>
  <c r="K129" i="22"/>
  <c r="K128" i="22"/>
  <c r="K127" i="22"/>
  <c r="K126" i="22"/>
  <c r="K125" i="22"/>
  <c r="K123" i="22"/>
  <c r="K122" i="22"/>
  <c r="K121" i="22"/>
  <c r="K120" i="22"/>
  <c r="K119" i="22"/>
  <c r="K118" i="22"/>
  <c r="K117" i="22"/>
  <c r="K116" i="22"/>
  <c r="G168" i="22"/>
  <c r="G167" i="22"/>
  <c r="G166" i="22"/>
  <c r="G165" i="22"/>
  <c r="G164" i="22"/>
  <c r="G163" i="22"/>
  <c r="G162" i="22"/>
  <c r="G161" i="22"/>
  <c r="G159" i="22"/>
  <c r="G158" i="22"/>
  <c r="G157" i="22"/>
  <c r="G156" i="22"/>
  <c r="G155" i="22"/>
  <c r="G154" i="22"/>
  <c r="G153" i="22"/>
  <c r="G152" i="22"/>
  <c r="G150" i="22"/>
  <c r="G149" i="22"/>
  <c r="G148" i="22"/>
  <c r="G147" i="22"/>
  <c r="G146" i="22"/>
  <c r="G145" i="22"/>
  <c r="G144" i="22"/>
  <c r="G143" i="22"/>
  <c r="G141" i="22"/>
  <c r="G140" i="22"/>
  <c r="G139" i="22"/>
  <c r="G138" i="22"/>
  <c r="G137" i="22"/>
  <c r="G136" i="22"/>
  <c r="G135" i="22"/>
  <c r="G134" i="22"/>
  <c r="AK134" i="22" s="1"/>
  <c r="G132" i="22"/>
  <c r="G131" i="22"/>
  <c r="G130" i="22"/>
  <c r="G128" i="22"/>
  <c r="G127" i="22"/>
  <c r="G126" i="22"/>
  <c r="G125" i="22"/>
  <c r="G123" i="22"/>
  <c r="G122" i="22"/>
  <c r="G121" i="22"/>
  <c r="G120" i="22"/>
  <c r="G119" i="22"/>
  <c r="G118" i="22"/>
  <c r="G117" i="22"/>
  <c r="AA112" i="22"/>
  <c r="AA111" i="22"/>
  <c r="AA110" i="22"/>
  <c r="AA109" i="22"/>
  <c r="AA108" i="22"/>
  <c r="AA107" i="22"/>
  <c r="AA106" i="22"/>
  <c r="AA105" i="22"/>
  <c r="AA103" i="22"/>
  <c r="AA102" i="22"/>
  <c r="AA101" i="22"/>
  <c r="AA100" i="22"/>
  <c r="AA99" i="22"/>
  <c r="AA98" i="22"/>
  <c r="AA97" i="22"/>
  <c r="AA96" i="22"/>
  <c r="AA94" i="22"/>
  <c r="AA93" i="22"/>
  <c r="AA92" i="22"/>
  <c r="AA91" i="22"/>
  <c r="AA90" i="22"/>
  <c r="AA89" i="22"/>
  <c r="AA88" i="22"/>
  <c r="AA87" i="22"/>
  <c r="AA85" i="22"/>
  <c r="AA84" i="22"/>
  <c r="AA83" i="22"/>
  <c r="AA82" i="22"/>
  <c r="AA81" i="22"/>
  <c r="AA80" i="22"/>
  <c r="AA79" i="22"/>
  <c r="AA78" i="22"/>
  <c r="AA76" i="22"/>
  <c r="AA75" i="22"/>
  <c r="AA74" i="22"/>
  <c r="AA73" i="22"/>
  <c r="AA72" i="22"/>
  <c r="AA71" i="22"/>
  <c r="AA70" i="22"/>
  <c r="AA69" i="22"/>
  <c r="AA67" i="22"/>
  <c r="AA66" i="22"/>
  <c r="AA65" i="22"/>
  <c r="AA64" i="22"/>
  <c r="AA63" i="22"/>
  <c r="AA62" i="22"/>
  <c r="AA61" i="22"/>
  <c r="AA60" i="22"/>
  <c r="W112" i="22"/>
  <c r="W111" i="22"/>
  <c r="W110" i="22"/>
  <c r="W109" i="22"/>
  <c r="W108" i="22"/>
  <c r="W107" i="22"/>
  <c r="W106" i="22"/>
  <c r="W105" i="22"/>
  <c r="W103" i="22"/>
  <c r="W102" i="22"/>
  <c r="W101" i="22"/>
  <c r="W100" i="22"/>
  <c r="W99" i="22"/>
  <c r="W98" i="22"/>
  <c r="W97" i="22"/>
  <c r="W96" i="22"/>
  <c r="W94" i="22"/>
  <c r="W93" i="22"/>
  <c r="W92" i="22"/>
  <c r="W91" i="22"/>
  <c r="W90" i="22"/>
  <c r="W89" i="22"/>
  <c r="W88" i="22"/>
  <c r="W87" i="22"/>
  <c r="W85" i="22"/>
  <c r="W84" i="22"/>
  <c r="W83" i="22"/>
  <c r="W82" i="22"/>
  <c r="W81" i="22"/>
  <c r="W80" i="22"/>
  <c r="W79" i="22"/>
  <c r="W78" i="22"/>
  <c r="W76" i="22"/>
  <c r="W75" i="22"/>
  <c r="W74" i="22"/>
  <c r="W73" i="22"/>
  <c r="W72" i="22"/>
  <c r="W71" i="22"/>
  <c r="W70" i="22"/>
  <c r="W69" i="22"/>
  <c r="W67" i="22"/>
  <c r="W66" i="22"/>
  <c r="W65" i="22"/>
  <c r="W64" i="22"/>
  <c r="W63" i="22"/>
  <c r="W62" i="22"/>
  <c r="W61" i="22"/>
  <c r="W60" i="22"/>
  <c r="S112" i="22"/>
  <c r="S111" i="22"/>
  <c r="S110" i="22"/>
  <c r="S109" i="22"/>
  <c r="S108" i="22"/>
  <c r="S107" i="22"/>
  <c r="S106" i="22"/>
  <c r="S105" i="22"/>
  <c r="S103" i="22"/>
  <c r="S102" i="22"/>
  <c r="S101" i="22"/>
  <c r="S100" i="22"/>
  <c r="S99" i="22"/>
  <c r="S98" i="22"/>
  <c r="S97" i="22"/>
  <c r="S96" i="22"/>
  <c r="S94" i="22"/>
  <c r="S93" i="22"/>
  <c r="S92" i="22"/>
  <c r="S91" i="22"/>
  <c r="S90" i="22"/>
  <c r="S89" i="22"/>
  <c r="S88" i="22"/>
  <c r="S87" i="22"/>
  <c r="S85" i="22"/>
  <c r="S84" i="22"/>
  <c r="S83" i="22"/>
  <c r="S82" i="22"/>
  <c r="S81" i="22"/>
  <c r="S80" i="22"/>
  <c r="S79" i="22"/>
  <c r="S78" i="22"/>
  <c r="S76" i="22"/>
  <c r="S75" i="22"/>
  <c r="S74" i="22"/>
  <c r="S73" i="22"/>
  <c r="S72" i="22"/>
  <c r="S71" i="22"/>
  <c r="S70" i="22"/>
  <c r="S69" i="22"/>
  <c r="S67" i="22"/>
  <c r="S66" i="22"/>
  <c r="S65" i="22"/>
  <c r="S64" i="22"/>
  <c r="S63" i="22"/>
  <c r="S62" i="22"/>
  <c r="S61" i="22"/>
  <c r="S60" i="22"/>
  <c r="O112" i="22"/>
  <c r="O111" i="22"/>
  <c r="O110" i="22"/>
  <c r="O109" i="22"/>
  <c r="O108" i="22"/>
  <c r="O107" i="22"/>
  <c r="O106" i="22"/>
  <c r="O105" i="22"/>
  <c r="O103" i="22"/>
  <c r="O102" i="22"/>
  <c r="O101" i="22"/>
  <c r="O100" i="22"/>
  <c r="O99" i="22"/>
  <c r="O98" i="22"/>
  <c r="O97" i="22"/>
  <c r="O96" i="22"/>
  <c r="O94" i="22"/>
  <c r="O93" i="22"/>
  <c r="O92" i="22"/>
  <c r="O91" i="22"/>
  <c r="O90" i="22"/>
  <c r="O89" i="22"/>
  <c r="O88" i="22"/>
  <c r="O87" i="22"/>
  <c r="O85" i="22"/>
  <c r="O84" i="22"/>
  <c r="O83" i="22"/>
  <c r="O82" i="22"/>
  <c r="O81" i="22"/>
  <c r="O80" i="22"/>
  <c r="O79" i="22"/>
  <c r="O78" i="22"/>
  <c r="O76" i="22"/>
  <c r="O75" i="22"/>
  <c r="O74" i="22"/>
  <c r="O73" i="22"/>
  <c r="O72" i="22"/>
  <c r="O71" i="22"/>
  <c r="O70" i="22"/>
  <c r="O69" i="22"/>
  <c r="O67" i="22"/>
  <c r="O66" i="22"/>
  <c r="O65" i="22"/>
  <c r="O64" i="22"/>
  <c r="O63" i="22"/>
  <c r="O62" i="22"/>
  <c r="O61" i="22"/>
  <c r="O60" i="22"/>
  <c r="K112" i="22"/>
  <c r="K111" i="22"/>
  <c r="K110" i="22"/>
  <c r="K109" i="22"/>
  <c r="K108" i="22"/>
  <c r="K107" i="22"/>
  <c r="K106" i="22"/>
  <c r="K105" i="22"/>
  <c r="K103" i="22"/>
  <c r="K102" i="22"/>
  <c r="K101" i="22"/>
  <c r="K100" i="22"/>
  <c r="K99" i="22"/>
  <c r="K98" i="22"/>
  <c r="K97" i="22"/>
  <c r="K96" i="22"/>
  <c r="K94" i="22"/>
  <c r="K93" i="22"/>
  <c r="K92" i="22"/>
  <c r="K91" i="22"/>
  <c r="K90" i="22"/>
  <c r="K89" i="22"/>
  <c r="K88" i="22"/>
  <c r="K87" i="22"/>
  <c r="K85" i="22"/>
  <c r="K84" i="22"/>
  <c r="K83" i="22"/>
  <c r="K82" i="22"/>
  <c r="K81" i="22"/>
  <c r="K80" i="22"/>
  <c r="K79" i="22"/>
  <c r="K78" i="22"/>
  <c r="K76" i="22"/>
  <c r="K75" i="22"/>
  <c r="K74" i="22"/>
  <c r="K73" i="22"/>
  <c r="K72" i="22"/>
  <c r="K71" i="22"/>
  <c r="K70" i="22"/>
  <c r="K69" i="22"/>
  <c r="K67" i="22"/>
  <c r="K66" i="22"/>
  <c r="K65" i="22"/>
  <c r="K64" i="22"/>
  <c r="K63" i="22"/>
  <c r="K62" i="22"/>
  <c r="K61" i="22"/>
  <c r="K60" i="22"/>
  <c r="G112" i="22"/>
  <c r="G111" i="22"/>
  <c r="G110" i="22"/>
  <c r="G109" i="22"/>
  <c r="G108" i="22"/>
  <c r="G107" i="22"/>
  <c r="G106" i="22"/>
  <c r="G105" i="22"/>
  <c r="G103" i="22"/>
  <c r="G102" i="22"/>
  <c r="G101" i="22"/>
  <c r="G100" i="22"/>
  <c r="G99" i="22"/>
  <c r="G98" i="22"/>
  <c r="G97" i="22"/>
  <c r="G96" i="22"/>
  <c r="G94" i="22"/>
  <c r="G93" i="22"/>
  <c r="G92" i="22"/>
  <c r="G91" i="22"/>
  <c r="G90" i="22"/>
  <c r="G89" i="22"/>
  <c r="G88" i="22"/>
  <c r="G87" i="22"/>
  <c r="AK87" i="22" s="1"/>
  <c r="G85" i="22"/>
  <c r="G84" i="22"/>
  <c r="G83" i="22"/>
  <c r="G82" i="22"/>
  <c r="G81" i="22"/>
  <c r="G80" i="22"/>
  <c r="G79" i="22"/>
  <c r="G78" i="22"/>
  <c r="G76" i="22"/>
  <c r="G75" i="22"/>
  <c r="G74" i="22"/>
  <c r="G72" i="22"/>
  <c r="G71" i="22"/>
  <c r="G70" i="22"/>
  <c r="G69" i="22"/>
  <c r="G67" i="22"/>
  <c r="G66" i="22"/>
  <c r="G65" i="22"/>
  <c r="G64" i="22"/>
  <c r="G63" i="22"/>
  <c r="G62" i="22"/>
  <c r="G61" i="22"/>
  <c r="G60" i="22"/>
  <c r="AA56" i="22"/>
  <c r="AA55" i="22"/>
  <c r="AA54" i="22"/>
  <c r="AA53" i="22"/>
  <c r="AA52" i="22"/>
  <c r="AA51" i="22"/>
  <c r="AA50" i="22"/>
  <c r="AA49" i="22"/>
  <c r="AA47" i="22"/>
  <c r="AA46" i="22"/>
  <c r="AA45" i="22"/>
  <c r="AA44" i="22"/>
  <c r="AA43" i="22"/>
  <c r="AA42" i="22"/>
  <c r="AA41" i="22"/>
  <c r="AA40" i="22"/>
  <c r="AA38" i="22"/>
  <c r="AA37" i="22"/>
  <c r="AA36" i="22"/>
  <c r="AA35" i="22"/>
  <c r="AA34" i="22"/>
  <c r="AA33" i="22"/>
  <c r="AA32" i="22"/>
  <c r="AA31" i="22"/>
  <c r="AA29" i="22"/>
  <c r="AA28" i="22"/>
  <c r="AA27" i="22"/>
  <c r="AA26" i="22"/>
  <c r="AA25" i="22"/>
  <c r="AA24" i="22"/>
  <c r="AA23" i="22"/>
  <c r="AA22" i="22"/>
  <c r="AA20" i="22"/>
  <c r="AA19" i="22"/>
  <c r="AA18" i="22"/>
  <c r="AA17" i="22"/>
  <c r="AA16" i="22"/>
  <c r="AA15" i="22"/>
  <c r="AA14" i="22"/>
  <c r="AA13" i="22"/>
  <c r="AA11" i="22"/>
  <c r="AA10" i="22"/>
  <c r="AA9" i="22"/>
  <c r="AA8" i="22"/>
  <c r="AA7" i="22"/>
  <c r="AA6" i="22"/>
  <c r="AA5" i="22"/>
  <c r="W56" i="22"/>
  <c r="W55" i="22"/>
  <c r="W54" i="22"/>
  <c r="W53" i="22"/>
  <c r="W52" i="22"/>
  <c r="W51" i="22"/>
  <c r="W50" i="22"/>
  <c r="W49" i="22"/>
  <c r="W47" i="22"/>
  <c r="W46" i="22"/>
  <c r="W45" i="22"/>
  <c r="W44" i="22"/>
  <c r="W43" i="22"/>
  <c r="W42" i="22"/>
  <c r="W41" i="22"/>
  <c r="W40" i="22"/>
  <c r="W38" i="22"/>
  <c r="W37" i="22"/>
  <c r="W36" i="22"/>
  <c r="W35" i="22"/>
  <c r="W34" i="22"/>
  <c r="W33" i="22"/>
  <c r="W32" i="22"/>
  <c r="W31" i="22"/>
  <c r="W29" i="22"/>
  <c r="W28" i="22"/>
  <c r="W27" i="22"/>
  <c r="W26" i="22"/>
  <c r="W25" i="22"/>
  <c r="W24" i="22"/>
  <c r="W23" i="22"/>
  <c r="W22" i="22"/>
  <c r="W20" i="22"/>
  <c r="W19" i="22"/>
  <c r="W18" i="22"/>
  <c r="W17" i="22"/>
  <c r="W16" i="22"/>
  <c r="W15" i="22"/>
  <c r="W14" i="22"/>
  <c r="W13" i="22"/>
  <c r="W11" i="22"/>
  <c r="W10" i="22"/>
  <c r="W9" i="22"/>
  <c r="W8" i="22"/>
  <c r="W7" i="22"/>
  <c r="W6" i="22"/>
  <c r="W5" i="22"/>
  <c r="S56" i="22"/>
  <c r="S55" i="22"/>
  <c r="S54" i="22"/>
  <c r="S53" i="22"/>
  <c r="S52" i="22"/>
  <c r="S51" i="22"/>
  <c r="S50" i="22"/>
  <c r="S49" i="22"/>
  <c r="S47" i="22"/>
  <c r="S46" i="22"/>
  <c r="S45" i="22"/>
  <c r="S44" i="22"/>
  <c r="S43" i="22"/>
  <c r="S42" i="22"/>
  <c r="S41" i="22"/>
  <c r="S40" i="22"/>
  <c r="S38" i="22"/>
  <c r="S37" i="22"/>
  <c r="S36" i="22"/>
  <c r="S35" i="22"/>
  <c r="S34" i="22"/>
  <c r="S33" i="22"/>
  <c r="S32" i="22"/>
  <c r="S31" i="22"/>
  <c r="S29" i="22"/>
  <c r="S28" i="22"/>
  <c r="S27" i="22"/>
  <c r="S26" i="22"/>
  <c r="S25" i="22"/>
  <c r="S24" i="22"/>
  <c r="S23" i="22"/>
  <c r="S22" i="22"/>
  <c r="S20" i="22"/>
  <c r="S19" i="22"/>
  <c r="S18" i="22"/>
  <c r="S17" i="22"/>
  <c r="S16" i="22"/>
  <c r="S15" i="22"/>
  <c r="S14" i="22"/>
  <c r="S13" i="22"/>
  <c r="S11" i="22"/>
  <c r="S10" i="22"/>
  <c r="S9" i="22"/>
  <c r="S8" i="22"/>
  <c r="S7" i="22"/>
  <c r="S6" i="22"/>
  <c r="S5" i="22"/>
  <c r="O56" i="22"/>
  <c r="O55" i="22"/>
  <c r="O54" i="22"/>
  <c r="O53" i="22"/>
  <c r="O52" i="22"/>
  <c r="O51" i="22"/>
  <c r="O50" i="22"/>
  <c r="O49" i="22"/>
  <c r="O47" i="22"/>
  <c r="O46" i="22"/>
  <c r="O45" i="22"/>
  <c r="O44" i="22"/>
  <c r="O43" i="22"/>
  <c r="O42" i="22"/>
  <c r="O41" i="22"/>
  <c r="O40" i="22"/>
  <c r="O38" i="22"/>
  <c r="O37" i="22"/>
  <c r="O36" i="22"/>
  <c r="O35" i="22"/>
  <c r="O34" i="22"/>
  <c r="O33" i="22"/>
  <c r="O32" i="22"/>
  <c r="O31" i="22"/>
  <c r="O29" i="22"/>
  <c r="O28" i="22"/>
  <c r="O27" i="22"/>
  <c r="O26" i="22"/>
  <c r="O25" i="22"/>
  <c r="O24" i="22"/>
  <c r="O23" i="22"/>
  <c r="O22" i="22"/>
  <c r="O20" i="22"/>
  <c r="O19" i="22"/>
  <c r="O18" i="22"/>
  <c r="O17" i="22"/>
  <c r="O16" i="22"/>
  <c r="O15" i="22"/>
  <c r="O14" i="22"/>
  <c r="O13" i="22"/>
  <c r="O11" i="22"/>
  <c r="O10" i="22"/>
  <c r="O9" i="22"/>
  <c r="O8" i="22"/>
  <c r="O7" i="22"/>
  <c r="O6" i="22"/>
  <c r="O5" i="22"/>
  <c r="K56" i="22"/>
  <c r="K55" i="22"/>
  <c r="K54" i="22"/>
  <c r="K53" i="22"/>
  <c r="K52" i="22"/>
  <c r="K51" i="22"/>
  <c r="K50" i="22"/>
  <c r="K49" i="22"/>
  <c r="K47" i="22"/>
  <c r="K46" i="22"/>
  <c r="K45" i="22"/>
  <c r="K44" i="22"/>
  <c r="K43" i="22"/>
  <c r="K42" i="22"/>
  <c r="K41" i="22"/>
  <c r="K40" i="22"/>
  <c r="K38" i="22"/>
  <c r="K37" i="22"/>
  <c r="K36" i="22"/>
  <c r="K35" i="22"/>
  <c r="K34" i="22"/>
  <c r="K33" i="22"/>
  <c r="K32" i="22"/>
  <c r="K31" i="22"/>
  <c r="K29" i="22"/>
  <c r="K28" i="22"/>
  <c r="K27" i="22"/>
  <c r="K26" i="22"/>
  <c r="K25" i="22"/>
  <c r="K24" i="22"/>
  <c r="K23" i="22"/>
  <c r="K22" i="22"/>
  <c r="K20" i="22"/>
  <c r="K19" i="22"/>
  <c r="K18" i="22"/>
  <c r="K17" i="22"/>
  <c r="K16" i="22"/>
  <c r="K15" i="22"/>
  <c r="K14" i="22"/>
  <c r="K13" i="22"/>
  <c r="K11" i="22"/>
  <c r="K10" i="22"/>
  <c r="K9" i="22"/>
  <c r="K8" i="22"/>
  <c r="K7" i="22"/>
  <c r="K6" i="22"/>
  <c r="K5" i="22"/>
  <c r="G56" i="22"/>
  <c r="G55" i="22"/>
  <c r="G54" i="22"/>
  <c r="G53" i="22"/>
  <c r="G52" i="22"/>
  <c r="G51" i="22"/>
  <c r="G50" i="22"/>
  <c r="G49" i="22"/>
  <c r="G47" i="22"/>
  <c r="G46" i="22"/>
  <c r="G45" i="22"/>
  <c r="G44" i="22"/>
  <c r="G43" i="22"/>
  <c r="G42" i="22"/>
  <c r="G41" i="22"/>
  <c r="G40" i="22"/>
  <c r="G38" i="22"/>
  <c r="G37" i="22"/>
  <c r="G36" i="22"/>
  <c r="G35" i="22"/>
  <c r="G34" i="22"/>
  <c r="G33" i="22"/>
  <c r="G32" i="22"/>
  <c r="G31" i="22"/>
  <c r="G29" i="22"/>
  <c r="G28" i="22"/>
  <c r="G27" i="22"/>
  <c r="G26" i="22"/>
  <c r="G25" i="22"/>
  <c r="G24" i="22"/>
  <c r="G23" i="22"/>
  <c r="G22" i="22"/>
  <c r="G20" i="22"/>
  <c r="G19" i="22"/>
  <c r="G18" i="22"/>
  <c r="G17" i="22"/>
  <c r="G16" i="22"/>
  <c r="AK16" i="22" s="1"/>
  <c r="G15" i="22"/>
  <c r="G14" i="22"/>
  <c r="G13" i="22"/>
  <c r="G11" i="22"/>
  <c r="G10" i="22"/>
  <c r="G9" i="22"/>
  <c r="G8" i="22"/>
  <c r="G7" i="22"/>
  <c r="AK7" i="22" s="1"/>
  <c r="G6" i="22"/>
  <c r="G5" i="22"/>
  <c r="AH112" i="22"/>
  <c r="AH168" i="22" s="1"/>
  <c r="AH224" i="22" s="1"/>
  <c r="AH280" i="22" s="1"/>
  <c r="AH336" i="22" s="1"/>
  <c r="AH392" i="22" s="1"/>
  <c r="AH448" i="22" s="1"/>
  <c r="AH504" i="22" s="1"/>
  <c r="AH560" i="22" s="1"/>
  <c r="AH616" i="22" s="1"/>
  <c r="AH672" i="22" s="1"/>
  <c r="AH728" i="22" s="1"/>
  <c r="AH784" i="22" s="1"/>
  <c r="AH840" i="22" s="1"/>
  <c r="AH896" i="22" s="1"/>
  <c r="AH952" i="22" s="1"/>
  <c r="AH1008" i="22" s="1"/>
  <c r="AH1064" i="22" s="1"/>
  <c r="AH1120" i="22" s="1"/>
  <c r="AH1176" i="22" s="1"/>
  <c r="AH1232" i="22" s="1"/>
  <c r="AH1288" i="22" s="1"/>
  <c r="AH1344" i="22" s="1"/>
  <c r="AH1400" i="22" s="1"/>
  <c r="AH111" i="22"/>
  <c r="AH167" i="22" s="1"/>
  <c r="AH223" i="22" s="1"/>
  <c r="AH279" i="22" s="1"/>
  <c r="AH335" i="22" s="1"/>
  <c r="AH391" i="22" s="1"/>
  <c r="AH447" i="22" s="1"/>
  <c r="AH503" i="22" s="1"/>
  <c r="AH559" i="22" s="1"/>
  <c r="AH615" i="22" s="1"/>
  <c r="AH671" i="22" s="1"/>
  <c r="AH727" i="22" s="1"/>
  <c r="AH783" i="22" s="1"/>
  <c r="AH839" i="22" s="1"/>
  <c r="AH895" i="22" s="1"/>
  <c r="AH951" i="22" s="1"/>
  <c r="AH1007" i="22" s="1"/>
  <c r="AH1063" i="22" s="1"/>
  <c r="AH1119" i="22" s="1"/>
  <c r="AH1175" i="22" s="1"/>
  <c r="AH1231" i="22" s="1"/>
  <c r="AH1287" i="22" s="1"/>
  <c r="AH1343" i="22" s="1"/>
  <c r="AH1399" i="22" s="1"/>
  <c r="AH110" i="22"/>
  <c r="AH166" i="22" s="1"/>
  <c r="AH222" i="22" s="1"/>
  <c r="AH278" i="22" s="1"/>
  <c r="AH334" i="22" s="1"/>
  <c r="AH390" i="22" s="1"/>
  <c r="AH446" i="22" s="1"/>
  <c r="AH502" i="22" s="1"/>
  <c r="AH558" i="22" s="1"/>
  <c r="AH614" i="22" s="1"/>
  <c r="AH670" i="22" s="1"/>
  <c r="AH726" i="22" s="1"/>
  <c r="AH782" i="22" s="1"/>
  <c r="AH838" i="22" s="1"/>
  <c r="AH894" i="22" s="1"/>
  <c r="AH950" i="22" s="1"/>
  <c r="AH1006" i="22" s="1"/>
  <c r="AH1062" i="22" s="1"/>
  <c r="AH1118" i="22" s="1"/>
  <c r="AH1174" i="22" s="1"/>
  <c r="AH1230" i="22" s="1"/>
  <c r="AH1286" i="22" s="1"/>
  <c r="AH1342" i="22" s="1"/>
  <c r="AH1398" i="22" s="1"/>
  <c r="AH109" i="22"/>
  <c r="AH165" i="22" s="1"/>
  <c r="AH221" i="22" s="1"/>
  <c r="AH277" i="22" s="1"/>
  <c r="AH333" i="22" s="1"/>
  <c r="AH389" i="22" s="1"/>
  <c r="AH445" i="22" s="1"/>
  <c r="AH501" i="22" s="1"/>
  <c r="AH557" i="22" s="1"/>
  <c r="AH613" i="22" s="1"/>
  <c r="AH669" i="22" s="1"/>
  <c r="AH725" i="22" s="1"/>
  <c r="AH781" i="22" s="1"/>
  <c r="AH837" i="22" s="1"/>
  <c r="AH893" i="22" s="1"/>
  <c r="AH949" i="22" s="1"/>
  <c r="AH1005" i="22" s="1"/>
  <c r="AH1061" i="22" s="1"/>
  <c r="AH1117" i="22" s="1"/>
  <c r="AH1173" i="22" s="1"/>
  <c r="AH1229" i="22" s="1"/>
  <c r="AH1285" i="22" s="1"/>
  <c r="AH1341" i="22" s="1"/>
  <c r="AH1397" i="22" s="1"/>
  <c r="AH108" i="22"/>
  <c r="AH164" i="22" s="1"/>
  <c r="AH220" i="22" s="1"/>
  <c r="AH276" i="22" s="1"/>
  <c r="AH332" i="22" s="1"/>
  <c r="AH388" i="22" s="1"/>
  <c r="AH444" i="22" s="1"/>
  <c r="AH500" i="22" s="1"/>
  <c r="AH556" i="22" s="1"/>
  <c r="AH612" i="22" s="1"/>
  <c r="AH668" i="22" s="1"/>
  <c r="AH724" i="22" s="1"/>
  <c r="AH780" i="22" s="1"/>
  <c r="AH836" i="22" s="1"/>
  <c r="AH892" i="22" s="1"/>
  <c r="AH948" i="22" s="1"/>
  <c r="AH1004" i="22" s="1"/>
  <c r="AH1060" i="22" s="1"/>
  <c r="AH1116" i="22" s="1"/>
  <c r="AH1172" i="22" s="1"/>
  <c r="AH1228" i="22" s="1"/>
  <c r="AH1284" i="22" s="1"/>
  <c r="AH1340" i="22" s="1"/>
  <c r="AH1396" i="22" s="1"/>
  <c r="AH107" i="22"/>
  <c r="AH163" i="22" s="1"/>
  <c r="AH219" i="22" s="1"/>
  <c r="AH275" i="22" s="1"/>
  <c r="AH331" i="22" s="1"/>
  <c r="AH387" i="22" s="1"/>
  <c r="AH443" i="22" s="1"/>
  <c r="AH499" i="22" s="1"/>
  <c r="AH555" i="22" s="1"/>
  <c r="AH611" i="22" s="1"/>
  <c r="AH667" i="22" s="1"/>
  <c r="AH723" i="22" s="1"/>
  <c r="AH779" i="22" s="1"/>
  <c r="AH835" i="22" s="1"/>
  <c r="AH891" i="22" s="1"/>
  <c r="AH947" i="22" s="1"/>
  <c r="AH1003" i="22" s="1"/>
  <c r="AH1059" i="22" s="1"/>
  <c r="AH1115" i="22" s="1"/>
  <c r="AH1171" i="22" s="1"/>
  <c r="AH1227" i="22" s="1"/>
  <c r="AH1283" i="22" s="1"/>
  <c r="AH1339" i="22" s="1"/>
  <c r="AH1395" i="22" s="1"/>
  <c r="AH106" i="22"/>
  <c r="AH162" i="22" s="1"/>
  <c r="AH218" i="22" s="1"/>
  <c r="AH274" i="22" s="1"/>
  <c r="AH330" i="22" s="1"/>
  <c r="AH386" i="22" s="1"/>
  <c r="AH442" i="22" s="1"/>
  <c r="AH498" i="22" s="1"/>
  <c r="AH554" i="22" s="1"/>
  <c r="AH610" i="22" s="1"/>
  <c r="AH666" i="22" s="1"/>
  <c r="AH722" i="22" s="1"/>
  <c r="AH778" i="22" s="1"/>
  <c r="AH834" i="22" s="1"/>
  <c r="AH890" i="22" s="1"/>
  <c r="AH946" i="22" s="1"/>
  <c r="AH1002" i="22" s="1"/>
  <c r="AH1058" i="22" s="1"/>
  <c r="AH1114" i="22" s="1"/>
  <c r="AH1170" i="22" s="1"/>
  <c r="AH1226" i="22" s="1"/>
  <c r="AH1282" i="22" s="1"/>
  <c r="AH1338" i="22" s="1"/>
  <c r="AH1394" i="22" s="1"/>
  <c r="AH105" i="22"/>
  <c r="AH161" i="22" s="1"/>
  <c r="AH217" i="22" s="1"/>
  <c r="AH273" i="22" s="1"/>
  <c r="AH329" i="22" s="1"/>
  <c r="AH385" i="22" s="1"/>
  <c r="AH441" i="22" s="1"/>
  <c r="AH497" i="22" s="1"/>
  <c r="AH553" i="22" s="1"/>
  <c r="AH609" i="22" s="1"/>
  <c r="AH665" i="22" s="1"/>
  <c r="AH721" i="22" s="1"/>
  <c r="AH777" i="22" s="1"/>
  <c r="AH833" i="22" s="1"/>
  <c r="AH889" i="22" s="1"/>
  <c r="AH945" i="22" s="1"/>
  <c r="AH1001" i="22" s="1"/>
  <c r="AH1057" i="22" s="1"/>
  <c r="AH1113" i="22" s="1"/>
  <c r="AH1169" i="22" s="1"/>
  <c r="AH1225" i="22" s="1"/>
  <c r="AH1281" i="22" s="1"/>
  <c r="AH1337" i="22" s="1"/>
  <c r="AH1393" i="22" s="1"/>
  <c r="AH103" i="22"/>
  <c r="AH159" i="22" s="1"/>
  <c r="AH215" i="22" s="1"/>
  <c r="AH271" i="22" s="1"/>
  <c r="AH327" i="22" s="1"/>
  <c r="AH383" i="22" s="1"/>
  <c r="AH439" i="22" s="1"/>
  <c r="AH495" i="22" s="1"/>
  <c r="AH551" i="22" s="1"/>
  <c r="AH607" i="22" s="1"/>
  <c r="AH663" i="22" s="1"/>
  <c r="AH719" i="22" s="1"/>
  <c r="AH775" i="22" s="1"/>
  <c r="AH831" i="22" s="1"/>
  <c r="AH887" i="22" s="1"/>
  <c r="AH943" i="22" s="1"/>
  <c r="AH999" i="22" s="1"/>
  <c r="AH1055" i="22" s="1"/>
  <c r="AH1111" i="22" s="1"/>
  <c r="AH1167" i="22" s="1"/>
  <c r="AH1223" i="22" s="1"/>
  <c r="AH1279" i="22" s="1"/>
  <c r="AH1335" i="22" s="1"/>
  <c r="AH1391" i="22" s="1"/>
  <c r="AH102" i="22"/>
  <c r="AH158" i="22" s="1"/>
  <c r="AH214" i="22" s="1"/>
  <c r="AH270" i="22" s="1"/>
  <c r="AH326" i="22" s="1"/>
  <c r="AH382" i="22" s="1"/>
  <c r="AH438" i="22" s="1"/>
  <c r="AH494" i="22" s="1"/>
  <c r="AH550" i="22" s="1"/>
  <c r="AH606" i="22" s="1"/>
  <c r="AH662" i="22" s="1"/>
  <c r="AH718" i="22" s="1"/>
  <c r="AH774" i="22" s="1"/>
  <c r="AH830" i="22" s="1"/>
  <c r="AH886" i="22" s="1"/>
  <c r="AH942" i="22" s="1"/>
  <c r="AH998" i="22" s="1"/>
  <c r="AH1054" i="22" s="1"/>
  <c r="AH1110" i="22" s="1"/>
  <c r="AH1166" i="22" s="1"/>
  <c r="AH1222" i="22" s="1"/>
  <c r="AH1278" i="22" s="1"/>
  <c r="AH1334" i="22" s="1"/>
  <c r="AH1390" i="22" s="1"/>
  <c r="AH101" i="22"/>
  <c r="AH157" i="22" s="1"/>
  <c r="AH213" i="22" s="1"/>
  <c r="AH269" i="22" s="1"/>
  <c r="AH325" i="22" s="1"/>
  <c r="AH381" i="22" s="1"/>
  <c r="AH437" i="22" s="1"/>
  <c r="AH493" i="22" s="1"/>
  <c r="AH549" i="22" s="1"/>
  <c r="AH605" i="22" s="1"/>
  <c r="AH661" i="22" s="1"/>
  <c r="AH717" i="22" s="1"/>
  <c r="AH773" i="22" s="1"/>
  <c r="AH829" i="22" s="1"/>
  <c r="AH885" i="22" s="1"/>
  <c r="AH941" i="22" s="1"/>
  <c r="AH997" i="22" s="1"/>
  <c r="AH1053" i="22" s="1"/>
  <c r="AH1109" i="22" s="1"/>
  <c r="AH1165" i="22" s="1"/>
  <c r="AH1221" i="22" s="1"/>
  <c r="AH1277" i="22" s="1"/>
  <c r="AH1333" i="22" s="1"/>
  <c r="AH1389" i="22" s="1"/>
  <c r="AH100" i="22"/>
  <c r="AH156" i="22" s="1"/>
  <c r="AH212" i="22" s="1"/>
  <c r="AH268" i="22" s="1"/>
  <c r="AH324" i="22" s="1"/>
  <c r="AH380" i="22" s="1"/>
  <c r="AH436" i="22" s="1"/>
  <c r="AH492" i="22" s="1"/>
  <c r="AH548" i="22" s="1"/>
  <c r="AH604" i="22" s="1"/>
  <c r="AH660" i="22" s="1"/>
  <c r="AH716" i="22" s="1"/>
  <c r="AH772" i="22" s="1"/>
  <c r="AH828" i="22" s="1"/>
  <c r="AH884" i="22" s="1"/>
  <c r="AH940" i="22" s="1"/>
  <c r="AH996" i="22" s="1"/>
  <c r="AH1052" i="22" s="1"/>
  <c r="AH1108" i="22" s="1"/>
  <c r="AH1164" i="22" s="1"/>
  <c r="AH1220" i="22" s="1"/>
  <c r="AH1276" i="22" s="1"/>
  <c r="AH1332" i="22" s="1"/>
  <c r="AH1388" i="22" s="1"/>
  <c r="AH99" i="22"/>
  <c r="AH155" i="22" s="1"/>
  <c r="AH211" i="22" s="1"/>
  <c r="AH267" i="22" s="1"/>
  <c r="AH323" i="22" s="1"/>
  <c r="AH379" i="22" s="1"/>
  <c r="AH435" i="22" s="1"/>
  <c r="AH491" i="22" s="1"/>
  <c r="AH547" i="22" s="1"/>
  <c r="AH603" i="22" s="1"/>
  <c r="AH659" i="22" s="1"/>
  <c r="AH715" i="22" s="1"/>
  <c r="AH771" i="22" s="1"/>
  <c r="AH827" i="22" s="1"/>
  <c r="AH883" i="22" s="1"/>
  <c r="AH939" i="22" s="1"/>
  <c r="AH995" i="22" s="1"/>
  <c r="AH1051" i="22" s="1"/>
  <c r="AH1107" i="22" s="1"/>
  <c r="AH1163" i="22" s="1"/>
  <c r="AH1219" i="22" s="1"/>
  <c r="AH1275" i="22" s="1"/>
  <c r="AH1331" i="22" s="1"/>
  <c r="AH1387" i="22" s="1"/>
  <c r="AH98" i="22"/>
  <c r="AH154" i="22" s="1"/>
  <c r="AH210" i="22" s="1"/>
  <c r="AH266" i="22" s="1"/>
  <c r="AH322" i="22" s="1"/>
  <c r="AH378" i="22" s="1"/>
  <c r="AH434" i="22" s="1"/>
  <c r="AH490" i="22" s="1"/>
  <c r="AH546" i="22" s="1"/>
  <c r="AH602" i="22" s="1"/>
  <c r="AH658" i="22" s="1"/>
  <c r="AH714" i="22" s="1"/>
  <c r="AH770" i="22" s="1"/>
  <c r="AH826" i="22" s="1"/>
  <c r="AH882" i="22" s="1"/>
  <c r="AH938" i="22" s="1"/>
  <c r="AH994" i="22" s="1"/>
  <c r="AH1050" i="22" s="1"/>
  <c r="AH1106" i="22" s="1"/>
  <c r="AH1162" i="22" s="1"/>
  <c r="AH1218" i="22" s="1"/>
  <c r="AH1274" i="22" s="1"/>
  <c r="AH1330" i="22" s="1"/>
  <c r="AH1386" i="22" s="1"/>
  <c r="AH97" i="22"/>
  <c r="AH153" i="22" s="1"/>
  <c r="AH209" i="22" s="1"/>
  <c r="AH265" i="22" s="1"/>
  <c r="AH321" i="22" s="1"/>
  <c r="AH377" i="22" s="1"/>
  <c r="AH433" i="22" s="1"/>
  <c r="AH489" i="22" s="1"/>
  <c r="AH545" i="22" s="1"/>
  <c r="AH601" i="22" s="1"/>
  <c r="AH657" i="22" s="1"/>
  <c r="AH713" i="22" s="1"/>
  <c r="AH769" i="22" s="1"/>
  <c r="AH825" i="22" s="1"/>
  <c r="AH881" i="22" s="1"/>
  <c r="AH937" i="22" s="1"/>
  <c r="AH993" i="22" s="1"/>
  <c r="AH1049" i="22" s="1"/>
  <c r="AH1105" i="22" s="1"/>
  <c r="AH1161" i="22" s="1"/>
  <c r="AH1217" i="22" s="1"/>
  <c r="AH1273" i="22" s="1"/>
  <c r="AH1329" i="22" s="1"/>
  <c r="AH1385" i="22" s="1"/>
  <c r="AH96" i="22"/>
  <c r="AH152" i="22" s="1"/>
  <c r="AH208" i="22" s="1"/>
  <c r="AH264" i="22" s="1"/>
  <c r="AH320" i="22" s="1"/>
  <c r="AH376" i="22" s="1"/>
  <c r="AH432" i="22" s="1"/>
  <c r="AH488" i="22" s="1"/>
  <c r="AH544" i="22" s="1"/>
  <c r="AH600" i="22" s="1"/>
  <c r="AH656" i="22" s="1"/>
  <c r="AH712" i="22" s="1"/>
  <c r="AH768" i="22" s="1"/>
  <c r="AH824" i="22" s="1"/>
  <c r="AH880" i="22" s="1"/>
  <c r="AH936" i="22" s="1"/>
  <c r="AH992" i="22" s="1"/>
  <c r="AH1048" i="22" s="1"/>
  <c r="AH1104" i="22" s="1"/>
  <c r="AH1160" i="22" s="1"/>
  <c r="AH1216" i="22" s="1"/>
  <c r="AH1272" i="22" s="1"/>
  <c r="AH1328" i="22" s="1"/>
  <c r="AH1384" i="22" s="1"/>
  <c r="AH94" i="22"/>
  <c r="AH150" i="22" s="1"/>
  <c r="AH206" i="22" s="1"/>
  <c r="AH262" i="22" s="1"/>
  <c r="AH318" i="22" s="1"/>
  <c r="AH374" i="22" s="1"/>
  <c r="AH430" i="22" s="1"/>
  <c r="AH486" i="22" s="1"/>
  <c r="AH542" i="22" s="1"/>
  <c r="AH598" i="22" s="1"/>
  <c r="AH654" i="22" s="1"/>
  <c r="AH710" i="22" s="1"/>
  <c r="AH766" i="22" s="1"/>
  <c r="AH822" i="22" s="1"/>
  <c r="AH878" i="22" s="1"/>
  <c r="AH934" i="22" s="1"/>
  <c r="AH990" i="22" s="1"/>
  <c r="AH1046" i="22" s="1"/>
  <c r="AH1102" i="22" s="1"/>
  <c r="AH1158" i="22" s="1"/>
  <c r="AH1214" i="22" s="1"/>
  <c r="AH1270" i="22" s="1"/>
  <c r="AH1326" i="22" s="1"/>
  <c r="AH1382" i="22" s="1"/>
  <c r="AH93" i="22"/>
  <c r="AH149" i="22" s="1"/>
  <c r="AH205" i="22" s="1"/>
  <c r="AH261" i="22" s="1"/>
  <c r="AH317" i="22" s="1"/>
  <c r="AH373" i="22" s="1"/>
  <c r="AH429" i="22" s="1"/>
  <c r="AH485" i="22" s="1"/>
  <c r="AH541" i="22" s="1"/>
  <c r="AH597" i="22" s="1"/>
  <c r="AH653" i="22" s="1"/>
  <c r="AH709" i="22" s="1"/>
  <c r="AH765" i="22" s="1"/>
  <c r="AH821" i="22" s="1"/>
  <c r="AH877" i="22" s="1"/>
  <c r="AH933" i="22" s="1"/>
  <c r="AH989" i="22" s="1"/>
  <c r="AH1045" i="22" s="1"/>
  <c r="AH1101" i="22" s="1"/>
  <c r="AH1157" i="22" s="1"/>
  <c r="AH1213" i="22" s="1"/>
  <c r="AH1269" i="22" s="1"/>
  <c r="AH1325" i="22" s="1"/>
  <c r="AH1381" i="22" s="1"/>
  <c r="AH92" i="22"/>
  <c r="AH148" i="22" s="1"/>
  <c r="AH204" i="22" s="1"/>
  <c r="AH260" i="22" s="1"/>
  <c r="AH316" i="22" s="1"/>
  <c r="AH372" i="22" s="1"/>
  <c r="AH428" i="22" s="1"/>
  <c r="AH484" i="22" s="1"/>
  <c r="AH540" i="22" s="1"/>
  <c r="AH596" i="22" s="1"/>
  <c r="AH652" i="22" s="1"/>
  <c r="AH708" i="22" s="1"/>
  <c r="AH764" i="22" s="1"/>
  <c r="AH820" i="22" s="1"/>
  <c r="AH876" i="22" s="1"/>
  <c r="AH932" i="22" s="1"/>
  <c r="AH988" i="22" s="1"/>
  <c r="AH1044" i="22" s="1"/>
  <c r="AH1100" i="22" s="1"/>
  <c r="AH1156" i="22" s="1"/>
  <c r="AH1212" i="22" s="1"/>
  <c r="AH1268" i="22" s="1"/>
  <c r="AH1324" i="22" s="1"/>
  <c r="AH1380" i="22" s="1"/>
  <c r="AH91" i="22"/>
  <c r="AH147" i="22" s="1"/>
  <c r="AH203" i="22" s="1"/>
  <c r="AH259" i="22" s="1"/>
  <c r="AH315" i="22" s="1"/>
  <c r="AH371" i="22" s="1"/>
  <c r="AH427" i="22" s="1"/>
  <c r="AH483" i="22" s="1"/>
  <c r="AH539" i="22" s="1"/>
  <c r="AH595" i="22" s="1"/>
  <c r="AH651" i="22" s="1"/>
  <c r="AH707" i="22" s="1"/>
  <c r="AH763" i="22" s="1"/>
  <c r="AH819" i="22" s="1"/>
  <c r="AH875" i="22" s="1"/>
  <c r="AH931" i="22" s="1"/>
  <c r="AH987" i="22" s="1"/>
  <c r="AH1043" i="22" s="1"/>
  <c r="AH1099" i="22" s="1"/>
  <c r="AH1155" i="22" s="1"/>
  <c r="AH1211" i="22" s="1"/>
  <c r="AH1267" i="22" s="1"/>
  <c r="AH1323" i="22" s="1"/>
  <c r="AH1379" i="22" s="1"/>
  <c r="AH90" i="22"/>
  <c r="AH146" i="22" s="1"/>
  <c r="AH202" i="22" s="1"/>
  <c r="AH258" i="22" s="1"/>
  <c r="AH314" i="22" s="1"/>
  <c r="AH370" i="22" s="1"/>
  <c r="AH426" i="22" s="1"/>
  <c r="AH482" i="22" s="1"/>
  <c r="AH538" i="22" s="1"/>
  <c r="AH594" i="22" s="1"/>
  <c r="AH650" i="22" s="1"/>
  <c r="AH706" i="22" s="1"/>
  <c r="AH89" i="22"/>
  <c r="AH145" i="22" s="1"/>
  <c r="AH201" i="22" s="1"/>
  <c r="AH257" i="22" s="1"/>
  <c r="AH313" i="22" s="1"/>
  <c r="AH369" i="22" s="1"/>
  <c r="AH425" i="22" s="1"/>
  <c r="AH481" i="22" s="1"/>
  <c r="AH537" i="22" s="1"/>
  <c r="AH593" i="22" s="1"/>
  <c r="AH649" i="22" s="1"/>
  <c r="AH705" i="22" s="1"/>
  <c r="AH88" i="22"/>
  <c r="AH144" i="22" s="1"/>
  <c r="AH200" i="22" s="1"/>
  <c r="AH256" i="22" s="1"/>
  <c r="AH312" i="22" s="1"/>
  <c r="AH368" i="22" s="1"/>
  <c r="AH424" i="22" s="1"/>
  <c r="AH480" i="22" s="1"/>
  <c r="AH536" i="22" s="1"/>
  <c r="AH592" i="22" s="1"/>
  <c r="AH648" i="22" s="1"/>
  <c r="AH704" i="22" s="1"/>
  <c r="AH87" i="22"/>
  <c r="AH143" i="22" s="1"/>
  <c r="AH199" i="22" s="1"/>
  <c r="AH255" i="22" s="1"/>
  <c r="AH311" i="22" s="1"/>
  <c r="AH367" i="22" s="1"/>
  <c r="AH423" i="22" s="1"/>
  <c r="AH479" i="22" s="1"/>
  <c r="AH535" i="22" s="1"/>
  <c r="AH591" i="22" s="1"/>
  <c r="AH647" i="22" s="1"/>
  <c r="AH703" i="22" s="1"/>
  <c r="AH85" i="22"/>
  <c r="AH141" i="22" s="1"/>
  <c r="AH197" i="22" s="1"/>
  <c r="AH253" i="22" s="1"/>
  <c r="AH309" i="22" s="1"/>
  <c r="AH365" i="22" s="1"/>
  <c r="AH421" i="22" s="1"/>
  <c r="AH477" i="22" s="1"/>
  <c r="AH533" i="22" s="1"/>
  <c r="AH589" i="22" s="1"/>
  <c r="AH645" i="22" s="1"/>
  <c r="AH701" i="22" s="1"/>
  <c r="AH757" i="22" s="1"/>
  <c r="AH813" i="22" s="1"/>
  <c r="AH869" i="22" s="1"/>
  <c r="AH925" i="22" s="1"/>
  <c r="AH981" i="22" s="1"/>
  <c r="AH1037" i="22" s="1"/>
  <c r="AH1093" i="22" s="1"/>
  <c r="AH1149" i="22" s="1"/>
  <c r="AH1205" i="22" s="1"/>
  <c r="AH1261" i="22" s="1"/>
  <c r="AH1317" i="22" s="1"/>
  <c r="AH1373" i="22" s="1"/>
  <c r="AH84" i="22"/>
  <c r="AH140" i="22" s="1"/>
  <c r="AH196" i="22" s="1"/>
  <c r="AH252" i="22" s="1"/>
  <c r="AH308" i="22" s="1"/>
  <c r="AH364" i="22" s="1"/>
  <c r="AH420" i="22" s="1"/>
  <c r="AH476" i="22" s="1"/>
  <c r="AH532" i="22" s="1"/>
  <c r="AH588" i="22" s="1"/>
  <c r="AH644" i="22" s="1"/>
  <c r="AH700" i="22" s="1"/>
  <c r="AH756" i="22" s="1"/>
  <c r="AH812" i="22" s="1"/>
  <c r="AH868" i="22" s="1"/>
  <c r="AH924" i="22" s="1"/>
  <c r="AH980" i="22" s="1"/>
  <c r="AH1036" i="22" s="1"/>
  <c r="AH1092" i="22" s="1"/>
  <c r="AH1148" i="22" s="1"/>
  <c r="AH1204" i="22" s="1"/>
  <c r="AH1260" i="22" s="1"/>
  <c r="AH1316" i="22" s="1"/>
  <c r="AH1372" i="22" s="1"/>
  <c r="AH83" i="22"/>
  <c r="AH139" i="22" s="1"/>
  <c r="AH195" i="22" s="1"/>
  <c r="AH251" i="22" s="1"/>
  <c r="AH307" i="22" s="1"/>
  <c r="AH363" i="22" s="1"/>
  <c r="AH419" i="22" s="1"/>
  <c r="AH475" i="22" s="1"/>
  <c r="AH531" i="22" s="1"/>
  <c r="AH587" i="22" s="1"/>
  <c r="AH643" i="22" s="1"/>
  <c r="AH699" i="22" s="1"/>
  <c r="AH755" i="22" s="1"/>
  <c r="AH811" i="22" s="1"/>
  <c r="AH867" i="22" s="1"/>
  <c r="AH923" i="22" s="1"/>
  <c r="AH979" i="22" s="1"/>
  <c r="AH1035" i="22" s="1"/>
  <c r="AH1091" i="22" s="1"/>
  <c r="AH1147" i="22" s="1"/>
  <c r="AH1203" i="22" s="1"/>
  <c r="AH1259" i="22" s="1"/>
  <c r="AH1315" i="22" s="1"/>
  <c r="AH1371" i="22" s="1"/>
  <c r="AH82" i="22"/>
  <c r="AH138" i="22" s="1"/>
  <c r="AH194" i="22" s="1"/>
  <c r="AH250" i="22" s="1"/>
  <c r="AH306" i="22" s="1"/>
  <c r="AH362" i="22" s="1"/>
  <c r="AH418" i="22" s="1"/>
  <c r="AH474" i="22" s="1"/>
  <c r="AH530" i="22" s="1"/>
  <c r="AH586" i="22" s="1"/>
  <c r="AH642" i="22" s="1"/>
  <c r="AH698" i="22" s="1"/>
  <c r="AH81" i="22"/>
  <c r="AH137" i="22" s="1"/>
  <c r="AH193" i="22" s="1"/>
  <c r="AH249" i="22" s="1"/>
  <c r="AH305" i="22" s="1"/>
  <c r="AH361" i="22" s="1"/>
  <c r="AH417" i="22" s="1"/>
  <c r="AH473" i="22" s="1"/>
  <c r="AH529" i="22" s="1"/>
  <c r="AH585" i="22" s="1"/>
  <c r="AH641" i="22" s="1"/>
  <c r="AH697" i="22" s="1"/>
  <c r="AH753" i="22" s="1"/>
  <c r="AH809" i="22" s="1"/>
  <c r="AH865" i="22" s="1"/>
  <c r="AH921" i="22" s="1"/>
  <c r="AH977" i="22" s="1"/>
  <c r="AH1033" i="22" s="1"/>
  <c r="AH1089" i="22" s="1"/>
  <c r="AH1145" i="22" s="1"/>
  <c r="AH1201" i="22" s="1"/>
  <c r="AH1257" i="22" s="1"/>
  <c r="AH1313" i="22" s="1"/>
  <c r="AH1369" i="22" s="1"/>
  <c r="AH80" i="22"/>
  <c r="AH136" i="22" s="1"/>
  <c r="AH192" i="22" s="1"/>
  <c r="AH248" i="22" s="1"/>
  <c r="AH304" i="22" s="1"/>
  <c r="AH360" i="22" s="1"/>
  <c r="AH416" i="22" s="1"/>
  <c r="AH472" i="22" s="1"/>
  <c r="AH528" i="22" s="1"/>
  <c r="AH584" i="22" s="1"/>
  <c r="AH640" i="22" s="1"/>
  <c r="AH696" i="22" s="1"/>
  <c r="AH79" i="22"/>
  <c r="AH135" i="22" s="1"/>
  <c r="AH191" i="22" s="1"/>
  <c r="AH247" i="22" s="1"/>
  <c r="AH303" i="22" s="1"/>
  <c r="AH359" i="22" s="1"/>
  <c r="AH415" i="22" s="1"/>
  <c r="AH471" i="22" s="1"/>
  <c r="AH527" i="22" s="1"/>
  <c r="AH583" i="22" s="1"/>
  <c r="AH639" i="22" s="1"/>
  <c r="AH695" i="22" s="1"/>
  <c r="AH78" i="22"/>
  <c r="AH134" i="22" s="1"/>
  <c r="AH190" i="22" s="1"/>
  <c r="AH246" i="22" s="1"/>
  <c r="AH302" i="22" s="1"/>
  <c r="AH358" i="22" s="1"/>
  <c r="AH414" i="22" s="1"/>
  <c r="AH470" i="22" s="1"/>
  <c r="AH526" i="22" s="1"/>
  <c r="AH582" i="22" s="1"/>
  <c r="AH638" i="22" s="1"/>
  <c r="AH694" i="22" s="1"/>
  <c r="AH76" i="22"/>
  <c r="AH132" i="22" s="1"/>
  <c r="AH188" i="22" s="1"/>
  <c r="AH244" i="22" s="1"/>
  <c r="AH300" i="22" s="1"/>
  <c r="AH356" i="22" s="1"/>
  <c r="AH412" i="22" s="1"/>
  <c r="AH468" i="22" s="1"/>
  <c r="AH524" i="22" s="1"/>
  <c r="AH580" i="22" s="1"/>
  <c r="AH636" i="22" s="1"/>
  <c r="AH692" i="22" s="1"/>
  <c r="AH748" i="22" s="1"/>
  <c r="AH804" i="22" s="1"/>
  <c r="AH860" i="22" s="1"/>
  <c r="AH916" i="22" s="1"/>
  <c r="AH972" i="22" s="1"/>
  <c r="AH1028" i="22" s="1"/>
  <c r="AH1084" i="22" s="1"/>
  <c r="AH1140" i="22" s="1"/>
  <c r="AH1196" i="22" s="1"/>
  <c r="AH1252" i="22" s="1"/>
  <c r="AH1308" i="22" s="1"/>
  <c r="AH1364" i="22" s="1"/>
  <c r="AH75" i="22"/>
  <c r="AH131" i="22" s="1"/>
  <c r="AH187" i="22" s="1"/>
  <c r="AH243" i="22" s="1"/>
  <c r="AH299" i="22" s="1"/>
  <c r="AH355" i="22" s="1"/>
  <c r="AH411" i="22" s="1"/>
  <c r="AH467" i="22" s="1"/>
  <c r="AH523" i="22" s="1"/>
  <c r="AH579" i="22" s="1"/>
  <c r="AH635" i="22" s="1"/>
  <c r="AH691" i="22" s="1"/>
  <c r="AH747" i="22" s="1"/>
  <c r="AH803" i="22" s="1"/>
  <c r="AH859" i="22" s="1"/>
  <c r="AH915" i="22" s="1"/>
  <c r="AH971" i="22" s="1"/>
  <c r="AH1027" i="22" s="1"/>
  <c r="AH1083" i="22" s="1"/>
  <c r="AH1139" i="22" s="1"/>
  <c r="AH1195" i="22" s="1"/>
  <c r="AH1251" i="22" s="1"/>
  <c r="AH1307" i="22" s="1"/>
  <c r="AH1363" i="22" s="1"/>
  <c r="AH74" i="22"/>
  <c r="AH130" i="22" s="1"/>
  <c r="AH186" i="22" s="1"/>
  <c r="AH242" i="22" s="1"/>
  <c r="AH298" i="22" s="1"/>
  <c r="AH354" i="22" s="1"/>
  <c r="AH410" i="22" s="1"/>
  <c r="AH466" i="22" s="1"/>
  <c r="AH522" i="22" s="1"/>
  <c r="AH578" i="22" s="1"/>
  <c r="AH634" i="22" s="1"/>
  <c r="AH690" i="22" s="1"/>
  <c r="AH746" i="22" s="1"/>
  <c r="AH802" i="22" s="1"/>
  <c r="AH858" i="22" s="1"/>
  <c r="AH914" i="22" s="1"/>
  <c r="AH970" i="22" s="1"/>
  <c r="AH1026" i="22" s="1"/>
  <c r="AH1082" i="22" s="1"/>
  <c r="AH1138" i="22" s="1"/>
  <c r="AH1194" i="22" s="1"/>
  <c r="AH1250" i="22" s="1"/>
  <c r="AH1306" i="22" s="1"/>
  <c r="AH1362" i="22" s="1"/>
  <c r="AH73" i="22"/>
  <c r="AH129" i="22" s="1"/>
  <c r="AH185" i="22" s="1"/>
  <c r="AH241" i="22" s="1"/>
  <c r="AH297" i="22" s="1"/>
  <c r="AH353" i="22" s="1"/>
  <c r="AH409" i="22" s="1"/>
  <c r="AH465" i="22" s="1"/>
  <c r="AH521" i="22" s="1"/>
  <c r="AH577" i="22" s="1"/>
  <c r="AH633" i="22" s="1"/>
  <c r="AH689" i="22" s="1"/>
  <c r="AH72" i="22"/>
  <c r="AH128" i="22" s="1"/>
  <c r="AH184" i="22" s="1"/>
  <c r="AH240" i="22" s="1"/>
  <c r="AH296" i="22" s="1"/>
  <c r="AH352" i="22" s="1"/>
  <c r="AH408" i="22" s="1"/>
  <c r="AH464" i="22" s="1"/>
  <c r="AH520" i="22" s="1"/>
  <c r="AH576" i="22" s="1"/>
  <c r="AH632" i="22" s="1"/>
  <c r="AH688" i="22" s="1"/>
  <c r="AH71" i="22"/>
  <c r="AH127" i="22" s="1"/>
  <c r="AH183" i="22" s="1"/>
  <c r="AH239" i="22" s="1"/>
  <c r="AH295" i="22" s="1"/>
  <c r="AH351" i="22" s="1"/>
  <c r="AH407" i="22" s="1"/>
  <c r="AH463" i="22" s="1"/>
  <c r="AH519" i="22" s="1"/>
  <c r="AH575" i="22" s="1"/>
  <c r="AH631" i="22" s="1"/>
  <c r="AH687" i="22" s="1"/>
  <c r="AH70" i="22"/>
  <c r="AH126" i="22" s="1"/>
  <c r="AH182" i="22" s="1"/>
  <c r="AH238" i="22" s="1"/>
  <c r="AH294" i="22" s="1"/>
  <c r="AH350" i="22" s="1"/>
  <c r="AH406" i="22" s="1"/>
  <c r="AH462" i="22" s="1"/>
  <c r="AH518" i="22" s="1"/>
  <c r="AH574" i="22" s="1"/>
  <c r="AH630" i="22" s="1"/>
  <c r="AH686" i="22" s="1"/>
  <c r="AH69" i="22"/>
  <c r="AH125" i="22" s="1"/>
  <c r="AH181" i="22" s="1"/>
  <c r="AH237" i="22" s="1"/>
  <c r="AH293" i="22" s="1"/>
  <c r="AH349" i="22" s="1"/>
  <c r="AH405" i="22" s="1"/>
  <c r="AH461" i="22" s="1"/>
  <c r="AH517" i="22" s="1"/>
  <c r="AH573" i="22" s="1"/>
  <c r="AH629" i="22" s="1"/>
  <c r="AH685" i="22" s="1"/>
  <c r="AH67" i="22"/>
  <c r="AH123" i="22" s="1"/>
  <c r="AH179" i="22" s="1"/>
  <c r="AH235" i="22" s="1"/>
  <c r="AH291" i="22" s="1"/>
  <c r="AH347" i="22" s="1"/>
  <c r="AH403" i="22" s="1"/>
  <c r="AH459" i="22" s="1"/>
  <c r="AH515" i="22" s="1"/>
  <c r="AH571" i="22" s="1"/>
  <c r="AH627" i="22" s="1"/>
  <c r="AH683" i="22" s="1"/>
  <c r="AH739" i="22" s="1"/>
  <c r="AH795" i="22" s="1"/>
  <c r="AH851" i="22" s="1"/>
  <c r="AH907" i="22" s="1"/>
  <c r="AH963" i="22" s="1"/>
  <c r="AH1019" i="22" s="1"/>
  <c r="AH1075" i="22" s="1"/>
  <c r="AH1131" i="22" s="1"/>
  <c r="AH1187" i="22" s="1"/>
  <c r="AH1243" i="22" s="1"/>
  <c r="AH1299" i="22" s="1"/>
  <c r="AH1355" i="22" s="1"/>
  <c r="AH66" i="22"/>
  <c r="AH122" i="22" s="1"/>
  <c r="AH178" i="22" s="1"/>
  <c r="AH234" i="22" s="1"/>
  <c r="AH290" i="22" s="1"/>
  <c r="AH346" i="22" s="1"/>
  <c r="AH402" i="22" s="1"/>
  <c r="AH458" i="22" s="1"/>
  <c r="AH514" i="22" s="1"/>
  <c r="AH570" i="22" s="1"/>
  <c r="AH626" i="22" s="1"/>
  <c r="AH682" i="22" s="1"/>
  <c r="AH738" i="22" s="1"/>
  <c r="AH794" i="22" s="1"/>
  <c r="AH850" i="22" s="1"/>
  <c r="AH906" i="22" s="1"/>
  <c r="AH962" i="22" s="1"/>
  <c r="AH1018" i="22" s="1"/>
  <c r="AH1074" i="22" s="1"/>
  <c r="AH1130" i="22" s="1"/>
  <c r="AH1186" i="22" s="1"/>
  <c r="AH1242" i="22" s="1"/>
  <c r="AH1298" i="22" s="1"/>
  <c r="AH1354" i="22" s="1"/>
  <c r="AH65" i="22"/>
  <c r="AH121" i="22" s="1"/>
  <c r="AH177" i="22" s="1"/>
  <c r="AH233" i="22" s="1"/>
  <c r="AH289" i="22" s="1"/>
  <c r="AH345" i="22" s="1"/>
  <c r="AH401" i="22" s="1"/>
  <c r="AH457" i="22" s="1"/>
  <c r="AH513" i="22" s="1"/>
  <c r="AH569" i="22" s="1"/>
  <c r="AH625" i="22" s="1"/>
  <c r="AH681" i="22" s="1"/>
  <c r="AH737" i="22" s="1"/>
  <c r="AH793" i="22" s="1"/>
  <c r="AH849" i="22" s="1"/>
  <c r="AH905" i="22" s="1"/>
  <c r="AH961" i="22" s="1"/>
  <c r="AH1017" i="22" s="1"/>
  <c r="AH1073" i="22" s="1"/>
  <c r="AH1129" i="22" s="1"/>
  <c r="AH1185" i="22" s="1"/>
  <c r="AH1241" i="22" s="1"/>
  <c r="AH1297" i="22" s="1"/>
  <c r="AH1353" i="22" s="1"/>
  <c r="AH64" i="22"/>
  <c r="AH120" i="22" s="1"/>
  <c r="AH176" i="22" s="1"/>
  <c r="AH232" i="22" s="1"/>
  <c r="AH288" i="22" s="1"/>
  <c r="AH344" i="22" s="1"/>
  <c r="AH400" i="22" s="1"/>
  <c r="AH456" i="22" s="1"/>
  <c r="AH512" i="22" s="1"/>
  <c r="AH568" i="22" s="1"/>
  <c r="AH624" i="22" s="1"/>
  <c r="AH680" i="22" s="1"/>
  <c r="AH63" i="22"/>
  <c r="AH119" i="22" s="1"/>
  <c r="AH175" i="22" s="1"/>
  <c r="AH231" i="22" s="1"/>
  <c r="AH287" i="22" s="1"/>
  <c r="AH343" i="22" s="1"/>
  <c r="AH399" i="22" s="1"/>
  <c r="AH455" i="22" s="1"/>
  <c r="AH511" i="22" s="1"/>
  <c r="AH567" i="22" s="1"/>
  <c r="AH623" i="22" s="1"/>
  <c r="AH679" i="22" s="1"/>
  <c r="AH735" i="22" s="1"/>
  <c r="AH791" i="22" s="1"/>
  <c r="AH847" i="22" s="1"/>
  <c r="AH903" i="22" s="1"/>
  <c r="AH959" i="22" s="1"/>
  <c r="AH1015" i="22" s="1"/>
  <c r="AH1071" i="22" s="1"/>
  <c r="AH1127" i="22" s="1"/>
  <c r="AH1183" i="22" s="1"/>
  <c r="AH1239" i="22" s="1"/>
  <c r="AH1295" i="22" s="1"/>
  <c r="AH1351" i="22" s="1"/>
  <c r="AH62" i="22"/>
  <c r="AH118" i="22" s="1"/>
  <c r="AH174" i="22" s="1"/>
  <c r="AH230" i="22" s="1"/>
  <c r="AH286" i="22" s="1"/>
  <c r="AH342" i="22" s="1"/>
  <c r="AH398" i="22" s="1"/>
  <c r="AH454" i="22" s="1"/>
  <c r="AH510" i="22" s="1"/>
  <c r="AH566" i="22" s="1"/>
  <c r="AH622" i="22" s="1"/>
  <c r="AH678" i="22" s="1"/>
  <c r="AH61" i="22"/>
  <c r="AH117" i="22" s="1"/>
  <c r="AH173" i="22" s="1"/>
  <c r="AH229" i="22" s="1"/>
  <c r="AH285" i="22" s="1"/>
  <c r="AH341" i="22" s="1"/>
  <c r="AH397" i="22" s="1"/>
  <c r="AH453" i="22" s="1"/>
  <c r="AH509" i="22" s="1"/>
  <c r="AH565" i="22" s="1"/>
  <c r="AH621" i="22" s="1"/>
  <c r="AH677" i="22" s="1"/>
  <c r="AH60" i="22"/>
  <c r="AH116" i="22" s="1"/>
  <c r="AH172" i="22" s="1"/>
  <c r="AH228" i="22" s="1"/>
  <c r="AH284" i="22" s="1"/>
  <c r="AH340" i="22" s="1"/>
  <c r="AH396" i="22" s="1"/>
  <c r="AH452" i="22" s="1"/>
  <c r="AH508" i="22" s="1"/>
  <c r="AH564" i="22" s="1"/>
  <c r="AH620" i="22" s="1"/>
  <c r="AH676" i="22" s="1"/>
  <c r="AH114" i="22"/>
  <c r="AH170" i="22" s="1"/>
  <c r="AH226" i="22" s="1"/>
  <c r="AH282" i="22" s="1"/>
  <c r="AH338" i="22" s="1"/>
  <c r="AH394" i="22" s="1"/>
  <c r="AH450" i="22" s="1"/>
  <c r="AH506" i="22" s="1"/>
  <c r="AH562" i="22" s="1"/>
  <c r="AH618" i="22" s="1"/>
  <c r="AH674" i="22" s="1"/>
  <c r="AH730" i="22" s="1"/>
  <c r="AH786" i="22" s="1"/>
  <c r="AH842" i="22" s="1"/>
  <c r="AH898" i="22" s="1"/>
  <c r="AH954" i="22" s="1"/>
  <c r="AH1010" i="22" s="1"/>
  <c r="AH1066" i="22" s="1"/>
  <c r="AH1122" i="22" s="1"/>
  <c r="AH1178" i="22" s="1"/>
  <c r="AH1234" i="22" s="1"/>
  <c r="AH1290" i="22" s="1"/>
  <c r="AH1346" i="22" s="1"/>
  <c r="A58" i="22"/>
  <c r="A114" i="22" s="1"/>
  <c r="A170" i="22" s="1"/>
  <c r="A226" i="22" s="1"/>
  <c r="A282" i="22" s="1"/>
  <c r="A338" i="22" s="1"/>
  <c r="A394" i="22" s="1"/>
  <c r="A450" i="22" s="1"/>
  <c r="A506" i="22" s="1"/>
  <c r="A562" i="22" s="1"/>
  <c r="A618" i="22" s="1"/>
  <c r="A674" i="22" s="1"/>
  <c r="A730" i="22" s="1"/>
  <c r="A786" i="22" s="1"/>
  <c r="A842" i="22" s="1"/>
  <c r="A898" i="22" s="1"/>
  <c r="A954" i="22" s="1"/>
  <c r="A1010" i="22" s="1"/>
  <c r="A1066" i="22" s="1"/>
  <c r="A1122" i="22" s="1"/>
  <c r="A1178" i="22" s="1"/>
  <c r="A1234" i="22" s="1"/>
  <c r="A1290" i="22" s="1"/>
  <c r="A1346" i="22" s="1"/>
  <c r="F112" i="22"/>
  <c r="F168" i="22" s="1"/>
  <c r="F224" i="22" s="1"/>
  <c r="F280" i="22" s="1"/>
  <c r="F336" i="22" s="1"/>
  <c r="F392" i="22" s="1"/>
  <c r="F448" i="22" s="1"/>
  <c r="F504" i="22" s="1"/>
  <c r="F560" i="22" s="1"/>
  <c r="F616" i="22" s="1"/>
  <c r="F672" i="22" s="1"/>
  <c r="F728" i="22" s="1"/>
  <c r="F784" i="22" s="1"/>
  <c r="F840" i="22" s="1"/>
  <c r="F896" i="22" s="1"/>
  <c r="F952" i="22" s="1"/>
  <c r="F1008" i="22" s="1"/>
  <c r="F1064" i="22" s="1"/>
  <c r="F1120" i="22" s="1"/>
  <c r="F1176" i="22" s="1"/>
  <c r="F1232" i="22" s="1"/>
  <c r="F1288" i="22" s="1"/>
  <c r="F1344" i="22" s="1"/>
  <c r="F1400" i="22" s="1"/>
  <c r="E112" i="22"/>
  <c r="E168" i="22" s="1"/>
  <c r="E224" i="22" s="1"/>
  <c r="E280" i="22" s="1"/>
  <c r="E336" i="22" s="1"/>
  <c r="E392" i="22" s="1"/>
  <c r="E448" i="22" s="1"/>
  <c r="E504" i="22" s="1"/>
  <c r="E560" i="22" s="1"/>
  <c r="E616" i="22" s="1"/>
  <c r="E672" i="22" s="1"/>
  <c r="E728" i="22" s="1"/>
  <c r="E784" i="22" s="1"/>
  <c r="E840" i="22" s="1"/>
  <c r="E896" i="22" s="1"/>
  <c r="E952" i="22" s="1"/>
  <c r="E1008" i="22" s="1"/>
  <c r="E1064" i="22" s="1"/>
  <c r="E1120" i="22" s="1"/>
  <c r="E1176" i="22" s="1"/>
  <c r="E1232" i="22" s="1"/>
  <c r="E1288" i="22" s="1"/>
  <c r="E1344" i="22" s="1"/>
  <c r="E1400" i="22" s="1"/>
  <c r="D112" i="22"/>
  <c r="D168" i="22" s="1"/>
  <c r="D224" i="22" s="1"/>
  <c r="D280" i="22" s="1"/>
  <c r="D336" i="22" s="1"/>
  <c r="D392" i="22" s="1"/>
  <c r="D448" i="22" s="1"/>
  <c r="D504" i="22" s="1"/>
  <c r="D560" i="22" s="1"/>
  <c r="D616" i="22" s="1"/>
  <c r="D672" i="22" s="1"/>
  <c r="D728" i="22" s="1"/>
  <c r="D784" i="22" s="1"/>
  <c r="D840" i="22" s="1"/>
  <c r="D896" i="22" s="1"/>
  <c r="D952" i="22" s="1"/>
  <c r="D1008" i="22" s="1"/>
  <c r="D1064" i="22" s="1"/>
  <c r="D1120" i="22" s="1"/>
  <c r="D1176" i="22" s="1"/>
  <c r="D1232" i="22" s="1"/>
  <c r="D1288" i="22" s="1"/>
  <c r="D1344" i="22" s="1"/>
  <c r="D1400" i="22" s="1"/>
  <c r="B112" i="22"/>
  <c r="B168" i="22" s="1"/>
  <c r="B224" i="22" s="1"/>
  <c r="B280" i="22" s="1"/>
  <c r="B336" i="22" s="1"/>
  <c r="B392" i="22" s="1"/>
  <c r="B448" i="22" s="1"/>
  <c r="B504" i="22" s="1"/>
  <c r="B560" i="22" s="1"/>
  <c r="B616" i="22" s="1"/>
  <c r="B672" i="22" s="1"/>
  <c r="B728" i="22" s="1"/>
  <c r="B784" i="22" s="1"/>
  <c r="B840" i="22" s="1"/>
  <c r="B896" i="22" s="1"/>
  <c r="B952" i="22" s="1"/>
  <c r="B1008" i="22" s="1"/>
  <c r="B1064" i="22" s="1"/>
  <c r="B1120" i="22" s="1"/>
  <c r="B1176" i="22" s="1"/>
  <c r="B1232" i="22" s="1"/>
  <c r="B1288" i="22" s="1"/>
  <c r="B1344" i="22" s="1"/>
  <c r="B1400" i="22" s="1"/>
  <c r="C112" i="22"/>
  <c r="C168" i="22" s="1"/>
  <c r="C224" i="22" s="1"/>
  <c r="C280" i="22" s="1"/>
  <c r="C336" i="22" s="1"/>
  <c r="C392" i="22" s="1"/>
  <c r="C448" i="22" s="1"/>
  <c r="C504" i="22" s="1"/>
  <c r="C560" i="22" s="1"/>
  <c r="C616" i="22" s="1"/>
  <c r="C672" i="22" s="1"/>
  <c r="C728" i="22" s="1"/>
  <c r="C784" i="22" s="1"/>
  <c r="C840" i="22" s="1"/>
  <c r="C896" i="22" s="1"/>
  <c r="C952" i="22" s="1"/>
  <c r="C1008" i="22" s="1"/>
  <c r="C1064" i="22" s="1"/>
  <c r="C1120" i="22" s="1"/>
  <c r="C1176" i="22" s="1"/>
  <c r="C1232" i="22" s="1"/>
  <c r="C1288" i="22" s="1"/>
  <c r="C1344" i="22" s="1"/>
  <c r="C1400" i="22" s="1"/>
  <c r="F111" i="22"/>
  <c r="F167" i="22" s="1"/>
  <c r="F223" i="22" s="1"/>
  <c r="F279" i="22" s="1"/>
  <c r="F335" i="22" s="1"/>
  <c r="F391" i="22" s="1"/>
  <c r="F447" i="22" s="1"/>
  <c r="F503" i="22" s="1"/>
  <c r="F559" i="22" s="1"/>
  <c r="F615" i="22" s="1"/>
  <c r="F671" i="22" s="1"/>
  <c r="F727" i="22" s="1"/>
  <c r="F783" i="22" s="1"/>
  <c r="F839" i="22" s="1"/>
  <c r="F895" i="22" s="1"/>
  <c r="F951" i="22" s="1"/>
  <c r="F1007" i="22" s="1"/>
  <c r="F1063" i="22" s="1"/>
  <c r="F1119" i="22" s="1"/>
  <c r="F1175" i="22" s="1"/>
  <c r="F1231" i="22" s="1"/>
  <c r="F1287" i="22" s="1"/>
  <c r="F1343" i="22" s="1"/>
  <c r="F1399" i="22" s="1"/>
  <c r="E111" i="22"/>
  <c r="E167" i="22" s="1"/>
  <c r="E223" i="22" s="1"/>
  <c r="E279" i="22" s="1"/>
  <c r="E335" i="22" s="1"/>
  <c r="E391" i="22" s="1"/>
  <c r="E447" i="22" s="1"/>
  <c r="E503" i="22" s="1"/>
  <c r="E559" i="22" s="1"/>
  <c r="E615" i="22" s="1"/>
  <c r="E671" i="22" s="1"/>
  <c r="E727" i="22" s="1"/>
  <c r="E783" i="22" s="1"/>
  <c r="E839" i="22" s="1"/>
  <c r="E895" i="22" s="1"/>
  <c r="E951" i="22" s="1"/>
  <c r="E1007" i="22" s="1"/>
  <c r="E1063" i="22" s="1"/>
  <c r="E1119" i="22" s="1"/>
  <c r="E1175" i="22" s="1"/>
  <c r="E1231" i="22" s="1"/>
  <c r="E1287" i="22" s="1"/>
  <c r="E1343" i="22" s="1"/>
  <c r="E1399" i="22" s="1"/>
  <c r="D111" i="22"/>
  <c r="D167" i="22" s="1"/>
  <c r="D223" i="22" s="1"/>
  <c r="D279" i="22" s="1"/>
  <c r="D335" i="22" s="1"/>
  <c r="D391" i="22" s="1"/>
  <c r="D447" i="22" s="1"/>
  <c r="D503" i="22" s="1"/>
  <c r="D559" i="22" s="1"/>
  <c r="D615" i="22" s="1"/>
  <c r="D671" i="22" s="1"/>
  <c r="D727" i="22" s="1"/>
  <c r="D783" i="22" s="1"/>
  <c r="D839" i="22" s="1"/>
  <c r="D895" i="22" s="1"/>
  <c r="D951" i="22" s="1"/>
  <c r="D1007" i="22" s="1"/>
  <c r="D1063" i="22" s="1"/>
  <c r="D1119" i="22" s="1"/>
  <c r="D1175" i="22" s="1"/>
  <c r="D1231" i="22" s="1"/>
  <c r="D1287" i="22" s="1"/>
  <c r="D1343" i="22" s="1"/>
  <c r="D1399" i="22" s="1"/>
  <c r="B111" i="22"/>
  <c r="B167" i="22" s="1"/>
  <c r="B223" i="22" s="1"/>
  <c r="B279" i="22" s="1"/>
  <c r="B335" i="22" s="1"/>
  <c r="B391" i="22" s="1"/>
  <c r="B447" i="22" s="1"/>
  <c r="B503" i="22" s="1"/>
  <c r="B559" i="22" s="1"/>
  <c r="B615" i="22" s="1"/>
  <c r="B671" i="22" s="1"/>
  <c r="B727" i="22" s="1"/>
  <c r="B783" i="22" s="1"/>
  <c r="B839" i="22" s="1"/>
  <c r="B895" i="22" s="1"/>
  <c r="B951" i="22" s="1"/>
  <c r="B1007" i="22" s="1"/>
  <c r="B1063" i="22" s="1"/>
  <c r="B1119" i="22" s="1"/>
  <c r="B1175" i="22" s="1"/>
  <c r="B1231" i="22" s="1"/>
  <c r="B1287" i="22" s="1"/>
  <c r="B1343" i="22" s="1"/>
  <c r="B1399" i="22" s="1"/>
  <c r="C111" i="22"/>
  <c r="C167" i="22" s="1"/>
  <c r="C223" i="22" s="1"/>
  <c r="C279" i="22" s="1"/>
  <c r="C335" i="22" s="1"/>
  <c r="C391" i="22" s="1"/>
  <c r="C447" i="22" s="1"/>
  <c r="C503" i="22" s="1"/>
  <c r="C559" i="22" s="1"/>
  <c r="C615" i="22" s="1"/>
  <c r="C671" i="22" s="1"/>
  <c r="C727" i="22" s="1"/>
  <c r="C783" i="22" s="1"/>
  <c r="C839" i="22" s="1"/>
  <c r="C895" i="22" s="1"/>
  <c r="C951" i="22" s="1"/>
  <c r="C1007" i="22" s="1"/>
  <c r="C1063" i="22" s="1"/>
  <c r="C1119" i="22" s="1"/>
  <c r="C1175" i="22" s="1"/>
  <c r="C1231" i="22" s="1"/>
  <c r="C1287" i="22" s="1"/>
  <c r="C1343" i="22" s="1"/>
  <c r="C1399" i="22" s="1"/>
  <c r="F110" i="22"/>
  <c r="F166" i="22" s="1"/>
  <c r="F222" i="22" s="1"/>
  <c r="F278" i="22" s="1"/>
  <c r="F334" i="22" s="1"/>
  <c r="F390" i="22" s="1"/>
  <c r="F446" i="22" s="1"/>
  <c r="F502" i="22" s="1"/>
  <c r="F558" i="22" s="1"/>
  <c r="F614" i="22" s="1"/>
  <c r="F670" i="22" s="1"/>
  <c r="F726" i="22" s="1"/>
  <c r="F782" i="22" s="1"/>
  <c r="F838" i="22" s="1"/>
  <c r="F894" i="22" s="1"/>
  <c r="F950" i="22" s="1"/>
  <c r="F1006" i="22" s="1"/>
  <c r="F1062" i="22" s="1"/>
  <c r="F1118" i="22" s="1"/>
  <c r="F1174" i="22" s="1"/>
  <c r="F1230" i="22" s="1"/>
  <c r="F1286" i="22" s="1"/>
  <c r="F1342" i="22" s="1"/>
  <c r="F1398" i="22" s="1"/>
  <c r="E110" i="22"/>
  <c r="E166" i="22" s="1"/>
  <c r="E222" i="22" s="1"/>
  <c r="E278" i="22" s="1"/>
  <c r="E334" i="22" s="1"/>
  <c r="E390" i="22" s="1"/>
  <c r="E446" i="22" s="1"/>
  <c r="E502" i="22" s="1"/>
  <c r="E558" i="22" s="1"/>
  <c r="E614" i="22" s="1"/>
  <c r="E670" i="22" s="1"/>
  <c r="E726" i="22" s="1"/>
  <c r="E782" i="22" s="1"/>
  <c r="E838" i="22" s="1"/>
  <c r="E894" i="22" s="1"/>
  <c r="E950" i="22" s="1"/>
  <c r="E1006" i="22" s="1"/>
  <c r="E1062" i="22" s="1"/>
  <c r="E1118" i="22" s="1"/>
  <c r="E1174" i="22" s="1"/>
  <c r="E1230" i="22" s="1"/>
  <c r="E1286" i="22" s="1"/>
  <c r="E1342" i="22" s="1"/>
  <c r="E1398" i="22" s="1"/>
  <c r="D110" i="22"/>
  <c r="D166" i="22" s="1"/>
  <c r="D222" i="22" s="1"/>
  <c r="D278" i="22" s="1"/>
  <c r="D334" i="22" s="1"/>
  <c r="D390" i="22" s="1"/>
  <c r="D446" i="22" s="1"/>
  <c r="D502" i="22" s="1"/>
  <c r="D558" i="22" s="1"/>
  <c r="D614" i="22" s="1"/>
  <c r="D670" i="22" s="1"/>
  <c r="D726" i="22" s="1"/>
  <c r="D782" i="22" s="1"/>
  <c r="D838" i="22" s="1"/>
  <c r="D894" i="22" s="1"/>
  <c r="D950" i="22" s="1"/>
  <c r="D1006" i="22" s="1"/>
  <c r="D1062" i="22" s="1"/>
  <c r="D1118" i="22" s="1"/>
  <c r="D1174" i="22" s="1"/>
  <c r="D1230" i="22" s="1"/>
  <c r="D1286" i="22" s="1"/>
  <c r="D1342" i="22" s="1"/>
  <c r="D1398" i="22" s="1"/>
  <c r="B110" i="22"/>
  <c r="B166" i="22" s="1"/>
  <c r="B222" i="22" s="1"/>
  <c r="B278" i="22" s="1"/>
  <c r="B334" i="22" s="1"/>
  <c r="B390" i="22" s="1"/>
  <c r="B446" i="22" s="1"/>
  <c r="B502" i="22" s="1"/>
  <c r="B558" i="22" s="1"/>
  <c r="B614" i="22" s="1"/>
  <c r="B670" i="22" s="1"/>
  <c r="B726" i="22" s="1"/>
  <c r="B782" i="22" s="1"/>
  <c r="B838" i="22" s="1"/>
  <c r="B894" i="22" s="1"/>
  <c r="B950" i="22" s="1"/>
  <c r="B1006" i="22" s="1"/>
  <c r="B1062" i="22" s="1"/>
  <c r="B1118" i="22" s="1"/>
  <c r="B1174" i="22" s="1"/>
  <c r="B1230" i="22" s="1"/>
  <c r="B1286" i="22" s="1"/>
  <c r="B1342" i="22" s="1"/>
  <c r="B1398" i="22" s="1"/>
  <c r="C110" i="22"/>
  <c r="C166" i="22" s="1"/>
  <c r="C222" i="22" s="1"/>
  <c r="C278" i="22" s="1"/>
  <c r="C334" i="22" s="1"/>
  <c r="C390" i="22" s="1"/>
  <c r="C446" i="22" s="1"/>
  <c r="C502" i="22" s="1"/>
  <c r="C558" i="22" s="1"/>
  <c r="C614" i="22" s="1"/>
  <c r="C670" i="22" s="1"/>
  <c r="C726" i="22" s="1"/>
  <c r="C782" i="22" s="1"/>
  <c r="C838" i="22" s="1"/>
  <c r="C894" i="22" s="1"/>
  <c r="C950" i="22" s="1"/>
  <c r="C1006" i="22" s="1"/>
  <c r="C1062" i="22" s="1"/>
  <c r="C1118" i="22" s="1"/>
  <c r="C1174" i="22" s="1"/>
  <c r="C1230" i="22" s="1"/>
  <c r="C1286" i="22" s="1"/>
  <c r="C1342" i="22" s="1"/>
  <c r="C1398" i="22" s="1"/>
  <c r="F109" i="22"/>
  <c r="F165" i="22" s="1"/>
  <c r="F221" i="22" s="1"/>
  <c r="F277" i="22" s="1"/>
  <c r="F333" i="22" s="1"/>
  <c r="F389" i="22" s="1"/>
  <c r="F445" i="22" s="1"/>
  <c r="F501" i="22" s="1"/>
  <c r="F557" i="22" s="1"/>
  <c r="F613" i="22" s="1"/>
  <c r="F669" i="22" s="1"/>
  <c r="F725" i="22" s="1"/>
  <c r="F781" i="22" s="1"/>
  <c r="F837" i="22" s="1"/>
  <c r="F893" i="22" s="1"/>
  <c r="F949" i="22" s="1"/>
  <c r="F1005" i="22" s="1"/>
  <c r="F1061" i="22" s="1"/>
  <c r="F1117" i="22" s="1"/>
  <c r="F1173" i="22" s="1"/>
  <c r="F1229" i="22" s="1"/>
  <c r="F1285" i="22" s="1"/>
  <c r="F1341" i="22" s="1"/>
  <c r="F1397" i="22" s="1"/>
  <c r="E109" i="22"/>
  <c r="E165" i="22" s="1"/>
  <c r="E221" i="22" s="1"/>
  <c r="E277" i="22" s="1"/>
  <c r="E333" i="22" s="1"/>
  <c r="E389" i="22" s="1"/>
  <c r="E445" i="22" s="1"/>
  <c r="E501" i="22" s="1"/>
  <c r="E557" i="22" s="1"/>
  <c r="E613" i="22" s="1"/>
  <c r="E669" i="22" s="1"/>
  <c r="E725" i="22" s="1"/>
  <c r="E781" i="22" s="1"/>
  <c r="E837" i="22" s="1"/>
  <c r="E893" i="22" s="1"/>
  <c r="E949" i="22" s="1"/>
  <c r="E1005" i="22" s="1"/>
  <c r="E1061" i="22" s="1"/>
  <c r="E1117" i="22" s="1"/>
  <c r="E1173" i="22" s="1"/>
  <c r="E1229" i="22" s="1"/>
  <c r="E1285" i="22" s="1"/>
  <c r="E1341" i="22" s="1"/>
  <c r="E1397" i="22" s="1"/>
  <c r="D109" i="22"/>
  <c r="D165" i="22" s="1"/>
  <c r="D221" i="22" s="1"/>
  <c r="D277" i="22" s="1"/>
  <c r="D333" i="22" s="1"/>
  <c r="D389" i="22" s="1"/>
  <c r="D445" i="22" s="1"/>
  <c r="D501" i="22" s="1"/>
  <c r="D557" i="22" s="1"/>
  <c r="D613" i="22" s="1"/>
  <c r="D669" i="22" s="1"/>
  <c r="D725" i="22" s="1"/>
  <c r="D781" i="22" s="1"/>
  <c r="D837" i="22" s="1"/>
  <c r="D893" i="22" s="1"/>
  <c r="D949" i="22" s="1"/>
  <c r="D1005" i="22" s="1"/>
  <c r="D1061" i="22" s="1"/>
  <c r="D1117" i="22" s="1"/>
  <c r="D1173" i="22" s="1"/>
  <c r="D1229" i="22" s="1"/>
  <c r="D1285" i="22" s="1"/>
  <c r="D1341" i="22" s="1"/>
  <c r="D1397" i="22" s="1"/>
  <c r="B109" i="22"/>
  <c r="B165" i="22" s="1"/>
  <c r="B221" i="22" s="1"/>
  <c r="B277" i="22" s="1"/>
  <c r="B333" i="22" s="1"/>
  <c r="B389" i="22" s="1"/>
  <c r="B445" i="22" s="1"/>
  <c r="B501" i="22" s="1"/>
  <c r="B557" i="22" s="1"/>
  <c r="B613" i="22" s="1"/>
  <c r="B669" i="22" s="1"/>
  <c r="B725" i="22" s="1"/>
  <c r="B781" i="22" s="1"/>
  <c r="B837" i="22" s="1"/>
  <c r="B893" i="22" s="1"/>
  <c r="B949" i="22" s="1"/>
  <c r="B1005" i="22" s="1"/>
  <c r="B1061" i="22" s="1"/>
  <c r="B1117" i="22" s="1"/>
  <c r="B1173" i="22" s="1"/>
  <c r="B1229" i="22" s="1"/>
  <c r="B1285" i="22" s="1"/>
  <c r="B1341" i="22" s="1"/>
  <c r="B1397" i="22" s="1"/>
  <c r="C109" i="22"/>
  <c r="C165" i="22" s="1"/>
  <c r="C221" i="22" s="1"/>
  <c r="C277" i="22" s="1"/>
  <c r="C333" i="22" s="1"/>
  <c r="C389" i="22" s="1"/>
  <c r="C445" i="22" s="1"/>
  <c r="C501" i="22" s="1"/>
  <c r="C557" i="22" s="1"/>
  <c r="C613" i="22" s="1"/>
  <c r="C669" i="22" s="1"/>
  <c r="C725" i="22" s="1"/>
  <c r="C781" i="22" s="1"/>
  <c r="C837" i="22" s="1"/>
  <c r="C893" i="22" s="1"/>
  <c r="C949" i="22" s="1"/>
  <c r="C1005" i="22" s="1"/>
  <c r="C1061" i="22" s="1"/>
  <c r="C1117" i="22" s="1"/>
  <c r="C1173" i="22" s="1"/>
  <c r="C1229" i="22" s="1"/>
  <c r="C1285" i="22" s="1"/>
  <c r="C1341" i="22" s="1"/>
  <c r="C1397" i="22" s="1"/>
  <c r="F108" i="22"/>
  <c r="F164" i="22" s="1"/>
  <c r="F220" i="22" s="1"/>
  <c r="F276" i="22" s="1"/>
  <c r="F332" i="22" s="1"/>
  <c r="F388" i="22" s="1"/>
  <c r="F444" i="22" s="1"/>
  <c r="F500" i="22" s="1"/>
  <c r="F556" i="22" s="1"/>
  <c r="F612" i="22" s="1"/>
  <c r="F668" i="22" s="1"/>
  <c r="F724" i="22" s="1"/>
  <c r="F780" i="22" s="1"/>
  <c r="F836" i="22" s="1"/>
  <c r="F892" i="22" s="1"/>
  <c r="F948" i="22" s="1"/>
  <c r="F1004" i="22" s="1"/>
  <c r="F1060" i="22" s="1"/>
  <c r="F1116" i="22" s="1"/>
  <c r="F1172" i="22" s="1"/>
  <c r="F1228" i="22" s="1"/>
  <c r="F1284" i="22" s="1"/>
  <c r="F1340" i="22" s="1"/>
  <c r="F1396" i="22" s="1"/>
  <c r="E108" i="22"/>
  <c r="E164" i="22" s="1"/>
  <c r="E220" i="22" s="1"/>
  <c r="E276" i="22" s="1"/>
  <c r="E332" i="22" s="1"/>
  <c r="E388" i="22" s="1"/>
  <c r="E444" i="22" s="1"/>
  <c r="E500" i="22" s="1"/>
  <c r="E556" i="22" s="1"/>
  <c r="E612" i="22" s="1"/>
  <c r="E668" i="22" s="1"/>
  <c r="E724" i="22" s="1"/>
  <c r="E780" i="22" s="1"/>
  <c r="E836" i="22" s="1"/>
  <c r="E892" i="22" s="1"/>
  <c r="E948" i="22" s="1"/>
  <c r="E1004" i="22" s="1"/>
  <c r="E1060" i="22" s="1"/>
  <c r="E1116" i="22" s="1"/>
  <c r="E1172" i="22" s="1"/>
  <c r="E1228" i="22" s="1"/>
  <c r="E1284" i="22" s="1"/>
  <c r="E1340" i="22" s="1"/>
  <c r="E1396" i="22" s="1"/>
  <c r="D108" i="22"/>
  <c r="D164" i="22" s="1"/>
  <c r="D220" i="22" s="1"/>
  <c r="D276" i="22" s="1"/>
  <c r="D332" i="22" s="1"/>
  <c r="D388" i="22" s="1"/>
  <c r="D444" i="22" s="1"/>
  <c r="D500" i="22" s="1"/>
  <c r="D556" i="22" s="1"/>
  <c r="D612" i="22" s="1"/>
  <c r="D668" i="22" s="1"/>
  <c r="D724" i="22" s="1"/>
  <c r="D780" i="22" s="1"/>
  <c r="D836" i="22" s="1"/>
  <c r="D892" i="22" s="1"/>
  <c r="D948" i="22" s="1"/>
  <c r="D1004" i="22" s="1"/>
  <c r="D1060" i="22" s="1"/>
  <c r="D1116" i="22" s="1"/>
  <c r="D1172" i="22" s="1"/>
  <c r="D1228" i="22" s="1"/>
  <c r="D1284" i="22" s="1"/>
  <c r="D1340" i="22" s="1"/>
  <c r="D1396" i="22" s="1"/>
  <c r="B108" i="22"/>
  <c r="B164" i="22" s="1"/>
  <c r="B220" i="22" s="1"/>
  <c r="B276" i="22" s="1"/>
  <c r="B332" i="22" s="1"/>
  <c r="B388" i="22" s="1"/>
  <c r="B444" i="22" s="1"/>
  <c r="B500" i="22" s="1"/>
  <c r="B556" i="22" s="1"/>
  <c r="B612" i="22" s="1"/>
  <c r="B668" i="22" s="1"/>
  <c r="B724" i="22" s="1"/>
  <c r="B780" i="22" s="1"/>
  <c r="B836" i="22" s="1"/>
  <c r="B892" i="22" s="1"/>
  <c r="B948" i="22" s="1"/>
  <c r="B1004" i="22" s="1"/>
  <c r="B1060" i="22" s="1"/>
  <c r="B1116" i="22" s="1"/>
  <c r="B1172" i="22" s="1"/>
  <c r="B1228" i="22" s="1"/>
  <c r="B1284" i="22" s="1"/>
  <c r="B1340" i="22" s="1"/>
  <c r="B1396" i="22" s="1"/>
  <c r="C108" i="22"/>
  <c r="C164" i="22" s="1"/>
  <c r="C220" i="22" s="1"/>
  <c r="C276" i="22" s="1"/>
  <c r="C332" i="22" s="1"/>
  <c r="C388" i="22" s="1"/>
  <c r="C444" i="22" s="1"/>
  <c r="C500" i="22" s="1"/>
  <c r="C556" i="22" s="1"/>
  <c r="C612" i="22" s="1"/>
  <c r="C668" i="22" s="1"/>
  <c r="C724" i="22" s="1"/>
  <c r="C780" i="22" s="1"/>
  <c r="C836" i="22" s="1"/>
  <c r="C892" i="22" s="1"/>
  <c r="C948" i="22" s="1"/>
  <c r="C1004" i="22" s="1"/>
  <c r="C1060" i="22" s="1"/>
  <c r="C1116" i="22" s="1"/>
  <c r="C1172" i="22" s="1"/>
  <c r="C1228" i="22" s="1"/>
  <c r="C1284" i="22" s="1"/>
  <c r="C1340" i="22" s="1"/>
  <c r="C1396" i="22" s="1"/>
  <c r="F107" i="22"/>
  <c r="F163" i="22" s="1"/>
  <c r="F219" i="22" s="1"/>
  <c r="F275" i="22" s="1"/>
  <c r="F331" i="22" s="1"/>
  <c r="F387" i="22" s="1"/>
  <c r="F443" i="22" s="1"/>
  <c r="F499" i="22" s="1"/>
  <c r="F555" i="22" s="1"/>
  <c r="F611" i="22" s="1"/>
  <c r="F667" i="22" s="1"/>
  <c r="F723" i="22" s="1"/>
  <c r="F779" i="22" s="1"/>
  <c r="F835" i="22" s="1"/>
  <c r="F891" i="22" s="1"/>
  <c r="F947" i="22" s="1"/>
  <c r="F1003" i="22" s="1"/>
  <c r="F1059" i="22" s="1"/>
  <c r="F1115" i="22" s="1"/>
  <c r="F1171" i="22" s="1"/>
  <c r="F1227" i="22" s="1"/>
  <c r="F1283" i="22" s="1"/>
  <c r="F1339" i="22" s="1"/>
  <c r="F1395" i="22" s="1"/>
  <c r="E107" i="22"/>
  <c r="E163" i="22" s="1"/>
  <c r="E219" i="22" s="1"/>
  <c r="E275" i="22" s="1"/>
  <c r="E331" i="22" s="1"/>
  <c r="E387" i="22" s="1"/>
  <c r="E443" i="22" s="1"/>
  <c r="E499" i="22" s="1"/>
  <c r="E555" i="22" s="1"/>
  <c r="E611" i="22" s="1"/>
  <c r="E667" i="22" s="1"/>
  <c r="E723" i="22" s="1"/>
  <c r="E779" i="22" s="1"/>
  <c r="E835" i="22" s="1"/>
  <c r="E891" i="22" s="1"/>
  <c r="E947" i="22" s="1"/>
  <c r="E1003" i="22" s="1"/>
  <c r="E1059" i="22" s="1"/>
  <c r="E1115" i="22" s="1"/>
  <c r="E1171" i="22" s="1"/>
  <c r="E1227" i="22" s="1"/>
  <c r="E1283" i="22" s="1"/>
  <c r="E1339" i="22" s="1"/>
  <c r="E1395" i="22" s="1"/>
  <c r="D107" i="22"/>
  <c r="D163" i="22" s="1"/>
  <c r="D219" i="22" s="1"/>
  <c r="D275" i="22" s="1"/>
  <c r="D331" i="22" s="1"/>
  <c r="D387" i="22" s="1"/>
  <c r="D443" i="22" s="1"/>
  <c r="D499" i="22" s="1"/>
  <c r="D555" i="22" s="1"/>
  <c r="D611" i="22" s="1"/>
  <c r="D667" i="22" s="1"/>
  <c r="D723" i="22" s="1"/>
  <c r="D779" i="22" s="1"/>
  <c r="D835" i="22" s="1"/>
  <c r="D891" i="22" s="1"/>
  <c r="D947" i="22" s="1"/>
  <c r="D1003" i="22" s="1"/>
  <c r="D1059" i="22" s="1"/>
  <c r="D1115" i="22" s="1"/>
  <c r="D1171" i="22" s="1"/>
  <c r="D1227" i="22" s="1"/>
  <c r="D1283" i="22" s="1"/>
  <c r="D1339" i="22" s="1"/>
  <c r="D1395" i="22" s="1"/>
  <c r="B107" i="22"/>
  <c r="B163" i="22" s="1"/>
  <c r="B219" i="22" s="1"/>
  <c r="B275" i="22" s="1"/>
  <c r="B331" i="22" s="1"/>
  <c r="B387" i="22" s="1"/>
  <c r="B443" i="22" s="1"/>
  <c r="B499" i="22" s="1"/>
  <c r="B555" i="22" s="1"/>
  <c r="B611" i="22" s="1"/>
  <c r="B667" i="22" s="1"/>
  <c r="B723" i="22" s="1"/>
  <c r="B779" i="22" s="1"/>
  <c r="B835" i="22" s="1"/>
  <c r="B891" i="22" s="1"/>
  <c r="B947" i="22" s="1"/>
  <c r="B1003" i="22" s="1"/>
  <c r="B1059" i="22" s="1"/>
  <c r="B1115" i="22" s="1"/>
  <c r="B1171" i="22" s="1"/>
  <c r="B1227" i="22" s="1"/>
  <c r="B1283" i="22" s="1"/>
  <c r="B1339" i="22" s="1"/>
  <c r="B1395" i="22" s="1"/>
  <c r="C107" i="22"/>
  <c r="C163" i="22" s="1"/>
  <c r="C219" i="22" s="1"/>
  <c r="C275" i="22" s="1"/>
  <c r="C331" i="22" s="1"/>
  <c r="C387" i="22" s="1"/>
  <c r="C443" i="22" s="1"/>
  <c r="C499" i="22" s="1"/>
  <c r="C555" i="22" s="1"/>
  <c r="C611" i="22" s="1"/>
  <c r="C667" i="22" s="1"/>
  <c r="C723" i="22" s="1"/>
  <c r="C779" i="22" s="1"/>
  <c r="C835" i="22" s="1"/>
  <c r="C891" i="22" s="1"/>
  <c r="C947" i="22" s="1"/>
  <c r="C1003" i="22" s="1"/>
  <c r="C1059" i="22" s="1"/>
  <c r="C1115" i="22" s="1"/>
  <c r="C1171" i="22" s="1"/>
  <c r="C1227" i="22" s="1"/>
  <c r="C1283" i="22" s="1"/>
  <c r="C1339" i="22" s="1"/>
  <c r="C1395" i="22" s="1"/>
  <c r="F106" i="22"/>
  <c r="F162" i="22" s="1"/>
  <c r="F218" i="22" s="1"/>
  <c r="F274" i="22" s="1"/>
  <c r="F330" i="22" s="1"/>
  <c r="F386" i="22" s="1"/>
  <c r="F442" i="22" s="1"/>
  <c r="F498" i="22" s="1"/>
  <c r="F554" i="22" s="1"/>
  <c r="F610" i="22" s="1"/>
  <c r="F666" i="22" s="1"/>
  <c r="F722" i="22" s="1"/>
  <c r="F778" i="22" s="1"/>
  <c r="F834" i="22" s="1"/>
  <c r="F890" i="22" s="1"/>
  <c r="F946" i="22" s="1"/>
  <c r="F1002" i="22" s="1"/>
  <c r="F1058" i="22" s="1"/>
  <c r="F1114" i="22" s="1"/>
  <c r="F1170" i="22" s="1"/>
  <c r="F1226" i="22" s="1"/>
  <c r="F1282" i="22" s="1"/>
  <c r="F1338" i="22" s="1"/>
  <c r="F1394" i="22" s="1"/>
  <c r="E106" i="22"/>
  <c r="E162" i="22" s="1"/>
  <c r="E218" i="22" s="1"/>
  <c r="E274" i="22" s="1"/>
  <c r="E330" i="22" s="1"/>
  <c r="E386" i="22" s="1"/>
  <c r="E442" i="22" s="1"/>
  <c r="E498" i="22" s="1"/>
  <c r="E554" i="22" s="1"/>
  <c r="E610" i="22" s="1"/>
  <c r="E666" i="22" s="1"/>
  <c r="E722" i="22" s="1"/>
  <c r="E778" i="22" s="1"/>
  <c r="E834" i="22" s="1"/>
  <c r="E890" i="22" s="1"/>
  <c r="E946" i="22" s="1"/>
  <c r="E1002" i="22" s="1"/>
  <c r="E1058" i="22" s="1"/>
  <c r="E1114" i="22" s="1"/>
  <c r="E1170" i="22" s="1"/>
  <c r="E1226" i="22" s="1"/>
  <c r="E1282" i="22" s="1"/>
  <c r="E1338" i="22" s="1"/>
  <c r="E1394" i="22" s="1"/>
  <c r="D106" i="22"/>
  <c r="D162" i="22" s="1"/>
  <c r="D218" i="22" s="1"/>
  <c r="D274" i="22" s="1"/>
  <c r="D330" i="22" s="1"/>
  <c r="D386" i="22" s="1"/>
  <c r="D442" i="22" s="1"/>
  <c r="D498" i="22" s="1"/>
  <c r="D554" i="22" s="1"/>
  <c r="D610" i="22" s="1"/>
  <c r="D666" i="22" s="1"/>
  <c r="D722" i="22" s="1"/>
  <c r="D778" i="22" s="1"/>
  <c r="D834" i="22" s="1"/>
  <c r="D890" i="22" s="1"/>
  <c r="D946" i="22" s="1"/>
  <c r="D1002" i="22" s="1"/>
  <c r="D1058" i="22" s="1"/>
  <c r="D1114" i="22" s="1"/>
  <c r="D1170" i="22" s="1"/>
  <c r="D1226" i="22" s="1"/>
  <c r="D1282" i="22" s="1"/>
  <c r="D1338" i="22" s="1"/>
  <c r="D1394" i="22" s="1"/>
  <c r="B106" i="22"/>
  <c r="B162" i="22" s="1"/>
  <c r="B218" i="22" s="1"/>
  <c r="B274" i="22" s="1"/>
  <c r="B330" i="22" s="1"/>
  <c r="B386" i="22" s="1"/>
  <c r="B442" i="22" s="1"/>
  <c r="B498" i="22" s="1"/>
  <c r="B554" i="22" s="1"/>
  <c r="B610" i="22" s="1"/>
  <c r="B666" i="22" s="1"/>
  <c r="B722" i="22" s="1"/>
  <c r="B778" i="22" s="1"/>
  <c r="B834" i="22" s="1"/>
  <c r="B890" i="22" s="1"/>
  <c r="B946" i="22" s="1"/>
  <c r="B1002" i="22" s="1"/>
  <c r="B1058" i="22" s="1"/>
  <c r="B1114" i="22" s="1"/>
  <c r="B1170" i="22" s="1"/>
  <c r="B1226" i="22" s="1"/>
  <c r="B1282" i="22" s="1"/>
  <c r="B1338" i="22" s="1"/>
  <c r="B1394" i="22" s="1"/>
  <c r="C106" i="22"/>
  <c r="C162" i="22" s="1"/>
  <c r="C218" i="22" s="1"/>
  <c r="C274" i="22" s="1"/>
  <c r="C330" i="22" s="1"/>
  <c r="C386" i="22" s="1"/>
  <c r="C442" i="22" s="1"/>
  <c r="C498" i="22" s="1"/>
  <c r="C554" i="22" s="1"/>
  <c r="C610" i="22" s="1"/>
  <c r="C666" i="22" s="1"/>
  <c r="C722" i="22" s="1"/>
  <c r="C778" i="22" s="1"/>
  <c r="C834" i="22" s="1"/>
  <c r="C890" i="22" s="1"/>
  <c r="C946" i="22" s="1"/>
  <c r="C1002" i="22" s="1"/>
  <c r="C1058" i="22" s="1"/>
  <c r="C1114" i="22" s="1"/>
  <c r="C1170" i="22" s="1"/>
  <c r="C1226" i="22" s="1"/>
  <c r="C1282" i="22" s="1"/>
  <c r="C1338" i="22" s="1"/>
  <c r="C1394" i="22" s="1"/>
  <c r="F105" i="22"/>
  <c r="F161" i="22" s="1"/>
  <c r="F217" i="22" s="1"/>
  <c r="F273" i="22" s="1"/>
  <c r="F329" i="22" s="1"/>
  <c r="F385" i="22" s="1"/>
  <c r="F441" i="22" s="1"/>
  <c r="F497" i="22" s="1"/>
  <c r="F553" i="22" s="1"/>
  <c r="F609" i="22" s="1"/>
  <c r="F665" i="22" s="1"/>
  <c r="F721" i="22" s="1"/>
  <c r="F777" i="22" s="1"/>
  <c r="F833" i="22" s="1"/>
  <c r="F889" i="22" s="1"/>
  <c r="F945" i="22" s="1"/>
  <c r="F1001" i="22" s="1"/>
  <c r="F1057" i="22" s="1"/>
  <c r="F1113" i="22" s="1"/>
  <c r="F1169" i="22" s="1"/>
  <c r="F1225" i="22" s="1"/>
  <c r="F1281" i="22" s="1"/>
  <c r="F1337" i="22" s="1"/>
  <c r="F1393" i="22" s="1"/>
  <c r="E105" i="22"/>
  <c r="E161" i="22" s="1"/>
  <c r="D105" i="22"/>
  <c r="D161" i="22" s="1"/>
  <c r="D217" i="22" s="1"/>
  <c r="D273" i="22" s="1"/>
  <c r="D329" i="22" s="1"/>
  <c r="D385" i="22" s="1"/>
  <c r="D441" i="22" s="1"/>
  <c r="D497" i="22" s="1"/>
  <c r="D553" i="22" s="1"/>
  <c r="D609" i="22" s="1"/>
  <c r="D665" i="22" s="1"/>
  <c r="D721" i="22" s="1"/>
  <c r="D777" i="22" s="1"/>
  <c r="D833" i="22" s="1"/>
  <c r="D889" i="22" s="1"/>
  <c r="D945" i="22" s="1"/>
  <c r="D1001" i="22" s="1"/>
  <c r="D1057" i="22" s="1"/>
  <c r="D1113" i="22" s="1"/>
  <c r="D1169" i="22" s="1"/>
  <c r="D1225" i="22" s="1"/>
  <c r="D1281" i="22" s="1"/>
  <c r="D1337" i="22" s="1"/>
  <c r="D1393" i="22" s="1"/>
  <c r="B105" i="22"/>
  <c r="B161" i="22" s="1"/>
  <c r="B217" i="22" s="1"/>
  <c r="B273" i="22" s="1"/>
  <c r="B329" i="22" s="1"/>
  <c r="B385" i="22" s="1"/>
  <c r="B441" i="22" s="1"/>
  <c r="B497" i="22" s="1"/>
  <c r="B553" i="22" s="1"/>
  <c r="B609" i="22" s="1"/>
  <c r="B665" i="22" s="1"/>
  <c r="B721" i="22" s="1"/>
  <c r="B777" i="22" s="1"/>
  <c r="B833" i="22" s="1"/>
  <c r="B889" i="22" s="1"/>
  <c r="B945" i="22" s="1"/>
  <c r="B1001" i="22" s="1"/>
  <c r="B1057" i="22" s="1"/>
  <c r="B1113" i="22" s="1"/>
  <c r="B1169" i="22" s="1"/>
  <c r="B1225" i="22" s="1"/>
  <c r="B1281" i="22" s="1"/>
  <c r="B1337" i="22" s="1"/>
  <c r="B1393" i="22" s="1"/>
  <c r="C105" i="22"/>
  <c r="C161" i="22" s="1"/>
  <c r="C217" i="22" s="1"/>
  <c r="C273" i="22" s="1"/>
  <c r="C329" i="22" s="1"/>
  <c r="C385" i="22" s="1"/>
  <c r="C441" i="22" s="1"/>
  <c r="C497" i="22" s="1"/>
  <c r="C553" i="22" s="1"/>
  <c r="C609" i="22" s="1"/>
  <c r="C665" i="22" s="1"/>
  <c r="C721" i="22" s="1"/>
  <c r="C777" i="22" s="1"/>
  <c r="C833" i="22" s="1"/>
  <c r="C889" i="22" s="1"/>
  <c r="C945" i="22" s="1"/>
  <c r="C1001" i="22" s="1"/>
  <c r="C1057" i="22" s="1"/>
  <c r="C1113" i="22" s="1"/>
  <c r="C1169" i="22" s="1"/>
  <c r="C1225" i="22" s="1"/>
  <c r="C1281" i="22" s="1"/>
  <c r="C1337" i="22" s="1"/>
  <c r="C1393" i="22" s="1"/>
  <c r="F103" i="22"/>
  <c r="F159" i="22" s="1"/>
  <c r="F215" i="22" s="1"/>
  <c r="F271" i="22" s="1"/>
  <c r="F327" i="22" s="1"/>
  <c r="F383" i="22" s="1"/>
  <c r="F439" i="22" s="1"/>
  <c r="F495" i="22" s="1"/>
  <c r="F551" i="22" s="1"/>
  <c r="F607" i="22" s="1"/>
  <c r="F663" i="22" s="1"/>
  <c r="F719" i="22" s="1"/>
  <c r="F775" i="22" s="1"/>
  <c r="F831" i="22" s="1"/>
  <c r="F887" i="22" s="1"/>
  <c r="F943" i="22" s="1"/>
  <c r="F999" i="22" s="1"/>
  <c r="F1055" i="22" s="1"/>
  <c r="F1111" i="22" s="1"/>
  <c r="F1167" i="22" s="1"/>
  <c r="F1223" i="22" s="1"/>
  <c r="F1279" i="22" s="1"/>
  <c r="F1335" i="22" s="1"/>
  <c r="F1391" i="22" s="1"/>
  <c r="E103" i="22"/>
  <c r="E159" i="22" s="1"/>
  <c r="E215" i="22" s="1"/>
  <c r="E271" i="22" s="1"/>
  <c r="E327" i="22" s="1"/>
  <c r="E383" i="22" s="1"/>
  <c r="E439" i="22" s="1"/>
  <c r="E495" i="22" s="1"/>
  <c r="E551" i="22" s="1"/>
  <c r="E607" i="22" s="1"/>
  <c r="E663" i="22" s="1"/>
  <c r="E719" i="22" s="1"/>
  <c r="E775" i="22" s="1"/>
  <c r="E831" i="22" s="1"/>
  <c r="E887" i="22" s="1"/>
  <c r="E943" i="22" s="1"/>
  <c r="E999" i="22" s="1"/>
  <c r="E1055" i="22" s="1"/>
  <c r="E1111" i="22" s="1"/>
  <c r="E1167" i="22" s="1"/>
  <c r="E1223" i="22" s="1"/>
  <c r="E1279" i="22" s="1"/>
  <c r="E1335" i="22" s="1"/>
  <c r="E1391" i="22" s="1"/>
  <c r="D103" i="22"/>
  <c r="D159" i="22" s="1"/>
  <c r="D215" i="22" s="1"/>
  <c r="D271" i="22" s="1"/>
  <c r="D327" i="22" s="1"/>
  <c r="D383" i="22" s="1"/>
  <c r="D439" i="22" s="1"/>
  <c r="D495" i="22" s="1"/>
  <c r="D551" i="22" s="1"/>
  <c r="D607" i="22" s="1"/>
  <c r="D663" i="22" s="1"/>
  <c r="D719" i="22" s="1"/>
  <c r="D775" i="22" s="1"/>
  <c r="D831" i="22" s="1"/>
  <c r="D887" i="22" s="1"/>
  <c r="D943" i="22" s="1"/>
  <c r="D999" i="22" s="1"/>
  <c r="D1055" i="22" s="1"/>
  <c r="D1111" i="22" s="1"/>
  <c r="D1167" i="22" s="1"/>
  <c r="D1223" i="22" s="1"/>
  <c r="D1279" i="22" s="1"/>
  <c r="D1335" i="22" s="1"/>
  <c r="D1391" i="22" s="1"/>
  <c r="B103" i="22"/>
  <c r="B159" i="22" s="1"/>
  <c r="B215" i="22" s="1"/>
  <c r="B271" i="22" s="1"/>
  <c r="B327" i="22" s="1"/>
  <c r="B383" i="22" s="1"/>
  <c r="B439" i="22" s="1"/>
  <c r="B495" i="22" s="1"/>
  <c r="B551" i="22" s="1"/>
  <c r="B607" i="22" s="1"/>
  <c r="B663" i="22" s="1"/>
  <c r="B719" i="22" s="1"/>
  <c r="B775" i="22" s="1"/>
  <c r="B831" i="22" s="1"/>
  <c r="B887" i="22" s="1"/>
  <c r="B943" i="22" s="1"/>
  <c r="B999" i="22" s="1"/>
  <c r="B1055" i="22" s="1"/>
  <c r="B1111" i="22" s="1"/>
  <c r="B1167" i="22" s="1"/>
  <c r="B1223" i="22" s="1"/>
  <c r="B1279" i="22" s="1"/>
  <c r="B1335" i="22" s="1"/>
  <c r="B1391" i="22" s="1"/>
  <c r="C103" i="22"/>
  <c r="C159" i="22" s="1"/>
  <c r="C215" i="22" s="1"/>
  <c r="C271" i="22" s="1"/>
  <c r="C327" i="22" s="1"/>
  <c r="C383" i="22" s="1"/>
  <c r="C439" i="22" s="1"/>
  <c r="C495" i="22" s="1"/>
  <c r="C551" i="22" s="1"/>
  <c r="C607" i="22" s="1"/>
  <c r="C663" i="22" s="1"/>
  <c r="C719" i="22" s="1"/>
  <c r="C775" i="22" s="1"/>
  <c r="C831" i="22" s="1"/>
  <c r="C887" i="22" s="1"/>
  <c r="C943" i="22" s="1"/>
  <c r="C999" i="22" s="1"/>
  <c r="C1055" i="22" s="1"/>
  <c r="C1111" i="22" s="1"/>
  <c r="C1167" i="22" s="1"/>
  <c r="C1223" i="22" s="1"/>
  <c r="C1279" i="22" s="1"/>
  <c r="C1335" i="22" s="1"/>
  <c r="C1391" i="22" s="1"/>
  <c r="F102" i="22"/>
  <c r="F158" i="22" s="1"/>
  <c r="F214" i="22" s="1"/>
  <c r="F270" i="22" s="1"/>
  <c r="F326" i="22" s="1"/>
  <c r="F382" i="22" s="1"/>
  <c r="F438" i="22" s="1"/>
  <c r="F494" i="22" s="1"/>
  <c r="F550" i="22" s="1"/>
  <c r="F606" i="22" s="1"/>
  <c r="F662" i="22" s="1"/>
  <c r="F718" i="22" s="1"/>
  <c r="F774" i="22" s="1"/>
  <c r="F830" i="22" s="1"/>
  <c r="F886" i="22" s="1"/>
  <c r="F942" i="22" s="1"/>
  <c r="F998" i="22" s="1"/>
  <c r="F1054" i="22" s="1"/>
  <c r="F1110" i="22" s="1"/>
  <c r="F1166" i="22" s="1"/>
  <c r="F1222" i="22" s="1"/>
  <c r="F1278" i="22" s="1"/>
  <c r="F1334" i="22" s="1"/>
  <c r="F1390" i="22" s="1"/>
  <c r="E102" i="22"/>
  <c r="E158" i="22" s="1"/>
  <c r="E214" i="22" s="1"/>
  <c r="E270" i="22" s="1"/>
  <c r="E326" i="22" s="1"/>
  <c r="E382" i="22" s="1"/>
  <c r="E438" i="22" s="1"/>
  <c r="E494" i="22" s="1"/>
  <c r="E550" i="22" s="1"/>
  <c r="E606" i="22" s="1"/>
  <c r="E662" i="22" s="1"/>
  <c r="E718" i="22" s="1"/>
  <c r="E774" i="22" s="1"/>
  <c r="E830" i="22" s="1"/>
  <c r="E886" i="22" s="1"/>
  <c r="E942" i="22" s="1"/>
  <c r="E998" i="22" s="1"/>
  <c r="E1054" i="22" s="1"/>
  <c r="E1110" i="22" s="1"/>
  <c r="E1166" i="22" s="1"/>
  <c r="E1222" i="22" s="1"/>
  <c r="E1278" i="22" s="1"/>
  <c r="E1334" i="22" s="1"/>
  <c r="E1390" i="22" s="1"/>
  <c r="D102" i="22"/>
  <c r="D158" i="22" s="1"/>
  <c r="D214" i="22" s="1"/>
  <c r="D270" i="22" s="1"/>
  <c r="D326" i="22" s="1"/>
  <c r="D382" i="22" s="1"/>
  <c r="D438" i="22" s="1"/>
  <c r="D494" i="22" s="1"/>
  <c r="D550" i="22" s="1"/>
  <c r="D606" i="22" s="1"/>
  <c r="D662" i="22" s="1"/>
  <c r="D718" i="22" s="1"/>
  <c r="D774" i="22" s="1"/>
  <c r="D830" i="22" s="1"/>
  <c r="D886" i="22" s="1"/>
  <c r="D942" i="22" s="1"/>
  <c r="D998" i="22" s="1"/>
  <c r="D1054" i="22" s="1"/>
  <c r="D1110" i="22" s="1"/>
  <c r="D1166" i="22" s="1"/>
  <c r="D1222" i="22" s="1"/>
  <c r="D1278" i="22" s="1"/>
  <c r="D1334" i="22" s="1"/>
  <c r="D1390" i="22" s="1"/>
  <c r="B102" i="22"/>
  <c r="B158" i="22" s="1"/>
  <c r="B214" i="22" s="1"/>
  <c r="B270" i="22" s="1"/>
  <c r="B326" i="22" s="1"/>
  <c r="B382" i="22" s="1"/>
  <c r="B438" i="22" s="1"/>
  <c r="B494" i="22" s="1"/>
  <c r="B550" i="22" s="1"/>
  <c r="B606" i="22" s="1"/>
  <c r="B662" i="22" s="1"/>
  <c r="B718" i="22" s="1"/>
  <c r="B774" i="22" s="1"/>
  <c r="B830" i="22" s="1"/>
  <c r="B886" i="22" s="1"/>
  <c r="B942" i="22" s="1"/>
  <c r="B998" i="22" s="1"/>
  <c r="B1054" i="22" s="1"/>
  <c r="B1110" i="22" s="1"/>
  <c r="B1166" i="22" s="1"/>
  <c r="B1222" i="22" s="1"/>
  <c r="B1278" i="22" s="1"/>
  <c r="B1334" i="22" s="1"/>
  <c r="B1390" i="22" s="1"/>
  <c r="C102" i="22"/>
  <c r="C158" i="22" s="1"/>
  <c r="C214" i="22" s="1"/>
  <c r="C270" i="22" s="1"/>
  <c r="C326" i="22" s="1"/>
  <c r="C382" i="22" s="1"/>
  <c r="C438" i="22" s="1"/>
  <c r="C494" i="22" s="1"/>
  <c r="C550" i="22" s="1"/>
  <c r="C606" i="22" s="1"/>
  <c r="C662" i="22" s="1"/>
  <c r="C718" i="22" s="1"/>
  <c r="C774" i="22" s="1"/>
  <c r="C830" i="22" s="1"/>
  <c r="C886" i="22" s="1"/>
  <c r="C942" i="22" s="1"/>
  <c r="C998" i="22" s="1"/>
  <c r="C1054" i="22" s="1"/>
  <c r="C1110" i="22" s="1"/>
  <c r="C1166" i="22" s="1"/>
  <c r="C1222" i="22" s="1"/>
  <c r="C1278" i="22" s="1"/>
  <c r="C1334" i="22" s="1"/>
  <c r="C1390" i="22" s="1"/>
  <c r="F101" i="22"/>
  <c r="F157" i="22" s="1"/>
  <c r="F213" i="22" s="1"/>
  <c r="F269" i="22" s="1"/>
  <c r="F325" i="22" s="1"/>
  <c r="F381" i="22" s="1"/>
  <c r="F437" i="22" s="1"/>
  <c r="F493" i="22" s="1"/>
  <c r="F549" i="22" s="1"/>
  <c r="F605" i="22" s="1"/>
  <c r="F661" i="22" s="1"/>
  <c r="F717" i="22" s="1"/>
  <c r="F773" i="22" s="1"/>
  <c r="F829" i="22" s="1"/>
  <c r="F885" i="22" s="1"/>
  <c r="F941" i="22" s="1"/>
  <c r="F997" i="22" s="1"/>
  <c r="F1053" i="22" s="1"/>
  <c r="F1109" i="22" s="1"/>
  <c r="F1165" i="22" s="1"/>
  <c r="F1221" i="22" s="1"/>
  <c r="F1277" i="22" s="1"/>
  <c r="F1333" i="22" s="1"/>
  <c r="F1389" i="22" s="1"/>
  <c r="E101" i="22"/>
  <c r="E157" i="22" s="1"/>
  <c r="E213" i="22" s="1"/>
  <c r="E269" i="22" s="1"/>
  <c r="E325" i="22" s="1"/>
  <c r="E381" i="22" s="1"/>
  <c r="E437" i="22" s="1"/>
  <c r="E493" i="22" s="1"/>
  <c r="E549" i="22" s="1"/>
  <c r="E605" i="22" s="1"/>
  <c r="E661" i="22" s="1"/>
  <c r="E717" i="22" s="1"/>
  <c r="E773" i="22" s="1"/>
  <c r="E829" i="22" s="1"/>
  <c r="E885" i="22" s="1"/>
  <c r="E941" i="22" s="1"/>
  <c r="E997" i="22" s="1"/>
  <c r="E1053" i="22" s="1"/>
  <c r="E1109" i="22" s="1"/>
  <c r="E1165" i="22" s="1"/>
  <c r="E1221" i="22" s="1"/>
  <c r="E1277" i="22" s="1"/>
  <c r="E1333" i="22" s="1"/>
  <c r="E1389" i="22" s="1"/>
  <c r="D101" i="22"/>
  <c r="D157" i="22" s="1"/>
  <c r="D213" i="22" s="1"/>
  <c r="D269" i="22" s="1"/>
  <c r="D325" i="22" s="1"/>
  <c r="D381" i="22" s="1"/>
  <c r="D437" i="22" s="1"/>
  <c r="D493" i="22" s="1"/>
  <c r="D549" i="22" s="1"/>
  <c r="D605" i="22" s="1"/>
  <c r="D661" i="22" s="1"/>
  <c r="D717" i="22" s="1"/>
  <c r="D773" i="22" s="1"/>
  <c r="D829" i="22" s="1"/>
  <c r="D885" i="22" s="1"/>
  <c r="D941" i="22" s="1"/>
  <c r="D997" i="22" s="1"/>
  <c r="D1053" i="22" s="1"/>
  <c r="D1109" i="22" s="1"/>
  <c r="D1165" i="22" s="1"/>
  <c r="D1221" i="22" s="1"/>
  <c r="D1277" i="22" s="1"/>
  <c r="D1333" i="22" s="1"/>
  <c r="D1389" i="22" s="1"/>
  <c r="B101" i="22"/>
  <c r="B157" i="22" s="1"/>
  <c r="B213" i="22" s="1"/>
  <c r="B269" i="22" s="1"/>
  <c r="B325" i="22" s="1"/>
  <c r="B381" i="22" s="1"/>
  <c r="B437" i="22" s="1"/>
  <c r="B493" i="22" s="1"/>
  <c r="B549" i="22" s="1"/>
  <c r="B605" i="22" s="1"/>
  <c r="B661" i="22" s="1"/>
  <c r="B717" i="22" s="1"/>
  <c r="B773" i="22" s="1"/>
  <c r="B829" i="22" s="1"/>
  <c r="B885" i="22" s="1"/>
  <c r="B941" i="22" s="1"/>
  <c r="B997" i="22" s="1"/>
  <c r="B1053" i="22" s="1"/>
  <c r="B1109" i="22" s="1"/>
  <c r="B1165" i="22" s="1"/>
  <c r="B1221" i="22" s="1"/>
  <c r="B1277" i="22" s="1"/>
  <c r="B1333" i="22" s="1"/>
  <c r="B1389" i="22" s="1"/>
  <c r="C101" i="22"/>
  <c r="C157" i="22" s="1"/>
  <c r="C213" i="22" s="1"/>
  <c r="C269" i="22" s="1"/>
  <c r="C325" i="22" s="1"/>
  <c r="C381" i="22" s="1"/>
  <c r="C437" i="22" s="1"/>
  <c r="C493" i="22" s="1"/>
  <c r="C549" i="22" s="1"/>
  <c r="C605" i="22" s="1"/>
  <c r="C661" i="22" s="1"/>
  <c r="C717" i="22" s="1"/>
  <c r="C773" i="22" s="1"/>
  <c r="C829" i="22" s="1"/>
  <c r="C885" i="22" s="1"/>
  <c r="C941" i="22" s="1"/>
  <c r="C997" i="22" s="1"/>
  <c r="C1053" i="22" s="1"/>
  <c r="C1109" i="22" s="1"/>
  <c r="C1165" i="22" s="1"/>
  <c r="C1221" i="22" s="1"/>
  <c r="C1277" i="22" s="1"/>
  <c r="C1333" i="22" s="1"/>
  <c r="C1389" i="22" s="1"/>
  <c r="F100" i="22"/>
  <c r="F156" i="22" s="1"/>
  <c r="F212" i="22" s="1"/>
  <c r="F268" i="22" s="1"/>
  <c r="F324" i="22" s="1"/>
  <c r="F380" i="22" s="1"/>
  <c r="F436" i="22" s="1"/>
  <c r="F492" i="22" s="1"/>
  <c r="F548" i="22" s="1"/>
  <c r="F604" i="22" s="1"/>
  <c r="F660" i="22" s="1"/>
  <c r="F716" i="22" s="1"/>
  <c r="F772" i="22" s="1"/>
  <c r="F828" i="22" s="1"/>
  <c r="F884" i="22" s="1"/>
  <c r="F940" i="22" s="1"/>
  <c r="F996" i="22" s="1"/>
  <c r="F1052" i="22" s="1"/>
  <c r="F1108" i="22" s="1"/>
  <c r="F1164" i="22" s="1"/>
  <c r="F1220" i="22" s="1"/>
  <c r="F1276" i="22" s="1"/>
  <c r="F1332" i="22" s="1"/>
  <c r="F1388" i="22" s="1"/>
  <c r="E100" i="22"/>
  <c r="E156" i="22" s="1"/>
  <c r="E212" i="22" s="1"/>
  <c r="E268" i="22" s="1"/>
  <c r="E324" i="22" s="1"/>
  <c r="E380" i="22" s="1"/>
  <c r="E436" i="22" s="1"/>
  <c r="E492" i="22" s="1"/>
  <c r="E548" i="22" s="1"/>
  <c r="E604" i="22" s="1"/>
  <c r="E660" i="22" s="1"/>
  <c r="E716" i="22" s="1"/>
  <c r="E772" i="22" s="1"/>
  <c r="E828" i="22" s="1"/>
  <c r="E884" i="22" s="1"/>
  <c r="E940" i="22" s="1"/>
  <c r="E996" i="22" s="1"/>
  <c r="E1052" i="22" s="1"/>
  <c r="E1108" i="22" s="1"/>
  <c r="E1164" i="22" s="1"/>
  <c r="E1220" i="22" s="1"/>
  <c r="E1276" i="22" s="1"/>
  <c r="E1332" i="22" s="1"/>
  <c r="E1388" i="22" s="1"/>
  <c r="D100" i="22"/>
  <c r="D156" i="22" s="1"/>
  <c r="D212" i="22" s="1"/>
  <c r="D268" i="22" s="1"/>
  <c r="D324" i="22" s="1"/>
  <c r="D380" i="22" s="1"/>
  <c r="D436" i="22" s="1"/>
  <c r="D492" i="22" s="1"/>
  <c r="D548" i="22" s="1"/>
  <c r="D604" i="22" s="1"/>
  <c r="D660" i="22" s="1"/>
  <c r="D716" i="22" s="1"/>
  <c r="D772" i="22" s="1"/>
  <c r="D828" i="22" s="1"/>
  <c r="D884" i="22" s="1"/>
  <c r="D940" i="22" s="1"/>
  <c r="D996" i="22" s="1"/>
  <c r="D1052" i="22" s="1"/>
  <c r="D1108" i="22" s="1"/>
  <c r="D1164" i="22" s="1"/>
  <c r="D1220" i="22" s="1"/>
  <c r="D1276" i="22" s="1"/>
  <c r="D1332" i="22" s="1"/>
  <c r="D1388" i="22" s="1"/>
  <c r="B100" i="22"/>
  <c r="B156" i="22" s="1"/>
  <c r="B212" i="22" s="1"/>
  <c r="B268" i="22" s="1"/>
  <c r="B324" i="22" s="1"/>
  <c r="B380" i="22" s="1"/>
  <c r="B436" i="22" s="1"/>
  <c r="B492" i="22" s="1"/>
  <c r="B548" i="22" s="1"/>
  <c r="B604" i="22" s="1"/>
  <c r="B660" i="22" s="1"/>
  <c r="B716" i="22" s="1"/>
  <c r="B772" i="22" s="1"/>
  <c r="B828" i="22" s="1"/>
  <c r="B884" i="22" s="1"/>
  <c r="B940" i="22" s="1"/>
  <c r="B996" i="22" s="1"/>
  <c r="B1052" i="22" s="1"/>
  <c r="B1108" i="22" s="1"/>
  <c r="B1164" i="22" s="1"/>
  <c r="B1220" i="22" s="1"/>
  <c r="B1276" i="22" s="1"/>
  <c r="B1332" i="22" s="1"/>
  <c r="B1388" i="22" s="1"/>
  <c r="C100" i="22"/>
  <c r="C156" i="22" s="1"/>
  <c r="C212" i="22" s="1"/>
  <c r="C268" i="22" s="1"/>
  <c r="C324" i="22" s="1"/>
  <c r="C380" i="22" s="1"/>
  <c r="C436" i="22" s="1"/>
  <c r="C492" i="22" s="1"/>
  <c r="C548" i="22" s="1"/>
  <c r="C604" i="22" s="1"/>
  <c r="C660" i="22" s="1"/>
  <c r="C716" i="22" s="1"/>
  <c r="C772" i="22" s="1"/>
  <c r="C828" i="22" s="1"/>
  <c r="C884" i="22" s="1"/>
  <c r="C940" i="22" s="1"/>
  <c r="C996" i="22" s="1"/>
  <c r="C1052" i="22" s="1"/>
  <c r="C1108" i="22" s="1"/>
  <c r="C1164" i="22" s="1"/>
  <c r="C1220" i="22" s="1"/>
  <c r="C1276" i="22" s="1"/>
  <c r="C1332" i="22" s="1"/>
  <c r="C1388" i="22" s="1"/>
  <c r="F99" i="22"/>
  <c r="F155" i="22" s="1"/>
  <c r="F211" i="22" s="1"/>
  <c r="F267" i="22" s="1"/>
  <c r="F323" i="22" s="1"/>
  <c r="F379" i="22" s="1"/>
  <c r="F435" i="22" s="1"/>
  <c r="F491" i="22" s="1"/>
  <c r="F547" i="22" s="1"/>
  <c r="F603" i="22" s="1"/>
  <c r="F659" i="22" s="1"/>
  <c r="F715" i="22" s="1"/>
  <c r="F771" i="22" s="1"/>
  <c r="F827" i="22" s="1"/>
  <c r="F883" i="22" s="1"/>
  <c r="F939" i="22" s="1"/>
  <c r="F995" i="22" s="1"/>
  <c r="F1051" i="22" s="1"/>
  <c r="F1107" i="22" s="1"/>
  <c r="F1163" i="22" s="1"/>
  <c r="F1219" i="22" s="1"/>
  <c r="F1275" i="22" s="1"/>
  <c r="F1331" i="22" s="1"/>
  <c r="F1387" i="22" s="1"/>
  <c r="E99" i="22"/>
  <c r="E155" i="22" s="1"/>
  <c r="E211" i="22" s="1"/>
  <c r="E267" i="22" s="1"/>
  <c r="E323" i="22" s="1"/>
  <c r="E379" i="22" s="1"/>
  <c r="E435" i="22" s="1"/>
  <c r="E491" i="22" s="1"/>
  <c r="E547" i="22" s="1"/>
  <c r="E603" i="22" s="1"/>
  <c r="E659" i="22" s="1"/>
  <c r="E715" i="22" s="1"/>
  <c r="E771" i="22" s="1"/>
  <c r="E827" i="22" s="1"/>
  <c r="E883" i="22" s="1"/>
  <c r="E939" i="22" s="1"/>
  <c r="E995" i="22" s="1"/>
  <c r="E1051" i="22" s="1"/>
  <c r="E1107" i="22" s="1"/>
  <c r="E1163" i="22" s="1"/>
  <c r="E1219" i="22" s="1"/>
  <c r="E1275" i="22" s="1"/>
  <c r="E1331" i="22" s="1"/>
  <c r="E1387" i="22" s="1"/>
  <c r="D99" i="22"/>
  <c r="D155" i="22" s="1"/>
  <c r="D211" i="22" s="1"/>
  <c r="D267" i="22" s="1"/>
  <c r="D323" i="22" s="1"/>
  <c r="D379" i="22" s="1"/>
  <c r="D435" i="22" s="1"/>
  <c r="D491" i="22" s="1"/>
  <c r="D547" i="22" s="1"/>
  <c r="D603" i="22" s="1"/>
  <c r="D659" i="22" s="1"/>
  <c r="D715" i="22" s="1"/>
  <c r="D771" i="22" s="1"/>
  <c r="D827" i="22" s="1"/>
  <c r="D883" i="22" s="1"/>
  <c r="D939" i="22" s="1"/>
  <c r="D995" i="22" s="1"/>
  <c r="D1051" i="22" s="1"/>
  <c r="D1107" i="22" s="1"/>
  <c r="D1163" i="22" s="1"/>
  <c r="D1219" i="22" s="1"/>
  <c r="D1275" i="22" s="1"/>
  <c r="D1331" i="22" s="1"/>
  <c r="D1387" i="22" s="1"/>
  <c r="B99" i="22"/>
  <c r="B155" i="22" s="1"/>
  <c r="B211" i="22" s="1"/>
  <c r="B267" i="22" s="1"/>
  <c r="B323" i="22" s="1"/>
  <c r="B379" i="22" s="1"/>
  <c r="B435" i="22" s="1"/>
  <c r="B491" i="22" s="1"/>
  <c r="B547" i="22" s="1"/>
  <c r="B603" i="22" s="1"/>
  <c r="B659" i="22" s="1"/>
  <c r="B715" i="22" s="1"/>
  <c r="B771" i="22" s="1"/>
  <c r="B827" i="22" s="1"/>
  <c r="B883" i="22" s="1"/>
  <c r="B939" i="22" s="1"/>
  <c r="B995" i="22" s="1"/>
  <c r="B1051" i="22" s="1"/>
  <c r="B1107" i="22" s="1"/>
  <c r="B1163" i="22" s="1"/>
  <c r="B1219" i="22" s="1"/>
  <c r="B1275" i="22" s="1"/>
  <c r="B1331" i="22" s="1"/>
  <c r="B1387" i="22" s="1"/>
  <c r="C99" i="22"/>
  <c r="C155" i="22" s="1"/>
  <c r="C211" i="22" s="1"/>
  <c r="C267" i="22" s="1"/>
  <c r="C323" i="22" s="1"/>
  <c r="C379" i="22" s="1"/>
  <c r="C435" i="22" s="1"/>
  <c r="C491" i="22" s="1"/>
  <c r="C547" i="22" s="1"/>
  <c r="C603" i="22" s="1"/>
  <c r="C659" i="22" s="1"/>
  <c r="C715" i="22" s="1"/>
  <c r="C771" i="22" s="1"/>
  <c r="C827" i="22" s="1"/>
  <c r="C883" i="22" s="1"/>
  <c r="C939" i="22" s="1"/>
  <c r="C995" i="22" s="1"/>
  <c r="C1051" i="22" s="1"/>
  <c r="C1107" i="22" s="1"/>
  <c r="C1163" i="22" s="1"/>
  <c r="C1219" i="22" s="1"/>
  <c r="C1275" i="22" s="1"/>
  <c r="C1331" i="22" s="1"/>
  <c r="C1387" i="22" s="1"/>
  <c r="F98" i="22"/>
  <c r="F154" i="22" s="1"/>
  <c r="F210" i="22" s="1"/>
  <c r="F266" i="22" s="1"/>
  <c r="F322" i="22" s="1"/>
  <c r="F378" i="22" s="1"/>
  <c r="F434" i="22" s="1"/>
  <c r="F490" i="22" s="1"/>
  <c r="F546" i="22" s="1"/>
  <c r="F602" i="22" s="1"/>
  <c r="F658" i="22" s="1"/>
  <c r="F714" i="22" s="1"/>
  <c r="F770" i="22" s="1"/>
  <c r="F826" i="22" s="1"/>
  <c r="F882" i="22" s="1"/>
  <c r="F938" i="22" s="1"/>
  <c r="F994" i="22" s="1"/>
  <c r="F1050" i="22" s="1"/>
  <c r="F1106" i="22" s="1"/>
  <c r="F1162" i="22" s="1"/>
  <c r="F1218" i="22" s="1"/>
  <c r="F1274" i="22" s="1"/>
  <c r="F1330" i="22" s="1"/>
  <c r="F1386" i="22" s="1"/>
  <c r="E98" i="22"/>
  <c r="E154" i="22" s="1"/>
  <c r="E210" i="22" s="1"/>
  <c r="E266" i="22" s="1"/>
  <c r="E322" i="22" s="1"/>
  <c r="E378" i="22" s="1"/>
  <c r="E434" i="22" s="1"/>
  <c r="E490" i="22" s="1"/>
  <c r="E546" i="22" s="1"/>
  <c r="E602" i="22" s="1"/>
  <c r="E658" i="22" s="1"/>
  <c r="E714" i="22" s="1"/>
  <c r="E770" i="22" s="1"/>
  <c r="E826" i="22" s="1"/>
  <c r="E882" i="22" s="1"/>
  <c r="E938" i="22" s="1"/>
  <c r="E994" i="22" s="1"/>
  <c r="E1050" i="22" s="1"/>
  <c r="E1106" i="22" s="1"/>
  <c r="E1162" i="22" s="1"/>
  <c r="E1218" i="22" s="1"/>
  <c r="E1274" i="22" s="1"/>
  <c r="E1330" i="22" s="1"/>
  <c r="E1386" i="22" s="1"/>
  <c r="D98" i="22"/>
  <c r="D154" i="22" s="1"/>
  <c r="D210" i="22" s="1"/>
  <c r="D266" i="22" s="1"/>
  <c r="D322" i="22" s="1"/>
  <c r="D378" i="22" s="1"/>
  <c r="D434" i="22" s="1"/>
  <c r="D490" i="22" s="1"/>
  <c r="D546" i="22" s="1"/>
  <c r="D602" i="22" s="1"/>
  <c r="D658" i="22" s="1"/>
  <c r="D714" i="22" s="1"/>
  <c r="D770" i="22" s="1"/>
  <c r="D826" i="22" s="1"/>
  <c r="D882" i="22" s="1"/>
  <c r="D938" i="22" s="1"/>
  <c r="D994" i="22" s="1"/>
  <c r="D1050" i="22" s="1"/>
  <c r="D1106" i="22" s="1"/>
  <c r="D1162" i="22" s="1"/>
  <c r="D1218" i="22" s="1"/>
  <c r="D1274" i="22" s="1"/>
  <c r="D1330" i="22" s="1"/>
  <c r="D1386" i="22" s="1"/>
  <c r="B98" i="22"/>
  <c r="B154" i="22" s="1"/>
  <c r="B210" i="22" s="1"/>
  <c r="B266" i="22" s="1"/>
  <c r="B322" i="22" s="1"/>
  <c r="B378" i="22" s="1"/>
  <c r="B434" i="22" s="1"/>
  <c r="B490" i="22" s="1"/>
  <c r="B546" i="22" s="1"/>
  <c r="B602" i="22" s="1"/>
  <c r="B658" i="22" s="1"/>
  <c r="B714" i="22" s="1"/>
  <c r="B770" i="22" s="1"/>
  <c r="B826" i="22" s="1"/>
  <c r="B882" i="22" s="1"/>
  <c r="B938" i="22" s="1"/>
  <c r="B994" i="22" s="1"/>
  <c r="B1050" i="22" s="1"/>
  <c r="B1106" i="22" s="1"/>
  <c r="B1162" i="22" s="1"/>
  <c r="B1218" i="22" s="1"/>
  <c r="B1274" i="22" s="1"/>
  <c r="B1330" i="22" s="1"/>
  <c r="B1386" i="22" s="1"/>
  <c r="C98" i="22"/>
  <c r="C154" i="22" s="1"/>
  <c r="C210" i="22" s="1"/>
  <c r="C266" i="22" s="1"/>
  <c r="C322" i="22" s="1"/>
  <c r="C378" i="22" s="1"/>
  <c r="C434" i="22" s="1"/>
  <c r="C490" i="22" s="1"/>
  <c r="C546" i="22" s="1"/>
  <c r="C602" i="22" s="1"/>
  <c r="C658" i="22" s="1"/>
  <c r="C714" i="22" s="1"/>
  <c r="C770" i="22" s="1"/>
  <c r="C826" i="22" s="1"/>
  <c r="C882" i="22" s="1"/>
  <c r="C938" i="22" s="1"/>
  <c r="C994" i="22" s="1"/>
  <c r="C1050" i="22" s="1"/>
  <c r="C1106" i="22" s="1"/>
  <c r="C1162" i="22" s="1"/>
  <c r="C1218" i="22" s="1"/>
  <c r="C1274" i="22" s="1"/>
  <c r="C1330" i="22" s="1"/>
  <c r="C1386" i="22" s="1"/>
  <c r="F97" i="22"/>
  <c r="F153" i="22" s="1"/>
  <c r="F209" i="22" s="1"/>
  <c r="F265" i="22" s="1"/>
  <c r="F321" i="22" s="1"/>
  <c r="F377" i="22" s="1"/>
  <c r="F433" i="22" s="1"/>
  <c r="F489" i="22" s="1"/>
  <c r="F545" i="22" s="1"/>
  <c r="F601" i="22" s="1"/>
  <c r="F657" i="22" s="1"/>
  <c r="F713" i="22" s="1"/>
  <c r="F769" i="22" s="1"/>
  <c r="F825" i="22" s="1"/>
  <c r="F881" i="22" s="1"/>
  <c r="F937" i="22" s="1"/>
  <c r="F993" i="22" s="1"/>
  <c r="F1049" i="22" s="1"/>
  <c r="F1105" i="22" s="1"/>
  <c r="F1161" i="22" s="1"/>
  <c r="F1217" i="22" s="1"/>
  <c r="F1273" i="22" s="1"/>
  <c r="F1329" i="22" s="1"/>
  <c r="F1385" i="22" s="1"/>
  <c r="E97" i="22"/>
  <c r="E153" i="22" s="1"/>
  <c r="E209" i="22" s="1"/>
  <c r="E265" i="22" s="1"/>
  <c r="E321" i="22" s="1"/>
  <c r="E377" i="22" s="1"/>
  <c r="E433" i="22" s="1"/>
  <c r="E489" i="22" s="1"/>
  <c r="E545" i="22" s="1"/>
  <c r="E601" i="22" s="1"/>
  <c r="E657" i="22" s="1"/>
  <c r="E713" i="22" s="1"/>
  <c r="E769" i="22" s="1"/>
  <c r="E825" i="22" s="1"/>
  <c r="E881" i="22" s="1"/>
  <c r="E937" i="22" s="1"/>
  <c r="E993" i="22" s="1"/>
  <c r="E1049" i="22" s="1"/>
  <c r="E1105" i="22" s="1"/>
  <c r="E1161" i="22" s="1"/>
  <c r="E1217" i="22" s="1"/>
  <c r="E1273" i="22" s="1"/>
  <c r="E1329" i="22" s="1"/>
  <c r="E1385" i="22" s="1"/>
  <c r="D97" i="22"/>
  <c r="D153" i="22" s="1"/>
  <c r="D209" i="22" s="1"/>
  <c r="D265" i="22" s="1"/>
  <c r="D321" i="22" s="1"/>
  <c r="D377" i="22" s="1"/>
  <c r="D433" i="22" s="1"/>
  <c r="D489" i="22" s="1"/>
  <c r="D545" i="22" s="1"/>
  <c r="D601" i="22" s="1"/>
  <c r="D657" i="22" s="1"/>
  <c r="D713" i="22" s="1"/>
  <c r="D769" i="22" s="1"/>
  <c r="D825" i="22" s="1"/>
  <c r="D881" i="22" s="1"/>
  <c r="D937" i="22" s="1"/>
  <c r="D993" i="22" s="1"/>
  <c r="D1049" i="22" s="1"/>
  <c r="D1105" i="22" s="1"/>
  <c r="D1161" i="22" s="1"/>
  <c r="D1217" i="22" s="1"/>
  <c r="D1273" i="22" s="1"/>
  <c r="D1329" i="22" s="1"/>
  <c r="D1385" i="22" s="1"/>
  <c r="B97" i="22"/>
  <c r="B153" i="22" s="1"/>
  <c r="B209" i="22" s="1"/>
  <c r="B265" i="22" s="1"/>
  <c r="B321" i="22" s="1"/>
  <c r="B377" i="22" s="1"/>
  <c r="B433" i="22" s="1"/>
  <c r="B489" i="22" s="1"/>
  <c r="B545" i="22" s="1"/>
  <c r="B601" i="22" s="1"/>
  <c r="B657" i="22" s="1"/>
  <c r="B713" i="22" s="1"/>
  <c r="B769" i="22" s="1"/>
  <c r="B825" i="22" s="1"/>
  <c r="B881" i="22" s="1"/>
  <c r="B937" i="22" s="1"/>
  <c r="B993" i="22" s="1"/>
  <c r="B1049" i="22" s="1"/>
  <c r="B1105" i="22" s="1"/>
  <c r="B1161" i="22" s="1"/>
  <c r="B1217" i="22" s="1"/>
  <c r="B1273" i="22" s="1"/>
  <c r="B1329" i="22" s="1"/>
  <c r="B1385" i="22" s="1"/>
  <c r="C97" i="22"/>
  <c r="C153" i="22" s="1"/>
  <c r="C209" i="22" s="1"/>
  <c r="C265" i="22" s="1"/>
  <c r="C321" i="22" s="1"/>
  <c r="C377" i="22" s="1"/>
  <c r="C433" i="22" s="1"/>
  <c r="C489" i="22" s="1"/>
  <c r="C545" i="22" s="1"/>
  <c r="C601" i="22" s="1"/>
  <c r="C657" i="22" s="1"/>
  <c r="C713" i="22" s="1"/>
  <c r="C769" i="22" s="1"/>
  <c r="C825" i="22" s="1"/>
  <c r="C881" i="22" s="1"/>
  <c r="C937" i="22" s="1"/>
  <c r="C993" i="22" s="1"/>
  <c r="C1049" i="22" s="1"/>
  <c r="C1105" i="22" s="1"/>
  <c r="C1161" i="22" s="1"/>
  <c r="C1217" i="22" s="1"/>
  <c r="C1273" i="22" s="1"/>
  <c r="C1329" i="22" s="1"/>
  <c r="C1385" i="22" s="1"/>
  <c r="F96" i="22"/>
  <c r="F152" i="22" s="1"/>
  <c r="F208" i="22" s="1"/>
  <c r="F264" i="22" s="1"/>
  <c r="F320" i="22" s="1"/>
  <c r="F376" i="22" s="1"/>
  <c r="F432" i="22" s="1"/>
  <c r="F488" i="22" s="1"/>
  <c r="F544" i="22" s="1"/>
  <c r="F600" i="22" s="1"/>
  <c r="F656" i="22" s="1"/>
  <c r="F712" i="22" s="1"/>
  <c r="F768" i="22" s="1"/>
  <c r="F824" i="22" s="1"/>
  <c r="F880" i="22" s="1"/>
  <c r="F936" i="22" s="1"/>
  <c r="F992" i="22" s="1"/>
  <c r="F1048" i="22" s="1"/>
  <c r="F1104" i="22" s="1"/>
  <c r="F1160" i="22" s="1"/>
  <c r="F1216" i="22" s="1"/>
  <c r="F1272" i="22" s="1"/>
  <c r="F1328" i="22" s="1"/>
  <c r="F1384" i="22" s="1"/>
  <c r="E96" i="22"/>
  <c r="E152" i="22" s="1"/>
  <c r="D96" i="22"/>
  <c r="D152" i="22" s="1"/>
  <c r="D208" i="22" s="1"/>
  <c r="D264" i="22" s="1"/>
  <c r="D320" i="22" s="1"/>
  <c r="D376" i="22" s="1"/>
  <c r="D432" i="22" s="1"/>
  <c r="D488" i="22" s="1"/>
  <c r="D544" i="22" s="1"/>
  <c r="D600" i="22" s="1"/>
  <c r="D656" i="22" s="1"/>
  <c r="D712" i="22" s="1"/>
  <c r="D768" i="22" s="1"/>
  <c r="D824" i="22" s="1"/>
  <c r="D880" i="22" s="1"/>
  <c r="D936" i="22" s="1"/>
  <c r="D992" i="22" s="1"/>
  <c r="D1048" i="22" s="1"/>
  <c r="D1104" i="22" s="1"/>
  <c r="D1160" i="22" s="1"/>
  <c r="D1216" i="22" s="1"/>
  <c r="D1272" i="22" s="1"/>
  <c r="D1328" i="22" s="1"/>
  <c r="D1384" i="22" s="1"/>
  <c r="B96" i="22"/>
  <c r="B152" i="22" s="1"/>
  <c r="B208" i="22" s="1"/>
  <c r="B264" i="22" s="1"/>
  <c r="B320" i="22" s="1"/>
  <c r="B376" i="22" s="1"/>
  <c r="B432" i="22" s="1"/>
  <c r="B488" i="22" s="1"/>
  <c r="B544" i="22" s="1"/>
  <c r="B600" i="22" s="1"/>
  <c r="B656" i="22" s="1"/>
  <c r="B712" i="22" s="1"/>
  <c r="B768" i="22" s="1"/>
  <c r="B824" i="22" s="1"/>
  <c r="B880" i="22" s="1"/>
  <c r="B936" i="22" s="1"/>
  <c r="B992" i="22" s="1"/>
  <c r="B1048" i="22" s="1"/>
  <c r="B1104" i="22" s="1"/>
  <c r="B1160" i="22" s="1"/>
  <c r="B1216" i="22" s="1"/>
  <c r="B1272" i="22" s="1"/>
  <c r="B1328" i="22" s="1"/>
  <c r="B1384" i="22" s="1"/>
  <c r="C96" i="22"/>
  <c r="C152" i="22" s="1"/>
  <c r="C208" i="22" s="1"/>
  <c r="C264" i="22" s="1"/>
  <c r="C320" i="22" s="1"/>
  <c r="C376" i="22" s="1"/>
  <c r="C432" i="22" s="1"/>
  <c r="C488" i="22" s="1"/>
  <c r="C544" i="22" s="1"/>
  <c r="C600" i="22" s="1"/>
  <c r="C656" i="22" s="1"/>
  <c r="C712" i="22" s="1"/>
  <c r="C768" i="22" s="1"/>
  <c r="C824" i="22" s="1"/>
  <c r="C880" i="22" s="1"/>
  <c r="C936" i="22" s="1"/>
  <c r="C992" i="22" s="1"/>
  <c r="C1048" i="22" s="1"/>
  <c r="C1104" i="22" s="1"/>
  <c r="C1160" i="22" s="1"/>
  <c r="C1216" i="22" s="1"/>
  <c r="C1272" i="22" s="1"/>
  <c r="C1328" i="22" s="1"/>
  <c r="C1384" i="22" s="1"/>
  <c r="F94" i="22"/>
  <c r="F150" i="22" s="1"/>
  <c r="F206" i="22" s="1"/>
  <c r="F262" i="22" s="1"/>
  <c r="F318" i="22" s="1"/>
  <c r="F374" i="22" s="1"/>
  <c r="F430" i="22" s="1"/>
  <c r="F486" i="22" s="1"/>
  <c r="F542" i="22" s="1"/>
  <c r="F598" i="22" s="1"/>
  <c r="F654" i="22" s="1"/>
  <c r="F710" i="22" s="1"/>
  <c r="F766" i="22" s="1"/>
  <c r="F822" i="22" s="1"/>
  <c r="F878" i="22" s="1"/>
  <c r="F934" i="22" s="1"/>
  <c r="F990" i="22" s="1"/>
  <c r="F1046" i="22" s="1"/>
  <c r="F1102" i="22" s="1"/>
  <c r="F1158" i="22" s="1"/>
  <c r="F1214" i="22" s="1"/>
  <c r="F1270" i="22" s="1"/>
  <c r="F1326" i="22" s="1"/>
  <c r="F1382" i="22" s="1"/>
  <c r="E94" i="22"/>
  <c r="E150" i="22" s="1"/>
  <c r="E206" i="22" s="1"/>
  <c r="E262" i="22" s="1"/>
  <c r="E318" i="22" s="1"/>
  <c r="E374" i="22" s="1"/>
  <c r="E430" i="22" s="1"/>
  <c r="E486" i="22" s="1"/>
  <c r="E542" i="22" s="1"/>
  <c r="E598" i="22" s="1"/>
  <c r="E654" i="22" s="1"/>
  <c r="E710" i="22" s="1"/>
  <c r="E766" i="22" s="1"/>
  <c r="E822" i="22" s="1"/>
  <c r="E878" i="22" s="1"/>
  <c r="E934" i="22" s="1"/>
  <c r="E990" i="22" s="1"/>
  <c r="E1046" i="22" s="1"/>
  <c r="E1102" i="22" s="1"/>
  <c r="E1158" i="22" s="1"/>
  <c r="E1214" i="22" s="1"/>
  <c r="E1270" i="22" s="1"/>
  <c r="E1326" i="22" s="1"/>
  <c r="E1382" i="22" s="1"/>
  <c r="D94" i="22"/>
  <c r="D150" i="22" s="1"/>
  <c r="D206" i="22" s="1"/>
  <c r="D262" i="22" s="1"/>
  <c r="D318" i="22" s="1"/>
  <c r="D374" i="22" s="1"/>
  <c r="D430" i="22" s="1"/>
  <c r="D486" i="22" s="1"/>
  <c r="D542" i="22" s="1"/>
  <c r="D598" i="22" s="1"/>
  <c r="D654" i="22" s="1"/>
  <c r="D710" i="22" s="1"/>
  <c r="D766" i="22" s="1"/>
  <c r="D822" i="22" s="1"/>
  <c r="D878" i="22" s="1"/>
  <c r="D934" i="22" s="1"/>
  <c r="D990" i="22" s="1"/>
  <c r="D1046" i="22" s="1"/>
  <c r="D1102" i="22" s="1"/>
  <c r="D1158" i="22" s="1"/>
  <c r="D1214" i="22" s="1"/>
  <c r="D1270" i="22" s="1"/>
  <c r="D1326" i="22" s="1"/>
  <c r="D1382" i="22" s="1"/>
  <c r="B94" i="22"/>
  <c r="B150" i="22" s="1"/>
  <c r="B206" i="22" s="1"/>
  <c r="B262" i="22" s="1"/>
  <c r="B318" i="22" s="1"/>
  <c r="B374" i="22" s="1"/>
  <c r="B430" i="22" s="1"/>
  <c r="B486" i="22" s="1"/>
  <c r="B542" i="22" s="1"/>
  <c r="B598" i="22" s="1"/>
  <c r="B654" i="22" s="1"/>
  <c r="B710" i="22" s="1"/>
  <c r="B766" i="22" s="1"/>
  <c r="B822" i="22" s="1"/>
  <c r="B878" i="22" s="1"/>
  <c r="B934" i="22" s="1"/>
  <c r="B990" i="22" s="1"/>
  <c r="B1046" i="22" s="1"/>
  <c r="B1102" i="22" s="1"/>
  <c r="B1158" i="22" s="1"/>
  <c r="B1214" i="22" s="1"/>
  <c r="B1270" i="22" s="1"/>
  <c r="B1326" i="22" s="1"/>
  <c r="B1382" i="22" s="1"/>
  <c r="C94" i="22"/>
  <c r="C150" i="22" s="1"/>
  <c r="C206" i="22" s="1"/>
  <c r="C262" i="22" s="1"/>
  <c r="C318" i="22" s="1"/>
  <c r="C374" i="22" s="1"/>
  <c r="C430" i="22" s="1"/>
  <c r="C486" i="22" s="1"/>
  <c r="C542" i="22" s="1"/>
  <c r="C598" i="22" s="1"/>
  <c r="C654" i="22" s="1"/>
  <c r="C710" i="22" s="1"/>
  <c r="C766" i="22" s="1"/>
  <c r="C822" i="22" s="1"/>
  <c r="C878" i="22" s="1"/>
  <c r="C934" i="22" s="1"/>
  <c r="C990" i="22" s="1"/>
  <c r="C1046" i="22" s="1"/>
  <c r="C1102" i="22" s="1"/>
  <c r="C1158" i="22" s="1"/>
  <c r="C1214" i="22" s="1"/>
  <c r="C1270" i="22" s="1"/>
  <c r="C1326" i="22" s="1"/>
  <c r="C1382" i="22" s="1"/>
  <c r="F93" i="22"/>
  <c r="F149" i="22" s="1"/>
  <c r="F205" i="22" s="1"/>
  <c r="F261" i="22" s="1"/>
  <c r="F317" i="22" s="1"/>
  <c r="F373" i="22" s="1"/>
  <c r="F429" i="22" s="1"/>
  <c r="F485" i="22" s="1"/>
  <c r="F541" i="22" s="1"/>
  <c r="F597" i="22" s="1"/>
  <c r="F653" i="22" s="1"/>
  <c r="F709" i="22" s="1"/>
  <c r="F765" i="22" s="1"/>
  <c r="F821" i="22" s="1"/>
  <c r="F877" i="22" s="1"/>
  <c r="F933" i="22" s="1"/>
  <c r="F989" i="22" s="1"/>
  <c r="F1045" i="22" s="1"/>
  <c r="F1101" i="22" s="1"/>
  <c r="F1157" i="22" s="1"/>
  <c r="F1213" i="22" s="1"/>
  <c r="F1269" i="22" s="1"/>
  <c r="F1325" i="22" s="1"/>
  <c r="F1381" i="22" s="1"/>
  <c r="E93" i="22"/>
  <c r="E149" i="22" s="1"/>
  <c r="E205" i="22" s="1"/>
  <c r="E261" i="22" s="1"/>
  <c r="E317" i="22" s="1"/>
  <c r="E373" i="22" s="1"/>
  <c r="E429" i="22" s="1"/>
  <c r="E485" i="22" s="1"/>
  <c r="E541" i="22" s="1"/>
  <c r="E597" i="22" s="1"/>
  <c r="E653" i="22" s="1"/>
  <c r="E709" i="22" s="1"/>
  <c r="E765" i="22" s="1"/>
  <c r="E821" i="22" s="1"/>
  <c r="E877" i="22" s="1"/>
  <c r="E933" i="22" s="1"/>
  <c r="E989" i="22" s="1"/>
  <c r="E1045" i="22" s="1"/>
  <c r="E1101" i="22" s="1"/>
  <c r="E1157" i="22" s="1"/>
  <c r="E1213" i="22" s="1"/>
  <c r="E1269" i="22" s="1"/>
  <c r="E1325" i="22" s="1"/>
  <c r="E1381" i="22" s="1"/>
  <c r="D93" i="22"/>
  <c r="D149" i="22" s="1"/>
  <c r="D205" i="22" s="1"/>
  <c r="D261" i="22" s="1"/>
  <c r="D317" i="22" s="1"/>
  <c r="D373" i="22" s="1"/>
  <c r="D429" i="22" s="1"/>
  <c r="D485" i="22" s="1"/>
  <c r="D541" i="22" s="1"/>
  <c r="D597" i="22" s="1"/>
  <c r="D653" i="22" s="1"/>
  <c r="D709" i="22" s="1"/>
  <c r="D765" i="22" s="1"/>
  <c r="D821" i="22" s="1"/>
  <c r="D877" i="22" s="1"/>
  <c r="D933" i="22" s="1"/>
  <c r="D989" i="22" s="1"/>
  <c r="D1045" i="22" s="1"/>
  <c r="D1101" i="22" s="1"/>
  <c r="D1157" i="22" s="1"/>
  <c r="D1213" i="22" s="1"/>
  <c r="D1269" i="22" s="1"/>
  <c r="D1325" i="22" s="1"/>
  <c r="D1381" i="22" s="1"/>
  <c r="B93" i="22"/>
  <c r="B149" i="22" s="1"/>
  <c r="B205" i="22" s="1"/>
  <c r="B261" i="22" s="1"/>
  <c r="B317" i="22" s="1"/>
  <c r="B373" i="22" s="1"/>
  <c r="B429" i="22" s="1"/>
  <c r="B485" i="22" s="1"/>
  <c r="B541" i="22" s="1"/>
  <c r="B597" i="22" s="1"/>
  <c r="B653" i="22" s="1"/>
  <c r="B709" i="22" s="1"/>
  <c r="B765" i="22" s="1"/>
  <c r="B821" i="22" s="1"/>
  <c r="B877" i="22" s="1"/>
  <c r="B933" i="22" s="1"/>
  <c r="B989" i="22" s="1"/>
  <c r="B1045" i="22" s="1"/>
  <c r="B1101" i="22" s="1"/>
  <c r="B1157" i="22" s="1"/>
  <c r="B1213" i="22" s="1"/>
  <c r="B1269" i="22" s="1"/>
  <c r="B1325" i="22" s="1"/>
  <c r="B1381" i="22" s="1"/>
  <c r="C93" i="22"/>
  <c r="C149" i="22" s="1"/>
  <c r="C205" i="22" s="1"/>
  <c r="C261" i="22" s="1"/>
  <c r="C317" i="22" s="1"/>
  <c r="C373" i="22" s="1"/>
  <c r="C429" i="22" s="1"/>
  <c r="C485" i="22" s="1"/>
  <c r="C541" i="22" s="1"/>
  <c r="C597" i="22" s="1"/>
  <c r="C653" i="22" s="1"/>
  <c r="C709" i="22" s="1"/>
  <c r="C765" i="22" s="1"/>
  <c r="C821" i="22" s="1"/>
  <c r="C877" i="22" s="1"/>
  <c r="C933" i="22" s="1"/>
  <c r="C989" i="22" s="1"/>
  <c r="C1045" i="22" s="1"/>
  <c r="C1101" i="22" s="1"/>
  <c r="C1157" i="22" s="1"/>
  <c r="C1213" i="22" s="1"/>
  <c r="C1269" i="22" s="1"/>
  <c r="C1325" i="22" s="1"/>
  <c r="C1381" i="22" s="1"/>
  <c r="F92" i="22"/>
  <c r="F148" i="22" s="1"/>
  <c r="F204" i="22" s="1"/>
  <c r="F260" i="22" s="1"/>
  <c r="F316" i="22" s="1"/>
  <c r="F372" i="22" s="1"/>
  <c r="F428" i="22" s="1"/>
  <c r="F484" i="22" s="1"/>
  <c r="F540" i="22" s="1"/>
  <c r="F596" i="22" s="1"/>
  <c r="F652" i="22" s="1"/>
  <c r="F708" i="22" s="1"/>
  <c r="F764" i="22" s="1"/>
  <c r="F820" i="22" s="1"/>
  <c r="F876" i="22" s="1"/>
  <c r="F932" i="22" s="1"/>
  <c r="F988" i="22" s="1"/>
  <c r="F1044" i="22" s="1"/>
  <c r="F1100" i="22" s="1"/>
  <c r="F1156" i="22" s="1"/>
  <c r="F1212" i="22" s="1"/>
  <c r="F1268" i="22" s="1"/>
  <c r="F1324" i="22" s="1"/>
  <c r="F1380" i="22" s="1"/>
  <c r="E92" i="22"/>
  <c r="E148" i="22" s="1"/>
  <c r="E204" i="22" s="1"/>
  <c r="E260" i="22" s="1"/>
  <c r="E316" i="22" s="1"/>
  <c r="E372" i="22" s="1"/>
  <c r="E428" i="22" s="1"/>
  <c r="E484" i="22" s="1"/>
  <c r="E540" i="22" s="1"/>
  <c r="E596" i="22" s="1"/>
  <c r="E652" i="22" s="1"/>
  <c r="E708" i="22" s="1"/>
  <c r="E764" i="22" s="1"/>
  <c r="E820" i="22" s="1"/>
  <c r="E876" i="22" s="1"/>
  <c r="E932" i="22" s="1"/>
  <c r="E988" i="22" s="1"/>
  <c r="E1044" i="22" s="1"/>
  <c r="E1100" i="22" s="1"/>
  <c r="E1156" i="22" s="1"/>
  <c r="E1212" i="22" s="1"/>
  <c r="E1268" i="22" s="1"/>
  <c r="E1324" i="22" s="1"/>
  <c r="E1380" i="22" s="1"/>
  <c r="D92" i="22"/>
  <c r="D148" i="22" s="1"/>
  <c r="D204" i="22" s="1"/>
  <c r="D260" i="22" s="1"/>
  <c r="D316" i="22" s="1"/>
  <c r="D372" i="22" s="1"/>
  <c r="D428" i="22" s="1"/>
  <c r="D484" i="22" s="1"/>
  <c r="D540" i="22" s="1"/>
  <c r="D596" i="22" s="1"/>
  <c r="D652" i="22" s="1"/>
  <c r="D708" i="22" s="1"/>
  <c r="D764" i="22" s="1"/>
  <c r="D820" i="22" s="1"/>
  <c r="D876" i="22" s="1"/>
  <c r="D932" i="22" s="1"/>
  <c r="D988" i="22" s="1"/>
  <c r="D1044" i="22" s="1"/>
  <c r="D1100" i="22" s="1"/>
  <c r="D1156" i="22" s="1"/>
  <c r="D1212" i="22" s="1"/>
  <c r="D1268" i="22" s="1"/>
  <c r="D1324" i="22" s="1"/>
  <c r="D1380" i="22" s="1"/>
  <c r="B92" i="22"/>
  <c r="B148" i="22" s="1"/>
  <c r="B204" i="22" s="1"/>
  <c r="B260" i="22" s="1"/>
  <c r="B316" i="22" s="1"/>
  <c r="B372" i="22" s="1"/>
  <c r="B428" i="22" s="1"/>
  <c r="B484" i="22" s="1"/>
  <c r="B540" i="22" s="1"/>
  <c r="B596" i="22" s="1"/>
  <c r="B652" i="22" s="1"/>
  <c r="B708" i="22" s="1"/>
  <c r="B764" i="22" s="1"/>
  <c r="B820" i="22" s="1"/>
  <c r="B876" i="22" s="1"/>
  <c r="B932" i="22" s="1"/>
  <c r="B988" i="22" s="1"/>
  <c r="B1044" i="22" s="1"/>
  <c r="B1100" i="22" s="1"/>
  <c r="B1156" i="22" s="1"/>
  <c r="B1212" i="22" s="1"/>
  <c r="B1268" i="22" s="1"/>
  <c r="B1324" i="22" s="1"/>
  <c r="B1380" i="22" s="1"/>
  <c r="C92" i="22"/>
  <c r="C148" i="22" s="1"/>
  <c r="C204" i="22" s="1"/>
  <c r="C260" i="22" s="1"/>
  <c r="C316" i="22" s="1"/>
  <c r="C372" i="22" s="1"/>
  <c r="C428" i="22" s="1"/>
  <c r="C484" i="22" s="1"/>
  <c r="C540" i="22" s="1"/>
  <c r="C596" i="22" s="1"/>
  <c r="C652" i="22" s="1"/>
  <c r="C708" i="22" s="1"/>
  <c r="C764" i="22" s="1"/>
  <c r="C820" i="22" s="1"/>
  <c r="C876" i="22" s="1"/>
  <c r="C932" i="22" s="1"/>
  <c r="C988" i="22" s="1"/>
  <c r="C1044" i="22" s="1"/>
  <c r="C1100" i="22" s="1"/>
  <c r="C1156" i="22" s="1"/>
  <c r="C1212" i="22" s="1"/>
  <c r="C1268" i="22" s="1"/>
  <c r="C1324" i="22" s="1"/>
  <c r="C1380" i="22" s="1"/>
  <c r="F91" i="22"/>
  <c r="F147" i="22" s="1"/>
  <c r="F203" i="22" s="1"/>
  <c r="F259" i="22" s="1"/>
  <c r="F315" i="22" s="1"/>
  <c r="F371" i="22" s="1"/>
  <c r="F427" i="22" s="1"/>
  <c r="F483" i="22" s="1"/>
  <c r="F539" i="22" s="1"/>
  <c r="F595" i="22" s="1"/>
  <c r="F651" i="22" s="1"/>
  <c r="F707" i="22" s="1"/>
  <c r="F763" i="22" s="1"/>
  <c r="F819" i="22" s="1"/>
  <c r="F875" i="22" s="1"/>
  <c r="F931" i="22" s="1"/>
  <c r="F987" i="22" s="1"/>
  <c r="F1043" i="22" s="1"/>
  <c r="F1099" i="22" s="1"/>
  <c r="F1155" i="22" s="1"/>
  <c r="F1211" i="22" s="1"/>
  <c r="F1267" i="22" s="1"/>
  <c r="F1323" i="22" s="1"/>
  <c r="F1379" i="22" s="1"/>
  <c r="E91" i="22"/>
  <c r="E147" i="22" s="1"/>
  <c r="E203" i="22" s="1"/>
  <c r="E259" i="22" s="1"/>
  <c r="E315" i="22" s="1"/>
  <c r="E371" i="22" s="1"/>
  <c r="E427" i="22" s="1"/>
  <c r="E483" i="22" s="1"/>
  <c r="E539" i="22" s="1"/>
  <c r="E595" i="22" s="1"/>
  <c r="E651" i="22" s="1"/>
  <c r="E707" i="22" s="1"/>
  <c r="E763" i="22" s="1"/>
  <c r="E819" i="22" s="1"/>
  <c r="E875" i="22" s="1"/>
  <c r="E931" i="22" s="1"/>
  <c r="E987" i="22" s="1"/>
  <c r="E1043" i="22" s="1"/>
  <c r="E1099" i="22" s="1"/>
  <c r="E1155" i="22" s="1"/>
  <c r="E1211" i="22" s="1"/>
  <c r="E1267" i="22" s="1"/>
  <c r="E1323" i="22" s="1"/>
  <c r="E1379" i="22" s="1"/>
  <c r="D91" i="22"/>
  <c r="D147" i="22" s="1"/>
  <c r="D203" i="22" s="1"/>
  <c r="D259" i="22" s="1"/>
  <c r="D315" i="22" s="1"/>
  <c r="D371" i="22" s="1"/>
  <c r="D427" i="22" s="1"/>
  <c r="D483" i="22" s="1"/>
  <c r="D539" i="22" s="1"/>
  <c r="D595" i="22" s="1"/>
  <c r="D651" i="22" s="1"/>
  <c r="D707" i="22" s="1"/>
  <c r="D763" i="22" s="1"/>
  <c r="D819" i="22" s="1"/>
  <c r="D875" i="22" s="1"/>
  <c r="D931" i="22" s="1"/>
  <c r="D987" i="22" s="1"/>
  <c r="D1043" i="22" s="1"/>
  <c r="D1099" i="22" s="1"/>
  <c r="D1155" i="22" s="1"/>
  <c r="D1211" i="22" s="1"/>
  <c r="D1267" i="22" s="1"/>
  <c r="D1323" i="22" s="1"/>
  <c r="D1379" i="22" s="1"/>
  <c r="B91" i="22"/>
  <c r="B147" i="22" s="1"/>
  <c r="B203" i="22" s="1"/>
  <c r="B259" i="22" s="1"/>
  <c r="B315" i="22" s="1"/>
  <c r="B371" i="22" s="1"/>
  <c r="B427" i="22" s="1"/>
  <c r="B483" i="22" s="1"/>
  <c r="B539" i="22" s="1"/>
  <c r="B595" i="22" s="1"/>
  <c r="B651" i="22" s="1"/>
  <c r="B707" i="22" s="1"/>
  <c r="B763" i="22" s="1"/>
  <c r="B819" i="22" s="1"/>
  <c r="B875" i="22" s="1"/>
  <c r="B931" i="22" s="1"/>
  <c r="B987" i="22" s="1"/>
  <c r="B1043" i="22" s="1"/>
  <c r="B1099" i="22" s="1"/>
  <c r="B1155" i="22" s="1"/>
  <c r="B1211" i="22" s="1"/>
  <c r="B1267" i="22" s="1"/>
  <c r="B1323" i="22" s="1"/>
  <c r="B1379" i="22" s="1"/>
  <c r="C91" i="22"/>
  <c r="C147" i="22" s="1"/>
  <c r="C203" i="22" s="1"/>
  <c r="C259" i="22" s="1"/>
  <c r="C315" i="22" s="1"/>
  <c r="C371" i="22" s="1"/>
  <c r="C427" i="22" s="1"/>
  <c r="C483" i="22" s="1"/>
  <c r="C539" i="22" s="1"/>
  <c r="C595" i="22" s="1"/>
  <c r="C651" i="22" s="1"/>
  <c r="C707" i="22" s="1"/>
  <c r="C763" i="22" s="1"/>
  <c r="C819" i="22" s="1"/>
  <c r="C875" i="22" s="1"/>
  <c r="C931" i="22" s="1"/>
  <c r="C987" i="22" s="1"/>
  <c r="C1043" i="22" s="1"/>
  <c r="C1099" i="22" s="1"/>
  <c r="C1155" i="22" s="1"/>
  <c r="C1211" i="22" s="1"/>
  <c r="C1267" i="22" s="1"/>
  <c r="C1323" i="22" s="1"/>
  <c r="C1379" i="22" s="1"/>
  <c r="F90" i="22"/>
  <c r="F146" i="22" s="1"/>
  <c r="F202" i="22" s="1"/>
  <c r="F258" i="22" s="1"/>
  <c r="F314" i="22" s="1"/>
  <c r="F370" i="22" s="1"/>
  <c r="F426" i="22" s="1"/>
  <c r="F482" i="22" s="1"/>
  <c r="F538" i="22" s="1"/>
  <c r="F594" i="22" s="1"/>
  <c r="F650" i="22" s="1"/>
  <c r="F706" i="22" s="1"/>
  <c r="F762" i="22" s="1"/>
  <c r="F818" i="22" s="1"/>
  <c r="F874" i="22" s="1"/>
  <c r="F930" i="22" s="1"/>
  <c r="F986" i="22" s="1"/>
  <c r="F1042" i="22" s="1"/>
  <c r="F1098" i="22" s="1"/>
  <c r="F1154" i="22" s="1"/>
  <c r="F1210" i="22" s="1"/>
  <c r="F1266" i="22" s="1"/>
  <c r="F1322" i="22" s="1"/>
  <c r="F1378" i="22" s="1"/>
  <c r="E90" i="22"/>
  <c r="E146" i="22" s="1"/>
  <c r="E202" i="22" s="1"/>
  <c r="E258" i="22" s="1"/>
  <c r="E314" i="22" s="1"/>
  <c r="E370" i="22" s="1"/>
  <c r="E426" i="22" s="1"/>
  <c r="E482" i="22" s="1"/>
  <c r="E538" i="22" s="1"/>
  <c r="E594" i="22" s="1"/>
  <c r="E650" i="22" s="1"/>
  <c r="E706" i="22" s="1"/>
  <c r="E762" i="22" s="1"/>
  <c r="E818" i="22" s="1"/>
  <c r="E874" i="22" s="1"/>
  <c r="E930" i="22" s="1"/>
  <c r="E986" i="22" s="1"/>
  <c r="E1042" i="22" s="1"/>
  <c r="E1098" i="22" s="1"/>
  <c r="E1154" i="22" s="1"/>
  <c r="E1210" i="22" s="1"/>
  <c r="E1266" i="22" s="1"/>
  <c r="E1322" i="22" s="1"/>
  <c r="E1378" i="22" s="1"/>
  <c r="D90" i="22"/>
  <c r="D146" i="22" s="1"/>
  <c r="D202" i="22" s="1"/>
  <c r="D258" i="22" s="1"/>
  <c r="D314" i="22" s="1"/>
  <c r="D370" i="22" s="1"/>
  <c r="D426" i="22" s="1"/>
  <c r="D482" i="22" s="1"/>
  <c r="D538" i="22" s="1"/>
  <c r="D594" i="22" s="1"/>
  <c r="D650" i="22" s="1"/>
  <c r="D706" i="22" s="1"/>
  <c r="D762" i="22" s="1"/>
  <c r="D818" i="22" s="1"/>
  <c r="D874" i="22" s="1"/>
  <c r="D930" i="22" s="1"/>
  <c r="D986" i="22" s="1"/>
  <c r="D1042" i="22" s="1"/>
  <c r="D1098" i="22" s="1"/>
  <c r="D1154" i="22" s="1"/>
  <c r="D1210" i="22" s="1"/>
  <c r="D1266" i="22" s="1"/>
  <c r="D1322" i="22" s="1"/>
  <c r="D1378" i="22" s="1"/>
  <c r="B90" i="22"/>
  <c r="B146" i="22" s="1"/>
  <c r="B258" i="22" s="1"/>
  <c r="B370" i="22" s="1"/>
  <c r="B482" i="22" s="1"/>
  <c r="B538" i="22" s="1"/>
  <c r="B650" i="22" s="1"/>
  <c r="B706" i="22" s="1"/>
  <c r="B762" i="22" s="1"/>
  <c r="B818" i="22" s="1"/>
  <c r="B874" i="22" s="1"/>
  <c r="B930" i="22" s="1"/>
  <c r="B986" i="22" s="1"/>
  <c r="B1042" i="22" s="1"/>
  <c r="B1098" i="22" s="1"/>
  <c r="B1154" i="22" s="1"/>
  <c r="B1210" i="22" s="1"/>
  <c r="B1266" i="22" s="1"/>
  <c r="B1322" i="22" s="1"/>
  <c r="B1378" i="22" s="1"/>
  <c r="C90" i="22"/>
  <c r="C146" i="22" s="1"/>
  <c r="C202" i="22" s="1"/>
  <c r="C258" i="22" s="1"/>
  <c r="C314" i="22" s="1"/>
  <c r="C370" i="22" s="1"/>
  <c r="C426" i="22" s="1"/>
  <c r="C482" i="22" s="1"/>
  <c r="C538" i="22" s="1"/>
  <c r="C594" i="22" s="1"/>
  <c r="C650" i="22" s="1"/>
  <c r="C706" i="22" s="1"/>
  <c r="C762" i="22" s="1"/>
  <c r="C818" i="22" s="1"/>
  <c r="C874" i="22" s="1"/>
  <c r="C930" i="22" s="1"/>
  <c r="C986" i="22" s="1"/>
  <c r="C1042" i="22" s="1"/>
  <c r="C1098" i="22" s="1"/>
  <c r="C1154" i="22" s="1"/>
  <c r="C1210" i="22" s="1"/>
  <c r="C1266" i="22" s="1"/>
  <c r="C1322" i="22" s="1"/>
  <c r="C1378" i="22" s="1"/>
  <c r="F89" i="22"/>
  <c r="F145" i="22" s="1"/>
  <c r="F201" i="22" s="1"/>
  <c r="F257" i="22" s="1"/>
  <c r="F313" i="22" s="1"/>
  <c r="F369" i="22" s="1"/>
  <c r="F425" i="22" s="1"/>
  <c r="F481" i="22" s="1"/>
  <c r="F537" i="22" s="1"/>
  <c r="F593" i="22" s="1"/>
  <c r="F649" i="22" s="1"/>
  <c r="F705" i="22" s="1"/>
  <c r="F761" i="22" s="1"/>
  <c r="F817" i="22" s="1"/>
  <c r="F873" i="22" s="1"/>
  <c r="F929" i="22" s="1"/>
  <c r="F985" i="22" s="1"/>
  <c r="F1041" i="22" s="1"/>
  <c r="F1097" i="22" s="1"/>
  <c r="F1153" i="22" s="1"/>
  <c r="F1209" i="22" s="1"/>
  <c r="F1265" i="22" s="1"/>
  <c r="F1321" i="22" s="1"/>
  <c r="F1377" i="22" s="1"/>
  <c r="E89" i="22"/>
  <c r="E145" i="22" s="1"/>
  <c r="E201" i="22" s="1"/>
  <c r="E257" i="22" s="1"/>
  <c r="E313" i="22" s="1"/>
  <c r="E369" i="22" s="1"/>
  <c r="E425" i="22" s="1"/>
  <c r="E481" i="22" s="1"/>
  <c r="E537" i="22" s="1"/>
  <c r="E593" i="22" s="1"/>
  <c r="E649" i="22" s="1"/>
  <c r="E705" i="22" s="1"/>
  <c r="E761" i="22" s="1"/>
  <c r="E817" i="22" s="1"/>
  <c r="E873" i="22" s="1"/>
  <c r="E929" i="22" s="1"/>
  <c r="E985" i="22" s="1"/>
  <c r="E1041" i="22" s="1"/>
  <c r="E1097" i="22" s="1"/>
  <c r="E1153" i="22" s="1"/>
  <c r="E1209" i="22" s="1"/>
  <c r="E1265" i="22" s="1"/>
  <c r="E1321" i="22" s="1"/>
  <c r="E1377" i="22" s="1"/>
  <c r="D89" i="22"/>
  <c r="D145" i="22" s="1"/>
  <c r="D201" i="22" s="1"/>
  <c r="D257" i="22" s="1"/>
  <c r="D313" i="22" s="1"/>
  <c r="D369" i="22" s="1"/>
  <c r="D425" i="22" s="1"/>
  <c r="D481" i="22" s="1"/>
  <c r="D537" i="22" s="1"/>
  <c r="D593" i="22" s="1"/>
  <c r="D649" i="22" s="1"/>
  <c r="D705" i="22" s="1"/>
  <c r="D761" i="22" s="1"/>
  <c r="D817" i="22" s="1"/>
  <c r="D873" i="22" s="1"/>
  <c r="D929" i="22" s="1"/>
  <c r="D985" i="22" s="1"/>
  <c r="D1041" i="22" s="1"/>
  <c r="D1097" i="22" s="1"/>
  <c r="D1153" i="22" s="1"/>
  <c r="D1209" i="22" s="1"/>
  <c r="D1265" i="22" s="1"/>
  <c r="D1321" i="22" s="1"/>
  <c r="D1377" i="22" s="1"/>
  <c r="B89" i="22"/>
  <c r="B145" i="22" s="1"/>
  <c r="B201" i="22" s="1"/>
  <c r="B257" i="22" s="1"/>
  <c r="B313" i="22" s="1"/>
  <c r="B369" i="22" s="1"/>
  <c r="B425" i="22" s="1"/>
  <c r="B481" i="22" s="1"/>
  <c r="B537" i="22" s="1"/>
  <c r="B593" i="22" s="1"/>
  <c r="B649" i="22" s="1"/>
  <c r="B705" i="22" s="1"/>
  <c r="B761" i="22" s="1"/>
  <c r="B817" i="22" s="1"/>
  <c r="B873" i="22" s="1"/>
  <c r="B929" i="22" s="1"/>
  <c r="B985" i="22" s="1"/>
  <c r="B1041" i="22" s="1"/>
  <c r="B1097" i="22" s="1"/>
  <c r="B1153" i="22" s="1"/>
  <c r="B1209" i="22" s="1"/>
  <c r="B1265" i="22" s="1"/>
  <c r="B1321" i="22" s="1"/>
  <c r="B1377" i="22" s="1"/>
  <c r="C89" i="22"/>
  <c r="C145" i="22" s="1"/>
  <c r="C201" i="22" s="1"/>
  <c r="C257" i="22" s="1"/>
  <c r="C313" i="22" s="1"/>
  <c r="C369" i="22" s="1"/>
  <c r="C425" i="22" s="1"/>
  <c r="C481" i="22" s="1"/>
  <c r="C537" i="22" s="1"/>
  <c r="C593" i="22" s="1"/>
  <c r="C649" i="22" s="1"/>
  <c r="C705" i="22" s="1"/>
  <c r="C761" i="22" s="1"/>
  <c r="C817" i="22" s="1"/>
  <c r="C873" i="22" s="1"/>
  <c r="C929" i="22" s="1"/>
  <c r="C985" i="22" s="1"/>
  <c r="C1041" i="22" s="1"/>
  <c r="C1097" i="22" s="1"/>
  <c r="C1153" i="22" s="1"/>
  <c r="C1209" i="22" s="1"/>
  <c r="C1265" i="22" s="1"/>
  <c r="C1321" i="22" s="1"/>
  <c r="C1377" i="22" s="1"/>
  <c r="F88" i="22"/>
  <c r="F144" i="22" s="1"/>
  <c r="F200" i="22" s="1"/>
  <c r="F256" i="22" s="1"/>
  <c r="F312" i="22" s="1"/>
  <c r="F368" i="22" s="1"/>
  <c r="F424" i="22" s="1"/>
  <c r="F480" i="22" s="1"/>
  <c r="F536" i="22" s="1"/>
  <c r="F592" i="22" s="1"/>
  <c r="F648" i="22" s="1"/>
  <c r="F704" i="22" s="1"/>
  <c r="F760" i="22" s="1"/>
  <c r="F816" i="22" s="1"/>
  <c r="F872" i="22" s="1"/>
  <c r="F928" i="22" s="1"/>
  <c r="F984" i="22" s="1"/>
  <c r="F1040" i="22" s="1"/>
  <c r="F1096" i="22" s="1"/>
  <c r="F1152" i="22" s="1"/>
  <c r="F1208" i="22" s="1"/>
  <c r="F1264" i="22" s="1"/>
  <c r="F1320" i="22" s="1"/>
  <c r="F1376" i="22" s="1"/>
  <c r="E88" i="22"/>
  <c r="E144" i="22" s="1"/>
  <c r="E200" i="22" s="1"/>
  <c r="E256" i="22" s="1"/>
  <c r="E312" i="22" s="1"/>
  <c r="E368" i="22" s="1"/>
  <c r="E424" i="22" s="1"/>
  <c r="E480" i="22" s="1"/>
  <c r="E536" i="22" s="1"/>
  <c r="E592" i="22" s="1"/>
  <c r="E648" i="22" s="1"/>
  <c r="E704" i="22" s="1"/>
  <c r="E760" i="22" s="1"/>
  <c r="E816" i="22" s="1"/>
  <c r="E872" i="22" s="1"/>
  <c r="E928" i="22" s="1"/>
  <c r="E984" i="22" s="1"/>
  <c r="E1040" i="22" s="1"/>
  <c r="E1096" i="22" s="1"/>
  <c r="E1152" i="22" s="1"/>
  <c r="E1208" i="22" s="1"/>
  <c r="E1264" i="22" s="1"/>
  <c r="E1320" i="22" s="1"/>
  <c r="E1376" i="22" s="1"/>
  <c r="D88" i="22"/>
  <c r="D144" i="22" s="1"/>
  <c r="D200" i="22" s="1"/>
  <c r="D256" i="22" s="1"/>
  <c r="D312" i="22" s="1"/>
  <c r="D368" i="22" s="1"/>
  <c r="D424" i="22" s="1"/>
  <c r="D480" i="22" s="1"/>
  <c r="D536" i="22" s="1"/>
  <c r="D592" i="22" s="1"/>
  <c r="D648" i="22" s="1"/>
  <c r="D704" i="22" s="1"/>
  <c r="D760" i="22" s="1"/>
  <c r="D816" i="22" s="1"/>
  <c r="D872" i="22" s="1"/>
  <c r="D928" i="22" s="1"/>
  <c r="D984" i="22" s="1"/>
  <c r="D1040" i="22" s="1"/>
  <c r="D1096" i="22" s="1"/>
  <c r="D1152" i="22" s="1"/>
  <c r="D1208" i="22" s="1"/>
  <c r="D1264" i="22" s="1"/>
  <c r="D1320" i="22" s="1"/>
  <c r="D1376" i="22" s="1"/>
  <c r="B88" i="22"/>
  <c r="B144" i="22" s="1"/>
  <c r="B200" i="22" s="1"/>
  <c r="B256" i="22" s="1"/>
  <c r="B312" i="22" s="1"/>
  <c r="B368" i="22" s="1"/>
  <c r="B424" i="22" s="1"/>
  <c r="B536" i="22" s="1"/>
  <c r="B592" i="22" s="1"/>
  <c r="B648" i="22" s="1"/>
  <c r="B704" i="22" s="1"/>
  <c r="B760" i="22" s="1"/>
  <c r="B816" i="22" s="1"/>
  <c r="B872" i="22" s="1"/>
  <c r="B928" i="22" s="1"/>
  <c r="B984" i="22" s="1"/>
  <c r="B1040" i="22" s="1"/>
  <c r="B1096" i="22" s="1"/>
  <c r="B1152" i="22" s="1"/>
  <c r="B1208" i="22" s="1"/>
  <c r="B1264" i="22" s="1"/>
  <c r="B1320" i="22" s="1"/>
  <c r="B1376" i="22" s="1"/>
  <c r="C88" i="22"/>
  <c r="C144" i="22" s="1"/>
  <c r="C200" i="22" s="1"/>
  <c r="C256" i="22" s="1"/>
  <c r="C312" i="22" s="1"/>
  <c r="C368" i="22" s="1"/>
  <c r="C424" i="22" s="1"/>
  <c r="C480" i="22" s="1"/>
  <c r="C536" i="22" s="1"/>
  <c r="C592" i="22" s="1"/>
  <c r="C648" i="22" s="1"/>
  <c r="C704" i="22" s="1"/>
  <c r="C760" i="22" s="1"/>
  <c r="C816" i="22" s="1"/>
  <c r="C872" i="22" s="1"/>
  <c r="C928" i="22" s="1"/>
  <c r="C984" i="22" s="1"/>
  <c r="C1040" i="22" s="1"/>
  <c r="C1096" i="22" s="1"/>
  <c r="C1152" i="22" s="1"/>
  <c r="C1208" i="22" s="1"/>
  <c r="C1264" i="22" s="1"/>
  <c r="C1320" i="22" s="1"/>
  <c r="C1376" i="22" s="1"/>
  <c r="F87" i="22"/>
  <c r="F143" i="22" s="1"/>
  <c r="F199" i="22" s="1"/>
  <c r="F255" i="22" s="1"/>
  <c r="F311" i="22" s="1"/>
  <c r="F367" i="22" s="1"/>
  <c r="F423" i="22" s="1"/>
  <c r="F479" i="22" s="1"/>
  <c r="F535" i="22" s="1"/>
  <c r="F591" i="22" s="1"/>
  <c r="F647" i="22" s="1"/>
  <c r="F703" i="22" s="1"/>
  <c r="F759" i="22" s="1"/>
  <c r="F815" i="22" s="1"/>
  <c r="F871" i="22" s="1"/>
  <c r="F927" i="22" s="1"/>
  <c r="F983" i="22" s="1"/>
  <c r="F1039" i="22" s="1"/>
  <c r="F1095" i="22" s="1"/>
  <c r="F1151" i="22" s="1"/>
  <c r="F1207" i="22" s="1"/>
  <c r="F1263" i="22" s="1"/>
  <c r="F1319" i="22" s="1"/>
  <c r="F1375" i="22" s="1"/>
  <c r="E87" i="22"/>
  <c r="E143" i="22" s="1"/>
  <c r="D87" i="22"/>
  <c r="D143" i="22" s="1"/>
  <c r="D199" i="22" s="1"/>
  <c r="D255" i="22" s="1"/>
  <c r="D311" i="22" s="1"/>
  <c r="D367" i="22" s="1"/>
  <c r="D423" i="22" s="1"/>
  <c r="D479" i="22" s="1"/>
  <c r="D535" i="22" s="1"/>
  <c r="D591" i="22" s="1"/>
  <c r="D647" i="22" s="1"/>
  <c r="D703" i="22" s="1"/>
  <c r="D759" i="22" s="1"/>
  <c r="D815" i="22" s="1"/>
  <c r="D871" i="22" s="1"/>
  <c r="D927" i="22" s="1"/>
  <c r="D983" i="22" s="1"/>
  <c r="D1039" i="22" s="1"/>
  <c r="D1095" i="22" s="1"/>
  <c r="D1151" i="22" s="1"/>
  <c r="D1207" i="22" s="1"/>
  <c r="D1263" i="22" s="1"/>
  <c r="D1319" i="22" s="1"/>
  <c r="D1375" i="22" s="1"/>
  <c r="B87" i="22"/>
  <c r="B199" i="22" s="1"/>
  <c r="B255" i="22" s="1"/>
  <c r="B311" i="22" s="1"/>
  <c r="B367" i="22" s="1"/>
  <c r="B423" i="22" s="1"/>
  <c r="B535" i="22" s="1"/>
  <c r="B647" i="22" s="1"/>
  <c r="B703" i="22" s="1"/>
  <c r="B759" i="22" s="1"/>
  <c r="B815" i="22" s="1"/>
  <c r="B871" i="22" s="1"/>
  <c r="B927" i="22" s="1"/>
  <c r="B983" i="22" s="1"/>
  <c r="B1039" i="22" s="1"/>
  <c r="B1095" i="22" s="1"/>
  <c r="B1151" i="22" s="1"/>
  <c r="B1207" i="22" s="1"/>
  <c r="B1263" i="22" s="1"/>
  <c r="B1319" i="22" s="1"/>
  <c r="B1375" i="22" s="1"/>
  <c r="C87" i="22"/>
  <c r="C143" i="22" s="1"/>
  <c r="C199" i="22" s="1"/>
  <c r="C255" i="22" s="1"/>
  <c r="C311" i="22" s="1"/>
  <c r="C367" i="22" s="1"/>
  <c r="C423" i="22" s="1"/>
  <c r="C479" i="22" s="1"/>
  <c r="C535" i="22" s="1"/>
  <c r="C591" i="22" s="1"/>
  <c r="C647" i="22" s="1"/>
  <c r="C703" i="22" s="1"/>
  <c r="C759" i="22" s="1"/>
  <c r="C815" i="22" s="1"/>
  <c r="C871" i="22" s="1"/>
  <c r="C927" i="22" s="1"/>
  <c r="C983" i="22" s="1"/>
  <c r="C1039" i="22" s="1"/>
  <c r="C1095" i="22" s="1"/>
  <c r="C1151" i="22" s="1"/>
  <c r="C1207" i="22" s="1"/>
  <c r="C1263" i="22" s="1"/>
  <c r="C1319" i="22" s="1"/>
  <c r="C1375" i="22" s="1"/>
  <c r="F85" i="22"/>
  <c r="F141" i="22" s="1"/>
  <c r="F197" i="22" s="1"/>
  <c r="F253" i="22" s="1"/>
  <c r="F309" i="22" s="1"/>
  <c r="F365" i="22" s="1"/>
  <c r="F421" i="22" s="1"/>
  <c r="F477" i="22" s="1"/>
  <c r="F533" i="22" s="1"/>
  <c r="F589" i="22" s="1"/>
  <c r="F645" i="22" s="1"/>
  <c r="F701" i="22" s="1"/>
  <c r="F757" i="22" s="1"/>
  <c r="F813" i="22" s="1"/>
  <c r="F869" i="22" s="1"/>
  <c r="F925" i="22" s="1"/>
  <c r="F981" i="22" s="1"/>
  <c r="F1037" i="22" s="1"/>
  <c r="F1093" i="22" s="1"/>
  <c r="F1149" i="22" s="1"/>
  <c r="F1205" i="22" s="1"/>
  <c r="F1261" i="22" s="1"/>
  <c r="F1317" i="22" s="1"/>
  <c r="F1373" i="22" s="1"/>
  <c r="E85" i="22"/>
  <c r="E141" i="22" s="1"/>
  <c r="E197" i="22" s="1"/>
  <c r="E253" i="22" s="1"/>
  <c r="E309" i="22" s="1"/>
  <c r="E365" i="22" s="1"/>
  <c r="E421" i="22" s="1"/>
  <c r="E477" i="22" s="1"/>
  <c r="E533" i="22" s="1"/>
  <c r="E589" i="22" s="1"/>
  <c r="E645" i="22" s="1"/>
  <c r="E701" i="22" s="1"/>
  <c r="E757" i="22" s="1"/>
  <c r="E813" i="22" s="1"/>
  <c r="E869" i="22" s="1"/>
  <c r="E925" i="22" s="1"/>
  <c r="E981" i="22" s="1"/>
  <c r="E1037" i="22" s="1"/>
  <c r="E1093" i="22" s="1"/>
  <c r="E1149" i="22" s="1"/>
  <c r="E1205" i="22" s="1"/>
  <c r="E1261" i="22" s="1"/>
  <c r="E1317" i="22" s="1"/>
  <c r="E1373" i="22" s="1"/>
  <c r="D85" i="22"/>
  <c r="D141" i="22" s="1"/>
  <c r="D197" i="22" s="1"/>
  <c r="D253" i="22" s="1"/>
  <c r="D309" i="22" s="1"/>
  <c r="D365" i="22" s="1"/>
  <c r="D421" i="22" s="1"/>
  <c r="D477" i="22" s="1"/>
  <c r="D533" i="22" s="1"/>
  <c r="D589" i="22" s="1"/>
  <c r="D645" i="22" s="1"/>
  <c r="D701" i="22" s="1"/>
  <c r="D757" i="22" s="1"/>
  <c r="D813" i="22" s="1"/>
  <c r="D869" i="22" s="1"/>
  <c r="D925" i="22" s="1"/>
  <c r="D981" i="22" s="1"/>
  <c r="D1037" i="22" s="1"/>
  <c r="D1093" i="22" s="1"/>
  <c r="D1149" i="22" s="1"/>
  <c r="D1205" i="22" s="1"/>
  <c r="D1261" i="22" s="1"/>
  <c r="D1317" i="22" s="1"/>
  <c r="D1373" i="22" s="1"/>
  <c r="B85" i="22"/>
  <c r="B141" i="22" s="1"/>
  <c r="B197" i="22" s="1"/>
  <c r="B253" i="22" s="1"/>
  <c r="B309" i="22" s="1"/>
  <c r="B365" i="22" s="1"/>
  <c r="B421" i="22" s="1"/>
  <c r="B477" i="22" s="1"/>
  <c r="B533" i="22" s="1"/>
  <c r="B589" i="22" s="1"/>
  <c r="B645" i="22" s="1"/>
  <c r="B701" i="22" s="1"/>
  <c r="B757" i="22" s="1"/>
  <c r="B813" i="22" s="1"/>
  <c r="B869" i="22" s="1"/>
  <c r="B925" i="22" s="1"/>
  <c r="B981" i="22" s="1"/>
  <c r="B1037" i="22" s="1"/>
  <c r="B1093" i="22" s="1"/>
  <c r="B1149" i="22" s="1"/>
  <c r="B1205" i="22" s="1"/>
  <c r="B1261" i="22" s="1"/>
  <c r="B1317" i="22" s="1"/>
  <c r="B1373" i="22" s="1"/>
  <c r="C85" i="22"/>
  <c r="C141" i="22" s="1"/>
  <c r="C197" i="22" s="1"/>
  <c r="C253" i="22" s="1"/>
  <c r="C309" i="22" s="1"/>
  <c r="C365" i="22" s="1"/>
  <c r="C421" i="22" s="1"/>
  <c r="C477" i="22" s="1"/>
  <c r="C533" i="22" s="1"/>
  <c r="C589" i="22" s="1"/>
  <c r="C645" i="22" s="1"/>
  <c r="C701" i="22" s="1"/>
  <c r="C757" i="22" s="1"/>
  <c r="C813" i="22" s="1"/>
  <c r="C869" i="22" s="1"/>
  <c r="C925" i="22" s="1"/>
  <c r="C981" i="22" s="1"/>
  <c r="C1037" i="22" s="1"/>
  <c r="C1093" i="22" s="1"/>
  <c r="C1149" i="22" s="1"/>
  <c r="C1205" i="22" s="1"/>
  <c r="C1261" i="22" s="1"/>
  <c r="C1317" i="22" s="1"/>
  <c r="C1373" i="22" s="1"/>
  <c r="F84" i="22"/>
  <c r="F140" i="22" s="1"/>
  <c r="F196" i="22" s="1"/>
  <c r="F252" i="22" s="1"/>
  <c r="F308" i="22" s="1"/>
  <c r="F364" i="22" s="1"/>
  <c r="F420" i="22" s="1"/>
  <c r="F476" i="22" s="1"/>
  <c r="F532" i="22" s="1"/>
  <c r="F588" i="22" s="1"/>
  <c r="F644" i="22" s="1"/>
  <c r="F700" i="22" s="1"/>
  <c r="F756" i="22" s="1"/>
  <c r="F812" i="22" s="1"/>
  <c r="F868" i="22" s="1"/>
  <c r="F924" i="22" s="1"/>
  <c r="F980" i="22" s="1"/>
  <c r="F1036" i="22" s="1"/>
  <c r="F1092" i="22" s="1"/>
  <c r="F1148" i="22" s="1"/>
  <c r="F1204" i="22" s="1"/>
  <c r="F1260" i="22" s="1"/>
  <c r="F1316" i="22" s="1"/>
  <c r="F1372" i="22" s="1"/>
  <c r="E84" i="22"/>
  <c r="E140" i="22" s="1"/>
  <c r="E196" i="22" s="1"/>
  <c r="E252" i="22" s="1"/>
  <c r="E308" i="22" s="1"/>
  <c r="E364" i="22" s="1"/>
  <c r="E420" i="22" s="1"/>
  <c r="E476" i="22" s="1"/>
  <c r="E532" i="22" s="1"/>
  <c r="E588" i="22" s="1"/>
  <c r="E644" i="22" s="1"/>
  <c r="E700" i="22" s="1"/>
  <c r="E756" i="22" s="1"/>
  <c r="E812" i="22" s="1"/>
  <c r="E868" i="22" s="1"/>
  <c r="E924" i="22" s="1"/>
  <c r="E980" i="22" s="1"/>
  <c r="E1036" i="22" s="1"/>
  <c r="E1092" i="22" s="1"/>
  <c r="E1148" i="22" s="1"/>
  <c r="E1204" i="22" s="1"/>
  <c r="E1260" i="22" s="1"/>
  <c r="E1316" i="22" s="1"/>
  <c r="E1372" i="22" s="1"/>
  <c r="D84" i="22"/>
  <c r="D140" i="22" s="1"/>
  <c r="D196" i="22" s="1"/>
  <c r="D252" i="22" s="1"/>
  <c r="D308" i="22" s="1"/>
  <c r="D364" i="22" s="1"/>
  <c r="D420" i="22" s="1"/>
  <c r="D476" i="22" s="1"/>
  <c r="D532" i="22" s="1"/>
  <c r="D588" i="22" s="1"/>
  <c r="D644" i="22" s="1"/>
  <c r="D700" i="22" s="1"/>
  <c r="D756" i="22" s="1"/>
  <c r="D812" i="22" s="1"/>
  <c r="D868" i="22" s="1"/>
  <c r="D924" i="22" s="1"/>
  <c r="D980" i="22" s="1"/>
  <c r="D1036" i="22" s="1"/>
  <c r="D1092" i="22" s="1"/>
  <c r="D1148" i="22" s="1"/>
  <c r="D1204" i="22" s="1"/>
  <c r="D1260" i="22" s="1"/>
  <c r="D1316" i="22" s="1"/>
  <c r="D1372" i="22" s="1"/>
  <c r="B84" i="22"/>
  <c r="B140" i="22" s="1"/>
  <c r="B196" i="22" s="1"/>
  <c r="B252" i="22" s="1"/>
  <c r="B308" i="22" s="1"/>
  <c r="B364" i="22" s="1"/>
  <c r="B420" i="22" s="1"/>
  <c r="B476" i="22" s="1"/>
  <c r="B532" i="22" s="1"/>
  <c r="B588" i="22" s="1"/>
  <c r="B644" i="22" s="1"/>
  <c r="B700" i="22" s="1"/>
  <c r="B756" i="22" s="1"/>
  <c r="B812" i="22" s="1"/>
  <c r="B868" i="22" s="1"/>
  <c r="B924" i="22" s="1"/>
  <c r="B980" i="22" s="1"/>
  <c r="B1036" i="22" s="1"/>
  <c r="B1092" i="22" s="1"/>
  <c r="B1148" i="22" s="1"/>
  <c r="B1204" i="22" s="1"/>
  <c r="B1260" i="22" s="1"/>
  <c r="B1316" i="22" s="1"/>
  <c r="B1372" i="22" s="1"/>
  <c r="C84" i="22"/>
  <c r="C140" i="22" s="1"/>
  <c r="C196" i="22" s="1"/>
  <c r="C252" i="22" s="1"/>
  <c r="C308" i="22" s="1"/>
  <c r="C364" i="22" s="1"/>
  <c r="C420" i="22" s="1"/>
  <c r="C476" i="22" s="1"/>
  <c r="C532" i="22" s="1"/>
  <c r="C588" i="22" s="1"/>
  <c r="C644" i="22" s="1"/>
  <c r="C700" i="22" s="1"/>
  <c r="C756" i="22" s="1"/>
  <c r="C812" i="22" s="1"/>
  <c r="C868" i="22" s="1"/>
  <c r="C924" i="22" s="1"/>
  <c r="C980" i="22" s="1"/>
  <c r="C1036" i="22" s="1"/>
  <c r="C1092" i="22" s="1"/>
  <c r="C1148" i="22" s="1"/>
  <c r="C1204" i="22" s="1"/>
  <c r="C1260" i="22" s="1"/>
  <c r="C1316" i="22" s="1"/>
  <c r="C1372" i="22" s="1"/>
  <c r="F83" i="22"/>
  <c r="F139" i="22" s="1"/>
  <c r="F195" i="22" s="1"/>
  <c r="F251" i="22" s="1"/>
  <c r="F307" i="22" s="1"/>
  <c r="F363" i="22" s="1"/>
  <c r="F419" i="22" s="1"/>
  <c r="F475" i="22" s="1"/>
  <c r="F531" i="22" s="1"/>
  <c r="F587" i="22" s="1"/>
  <c r="F643" i="22" s="1"/>
  <c r="F699" i="22" s="1"/>
  <c r="F755" i="22" s="1"/>
  <c r="F811" i="22" s="1"/>
  <c r="F867" i="22" s="1"/>
  <c r="F923" i="22" s="1"/>
  <c r="F979" i="22" s="1"/>
  <c r="F1035" i="22" s="1"/>
  <c r="F1091" i="22" s="1"/>
  <c r="F1147" i="22" s="1"/>
  <c r="F1203" i="22" s="1"/>
  <c r="F1259" i="22" s="1"/>
  <c r="F1315" i="22" s="1"/>
  <c r="F1371" i="22" s="1"/>
  <c r="E83" i="22"/>
  <c r="E139" i="22" s="1"/>
  <c r="E195" i="22" s="1"/>
  <c r="E251" i="22" s="1"/>
  <c r="E307" i="22" s="1"/>
  <c r="E363" i="22" s="1"/>
  <c r="E419" i="22" s="1"/>
  <c r="E475" i="22" s="1"/>
  <c r="E531" i="22" s="1"/>
  <c r="E587" i="22" s="1"/>
  <c r="E643" i="22" s="1"/>
  <c r="E699" i="22" s="1"/>
  <c r="E755" i="22" s="1"/>
  <c r="E811" i="22" s="1"/>
  <c r="E867" i="22" s="1"/>
  <c r="E923" i="22" s="1"/>
  <c r="E979" i="22" s="1"/>
  <c r="E1035" i="22" s="1"/>
  <c r="E1091" i="22" s="1"/>
  <c r="E1147" i="22" s="1"/>
  <c r="E1203" i="22" s="1"/>
  <c r="E1259" i="22" s="1"/>
  <c r="E1315" i="22" s="1"/>
  <c r="E1371" i="22" s="1"/>
  <c r="D83" i="22"/>
  <c r="D139" i="22" s="1"/>
  <c r="D195" i="22" s="1"/>
  <c r="D251" i="22" s="1"/>
  <c r="D307" i="22" s="1"/>
  <c r="D363" i="22" s="1"/>
  <c r="D419" i="22" s="1"/>
  <c r="D475" i="22" s="1"/>
  <c r="D531" i="22" s="1"/>
  <c r="D587" i="22" s="1"/>
  <c r="D643" i="22" s="1"/>
  <c r="D699" i="22" s="1"/>
  <c r="D755" i="22" s="1"/>
  <c r="D811" i="22" s="1"/>
  <c r="D867" i="22" s="1"/>
  <c r="D923" i="22" s="1"/>
  <c r="D979" i="22" s="1"/>
  <c r="D1035" i="22" s="1"/>
  <c r="D1091" i="22" s="1"/>
  <c r="D1147" i="22" s="1"/>
  <c r="D1203" i="22" s="1"/>
  <c r="D1259" i="22" s="1"/>
  <c r="D1315" i="22" s="1"/>
  <c r="D1371" i="22" s="1"/>
  <c r="B83" i="22"/>
  <c r="B139" i="22" s="1"/>
  <c r="B195" i="22" s="1"/>
  <c r="B251" i="22" s="1"/>
  <c r="B307" i="22" s="1"/>
  <c r="B363" i="22" s="1"/>
  <c r="B419" i="22" s="1"/>
  <c r="B475" i="22" s="1"/>
  <c r="B531" i="22" s="1"/>
  <c r="B587" i="22" s="1"/>
  <c r="B643" i="22" s="1"/>
  <c r="B699" i="22" s="1"/>
  <c r="B755" i="22" s="1"/>
  <c r="B811" i="22" s="1"/>
  <c r="B867" i="22" s="1"/>
  <c r="B923" i="22" s="1"/>
  <c r="B979" i="22" s="1"/>
  <c r="B1035" i="22" s="1"/>
  <c r="B1091" i="22" s="1"/>
  <c r="B1147" i="22" s="1"/>
  <c r="B1203" i="22" s="1"/>
  <c r="B1259" i="22" s="1"/>
  <c r="B1315" i="22" s="1"/>
  <c r="B1371" i="22" s="1"/>
  <c r="C83" i="22"/>
  <c r="C139" i="22" s="1"/>
  <c r="C195" i="22" s="1"/>
  <c r="C251" i="22" s="1"/>
  <c r="C307" i="22" s="1"/>
  <c r="C363" i="22" s="1"/>
  <c r="C419" i="22" s="1"/>
  <c r="C475" i="22" s="1"/>
  <c r="C531" i="22" s="1"/>
  <c r="C587" i="22" s="1"/>
  <c r="C643" i="22" s="1"/>
  <c r="C699" i="22" s="1"/>
  <c r="C755" i="22" s="1"/>
  <c r="C811" i="22" s="1"/>
  <c r="C867" i="22" s="1"/>
  <c r="C923" i="22" s="1"/>
  <c r="C979" i="22" s="1"/>
  <c r="C1035" i="22" s="1"/>
  <c r="C1091" i="22" s="1"/>
  <c r="C1147" i="22" s="1"/>
  <c r="C1203" i="22" s="1"/>
  <c r="C1259" i="22" s="1"/>
  <c r="C1315" i="22" s="1"/>
  <c r="C1371" i="22" s="1"/>
  <c r="F82" i="22"/>
  <c r="F138" i="22" s="1"/>
  <c r="F194" i="22" s="1"/>
  <c r="F250" i="22" s="1"/>
  <c r="F306" i="22" s="1"/>
  <c r="F362" i="22" s="1"/>
  <c r="F418" i="22" s="1"/>
  <c r="F474" i="22" s="1"/>
  <c r="F530" i="22" s="1"/>
  <c r="F586" i="22" s="1"/>
  <c r="F642" i="22" s="1"/>
  <c r="F698" i="22" s="1"/>
  <c r="F754" i="22" s="1"/>
  <c r="F810" i="22" s="1"/>
  <c r="F866" i="22" s="1"/>
  <c r="F922" i="22" s="1"/>
  <c r="F978" i="22" s="1"/>
  <c r="F1034" i="22" s="1"/>
  <c r="F1090" i="22" s="1"/>
  <c r="F1146" i="22" s="1"/>
  <c r="F1202" i="22" s="1"/>
  <c r="F1258" i="22" s="1"/>
  <c r="F1314" i="22" s="1"/>
  <c r="F1370" i="22" s="1"/>
  <c r="E82" i="22"/>
  <c r="E138" i="22" s="1"/>
  <c r="E194" i="22" s="1"/>
  <c r="E250" i="22" s="1"/>
  <c r="E306" i="22" s="1"/>
  <c r="E362" i="22" s="1"/>
  <c r="E418" i="22" s="1"/>
  <c r="E474" i="22" s="1"/>
  <c r="E530" i="22" s="1"/>
  <c r="E586" i="22" s="1"/>
  <c r="E642" i="22" s="1"/>
  <c r="E698" i="22" s="1"/>
  <c r="E754" i="22" s="1"/>
  <c r="E810" i="22" s="1"/>
  <c r="E866" i="22" s="1"/>
  <c r="E922" i="22" s="1"/>
  <c r="E978" i="22" s="1"/>
  <c r="E1034" i="22" s="1"/>
  <c r="E1090" i="22" s="1"/>
  <c r="E1146" i="22" s="1"/>
  <c r="E1202" i="22" s="1"/>
  <c r="E1258" i="22" s="1"/>
  <c r="E1314" i="22" s="1"/>
  <c r="E1370" i="22" s="1"/>
  <c r="D82" i="22"/>
  <c r="D138" i="22" s="1"/>
  <c r="D194" i="22" s="1"/>
  <c r="D250" i="22" s="1"/>
  <c r="D306" i="22" s="1"/>
  <c r="D362" i="22" s="1"/>
  <c r="D418" i="22" s="1"/>
  <c r="D474" i="22" s="1"/>
  <c r="D530" i="22" s="1"/>
  <c r="D586" i="22" s="1"/>
  <c r="D642" i="22" s="1"/>
  <c r="D698" i="22" s="1"/>
  <c r="D754" i="22" s="1"/>
  <c r="D810" i="22" s="1"/>
  <c r="D866" i="22" s="1"/>
  <c r="D922" i="22" s="1"/>
  <c r="D978" i="22" s="1"/>
  <c r="D1034" i="22" s="1"/>
  <c r="D1090" i="22" s="1"/>
  <c r="D1146" i="22" s="1"/>
  <c r="D1202" i="22" s="1"/>
  <c r="D1258" i="22" s="1"/>
  <c r="D1314" i="22" s="1"/>
  <c r="D1370" i="22" s="1"/>
  <c r="B82" i="22"/>
  <c r="B306" i="22" s="1"/>
  <c r="B362" i="22" s="1"/>
  <c r="B418" i="22" s="1"/>
  <c r="B474" i="22" s="1"/>
  <c r="B530" i="22" s="1"/>
  <c r="B586" i="22" s="1"/>
  <c r="B642" i="22" s="1"/>
  <c r="B698" i="22" s="1"/>
  <c r="B754" i="22" s="1"/>
  <c r="B810" i="22" s="1"/>
  <c r="B866" i="22" s="1"/>
  <c r="B922" i="22" s="1"/>
  <c r="B978" i="22" s="1"/>
  <c r="B1034" i="22" s="1"/>
  <c r="B1090" i="22" s="1"/>
  <c r="B1146" i="22" s="1"/>
  <c r="B1202" i="22" s="1"/>
  <c r="B1258" i="22" s="1"/>
  <c r="B1314" i="22" s="1"/>
  <c r="B1370" i="22" s="1"/>
  <c r="C82" i="22"/>
  <c r="C138" i="22" s="1"/>
  <c r="C194" i="22" s="1"/>
  <c r="C250" i="22" s="1"/>
  <c r="C306" i="22" s="1"/>
  <c r="C362" i="22" s="1"/>
  <c r="C418" i="22" s="1"/>
  <c r="C474" i="22" s="1"/>
  <c r="C530" i="22" s="1"/>
  <c r="C586" i="22" s="1"/>
  <c r="C642" i="22" s="1"/>
  <c r="C698" i="22" s="1"/>
  <c r="C754" i="22" s="1"/>
  <c r="C810" i="22" s="1"/>
  <c r="C866" i="22" s="1"/>
  <c r="C922" i="22" s="1"/>
  <c r="C978" i="22" s="1"/>
  <c r="C1034" i="22" s="1"/>
  <c r="C1090" i="22" s="1"/>
  <c r="C1146" i="22" s="1"/>
  <c r="C1202" i="22" s="1"/>
  <c r="C1258" i="22" s="1"/>
  <c r="C1314" i="22" s="1"/>
  <c r="C1370" i="22" s="1"/>
  <c r="F81" i="22"/>
  <c r="F137" i="22" s="1"/>
  <c r="F193" i="22" s="1"/>
  <c r="F249" i="22" s="1"/>
  <c r="F305" i="22" s="1"/>
  <c r="F361" i="22" s="1"/>
  <c r="F417" i="22" s="1"/>
  <c r="F473" i="22" s="1"/>
  <c r="F529" i="22" s="1"/>
  <c r="F585" i="22" s="1"/>
  <c r="F641" i="22" s="1"/>
  <c r="F697" i="22" s="1"/>
  <c r="F753" i="22" s="1"/>
  <c r="F809" i="22" s="1"/>
  <c r="F865" i="22" s="1"/>
  <c r="F921" i="22" s="1"/>
  <c r="F977" i="22" s="1"/>
  <c r="F1033" i="22" s="1"/>
  <c r="F1089" i="22" s="1"/>
  <c r="F1145" i="22" s="1"/>
  <c r="F1201" i="22" s="1"/>
  <c r="F1257" i="22" s="1"/>
  <c r="F1313" i="22" s="1"/>
  <c r="F1369" i="22" s="1"/>
  <c r="E81" i="22"/>
  <c r="E137" i="22" s="1"/>
  <c r="E193" i="22" s="1"/>
  <c r="E249" i="22" s="1"/>
  <c r="E305" i="22" s="1"/>
  <c r="E361" i="22" s="1"/>
  <c r="E417" i="22" s="1"/>
  <c r="E473" i="22" s="1"/>
  <c r="E529" i="22" s="1"/>
  <c r="E585" i="22" s="1"/>
  <c r="E641" i="22" s="1"/>
  <c r="E697" i="22" s="1"/>
  <c r="E753" i="22" s="1"/>
  <c r="E809" i="22" s="1"/>
  <c r="E865" i="22" s="1"/>
  <c r="E921" i="22" s="1"/>
  <c r="E977" i="22" s="1"/>
  <c r="E1033" i="22" s="1"/>
  <c r="E1089" i="22" s="1"/>
  <c r="E1145" i="22" s="1"/>
  <c r="E1201" i="22" s="1"/>
  <c r="E1257" i="22" s="1"/>
  <c r="E1313" i="22" s="1"/>
  <c r="E1369" i="22" s="1"/>
  <c r="D81" i="22"/>
  <c r="D137" i="22" s="1"/>
  <c r="D193" i="22" s="1"/>
  <c r="D249" i="22" s="1"/>
  <c r="D305" i="22" s="1"/>
  <c r="D361" i="22" s="1"/>
  <c r="D417" i="22" s="1"/>
  <c r="D473" i="22" s="1"/>
  <c r="D529" i="22" s="1"/>
  <c r="D585" i="22" s="1"/>
  <c r="D641" i="22" s="1"/>
  <c r="D697" i="22" s="1"/>
  <c r="D753" i="22" s="1"/>
  <c r="D809" i="22" s="1"/>
  <c r="D865" i="22" s="1"/>
  <c r="D921" i="22" s="1"/>
  <c r="D977" i="22" s="1"/>
  <c r="D1033" i="22" s="1"/>
  <c r="D1089" i="22" s="1"/>
  <c r="D1145" i="22" s="1"/>
  <c r="D1201" i="22" s="1"/>
  <c r="D1257" i="22" s="1"/>
  <c r="D1313" i="22" s="1"/>
  <c r="D1369" i="22" s="1"/>
  <c r="B81" i="22"/>
  <c r="B137" i="22" s="1"/>
  <c r="B193" i="22" s="1"/>
  <c r="B249" i="22" s="1"/>
  <c r="B305" i="22" s="1"/>
  <c r="B361" i="22" s="1"/>
  <c r="B417" i="22" s="1"/>
  <c r="B473" i="22" s="1"/>
  <c r="B529" i="22" s="1"/>
  <c r="B585" i="22" s="1"/>
  <c r="B641" i="22" s="1"/>
  <c r="B697" i="22" s="1"/>
  <c r="B753" i="22" s="1"/>
  <c r="B809" i="22" s="1"/>
  <c r="B865" i="22" s="1"/>
  <c r="B921" i="22" s="1"/>
  <c r="B977" i="22" s="1"/>
  <c r="B1033" i="22" s="1"/>
  <c r="B1089" i="22" s="1"/>
  <c r="B1145" i="22" s="1"/>
  <c r="B1201" i="22" s="1"/>
  <c r="B1257" i="22" s="1"/>
  <c r="B1313" i="22" s="1"/>
  <c r="B1369" i="22" s="1"/>
  <c r="C81" i="22"/>
  <c r="C137" i="22" s="1"/>
  <c r="C193" i="22" s="1"/>
  <c r="C249" i="22" s="1"/>
  <c r="C305" i="22" s="1"/>
  <c r="C361" i="22" s="1"/>
  <c r="C417" i="22" s="1"/>
  <c r="C473" i="22" s="1"/>
  <c r="C529" i="22" s="1"/>
  <c r="C585" i="22" s="1"/>
  <c r="C641" i="22" s="1"/>
  <c r="C697" i="22" s="1"/>
  <c r="C753" i="22" s="1"/>
  <c r="C809" i="22" s="1"/>
  <c r="C865" i="22" s="1"/>
  <c r="C921" i="22" s="1"/>
  <c r="C977" i="22" s="1"/>
  <c r="C1033" i="22" s="1"/>
  <c r="C1089" i="22" s="1"/>
  <c r="C1145" i="22" s="1"/>
  <c r="C1201" i="22" s="1"/>
  <c r="C1257" i="22" s="1"/>
  <c r="C1313" i="22" s="1"/>
  <c r="C1369" i="22" s="1"/>
  <c r="F80" i="22"/>
  <c r="F136" i="22" s="1"/>
  <c r="F192" i="22" s="1"/>
  <c r="F248" i="22" s="1"/>
  <c r="F304" i="22" s="1"/>
  <c r="F360" i="22" s="1"/>
  <c r="F416" i="22" s="1"/>
  <c r="F472" i="22" s="1"/>
  <c r="F528" i="22" s="1"/>
  <c r="F584" i="22" s="1"/>
  <c r="F640" i="22" s="1"/>
  <c r="F696" i="22" s="1"/>
  <c r="F752" i="22" s="1"/>
  <c r="F808" i="22" s="1"/>
  <c r="F864" i="22" s="1"/>
  <c r="F920" i="22" s="1"/>
  <c r="F976" i="22" s="1"/>
  <c r="F1032" i="22" s="1"/>
  <c r="F1088" i="22" s="1"/>
  <c r="F1144" i="22" s="1"/>
  <c r="F1200" i="22" s="1"/>
  <c r="F1256" i="22" s="1"/>
  <c r="F1312" i="22" s="1"/>
  <c r="F1368" i="22" s="1"/>
  <c r="E80" i="22"/>
  <c r="E136" i="22" s="1"/>
  <c r="E192" i="22" s="1"/>
  <c r="E248" i="22" s="1"/>
  <c r="E304" i="22" s="1"/>
  <c r="E360" i="22" s="1"/>
  <c r="E416" i="22" s="1"/>
  <c r="E472" i="22" s="1"/>
  <c r="E528" i="22" s="1"/>
  <c r="E584" i="22" s="1"/>
  <c r="E640" i="22" s="1"/>
  <c r="E696" i="22" s="1"/>
  <c r="E752" i="22" s="1"/>
  <c r="E808" i="22" s="1"/>
  <c r="E864" i="22" s="1"/>
  <c r="E920" i="22" s="1"/>
  <c r="E976" i="22" s="1"/>
  <c r="E1032" i="22" s="1"/>
  <c r="E1088" i="22" s="1"/>
  <c r="E1144" i="22" s="1"/>
  <c r="E1200" i="22" s="1"/>
  <c r="E1256" i="22" s="1"/>
  <c r="E1312" i="22" s="1"/>
  <c r="E1368" i="22" s="1"/>
  <c r="D80" i="22"/>
  <c r="D136" i="22" s="1"/>
  <c r="D192" i="22" s="1"/>
  <c r="D248" i="22" s="1"/>
  <c r="D304" i="22" s="1"/>
  <c r="D360" i="22" s="1"/>
  <c r="D416" i="22" s="1"/>
  <c r="D472" i="22" s="1"/>
  <c r="D528" i="22" s="1"/>
  <c r="D584" i="22" s="1"/>
  <c r="D640" i="22" s="1"/>
  <c r="D696" i="22" s="1"/>
  <c r="D752" i="22" s="1"/>
  <c r="D808" i="22" s="1"/>
  <c r="D864" i="22" s="1"/>
  <c r="D920" i="22" s="1"/>
  <c r="D976" i="22" s="1"/>
  <c r="D1032" i="22" s="1"/>
  <c r="D1088" i="22" s="1"/>
  <c r="D1144" i="22" s="1"/>
  <c r="D1200" i="22" s="1"/>
  <c r="D1256" i="22" s="1"/>
  <c r="D1312" i="22" s="1"/>
  <c r="D1368" i="22" s="1"/>
  <c r="B80" i="22"/>
  <c r="B696" i="22" s="1"/>
  <c r="B752" i="22" s="1"/>
  <c r="B808" i="22" s="1"/>
  <c r="B864" i="22" s="1"/>
  <c r="B920" i="22" s="1"/>
  <c r="B976" i="22" s="1"/>
  <c r="B1032" i="22" s="1"/>
  <c r="B1088" i="22" s="1"/>
  <c r="B1144" i="22" s="1"/>
  <c r="B1200" i="22" s="1"/>
  <c r="B1256" i="22" s="1"/>
  <c r="B1312" i="22" s="1"/>
  <c r="B1368" i="22" s="1"/>
  <c r="C80" i="22"/>
  <c r="C136" i="22" s="1"/>
  <c r="C192" i="22" s="1"/>
  <c r="C248" i="22" s="1"/>
  <c r="C304" i="22" s="1"/>
  <c r="C360" i="22" s="1"/>
  <c r="C416" i="22" s="1"/>
  <c r="C472" i="22" s="1"/>
  <c r="C528" i="22" s="1"/>
  <c r="C584" i="22" s="1"/>
  <c r="C640" i="22" s="1"/>
  <c r="C696" i="22" s="1"/>
  <c r="C752" i="22" s="1"/>
  <c r="C808" i="22" s="1"/>
  <c r="C864" i="22" s="1"/>
  <c r="C920" i="22" s="1"/>
  <c r="C976" i="22" s="1"/>
  <c r="C1032" i="22" s="1"/>
  <c r="C1088" i="22" s="1"/>
  <c r="C1144" i="22" s="1"/>
  <c r="C1200" i="22" s="1"/>
  <c r="C1256" i="22" s="1"/>
  <c r="C1312" i="22" s="1"/>
  <c r="C1368" i="22" s="1"/>
  <c r="F79" i="22"/>
  <c r="F135" i="22" s="1"/>
  <c r="F191" i="22" s="1"/>
  <c r="F247" i="22" s="1"/>
  <c r="F303" i="22" s="1"/>
  <c r="F359" i="22" s="1"/>
  <c r="F415" i="22" s="1"/>
  <c r="F471" i="22" s="1"/>
  <c r="F527" i="22" s="1"/>
  <c r="F583" i="22" s="1"/>
  <c r="F639" i="22" s="1"/>
  <c r="F695" i="22" s="1"/>
  <c r="F751" i="22" s="1"/>
  <c r="F807" i="22" s="1"/>
  <c r="F863" i="22" s="1"/>
  <c r="F919" i="22" s="1"/>
  <c r="F975" i="22" s="1"/>
  <c r="F1031" i="22" s="1"/>
  <c r="F1087" i="22" s="1"/>
  <c r="F1143" i="22" s="1"/>
  <c r="F1199" i="22" s="1"/>
  <c r="F1255" i="22" s="1"/>
  <c r="F1311" i="22" s="1"/>
  <c r="F1367" i="22" s="1"/>
  <c r="E79" i="22"/>
  <c r="E135" i="22" s="1"/>
  <c r="E191" i="22" s="1"/>
  <c r="E247" i="22" s="1"/>
  <c r="E303" i="22" s="1"/>
  <c r="E359" i="22" s="1"/>
  <c r="E415" i="22" s="1"/>
  <c r="E471" i="22" s="1"/>
  <c r="E527" i="22" s="1"/>
  <c r="E583" i="22" s="1"/>
  <c r="E639" i="22" s="1"/>
  <c r="E695" i="22" s="1"/>
  <c r="E751" i="22" s="1"/>
  <c r="E807" i="22" s="1"/>
  <c r="E863" i="22" s="1"/>
  <c r="E919" i="22" s="1"/>
  <c r="E975" i="22" s="1"/>
  <c r="E1031" i="22" s="1"/>
  <c r="E1087" i="22" s="1"/>
  <c r="E1143" i="22" s="1"/>
  <c r="E1199" i="22" s="1"/>
  <c r="E1255" i="22" s="1"/>
  <c r="E1311" i="22" s="1"/>
  <c r="E1367" i="22" s="1"/>
  <c r="D79" i="22"/>
  <c r="D135" i="22" s="1"/>
  <c r="D191" i="22" s="1"/>
  <c r="D247" i="22" s="1"/>
  <c r="D303" i="22" s="1"/>
  <c r="D359" i="22" s="1"/>
  <c r="D415" i="22" s="1"/>
  <c r="D471" i="22" s="1"/>
  <c r="D527" i="22" s="1"/>
  <c r="D583" i="22" s="1"/>
  <c r="D639" i="22" s="1"/>
  <c r="D695" i="22" s="1"/>
  <c r="D751" i="22" s="1"/>
  <c r="D807" i="22" s="1"/>
  <c r="D863" i="22" s="1"/>
  <c r="D919" i="22" s="1"/>
  <c r="D975" i="22" s="1"/>
  <c r="D1031" i="22" s="1"/>
  <c r="D1087" i="22" s="1"/>
  <c r="D1143" i="22" s="1"/>
  <c r="D1199" i="22" s="1"/>
  <c r="D1255" i="22" s="1"/>
  <c r="D1311" i="22" s="1"/>
  <c r="D1367" i="22" s="1"/>
  <c r="B79" i="22"/>
  <c r="B135" i="22" s="1"/>
  <c r="B191" i="22" s="1"/>
  <c r="B247" i="22" s="1"/>
  <c r="B303" i="22" s="1"/>
  <c r="B359" i="22" s="1"/>
  <c r="B415" i="22" s="1"/>
  <c r="B695" i="22" s="1"/>
  <c r="B751" i="22" s="1"/>
  <c r="B807" i="22" s="1"/>
  <c r="B863" i="22" s="1"/>
  <c r="B919" i="22" s="1"/>
  <c r="B975" i="22" s="1"/>
  <c r="B1031" i="22" s="1"/>
  <c r="B1087" i="22" s="1"/>
  <c r="B1143" i="22" s="1"/>
  <c r="B1199" i="22" s="1"/>
  <c r="B1255" i="22" s="1"/>
  <c r="B1311" i="22" s="1"/>
  <c r="B1367" i="22" s="1"/>
  <c r="C79" i="22"/>
  <c r="C135" i="22" s="1"/>
  <c r="C191" i="22" s="1"/>
  <c r="C247" i="22" s="1"/>
  <c r="C303" i="22" s="1"/>
  <c r="C359" i="22" s="1"/>
  <c r="C415" i="22" s="1"/>
  <c r="C471" i="22" s="1"/>
  <c r="C527" i="22" s="1"/>
  <c r="C583" i="22" s="1"/>
  <c r="C639" i="22" s="1"/>
  <c r="C695" i="22" s="1"/>
  <c r="C751" i="22" s="1"/>
  <c r="C807" i="22" s="1"/>
  <c r="C863" i="22" s="1"/>
  <c r="C919" i="22" s="1"/>
  <c r="C975" i="22" s="1"/>
  <c r="C1031" i="22" s="1"/>
  <c r="C1087" i="22" s="1"/>
  <c r="C1143" i="22" s="1"/>
  <c r="C1199" i="22" s="1"/>
  <c r="C1255" i="22" s="1"/>
  <c r="C1311" i="22" s="1"/>
  <c r="C1367" i="22" s="1"/>
  <c r="F78" i="22"/>
  <c r="F134" i="22" s="1"/>
  <c r="F190" i="22" s="1"/>
  <c r="F246" i="22" s="1"/>
  <c r="F302" i="22" s="1"/>
  <c r="F358" i="22" s="1"/>
  <c r="F414" i="22" s="1"/>
  <c r="F470" i="22" s="1"/>
  <c r="F526" i="22" s="1"/>
  <c r="F582" i="22" s="1"/>
  <c r="F638" i="22" s="1"/>
  <c r="F694" i="22" s="1"/>
  <c r="F750" i="22" s="1"/>
  <c r="F806" i="22" s="1"/>
  <c r="F862" i="22" s="1"/>
  <c r="F918" i="22" s="1"/>
  <c r="F974" i="22" s="1"/>
  <c r="F1030" i="22" s="1"/>
  <c r="F1086" i="22" s="1"/>
  <c r="F1142" i="22" s="1"/>
  <c r="F1198" i="22" s="1"/>
  <c r="F1254" i="22" s="1"/>
  <c r="F1310" i="22" s="1"/>
  <c r="F1366" i="22" s="1"/>
  <c r="E78" i="22"/>
  <c r="E134" i="22" s="1"/>
  <c r="D78" i="22"/>
  <c r="D134" i="22" s="1"/>
  <c r="D190" i="22" s="1"/>
  <c r="D246" i="22" s="1"/>
  <c r="D302" i="22" s="1"/>
  <c r="D358" i="22" s="1"/>
  <c r="D414" i="22" s="1"/>
  <c r="D470" i="22" s="1"/>
  <c r="D526" i="22" s="1"/>
  <c r="D582" i="22" s="1"/>
  <c r="D638" i="22" s="1"/>
  <c r="D694" i="22" s="1"/>
  <c r="D750" i="22" s="1"/>
  <c r="D806" i="22" s="1"/>
  <c r="D862" i="22" s="1"/>
  <c r="D918" i="22" s="1"/>
  <c r="D974" i="22" s="1"/>
  <c r="D1030" i="22" s="1"/>
  <c r="D1086" i="22" s="1"/>
  <c r="D1142" i="22" s="1"/>
  <c r="D1198" i="22" s="1"/>
  <c r="D1254" i="22" s="1"/>
  <c r="D1310" i="22" s="1"/>
  <c r="D1366" i="22" s="1"/>
  <c r="B78" i="22"/>
  <c r="B134" i="22" s="1"/>
  <c r="B190" i="22" s="1"/>
  <c r="B246" i="22" s="1"/>
  <c r="B302" i="22" s="1"/>
  <c r="B358" i="22" s="1"/>
  <c r="B414" i="22" s="1"/>
  <c r="B470" i="22" s="1"/>
  <c r="B526" i="22" s="1"/>
  <c r="B582" i="22" s="1"/>
  <c r="B638" i="22" s="1"/>
  <c r="B694" i="22" s="1"/>
  <c r="B750" i="22" s="1"/>
  <c r="B806" i="22" s="1"/>
  <c r="B862" i="22" s="1"/>
  <c r="B918" i="22" s="1"/>
  <c r="B974" i="22" s="1"/>
  <c r="B1030" i="22" s="1"/>
  <c r="B1086" i="22" s="1"/>
  <c r="B1142" i="22" s="1"/>
  <c r="B1198" i="22" s="1"/>
  <c r="B1254" i="22" s="1"/>
  <c r="B1310" i="22" s="1"/>
  <c r="B1366" i="22" s="1"/>
  <c r="C78" i="22"/>
  <c r="C134" i="22" s="1"/>
  <c r="C190" i="22" s="1"/>
  <c r="C246" i="22" s="1"/>
  <c r="C302" i="22" s="1"/>
  <c r="C358" i="22" s="1"/>
  <c r="C414" i="22" s="1"/>
  <c r="C470" i="22" s="1"/>
  <c r="C526" i="22" s="1"/>
  <c r="C582" i="22" s="1"/>
  <c r="C638" i="22" s="1"/>
  <c r="C694" i="22" s="1"/>
  <c r="C750" i="22" s="1"/>
  <c r="C806" i="22" s="1"/>
  <c r="C862" i="22" s="1"/>
  <c r="C918" i="22" s="1"/>
  <c r="C974" i="22" s="1"/>
  <c r="C1030" i="22" s="1"/>
  <c r="C1086" i="22" s="1"/>
  <c r="C1142" i="22" s="1"/>
  <c r="C1198" i="22" s="1"/>
  <c r="C1254" i="22" s="1"/>
  <c r="C1310" i="22" s="1"/>
  <c r="C1366" i="22" s="1"/>
  <c r="F76" i="22"/>
  <c r="F132" i="22" s="1"/>
  <c r="F188" i="22" s="1"/>
  <c r="F244" i="22" s="1"/>
  <c r="F300" i="22" s="1"/>
  <c r="F356" i="22" s="1"/>
  <c r="F412" i="22" s="1"/>
  <c r="F468" i="22" s="1"/>
  <c r="F524" i="22" s="1"/>
  <c r="F580" i="22" s="1"/>
  <c r="F636" i="22" s="1"/>
  <c r="F692" i="22" s="1"/>
  <c r="F748" i="22" s="1"/>
  <c r="F804" i="22" s="1"/>
  <c r="F860" i="22" s="1"/>
  <c r="F916" i="22" s="1"/>
  <c r="F972" i="22" s="1"/>
  <c r="F1028" i="22" s="1"/>
  <c r="F1084" i="22" s="1"/>
  <c r="F1140" i="22" s="1"/>
  <c r="F1196" i="22" s="1"/>
  <c r="F1252" i="22" s="1"/>
  <c r="F1308" i="22" s="1"/>
  <c r="F1364" i="22" s="1"/>
  <c r="E76" i="22"/>
  <c r="E132" i="22" s="1"/>
  <c r="E188" i="22" s="1"/>
  <c r="E244" i="22" s="1"/>
  <c r="E300" i="22" s="1"/>
  <c r="E356" i="22" s="1"/>
  <c r="E412" i="22" s="1"/>
  <c r="E468" i="22" s="1"/>
  <c r="E524" i="22" s="1"/>
  <c r="E580" i="22" s="1"/>
  <c r="E636" i="22" s="1"/>
  <c r="E692" i="22" s="1"/>
  <c r="E748" i="22" s="1"/>
  <c r="E804" i="22" s="1"/>
  <c r="E860" i="22" s="1"/>
  <c r="E916" i="22" s="1"/>
  <c r="E972" i="22" s="1"/>
  <c r="E1028" i="22" s="1"/>
  <c r="E1084" i="22" s="1"/>
  <c r="E1140" i="22" s="1"/>
  <c r="E1196" i="22" s="1"/>
  <c r="E1252" i="22" s="1"/>
  <c r="E1308" i="22" s="1"/>
  <c r="E1364" i="22" s="1"/>
  <c r="D76" i="22"/>
  <c r="D132" i="22" s="1"/>
  <c r="D188" i="22" s="1"/>
  <c r="D244" i="22" s="1"/>
  <c r="D300" i="22" s="1"/>
  <c r="D356" i="22" s="1"/>
  <c r="D412" i="22" s="1"/>
  <c r="D468" i="22" s="1"/>
  <c r="D524" i="22" s="1"/>
  <c r="D580" i="22" s="1"/>
  <c r="D636" i="22" s="1"/>
  <c r="D692" i="22" s="1"/>
  <c r="D748" i="22" s="1"/>
  <c r="D804" i="22" s="1"/>
  <c r="D860" i="22" s="1"/>
  <c r="D916" i="22" s="1"/>
  <c r="D972" i="22" s="1"/>
  <c r="D1028" i="22" s="1"/>
  <c r="D1084" i="22" s="1"/>
  <c r="D1140" i="22" s="1"/>
  <c r="D1196" i="22" s="1"/>
  <c r="D1252" i="22" s="1"/>
  <c r="D1308" i="22" s="1"/>
  <c r="D1364" i="22" s="1"/>
  <c r="B76" i="22"/>
  <c r="B132" i="22" s="1"/>
  <c r="B188" i="22" s="1"/>
  <c r="B244" i="22" s="1"/>
  <c r="B300" i="22" s="1"/>
  <c r="B356" i="22" s="1"/>
  <c r="B412" i="22" s="1"/>
  <c r="B468" i="22" s="1"/>
  <c r="B524" i="22" s="1"/>
  <c r="B580" i="22" s="1"/>
  <c r="B636" i="22" s="1"/>
  <c r="B692" i="22" s="1"/>
  <c r="B748" i="22" s="1"/>
  <c r="B804" i="22" s="1"/>
  <c r="B860" i="22" s="1"/>
  <c r="B916" i="22" s="1"/>
  <c r="B972" i="22" s="1"/>
  <c r="B1028" i="22" s="1"/>
  <c r="B1084" i="22" s="1"/>
  <c r="B1140" i="22" s="1"/>
  <c r="B1196" i="22" s="1"/>
  <c r="B1252" i="22" s="1"/>
  <c r="B1308" i="22" s="1"/>
  <c r="B1364" i="22" s="1"/>
  <c r="C76" i="22"/>
  <c r="C132" i="22" s="1"/>
  <c r="C188" i="22" s="1"/>
  <c r="C244" i="22" s="1"/>
  <c r="C300" i="22" s="1"/>
  <c r="C356" i="22" s="1"/>
  <c r="C412" i="22" s="1"/>
  <c r="C468" i="22" s="1"/>
  <c r="C524" i="22" s="1"/>
  <c r="C580" i="22" s="1"/>
  <c r="C636" i="22" s="1"/>
  <c r="C692" i="22" s="1"/>
  <c r="C748" i="22" s="1"/>
  <c r="C804" i="22" s="1"/>
  <c r="C860" i="22" s="1"/>
  <c r="C916" i="22" s="1"/>
  <c r="C972" i="22" s="1"/>
  <c r="C1028" i="22" s="1"/>
  <c r="C1084" i="22" s="1"/>
  <c r="C1140" i="22" s="1"/>
  <c r="C1196" i="22" s="1"/>
  <c r="C1252" i="22" s="1"/>
  <c r="C1308" i="22" s="1"/>
  <c r="C1364" i="22" s="1"/>
  <c r="F75" i="22"/>
  <c r="F131" i="22" s="1"/>
  <c r="F187" i="22" s="1"/>
  <c r="F243" i="22" s="1"/>
  <c r="F299" i="22" s="1"/>
  <c r="F355" i="22" s="1"/>
  <c r="F411" i="22" s="1"/>
  <c r="F467" i="22" s="1"/>
  <c r="F523" i="22" s="1"/>
  <c r="F579" i="22" s="1"/>
  <c r="F635" i="22" s="1"/>
  <c r="F691" i="22" s="1"/>
  <c r="F747" i="22" s="1"/>
  <c r="F803" i="22" s="1"/>
  <c r="F859" i="22" s="1"/>
  <c r="F915" i="22" s="1"/>
  <c r="F971" i="22" s="1"/>
  <c r="F1027" i="22" s="1"/>
  <c r="F1083" i="22" s="1"/>
  <c r="F1139" i="22" s="1"/>
  <c r="F1195" i="22" s="1"/>
  <c r="F1251" i="22" s="1"/>
  <c r="F1307" i="22" s="1"/>
  <c r="F1363" i="22" s="1"/>
  <c r="E75" i="22"/>
  <c r="E131" i="22" s="1"/>
  <c r="E187" i="22" s="1"/>
  <c r="E243" i="22" s="1"/>
  <c r="E299" i="22" s="1"/>
  <c r="E355" i="22" s="1"/>
  <c r="E411" i="22" s="1"/>
  <c r="E467" i="22" s="1"/>
  <c r="E523" i="22" s="1"/>
  <c r="E579" i="22" s="1"/>
  <c r="E635" i="22" s="1"/>
  <c r="E691" i="22" s="1"/>
  <c r="E747" i="22" s="1"/>
  <c r="E803" i="22" s="1"/>
  <c r="E859" i="22" s="1"/>
  <c r="E915" i="22" s="1"/>
  <c r="E971" i="22" s="1"/>
  <c r="E1027" i="22" s="1"/>
  <c r="E1083" i="22" s="1"/>
  <c r="E1139" i="22" s="1"/>
  <c r="E1195" i="22" s="1"/>
  <c r="E1251" i="22" s="1"/>
  <c r="E1307" i="22" s="1"/>
  <c r="E1363" i="22" s="1"/>
  <c r="D75" i="22"/>
  <c r="D131" i="22" s="1"/>
  <c r="D187" i="22" s="1"/>
  <c r="D243" i="22" s="1"/>
  <c r="D299" i="22" s="1"/>
  <c r="D355" i="22" s="1"/>
  <c r="D411" i="22" s="1"/>
  <c r="D467" i="22" s="1"/>
  <c r="D523" i="22" s="1"/>
  <c r="D579" i="22" s="1"/>
  <c r="D635" i="22" s="1"/>
  <c r="D691" i="22" s="1"/>
  <c r="D747" i="22" s="1"/>
  <c r="D803" i="22" s="1"/>
  <c r="D859" i="22" s="1"/>
  <c r="D915" i="22" s="1"/>
  <c r="D971" i="22" s="1"/>
  <c r="D1027" i="22" s="1"/>
  <c r="D1083" i="22" s="1"/>
  <c r="D1139" i="22" s="1"/>
  <c r="D1195" i="22" s="1"/>
  <c r="D1251" i="22" s="1"/>
  <c r="D1307" i="22" s="1"/>
  <c r="D1363" i="22" s="1"/>
  <c r="B75" i="22"/>
  <c r="B131" i="22" s="1"/>
  <c r="B187" i="22" s="1"/>
  <c r="B243" i="22" s="1"/>
  <c r="B299" i="22" s="1"/>
  <c r="B355" i="22" s="1"/>
  <c r="B411" i="22" s="1"/>
  <c r="B467" i="22" s="1"/>
  <c r="B523" i="22" s="1"/>
  <c r="B579" i="22" s="1"/>
  <c r="B635" i="22" s="1"/>
  <c r="B691" i="22" s="1"/>
  <c r="B747" i="22" s="1"/>
  <c r="B803" i="22" s="1"/>
  <c r="B859" i="22" s="1"/>
  <c r="B915" i="22" s="1"/>
  <c r="B971" i="22" s="1"/>
  <c r="B1027" i="22" s="1"/>
  <c r="B1083" i="22" s="1"/>
  <c r="B1139" i="22" s="1"/>
  <c r="B1195" i="22" s="1"/>
  <c r="B1251" i="22" s="1"/>
  <c r="B1307" i="22" s="1"/>
  <c r="B1363" i="22" s="1"/>
  <c r="C75" i="22"/>
  <c r="C131" i="22" s="1"/>
  <c r="C187" i="22" s="1"/>
  <c r="C243" i="22" s="1"/>
  <c r="C299" i="22" s="1"/>
  <c r="C355" i="22" s="1"/>
  <c r="C411" i="22" s="1"/>
  <c r="C467" i="22" s="1"/>
  <c r="C523" i="22" s="1"/>
  <c r="C579" i="22" s="1"/>
  <c r="C635" i="22" s="1"/>
  <c r="C691" i="22" s="1"/>
  <c r="C747" i="22" s="1"/>
  <c r="C803" i="22" s="1"/>
  <c r="C859" i="22" s="1"/>
  <c r="C915" i="22" s="1"/>
  <c r="C971" i="22" s="1"/>
  <c r="C1027" i="22" s="1"/>
  <c r="C1083" i="22" s="1"/>
  <c r="C1139" i="22" s="1"/>
  <c r="C1195" i="22" s="1"/>
  <c r="C1251" i="22" s="1"/>
  <c r="C1307" i="22" s="1"/>
  <c r="C1363" i="22" s="1"/>
  <c r="F74" i="22"/>
  <c r="F130" i="22" s="1"/>
  <c r="F186" i="22" s="1"/>
  <c r="F242" i="22" s="1"/>
  <c r="F298" i="22" s="1"/>
  <c r="F354" i="22" s="1"/>
  <c r="F410" i="22" s="1"/>
  <c r="F466" i="22" s="1"/>
  <c r="F522" i="22" s="1"/>
  <c r="F578" i="22" s="1"/>
  <c r="F634" i="22" s="1"/>
  <c r="F690" i="22" s="1"/>
  <c r="F746" i="22" s="1"/>
  <c r="F802" i="22" s="1"/>
  <c r="F858" i="22" s="1"/>
  <c r="F914" i="22" s="1"/>
  <c r="F970" i="22" s="1"/>
  <c r="F1026" i="22" s="1"/>
  <c r="F1082" i="22" s="1"/>
  <c r="F1138" i="22" s="1"/>
  <c r="F1194" i="22" s="1"/>
  <c r="F1250" i="22" s="1"/>
  <c r="F1306" i="22" s="1"/>
  <c r="F1362" i="22" s="1"/>
  <c r="E74" i="22"/>
  <c r="E130" i="22" s="1"/>
  <c r="E186" i="22" s="1"/>
  <c r="E242" i="22" s="1"/>
  <c r="E298" i="22" s="1"/>
  <c r="E354" i="22" s="1"/>
  <c r="E410" i="22" s="1"/>
  <c r="E466" i="22" s="1"/>
  <c r="E522" i="22" s="1"/>
  <c r="E578" i="22" s="1"/>
  <c r="E634" i="22" s="1"/>
  <c r="E690" i="22" s="1"/>
  <c r="E746" i="22" s="1"/>
  <c r="E802" i="22" s="1"/>
  <c r="E858" i="22" s="1"/>
  <c r="E914" i="22" s="1"/>
  <c r="E970" i="22" s="1"/>
  <c r="E1026" i="22" s="1"/>
  <c r="E1082" i="22" s="1"/>
  <c r="E1138" i="22" s="1"/>
  <c r="E1194" i="22" s="1"/>
  <c r="E1250" i="22" s="1"/>
  <c r="E1306" i="22" s="1"/>
  <c r="E1362" i="22" s="1"/>
  <c r="D74" i="22"/>
  <c r="D130" i="22" s="1"/>
  <c r="D186" i="22" s="1"/>
  <c r="D242" i="22" s="1"/>
  <c r="D298" i="22" s="1"/>
  <c r="D354" i="22" s="1"/>
  <c r="D410" i="22" s="1"/>
  <c r="D466" i="22" s="1"/>
  <c r="D522" i="22" s="1"/>
  <c r="D578" i="22" s="1"/>
  <c r="D634" i="22" s="1"/>
  <c r="D690" i="22" s="1"/>
  <c r="D746" i="22" s="1"/>
  <c r="D802" i="22" s="1"/>
  <c r="D858" i="22" s="1"/>
  <c r="D914" i="22" s="1"/>
  <c r="D970" i="22" s="1"/>
  <c r="D1026" i="22" s="1"/>
  <c r="D1082" i="22" s="1"/>
  <c r="D1138" i="22" s="1"/>
  <c r="D1194" i="22" s="1"/>
  <c r="D1250" i="22" s="1"/>
  <c r="D1306" i="22" s="1"/>
  <c r="D1362" i="22" s="1"/>
  <c r="B74" i="22"/>
  <c r="B130" i="22" s="1"/>
  <c r="B186" i="22" s="1"/>
  <c r="B242" i="22" s="1"/>
  <c r="B298" i="22" s="1"/>
  <c r="B354" i="22" s="1"/>
  <c r="B410" i="22" s="1"/>
  <c r="B466" i="22" s="1"/>
  <c r="B522" i="22" s="1"/>
  <c r="B578" i="22" s="1"/>
  <c r="B634" i="22" s="1"/>
  <c r="B690" i="22" s="1"/>
  <c r="B746" i="22" s="1"/>
  <c r="B802" i="22" s="1"/>
  <c r="B858" i="22" s="1"/>
  <c r="B914" i="22" s="1"/>
  <c r="B970" i="22" s="1"/>
  <c r="B1026" i="22" s="1"/>
  <c r="B1082" i="22" s="1"/>
  <c r="B1138" i="22" s="1"/>
  <c r="B1194" i="22" s="1"/>
  <c r="B1250" i="22" s="1"/>
  <c r="B1306" i="22" s="1"/>
  <c r="B1362" i="22" s="1"/>
  <c r="C74" i="22"/>
  <c r="C130" i="22" s="1"/>
  <c r="C186" i="22" s="1"/>
  <c r="C242" i="22" s="1"/>
  <c r="C298" i="22" s="1"/>
  <c r="C354" i="22" s="1"/>
  <c r="C410" i="22" s="1"/>
  <c r="C466" i="22" s="1"/>
  <c r="C522" i="22" s="1"/>
  <c r="C578" i="22" s="1"/>
  <c r="C634" i="22" s="1"/>
  <c r="C690" i="22" s="1"/>
  <c r="C746" i="22" s="1"/>
  <c r="C802" i="22" s="1"/>
  <c r="C858" i="22" s="1"/>
  <c r="C914" i="22" s="1"/>
  <c r="C970" i="22" s="1"/>
  <c r="C1026" i="22" s="1"/>
  <c r="C1082" i="22" s="1"/>
  <c r="C1138" i="22" s="1"/>
  <c r="C1194" i="22" s="1"/>
  <c r="C1250" i="22" s="1"/>
  <c r="C1306" i="22" s="1"/>
  <c r="C1362" i="22" s="1"/>
  <c r="F73" i="22"/>
  <c r="F129" i="22" s="1"/>
  <c r="F185" i="22" s="1"/>
  <c r="F241" i="22" s="1"/>
  <c r="F297" i="22" s="1"/>
  <c r="F353" i="22" s="1"/>
  <c r="F409" i="22" s="1"/>
  <c r="F465" i="22" s="1"/>
  <c r="F521" i="22" s="1"/>
  <c r="F577" i="22" s="1"/>
  <c r="F633" i="22" s="1"/>
  <c r="F689" i="22" s="1"/>
  <c r="F745" i="22" s="1"/>
  <c r="F801" i="22" s="1"/>
  <c r="F857" i="22" s="1"/>
  <c r="F913" i="22" s="1"/>
  <c r="F969" i="22" s="1"/>
  <c r="F1025" i="22" s="1"/>
  <c r="F1081" i="22" s="1"/>
  <c r="F1137" i="22" s="1"/>
  <c r="F1193" i="22" s="1"/>
  <c r="F1249" i="22" s="1"/>
  <c r="F1305" i="22" s="1"/>
  <c r="F1361" i="22" s="1"/>
  <c r="E73" i="22"/>
  <c r="E129" i="22" s="1"/>
  <c r="E185" i="22" s="1"/>
  <c r="E241" i="22" s="1"/>
  <c r="E297" i="22" s="1"/>
  <c r="E353" i="22" s="1"/>
  <c r="E409" i="22" s="1"/>
  <c r="E465" i="22" s="1"/>
  <c r="E521" i="22" s="1"/>
  <c r="E577" i="22" s="1"/>
  <c r="E633" i="22" s="1"/>
  <c r="E689" i="22" s="1"/>
  <c r="E745" i="22" s="1"/>
  <c r="E801" i="22" s="1"/>
  <c r="E857" i="22" s="1"/>
  <c r="E913" i="22" s="1"/>
  <c r="E969" i="22" s="1"/>
  <c r="E1025" i="22" s="1"/>
  <c r="E1081" i="22" s="1"/>
  <c r="E1137" i="22" s="1"/>
  <c r="E1193" i="22" s="1"/>
  <c r="E1249" i="22" s="1"/>
  <c r="E1305" i="22" s="1"/>
  <c r="E1361" i="22" s="1"/>
  <c r="D73" i="22"/>
  <c r="D129" i="22" s="1"/>
  <c r="D185" i="22" s="1"/>
  <c r="D241" i="22" s="1"/>
  <c r="D297" i="22" s="1"/>
  <c r="D353" i="22" s="1"/>
  <c r="D409" i="22" s="1"/>
  <c r="D465" i="22" s="1"/>
  <c r="D521" i="22" s="1"/>
  <c r="D577" i="22" s="1"/>
  <c r="D633" i="22" s="1"/>
  <c r="D689" i="22" s="1"/>
  <c r="D745" i="22" s="1"/>
  <c r="D801" i="22" s="1"/>
  <c r="D857" i="22" s="1"/>
  <c r="D913" i="22" s="1"/>
  <c r="D969" i="22" s="1"/>
  <c r="D1025" i="22" s="1"/>
  <c r="D1081" i="22" s="1"/>
  <c r="D1137" i="22" s="1"/>
  <c r="D1193" i="22" s="1"/>
  <c r="D1249" i="22" s="1"/>
  <c r="D1305" i="22" s="1"/>
  <c r="D1361" i="22" s="1"/>
  <c r="B73" i="22"/>
  <c r="B129" i="22" s="1"/>
  <c r="B185" i="22" s="1"/>
  <c r="B241" i="22" s="1"/>
  <c r="B297" i="22" s="1"/>
  <c r="B353" i="22" s="1"/>
  <c r="B409" i="22" s="1"/>
  <c r="B465" i="22" s="1"/>
  <c r="B521" i="22" s="1"/>
  <c r="B577" i="22" s="1"/>
  <c r="B633" i="22" s="1"/>
  <c r="B689" i="22" s="1"/>
  <c r="B745" i="22" s="1"/>
  <c r="B801" i="22" s="1"/>
  <c r="B857" i="22" s="1"/>
  <c r="B913" i="22" s="1"/>
  <c r="B969" i="22" s="1"/>
  <c r="B1025" i="22" s="1"/>
  <c r="B1081" i="22" s="1"/>
  <c r="B1137" i="22" s="1"/>
  <c r="B1193" i="22" s="1"/>
  <c r="B1249" i="22" s="1"/>
  <c r="B1305" i="22" s="1"/>
  <c r="B1361" i="22" s="1"/>
  <c r="C73" i="22"/>
  <c r="C129" i="22" s="1"/>
  <c r="C185" i="22" s="1"/>
  <c r="C241" i="22" s="1"/>
  <c r="C297" i="22" s="1"/>
  <c r="C353" i="22" s="1"/>
  <c r="C409" i="22" s="1"/>
  <c r="C465" i="22" s="1"/>
  <c r="C521" i="22" s="1"/>
  <c r="C577" i="22" s="1"/>
  <c r="C633" i="22" s="1"/>
  <c r="C689" i="22" s="1"/>
  <c r="C745" i="22" s="1"/>
  <c r="C801" i="22" s="1"/>
  <c r="C857" i="22" s="1"/>
  <c r="C913" i="22" s="1"/>
  <c r="C969" i="22" s="1"/>
  <c r="C1025" i="22" s="1"/>
  <c r="C1081" i="22" s="1"/>
  <c r="C1137" i="22" s="1"/>
  <c r="C1193" i="22" s="1"/>
  <c r="C1249" i="22" s="1"/>
  <c r="C1305" i="22" s="1"/>
  <c r="C1361" i="22" s="1"/>
  <c r="F72" i="22"/>
  <c r="F128" i="22" s="1"/>
  <c r="F184" i="22" s="1"/>
  <c r="F240" i="22" s="1"/>
  <c r="F296" i="22" s="1"/>
  <c r="F352" i="22" s="1"/>
  <c r="F408" i="22" s="1"/>
  <c r="F464" i="22" s="1"/>
  <c r="F520" i="22" s="1"/>
  <c r="F576" i="22" s="1"/>
  <c r="F632" i="22" s="1"/>
  <c r="F688" i="22" s="1"/>
  <c r="F744" i="22" s="1"/>
  <c r="F800" i="22" s="1"/>
  <c r="F856" i="22" s="1"/>
  <c r="F912" i="22" s="1"/>
  <c r="F968" i="22" s="1"/>
  <c r="F1024" i="22" s="1"/>
  <c r="F1080" i="22" s="1"/>
  <c r="F1136" i="22" s="1"/>
  <c r="F1192" i="22" s="1"/>
  <c r="F1248" i="22" s="1"/>
  <c r="F1304" i="22" s="1"/>
  <c r="F1360" i="22" s="1"/>
  <c r="E72" i="22"/>
  <c r="E128" i="22" s="1"/>
  <c r="E184" i="22" s="1"/>
  <c r="E240" i="22" s="1"/>
  <c r="E296" i="22" s="1"/>
  <c r="E352" i="22" s="1"/>
  <c r="E408" i="22" s="1"/>
  <c r="E464" i="22" s="1"/>
  <c r="E520" i="22" s="1"/>
  <c r="E576" i="22" s="1"/>
  <c r="E632" i="22" s="1"/>
  <c r="E688" i="22" s="1"/>
  <c r="E744" i="22" s="1"/>
  <c r="E800" i="22" s="1"/>
  <c r="E856" i="22" s="1"/>
  <c r="E912" i="22" s="1"/>
  <c r="E968" i="22" s="1"/>
  <c r="E1024" i="22" s="1"/>
  <c r="E1080" i="22" s="1"/>
  <c r="E1136" i="22" s="1"/>
  <c r="E1192" i="22" s="1"/>
  <c r="E1248" i="22" s="1"/>
  <c r="E1304" i="22" s="1"/>
  <c r="E1360" i="22" s="1"/>
  <c r="D72" i="22"/>
  <c r="D128" i="22" s="1"/>
  <c r="D184" i="22" s="1"/>
  <c r="D240" i="22" s="1"/>
  <c r="D296" i="22" s="1"/>
  <c r="D352" i="22" s="1"/>
  <c r="D408" i="22" s="1"/>
  <c r="D464" i="22" s="1"/>
  <c r="D520" i="22" s="1"/>
  <c r="D576" i="22" s="1"/>
  <c r="D632" i="22" s="1"/>
  <c r="D688" i="22" s="1"/>
  <c r="D744" i="22" s="1"/>
  <c r="D800" i="22" s="1"/>
  <c r="D856" i="22" s="1"/>
  <c r="D912" i="22" s="1"/>
  <c r="D968" i="22" s="1"/>
  <c r="D1024" i="22" s="1"/>
  <c r="D1080" i="22" s="1"/>
  <c r="D1136" i="22" s="1"/>
  <c r="D1192" i="22" s="1"/>
  <c r="D1248" i="22" s="1"/>
  <c r="D1304" i="22" s="1"/>
  <c r="D1360" i="22" s="1"/>
  <c r="B72" i="22"/>
  <c r="B184" i="22" s="1"/>
  <c r="B240" i="22" s="1"/>
  <c r="B296" i="22" s="1"/>
  <c r="B688" i="22" s="1"/>
  <c r="B744" i="22" s="1"/>
  <c r="B800" i="22" s="1"/>
  <c r="B856" i="22" s="1"/>
  <c r="B912" i="22" s="1"/>
  <c r="B968" i="22" s="1"/>
  <c r="B1024" i="22" s="1"/>
  <c r="B1080" i="22" s="1"/>
  <c r="B1136" i="22" s="1"/>
  <c r="B1192" i="22" s="1"/>
  <c r="B1248" i="22" s="1"/>
  <c r="B1304" i="22" s="1"/>
  <c r="B1360" i="22" s="1"/>
  <c r="C72" i="22"/>
  <c r="C128" i="22" s="1"/>
  <c r="C184" i="22" s="1"/>
  <c r="C240" i="22" s="1"/>
  <c r="C296" i="22" s="1"/>
  <c r="C352" i="22" s="1"/>
  <c r="C408" i="22" s="1"/>
  <c r="C464" i="22" s="1"/>
  <c r="C520" i="22" s="1"/>
  <c r="C576" i="22" s="1"/>
  <c r="C632" i="22" s="1"/>
  <c r="C688" i="22" s="1"/>
  <c r="C744" i="22" s="1"/>
  <c r="C800" i="22" s="1"/>
  <c r="C856" i="22" s="1"/>
  <c r="C912" i="22" s="1"/>
  <c r="C968" i="22" s="1"/>
  <c r="C1024" i="22" s="1"/>
  <c r="C1080" i="22" s="1"/>
  <c r="C1136" i="22" s="1"/>
  <c r="C1192" i="22" s="1"/>
  <c r="C1248" i="22" s="1"/>
  <c r="C1304" i="22" s="1"/>
  <c r="C1360" i="22" s="1"/>
  <c r="F71" i="22"/>
  <c r="F127" i="22" s="1"/>
  <c r="F183" i="22" s="1"/>
  <c r="F239" i="22" s="1"/>
  <c r="F295" i="22" s="1"/>
  <c r="F351" i="22" s="1"/>
  <c r="F407" i="22" s="1"/>
  <c r="F463" i="22" s="1"/>
  <c r="F519" i="22" s="1"/>
  <c r="F575" i="22" s="1"/>
  <c r="F631" i="22" s="1"/>
  <c r="F687" i="22" s="1"/>
  <c r="F743" i="22" s="1"/>
  <c r="F799" i="22" s="1"/>
  <c r="F855" i="22" s="1"/>
  <c r="F911" i="22" s="1"/>
  <c r="F967" i="22" s="1"/>
  <c r="F1023" i="22" s="1"/>
  <c r="F1079" i="22" s="1"/>
  <c r="F1135" i="22" s="1"/>
  <c r="F1191" i="22" s="1"/>
  <c r="F1247" i="22" s="1"/>
  <c r="F1303" i="22" s="1"/>
  <c r="F1359" i="22" s="1"/>
  <c r="E71" i="22"/>
  <c r="E127" i="22" s="1"/>
  <c r="E183" i="22" s="1"/>
  <c r="E239" i="22" s="1"/>
  <c r="E295" i="22" s="1"/>
  <c r="E351" i="22" s="1"/>
  <c r="E407" i="22" s="1"/>
  <c r="E463" i="22" s="1"/>
  <c r="E519" i="22" s="1"/>
  <c r="E575" i="22" s="1"/>
  <c r="E631" i="22" s="1"/>
  <c r="E687" i="22" s="1"/>
  <c r="E743" i="22" s="1"/>
  <c r="E799" i="22" s="1"/>
  <c r="E855" i="22" s="1"/>
  <c r="E911" i="22" s="1"/>
  <c r="E967" i="22" s="1"/>
  <c r="E1023" i="22" s="1"/>
  <c r="E1079" i="22" s="1"/>
  <c r="E1135" i="22" s="1"/>
  <c r="E1191" i="22" s="1"/>
  <c r="E1247" i="22" s="1"/>
  <c r="E1303" i="22" s="1"/>
  <c r="E1359" i="22" s="1"/>
  <c r="D71" i="22"/>
  <c r="D127" i="22" s="1"/>
  <c r="D183" i="22" s="1"/>
  <c r="D239" i="22" s="1"/>
  <c r="D295" i="22" s="1"/>
  <c r="D351" i="22" s="1"/>
  <c r="D407" i="22" s="1"/>
  <c r="D463" i="22" s="1"/>
  <c r="D519" i="22" s="1"/>
  <c r="D575" i="22" s="1"/>
  <c r="D631" i="22" s="1"/>
  <c r="D687" i="22" s="1"/>
  <c r="D743" i="22" s="1"/>
  <c r="D799" i="22" s="1"/>
  <c r="D855" i="22" s="1"/>
  <c r="D911" i="22" s="1"/>
  <c r="D967" i="22" s="1"/>
  <c r="D1023" i="22" s="1"/>
  <c r="D1079" i="22" s="1"/>
  <c r="D1135" i="22" s="1"/>
  <c r="D1191" i="22" s="1"/>
  <c r="D1247" i="22" s="1"/>
  <c r="D1303" i="22" s="1"/>
  <c r="D1359" i="22" s="1"/>
  <c r="B71" i="22"/>
  <c r="B127" i="22" s="1"/>
  <c r="B183" i="22" s="1"/>
  <c r="B239" i="22" s="1"/>
  <c r="B295" i="22" s="1"/>
  <c r="B575" i="22" s="1"/>
  <c r="B687" i="22" s="1"/>
  <c r="B743" i="22" s="1"/>
  <c r="B799" i="22" s="1"/>
  <c r="B855" i="22" s="1"/>
  <c r="B911" i="22" s="1"/>
  <c r="B967" i="22" s="1"/>
  <c r="B1023" i="22" s="1"/>
  <c r="B1079" i="22" s="1"/>
  <c r="B1135" i="22" s="1"/>
  <c r="B1191" i="22" s="1"/>
  <c r="B1247" i="22" s="1"/>
  <c r="B1303" i="22" s="1"/>
  <c r="B1359" i="22" s="1"/>
  <c r="C71" i="22"/>
  <c r="C127" i="22" s="1"/>
  <c r="C183" i="22" s="1"/>
  <c r="C239" i="22" s="1"/>
  <c r="C295" i="22" s="1"/>
  <c r="C351" i="22" s="1"/>
  <c r="C407" i="22" s="1"/>
  <c r="C463" i="22" s="1"/>
  <c r="C519" i="22" s="1"/>
  <c r="C575" i="22" s="1"/>
  <c r="C631" i="22" s="1"/>
  <c r="C687" i="22" s="1"/>
  <c r="C743" i="22" s="1"/>
  <c r="C799" i="22" s="1"/>
  <c r="C855" i="22" s="1"/>
  <c r="C911" i="22" s="1"/>
  <c r="C967" i="22" s="1"/>
  <c r="C1023" i="22" s="1"/>
  <c r="C1079" i="22" s="1"/>
  <c r="C1135" i="22" s="1"/>
  <c r="C1191" i="22" s="1"/>
  <c r="C1247" i="22" s="1"/>
  <c r="C1303" i="22" s="1"/>
  <c r="C1359" i="22" s="1"/>
  <c r="F70" i="22"/>
  <c r="F126" i="22" s="1"/>
  <c r="F182" i="22" s="1"/>
  <c r="F238" i="22" s="1"/>
  <c r="F294" i="22" s="1"/>
  <c r="F350" i="22" s="1"/>
  <c r="F406" i="22" s="1"/>
  <c r="F462" i="22" s="1"/>
  <c r="F518" i="22" s="1"/>
  <c r="F574" i="22" s="1"/>
  <c r="F630" i="22" s="1"/>
  <c r="F686" i="22" s="1"/>
  <c r="F742" i="22" s="1"/>
  <c r="F798" i="22" s="1"/>
  <c r="F854" i="22" s="1"/>
  <c r="F910" i="22" s="1"/>
  <c r="F966" i="22" s="1"/>
  <c r="F1022" i="22" s="1"/>
  <c r="F1078" i="22" s="1"/>
  <c r="F1134" i="22" s="1"/>
  <c r="F1190" i="22" s="1"/>
  <c r="F1246" i="22" s="1"/>
  <c r="F1302" i="22" s="1"/>
  <c r="F1358" i="22" s="1"/>
  <c r="E70" i="22"/>
  <c r="E126" i="22" s="1"/>
  <c r="E182" i="22" s="1"/>
  <c r="E238" i="22" s="1"/>
  <c r="E294" i="22" s="1"/>
  <c r="E350" i="22" s="1"/>
  <c r="E406" i="22" s="1"/>
  <c r="E462" i="22" s="1"/>
  <c r="E518" i="22" s="1"/>
  <c r="E574" i="22" s="1"/>
  <c r="E630" i="22" s="1"/>
  <c r="E686" i="22" s="1"/>
  <c r="E742" i="22" s="1"/>
  <c r="E798" i="22" s="1"/>
  <c r="E854" i="22" s="1"/>
  <c r="E910" i="22" s="1"/>
  <c r="E966" i="22" s="1"/>
  <c r="E1022" i="22" s="1"/>
  <c r="E1078" i="22" s="1"/>
  <c r="E1134" i="22" s="1"/>
  <c r="E1190" i="22" s="1"/>
  <c r="E1246" i="22" s="1"/>
  <c r="E1302" i="22" s="1"/>
  <c r="E1358" i="22" s="1"/>
  <c r="D70" i="22"/>
  <c r="D126" i="22" s="1"/>
  <c r="D182" i="22" s="1"/>
  <c r="D238" i="22" s="1"/>
  <c r="D294" i="22" s="1"/>
  <c r="D350" i="22" s="1"/>
  <c r="D406" i="22" s="1"/>
  <c r="D462" i="22" s="1"/>
  <c r="D518" i="22" s="1"/>
  <c r="D574" i="22" s="1"/>
  <c r="D630" i="22" s="1"/>
  <c r="D686" i="22" s="1"/>
  <c r="D742" i="22" s="1"/>
  <c r="D798" i="22" s="1"/>
  <c r="D854" i="22" s="1"/>
  <c r="D910" i="22" s="1"/>
  <c r="D966" i="22" s="1"/>
  <c r="D1022" i="22" s="1"/>
  <c r="D1078" i="22" s="1"/>
  <c r="D1134" i="22" s="1"/>
  <c r="D1190" i="22" s="1"/>
  <c r="D1246" i="22" s="1"/>
  <c r="D1302" i="22" s="1"/>
  <c r="D1358" i="22" s="1"/>
  <c r="B70" i="22"/>
  <c r="B126" i="22" s="1"/>
  <c r="B182" i="22" s="1"/>
  <c r="B238" i="22" s="1"/>
  <c r="B294" i="22" s="1"/>
  <c r="B350" i="22" s="1"/>
  <c r="B406" i="22" s="1"/>
  <c r="B462" i="22" s="1"/>
  <c r="B518" i="22" s="1"/>
  <c r="B686" i="22" s="1"/>
  <c r="B742" i="22" s="1"/>
  <c r="B798" i="22" s="1"/>
  <c r="B854" i="22" s="1"/>
  <c r="B910" i="22" s="1"/>
  <c r="B966" i="22" s="1"/>
  <c r="B1022" i="22" s="1"/>
  <c r="B1078" i="22" s="1"/>
  <c r="B1134" i="22" s="1"/>
  <c r="B1190" i="22" s="1"/>
  <c r="B1246" i="22" s="1"/>
  <c r="B1302" i="22" s="1"/>
  <c r="B1358" i="22" s="1"/>
  <c r="C70" i="22"/>
  <c r="C126" i="22" s="1"/>
  <c r="C182" i="22" s="1"/>
  <c r="C238" i="22" s="1"/>
  <c r="C294" i="22" s="1"/>
  <c r="C350" i="22" s="1"/>
  <c r="C406" i="22" s="1"/>
  <c r="C462" i="22" s="1"/>
  <c r="C518" i="22" s="1"/>
  <c r="C574" i="22" s="1"/>
  <c r="C630" i="22" s="1"/>
  <c r="C686" i="22" s="1"/>
  <c r="C742" i="22" s="1"/>
  <c r="C798" i="22" s="1"/>
  <c r="C854" i="22" s="1"/>
  <c r="C910" i="22" s="1"/>
  <c r="C966" i="22" s="1"/>
  <c r="C1022" i="22" s="1"/>
  <c r="C1078" i="22" s="1"/>
  <c r="C1134" i="22" s="1"/>
  <c r="C1190" i="22" s="1"/>
  <c r="C1246" i="22" s="1"/>
  <c r="C1302" i="22" s="1"/>
  <c r="C1358" i="22" s="1"/>
  <c r="F69" i="22"/>
  <c r="F125" i="22" s="1"/>
  <c r="F181" i="22" s="1"/>
  <c r="F237" i="22" s="1"/>
  <c r="F293" i="22" s="1"/>
  <c r="F349" i="22" s="1"/>
  <c r="F405" i="22" s="1"/>
  <c r="F461" i="22" s="1"/>
  <c r="F517" i="22" s="1"/>
  <c r="F573" i="22" s="1"/>
  <c r="F629" i="22" s="1"/>
  <c r="F685" i="22" s="1"/>
  <c r="F741" i="22" s="1"/>
  <c r="F797" i="22" s="1"/>
  <c r="F853" i="22" s="1"/>
  <c r="F909" i="22" s="1"/>
  <c r="F965" i="22" s="1"/>
  <c r="F1021" i="22" s="1"/>
  <c r="F1077" i="22" s="1"/>
  <c r="F1133" i="22" s="1"/>
  <c r="F1189" i="22" s="1"/>
  <c r="F1245" i="22" s="1"/>
  <c r="F1301" i="22" s="1"/>
  <c r="F1357" i="22" s="1"/>
  <c r="E69" i="22"/>
  <c r="E125" i="22" s="1"/>
  <c r="D69" i="22"/>
  <c r="D125" i="22" s="1"/>
  <c r="D181" i="22" s="1"/>
  <c r="D237" i="22" s="1"/>
  <c r="D293" i="22" s="1"/>
  <c r="D349" i="22" s="1"/>
  <c r="D405" i="22" s="1"/>
  <c r="D461" i="22" s="1"/>
  <c r="D517" i="22" s="1"/>
  <c r="D573" i="22" s="1"/>
  <c r="D629" i="22" s="1"/>
  <c r="D685" i="22" s="1"/>
  <c r="D741" i="22" s="1"/>
  <c r="D797" i="22" s="1"/>
  <c r="D853" i="22" s="1"/>
  <c r="D909" i="22" s="1"/>
  <c r="D965" i="22" s="1"/>
  <c r="D1021" i="22" s="1"/>
  <c r="D1077" i="22" s="1"/>
  <c r="D1133" i="22" s="1"/>
  <c r="D1189" i="22" s="1"/>
  <c r="D1245" i="22" s="1"/>
  <c r="D1301" i="22" s="1"/>
  <c r="D1357" i="22" s="1"/>
  <c r="B69" i="22"/>
  <c r="B125" i="22" s="1"/>
  <c r="B237" i="22" s="1"/>
  <c r="B293" i="22" s="1"/>
  <c r="B349" i="22" s="1"/>
  <c r="B405" i="22" s="1"/>
  <c r="B461" i="22" s="1"/>
  <c r="B517" i="22" s="1"/>
  <c r="B573" i="22" s="1"/>
  <c r="B685" i="22" s="1"/>
  <c r="B741" i="22" s="1"/>
  <c r="B797" i="22" s="1"/>
  <c r="B853" i="22" s="1"/>
  <c r="B909" i="22" s="1"/>
  <c r="B965" i="22" s="1"/>
  <c r="B1021" i="22" s="1"/>
  <c r="B1077" i="22" s="1"/>
  <c r="B1133" i="22" s="1"/>
  <c r="B1189" i="22" s="1"/>
  <c r="B1245" i="22" s="1"/>
  <c r="B1301" i="22" s="1"/>
  <c r="B1357" i="22" s="1"/>
  <c r="C69" i="22"/>
  <c r="C125" i="22" s="1"/>
  <c r="C181" i="22" s="1"/>
  <c r="C237" i="22" s="1"/>
  <c r="C293" i="22" s="1"/>
  <c r="C349" i="22" s="1"/>
  <c r="C405" i="22" s="1"/>
  <c r="C461" i="22" s="1"/>
  <c r="C517" i="22" s="1"/>
  <c r="C573" i="22" s="1"/>
  <c r="C629" i="22" s="1"/>
  <c r="C685" i="22" s="1"/>
  <c r="C741" i="22" s="1"/>
  <c r="C797" i="22" s="1"/>
  <c r="C853" i="22" s="1"/>
  <c r="C909" i="22" s="1"/>
  <c r="C965" i="22" s="1"/>
  <c r="C1021" i="22" s="1"/>
  <c r="C1077" i="22" s="1"/>
  <c r="C1133" i="22" s="1"/>
  <c r="C1189" i="22" s="1"/>
  <c r="C1245" i="22" s="1"/>
  <c r="C1301" i="22" s="1"/>
  <c r="C1357" i="22" s="1"/>
  <c r="A61" i="22"/>
  <c r="A117" i="22" s="1"/>
  <c r="F67" i="22"/>
  <c r="F123" i="22" s="1"/>
  <c r="F179" i="22" s="1"/>
  <c r="F235" i="22" s="1"/>
  <c r="F291" i="22" s="1"/>
  <c r="F347" i="22" s="1"/>
  <c r="F403" i="22" s="1"/>
  <c r="F459" i="22" s="1"/>
  <c r="F515" i="22" s="1"/>
  <c r="F571" i="22" s="1"/>
  <c r="F627" i="22" s="1"/>
  <c r="F683" i="22" s="1"/>
  <c r="F739" i="22" s="1"/>
  <c r="F795" i="22" s="1"/>
  <c r="F851" i="22" s="1"/>
  <c r="F907" i="22" s="1"/>
  <c r="F963" i="22" s="1"/>
  <c r="F1019" i="22" s="1"/>
  <c r="F1075" i="22" s="1"/>
  <c r="F1131" i="22" s="1"/>
  <c r="F1187" i="22" s="1"/>
  <c r="F1243" i="22" s="1"/>
  <c r="F1299" i="22" s="1"/>
  <c r="F1355" i="22" s="1"/>
  <c r="E67" i="22"/>
  <c r="E123" i="22" s="1"/>
  <c r="E179" i="22" s="1"/>
  <c r="E235" i="22" s="1"/>
  <c r="E291" i="22" s="1"/>
  <c r="E347" i="22" s="1"/>
  <c r="E403" i="22" s="1"/>
  <c r="E459" i="22" s="1"/>
  <c r="E515" i="22" s="1"/>
  <c r="E571" i="22" s="1"/>
  <c r="E627" i="22" s="1"/>
  <c r="E683" i="22" s="1"/>
  <c r="E739" i="22" s="1"/>
  <c r="E795" i="22" s="1"/>
  <c r="E851" i="22" s="1"/>
  <c r="E907" i="22" s="1"/>
  <c r="E963" i="22" s="1"/>
  <c r="E1019" i="22" s="1"/>
  <c r="E1075" i="22" s="1"/>
  <c r="E1131" i="22" s="1"/>
  <c r="E1187" i="22" s="1"/>
  <c r="E1243" i="22" s="1"/>
  <c r="E1299" i="22" s="1"/>
  <c r="E1355" i="22" s="1"/>
  <c r="D67" i="22"/>
  <c r="D123" i="22" s="1"/>
  <c r="D179" i="22" s="1"/>
  <c r="D235" i="22" s="1"/>
  <c r="D291" i="22" s="1"/>
  <c r="D347" i="22" s="1"/>
  <c r="D403" i="22" s="1"/>
  <c r="D459" i="22" s="1"/>
  <c r="D515" i="22" s="1"/>
  <c r="D571" i="22" s="1"/>
  <c r="D627" i="22" s="1"/>
  <c r="D683" i="22" s="1"/>
  <c r="D739" i="22" s="1"/>
  <c r="D795" i="22" s="1"/>
  <c r="D851" i="22" s="1"/>
  <c r="D907" i="22" s="1"/>
  <c r="D963" i="22" s="1"/>
  <c r="D1019" i="22" s="1"/>
  <c r="D1075" i="22" s="1"/>
  <c r="D1131" i="22" s="1"/>
  <c r="D1187" i="22" s="1"/>
  <c r="D1243" i="22" s="1"/>
  <c r="D1299" i="22" s="1"/>
  <c r="D1355" i="22" s="1"/>
  <c r="B67" i="22"/>
  <c r="B123" i="22" s="1"/>
  <c r="B179" i="22" s="1"/>
  <c r="B235" i="22" s="1"/>
  <c r="B291" i="22" s="1"/>
  <c r="B347" i="22" s="1"/>
  <c r="B403" i="22" s="1"/>
  <c r="B459" i="22" s="1"/>
  <c r="B515" i="22" s="1"/>
  <c r="B571" i="22" s="1"/>
  <c r="B627" i="22" s="1"/>
  <c r="B683" i="22" s="1"/>
  <c r="B739" i="22" s="1"/>
  <c r="B795" i="22" s="1"/>
  <c r="B851" i="22" s="1"/>
  <c r="B907" i="22" s="1"/>
  <c r="B963" i="22" s="1"/>
  <c r="B1019" i="22" s="1"/>
  <c r="B1075" i="22" s="1"/>
  <c r="B1131" i="22" s="1"/>
  <c r="B1187" i="22" s="1"/>
  <c r="B1243" i="22" s="1"/>
  <c r="B1299" i="22" s="1"/>
  <c r="B1355" i="22" s="1"/>
  <c r="C67" i="22"/>
  <c r="C123" i="22" s="1"/>
  <c r="C179" i="22" s="1"/>
  <c r="C235" i="22" s="1"/>
  <c r="C291" i="22" s="1"/>
  <c r="C347" i="22" s="1"/>
  <c r="C403" i="22" s="1"/>
  <c r="C459" i="22" s="1"/>
  <c r="C515" i="22" s="1"/>
  <c r="C571" i="22" s="1"/>
  <c r="C627" i="22" s="1"/>
  <c r="C683" i="22" s="1"/>
  <c r="C739" i="22" s="1"/>
  <c r="C795" i="22" s="1"/>
  <c r="C851" i="22" s="1"/>
  <c r="C907" i="22" s="1"/>
  <c r="C963" i="22" s="1"/>
  <c r="C1019" i="22" s="1"/>
  <c r="C1075" i="22" s="1"/>
  <c r="C1131" i="22" s="1"/>
  <c r="C1187" i="22" s="1"/>
  <c r="C1243" i="22" s="1"/>
  <c r="C1299" i="22" s="1"/>
  <c r="C1355" i="22" s="1"/>
  <c r="F66" i="22"/>
  <c r="F122" i="22" s="1"/>
  <c r="F178" i="22" s="1"/>
  <c r="F234" i="22" s="1"/>
  <c r="F290" i="22" s="1"/>
  <c r="F346" i="22" s="1"/>
  <c r="F402" i="22" s="1"/>
  <c r="F458" i="22" s="1"/>
  <c r="F514" i="22" s="1"/>
  <c r="F570" i="22" s="1"/>
  <c r="F626" i="22" s="1"/>
  <c r="F682" i="22" s="1"/>
  <c r="F738" i="22" s="1"/>
  <c r="F794" i="22" s="1"/>
  <c r="F850" i="22" s="1"/>
  <c r="F906" i="22" s="1"/>
  <c r="F962" i="22" s="1"/>
  <c r="F1018" i="22" s="1"/>
  <c r="F1074" i="22" s="1"/>
  <c r="F1130" i="22" s="1"/>
  <c r="F1186" i="22" s="1"/>
  <c r="F1242" i="22" s="1"/>
  <c r="F1298" i="22" s="1"/>
  <c r="F1354" i="22" s="1"/>
  <c r="E66" i="22"/>
  <c r="E122" i="22" s="1"/>
  <c r="E178" i="22" s="1"/>
  <c r="E234" i="22" s="1"/>
  <c r="E290" i="22" s="1"/>
  <c r="E346" i="22" s="1"/>
  <c r="E402" i="22" s="1"/>
  <c r="E458" i="22" s="1"/>
  <c r="E514" i="22" s="1"/>
  <c r="E570" i="22" s="1"/>
  <c r="E626" i="22" s="1"/>
  <c r="E682" i="22" s="1"/>
  <c r="E738" i="22" s="1"/>
  <c r="E794" i="22" s="1"/>
  <c r="E850" i="22" s="1"/>
  <c r="E906" i="22" s="1"/>
  <c r="E962" i="22" s="1"/>
  <c r="E1018" i="22" s="1"/>
  <c r="E1074" i="22" s="1"/>
  <c r="E1130" i="22" s="1"/>
  <c r="E1186" i="22" s="1"/>
  <c r="E1242" i="22" s="1"/>
  <c r="E1298" i="22" s="1"/>
  <c r="E1354" i="22" s="1"/>
  <c r="D66" i="22"/>
  <c r="D122" i="22" s="1"/>
  <c r="D178" i="22" s="1"/>
  <c r="D234" i="22" s="1"/>
  <c r="D290" i="22" s="1"/>
  <c r="D346" i="22" s="1"/>
  <c r="D402" i="22" s="1"/>
  <c r="D458" i="22" s="1"/>
  <c r="D514" i="22" s="1"/>
  <c r="D570" i="22" s="1"/>
  <c r="D626" i="22" s="1"/>
  <c r="D682" i="22" s="1"/>
  <c r="D738" i="22" s="1"/>
  <c r="D794" i="22" s="1"/>
  <c r="D850" i="22" s="1"/>
  <c r="D906" i="22" s="1"/>
  <c r="D962" i="22" s="1"/>
  <c r="D1018" i="22" s="1"/>
  <c r="D1074" i="22" s="1"/>
  <c r="D1130" i="22" s="1"/>
  <c r="D1186" i="22" s="1"/>
  <c r="D1242" i="22" s="1"/>
  <c r="D1298" i="22" s="1"/>
  <c r="D1354" i="22" s="1"/>
  <c r="B66" i="22"/>
  <c r="B122" i="22" s="1"/>
  <c r="B178" i="22" s="1"/>
  <c r="B234" i="22" s="1"/>
  <c r="B290" i="22" s="1"/>
  <c r="B346" i="22" s="1"/>
  <c r="B402" i="22" s="1"/>
  <c r="B458" i="22" s="1"/>
  <c r="B514" i="22" s="1"/>
  <c r="B570" i="22" s="1"/>
  <c r="B626" i="22" s="1"/>
  <c r="B682" i="22" s="1"/>
  <c r="B738" i="22" s="1"/>
  <c r="B794" i="22" s="1"/>
  <c r="B850" i="22" s="1"/>
  <c r="B906" i="22" s="1"/>
  <c r="B962" i="22" s="1"/>
  <c r="B1018" i="22" s="1"/>
  <c r="B1074" i="22" s="1"/>
  <c r="B1130" i="22" s="1"/>
  <c r="B1186" i="22" s="1"/>
  <c r="B1242" i="22" s="1"/>
  <c r="B1298" i="22" s="1"/>
  <c r="B1354" i="22" s="1"/>
  <c r="C66" i="22"/>
  <c r="C122" i="22" s="1"/>
  <c r="C178" i="22" s="1"/>
  <c r="C234" i="22" s="1"/>
  <c r="C290" i="22" s="1"/>
  <c r="C346" i="22" s="1"/>
  <c r="C402" i="22" s="1"/>
  <c r="C458" i="22" s="1"/>
  <c r="C514" i="22" s="1"/>
  <c r="C570" i="22" s="1"/>
  <c r="C626" i="22" s="1"/>
  <c r="C682" i="22" s="1"/>
  <c r="C738" i="22" s="1"/>
  <c r="C794" i="22" s="1"/>
  <c r="C850" i="22" s="1"/>
  <c r="C906" i="22" s="1"/>
  <c r="C962" i="22" s="1"/>
  <c r="C1018" i="22" s="1"/>
  <c r="C1074" i="22" s="1"/>
  <c r="C1130" i="22" s="1"/>
  <c r="C1186" i="22" s="1"/>
  <c r="C1242" i="22" s="1"/>
  <c r="C1298" i="22" s="1"/>
  <c r="C1354" i="22" s="1"/>
  <c r="F65" i="22"/>
  <c r="F121" i="22" s="1"/>
  <c r="F177" i="22" s="1"/>
  <c r="F233" i="22" s="1"/>
  <c r="F289" i="22" s="1"/>
  <c r="F345" i="22" s="1"/>
  <c r="F401" i="22" s="1"/>
  <c r="F457" i="22" s="1"/>
  <c r="F513" i="22" s="1"/>
  <c r="F569" i="22" s="1"/>
  <c r="F625" i="22" s="1"/>
  <c r="F681" i="22" s="1"/>
  <c r="F737" i="22" s="1"/>
  <c r="F793" i="22" s="1"/>
  <c r="F849" i="22" s="1"/>
  <c r="F905" i="22" s="1"/>
  <c r="F961" i="22" s="1"/>
  <c r="F1017" i="22" s="1"/>
  <c r="F1073" i="22" s="1"/>
  <c r="F1129" i="22" s="1"/>
  <c r="F1185" i="22" s="1"/>
  <c r="F1241" i="22" s="1"/>
  <c r="F1297" i="22" s="1"/>
  <c r="F1353" i="22" s="1"/>
  <c r="E65" i="22"/>
  <c r="E121" i="22" s="1"/>
  <c r="E177" i="22" s="1"/>
  <c r="E233" i="22" s="1"/>
  <c r="E289" i="22" s="1"/>
  <c r="E345" i="22" s="1"/>
  <c r="E401" i="22" s="1"/>
  <c r="E457" i="22" s="1"/>
  <c r="E513" i="22" s="1"/>
  <c r="E569" i="22" s="1"/>
  <c r="E625" i="22" s="1"/>
  <c r="E681" i="22" s="1"/>
  <c r="E737" i="22" s="1"/>
  <c r="E793" i="22" s="1"/>
  <c r="E849" i="22" s="1"/>
  <c r="E905" i="22" s="1"/>
  <c r="E961" i="22" s="1"/>
  <c r="E1017" i="22" s="1"/>
  <c r="E1073" i="22" s="1"/>
  <c r="E1129" i="22" s="1"/>
  <c r="E1185" i="22" s="1"/>
  <c r="E1241" i="22" s="1"/>
  <c r="E1297" i="22" s="1"/>
  <c r="E1353" i="22" s="1"/>
  <c r="D65" i="22"/>
  <c r="D121" i="22" s="1"/>
  <c r="D177" i="22" s="1"/>
  <c r="D233" i="22" s="1"/>
  <c r="D289" i="22" s="1"/>
  <c r="D345" i="22" s="1"/>
  <c r="D401" i="22" s="1"/>
  <c r="D457" i="22" s="1"/>
  <c r="D513" i="22" s="1"/>
  <c r="D569" i="22" s="1"/>
  <c r="D625" i="22" s="1"/>
  <c r="D681" i="22" s="1"/>
  <c r="D737" i="22" s="1"/>
  <c r="D793" i="22" s="1"/>
  <c r="D849" i="22" s="1"/>
  <c r="D905" i="22" s="1"/>
  <c r="D961" i="22" s="1"/>
  <c r="D1017" i="22" s="1"/>
  <c r="D1073" i="22" s="1"/>
  <c r="D1129" i="22" s="1"/>
  <c r="D1185" i="22" s="1"/>
  <c r="D1241" i="22" s="1"/>
  <c r="D1297" i="22" s="1"/>
  <c r="D1353" i="22" s="1"/>
  <c r="B65" i="22"/>
  <c r="B121" i="22" s="1"/>
  <c r="B177" i="22" s="1"/>
  <c r="B233" i="22" s="1"/>
  <c r="B289" i="22" s="1"/>
  <c r="B345" i="22" s="1"/>
  <c r="B401" i="22" s="1"/>
  <c r="B457" i="22" s="1"/>
  <c r="B513" i="22" s="1"/>
  <c r="B569" i="22" s="1"/>
  <c r="B625" i="22" s="1"/>
  <c r="B681" i="22" s="1"/>
  <c r="B737" i="22" s="1"/>
  <c r="B793" i="22" s="1"/>
  <c r="B849" i="22" s="1"/>
  <c r="B905" i="22" s="1"/>
  <c r="B961" i="22" s="1"/>
  <c r="B1017" i="22" s="1"/>
  <c r="B1073" i="22" s="1"/>
  <c r="B1129" i="22" s="1"/>
  <c r="B1185" i="22" s="1"/>
  <c r="B1241" i="22" s="1"/>
  <c r="B1297" i="22" s="1"/>
  <c r="B1353" i="22" s="1"/>
  <c r="C65" i="22"/>
  <c r="C121" i="22" s="1"/>
  <c r="C177" i="22" s="1"/>
  <c r="C233" i="22" s="1"/>
  <c r="C289" i="22" s="1"/>
  <c r="C345" i="22" s="1"/>
  <c r="C401" i="22" s="1"/>
  <c r="C457" i="22" s="1"/>
  <c r="C513" i="22" s="1"/>
  <c r="C569" i="22" s="1"/>
  <c r="C625" i="22" s="1"/>
  <c r="C681" i="22" s="1"/>
  <c r="C737" i="22" s="1"/>
  <c r="C793" i="22" s="1"/>
  <c r="C849" i="22" s="1"/>
  <c r="C905" i="22" s="1"/>
  <c r="C961" i="22" s="1"/>
  <c r="C1017" i="22" s="1"/>
  <c r="C1073" i="22" s="1"/>
  <c r="C1129" i="22" s="1"/>
  <c r="C1185" i="22" s="1"/>
  <c r="C1241" i="22" s="1"/>
  <c r="C1297" i="22" s="1"/>
  <c r="C1353" i="22" s="1"/>
  <c r="F64" i="22"/>
  <c r="F120" i="22" s="1"/>
  <c r="F176" i="22" s="1"/>
  <c r="F232" i="22" s="1"/>
  <c r="F288" i="22" s="1"/>
  <c r="F344" i="22" s="1"/>
  <c r="F400" i="22" s="1"/>
  <c r="F456" i="22" s="1"/>
  <c r="F512" i="22" s="1"/>
  <c r="F568" i="22" s="1"/>
  <c r="F624" i="22" s="1"/>
  <c r="F680" i="22" s="1"/>
  <c r="F736" i="22" s="1"/>
  <c r="F792" i="22" s="1"/>
  <c r="F848" i="22" s="1"/>
  <c r="F904" i="22" s="1"/>
  <c r="F960" i="22" s="1"/>
  <c r="F1016" i="22" s="1"/>
  <c r="F1072" i="22" s="1"/>
  <c r="F1128" i="22" s="1"/>
  <c r="F1184" i="22" s="1"/>
  <c r="F1240" i="22" s="1"/>
  <c r="F1296" i="22" s="1"/>
  <c r="F1352" i="22" s="1"/>
  <c r="E64" i="22"/>
  <c r="E120" i="22" s="1"/>
  <c r="E176" i="22" s="1"/>
  <c r="E232" i="22" s="1"/>
  <c r="E288" i="22" s="1"/>
  <c r="E344" i="22" s="1"/>
  <c r="E400" i="22" s="1"/>
  <c r="E456" i="22" s="1"/>
  <c r="E512" i="22" s="1"/>
  <c r="E568" i="22" s="1"/>
  <c r="E624" i="22" s="1"/>
  <c r="E680" i="22" s="1"/>
  <c r="E736" i="22" s="1"/>
  <c r="E792" i="22" s="1"/>
  <c r="E848" i="22" s="1"/>
  <c r="E904" i="22" s="1"/>
  <c r="E960" i="22" s="1"/>
  <c r="E1016" i="22" s="1"/>
  <c r="E1072" i="22" s="1"/>
  <c r="E1128" i="22" s="1"/>
  <c r="E1184" i="22" s="1"/>
  <c r="E1240" i="22" s="1"/>
  <c r="E1296" i="22" s="1"/>
  <c r="E1352" i="22" s="1"/>
  <c r="D64" i="22"/>
  <c r="D120" i="22" s="1"/>
  <c r="D176" i="22" s="1"/>
  <c r="D232" i="22" s="1"/>
  <c r="D288" i="22" s="1"/>
  <c r="D344" i="22" s="1"/>
  <c r="D400" i="22" s="1"/>
  <c r="D456" i="22" s="1"/>
  <c r="D512" i="22" s="1"/>
  <c r="D568" i="22" s="1"/>
  <c r="D624" i="22" s="1"/>
  <c r="D680" i="22" s="1"/>
  <c r="D736" i="22" s="1"/>
  <c r="D792" i="22" s="1"/>
  <c r="D848" i="22" s="1"/>
  <c r="D904" i="22" s="1"/>
  <c r="D960" i="22" s="1"/>
  <c r="D1016" i="22" s="1"/>
  <c r="D1072" i="22" s="1"/>
  <c r="D1128" i="22" s="1"/>
  <c r="D1184" i="22" s="1"/>
  <c r="D1240" i="22" s="1"/>
  <c r="D1296" i="22" s="1"/>
  <c r="D1352" i="22" s="1"/>
  <c r="B64" i="22"/>
  <c r="B120" i="22" s="1"/>
  <c r="B176" i="22" s="1"/>
  <c r="B232" i="22" s="1"/>
  <c r="B288" i="22" s="1"/>
  <c r="B344" i="22" s="1"/>
  <c r="B400" i="22" s="1"/>
  <c r="B456" i="22" s="1"/>
  <c r="B512" i="22" s="1"/>
  <c r="B568" i="22" s="1"/>
  <c r="B624" i="22" s="1"/>
  <c r="B680" i="22" s="1"/>
  <c r="B736" i="22" s="1"/>
  <c r="B792" i="22" s="1"/>
  <c r="B848" i="22" s="1"/>
  <c r="B904" i="22" s="1"/>
  <c r="B960" i="22" s="1"/>
  <c r="B1016" i="22" s="1"/>
  <c r="B1072" i="22" s="1"/>
  <c r="B1128" i="22" s="1"/>
  <c r="B1184" i="22" s="1"/>
  <c r="B1240" i="22" s="1"/>
  <c r="B1296" i="22" s="1"/>
  <c r="B1352" i="22" s="1"/>
  <c r="C64" i="22"/>
  <c r="C120" i="22" s="1"/>
  <c r="C176" i="22" s="1"/>
  <c r="C232" i="22" s="1"/>
  <c r="C288" i="22" s="1"/>
  <c r="C344" i="22" s="1"/>
  <c r="C400" i="22" s="1"/>
  <c r="C456" i="22" s="1"/>
  <c r="C512" i="22" s="1"/>
  <c r="C568" i="22" s="1"/>
  <c r="C624" i="22" s="1"/>
  <c r="C680" i="22" s="1"/>
  <c r="C736" i="22" s="1"/>
  <c r="C792" i="22" s="1"/>
  <c r="C848" i="22" s="1"/>
  <c r="C904" i="22" s="1"/>
  <c r="C960" i="22" s="1"/>
  <c r="C1016" i="22" s="1"/>
  <c r="C1072" i="22" s="1"/>
  <c r="C1128" i="22" s="1"/>
  <c r="C1184" i="22" s="1"/>
  <c r="C1240" i="22" s="1"/>
  <c r="C1296" i="22" s="1"/>
  <c r="C1352" i="22" s="1"/>
  <c r="F63" i="22"/>
  <c r="F119" i="22" s="1"/>
  <c r="F175" i="22" s="1"/>
  <c r="F231" i="22" s="1"/>
  <c r="F287" i="22" s="1"/>
  <c r="F343" i="22" s="1"/>
  <c r="F399" i="22" s="1"/>
  <c r="F455" i="22" s="1"/>
  <c r="F511" i="22" s="1"/>
  <c r="F567" i="22" s="1"/>
  <c r="F623" i="22" s="1"/>
  <c r="F679" i="22" s="1"/>
  <c r="F735" i="22" s="1"/>
  <c r="F791" i="22" s="1"/>
  <c r="F847" i="22" s="1"/>
  <c r="F903" i="22" s="1"/>
  <c r="F959" i="22" s="1"/>
  <c r="F1015" i="22" s="1"/>
  <c r="F1071" i="22" s="1"/>
  <c r="F1127" i="22" s="1"/>
  <c r="F1183" i="22" s="1"/>
  <c r="F1239" i="22" s="1"/>
  <c r="F1295" i="22" s="1"/>
  <c r="F1351" i="22" s="1"/>
  <c r="E63" i="22"/>
  <c r="E119" i="22" s="1"/>
  <c r="E175" i="22" s="1"/>
  <c r="E231" i="22" s="1"/>
  <c r="E287" i="22" s="1"/>
  <c r="E343" i="22" s="1"/>
  <c r="E399" i="22" s="1"/>
  <c r="E455" i="22" s="1"/>
  <c r="E511" i="22" s="1"/>
  <c r="E567" i="22" s="1"/>
  <c r="E623" i="22" s="1"/>
  <c r="E679" i="22" s="1"/>
  <c r="E735" i="22" s="1"/>
  <c r="E791" i="22" s="1"/>
  <c r="E847" i="22" s="1"/>
  <c r="E903" i="22" s="1"/>
  <c r="E959" i="22" s="1"/>
  <c r="E1015" i="22" s="1"/>
  <c r="E1071" i="22" s="1"/>
  <c r="E1127" i="22" s="1"/>
  <c r="E1183" i="22" s="1"/>
  <c r="E1239" i="22" s="1"/>
  <c r="E1295" i="22" s="1"/>
  <c r="E1351" i="22" s="1"/>
  <c r="D63" i="22"/>
  <c r="D119" i="22" s="1"/>
  <c r="D175" i="22" s="1"/>
  <c r="D231" i="22" s="1"/>
  <c r="D287" i="22" s="1"/>
  <c r="D343" i="22" s="1"/>
  <c r="D399" i="22" s="1"/>
  <c r="D455" i="22" s="1"/>
  <c r="D511" i="22" s="1"/>
  <c r="D567" i="22" s="1"/>
  <c r="D623" i="22" s="1"/>
  <c r="D679" i="22" s="1"/>
  <c r="D735" i="22" s="1"/>
  <c r="D791" i="22" s="1"/>
  <c r="D847" i="22" s="1"/>
  <c r="D903" i="22" s="1"/>
  <c r="D959" i="22" s="1"/>
  <c r="D1015" i="22" s="1"/>
  <c r="D1071" i="22" s="1"/>
  <c r="D1127" i="22" s="1"/>
  <c r="D1183" i="22" s="1"/>
  <c r="D1239" i="22" s="1"/>
  <c r="D1295" i="22" s="1"/>
  <c r="D1351" i="22" s="1"/>
  <c r="B63" i="22"/>
  <c r="B119" i="22" s="1"/>
  <c r="B175" i="22" s="1"/>
  <c r="B231" i="22" s="1"/>
  <c r="B287" i="22" s="1"/>
  <c r="B343" i="22" s="1"/>
  <c r="B399" i="22" s="1"/>
  <c r="B455" i="22" s="1"/>
  <c r="B511" i="22" s="1"/>
  <c r="B567" i="22" s="1"/>
  <c r="B623" i="22" s="1"/>
  <c r="B679" i="22" s="1"/>
  <c r="B735" i="22" s="1"/>
  <c r="B791" i="22" s="1"/>
  <c r="B847" i="22" s="1"/>
  <c r="B903" i="22" s="1"/>
  <c r="B959" i="22" s="1"/>
  <c r="B1015" i="22" s="1"/>
  <c r="B1071" i="22" s="1"/>
  <c r="B1127" i="22" s="1"/>
  <c r="B1183" i="22" s="1"/>
  <c r="B1239" i="22" s="1"/>
  <c r="B1295" i="22" s="1"/>
  <c r="B1351" i="22" s="1"/>
  <c r="C63" i="22"/>
  <c r="C119" i="22" s="1"/>
  <c r="C175" i="22" s="1"/>
  <c r="C231" i="22" s="1"/>
  <c r="C287" i="22" s="1"/>
  <c r="C343" i="22" s="1"/>
  <c r="C399" i="22" s="1"/>
  <c r="C455" i="22" s="1"/>
  <c r="C511" i="22" s="1"/>
  <c r="C567" i="22" s="1"/>
  <c r="C623" i="22" s="1"/>
  <c r="C679" i="22" s="1"/>
  <c r="C735" i="22" s="1"/>
  <c r="C791" i="22" s="1"/>
  <c r="C847" i="22" s="1"/>
  <c r="C903" i="22" s="1"/>
  <c r="C959" i="22" s="1"/>
  <c r="C1015" i="22" s="1"/>
  <c r="C1071" i="22" s="1"/>
  <c r="C1127" i="22" s="1"/>
  <c r="C1183" i="22" s="1"/>
  <c r="C1239" i="22" s="1"/>
  <c r="C1295" i="22" s="1"/>
  <c r="C1351" i="22" s="1"/>
  <c r="F62" i="22"/>
  <c r="F118" i="22" s="1"/>
  <c r="F174" i="22" s="1"/>
  <c r="F230" i="22" s="1"/>
  <c r="F286" i="22" s="1"/>
  <c r="F342" i="22" s="1"/>
  <c r="F398" i="22" s="1"/>
  <c r="F454" i="22" s="1"/>
  <c r="F510" i="22" s="1"/>
  <c r="F566" i="22" s="1"/>
  <c r="F622" i="22" s="1"/>
  <c r="F678" i="22" s="1"/>
  <c r="F734" i="22" s="1"/>
  <c r="F790" i="22" s="1"/>
  <c r="F846" i="22" s="1"/>
  <c r="F902" i="22" s="1"/>
  <c r="F958" i="22" s="1"/>
  <c r="F1014" i="22" s="1"/>
  <c r="F1070" i="22" s="1"/>
  <c r="F1126" i="22" s="1"/>
  <c r="F1182" i="22" s="1"/>
  <c r="F1238" i="22" s="1"/>
  <c r="F1294" i="22" s="1"/>
  <c r="F1350" i="22" s="1"/>
  <c r="E62" i="22"/>
  <c r="E118" i="22" s="1"/>
  <c r="E174" i="22" s="1"/>
  <c r="E230" i="22" s="1"/>
  <c r="E286" i="22" s="1"/>
  <c r="E342" i="22" s="1"/>
  <c r="E398" i="22" s="1"/>
  <c r="E454" i="22" s="1"/>
  <c r="E510" i="22" s="1"/>
  <c r="E566" i="22" s="1"/>
  <c r="E622" i="22" s="1"/>
  <c r="E678" i="22" s="1"/>
  <c r="E734" i="22" s="1"/>
  <c r="E790" i="22" s="1"/>
  <c r="E846" i="22" s="1"/>
  <c r="E902" i="22" s="1"/>
  <c r="E958" i="22" s="1"/>
  <c r="E1014" i="22" s="1"/>
  <c r="E1070" i="22" s="1"/>
  <c r="E1126" i="22" s="1"/>
  <c r="E1182" i="22" s="1"/>
  <c r="E1238" i="22" s="1"/>
  <c r="E1294" i="22" s="1"/>
  <c r="E1350" i="22" s="1"/>
  <c r="D62" i="22"/>
  <c r="D118" i="22" s="1"/>
  <c r="D174" i="22" s="1"/>
  <c r="D230" i="22" s="1"/>
  <c r="D286" i="22" s="1"/>
  <c r="D342" i="22" s="1"/>
  <c r="D398" i="22" s="1"/>
  <c r="D454" i="22" s="1"/>
  <c r="D510" i="22" s="1"/>
  <c r="D566" i="22" s="1"/>
  <c r="D622" i="22" s="1"/>
  <c r="D678" i="22" s="1"/>
  <c r="D734" i="22" s="1"/>
  <c r="D790" i="22" s="1"/>
  <c r="D846" i="22" s="1"/>
  <c r="D902" i="22" s="1"/>
  <c r="D958" i="22" s="1"/>
  <c r="D1014" i="22" s="1"/>
  <c r="D1070" i="22" s="1"/>
  <c r="D1126" i="22" s="1"/>
  <c r="D1182" i="22" s="1"/>
  <c r="D1238" i="22" s="1"/>
  <c r="D1294" i="22" s="1"/>
  <c r="D1350" i="22" s="1"/>
  <c r="B62" i="22"/>
  <c r="B118" i="22" s="1"/>
  <c r="B174" i="22" s="1"/>
  <c r="B230" i="22" s="1"/>
  <c r="B286" i="22" s="1"/>
  <c r="B342" i="22" s="1"/>
  <c r="B398" i="22" s="1"/>
  <c r="B454" i="22" s="1"/>
  <c r="B510" i="22" s="1"/>
  <c r="B566" i="22" s="1"/>
  <c r="B622" i="22" s="1"/>
  <c r="B678" i="22" s="1"/>
  <c r="B734" i="22" s="1"/>
  <c r="B790" i="22" s="1"/>
  <c r="B846" i="22" s="1"/>
  <c r="B902" i="22" s="1"/>
  <c r="B958" i="22" s="1"/>
  <c r="B1014" i="22" s="1"/>
  <c r="B1070" i="22" s="1"/>
  <c r="B1126" i="22" s="1"/>
  <c r="B1182" i="22" s="1"/>
  <c r="B1238" i="22" s="1"/>
  <c r="B1294" i="22" s="1"/>
  <c r="B1350" i="22" s="1"/>
  <c r="C62" i="22"/>
  <c r="C118" i="22" s="1"/>
  <c r="C174" i="22" s="1"/>
  <c r="C230" i="22" s="1"/>
  <c r="C286" i="22" s="1"/>
  <c r="C342" i="22" s="1"/>
  <c r="C398" i="22" s="1"/>
  <c r="C454" i="22" s="1"/>
  <c r="C510" i="22" s="1"/>
  <c r="C566" i="22" s="1"/>
  <c r="C622" i="22" s="1"/>
  <c r="C678" i="22" s="1"/>
  <c r="C734" i="22" s="1"/>
  <c r="C790" i="22" s="1"/>
  <c r="C846" i="22" s="1"/>
  <c r="C902" i="22" s="1"/>
  <c r="C958" i="22" s="1"/>
  <c r="C1014" i="22" s="1"/>
  <c r="C1070" i="22" s="1"/>
  <c r="C1126" i="22" s="1"/>
  <c r="C1182" i="22" s="1"/>
  <c r="C1238" i="22" s="1"/>
  <c r="C1294" i="22" s="1"/>
  <c r="C1350" i="22" s="1"/>
  <c r="F61" i="22"/>
  <c r="F117" i="22" s="1"/>
  <c r="F173" i="22" s="1"/>
  <c r="F229" i="22" s="1"/>
  <c r="F285" i="22" s="1"/>
  <c r="F341" i="22" s="1"/>
  <c r="F397" i="22" s="1"/>
  <c r="F453" i="22" s="1"/>
  <c r="F509" i="22" s="1"/>
  <c r="F565" i="22" s="1"/>
  <c r="F621" i="22" s="1"/>
  <c r="F677" i="22" s="1"/>
  <c r="F733" i="22" s="1"/>
  <c r="F789" i="22" s="1"/>
  <c r="F845" i="22" s="1"/>
  <c r="F901" i="22" s="1"/>
  <c r="F957" i="22" s="1"/>
  <c r="F1013" i="22" s="1"/>
  <c r="F1069" i="22" s="1"/>
  <c r="F1125" i="22" s="1"/>
  <c r="F1181" i="22" s="1"/>
  <c r="F1237" i="22" s="1"/>
  <c r="F1293" i="22" s="1"/>
  <c r="F1349" i="22" s="1"/>
  <c r="E61" i="22"/>
  <c r="E117" i="22" s="1"/>
  <c r="E173" i="22" s="1"/>
  <c r="E229" i="22" s="1"/>
  <c r="E285" i="22" s="1"/>
  <c r="E341" i="22" s="1"/>
  <c r="E397" i="22" s="1"/>
  <c r="E453" i="22" s="1"/>
  <c r="E509" i="22" s="1"/>
  <c r="E565" i="22" s="1"/>
  <c r="E621" i="22" s="1"/>
  <c r="E677" i="22" s="1"/>
  <c r="E733" i="22" s="1"/>
  <c r="E789" i="22" s="1"/>
  <c r="E845" i="22" s="1"/>
  <c r="E901" i="22" s="1"/>
  <c r="E957" i="22" s="1"/>
  <c r="E1013" i="22" s="1"/>
  <c r="E1069" i="22" s="1"/>
  <c r="E1125" i="22" s="1"/>
  <c r="E1181" i="22" s="1"/>
  <c r="E1237" i="22" s="1"/>
  <c r="E1293" i="22" s="1"/>
  <c r="E1349" i="22" s="1"/>
  <c r="D61" i="22"/>
  <c r="D117" i="22" s="1"/>
  <c r="D173" i="22" s="1"/>
  <c r="D229" i="22" s="1"/>
  <c r="D285" i="22" s="1"/>
  <c r="D341" i="22" s="1"/>
  <c r="D397" i="22" s="1"/>
  <c r="D453" i="22" s="1"/>
  <c r="D509" i="22" s="1"/>
  <c r="D565" i="22" s="1"/>
  <c r="D621" i="22" s="1"/>
  <c r="D677" i="22" s="1"/>
  <c r="D733" i="22" s="1"/>
  <c r="D789" i="22" s="1"/>
  <c r="D845" i="22" s="1"/>
  <c r="D901" i="22" s="1"/>
  <c r="D957" i="22" s="1"/>
  <c r="D1013" i="22" s="1"/>
  <c r="D1069" i="22" s="1"/>
  <c r="D1125" i="22" s="1"/>
  <c r="D1181" i="22" s="1"/>
  <c r="D1237" i="22" s="1"/>
  <c r="D1293" i="22" s="1"/>
  <c r="D1349" i="22" s="1"/>
  <c r="B61" i="22"/>
  <c r="B117" i="22" s="1"/>
  <c r="B173" i="22" s="1"/>
  <c r="B229" i="22" s="1"/>
  <c r="B285" i="22" s="1"/>
  <c r="B341" i="22" s="1"/>
  <c r="B397" i="22" s="1"/>
  <c r="B453" i="22" s="1"/>
  <c r="B677" i="22" s="1"/>
  <c r="B733" i="22" s="1"/>
  <c r="B789" i="22" s="1"/>
  <c r="B845" i="22" s="1"/>
  <c r="B901" i="22" s="1"/>
  <c r="B957" i="22" s="1"/>
  <c r="B1013" i="22" s="1"/>
  <c r="B1069" i="22" s="1"/>
  <c r="B1125" i="22" s="1"/>
  <c r="B1181" i="22" s="1"/>
  <c r="B1237" i="22" s="1"/>
  <c r="B1293" i="22" s="1"/>
  <c r="B1349" i="22" s="1"/>
  <c r="C61" i="22"/>
  <c r="C117" i="22" s="1"/>
  <c r="C173" i="22" s="1"/>
  <c r="C229" i="22" s="1"/>
  <c r="C285" i="22" s="1"/>
  <c r="C341" i="22" s="1"/>
  <c r="C397" i="22" s="1"/>
  <c r="C453" i="22" s="1"/>
  <c r="C509" i="22" s="1"/>
  <c r="C565" i="22" s="1"/>
  <c r="C621" i="22" s="1"/>
  <c r="C677" i="22" s="1"/>
  <c r="C733" i="22" s="1"/>
  <c r="C789" i="22" s="1"/>
  <c r="C845" i="22" s="1"/>
  <c r="C901" i="22" s="1"/>
  <c r="C957" i="22" s="1"/>
  <c r="C1013" i="22" s="1"/>
  <c r="C1069" i="22" s="1"/>
  <c r="C1125" i="22" s="1"/>
  <c r="C1181" i="22" s="1"/>
  <c r="C1237" i="22" s="1"/>
  <c r="C1293" i="22" s="1"/>
  <c r="C1349" i="22" s="1"/>
  <c r="F60" i="22"/>
  <c r="F116" i="22" s="1"/>
  <c r="F172" i="22" s="1"/>
  <c r="F228" i="22" s="1"/>
  <c r="F284" i="22" s="1"/>
  <c r="F340" i="22" s="1"/>
  <c r="F396" i="22" s="1"/>
  <c r="F452" i="22" s="1"/>
  <c r="F508" i="22" s="1"/>
  <c r="F564" i="22" s="1"/>
  <c r="F620" i="22" s="1"/>
  <c r="F676" i="22" s="1"/>
  <c r="F732" i="22" s="1"/>
  <c r="F788" i="22" s="1"/>
  <c r="F844" i="22" s="1"/>
  <c r="F900" i="22" s="1"/>
  <c r="F956" i="22" s="1"/>
  <c r="F1012" i="22" s="1"/>
  <c r="F1068" i="22" s="1"/>
  <c r="F1124" i="22" s="1"/>
  <c r="F1180" i="22" s="1"/>
  <c r="F1236" i="22" s="1"/>
  <c r="F1292" i="22" s="1"/>
  <c r="F1348" i="22" s="1"/>
  <c r="E60" i="22"/>
  <c r="E116" i="22" s="1"/>
  <c r="D60" i="22"/>
  <c r="D116" i="22" s="1"/>
  <c r="D172" i="22" s="1"/>
  <c r="D228" i="22" s="1"/>
  <c r="D284" i="22" s="1"/>
  <c r="D340" i="22" s="1"/>
  <c r="D396" i="22" s="1"/>
  <c r="D452" i="22" s="1"/>
  <c r="D508" i="22" s="1"/>
  <c r="D564" i="22" s="1"/>
  <c r="D620" i="22" s="1"/>
  <c r="D676" i="22" s="1"/>
  <c r="D732" i="22" s="1"/>
  <c r="D788" i="22" s="1"/>
  <c r="D844" i="22" s="1"/>
  <c r="D900" i="22" s="1"/>
  <c r="D956" i="22" s="1"/>
  <c r="D1012" i="22" s="1"/>
  <c r="D1068" i="22" s="1"/>
  <c r="D1124" i="22" s="1"/>
  <c r="D1180" i="22" s="1"/>
  <c r="D1236" i="22" s="1"/>
  <c r="D1292" i="22" s="1"/>
  <c r="D1348" i="22" s="1"/>
  <c r="B116" i="22"/>
  <c r="B228" i="22" s="1"/>
  <c r="B508" i="22" s="1"/>
  <c r="B620" i="22" s="1"/>
  <c r="B676" i="22" s="1"/>
  <c r="B732" i="22" s="1"/>
  <c r="B788" i="22" s="1"/>
  <c r="B844" i="22" s="1"/>
  <c r="B900" i="22" s="1"/>
  <c r="B956" i="22" s="1"/>
  <c r="B1012" i="22" s="1"/>
  <c r="B1068" i="22" s="1"/>
  <c r="B1124" i="22" s="1"/>
  <c r="B1180" i="22" s="1"/>
  <c r="B1236" i="22" s="1"/>
  <c r="B1292" i="22" s="1"/>
  <c r="B1348" i="22" s="1"/>
  <c r="C60" i="22"/>
  <c r="C116" i="22" s="1"/>
  <c r="C172" i="22" s="1"/>
  <c r="C228" i="22" s="1"/>
  <c r="C284" i="22" s="1"/>
  <c r="C340" i="22" s="1"/>
  <c r="C396" i="22" s="1"/>
  <c r="C452" i="22" s="1"/>
  <c r="C508" i="22" s="1"/>
  <c r="C564" i="22" s="1"/>
  <c r="C620" i="22" s="1"/>
  <c r="C676" i="22" s="1"/>
  <c r="C732" i="22" s="1"/>
  <c r="C788" i="22" s="1"/>
  <c r="C844" i="22" s="1"/>
  <c r="C900" i="22" s="1"/>
  <c r="C956" i="22" s="1"/>
  <c r="C1012" i="22" s="1"/>
  <c r="C1068" i="22" s="1"/>
  <c r="C1124" i="22" s="1"/>
  <c r="C1180" i="22" s="1"/>
  <c r="C1236" i="22" s="1"/>
  <c r="C1292" i="22" s="1"/>
  <c r="C1348" i="22" s="1"/>
  <c r="G185" i="22" l="1"/>
  <c r="G577" i="22"/>
  <c r="G409" i="22"/>
  <c r="G241" i="22"/>
  <c r="G633" i="22"/>
  <c r="G465" i="22"/>
  <c r="G73" i="22"/>
  <c r="G297" i="22"/>
  <c r="G129" i="22"/>
  <c r="G521" i="22"/>
  <c r="AH751" i="22"/>
  <c r="AH807" i="22" s="1"/>
  <c r="AH863" i="22" s="1"/>
  <c r="AH919" i="22" s="1"/>
  <c r="AH975" i="22" s="1"/>
  <c r="AH1031" i="22" s="1"/>
  <c r="AH1087" i="22" s="1"/>
  <c r="AH1143" i="22" s="1"/>
  <c r="AH1199" i="22" s="1"/>
  <c r="AH1255" i="22" s="1"/>
  <c r="AH1311" i="22" s="1"/>
  <c r="AH1367" i="22" s="1"/>
  <c r="AH752" i="22"/>
  <c r="AH808" i="22" s="1"/>
  <c r="AH864" i="22" s="1"/>
  <c r="AH920" i="22" s="1"/>
  <c r="AH976" i="22" s="1"/>
  <c r="AH1032" i="22" s="1"/>
  <c r="AH1088" i="22" s="1"/>
  <c r="AH1144" i="22" s="1"/>
  <c r="AH1200" i="22" s="1"/>
  <c r="AH1256" i="22" s="1"/>
  <c r="AH1312" i="22" s="1"/>
  <c r="AH1368" i="22" s="1"/>
  <c r="AH754" i="22"/>
  <c r="AH810" i="22" s="1"/>
  <c r="AH866" i="22" s="1"/>
  <c r="AH922" i="22" s="1"/>
  <c r="AH978" i="22" s="1"/>
  <c r="AH1034" i="22" s="1"/>
  <c r="AH1090" i="22" s="1"/>
  <c r="AH1146" i="22" s="1"/>
  <c r="AH1202" i="22" s="1"/>
  <c r="AH1258" i="22" s="1"/>
  <c r="AH1314" i="22" s="1"/>
  <c r="AH1370" i="22" s="1"/>
  <c r="AH759" i="22"/>
  <c r="AH815" i="22" s="1"/>
  <c r="AH871" i="22" s="1"/>
  <c r="AH927" i="22" s="1"/>
  <c r="AH983" i="22" s="1"/>
  <c r="AH1039" i="22" s="1"/>
  <c r="AH1095" i="22" s="1"/>
  <c r="AH1151" i="22" s="1"/>
  <c r="AH1207" i="22" s="1"/>
  <c r="AH1263" i="22" s="1"/>
  <c r="AH1319" i="22" s="1"/>
  <c r="AH1375" i="22" s="1"/>
  <c r="AH760" i="22"/>
  <c r="AH816" i="22" s="1"/>
  <c r="AH872" i="22" s="1"/>
  <c r="AH928" i="22" s="1"/>
  <c r="AH984" i="22" s="1"/>
  <c r="AH1040" i="22" s="1"/>
  <c r="AH1096" i="22" s="1"/>
  <c r="AH1152" i="22" s="1"/>
  <c r="AH1208" i="22" s="1"/>
  <c r="AH1264" i="22" s="1"/>
  <c r="AH1320" i="22" s="1"/>
  <c r="AH1376" i="22" s="1"/>
  <c r="AH761" i="22"/>
  <c r="AH817" i="22" s="1"/>
  <c r="AH873" i="22" s="1"/>
  <c r="AH929" i="22" s="1"/>
  <c r="AH985" i="22" s="1"/>
  <c r="AH1041" i="22" s="1"/>
  <c r="AH1097" i="22" s="1"/>
  <c r="AH1153" i="22" s="1"/>
  <c r="AH1209" i="22" s="1"/>
  <c r="AH1265" i="22" s="1"/>
  <c r="AH1321" i="22" s="1"/>
  <c r="AH1377" i="22" s="1"/>
  <c r="AH762" i="22"/>
  <c r="AH818" i="22" s="1"/>
  <c r="AH874" i="22" s="1"/>
  <c r="AH930" i="22" s="1"/>
  <c r="AH986" i="22" s="1"/>
  <c r="AH1042" i="22" s="1"/>
  <c r="AH1098" i="22" s="1"/>
  <c r="AH1154" i="22" s="1"/>
  <c r="AH1210" i="22" s="1"/>
  <c r="AH1266" i="22" s="1"/>
  <c r="AH1322" i="22" s="1"/>
  <c r="AH1378" i="22" s="1"/>
  <c r="AH732" i="22"/>
  <c r="AH788" i="22" s="1"/>
  <c r="AH844" i="22" s="1"/>
  <c r="AH900" i="22" s="1"/>
  <c r="AH956" i="22" s="1"/>
  <c r="AH1012" i="22" s="1"/>
  <c r="AH1068" i="22" s="1"/>
  <c r="AH1124" i="22" s="1"/>
  <c r="AH1180" i="22" s="1"/>
  <c r="AH1236" i="22" s="1"/>
  <c r="AH1292" i="22" s="1"/>
  <c r="AH1348" i="22" s="1"/>
  <c r="AH733" i="22"/>
  <c r="AH789" i="22" s="1"/>
  <c r="AH845" i="22" s="1"/>
  <c r="AH901" i="22" s="1"/>
  <c r="AH957" i="22" s="1"/>
  <c r="AH1013" i="22" s="1"/>
  <c r="AH1069" i="22" s="1"/>
  <c r="AH1125" i="22" s="1"/>
  <c r="AH1181" i="22" s="1"/>
  <c r="AH1237" i="22" s="1"/>
  <c r="AH1293" i="22" s="1"/>
  <c r="AH1349" i="22" s="1"/>
  <c r="AH734" i="22"/>
  <c r="AH790" i="22" s="1"/>
  <c r="AH846" i="22" s="1"/>
  <c r="AH902" i="22" s="1"/>
  <c r="AH958" i="22" s="1"/>
  <c r="AH1014" i="22" s="1"/>
  <c r="AH1070" i="22" s="1"/>
  <c r="AH1126" i="22" s="1"/>
  <c r="AH1182" i="22" s="1"/>
  <c r="AH1238" i="22" s="1"/>
  <c r="AH1294" i="22" s="1"/>
  <c r="AH1350" i="22" s="1"/>
  <c r="AH736" i="22"/>
  <c r="AH792" i="22" s="1"/>
  <c r="AH848" i="22" s="1"/>
  <c r="AH904" i="22" s="1"/>
  <c r="AH960" i="22" s="1"/>
  <c r="AH1016" i="22" s="1"/>
  <c r="AH1072" i="22" s="1"/>
  <c r="AH1128" i="22" s="1"/>
  <c r="AH1184" i="22" s="1"/>
  <c r="AH1240" i="22" s="1"/>
  <c r="AH1296" i="22" s="1"/>
  <c r="AH1352" i="22" s="1"/>
  <c r="AH741" i="22"/>
  <c r="AH797" i="22" s="1"/>
  <c r="AH853" i="22" s="1"/>
  <c r="AH909" i="22" s="1"/>
  <c r="AH965" i="22" s="1"/>
  <c r="AH1021" i="22" s="1"/>
  <c r="AH1077" i="22" s="1"/>
  <c r="AH1133" i="22" s="1"/>
  <c r="AH1189" i="22" s="1"/>
  <c r="AH1245" i="22" s="1"/>
  <c r="AH1301" i="22" s="1"/>
  <c r="AH1357" i="22" s="1"/>
  <c r="AH742" i="22"/>
  <c r="AH798" i="22" s="1"/>
  <c r="AH854" i="22" s="1"/>
  <c r="AH910" i="22" s="1"/>
  <c r="AH966" i="22" s="1"/>
  <c r="AH1022" i="22" s="1"/>
  <c r="AH1078" i="22" s="1"/>
  <c r="AH1134" i="22" s="1"/>
  <c r="AH1190" i="22" s="1"/>
  <c r="AH1246" i="22" s="1"/>
  <c r="AH1302" i="22" s="1"/>
  <c r="AH1358" i="22" s="1"/>
  <c r="AH743" i="22"/>
  <c r="AH799" i="22" s="1"/>
  <c r="AH855" i="22" s="1"/>
  <c r="AH911" i="22" s="1"/>
  <c r="AH967" i="22" s="1"/>
  <c r="AH1023" i="22" s="1"/>
  <c r="AH1079" i="22" s="1"/>
  <c r="AH1135" i="22" s="1"/>
  <c r="AH1191" i="22" s="1"/>
  <c r="AH1247" i="22" s="1"/>
  <c r="AH1303" i="22" s="1"/>
  <c r="AH1359" i="22" s="1"/>
  <c r="AH744" i="22"/>
  <c r="AH800" i="22" s="1"/>
  <c r="AH856" i="22" s="1"/>
  <c r="AH912" i="22" s="1"/>
  <c r="AH968" i="22" s="1"/>
  <c r="AH1024" i="22" s="1"/>
  <c r="AH1080" i="22" s="1"/>
  <c r="AH1136" i="22" s="1"/>
  <c r="AH1192" i="22" s="1"/>
  <c r="AH1248" i="22" s="1"/>
  <c r="AH1304" i="22" s="1"/>
  <c r="AH1360" i="22" s="1"/>
  <c r="AH745" i="22"/>
  <c r="AH801" i="22" s="1"/>
  <c r="AH857" i="22" s="1"/>
  <c r="AH913" i="22" s="1"/>
  <c r="AH969" i="22" s="1"/>
  <c r="AH1025" i="22" s="1"/>
  <c r="AH1081" i="22" s="1"/>
  <c r="AH1137" i="22" s="1"/>
  <c r="AH1193" i="22" s="1"/>
  <c r="AH1249" i="22" s="1"/>
  <c r="AH1305" i="22" s="1"/>
  <c r="AH1361" i="22" s="1"/>
  <c r="AH750" i="22"/>
  <c r="AH806" i="22" s="1"/>
  <c r="AH862" i="22" s="1"/>
  <c r="AH918" i="22" s="1"/>
  <c r="AH974" i="22" s="1"/>
  <c r="AH1030" i="22" s="1"/>
  <c r="AH1086" i="22" s="1"/>
  <c r="AH1142" i="22" s="1"/>
  <c r="AH1198" i="22" s="1"/>
  <c r="AH1254" i="22" s="1"/>
  <c r="AH1310" i="22" s="1"/>
  <c r="AH1366" i="22" s="1"/>
  <c r="AK34" i="22"/>
  <c r="AK25" i="22"/>
  <c r="AK229" i="22"/>
  <c r="AK88" i="22"/>
  <c r="AK480" i="22"/>
  <c r="AK312" i="22"/>
  <c r="AK144" i="22"/>
  <c r="AK536" i="22"/>
  <c r="AK368" i="22"/>
  <c r="AK200" i="22"/>
  <c r="AK592" i="22"/>
  <c r="AK424" i="22"/>
  <c r="AK256" i="22"/>
  <c r="AK143" i="22"/>
  <c r="AK135" i="22"/>
  <c r="AK527" i="22"/>
  <c r="AK359" i="22"/>
  <c r="AK191" i="22"/>
  <c r="AK583" i="22"/>
  <c r="AK415" i="22"/>
  <c r="AK247" i="22"/>
  <c r="AK79" i="22"/>
  <c r="AK471" i="22"/>
  <c r="AK303" i="22"/>
  <c r="AK78" i="22"/>
  <c r="AK182" i="22"/>
  <c r="AK574" i="22"/>
  <c r="AK406" i="22"/>
  <c r="AK238" i="22"/>
  <c r="AK70" i="22"/>
  <c r="AK462" i="22"/>
  <c r="AK294" i="22"/>
  <c r="AK126" i="22"/>
  <c r="AK518" i="22"/>
  <c r="AK350" i="22"/>
  <c r="AK69" i="22"/>
  <c r="AK125" i="22"/>
  <c r="AK61" i="22"/>
  <c r="AK453" i="22"/>
  <c r="AK285" i="22"/>
  <c r="AK117" i="22"/>
  <c r="AK509" i="22"/>
  <c r="AK341" i="22"/>
  <c r="AK173" i="22"/>
  <c r="AK565" i="22"/>
  <c r="AK397" i="22"/>
  <c r="AK60" i="22"/>
  <c r="AK116" i="22"/>
  <c r="AK386" i="22"/>
  <c r="AK218" i="22"/>
  <c r="AK442" i="22"/>
  <c r="AK274" i="22"/>
  <c r="AK52" i="22"/>
  <c r="AK105" i="22"/>
  <c r="AK106" i="22"/>
  <c r="AK498" i="22"/>
  <c r="AK330" i="22"/>
  <c r="AK161" i="22"/>
  <c r="AK162" i="22"/>
  <c r="AK554" i="22"/>
  <c r="AK433" i="22"/>
  <c r="AK265" i="22"/>
  <c r="AK43" i="22"/>
  <c r="AK96" i="22"/>
  <c r="AK97" i="22"/>
  <c r="AK489" i="22"/>
  <c r="AK321" i="22"/>
  <c r="AK152" i="22"/>
  <c r="AK153" i="22"/>
  <c r="AK545" i="22"/>
  <c r="AK209" i="22"/>
  <c r="AK601" i="22"/>
  <c r="AK603" i="22"/>
  <c r="AK35" i="22"/>
  <c r="AK53" i="22"/>
  <c r="AK9" i="22"/>
  <c r="AK36" i="22"/>
  <c r="AK89" i="22"/>
  <c r="AK145" i="22"/>
  <c r="AK174" i="22"/>
  <c r="AK210" i="22"/>
  <c r="AK248" i="22"/>
  <c r="AK286" i="22"/>
  <c r="AK322" i="22"/>
  <c r="AK369" i="22"/>
  <c r="AK443" i="22"/>
  <c r="AK454" i="22"/>
  <c r="AK481" i="22"/>
  <c r="AK528" i="22"/>
  <c r="AK593" i="22"/>
  <c r="AK649" i="22"/>
  <c r="AK687" i="22"/>
  <c r="AK723" i="22"/>
  <c r="AK734" i="22"/>
  <c r="AK761" i="22"/>
  <c r="AK817" i="22"/>
  <c r="AK864" i="22"/>
  <c r="AK938" i="22"/>
  <c r="AK1003" i="22"/>
  <c r="AK1014" i="22"/>
  <c r="AK1097" i="22"/>
  <c r="AK1171" i="22"/>
  <c r="AK1191" i="22"/>
  <c r="AK1227" i="22"/>
  <c r="AK1238" i="22"/>
  <c r="AK1274" i="22"/>
  <c r="AK1294" i="22"/>
  <c r="AK1321" i="22"/>
  <c r="AK1350" i="22"/>
  <c r="AK1386" i="22"/>
  <c r="AK10" i="22"/>
  <c r="AK19" i="22"/>
  <c r="AK28" i="22"/>
  <c r="AK37" i="22"/>
  <c r="AK46" i="22"/>
  <c r="AK55" i="22"/>
  <c r="AK63" i="22"/>
  <c r="AK72" i="22"/>
  <c r="AK81" i="22"/>
  <c r="AK90" i="22"/>
  <c r="AK99" i="22"/>
  <c r="AK108" i="22"/>
  <c r="AK119" i="22"/>
  <c r="AK128" i="22"/>
  <c r="AK137" i="22"/>
  <c r="AK146" i="22"/>
  <c r="AK155" i="22"/>
  <c r="AK164" i="22"/>
  <c r="AK175" i="22"/>
  <c r="AK184" i="22"/>
  <c r="AK193" i="22"/>
  <c r="AK202" i="22"/>
  <c r="AK211" i="22"/>
  <c r="AK220" i="22"/>
  <c r="AK231" i="22"/>
  <c r="AK240" i="22"/>
  <c r="AK249" i="22"/>
  <c r="AK258" i="22"/>
  <c r="AK267" i="22"/>
  <c r="AK276" i="22"/>
  <c r="AK287" i="22"/>
  <c r="AK296" i="22"/>
  <c r="AK305" i="22"/>
  <c r="AK314" i="22"/>
  <c r="AK323" i="22"/>
  <c r="AK332" i="22"/>
  <c r="AK343" i="22"/>
  <c r="AK352" i="22"/>
  <c r="AK361" i="22"/>
  <c r="AK370" i="22"/>
  <c r="AK379" i="22"/>
  <c r="AK388" i="22"/>
  <c r="AK399" i="22"/>
  <c r="AK408" i="22"/>
  <c r="AK417" i="22"/>
  <c r="AK426" i="22"/>
  <c r="AK435" i="22"/>
  <c r="AK444" i="22"/>
  <c r="AK455" i="22"/>
  <c r="AK464" i="22"/>
  <c r="AK473" i="22"/>
  <c r="AK482" i="22"/>
  <c r="AK491" i="22"/>
  <c r="AK500" i="22"/>
  <c r="AK511" i="22"/>
  <c r="AK520" i="22"/>
  <c r="AK529" i="22"/>
  <c r="AK538" i="22"/>
  <c r="AK547" i="22"/>
  <c r="AK556" i="22"/>
  <c r="AK567" i="22"/>
  <c r="AK576" i="22"/>
  <c r="AK585" i="22"/>
  <c r="AK594" i="22"/>
  <c r="AK11" i="22"/>
  <c r="AK20" i="22"/>
  <c r="AK29" i="22"/>
  <c r="AK38" i="22"/>
  <c r="AK47" i="22"/>
  <c r="AK56" i="22"/>
  <c r="AK26" i="22"/>
  <c r="AK44" i="22"/>
  <c r="AK377" i="22"/>
  <c r="AK45" i="22"/>
  <c r="AK71" i="22"/>
  <c r="AK136" i="22"/>
  <c r="AK201" i="22"/>
  <c r="AK239" i="22"/>
  <c r="AK275" i="22"/>
  <c r="AK313" i="22"/>
  <c r="AK360" i="22"/>
  <c r="AK416" i="22"/>
  <c r="AK490" i="22"/>
  <c r="AK537" i="22"/>
  <c r="AK575" i="22"/>
  <c r="AK611" i="22"/>
  <c r="AK622" i="22"/>
  <c r="AK658" i="22"/>
  <c r="AK705" i="22"/>
  <c r="AK752" i="22"/>
  <c r="AK808" i="22"/>
  <c r="AK882" i="22"/>
  <c r="AK920" i="22"/>
  <c r="AK985" i="22"/>
  <c r="AK1041" i="22"/>
  <c r="AK1088" i="22"/>
  <c r="AK1126" i="22"/>
  <c r="AK1162" i="22"/>
  <c r="AK1200" i="22"/>
  <c r="AK1265" i="22"/>
  <c r="AK1330" i="22"/>
  <c r="AK1368" i="22"/>
  <c r="AK40" i="22"/>
  <c r="AK92" i="22"/>
  <c r="AK139" i="22"/>
  <c r="AK166" i="22"/>
  <c r="AK177" i="22"/>
  <c r="AK195" i="22"/>
  <c r="AK204" i="22"/>
  <c r="AK213" i="22"/>
  <c r="AK222" i="22"/>
  <c r="AK233" i="22"/>
  <c r="AK242" i="22"/>
  <c r="AK251" i="22"/>
  <c r="AK260" i="22"/>
  <c r="AK269" i="22"/>
  <c r="AK278" i="22"/>
  <c r="AK289" i="22"/>
  <c r="AK298" i="22"/>
  <c r="AK307" i="22"/>
  <c r="AK316" i="22"/>
  <c r="AK325" i="22"/>
  <c r="AK334" i="22"/>
  <c r="AK345" i="22"/>
  <c r="AK354" i="22"/>
  <c r="AK363" i="22"/>
  <c r="AK372" i="22"/>
  <c r="AK381" i="22"/>
  <c r="AK390" i="22"/>
  <c r="AK401" i="22"/>
  <c r="AK410" i="22"/>
  <c r="AK419" i="22"/>
  <c r="AK428" i="22"/>
  <c r="AK437" i="22"/>
  <c r="AK446" i="22"/>
  <c r="AK457" i="22"/>
  <c r="AK466" i="22"/>
  <c r="AK475" i="22"/>
  <c r="AK484" i="22"/>
  <c r="AK493" i="22"/>
  <c r="AK502" i="22"/>
  <c r="AK513" i="22"/>
  <c r="AK522" i="22"/>
  <c r="AK531" i="22"/>
  <c r="AK540" i="22"/>
  <c r="AK549" i="22"/>
  <c r="AK558" i="22"/>
  <c r="AK569" i="22"/>
  <c r="AK578" i="22"/>
  <c r="AK587" i="22"/>
  <c r="AK596" i="22"/>
  <c r="AK605" i="22"/>
  <c r="AK614" i="22"/>
  <c r="AK625" i="22"/>
  <c r="AK634" i="22"/>
  <c r="AK643" i="22"/>
  <c r="AK652" i="22"/>
  <c r="AK661" i="22"/>
  <c r="AK670" i="22"/>
  <c r="AK681" i="22"/>
  <c r="AK690" i="22"/>
  <c r="AK699" i="22"/>
  <c r="AK708" i="22"/>
  <c r="AK717" i="22"/>
  <c r="AK726" i="22"/>
  <c r="AK737" i="22"/>
  <c r="AK746" i="22"/>
  <c r="AK755" i="22"/>
  <c r="AK764" i="22"/>
  <c r="AK773" i="22"/>
  <c r="AK782" i="22"/>
  <c r="AK793" i="22"/>
  <c r="AK802" i="22"/>
  <c r="AK811" i="22"/>
  <c r="AK820" i="22"/>
  <c r="AK829" i="22"/>
  <c r="AK838" i="22"/>
  <c r="AK849" i="22"/>
  <c r="AK858" i="22"/>
  <c r="AK867" i="22"/>
  <c r="AK876" i="22"/>
  <c r="AK885" i="22"/>
  <c r="AK894" i="22"/>
  <c r="AK905" i="22"/>
  <c r="AK914" i="22"/>
  <c r="AK923" i="22"/>
  <c r="AK932" i="22"/>
  <c r="AK941" i="22"/>
  <c r="AK950" i="22"/>
  <c r="AK961" i="22"/>
  <c r="AK970" i="22"/>
  <c r="AK979" i="22"/>
  <c r="AK988" i="22"/>
  <c r="AK997" i="22"/>
  <c r="AK1006" i="22"/>
  <c r="AK1017" i="22"/>
  <c r="AK1026" i="22"/>
  <c r="AK1035" i="22"/>
  <c r="AK1044" i="22"/>
  <c r="AK1053" i="22"/>
  <c r="AK1062" i="22"/>
  <c r="AK1073" i="22"/>
  <c r="AK1082" i="22"/>
  <c r="AK1091" i="22"/>
  <c r="AK1100" i="22"/>
  <c r="AK1109" i="22"/>
  <c r="AK1118" i="22"/>
  <c r="AK1129" i="22"/>
  <c r="AK1138" i="22"/>
  <c r="AK1147" i="22"/>
  <c r="AK1156" i="22"/>
  <c r="AK1165" i="22"/>
  <c r="AK1174" i="22"/>
  <c r="AK1185" i="22"/>
  <c r="AK1194" i="22"/>
  <c r="AK1203" i="22"/>
  <c r="AK1212" i="22"/>
  <c r="AK1221" i="22"/>
  <c r="AK1230" i="22"/>
  <c r="AK1241" i="22"/>
  <c r="AK1250" i="22"/>
  <c r="AK1259" i="22"/>
  <c r="AK1268" i="22"/>
  <c r="AK1277" i="22"/>
  <c r="AK1286" i="22"/>
  <c r="AK1297" i="22"/>
  <c r="AK1306" i="22"/>
  <c r="AK1315" i="22"/>
  <c r="AK1324" i="22"/>
  <c r="AK1333" i="22"/>
  <c r="AK1342" i="22"/>
  <c r="AK1353" i="22"/>
  <c r="AK1362" i="22"/>
  <c r="AK1371" i="22"/>
  <c r="AK1380" i="22"/>
  <c r="AK1389" i="22"/>
  <c r="AK1398" i="22"/>
  <c r="AK8" i="22"/>
  <c r="AK18" i="22"/>
  <c r="AK54" i="22"/>
  <c r="AK62" i="22"/>
  <c r="AK98" i="22"/>
  <c r="AK118" i="22"/>
  <c r="AK154" i="22"/>
  <c r="AK192" i="22"/>
  <c r="AK230" i="22"/>
  <c r="AK257" i="22"/>
  <c r="AK304" i="22"/>
  <c r="AK351" i="22"/>
  <c r="AK387" i="22"/>
  <c r="AK407" i="22"/>
  <c r="AK434" i="22"/>
  <c r="AK472" i="22"/>
  <c r="AK510" i="22"/>
  <c r="AK546" i="22"/>
  <c r="AK566" i="22"/>
  <c r="AK602" i="22"/>
  <c r="AK631" i="22"/>
  <c r="AK667" i="22"/>
  <c r="AK696" i="22"/>
  <c r="AK743" i="22"/>
  <c r="AK779" i="22"/>
  <c r="AK799" i="22"/>
  <c r="AK835" i="22"/>
  <c r="AK855" i="22"/>
  <c r="AK891" i="22"/>
  <c r="AK911" i="22"/>
  <c r="AK947" i="22"/>
  <c r="AK976" i="22"/>
  <c r="AK1032" i="22"/>
  <c r="AK1059" i="22"/>
  <c r="AK1070" i="22"/>
  <c r="AK1106" i="22"/>
  <c r="AK1153" i="22"/>
  <c r="AK1182" i="22"/>
  <c r="AK1218" i="22"/>
  <c r="AK1256" i="22"/>
  <c r="AK1312" i="22"/>
  <c r="AK1339" i="22"/>
  <c r="AK1359" i="22"/>
  <c r="AK1395" i="22"/>
  <c r="AK22" i="22"/>
  <c r="AK49" i="22"/>
  <c r="AK74" i="22"/>
  <c r="AK101" i="22"/>
  <c r="AK130" i="22"/>
  <c r="AK5" i="22"/>
  <c r="AK14" i="22"/>
  <c r="AK23" i="22"/>
  <c r="AK32" i="22"/>
  <c r="AK41" i="22"/>
  <c r="AK50" i="22"/>
  <c r="AK66" i="22"/>
  <c r="AK75" i="22"/>
  <c r="AK84" i="22"/>
  <c r="AK93" i="22"/>
  <c r="AK102" i="22"/>
  <c r="AK111" i="22"/>
  <c r="AK122" i="22"/>
  <c r="AK131" i="22"/>
  <c r="AK140" i="22"/>
  <c r="AK149" i="22"/>
  <c r="AK158" i="22"/>
  <c r="AK167" i="22"/>
  <c r="AK178" i="22"/>
  <c r="AK187" i="22"/>
  <c r="AK196" i="22"/>
  <c r="AK205" i="22"/>
  <c r="AK214" i="22"/>
  <c r="AK223" i="22"/>
  <c r="AK234" i="22"/>
  <c r="AK243" i="22"/>
  <c r="AK252" i="22"/>
  <c r="AK261" i="22"/>
  <c r="AK270" i="22"/>
  <c r="AK279" i="22"/>
  <c r="AK290" i="22"/>
  <c r="AK299" i="22"/>
  <c r="AK308" i="22"/>
  <c r="AK317" i="22"/>
  <c r="AK326" i="22"/>
  <c r="AK335" i="22"/>
  <c r="AK346" i="22"/>
  <c r="AK355" i="22"/>
  <c r="AK364" i="22"/>
  <c r="AK373" i="22"/>
  <c r="AK382" i="22"/>
  <c r="AK391" i="22"/>
  <c r="AK402" i="22"/>
  <c r="AK411" i="22"/>
  <c r="AK420" i="22"/>
  <c r="AK429" i="22"/>
  <c r="AK438" i="22"/>
  <c r="AK447" i="22"/>
  <c r="AK17" i="22"/>
  <c r="AK27" i="22"/>
  <c r="AK80" i="22"/>
  <c r="AK107" i="22"/>
  <c r="AK127" i="22"/>
  <c r="AK163" i="22"/>
  <c r="AK183" i="22"/>
  <c r="AK219" i="22"/>
  <c r="AK266" i="22"/>
  <c r="AK295" i="22"/>
  <c r="AK331" i="22"/>
  <c r="AK342" i="22"/>
  <c r="AK378" i="22"/>
  <c r="AK398" i="22"/>
  <c r="AK425" i="22"/>
  <c r="AK463" i="22"/>
  <c r="AK499" i="22"/>
  <c r="AK519" i="22"/>
  <c r="AK555" i="22"/>
  <c r="AK584" i="22"/>
  <c r="AK640" i="22"/>
  <c r="AK678" i="22"/>
  <c r="AK714" i="22"/>
  <c r="AK770" i="22"/>
  <c r="AK790" i="22"/>
  <c r="AK826" i="22"/>
  <c r="AK846" i="22"/>
  <c r="AK873" i="22"/>
  <c r="AK929" i="22"/>
  <c r="AK958" i="22"/>
  <c r="AK994" i="22"/>
  <c r="AK1023" i="22"/>
  <c r="AK1050" i="22"/>
  <c r="AK1079" i="22"/>
  <c r="AK1115" i="22"/>
  <c r="AK1144" i="22"/>
  <c r="AK1209" i="22"/>
  <c r="AK1247" i="22"/>
  <c r="AK1283" i="22"/>
  <c r="AK1303" i="22"/>
  <c r="AK1377" i="22"/>
  <c r="AK13" i="22"/>
  <c r="AK31" i="22"/>
  <c r="AK65" i="22"/>
  <c r="AK83" i="22"/>
  <c r="AK110" i="22"/>
  <c r="AK121" i="22"/>
  <c r="AK148" i="22"/>
  <c r="AK157" i="22"/>
  <c r="AK186" i="22"/>
  <c r="AK6" i="22"/>
  <c r="AK15" i="22"/>
  <c r="AK24" i="22"/>
  <c r="AK33" i="22"/>
  <c r="AK42" i="22"/>
  <c r="AK51" i="22"/>
  <c r="AK610" i="22"/>
  <c r="AK612" i="22"/>
  <c r="AK623" i="22"/>
  <c r="AK632" i="22"/>
  <c r="AK641" i="22"/>
  <c r="AK650" i="22"/>
  <c r="AK659" i="22"/>
  <c r="AK668" i="22"/>
  <c r="AK679" i="22"/>
  <c r="AK688" i="22"/>
  <c r="AK697" i="22"/>
  <c r="AK706" i="22"/>
  <c r="AK715" i="22"/>
  <c r="AK724" i="22"/>
  <c r="AK735" i="22"/>
  <c r="AK744" i="22"/>
  <c r="AK753" i="22"/>
  <c r="AK762" i="22"/>
  <c r="AK771" i="22"/>
  <c r="AK780" i="22"/>
  <c r="AK791" i="22"/>
  <c r="AK800" i="22"/>
  <c r="AK809" i="22"/>
  <c r="AK818" i="22"/>
  <c r="AK827" i="22"/>
  <c r="AK836" i="22"/>
  <c r="AK847" i="22"/>
  <c r="AK856" i="22"/>
  <c r="AK865" i="22"/>
  <c r="AK874" i="22"/>
  <c r="AK883" i="22"/>
  <c r="AK892" i="22"/>
  <c r="AK903" i="22"/>
  <c r="AK912" i="22"/>
  <c r="AK921" i="22"/>
  <c r="AK930" i="22"/>
  <c r="AK939" i="22"/>
  <c r="AK948" i="22"/>
  <c r="AK959" i="22"/>
  <c r="AK968" i="22"/>
  <c r="AK977" i="22"/>
  <c r="AK986" i="22"/>
  <c r="AK995" i="22"/>
  <c r="AK1004" i="22"/>
  <c r="AK1015" i="22"/>
  <c r="AK1024" i="22"/>
  <c r="AK1033" i="22"/>
  <c r="AK1042" i="22"/>
  <c r="AK1051" i="22"/>
  <c r="AK1060" i="22"/>
  <c r="AK1071" i="22"/>
  <c r="AK1080" i="22"/>
  <c r="AK1089" i="22"/>
  <c r="AK1098" i="22"/>
  <c r="AK1107" i="22"/>
  <c r="AK1116" i="22"/>
  <c r="AK1127" i="22"/>
  <c r="AK1136" i="22"/>
  <c r="AK1145" i="22"/>
  <c r="AK1154" i="22"/>
  <c r="AK1163" i="22"/>
  <c r="AK1172" i="22"/>
  <c r="AK1183" i="22"/>
  <c r="AK1192" i="22"/>
  <c r="AK1201" i="22"/>
  <c r="AK1210" i="22"/>
  <c r="AK1219" i="22"/>
  <c r="AK1228" i="22"/>
  <c r="AK1239" i="22"/>
  <c r="AK1248" i="22"/>
  <c r="AK1257" i="22"/>
  <c r="AK1266" i="22"/>
  <c r="AK1275" i="22"/>
  <c r="AK1284" i="22"/>
  <c r="AK1295" i="22"/>
  <c r="AK1304" i="22"/>
  <c r="AK1313" i="22"/>
  <c r="AK1322" i="22"/>
  <c r="AK1331" i="22"/>
  <c r="AK1340" i="22"/>
  <c r="AK1351" i="22"/>
  <c r="AK1360" i="22"/>
  <c r="AK1369" i="22"/>
  <c r="AK1378" i="22"/>
  <c r="AK1387" i="22"/>
  <c r="AK1396" i="22"/>
  <c r="AK64" i="22"/>
  <c r="AK73" i="22"/>
  <c r="AK82" i="22"/>
  <c r="AK91" i="22"/>
  <c r="AK100" i="22"/>
  <c r="AK109" i="22"/>
  <c r="AK120" i="22"/>
  <c r="AK129" i="22"/>
  <c r="AK138" i="22"/>
  <c r="AK147" i="22"/>
  <c r="AK156" i="22"/>
  <c r="AK165" i="22"/>
  <c r="AK176" i="22"/>
  <c r="AK185" i="22"/>
  <c r="AK194" i="22"/>
  <c r="AK203" i="22"/>
  <c r="AK212" i="22"/>
  <c r="AK221" i="22"/>
  <c r="AK232" i="22"/>
  <c r="AK241" i="22"/>
  <c r="AK250" i="22"/>
  <c r="AK259" i="22"/>
  <c r="AK268" i="22"/>
  <c r="AK277" i="22"/>
  <c r="AK288" i="22"/>
  <c r="AK297" i="22"/>
  <c r="AK306" i="22"/>
  <c r="AK315" i="22"/>
  <c r="AK324" i="22"/>
  <c r="AK333" i="22"/>
  <c r="AK344" i="22"/>
  <c r="AK353" i="22"/>
  <c r="AK362" i="22"/>
  <c r="AK371" i="22"/>
  <c r="AK380" i="22"/>
  <c r="AK389" i="22"/>
  <c r="AK400" i="22"/>
  <c r="AK409" i="22"/>
  <c r="AK418" i="22"/>
  <c r="AK427" i="22"/>
  <c r="AK436" i="22"/>
  <c r="AK445" i="22"/>
  <c r="AK456" i="22"/>
  <c r="AK465" i="22"/>
  <c r="AK474" i="22"/>
  <c r="AK483" i="22"/>
  <c r="AK492" i="22"/>
  <c r="AK501" i="22"/>
  <c r="AK512" i="22"/>
  <c r="AK521" i="22"/>
  <c r="AK530" i="22"/>
  <c r="AK539" i="22"/>
  <c r="AK548" i="22"/>
  <c r="AK557" i="22"/>
  <c r="AK568" i="22"/>
  <c r="AK577" i="22"/>
  <c r="AK586" i="22"/>
  <c r="AK595" i="22"/>
  <c r="AK604" i="22"/>
  <c r="AK458" i="22"/>
  <c r="AK467" i="22"/>
  <c r="AK476" i="22"/>
  <c r="AK485" i="22"/>
  <c r="AK494" i="22"/>
  <c r="AK503" i="22"/>
  <c r="AK514" i="22"/>
  <c r="AK523" i="22"/>
  <c r="AK532" i="22"/>
  <c r="AK541" i="22"/>
  <c r="AK550" i="22"/>
  <c r="AK559" i="22"/>
  <c r="AK570" i="22"/>
  <c r="AK579" i="22"/>
  <c r="AK588" i="22"/>
  <c r="AK597" i="22"/>
  <c r="AK606" i="22"/>
  <c r="AK615" i="22"/>
  <c r="AK626" i="22"/>
  <c r="AK635" i="22"/>
  <c r="AK644" i="22"/>
  <c r="AK653" i="22"/>
  <c r="AK662" i="22"/>
  <c r="AK671" i="22"/>
  <c r="AK682" i="22"/>
  <c r="AK691" i="22"/>
  <c r="AK700" i="22"/>
  <c r="AK709" i="22"/>
  <c r="AK718" i="22"/>
  <c r="AK727" i="22"/>
  <c r="AK738" i="22"/>
  <c r="AK747" i="22"/>
  <c r="AK756" i="22"/>
  <c r="AK765" i="22"/>
  <c r="AK774" i="22"/>
  <c r="AK783" i="22"/>
  <c r="AK794" i="22"/>
  <c r="AK803" i="22"/>
  <c r="AK812" i="22"/>
  <c r="AK821" i="22"/>
  <c r="AK830" i="22"/>
  <c r="AK839" i="22"/>
  <c r="AK850" i="22"/>
  <c r="AK859" i="22"/>
  <c r="AK868" i="22"/>
  <c r="AK877" i="22"/>
  <c r="AK886" i="22"/>
  <c r="AK895" i="22"/>
  <c r="AK906" i="22"/>
  <c r="AK915" i="22"/>
  <c r="AK924" i="22"/>
  <c r="AK933" i="22"/>
  <c r="AK942" i="22"/>
  <c r="AK951" i="22"/>
  <c r="AK962" i="22"/>
  <c r="AK971" i="22"/>
  <c r="AK980" i="22"/>
  <c r="AK989" i="22"/>
  <c r="AK998" i="22"/>
  <c r="AK1007" i="22"/>
  <c r="AK1018" i="22"/>
  <c r="AK1027" i="22"/>
  <c r="AK1036" i="22"/>
  <c r="AK1045" i="22"/>
  <c r="AK1054" i="22"/>
  <c r="AK1063" i="22"/>
  <c r="AK1074" i="22"/>
  <c r="AK1083" i="22"/>
  <c r="AK1092" i="22"/>
  <c r="AK1101" i="22"/>
  <c r="AK1110" i="22"/>
  <c r="AK1119" i="22"/>
  <c r="AK1130" i="22"/>
  <c r="AK1139" i="22"/>
  <c r="AK1148" i="22"/>
  <c r="AK1157" i="22"/>
  <c r="AK1166" i="22"/>
  <c r="AK1175" i="22"/>
  <c r="AK67" i="22"/>
  <c r="AK76" i="22"/>
  <c r="AK85" i="22"/>
  <c r="AK94" i="22"/>
  <c r="AK103" i="22"/>
  <c r="AK112" i="22"/>
  <c r="AK123" i="22"/>
  <c r="AK132" i="22"/>
  <c r="AK141" i="22"/>
  <c r="AK150" i="22"/>
  <c r="AK159" i="22"/>
  <c r="AK168" i="22"/>
  <c r="AK179" i="22"/>
  <c r="AK188" i="22"/>
  <c r="AK197" i="22"/>
  <c r="AK206" i="22"/>
  <c r="AK215" i="22"/>
  <c r="AK224" i="22"/>
  <c r="AK235" i="22"/>
  <c r="AK244" i="22"/>
  <c r="AK253" i="22"/>
  <c r="AK262" i="22"/>
  <c r="AK271" i="22"/>
  <c r="AK280" i="22"/>
  <c r="AK291" i="22"/>
  <c r="AK300" i="22"/>
  <c r="AK309" i="22"/>
  <c r="AK318" i="22"/>
  <c r="AK327" i="22"/>
  <c r="AK336" i="22"/>
  <c r="AK347" i="22"/>
  <c r="AK356" i="22"/>
  <c r="AK365" i="22"/>
  <c r="AK374" i="22"/>
  <c r="AK383" i="22"/>
  <c r="AK392" i="22"/>
  <c r="AK403" i="22"/>
  <c r="AK412" i="22"/>
  <c r="AK421" i="22"/>
  <c r="AK430" i="22"/>
  <c r="AK439" i="22"/>
  <c r="AK448" i="22"/>
  <c r="AK459" i="22"/>
  <c r="AK468" i="22"/>
  <c r="AK477" i="22"/>
  <c r="AK486" i="22"/>
  <c r="AK495" i="22"/>
  <c r="AK504" i="22"/>
  <c r="AK515" i="22"/>
  <c r="AK524" i="22"/>
  <c r="AK533" i="22"/>
  <c r="AK542" i="22"/>
  <c r="AK551" i="22"/>
  <c r="AK560" i="22"/>
  <c r="AK571" i="22"/>
  <c r="AK580" i="22"/>
  <c r="AK589" i="22"/>
  <c r="AK598" i="22"/>
  <c r="AK607" i="22"/>
  <c r="AK621" i="22"/>
  <c r="AK630" i="22"/>
  <c r="AK639" i="22"/>
  <c r="AK648" i="22"/>
  <c r="AK657" i="22"/>
  <c r="AK666" i="22"/>
  <c r="AK677" i="22"/>
  <c r="AK686" i="22"/>
  <c r="AK695" i="22"/>
  <c r="AK704" i="22"/>
  <c r="AK713" i="22"/>
  <c r="AK722" i="22"/>
  <c r="AK733" i="22"/>
  <c r="AK742" i="22"/>
  <c r="AK751" i="22"/>
  <c r="AK760" i="22"/>
  <c r="AK769" i="22"/>
  <c r="AK778" i="22"/>
  <c r="AK789" i="22"/>
  <c r="AK798" i="22"/>
  <c r="AK807" i="22"/>
  <c r="AK816" i="22"/>
  <c r="AK825" i="22"/>
  <c r="AK834" i="22"/>
  <c r="AK845" i="22"/>
  <c r="AK854" i="22"/>
  <c r="AK863" i="22"/>
  <c r="AK872" i="22"/>
  <c r="AK881" i="22"/>
  <c r="AK890" i="22"/>
  <c r="AK901" i="22"/>
  <c r="AK910" i="22"/>
  <c r="AK919" i="22"/>
  <c r="AK928" i="22"/>
  <c r="AK937" i="22"/>
  <c r="AK946" i="22"/>
  <c r="AK957" i="22"/>
  <c r="AK966" i="22"/>
  <c r="AK975" i="22"/>
  <c r="AK984" i="22"/>
  <c r="AK993" i="22"/>
  <c r="AK1002" i="22"/>
  <c r="AK1013" i="22"/>
  <c r="AK1022" i="22"/>
  <c r="AK1031" i="22"/>
  <c r="AK1040" i="22"/>
  <c r="AK1049" i="22"/>
  <c r="AK1058" i="22"/>
  <c r="AK1069" i="22"/>
  <c r="AK1078" i="22"/>
  <c r="AK1087" i="22"/>
  <c r="AK1096" i="22"/>
  <c r="AK1105" i="22"/>
  <c r="AK1114" i="22"/>
  <c r="AK1125" i="22"/>
  <c r="AK1134" i="22"/>
  <c r="AK1143" i="22"/>
  <c r="AK1152" i="22"/>
  <c r="AK1161" i="22"/>
  <c r="AK1170" i="22"/>
  <c r="AK1181" i="22"/>
  <c r="AK1190" i="22"/>
  <c r="AK1199" i="22"/>
  <c r="AK1208" i="22"/>
  <c r="AK1217" i="22"/>
  <c r="AK1226" i="22"/>
  <c r="AK1237" i="22"/>
  <c r="AK1246" i="22"/>
  <c r="AK1255" i="22"/>
  <c r="AK1264" i="22"/>
  <c r="AK1273" i="22"/>
  <c r="AK1282" i="22"/>
  <c r="AK1293" i="22"/>
  <c r="AK1302" i="22"/>
  <c r="AK1311" i="22"/>
  <c r="AK1320" i="22"/>
  <c r="AK1329" i="22"/>
  <c r="AK1338" i="22"/>
  <c r="AK1349" i="22"/>
  <c r="AK1358" i="22"/>
  <c r="AK1367" i="22"/>
  <c r="AK1376" i="22"/>
  <c r="AK1385" i="22"/>
  <c r="AK1394" i="22"/>
  <c r="AK613" i="22"/>
  <c r="AK624" i="22"/>
  <c r="AK633" i="22"/>
  <c r="AK642" i="22"/>
  <c r="AK651" i="22"/>
  <c r="AK660" i="22"/>
  <c r="AK669" i="22"/>
  <c r="AK680" i="22"/>
  <c r="AK689" i="22"/>
  <c r="AK698" i="22"/>
  <c r="AK707" i="22"/>
  <c r="AK716" i="22"/>
  <c r="AK725" i="22"/>
  <c r="AK736" i="22"/>
  <c r="AK754" i="22"/>
  <c r="AK763" i="22"/>
  <c r="AK772" i="22"/>
  <c r="AK781" i="22"/>
  <c r="AK792" i="22"/>
  <c r="AK810" i="22"/>
  <c r="AK819" i="22"/>
  <c r="AK828" i="22"/>
  <c r="AK837" i="22"/>
  <c r="AK848" i="22"/>
  <c r="AK857" i="22"/>
  <c r="AK866" i="22"/>
  <c r="AK875" i="22"/>
  <c r="AK884" i="22"/>
  <c r="AK893" i="22"/>
  <c r="AK904" i="22"/>
  <c r="AK922" i="22"/>
  <c r="AK931" i="22"/>
  <c r="AK940" i="22"/>
  <c r="AK949" i="22"/>
  <c r="AK960" i="22"/>
  <c r="AK978" i="22"/>
  <c r="AK987" i="22"/>
  <c r="AK996" i="22"/>
  <c r="AK1005" i="22"/>
  <c r="AK1016" i="22"/>
  <c r="AK1034" i="22"/>
  <c r="AK1043" i="22"/>
  <c r="AK1052" i="22"/>
  <c r="AK1061" i="22"/>
  <c r="AK1072" i="22"/>
  <c r="AK1090" i="22"/>
  <c r="AK1099" i="22"/>
  <c r="AK1108" i="22"/>
  <c r="AK1117" i="22"/>
  <c r="AK1128" i="22"/>
  <c r="AK1137" i="22"/>
  <c r="AK1146" i="22"/>
  <c r="AK1155" i="22"/>
  <c r="AK1164" i="22"/>
  <c r="AK1173" i="22"/>
  <c r="AK1184" i="22"/>
  <c r="AK1202" i="22"/>
  <c r="AK1211" i="22"/>
  <c r="AK1220" i="22"/>
  <c r="AK1229" i="22"/>
  <c r="AK1240" i="22"/>
  <c r="AK1258" i="22"/>
  <c r="AK1267" i="22"/>
  <c r="AK1276" i="22"/>
  <c r="AK1285" i="22"/>
  <c r="AK1296" i="22"/>
  <c r="AK1314" i="22"/>
  <c r="AK1323" i="22"/>
  <c r="AK1332" i="22"/>
  <c r="AK1341" i="22"/>
  <c r="AK1352" i="22"/>
  <c r="AK1361" i="22"/>
  <c r="AK1370" i="22"/>
  <c r="AK1379" i="22"/>
  <c r="AK1388" i="22"/>
  <c r="AK1397" i="22"/>
  <c r="AK1186" i="22"/>
  <c r="AK1195" i="22"/>
  <c r="AK1204" i="22"/>
  <c r="AK1213" i="22"/>
  <c r="AK1222" i="22"/>
  <c r="AK1231" i="22"/>
  <c r="AK1242" i="22"/>
  <c r="AK1251" i="22"/>
  <c r="AK1260" i="22"/>
  <c r="AK1269" i="22"/>
  <c r="AK1278" i="22"/>
  <c r="AK1287" i="22"/>
  <c r="AK1298" i="22"/>
  <c r="AK1307" i="22"/>
  <c r="AK1316" i="22"/>
  <c r="AK1325" i="22"/>
  <c r="AK1334" i="22"/>
  <c r="AK1343" i="22"/>
  <c r="AK1354" i="22"/>
  <c r="AK1363" i="22"/>
  <c r="AK1372" i="22"/>
  <c r="AK1381" i="22"/>
  <c r="AK1390" i="22"/>
  <c r="AK1399" i="22"/>
  <c r="AK616" i="22"/>
  <c r="AK627" i="22"/>
  <c r="AK636" i="22"/>
  <c r="AK645" i="22"/>
  <c r="AK654" i="22"/>
  <c r="AK663" i="22"/>
  <c r="AK672" i="22"/>
  <c r="AK683" i="22"/>
  <c r="AK692" i="22"/>
  <c r="AK701" i="22"/>
  <c r="AK710" i="22"/>
  <c r="AK719" i="22"/>
  <c r="AK728" i="22"/>
  <c r="AK739" i="22"/>
  <c r="AK748" i="22"/>
  <c r="AK757" i="22"/>
  <c r="AK766" i="22"/>
  <c r="AK775" i="22"/>
  <c r="AK784" i="22"/>
  <c r="AK795" i="22"/>
  <c r="AK804" i="22"/>
  <c r="AK813" i="22"/>
  <c r="AK822" i="22"/>
  <c r="AK831" i="22"/>
  <c r="AK840" i="22"/>
  <c r="AK851" i="22"/>
  <c r="AK860" i="22"/>
  <c r="AK869" i="22"/>
  <c r="AK878" i="22"/>
  <c r="AK887" i="22"/>
  <c r="AK896" i="22"/>
  <c r="AK907" i="22"/>
  <c r="AK916" i="22"/>
  <c r="AK925" i="22"/>
  <c r="AK934" i="22"/>
  <c r="AK943" i="22"/>
  <c r="AK952" i="22"/>
  <c r="AK963" i="22"/>
  <c r="AK972" i="22"/>
  <c r="AK981" i="22"/>
  <c r="AK990" i="22"/>
  <c r="AK999" i="22"/>
  <c r="AK1008" i="22"/>
  <c r="AK1019" i="22"/>
  <c r="AK1028" i="22"/>
  <c r="AK1037" i="22"/>
  <c r="AK1046" i="22"/>
  <c r="AK1055" i="22"/>
  <c r="AK1064" i="22"/>
  <c r="AK1075" i="22"/>
  <c r="AK1084" i="22"/>
  <c r="AK1093" i="22"/>
  <c r="AK1102" i="22"/>
  <c r="AK1111" i="22"/>
  <c r="AK1120" i="22"/>
  <c r="AK1131" i="22"/>
  <c r="AK1140" i="22"/>
  <c r="AK1149" i="22"/>
  <c r="AK1158" i="22"/>
  <c r="AK1167" i="22"/>
  <c r="AK1176" i="22"/>
  <c r="AK1187" i="22"/>
  <c r="AK1196" i="22"/>
  <c r="AK1205" i="22"/>
  <c r="AK1214" i="22"/>
  <c r="AK1223" i="22"/>
  <c r="AK1232" i="22"/>
  <c r="AK1243" i="22"/>
  <c r="AK1252" i="22"/>
  <c r="AK1261" i="22"/>
  <c r="AK1270" i="22"/>
  <c r="AK1279" i="22"/>
  <c r="AK1288" i="22"/>
  <c r="AK1299" i="22"/>
  <c r="AK1308" i="22"/>
  <c r="AK1317" i="22"/>
  <c r="AK1326" i="22"/>
  <c r="AK1335" i="22"/>
  <c r="AK1344" i="22"/>
  <c r="AK1355" i="22"/>
  <c r="AK1364" i="22"/>
  <c r="AK1373" i="22"/>
  <c r="AK1382" i="22"/>
  <c r="AK1391" i="22"/>
  <c r="AK1400" i="22"/>
  <c r="A173" i="22"/>
  <c r="A116" i="22"/>
  <c r="E181" i="22"/>
  <c r="AK181" i="22" s="1"/>
  <c r="E190" i="22"/>
  <c r="AK190" i="22" s="1"/>
  <c r="E199" i="22"/>
  <c r="AK199" i="22" s="1"/>
  <c r="E217" i="22"/>
  <c r="AK217" i="22" s="1"/>
  <c r="E208" i="22"/>
  <c r="AK208" i="22" s="1"/>
  <c r="E172" i="22"/>
  <c r="AK172" i="22" s="1"/>
  <c r="AK1081" i="22" l="1"/>
  <c r="AK801" i="22"/>
  <c r="AK1305" i="22"/>
  <c r="AK1025" i="22"/>
  <c r="AK745" i="22"/>
  <c r="AK1249" i="22"/>
  <c r="AK969" i="22"/>
  <c r="AK1193" i="22"/>
  <c r="AK913" i="22"/>
  <c r="AK1135" i="22"/>
  <c r="AK967" i="22"/>
  <c r="AK902" i="22"/>
  <c r="AK216" i="22"/>
  <c r="AK169" i="22"/>
  <c r="AK225" i="22"/>
  <c r="AK57" i="22"/>
  <c r="AK113" i="22"/>
  <c r="AK104" i="22"/>
  <c r="AK160" i="22"/>
  <c r="AK95" i="22"/>
  <c r="AK151" i="22"/>
  <c r="AK198" i="22"/>
  <c r="AK86" i="22"/>
  <c r="AK142" i="22"/>
  <c r="AK133" i="22"/>
  <c r="AK189" i="22"/>
  <c r="AK77" i="22"/>
  <c r="AK180" i="22"/>
  <c r="AK124" i="22"/>
  <c r="AK68" i="22"/>
  <c r="AK207" i="22"/>
  <c r="E264" i="22"/>
  <c r="AK264" i="22" s="1"/>
  <c r="AK272" i="22" s="1"/>
  <c r="E255" i="22"/>
  <c r="AK255" i="22" s="1"/>
  <c r="AK263" i="22" s="1"/>
  <c r="E237" i="22"/>
  <c r="AK237" i="22" s="1"/>
  <c r="AK245" i="22" s="1"/>
  <c r="E228" i="22"/>
  <c r="AK228" i="22" s="1"/>
  <c r="AK236" i="22" s="1"/>
  <c r="E273" i="22"/>
  <c r="AK273" i="22" s="1"/>
  <c r="AK281" i="22" s="1"/>
  <c r="E246" i="22"/>
  <c r="AK246" i="22" s="1"/>
  <c r="AK254" i="22" s="1"/>
  <c r="A229" i="22"/>
  <c r="A172" i="22"/>
  <c r="G31" i="21"/>
  <c r="AG10" i="31"/>
  <c r="AG9" i="31"/>
  <c r="AG8" i="31"/>
  <c r="AG7" i="31"/>
  <c r="AG6" i="31"/>
  <c r="AH6" i="31" s="1"/>
  <c r="AG5" i="31"/>
  <c r="AG4" i="31"/>
  <c r="AG3" i="31"/>
  <c r="AY3" i="31"/>
  <c r="AY4" i="31"/>
  <c r="AZ4" i="31" s="1"/>
  <c r="AY5" i="31"/>
  <c r="AY6" i="31"/>
  <c r="AZ6" i="31" s="1"/>
  <c r="AY7" i="31"/>
  <c r="AY8" i="31"/>
  <c r="AY9" i="31"/>
  <c r="AY10" i="31"/>
  <c r="AZ10" i="31" s="1"/>
  <c r="BN3" i="31"/>
  <c r="BN4" i="31"/>
  <c r="BO4" i="31" s="1"/>
  <c r="BN5" i="31"/>
  <c r="BO5" i="31" s="1"/>
  <c r="BN6" i="31"/>
  <c r="BO6" i="31" s="1"/>
  <c r="BN8" i="31"/>
  <c r="BN7" i="31"/>
  <c r="J32" i="21"/>
  <c r="K31" i="21"/>
  <c r="K30" i="21"/>
  <c r="J28" i="21"/>
  <c r="I28" i="21"/>
  <c r="G28" i="21"/>
  <c r="G29" i="21" s="1"/>
  <c r="K26" i="21"/>
  <c r="D27" i="21"/>
  <c r="E302" i="22" l="1"/>
  <c r="AK302" i="22" s="1"/>
  <c r="AK310" i="22" s="1"/>
  <c r="E284" i="22"/>
  <c r="AK284" i="22" s="1"/>
  <c r="AK292" i="22" s="1"/>
  <c r="E311" i="22"/>
  <c r="AK311" i="22" s="1"/>
  <c r="AK319" i="22" s="1"/>
  <c r="E329" i="22"/>
  <c r="AK329" i="22" s="1"/>
  <c r="AK337" i="22" s="1"/>
  <c r="E293" i="22"/>
  <c r="AK293" i="22" s="1"/>
  <c r="AK301" i="22" s="1"/>
  <c r="E320" i="22"/>
  <c r="AK320" i="22" s="1"/>
  <c r="AK328" i="22" s="1"/>
  <c r="A228" i="22"/>
  <c r="A285" i="22"/>
  <c r="BO3" i="31"/>
  <c r="BQ3" i="31" s="1"/>
  <c r="BS3" i="31" s="1"/>
  <c r="AJ6" i="31"/>
  <c r="AL6" i="31" s="1"/>
  <c r="AH3" i="31"/>
  <c r="AJ3" i="31" s="1"/>
  <c r="AL3" i="31" s="1"/>
  <c r="AH4" i="31"/>
  <c r="AJ4" i="31" s="1"/>
  <c r="AL4" i="31" s="1"/>
  <c r="AH5" i="31"/>
  <c r="AJ5" i="31" s="1"/>
  <c r="AL5" i="31" s="1"/>
  <c r="AH7" i="31"/>
  <c r="AJ7" i="31" s="1"/>
  <c r="AL7" i="31" s="1"/>
  <c r="AH8" i="31"/>
  <c r="AJ8" i="31" s="1"/>
  <c r="AL8" i="31" s="1"/>
  <c r="AH9" i="31"/>
  <c r="AJ9" i="31" s="1"/>
  <c r="AL9" i="31" s="1"/>
  <c r="AH10" i="31"/>
  <c r="AJ10" i="31" s="1"/>
  <c r="AL10" i="31" s="1"/>
  <c r="BQ4" i="31"/>
  <c r="BQ5" i="31"/>
  <c r="BS5" i="31" s="1"/>
  <c r="BQ6" i="31"/>
  <c r="BS6" i="31" s="1"/>
  <c r="BB4" i="31"/>
  <c r="BD4" i="31" s="1"/>
  <c r="BB6" i="31"/>
  <c r="BD6" i="31" s="1"/>
  <c r="BB10" i="31"/>
  <c r="BD10" i="31" s="1"/>
  <c r="AZ3" i="31"/>
  <c r="BB3" i="31" s="1"/>
  <c r="BD3" i="31" s="1"/>
  <c r="AZ5" i="31"/>
  <c r="BB5" i="31" s="1"/>
  <c r="BD5" i="31" s="1"/>
  <c r="AZ7" i="31"/>
  <c r="BB7" i="31" s="1"/>
  <c r="BD7" i="31" s="1"/>
  <c r="AZ8" i="31"/>
  <c r="BB8" i="31" s="1"/>
  <c r="BD8" i="31" s="1"/>
  <c r="AZ9" i="31"/>
  <c r="BB9" i="31" s="1"/>
  <c r="BD9" i="31" s="1"/>
  <c r="AZ11" i="31"/>
  <c r="BB11" i="31" s="1"/>
  <c r="BD11" i="31" s="1"/>
  <c r="BS4" i="31"/>
  <c r="BO7" i="31"/>
  <c r="BQ7" i="31" s="1"/>
  <c r="BS7" i="31" s="1"/>
  <c r="BO8" i="31"/>
  <c r="BQ8" i="31" s="1"/>
  <c r="BS8" i="31" s="1"/>
  <c r="E376" i="22" l="1"/>
  <c r="AK376" i="22" s="1"/>
  <c r="AK384" i="22" s="1"/>
  <c r="E385" i="22"/>
  <c r="AK385" i="22" s="1"/>
  <c r="AK393" i="22" s="1"/>
  <c r="E340" i="22"/>
  <c r="AK340" i="22" s="1"/>
  <c r="AK348" i="22" s="1"/>
  <c r="A284" i="22"/>
  <c r="A341" i="22"/>
  <c r="E349" i="22"/>
  <c r="AK349" i="22" s="1"/>
  <c r="AK357" i="22" s="1"/>
  <c r="E367" i="22"/>
  <c r="AK367" i="22" s="1"/>
  <c r="AK375" i="22" s="1"/>
  <c r="E358" i="22"/>
  <c r="AK358" i="22" s="1"/>
  <c r="AK366" i="22" s="1"/>
  <c r="AL2" i="31"/>
  <c r="BD2" i="31"/>
  <c r="BS2" i="31"/>
  <c r="A70" i="22"/>
  <c r="A126" i="22" s="1"/>
  <c r="A4" i="22"/>
  <c r="A182" i="22" l="1"/>
  <c r="A125" i="22"/>
  <c r="E414" i="22"/>
  <c r="AK414" i="22" s="1"/>
  <c r="AK422" i="22" s="1"/>
  <c r="E405" i="22"/>
  <c r="AK405" i="22" s="1"/>
  <c r="AK413" i="22" s="1"/>
  <c r="E432" i="22"/>
  <c r="AK432" i="22" s="1"/>
  <c r="AK440" i="22" s="1"/>
  <c r="E423" i="22"/>
  <c r="AK423" i="22" s="1"/>
  <c r="AK431" i="22" s="1"/>
  <c r="A340" i="22"/>
  <c r="A397" i="22"/>
  <c r="E441" i="22"/>
  <c r="AK441" i="22" s="1"/>
  <c r="AK449" i="22" s="1"/>
  <c r="E396" i="22"/>
  <c r="AK396" i="22" s="1"/>
  <c r="AK404" i="22" s="1"/>
  <c r="A79" i="22"/>
  <c r="A135" i="22" s="1"/>
  <c r="A13" i="22"/>
  <c r="A69" i="22"/>
  <c r="A60" i="22"/>
  <c r="A191" i="22" l="1"/>
  <c r="A134" i="22"/>
  <c r="A238" i="22"/>
  <c r="A181" i="22"/>
  <c r="A22" i="22"/>
  <c r="E452" i="22"/>
  <c r="AK452" i="22" s="1"/>
  <c r="AK460" i="22" s="1"/>
  <c r="A453" i="22"/>
  <c r="A396" i="22"/>
  <c r="E488" i="22"/>
  <c r="AK488" i="22" s="1"/>
  <c r="AK496" i="22" s="1"/>
  <c r="E470" i="22"/>
  <c r="AK470" i="22" s="1"/>
  <c r="AK478" i="22" s="1"/>
  <c r="E497" i="22"/>
  <c r="AK497" i="22" s="1"/>
  <c r="AK505" i="22" s="1"/>
  <c r="E479" i="22"/>
  <c r="AK479" i="22" s="1"/>
  <c r="AK487" i="22" s="1"/>
  <c r="E461" i="22"/>
  <c r="AK461" i="22" s="1"/>
  <c r="AK469" i="22" s="1"/>
  <c r="A88" i="22"/>
  <c r="A144" i="22" s="1"/>
  <c r="A78" i="22"/>
  <c r="A31" i="22" l="1"/>
  <c r="E544" i="22"/>
  <c r="AK544" i="22" s="1"/>
  <c r="AK552" i="22" s="1"/>
  <c r="A237" i="22"/>
  <c r="A294" i="22"/>
  <c r="A200" i="22"/>
  <c r="A143" i="22"/>
  <c r="A509" i="22"/>
  <c r="A452" i="22"/>
  <c r="E517" i="22"/>
  <c r="AK517" i="22" s="1"/>
  <c r="AK525" i="22" s="1"/>
  <c r="E508" i="22"/>
  <c r="AK508" i="22" s="1"/>
  <c r="AK516" i="22" s="1"/>
  <c r="E553" i="22"/>
  <c r="AK553" i="22" s="1"/>
  <c r="AK561" i="22" s="1"/>
  <c r="A41" i="22"/>
  <c r="A97" i="22" s="1"/>
  <c r="A153" i="22" s="1"/>
  <c r="E535" i="22"/>
  <c r="AK535" i="22" s="1"/>
  <c r="AK543" i="22" s="1"/>
  <c r="E526" i="22"/>
  <c r="AK526" i="22" s="1"/>
  <c r="AK534" i="22" s="1"/>
  <c r="A247" i="22"/>
  <c r="A190" i="22"/>
  <c r="A87" i="22"/>
  <c r="A50" i="22" l="1"/>
  <c r="A106" i="22" s="1"/>
  <c r="A162" i="22" s="1"/>
  <c r="A218" i="22"/>
  <c r="A161" i="22"/>
  <c r="A209" i="22"/>
  <c r="A152" i="22"/>
  <c r="E591" i="22"/>
  <c r="AK591" i="22" s="1"/>
  <c r="AK599" i="22" s="1"/>
  <c r="A303" i="22"/>
  <c r="A246" i="22"/>
  <c r="E564" i="22"/>
  <c r="AK564" i="22" s="1"/>
  <c r="AK572" i="22" s="1"/>
  <c r="A293" i="22"/>
  <c r="A350" i="22"/>
  <c r="E582" i="22"/>
  <c r="AK582" i="22" s="1"/>
  <c r="AK590" i="22" s="1"/>
  <c r="A565" i="22"/>
  <c r="A508" i="22"/>
  <c r="A40" i="22"/>
  <c r="E609" i="22"/>
  <c r="AK609" i="22" s="1"/>
  <c r="AK617" i="22" s="1"/>
  <c r="E573" i="22"/>
  <c r="AK573" i="22" s="1"/>
  <c r="AK581" i="22" s="1"/>
  <c r="E600" i="22"/>
  <c r="AK600" i="22" s="1"/>
  <c r="AK608" i="22" s="1"/>
  <c r="A199" i="22"/>
  <c r="A256" i="22"/>
  <c r="A96" i="22"/>
  <c r="A49" i="22"/>
  <c r="E629" i="22" l="1"/>
  <c r="AK629" i="22" s="1"/>
  <c r="AK637" i="22" s="1"/>
  <c r="A349" i="22"/>
  <c r="A406" i="22"/>
  <c r="E665" i="22"/>
  <c r="AK665" i="22" s="1"/>
  <c r="AK673" i="22" s="1"/>
  <c r="A564" i="22"/>
  <c r="A621" i="22"/>
  <c r="A359" i="22"/>
  <c r="A302" i="22"/>
  <c r="A265" i="22"/>
  <c r="A208" i="22"/>
  <c r="E638" i="22"/>
  <c r="AK638" i="22" s="1"/>
  <c r="AK646" i="22" s="1"/>
  <c r="E620" i="22"/>
  <c r="AK620" i="22" s="1"/>
  <c r="AK628" i="22" s="1"/>
  <c r="E647" i="22"/>
  <c r="AK647" i="22" s="1"/>
  <c r="AK655" i="22" s="1"/>
  <c r="E656" i="22"/>
  <c r="AK656" i="22" s="1"/>
  <c r="AK664" i="22" s="1"/>
  <c r="A255" i="22"/>
  <c r="A312" i="22"/>
  <c r="A217" i="22"/>
  <c r="A274" i="22"/>
  <c r="A105" i="22"/>
  <c r="A273" i="22" l="1"/>
  <c r="A330" i="22"/>
  <c r="E712" i="22"/>
  <c r="AK712" i="22" s="1"/>
  <c r="AK720" i="22" s="1"/>
  <c r="E676" i="22"/>
  <c r="AK676" i="22" s="1"/>
  <c r="AK684" i="22" s="1"/>
  <c r="A620" i="22"/>
  <c r="A677" i="22"/>
  <c r="A462" i="22"/>
  <c r="A405" i="22"/>
  <c r="A321" i="22"/>
  <c r="A264" i="22"/>
  <c r="A311" i="22"/>
  <c r="A368" i="22"/>
  <c r="E703" i="22"/>
  <c r="AK703" i="22" s="1"/>
  <c r="AK711" i="22" s="1"/>
  <c r="E694" i="22"/>
  <c r="AK694" i="22" s="1"/>
  <c r="AK702" i="22" s="1"/>
  <c r="E721" i="22"/>
  <c r="AK721" i="22" s="1"/>
  <c r="AK729" i="22" s="1"/>
  <c r="E685" i="22"/>
  <c r="AK685" i="22" s="1"/>
  <c r="AK693" i="22" s="1"/>
  <c r="A415" i="22"/>
  <c r="A358" i="22"/>
  <c r="P79" i="24"/>
  <c r="Q79" i="24"/>
  <c r="R79" i="24"/>
  <c r="S79" i="24"/>
  <c r="T79" i="24"/>
  <c r="U79" i="24"/>
  <c r="V79" i="24"/>
  <c r="W79" i="24"/>
  <c r="X79" i="24"/>
  <c r="P80" i="24"/>
  <c r="Q80" i="24"/>
  <c r="R80" i="24"/>
  <c r="S80" i="24"/>
  <c r="T80" i="24"/>
  <c r="U80" i="24"/>
  <c r="V80" i="24"/>
  <c r="W80" i="24"/>
  <c r="X80" i="24"/>
  <c r="P81" i="24"/>
  <c r="Q81" i="24"/>
  <c r="R81" i="24"/>
  <c r="S81" i="24"/>
  <c r="T81" i="24"/>
  <c r="U81" i="24"/>
  <c r="V81" i="24"/>
  <c r="W81" i="24"/>
  <c r="X81" i="24"/>
  <c r="P82" i="24"/>
  <c r="Q82" i="24"/>
  <c r="R82" i="24"/>
  <c r="S82" i="24"/>
  <c r="T82" i="24"/>
  <c r="U82" i="24"/>
  <c r="V82" i="24"/>
  <c r="W82" i="24"/>
  <c r="X82" i="24"/>
  <c r="P83" i="24"/>
  <c r="Q83" i="24"/>
  <c r="R83" i="24"/>
  <c r="S83" i="24"/>
  <c r="T83" i="24"/>
  <c r="U83" i="24"/>
  <c r="V83" i="24"/>
  <c r="W83" i="24"/>
  <c r="X83" i="24"/>
  <c r="P84" i="24"/>
  <c r="Q84" i="24"/>
  <c r="R84" i="24"/>
  <c r="S84" i="24"/>
  <c r="T84" i="24"/>
  <c r="U84" i="24"/>
  <c r="V84" i="24"/>
  <c r="W84" i="24"/>
  <c r="X84" i="24"/>
  <c r="P85" i="24"/>
  <c r="Q85" i="24"/>
  <c r="R85" i="24"/>
  <c r="S85" i="24"/>
  <c r="T85" i="24"/>
  <c r="U85" i="24"/>
  <c r="V85" i="24"/>
  <c r="W85" i="24"/>
  <c r="X85" i="24"/>
  <c r="P86" i="24"/>
  <c r="Q86" i="24"/>
  <c r="R86" i="24"/>
  <c r="S86" i="24"/>
  <c r="T86" i="24"/>
  <c r="U86" i="24"/>
  <c r="V86" i="24"/>
  <c r="W86" i="24"/>
  <c r="X86" i="24"/>
  <c r="P87" i="24"/>
  <c r="Q87" i="24"/>
  <c r="R87" i="24"/>
  <c r="S87" i="24"/>
  <c r="T87" i="24"/>
  <c r="U87" i="24"/>
  <c r="V87" i="24"/>
  <c r="W87" i="24"/>
  <c r="X87" i="24"/>
  <c r="P88" i="24"/>
  <c r="Q88" i="24"/>
  <c r="R88" i="24"/>
  <c r="S88" i="24"/>
  <c r="T88" i="24"/>
  <c r="U88" i="24"/>
  <c r="V88" i="24"/>
  <c r="W88" i="24"/>
  <c r="X88" i="24"/>
  <c r="P89" i="24"/>
  <c r="Q89" i="24"/>
  <c r="R89" i="24"/>
  <c r="S89" i="24"/>
  <c r="T89" i="24"/>
  <c r="U89" i="24"/>
  <c r="V89" i="24"/>
  <c r="W89" i="24"/>
  <c r="X89" i="24"/>
  <c r="P90" i="24"/>
  <c r="Q90" i="24"/>
  <c r="R90" i="24"/>
  <c r="S90" i="24"/>
  <c r="T90" i="24"/>
  <c r="U90" i="24"/>
  <c r="V90" i="24"/>
  <c r="W90" i="24"/>
  <c r="X90" i="24"/>
  <c r="V246" i="31"/>
  <c r="U246" i="31"/>
  <c r="T246" i="31"/>
  <c r="S246" i="31"/>
  <c r="R246" i="31"/>
  <c r="Q246" i="31"/>
  <c r="P246" i="31"/>
  <c r="O246" i="31"/>
  <c r="N246" i="31"/>
  <c r="V245" i="31"/>
  <c r="U245" i="31"/>
  <c r="T245" i="31"/>
  <c r="S245" i="31"/>
  <c r="R245" i="31"/>
  <c r="Q245" i="31"/>
  <c r="P245" i="31"/>
  <c r="O245" i="31"/>
  <c r="N245" i="31"/>
  <c r="V244" i="31"/>
  <c r="U244" i="31"/>
  <c r="T244" i="31"/>
  <c r="S244" i="31"/>
  <c r="R244" i="31"/>
  <c r="Q244" i="31"/>
  <c r="P244" i="31"/>
  <c r="O244" i="31"/>
  <c r="N244" i="31"/>
  <c r="V243" i="31"/>
  <c r="U243" i="31"/>
  <c r="T243" i="31"/>
  <c r="S243" i="31"/>
  <c r="R243" i="31"/>
  <c r="Q243" i="31"/>
  <c r="P243" i="31"/>
  <c r="O243" i="31"/>
  <c r="N243" i="31"/>
  <c r="V242" i="31"/>
  <c r="U242" i="31"/>
  <c r="T242" i="31"/>
  <c r="S242" i="31"/>
  <c r="R242" i="31"/>
  <c r="Q242" i="31"/>
  <c r="P242" i="31"/>
  <c r="O242" i="31"/>
  <c r="N242" i="31"/>
  <c r="V241" i="31"/>
  <c r="U241" i="31"/>
  <c r="T241" i="31"/>
  <c r="S241" i="31"/>
  <c r="R241" i="31"/>
  <c r="Q241" i="31"/>
  <c r="P241" i="31"/>
  <c r="O241" i="31"/>
  <c r="N241" i="31"/>
  <c r="V240" i="31"/>
  <c r="U240" i="31"/>
  <c r="T240" i="31"/>
  <c r="S240" i="31"/>
  <c r="R240" i="31"/>
  <c r="Q240" i="31"/>
  <c r="P240" i="31"/>
  <c r="O240" i="31"/>
  <c r="N240" i="31"/>
  <c r="V239" i="31"/>
  <c r="U239" i="31"/>
  <c r="T239" i="31"/>
  <c r="S239" i="31"/>
  <c r="R239" i="31"/>
  <c r="Q239" i="31"/>
  <c r="P239" i="31"/>
  <c r="O239" i="31"/>
  <c r="N239" i="31"/>
  <c r="V238" i="31"/>
  <c r="U238" i="31"/>
  <c r="T238" i="31"/>
  <c r="S238" i="31"/>
  <c r="R238" i="31"/>
  <c r="Q238" i="31"/>
  <c r="P238" i="31"/>
  <c r="O238" i="31"/>
  <c r="N238" i="31"/>
  <c r="V237" i="31"/>
  <c r="U237" i="31"/>
  <c r="T237" i="31"/>
  <c r="S237" i="31"/>
  <c r="R237" i="31"/>
  <c r="Q237" i="31"/>
  <c r="P237" i="31"/>
  <c r="O237" i="31"/>
  <c r="N237" i="31"/>
  <c r="V236" i="31"/>
  <c r="U236" i="31"/>
  <c r="T236" i="31"/>
  <c r="S236" i="31"/>
  <c r="R236" i="31"/>
  <c r="Q236" i="31"/>
  <c r="P236" i="31"/>
  <c r="O236" i="31"/>
  <c r="N236" i="31"/>
  <c r="V235" i="31"/>
  <c r="U235" i="31"/>
  <c r="T235" i="31"/>
  <c r="S235" i="31"/>
  <c r="R235" i="31"/>
  <c r="Q235" i="31"/>
  <c r="P235" i="31"/>
  <c r="O235" i="31"/>
  <c r="N235" i="31"/>
  <c r="V234" i="31"/>
  <c r="U234" i="31"/>
  <c r="T234" i="31"/>
  <c r="S234" i="31"/>
  <c r="R234" i="31"/>
  <c r="Q234" i="31"/>
  <c r="P234" i="31"/>
  <c r="O234" i="31"/>
  <c r="N234" i="31"/>
  <c r="V233" i="31"/>
  <c r="U233" i="31"/>
  <c r="T233" i="31"/>
  <c r="S233" i="31"/>
  <c r="R233" i="31"/>
  <c r="Q233" i="31"/>
  <c r="P233" i="31"/>
  <c r="O233" i="31"/>
  <c r="N233" i="31"/>
  <c r="V232" i="31"/>
  <c r="U232" i="31"/>
  <c r="T232" i="31"/>
  <c r="S232" i="31"/>
  <c r="R232" i="31"/>
  <c r="Q232" i="31"/>
  <c r="P232" i="31"/>
  <c r="O232" i="31"/>
  <c r="N232" i="31"/>
  <c r="V231" i="31"/>
  <c r="U231" i="31"/>
  <c r="T231" i="31"/>
  <c r="S231" i="31"/>
  <c r="R231" i="31"/>
  <c r="Q231" i="31"/>
  <c r="P231" i="31"/>
  <c r="O231" i="31"/>
  <c r="N231" i="31"/>
  <c r="V230" i="31"/>
  <c r="U230" i="31"/>
  <c r="T230" i="31"/>
  <c r="S230" i="31"/>
  <c r="R230" i="31"/>
  <c r="Q230" i="31"/>
  <c r="P230" i="31"/>
  <c r="O230" i="31"/>
  <c r="N230" i="31"/>
  <c r="V229" i="31"/>
  <c r="U229" i="31"/>
  <c r="T229" i="31"/>
  <c r="S229" i="31"/>
  <c r="R229" i="31"/>
  <c r="Q229" i="31"/>
  <c r="P229" i="31"/>
  <c r="O229" i="31"/>
  <c r="N229" i="31"/>
  <c r="V228" i="31"/>
  <c r="U228" i="31"/>
  <c r="T228" i="31"/>
  <c r="S228" i="31"/>
  <c r="R228" i="31"/>
  <c r="Q228" i="31"/>
  <c r="P228" i="31"/>
  <c r="O228" i="31"/>
  <c r="N228" i="31"/>
  <c r="V227" i="31"/>
  <c r="U227" i="31"/>
  <c r="T227" i="31"/>
  <c r="S227" i="31"/>
  <c r="R227" i="31"/>
  <c r="Q227" i="31"/>
  <c r="P227" i="31"/>
  <c r="O227" i="31"/>
  <c r="N227" i="31"/>
  <c r="V226" i="31"/>
  <c r="U226" i="31"/>
  <c r="T226" i="31"/>
  <c r="S226" i="31"/>
  <c r="R226" i="31"/>
  <c r="Q226" i="31"/>
  <c r="P226" i="31"/>
  <c r="O226" i="31"/>
  <c r="N226" i="31"/>
  <c r="V225" i="31"/>
  <c r="U225" i="31"/>
  <c r="T225" i="31"/>
  <c r="S225" i="31"/>
  <c r="R225" i="31"/>
  <c r="Q225" i="31"/>
  <c r="P225" i="31"/>
  <c r="O225" i="31"/>
  <c r="N225" i="31"/>
  <c r="V224" i="31"/>
  <c r="U224" i="31"/>
  <c r="T224" i="31"/>
  <c r="S224" i="31"/>
  <c r="R224" i="31"/>
  <c r="Q224" i="31"/>
  <c r="P224" i="31"/>
  <c r="O224" i="31"/>
  <c r="N224" i="31"/>
  <c r="V223" i="31"/>
  <c r="U223" i="31"/>
  <c r="T223" i="31"/>
  <c r="S223" i="31"/>
  <c r="R223" i="31"/>
  <c r="Q223" i="31"/>
  <c r="P223" i="31"/>
  <c r="O223" i="31"/>
  <c r="N223" i="31"/>
  <c r="V222" i="31"/>
  <c r="U222" i="31"/>
  <c r="T222" i="31"/>
  <c r="S222" i="31"/>
  <c r="R222" i="31"/>
  <c r="Q222" i="31"/>
  <c r="P222" i="31"/>
  <c r="O222" i="31"/>
  <c r="N222" i="31"/>
  <c r="V221" i="31"/>
  <c r="U221" i="31"/>
  <c r="T221" i="31"/>
  <c r="S221" i="31"/>
  <c r="R221" i="31"/>
  <c r="Q221" i="31"/>
  <c r="P221" i="31"/>
  <c r="O221" i="31"/>
  <c r="N221" i="31"/>
  <c r="V220" i="31"/>
  <c r="U220" i="31"/>
  <c r="T220" i="31"/>
  <c r="S220" i="31"/>
  <c r="R220" i="31"/>
  <c r="Q220" i="31"/>
  <c r="P220" i="31"/>
  <c r="O220" i="31"/>
  <c r="N220" i="31"/>
  <c r="V219" i="31"/>
  <c r="U219" i="31"/>
  <c r="T219" i="31"/>
  <c r="S219" i="31"/>
  <c r="R219" i="31"/>
  <c r="Q219" i="31"/>
  <c r="P219" i="31"/>
  <c r="O219" i="31"/>
  <c r="N219" i="31"/>
  <c r="V218" i="31"/>
  <c r="U218" i="31"/>
  <c r="T218" i="31"/>
  <c r="S218" i="31"/>
  <c r="R218" i="31"/>
  <c r="Q218" i="31"/>
  <c r="P218" i="31"/>
  <c r="O218" i="31"/>
  <c r="N218" i="31"/>
  <c r="V217" i="31"/>
  <c r="U217" i="31"/>
  <c r="T217" i="31"/>
  <c r="S217" i="31"/>
  <c r="R217" i="31"/>
  <c r="Q217" i="31"/>
  <c r="P217" i="31"/>
  <c r="O217" i="31"/>
  <c r="N217" i="31"/>
  <c r="V216" i="31"/>
  <c r="U216" i="31"/>
  <c r="T216" i="31"/>
  <c r="S216" i="31"/>
  <c r="R216" i="31"/>
  <c r="Q216" i="31"/>
  <c r="P216" i="31"/>
  <c r="O216" i="31"/>
  <c r="N216" i="31"/>
  <c r="V215" i="31"/>
  <c r="U215" i="31"/>
  <c r="T215" i="31"/>
  <c r="S215" i="31"/>
  <c r="R215" i="31"/>
  <c r="Q215" i="31"/>
  <c r="P215" i="31"/>
  <c r="O215" i="31"/>
  <c r="N215" i="31"/>
  <c r="V214" i="31"/>
  <c r="U214" i="31"/>
  <c r="T214" i="31"/>
  <c r="S214" i="31"/>
  <c r="R214" i="31"/>
  <c r="Q214" i="31"/>
  <c r="P214" i="31"/>
  <c r="O214" i="31"/>
  <c r="N214" i="31"/>
  <c r="V213" i="31"/>
  <c r="U213" i="31"/>
  <c r="T213" i="31"/>
  <c r="S213" i="31"/>
  <c r="R213" i="31"/>
  <c r="Q213" i="31"/>
  <c r="P213" i="31"/>
  <c r="O213" i="31"/>
  <c r="N213" i="31"/>
  <c r="V212" i="31"/>
  <c r="U212" i="31"/>
  <c r="T212" i="31"/>
  <c r="S212" i="31"/>
  <c r="R212" i="31"/>
  <c r="Q212" i="31"/>
  <c r="P212" i="31"/>
  <c r="O212" i="31"/>
  <c r="N212" i="31"/>
  <c r="V211" i="31"/>
  <c r="U211" i="31"/>
  <c r="T211" i="31"/>
  <c r="S211" i="31"/>
  <c r="R211" i="31"/>
  <c r="Q211" i="31"/>
  <c r="P211" i="31"/>
  <c r="O211" i="31"/>
  <c r="N211" i="31"/>
  <c r="V210" i="31"/>
  <c r="U210" i="31"/>
  <c r="T210" i="31"/>
  <c r="S210" i="31"/>
  <c r="R210" i="31"/>
  <c r="Q210" i="31"/>
  <c r="P210" i="31"/>
  <c r="O210" i="31"/>
  <c r="N210" i="31"/>
  <c r="V209" i="31"/>
  <c r="U209" i="31"/>
  <c r="T209" i="31"/>
  <c r="S209" i="31"/>
  <c r="R209" i="31"/>
  <c r="Q209" i="31"/>
  <c r="P209" i="31"/>
  <c r="O209" i="31"/>
  <c r="N209" i="31"/>
  <c r="V208" i="31"/>
  <c r="U208" i="31"/>
  <c r="T208" i="31"/>
  <c r="S208" i="31"/>
  <c r="R208" i="31"/>
  <c r="Q208" i="31"/>
  <c r="P208" i="31"/>
  <c r="O208" i="31"/>
  <c r="N208" i="31"/>
  <c r="V207" i="31"/>
  <c r="U207" i="31"/>
  <c r="T207" i="31"/>
  <c r="S207" i="31"/>
  <c r="R207" i="31"/>
  <c r="Q207" i="31"/>
  <c r="P207" i="31"/>
  <c r="O207" i="31"/>
  <c r="N207" i="31"/>
  <c r="V206" i="31"/>
  <c r="U206" i="31"/>
  <c r="T206" i="31"/>
  <c r="S206" i="31"/>
  <c r="R206" i="31"/>
  <c r="Q206" i="31"/>
  <c r="P206" i="31"/>
  <c r="O206" i="31"/>
  <c r="N206" i="31"/>
  <c r="V205" i="31"/>
  <c r="U205" i="31"/>
  <c r="T205" i="31"/>
  <c r="S205" i="31"/>
  <c r="R205" i="31"/>
  <c r="Q205" i="31"/>
  <c r="P205" i="31"/>
  <c r="O205" i="31"/>
  <c r="N205" i="31"/>
  <c r="V204" i="31"/>
  <c r="U204" i="31"/>
  <c r="T204" i="31"/>
  <c r="S204" i="31"/>
  <c r="R204" i="31"/>
  <c r="Q204" i="31"/>
  <c r="P204" i="31"/>
  <c r="O204" i="31"/>
  <c r="N204" i="31"/>
  <c r="V203" i="31"/>
  <c r="U203" i="31"/>
  <c r="T203" i="31"/>
  <c r="S203" i="31"/>
  <c r="R203" i="31"/>
  <c r="Q203" i="31"/>
  <c r="P203" i="31"/>
  <c r="O203" i="31"/>
  <c r="N203" i="31"/>
  <c r="V202" i="31"/>
  <c r="U202" i="31"/>
  <c r="T202" i="31"/>
  <c r="S202" i="31"/>
  <c r="R202" i="31"/>
  <c r="Q202" i="31"/>
  <c r="P202" i="31"/>
  <c r="O202" i="31"/>
  <c r="N202" i="31"/>
  <c r="V201" i="31"/>
  <c r="U201" i="31"/>
  <c r="T201" i="31"/>
  <c r="S201" i="31"/>
  <c r="R201" i="31"/>
  <c r="Q201" i="31"/>
  <c r="P201" i="31"/>
  <c r="O201" i="31"/>
  <c r="N201" i="31"/>
  <c r="V200" i="31"/>
  <c r="U200" i="31"/>
  <c r="T200" i="31"/>
  <c r="S200" i="31"/>
  <c r="R200" i="31"/>
  <c r="Q200" i="31"/>
  <c r="P200" i="31"/>
  <c r="O200" i="31"/>
  <c r="N200" i="31"/>
  <c r="V199" i="31"/>
  <c r="U199" i="31"/>
  <c r="T199" i="31"/>
  <c r="S199" i="31"/>
  <c r="R199" i="31"/>
  <c r="Q199" i="31"/>
  <c r="P199" i="31"/>
  <c r="O199" i="31"/>
  <c r="N199" i="31"/>
  <c r="V198" i="31"/>
  <c r="U198" i="31"/>
  <c r="T198" i="31"/>
  <c r="S198" i="31"/>
  <c r="R198" i="31"/>
  <c r="Q198" i="31"/>
  <c r="P198" i="31"/>
  <c r="O198" i="31"/>
  <c r="N198" i="31"/>
  <c r="V197" i="31"/>
  <c r="U197" i="31"/>
  <c r="T197" i="31"/>
  <c r="S197" i="31"/>
  <c r="R197" i="31"/>
  <c r="Q197" i="31"/>
  <c r="P197" i="31"/>
  <c r="O197" i="31"/>
  <c r="N197" i="31"/>
  <c r="V196" i="31"/>
  <c r="U196" i="31"/>
  <c r="T196" i="31"/>
  <c r="S196" i="31"/>
  <c r="R196" i="31"/>
  <c r="Q196" i="31"/>
  <c r="P196" i="31"/>
  <c r="O196" i="31"/>
  <c r="N196" i="31"/>
  <c r="V195" i="31"/>
  <c r="U195" i="31"/>
  <c r="T195" i="31"/>
  <c r="S195" i="31"/>
  <c r="R195" i="31"/>
  <c r="Q195" i="31"/>
  <c r="P195" i="31"/>
  <c r="O195" i="31"/>
  <c r="N195" i="31"/>
  <c r="V194" i="31"/>
  <c r="U194" i="31"/>
  <c r="T194" i="31"/>
  <c r="S194" i="31"/>
  <c r="R194" i="31"/>
  <c r="Q194" i="31"/>
  <c r="P194" i="31"/>
  <c r="O194" i="31"/>
  <c r="N194" i="31"/>
  <c r="V193" i="31"/>
  <c r="U193" i="31"/>
  <c r="T193" i="31"/>
  <c r="S193" i="31"/>
  <c r="R193" i="31"/>
  <c r="Q193" i="31"/>
  <c r="P193" i="31"/>
  <c r="O193" i="31"/>
  <c r="N193" i="31"/>
  <c r="V192" i="31"/>
  <c r="U192" i="31"/>
  <c r="T192" i="31"/>
  <c r="S192" i="31"/>
  <c r="R192" i="31"/>
  <c r="Q192" i="31"/>
  <c r="P192" i="31"/>
  <c r="O192" i="31"/>
  <c r="N192" i="31"/>
  <c r="V191" i="31"/>
  <c r="U191" i="31"/>
  <c r="T191" i="31"/>
  <c r="S191" i="31"/>
  <c r="R191" i="31"/>
  <c r="Q191" i="31"/>
  <c r="P191" i="31"/>
  <c r="O191" i="31"/>
  <c r="N191" i="31"/>
  <c r="V190" i="31"/>
  <c r="U190" i="31"/>
  <c r="T190" i="31"/>
  <c r="S190" i="31"/>
  <c r="R190" i="31"/>
  <c r="Q190" i="31"/>
  <c r="P190" i="31"/>
  <c r="O190" i="31"/>
  <c r="N190" i="31"/>
  <c r="V189" i="31"/>
  <c r="U189" i="31"/>
  <c r="T189" i="31"/>
  <c r="S189" i="31"/>
  <c r="R189" i="31"/>
  <c r="Q189" i="31"/>
  <c r="P189" i="31"/>
  <c r="O189" i="31"/>
  <c r="N189" i="31"/>
  <c r="V188" i="31"/>
  <c r="U188" i="31"/>
  <c r="T188" i="31"/>
  <c r="S188" i="31"/>
  <c r="R188" i="31"/>
  <c r="Q188" i="31"/>
  <c r="P188" i="31"/>
  <c r="O188" i="31"/>
  <c r="N188" i="31"/>
  <c r="V187" i="31"/>
  <c r="U187" i="31"/>
  <c r="T187" i="31"/>
  <c r="S187" i="31"/>
  <c r="R187" i="31"/>
  <c r="Q187" i="31"/>
  <c r="P187" i="31"/>
  <c r="O187" i="31"/>
  <c r="N187" i="31"/>
  <c r="V186" i="31"/>
  <c r="U186" i="31"/>
  <c r="T186" i="31"/>
  <c r="S186" i="31"/>
  <c r="R186" i="31"/>
  <c r="Q186" i="31"/>
  <c r="P186" i="31"/>
  <c r="O186" i="31"/>
  <c r="N186" i="31"/>
  <c r="V185" i="31"/>
  <c r="U185" i="31"/>
  <c r="T185" i="31"/>
  <c r="S185" i="31"/>
  <c r="R185" i="31"/>
  <c r="Q185" i="31"/>
  <c r="P185" i="31"/>
  <c r="O185" i="31"/>
  <c r="N185" i="31"/>
  <c r="V184" i="31"/>
  <c r="U184" i="31"/>
  <c r="T184" i="31"/>
  <c r="S184" i="31"/>
  <c r="R184" i="31"/>
  <c r="Q184" i="31"/>
  <c r="P184" i="31"/>
  <c r="O184" i="31"/>
  <c r="N184" i="31"/>
  <c r="V183" i="31"/>
  <c r="U183" i="31"/>
  <c r="T183" i="31"/>
  <c r="S183" i="31"/>
  <c r="R183" i="31"/>
  <c r="Q183" i="31"/>
  <c r="P183" i="31"/>
  <c r="O183" i="31"/>
  <c r="N183" i="31"/>
  <c r="V182" i="31"/>
  <c r="U182" i="31"/>
  <c r="T182" i="31"/>
  <c r="S182" i="31"/>
  <c r="R182" i="31"/>
  <c r="Q182" i="31"/>
  <c r="P182" i="31"/>
  <c r="O182" i="31"/>
  <c r="N182" i="31"/>
  <c r="V181" i="31"/>
  <c r="U181" i="31"/>
  <c r="T181" i="31"/>
  <c r="S181" i="31"/>
  <c r="R181" i="31"/>
  <c r="Q181" i="31"/>
  <c r="P181" i="31"/>
  <c r="O181" i="31"/>
  <c r="N181" i="31"/>
  <c r="V180" i="31"/>
  <c r="U180" i="31"/>
  <c r="T180" i="31"/>
  <c r="S180" i="31"/>
  <c r="R180" i="31"/>
  <c r="Q180" i="31"/>
  <c r="P180" i="31"/>
  <c r="O180" i="31"/>
  <c r="N180" i="31"/>
  <c r="V179" i="31"/>
  <c r="U179" i="31"/>
  <c r="T179" i="31"/>
  <c r="S179" i="31"/>
  <c r="R179" i="31"/>
  <c r="Q179" i="31"/>
  <c r="P179" i="31"/>
  <c r="O179" i="31"/>
  <c r="N179" i="31"/>
  <c r="V178" i="31"/>
  <c r="U178" i="31"/>
  <c r="T178" i="31"/>
  <c r="S178" i="31"/>
  <c r="R178" i="31"/>
  <c r="Q178" i="31"/>
  <c r="P178" i="31"/>
  <c r="O178" i="31"/>
  <c r="N178" i="31"/>
  <c r="V177" i="31"/>
  <c r="U177" i="31"/>
  <c r="T177" i="31"/>
  <c r="S177" i="31"/>
  <c r="R177" i="31"/>
  <c r="Q177" i="31"/>
  <c r="P177" i="31"/>
  <c r="O177" i="31"/>
  <c r="N177" i="31"/>
  <c r="E777" i="22" l="1"/>
  <c r="AK777" i="22" s="1"/>
  <c r="AK785" i="22" s="1"/>
  <c r="E759" i="22"/>
  <c r="AK759" i="22" s="1"/>
  <c r="AK767" i="22" s="1"/>
  <c r="A733" i="22"/>
  <c r="A676" i="22"/>
  <c r="E768" i="22"/>
  <c r="AK768" i="22" s="1"/>
  <c r="AK776" i="22" s="1"/>
  <c r="A471" i="22"/>
  <c r="A414" i="22"/>
  <c r="A377" i="22"/>
  <c r="A320" i="22"/>
  <c r="E741" i="22"/>
  <c r="AK741" i="22" s="1"/>
  <c r="AK749" i="22" s="1"/>
  <c r="E750" i="22"/>
  <c r="AK750" i="22" s="1"/>
  <c r="AK758" i="22" s="1"/>
  <c r="A367" i="22"/>
  <c r="A424" i="22"/>
  <c r="E732" i="22"/>
  <c r="AK732" i="22" s="1"/>
  <c r="AK740" i="22" s="1"/>
  <c r="A329" i="22"/>
  <c r="A386" i="22"/>
  <c r="A518" i="22"/>
  <c r="A461" i="22"/>
  <c r="AE84" i="24"/>
  <c r="AE87" i="24"/>
  <c r="AE90" i="24"/>
  <c r="AE88" i="24"/>
  <c r="AE81" i="24"/>
  <c r="AF81" i="24"/>
  <c r="AE89" i="24"/>
  <c r="AE82" i="24"/>
  <c r="AF82" i="24"/>
  <c r="AF90" i="24"/>
  <c r="AE86" i="24"/>
  <c r="AF86" i="24"/>
  <c r="AF79" i="24"/>
  <c r="AE83" i="24"/>
  <c r="AF83" i="24"/>
  <c r="AF89" i="24"/>
  <c r="AE85" i="24"/>
  <c r="AF85" i="24"/>
  <c r="AE79" i="24"/>
  <c r="AF84" i="24"/>
  <c r="AC82" i="24"/>
  <c r="AB82" i="24"/>
  <c r="AE80" i="24"/>
  <c r="AF80" i="24"/>
  <c r="AB83" i="24"/>
  <c r="AG83" i="24"/>
  <c r="AD84" i="24"/>
  <c r="AG81" i="24"/>
  <c r="AC87" i="24"/>
  <c r="Y87" i="24"/>
  <c r="AD85" i="24"/>
  <c r="AG80" i="24"/>
  <c r="AC81" i="24"/>
  <c r="AB81" i="24"/>
  <c r="AB79" i="24"/>
  <c r="AC89" i="24"/>
  <c r="Y89" i="24"/>
  <c r="AD87" i="24"/>
  <c r="AC84" i="24"/>
  <c r="AB84" i="24"/>
  <c r="Y83" i="24"/>
  <c r="AC79" i="24"/>
  <c r="AF88" i="24"/>
  <c r="AC85" i="24"/>
  <c r="Y85" i="24"/>
  <c r="AG84" i="24"/>
  <c r="AC83" i="24"/>
  <c r="AC80" i="24"/>
  <c r="AB80" i="24"/>
  <c r="AD89" i="24"/>
  <c r="Y81" i="24"/>
  <c r="AC88" i="24"/>
  <c r="AB88" i="24"/>
  <c r="Z87" i="24"/>
  <c r="AG90" i="24"/>
  <c r="AG88" i="24"/>
  <c r="AG86" i="24"/>
  <c r="AD82" i="24"/>
  <c r="Y79" i="24"/>
  <c r="AB89" i="24"/>
  <c r="AF87" i="24"/>
  <c r="AB85" i="24"/>
  <c r="AG82" i="24"/>
  <c r="Z79" i="24"/>
  <c r="AD79" i="24"/>
  <c r="AC90" i="24"/>
  <c r="AB90" i="24"/>
  <c r="Z89" i="24"/>
  <c r="AB87" i="24"/>
  <c r="AC86" i="24"/>
  <c r="AB86" i="24"/>
  <c r="Z85" i="24"/>
  <c r="AA84" i="24"/>
  <c r="Z88" i="24"/>
  <c r="AG87" i="24"/>
  <c r="Z81" i="24"/>
  <c r="AD81" i="24"/>
  <c r="AA80" i="24"/>
  <c r="Z90" i="24"/>
  <c r="AG89" i="24"/>
  <c r="Z86" i="24"/>
  <c r="AG85" i="24"/>
  <c r="Z83" i="24"/>
  <c r="AD83" i="24"/>
  <c r="Z80" i="24"/>
  <c r="AG79" i="24"/>
  <c r="AA88" i="24"/>
  <c r="Z84" i="24"/>
  <c r="Z82" i="24"/>
  <c r="Y90" i="24"/>
  <c r="AA89" i="24"/>
  <c r="Y88" i="24"/>
  <c r="AA87" i="24"/>
  <c r="Y86" i="24"/>
  <c r="AA85" i="24"/>
  <c r="Y84" i="24"/>
  <c r="AA83" i="24"/>
  <c r="Y82" i="24"/>
  <c r="AA81" i="24"/>
  <c r="Y80" i="24"/>
  <c r="AA79" i="24"/>
  <c r="AA90" i="24"/>
  <c r="AA86" i="24"/>
  <c r="AA82" i="24"/>
  <c r="AD90" i="24"/>
  <c r="AD88" i="24"/>
  <c r="AD86" i="24"/>
  <c r="AD80" i="24"/>
  <c r="E788" i="22" l="1"/>
  <c r="AK788" i="22" s="1"/>
  <c r="AK796" i="22" s="1"/>
  <c r="E806" i="22"/>
  <c r="AK806" i="22" s="1"/>
  <c r="AK814" i="22" s="1"/>
  <c r="E824" i="22"/>
  <c r="AK824" i="22" s="1"/>
  <c r="AK832" i="22" s="1"/>
  <c r="E815" i="22"/>
  <c r="AK815" i="22" s="1"/>
  <c r="AK823" i="22" s="1"/>
  <c r="A574" i="22"/>
  <c r="A517" i="22"/>
  <c r="A433" i="22"/>
  <c r="A376" i="22"/>
  <c r="A442" i="22"/>
  <c r="A385" i="22"/>
  <c r="A480" i="22"/>
  <c r="A423" i="22"/>
  <c r="E797" i="22"/>
  <c r="AK797" i="22" s="1"/>
  <c r="AK805" i="22" s="1"/>
  <c r="E833" i="22"/>
  <c r="AK833" i="22" s="1"/>
  <c r="AK841" i="22" s="1"/>
  <c r="A470" i="22"/>
  <c r="A527" i="22"/>
  <c r="A789" i="22"/>
  <c r="A732" i="22"/>
  <c r="F5" i="30"/>
  <c r="V23" i="7"/>
  <c r="D5" i="30"/>
  <c r="E871" i="22" l="1"/>
  <c r="AK871" i="22" s="1"/>
  <c r="AK879" i="22" s="1"/>
  <c r="E862" i="22"/>
  <c r="AK862" i="22" s="1"/>
  <c r="AK870" i="22" s="1"/>
  <c r="E889" i="22"/>
  <c r="AK889" i="22" s="1"/>
  <c r="AK897" i="22" s="1"/>
  <c r="A788" i="22"/>
  <c r="A845" i="22"/>
  <c r="A432" i="22"/>
  <c r="A489" i="22"/>
  <c r="A536" i="22"/>
  <c r="A479" i="22"/>
  <c r="A583" i="22"/>
  <c r="A526" i="22"/>
  <c r="E853" i="22"/>
  <c r="AK853" i="22" s="1"/>
  <c r="AK861" i="22" s="1"/>
  <c r="E880" i="22"/>
  <c r="AK880" i="22" s="1"/>
  <c r="AK888" i="22" s="1"/>
  <c r="E844" i="22"/>
  <c r="AK844" i="22" s="1"/>
  <c r="AK852" i="22" s="1"/>
  <c r="A498" i="22"/>
  <c r="A441" i="22"/>
  <c r="A573" i="22"/>
  <c r="A630" i="22"/>
  <c r="E9" i="31"/>
  <c r="E16" i="31" s="1"/>
  <c r="E23" i="31" s="1"/>
  <c r="E30" i="31" s="1"/>
  <c r="E37" i="31" s="1"/>
  <c r="E44" i="31" s="1"/>
  <c r="E51" i="31" s="1"/>
  <c r="E58" i="31" s="1"/>
  <c r="E65" i="31" s="1"/>
  <c r="E72" i="31" s="1"/>
  <c r="E79" i="31" s="1"/>
  <c r="E86" i="31" s="1"/>
  <c r="E93" i="31" s="1"/>
  <c r="E100" i="31" s="1"/>
  <c r="E107" i="31" s="1"/>
  <c r="E114" i="31" s="1"/>
  <c r="E121" i="31" s="1"/>
  <c r="E128" i="31" s="1"/>
  <c r="E135" i="31" s="1"/>
  <c r="E142" i="31" s="1"/>
  <c r="E149" i="31" s="1"/>
  <c r="E156" i="31" s="1"/>
  <c r="E163" i="31" s="1"/>
  <c r="E170" i="31" s="1"/>
  <c r="E177" i="31" s="1"/>
  <c r="E184" i="31" s="1"/>
  <c r="E191" i="31" s="1"/>
  <c r="E198" i="31" s="1"/>
  <c r="E205" i="31" s="1"/>
  <c r="E212" i="31" s="1"/>
  <c r="E219" i="31" s="1"/>
  <c r="E226" i="31" s="1"/>
  <c r="E233" i="31" s="1"/>
  <c r="E240" i="31" s="1"/>
  <c r="A9" i="31"/>
  <c r="A16" i="31" s="1"/>
  <c r="A23" i="31" s="1"/>
  <c r="A30" i="31" s="1"/>
  <c r="A37" i="31" s="1"/>
  <c r="A44" i="31" s="1"/>
  <c r="A51" i="31" s="1"/>
  <c r="A58" i="31" s="1"/>
  <c r="A65" i="31" s="1"/>
  <c r="A72" i="31" s="1"/>
  <c r="A79" i="31" s="1"/>
  <c r="A86" i="31" s="1"/>
  <c r="A93" i="31" s="1"/>
  <c r="A100" i="31" s="1"/>
  <c r="A107" i="31" s="1"/>
  <c r="A114" i="31" s="1"/>
  <c r="A121" i="31" s="1"/>
  <c r="A128" i="31" s="1"/>
  <c r="A135" i="31" s="1"/>
  <c r="A142" i="31" s="1"/>
  <c r="A149" i="31" s="1"/>
  <c r="A156" i="31" s="1"/>
  <c r="A163" i="31" s="1"/>
  <c r="A170" i="31" s="1"/>
  <c r="A177" i="31" s="1"/>
  <c r="A184" i="31" s="1"/>
  <c r="A191" i="31" s="1"/>
  <c r="A198" i="31" s="1"/>
  <c r="A205" i="31" s="1"/>
  <c r="A212" i="31" s="1"/>
  <c r="A219" i="31" s="1"/>
  <c r="A226" i="31" s="1"/>
  <c r="A233" i="31" s="1"/>
  <c r="A240" i="31" s="1"/>
  <c r="W9" i="31"/>
  <c r="W16" i="31" s="1"/>
  <c r="W23" i="31" s="1"/>
  <c r="W30" i="31" s="1"/>
  <c r="W37" i="31" s="1"/>
  <c r="W44" i="31" s="1"/>
  <c r="W51" i="31" s="1"/>
  <c r="W58" i="31" s="1"/>
  <c r="W65" i="31" s="1"/>
  <c r="W72" i="31" s="1"/>
  <c r="W79" i="31" s="1"/>
  <c r="W86" i="31" s="1"/>
  <c r="W93" i="31" s="1"/>
  <c r="W100" i="31" s="1"/>
  <c r="W107" i="31" s="1"/>
  <c r="W114" i="31" s="1"/>
  <c r="W121" i="31" s="1"/>
  <c r="W128" i="31" s="1"/>
  <c r="W135" i="31" s="1"/>
  <c r="W142" i="31" s="1"/>
  <c r="W149" i="31" s="1"/>
  <c r="W156" i="31" s="1"/>
  <c r="W163" i="31" s="1"/>
  <c r="W170" i="31" s="1"/>
  <c r="W177" i="31" s="1"/>
  <c r="W184" i="31" s="1"/>
  <c r="W191" i="31" s="1"/>
  <c r="W198" i="31" s="1"/>
  <c r="W205" i="31" s="1"/>
  <c r="W212" i="31" s="1"/>
  <c r="W219" i="31" s="1"/>
  <c r="W226" i="31" s="1"/>
  <c r="W233" i="31" s="1"/>
  <c r="W240" i="31" s="1"/>
  <c r="BF9" i="31"/>
  <c r="BF16" i="31" s="1"/>
  <c r="BF23" i="31" s="1"/>
  <c r="BF30" i="31" s="1"/>
  <c r="BF37" i="31" s="1"/>
  <c r="BF44" i="31" s="1"/>
  <c r="BF51" i="31" s="1"/>
  <c r="BF58" i="31" s="1"/>
  <c r="BF65" i="31" s="1"/>
  <c r="BF72" i="31" s="1"/>
  <c r="BF79" i="31" s="1"/>
  <c r="BF86" i="31" s="1"/>
  <c r="BF93" i="31" s="1"/>
  <c r="BF100" i="31" s="1"/>
  <c r="BF107" i="31" s="1"/>
  <c r="BF114" i="31" s="1"/>
  <c r="BF121" i="31" s="1"/>
  <c r="BF128" i="31" s="1"/>
  <c r="BF135" i="31" s="1"/>
  <c r="BF142" i="31" s="1"/>
  <c r="BF149" i="31" s="1"/>
  <c r="BF156" i="31" s="1"/>
  <c r="BF163" i="31" s="1"/>
  <c r="BF170" i="31" s="1"/>
  <c r="BF177" i="31" s="1"/>
  <c r="BF184" i="31" s="1"/>
  <c r="BF191" i="31" s="1"/>
  <c r="BF198" i="31" s="1"/>
  <c r="BF205" i="31" s="1"/>
  <c r="BF212" i="31" s="1"/>
  <c r="BF219" i="31" s="1"/>
  <c r="BF226" i="31" s="1"/>
  <c r="BF233" i="31" s="1"/>
  <c r="BF240" i="31" s="1"/>
  <c r="AN9" i="31"/>
  <c r="AN16" i="31" s="1"/>
  <c r="AN23" i="31" s="1"/>
  <c r="AN30" i="31" s="1"/>
  <c r="AN37" i="31" s="1"/>
  <c r="AN44" i="31" s="1"/>
  <c r="AN51" i="31" s="1"/>
  <c r="AN58" i="31" s="1"/>
  <c r="AN65" i="31" s="1"/>
  <c r="AN72" i="31" s="1"/>
  <c r="AN79" i="31" s="1"/>
  <c r="AN86" i="31" s="1"/>
  <c r="AN93" i="31" s="1"/>
  <c r="AN100" i="31" s="1"/>
  <c r="AN107" i="31" s="1"/>
  <c r="AN114" i="31" s="1"/>
  <c r="AN121" i="31" s="1"/>
  <c r="AN128" i="31" s="1"/>
  <c r="AN135" i="31" s="1"/>
  <c r="AN142" i="31" s="1"/>
  <c r="AN149" i="31" s="1"/>
  <c r="AN156" i="31" s="1"/>
  <c r="AN163" i="31" s="1"/>
  <c r="AN170" i="31" s="1"/>
  <c r="AN177" i="31" s="1"/>
  <c r="AN184" i="31" s="1"/>
  <c r="AN191" i="31" s="1"/>
  <c r="AN198" i="31" s="1"/>
  <c r="AN205" i="31" s="1"/>
  <c r="AN212" i="31" s="1"/>
  <c r="AN219" i="31" s="1"/>
  <c r="AN226" i="31" s="1"/>
  <c r="AN233" i="31" s="1"/>
  <c r="AN240" i="31" s="1"/>
  <c r="A686" i="22" l="1"/>
  <c r="A629" i="22"/>
  <c r="E900" i="22"/>
  <c r="AK900" i="22" s="1"/>
  <c r="AK908" i="22" s="1"/>
  <c r="E909" i="22"/>
  <c r="AK909" i="22" s="1"/>
  <c r="AK917" i="22" s="1"/>
  <c r="A844" i="22"/>
  <c r="A901" i="22"/>
  <c r="E918" i="22"/>
  <c r="AK918" i="22" s="1"/>
  <c r="AK926" i="22" s="1"/>
  <c r="A592" i="22"/>
  <c r="A535" i="22"/>
  <c r="E936" i="22"/>
  <c r="AK936" i="22" s="1"/>
  <c r="AK944" i="22" s="1"/>
  <c r="A545" i="22"/>
  <c r="A488" i="22"/>
  <c r="E945" i="22"/>
  <c r="AK945" i="22" s="1"/>
  <c r="AK953" i="22" s="1"/>
  <c r="E927" i="22"/>
  <c r="AK927" i="22" s="1"/>
  <c r="AK935" i="22" s="1"/>
  <c r="A554" i="22"/>
  <c r="A497" i="22"/>
  <c r="A639" i="22"/>
  <c r="A582" i="22"/>
  <c r="V30" i="7"/>
  <c r="E983" i="22" l="1"/>
  <c r="AK983" i="22" s="1"/>
  <c r="AK991" i="22" s="1"/>
  <c r="A900" i="22"/>
  <c r="A957" i="22"/>
  <c r="E956" i="22"/>
  <c r="AK956" i="22" s="1"/>
  <c r="AK964" i="22" s="1"/>
  <c r="A601" i="22"/>
  <c r="A544" i="22"/>
  <c r="A591" i="22"/>
  <c r="A648" i="22"/>
  <c r="A695" i="22"/>
  <c r="A638" i="22"/>
  <c r="E1001" i="22"/>
  <c r="AK1001" i="22" s="1"/>
  <c r="AK1009" i="22" s="1"/>
  <c r="E992" i="22"/>
  <c r="AK992" i="22" s="1"/>
  <c r="AK1000" i="22" s="1"/>
  <c r="E974" i="22"/>
  <c r="AK974" i="22" s="1"/>
  <c r="AK982" i="22" s="1"/>
  <c r="E965" i="22"/>
  <c r="AK965" i="22" s="1"/>
  <c r="AK973" i="22" s="1"/>
  <c r="A553" i="22"/>
  <c r="A610" i="22"/>
  <c r="A742" i="22"/>
  <c r="A685" i="22"/>
  <c r="C28" i="21"/>
  <c r="C29" i="21" s="1"/>
  <c r="C30" i="21" s="1"/>
  <c r="C31" i="21" s="1"/>
  <c r="C32" i="21" s="1"/>
  <c r="C33" i="21" s="1"/>
  <c r="C34" i="21" s="1"/>
  <c r="C35" i="21" s="1"/>
  <c r="C36" i="21" s="1"/>
  <c r="C37" i="21" s="1"/>
  <c r="C38" i="21" s="1"/>
  <c r="C39" i="21" s="1"/>
  <c r="C40" i="21" s="1"/>
  <c r="C41" i="21" s="1"/>
  <c r="C42" i="21" s="1"/>
  <c r="C43" i="21" s="1"/>
  <c r="C44" i="21" s="1"/>
  <c r="C45" i="21" s="1"/>
  <c r="C46" i="21" s="1"/>
  <c r="C47" i="21" s="1"/>
  <c r="C48" i="21" s="1"/>
  <c r="C49" i="21" s="1"/>
  <c r="C50" i="21" s="1"/>
  <c r="C51" i="21" s="1"/>
  <c r="C52" i="21" s="1"/>
  <c r="C53" i="21" s="1"/>
  <c r="C54" i="21" s="1"/>
  <c r="C55" i="21" s="1"/>
  <c r="C56" i="21" s="1"/>
  <c r="C57" i="21" s="1"/>
  <c r="C58" i="21" s="1"/>
  <c r="C59" i="21" s="1"/>
  <c r="C60" i="21" s="1"/>
  <c r="C61" i="21" s="1"/>
  <c r="C62" i="21" s="1"/>
  <c r="C63" i="21" s="1"/>
  <c r="C64" i="21" s="1"/>
  <c r="C65" i="21" s="1"/>
  <c r="C66" i="21" s="1"/>
  <c r="C67" i="21" s="1"/>
  <c r="C68" i="21" s="1"/>
  <c r="C69" i="21" s="1"/>
  <c r="C70" i="21" s="1"/>
  <c r="C71" i="21" s="1"/>
  <c r="C72" i="21" s="1"/>
  <c r="C73" i="21" s="1"/>
  <c r="C74" i="21" s="1"/>
  <c r="C75" i="21" s="1"/>
  <c r="C76" i="21" s="1"/>
  <c r="E1021" i="22" l="1"/>
  <c r="AK1021" i="22" s="1"/>
  <c r="AK1029" i="22" s="1"/>
  <c r="E1048" i="22"/>
  <c r="AK1048" i="22" s="1"/>
  <c r="AK1056" i="22" s="1"/>
  <c r="A956" i="22"/>
  <c r="A1013" i="22"/>
  <c r="A751" i="22"/>
  <c r="A694" i="22"/>
  <c r="A657" i="22"/>
  <c r="A600" i="22"/>
  <c r="A798" i="22"/>
  <c r="A741" i="22"/>
  <c r="A609" i="22"/>
  <c r="A666" i="22"/>
  <c r="E1030" i="22"/>
  <c r="AK1030" i="22" s="1"/>
  <c r="AK1038" i="22" s="1"/>
  <c r="E1057" i="22"/>
  <c r="AK1057" i="22" s="1"/>
  <c r="AK1065" i="22" s="1"/>
  <c r="A704" i="22"/>
  <c r="A647" i="22"/>
  <c r="E1012" i="22"/>
  <c r="AK1012" i="22" s="1"/>
  <c r="AK1020" i="22" s="1"/>
  <c r="E1039" i="22"/>
  <c r="AK1039" i="22" s="1"/>
  <c r="AK1047" i="22" s="1"/>
  <c r="C8" i="7"/>
  <c r="U29" i="7"/>
  <c r="E1095" i="22" l="1"/>
  <c r="AK1095" i="22" s="1"/>
  <c r="AK1103" i="22" s="1"/>
  <c r="E1086" i="22"/>
  <c r="AK1086" i="22" s="1"/>
  <c r="AK1094" i="22" s="1"/>
  <c r="E1104" i="22"/>
  <c r="AK1104" i="22" s="1"/>
  <c r="AK1112" i="22" s="1"/>
  <c r="A797" i="22"/>
  <c r="A854" i="22"/>
  <c r="A807" i="22"/>
  <c r="A750" i="22"/>
  <c r="A760" i="22"/>
  <c r="A703" i="22"/>
  <c r="E1068" i="22"/>
  <c r="AK1068" i="22" s="1"/>
  <c r="AK1076" i="22" s="1"/>
  <c r="E1113" i="22"/>
  <c r="AK1113" i="22" s="1"/>
  <c r="AK1121" i="22" s="1"/>
  <c r="A722" i="22"/>
  <c r="A665" i="22"/>
  <c r="A1069" i="22"/>
  <c r="A1012" i="22"/>
  <c r="E1077" i="22"/>
  <c r="AK1077" i="22" s="1"/>
  <c r="AK1085" i="22" s="1"/>
  <c r="A713" i="22"/>
  <c r="A656" i="22"/>
  <c r="P22" i="7"/>
  <c r="Q22" i="7"/>
  <c r="R22" i="7"/>
  <c r="S22" i="7"/>
  <c r="T22" i="7"/>
  <c r="U22" i="7"/>
  <c r="V22" i="7"/>
  <c r="W22" i="7"/>
  <c r="X22" i="7"/>
  <c r="Y22" i="7"/>
  <c r="Z22" i="7"/>
  <c r="AA22" i="7"/>
  <c r="AB22" i="7"/>
  <c r="P23" i="7"/>
  <c r="Q23" i="7"/>
  <c r="R23" i="7"/>
  <c r="S23" i="7"/>
  <c r="T23" i="7"/>
  <c r="U23" i="7"/>
  <c r="W23" i="7"/>
  <c r="X23" i="7"/>
  <c r="Y23" i="7"/>
  <c r="Z23" i="7"/>
  <c r="AA23" i="7"/>
  <c r="AB23" i="7"/>
  <c r="P24" i="7"/>
  <c r="Q24" i="7"/>
  <c r="R24" i="7"/>
  <c r="S24" i="7"/>
  <c r="T24" i="7"/>
  <c r="U24" i="7"/>
  <c r="V24" i="7"/>
  <c r="W24" i="7"/>
  <c r="X24" i="7"/>
  <c r="Y24" i="7"/>
  <c r="Z24" i="7"/>
  <c r="AA24" i="7"/>
  <c r="AB24" i="7"/>
  <c r="P25" i="7"/>
  <c r="Q25" i="7"/>
  <c r="R25" i="7"/>
  <c r="S25" i="7"/>
  <c r="T25" i="7"/>
  <c r="U25" i="7"/>
  <c r="V25" i="7"/>
  <c r="W25" i="7"/>
  <c r="X25" i="7"/>
  <c r="Y25" i="7"/>
  <c r="Z25" i="7"/>
  <c r="AA25" i="7"/>
  <c r="AB25" i="7"/>
  <c r="P26" i="7"/>
  <c r="Q26" i="7"/>
  <c r="R26" i="7"/>
  <c r="S26" i="7"/>
  <c r="T26" i="7"/>
  <c r="U26" i="7"/>
  <c r="V26" i="7"/>
  <c r="W26" i="7"/>
  <c r="X26" i="7"/>
  <c r="Y26" i="7"/>
  <c r="Z26" i="7"/>
  <c r="AA26" i="7"/>
  <c r="AB26" i="7"/>
  <c r="P27" i="7"/>
  <c r="Q27" i="7"/>
  <c r="R27" i="7"/>
  <c r="S27" i="7"/>
  <c r="T27" i="7"/>
  <c r="U27" i="7"/>
  <c r="V27" i="7"/>
  <c r="W27" i="7"/>
  <c r="X27" i="7"/>
  <c r="Y27" i="7"/>
  <c r="Z27" i="7"/>
  <c r="AA27" i="7"/>
  <c r="AB27" i="7"/>
  <c r="P28" i="7"/>
  <c r="Q28" i="7"/>
  <c r="R28" i="7"/>
  <c r="S28" i="7"/>
  <c r="T28" i="7"/>
  <c r="U28" i="7"/>
  <c r="V28" i="7"/>
  <c r="W28" i="7"/>
  <c r="X28" i="7"/>
  <c r="Y28" i="7"/>
  <c r="Z28" i="7"/>
  <c r="AA28" i="7"/>
  <c r="AB28" i="7"/>
  <c r="P29" i="7"/>
  <c r="Q29" i="7"/>
  <c r="R29" i="7"/>
  <c r="S29" i="7"/>
  <c r="T29" i="7"/>
  <c r="V29" i="7"/>
  <c r="W29" i="7"/>
  <c r="X29" i="7"/>
  <c r="Y29" i="7"/>
  <c r="Z29" i="7"/>
  <c r="AA29" i="7"/>
  <c r="AB29" i="7"/>
  <c r="P30" i="7"/>
  <c r="Q30" i="7"/>
  <c r="R30" i="7"/>
  <c r="S30" i="7"/>
  <c r="T30" i="7"/>
  <c r="U30" i="7"/>
  <c r="W30" i="7"/>
  <c r="X30" i="7"/>
  <c r="Y30" i="7"/>
  <c r="Z30" i="7"/>
  <c r="AA30" i="7"/>
  <c r="AB30" i="7"/>
  <c r="P31" i="7"/>
  <c r="Q31" i="7"/>
  <c r="R31" i="7"/>
  <c r="S31" i="7"/>
  <c r="T31" i="7"/>
  <c r="U31" i="7"/>
  <c r="V31" i="7"/>
  <c r="W31" i="7"/>
  <c r="X31" i="7"/>
  <c r="Y31" i="7"/>
  <c r="Z31" i="7"/>
  <c r="AA31" i="7"/>
  <c r="AB31" i="7"/>
  <c r="P32" i="7"/>
  <c r="Q32" i="7"/>
  <c r="R32" i="7"/>
  <c r="S32" i="7"/>
  <c r="T32" i="7"/>
  <c r="U32" i="7"/>
  <c r="V32" i="7"/>
  <c r="W32" i="7"/>
  <c r="X32" i="7"/>
  <c r="Y32" i="7"/>
  <c r="Z32" i="7"/>
  <c r="AA32" i="7"/>
  <c r="AB32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Q21" i="7"/>
  <c r="R21" i="7"/>
  <c r="S21" i="7"/>
  <c r="T21" i="7"/>
  <c r="U21" i="7"/>
  <c r="V21" i="7"/>
  <c r="W21" i="7"/>
  <c r="X21" i="7"/>
  <c r="Y21" i="7"/>
  <c r="Z21" i="7"/>
  <c r="AA21" i="7"/>
  <c r="AB21" i="7"/>
  <c r="P21" i="7"/>
  <c r="E1169" i="22" l="1"/>
  <c r="AK1169" i="22" s="1"/>
  <c r="AK1177" i="22" s="1"/>
  <c r="A910" i="22"/>
  <c r="A853" i="22"/>
  <c r="E1142" i="22"/>
  <c r="AK1142" i="22" s="1"/>
  <c r="AK1150" i="22" s="1"/>
  <c r="A769" i="22"/>
  <c r="A712" i="22"/>
  <c r="A1125" i="22"/>
  <c r="A1068" i="22"/>
  <c r="A759" i="22"/>
  <c r="A816" i="22"/>
  <c r="E1133" i="22"/>
  <c r="AK1133" i="22" s="1"/>
  <c r="AK1141" i="22" s="1"/>
  <c r="E1124" i="22"/>
  <c r="AK1124" i="22" s="1"/>
  <c r="AK1132" i="22" s="1"/>
  <c r="E1160" i="22"/>
  <c r="AK1160" i="22" s="1"/>
  <c r="AK1168" i="22" s="1"/>
  <c r="E1151" i="22"/>
  <c r="AK1151" i="22" s="1"/>
  <c r="AK1159" i="22" s="1"/>
  <c r="A778" i="22"/>
  <c r="A721" i="22"/>
  <c r="A863" i="22"/>
  <c r="A806" i="22"/>
  <c r="E1207" i="22" l="1"/>
  <c r="AK1207" i="22" s="1"/>
  <c r="AK1215" i="22" s="1"/>
  <c r="E1180" i="22"/>
  <c r="AK1180" i="22" s="1"/>
  <c r="AK1188" i="22" s="1"/>
  <c r="A815" i="22"/>
  <c r="A872" i="22"/>
  <c r="A919" i="22"/>
  <c r="A862" i="22"/>
  <c r="A825" i="22"/>
  <c r="A768" i="22"/>
  <c r="A909" i="22"/>
  <c r="A966" i="22"/>
  <c r="E1216" i="22"/>
  <c r="AK1216" i="22" s="1"/>
  <c r="AK1224" i="22" s="1"/>
  <c r="E1189" i="22"/>
  <c r="AK1189" i="22" s="1"/>
  <c r="AK1197" i="22" s="1"/>
  <c r="E1198" i="22"/>
  <c r="AK1198" i="22" s="1"/>
  <c r="AK1206" i="22" s="1"/>
  <c r="E1225" i="22"/>
  <c r="AK1225" i="22" s="1"/>
  <c r="AK1233" i="22" s="1"/>
  <c r="A777" i="22"/>
  <c r="A834" i="22"/>
  <c r="A1181" i="22"/>
  <c r="A1124" i="22"/>
  <c r="AK48" i="22"/>
  <c r="AK21" i="22"/>
  <c r="AK39" i="22"/>
  <c r="AK30" i="22"/>
  <c r="L5" i="30"/>
  <c r="J5" i="30"/>
  <c r="H5" i="30"/>
  <c r="E1281" i="22" l="1"/>
  <c r="AK1281" i="22" s="1"/>
  <c r="AK1289" i="22" s="1"/>
  <c r="E1245" i="22"/>
  <c r="AK1245" i="22" s="1"/>
  <c r="AK1253" i="22" s="1"/>
  <c r="A1022" i="22"/>
  <c r="A965" i="22"/>
  <c r="E1236" i="22"/>
  <c r="AK1236" i="22" s="1"/>
  <c r="AK1244" i="22" s="1"/>
  <c r="A1237" i="22"/>
  <c r="A1180" i="22"/>
  <c r="A975" i="22"/>
  <c r="A918" i="22"/>
  <c r="A890" i="22"/>
  <c r="A833" i="22"/>
  <c r="E1254" i="22"/>
  <c r="AK1254" i="22" s="1"/>
  <c r="AK1262" i="22" s="1"/>
  <c r="E1272" i="22"/>
  <c r="AK1272" i="22" s="1"/>
  <c r="AK1280" i="22" s="1"/>
  <c r="A871" i="22"/>
  <c r="A928" i="22"/>
  <c r="E1263" i="22"/>
  <c r="AK1263" i="22" s="1"/>
  <c r="AK1271" i="22" s="1"/>
  <c r="A881" i="22"/>
  <c r="A824" i="22"/>
  <c r="E5" i="30"/>
  <c r="G5" i="30"/>
  <c r="K5" i="30"/>
  <c r="M5" i="30"/>
  <c r="Q57" i="24"/>
  <c r="Q58" i="24"/>
  <c r="Q59" i="24"/>
  <c r="Q60" i="24"/>
  <c r="Q61" i="24"/>
  <c r="Q62" i="24"/>
  <c r="Q63" i="24"/>
  <c r="Q64" i="24"/>
  <c r="Q65" i="24"/>
  <c r="Q66" i="24"/>
  <c r="Q67" i="24"/>
  <c r="Q68" i="24"/>
  <c r="Q69" i="24"/>
  <c r="Q70" i="24"/>
  <c r="Q71" i="24"/>
  <c r="Q72" i="24"/>
  <c r="Q73" i="24"/>
  <c r="Q74" i="24"/>
  <c r="Q75" i="24"/>
  <c r="Q76" i="24"/>
  <c r="Q77" i="24"/>
  <c r="Q78" i="24"/>
  <c r="Q56" i="24"/>
  <c r="A927" i="22" l="1"/>
  <c r="A984" i="22"/>
  <c r="E1310" i="22"/>
  <c r="AK1310" i="22" s="1"/>
  <c r="AK1318" i="22" s="1"/>
  <c r="E1292" i="22"/>
  <c r="AK1292" i="22" s="1"/>
  <c r="AK1300" i="22" s="1"/>
  <c r="E1301" i="22"/>
  <c r="AK1301" i="22" s="1"/>
  <c r="AK1309" i="22" s="1"/>
  <c r="A937" i="22"/>
  <c r="A880" i="22"/>
  <c r="A1031" i="22"/>
  <c r="A974" i="22"/>
  <c r="E1319" i="22"/>
  <c r="AK1319" i="22" s="1"/>
  <c r="AK1327" i="22" s="1"/>
  <c r="E1328" i="22"/>
  <c r="AK1328" i="22" s="1"/>
  <c r="AK1336" i="22" s="1"/>
  <c r="E1337" i="22"/>
  <c r="AK1337" i="22" s="1"/>
  <c r="AK1345" i="22" s="1"/>
  <c r="A889" i="22"/>
  <c r="A946" i="22"/>
  <c r="A1236" i="22"/>
  <c r="A1293" i="22"/>
  <c r="A1078" i="22"/>
  <c r="A1021" i="22"/>
  <c r="AN56" i="24"/>
  <c r="AN57" i="24"/>
  <c r="P56" i="24"/>
  <c r="R56" i="24"/>
  <c r="S56" i="24"/>
  <c r="T56" i="24"/>
  <c r="U56" i="24"/>
  <c r="V56" i="24"/>
  <c r="W56" i="24"/>
  <c r="X56" i="24"/>
  <c r="P57" i="24"/>
  <c r="R57" i="24"/>
  <c r="S57" i="24"/>
  <c r="T57" i="24"/>
  <c r="U57" i="24"/>
  <c r="V57" i="24"/>
  <c r="W57" i="24"/>
  <c r="X57" i="24"/>
  <c r="P58" i="24"/>
  <c r="R58" i="24"/>
  <c r="S58" i="24"/>
  <c r="T58" i="24"/>
  <c r="U58" i="24"/>
  <c r="V58" i="24"/>
  <c r="W58" i="24"/>
  <c r="X58" i="24"/>
  <c r="P59" i="24"/>
  <c r="R59" i="24"/>
  <c r="S59" i="24"/>
  <c r="T59" i="24"/>
  <c r="U59" i="24"/>
  <c r="V59" i="24"/>
  <c r="W59" i="24"/>
  <c r="X59" i="24"/>
  <c r="P60" i="24"/>
  <c r="R60" i="24"/>
  <c r="S60" i="24"/>
  <c r="T60" i="24"/>
  <c r="U60" i="24"/>
  <c r="V60" i="24"/>
  <c r="W60" i="24"/>
  <c r="X60" i="24"/>
  <c r="P61" i="24"/>
  <c r="R61" i="24"/>
  <c r="S61" i="24"/>
  <c r="T61" i="24"/>
  <c r="U61" i="24"/>
  <c r="V61" i="24"/>
  <c r="W61" i="24"/>
  <c r="X61" i="24"/>
  <c r="P62" i="24"/>
  <c r="R62" i="24"/>
  <c r="S62" i="24"/>
  <c r="T62" i="24"/>
  <c r="U62" i="24"/>
  <c r="V62" i="24"/>
  <c r="W62" i="24"/>
  <c r="X62" i="24"/>
  <c r="P63" i="24"/>
  <c r="R63" i="24"/>
  <c r="S63" i="24"/>
  <c r="T63" i="24"/>
  <c r="U63" i="24"/>
  <c r="V63" i="24"/>
  <c r="W63" i="24"/>
  <c r="X63" i="24"/>
  <c r="P64" i="24"/>
  <c r="R64" i="24"/>
  <c r="S64" i="24"/>
  <c r="T64" i="24"/>
  <c r="U64" i="24"/>
  <c r="V64" i="24"/>
  <c r="W64" i="24"/>
  <c r="X64" i="24"/>
  <c r="P65" i="24"/>
  <c r="R65" i="24"/>
  <c r="S65" i="24"/>
  <c r="T65" i="24"/>
  <c r="U65" i="24"/>
  <c r="V65" i="24"/>
  <c r="W65" i="24"/>
  <c r="X65" i="24"/>
  <c r="P66" i="24"/>
  <c r="R66" i="24"/>
  <c r="S66" i="24"/>
  <c r="T66" i="24"/>
  <c r="U66" i="24"/>
  <c r="V66" i="24"/>
  <c r="W66" i="24"/>
  <c r="X66" i="24"/>
  <c r="P67" i="24"/>
  <c r="R67" i="24"/>
  <c r="S67" i="24"/>
  <c r="T67" i="24"/>
  <c r="U67" i="24"/>
  <c r="V67" i="24"/>
  <c r="W67" i="24"/>
  <c r="X67" i="24"/>
  <c r="P68" i="24"/>
  <c r="R68" i="24"/>
  <c r="S68" i="24"/>
  <c r="T68" i="24"/>
  <c r="U68" i="24"/>
  <c r="V68" i="24"/>
  <c r="W68" i="24"/>
  <c r="X68" i="24"/>
  <c r="P69" i="24"/>
  <c r="R69" i="24"/>
  <c r="S69" i="24"/>
  <c r="T69" i="24"/>
  <c r="U69" i="24"/>
  <c r="V69" i="24"/>
  <c r="W69" i="24"/>
  <c r="X69" i="24"/>
  <c r="P70" i="24"/>
  <c r="R70" i="24"/>
  <c r="S70" i="24"/>
  <c r="T70" i="24"/>
  <c r="U70" i="24"/>
  <c r="V70" i="24"/>
  <c r="W70" i="24"/>
  <c r="X70" i="24"/>
  <c r="P71" i="24"/>
  <c r="R71" i="24"/>
  <c r="S71" i="24"/>
  <c r="T71" i="24"/>
  <c r="U71" i="24"/>
  <c r="V71" i="24"/>
  <c r="W71" i="24"/>
  <c r="X71" i="24"/>
  <c r="P72" i="24"/>
  <c r="R72" i="24"/>
  <c r="S72" i="24"/>
  <c r="T72" i="24"/>
  <c r="U72" i="24"/>
  <c r="V72" i="24"/>
  <c r="W72" i="24"/>
  <c r="X72" i="24"/>
  <c r="P73" i="24"/>
  <c r="R73" i="24"/>
  <c r="S73" i="24"/>
  <c r="T73" i="24"/>
  <c r="U73" i="24"/>
  <c r="V73" i="24"/>
  <c r="W73" i="24"/>
  <c r="X73" i="24"/>
  <c r="P74" i="24"/>
  <c r="R74" i="24"/>
  <c r="S74" i="24"/>
  <c r="T74" i="24"/>
  <c r="U74" i="24"/>
  <c r="V74" i="24"/>
  <c r="W74" i="24"/>
  <c r="X74" i="24"/>
  <c r="P75" i="24"/>
  <c r="R75" i="24"/>
  <c r="S75" i="24"/>
  <c r="T75" i="24"/>
  <c r="U75" i="24"/>
  <c r="V75" i="24"/>
  <c r="W75" i="24"/>
  <c r="X75" i="24"/>
  <c r="P76" i="24"/>
  <c r="R76" i="24"/>
  <c r="S76" i="24"/>
  <c r="T76" i="24"/>
  <c r="U76" i="24"/>
  <c r="V76" i="24"/>
  <c r="W76" i="24"/>
  <c r="X76" i="24"/>
  <c r="P77" i="24"/>
  <c r="R77" i="24"/>
  <c r="S77" i="24"/>
  <c r="T77" i="24"/>
  <c r="U77" i="24"/>
  <c r="V77" i="24"/>
  <c r="W77" i="24"/>
  <c r="X77" i="24"/>
  <c r="P78" i="24"/>
  <c r="R78" i="24"/>
  <c r="S78" i="24"/>
  <c r="T78" i="24"/>
  <c r="U78" i="24"/>
  <c r="V78" i="24"/>
  <c r="W78" i="24"/>
  <c r="X78" i="24"/>
  <c r="Q2" i="31"/>
  <c r="A945" i="22" l="1"/>
  <c r="A1002" i="22"/>
  <c r="E1384" i="22"/>
  <c r="AK1384" i="22" s="1"/>
  <c r="AK1392" i="22" s="1"/>
  <c r="E1357" i="22"/>
  <c r="AK1357" i="22" s="1"/>
  <c r="AK1365" i="22" s="1"/>
  <c r="E1366" i="22"/>
  <c r="AK1366" i="22" s="1"/>
  <c r="AK1374" i="22" s="1"/>
  <c r="A1077" i="22"/>
  <c r="A1134" i="22"/>
  <c r="A1087" i="22"/>
  <c r="A1030" i="22"/>
  <c r="A1349" i="22"/>
  <c r="A1348" i="22" s="1"/>
  <c r="A1292" i="22"/>
  <c r="E1393" i="22"/>
  <c r="AK1393" i="22" s="1"/>
  <c r="AK1401" i="22" s="1"/>
  <c r="E1375" i="22"/>
  <c r="AK1375" i="22" s="1"/>
  <c r="AK1383" i="22" s="1"/>
  <c r="E1348" i="22"/>
  <c r="AK1348" i="22" s="1"/>
  <c r="AK1356" i="22" s="1"/>
  <c r="A1040" i="22"/>
  <c r="A983" i="22"/>
  <c r="A993" i="22"/>
  <c r="A936" i="22"/>
  <c r="AQ56" i="24"/>
  <c r="AQ57" i="24"/>
  <c r="AP57" i="24"/>
  <c r="AP56" i="24"/>
  <c r="AO57" i="24"/>
  <c r="AO56" i="24"/>
  <c r="AM56" i="24"/>
  <c r="AM57" i="24"/>
  <c r="AG61" i="24"/>
  <c r="AG78" i="24"/>
  <c r="AG60" i="24"/>
  <c r="AG62" i="24"/>
  <c r="AG70" i="24"/>
  <c r="AG74" i="24"/>
  <c r="AG57" i="24"/>
  <c r="AG59" i="24"/>
  <c r="AG76" i="24"/>
  <c r="AG66" i="24"/>
  <c r="AG63" i="24"/>
  <c r="AG64" i="24"/>
  <c r="AG69" i="24"/>
  <c r="AG68" i="24"/>
  <c r="AG65" i="24"/>
  <c r="AD64" i="24"/>
  <c r="AG73" i="24"/>
  <c r="AD66" i="24"/>
  <c r="AG72" i="24"/>
  <c r="AD56" i="24"/>
  <c r="AG75" i="24"/>
  <c r="AD78" i="24"/>
  <c r="AD62" i="24"/>
  <c r="AG77" i="24"/>
  <c r="AD74" i="24"/>
  <c r="AD70" i="24"/>
  <c r="AD58" i="24"/>
  <c r="AG67" i="24"/>
  <c r="AG71" i="24"/>
  <c r="AG56" i="24"/>
  <c r="AG58" i="24"/>
  <c r="AC59" i="24"/>
  <c r="AA78" i="24"/>
  <c r="AA77" i="24"/>
  <c r="AA76" i="24"/>
  <c r="AA75" i="24"/>
  <c r="Z74" i="24"/>
  <c r="Z73" i="24"/>
  <c r="Z71" i="24"/>
  <c r="AA70" i="24"/>
  <c r="AA69" i="24"/>
  <c r="AA68" i="24"/>
  <c r="AA67" i="24"/>
  <c r="Z66" i="24"/>
  <c r="Z65" i="24"/>
  <c r="AA64" i="24"/>
  <c r="Z63" i="24"/>
  <c r="AA62" i="24"/>
  <c r="Z61" i="24"/>
  <c r="AA59" i="24"/>
  <c r="Z58" i="24"/>
  <c r="AA57" i="24"/>
  <c r="Y78" i="24"/>
  <c r="Y77" i="24"/>
  <c r="Z78" i="24"/>
  <c r="Z77" i="24"/>
  <c r="Z76" i="24"/>
  <c r="Z75" i="24"/>
  <c r="AA74" i="24"/>
  <c r="Y74" i="24"/>
  <c r="AA73" i="24"/>
  <c r="Y73" i="24"/>
  <c r="AA72" i="24"/>
  <c r="Y72" i="24"/>
  <c r="AA71" i="24"/>
  <c r="Y71" i="24"/>
  <c r="Z70" i="24"/>
  <c r="Z69" i="24"/>
  <c r="AD68" i="24"/>
  <c r="Z68" i="24"/>
  <c r="Z67" i="24"/>
  <c r="AA66" i="24"/>
  <c r="Y66" i="24"/>
  <c r="AA65" i="24"/>
  <c r="Y65" i="24"/>
  <c r="Z64" i="24"/>
  <c r="AA63" i="24"/>
  <c r="Y63" i="24"/>
  <c r="Z62" i="24"/>
  <c r="AA61" i="24"/>
  <c r="Y61" i="24"/>
  <c r="AA60" i="24"/>
  <c r="Y60" i="24"/>
  <c r="Z59" i="24"/>
  <c r="AA58" i="24"/>
  <c r="Y58" i="24"/>
  <c r="Z57" i="24"/>
  <c r="Y76" i="24"/>
  <c r="Y75" i="24"/>
  <c r="AD72" i="24"/>
  <c r="Z72" i="24"/>
  <c r="Y70" i="24"/>
  <c r="Y69" i="24"/>
  <c r="Y68" i="24"/>
  <c r="Y67" i="24"/>
  <c r="Y64" i="24"/>
  <c r="Y62" i="24"/>
  <c r="AD60" i="24"/>
  <c r="Z60" i="24"/>
  <c r="Y59" i="24"/>
  <c r="Y57" i="24"/>
  <c r="AB56" i="24"/>
  <c r="AF60" i="24"/>
  <c r="AD76" i="24"/>
  <c r="AE58" i="24"/>
  <c r="AC58" i="24"/>
  <c r="AC57" i="24"/>
  <c r="AE56" i="24"/>
  <c r="AC56" i="24"/>
  <c r="AA56" i="24"/>
  <c r="AB58" i="24"/>
  <c r="AE57" i="24"/>
  <c r="AF56" i="24"/>
  <c r="Z56" i="24"/>
  <c r="AC75" i="24"/>
  <c r="AC67" i="24"/>
  <c r="AC63" i="24"/>
  <c r="AE62" i="24"/>
  <c r="AC62" i="24"/>
  <c r="AB62" i="24"/>
  <c r="AB60" i="24"/>
  <c r="AB61" i="24"/>
  <c r="AE64" i="24"/>
  <c r="AC64" i="24"/>
  <c r="AB63" i="24"/>
  <c r="AF62" i="24"/>
  <c r="AC61" i="24"/>
  <c r="AE60" i="24"/>
  <c r="AC60" i="24"/>
  <c r="AB59" i="24"/>
  <c r="AF58" i="24"/>
  <c r="AB57" i="24"/>
  <c r="Y56" i="24"/>
  <c r="AB76" i="24"/>
  <c r="AB73" i="24"/>
  <c r="AB68" i="24"/>
  <c r="AB65" i="24"/>
  <c r="AF64" i="24"/>
  <c r="AB64" i="24"/>
  <c r="AE63" i="24"/>
  <c r="AE61" i="24"/>
  <c r="AE59" i="24"/>
  <c r="AF63" i="24"/>
  <c r="AD63" i="24"/>
  <c r="AF61" i="24"/>
  <c r="AD61" i="24"/>
  <c r="AF59" i="24"/>
  <c r="AD59" i="24"/>
  <c r="AF57" i="24"/>
  <c r="AD57" i="24"/>
  <c r="AC71" i="24"/>
  <c r="AB77" i="24"/>
  <c r="AB72" i="24"/>
  <c r="AB69" i="24"/>
  <c r="AF76" i="24"/>
  <c r="AF72" i="24"/>
  <c r="AF68" i="24"/>
  <c r="AE78" i="24"/>
  <c r="AC78" i="24"/>
  <c r="AE74" i="24"/>
  <c r="AC74" i="24"/>
  <c r="AE70" i="24"/>
  <c r="AC70" i="24"/>
  <c r="AB70" i="24"/>
  <c r="AE66" i="24"/>
  <c r="AC66" i="24"/>
  <c r="AB66" i="24"/>
  <c r="AF78" i="24"/>
  <c r="AB78" i="24"/>
  <c r="AC77" i="24"/>
  <c r="AE76" i="24"/>
  <c r="AC76" i="24"/>
  <c r="AB75" i="24"/>
  <c r="AF74" i="24"/>
  <c r="AB74" i="24"/>
  <c r="AC73" i="24"/>
  <c r="AE72" i="24"/>
  <c r="AC72" i="24"/>
  <c r="AB71" i="24"/>
  <c r="AF70" i="24"/>
  <c r="AC69" i="24"/>
  <c r="AE68" i="24"/>
  <c r="AC68" i="24"/>
  <c r="AB67" i="24"/>
  <c r="AF66" i="24"/>
  <c r="AC65" i="24"/>
  <c r="AE77" i="24"/>
  <c r="AE75" i="24"/>
  <c r="AE73" i="24"/>
  <c r="AE71" i="24"/>
  <c r="AE69" i="24"/>
  <c r="AE67" i="24"/>
  <c r="AE65" i="24"/>
  <c r="AF77" i="24"/>
  <c r="AD77" i="24"/>
  <c r="AF75" i="24"/>
  <c r="AD75" i="24"/>
  <c r="AF73" i="24"/>
  <c r="AD73" i="24"/>
  <c r="AF71" i="24"/>
  <c r="AD71" i="24"/>
  <c r="AF69" i="24"/>
  <c r="AD69" i="24"/>
  <c r="AF67" i="24"/>
  <c r="AD67" i="24"/>
  <c r="AF65" i="24"/>
  <c r="AD65" i="24"/>
  <c r="A1049" i="22" l="1"/>
  <c r="A992" i="22"/>
  <c r="A1143" i="22"/>
  <c r="A1086" i="22"/>
  <c r="A1133" i="22"/>
  <c r="A1190" i="22"/>
  <c r="A1058" i="22"/>
  <c r="A1001" i="22"/>
  <c r="A1096" i="22"/>
  <c r="A1039" i="22"/>
  <c r="V7" i="31"/>
  <c r="V8" i="31"/>
  <c r="S118" i="31"/>
  <c r="N3" i="31"/>
  <c r="O3" i="31"/>
  <c r="P3" i="31"/>
  <c r="Q3" i="31"/>
  <c r="R3" i="31"/>
  <c r="S3" i="31"/>
  <c r="T3" i="31"/>
  <c r="U3" i="31"/>
  <c r="V3" i="31"/>
  <c r="N4" i="31"/>
  <c r="O4" i="31"/>
  <c r="P4" i="31"/>
  <c r="Q4" i="31"/>
  <c r="R4" i="31"/>
  <c r="S4" i="31"/>
  <c r="T4" i="31"/>
  <c r="U4" i="31"/>
  <c r="V4" i="31"/>
  <c r="N5" i="31"/>
  <c r="O5" i="31"/>
  <c r="P5" i="31"/>
  <c r="Q5" i="31"/>
  <c r="R5" i="31"/>
  <c r="S5" i="31"/>
  <c r="T5" i="31"/>
  <c r="U5" i="31"/>
  <c r="V5" i="31"/>
  <c r="N6" i="31"/>
  <c r="O6" i="31"/>
  <c r="P6" i="31"/>
  <c r="Q6" i="31"/>
  <c r="R6" i="31"/>
  <c r="S6" i="31"/>
  <c r="T6" i="31"/>
  <c r="U6" i="31"/>
  <c r="V6" i="31"/>
  <c r="N7" i="31"/>
  <c r="O7" i="31"/>
  <c r="P7" i="31"/>
  <c r="Q7" i="31"/>
  <c r="R7" i="31"/>
  <c r="S7" i="31"/>
  <c r="T7" i="31"/>
  <c r="U7" i="31"/>
  <c r="N8" i="31"/>
  <c r="O8" i="31"/>
  <c r="P8" i="31"/>
  <c r="Q8" i="31"/>
  <c r="R8" i="31"/>
  <c r="S8" i="31"/>
  <c r="T8" i="31"/>
  <c r="U8" i="31"/>
  <c r="N9" i="31"/>
  <c r="O9" i="31"/>
  <c r="P9" i="31"/>
  <c r="Q9" i="31"/>
  <c r="R9" i="31"/>
  <c r="S9" i="31"/>
  <c r="T9" i="31"/>
  <c r="U9" i="31"/>
  <c r="V9" i="31"/>
  <c r="N10" i="31"/>
  <c r="O10" i="31"/>
  <c r="P10" i="31"/>
  <c r="Q10" i="31"/>
  <c r="R10" i="31"/>
  <c r="S10" i="31"/>
  <c r="T10" i="31"/>
  <c r="U10" i="31"/>
  <c r="V10" i="31"/>
  <c r="N11" i="31"/>
  <c r="O11" i="31"/>
  <c r="P11" i="31"/>
  <c r="Q11" i="31"/>
  <c r="R11" i="31"/>
  <c r="S11" i="31"/>
  <c r="T11" i="31"/>
  <c r="U11" i="31"/>
  <c r="V11" i="31"/>
  <c r="N12" i="31"/>
  <c r="O12" i="31"/>
  <c r="P12" i="31"/>
  <c r="Q12" i="31"/>
  <c r="R12" i="31"/>
  <c r="S12" i="31"/>
  <c r="T12" i="31"/>
  <c r="U12" i="31"/>
  <c r="V12" i="31"/>
  <c r="N13" i="31"/>
  <c r="O13" i="31"/>
  <c r="P13" i="31"/>
  <c r="Q13" i="31"/>
  <c r="R13" i="31"/>
  <c r="S13" i="31"/>
  <c r="T13" i="31"/>
  <c r="U13" i="31"/>
  <c r="V13" i="31"/>
  <c r="N14" i="31"/>
  <c r="O14" i="31"/>
  <c r="P14" i="31"/>
  <c r="Q14" i="31"/>
  <c r="R14" i="31"/>
  <c r="S14" i="31"/>
  <c r="T14" i="31"/>
  <c r="U14" i="31"/>
  <c r="V14" i="31"/>
  <c r="N15" i="31"/>
  <c r="O15" i="31"/>
  <c r="P15" i="31"/>
  <c r="Q15" i="31"/>
  <c r="R15" i="31"/>
  <c r="S15" i="31"/>
  <c r="T15" i="31"/>
  <c r="U15" i="31"/>
  <c r="V15" i="31"/>
  <c r="N16" i="31"/>
  <c r="O16" i="31"/>
  <c r="P16" i="31"/>
  <c r="Q16" i="31"/>
  <c r="R16" i="31"/>
  <c r="S16" i="31"/>
  <c r="T16" i="31"/>
  <c r="U16" i="31"/>
  <c r="V16" i="31"/>
  <c r="N17" i="31"/>
  <c r="O17" i="31"/>
  <c r="P17" i="31"/>
  <c r="Q17" i="31"/>
  <c r="R17" i="31"/>
  <c r="S17" i="31"/>
  <c r="T17" i="31"/>
  <c r="U17" i="31"/>
  <c r="V17" i="31"/>
  <c r="N18" i="31"/>
  <c r="O18" i="31"/>
  <c r="P18" i="31"/>
  <c r="Q18" i="31"/>
  <c r="R18" i="31"/>
  <c r="S18" i="31"/>
  <c r="T18" i="31"/>
  <c r="U18" i="31"/>
  <c r="V18" i="31"/>
  <c r="N19" i="31"/>
  <c r="O19" i="31"/>
  <c r="P19" i="31"/>
  <c r="Q19" i="31"/>
  <c r="R19" i="31"/>
  <c r="S19" i="31"/>
  <c r="T19" i="31"/>
  <c r="U19" i="31"/>
  <c r="V19" i="31"/>
  <c r="N20" i="31"/>
  <c r="O20" i="31"/>
  <c r="P20" i="31"/>
  <c r="Q20" i="31"/>
  <c r="R20" i="31"/>
  <c r="S20" i="31"/>
  <c r="T20" i="31"/>
  <c r="U20" i="31"/>
  <c r="V20" i="31"/>
  <c r="N21" i="31"/>
  <c r="O21" i="31"/>
  <c r="P21" i="31"/>
  <c r="Q21" i="31"/>
  <c r="R21" i="31"/>
  <c r="S21" i="31"/>
  <c r="T21" i="31"/>
  <c r="U21" i="31"/>
  <c r="V21" i="31"/>
  <c r="N22" i="31"/>
  <c r="O22" i="31"/>
  <c r="P22" i="31"/>
  <c r="Q22" i="31"/>
  <c r="R22" i="31"/>
  <c r="S22" i="31"/>
  <c r="T22" i="31"/>
  <c r="U22" i="31"/>
  <c r="V22" i="31"/>
  <c r="N23" i="31"/>
  <c r="O23" i="31"/>
  <c r="P23" i="31"/>
  <c r="Q23" i="31"/>
  <c r="R23" i="31"/>
  <c r="S23" i="31"/>
  <c r="T23" i="31"/>
  <c r="U23" i="31"/>
  <c r="V23" i="31"/>
  <c r="N24" i="31"/>
  <c r="O24" i="31"/>
  <c r="P24" i="31"/>
  <c r="Q24" i="31"/>
  <c r="R24" i="31"/>
  <c r="S24" i="31"/>
  <c r="T24" i="31"/>
  <c r="U24" i="31"/>
  <c r="V24" i="31"/>
  <c r="N25" i="31"/>
  <c r="O25" i="31"/>
  <c r="P25" i="31"/>
  <c r="Q25" i="31"/>
  <c r="R25" i="31"/>
  <c r="S25" i="31"/>
  <c r="T25" i="31"/>
  <c r="U25" i="31"/>
  <c r="V25" i="31"/>
  <c r="N26" i="31"/>
  <c r="O26" i="31"/>
  <c r="P26" i="31"/>
  <c r="Q26" i="31"/>
  <c r="R26" i="31"/>
  <c r="S26" i="31"/>
  <c r="T26" i="31"/>
  <c r="U26" i="31"/>
  <c r="V26" i="31"/>
  <c r="N27" i="31"/>
  <c r="O27" i="31"/>
  <c r="P27" i="31"/>
  <c r="Q27" i="31"/>
  <c r="R27" i="31"/>
  <c r="S27" i="31"/>
  <c r="T27" i="31"/>
  <c r="U27" i="31"/>
  <c r="V27" i="31"/>
  <c r="N28" i="31"/>
  <c r="O28" i="31"/>
  <c r="P28" i="31"/>
  <c r="Q28" i="31"/>
  <c r="R28" i="31"/>
  <c r="S28" i="31"/>
  <c r="T28" i="31"/>
  <c r="U28" i="31"/>
  <c r="V28" i="31"/>
  <c r="N29" i="31"/>
  <c r="O29" i="31"/>
  <c r="P29" i="31"/>
  <c r="Q29" i="31"/>
  <c r="R29" i="31"/>
  <c r="S29" i="31"/>
  <c r="T29" i="31"/>
  <c r="U29" i="31"/>
  <c r="V29" i="31"/>
  <c r="N30" i="31"/>
  <c r="O30" i="31"/>
  <c r="P30" i="31"/>
  <c r="Q30" i="31"/>
  <c r="R30" i="31"/>
  <c r="S30" i="31"/>
  <c r="T30" i="31"/>
  <c r="U30" i="31"/>
  <c r="V30" i="31"/>
  <c r="N31" i="31"/>
  <c r="O31" i="31"/>
  <c r="P31" i="31"/>
  <c r="Q31" i="31"/>
  <c r="R31" i="31"/>
  <c r="S31" i="31"/>
  <c r="T31" i="31"/>
  <c r="U31" i="31"/>
  <c r="V31" i="31"/>
  <c r="N32" i="31"/>
  <c r="O32" i="31"/>
  <c r="P32" i="31"/>
  <c r="Q32" i="31"/>
  <c r="R32" i="31"/>
  <c r="S32" i="31"/>
  <c r="T32" i="31"/>
  <c r="U32" i="31"/>
  <c r="V32" i="31"/>
  <c r="N33" i="31"/>
  <c r="O33" i="31"/>
  <c r="P33" i="31"/>
  <c r="Q33" i="31"/>
  <c r="R33" i="31"/>
  <c r="S33" i="31"/>
  <c r="T33" i="31"/>
  <c r="U33" i="31"/>
  <c r="V33" i="31"/>
  <c r="N34" i="31"/>
  <c r="O34" i="31"/>
  <c r="P34" i="31"/>
  <c r="Q34" i="31"/>
  <c r="R34" i="31"/>
  <c r="S34" i="31"/>
  <c r="T34" i="31"/>
  <c r="U34" i="31"/>
  <c r="V34" i="31"/>
  <c r="N35" i="31"/>
  <c r="O35" i="31"/>
  <c r="P35" i="31"/>
  <c r="Q35" i="31"/>
  <c r="R35" i="31"/>
  <c r="S35" i="31"/>
  <c r="T35" i="31"/>
  <c r="U35" i="31"/>
  <c r="V35" i="31"/>
  <c r="N36" i="31"/>
  <c r="O36" i="31"/>
  <c r="P36" i="31"/>
  <c r="Q36" i="31"/>
  <c r="R36" i="31"/>
  <c r="S36" i="31"/>
  <c r="T36" i="31"/>
  <c r="U36" i="31"/>
  <c r="V36" i="31"/>
  <c r="N37" i="31"/>
  <c r="O37" i="31"/>
  <c r="P37" i="31"/>
  <c r="Q37" i="31"/>
  <c r="R37" i="31"/>
  <c r="S37" i="31"/>
  <c r="T37" i="31"/>
  <c r="U37" i="31"/>
  <c r="V37" i="31"/>
  <c r="N38" i="31"/>
  <c r="O38" i="31"/>
  <c r="P38" i="31"/>
  <c r="Q38" i="31"/>
  <c r="R38" i="31"/>
  <c r="S38" i="31"/>
  <c r="T38" i="31"/>
  <c r="U38" i="31"/>
  <c r="V38" i="31"/>
  <c r="N39" i="31"/>
  <c r="O39" i="31"/>
  <c r="P39" i="31"/>
  <c r="Q39" i="31"/>
  <c r="R39" i="31"/>
  <c r="S39" i="31"/>
  <c r="T39" i="31"/>
  <c r="U39" i="31"/>
  <c r="V39" i="31"/>
  <c r="N40" i="31"/>
  <c r="O40" i="31"/>
  <c r="P40" i="31"/>
  <c r="Q40" i="31"/>
  <c r="R40" i="31"/>
  <c r="S40" i="31"/>
  <c r="T40" i="31"/>
  <c r="U40" i="31"/>
  <c r="V40" i="31"/>
  <c r="N41" i="31"/>
  <c r="O41" i="31"/>
  <c r="P41" i="31"/>
  <c r="Q41" i="31"/>
  <c r="R41" i="31"/>
  <c r="S41" i="31"/>
  <c r="T41" i="31"/>
  <c r="U41" i="31"/>
  <c r="V41" i="31"/>
  <c r="N42" i="31"/>
  <c r="O42" i="31"/>
  <c r="P42" i="31"/>
  <c r="Q42" i="31"/>
  <c r="R42" i="31"/>
  <c r="S42" i="31"/>
  <c r="T42" i="31"/>
  <c r="U42" i="31"/>
  <c r="V42" i="31"/>
  <c r="N43" i="31"/>
  <c r="O43" i="31"/>
  <c r="P43" i="31"/>
  <c r="Q43" i="31"/>
  <c r="R43" i="31"/>
  <c r="S43" i="31"/>
  <c r="T43" i="31"/>
  <c r="U43" i="31"/>
  <c r="V43" i="31"/>
  <c r="N44" i="31"/>
  <c r="O44" i="31"/>
  <c r="P44" i="31"/>
  <c r="Q44" i="31"/>
  <c r="R44" i="31"/>
  <c r="S44" i="31"/>
  <c r="T44" i="31"/>
  <c r="U44" i="31"/>
  <c r="V44" i="31"/>
  <c r="N45" i="31"/>
  <c r="O45" i="31"/>
  <c r="P45" i="31"/>
  <c r="Q45" i="31"/>
  <c r="R45" i="31"/>
  <c r="S45" i="31"/>
  <c r="T45" i="31"/>
  <c r="U45" i="31"/>
  <c r="V45" i="31"/>
  <c r="N46" i="31"/>
  <c r="O46" i="31"/>
  <c r="P46" i="31"/>
  <c r="Q46" i="31"/>
  <c r="R46" i="31"/>
  <c r="S46" i="31"/>
  <c r="T46" i="31"/>
  <c r="U46" i="31"/>
  <c r="V46" i="31"/>
  <c r="N47" i="31"/>
  <c r="O47" i="31"/>
  <c r="P47" i="31"/>
  <c r="Q47" i="31"/>
  <c r="R47" i="31"/>
  <c r="S47" i="31"/>
  <c r="T47" i="31"/>
  <c r="U47" i="31"/>
  <c r="V47" i="31"/>
  <c r="N48" i="31"/>
  <c r="O48" i="31"/>
  <c r="P48" i="31"/>
  <c r="Q48" i="31"/>
  <c r="R48" i="31"/>
  <c r="S48" i="31"/>
  <c r="T48" i="31"/>
  <c r="U48" i="31"/>
  <c r="V48" i="31"/>
  <c r="N49" i="31"/>
  <c r="O49" i="31"/>
  <c r="P49" i="31"/>
  <c r="Q49" i="31"/>
  <c r="R49" i="31"/>
  <c r="S49" i="31"/>
  <c r="T49" i="31"/>
  <c r="U49" i="31"/>
  <c r="V49" i="31"/>
  <c r="N50" i="31"/>
  <c r="O50" i="31"/>
  <c r="P50" i="31"/>
  <c r="Q50" i="31"/>
  <c r="R50" i="31"/>
  <c r="S50" i="31"/>
  <c r="T50" i="31"/>
  <c r="U50" i="31"/>
  <c r="V50" i="31"/>
  <c r="N51" i="31"/>
  <c r="O51" i="31"/>
  <c r="P51" i="31"/>
  <c r="Q51" i="31"/>
  <c r="R51" i="31"/>
  <c r="S51" i="31"/>
  <c r="T51" i="31"/>
  <c r="U51" i="31"/>
  <c r="V51" i="31"/>
  <c r="N52" i="31"/>
  <c r="O52" i="31"/>
  <c r="P52" i="31"/>
  <c r="Q52" i="31"/>
  <c r="R52" i="31"/>
  <c r="S52" i="31"/>
  <c r="T52" i="31"/>
  <c r="U52" i="31"/>
  <c r="V52" i="31"/>
  <c r="N53" i="31"/>
  <c r="O53" i="31"/>
  <c r="P53" i="31"/>
  <c r="Q53" i="31"/>
  <c r="R53" i="31"/>
  <c r="S53" i="31"/>
  <c r="T53" i="31"/>
  <c r="U53" i="31"/>
  <c r="V53" i="31"/>
  <c r="N54" i="31"/>
  <c r="O54" i="31"/>
  <c r="P54" i="31"/>
  <c r="Q54" i="31"/>
  <c r="R54" i="31"/>
  <c r="S54" i="31"/>
  <c r="T54" i="31"/>
  <c r="U54" i="31"/>
  <c r="V54" i="31"/>
  <c r="N55" i="31"/>
  <c r="O55" i="31"/>
  <c r="P55" i="31"/>
  <c r="Q55" i="31"/>
  <c r="R55" i="31"/>
  <c r="S55" i="31"/>
  <c r="T55" i="31"/>
  <c r="U55" i="31"/>
  <c r="V55" i="31"/>
  <c r="N56" i="31"/>
  <c r="O56" i="31"/>
  <c r="P56" i="31"/>
  <c r="Q56" i="31"/>
  <c r="R56" i="31"/>
  <c r="S56" i="31"/>
  <c r="T56" i="31"/>
  <c r="U56" i="31"/>
  <c r="V56" i="31"/>
  <c r="N57" i="31"/>
  <c r="O57" i="31"/>
  <c r="P57" i="31"/>
  <c r="Q57" i="31"/>
  <c r="R57" i="31"/>
  <c r="S57" i="31"/>
  <c r="T57" i="31"/>
  <c r="U57" i="31"/>
  <c r="V57" i="31"/>
  <c r="N58" i="31"/>
  <c r="O58" i="31"/>
  <c r="P58" i="31"/>
  <c r="Q58" i="31"/>
  <c r="R58" i="31"/>
  <c r="S58" i="31"/>
  <c r="T58" i="31"/>
  <c r="U58" i="31"/>
  <c r="V58" i="31"/>
  <c r="N59" i="31"/>
  <c r="O59" i="31"/>
  <c r="P59" i="31"/>
  <c r="Q59" i="31"/>
  <c r="R59" i="31"/>
  <c r="S59" i="31"/>
  <c r="T59" i="31"/>
  <c r="U59" i="31"/>
  <c r="V59" i="31"/>
  <c r="N60" i="31"/>
  <c r="O60" i="31"/>
  <c r="P60" i="31"/>
  <c r="Q60" i="31"/>
  <c r="R60" i="31"/>
  <c r="S60" i="31"/>
  <c r="T60" i="31"/>
  <c r="U60" i="31"/>
  <c r="V60" i="31"/>
  <c r="N61" i="31"/>
  <c r="O61" i="31"/>
  <c r="P61" i="31"/>
  <c r="Q61" i="31"/>
  <c r="R61" i="31"/>
  <c r="S61" i="31"/>
  <c r="T61" i="31"/>
  <c r="U61" i="31"/>
  <c r="V61" i="31"/>
  <c r="N62" i="31"/>
  <c r="O62" i="31"/>
  <c r="P62" i="31"/>
  <c r="Q62" i="31"/>
  <c r="R62" i="31"/>
  <c r="S62" i="31"/>
  <c r="T62" i="31"/>
  <c r="U62" i="31"/>
  <c r="V62" i="31"/>
  <c r="N63" i="31"/>
  <c r="O63" i="31"/>
  <c r="P63" i="31"/>
  <c r="Q63" i="31"/>
  <c r="R63" i="31"/>
  <c r="S63" i="31"/>
  <c r="T63" i="31"/>
  <c r="U63" i="31"/>
  <c r="V63" i="31"/>
  <c r="N64" i="31"/>
  <c r="O64" i="31"/>
  <c r="P64" i="31"/>
  <c r="Q64" i="31"/>
  <c r="R64" i="31"/>
  <c r="S64" i="31"/>
  <c r="T64" i="31"/>
  <c r="U64" i="31"/>
  <c r="V64" i="31"/>
  <c r="N65" i="31"/>
  <c r="O65" i="31"/>
  <c r="P65" i="31"/>
  <c r="Q65" i="31"/>
  <c r="R65" i="31"/>
  <c r="S65" i="31"/>
  <c r="T65" i="31"/>
  <c r="U65" i="31"/>
  <c r="V65" i="31"/>
  <c r="N66" i="31"/>
  <c r="O66" i="31"/>
  <c r="P66" i="31"/>
  <c r="Q66" i="31"/>
  <c r="R66" i="31"/>
  <c r="S66" i="31"/>
  <c r="T66" i="31"/>
  <c r="U66" i="31"/>
  <c r="V66" i="31"/>
  <c r="N67" i="31"/>
  <c r="O67" i="31"/>
  <c r="P67" i="31"/>
  <c r="Q67" i="31"/>
  <c r="R67" i="31"/>
  <c r="S67" i="31"/>
  <c r="T67" i="31"/>
  <c r="U67" i="31"/>
  <c r="V67" i="31"/>
  <c r="N68" i="31"/>
  <c r="O68" i="31"/>
  <c r="P68" i="31"/>
  <c r="Q68" i="31"/>
  <c r="R68" i="31"/>
  <c r="S68" i="31"/>
  <c r="T68" i="31"/>
  <c r="U68" i="31"/>
  <c r="V68" i="31"/>
  <c r="N69" i="31"/>
  <c r="O69" i="31"/>
  <c r="P69" i="31"/>
  <c r="Q69" i="31"/>
  <c r="R69" i="31"/>
  <c r="S69" i="31"/>
  <c r="T69" i="31"/>
  <c r="U69" i="31"/>
  <c r="V69" i="31"/>
  <c r="N70" i="31"/>
  <c r="O70" i="31"/>
  <c r="P70" i="31"/>
  <c r="Q70" i="31"/>
  <c r="R70" i="31"/>
  <c r="S70" i="31"/>
  <c r="T70" i="31"/>
  <c r="U70" i="31"/>
  <c r="V70" i="31"/>
  <c r="N71" i="31"/>
  <c r="O71" i="31"/>
  <c r="P71" i="31"/>
  <c r="Q71" i="31"/>
  <c r="R71" i="31"/>
  <c r="S71" i="31"/>
  <c r="T71" i="31"/>
  <c r="U71" i="31"/>
  <c r="V71" i="31"/>
  <c r="N72" i="31"/>
  <c r="O72" i="31"/>
  <c r="P72" i="31"/>
  <c r="Q72" i="31"/>
  <c r="R72" i="31"/>
  <c r="S72" i="31"/>
  <c r="T72" i="31"/>
  <c r="U72" i="31"/>
  <c r="V72" i="31"/>
  <c r="N73" i="31"/>
  <c r="O73" i="31"/>
  <c r="P73" i="31"/>
  <c r="Q73" i="31"/>
  <c r="R73" i="31"/>
  <c r="S73" i="31"/>
  <c r="T73" i="31"/>
  <c r="U73" i="31"/>
  <c r="V73" i="31"/>
  <c r="N74" i="31"/>
  <c r="O74" i="31"/>
  <c r="P74" i="31"/>
  <c r="Q74" i="31"/>
  <c r="R74" i="31"/>
  <c r="S74" i="31"/>
  <c r="T74" i="31"/>
  <c r="U74" i="31"/>
  <c r="V74" i="31"/>
  <c r="N75" i="31"/>
  <c r="O75" i="31"/>
  <c r="P75" i="31"/>
  <c r="Q75" i="31"/>
  <c r="R75" i="31"/>
  <c r="S75" i="31"/>
  <c r="T75" i="31"/>
  <c r="U75" i="31"/>
  <c r="V75" i="31"/>
  <c r="N76" i="31"/>
  <c r="O76" i="31"/>
  <c r="P76" i="31"/>
  <c r="Q76" i="31"/>
  <c r="R76" i="31"/>
  <c r="S76" i="31"/>
  <c r="T76" i="31"/>
  <c r="U76" i="31"/>
  <c r="V76" i="31"/>
  <c r="N77" i="31"/>
  <c r="O77" i="31"/>
  <c r="P77" i="31"/>
  <c r="Q77" i="31"/>
  <c r="R77" i="31"/>
  <c r="S77" i="31"/>
  <c r="T77" i="31"/>
  <c r="U77" i="31"/>
  <c r="V77" i="31"/>
  <c r="N78" i="31"/>
  <c r="O78" i="31"/>
  <c r="P78" i="31"/>
  <c r="Q78" i="31"/>
  <c r="R78" i="31"/>
  <c r="S78" i="31"/>
  <c r="T78" i="31"/>
  <c r="U78" i="31"/>
  <c r="V78" i="31"/>
  <c r="N79" i="31"/>
  <c r="O79" i="31"/>
  <c r="P79" i="31"/>
  <c r="Q79" i="31"/>
  <c r="R79" i="31"/>
  <c r="S79" i="31"/>
  <c r="T79" i="31"/>
  <c r="U79" i="31"/>
  <c r="V79" i="31"/>
  <c r="N80" i="31"/>
  <c r="O80" i="31"/>
  <c r="P80" i="31"/>
  <c r="Q80" i="31"/>
  <c r="R80" i="31"/>
  <c r="S80" i="31"/>
  <c r="T80" i="31"/>
  <c r="U80" i="31"/>
  <c r="V80" i="31"/>
  <c r="N81" i="31"/>
  <c r="O81" i="31"/>
  <c r="P81" i="31"/>
  <c r="Q81" i="31"/>
  <c r="R81" i="31"/>
  <c r="S81" i="31"/>
  <c r="T81" i="31"/>
  <c r="U81" i="31"/>
  <c r="V81" i="31"/>
  <c r="N82" i="31"/>
  <c r="O82" i="31"/>
  <c r="P82" i="31"/>
  <c r="Q82" i="31"/>
  <c r="R82" i="31"/>
  <c r="S82" i="31"/>
  <c r="T82" i="31"/>
  <c r="U82" i="31"/>
  <c r="V82" i="31"/>
  <c r="N83" i="31"/>
  <c r="O83" i="31"/>
  <c r="P83" i="31"/>
  <c r="Q83" i="31"/>
  <c r="R83" i="31"/>
  <c r="S83" i="31"/>
  <c r="T83" i="31"/>
  <c r="U83" i="31"/>
  <c r="V83" i="31"/>
  <c r="N84" i="31"/>
  <c r="O84" i="31"/>
  <c r="P84" i="31"/>
  <c r="Q84" i="31"/>
  <c r="R84" i="31"/>
  <c r="S84" i="31"/>
  <c r="T84" i="31"/>
  <c r="U84" i="31"/>
  <c r="V84" i="31"/>
  <c r="N85" i="31"/>
  <c r="O85" i="31"/>
  <c r="P85" i="31"/>
  <c r="Q85" i="31"/>
  <c r="R85" i="31"/>
  <c r="S85" i="31"/>
  <c r="T85" i="31"/>
  <c r="U85" i="31"/>
  <c r="V85" i="31"/>
  <c r="N86" i="31"/>
  <c r="O86" i="31"/>
  <c r="P86" i="31"/>
  <c r="Q86" i="31"/>
  <c r="R86" i="31"/>
  <c r="S86" i="31"/>
  <c r="T86" i="31"/>
  <c r="U86" i="31"/>
  <c r="V86" i="31"/>
  <c r="N87" i="31"/>
  <c r="O87" i="31"/>
  <c r="P87" i="31"/>
  <c r="Q87" i="31"/>
  <c r="R87" i="31"/>
  <c r="S87" i="31"/>
  <c r="T87" i="31"/>
  <c r="U87" i="31"/>
  <c r="V87" i="31"/>
  <c r="N88" i="31"/>
  <c r="O88" i="31"/>
  <c r="P88" i="31"/>
  <c r="Q88" i="31"/>
  <c r="R88" i="31"/>
  <c r="S88" i="31"/>
  <c r="T88" i="31"/>
  <c r="U88" i="31"/>
  <c r="V88" i="31"/>
  <c r="N89" i="31"/>
  <c r="O89" i="31"/>
  <c r="P89" i="31"/>
  <c r="Q89" i="31"/>
  <c r="R89" i="31"/>
  <c r="S89" i="31"/>
  <c r="T89" i="31"/>
  <c r="U89" i="31"/>
  <c r="V89" i="31"/>
  <c r="N90" i="31"/>
  <c r="O90" i="31"/>
  <c r="P90" i="31"/>
  <c r="Q90" i="31"/>
  <c r="R90" i="31"/>
  <c r="S90" i="31"/>
  <c r="T90" i="31"/>
  <c r="U90" i="31"/>
  <c r="V90" i="31"/>
  <c r="N91" i="31"/>
  <c r="O91" i="31"/>
  <c r="P91" i="31"/>
  <c r="Q91" i="31"/>
  <c r="R91" i="31"/>
  <c r="S91" i="31"/>
  <c r="T91" i="31"/>
  <c r="U91" i="31"/>
  <c r="V91" i="31"/>
  <c r="N92" i="31"/>
  <c r="O92" i="31"/>
  <c r="P92" i="31"/>
  <c r="Q92" i="31"/>
  <c r="R92" i="31"/>
  <c r="S92" i="31"/>
  <c r="T92" i="31"/>
  <c r="U92" i="31"/>
  <c r="V92" i="31"/>
  <c r="N93" i="31"/>
  <c r="O93" i="31"/>
  <c r="P93" i="31"/>
  <c r="Q93" i="31"/>
  <c r="R93" i="31"/>
  <c r="S93" i="31"/>
  <c r="T93" i="31"/>
  <c r="U93" i="31"/>
  <c r="V93" i="31"/>
  <c r="N94" i="31"/>
  <c r="O94" i="31"/>
  <c r="P94" i="31"/>
  <c r="Q94" i="31"/>
  <c r="R94" i="31"/>
  <c r="S94" i="31"/>
  <c r="T94" i="31"/>
  <c r="U94" i="31"/>
  <c r="V94" i="31"/>
  <c r="N95" i="31"/>
  <c r="O95" i="31"/>
  <c r="P95" i="31"/>
  <c r="Q95" i="31"/>
  <c r="R95" i="31"/>
  <c r="S95" i="31"/>
  <c r="T95" i="31"/>
  <c r="U95" i="31"/>
  <c r="V95" i="31"/>
  <c r="N96" i="31"/>
  <c r="O96" i="31"/>
  <c r="P96" i="31"/>
  <c r="Q96" i="31"/>
  <c r="R96" i="31"/>
  <c r="S96" i="31"/>
  <c r="T96" i="31"/>
  <c r="U96" i="31"/>
  <c r="V96" i="31"/>
  <c r="N97" i="31"/>
  <c r="O97" i="31"/>
  <c r="P97" i="31"/>
  <c r="Q97" i="31"/>
  <c r="R97" i="31"/>
  <c r="S97" i="31"/>
  <c r="T97" i="31"/>
  <c r="U97" i="31"/>
  <c r="V97" i="31"/>
  <c r="N98" i="31"/>
  <c r="O98" i="31"/>
  <c r="P98" i="31"/>
  <c r="Q98" i="31"/>
  <c r="R98" i="31"/>
  <c r="S98" i="31"/>
  <c r="T98" i="31"/>
  <c r="U98" i="31"/>
  <c r="V98" i="31"/>
  <c r="N99" i="31"/>
  <c r="O99" i="31"/>
  <c r="P99" i="31"/>
  <c r="Q99" i="31"/>
  <c r="R99" i="31"/>
  <c r="S99" i="31"/>
  <c r="T99" i="31"/>
  <c r="U99" i="31"/>
  <c r="V99" i="31"/>
  <c r="N100" i="31"/>
  <c r="O100" i="31"/>
  <c r="P100" i="31"/>
  <c r="Q100" i="31"/>
  <c r="R100" i="31"/>
  <c r="S100" i="31"/>
  <c r="T100" i="31"/>
  <c r="U100" i="31"/>
  <c r="V100" i="31"/>
  <c r="N101" i="31"/>
  <c r="O101" i="31"/>
  <c r="P101" i="31"/>
  <c r="Q101" i="31"/>
  <c r="R101" i="31"/>
  <c r="S101" i="31"/>
  <c r="T101" i="31"/>
  <c r="U101" i="31"/>
  <c r="V101" i="31"/>
  <c r="N102" i="31"/>
  <c r="O102" i="31"/>
  <c r="P102" i="31"/>
  <c r="Q102" i="31"/>
  <c r="R102" i="31"/>
  <c r="S102" i="31"/>
  <c r="T102" i="31"/>
  <c r="U102" i="31"/>
  <c r="V102" i="31"/>
  <c r="N103" i="31"/>
  <c r="O103" i="31"/>
  <c r="P103" i="31"/>
  <c r="Q103" i="31"/>
  <c r="R103" i="31"/>
  <c r="S103" i="31"/>
  <c r="T103" i="31"/>
  <c r="U103" i="31"/>
  <c r="V103" i="31"/>
  <c r="N104" i="31"/>
  <c r="O104" i="31"/>
  <c r="P104" i="31"/>
  <c r="Q104" i="31"/>
  <c r="R104" i="31"/>
  <c r="S104" i="31"/>
  <c r="T104" i="31"/>
  <c r="U104" i="31"/>
  <c r="V104" i="31"/>
  <c r="N105" i="31"/>
  <c r="O105" i="31"/>
  <c r="P105" i="31"/>
  <c r="Q105" i="31"/>
  <c r="R105" i="31"/>
  <c r="S105" i="31"/>
  <c r="T105" i="31"/>
  <c r="U105" i="31"/>
  <c r="V105" i="31"/>
  <c r="N106" i="31"/>
  <c r="O106" i="31"/>
  <c r="P106" i="31"/>
  <c r="Q106" i="31"/>
  <c r="R106" i="31"/>
  <c r="S106" i="31"/>
  <c r="T106" i="31"/>
  <c r="U106" i="31"/>
  <c r="V106" i="31"/>
  <c r="N107" i="31"/>
  <c r="O107" i="31"/>
  <c r="P107" i="31"/>
  <c r="Q107" i="31"/>
  <c r="R107" i="31"/>
  <c r="S107" i="31"/>
  <c r="T107" i="31"/>
  <c r="U107" i="31"/>
  <c r="V107" i="31"/>
  <c r="N108" i="31"/>
  <c r="O108" i="31"/>
  <c r="P108" i="31"/>
  <c r="Q108" i="31"/>
  <c r="R108" i="31"/>
  <c r="S108" i="31"/>
  <c r="T108" i="31"/>
  <c r="U108" i="31"/>
  <c r="V108" i="31"/>
  <c r="N109" i="31"/>
  <c r="O109" i="31"/>
  <c r="P109" i="31"/>
  <c r="Q109" i="31"/>
  <c r="R109" i="31"/>
  <c r="S109" i="31"/>
  <c r="T109" i="31"/>
  <c r="U109" i="31"/>
  <c r="V109" i="31"/>
  <c r="N110" i="31"/>
  <c r="O110" i="31"/>
  <c r="P110" i="31"/>
  <c r="Q110" i="31"/>
  <c r="R110" i="31"/>
  <c r="S110" i="31"/>
  <c r="T110" i="31"/>
  <c r="U110" i="31"/>
  <c r="V110" i="31"/>
  <c r="N111" i="31"/>
  <c r="O111" i="31"/>
  <c r="P111" i="31"/>
  <c r="Q111" i="31"/>
  <c r="R111" i="31"/>
  <c r="S111" i="31"/>
  <c r="T111" i="31"/>
  <c r="U111" i="31"/>
  <c r="V111" i="31"/>
  <c r="N112" i="31"/>
  <c r="O112" i="31"/>
  <c r="P112" i="31"/>
  <c r="Q112" i="31"/>
  <c r="R112" i="31"/>
  <c r="S112" i="31"/>
  <c r="T112" i="31"/>
  <c r="U112" i="31"/>
  <c r="V112" i="31"/>
  <c r="N113" i="31"/>
  <c r="O113" i="31"/>
  <c r="P113" i="31"/>
  <c r="Q113" i="31"/>
  <c r="R113" i="31"/>
  <c r="S113" i="31"/>
  <c r="T113" i="31"/>
  <c r="U113" i="31"/>
  <c r="V113" i="31"/>
  <c r="N114" i="31"/>
  <c r="O114" i="31"/>
  <c r="P114" i="31"/>
  <c r="Q114" i="31"/>
  <c r="R114" i="31"/>
  <c r="S114" i="31"/>
  <c r="T114" i="31"/>
  <c r="U114" i="31"/>
  <c r="V114" i="31"/>
  <c r="N115" i="31"/>
  <c r="O115" i="31"/>
  <c r="P115" i="31"/>
  <c r="Q115" i="31"/>
  <c r="R115" i="31"/>
  <c r="S115" i="31"/>
  <c r="T115" i="31"/>
  <c r="U115" i="31"/>
  <c r="V115" i="31"/>
  <c r="N116" i="31"/>
  <c r="O116" i="31"/>
  <c r="P116" i="31"/>
  <c r="Q116" i="31"/>
  <c r="R116" i="31"/>
  <c r="S116" i="31"/>
  <c r="T116" i="31"/>
  <c r="U116" i="31"/>
  <c r="V116" i="31"/>
  <c r="N117" i="31"/>
  <c r="O117" i="31"/>
  <c r="P117" i="31"/>
  <c r="Q117" i="31"/>
  <c r="R117" i="31"/>
  <c r="S117" i="31"/>
  <c r="T117" i="31"/>
  <c r="U117" i="31"/>
  <c r="V117" i="31"/>
  <c r="N118" i="31"/>
  <c r="O118" i="31"/>
  <c r="P118" i="31"/>
  <c r="Q118" i="31"/>
  <c r="R118" i="31"/>
  <c r="T118" i="31"/>
  <c r="U118" i="31"/>
  <c r="V118" i="31"/>
  <c r="N119" i="31"/>
  <c r="O119" i="31"/>
  <c r="P119" i="31"/>
  <c r="Q119" i="31"/>
  <c r="R119" i="31"/>
  <c r="S119" i="31"/>
  <c r="T119" i="31"/>
  <c r="U119" i="31"/>
  <c r="V119" i="31"/>
  <c r="N120" i="31"/>
  <c r="O120" i="31"/>
  <c r="P120" i="31"/>
  <c r="Q120" i="31"/>
  <c r="R120" i="31"/>
  <c r="S120" i="31"/>
  <c r="T120" i="31"/>
  <c r="U120" i="31"/>
  <c r="V120" i="31"/>
  <c r="N121" i="31"/>
  <c r="O121" i="31"/>
  <c r="P121" i="31"/>
  <c r="Q121" i="31"/>
  <c r="R121" i="31"/>
  <c r="S121" i="31"/>
  <c r="T121" i="31"/>
  <c r="U121" i="31"/>
  <c r="V121" i="31"/>
  <c r="N122" i="31"/>
  <c r="O122" i="31"/>
  <c r="P122" i="31"/>
  <c r="Q122" i="31"/>
  <c r="R122" i="31"/>
  <c r="S122" i="31"/>
  <c r="T122" i="31"/>
  <c r="U122" i="31"/>
  <c r="V122" i="31"/>
  <c r="N123" i="31"/>
  <c r="O123" i="31"/>
  <c r="P123" i="31"/>
  <c r="Q123" i="31"/>
  <c r="R123" i="31"/>
  <c r="S123" i="31"/>
  <c r="T123" i="31"/>
  <c r="U123" i="31"/>
  <c r="V123" i="31"/>
  <c r="N124" i="31"/>
  <c r="O124" i="31"/>
  <c r="P124" i="31"/>
  <c r="Q124" i="31"/>
  <c r="R124" i="31"/>
  <c r="S124" i="31"/>
  <c r="T124" i="31"/>
  <c r="U124" i="31"/>
  <c r="V124" i="31"/>
  <c r="N125" i="31"/>
  <c r="O125" i="31"/>
  <c r="P125" i="31"/>
  <c r="Q125" i="31"/>
  <c r="R125" i="31"/>
  <c r="S125" i="31"/>
  <c r="T125" i="31"/>
  <c r="U125" i="31"/>
  <c r="V125" i="31"/>
  <c r="N126" i="31"/>
  <c r="O126" i="31"/>
  <c r="P126" i="31"/>
  <c r="Q126" i="31"/>
  <c r="R126" i="31"/>
  <c r="S126" i="31"/>
  <c r="T126" i="31"/>
  <c r="U126" i="31"/>
  <c r="V126" i="31"/>
  <c r="N127" i="31"/>
  <c r="O127" i="31"/>
  <c r="P127" i="31"/>
  <c r="Q127" i="31"/>
  <c r="R127" i="31"/>
  <c r="S127" i="31"/>
  <c r="T127" i="31"/>
  <c r="U127" i="31"/>
  <c r="V127" i="31"/>
  <c r="N128" i="31"/>
  <c r="O128" i="31"/>
  <c r="P128" i="31"/>
  <c r="Q128" i="31"/>
  <c r="R128" i="31"/>
  <c r="S128" i="31"/>
  <c r="T128" i="31"/>
  <c r="U128" i="31"/>
  <c r="V128" i="31"/>
  <c r="N129" i="31"/>
  <c r="O129" i="31"/>
  <c r="P129" i="31"/>
  <c r="Q129" i="31"/>
  <c r="R129" i="31"/>
  <c r="S129" i="31"/>
  <c r="T129" i="31"/>
  <c r="U129" i="31"/>
  <c r="V129" i="31"/>
  <c r="N130" i="31"/>
  <c r="O130" i="31"/>
  <c r="P130" i="31"/>
  <c r="Q130" i="31"/>
  <c r="R130" i="31"/>
  <c r="S130" i="31"/>
  <c r="T130" i="31"/>
  <c r="U130" i="31"/>
  <c r="V130" i="31"/>
  <c r="N131" i="31"/>
  <c r="O131" i="31"/>
  <c r="P131" i="31"/>
  <c r="Q131" i="31"/>
  <c r="R131" i="31"/>
  <c r="S131" i="31"/>
  <c r="T131" i="31"/>
  <c r="U131" i="31"/>
  <c r="V131" i="31"/>
  <c r="N132" i="31"/>
  <c r="O132" i="31"/>
  <c r="P132" i="31"/>
  <c r="Q132" i="31"/>
  <c r="R132" i="31"/>
  <c r="S132" i="31"/>
  <c r="T132" i="31"/>
  <c r="U132" i="31"/>
  <c r="V132" i="31"/>
  <c r="N133" i="31"/>
  <c r="O133" i="31"/>
  <c r="P133" i="31"/>
  <c r="Q133" i="31"/>
  <c r="R133" i="31"/>
  <c r="S133" i="31"/>
  <c r="T133" i="31"/>
  <c r="U133" i="31"/>
  <c r="V133" i="31"/>
  <c r="N134" i="31"/>
  <c r="O134" i="31"/>
  <c r="P134" i="31"/>
  <c r="Q134" i="31"/>
  <c r="R134" i="31"/>
  <c r="S134" i="31"/>
  <c r="T134" i="31"/>
  <c r="U134" i="31"/>
  <c r="V134" i="31"/>
  <c r="N135" i="31"/>
  <c r="O135" i="31"/>
  <c r="P135" i="31"/>
  <c r="Q135" i="31"/>
  <c r="R135" i="31"/>
  <c r="S135" i="31"/>
  <c r="T135" i="31"/>
  <c r="U135" i="31"/>
  <c r="V135" i="31"/>
  <c r="N136" i="31"/>
  <c r="O136" i="31"/>
  <c r="P136" i="31"/>
  <c r="Q136" i="31"/>
  <c r="R136" i="31"/>
  <c r="S136" i="31"/>
  <c r="T136" i="31"/>
  <c r="U136" i="31"/>
  <c r="V136" i="31"/>
  <c r="N137" i="31"/>
  <c r="O137" i="31"/>
  <c r="P137" i="31"/>
  <c r="Q137" i="31"/>
  <c r="R137" i="31"/>
  <c r="S137" i="31"/>
  <c r="T137" i="31"/>
  <c r="U137" i="31"/>
  <c r="V137" i="31"/>
  <c r="N138" i="31"/>
  <c r="O138" i="31"/>
  <c r="P138" i="31"/>
  <c r="Q138" i="31"/>
  <c r="R138" i="31"/>
  <c r="S138" i="31"/>
  <c r="T138" i="31"/>
  <c r="U138" i="31"/>
  <c r="V138" i="31"/>
  <c r="N139" i="31"/>
  <c r="O139" i="31"/>
  <c r="P139" i="31"/>
  <c r="Q139" i="31"/>
  <c r="R139" i="31"/>
  <c r="S139" i="31"/>
  <c r="T139" i="31"/>
  <c r="U139" i="31"/>
  <c r="V139" i="31"/>
  <c r="N140" i="31"/>
  <c r="O140" i="31"/>
  <c r="P140" i="31"/>
  <c r="Q140" i="31"/>
  <c r="R140" i="31"/>
  <c r="S140" i="31"/>
  <c r="T140" i="31"/>
  <c r="U140" i="31"/>
  <c r="V140" i="31"/>
  <c r="N141" i="31"/>
  <c r="O141" i="31"/>
  <c r="P141" i="31"/>
  <c r="Q141" i="31"/>
  <c r="R141" i="31"/>
  <c r="S141" i="31"/>
  <c r="T141" i="31"/>
  <c r="U141" i="31"/>
  <c r="V141" i="31"/>
  <c r="N142" i="31"/>
  <c r="O142" i="31"/>
  <c r="P142" i="31"/>
  <c r="Q142" i="31"/>
  <c r="R142" i="31"/>
  <c r="S142" i="31"/>
  <c r="T142" i="31"/>
  <c r="U142" i="31"/>
  <c r="V142" i="31"/>
  <c r="N143" i="31"/>
  <c r="O143" i="31"/>
  <c r="P143" i="31"/>
  <c r="Q143" i="31"/>
  <c r="R143" i="31"/>
  <c r="S143" i="31"/>
  <c r="T143" i="31"/>
  <c r="U143" i="31"/>
  <c r="V143" i="31"/>
  <c r="N144" i="31"/>
  <c r="O144" i="31"/>
  <c r="P144" i="31"/>
  <c r="Q144" i="31"/>
  <c r="R144" i="31"/>
  <c r="S144" i="31"/>
  <c r="T144" i="31"/>
  <c r="U144" i="31"/>
  <c r="V144" i="31"/>
  <c r="N145" i="31"/>
  <c r="O145" i="31"/>
  <c r="P145" i="31"/>
  <c r="Q145" i="31"/>
  <c r="R145" i="31"/>
  <c r="S145" i="31"/>
  <c r="T145" i="31"/>
  <c r="U145" i="31"/>
  <c r="V145" i="31"/>
  <c r="N146" i="31"/>
  <c r="O146" i="31"/>
  <c r="P146" i="31"/>
  <c r="Q146" i="31"/>
  <c r="R146" i="31"/>
  <c r="S146" i="31"/>
  <c r="T146" i="31"/>
  <c r="U146" i="31"/>
  <c r="V146" i="31"/>
  <c r="N147" i="31"/>
  <c r="O147" i="31"/>
  <c r="P147" i="31"/>
  <c r="Q147" i="31"/>
  <c r="R147" i="31"/>
  <c r="S147" i="31"/>
  <c r="T147" i="31"/>
  <c r="U147" i="31"/>
  <c r="V147" i="31"/>
  <c r="N148" i="31"/>
  <c r="O148" i="31"/>
  <c r="P148" i="31"/>
  <c r="Q148" i="31"/>
  <c r="R148" i="31"/>
  <c r="S148" i="31"/>
  <c r="T148" i="31"/>
  <c r="U148" i="31"/>
  <c r="V148" i="31"/>
  <c r="N149" i="31"/>
  <c r="O149" i="31"/>
  <c r="P149" i="31"/>
  <c r="Q149" i="31"/>
  <c r="R149" i="31"/>
  <c r="S149" i="31"/>
  <c r="T149" i="31"/>
  <c r="U149" i="31"/>
  <c r="V149" i="31"/>
  <c r="N150" i="31"/>
  <c r="O150" i="31"/>
  <c r="P150" i="31"/>
  <c r="Q150" i="31"/>
  <c r="R150" i="31"/>
  <c r="S150" i="31"/>
  <c r="T150" i="31"/>
  <c r="U150" i="31"/>
  <c r="V150" i="31"/>
  <c r="N151" i="31"/>
  <c r="O151" i="31"/>
  <c r="P151" i="31"/>
  <c r="Q151" i="31"/>
  <c r="R151" i="31"/>
  <c r="S151" i="31"/>
  <c r="T151" i="31"/>
  <c r="U151" i="31"/>
  <c r="V151" i="31"/>
  <c r="N152" i="31"/>
  <c r="O152" i="31"/>
  <c r="P152" i="31"/>
  <c r="Q152" i="31"/>
  <c r="R152" i="31"/>
  <c r="S152" i="31"/>
  <c r="T152" i="31"/>
  <c r="U152" i="31"/>
  <c r="V152" i="31"/>
  <c r="N153" i="31"/>
  <c r="O153" i="31"/>
  <c r="P153" i="31"/>
  <c r="Q153" i="31"/>
  <c r="R153" i="31"/>
  <c r="S153" i="31"/>
  <c r="T153" i="31"/>
  <c r="U153" i="31"/>
  <c r="V153" i="31"/>
  <c r="N154" i="31"/>
  <c r="O154" i="31"/>
  <c r="P154" i="31"/>
  <c r="Q154" i="31"/>
  <c r="R154" i="31"/>
  <c r="S154" i="31"/>
  <c r="T154" i="31"/>
  <c r="U154" i="31"/>
  <c r="V154" i="31"/>
  <c r="N155" i="31"/>
  <c r="O155" i="31"/>
  <c r="P155" i="31"/>
  <c r="Q155" i="31"/>
  <c r="R155" i="31"/>
  <c r="S155" i="31"/>
  <c r="T155" i="31"/>
  <c r="U155" i="31"/>
  <c r="V155" i="31"/>
  <c r="N156" i="31"/>
  <c r="O156" i="31"/>
  <c r="P156" i="31"/>
  <c r="Q156" i="31"/>
  <c r="R156" i="31"/>
  <c r="S156" i="31"/>
  <c r="T156" i="31"/>
  <c r="U156" i="31"/>
  <c r="V156" i="31"/>
  <c r="N157" i="31"/>
  <c r="O157" i="31"/>
  <c r="P157" i="31"/>
  <c r="Q157" i="31"/>
  <c r="R157" i="31"/>
  <c r="S157" i="31"/>
  <c r="T157" i="31"/>
  <c r="U157" i="31"/>
  <c r="V157" i="31"/>
  <c r="N158" i="31"/>
  <c r="O158" i="31"/>
  <c r="P158" i="31"/>
  <c r="Q158" i="31"/>
  <c r="R158" i="31"/>
  <c r="S158" i="31"/>
  <c r="T158" i="31"/>
  <c r="U158" i="31"/>
  <c r="V158" i="31"/>
  <c r="N159" i="31"/>
  <c r="O159" i="31"/>
  <c r="P159" i="31"/>
  <c r="Q159" i="31"/>
  <c r="R159" i="31"/>
  <c r="S159" i="31"/>
  <c r="T159" i="31"/>
  <c r="U159" i="31"/>
  <c r="V159" i="31"/>
  <c r="N160" i="31"/>
  <c r="O160" i="31"/>
  <c r="P160" i="31"/>
  <c r="Q160" i="31"/>
  <c r="R160" i="31"/>
  <c r="S160" i="31"/>
  <c r="T160" i="31"/>
  <c r="U160" i="31"/>
  <c r="V160" i="31"/>
  <c r="N161" i="31"/>
  <c r="O161" i="31"/>
  <c r="P161" i="31"/>
  <c r="Q161" i="31"/>
  <c r="R161" i="31"/>
  <c r="S161" i="31"/>
  <c r="T161" i="31"/>
  <c r="U161" i="31"/>
  <c r="V161" i="31"/>
  <c r="N162" i="31"/>
  <c r="O162" i="31"/>
  <c r="P162" i="31"/>
  <c r="Q162" i="31"/>
  <c r="R162" i="31"/>
  <c r="S162" i="31"/>
  <c r="T162" i="31"/>
  <c r="U162" i="31"/>
  <c r="V162" i="31"/>
  <c r="N163" i="31"/>
  <c r="O163" i="31"/>
  <c r="P163" i="31"/>
  <c r="Q163" i="31"/>
  <c r="R163" i="31"/>
  <c r="S163" i="31"/>
  <c r="T163" i="31"/>
  <c r="U163" i="31"/>
  <c r="V163" i="31"/>
  <c r="N164" i="31"/>
  <c r="O164" i="31"/>
  <c r="P164" i="31"/>
  <c r="Q164" i="31"/>
  <c r="R164" i="31"/>
  <c r="S164" i="31"/>
  <c r="T164" i="31"/>
  <c r="U164" i="31"/>
  <c r="V164" i="31"/>
  <c r="N165" i="31"/>
  <c r="O165" i="31"/>
  <c r="P165" i="31"/>
  <c r="Q165" i="31"/>
  <c r="R165" i="31"/>
  <c r="S165" i="31"/>
  <c r="T165" i="31"/>
  <c r="U165" i="31"/>
  <c r="V165" i="31"/>
  <c r="N166" i="31"/>
  <c r="O166" i="31"/>
  <c r="P166" i="31"/>
  <c r="Q166" i="31"/>
  <c r="R166" i="31"/>
  <c r="S166" i="31"/>
  <c r="T166" i="31"/>
  <c r="U166" i="31"/>
  <c r="V166" i="31"/>
  <c r="N167" i="31"/>
  <c r="O167" i="31"/>
  <c r="P167" i="31"/>
  <c r="Q167" i="31"/>
  <c r="R167" i="31"/>
  <c r="S167" i="31"/>
  <c r="T167" i="31"/>
  <c r="U167" i="31"/>
  <c r="V167" i="31"/>
  <c r="N168" i="31"/>
  <c r="O168" i="31"/>
  <c r="P168" i="31"/>
  <c r="Q168" i="31"/>
  <c r="R168" i="31"/>
  <c r="S168" i="31"/>
  <c r="T168" i="31"/>
  <c r="U168" i="31"/>
  <c r="V168" i="31"/>
  <c r="N169" i="31"/>
  <c r="O169" i="31"/>
  <c r="P169" i="31"/>
  <c r="Q169" i="31"/>
  <c r="R169" i="31"/>
  <c r="S169" i="31"/>
  <c r="T169" i="31"/>
  <c r="U169" i="31"/>
  <c r="V169" i="31"/>
  <c r="N170" i="31"/>
  <c r="O170" i="31"/>
  <c r="P170" i="31"/>
  <c r="Q170" i="31"/>
  <c r="R170" i="31"/>
  <c r="S170" i="31"/>
  <c r="T170" i="31"/>
  <c r="U170" i="31"/>
  <c r="V170" i="31"/>
  <c r="N171" i="31"/>
  <c r="O171" i="31"/>
  <c r="P171" i="31"/>
  <c r="Q171" i="31"/>
  <c r="R171" i="31"/>
  <c r="S171" i="31"/>
  <c r="T171" i="31"/>
  <c r="U171" i="31"/>
  <c r="V171" i="31"/>
  <c r="N172" i="31"/>
  <c r="O172" i="31"/>
  <c r="P172" i="31"/>
  <c r="Q172" i="31"/>
  <c r="R172" i="31"/>
  <c r="S172" i="31"/>
  <c r="T172" i="31"/>
  <c r="U172" i="31"/>
  <c r="V172" i="31"/>
  <c r="N173" i="31"/>
  <c r="O173" i="31"/>
  <c r="P173" i="31"/>
  <c r="Q173" i="31"/>
  <c r="R173" i="31"/>
  <c r="S173" i="31"/>
  <c r="T173" i="31"/>
  <c r="U173" i="31"/>
  <c r="V173" i="31"/>
  <c r="N174" i="31"/>
  <c r="O174" i="31"/>
  <c r="P174" i="31"/>
  <c r="Q174" i="31"/>
  <c r="R174" i="31"/>
  <c r="S174" i="31"/>
  <c r="T174" i="31"/>
  <c r="U174" i="31"/>
  <c r="V174" i="31"/>
  <c r="N175" i="31"/>
  <c r="O175" i="31"/>
  <c r="P175" i="31"/>
  <c r="Q175" i="31"/>
  <c r="R175" i="31"/>
  <c r="S175" i="31"/>
  <c r="T175" i="31"/>
  <c r="U175" i="31"/>
  <c r="V175" i="31"/>
  <c r="N176" i="31"/>
  <c r="O176" i="31"/>
  <c r="P176" i="31"/>
  <c r="Q176" i="31"/>
  <c r="R176" i="31"/>
  <c r="S176" i="31"/>
  <c r="T176" i="31"/>
  <c r="U176" i="31"/>
  <c r="V176" i="31"/>
  <c r="R2" i="31"/>
  <c r="S2" i="31"/>
  <c r="T2" i="31"/>
  <c r="U2" i="31"/>
  <c r="V2" i="31"/>
  <c r="P2" i="31"/>
  <c r="N2" i="31"/>
  <c r="O2" i="31"/>
  <c r="K57" i="30"/>
  <c r="L57" i="30"/>
  <c r="M57" i="30"/>
  <c r="J57" i="30"/>
  <c r="H57" i="30"/>
  <c r="G57" i="30"/>
  <c r="F57" i="30"/>
  <c r="E57" i="30"/>
  <c r="A1152" i="22" l="1"/>
  <c r="A1095" i="22"/>
  <c r="A1246" i="22"/>
  <c r="A1189" i="22"/>
  <c r="A1142" i="22"/>
  <c r="A1199" i="22"/>
  <c r="A1057" i="22"/>
  <c r="A1114" i="22"/>
  <c r="A1048" i="22"/>
  <c r="A1105" i="22"/>
  <c r="I57" i="30"/>
  <c r="I5" i="30" s="1"/>
  <c r="A1245" i="22" l="1"/>
  <c r="A1302" i="22"/>
  <c r="A1170" i="22"/>
  <c r="A1113" i="22"/>
  <c r="A1161" i="22"/>
  <c r="A1104" i="22"/>
  <c r="A1255" i="22"/>
  <c r="A1198" i="22"/>
  <c r="A1208" i="22"/>
  <c r="A1151" i="22"/>
  <c r="B3" i="31"/>
  <c r="B4" i="31" s="1"/>
  <c r="B5" i="31" s="1"/>
  <c r="B6" i="31" s="1"/>
  <c r="B7" i="31" s="1"/>
  <c r="B8" i="31" s="1"/>
  <c r="B9" i="31" s="1"/>
  <c r="B10" i="31" s="1"/>
  <c r="B11" i="31" s="1"/>
  <c r="A1311" i="22" l="1"/>
  <c r="A1254" i="22"/>
  <c r="A1226" i="22"/>
  <c r="A1169" i="22"/>
  <c r="A1358" i="22"/>
  <c r="A1357" i="22" s="1"/>
  <c r="A1301" i="22"/>
  <c r="A1207" i="22"/>
  <c r="A1264" i="22"/>
  <c r="A1217" i="22"/>
  <c r="A1160" i="22"/>
  <c r="B12" i="31"/>
  <c r="B13" i="31" s="1"/>
  <c r="B14" i="31" s="1"/>
  <c r="B15" i="31" s="1"/>
  <c r="B16" i="31" s="1"/>
  <c r="B17" i="31" s="1"/>
  <c r="B18" i="31" s="1"/>
  <c r="B19" i="31" s="1"/>
  <c r="B20" i="31" s="1"/>
  <c r="B21" i="31" s="1"/>
  <c r="B22" i="31" s="1"/>
  <c r="B23" i="31" s="1"/>
  <c r="B24" i="31" s="1"/>
  <c r="B25" i="31" s="1"/>
  <c r="B26" i="31" s="1"/>
  <c r="B27" i="31" s="1"/>
  <c r="B28" i="31" s="1"/>
  <c r="B29" i="31" s="1"/>
  <c r="B30" i="31" s="1"/>
  <c r="B31" i="31" s="1"/>
  <c r="B32" i="31" s="1"/>
  <c r="B33" i="31" s="1"/>
  <c r="B34" i="31" s="1"/>
  <c r="B35" i="31" s="1"/>
  <c r="B36" i="31" s="1"/>
  <c r="B37" i="31" s="1"/>
  <c r="B38" i="31" s="1"/>
  <c r="B39" i="31" s="1"/>
  <c r="B40" i="31" s="1"/>
  <c r="B41" i="31" s="1"/>
  <c r="B42" i="31" s="1"/>
  <c r="B43" i="31" s="1"/>
  <c r="B44" i="31" s="1"/>
  <c r="B45" i="31" s="1"/>
  <c r="B46" i="31" s="1"/>
  <c r="B47" i="31" s="1"/>
  <c r="B48" i="31" s="1"/>
  <c r="B49" i="31" s="1"/>
  <c r="B50" i="31" s="1"/>
  <c r="B51" i="31" s="1"/>
  <c r="B52" i="31" s="1"/>
  <c r="B53" i="31" s="1"/>
  <c r="B54" i="31" s="1"/>
  <c r="B55" i="31" s="1"/>
  <c r="B56" i="31" s="1"/>
  <c r="B57" i="31" s="1"/>
  <c r="B58" i="31" s="1"/>
  <c r="B59" i="31" s="1"/>
  <c r="B60" i="31" s="1"/>
  <c r="B61" i="31" s="1"/>
  <c r="B62" i="31" s="1"/>
  <c r="B63" i="31" s="1"/>
  <c r="B64" i="31" s="1"/>
  <c r="B65" i="31" s="1"/>
  <c r="B66" i="31" s="1"/>
  <c r="B67" i="31" s="1"/>
  <c r="B68" i="31" s="1"/>
  <c r="B69" i="31" s="1"/>
  <c r="B70" i="31" s="1"/>
  <c r="B71" i="31" s="1"/>
  <c r="B72" i="31" s="1"/>
  <c r="B73" i="31" s="1"/>
  <c r="B74" i="31" s="1"/>
  <c r="B75" i="31" s="1"/>
  <c r="B76" i="31" s="1"/>
  <c r="B77" i="31" s="1"/>
  <c r="B78" i="31" s="1"/>
  <c r="B79" i="31" s="1"/>
  <c r="B80" i="31" s="1"/>
  <c r="B81" i="31" s="1"/>
  <c r="B82" i="31" s="1"/>
  <c r="B83" i="31" s="1"/>
  <c r="B84" i="31" s="1"/>
  <c r="B85" i="31" s="1"/>
  <c r="B86" i="31" s="1"/>
  <c r="B87" i="31" s="1"/>
  <c r="B88" i="31" s="1"/>
  <c r="B89" i="31" s="1"/>
  <c r="B90" i="31" s="1"/>
  <c r="B91" i="31" s="1"/>
  <c r="B92" i="31" s="1"/>
  <c r="B93" i="31" s="1"/>
  <c r="B94" i="31" s="1"/>
  <c r="B95" i="31" s="1"/>
  <c r="B96" i="31" s="1"/>
  <c r="B97" i="31" s="1"/>
  <c r="B98" i="31" s="1"/>
  <c r="B99" i="31" s="1"/>
  <c r="B100" i="31" s="1"/>
  <c r="B101" i="31" s="1"/>
  <c r="B102" i="31" s="1"/>
  <c r="B103" i="31" s="1"/>
  <c r="B104" i="31" s="1"/>
  <c r="B105" i="31" s="1"/>
  <c r="B106" i="31" s="1"/>
  <c r="B107" i="31" s="1"/>
  <c r="B108" i="31" s="1"/>
  <c r="B109" i="31" s="1"/>
  <c r="B110" i="31" s="1"/>
  <c r="B111" i="31" s="1"/>
  <c r="B112" i="31" s="1"/>
  <c r="B113" i="31" s="1"/>
  <c r="B114" i="31" s="1"/>
  <c r="B115" i="31" s="1"/>
  <c r="B116" i="31" s="1"/>
  <c r="B117" i="31" s="1"/>
  <c r="B118" i="31" s="1"/>
  <c r="B119" i="31" s="1"/>
  <c r="B120" i="31" s="1"/>
  <c r="B121" i="31" s="1"/>
  <c r="B122" i="31" s="1"/>
  <c r="B123" i="31" s="1"/>
  <c r="B124" i="31" s="1"/>
  <c r="B125" i="31" s="1"/>
  <c r="B126" i="31" s="1"/>
  <c r="B127" i="31" s="1"/>
  <c r="B128" i="31" s="1"/>
  <c r="B129" i="31" s="1"/>
  <c r="B130" i="31" s="1"/>
  <c r="B131" i="31" s="1"/>
  <c r="B132" i="31" s="1"/>
  <c r="B133" i="31" s="1"/>
  <c r="B134" i="31" s="1"/>
  <c r="B135" i="31" s="1"/>
  <c r="B136" i="31" s="1"/>
  <c r="B137" i="31" s="1"/>
  <c r="B138" i="31" s="1"/>
  <c r="B139" i="31" s="1"/>
  <c r="B140" i="31" s="1"/>
  <c r="B141" i="31" s="1"/>
  <c r="B142" i="31" s="1"/>
  <c r="B143" i="31" s="1"/>
  <c r="B144" i="31" s="1"/>
  <c r="B145" i="31" s="1"/>
  <c r="B146" i="31" s="1"/>
  <c r="B147" i="31" s="1"/>
  <c r="B148" i="31" s="1"/>
  <c r="B149" i="31" s="1"/>
  <c r="B150" i="31" s="1"/>
  <c r="B151" i="31" s="1"/>
  <c r="B152" i="31" s="1"/>
  <c r="B153" i="31" s="1"/>
  <c r="B154" i="31" s="1"/>
  <c r="B155" i="31" s="1"/>
  <c r="B156" i="31" s="1"/>
  <c r="B157" i="31" s="1"/>
  <c r="B158" i="31" s="1"/>
  <c r="B159" i="31" s="1"/>
  <c r="B160" i="31" s="1"/>
  <c r="B161" i="31" s="1"/>
  <c r="B162" i="31" s="1"/>
  <c r="B163" i="31" s="1"/>
  <c r="B164" i="31" s="1"/>
  <c r="B165" i="31" s="1"/>
  <c r="B166" i="31" s="1"/>
  <c r="B167" i="31" s="1"/>
  <c r="B168" i="31" s="1"/>
  <c r="B169" i="31" s="1"/>
  <c r="B170" i="31" s="1"/>
  <c r="B171" i="31" s="1"/>
  <c r="B172" i="31" s="1"/>
  <c r="B173" i="31" s="1"/>
  <c r="B174" i="31" s="1"/>
  <c r="B175" i="31" s="1"/>
  <c r="B176" i="31" s="1"/>
  <c r="B177" i="31" s="1"/>
  <c r="B178" i="31" s="1"/>
  <c r="B179" i="31" s="1"/>
  <c r="B180" i="31" s="1"/>
  <c r="B181" i="31" s="1"/>
  <c r="B182" i="31" s="1"/>
  <c r="B183" i="31" s="1"/>
  <c r="B184" i="31" s="1"/>
  <c r="B185" i="31" s="1"/>
  <c r="B186" i="31" s="1"/>
  <c r="B187" i="31" s="1"/>
  <c r="B188" i="31" s="1"/>
  <c r="B189" i="31" s="1"/>
  <c r="B190" i="31" s="1"/>
  <c r="B191" i="31" s="1"/>
  <c r="B192" i="31" s="1"/>
  <c r="B193" i="31" s="1"/>
  <c r="B194" i="31" s="1"/>
  <c r="B195" i="31" s="1"/>
  <c r="B196" i="31" s="1"/>
  <c r="B197" i="31" s="1"/>
  <c r="B198" i="31" s="1"/>
  <c r="B199" i="31" s="1"/>
  <c r="B200" i="31" s="1"/>
  <c r="B201" i="31" s="1"/>
  <c r="B202" i="31" s="1"/>
  <c r="B203" i="31" s="1"/>
  <c r="B204" i="31" s="1"/>
  <c r="B205" i="31" s="1"/>
  <c r="B206" i="31" s="1"/>
  <c r="B207" i="31" s="1"/>
  <c r="B208" i="31" s="1"/>
  <c r="B209" i="31" s="1"/>
  <c r="B210" i="31" s="1"/>
  <c r="B211" i="31" s="1"/>
  <c r="B212" i="31" s="1"/>
  <c r="B213" i="31" s="1"/>
  <c r="B214" i="31" s="1"/>
  <c r="B215" i="31" s="1"/>
  <c r="B216" i="31" s="1"/>
  <c r="B217" i="31" s="1"/>
  <c r="B218" i="31" s="1"/>
  <c r="B219" i="31" s="1"/>
  <c r="B220" i="31" s="1"/>
  <c r="B221" i="31" s="1"/>
  <c r="B222" i="31" s="1"/>
  <c r="B223" i="31" s="1"/>
  <c r="B224" i="31" s="1"/>
  <c r="B225" i="31" s="1"/>
  <c r="B226" i="31" s="1"/>
  <c r="B227" i="31" s="1"/>
  <c r="B228" i="31" s="1"/>
  <c r="B229" i="31" s="1"/>
  <c r="B230" i="31" s="1"/>
  <c r="B231" i="31" s="1"/>
  <c r="B232" i="31" s="1"/>
  <c r="B233" i="31" s="1"/>
  <c r="B234" i="31" s="1"/>
  <c r="B235" i="31" s="1"/>
  <c r="B236" i="31" s="1"/>
  <c r="B237" i="31" s="1"/>
  <c r="B238" i="31" s="1"/>
  <c r="B239" i="31" s="1"/>
  <c r="B240" i="31" s="1"/>
  <c r="B241" i="31" s="1"/>
  <c r="B242" i="31" s="1"/>
  <c r="B243" i="31" s="1"/>
  <c r="B244" i="31" s="1"/>
  <c r="B245" i="31" s="1"/>
  <c r="B246" i="31" s="1"/>
  <c r="A1263" i="22" l="1"/>
  <c r="A1320" i="22"/>
  <c r="A1225" i="22"/>
  <c r="A1282" i="22"/>
  <c r="A1273" i="22"/>
  <c r="A1216" i="22"/>
  <c r="A1367" i="22"/>
  <c r="A1366" i="22" s="1"/>
  <c r="A1310" i="22"/>
  <c r="A8" i="30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D57" i="30"/>
  <c r="A1281" i="22" l="1"/>
  <c r="A1338" i="22"/>
  <c r="A1376" i="22"/>
  <c r="A1375" i="22" s="1"/>
  <c r="A1319" i="22"/>
  <c r="A1329" i="22"/>
  <c r="A1272" i="22"/>
  <c r="A52" i="30"/>
  <c r="A53" i="30" s="1"/>
  <c r="A54" i="30" s="1"/>
  <c r="A55" i="30" s="1"/>
  <c r="A56" i="30" s="1"/>
  <c r="A1394" i="22" l="1"/>
  <c r="A1393" i="22" s="1"/>
  <c r="A1337" i="22"/>
  <c r="A1385" i="22"/>
  <c r="A1384" i="22" s="1"/>
  <c r="A1328" i="22"/>
  <c r="T1" i="20"/>
  <c r="AS250" i="24" l="1"/>
  <c r="AR250" i="24"/>
  <c r="AS218" i="24"/>
  <c r="AR218" i="24"/>
  <c r="AS186" i="24"/>
  <c r="AR186" i="24"/>
  <c r="AS154" i="24"/>
  <c r="AR154" i="24"/>
  <c r="AS122" i="24"/>
  <c r="AR122" i="24"/>
  <c r="S157" i="24" l="1"/>
  <c r="S261" i="24" l="1"/>
  <c r="S262" i="24"/>
  <c r="S264" i="24"/>
  <c r="S265" i="24"/>
  <c r="S266" i="24"/>
  <c r="S268" i="24"/>
  <c r="S269" i="24"/>
  <c r="S270" i="24"/>
  <c r="AF242" i="24"/>
  <c r="AF241" i="24"/>
  <c r="AF240" i="24"/>
  <c r="AF239" i="24"/>
  <c r="AF238" i="24"/>
  <c r="AF237" i="24"/>
  <c r="AF236" i="24"/>
  <c r="AF235" i="24"/>
  <c r="AF234" i="24"/>
  <c r="AF233" i="24"/>
  <c r="AF232" i="24"/>
  <c r="AF231" i="24"/>
  <c r="AF230" i="24"/>
  <c r="AF229" i="24"/>
  <c r="AF228" i="24"/>
  <c r="AF227" i="24"/>
  <c r="AF226" i="24"/>
  <c r="AF225" i="24"/>
  <c r="AF224" i="24"/>
  <c r="AF223" i="24"/>
  <c r="AF222" i="24"/>
  <c r="AF221" i="24"/>
  <c r="AF220" i="24"/>
  <c r="AF219" i="24"/>
  <c r="AF218" i="24"/>
  <c r="AP217" i="24"/>
  <c r="AO217" i="24"/>
  <c r="AN217" i="24"/>
  <c r="AM217" i="24"/>
  <c r="AL217" i="24"/>
  <c r="AK217" i="24"/>
  <c r="AJ217" i="24"/>
  <c r="AI217" i="24"/>
  <c r="AH217" i="24"/>
  <c r="AG217" i="24"/>
  <c r="AF217" i="24"/>
  <c r="AF153" i="24"/>
  <c r="AG153" i="24"/>
  <c r="AH153" i="24"/>
  <c r="AI153" i="24"/>
  <c r="AJ153" i="24"/>
  <c r="AK153" i="24"/>
  <c r="AL153" i="24"/>
  <c r="AM153" i="24"/>
  <c r="AN153" i="24"/>
  <c r="AO153" i="24"/>
  <c r="AP153" i="24"/>
  <c r="AF154" i="24"/>
  <c r="AF155" i="24"/>
  <c r="AF156" i="24"/>
  <c r="AF157" i="24"/>
  <c r="AF158" i="24"/>
  <c r="AF159" i="24"/>
  <c r="AF160" i="24"/>
  <c r="AF161" i="24"/>
  <c r="AF162" i="24"/>
  <c r="AF163" i="24"/>
  <c r="AF164" i="24"/>
  <c r="AF165" i="24"/>
  <c r="AF166" i="24"/>
  <c r="AF167" i="24"/>
  <c r="AF168" i="24"/>
  <c r="AF169" i="24"/>
  <c r="AF170" i="24"/>
  <c r="AF171" i="24"/>
  <c r="AF172" i="24"/>
  <c r="AF173" i="24"/>
  <c r="AF174" i="24"/>
  <c r="AF175" i="24"/>
  <c r="AF176" i="24"/>
  <c r="AF177" i="24"/>
  <c r="AF178" i="24"/>
  <c r="S272" i="24" l="1"/>
  <c r="S273" i="24"/>
  <c r="S271" i="24"/>
  <c r="S267" i="24"/>
  <c r="S263" i="24"/>
  <c r="S233" i="24"/>
  <c r="S232" i="24"/>
  <c r="S230" i="24"/>
  <c r="S226" i="24"/>
  <c r="S224" i="24"/>
  <c r="AJ224" i="24" s="1"/>
  <c r="S222" i="24"/>
  <c r="S220" i="24"/>
  <c r="AJ220" i="24" s="1"/>
  <c r="S225" i="24"/>
  <c r="S223" i="24"/>
  <c r="AI223" i="24" s="1"/>
  <c r="S221" i="24"/>
  <c r="S219" i="24"/>
  <c r="S170" i="24"/>
  <c r="AH170" i="24" s="1"/>
  <c r="S168" i="24"/>
  <c r="AG168" i="24" s="1"/>
  <c r="S166" i="24"/>
  <c r="AH166" i="24" s="1"/>
  <c r="AH121" i="24"/>
  <c r="AI121" i="24"/>
  <c r="AJ121" i="24"/>
  <c r="AK121" i="24"/>
  <c r="AL121" i="24"/>
  <c r="AM121" i="24"/>
  <c r="AN121" i="24"/>
  <c r="AO121" i="24"/>
  <c r="AP121" i="24"/>
  <c r="AG121" i="24"/>
  <c r="AF123" i="24"/>
  <c r="AF124" i="24"/>
  <c r="AF125" i="24"/>
  <c r="AF126" i="24"/>
  <c r="AF127" i="24"/>
  <c r="AF128" i="24"/>
  <c r="AF129" i="24"/>
  <c r="AF130" i="24"/>
  <c r="AF131" i="24"/>
  <c r="AF132" i="24"/>
  <c r="AF133" i="24"/>
  <c r="AF134" i="24"/>
  <c r="AF135" i="24"/>
  <c r="AF136" i="24"/>
  <c r="AF137" i="24"/>
  <c r="AF138" i="24"/>
  <c r="AF139" i="24"/>
  <c r="AF140" i="24"/>
  <c r="AF141" i="24"/>
  <c r="AF142" i="24"/>
  <c r="AF143" i="24"/>
  <c r="AF144" i="24"/>
  <c r="AF145" i="24"/>
  <c r="AF146" i="24"/>
  <c r="AF122" i="24"/>
  <c r="S274" i="24" l="1"/>
  <c r="S234" i="24"/>
  <c r="AN234" i="24" s="1"/>
  <c r="S229" i="24"/>
  <c r="S231" i="24"/>
  <c r="AM166" i="24"/>
  <c r="AP222" i="24"/>
  <c r="AN222" i="24"/>
  <c r="AL222" i="24"/>
  <c r="AO222" i="24"/>
  <c r="AM222" i="24"/>
  <c r="AK222" i="24"/>
  <c r="AI222" i="24"/>
  <c r="AG222" i="24"/>
  <c r="AP226" i="24"/>
  <c r="AN226" i="24"/>
  <c r="AL226" i="24"/>
  <c r="AO226" i="24"/>
  <c r="AM226" i="24"/>
  <c r="AK226" i="24"/>
  <c r="AI226" i="24"/>
  <c r="AG226" i="24"/>
  <c r="AP230" i="24"/>
  <c r="AN230" i="24"/>
  <c r="AL230" i="24"/>
  <c r="AJ230" i="24"/>
  <c r="AH230" i="24"/>
  <c r="AO230" i="24"/>
  <c r="AM230" i="24"/>
  <c r="AK230" i="24"/>
  <c r="AI230" i="24"/>
  <c r="AG230" i="24"/>
  <c r="AH224" i="24"/>
  <c r="AH220" i="24"/>
  <c r="AP224" i="24"/>
  <c r="AN224" i="24"/>
  <c r="AL224" i="24"/>
  <c r="AO224" i="24"/>
  <c r="AM224" i="24"/>
  <c r="AK224" i="24"/>
  <c r="AI224" i="24"/>
  <c r="AG224" i="24"/>
  <c r="AP232" i="24"/>
  <c r="AN232" i="24"/>
  <c r="AL232" i="24"/>
  <c r="AJ232" i="24"/>
  <c r="AH232" i="24"/>
  <c r="AO232" i="24"/>
  <c r="AM232" i="24"/>
  <c r="AK232" i="24"/>
  <c r="AI232" i="24"/>
  <c r="AG232" i="24"/>
  <c r="S218" i="24"/>
  <c r="AG218" i="24" s="1"/>
  <c r="AP220" i="24"/>
  <c r="AN220" i="24"/>
  <c r="AL220" i="24"/>
  <c r="AO220" i="24"/>
  <c r="AM220" i="24"/>
  <c r="AK220" i="24"/>
  <c r="AI220" i="24"/>
  <c r="AG220" i="24"/>
  <c r="AH226" i="24"/>
  <c r="AH222" i="24"/>
  <c r="AJ222" i="24"/>
  <c r="AJ226" i="24"/>
  <c r="AH168" i="24"/>
  <c r="AN166" i="24"/>
  <c r="AL170" i="24"/>
  <c r="S167" i="24"/>
  <c r="AH167" i="24" s="1"/>
  <c r="AJ166" i="24"/>
  <c r="AP170" i="24"/>
  <c r="AO170" i="24"/>
  <c r="S172" i="24"/>
  <c r="S174" i="24"/>
  <c r="S177" i="24"/>
  <c r="S171" i="24"/>
  <c r="S173" i="24"/>
  <c r="S175" i="24"/>
  <c r="AL166" i="24"/>
  <c r="AJ170" i="24"/>
  <c r="AN170" i="24"/>
  <c r="AI170" i="24"/>
  <c r="AK170" i="24"/>
  <c r="AM170" i="24"/>
  <c r="AP168" i="24"/>
  <c r="AI168" i="24"/>
  <c r="AI166" i="24"/>
  <c r="AP166" i="24"/>
  <c r="AO166" i="24"/>
  <c r="AL168" i="24"/>
  <c r="AJ168" i="24"/>
  <c r="AN168" i="24"/>
  <c r="AM168" i="24"/>
  <c r="AK168" i="24"/>
  <c r="AO168" i="24"/>
  <c r="AK166" i="24"/>
  <c r="AG166" i="24"/>
  <c r="AG170" i="24"/>
  <c r="AE13" i="20"/>
  <c r="AE9" i="20"/>
  <c r="AE30" i="20"/>
  <c r="AE26" i="20"/>
  <c r="AE22" i="20"/>
  <c r="AE18" i="20"/>
  <c r="AI5" i="22"/>
  <c r="AI4" i="22"/>
  <c r="AE8" i="20"/>
  <c r="AE10" i="20"/>
  <c r="AE11" i="20"/>
  <c r="AE12" i="20"/>
  <c r="AE14" i="20"/>
  <c r="AE15" i="20"/>
  <c r="AE16" i="20"/>
  <c r="AE19" i="20"/>
  <c r="AE20" i="20"/>
  <c r="AE23" i="20"/>
  <c r="AE24" i="20"/>
  <c r="AE27" i="20"/>
  <c r="AE28" i="20"/>
  <c r="AE29" i="20"/>
  <c r="AE31" i="20"/>
  <c r="AI13" i="22" l="1"/>
  <c r="AI22" i="22"/>
  <c r="AI31" i="22"/>
  <c r="AI40" i="22"/>
  <c r="AI44" i="22"/>
  <c r="AI49" i="22"/>
  <c r="AI8" i="22"/>
  <c r="AI17" i="22"/>
  <c r="AI26" i="22"/>
  <c r="AI35" i="22"/>
  <c r="AI53" i="22"/>
  <c r="AI6" i="22"/>
  <c r="AI10" i="22"/>
  <c r="AI15" i="22"/>
  <c r="AI19" i="22"/>
  <c r="AI24" i="22"/>
  <c r="AI33" i="22"/>
  <c r="AI37" i="22"/>
  <c r="AI42" i="22"/>
  <c r="AI51" i="22"/>
  <c r="AI55" i="22"/>
  <c r="AI46" i="22"/>
  <c r="AI28" i="22"/>
  <c r="AI7" i="22"/>
  <c r="AI9" i="22"/>
  <c r="AI11" i="22"/>
  <c r="AI14" i="22"/>
  <c r="AI16" i="22"/>
  <c r="AI18" i="22"/>
  <c r="AI20" i="22"/>
  <c r="AI23" i="22"/>
  <c r="AI25" i="22"/>
  <c r="AI27" i="22"/>
  <c r="AI29" i="22"/>
  <c r="AI32" i="22"/>
  <c r="AI34" i="22"/>
  <c r="AI36" i="22"/>
  <c r="AI38" i="22"/>
  <c r="AI41" i="22"/>
  <c r="AI43" i="22"/>
  <c r="AI45" i="22"/>
  <c r="AI47" i="22"/>
  <c r="AI50" i="22"/>
  <c r="AI52" i="22"/>
  <c r="AI54" i="22"/>
  <c r="AI56" i="22"/>
  <c r="AE17" i="20"/>
  <c r="AE21" i="20"/>
  <c r="AE25" i="20"/>
  <c r="AP234" i="24"/>
  <c r="AN167" i="24"/>
  <c r="AK234" i="24"/>
  <c r="AG234" i="24"/>
  <c r="AO234" i="24"/>
  <c r="AJ234" i="24"/>
  <c r="AI234" i="24"/>
  <c r="AM234" i="24"/>
  <c r="AH234" i="24"/>
  <c r="AL234" i="24"/>
  <c r="S235" i="24"/>
  <c r="AO233" i="24"/>
  <c r="AM233" i="24"/>
  <c r="AK233" i="24"/>
  <c r="AI233" i="24"/>
  <c r="AG233" i="24"/>
  <c r="AP233" i="24"/>
  <c r="AN233" i="24"/>
  <c r="AL233" i="24"/>
  <c r="AJ233" i="24"/>
  <c r="AH233" i="24"/>
  <c r="AO225" i="24"/>
  <c r="AM225" i="24"/>
  <c r="AK225" i="24"/>
  <c r="AP225" i="24"/>
  <c r="AN225" i="24"/>
  <c r="AL225" i="24"/>
  <c r="AJ225" i="24"/>
  <c r="AH225" i="24"/>
  <c r="AG225" i="24"/>
  <c r="AI225" i="24"/>
  <c r="AP218" i="24"/>
  <c r="AN218" i="24"/>
  <c r="AL218" i="24"/>
  <c r="AO218" i="24"/>
  <c r="AM218" i="24"/>
  <c r="AK218" i="24"/>
  <c r="AH218" i="24"/>
  <c r="AO231" i="24"/>
  <c r="AM231" i="24"/>
  <c r="AK231" i="24"/>
  <c r="AI231" i="24"/>
  <c r="AG231" i="24"/>
  <c r="AP231" i="24"/>
  <c r="AN231" i="24"/>
  <c r="AL231" i="24"/>
  <c r="AJ231" i="24"/>
  <c r="AH231" i="24"/>
  <c r="AO223" i="24"/>
  <c r="AM223" i="24"/>
  <c r="AK223" i="24"/>
  <c r="AP223" i="24"/>
  <c r="AN223" i="24"/>
  <c r="AL223" i="24"/>
  <c r="AJ223" i="24"/>
  <c r="AH223" i="24"/>
  <c r="AG223" i="24"/>
  <c r="AI218" i="24"/>
  <c r="AO229" i="24"/>
  <c r="AM229" i="24"/>
  <c r="AK229" i="24"/>
  <c r="AI229" i="24"/>
  <c r="AG229" i="24"/>
  <c r="AP229" i="24"/>
  <c r="AN229" i="24"/>
  <c r="AL229" i="24"/>
  <c r="AJ229" i="24"/>
  <c r="AH229" i="24"/>
  <c r="AO221" i="24"/>
  <c r="AM221" i="24"/>
  <c r="AK221" i="24"/>
  <c r="AP221" i="24"/>
  <c r="AN221" i="24"/>
  <c r="AL221" i="24"/>
  <c r="AJ221" i="24"/>
  <c r="AH221" i="24"/>
  <c r="AG221" i="24"/>
  <c r="AI221" i="24"/>
  <c r="AO219" i="24"/>
  <c r="AM219" i="24"/>
  <c r="AK219" i="24"/>
  <c r="AP219" i="24"/>
  <c r="AN219" i="24"/>
  <c r="AL219" i="24"/>
  <c r="AI219" i="24"/>
  <c r="AJ219" i="24"/>
  <c r="AH219" i="24"/>
  <c r="AG219" i="24"/>
  <c r="AJ218" i="24"/>
  <c r="S227" i="24"/>
  <c r="S228" i="24"/>
  <c r="AI228" i="24" s="1"/>
  <c r="AG167" i="24"/>
  <c r="AO167" i="24"/>
  <c r="AK167" i="24"/>
  <c r="AL167" i="24"/>
  <c r="AM167" i="24"/>
  <c r="AI167" i="24"/>
  <c r="AJ167" i="24"/>
  <c r="AP167" i="24"/>
  <c r="S169" i="24"/>
  <c r="AO169" i="24" s="1"/>
  <c r="S165" i="24"/>
  <c r="AO165" i="24" s="1"/>
  <c r="AH174" i="24"/>
  <c r="AL174" i="24"/>
  <c r="AP174" i="24"/>
  <c r="AK174" i="24"/>
  <c r="AO174" i="24"/>
  <c r="AI174" i="24"/>
  <c r="AN174" i="24"/>
  <c r="AG174" i="24"/>
  <c r="AM174" i="24"/>
  <c r="AJ174" i="24"/>
  <c r="AH177" i="24"/>
  <c r="AM177" i="24"/>
  <c r="AK177" i="24"/>
  <c r="AN177" i="24"/>
  <c r="AJ177" i="24"/>
  <c r="AI177" i="24"/>
  <c r="AG177" i="24"/>
  <c r="AO177" i="24"/>
  <c r="AP177" i="24"/>
  <c r="AL177" i="24"/>
  <c r="AG172" i="24"/>
  <c r="AO172" i="24"/>
  <c r="AN172" i="24"/>
  <c r="AL172" i="24"/>
  <c r="AI172" i="24"/>
  <c r="AH172" i="24"/>
  <c r="AM172" i="24"/>
  <c r="AK172" i="24"/>
  <c r="AP172" i="24"/>
  <c r="AJ172" i="24"/>
  <c r="AH173" i="24"/>
  <c r="AL173" i="24"/>
  <c r="AJ173" i="24"/>
  <c r="AO173" i="24"/>
  <c r="AK173" i="24"/>
  <c r="AG173" i="24"/>
  <c r="AP173" i="24"/>
  <c r="AN173" i="24"/>
  <c r="AM173" i="24"/>
  <c r="AI173" i="24"/>
  <c r="AH175" i="24"/>
  <c r="AM175" i="24"/>
  <c r="AK175" i="24"/>
  <c r="AP175" i="24"/>
  <c r="AL175" i="24"/>
  <c r="AI175" i="24"/>
  <c r="AG175" i="24"/>
  <c r="AO175" i="24"/>
  <c r="AJ175" i="24"/>
  <c r="AN175" i="24"/>
  <c r="AH171" i="24"/>
  <c r="AK171" i="24"/>
  <c r="AO171" i="24"/>
  <c r="AJ171" i="24"/>
  <c r="AN171" i="24"/>
  <c r="AI171" i="24"/>
  <c r="AM171" i="24"/>
  <c r="AG171" i="24"/>
  <c r="AL171" i="24"/>
  <c r="AP171" i="24"/>
  <c r="S164" i="24"/>
  <c r="S163" i="24"/>
  <c r="AI163" i="24" s="1"/>
  <c r="S142" i="24"/>
  <c r="S140" i="24"/>
  <c r="S146" i="24"/>
  <c r="S141" i="24"/>
  <c r="S145" i="24"/>
  <c r="S144" i="24"/>
  <c r="S143" i="24"/>
  <c r="AH144" i="24" l="1"/>
  <c r="AJ144" i="24"/>
  <c r="AL144" i="24"/>
  <c r="AN144" i="24"/>
  <c r="AP144" i="24"/>
  <c r="AO144" i="24"/>
  <c r="AG144" i="24"/>
  <c r="AI144" i="24"/>
  <c r="AK144" i="24"/>
  <c r="AM144" i="24"/>
  <c r="AH143" i="24"/>
  <c r="AJ143" i="24"/>
  <c r="AL143" i="24"/>
  <c r="AN143" i="24"/>
  <c r="AP143" i="24"/>
  <c r="AG143" i="24"/>
  <c r="AI143" i="24"/>
  <c r="AK143" i="24"/>
  <c r="AM143" i="24"/>
  <c r="AO143" i="24"/>
  <c r="AH145" i="24"/>
  <c r="AJ145" i="24"/>
  <c r="AL145" i="24"/>
  <c r="AN145" i="24"/>
  <c r="AP145" i="24"/>
  <c r="AK145" i="24"/>
  <c r="AO145" i="24"/>
  <c r="AG145" i="24"/>
  <c r="AI145" i="24"/>
  <c r="AM145" i="24"/>
  <c r="AH146" i="24"/>
  <c r="AJ146" i="24"/>
  <c r="AL146" i="24"/>
  <c r="AN146" i="24"/>
  <c r="AP146" i="24"/>
  <c r="AI146" i="24"/>
  <c r="AM146" i="24"/>
  <c r="AG146" i="24"/>
  <c r="AK146" i="24"/>
  <c r="AO146" i="24"/>
  <c r="AH142" i="24"/>
  <c r="AJ142" i="24"/>
  <c r="AL142" i="24"/>
  <c r="AN142" i="24"/>
  <c r="AP142" i="24"/>
  <c r="AG142" i="24"/>
  <c r="AI142" i="24"/>
  <c r="AK142" i="24"/>
  <c r="AM142" i="24"/>
  <c r="AO142" i="24"/>
  <c r="AM235" i="24"/>
  <c r="AI235" i="24"/>
  <c r="AP235" i="24"/>
  <c r="AL235" i="24"/>
  <c r="AH235" i="24"/>
  <c r="AO235" i="24"/>
  <c r="AK235" i="24"/>
  <c r="AG235" i="24"/>
  <c r="AN235" i="24"/>
  <c r="AJ235" i="24"/>
  <c r="S236" i="24"/>
  <c r="AP236" i="24" s="1"/>
  <c r="AP228" i="24"/>
  <c r="AN228" i="24"/>
  <c r="AL228" i="24"/>
  <c r="AO228" i="24"/>
  <c r="AM228" i="24"/>
  <c r="AK228" i="24"/>
  <c r="AG228" i="24"/>
  <c r="AH228" i="24"/>
  <c r="AJ228" i="24"/>
  <c r="AH165" i="24"/>
  <c r="AI165" i="24"/>
  <c r="AG165" i="24"/>
  <c r="AP165" i="24"/>
  <c r="AJ165" i="24"/>
  <c r="AM165" i="24"/>
  <c r="AL165" i="24"/>
  <c r="AK165" i="24"/>
  <c r="AN165" i="24"/>
  <c r="AH169" i="24"/>
  <c r="AP169" i="24"/>
  <c r="AL169" i="24"/>
  <c r="AI169" i="24"/>
  <c r="AK169" i="24"/>
  <c r="AN169" i="24"/>
  <c r="AM169" i="24"/>
  <c r="AG169" i="24"/>
  <c r="AJ169" i="24"/>
  <c r="AG141" i="24"/>
  <c r="AI141" i="24"/>
  <c r="AK141" i="24"/>
  <c r="AM141" i="24"/>
  <c r="AO141" i="24"/>
  <c r="AH141" i="24"/>
  <c r="AJ141" i="24"/>
  <c r="AL141" i="24"/>
  <c r="AN141" i="24"/>
  <c r="AP141" i="24"/>
  <c r="AG140" i="24"/>
  <c r="AI140" i="24"/>
  <c r="AK140" i="24"/>
  <c r="AM140" i="24"/>
  <c r="AO140" i="24"/>
  <c r="AH140" i="24"/>
  <c r="AJ140" i="24"/>
  <c r="AL140" i="24"/>
  <c r="AN140" i="24"/>
  <c r="AP140" i="24"/>
  <c r="S250" i="24"/>
  <c r="AL164" i="24"/>
  <c r="AN164" i="24"/>
  <c r="AP164" i="24"/>
  <c r="AK164" i="24"/>
  <c r="AM164" i="24"/>
  <c r="AO164" i="24"/>
  <c r="AG164" i="24"/>
  <c r="AH164" i="24"/>
  <c r="AI164" i="24"/>
  <c r="AK163" i="24"/>
  <c r="AM163" i="24"/>
  <c r="AO163" i="24"/>
  <c r="AN163" i="24"/>
  <c r="AL163" i="24"/>
  <c r="AP163" i="24"/>
  <c r="AG163" i="24"/>
  <c r="AH163" i="24"/>
  <c r="AJ163" i="24"/>
  <c r="AJ164" i="24"/>
  <c r="S154" i="24"/>
  <c r="AJ154" i="24" s="1"/>
  <c r="S155" i="24"/>
  <c r="AJ155" i="24" s="1"/>
  <c r="S156" i="24"/>
  <c r="AJ156" i="24" s="1"/>
  <c r="AJ157" i="24"/>
  <c r="S158" i="24"/>
  <c r="AJ158" i="24" s="1"/>
  <c r="S159" i="24"/>
  <c r="S160" i="24"/>
  <c r="AJ160" i="24" s="1"/>
  <c r="S161" i="24"/>
  <c r="AJ161" i="24" s="1"/>
  <c r="S162" i="24"/>
  <c r="AJ162" i="24" s="1"/>
  <c r="S260" i="24"/>
  <c r="S258" i="24"/>
  <c r="S256" i="24"/>
  <c r="S254" i="24"/>
  <c r="S252" i="24"/>
  <c r="S139" i="24"/>
  <c r="S259" i="24"/>
  <c r="S257" i="24"/>
  <c r="S255" i="24"/>
  <c r="S253" i="24"/>
  <c r="S251" i="24"/>
  <c r="AE51" i="22"/>
  <c r="AE7" i="20"/>
  <c r="S237" i="24" l="1"/>
  <c r="AN236" i="24"/>
  <c r="AJ236" i="24"/>
  <c r="AO236" i="24"/>
  <c r="AK236" i="24"/>
  <c r="AG236" i="24"/>
  <c r="AL236" i="24"/>
  <c r="AH236" i="24"/>
  <c r="AM236" i="24"/>
  <c r="AI236" i="24"/>
  <c r="AO227" i="24"/>
  <c r="AM227" i="24"/>
  <c r="AK227" i="24"/>
  <c r="AP227" i="24"/>
  <c r="AN227" i="24"/>
  <c r="AL227" i="24"/>
  <c r="AG227" i="24"/>
  <c r="AH227" i="24"/>
  <c r="AI227" i="24"/>
  <c r="AJ227" i="24"/>
  <c r="AJ159" i="24"/>
  <c r="AH159" i="24"/>
  <c r="S122" i="24"/>
  <c r="AG139" i="24"/>
  <c r="AI139" i="24"/>
  <c r="AK139" i="24"/>
  <c r="AM139" i="24"/>
  <c r="AO139" i="24"/>
  <c r="AH139" i="24"/>
  <c r="AJ139" i="24"/>
  <c r="AL139" i="24"/>
  <c r="AN139" i="24"/>
  <c r="AP139" i="24"/>
  <c r="AK162" i="24"/>
  <c r="AM162" i="24"/>
  <c r="AO162" i="24"/>
  <c r="AL162" i="24"/>
  <c r="AN162" i="24"/>
  <c r="AP162" i="24"/>
  <c r="AG162" i="24"/>
  <c r="AH162" i="24"/>
  <c r="AI162" i="24"/>
  <c r="AK161" i="24"/>
  <c r="AM161" i="24"/>
  <c r="AO161" i="24"/>
  <c r="AL161" i="24"/>
  <c r="AN161" i="24"/>
  <c r="AP161" i="24"/>
  <c r="AG161" i="24"/>
  <c r="AH161" i="24"/>
  <c r="AI161" i="24"/>
  <c r="AK160" i="24"/>
  <c r="AM160" i="24"/>
  <c r="AO160" i="24"/>
  <c r="AL160" i="24"/>
  <c r="AN160" i="24"/>
  <c r="AP160" i="24"/>
  <c r="AG160" i="24"/>
  <c r="AH160" i="24"/>
  <c r="AI160" i="24"/>
  <c r="AK159" i="24"/>
  <c r="AM159" i="24"/>
  <c r="AO159" i="24"/>
  <c r="AL159" i="24"/>
  <c r="AN159" i="24"/>
  <c r="AP159" i="24"/>
  <c r="AG159" i="24"/>
  <c r="AI159" i="24"/>
  <c r="AK158" i="24"/>
  <c r="AM158" i="24"/>
  <c r="AO158" i="24"/>
  <c r="AL158" i="24"/>
  <c r="AN158" i="24"/>
  <c r="AP158" i="24"/>
  <c r="AG158" i="24"/>
  <c r="AH158" i="24"/>
  <c r="AI158" i="24"/>
  <c r="AK157" i="24"/>
  <c r="AM157" i="24"/>
  <c r="AO157" i="24"/>
  <c r="AL157" i="24"/>
  <c r="AN157" i="24"/>
  <c r="AP157" i="24"/>
  <c r="AG157" i="24"/>
  <c r="AH157" i="24"/>
  <c r="AI157" i="24"/>
  <c r="AK156" i="24"/>
  <c r="AM156" i="24"/>
  <c r="AO156" i="24"/>
  <c r="AL156" i="24"/>
  <c r="AN156" i="24"/>
  <c r="AP156" i="24"/>
  <c r="AG156" i="24"/>
  <c r="AH156" i="24"/>
  <c r="AI156" i="24"/>
  <c r="AK155" i="24"/>
  <c r="AM155" i="24"/>
  <c r="AO155" i="24"/>
  <c r="AL155" i="24"/>
  <c r="AN155" i="24"/>
  <c r="AP155" i="24"/>
  <c r="AG155" i="24"/>
  <c r="AH155" i="24"/>
  <c r="AI155" i="24"/>
  <c r="AK154" i="24"/>
  <c r="AM154" i="24"/>
  <c r="AO154" i="24"/>
  <c r="AL154" i="24"/>
  <c r="AN154" i="24"/>
  <c r="AP154" i="24"/>
  <c r="AG154" i="24"/>
  <c r="AH154" i="24"/>
  <c r="AI154" i="24"/>
  <c r="S129" i="24"/>
  <c r="AJ129" i="24" s="1"/>
  <c r="S133" i="24"/>
  <c r="S137" i="24"/>
  <c r="S125" i="24"/>
  <c r="S132" i="24"/>
  <c r="AJ132" i="24" s="1"/>
  <c r="S123" i="24"/>
  <c r="S127" i="24"/>
  <c r="AJ127" i="24" s="1"/>
  <c r="S131" i="24"/>
  <c r="S135" i="24"/>
  <c r="S128" i="24"/>
  <c r="S130" i="24"/>
  <c r="AJ130" i="24" s="1"/>
  <c r="S134" i="24"/>
  <c r="S138" i="24"/>
  <c r="S124" i="24"/>
  <c r="S136" i="24"/>
  <c r="S126" i="24"/>
  <c r="AF28" i="20"/>
  <c r="AF9" i="20"/>
  <c r="AF7" i="20"/>
  <c r="AA31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7" i="20"/>
  <c r="AH135" i="24" l="1"/>
  <c r="AJ135" i="24"/>
  <c r="AL135" i="24"/>
  <c r="AN135" i="24"/>
  <c r="AP135" i="24"/>
  <c r="AG135" i="24"/>
  <c r="AI135" i="24"/>
  <c r="AK135" i="24"/>
  <c r="AM135" i="24"/>
  <c r="AO135" i="24"/>
  <c r="AH134" i="24"/>
  <c r="AJ134" i="24"/>
  <c r="AL134" i="24"/>
  <c r="AN134" i="24"/>
  <c r="AP134" i="24"/>
  <c r="AG134" i="24"/>
  <c r="AI134" i="24"/>
  <c r="AK134" i="24"/>
  <c r="AM134" i="24"/>
  <c r="AO134" i="24"/>
  <c r="AH133" i="24"/>
  <c r="AJ133" i="24"/>
  <c r="AL133" i="24"/>
  <c r="AN133" i="24"/>
  <c r="AP133" i="24"/>
  <c r="AG133" i="24"/>
  <c r="AI133" i="24"/>
  <c r="AK133" i="24"/>
  <c r="AM133" i="24"/>
  <c r="AO133" i="24"/>
  <c r="AO237" i="24"/>
  <c r="AK237" i="24"/>
  <c r="AG237" i="24"/>
  <c r="AN237" i="24"/>
  <c r="AJ237" i="24"/>
  <c r="AM237" i="24"/>
  <c r="AI237" i="24"/>
  <c r="AL237" i="24"/>
  <c r="AH237" i="24"/>
  <c r="AP237" i="24"/>
  <c r="S238" i="24"/>
  <c r="AP238" i="24" s="1"/>
  <c r="AH122" i="24"/>
  <c r="AL122" i="24"/>
  <c r="AP122" i="24"/>
  <c r="AM122" i="24"/>
  <c r="AI122" i="24"/>
  <c r="AG122" i="24"/>
  <c r="AN122" i="24"/>
  <c r="AK122" i="24"/>
  <c r="AO122" i="24"/>
  <c r="AJ122" i="24"/>
  <c r="AG138" i="24"/>
  <c r="AI138" i="24"/>
  <c r="AK138" i="24"/>
  <c r="AM138" i="24"/>
  <c r="AO138" i="24"/>
  <c r="AH138" i="24"/>
  <c r="AJ138" i="24"/>
  <c r="AL138" i="24"/>
  <c r="AN138" i="24"/>
  <c r="AP138" i="24"/>
  <c r="AG137" i="24"/>
  <c r="AI137" i="24"/>
  <c r="AK137" i="24"/>
  <c r="AM137" i="24"/>
  <c r="AO137" i="24"/>
  <c r="AH137" i="24"/>
  <c r="AJ137" i="24"/>
  <c r="AL137" i="24"/>
  <c r="AN137" i="24"/>
  <c r="AP137" i="24"/>
  <c r="AG136" i="24"/>
  <c r="AI136" i="24"/>
  <c r="AK136" i="24"/>
  <c r="AM136" i="24"/>
  <c r="AO136" i="24"/>
  <c r="AH136" i="24"/>
  <c r="AJ136" i="24"/>
  <c r="AL136" i="24"/>
  <c r="AN136" i="24"/>
  <c r="AP136" i="24"/>
  <c r="AK126" i="24"/>
  <c r="AM126" i="24"/>
  <c r="AO126" i="24"/>
  <c r="AL126" i="24"/>
  <c r="AN126" i="24"/>
  <c r="AP126" i="24"/>
  <c r="AG126" i="24"/>
  <c r="AH126" i="24"/>
  <c r="AI126" i="24"/>
  <c r="AK124" i="24"/>
  <c r="AM124" i="24"/>
  <c r="AO124" i="24"/>
  <c r="AL124" i="24"/>
  <c r="AN124" i="24"/>
  <c r="AP124" i="24"/>
  <c r="AG124" i="24"/>
  <c r="AH124" i="24"/>
  <c r="AI124" i="24"/>
  <c r="AK128" i="24"/>
  <c r="AM128" i="24"/>
  <c r="AO128" i="24"/>
  <c r="AL128" i="24"/>
  <c r="AN128" i="24"/>
  <c r="AP128" i="24"/>
  <c r="AG128" i="24"/>
  <c r="AH128" i="24"/>
  <c r="AI128" i="24"/>
  <c r="AK131" i="24"/>
  <c r="AM131" i="24"/>
  <c r="AO131" i="24"/>
  <c r="AL131" i="24"/>
  <c r="AN131" i="24"/>
  <c r="AP131" i="24"/>
  <c r="AG131" i="24"/>
  <c r="AH131" i="24"/>
  <c r="AI131" i="24"/>
  <c r="AK123" i="24"/>
  <c r="AM123" i="24"/>
  <c r="AO123" i="24"/>
  <c r="AL123" i="24"/>
  <c r="AN123" i="24"/>
  <c r="AP123" i="24"/>
  <c r="AG123" i="24"/>
  <c r="AH123" i="24"/>
  <c r="AI123" i="24"/>
  <c r="AK125" i="24"/>
  <c r="AM125" i="24"/>
  <c r="AO125" i="24"/>
  <c r="AL125" i="24"/>
  <c r="AN125" i="24"/>
  <c r="AP125" i="24"/>
  <c r="AG125" i="24"/>
  <c r="AH125" i="24"/>
  <c r="AI125" i="24"/>
  <c r="AJ124" i="24"/>
  <c r="AK130" i="24"/>
  <c r="AM130" i="24"/>
  <c r="AO130" i="24"/>
  <c r="AL130" i="24"/>
  <c r="AN130" i="24"/>
  <c r="AP130" i="24"/>
  <c r="AG130" i="24"/>
  <c r="AH130" i="24"/>
  <c r="AI130" i="24"/>
  <c r="AK127" i="24"/>
  <c r="AM127" i="24"/>
  <c r="AO127" i="24"/>
  <c r="AL127" i="24"/>
  <c r="AN127" i="24"/>
  <c r="AP127" i="24"/>
  <c r="AG127" i="24"/>
  <c r="AH127" i="24"/>
  <c r="AI127" i="24"/>
  <c r="AK132" i="24"/>
  <c r="AM132" i="24"/>
  <c r="AO132" i="24"/>
  <c r="AL132" i="24"/>
  <c r="AN132" i="24"/>
  <c r="AP132" i="24"/>
  <c r="AG132" i="24"/>
  <c r="AH132" i="24"/>
  <c r="AI132" i="24"/>
  <c r="AK129" i="24"/>
  <c r="AM129" i="24"/>
  <c r="AO129" i="24"/>
  <c r="AL129" i="24"/>
  <c r="AN129" i="24"/>
  <c r="AP129" i="24"/>
  <c r="AG129" i="24"/>
  <c r="AH129" i="24"/>
  <c r="AI129" i="24"/>
  <c r="AJ128" i="24"/>
  <c r="AJ131" i="24"/>
  <c r="AJ123" i="24"/>
  <c r="AJ126" i="24"/>
  <c r="AJ125" i="24"/>
  <c r="AB7" i="20"/>
  <c r="AC7" i="20" s="1"/>
  <c r="AF8" i="20"/>
  <c r="AB8" i="20" s="1"/>
  <c r="AF10" i="20"/>
  <c r="AF11" i="20"/>
  <c r="AF12" i="20"/>
  <c r="AF13" i="20"/>
  <c r="AB13" i="20" s="1"/>
  <c r="AC13" i="20" s="1"/>
  <c r="AF14" i="20"/>
  <c r="AF15" i="20"/>
  <c r="AF16" i="20"/>
  <c r="AB16" i="20" s="1"/>
  <c r="AC16" i="20" s="1"/>
  <c r="AF17" i="20"/>
  <c r="AB17" i="20" s="1"/>
  <c r="AC17" i="20" s="1"/>
  <c r="AF18" i="20"/>
  <c r="AF19" i="20"/>
  <c r="AF20" i="20"/>
  <c r="AF21" i="20"/>
  <c r="AB21" i="20" s="1"/>
  <c r="AC21" i="20" s="1"/>
  <c r="AF22" i="20"/>
  <c r="AF23" i="20"/>
  <c r="AF24" i="20"/>
  <c r="AF25" i="20"/>
  <c r="AB25" i="20" s="1"/>
  <c r="AC25" i="20" s="1"/>
  <c r="AF26" i="20"/>
  <c r="AF27" i="20"/>
  <c r="AF29" i="20"/>
  <c r="AB29" i="20" s="1"/>
  <c r="AC29" i="20" s="1"/>
  <c r="AF30" i="20"/>
  <c r="AF31" i="20"/>
  <c r="AB9" i="20"/>
  <c r="AC9" i="20" s="1"/>
  <c r="S239" i="24" l="1"/>
  <c r="AP239" i="24" s="1"/>
  <c r="AL238" i="24"/>
  <c r="AH238" i="24"/>
  <c r="AM238" i="24"/>
  <c r="AI238" i="24"/>
  <c r="AN238" i="24"/>
  <c r="AJ238" i="24"/>
  <c r="AO238" i="24"/>
  <c r="AK238" i="24"/>
  <c r="AG238" i="24"/>
  <c r="AJ147" i="24"/>
  <c r="W147" i="24" s="1"/>
  <c r="AI147" i="24"/>
  <c r="V147" i="24" s="1"/>
  <c r="AN147" i="24"/>
  <c r="AA147" i="24" s="1"/>
  <c r="AO147" i="24"/>
  <c r="AB147" i="24" s="1"/>
  <c r="AK147" i="24"/>
  <c r="X147" i="24" s="1"/>
  <c r="AH147" i="24"/>
  <c r="U147" i="24" s="1"/>
  <c r="AP147" i="24"/>
  <c r="AC147" i="24" s="1"/>
  <c r="AL147" i="24"/>
  <c r="Y147" i="24" s="1"/>
  <c r="AM147" i="24"/>
  <c r="Z147" i="24" s="1"/>
  <c r="AG147" i="24"/>
  <c r="T147" i="24" s="1"/>
  <c r="AB12" i="20"/>
  <c r="AC12" i="20" s="1"/>
  <c r="AB31" i="20"/>
  <c r="AC31" i="20" s="1"/>
  <c r="AB27" i="20"/>
  <c r="AC27" i="20" s="1"/>
  <c r="AB15" i="20"/>
  <c r="AC15" i="20" s="1"/>
  <c r="AB11" i="20"/>
  <c r="AC11" i="20" s="1"/>
  <c r="AB18" i="20"/>
  <c r="AC18" i="20" s="1"/>
  <c r="AB14" i="20"/>
  <c r="AC14" i="20" s="1"/>
  <c r="AB10" i="20"/>
  <c r="AC10" i="20" s="1"/>
  <c r="AC8" i="20"/>
  <c r="AB19" i="20"/>
  <c r="AC19" i="20" s="1"/>
  <c r="AB23" i="20"/>
  <c r="AC23" i="20" s="1"/>
  <c r="AB30" i="20"/>
  <c r="AC30" i="20" s="1"/>
  <c r="AB26" i="20"/>
  <c r="AC26" i="20" s="1"/>
  <c r="AB22" i="20"/>
  <c r="AC22" i="20" s="1"/>
  <c r="AB28" i="20"/>
  <c r="AC28" i="20" s="1"/>
  <c r="AB24" i="20"/>
  <c r="AC24" i="20" s="1"/>
  <c r="AB20" i="20"/>
  <c r="AC20" i="20" s="1"/>
  <c r="S240" i="24" l="1"/>
  <c r="AP240" i="24" s="1"/>
  <c r="AM239" i="24"/>
  <c r="AI239" i="24"/>
  <c r="AL239" i="24"/>
  <c r="AH239" i="24"/>
  <c r="AO239" i="24"/>
  <c r="AK239" i="24"/>
  <c r="AG239" i="24"/>
  <c r="AN239" i="24"/>
  <c r="AJ239" i="24"/>
  <c r="S201" i="24"/>
  <c r="S205" i="24"/>
  <c r="S209" i="24"/>
  <c r="S207" i="24"/>
  <c r="S208" i="24"/>
  <c r="S204" i="24"/>
  <c r="S203" i="24"/>
  <c r="S186" i="24"/>
  <c r="S210" i="24"/>
  <c r="S202" i="24"/>
  <c r="S206" i="24"/>
  <c r="S176" i="24"/>
  <c r="AP176" i="24" s="1"/>
  <c r="AJ1400" i="22"/>
  <c r="AJ1399" i="22"/>
  <c r="AJ1398" i="22"/>
  <c r="AJ1397" i="22"/>
  <c r="AJ1396" i="22"/>
  <c r="AJ1395" i="22"/>
  <c r="AJ1394" i="22"/>
  <c r="AJ1393" i="22"/>
  <c r="AJ1391" i="22"/>
  <c r="AJ1390" i="22"/>
  <c r="AJ1389" i="22"/>
  <c r="AJ1388" i="22"/>
  <c r="AJ1387" i="22"/>
  <c r="AJ1386" i="22"/>
  <c r="AJ1385" i="22"/>
  <c r="AJ1384" i="22"/>
  <c r="AJ1382" i="22"/>
  <c r="AJ1381" i="22"/>
  <c r="AJ1380" i="22"/>
  <c r="AJ1379" i="22"/>
  <c r="AJ1378" i="22"/>
  <c r="AJ1377" i="22"/>
  <c r="AJ1376" i="22"/>
  <c r="AJ1375" i="22"/>
  <c r="AJ1373" i="22"/>
  <c r="AJ1372" i="22"/>
  <c r="AJ1371" i="22"/>
  <c r="AJ1370" i="22"/>
  <c r="AJ1369" i="22"/>
  <c r="AJ1368" i="22"/>
  <c r="AJ1367" i="22"/>
  <c r="AJ1366" i="22"/>
  <c r="AJ1364" i="22"/>
  <c r="AJ1363" i="22"/>
  <c r="AJ1362" i="22"/>
  <c r="AJ1361" i="22"/>
  <c r="AJ1360" i="22"/>
  <c r="AJ1359" i="22"/>
  <c r="AJ1358" i="22"/>
  <c r="AJ1357" i="22"/>
  <c r="AJ1355" i="22"/>
  <c r="AJ1354" i="22"/>
  <c r="AJ1353" i="22"/>
  <c r="AJ1352" i="22"/>
  <c r="AJ1351" i="22"/>
  <c r="AJ1350" i="22"/>
  <c r="AJ1349" i="22"/>
  <c r="AJ1348" i="22"/>
  <c r="AJ1344" i="22"/>
  <c r="AJ1343" i="22"/>
  <c r="AJ1342" i="22"/>
  <c r="AJ1341" i="22"/>
  <c r="AJ1340" i="22"/>
  <c r="AJ1339" i="22"/>
  <c r="AJ1338" i="22"/>
  <c r="AJ1337" i="22"/>
  <c r="AJ1335" i="22"/>
  <c r="AJ1334" i="22"/>
  <c r="AJ1333" i="22"/>
  <c r="AJ1332" i="22"/>
  <c r="AJ1331" i="22"/>
  <c r="AJ1330" i="22"/>
  <c r="AJ1329" i="22"/>
  <c r="AJ1328" i="22"/>
  <c r="AJ1326" i="22"/>
  <c r="AJ1325" i="22"/>
  <c r="AJ1324" i="22"/>
  <c r="AJ1323" i="22"/>
  <c r="AJ1322" i="22"/>
  <c r="AJ1321" i="22"/>
  <c r="AJ1320" i="22"/>
  <c r="AJ1319" i="22"/>
  <c r="AJ1317" i="22"/>
  <c r="AJ1316" i="22"/>
  <c r="AJ1315" i="22"/>
  <c r="AJ1314" i="22"/>
  <c r="AJ1313" i="22"/>
  <c r="AJ1312" i="22"/>
  <c r="AJ1311" i="22"/>
  <c r="AJ1310" i="22"/>
  <c r="AJ1308" i="22"/>
  <c r="AJ1307" i="22"/>
  <c r="AJ1306" i="22"/>
  <c r="AJ1305" i="22"/>
  <c r="AJ1304" i="22"/>
  <c r="AJ1303" i="22"/>
  <c r="AJ1302" i="22"/>
  <c r="AJ1301" i="22"/>
  <c r="AJ1299" i="22"/>
  <c r="AJ1298" i="22"/>
  <c r="AJ1297" i="22"/>
  <c r="AJ1296" i="22"/>
  <c r="AJ1295" i="22"/>
  <c r="AJ1294" i="22"/>
  <c r="AJ1293" i="22"/>
  <c r="AJ1292" i="22"/>
  <c r="AJ1288" i="22"/>
  <c r="AJ1287" i="22"/>
  <c r="AJ1286" i="22"/>
  <c r="AJ1285" i="22"/>
  <c r="AJ1284" i="22"/>
  <c r="AJ1283" i="22"/>
  <c r="AJ1282" i="22"/>
  <c r="AJ1281" i="22"/>
  <c r="AJ1279" i="22"/>
  <c r="AJ1278" i="22"/>
  <c r="AJ1277" i="22"/>
  <c r="AJ1276" i="22"/>
  <c r="AJ1275" i="22"/>
  <c r="AJ1274" i="22"/>
  <c r="AJ1273" i="22"/>
  <c r="AJ1272" i="22"/>
  <c r="AJ1270" i="22"/>
  <c r="AJ1269" i="22"/>
  <c r="AJ1268" i="22"/>
  <c r="AJ1267" i="22"/>
  <c r="AJ1266" i="22"/>
  <c r="AJ1265" i="22"/>
  <c r="AJ1264" i="22"/>
  <c r="AJ1263" i="22"/>
  <c r="AJ1261" i="22"/>
  <c r="AJ1260" i="22"/>
  <c r="AJ1259" i="22"/>
  <c r="AJ1258" i="22"/>
  <c r="AJ1257" i="22"/>
  <c r="AJ1256" i="22"/>
  <c r="AJ1255" i="22"/>
  <c r="AJ1254" i="22"/>
  <c r="AJ1252" i="22"/>
  <c r="AJ1251" i="22"/>
  <c r="AJ1250" i="22"/>
  <c r="AJ1249" i="22"/>
  <c r="AJ1248" i="22"/>
  <c r="AJ1247" i="22"/>
  <c r="AJ1246" i="22"/>
  <c r="AJ1245" i="22"/>
  <c r="AJ1243" i="22"/>
  <c r="AJ1242" i="22"/>
  <c r="AJ1241" i="22"/>
  <c r="AJ1240" i="22"/>
  <c r="AJ1239" i="22"/>
  <c r="AJ1238" i="22"/>
  <c r="AJ1237" i="22"/>
  <c r="AJ1236" i="22"/>
  <c r="AJ1232" i="22"/>
  <c r="AJ1231" i="22"/>
  <c r="AJ1230" i="22"/>
  <c r="AJ1229" i="22"/>
  <c r="AJ1228" i="22"/>
  <c r="AJ1227" i="22"/>
  <c r="AJ1226" i="22"/>
  <c r="AJ1225" i="22"/>
  <c r="AJ1223" i="22"/>
  <c r="AJ1222" i="22"/>
  <c r="AJ1221" i="22"/>
  <c r="AJ1220" i="22"/>
  <c r="AJ1219" i="22"/>
  <c r="AJ1218" i="22"/>
  <c r="AJ1217" i="22"/>
  <c r="AJ1216" i="22"/>
  <c r="AJ1214" i="22"/>
  <c r="AJ1213" i="22"/>
  <c r="AJ1212" i="22"/>
  <c r="AJ1211" i="22"/>
  <c r="AJ1210" i="22"/>
  <c r="AJ1209" i="22"/>
  <c r="AJ1208" i="22"/>
  <c r="AJ1207" i="22"/>
  <c r="AJ1205" i="22"/>
  <c r="AJ1204" i="22"/>
  <c r="AJ1203" i="22"/>
  <c r="AJ1202" i="22"/>
  <c r="AJ1201" i="22"/>
  <c r="AJ1200" i="22"/>
  <c r="AJ1199" i="22"/>
  <c r="AJ1198" i="22"/>
  <c r="AJ1196" i="22"/>
  <c r="AJ1195" i="22"/>
  <c r="AJ1194" i="22"/>
  <c r="AJ1193" i="22"/>
  <c r="AJ1192" i="22"/>
  <c r="AJ1191" i="22"/>
  <c r="AJ1190" i="22"/>
  <c r="AJ1189" i="22"/>
  <c r="AJ1187" i="22"/>
  <c r="AJ1186" i="22"/>
  <c r="AJ1185" i="22"/>
  <c r="AJ1184" i="22"/>
  <c r="AJ1183" i="22"/>
  <c r="AJ1182" i="22"/>
  <c r="AJ1181" i="22"/>
  <c r="AJ1180" i="22"/>
  <c r="AJ1176" i="22"/>
  <c r="AJ1175" i="22"/>
  <c r="AJ1174" i="22"/>
  <c r="AJ1173" i="22"/>
  <c r="AJ1172" i="22"/>
  <c r="AJ1171" i="22"/>
  <c r="AJ1170" i="22"/>
  <c r="AJ1169" i="22"/>
  <c r="AJ1167" i="22"/>
  <c r="AJ1166" i="22"/>
  <c r="AJ1165" i="22"/>
  <c r="AJ1164" i="22"/>
  <c r="AJ1163" i="22"/>
  <c r="AJ1162" i="22"/>
  <c r="AJ1161" i="22"/>
  <c r="AJ1160" i="22"/>
  <c r="AJ1158" i="22"/>
  <c r="AJ1157" i="22"/>
  <c r="AJ1156" i="22"/>
  <c r="AJ1155" i="22"/>
  <c r="AJ1154" i="22"/>
  <c r="AJ1153" i="22"/>
  <c r="AJ1152" i="22"/>
  <c r="AJ1151" i="22"/>
  <c r="AJ1149" i="22"/>
  <c r="AJ1148" i="22"/>
  <c r="AJ1147" i="22"/>
  <c r="AJ1146" i="22"/>
  <c r="AJ1145" i="22"/>
  <c r="AJ1144" i="22"/>
  <c r="AJ1143" i="22"/>
  <c r="AJ1142" i="22"/>
  <c r="AJ1140" i="22"/>
  <c r="AJ1139" i="22"/>
  <c r="AJ1138" i="22"/>
  <c r="AJ1137" i="22"/>
  <c r="AJ1136" i="22"/>
  <c r="AJ1135" i="22"/>
  <c r="AJ1134" i="22"/>
  <c r="AJ1133" i="22"/>
  <c r="AJ1131" i="22"/>
  <c r="AJ1130" i="22"/>
  <c r="AJ1129" i="22"/>
  <c r="AJ1128" i="22"/>
  <c r="AJ1127" i="22"/>
  <c r="AJ1126" i="22"/>
  <c r="AJ1125" i="22"/>
  <c r="AJ1124" i="22"/>
  <c r="AJ1120" i="22"/>
  <c r="AJ1119" i="22"/>
  <c r="AJ1118" i="22"/>
  <c r="AJ1117" i="22"/>
  <c r="AJ1116" i="22"/>
  <c r="AJ1115" i="22"/>
  <c r="AJ1114" i="22"/>
  <c r="AJ1113" i="22"/>
  <c r="AJ1111" i="22"/>
  <c r="AJ1110" i="22"/>
  <c r="AJ1109" i="22"/>
  <c r="AJ1108" i="22"/>
  <c r="AJ1107" i="22"/>
  <c r="AJ1106" i="22"/>
  <c r="AJ1105" i="22"/>
  <c r="AJ1104" i="22"/>
  <c r="AJ1102" i="22"/>
  <c r="AJ1101" i="22"/>
  <c r="AJ1100" i="22"/>
  <c r="AJ1099" i="22"/>
  <c r="AJ1098" i="22"/>
  <c r="AJ1097" i="22"/>
  <c r="AJ1096" i="22"/>
  <c r="AJ1095" i="22"/>
  <c r="AJ1093" i="22"/>
  <c r="AJ1092" i="22"/>
  <c r="AJ1091" i="22"/>
  <c r="AJ1090" i="22"/>
  <c r="AJ1089" i="22"/>
  <c r="AJ1088" i="22"/>
  <c r="AJ1087" i="22"/>
  <c r="AJ1086" i="22"/>
  <c r="AJ1084" i="22"/>
  <c r="AJ1083" i="22"/>
  <c r="AJ1082" i="22"/>
  <c r="AJ1081" i="22"/>
  <c r="AJ1080" i="22"/>
  <c r="AJ1079" i="22"/>
  <c r="AJ1078" i="22"/>
  <c r="AJ1077" i="22"/>
  <c r="AJ1075" i="22"/>
  <c r="AJ1074" i="22"/>
  <c r="AJ1073" i="22"/>
  <c r="AJ1072" i="22"/>
  <c r="AJ1071" i="22"/>
  <c r="AJ1070" i="22"/>
  <c r="AJ1069" i="22"/>
  <c r="AJ1068" i="22"/>
  <c r="AJ1064" i="22"/>
  <c r="AJ1063" i="22"/>
  <c r="AJ1062" i="22"/>
  <c r="AJ1061" i="22"/>
  <c r="AJ1060" i="22"/>
  <c r="AJ1059" i="22"/>
  <c r="AJ1058" i="22"/>
  <c r="AJ1057" i="22"/>
  <c r="AJ1055" i="22"/>
  <c r="AJ1054" i="22"/>
  <c r="AJ1053" i="22"/>
  <c r="AJ1052" i="22"/>
  <c r="AJ1051" i="22"/>
  <c r="AJ1050" i="22"/>
  <c r="AJ1049" i="22"/>
  <c r="AJ1048" i="22"/>
  <c r="AJ1046" i="22"/>
  <c r="AJ1045" i="22"/>
  <c r="AJ1044" i="22"/>
  <c r="AJ1043" i="22"/>
  <c r="AJ1042" i="22"/>
  <c r="AJ1041" i="22"/>
  <c r="AJ1040" i="22"/>
  <c r="AJ1039" i="22"/>
  <c r="AJ1037" i="22"/>
  <c r="AJ1036" i="22"/>
  <c r="AJ1035" i="22"/>
  <c r="AJ1034" i="22"/>
  <c r="AJ1033" i="22"/>
  <c r="AJ1032" i="22"/>
  <c r="AJ1031" i="22"/>
  <c r="AJ1030" i="22"/>
  <c r="AJ1028" i="22"/>
  <c r="AJ1027" i="22"/>
  <c r="AJ1026" i="22"/>
  <c r="AJ1025" i="22"/>
  <c r="AJ1024" i="22"/>
  <c r="AJ1023" i="22"/>
  <c r="AJ1022" i="22"/>
  <c r="AJ1021" i="22"/>
  <c r="AJ1019" i="22"/>
  <c r="AJ1018" i="22"/>
  <c r="AJ1017" i="22"/>
  <c r="AJ1016" i="22"/>
  <c r="AJ1015" i="22"/>
  <c r="AJ1014" i="22"/>
  <c r="AJ1013" i="22"/>
  <c r="AJ1012" i="22"/>
  <c r="AJ1008" i="22"/>
  <c r="AJ1007" i="22"/>
  <c r="AJ1006" i="22"/>
  <c r="AJ1005" i="22"/>
  <c r="AJ1004" i="22"/>
  <c r="AJ1003" i="22"/>
  <c r="AJ1002" i="22"/>
  <c r="AJ1001" i="22"/>
  <c r="AJ999" i="22"/>
  <c r="AJ998" i="22"/>
  <c r="AJ997" i="22"/>
  <c r="AJ996" i="22"/>
  <c r="AJ995" i="22"/>
  <c r="AJ994" i="22"/>
  <c r="AJ993" i="22"/>
  <c r="AJ992" i="22"/>
  <c r="AJ990" i="22"/>
  <c r="AJ989" i="22"/>
  <c r="AJ988" i="22"/>
  <c r="AJ987" i="22"/>
  <c r="AJ986" i="22"/>
  <c r="AJ985" i="22"/>
  <c r="AJ984" i="22"/>
  <c r="AJ983" i="22"/>
  <c r="AJ981" i="22"/>
  <c r="AJ980" i="22"/>
  <c r="AJ979" i="22"/>
  <c r="AJ978" i="22"/>
  <c r="AJ977" i="22"/>
  <c r="AJ976" i="22"/>
  <c r="AJ975" i="22"/>
  <c r="AJ974" i="22"/>
  <c r="AJ972" i="22"/>
  <c r="AJ971" i="22"/>
  <c r="AJ970" i="22"/>
  <c r="AJ969" i="22"/>
  <c r="AJ968" i="22"/>
  <c r="AJ967" i="22"/>
  <c r="AJ966" i="22"/>
  <c r="AJ965" i="22"/>
  <c r="AJ963" i="22"/>
  <c r="AJ962" i="22"/>
  <c r="AJ961" i="22"/>
  <c r="AJ960" i="22"/>
  <c r="AJ959" i="22"/>
  <c r="AJ958" i="22"/>
  <c r="AJ957" i="22"/>
  <c r="AJ956" i="22"/>
  <c r="AJ952" i="22"/>
  <c r="AJ951" i="22"/>
  <c r="AJ950" i="22"/>
  <c r="AJ949" i="22"/>
  <c r="AJ948" i="22"/>
  <c r="AJ947" i="22"/>
  <c r="AJ946" i="22"/>
  <c r="AJ945" i="22"/>
  <c r="AJ943" i="22"/>
  <c r="AJ942" i="22"/>
  <c r="AJ941" i="22"/>
  <c r="AJ940" i="22"/>
  <c r="AJ939" i="22"/>
  <c r="AJ938" i="22"/>
  <c r="AJ937" i="22"/>
  <c r="AJ936" i="22"/>
  <c r="AJ934" i="22"/>
  <c r="AJ933" i="22"/>
  <c r="AJ932" i="22"/>
  <c r="AJ931" i="22"/>
  <c r="AJ930" i="22"/>
  <c r="AJ929" i="22"/>
  <c r="AJ928" i="22"/>
  <c r="AJ927" i="22"/>
  <c r="AJ925" i="22"/>
  <c r="AJ924" i="22"/>
  <c r="AJ923" i="22"/>
  <c r="AJ922" i="22"/>
  <c r="AJ921" i="22"/>
  <c r="AJ920" i="22"/>
  <c r="AJ919" i="22"/>
  <c r="AJ918" i="22"/>
  <c r="AJ916" i="22"/>
  <c r="AJ915" i="22"/>
  <c r="AJ914" i="22"/>
  <c r="AJ913" i="22"/>
  <c r="AJ912" i="22"/>
  <c r="AJ911" i="22"/>
  <c r="AJ910" i="22"/>
  <c r="AJ909" i="22"/>
  <c r="AJ907" i="22"/>
  <c r="AJ906" i="22"/>
  <c r="AJ905" i="22"/>
  <c r="AJ904" i="22"/>
  <c r="AJ903" i="22"/>
  <c r="AJ902" i="22"/>
  <c r="AJ901" i="22"/>
  <c r="AJ900" i="22"/>
  <c r="AJ896" i="22"/>
  <c r="AJ895" i="22"/>
  <c r="AJ894" i="22"/>
  <c r="AJ893" i="22"/>
  <c r="AJ892" i="22"/>
  <c r="AJ891" i="22"/>
  <c r="AJ890" i="22"/>
  <c r="AJ889" i="22"/>
  <c r="AJ887" i="22"/>
  <c r="AJ886" i="22"/>
  <c r="AJ885" i="22"/>
  <c r="AJ884" i="22"/>
  <c r="AJ883" i="22"/>
  <c r="AJ882" i="22"/>
  <c r="AJ881" i="22"/>
  <c r="AJ880" i="22"/>
  <c r="AJ878" i="22"/>
  <c r="AJ877" i="22"/>
  <c r="AJ876" i="22"/>
  <c r="AJ875" i="22"/>
  <c r="AJ874" i="22"/>
  <c r="AJ873" i="22"/>
  <c r="AJ872" i="22"/>
  <c r="AJ871" i="22"/>
  <c r="AJ869" i="22"/>
  <c r="AJ868" i="22"/>
  <c r="AJ867" i="22"/>
  <c r="AJ866" i="22"/>
  <c r="AJ865" i="22"/>
  <c r="AJ864" i="22"/>
  <c r="AJ863" i="22"/>
  <c r="AJ862" i="22"/>
  <c r="AJ860" i="22"/>
  <c r="AJ859" i="22"/>
  <c r="AJ858" i="22"/>
  <c r="AJ857" i="22"/>
  <c r="AJ856" i="22"/>
  <c r="AJ855" i="22"/>
  <c r="AJ854" i="22"/>
  <c r="AJ853" i="22"/>
  <c r="AJ851" i="22"/>
  <c r="AJ850" i="22"/>
  <c r="AJ849" i="22"/>
  <c r="AJ848" i="22"/>
  <c r="AJ847" i="22"/>
  <c r="AJ846" i="22"/>
  <c r="AJ845" i="22"/>
  <c r="AJ844" i="22"/>
  <c r="AJ840" i="22"/>
  <c r="AJ839" i="22"/>
  <c r="AJ838" i="22"/>
  <c r="AJ837" i="22"/>
  <c r="AJ836" i="22"/>
  <c r="AJ835" i="22"/>
  <c r="AJ834" i="22"/>
  <c r="AJ833" i="22"/>
  <c r="AJ831" i="22"/>
  <c r="AJ830" i="22"/>
  <c r="AJ829" i="22"/>
  <c r="AJ828" i="22"/>
  <c r="AJ827" i="22"/>
  <c r="AJ826" i="22"/>
  <c r="AJ825" i="22"/>
  <c r="AJ824" i="22"/>
  <c r="AJ822" i="22"/>
  <c r="AJ821" i="22"/>
  <c r="AJ820" i="22"/>
  <c r="AJ819" i="22"/>
  <c r="AJ818" i="22"/>
  <c r="AJ817" i="22"/>
  <c r="AJ816" i="22"/>
  <c r="AJ815" i="22"/>
  <c r="AJ813" i="22"/>
  <c r="AJ812" i="22"/>
  <c r="AJ811" i="22"/>
  <c r="AJ810" i="22"/>
  <c r="AJ809" i="22"/>
  <c r="AJ808" i="22"/>
  <c r="AJ807" i="22"/>
  <c r="AJ806" i="22"/>
  <c r="AJ804" i="22"/>
  <c r="AJ803" i="22"/>
  <c r="AJ802" i="22"/>
  <c r="AJ801" i="22"/>
  <c r="AJ800" i="22"/>
  <c r="AJ799" i="22"/>
  <c r="AJ798" i="22"/>
  <c r="AJ797" i="22"/>
  <c r="AJ795" i="22"/>
  <c r="AJ794" i="22"/>
  <c r="AJ793" i="22"/>
  <c r="AJ792" i="22"/>
  <c r="AJ791" i="22"/>
  <c r="AJ790" i="22"/>
  <c r="AJ789" i="22"/>
  <c r="AJ788" i="22"/>
  <c r="AJ784" i="22"/>
  <c r="AJ783" i="22"/>
  <c r="AJ782" i="22"/>
  <c r="AJ781" i="22"/>
  <c r="AJ780" i="22"/>
  <c r="AJ779" i="22"/>
  <c r="AJ778" i="22"/>
  <c r="AJ777" i="22"/>
  <c r="AJ775" i="22"/>
  <c r="AJ774" i="22"/>
  <c r="AJ773" i="22"/>
  <c r="AJ772" i="22"/>
  <c r="AJ771" i="22"/>
  <c r="AJ770" i="22"/>
  <c r="AJ769" i="22"/>
  <c r="AJ768" i="22"/>
  <c r="AJ766" i="22"/>
  <c r="AJ765" i="22"/>
  <c r="AJ764" i="22"/>
  <c r="AJ763" i="22"/>
  <c r="AJ762" i="22"/>
  <c r="AJ761" i="22"/>
  <c r="AJ760" i="22"/>
  <c r="AJ759" i="22"/>
  <c r="AJ757" i="22"/>
  <c r="AJ756" i="22"/>
  <c r="AJ755" i="22"/>
  <c r="AJ754" i="22"/>
  <c r="AJ753" i="22"/>
  <c r="AJ752" i="22"/>
  <c r="AJ751" i="22"/>
  <c r="AJ750" i="22"/>
  <c r="AJ748" i="22"/>
  <c r="AJ747" i="22"/>
  <c r="AJ746" i="22"/>
  <c r="AJ745" i="22"/>
  <c r="AJ744" i="22"/>
  <c r="AJ743" i="22"/>
  <c r="AJ742" i="22"/>
  <c r="AJ741" i="22"/>
  <c r="AJ739" i="22"/>
  <c r="AJ738" i="22"/>
  <c r="AJ737" i="22"/>
  <c r="AJ736" i="22"/>
  <c r="AJ735" i="22"/>
  <c r="AJ734" i="22"/>
  <c r="AJ733" i="22"/>
  <c r="AJ732" i="22"/>
  <c r="AJ728" i="22"/>
  <c r="AJ727" i="22"/>
  <c r="AJ726" i="22"/>
  <c r="AJ725" i="22"/>
  <c r="AJ724" i="22"/>
  <c r="AJ723" i="22"/>
  <c r="AJ722" i="22"/>
  <c r="AJ721" i="22"/>
  <c r="AJ719" i="22"/>
  <c r="AJ718" i="22"/>
  <c r="AJ717" i="22"/>
  <c r="AJ716" i="22"/>
  <c r="AJ715" i="22"/>
  <c r="AJ714" i="22"/>
  <c r="AJ713" i="22"/>
  <c r="AJ712" i="22"/>
  <c r="AJ710" i="22"/>
  <c r="AJ709" i="22"/>
  <c r="AJ708" i="22"/>
  <c r="AJ707" i="22"/>
  <c r="AJ706" i="22"/>
  <c r="AJ705" i="22"/>
  <c r="AJ704" i="22"/>
  <c r="AJ703" i="22"/>
  <c r="AJ701" i="22"/>
  <c r="AJ700" i="22"/>
  <c r="AJ699" i="22"/>
  <c r="AJ698" i="22"/>
  <c r="AJ697" i="22"/>
  <c r="AJ696" i="22"/>
  <c r="AJ695" i="22"/>
  <c r="AJ694" i="22"/>
  <c r="AJ692" i="22"/>
  <c r="AJ691" i="22"/>
  <c r="AJ690" i="22"/>
  <c r="AJ689" i="22"/>
  <c r="AJ688" i="22"/>
  <c r="AJ687" i="22"/>
  <c r="AJ686" i="22"/>
  <c r="AJ685" i="22"/>
  <c r="AJ683" i="22"/>
  <c r="AJ682" i="22"/>
  <c r="AJ681" i="22"/>
  <c r="AJ680" i="22"/>
  <c r="AJ679" i="22"/>
  <c r="AJ678" i="22"/>
  <c r="AJ677" i="22"/>
  <c r="AJ676" i="22"/>
  <c r="AJ672" i="22"/>
  <c r="AJ671" i="22"/>
  <c r="AJ670" i="22"/>
  <c r="AJ669" i="22"/>
  <c r="AJ668" i="22"/>
  <c r="AJ667" i="22"/>
  <c r="AJ666" i="22"/>
  <c r="AJ665" i="22"/>
  <c r="AJ663" i="22"/>
  <c r="AJ662" i="22"/>
  <c r="AJ661" i="22"/>
  <c r="AJ660" i="22"/>
  <c r="AJ659" i="22"/>
  <c r="AJ658" i="22"/>
  <c r="AJ657" i="22"/>
  <c r="AJ656" i="22"/>
  <c r="AJ654" i="22"/>
  <c r="AJ653" i="22"/>
  <c r="AJ652" i="22"/>
  <c r="AJ651" i="22"/>
  <c r="AJ650" i="22"/>
  <c r="AJ649" i="22"/>
  <c r="AJ648" i="22"/>
  <c r="AJ647" i="22"/>
  <c r="AJ645" i="22"/>
  <c r="AJ644" i="22"/>
  <c r="AJ643" i="22"/>
  <c r="AJ642" i="22"/>
  <c r="AJ641" i="22"/>
  <c r="AJ640" i="22"/>
  <c r="AJ639" i="22"/>
  <c r="AJ638" i="22"/>
  <c r="AJ636" i="22"/>
  <c r="AJ635" i="22"/>
  <c r="AJ634" i="22"/>
  <c r="AJ633" i="22"/>
  <c r="AJ632" i="22"/>
  <c r="AJ631" i="22"/>
  <c r="AJ630" i="22"/>
  <c r="AJ629" i="22"/>
  <c r="AJ627" i="22"/>
  <c r="AJ626" i="22"/>
  <c r="AJ625" i="22"/>
  <c r="AJ624" i="22"/>
  <c r="AJ623" i="22"/>
  <c r="AJ622" i="22"/>
  <c r="AJ621" i="22"/>
  <c r="AJ620" i="22"/>
  <c r="AJ616" i="22"/>
  <c r="AJ615" i="22"/>
  <c r="AJ614" i="22"/>
  <c r="AJ613" i="22"/>
  <c r="AJ612" i="22"/>
  <c r="AJ611" i="22"/>
  <c r="AJ610" i="22"/>
  <c r="AJ609" i="22"/>
  <c r="AJ607" i="22"/>
  <c r="AJ606" i="22"/>
  <c r="AJ605" i="22"/>
  <c r="AJ604" i="22"/>
  <c r="AJ603" i="22"/>
  <c r="AJ602" i="22"/>
  <c r="AJ601" i="22"/>
  <c r="AJ600" i="22"/>
  <c r="AJ598" i="22"/>
  <c r="AJ597" i="22"/>
  <c r="AJ596" i="22"/>
  <c r="AJ595" i="22"/>
  <c r="AJ594" i="22"/>
  <c r="AJ593" i="22"/>
  <c r="AJ592" i="22"/>
  <c r="AJ591" i="22"/>
  <c r="AJ589" i="22"/>
  <c r="AJ588" i="22"/>
  <c r="AJ587" i="22"/>
  <c r="AJ586" i="22"/>
  <c r="AJ585" i="22"/>
  <c r="AJ584" i="22"/>
  <c r="AJ583" i="22"/>
  <c r="AJ582" i="22"/>
  <c r="AJ580" i="22"/>
  <c r="AJ579" i="22"/>
  <c r="AJ578" i="22"/>
  <c r="AJ577" i="22"/>
  <c r="AJ576" i="22"/>
  <c r="AJ575" i="22"/>
  <c r="AJ574" i="22"/>
  <c r="AJ573" i="22"/>
  <c r="AJ571" i="22"/>
  <c r="AJ570" i="22"/>
  <c r="AJ569" i="22"/>
  <c r="AJ568" i="22"/>
  <c r="AJ567" i="22"/>
  <c r="AJ566" i="22"/>
  <c r="AJ565" i="22"/>
  <c r="AJ564" i="22"/>
  <c r="AJ560" i="22"/>
  <c r="AJ559" i="22"/>
  <c r="AJ558" i="22"/>
  <c r="AJ557" i="22"/>
  <c r="AJ556" i="22"/>
  <c r="AJ555" i="22"/>
  <c r="AJ554" i="22"/>
  <c r="AJ553" i="22"/>
  <c r="AJ551" i="22"/>
  <c r="AJ550" i="22"/>
  <c r="AJ549" i="22"/>
  <c r="AJ548" i="22"/>
  <c r="AJ547" i="22"/>
  <c r="AJ546" i="22"/>
  <c r="AJ545" i="22"/>
  <c r="AJ544" i="22"/>
  <c r="AJ542" i="22"/>
  <c r="AJ541" i="22"/>
  <c r="AJ540" i="22"/>
  <c r="AJ539" i="22"/>
  <c r="AJ538" i="22"/>
  <c r="AJ537" i="22"/>
  <c r="AJ536" i="22"/>
  <c r="AJ535" i="22"/>
  <c r="AJ533" i="22"/>
  <c r="AJ532" i="22"/>
  <c r="AJ531" i="22"/>
  <c r="AJ530" i="22"/>
  <c r="AJ529" i="22"/>
  <c r="AJ528" i="22"/>
  <c r="AJ527" i="22"/>
  <c r="AJ526" i="22"/>
  <c r="AJ524" i="22"/>
  <c r="AJ523" i="22"/>
  <c r="AJ522" i="22"/>
  <c r="AJ521" i="22"/>
  <c r="AJ520" i="22"/>
  <c r="AJ519" i="22"/>
  <c r="AJ518" i="22"/>
  <c r="AJ517" i="22"/>
  <c r="AJ515" i="22"/>
  <c r="AJ514" i="22"/>
  <c r="AJ513" i="22"/>
  <c r="AJ512" i="22"/>
  <c r="AJ511" i="22"/>
  <c r="AJ510" i="22"/>
  <c r="AJ509" i="22"/>
  <c r="AJ508" i="22"/>
  <c r="AJ504" i="22"/>
  <c r="AJ503" i="22"/>
  <c r="AJ502" i="22"/>
  <c r="AJ501" i="22"/>
  <c r="AJ500" i="22"/>
  <c r="AJ499" i="22"/>
  <c r="AJ498" i="22"/>
  <c r="AJ497" i="22"/>
  <c r="AJ495" i="22"/>
  <c r="AJ494" i="22"/>
  <c r="AJ493" i="22"/>
  <c r="AJ492" i="22"/>
  <c r="AJ491" i="22"/>
  <c r="AJ490" i="22"/>
  <c r="AJ489" i="22"/>
  <c r="AJ488" i="22"/>
  <c r="AJ486" i="22"/>
  <c r="AJ485" i="22"/>
  <c r="AJ484" i="22"/>
  <c r="AJ483" i="22"/>
  <c r="AJ482" i="22"/>
  <c r="AJ481" i="22"/>
  <c r="AJ480" i="22"/>
  <c r="AJ479" i="22"/>
  <c r="AJ477" i="22"/>
  <c r="AJ476" i="22"/>
  <c r="AJ475" i="22"/>
  <c r="AJ474" i="22"/>
  <c r="AJ473" i="22"/>
  <c r="AJ472" i="22"/>
  <c r="AJ471" i="22"/>
  <c r="AJ470" i="22"/>
  <c r="AJ468" i="22"/>
  <c r="AJ467" i="22"/>
  <c r="AJ466" i="22"/>
  <c r="AJ465" i="22"/>
  <c r="AJ464" i="22"/>
  <c r="AJ463" i="22"/>
  <c r="AJ462" i="22"/>
  <c r="AJ461" i="22"/>
  <c r="AJ459" i="22"/>
  <c r="AJ458" i="22"/>
  <c r="AJ457" i="22"/>
  <c r="AJ456" i="22"/>
  <c r="AJ455" i="22"/>
  <c r="AJ454" i="22"/>
  <c r="AJ453" i="22"/>
  <c r="AJ452" i="22"/>
  <c r="AJ448" i="22"/>
  <c r="AJ447" i="22"/>
  <c r="AJ446" i="22"/>
  <c r="AJ445" i="22"/>
  <c r="AJ444" i="22"/>
  <c r="AJ443" i="22"/>
  <c r="AJ442" i="22"/>
  <c r="AJ441" i="22"/>
  <c r="AJ439" i="22"/>
  <c r="AJ438" i="22"/>
  <c r="AJ437" i="22"/>
  <c r="AJ436" i="22"/>
  <c r="AJ435" i="22"/>
  <c r="AJ434" i="22"/>
  <c r="AJ433" i="22"/>
  <c r="AJ432" i="22"/>
  <c r="AJ430" i="22"/>
  <c r="AJ429" i="22"/>
  <c r="AJ428" i="22"/>
  <c r="AJ427" i="22"/>
  <c r="AJ426" i="22"/>
  <c r="AJ425" i="22"/>
  <c r="AJ424" i="22"/>
  <c r="AJ423" i="22"/>
  <c r="AJ421" i="22"/>
  <c r="AJ420" i="22"/>
  <c r="AJ419" i="22"/>
  <c r="AJ418" i="22"/>
  <c r="AJ417" i="22"/>
  <c r="AJ416" i="22"/>
  <c r="AJ415" i="22"/>
  <c r="AJ414" i="22"/>
  <c r="AJ412" i="22"/>
  <c r="AJ411" i="22"/>
  <c r="AJ410" i="22"/>
  <c r="AJ409" i="22"/>
  <c r="AJ408" i="22"/>
  <c r="AJ407" i="22"/>
  <c r="AJ406" i="22"/>
  <c r="AJ405" i="22"/>
  <c r="AJ403" i="22"/>
  <c r="AJ402" i="22"/>
  <c r="AJ401" i="22"/>
  <c r="AJ400" i="22"/>
  <c r="AJ399" i="22"/>
  <c r="AJ398" i="22"/>
  <c r="AJ397" i="22"/>
  <c r="AJ396" i="22"/>
  <c r="AJ392" i="22"/>
  <c r="AJ391" i="22"/>
  <c r="AJ390" i="22"/>
  <c r="AJ389" i="22"/>
  <c r="AJ388" i="22"/>
  <c r="AJ387" i="22"/>
  <c r="AJ386" i="22"/>
  <c r="AJ385" i="22"/>
  <c r="AJ383" i="22"/>
  <c r="AJ382" i="22"/>
  <c r="AJ381" i="22"/>
  <c r="AJ380" i="22"/>
  <c r="AJ379" i="22"/>
  <c r="AJ378" i="22"/>
  <c r="AJ377" i="22"/>
  <c r="AJ376" i="22"/>
  <c r="AJ374" i="22"/>
  <c r="AJ373" i="22"/>
  <c r="AJ372" i="22"/>
  <c r="AJ371" i="22"/>
  <c r="AJ370" i="22"/>
  <c r="AJ369" i="22"/>
  <c r="AJ368" i="22"/>
  <c r="AJ367" i="22"/>
  <c r="AJ365" i="22"/>
  <c r="AJ364" i="22"/>
  <c r="AJ363" i="22"/>
  <c r="AJ362" i="22"/>
  <c r="AJ361" i="22"/>
  <c r="AJ360" i="22"/>
  <c r="AJ359" i="22"/>
  <c r="AJ358" i="22"/>
  <c r="AJ356" i="22"/>
  <c r="AJ355" i="22"/>
  <c r="AJ354" i="22"/>
  <c r="AJ353" i="22"/>
  <c r="AJ352" i="22"/>
  <c r="AJ351" i="22"/>
  <c r="AJ350" i="22"/>
  <c r="AJ349" i="22"/>
  <c r="AJ347" i="22"/>
  <c r="AJ346" i="22"/>
  <c r="AJ345" i="22"/>
  <c r="AJ344" i="22"/>
  <c r="AJ343" i="22"/>
  <c r="AJ342" i="22"/>
  <c r="AJ341" i="22"/>
  <c r="AJ340" i="22"/>
  <c r="AJ336" i="22"/>
  <c r="AJ335" i="22"/>
  <c r="AJ334" i="22"/>
  <c r="AJ333" i="22"/>
  <c r="AJ332" i="22"/>
  <c r="AJ331" i="22"/>
  <c r="AJ330" i="22"/>
  <c r="AJ329" i="22"/>
  <c r="AJ327" i="22"/>
  <c r="AJ326" i="22"/>
  <c r="AJ325" i="22"/>
  <c r="AJ324" i="22"/>
  <c r="AJ323" i="22"/>
  <c r="AJ322" i="22"/>
  <c r="AJ321" i="22"/>
  <c r="AJ320" i="22"/>
  <c r="AJ318" i="22"/>
  <c r="AJ317" i="22"/>
  <c r="AJ316" i="22"/>
  <c r="AJ315" i="22"/>
  <c r="AJ314" i="22"/>
  <c r="AJ313" i="22"/>
  <c r="AJ312" i="22"/>
  <c r="AJ311" i="22"/>
  <c r="AJ309" i="22"/>
  <c r="AJ308" i="22"/>
  <c r="AJ307" i="22"/>
  <c r="AJ306" i="22"/>
  <c r="AJ305" i="22"/>
  <c r="AJ304" i="22"/>
  <c r="AJ303" i="22"/>
  <c r="AJ302" i="22"/>
  <c r="AJ300" i="22"/>
  <c r="AJ299" i="22"/>
  <c r="AJ298" i="22"/>
  <c r="AJ297" i="22"/>
  <c r="AJ296" i="22"/>
  <c r="AJ295" i="22"/>
  <c r="AJ294" i="22"/>
  <c r="AJ293" i="22"/>
  <c r="AJ291" i="22"/>
  <c r="AJ290" i="22"/>
  <c r="AJ289" i="22"/>
  <c r="AJ288" i="22"/>
  <c r="AJ287" i="22"/>
  <c r="AJ286" i="22"/>
  <c r="AJ285" i="22"/>
  <c r="AJ284" i="22"/>
  <c r="AJ280" i="22"/>
  <c r="AJ279" i="22"/>
  <c r="AJ278" i="22"/>
  <c r="AJ277" i="22"/>
  <c r="AJ276" i="22"/>
  <c r="AJ275" i="22"/>
  <c r="AJ274" i="22"/>
  <c r="AJ273" i="22"/>
  <c r="AJ271" i="22"/>
  <c r="AJ270" i="22"/>
  <c r="AJ269" i="22"/>
  <c r="AJ268" i="22"/>
  <c r="AJ267" i="22"/>
  <c r="AJ266" i="22"/>
  <c r="AJ265" i="22"/>
  <c r="AJ264" i="22"/>
  <c r="AJ262" i="22"/>
  <c r="AJ261" i="22"/>
  <c r="AJ260" i="22"/>
  <c r="AJ259" i="22"/>
  <c r="AJ258" i="22"/>
  <c r="AJ257" i="22"/>
  <c r="AJ256" i="22"/>
  <c r="AJ255" i="22"/>
  <c r="AJ253" i="22"/>
  <c r="AJ252" i="22"/>
  <c r="AJ251" i="22"/>
  <c r="AJ250" i="22"/>
  <c r="AJ249" i="22"/>
  <c r="AJ248" i="22"/>
  <c r="AJ247" i="22"/>
  <c r="AJ246" i="22"/>
  <c r="AJ244" i="22"/>
  <c r="AJ243" i="22"/>
  <c r="AJ242" i="22"/>
  <c r="AJ241" i="22"/>
  <c r="AJ240" i="22"/>
  <c r="AJ239" i="22"/>
  <c r="AJ238" i="22"/>
  <c r="AJ237" i="22"/>
  <c r="AJ235" i="22"/>
  <c r="AJ234" i="22"/>
  <c r="AJ233" i="22"/>
  <c r="AJ232" i="22"/>
  <c r="AJ231" i="22"/>
  <c r="AJ230" i="22"/>
  <c r="AJ229" i="22"/>
  <c r="AJ228" i="22"/>
  <c r="AJ224" i="22"/>
  <c r="AJ223" i="22"/>
  <c r="AJ222" i="22"/>
  <c r="AJ221" i="22"/>
  <c r="AJ220" i="22"/>
  <c r="AJ219" i="22"/>
  <c r="AJ218" i="22"/>
  <c r="AJ217" i="22"/>
  <c r="AJ215" i="22"/>
  <c r="AJ214" i="22"/>
  <c r="AJ213" i="22"/>
  <c r="AJ212" i="22"/>
  <c r="AJ211" i="22"/>
  <c r="AJ210" i="22"/>
  <c r="AJ209" i="22"/>
  <c r="AJ208" i="22"/>
  <c r="AJ206" i="22"/>
  <c r="AJ205" i="22"/>
  <c r="AJ204" i="22"/>
  <c r="AJ203" i="22"/>
  <c r="AJ202" i="22"/>
  <c r="AJ201" i="22"/>
  <c r="AJ200" i="22"/>
  <c r="AJ199" i="22"/>
  <c r="AJ197" i="22"/>
  <c r="AJ196" i="22"/>
  <c r="AJ195" i="22"/>
  <c r="AJ194" i="22"/>
  <c r="AJ193" i="22"/>
  <c r="AJ192" i="22"/>
  <c r="AJ191" i="22"/>
  <c r="AJ190" i="22"/>
  <c r="AJ188" i="22"/>
  <c r="AJ187" i="22"/>
  <c r="AJ186" i="22"/>
  <c r="AJ185" i="22"/>
  <c r="AJ184" i="22"/>
  <c r="AJ183" i="22"/>
  <c r="AJ182" i="22"/>
  <c r="AJ181" i="22"/>
  <c r="AJ179" i="22"/>
  <c r="AJ178" i="22"/>
  <c r="AJ177" i="22"/>
  <c r="AJ176" i="22"/>
  <c r="AJ175" i="22"/>
  <c r="AJ174" i="22"/>
  <c r="AJ173" i="22"/>
  <c r="AJ172" i="22"/>
  <c r="AJ189" i="22" l="1"/>
  <c r="E189" i="22" s="1"/>
  <c r="AJ581" i="22"/>
  <c r="E581" i="22" s="1"/>
  <c r="AJ1085" i="22"/>
  <c r="E1085" i="22" s="1"/>
  <c r="AJ628" i="22"/>
  <c r="E628" i="22" s="1"/>
  <c r="AJ637" i="22"/>
  <c r="E637" i="22" s="1"/>
  <c r="AJ646" i="22"/>
  <c r="E646" i="22" s="1"/>
  <c r="AJ664" i="22"/>
  <c r="E664" i="22" s="1"/>
  <c r="AJ702" i="22"/>
  <c r="E702" i="22" s="1"/>
  <c r="AJ776" i="22"/>
  <c r="E776" i="22" s="1"/>
  <c r="AJ272" i="22"/>
  <c r="E272" i="22" s="1"/>
  <c r="AJ292" i="22"/>
  <c r="E292" i="22" s="1"/>
  <c r="AJ310" i="22"/>
  <c r="E310" i="22" s="1"/>
  <c r="AJ328" i="22"/>
  <c r="E328" i="22" s="1"/>
  <c r="AJ375" i="22"/>
  <c r="E375" i="22" s="1"/>
  <c r="AJ384" i="22"/>
  <c r="E384" i="22" s="1"/>
  <c r="AJ440" i="22"/>
  <c r="E440" i="22" s="1"/>
  <c r="AJ478" i="22"/>
  <c r="E478" i="22" s="1"/>
  <c r="AJ496" i="22"/>
  <c r="E496" i="22" s="1"/>
  <c r="AJ590" i="22"/>
  <c r="E590" i="22" s="1"/>
  <c r="AJ823" i="22"/>
  <c r="E823" i="22" s="1"/>
  <c r="AJ870" i="22"/>
  <c r="E870" i="22" s="1"/>
  <c r="AJ926" i="22"/>
  <c r="E926" i="22" s="1"/>
  <c r="AJ935" i="22"/>
  <c r="E935" i="22" s="1"/>
  <c r="AJ944" i="22"/>
  <c r="E944" i="22" s="1"/>
  <c r="AJ991" i="22"/>
  <c r="E991" i="22" s="1"/>
  <c r="AJ1047" i="22"/>
  <c r="E1047" i="22" s="1"/>
  <c r="AJ1150" i="22"/>
  <c r="E1150" i="22" s="1"/>
  <c r="AJ1159" i="22"/>
  <c r="E1159" i="22" s="1"/>
  <c r="AJ1168" i="22"/>
  <c r="E1168" i="22" s="1"/>
  <c r="AJ1224" i="22"/>
  <c r="E1224" i="22" s="1"/>
  <c r="AJ1262" i="22"/>
  <c r="E1262" i="22" s="1"/>
  <c r="AJ1327" i="22"/>
  <c r="E1327" i="22" s="1"/>
  <c r="AJ1374" i="22"/>
  <c r="E1374" i="22" s="1"/>
  <c r="AJ1392" i="22"/>
  <c r="E1392" i="22" s="1"/>
  <c r="AJ319" i="22"/>
  <c r="E319" i="22" s="1"/>
  <c r="AJ487" i="22"/>
  <c r="E487" i="22" s="1"/>
  <c r="AN240" i="24"/>
  <c r="AJ240" i="24"/>
  <c r="AO240" i="24"/>
  <c r="AK240" i="24"/>
  <c r="AG240" i="24"/>
  <c r="AH240" i="24"/>
  <c r="AI240" i="24"/>
  <c r="AL240" i="24"/>
  <c r="AM240" i="24"/>
  <c r="S241" i="24"/>
  <c r="AP241" i="24" s="1"/>
  <c r="S193" i="24"/>
  <c r="S194" i="24"/>
  <c r="S192" i="24"/>
  <c r="S187" i="24"/>
  <c r="S189" i="24"/>
  <c r="S188" i="24"/>
  <c r="S198" i="24"/>
  <c r="S197" i="24"/>
  <c r="S196" i="24"/>
  <c r="S195" i="24"/>
  <c r="S199" i="24"/>
  <c r="S190" i="24"/>
  <c r="S191" i="24"/>
  <c r="S200" i="24"/>
  <c r="AG176" i="24"/>
  <c r="AH176" i="24"/>
  <c r="AI176" i="24"/>
  <c r="AJ176" i="24"/>
  <c r="AK176" i="24"/>
  <c r="AL176" i="24"/>
  <c r="AM176" i="24"/>
  <c r="AN176" i="24"/>
  <c r="AO176" i="24"/>
  <c r="S178" i="24"/>
  <c r="AP178" i="24" s="1"/>
  <c r="AP179" i="24" s="1"/>
  <c r="AC179" i="24" s="1"/>
  <c r="AJ216" i="22"/>
  <c r="E216" i="22" s="1"/>
  <c r="AJ348" i="22"/>
  <c r="E348" i="22" s="1"/>
  <c r="AJ366" i="22"/>
  <c r="E366" i="22" s="1"/>
  <c r="AJ460" i="22"/>
  <c r="E460" i="22" s="1"/>
  <c r="AJ404" i="22"/>
  <c r="E404" i="22" s="1"/>
  <c r="AJ422" i="22"/>
  <c r="E422" i="22" s="1"/>
  <c r="AJ254" i="22"/>
  <c r="E254" i="22" s="1"/>
  <c r="AJ431" i="22"/>
  <c r="E431" i="22" s="1"/>
  <c r="AJ599" i="22"/>
  <c r="E599" i="22" s="1"/>
  <c r="AJ608" i="22"/>
  <c r="E608" i="22" s="1"/>
  <c r="AJ617" i="22"/>
  <c r="E617" i="22" s="1"/>
  <c r="AJ655" i="22"/>
  <c r="E655" i="22" s="1"/>
  <c r="AJ534" i="22"/>
  <c r="E534" i="22" s="1"/>
  <c r="AJ552" i="22"/>
  <c r="E552" i="22" s="1"/>
  <c r="AJ543" i="22"/>
  <c r="E543" i="22" s="1"/>
  <c r="AJ814" i="22"/>
  <c r="E814" i="22" s="1"/>
  <c r="AJ711" i="22"/>
  <c r="E711" i="22" s="1"/>
  <c r="AJ720" i="22"/>
  <c r="E720" i="22" s="1"/>
  <c r="AJ740" i="22"/>
  <c r="E740" i="22" s="1"/>
  <c r="AJ749" i="22"/>
  <c r="E749" i="22" s="1"/>
  <c r="AJ758" i="22"/>
  <c r="E758" i="22" s="1"/>
  <c r="AJ767" i="22"/>
  <c r="E767" i="22" s="1"/>
  <c r="AJ879" i="22"/>
  <c r="E879" i="22" s="1"/>
  <c r="AJ888" i="22"/>
  <c r="E888" i="22" s="1"/>
  <c r="AJ832" i="22"/>
  <c r="E832" i="22" s="1"/>
  <c r="AJ908" i="22"/>
  <c r="E908" i="22" s="1"/>
  <c r="AJ982" i="22"/>
  <c r="E982" i="22" s="1"/>
  <c r="AJ1000" i="22"/>
  <c r="E1000" i="22" s="1"/>
  <c r="AJ1020" i="22"/>
  <c r="E1020" i="22" s="1"/>
  <c r="AJ1029" i="22"/>
  <c r="E1029" i="22" s="1"/>
  <c r="AJ1038" i="22"/>
  <c r="E1038" i="22" s="1"/>
  <c r="AJ1103" i="22"/>
  <c r="E1103" i="22" s="1"/>
  <c r="AJ1121" i="22"/>
  <c r="E1121" i="22" s="1"/>
  <c r="AJ1056" i="22"/>
  <c r="E1056" i="22" s="1"/>
  <c r="AJ1076" i="22"/>
  <c r="E1076" i="22" s="1"/>
  <c r="AJ1188" i="22"/>
  <c r="E1188" i="22" s="1"/>
  <c r="AJ1206" i="22"/>
  <c r="E1206" i="22" s="1"/>
  <c r="AJ1215" i="22"/>
  <c r="E1215" i="22" s="1"/>
  <c r="AJ1271" i="22"/>
  <c r="E1271" i="22" s="1"/>
  <c r="AJ1336" i="22"/>
  <c r="E1336" i="22" s="1"/>
  <c r="AJ1280" i="22"/>
  <c r="E1280" i="22" s="1"/>
  <c r="AJ1300" i="22"/>
  <c r="E1300" i="22" s="1"/>
  <c r="AJ1318" i="22"/>
  <c r="E1318" i="22" s="1"/>
  <c r="AJ1356" i="22"/>
  <c r="E1356" i="22" s="1"/>
  <c r="AJ1383" i="22"/>
  <c r="E1383" i="22" s="1"/>
  <c r="AJ225" i="22"/>
  <c r="E225" i="22" s="1"/>
  <c r="AJ1244" i="22"/>
  <c r="E1244" i="22" s="1"/>
  <c r="AJ1132" i="22"/>
  <c r="E1132" i="22" s="1"/>
  <c r="AJ964" i="22"/>
  <c r="E964" i="22" s="1"/>
  <c r="AJ852" i="22"/>
  <c r="E852" i="22" s="1"/>
  <c r="AJ796" i="22"/>
  <c r="E796" i="22" s="1"/>
  <c r="AJ684" i="22"/>
  <c r="E684" i="22" s="1"/>
  <c r="AJ572" i="22"/>
  <c r="E572" i="22" s="1"/>
  <c r="AJ516" i="22"/>
  <c r="E516" i="22" s="1"/>
  <c r="AJ236" i="22"/>
  <c r="E236" i="22" s="1"/>
  <c r="AJ180" i="22"/>
  <c r="E180" i="22" s="1"/>
  <c r="AJ1365" i="22"/>
  <c r="E1365" i="22" s="1"/>
  <c r="AJ1401" i="22"/>
  <c r="E1401" i="22" s="1"/>
  <c r="AJ1309" i="22"/>
  <c r="E1309" i="22" s="1"/>
  <c r="AJ1345" i="22"/>
  <c r="E1345" i="22" s="1"/>
  <c r="AJ1253" i="22"/>
  <c r="E1253" i="22" s="1"/>
  <c r="AJ1289" i="22"/>
  <c r="E1289" i="22" s="1"/>
  <c r="AJ1197" i="22"/>
  <c r="E1197" i="22" s="1"/>
  <c r="AJ1233" i="22"/>
  <c r="E1233" i="22" s="1"/>
  <c r="AJ1141" i="22"/>
  <c r="E1141" i="22" s="1"/>
  <c r="AJ1177" i="22"/>
  <c r="E1177" i="22" s="1"/>
  <c r="AJ1112" i="22"/>
  <c r="E1112" i="22" s="1"/>
  <c r="AJ1094" i="22"/>
  <c r="E1094" i="22" s="1"/>
  <c r="AJ1065" i="22"/>
  <c r="E1065" i="22" s="1"/>
  <c r="AJ973" i="22"/>
  <c r="E973" i="22" s="1"/>
  <c r="AJ1009" i="22"/>
  <c r="E1009" i="22" s="1"/>
  <c r="AJ917" i="22"/>
  <c r="E917" i="22" s="1"/>
  <c r="AJ953" i="22"/>
  <c r="E953" i="22" s="1"/>
  <c r="AJ861" i="22"/>
  <c r="E861" i="22" s="1"/>
  <c r="AJ897" i="22"/>
  <c r="E897" i="22" s="1"/>
  <c r="AJ805" i="22"/>
  <c r="E805" i="22" s="1"/>
  <c r="AJ841" i="22"/>
  <c r="E841" i="22" s="1"/>
  <c r="AJ785" i="22"/>
  <c r="E785" i="22" s="1"/>
  <c r="AJ693" i="22"/>
  <c r="E693" i="22" s="1"/>
  <c r="AJ729" i="22"/>
  <c r="E729" i="22" s="1"/>
  <c r="AJ673" i="22"/>
  <c r="E673" i="22" s="1"/>
  <c r="AJ525" i="22"/>
  <c r="E525" i="22" s="1"/>
  <c r="AJ561" i="22"/>
  <c r="E561" i="22" s="1"/>
  <c r="AJ469" i="22"/>
  <c r="E469" i="22" s="1"/>
  <c r="AJ505" i="22"/>
  <c r="E505" i="22" s="1"/>
  <c r="AJ413" i="22"/>
  <c r="E413" i="22" s="1"/>
  <c r="AJ449" i="22"/>
  <c r="E449" i="22" s="1"/>
  <c r="AJ357" i="22"/>
  <c r="E357" i="22" s="1"/>
  <c r="AJ393" i="22"/>
  <c r="E393" i="22" s="1"/>
  <c r="AJ301" i="22"/>
  <c r="E301" i="22" s="1"/>
  <c r="AJ337" i="22"/>
  <c r="E337" i="22" s="1"/>
  <c r="AJ245" i="22"/>
  <c r="E245" i="22" s="1"/>
  <c r="AJ263" i="22"/>
  <c r="E263" i="22" s="1"/>
  <c r="AJ281" i="22"/>
  <c r="E281" i="22" s="1"/>
  <c r="AJ198" i="22"/>
  <c r="E198" i="22" s="1"/>
  <c r="AJ207" i="22"/>
  <c r="E207" i="22" s="1"/>
  <c r="AM241" i="24" l="1"/>
  <c r="AI241" i="24"/>
  <c r="AL241" i="24"/>
  <c r="AH241" i="24"/>
  <c r="AO241" i="24"/>
  <c r="AK241" i="24"/>
  <c r="AG241" i="24"/>
  <c r="AN241" i="24"/>
  <c r="AJ241" i="24"/>
  <c r="S242" i="24"/>
  <c r="AG178" i="24"/>
  <c r="AG179" i="24" s="1"/>
  <c r="T179" i="24" s="1"/>
  <c r="AH178" i="24"/>
  <c r="AH179" i="24" s="1"/>
  <c r="U179" i="24" s="1"/>
  <c r="AI178" i="24"/>
  <c r="AI179" i="24" s="1"/>
  <c r="V179" i="24" s="1"/>
  <c r="AJ178" i="24"/>
  <c r="AJ179" i="24" s="1"/>
  <c r="W179" i="24" s="1"/>
  <c r="AK178" i="24"/>
  <c r="AK179" i="24" s="1"/>
  <c r="X179" i="24" s="1"/>
  <c r="AL178" i="24"/>
  <c r="AL179" i="24" s="1"/>
  <c r="Y179" i="24" s="1"/>
  <c r="AM178" i="24"/>
  <c r="AM179" i="24" s="1"/>
  <c r="Z179" i="24" s="1"/>
  <c r="AN178" i="24"/>
  <c r="AN179" i="24" s="1"/>
  <c r="AA179" i="24" s="1"/>
  <c r="AO178" i="24"/>
  <c r="AO179" i="24" s="1"/>
  <c r="AB179" i="24" s="1"/>
  <c r="AJ842" i="22"/>
  <c r="E842" i="22" s="1"/>
  <c r="AJ674" i="22"/>
  <c r="AG842" i="22" l="1"/>
  <c r="AL242" i="24"/>
  <c r="AL243" i="24" s="1"/>
  <c r="Y243" i="24" s="1"/>
  <c r="AH242" i="24"/>
  <c r="AH243" i="24" s="1"/>
  <c r="U243" i="24" s="1"/>
  <c r="AM242" i="24"/>
  <c r="AM243" i="24" s="1"/>
  <c r="Z243" i="24" s="1"/>
  <c r="AI242" i="24"/>
  <c r="AI243" i="24" s="1"/>
  <c r="V243" i="24" s="1"/>
  <c r="AJ242" i="24"/>
  <c r="AO242" i="24"/>
  <c r="AO243" i="24" s="1"/>
  <c r="AB243" i="24" s="1"/>
  <c r="AG242" i="24"/>
  <c r="AG243" i="24" s="1"/>
  <c r="T243" i="24" s="1"/>
  <c r="AN242" i="24"/>
  <c r="AN243" i="24" s="1"/>
  <c r="AA243" i="24" s="1"/>
  <c r="AK242" i="24"/>
  <c r="AK243" i="24" s="1"/>
  <c r="X243" i="24" s="1"/>
  <c r="AP242" i="24"/>
  <c r="AP243" i="24" s="1"/>
  <c r="AC243" i="24" s="1"/>
  <c r="AJ243" i="24" l="1"/>
  <c r="W243" i="24" s="1"/>
  <c r="AE10" i="22"/>
  <c r="AE24" i="22"/>
  <c r="AE34" i="22"/>
  <c r="AE47" i="22"/>
  <c r="AE7" i="22"/>
  <c r="AE11" i="22"/>
  <c r="AE16" i="22"/>
  <c r="AE20" i="22"/>
  <c r="AE25" i="22"/>
  <c r="AE31" i="22"/>
  <c r="AE35" i="22"/>
  <c r="AE40" i="22"/>
  <c r="AE44" i="22"/>
  <c r="AE49" i="22"/>
  <c r="AE53" i="22"/>
  <c r="AE6" i="22"/>
  <c r="AE19" i="22"/>
  <c r="AE38" i="22"/>
  <c r="AE52" i="22"/>
  <c r="AE4" i="22"/>
  <c r="AE8" i="22"/>
  <c r="AE13" i="22"/>
  <c r="AE17" i="22"/>
  <c r="AE22" i="22"/>
  <c r="AE26" i="22"/>
  <c r="AE32" i="22"/>
  <c r="AE36" i="22"/>
  <c r="AE41" i="22"/>
  <c r="AE45" i="22"/>
  <c r="AE50" i="22"/>
  <c r="AE54" i="22"/>
  <c r="AE15" i="22"/>
  <c r="AE28" i="22"/>
  <c r="AE43" i="22"/>
  <c r="AE56" i="22"/>
  <c r="AE5" i="22"/>
  <c r="AE9" i="22"/>
  <c r="AE14" i="22"/>
  <c r="AE18" i="22"/>
  <c r="AE23" i="22"/>
  <c r="AE27" i="22"/>
  <c r="AE33" i="22"/>
  <c r="AE37" i="22"/>
  <c r="AE42" i="22"/>
  <c r="AE46" i="22"/>
  <c r="AE55" i="22"/>
  <c r="AE29" i="22"/>
  <c r="AI61" i="22" l="1"/>
  <c r="AE61" i="22"/>
  <c r="C29" i="7" l="1"/>
  <c r="AJ80" i="22" l="1"/>
  <c r="AJ6" i="22"/>
  <c r="AJ5" i="22" l="1"/>
  <c r="AF5" i="22" l="1"/>
  <c r="AG5" i="22" s="1"/>
  <c r="N58" i="22" l="1"/>
  <c r="N114" i="22" s="1"/>
  <c r="N170" i="22" s="1"/>
  <c r="N226" i="22" s="1"/>
  <c r="N282" i="22" s="1"/>
  <c r="N338" i="22" s="1"/>
  <c r="N394" i="22" s="1"/>
  <c r="N450" i="22" s="1"/>
  <c r="N506" i="22" s="1"/>
  <c r="N562" i="22" s="1"/>
  <c r="N618" i="22" s="1"/>
  <c r="AJ168" i="22"/>
  <c r="AJ167" i="22"/>
  <c r="AJ166" i="22"/>
  <c r="AJ165" i="22"/>
  <c r="AJ164" i="22"/>
  <c r="AJ163" i="22"/>
  <c r="AJ162" i="22"/>
  <c r="AJ161" i="22"/>
  <c r="AJ159" i="22"/>
  <c r="AJ158" i="22"/>
  <c r="AJ157" i="22"/>
  <c r="AJ156" i="22"/>
  <c r="AJ155" i="22"/>
  <c r="AJ154" i="22"/>
  <c r="AJ153" i="22"/>
  <c r="AJ152" i="22"/>
  <c r="AJ150" i="22"/>
  <c r="AJ149" i="22"/>
  <c r="AJ148" i="22"/>
  <c r="AJ147" i="22"/>
  <c r="AJ146" i="22"/>
  <c r="AJ145" i="22"/>
  <c r="AJ144" i="22"/>
  <c r="AJ143" i="22"/>
  <c r="AJ141" i="22"/>
  <c r="AJ140" i="22"/>
  <c r="AJ139" i="22"/>
  <c r="AJ138" i="22"/>
  <c r="AJ137" i="22"/>
  <c r="AJ136" i="22"/>
  <c r="AJ135" i="22"/>
  <c r="AJ134" i="22"/>
  <c r="AJ132" i="22"/>
  <c r="AJ131" i="22"/>
  <c r="AJ130" i="22"/>
  <c r="AJ129" i="22"/>
  <c r="AJ128" i="22"/>
  <c r="AJ127" i="22"/>
  <c r="AJ126" i="22"/>
  <c r="AJ125" i="22"/>
  <c r="AJ123" i="22"/>
  <c r="AJ122" i="22"/>
  <c r="AJ121" i="22"/>
  <c r="AJ120" i="22"/>
  <c r="AJ119" i="22"/>
  <c r="AJ118" i="22"/>
  <c r="AJ117" i="22"/>
  <c r="AJ116" i="22"/>
  <c r="AE63" i="22" l="1"/>
  <c r="N674" i="22"/>
  <c r="N730" i="22" s="1"/>
  <c r="N786" i="22" s="1"/>
  <c r="AE119" i="22"/>
  <c r="AF119" i="22" s="1"/>
  <c r="AG119" i="22" s="1"/>
  <c r="AJ151" i="22"/>
  <c r="E151" i="22" s="1"/>
  <c r="AJ133" i="22"/>
  <c r="E133" i="22" s="1"/>
  <c r="AJ142" i="22"/>
  <c r="E142" i="22" s="1"/>
  <c r="AJ169" i="22"/>
  <c r="E169" i="22" s="1"/>
  <c r="AJ124" i="22"/>
  <c r="E124" i="22" s="1"/>
  <c r="AJ160" i="22"/>
  <c r="E160" i="22" s="1"/>
  <c r="AI63" i="22"/>
  <c r="AI60" i="22"/>
  <c r="AI112" i="22" l="1"/>
  <c r="AI110" i="22"/>
  <c r="AI105" i="22"/>
  <c r="AI107" i="22"/>
  <c r="AI109" i="22"/>
  <c r="AI65" i="22"/>
  <c r="AI66" i="22"/>
  <c r="AI69" i="22"/>
  <c r="AI70" i="22"/>
  <c r="AI71" i="22"/>
  <c r="AI72" i="22"/>
  <c r="AI73" i="22"/>
  <c r="AI74" i="22"/>
  <c r="AI78" i="22"/>
  <c r="AI79" i="22"/>
  <c r="AI80" i="22"/>
  <c r="AI81" i="22"/>
  <c r="AI82" i="22"/>
  <c r="AI87" i="22"/>
  <c r="AI88" i="22"/>
  <c r="AI89" i="22"/>
  <c r="AI90" i="22"/>
  <c r="AI91" i="22"/>
  <c r="AI92" i="22"/>
  <c r="AI93" i="22"/>
  <c r="AI96" i="22"/>
  <c r="AI98" i="22"/>
  <c r="AI99" i="22"/>
  <c r="AI100" i="22"/>
  <c r="AI75" i="22"/>
  <c r="AI97" i="22"/>
  <c r="AI83" i="22"/>
  <c r="AI67" i="22"/>
  <c r="AI94" i="22"/>
  <c r="AI84" i="22"/>
  <c r="AI85" i="22"/>
  <c r="AI76" i="22"/>
  <c r="AI62" i="22"/>
  <c r="AI108" i="22"/>
  <c r="AI101" i="22"/>
  <c r="AI102" i="22"/>
  <c r="AI103" i="22"/>
  <c r="AI106" i="22"/>
  <c r="AI111" i="22"/>
  <c r="N842" i="22"/>
  <c r="N898" i="22" s="1"/>
  <c r="N954" i="22" s="1"/>
  <c r="N1010" i="22" s="1"/>
  <c r="N1066" i="22" s="1"/>
  <c r="N1122" i="22" s="1"/>
  <c r="N1178" i="22" s="1"/>
  <c r="N1234" i="22" s="1"/>
  <c r="N1290" i="22" s="1"/>
  <c r="N1346" i="22" s="1"/>
  <c r="AI117" i="22"/>
  <c r="AE175" i="22"/>
  <c r="AF175" i="22" s="1"/>
  <c r="AG175" i="22" s="1"/>
  <c r="AI121" i="22"/>
  <c r="AE65" i="22"/>
  <c r="AE66" i="22"/>
  <c r="AI123" i="22"/>
  <c r="AE67" i="22"/>
  <c r="AE69" i="22"/>
  <c r="AI126" i="22"/>
  <c r="AE70" i="22"/>
  <c r="AE71" i="22"/>
  <c r="AI128" i="22"/>
  <c r="AE72" i="22"/>
  <c r="AE73" i="22"/>
  <c r="AI130" i="22"/>
  <c r="AE74" i="22"/>
  <c r="AE75" i="22"/>
  <c r="AI132" i="22"/>
  <c r="AE76" i="22"/>
  <c r="AE78" i="22"/>
  <c r="AI135" i="22"/>
  <c r="AE79" i="22"/>
  <c r="AE80" i="22"/>
  <c r="AE81" i="22"/>
  <c r="AE82" i="22"/>
  <c r="AE83" i="22"/>
  <c r="AE84" i="22"/>
  <c r="AE85" i="22"/>
  <c r="AE87" i="22"/>
  <c r="AE88" i="22"/>
  <c r="AE89" i="22"/>
  <c r="AE90" i="22"/>
  <c r="AE91" i="22"/>
  <c r="AE92" i="22"/>
  <c r="AE93" i="22"/>
  <c r="AE94" i="22"/>
  <c r="AE96" i="22"/>
  <c r="AE97" i="22"/>
  <c r="AE98" i="22"/>
  <c r="AE99" i="22"/>
  <c r="AE100" i="22"/>
  <c r="AE101" i="22"/>
  <c r="AE102" i="22"/>
  <c r="AE103" i="22"/>
  <c r="AE105" i="22"/>
  <c r="AE106" i="22"/>
  <c r="AE107" i="22"/>
  <c r="AE108" i="22"/>
  <c r="AE109" i="22"/>
  <c r="AE110" i="22"/>
  <c r="AE111" i="22"/>
  <c r="AE112" i="22"/>
  <c r="AE60" i="22"/>
  <c r="AE62" i="22"/>
  <c r="AJ562" i="22"/>
  <c r="AI137" i="22"/>
  <c r="AJ226" i="22"/>
  <c r="AJ338" i="22"/>
  <c r="AJ1122" i="22"/>
  <c r="E1122" i="22" s="1"/>
  <c r="AJ1066" i="22"/>
  <c r="E1066" i="22" s="1"/>
  <c r="AJ1010" i="22"/>
  <c r="E1010" i="22" s="1"/>
  <c r="AJ730" i="22"/>
  <c r="E730" i="22" s="1"/>
  <c r="AJ1346" i="22"/>
  <c r="E1346" i="22" s="1"/>
  <c r="AJ1290" i="22"/>
  <c r="E1290" i="22" s="1"/>
  <c r="AJ1234" i="22"/>
  <c r="E1234" i="22" s="1"/>
  <c r="AJ954" i="22"/>
  <c r="E954" i="22" s="1"/>
  <c r="AJ898" i="22"/>
  <c r="E898" i="22" s="1"/>
  <c r="AJ450" i="22"/>
  <c r="AJ394" i="22"/>
  <c r="AJ282" i="22"/>
  <c r="AJ1178" i="22"/>
  <c r="E1178" i="22" s="1"/>
  <c r="AJ786" i="22"/>
  <c r="E786" i="22" s="1"/>
  <c r="AJ618" i="22"/>
  <c r="AJ506" i="22"/>
  <c r="AJ170" i="22"/>
  <c r="AK12" i="22"/>
  <c r="AJ112" i="22"/>
  <c r="AJ111" i="22"/>
  <c r="AJ110" i="22"/>
  <c r="AJ109" i="22"/>
  <c r="AJ108" i="22"/>
  <c r="AJ107" i="22"/>
  <c r="AJ106" i="22"/>
  <c r="AJ105" i="22"/>
  <c r="AJ103" i="22"/>
  <c r="AJ102" i="22"/>
  <c r="AJ101" i="22"/>
  <c r="AJ100" i="22"/>
  <c r="AJ99" i="22"/>
  <c r="AJ98" i="22"/>
  <c r="AJ97" i="22"/>
  <c r="AJ96" i="22"/>
  <c r="AJ94" i="22"/>
  <c r="AJ93" i="22"/>
  <c r="AJ92" i="22"/>
  <c r="AJ91" i="22"/>
  <c r="AJ90" i="22"/>
  <c r="AJ89" i="22"/>
  <c r="AJ88" i="22"/>
  <c r="AJ87" i="22"/>
  <c r="AJ85" i="22"/>
  <c r="AJ84" i="22"/>
  <c r="AJ83" i="22"/>
  <c r="AJ82" i="22"/>
  <c r="AJ81" i="22"/>
  <c r="AJ79" i="22"/>
  <c r="AJ78" i="22"/>
  <c r="AJ76" i="22"/>
  <c r="AJ75" i="22"/>
  <c r="AJ74" i="22"/>
  <c r="AJ73" i="22"/>
  <c r="AJ72" i="22"/>
  <c r="AJ71" i="22"/>
  <c r="AJ70" i="22"/>
  <c r="AJ69" i="22"/>
  <c r="AJ67" i="22"/>
  <c r="AJ66" i="22"/>
  <c r="AJ65" i="22"/>
  <c r="AJ64" i="22"/>
  <c r="AJ63" i="22"/>
  <c r="AJ62" i="22"/>
  <c r="AJ61" i="22"/>
  <c r="AJ60" i="22"/>
  <c r="AJ56" i="22"/>
  <c r="AJ55" i="22"/>
  <c r="AJ54" i="22"/>
  <c r="AJ53" i="22"/>
  <c r="AJ52" i="22"/>
  <c r="AJ51" i="22"/>
  <c r="AJ50" i="22"/>
  <c r="AJ49" i="22"/>
  <c r="AJ47" i="22"/>
  <c r="AJ46" i="22"/>
  <c r="AJ45" i="22"/>
  <c r="AJ44" i="22"/>
  <c r="AJ43" i="22"/>
  <c r="AJ42" i="22"/>
  <c r="AJ41" i="22"/>
  <c r="AJ40" i="22"/>
  <c r="AJ38" i="22"/>
  <c r="AJ37" i="22"/>
  <c r="AJ36" i="22"/>
  <c r="AJ35" i="22"/>
  <c r="AJ34" i="22"/>
  <c r="AJ33" i="22"/>
  <c r="AJ32" i="22"/>
  <c r="AJ31" i="22"/>
  <c r="AJ29" i="22"/>
  <c r="AJ28" i="22"/>
  <c r="AJ27" i="22"/>
  <c r="AJ26" i="22"/>
  <c r="AJ25" i="22"/>
  <c r="AJ24" i="22"/>
  <c r="AJ23" i="22"/>
  <c r="AJ22" i="22"/>
  <c r="AJ20" i="22"/>
  <c r="AJ19" i="22"/>
  <c r="AJ18" i="22"/>
  <c r="AJ17" i="22"/>
  <c r="AJ16" i="22"/>
  <c r="AJ15" i="22"/>
  <c r="AJ14" i="22"/>
  <c r="AJ13" i="22"/>
  <c r="AI136" i="22" l="1"/>
  <c r="AI134" i="22"/>
  <c r="AI131" i="22"/>
  <c r="AI129" i="22"/>
  <c r="AI127" i="22"/>
  <c r="AI125" i="22"/>
  <c r="AI122" i="22"/>
  <c r="AI159" i="22"/>
  <c r="AI158" i="22"/>
  <c r="AI157" i="22"/>
  <c r="AI156" i="22"/>
  <c r="AI155" i="22"/>
  <c r="AI154" i="22"/>
  <c r="AI153" i="22"/>
  <c r="AI152" i="22"/>
  <c r="AI150" i="22"/>
  <c r="AI149" i="22"/>
  <c r="AI148" i="22"/>
  <c r="AI147" i="22"/>
  <c r="AI146" i="22"/>
  <c r="AI145" i="22"/>
  <c r="AI144" i="22"/>
  <c r="AI143" i="22"/>
  <c r="AI139" i="22"/>
  <c r="AI138" i="22"/>
  <c r="AI141" i="22"/>
  <c r="AI140" i="22"/>
  <c r="AI173" i="22"/>
  <c r="AI119" i="22"/>
  <c r="AI120" i="22"/>
  <c r="AI64" i="22"/>
  <c r="AI68" i="22" s="1"/>
  <c r="AG730" i="22"/>
  <c r="AG786" i="22"/>
  <c r="AG1010" i="22"/>
  <c r="AG1178" i="22"/>
  <c r="AG898" i="22"/>
  <c r="AG1346" i="22"/>
  <c r="AG1066" i="22"/>
  <c r="AG954" i="22"/>
  <c r="AG1122" i="22"/>
  <c r="AE64" i="22"/>
  <c r="AI186" i="22"/>
  <c r="AI182" i="22"/>
  <c r="AI116" i="22"/>
  <c r="AI118" i="22"/>
  <c r="AI168" i="22"/>
  <c r="AI166" i="22"/>
  <c r="AI164" i="22"/>
  <c r="AI162" i="22"/>
  <c r="AI215" i="22"/>
  <c r="AI211" i="22"/>
  <c r="AI206" i="22"/>
  <c r="AI197" i="22"/>
  <c r="AI113" i="22"/>
  <c r="AI104" i="22"/>
  <c r="AI95" i="22"/>
  <c r="AI86" i="22"/>
  <c r="AI77" i="22"/>
  <c r="AI190" i="22"/>
  <c r="AI181" i="22"/>
  <c r="AI167" i="22"/>
  <c r="AI163" i="22"/>
  <c r="AI161" i="22"/>
  <c r="AI212" i="22"/>
  <c r="AI203" i="22"/>
  <c r="AI194" i="22"/>
  <c r="AE231" i="22"/>
  <c r="AF231" i="22" s="1"/>
  <c r="AG231" i="22" s="1"/>
  <c r="AI175" i="22"/>
  <c r="AE173" i="22"/>
  <c r="AF173" i="22" s="1"/>
  <c r="AG173" i="22" s="1"/>
  <c r="AE167" i="22"/>
  <c r="AF167" i="22" s="1"/>
  <c r="AG167" i="22" s="1"/>
  <c r="AE117" i="22"/>
  <c r="AF117" i="22" s="1"/>
  <c r="AG117" i="22" s="1"/>
  <c r="AE159" i="22"/>
  <c r="AF159" i="22" s="1"/>
  <c r="AG159" i="22" s="1"/>
  <c r="AE155" i="22"/>
  <c r="AF155" i="22" s="1"/>
  <c r="AG155" i="22" s="1"/>
  <c r="AE150" i="22"/>
  <c r="AF150" i="22" s="1"/>
  <c r="AG150" i="22" s="1"/>
  <c r="AE146" i="22"/>
  <c r="AF146" i="22" s="1"/>
  <c r="AG146" i="22" s="1"/>
  <c r="AE141" i="22"/>
  <c r="AF141" i="22" s="1"/>
  <c r="AG141" i="22" s="1"/>
  <c r="AE134" i="22"/>
  <c r="AF134" i="22" s="1"/>
  <c r="AG134" i="22" s="1"/>
  <c r="AE129" i="22"/>
  <c r="AF129" i="22" s="1"/>
  <c r="AG129" i="22" s="1"/>
  <c r="AE125" i="22"/>
  <c r="AF125" i="22" s="1"/>
  <c r="AG125" i="22" s="1"/>
  <c r="AE120" i="22"/>
  <c r="AF120" i="22" s="1"/>
  <c r="AG120" i="22" s="1"/>
  <c r="AE158" i="22"/>
  <c r="AF158" i="22" s="1"/>
  <c r="AG158" i="22" s="1"/>
  <c r="AE145" i="22"/>
  <c r="AF145" i="22" s="1"/>
  <c r="AG145" i="22" s="1"/>
  <c r="AE128" i="22"/>
  <c r="AF128" i="22" s="1"/>
  <c r="AG128" i="22" s="1"/>
  <c r="AE123" i="22"/>
  <c r="AF123" i="22" s="1"/>
  <c r="AG123" i="22" s="1"/>
  <c r="AE137" i="22"/>
  <c r="AF137" i="22" s="1"/>
  <c r="AG137" i="22" s="1"/>
  <c r="AE156" i="22"/>
  <c r="AF156" i="22" s="1"/>
  <c r="AG156" i="22" s="1"/>
  <c r="AE152" i="22"/>
  <c r="AF152" i="22" s="1"/>
  <c r="AG152" i="22" s="1"/>
  <c r="AE147" i="22"/>
  <c r="AF147" i="22" s="1"/>
  <c r="AG147" i="22" s="1"/>
  <c r="AE143" i="22"/>
  <c r="AF143" i="22" s="1"/>
  <c r="AG143" i="22" s="1"/>
  <c r="AE138" i="22"/>
  <c r="AF138" i="22" s="1"/>
  <c r="AG138" i="22" s="1"/>
  <c r="AE135" i="22"/>
  <c r="AF135" i="22" s="1"/>
  <c r="AG135" i="22" s="1"/>
  <c r="AE130" i="22"/>
  <c r="AF130" i="22" s="1"/>
  <c r="AG130" i="22" s="1"/>
  <c r="AE126" i="22"/>
  <c r="AF126" i="22" s="1"/>
  <c r="AG126" i="22" s="1"/>
  <c r="AE121" i="22"/>
  <c r="AF121" i="22" s="1"/>
  <c r="AG121" i="22" s="1"/>
  <c r="AE154" i="22"/>
  <c r="AF154" i="22" s="1"/>
  <c r="AG154" i="22" s="1"/>
  <c r="AE149" i="22"/>
  <c r="AF149" i="22" s="1"/>
  <c r="AG149" i="22" s="1"/>
  <c r="AE140" i="22"/>
  <c r="AF140" i="22" s="1"/>
  <c r="AG140" i="22" s="1"/>
  <c r="AE132" i="22"/>
  <c r="AF132" i="22" s="1"/>
  <c r="AG132" i="22" s="1"/>
  <c r="AE157" i="22"/>
  <c r="AF157" i="22" s="1"/>
  <c r="AG157" i="22" s="1"/>
  <c r="AE153" i="22"/>
  <c r="AF153" i="22" s="1"/>
  <c r="AG153" i="22" s="1"/>
  <c r="AE148" i="22"/>
  <c r="AF148" i="22" s="1"/>
  <c r="AG148" i="22" s="1"/>
  <c r="AE144" i="22"/>
  <c r="AF144" i="22" s="1"/>
  <c r="AG144" i="22" s="1"/>
  <c r="AE139" i="22"/>
  <c r="AF139" i="22" s="1"/>
  <c r="AG139" i="22" s="1"/>
  <c r="AE136" i="22"/>
  <c r="AF136" i="22" s="1"/>
  <c r="AG136" i="22" s="1"/>
  <c r="AE131" i="22"/>
  <c r="AF131" i="22" s="1"/>
  <c r="AG131" i="22" s="1"/>
  <c r="AE127" i="22"/>
  <c r="AF127" i="22" s="1"/>
  <c r="AG127" i="22" s="1"/>
  <c r="AE122" i="22"/>
  <c r="AF122" i="22" s="1"/>
  <c r="AG122" i="22" s="1"/>
  <c r="AJ39" i="22"/>
  <c r="E39" i="22" s="1"/>
  <c r="AJ48" i="22"/>
  <c r="E48" i="22" s="1"/>
  <c r="AJ104" i="22"/>
  <c r="E104" i="22" s="1"/>
  <c r="AJ77" i="22"/>
  <c r="E77" i="22" s="1"/>
  <c r="AJ68" i="22"/>
  <c r="E68" i="22" s="1"/>
  <c r="AJ95" i="22"/>
  <c r="E95" i="22" s="1"/>
  <c r="AI202" i="22" l="1"/>
  <c r="AI191" i="22"/>
  <c r="AI178" i="22"/>
  <c r="AI199" i="22"/>
  <c r="AI208" i="22"/>
  <c r="AI185" i="22"/>
  <c r="AI179" i="22"/>
  <c r="AI196" i="22"/>
  <c r="AI201" i="22"/>
  <c r="AI205" i="22"/>
  <c r="AI210" i="22"/>
  <c r="AI214" i="22"/>
  <c r="AI183" i="22"/>
  <c r="AI187" i="22"/>
  <c r="AI192" i="22"/>
  <c r="AI195" i="22"/>
  <c r="AI200" i="22"/>
  <c r="AI204" i="22"/>
  <c r="AI209" i="22"/>
  <c r="AI213" i="22"/>
  <c r="AI177" i="22"/>
  <c r="AI184" i="22"/>
  <c r="AI188" i="22"/>
  <c r="AI193" i="22"/>
  <c r="AI229" i="22"/>
  <c r="AI165" i="22"/>
  <c r="AE176" i="22"/>
  <c r="AF176" i="22" s="1"/>
  <c r="AG176" i="22" s="1"/>
  <c r="AI176" i="22"/>
  <c r="AE238" i="22"/>
  <c r="AE229" i="22"/>
  <c r="AF229" i="22" s="1"/>
  <c r="AG229" i="22" s="1"/>
  <c r="AE182" i="22"/>
  <c r="AF182" i="22" s="1"/>
  <c r="AG182" i="22" s="1"/>
  <c r="AE116" i="22"/>
  <c r="AF116" i="22" s="1"/>
  <c r="AG116" i="22" s="1"/>
  <c r="AE162" i="22"/>
  <c r="AF162" i="22" s="1"/>
  <c r="AG162" i="22" s="1"/>
  <c r="AE168" i="22"/>
  <c r="AF168" i="22" s="1"/>
  <c r="AG168" i="22" s="1"/>
  <c r="AE164" i="22"/>
  <c r="AF164" i="22" s="1"/>
  <c r="AG164" i="22" s="1"/>
  <c r="AE166" i="22"/>
  <c r="AF166" i="22" s="1"/>
  <c r="AG166" i="22" s="1"/>
  <c r="AE163" i="22"/>
  <c r="AF163" i="22" s="1"/>
  <c r="AG163" i="22" s="1"/>
  <c r="AG151" i="22"/>
  <c r="AE118" i="22"/>
  <c r="AF118" i="22" s="1"/>
  <c r="AG118" i="22" s="1"/>
  <c r="AG142" i="22"/>
  <c r="AG160" i="22"/>
  <c r="AG133" i="22"/>
  <c r="AI133" i="22"/>
  <c r="AI142" i="22"/>
  <c r="AI151" i="22"/>
  <c r="AI160" i="22"/>
  <c r="AE161" i="22"/>
  <c r="AF161" i="22" s="1"/>
  <c r="AG161" i="22" s="1"/>
  <c r="AE165" i="22"/>
  <c r="AF165" i="22" s="1"/>
  <c r="AG165" i="22" s="1"/>
  <c r="AE181" i="22"/>
  <c r="AF181" i="22" s="1"/>
  <c r="AG181" i="22" s="1"/>
  <c r="AE185" i="22"/>
  <c r="AF185" i="22" s="1"/>
  <c r="AG185" i="22" s="1"/>
  <c r="AE190" i="22"/>
  <c r="AE197" i="22"/>
  <c r="AF197" i="22" s="1"/>
  <c r="AG197" i="22" s="1"/>
  <c r="AE202" i="22"/>
  <c r="AF202" i="22" s="1"/>
  <c r="AG202" i="22" s="1"/>
  <c r="AE206" i="22"/>
  <c r="AF206" i="22" s="1"/>
  <c r="AG206" i="22" s="1"/>
  <c r="AI267" i="22"/>
  <c r="AE211" i="22"/>
  <c r="AF211" i="22" s="1"/>
  <c r="AG211" i="22" s="1"/>
  <c r="AI271" i="22"/>
  <c r="AE215" i="22"/>
  <c r="AF215" i="22" s="1"/>
  <c r="AG215" i="22" s="1"/>
  <c r="AI220" i="22"/>
  <c r="AI224" i="22"/>
  <c r="AE186" i="22"/>
  <c r="AF186" i="22" s="1"/>
  <c r="AG186" i="22" s="1"/>
  <c r="AE191" i="22"/>
  <c r="AF191" i="22" s="1"/>
  <c r="AG191" i="22" s="1"/>
  <c r="AE287" i="22"/>
  <c r="AF287" i="22" s="1"/>
  <c r="AG287" i="22" s="1"/>
  <c r="AI252" i="22"/>
  <c r="AE196" i="22"/>
  <c r="AF196" i="22" s="1"/>
  <c r="AG196" i="22" s="1"/>
  <c r="AI257" i="22"/>
  <c r="AE201" i="22"/>
  <c r="AF201" i="22" s="1"/>
  <c r="AG201" i="22" s="1"/>
  <c r="AE205" i="22"/>
  <c r="AF205" i="22" s="1"/>
  <c r="AG205" i="22" s="1"/>
  <c r="AI266" i="22"/>
  <c r="AE210" i="22"/>
  <c r="AF210" i="22" s="1"/>
  <c r="AG210" i="22" s="1"/>
  <c r="AE214" i="22"/>
  <c r="AF214" i="22" s="1"/>
  <c r="AG214" i="22" s="1"/>
  <c r="AI219" i="22"/>
  <c r="AI124" i="22"/>
  <c r="AI239" i="22"/>
  <c r="AE183" i="22"/>
  <c r="AF183" i="22" s="1"/>
  <c r="AG183" i="22" s="1"/>
  <c r="AE187" i="22"/>
  <c r="AF187" i="22" s="1"/>
  <c r="AG187" i="22" s="1"/>
  <c r="AI248" i="22"/>
  <c r="AE192" i="22"/>
  <c r="AF192" i="22" s="1"/>
  <c r="AG192" i="22" s="1"/>
  <c r="AI251" i="22"/>
  <c r="AE195" i="22"/>
  <c r="AF195" i="22" s="1"/>
  <c r="AG195" i="22" s="1"/>
  <c r="AE200" i="22"/>
  <c r="AF200" i="22" s="1"/>
  <c r="AG200" i="22" s="1"/>
  <c r="AE204" i="22"/>
  <c r="AF204" i="22" s="1"/>
  <c r="AG204" i="22" s="1"/>
  <c r="AI265" i="22"/>
  <c r="AE209" i="22"/>
  <c r="AF209" i="22" s="1"/>
  <c r="AG209" i="22" s="1"/>
  <c r="AI269" i="22"/>
  <c r="AE213" i="22"/>
  <c r="AF213" i="22" s="1"/>
  <c r="AG213" i="22" s="1"/>
  <c r="AI218" i="22"/>
  <c r="AI222" i="22"/>
  <c r="AI174" i="22"/>
  <c r="AI233" i="22"/>
  <c r="AE177" i="22"/>
  <c r="AF177" i="22" s="1"/>
  <c r="AG177" i="22" s="1"/>
  <c r="AE184" i="22"/>
  <c r="AF184" i="22" s="1"/>
  <c r="AG184" i="22" s="1"/>
  <c r="AE188" i="22"/>
  <c r="AF188" i="22" s="1"/>
  <c r="AG188" i="22" s="1"/>
  <c r="AE193" i="22"/>
  <c r="AF193" i="22" s="1"/>
  <c r="AG193" i="22" s="1"/>
  <c r="AE194" i="22"/>
  <c r="AF194" i="22" s="1"/>
  <c r="AG194" i="22" s="1"/>
  <c r="AI255" i="22"/>
  <c r="AE199" i="22"/>
  <c r="AI259" i="22"/>
  <c r="AE203" i="22"/>
  <c r="AF203" i="22" s="1"/>
  <c r="AG203" i="22" s="1"/>
  <c r="AI264" i="22"/>
  <c r="AE208" i="22"/>
  <c r="AE212" i="22"/>
  <c r="AF212" i="22" s="1"/>
  <c r="AG212" i="22" s="1"/>
  <c r="AI217" i="22"/>
  <c r="AI221" i="22"/>
  <c r="AI231" i="22"/>
  <c r="AE178" i="22"/>
  <c r="AF178" i="22" s="1"/>
  <c r="AG178" i="22" s="1"/>
  <c r="AE179" i="22"/>
  <c r="AF179" i="22" s="1"/>
  <c r="AG179" i="22" s="1"/>
  <c r="AE133" i="22"/>
  <c r="AF133" i="22" s="1"/>
  <c r="AE160" i="22"/>
  <c r="AF160" i="22" s="1"/>
  <c r="AE142" i="22"/>
  <c r="AF142" i="22" s="1"/>
  <c r="AE151" i="22"/>
  <c r="AF151" i="22" s="1"/>
  <c r="AF105" i="22"/>
  <c r="AG105" i="22" s="1"/>
  <c r="AF103" i="22"/>
  <c r="AG103" i="22" s="1"/>
  <c r="AF102" i="22"/>
  <c r="AG102" i="22" s="1"/>
  <c r="AF101" i="22"/>
  <c r="AG101" i="22" s="1"/>
  <c r="AF100" i="22"/>
  <c r="AG100" i="22" s="1"/>
  <c r="AF99" i="22"/>
  <c r="AG99" i="22" s="1"/>
  <c r="AF98" i="22"/>
  <c r="AG98" i="22" s="1"/>
  <c r="AF97" i="22"/>
  <c r="AG97" i="22" s="1"/>
  <c r="AF96" i="22"/>
  <c r="AG96" i="22" s="1"/>
  <c r="AF94" i="22"/>
  <c r="AG94" i="22" s="1"/>
  <c r="AF93" i="22"/>
  <c r="AG93" i="22" s="1"/>
  <c r="AF92" i="22"/>
  <c r="AG92" i="22" s="1"/>
  <c r="AF91" i="22"/>
  <c r="AG91" i="22" s="1"/>
  <c r="AF90" i="22"/>
  <c r="AG90" i="22" s="1"/>
  <c r="AF89" i="22"/>
  <c r="AG89" i="22" s="1"/>
  <c r="AF88" i="22"/>
  <c r="AG88" i="22" s="1"/>
  <c r="AF87" i="22"/>
  <c r="AG87" i="22" s="1"/>
  <c r="AF85" i="22"/>
  <c r="AG85" i="22" s="1"/>
  <c r="AF84" i="22"/>
  <c r="AG84" i="22" s="1"/>
  <c r="AF83" i="22"/>
  <c r="AG83" i="22" s="1"/>
  <c r="AF82" i="22"/>
  <c r="AG82" i="22" s="1"/>
  <c r="AF81" i="22"/>
  <c r="AG81" i="22" s="1"/>
  <c r="AF80" i="22"/>
  <c r="AG80" i="22" s="1"/>
  <c r="AF79" i="22"/>
  <c r="AG79" i="22" s="1"/>
  <c r="AF78" i="22"/>
  <c r="AG78" i="22" s="1"/>
  <c r="AF76" i="22"/>
  <c r="AG76" i="22" s="1"/>
  <c r="AF75" i="22"/>
  <c r="AG75" i="22" s="1"/>
  <c r="AF74" i="22"/>
  <c r="AG74" i="22" s="1"/>
  <c r="AF73" i="22"/>
  <c r="AG73" i="22" s="1"/>
  <c r="AF72" i="22"/>
  <c r="AG72" i="22" s="1"/>
  <c r="AF71" i="22"/>
  <c r="AG71" i="22" s="1"/>
  <c r="AF70" i="22"/>
  <c r="AG70" i="22" s="1"/>
  <c r="AF69" i="22"/>
  <c r="AG69" i="22" s="1"/>
  <c r="AF67" i="22"/>
  <c r="AG67" i="22" s="1"/>
  <c r="AF66" i="22"/>
  <c r="AG66" i="22" s="1"/>
  <c r="AF65" i="22"/>
  <c r="AG65" i="22" s="1"/>
  <c r="AF64" i="22"/>
  <c r="AG64" i="22" s="1"/>
  <c r="AF63" i="22"/>
  <c r="AG63" i="22" s="1"/>
  <c r="AF62" i="22"/>
  <c r="AG62" i="22" s="1"/>
  <c r="AF56" i="22"/>
  <c r="AG56" i="22" s="1"/>
  <c r="AF55" i="22"/>
  <c r="AG55" i="22" s="1"/>
  <c r="AF54" i="22"/>
  <c r="AG54" i="22" s="1"/>
  <c r="AF53" i="22"/>
  <c r="AG53" i="22" s="1"/>
  <c r="AF52" i="22"/>
  <c r="AG52" i="22" s="1"/>
  <c r="AF51" i="22"/>
  <c r="AG51" i="22" s="1"/>
  <c r="AF50" i="22"/>
  <c r="AG50" i="22" s="1"/>
  <c r="AJ57" i="22"/>
  <c r="E57" i="22" s="1"/>
  <c r="AF47" i="22"/>
  <c r="AG47" i="22" s="1"/>
  <c r="AF46" i="22"/>
  <c r="AG46" i="22" s="1"/>
  <c r="AF45" i="22"/>
  <c r="AG45" i="22" s="1"/>
  <c r="AF44" i="22"/>
  <c r="AG44" i="22" s="1"/>
  <c r="AF43" i="22"/>
  <c r="AG43" i="22" s="1"/>
  <c r="AF42" i="22"/>
  <c r="AG42" i="22" s="1"/>
  <c r="AF41" i="22"/>
  <c r="AG41" i="22" s="1"/>
  <c r="AF38" i="22"/>
  <c r="AG38" i="22" s="1"/>
  <c r="AF37" i="22"/>
  <c r="AG37" i="22" s="1"/>
  <c r="AF36" i="22"/>
  <c r="AG36" i="22" s="1"/>
  <c r="AF35" i="22"/>
  <c r="AG35" i="22" s="1"/>
  <c r="AF34" i="22"/>
  <c r="AG34" i="22" s="1"/>
  <c r="AF33" i="22"/>
  <c r="AG33" i="22" s="1"/>
  <c r="AF32" i="22"/>
  <c r="AG32" i="22" s="1"/>
  <c r="AF29" i="22"/>
  <c r="AG29" i="22" s="1"/>
  <c r="AF28" i="22"/>
  <c r="AG28" i="22" s="1"/>
  <c r="AF27" i="22"/>
  <c r="AG27" i="22" s="1"/>
  <c r="AF26" i="22"/>
  <c r="AG26" i="22" s="1"/>
  <c r="AF25" i="22"/>
  <c r="AG25" i="22" s="1"/>
  <c r="AF24" i="22"/>
  <c r="AG24" i="22" s="1"/>
  <c r="AF23" i="22"/>
  <c r="AG23" i="22" s="1"/>
  <c r="AF20" i="22"/>
  <c r="AG20" i="22" s="1"/>
  <c r="AF19" i="22"/>
  <c r="AG19" i="22" s="1"/>
  <c r="AF18" i="22"/>
  <c r="AG18" i="22" s="1"/>
  <c r="AF17" i="22"/>
  <c r="AG17" i="22" s="1"/>
  <c r="AF16" i="22"/>
  <c r="AG16" i="22" s="1"/>
  <c r="AF15" i="22"/>
  <c r="AG15" i="22" s="1"/>
  <c r="AF14" i="22"/>
  <c r="AG14" i="22" s="1"/>
  <c r="AJ21" i="22"/>
  <c r="AF13" i="22"/>
  <c r="AG13" i="22" s="1"/>
  <c r="AJ11" i="22"/>
  <c r="AJ10" i="22"/>
  <c r="AJ9" i="22"/>
  <c r="AJ8" i="22"/>
  <c r="AJ7" i="22"/>
  <c r="AJ4" i="22"/>
  <c r="AF4" i="22" s="1"/>
  <c r="AG4" i="22" s="1"/>
  <c r="AI250" i="22" l="1"/>
  <c r="AI246" i="22"/>
  <c r="AI237" i="22"/>
  <c r="AI258" i="22"/>
  <c r="AI242" i="22"/>
  <c r="AI240" i="22"/>
  <c r="AI232" i="22"/>
  <c r="AI260" i="22"/>
  <c r="AI243" i="22"/>
  <c r="AI262" i="22"/>
  <c r="AI241" i="22"/>
  <c r="AI256" i="22"/>
  <c r="AE124" i="22"/>
  <c r="AF124" i="22" s="1"/>
  <c r="AI268" i="22"/>
  <c r="AI249" i="22"/>
  <c r="AI270" i="22"/>
  <c r="AI247" i="22"/>
  <c r="AI235" i="22"/>
  <c r="AI234" i="22"/>
  <c r="AI261" i="22"/>
  <c r="AI253" i="22"/>
  <c r="AI244" i="22"/>
  <c r="AE285" i="22"/>
  <c r="AF285" i="22" s="1"/>
  <c r="AG285" i="22" s="1"/>
  <c r="AI341" i="22"/>
  <c r="AE232" i="22"/>
  <c r="AF232" i="22" s="1"/>
  <c r="AG232" i="22" s="1"/>
  <c r="AI172" i="22"/>
  <c r="AI238" i="22"/>
  <c r="AE189" i="22"/>
  <c r="AF189" i="22" s="1"/>
  <c r="AI223" i="22"/>
  <c r="E170" i="22"/>
  <c r="AG124" i="22"/>
  <c r="AI294" i="22"/>
  <c r="AG77" i="22"/>
  <c r="AG95" i="22"/>
  <c r="AG104" i="22"/>
  <c r="AG169" i="22"/>
  <c r="AG189" i="22"/>
  <c r="E21" i="22"/>
  <c r="AG21" i="22"/>
  <c r="AE169" i="22"/>
  <c r="AF169" i="22" s="1"/>
  <c r="AE217" i="22"/>
  <c r="AE216" i="22"/>
  <c r="AF216" i="22" s="1"/>
  <c r="AF208" i="22"/>
  <c r="AG208" i="22" s="1"/>
  <c r="AG216" i="22" s="1"/>
  <c r="AI315" i="22"/>
  <c r="AE259" i="22"/>
  <c r="AF259" i="22" s="1"/>
  <c r="AG259" i="22" s="1"/>
  <c r="AI207" i="22"/>
  <c r="AI289" i="22"/>
  <c r="AE233" i="22"/>
  <c r="AF233" i="22" s="1"/>
  <c r="AG233" i="22" s="1"/>
  <c r="AE222" i="22"/>
  <c r="AF222" i="22" s="1"/>
  <c r="AG222" i="22" s="1"/>
  <c r="AI325" i="22"/>
  <c r="AE269" i="22"/>
  <c r="AF269" i="22" s="1"/>
  <c r="AG269" i="22" s="1"/>
  <c r="AI307" i="22"/>
  <c r="AE251" i="22"/>
  <c r="AF251" i="22" s="1"/>
  <c r="AG251" i="22" s="1"/>
  <c r="AE243" i="22"/>
  <c r="AF243" i="22" s="1"/>
  <c r="AG243" i="22" s="1"/>
  <c r="AI275" i="22"/>
  <c r="AI313" i="22"/>
  <c r="AE257" i="22"/>
  <c r="AF257" i="22" s="1"/>
  <c r="AG257" i="22" s="1"/>
  <c r="AE220" i="22"/>
  <c r="AF220" i="22" s="1"/>
  <c r="AG220" i="22" s="1"/>
  <c r="AE262" i="22"/>
  <c r="AF262" i="22" s="1"/>
  <c r="AG262" i="22" s="1"/>
  <c r="AF190" i="22"/>
  <c r="AG190" i="22" s="1"/>
  <c r="AG198" i="22" s="1"/>
  <c r="AE198" i="22"/>
  <c r="AF198" i="22" s="1"/>
  <c r="AE241" i="22"/>
  <c r="AF241" i="22" s="1"/>
  <c r="AG241" i="22" s="1"/>
  <c r="AI189" i="22"/>
  <c r="AI277" i="22"/>
  <c r="AI320" i="22"/>
  <c r="AE264" i="22"/>
  <c r="AE240" i="22"/>
  <c r="AF240" i="22" s="1"/>
  <c r="AG240" i="22" s="1"/>
  <c r="AI230" i="22"/>
  <c r="AI274" i="22"/>
  <c r="AE256" i="22"/>
  <c r="AF256" i="22" s="1"/>
  <c r="AG256" i="22" s="1"/>
  <c r="AI304" i="22"/>
  <c r="AE248" i="22"/>
  <c r="AF248" i="22" s="1"/>
  <c r="AG248" i="22" s="1"/>
  <c r="AI279" i="22"/>
  <c r="AE219" i="22"/>
  <c r="AF219" i="22" s="1"/>
  <c r="AG219" i="22" s="1"/>
  <c r="AE261" i="22"/>
  <c r="AF261" i="22" s="1"/>
  <c r="AG261" i="22" s="1"/>
  <c r="AE242" i="22"/>
  <c r="AF242" i="22" s="1"/>
  <c r="AG242" i="22" s="1"/>
  <c r="AI280" i="22"/>
  <c r="AE267" i="22"/>
  <c r="AF267" i="22" s="1"/>
  <c r="AG267" i="22" s="1"/>
  <c r="AE246" i="22"/>
  <c r="AE221" i="22"/>
  <c r="AF221" i="22" s="1"/>
  <c r="AG221" i="22" s="1"/>
  <c r="AI324" i="22"/>
  <c r="AE268" i="22"/>
  <c r="AF268" i="22" s="1"/>
  <c r="AG268" i="22" s="1"/>
  <c r="AI216" i="22"/>
  <c r="AE207" i="22"/>
  <c r="AF207" i="22" s="1"/>
  <c r="AF199" i="22"/>
  <c r="AG199" i="22" s="1"/>
  <c r="AG207" i="22" s="1"/>
  <c r="AE250" i="22"/>
  <c r="AF250" i="22" s="1"/>
  <c r="AG250" i="22" s="1"/>
  <c r="AE244" i="22"/>
  <c r="AF244" i="22" s="1"/>
  <c r="AG244" i="22" s="1"/>
  <c r="AE174" i="22"/>
  <c r="AF174" i="22" s="1"/>
  <c r="AG174" i="22" s="1"/>
  <c r="AE218" i="22"/>
  <c r="AF218" i="22" s="1"/>
  <c r="AG218" i="22" s="1"/>
  <c r="AE260" i="22"/>
  <c r="AF260" i="22" s="1"/>
  <c r="AG260" i="22" s="1"/>
  <c r="AE223" i="22"/>
  <c r="AF223" i="22" s="1"/>
  <c r="AG223" i="22" s="1"/>
  <c r="AI322" i="22"/>
  <c r="AE266" i="22"/>
  <c r="AF266" i="22" s="1"/>
  <c r="AG266" i="22" s="1"/>
  <c r="AI303" i="22"/>
  <c r="AE247" i="22"/>
  <c r="AF247" i="22" s="1"/>
  <c r="AG247" i="22" s="1"/>
  <c r="AI228" i="22"/>
  <c r="AE224" i="22"/>
  <c r="AF224" i="22" s="1"/>
  <c r="AG224" i="22" s="1"/>
  <c r="AE271" i="22"/>
  <c r="AF271" i="22" s="1"/>
  <c r="AG271" i="22" s="1"/>
  <c r="AE253" i="22"/>
  <c r="AF253" i="22" s="1"/>
  <c r="AG253" i="22" s="1"/>
  <c r="AI198" i="22"/>
  <c r="AI273" i="22"/>
  <c r="AE255" i="22"/>
  <c r="AI305" i="22"/>
  <c r="AE249" i="22"/>
  <c r="AF249" i="22" s="1"/>
  <c r="AG249" i="22" s="1"/>
  <c r="AE265" i="22"/>
  <c r="AF265" i="22" s="1"/>
  <c r="AG265" i="22" s="1"/>
  <c r="AE239" i="22"/>
  <c r="AF239" i="22" s="1"/>
  <c r="AG239" i="22" s="1"/>
  <c r="AI326" i="22"/>
  <c r="AE270" i="22"/>
  <c r="AF270" i="22" s="1"/>
  <c r="AG270" i="22" s="1"/>
  <c r="AI308" i="22"/>
  <c r="AE252" i="22"/>
  <c r="AF252" i="22" s="1"/>
  <c r="AG252" i="22" s="1"/>
  <c r="AE343" i="22"/>
  <c r="AF343" i="22" s="1"/>
  <c r="AG343" i="22" s="1"/>
  <c r="AE172" i="22"/>
  <c r="AF172" i="22" s="1"/>
  <c r="AG172" i="22" s="1"/>
  <c r="AI276" i="22"/>
  <c r="AE258" i="22"/>
  <c r="AF258" i="22" s="1"/>
  <c r="AG258" i="22" s="1"/>
  <c r="AE237" i="22"/>
  <c r="AF237" i="22" s="1"/>
  <c r="AG237" i="22" s="1"/>
  <c r="AI169" i="22"/>
  <c r="AI287" i="22"/>
  <c r="AE234" i="22"/>
  <c r="AF234" i="22" s="1"/>
  <c r="AG234" i="22" s="1"/>
  <c r="AI291" i="22"/>
  <c r="AE235" i="22"/>
  <c r="AF235" i="22" s="1"/>
  <c r="AG235" i="22" s="1"/>
  <c r="AE341" i="22"/>
  <c r="AF341" i="22" s="1"/>
  <c r="AG341" i="22" s="1"/>
  <c r="AE294" i="22"/>
  <c r="AF238" i="22"/>
  <c r="AG238" i="22" s="1"/>
  <c r="AF8" i="22"/>
  <c r="AG8" i="22" s="1"/>
  <c r="AE68" i="22"/>
  <c r="AF9" i="22"/>
  <c r="AG9" i="22" s="1"/>
  <c r="AF10" i="22"/>
  <c r="AG10" i="22" s="1"/>
  <c r="AF11" i="22"/>
  <c r="AG11" i="22" s="1"/>
  <c r="AE39" i="22"/>
  <c r="AF39" i="22" s="1"/>
  <c r="AF7" i="22"/>
  <c r="AG7" i="22" s="1"/>
  <c r="AE57" i="22"/>
  <c r="AF57" i="22" s="1"/>
  <c r="AF6" i="22"/>
  <c r="AG6" i="22" s="1"/>
  <c r="AJ12" i="22"/>
  <c r="E12" i="22" s="1"/>
  <c r="AE21" i="22"/>
  <c r="AF21" i="22" s="1"/>
  <c r="AE77" i="22"/>
  <c r="AF77" i="22" s="1"/>
  <c r="AE95" i="22"/>
  <c r="AF95" i="22" s="1"/>
  <c r="AF106" i="22"/>
  <c r="AG106" i="22" s="1"/>
  <c r="AF107" i="22"/>
  <c r="AG107" i="22" s="1"/>
  <c r="AF108" i="22"/>
  <c r="AG108" i="22" s="1"/>
  <c r="AF109" i="22"/>
  <c r="AG109" i="22" s="1"/>
  <c r="AF110" i="22"/>
  <c r="AG110" i="22" s="1"/>
  <c r="AF111" i="22"/>
  <c r="AG111" i="22" s="1"/>
  <c r="AF112" i="22"/>
  <c r="AG112" i="22" s="1"/>
  <c r="AE12" i="22"/>
  <c r="AJ30" i="22"/>
  <c r="E30" i="22" s="1"/>
  <c r="AF61" i="22"/>
  <c r="AG61" i="22" s="1"/>
  <c r="AE113" i="22"/>
  <c r="AJ113" i="22"/>
  <c r="E113" i="22" s="1"/>
  <c r="AE30" i="22"/>
  <c r="AF31" i="22"/>
  <c r="AG31" i="22" s="1"/>
  <c r="AG39" i="22" s="1"/>
  <c r="AE48" i="22"/>
  <c r="AF48" i="22" s="1"/>
  <c r="AF49" i="22"/>
  <c r="AG49" i="22" s="1"/>
  <c r="AG57" i="22" s="1"/>
  <c r="AF60" i="22"/>
  <c r="AG60" i="22" s="1"/>
  <c r="AJ86" i="22"/>
  <c r="E86" i="22" s="1"/>
  <c r="AF22" i="22"/>
  <c r="AG22" i="22" s="1"/>
  <c r="AF40" i="22"/>
  <c r="AG40" i="22" s="1"/>
  <c r="AG48" i="22" s="1"/>
  <c r="AE86" i="22"/>
  <c r="AE104" i="22"/>
  <c r="AF104" i="22" s="1"/>
  <c r="AI290" i="22" l="1"/>
  <c r="AI312" i="22"/>
  <c r="AI300" i="22"/>
  <c r="AI298" i="22"/>
  <c r="AI302" i="22"/>
  <c r="AI297" i="22"/>
  <c r="AE288" i="22"/>
  <c r="AF288" i="22" s="1"/>
  <c r="AG288" i="22" s="1"/>
  <c r="AI288" i="22"/>
  <c r="AI293" i="22"/>
  <c r="AI314" i="22"/>
  <c r="AI321" i="22"/>
  <c r="AI327" i="22"/>
  <c r="AI316" i="22"/>
  <c r="AI306" i="22"/>
  <c r="AI323" i="22"/>
  <c r="AI317" i="22"/>
  <c r="AI318" i="22"/>
  <c r="AI309" i="22"/>
  <c r="AI295" i="22"/>
  <c r="AI311" i="22"/>
  <c r="AI285" i="22"/>
  <c r="AI397" i="22"/>
  <c r="AI296" i="22"/>
  <c r="AI299" i="22"/>
  <c r="AI278" i="22"/>
  <c r="AE114" i="22"/>
  <c r="E226" i="22"/>
  <c r="AK170" i="22"/>
  <c r="AI350" i="22"/>
  <c r="AG30" i="22"/>
  <c r="AG68" i="22"/>
  <c r="AG180" i="22"/>
  <c r="AG245" i="22"/>
  <c r="AG113" i="22"/>
  <c r="AG86" i="22"/>
  <c r="AE180" i="22"/>
  <c r="AF180" i="22" s="1"/>
  <c r="AG12" i="22"/>
  <c r="AE245" i="22"/>
  <c r="AF245" i="22" s="1"/>
  <c r="AI180" i="22"/>
  <c r="AI245" i="22"/>
  <c r="AI332" i="22"/>
  <c r="AE326" i="22"/>
  <c r="AF326" i="22" s="1"/>
  <c r="AG326" i="22" s="1"/>
  <c r="AI334" i="22"/>
  <c r="AI329" i="22"/>
  <c r="AE309" i="22"/>
  <c r="AF309" i="22" s="1"/>
  <c r="AG309" i="22" s="1"/>
  <c r="AE228" i="22"/>
  <c r="AF228" i="22" s="1"/>
  <c r="AG228" i="22" s="1"/>
  <c r="AI378" i="22"/>
  <c r="AE322" i="22"/>
  <c r="AF322" i="22" s="1"/>
  <c r="AG322" i="22" s="1"/>
  <c r="AI356" i="22"/>
  <c r="AE300" i="22"/>
  <c r="AF300" i="22" s="1"/>
  <c r="AG300" i="22" s="1"/>
  <c r="AE280" i="22"/>
  <c r="AF280" i="22" s="1"/>
  <c r="AG280" i="22" s="1"/>
  <c r="AI354" i="22"/>
  <c r="AE298" i="22"/>
  <c r="AF298" i="22" s="1"/>
  <c r="AG298" i="22" s="1"/>
  <c r="AE274" i="22"/>
  <c r="AF274" i="22" s="1"/>
  <c r="AG274" i="22" s="1"/>
  <c r="AI352" i="22"/>
  <c r="AE296" i="22"/>
  <c r="AF296" i="22" s="1"/>
  <c r="AG296" i="22" s="1"/>
  <c r="AI272" i="22"/>
  <c r="AI374" i="22"/>
  <c r="AE318" i="22"/>
  <c r="AF318" i="22" s="1"/>
  <c r="AG318" i="22" s="1"/>
  <c r="AE275" i="22"/>
  <c r="AF275" i="22" s="1"/>
  <c r="AG275" i="22" s="1"/>
  <c r="AI381" i="22"/>
  <c r="AE325" i="22"/>
  <c r="AF325" i="22" s="1"/>
  <c r="AG325" i="22" s="1"/>
  <c r="AI225" i="22"/>
  <c r="AE276" i="22"/>
  <c r="AF276" i="22" s="1"/>
  <c r="AG276" i="22" s="1"/>
  <c r="AE308" i="22"/>
  <c r="AF308" i="22" s="1"/>
  <c r="AG308" i="22" s="1"/>
  <c r="AE278" i="22"/>
  <c r="AF278" i="22" s="1"/>
  <c r="AG278" i="22" s="1"/>
  <c r="AF255" i="22"/>
  <c r="AG255" i="22" s="1"/>
  <c r="AG263" i="22" s="1"/>
  <c r="AE263" i="22"/>
  <c r="AF263" i="22" s="1"/>
  <c r="AE273" i="22"/>
  <c r="AI372" i="22"/>
  <c r="AE316" i="22"/>
  <c r="AF316" i="22" s="1"/>
  <c r="AG316" i="22" s="1"/>
  <c r="AE324" i="22"/>
  <c r="AF324" i="22" s="1"/>
  <c r="AG324" i="22" s="1"/>
  <c r="AF246" i="22"/>
  <c r="AG246" i="22" s="1"/>
  <c r="AG254" i="22" s="1"/>
  <c r="AE254" i="22"/>
  <c r="AF254" i="22" s="1"/>
  <c r="AI379" i="22"/>
  <c r="AE323" i="22"/>
  <c r="AF323" i="22" s="1"/>
  <c r="AG323" i="22" s="1"/>
  <c r="AI373" i="22"/>
  <c r="AE317" i="22"/>
  <c r="AF317" i="22" s="1"/>
  <c r="AG317" i="22" s="1"/>
  <c r="AI335" i="22"/>
  <c r="AI368" i="22"/>
  <c r="AE312" i="22"/>
  <c r="AF312" i="22" s="1"/>
  <c r="AG312" i="22" s="1"/>
  <c r="AE230" i="22"/>
  <c r="AF230" i="22" s="1"/>
  <c r="AG230" i="22" s="1"/>
  <c r="AI333" i="22"/>
  <c r="AI353" i="22"/>
  <c r="AE297" i="22"/>
  <c r="AF297" i="22" s="1"/>
  <c r="AG297" i="22" s="1"/>
  <c r="AE313" i="22"/>
  <c r="AF313" i="22" s="1"/>
  <c r="AG313" i="22" s="1"/>
  <c r="AI363" i="22"/>
  <c r="AE307" i="22"/>
  <c r="AF307" i="22" s="1"/>
  <c r="AG307" i="22" s="1"/>
  <c r="AI370" i="22"/>
  <c r="AE314" i="22"/>
  <c r="AF314" i="22" s="1"/>
  <c r="AG314" i="22" s="1"/>
  <c r="AI377" i="22"/>
  <c r="AE321" i="22"/>
  <c r="AF321" i="22" s="1"/>
  <c r="AG321" i="22" s="1"/>
  <c r="AI367" i="22"/>
  <c r="AE311" i="22"/>
  <c r="AI359" i="22"/>
  <c r="AE303" i="22"/>
  <c r="AF303" i="22" s="1"/>
  <c r="AG303" i="22" s="1"/>
  <c r="AI358" i="22"/>
  <c r="AE302" i="22"/>
  <c r="AE279" i="22"/>
  <c r="AF279" i="22" s="1"/>
  <c r="AG279" i="22" s="1"/>
  <c r="AI360" i="22"/>
  <c r="AE304" i="22"/>
  <c r="AF304" i="22" s="1"/>
  <c r="AG304" i="22" s="1"/>
  <c r="AI286" i="22"/>
  <c r="AF264" i="22"/>
  <c r="AG264" i="22" s="1"/>
  <c r="AG272" i="22" s="1"/>
  <c r="AE272" i="22"/>
  <c r="AF272" i="22" s="1"/>
  <c r="AE277" i="22"/>
  <c r="AF277" i="22" s="1"/>
  <c r="AG277" i="22" s="1"/>
  <c r="AI355" i="22"/>
  <c r="AE299" i="22"/>
  <c r="AF299" i="22" s="1"/>
  <c r="AG299" i="22" s="1"/>
  <c r="AI345" i="22"/>
  <c r="AE289" i="22"/>
  <c r="AF289" i="22" s="1"/>
  <c r="AG289" i="22" s="1"/>
  <c r="AI349" i="22"/>
  <c r="AE293" i="22"/>
  <c r="AF293" i="22" s="1"/>
  <c r="AG293" i="22" s="1"/>
  <c r="AE399" i="22"/>
  <c r="AF399" i="22" s="1"/>
  <c r="AG399" i="22" s="1"/>
  <c r="AI351" i="22"/>
  <c r="AE295" i="22"/>
  <c r="AF295" i="22" s="1"/>
  <c r="AG295" i="22" s="1"/>
  <c r="AI361" i="22"/>
  <c r="AE305" i="22"/>
  <c r="AF305" i="22" s="1"/>
  <c r="AG305" i="22" s="1"/>
  <c r="AI263" i="22"/>
  <c r="AI383" i="22"/>
  <c r="AE327" i="22"/>
  <c r="AF327" i="22" s="1"/>
  <c r="AG327" i="22" s="1"/>
  <c r="AI284" i="22"/>
  <c r="AI362" i="22"/>
  <c r="AE306" i="22"/>
  <c r="AF306" i="22" s="1"/>
  <c r="AG306" i="22" s="1"/>
  <c r="AI254" i="22"/>
  <c r="AI336" i="22"/>
  <c r="AI330" i="22"/>
  <c r="AE320" i="22"/>
  <c r="AI331" i="22"/>
  <c r="AI371" i="22"/>
  <c r="AE315" i="22"/>
  <c r="AF315" i="22" s="1"/>
  <c r="AG315" i="22" s="1"/>
  <c r="AF217" i="22"/>
  <c r="AG217" i="22" s="1"/>
  <c r="AG225" i="22" s="1"/>
  <c r="AE225" i="22"/>
  <c r="AF225" i="22" s="1"/>
  <c r="AI343" i="22"/>
  <c r="AI344" i="22"/>
  <c r="AI346" i="22"/>
  <c r="AE290" i="22"/>
  <c r="AF290" i="22" s="1"/>
  <c r="AG290" i="22" s="1"/>
  <c r="AE291" i="22"/>
  <c r="AF291" i="22" s="1"/>
  <c r="AG291" i="22" s="1"/>
  <c r="AE397" i="22"/>
  <c r="AF397" i="22" s="1"/>
  <c r="AG397" i="22" s="1"/>
  <c r="AF294" i="22"/>
  <c r="AG294" i="22" s="1"/>
  <c r="AE350" i="22"/>
  <c r="AE344" i="22"/>
  <c r="AJ58" i="22"/>
  <c r="E58" i="22" s="1"/>
  <c r="AI12" i="22"/>
  <c r="AE2" i="22"/>
  <c r="AF68" i="22"/>
  <c r="AE58" i="22"/>
  <c r="AI39" i="22"/>
  <c r="AI48" i="22"/>
  <c r="AF30" i="22"/>
  <c r="AI57" i="22"/>
  <c r="AF12" i="22"/>
  <c r="AI21" i="22"/>
  <c r="AI30" i="22"/>
  <c r="AF86" i="22"/>
  <c r="AJ2" i="22"/>
  <c r="E2" i="22" s="1"/>
  <c r="AJ114" i="22"/>
  <c r="E114" i="22" s="1"/>
  <c r="AF113" i="22"/>
  <c r="AI347" i="22" l="1"/>
  <c r="AI380" i="22"/>
  <c r="AI382" i="22"/>
  <c r="AI369" i="22"/>
  <c r="AI453" i="22"/>
  <c r="AI376" i="22"/>
  <c r="AI365" i="22"/>
  <c r="AI364" i="22"/>
  <c r="E282" i="22"/>
  <c r="AK226" i="22"/>
  <c r="AI406" i="22"/>
  <c r="AG170" i="22"/>
  <c r="AG2" i="22"/>
  <c r="AG114" i="22"/>
  <c r="AE170" i="22"/>
  <c r="AF170" i="22" s="1"/>
  <c r="AG236" i="22"/>
  <c r="AG301" i="22"/>
  <c r="AE236" i="22"/>
  <c r="AF236" i="22" s="1"/>
  <c r="AI170" i="22"/>
  <c r="AE301" i="22"/>
  <c r="AF301" i="22" s="1"/>
  <c r="AI427" i="22"/>
  <c r="AE371" i="22"/>
  <c r="AF371" i="22" s="1"/>
  <c r="AG371" i="22" s="1"/>
  <c r="AI387" i="22"/>
  <c r="AF320" i="22"/>
  <c r="AG320" i="22" s="1"/>
  <c r="AG328" i="22" s="1"/>
  <c r="AE328" i="22"/>
  <c r="AF328" i="22" s="1"/>
  <c r="AE330" i="22"/>
  <c r="AF330" i="22" s="1"/>
  <c r="AG330" i="22" s="1"/>
  <c r="AE336" i="22"/>
  <c r="AF336" i="22" s="1"/>
  <c r="AG336" i="22" s="1"/>
  <c r="AE383" i="22"/>
  <c r="AF383" i="22" s="1"/>
  <c r="AG383" i="22" s="1"/>
  <c r="AE345" i="22"/>
  <c r="AF345" i="22" s="1"/>
  <c r="AG345" i="22" s="1"/>
  <c r="AE360" i="22"/>
  <c r="AF360" i="22" s="1"/>
  <c r="AG360" i="22" s="1"/>
  <c r="AF302" i="22"/>
  <c r="AG302" i="22" s="1"/>
  <c r="AG310" i="22" s="1"/>
  <c r="AE310" i="22"/>
  <c r="AF310" i="22" s="1"/>
  <c r="AI423" i="22"/>
  <c r="AE367" i="22"/>
  <c r="AE333" i="22"/>
  <c r="AF333" i="22" s="1"/>
  <c r="AG333" i="22" s="1"/>
  <c r="AI424" i="22"/>
  <c r="AE368" i="22"/>
  <c r="AF368" i="22" s="1"/>
  <c r="AG368" i="22" s="1"/>
  <c r="AI281" i="22"/>
  <c r="AE374" i="22"/>
  <c r="AF374" i="22" s="1"/>
  <c r="AG374" i="22" s="1"/>
  <c r="AE352" i="22"/>
  <c r="AF352" i="22" s="1"/>
  <c r="AG352" i="22" s="1"/>
  <c r="AE329" i="22"/>
  <c r="AE331" i="22"/>
  <c r="AF331" i="22" s="1"/>
  <c r="AG331" i="22" s="1"/>
  <c r="AI432" i="22"/>
  <c r="AE376" i="22"/>
  <c r="AI418" i="22"/>
  <c r="AE362" i="22"/>
  <c r="AF362" i="22" s="1"/>
  <c r="AG362" i="22" s="1"/>
  <c r="AI340" i="22"/>
  <c r="AI417" i="22"/>
  <c r="AE361" i="22"/>
  <c r="AF361" i="22" s="1"/>
  <c r="AG361" i="22" s="1"/>
  <c r="AI411" i="22"/>
  <c r="AE355" i="22"/>
  <c r="AF355" i="22" s="1"/>
  <c r="AG355" i="22" s="1"/>
  <c r="AE286" i="22"/>
  <c r="AF286" i="22" s="1"/>
  <c r="AG286" i="22" s="1"/>
  <c r="AE358" i="22"/>
  <c r="AI319" i="22"/>
  <c r="AI419" i="22"/>
  <c r="AE363" i="22"/>
  <c r="AF363" i="22" s="1"/>
  <c r="AG363" i="22" s="1"/>
  <c r="AE373" i="22"/>
  <c r="AF373" i="22" s="1"/>
  <c r="AG373" i="22" s="1"/>
  <c r="AI437" i="22"/>
  <c r="AE381" i="22"/>
  <c r="AF381" i="22" s="1"/>
  <c r="AG381" i="22" s="1"/>
  <c r="AI412" i="22"/>
  <c r="AE356" i="22"/>
  <c r="AF356" i="22" s="1"/>
  <c r="AG356" i="22" s="1"/>
  <c r="AI236" i="22"/>
  <c r="AI438" i="22"/>
  <c r="AE382" i="22"/>
  <c r="AF382" i="22" s="1"/>
  <c r="AG382" i="22" s="1"/>
  <c r="AI388" i="22"/>
  <c r="AI328" i="22"/>
  <c r="AE284" i="22"/>
  <c r="AF284" i="22" s="1"/>
  <c r="AG284" i="22" s="1"/>
  <c r="AE351" i="22"/>
  <c r="AF351" i="22" s="1"/>
  <c r="AG351" i="22" s="1"/>
  <c r="AI405" i="22"/>
  <c r="AE349" i="22"/>
  <c r="AF349" i="22" s="1"/>
  <c r="AG349" i="22" s="1"/>
  <c r="AI342" i="22"/>
  <c r="AI310" i="22"/>
  <c r="AI415" i="22"/>
  <c r="AE359" i="22"/>
  <c r="AF359" i="22" s="1"/>
  <c r="AG359" i="22" s="1"/>
  <c r="AI426" i="22"/>
  <c r="AE370" i="22"/>
  <c r="AF370" i="22" s="1"/>
  <c r="AG370" i="22" s="1"/>
  <c r="AI425" i="22"/>
  <c r="AE369" i="22"/>
  <c r="AF369" i="22" s="1"/>
  <c r="AG369" i="22" s="1"/>
  <c r="AI391" i="22"/>
  <c r="AI435" i="22"/>
  <c r="AE379" i="22"/>
  <c r="AF379" i="22" s="1"/>
  <c r="AG379" i="22" s="1"/>
  <c r="AI428" i="22"/>
  <c r="AE372" i="22"/>
  <c r="AF372" i="22" s="1"/>
  <c r="AG372" i="22" s="1"/>
  <c r="AI434" i="22"/>
  <c r="AE378" i="22"/>
  <c r="AF378" i="22" s="1"/>
  <c r="AG378" i="22" s="1"/>
  <c r="AI390" i="22"/>
  <c r="AE332" i="22"/>
  <c r="AF332" i="22" s="1"/>
  <c r="AG332" i="22" s="1"/>
  <c r="AI386" i="22"/>
  <c r="AI392" i="22"/>
  <c r="AE455" i="22"/>
  <c r="AF455" i="22" s="1"/>
  <c r="AG455" i="22" s="1"/>
  <c r="AI301" i="22"/>
  <c r="AF311" i="22"/>
  <c r="AG311" i="22" s="1"/>
  <c r="AG319" i="22" s="1"/>
  <c r="AE319" i="22"/>
  <c r="AF319" i="22" s="1"/>
  <c r="AI433" i="22"/>
  <c r="AE377" i="22"/>
  <c r="AF377" i="22" s="1"/>
  <c r="AG377" i="22" s="1"/>
  <c r="AI409" i="22"/>
  <c r="AE353" i="22"/>
  <c r="AF353" i="22" s="1"/>
  <c r="AG353" i="22" s="1"/>
  <c r="AI389" i="22"/>
  <c r="AE335" i="22"/>
  <c r="AF335" i="22" s="1"/>
  <c r="AG335" i="22" s="1"/>
  <c r="AI436" i="22"/>
  <c r="AE380" i="22"/>
  <c r="AF380" i="22" s="1"/>
  <c r="AG380" i="22" s="1"/>
  <c r="AE281" i="22"/>
  <c r="AF281" i="22" s="1"/>
  <c r="AF273" i="22"/>
  <c r="AG273" i="22" s="1"/>
  <c r="AG281" i="22" s="1"/>
  <c r="AE364" i="22"/>
  <c r="AF364" i="22" s="1"/>
  <c r="AG364" i="22" s="1"/>
  <c r="AE354" i="22"/>
  <c r="AF354" i="22" s="1"/>
  <c r="AG354" i="22" s="1"/>
  <c r="AE365" i="22"/>
  <c r="AF365" i="22" s="1"/>
  <c r="AG365" i="22" s="1"/>
  <c r="AI385" i="22"/>
  <c r="AE334" i="22"/>
  <c r="AF334" i="22" s="1"/>
  <c r="AG334" i="22" s="1"/>
  <c r="AI399" i="22"/>
  <c r="AI400" i="22"/>
  <c r="AE346" i="22"/>
  <c r="AF346" i="22" s="1"/>
  <c r="AG346" i="22" s="1"/>
  <c r="AE347" i="22"/>
  <c r="AF347" i="22" s="1"/>
  <c r="AG347" i="22" s="1"/>
  <c r="AI509" i="22"/>
  <c r="AE453" i="22"/>
  <c r="AF453" i="22" s="1"/>
  <c r="AG453" i="22" s="1"/>
  <c r="AE406" i="22"/>
  <c r="AF350" i="22"/>
  <c r="AG350" i="22" s="1"/>
  <c r="AF344" i="22"/>
  <c r="AG344" i="22" s="1"/>
  <c r="AE400" i="22"/>
  <c r="AG58" i="22"/>
  <c r="AF58" i="22"/>
  <c r="AK2" i="22"/>
  <c r="AF2" i="22"/>
  <c r="AK58" i="22"/>
  <c r="AF114" i="22"/>
  <c r="AK114" i="22"/>
  <c r="AI58" i="22"/>
  <c r="AI114" i="22"/>
  <c r="AI2" i="22"/>
  <c r="AI414" i="22" l="1"/>
  <c r="AI416" i="22"/>
  <c r="AI439" i="22"/>
  <c r="AI226" i="22"/>
  <c r="AI408" i="22"/>
  <c r="AI403" i="22"/>
  <c r="AI402" i="22"/>
  <c r="AI410" i="22"/>
  <c r="AI407" i="22"/>
  <c r="AI401" i="22"/>
  <c r="AI429" i="22"/>
  <c r="AI430" i="22"/>
  <c r="AI421" i="22"/>
  <c r="AI420" i="22"/>
  <c r="E338" i="22"/>
  <c r="AK282" i="22"/>
  <c r="AI462" i="22"/>
  <c r="AG292" i="22"/>
  <c r="AG357" i="22"/>
  <c r="AG226" i="22"/>
  <c r="AE292" i="22"/>
  <c r="AF292" i="22" s="1"/>
  <c r="AI292" i="22"/>
  <c r="AE226" i="22"/>
  <c r="AF226" i="22" s="1"/>
  <c r="AE357" i="22"/>
  <c r="AF357" i="22" s="1"/>
  <c r="AE385" i="22"/>
  <c r="AE420" i="22"/>
  <c r="AF420" i="22" s="1"/>
  <c r="AG420" i="22" s="1"/>
  <c r="AE389" i="22"/>
  <c r="AF389" i="22" s="1"/>
  <c r="AG389" i="22" s="1"/>
  <c r="AE392" i="22"/>
  <c r="AF392" i="22" s="1"/>
  <c r="AG392" i="22" s="1"/>
  <c r="AI484" i="22"/>
  <c r="AE428" i="22"/>
  <c r="AF428" i="22" s="1"/>
  <c r="AG428" i="22" s="1"/>
  <c r="AE435" i="22"/>
  <c r="AF435" i="22" s="1"/>
  <c r="AG435" i="22" s="1"/>
  <c r="AI482" i="22"/>
  <c r="AE426" i="22"/>
  <c r="AF426" i="22" s="1"/>
  <c r="AG426" i="22" s="1"/>
  <c r="AI471" i="22"/>
  <c r="AE415" i="22"/>
  <c r="AF415" i="22" s="1"/>
  <c r="AG415" i="22" s="1"/>
  <c r="AI398" i="22"/>
  <c r="AI444" i="22"/>
  <c r="AE429" i="22"/>
  <c r="AF429" i="22" s="1"/>
  <c r="AG429" i="22" s="1"/>
  <c r="AE414" i="22"/>
  <c r="AI473" i="22"/>
  <c r="AE417" i="22"/>
  <c r="AF417" i="22" s="1"/>
  <c r="AG417" i="22" s="1"/>
  <c r="AE432" i="22"/>
  <c r="AE430" i="22"/>
  <c r="AF430" i="22" s="1"/>
  <c r="AG430" i="22" s="1"/>
  <c r="AI375" i="22"/>
  <c r="AI457" i="22"/>
  <c r="AE401" i="22"/>
  <c r="AF401" i="22" s="1"/>
  <c r="AG401" i="22" s="1"/>
  <c r="AE387" i="22"/>
  <c r="AF387" i="22" s="1"/>
  <c r="AG387" i="22" s="1"/>
  <c r="AI492" i="22"/>
  <c r="AE436" i="22"/>
  <c r="AF436" i="22" s="1"/>
  <c r="AG436" i="22" s="1"/>
  <c r="AI489" i="22"/>
  <c r="AE433" i="22"/>
  <c r="AF433" i="22" s="1"/>
  <c r="AG433" i="22" s="1"/>
  <c r="AI442" i="22"/>
  <c r="AI490" i="22"/>
  <c r="AE434" i="22"/>
  <c r="AF434" i="22" s="1"/>
  <c r="AG434" i="22" s="1"/>
  <c r="AI463" i="22"/>
  <c r="AE407" i="22"/>
  <c r="AF407" i="22" s="1"/>
  <c r="AG407" i="22" s="1"/>
  <c r="AE388" i="22"/>
  <c r="AF388" i="22" s="1"/>
  <c r="AG388" i="22" s="1"/>
  <c r="AE412" i="22"/>
  <c r="AF412" i="22" s="1"/>
  <c r="AG412" i="22" s="1"/>
  <c r="AI366" i="22"/>
  <c r="AI474" i="22"/>
  <c r="AE418" i="22"/>
  <c r="AF418" i="22" s="1"/>
  <c r="AG418" i="22" s="1"/>
  <c r="AI384" i="22"/>
  <c r="AE408" i="22"/>
  <c r="AF408" i="22" s="1"/>
  <c r="AG408" i="22" s="1"/>
  <c r="AI472" i="22"/>
  <c r="AE416" i="22"/>
  <c r="AF416" i="22" s="1"/>
  <c r="AG416" i="22" s="1"/>
  <c r="AE439" i="22"/>
  <c r="AF439" i="22" s="1"/>
  <c r="AG439" i="22" s="1"/>
  <c r="AE421" i="22"/>
  <c r="AF421" i="22" s="1"/>
  <c r="AG421" i="22" s="1"/>
  <c r="AE409" i="22"/>
  <c r="AF409" i="22" s="1"/>
  <c r="AG409" i="22" s="1"/>
  <c r="AE386" i="22"/>
  <c r="AF386" i="22" s="1"/>
  <c r="AG386" i="22" s="1"/>
  <c r="AI446" i="22"/>
  <c r="AI447" i="22"/>
  <c r="AE405" i="22"/>
  <c r="AF405" i="22" s="1"/>
  <c r="AG405" i="22" s="1"/>
  <c r="AI493" i="22"/>
  <c r="AE437" i="22"/>
  <c r="AF437" i="22" s="1"/>
  <c r="AG437" i="22" s="1"/>
  <c r="AI396" i="22"/>
  <c r="AF329" i="22"/>
  <c r="AG329" i="22" s="1"/>
  <c r="AG337" i="22" s="1"/>
  <c r="AE337" i="22"/>
  <c r="AF337" i="22" s="1"/>
  <c r="AI480" i="22"/>
  <c r="AE424" i="22"/>
  <c r="AF424" i="22" s="1"/>
  <c r="AG424" i="22" s="1"/>
  <c r="AE375" i="22"/>
  <c r="AF375" i="22" s="1"/>
  <c r="AF367" i="22"/>
  <c r="AG367" i="22" s="1"/>
  <c r="AG375" i="22" s="1"/>
  <c r="AI483" i="22"/>
  <c r="AE427" i="22"/>
  <c r="AF427" i="22" s="1"/>
  <c r="AG427" i="22" s="1"/>
  <c r="AI441" i="22"/>
  <c r="AE410" i="22"/>
  <c r="AF410" i="22" s="1"/>
  <c r="AG410" i="22" s="1"/>
  <c r="AI445" i="22"/>
  <c r="AE511" i="22"/>
  <c r="AF511" i="22" s="1"/>
  <c r="AG511" i="22" s="1"/>
  <c r="AI448" i="22"/>
  <c r="AE390" i="22"/>
  <c r="AF390" i="22" s="1"/>
  <c r="AG390" i="22" s="1"/>
  <c r="AE391" i="22"/>
  <c r="AF391" i="22" s="1"/>
  <c r="AG391" i="22" s="1"/>
  <c r="AE425" i="22"/>
  <c r="AF425" i="22" s="1"/>
  <c r="AG425" i="22" s="1"/>
  <c r="AE342" i="22"/>
  <c r="AF342" i="22" s="1"/>
  <c r="AG342" i="22" s="1"/>
  <c r="AI357" i="22"/>
  <c r="AE438" i="22"/>
  <c r="AF438" i="22" s="1"/>
  <c r="AG438" i="22" s="1"/>
  <c r="AI475" i="22"/>
  <c r="AE419" i="22"/>
  <c r="AF419" i="22" s="1"/>
  <c r="AG419" i="22" s="1"/>
  <c r="AE366" i="22"/>
  <c r="AF366" i="22" s="1"/>
  <c r="AF358" i="22"/>
  <c r="AG358" i="22" s="1"/>
  <c r="AG366" i="22" s="1"/>
  <c r="AE411" i="22"/>
  <c r="AF411" i="22" s="1"/>
  <c r="AG411" i="22" s="1"/>
  <c r="AE340" i="22"/>
  <c r="AF340" i="22" s="1"/>
  <c r="AG340" i="22" s="1"/>
  <c r="AE384" i="22"/>
  <c r="AF384" i="22" s="1"/>
  <c r="AF376" i="22"/>
  <c r="AG376" i="22" s="1"/>
  <c r="AG384" i="22" s="1"/>
  <c r="AI337" i="22"/>
  <c r="AE423" i="22"/>
  <c r="AI443" i="22"/>
  <c r="AI455" i="22"/>
  <c r="AI456" i="22"/>
  <c r="AE402" i="22"/>
  <c r="AF402" i="22" s="1"/>
  <c r="AG402" i="22" s="1"/>
  <c r="AE403" i="22"/>
  <c r="AF403" i="22" s="1"/>
  <c r="AG403" i="22" s="1"/>
  <c r="AE509" i="22"/>
  <c r="AF509" i="22" s="1"/>
  <c r="AG509" i="22" s="1"/>
  <c r="AE462" i="22"/>
  <c r="AF406" i="22"/>
  <c r="AG406" i="22" s="1"/>
  <c r="AE456" i="22"/>
  <c r="AF400" i="22"/>
  <c r="AG400" i="22" s="1"/>
  <c r="AI491" i="22" l="1"/>
  <c r="AI467" i="22"/>
  <c r="AI465" i="22"/>
  <c r="AI481" i="22"/>
  <c r="AI466" i="22"/>
  <c r="AI464" i="22"/>
  <c r="AI468" i="22"/>
  <c r="AI565" i="22"/>
  <c r="AI488" i="22"/>
  <c r="AI470" i="22"/>
  <c r="AI461" i="22"/>
  <c r="AI494" i="22"/>
  <c r="AI495" i="22"/>
  <c r="AI477" i="22"/>
  <c r="AI476" i="22"/>
  <c r="AI479" i="22"/>
  <c r="AI459" i="22"/>
  <c r="AI458" i="22"/>
  <c r="AI486" i="22"/>
  <c r="AI485" i="22"/>
  <c r="E394" i="22"/>
  <c r="AK338" i="22"/>
  <c r="AI518" i="22"/>
  <c r="AG282" i="22"/>
  <c r="AE413" i="22"/>
  <c r="AF413" i="22" s="1"/>
  <c r="AG348" i="22"/>
  <c r="AG413" i="22"/>
  <c r="AE282" i="22"/>
  <c r="AF282" i="22" s="1"/>
  <c r="AI431" i="22"/>
  <c r="AE348" i="22"/>
  <c r="AF348" i="22" s="1"/>
  <c r="AI282" i="22"/>
  <c r="AI499" i="22"/>
  <c r="AI531" i="22"/>
  <c r="AE475" i="22"/>
  <c r="AF475" i="22" s="1"/>
  <c r="AG475" i="22" s="1"/>
  <c r="AE567" i="22"/>
  <c r="AF567" i="22" s="1"/>
  <c r="AG567" i="22" s="1"/>
  <c r="AI452" i="22"/>
  <c r="AI413" i="22"/>
  <c r="AE447" i="22"/>
  <c r="AF447" i="22" s="1"/>
  <c r="AG447" i="22" s="1"/>
  <c r="AE446" i="22"/>
  <c r="AF446" i="22" s="1"/>
  <c r="AG446" i="22" s="1"/>
  <c r="AI521" i="22"/>
  <c r="AE465" i="22"/>
  <c r="AF465" i="22" s="1"/>
  <c r="AG465" i="22" s="1"/>
  <c r="AE468" i="22"/>
  <c r="AF468" i="22" s="1"/>
  <c r="AG468" i="22" s="1"/>
  <c r="AI498" i="22"/>
  <c r="AI527" i="22"/>
  <c r="AE471" i="22"/>
  <c r="AF471" i="22" s="1"/>
  <c r="AG471" i="22" s="1"/>
  <c r="AE491" i="22"/>
  <c r="AF491" i="22" s="1"/>
  <c r="AG491" i="22" s="1"/>
  <c r="AE443" i="22"/>
  <c r="AF443" i="22" s="1"/>
  <c r="AG443" i="22" s="1"/>
  <c r="AI523" i="22"/>
  <c r="AE467" i="22"/>
  <c r="AF467" i="22" s="1"/>
  <c r="AG467" i="22" s="1"/>
  <c r="AI504" i="22"/>
  <c r="AI501" i="22"/>
  <c r="AI497" i="22"/>
  <c r="AI536" i="22"/>
  <c r="AE480" i="22"/>
  <c r="AF480" i="22" s="1"/>
  <c r="AG480" i="22" s="1"/>
  <c r="AE396" i="22"/>
  <c r="AF396" i="22" s="1"/>
  <c r="AG396" i="22" s="1"/>
  <c r="AE472" i="22"/>
  <c r="AF472" i="22" s="1"/>
  <c r="AG472" i="22" s="1"/>
  <c r="AI520" i="22"/>
  <c r="AE464" i="22"/>
  <c r="AF464" i="22" s="1"/>
  <c r="AG464" i="22" s="1"/>
  <c r="AI519" i="22"/>
  <c r="AE463" i="22"/>
  <c r="AF463" i="22" s="1"/>
  <c r="AG463" i="22" s="1"/>
  <c r="AE442" i="22"/>
  <c r="AF442" i="22" s="1"/>
  <c r="AG442" i="22" s="1"/>
  <c r="AI545" i="22"/>
  <c r="AE489" i="22"/>
  <c r="AF489" i="22" s="1"/>
  <c r="AG489" i="22" s="1"/>
  <c r="AI548" i="22"/>
  <c r="AE492" i="22"/>
  <c r="AF492" i="22" s="1"/>
  <c r="AG492" i="22" s="1"/>
  <c r="AE486" i="22"/>
  <c r="AF486" i="22" s="1"/>
  <c r="AG486" i="22" s="1"/>
  <c r="AF432" i="22"/>
  <c r="AG432" i="22" s="1"/>
  <c r="AG440" i="22" s="1"/>
  <c r="AE440" i="22"/>
  <c r="AF440" i="22" s="1"/>
  <c r="AE473" i="22"/>
  <c r="AF473" i="22" s="1"/>
  <c r="AG473" i="22" s="1"/>
  <c r="AE422" i="22"/>
  <c r="AF422" i="22" s="1"/>
  <c r="AF414" i="22"/>
  <c r="AG414" i="22" s="1"/>
  <c r="AG422" i="22" s="1"/>
  <c r="AE485" i="22"/>
  <c r="AF485" i="22" s="1"/>
  <c r="AG485" i="22" s="1"/>
  <c r="AI500" i="22"/>
  <c r="AE398" i="22"/>
  <c r="AF398" i="22" s="1"/>
  <c r="AG398" i="22" s="1"/>
  <c r="AE431" i="22"/>
  <c r="AF431" i="22" s="1"/>
  <c r="AF423" i="22"/>
  <c r="AG423" i="22" s="1"/>
  <c r="AG431" i="22" s="1"/>
  <c r="AE448" i="22"/>
  <c r="AF448" i="22" s="1"/>
  <c r="AG448" i="22" s="1"/>
  <c r="AE445" i="22"/>
  <c r="AF445" i="22" s="1"/>
  <c r="AG445" i="22" s="1"/>
  <c r="AE441" i="22"/>
  <c r="AE483" i="22"/>
  <c r="AF483" i="22" s="1"/>
  <c r="AG483" i="22" s="1"/>
  <c r="AI549" i="22"/>
  <c r="AE493" i="22"/>
  <c r="AF493" i="22" s="1"/>
  <c r="AG493" i="22" s="1"/>
  <c r="AE495" i="22"/>
  <c r="AF495" i="22" s="1"/>
  <c r="AG495" i="22" s="1"/>
  <c r="AE490" i="22"/>
  <c r="AF490" i="22" s="1"/>
  <c r="AG490" i="22" s="1"/>
  <c r="AE488" i="22"/>
  <c r="AI526" i="22"/>
  <c r="AE470" i="22"/>
  <c r="AE444" i="22"/>
  <c r="AF444" i="22" s="1"/>
  <c r="AG444" i="22" s="1"/>
  <c r="AI454" i="22"/>
  <c r="AE476" i="22"/>
  <c r="AF476" i="22" s="1"/>
  <c r="AG476" i="22" s="1"/>
  <c r="AF385" i="22"/>
  <c r="AG385" i="22" s="1"/>
  <c r="AG393" i="22" s="1"/>
  <c r="AE393" i="22"/>
  <c r="AF393" i="22" s="1"/>
  <c r="AE479" i="22"/>
  <c r="AI348" i="22"/>
  <c r="AE494" i="22"/>
  <c r="AF494" i="22" s="1"/>
  <c r="AG494" i="22" s="1"/>
  <c r="AE481" i="22"/>
  <c r="AF481" i="22" s="1"/>
  <c r="AG481" i="22" s="1"/>
  <c r="AE466" i="22"/>
  <c r="AF466" i="22" s="1"/>
  <c r="AG466" i="22" s="1"/>
  <c r="AE461" i="22"/>
  <c r="AF461" i="22" s="1"/>
  <c r="AG461" i="22" s="1"/>
  <c r="AI503" i="22"/>
  <c r="AI502" i="22"/>
  <c r="AI533" i="22"/>
  <c r="AE477" i="22"/>
  <c r="AF477" i="22" s="1"/>
  <c r="AG477" i="22" s="1"/>
  <c r="AE474" i="22"/>
  <c r="AF474" i="22" s="1"/>
  <c r="AG474" i="22" s="1"/>
  <c r="AI513" i="22"/>
  <c r="AE457" i="22"/>
  <c r="AF457" i="22" s="1"/>
  <c r="AG457" i="22" s="1"/>
  <c r="AI440" i="22"/>
  <c r="AI422" i="22"/>
  <c r="AI538" i="22"/>
  <c r="AE482" i="22"/>
  <c r="AF482" i="22" s="1"/>
  <c r="AG482" i="22" s="1"/>
  <c r="AI540" i="22"/>
  <c r="AE484" i="22"/>
  <c r="AF484" i="22" s="1"/>
  <c r="AG484" i="22" s="1"/>
  <c r="AI393" i="22"/>
  <c r="AI511" i="22"/>
  <c r="AI512" i="22"/>
  <c r="AE458" i="22"/>
  <c r="AF458" i="22" s="1"/>
  <c r="AG458" i="22" s="1"/>
  <c r="AE459" i="22"/>
  <c r="AF459" i="22" s="1"/>
  <c r="AG459" i="22" s="1"/>
  <c r="AE565" i="22"/>
  <c r="AF565" i="22" s="1"/>
  <c r="AG565" i="22" s="1"/>
  <c r="AE518" i="22"/>
  <c r="AF462" i="22"/>
  <c r="AG462" i="22" s="1"/>
  <c r="AE512" i="22"/>
  <c r="AF456" i="22"/>
  <c r="AG456" i="22" s="1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7" i="7"/>
  <c r="C6" i="7"/>
  <c r="C5" i="7"/>
  <c r="C4" i="7"/>
  <c r="C3" i="7"/>
  <c r="C2" i="7"/>
  <c r="C1" i="7"/>
  <c r="AI537" i="22" l="1"/>
  <c r="AI539" i="22"/>
  <c r="AI530" i="22"/>
  <c r="AI546" i="22"/>
  <c r="AI529" i="22"/>
  <c r="AI544" i="22"/>
  <c r="AI522" i="22"/>
  <c r="AI517" i="22"/>
  <c r="AI547" i="22"/>
  <c r="AI535" i="22"/>
  <c r="AI532" i="22"/>
  <c r="AI528" i="22"/>
  <c r="AI515" i="22"/>
  <c r="AI514" i="22"/>
  <c r="AI541" i="22"/>
  <c r="AI542" i="22"/>
  <c r="AI550" i="22"/>
  <c r="AI551" i="22"/>
  <c r="AI524" i="22"/>
  <c r="AI621" i="22"/>
  <c r="E450" i="22"/>
  <c r="AK394" i="22"/>
  <c r="AI574" i="22"/>
  <c r="AG338" i="22"/>
  <c r="AG469" i="22"/>
  <c r="AG404" i="22"/>
  <c r="AE404" i="22"/>
  <c r="AF404" i="22" s="1"/>
  <c r="AI338" i="22"/>
  <c r="AE338" i="22"/>
  <c r="AF338" i="22" s="1"/>
  <c r="AE469" i="22"/>
  <c r="AF469" i="22" s="1"/>
  <c r="AI596" i="22"/>
  <c r="AE540" i="22"/>
  <c r="AF540" i="22" s="1"/>
  <c r="AG540" i="22" s="1"/>
  <c r="AE513" i="22"/>
  <c r="AF513" i="22" s="1"/>
  <c r="AG513" i="22" s="1"/>
  <c r="AE533" i="22"/>
  <c r="AF533" i="22" s="1"/>
  <c r="AG533" i="22" s="1"/>
  <c r="AI559" i="22"/>
  <c r="AI469" i="22"/>
  <c r="AE522" i="22"/>
  <c r="AF522" i="22" s="1"/>
  <c r="AG522" i="22" s="1"/>
  <c r="AE537" i="22"/>
  <c r="AF537" i="22" s="1"/>
  <c r="AG537" i="22" s="1"/>
  <c r="AI487" i="22"/>
  <c r="AE526" i="22"/>
  <c r="AI496" i="22"/>
  <c r="AF441" i="22"/>
  <c r="AG441" i="22" s="1"/>
  <c r="AG449" i="22" s="1"/>
  <c r="AE449" i="22"/>
  <c r="AF449" i="22" s="1"/>
  <c r="AE548" i="22"/>
  <c r="AF548" i="22" s="1"/>
  <c r="AG548" i="22" s="1"/>
  <c r="AE520" i="22"/>
  <c r="AF520" i="22" s="1"/>
  <c r="AG520" i="22" s="1"/>
  <c r="AE497" i="22"/>
  <c r="AI557" i="22"/>
  <c r="AE498" i="22"/>
  <c r="AF498" i="22" s="1"/>
  <c r="AG498" i="22" s="1"/>
  <c r="AE530" i="22"/>
  <c r="AF530" i="22" s="1"/>
  <c r="AG530" i="22" s="1"/>
  <c r="AE503" i="22"/>
  <c r="AF503" i="22" s="1"/>
  <c r="AG503" i="22" s="1"/>
  <c r="AE532" i="22"/>
  <c r="AF532" i="22" s="1"/>
  <c r="AG532" i="22" s="1"/>
  <c r="AE454" i="22"/>
  <c r="AF454" i="22" s="1"/>
  <c r="AG454" i="22" s="1"/>
  <c r="AI478" i="22"/>
  <c r="AI449" i="22"/>
  <c r="AE541" i="22"/>
  <c r="AF541" i="22" s="1"/>
  <c r="AG541" i="22" s="1"/>
  <c r="AE536" i="22"/>
  <c r="AF536" i="22" s="1"/>
  <c r="AG536" i="22" s="1"/>
  <c r="AE501" i="22"/>
  <c r="AF501" i="22" s="1"/>
  <c r="AG501" i="22" s="1"/>
  <c r="AE527" i="22"/>
  <c r="AF527" i="22" s="1"/>
  <c r="AG527" i="22" s="1"/>
  <c r="AE623" i="22"/>
  <c r="AF623" i="22" s="1"/>
  <c r="AG623" i="22" s="1"/>
  <c r="AI558" i="22"/>
  <c r="AE487" i="22"/>
  <c r="AF487" i="22" s="1"/>
  <c r="AF479" i="22"/>
  <c r="AG479" i="22" s="1"/>
  <c r="AG487" i="22" s="1"/>
  <c r="AI510" i="22"/>
  <c r="AF488" i="22"/>
  <c r="AG488" i="22" s="1"/>
  <c r="AG496" i="22" s="1"/>
  <c r="AE496" i="22"/>
  <c r="AF496" i="22" s="1"/>
  <c r="AE546" i="22"/>
  <c r="AF546" i="22" s="1"/>
  <c r="AG546" i="22" s="1"/>
  <c r="AE551" i="22"/>
  <c r="AF551" i="22" s="1"/>
  <c r="AG551" i="22" s="1"/>
  <c r="AE539" i="22"/>
  <c r="AF539" i="22" s="1"/>
  <c r="AG539" i="22" s="1"/>
  <c r="AI556" i="22"/>
  <c r="AE529" i="22"/>
  <c r="AF529" i="22" s="1"/>
  <c r="AG529" i="22" s="1"/>
  <c r="AE519" i="22"/>
  <c r="AF519" i="22" s="1"/>
  <c r="AG519" i="22" s="1"/>
  <c r="AI404" i="22"/>
  <c r="AI560" i="22"/>
  <c r="AE547" i="22"/>
  <c r="AF547" i="22" s="1"/>
  <c r="AG547" i="22" s="1"/>
  <c r="AE524" i="22"/>
  <c r="AF524" i="22" s="1"/>
  <c r="AG524" i="22" s="1"/>
  <c r="AI508" i="22"/>
  <c r="AI587" i="22"/>
  <c r="AE531" i="22"/>
  <c r="AF531" i="22" s="1"/>
  <c r="AG531" i="22" s="1"/>
  <c r="AI555" i="22"/>
  <c r="AE538" i="22"/>
  <c r="AF538" i="22" s="1"/>
  <c r="AG538" i="22" s="1"/>
  <c r="AE502" i="22"/>
  <c r="AF502" i="22" s="1"/>
  <c r="AG502" i="22" s="1"/>
  <c r="AE517" i="22"/>
  <c r="AF517" i="22" s="1"/>
  <c r="AG517" i="22" s="1"/>
  <c r="AE550" i="22"/>
  <c r="AF550" i="22" s="1"/>
  <c r="AG550" i="22" s="1"/>
  <c r="AE535" i="22"/>
  <c r="AE478" i="22"/>
  <c r="AF478" i="22" s="1"/>
  <c r="AF470" i="22"/>
  <c r="AG470" i="22" s="1"/>
  <c r="AG478" i="22" s="1"/>
  <c r="AI600" i="22"/>
  <c r="AE544" i="22"/>
  <c r="AE549" i="22"/>
  <c r="AF549" i="22" s="1"/>
  <c r="AG549" i="22" s="1"/>
  <c r="AE500" i="22"/>
  <c r="AF500" i="22" s="1"/>
  <c r="AG500" i="22" s="1"/>
  <c r="AE542" i="22"/>
  <c r="AF542" i="22" s="1"/>
  <c r="AG542" i="22" s="1"/>
  <c r="AE545" i="22"/>
  <c r="AF545" i="22" s="1"/>
  <c r="AG545" i="22" s="1"/>
  <c r="AE528" i="22"/>
  <c r="AF528" i="22" s="1"/>
  <c r="AG528" i="22" s="1"/>
  <c r="AI553" i="22"/>
  <c r="AE504" i="22"/>
  <c r="AF504" i="22" s="1"/>
  <c r="AG504" i="22" s="1"/>
  <c r="AE523" i="22"/>
  <c r="AF523" i="22" s="1"/>
  <c r="AG523" i="22" s="1"/>
  <c r="AI554" i="22"/>
  <c r="AE521" i="22"/>
  <c r="AF521" i="22" s="1"/>
  <c r="AG521" i="22" s="1"/>
  <c r="AE452" i="22"/>
  <c r="AF452" i="22" s="1"/>
  <c r="AG452" i="22" s="1"/>
  <c r="AE499" i="22"/>
  <c r="AF499" i="22" s="1"/>
  <c r="AG499" i="22" s="1"/>
  <c r="AI567" i="22"/>
  <c r="AI568" i="22"/>
  <c r="AE514" i="22"/>
  <c r="AF514" i="22" s="1"/>
  <c r="AG514" i="22" s="1"/>
  <c r="AE515" i="22"/>
  <c r="AF515" i="22" s="1"/>
  <c r="AG515" i="22" s="1"/>
  <c r="AE621" i="22"/>
  <c r="AF621" i="22" s="1"/>
  <c r="AG621" i="22" s="1"/>
  <c r="AF518" i="22"/>
  <c r="AG518" i="22" s="1"/>
  <c r="AE574" i="22"/>
  <c r="AF512" i="22"/>
  <c r="AG512" i="22" s="1"/>
  <c r="AE568" i="22"/>
  <c r="AI593" i="22" l="1"/>
  <c r="AI594" i="22"/>
  <c r="AI592" i="22"/>
  <c r="AI573" i="22"/>
  <c r="AI595" i="22"/>
  <c r="AI577" i="22"/>
  <c r="AI575" i="22"/>
  <c r="AI582" i="22"/>
  <c r="AI584" i="22"/>
  <c r="AI601" i="22"/>
  <c r="AI576" i="22"/>
  <c r="AI578" i="22"/>
  <c r="AI603" i="22"/>
  <c r="AI586" i="22"/>
  <c r="AI571" i="22"/>
  <c r="AI570" i="22"/>
  <c r="AI579" i="22"/>
  <c r="AI598" i="22"/>
  <c r="AI597" i="22"/>
  <c r="AI580" i="22"/>
  <c r="AI677" i="22"/>
  <c r="AI605" i="22"/>
  <c r="AI591" i="22"/>
  <c r="AI606" i="22"/>
  <c r="AI585" i="22"/>
  <c r="AI607" i="22"/>
  <c r="AI602" i="22"/>
  <c r="AI583" i="22"/>
  <c r="AI588" i="22"/>
  <c r="AI604" i="22"/>
  <c r="AI589" i="22"/>
  <c r="AI569" i="22"/>
  <c r="E506" i="22"/>
  <c r="AK450" i="22"/>
  <c r="AI630" i="22"/>
  <c r="AI394" i="22"/>
  <c r="AG394" i="22"/>
  <c r="AG460" i="22"/>
  <c r="AG525" i="22"/>
  <c r="AE394" i="22"/>
  <c r="AF394" i="22" s="1"/>
  <c r="AI552" i="22"/>
  <c r="AI460" i="22"/>
  <c r="AI657" i="22"/>
  <c r="AE601" i="22"/>
  <c r="AF601" i="22" s="1"/>
  <c r="AG601" i="22" s="1"/>
  <c r="AI633" i="22"/>
  <c r="AE577" i="22"/>
  <c r="AF577" i="22" s="1"/>
  <c r="AG577" i="22" s="1"/>
  <c r="AI609" i="22"/>
  <c r="AI656" i="22"/>
  <c r="AE600" i="22"/>
  <c r="AE543" i="22"/>
  <c r="AF543" i="22" s="1"/>
  <c r="AF535" i="22"/>
  <c r="AG535" i="22" s="1"/>
  <c r="AG543" i="22" s="1"/>
  <c r="AE606" i="22"/>
  <c r="AF606" i="22" s="1"/>
  <c r="AG606" i="22" s="1"/>
  <c r="AE508" i="22"/>
  <c r="AF508" i="22" s="1"/>
  <c r="AG508" i="22" s="1"/>
  <c r="AE560" i="22"/>
  <c r="AF560" i="22" s="1"/>
  <c r="AG560" i="22" s="1"/>
  <c r="AI631" i="22"/>
  <c r="AE575" i="22"/>
  <c r="AF575" i="22" s="1"/>
  <c r="AG575" i="22" s="1"/>
  <c r="AI614" i="22"/>
  <c r="AI505" i="22"/>
  <c r="AI632" i="22"/>
  <c r="AE576" i="22"/>
  <c r="AF576" i="22" s="1"/>
  <c r="AG576" i="22" s="1"/>
  <c r="AI638" i="22"/>
  <c r="AE582" i="22"/>
  <c r="AE593" i="22"/>
  <c r="AF593" i="22" s="1"/>
  <c r="AG593" i="22" s="1"/>
  <c r="AE578" i="22"/>
  <c r="AF578" i="22" s="1"/>
  <c r="AG578" i="22" s="1"/>
  <c r="AE589" i="22"/>
  <c r="AF589" i="22" s="1"/>
  <c r="AG589" i="22" s="1"/>
  <c r="AE596" i="22"/>
  <c r="AF596" i="22" s="1"/>
  <c r="AG596" i="22" s="1"/>
  <c r="AE579" i="22"/>
  <c r="AF579" i="22" s="1"/>
  <c r="AG579" i="22" s="1"/>
  <c r="AI643" i="22"/>
  <c r="AE587" i="22"/>
  <c r="AF587" i="22" s="1"/>
  <c r="AG587" i="22" s="1"/>
  <c r="AI659" i="22"/>
  <c r="AE603" i="22"/>
  <c r="AF603" i="22" s="1"/>
  <c r="AG603" i="22" s="1"/>
  <c r="AI612" i="22"/>
  <c r="AE558" i="22"/>
  <c r="AF558" i="22" s="1"/>
  <c r="AG558" i="22" s="1"/>
  <c r="AE597" i="22"/>
  <c r="AF597" i="22" s="1"/>
  <c r="AG597" i="22" s="1"/>
  <c r="AI613" i="22"/>
  <c r="AI534" i="22"/>
  <c r="AI615" i="22"/>
  <c r="AE553" i="22"/>
  <c r="AE591" i="22"/>
  <c r="AE525" i="22"/>
  <c r="AF525" i="22" s="1"/>
  <c r="AE460" i="22"/>
  <c r="AF460" i="22" s="1"/>
  <c r="AI610" i="22"/>
  <c r="AI666" i="22"/>
  <c r="AE598" i="22"/>
  <c r="AF598" i="22" s="1"/>
  <c r="AG598" i="22" s="1"/>
  <c r="AI543" i="22"/>
  <c r="AE573" i="22"/>
  <c r="AF573" i="22" s="1"/>
  <c r="AG573" i="22" s="1"/>
  <c r="AI611" i="22"/>
  <c r="AE580" i="22"/>
  <c r="AF580" i="22" s="1"/>
  <c r="AG580" i="22" s="1"/>
  <c r="AE556" i="22"/>
  <c r="AF556" i="22" s="1"/>
  <c r="AG556" i="22" s="1"/>
  <c r="AE595" i="22"/>
  <c r="AF595" i="22" s="1"/>
  <c r="AG595" i="22" s="1"/>
  <c r="AI658" i="22"/>
  <c r="AE602" i="22"/>
  <c r="AF602" i="22" s="1"/>
  <c r="AG602" i="22" s="1"/>
  <c r="AE510" i="22"/>
  <c r="AF510" i="22" s="1"/>
  <c r="AG510" i="22" s="1"/>
  <c r="AE679" i="22"/>
  <c r="AF679" i="22" s="1"/>
  <c r="AG679" i="22" s="1"/>
  <c r="AE592" i="22"/>
  <c r="AF592" i="22" s="1"/>
  <c r="AG592" i="22" s="1"/>
  <c r="AE588" i="22"/>
  <c r="AF588" i="22" s="1"/>
  <c r="AG588" i="22" s="1"/>
  <c r="AE557" i="22"/>
  <c r="AF557" i="22" s="1"/>
  <c r="AG557" i="22" s="1"/>
  <c r="AI660" i="22"/>
  <c r="AE604" i="22"/>
  <c r="AF604" i="22" s="1"/>
  <c r="AG604" i="22" s="1"/>
  <c r="AE559" i="22"/>
  <c r="AF559" i="22" s="1"/>
  <c r="AG559" i="22" s="1"/>
  <c r="AE554" i="22"/>
  <c r="AF554" i="22" s="1"/>
  <c r="AG554" i="22" s="1"/>
  <c r="AE584" i="22"/>
  <c r="AF584" i="22" s="1"/>
  <c r="AG584" i="22" s="1"/>
  <c r="AI661" i="22"/>
  <c r="AE605" i="22"/>
  <c r="AF605" i="22" s="1"/>
  <c r="AG605" i="22" s="1"/>
  <c r="AF544" i="22"/>
  <c r="AG544" i="22" s="1"/>
  <c r="AG552" i="22" s="1"/>
  <c r="AE552" i="22"/>
  <c r="AF552" i="22" s="1"/>
  <c r="AI525" i="22"/>
  <c r="AE594" i="22"/>
  <c r="AF594" i="22" s="1"/>
  <c r="AG594" i="22" s="1"/>
  <c r="AE555" i="22"/>
  <c r="AF555" i="22" s="1"/>
  <c r="AG555" i="22" s="1"/>
  <c r="AI616" i="22"/>
  <c r="AI641" i="22"/>
  <c r="AE585" i="22"/>
  <c r="AF585" i="22" s="1"/>
  <c r="AG585" i="22" s="1"/>
  <c r="AI663" i="22"/>
  <c r="AE607" i="22"/>
  <c r="AF607" i="22" s="1"/>
  <c r="AG607" i="22" s="1"/>
  <c r="AI566" i="22"/>
  <c r="AI639" i="22"/>
  <c r="AE583" i="22"/>
  <c r="AF583" i="22" s="1"/>
  <c r="AG583" i="22" s="1"/>
  <c r="AE586" i="22"/>
  <c r="AF586" i="22" s="1"/>
  <c r="AG586" i="22" s="1"/>
  <c r="AE505" i="22"/>
  <c r="AF505" i="22" s="1"/>
  <c r="AF497" i="22"/>
  <c r="AG497" i="22" s="1"/>
  <c r="AG505" i="22" s="1"/>
  <c r="AE534" i="22"/>
  <c r="AF534" i="22" s="1"/>
  <c r="AF526" i="22"/>
  <c r="AG526" i="22" s="1"/>
  <c r="AG534" i="22" s="1"/>
  <c r="AE569" i="22"/>
  <c r="AF569" i="22" s="1"/>
  <c r="AG569" i="22" s="1"/>
  <c r="AI623" i="22"/>
  <c r="AI624" i="22"/>
  <c r="AE570" i="22"/>
  <c r="AF570" i="22" s="1"/>
  <c r="AG570" i="22" s="1"/>
  <c r="AE571" i="22"/>
  <c r="AF571" i="22" s="1"/>
  <c r="AG571" i="22" s="1"/>
  <c r="AE677" i="22"/>
  <c r="AF677" i="22" s="1"/>
  <c r="AG677" i="22" s="1"/>
  <c r="AE630" i="22"/>
  <c r="AF574" i="22"/>
  <c r="AG574" i="22" s="1"/>
  <c r="AF568" i="22"/>
  <c r="AG568" i="22" s="1"/>
  <c r="AE624" i="22"/>
  <c r="AI642" i="22" l="1"/>
  <c r="AI640" i="22"/>
  <c r="AI634" i="22"/>
  <c r="AI665" i="22"/>
  <c r="AI625" i="22"/>
  <c r="AI671" i="22"/>
  <c r="AI647" i="22"/>
  <c r="AI733" i="22"/>
  <c r="AI650" i="22"/>
  <c r="AI622" i="22"/>
  <c r="AI672" i="22"/>
  <c r="AI648" i="22"/>
  <c r="AI629" i="22"/>
  <c r="AI669" i="22"/>
  <c r="AI652" i="22"/>
  <c r="AI649" i="22"/>
  <c r="AI644" i="22"/>
  <c r="AI645" i="22"/>
  <c r="AI662" i="22"/>
  <c r="AI627" i="22"/>
  <c r="AI626" i="22"/>
  <c r="AI636" i="22"/>
  <c r="AI635" i="22"/>
  <c r="AI651" i="22"/>
  <c r="AI667" i="22"/>
  <c r="AI654" i="22"/>
  <c r="AI653" i="22"/>
  <c r="AI668" i="22"/>
  <c r="AI670" i="22"/>
  <c r="AK506" i="22"/>
  <c r="AI564" i="22"/>
  <c r="E562" i="22"/>
  <c r="AI686" i="22"/>
  <c r="AG450" i="22"/>
  <c r="AG516" i="22"/>
  <c r="AG581" i="22"/>
  <c r="AE450" i="22"/>
  <c r="AF450" i="22" s="1"/>
  <c r="AI450" i="22"/>
  <c r="AE516" i="22"/>
  <c r="AF516" i="22" s="1"/>
  <c r="AI581" i="22"/>
  <c r="AE581" i="22"/>
  <c r="AF581" i="22" s="1"/>
  <c r="AE566" i="22"/>
  <c r="AF566" i="22" s="1"/>
  <c r="AG566" i="22" s="1"/>
  <c r="AE672" i="22"/>
  <c r="AF672" i="22" s="1"/>
  <c r="AG672" i="22" s="1"/>
  <c r="AE650" i="22"/>
  <c r="AF650" i="22" s="1"/>
  <c r="AG650" i="22" s="1"/>
  <c r="AI696" i="22"/>
  <c r="AE640" i="22"/>
  <c r="AF640" i="22" s="1"/>
  <c r="AG640" i="22" s="1"/>
  <c r="AE735" i="22"/>
  <c r="AF735" i="22" s="1"/>
  <c r="AG735" i="22" s="1"/>
  <c r="AE651" i="22"/>
  <c r="AF651" i="22" s="1"/>
  <c r="AG651" i="22" s="1"/>
  <c r="AE611" i="22"/>
  <c r="AF611" i="22" s="1"/>
  <c r="AG611" i="22" s="1"/>
  <c r="AE629" i="22"/>
  <c r="AF629" i="22" s="1"/>
  <c r="AG629" i="22" s="1"/>
  <c r="AE647" i="22"/>
  <c r="AF553" i="22"/>
  <c r="AG553" i="22" s="1"/>
  <c r="AG561" i="22" s="1"/>
  <c r="AE561" i="22"/>
  <c r="AF561" i="22" s="1"/>
  <c r="AE671" i="22"/>
  <c r="AF671" i="22" s="1"/>
  <c r="AG671" i="22" s="1"/>
  <c r="AE613" i="22"/>
  <c r="AF613" i="22" s="1"/>
  <c r="AG613" i="22" s="1"/>
  <c r="AE643" i="22"/>
  <c r="AF643" i="22" s="1"/>
  <c r="AG643" i="22" s="1"/>
  <c r="AE634" i="22"/>
  <c r="AF634" i="22" s="1"/>
  <c r="AG634" i="22" s="1"/>
  <c r="AI726" i="22"/>
  <c r="AE670" i="22"/>
  <c r="AF670" i="22" s="1"/>
  <c r="AG670" i="22" s="1"/>
  <c r="AI516" i="22"/>
  <c r="AI712" i="22"/>
  <c r="AE656" i="22"/>
  <c r="AI695" i="22"/>
  <c r="AE639" i="22"/>
  <c r="AF639" i="22" s="1"/>
  <c r="AG639" i="22" s="1"/>
  <c r="AE622" i="22"/>
  <c r="AF622" i="22" s="1"/>
  <c r="AG622" i="22" s="1"/>
  <c r="AE616" i="22"/>
  <c r="AF616" i="22" s="1"/>
  <c r="AG616" i="22" s="1"/>
  <c r="AI717" i="22"/>
  <c r="AE661" i="22"/>
  <c r="AF661" i="22" s="1"/>
  <c r="AG661" i="22" s="1"/>
  <c r="AI716" i="22"/>
  <c r="AE660" i="22"/>
  <c r="AF660" i="22" s="1"/>
  <c r="AG660" i="22" s="1"/>
  <c r="AE658" i="22"/>
  <c r="AF658" i="22" s="1"/>
  <c r="AG658" i="22" s="1"/>
  <c r="AE636" i="22"/>
  <c r="AF636" i="22" s="1"/>
  <c r="AG636" i="22" s="1"/>
  <c r="AI599" i="22"/>
  <c r="AI561" i="22"/>
  <c r="AE615" i="22"/>
  <c r="AF615" i="22" s="1"/>
  <c r="AG615" i="22" s="1"/>
  <c r="AI715" i="22"/>
  <c r="AE659" i="22"/>
  <c r="AF659" i="22" s="1"/>
  <c r="AG659" i="22" s="1"/>
  <c r="AI701" i="22"/>
  <c r="AE645" i="22"/>
  <c r="AF645" i="22" s="1"/>
  <c r="AG645" i="22" s="1"/>
  <c r="AE590" i="22"/>
  <c r="AF590" i="22" s="1"/>
  <c r="AF582" i="22"/>
  <c r="AG582" i="22" s="1"/>
  <c r="AG590" i="22" s="1"/>
  <c r="AE614" i="22"/>
  <c r="AF614" i="22" s="1"/>
  <c r="AG614" i="22" s="1"/>
  <c r="AE662" i="22"/>
  <c r="AF662" i="22" s="1"/>
  <c r="AG662" i="22" s="1"/>
  <c r="AI608" i="22"/>
  <c r="AI689" i="22"/>
  <c r="AE633" i="22"/>
  <c r="AF633" i="22" s="1"/>
  <c r="AG633" i="22" s="1"/>
  <c r="AE657" i="22"/>
  <c r="AF657" i="22" s="1"/>
  <c r="AG657" i="22" s="1"/>
  <c r="AI698" i="22"/>
  <c r="AE642" i="22"/>
  <c r="AF642" i="22" s="1"/>
  <c r="AG642" i="22" s="1"/>
  <c r="AI697" i="22"/>
  <c r="AE641" i="22"/>
  <c r="AF641" i="22" s="1"/>
  <c r="AG641" i="22" s="1"/>
  <c r="AI620" i="22"/>
  <c r="AI700" i="22"/>
  <c r="AE644" i="22"/>
  <c r="AF644" i="22" s="1"/>
  <c r="AG644" i="22" s="1"/>
  <c r="AE654" i="22"/>
  <c r="AF654" i="22" s="1"/>
  <c r="AG654" i="22" s="1"/>
  <c r="AI722" i="22"/>
  <c r="AE666" i="22"/>
  <c r="AF666" i="22" s="1"/>
  <c r="AG666" i="22" s="1"/>
  <c r="AE653" i="22"/>
  <c r="AF653" i="22" s="1"/>
  <c r="AG653" i="22" s="1"/>
  <c r="AI724" i="22"/>
  <c r="AE668" i="22"/>
  <c r="AF668" i="22" s="1"/>
  <c r="AG668" i="22" s="1"/>
  <c r="AE652" i="22"/>
  <c r="AF652" i="22" s="1"/>
  <c r="AG652" i="22" s="1"/>
  <c r="AI694" i="22"/>
  <c r="AE638" i="22"/>
  <c r="AE665" i="22"/>
  <c r="AE625" i="22"/>
  <c r="AF625" i="22" s="1"/>
  <c r="AG625" i="22" s="1"/>
  <c r="AI719" i="22"/>
  <c r="AE663" i="22"/>
  <c r="AF663" i="22" s="1"/>
  <c r="AG663" i="22" s="1"/>
  <c r="AE564" i="22"/>
  <c r="AF564" i="22" s="1"/>
  <c r="AG564" i="22" s="1"/>
  <c r="AE648" i="22"/>
  <c r="AF648" i="22" s="1"/>
  <c r="AG648" i="22" s="1"/>
  <c r="AI723" i="22"/>
  <c r="AE667" i="22"/>
  <c r="AF667" i="22" s="1"/>
  <c r="AG667" i="22" s="1"/>
  <c r="AE610" i="22"/>
  <c r="AF610" i="22" s="1"/>
  <c r="AG610" i="22" s="1"/>
  <c r="AE599" i="22"/>
  <c r="AF599" i="22" s="1"/>
  <c r="AF591" i="22"/>
  <c r="AG591" i="22" s="1"/>
  <c r="AG599" i="22" s="1"/>
  <c r="AE669" i="22"/>
  <c r="AF669" i="22" s="1"/>
  <c r="AG669" i="22" s="1"/>
  <c r="AE612" i="22"/>
  <c r="AF612" i="22" s="1"/>
  <c r="AG612" i="22" s="1"/>
  <c r="AI691" i="22"/>
  <c r="AE635" i="22"/>
  <c r="AF635" i="22" s="1"/>
  <c r="AG635" i="22" s="1"/>
  <c r="AE649" i="22"/>
  <c r="AF649" i="22" s="1"/>
  <c r="AG649" i="22" s="1"/>
  <c r="AI590" i="22"/>
  <c r="AE632" i="22"/>
  <c r="AF632" i="22" s="1"/>
  <c r="AG632" i="22" s="1"/>
  <c r="AI687" i="22"/>
  <c r="AE631" i="22"/>
  <c r="AF631" i="22" s="1"/>
  <c r="AG631" i="22" s="1"/>
  <c r="AF600" i="22"/>
  <c r="AG600" i="22" s="1"/>
  <c r="AG608" i="22" s="1"/>
  <c r="AE608" i="22"/>
  <c r="AF608" i="22" s="1"/>
  <c r="AE609" i="22"/>
  <c r="AI679" i="22"/>
  <c r="AI680" i="22"/>
  <c r="AI682" i="22"/>
  <c r="AE626" i="22"/>
  <c r="AF626" i="22" s="1"/>
  <c r="AG626" i="22" s="1"/>
  <c r="AI683" i="22"/>
  <c r="AE627" i="22"/>
  <c r="AF627" i="22" s="1"/>
  <c r="AG627" i="22" s="1"/>
  <c r="AE733" i="22"/>
  <c r="AF733" i="22" s="1"/>
  <c r="AG733" i="22" s="1"/>
  <c r="AF630" i="22"/>
  <c r="AG630" i="22" s="1"/>
  <c r="AE686" i="22"/>
  <c r="AE680" i="22"/>
  <c r="AF624" i="22"/>
  <c r="AG624" i="22" s="1"/>
  <c r="AI713" i="22" l="1"/>
  <c r="AI678" i="22"/>
  <c r="AI681" i="22"/>
  <c r="AI728" i="22"/>
  <c r="AI690" i="22"/>
  <c r="AI703" i="22"/>
  <c r="AI685" i="22"/>
  <c r="AI688" i="22"/>
  <c r="AI725" i="22"/>
  <c r="AI714" i="22"/>
  <c r="AI699" i="22"/>
  <c r="AI718" i="22"/>
  <c r="AI727" i="22"/>
  <c r="AI692" i="22"/>
  <c r="AK562" i="22"/>
  <c r="AI789" i="22"/>
  <c r="AI705" i="22"/>
  <c r="AI704" i="22"/>
  <c r="AI721" i="22"/>
  <c r="AI708" i="22"/>
  <c r="AI709" i="22"/>
  <c r="AI710" i="22"/>
  <c r="AI707" i="22"/>
  <c r="AI706" i="22"/>
  <c r="E618" i="22"/>
  <c r="AI742" i="22"/>
  <c r="AI572" i="22"/>
  <c r="AG506" i="22"/>
  <c r="AG572" i="22"/>
  <c r="AE637" i="22"/>
  <c r="AF637" i="22" s="1"/>
  <c r="AG637" i="22"/>
  <c r="AE506" i="22"/>
  <c r="AF506" i="22" s="1"/>
  <c r="AI646" i="22"/>
  <c r="AI617" i="22"/>
  <c r="AI743" i="22"/>
  <c r="AE687" i="22"/>
  <c r="AF687" i="22" s="1"/>
  <c r="AG687" i="22" s="1"/>
  <c r="AI781" i="22"/>
  <c r="AE725" i="22"/>
  <c r="AF725" i="22" s="1"/>
  <c r="AG725" i="22" s="1"/>
  <c r="AE673" i="22"/>
  <c r="AF673" i="22" s="1"/>
  <c r="AF665" i="22"/>
  <c r="AG665" i="22" s="1"/>
  <c r="AG673" i="22" s="1"/>
  <c r="AE646" i="22"/>
  <c r="AF646" i="22" s="1"/>
  <c r="AF638" i="22"/>
  <c r="AG638" i="22" s="1"/>
  <c r="AG646" i="22" s="1"/>
  <c r="AI764" i="22"/>
  <c r="AE708" i="22"/>
  <c r="AF708" i="22" s="1"/>
  <c r="AG708" i="22" s="1"/>
  <c r="AE709" i="22"/>
  <c r="AF709" i="22" s="1"/>
  <c r="AG709" i="22" s="1"/>
  <c r="AI732" i="22"/>
  <c r="AI754" i="22"/>
  <c r="AE698" i="22"/>
  <c r="AF698" i="22" s="1"/>
  <c r="AG698" i="22" s="1"/>
  <c r="AI757" i="22"/>
  <c r="AE701" i="22"/>
  <c r="AF701" i="22" s="1"/>
  <c r="AG701" i="22" s="1"/>
  <c r="AI506" i="22"/>
  <c r="AI782" i="22"/>
  <c r="AE726" i="22"/>
  <c r="AF726" i="22" s="1"/>
  <c r="AG726" i="22" s="1"/>
  <c r="AE727" i="22"/>
  <c r="AF727" i="22" s="1"/>
  <c r="AG727" i="22" s="1"/>
  <c r="AE655" i="22"/>
  <c r="AF655" i="22" s="1"/>
  <c r="AF647" i="22"/>
  <c r="AG647" i="22" s="1"/>
  <c r="AG655" i="22" s="1"/>
  <c r="AI637" i="22"/>
  <c r="AI763" i="22"/>
  <c r="AE707" i="22"/>
  <c r="AF707" i="22" s="1"/>
  <c r="AG707" i="22" s="1"/>
  <c r="AE706" i="22"/>
  <c r="AF706" i="22" s="1"/>
  <c r="AG706" i="22" s="1"/>
  <c r="AE691" i="22"/>
  <c r="AF691" i="22" s="1"/>
  <c r="AG691" i="22" s="1"/>
  <c r="AI779" i="22"/>
  <c r="AE723" i="22"/>
  <c r="AF723" i="22" s="1"/>
  <c r="AG723" i="22" s="1"/>
  <c r="AI775" i="22"/>
  <c r="AE719" i="22"/>
  <c r="AF719" i="22" s="1"/>
  <c r="AG719" i="22" s="1"/>
  <c r="AI777" i="22"/>
  <c r="AE721" i="22"/>
  <c r="AE694" i="22"/>
  <c r="AI628" i="22"/>
  <c r="AE620" i="22"/>
  <c r="AF620" i="22" s="1"/>
  <c r="AG620" i="22" s="1"/>
  <c r="AG628" i="22" s="1"/>
  <c r="AE718" i="22"/>
  <c r="AF718" i="22" s="1"/>
  <c r="AG718" i="22" s="1"/>
  <c r="AI770" i="22"/>
  <c r="AE714" i="22"/>
  <c r="AF714" i="22" s="1"/>
  <c r="AG714" i="22" s="1"/>
  <c r="AI773" i="22"/>
  <c r="AE717" i="22"/>
  <c r="AF717" i="22" s="1"/>
  <c r="AG717" i="22" s="1"/>
  <c r="AI751" i="22"/>
  <c r="AE695" i="22"/>
  <c r="AF695" i="22" s="1"/>
  <c r="AG695" i="22" s="1"/>
  <c r="AE664" i="22"/>
  <c r="AF664" i="22" s="1"/>
  <c r="AF656" i="22"/>
  <c r="AG656" i="22" s="1"/>
  <c r="AG664" i="22" s="1"/>
  <c r="AI755" i="22"/>
  <c r="AE699" i="22"/>
  <c r="AF699" i="22" s="1"/>
  <c r="AG699" i="22" s="1"/>
  <c r="AE703" i="22"/>
  <c r="AI760" i="22"/>
  <c r="AE704" i="22"/>
  <c r="AF704" i="22" s="1"/>
  <c r="AG704" i="22" s="1"/>
  <c r="AI737" i="22"/>
  <c r="AE681" i="22"/>
  <c r="AF681" i="22" s="1"/>
  <c r="AG681" i="22" s="1"/>
  <c r="AI673" i="22"/>
  <c r="AE700" i="22"/>
  <c r="AF700" i="22" s="1"/>
  <c r="AG700" i="22" s="1"/>
  <c r="AE692" i="22"/>
  <c r="AF692" i="22" s="1"/>
  <c r="AG692" i="22" s="1"/>
  <c r="AI772" i="22"/>
  <c r="AE716" i="22"/>
  <c r="AF716" i="22" s="1"/>
  <c r="AG716" i="22" s="1"/>
  <c r="AE712" i="22"/>
  <c r="AI746" i="22"/>
  <c r="AE690" i="22"/>
  <c r="AF690" i="22" s="1"/>
  <c r="AG690" i="22" s="1"/>
  <c r="AI655" i="22"/>
  <c r="AI752" i="22"/>
  <c r="AE696" i="22"/>
  <c r="AF696" i="22" s="1"/>
  <c r="AG696" i="22" s="1"/>
  <c r="AE688" i="22"/>
  <c r="AF688" i="22" s="1"/>
  <c r="AG688" i="22" s="1"/>
  <c r="AE705" i="22"/>
  <c r="AF705" i="22" s="1"/>
  <c r="AG705" i="22" s="1"/>
  <c r="AE572" i="22"/>
  <c r="AF572" i="22" s="1"/>
  <c r="AE617" i="22"/>
  <c r="AF617" i="22" s="1"/>
  <c r="AF609" i="22"/>
  <c r="AG609" i="22" s="1"/>
  <c r="AG617" i="22" s="1"/>
  <c r="AE724" i="22"/>
  <c r="AF724" i="22" s="1"/>
  <c r="AG724" i="22" s="1"/>
  <c r="AI778" i="22"/>
  <c r="AE722" i="22"/>
  <c r="AF722" i="22" s="1"/>
  <c r="AG722" i="22" s="1"/>
  <c r="AE710" i="22"/>
  <c r="AF710" i="22" s="1"/>
  <c r="AG710" i="22" s="1"/>
  <c r="AI753" i="22"/>
  <c r="AE697" i="22"/>
  <c r="AF697" i="22" s="1"/>
  <c r="AG697" i="22" s="1"/>
  <c r="AI769" i="22"/>
  <c r="AE713" i="22"/>
  <c r="AF713" i="22" s="1"/>
  <c r="AG713" i="22" s="1"/>
  <c r="AI745" i="22"/>
  <c r="AE689" i="22"/>
  <c r="AF689" i="22" s="1"/>
  <c r="AG689" i="22" s="1"/>
  <c r="AI771" i="22"/>
  <c r="AE715" i="22"/>
  <c r="AF715" i="22" s="1"/>
  <c r="AG715" i="22" s="1"/>
  <c r="AI734" i="22"/>
  <c r="AE678" i="22"/>
  <c r="AF678" i="22" s="1"/>
  <c r="AG678" i="22" s="1"/>
  <c r="AI664" i="22"/>
  <c r="AI741" i="22"/>
  <c r="AE685" i="22"/>
  <c r="AF685" i="22" s="1"/>
  <c r="AG685" i="22" s="1"/>
  <c r="AE791" i="22"/>
  <c r="AF791" i="22" s="1"/>
  <c r="AG791" i="22" s="1"/>
  <c r="AE728" i="22"/>
  <c r="AF728" i="22" s="1"/>
  <c r="AG728" i="22" s="1"/>
  <c r="AI735" i="22"/>
  <c r="AI736" i="22"/>
  <c r="AE682" i="22"/>
  <c r="AF682" i="22" s="1"/>
  <c r="AG682" i="22" s="1"/>
  <c r="AE683" i="22"/>
  <c r="AF683" i="22" s="1"/>
  <c r="AG683" i="22" s="1"/>
  <c r="AE789" i="22"/>
  <c r="AF789" i="22" s="1"/>
  <c r="AG789" i="22" s="1"/>
  <c r="AE742" i="22"/>
  <c r="AF686" i="22"/>
  <c r="AG686" i="22" s="1"/>
  <c r="AF680" i="22"/>
  <c r="AG680" i="22" s="1"/>
  <c r="AE736" i="22"/>
  <c r="U4" i="19"/>
  <c r="Q4" i="19"/>
  <c r="M4" i="19"/>
  <c r="I4" i="19"/>
  <c r="U3" i="19"/>
  <c r="Q3" i="19"/>
  <c r="M3" i="19"/>
  <c r="I3" i="19"/>
  <c r="AA743" i="19"/>
  <c r="AA742" i="19"/>
  <c r="AA741" i="19"/>
  <c r="AA740" i="19"/>
  <c r="AA739" i="19"/>
  <c r="AA737" i="19"/>
  <c r="AA736" i="19"/>
  <c r="AA735" i="19"/>
  <c r="AA734" i="19"/>
  <c r="AA733" i="19"/>
  <c r="AA731" i="19"/>
  <c r="AA730" i="19"/>
  <c r="AA729" i="19"/>
  <c r="AA728" i="19"/>
  <c r="AA727" i="19"/>
  <c r="AA725" i="19"/>
  <c r="AA724" i="19"/>
  <c r="AA723" i="19"/>
  <c r="AA722" i="19"/>
  <c r="AA721" i="19"/>
  <c r="AA719" i="19"/>
  <c r="AA718" i="19"/>
  <c r="AA717" i="19"/>
  <c r="AA716" i="19"/>
  <c r="AA715" i="19"/>
  <c r="AA713" i="19"/>
  <c r="AA712" i="19"/>
  <c r="AA711" i="19"/>
  <c r="AA710" i="19"/>
  <c r="AA709" i="19"/>
  <c r="AA707" i="19"/>
  <c r="AA706" i="19"/>
  <c r="AA705" i="19"/>
  <c r="AA704" i="19"/>
  <c r="AA703" i="19"/>
  <c r="AA701" i="19"/>
  <c r="AA700" i="19"/>
  <c r="AA699" i="19"/>
  <c r="AA698" i="19"/>
  <c r="AA697" i="19"/>
  <c r="AA695" i="19"/>
  <c r="AA694" i="19"/>
  <c r="AA693" i="19"/>
  <c r="AA692" i="19"/>
  <c r="AA691" i="19"/>
  <c r="AA689" i="19"/>
  <c r="AA688" i="19"/>
  <c r="AA687" i="19"/>
  <c r="AA686" i="19"/>
  <c r="AA685" i="19"/>
  <c r="F682" i="19"/>
  <c r="AA681" i="19"/>
  <c r="AA680" i="19"/>
  <c r="AA679" i="19"/>
  <c r="AA678" i="19"/>
  <c r="AA677" i="19"/>
  <c r="R676" i="19"/>
  <c r="N676" i="19"/>
  <c r="J676" i="19"/>
  <c r="F676" i="19"/>
  <c r="AA675" i="19"/>
  <c r="AA674" i="19"/>
  <c r="AA673" i="19"/>
  <c r="AA672" i="19"/>
  <c r="AA671" i="19"/>
  <c r="F670" i="19"/>
  <c r="AA669" i="19"/>
  <c r="AA668" i="19"/>
  <c r="AA667" i="19"/>
  <c r="AA666" i="19"/>
  <c r="AA665" i="19"/>
  <c r="R664" i="19"/>
  <c r="N664" i="19"/>
  <c r="J664" i="19"/>
  <c r="F664" i="19"/>
  <c r="AA663" i="19"/>
  <c r="AA662" i="19"/>
  <c r="AA661" i="19"/>
  <c r="AA660" i="19"/>
  <c r="AA659" i="19"/>
  <c r="F658" i="19"/>
  <c r="AA657" i="19"/>
  <c r="AA656" i="19"/>
  <c r="AA655" i="19"/>
  <c r="AA654" i="19"/>
  <c r="AA653" i="19"/>
  <c r="R652" i="19"/>
  <c r="N652" i="19"/>
  <c r="J652" i="19"/>
  <c r="F652" i="19"/>
  <c r="AA651" i="19"/>
  <c r="AA650" i="19"/>
  <c r="AA649" i="19"/>
  <c r="AA648" i="19"/>
  <c r="AA647" i="19"/>
  <c r="F646" i="19"/>
  <c r="AA645" i="19"/>
  <c r="AA644" i="19"/>
  <c r="AA643" i="19"/>
  <c r="AA642" i="19"/>
  <c r="AA641" i="19"/>
  <c r="R640" i="19"/>
  <c r="N640" i="19"/>
  <c r="J640" i="19"/>
  <c r="F640" i="19"/>
  <c r="AA639" i="19"/>
  <c r="AA638" i="19"/>
  <c r="AA637" i="19"/>
  <c r="AA636" i="19"/>
  <c r="AA635" i="19"/>
  <c r="F634" i="19"/>
  <c r="AA633" i="19"/>
  <c r="AA632" i="19"/>
  <c r="AA631" i="19"/>
  <c r="AA630" i="19"/>
  <c r="AA629" i="19"/>
  <c r="R628" i="19"/>
  <c r="N628" i="19"/>
  <c r="AA627" i="19"/>
  <c r="AA626" i="19"/>
  <c r="AA625" i="19"/>
  <c r="AA624" i="19"/>
  <c r="AA623" i="19"/>
  <c r="AI774" i="22" l="1"/>
  <c r="AI761" i="22"/>
  <c r="AI762" i="22"/>
  <c r="AI759" i="22"/>
  <c r="AI780" i="22"/>
  <c r="AI744" i="22"/>
  <c r="AI845" i="22"/>
  <c r="AI783" i="22"/>
  <c r="AI756" i="22"/>
  <c r="AI739" i="22"/>
  <c r="AI738" i="22"/>
  <c r="AI748" i="22"/>
  <c r="AI766" i="22"/>
  <c r="AI750" i="22"/>
  <c r="AI784" i="22"/>
  <c r="AI765" i="22"/>
  <c r="AI747" i="22"/>
  <c r="AK618" i="22"/>
  <c r="AI768" i="22"/>
  <c r="AI676" i="22"/>
  <c r="AI684" i="22" s="1"/>
  <c r="E674" i="22"/>
  <c r="AI798" i="22"/>
  <c r="AI562" i="22"/>
  <c r="AG562" i="22"/>
  <c r="AG693" i="22"/>
  <c r="AG618" i="22"/>
  <c r="AE628" i="22"/>
  <c r="AF628" i="22" s="1"/>
  <c r="AI693" i="22"/>
  <c r="AI618" i="22"/>
  <c r="AE847" i="22"/>
  <c r="AF847" i="22" s="1"/>
  <c r="AG847" i="22" s="1"/>
  <c r="AE753" i="22"/>
  <c r="AF753" i="22" s="1"/>
  <c r="AG753" i="22" s="1"/>
  <c r="AI834" i="22"/>
  <c r="AE778" i="22"/>
  <c r="AF778" i="22" s="1"/>
  <c r="AG778" i="22" s="1"/>
  <c r="AE774" i="22"/>
  <c r="AF774" i="22" s="1"/>
  <c r="AG774" i="22" s="1"/>
  <c r="AE782" i="22"/>
  <c r="AF782" i="22" s="1"/>
  <c r="AG782" i="22" s="1"/>
  <c r="AE693" i="22"/>
  <c r="AF693" i="22" s="1"/>
  <c r="AE562" i="22"/>
  <c r="AF562" i="22" s="1"/>
  <c r="AE784" i="22"/>
  <c r="AF784" i="22" s="1"/>
  <c r="AG784" i="22" s="1"/>
  <c r="AE741" i="22"/>
  <c r="AF741" i="22" s="1"/>
  <c r="AG741" i="22" s="1"/>
  <c r="AE771" i="22"/>
  <c r="AF771" i="22" s="1"/>
  <c r="AG771" i="22" s="1"/>
  <c r="AI836" i="22"/>
  <c r="AE780" i="22"/>
  <c r="AF780" i="22" s="1"/>
  <c r="AG780" i="22" s="1"/>
  <c r="AI817" i="22"/>
  <c r="AE761" i="22"/>
  <c r="AF761" i="22" s="1"/>
  <c r="AG761" i="22" s="1"/>
  <c r="AI808" i="22"/>
  <c r="AE752" i="22"/>
  <c r="AF752" i="22" s="1"/>
  <c r="AG752" i="22" s="1"/>
  <c r="AF712" i="22"/>
  <c r="AG712" i="22" s="1"/>
  <c r="AG720" i="22" s="1"/>
  <c r="AE720" i="22"/>
  <c r="AF720" i="22" s="1"/>
  <c r="AE760" i="22"/>
  <c r="AF760" i="22" s="1"/>
  <c r="AG760" i="22" s="1"/>
  <c r="AI815" i="22"/>
  <c r="AE759" i="22"/>
  <c r="AI829" i="22"/>
  <c r="AE773" i="22"/>
  <c r="AF773" i="22" s="1"/>
  <c r="AG773" i="22" s="1"/>
  <c r="AI806" i="22"/>
  <c r="AE750" i="22"/>
  <c r="AE779" i="22"/>
  <c r="AF779" i="22" s="1"/>
  <c r="AG779" i="22" s="1"/>
  <c r="AE762" i="22"/>
  <c r="AF762" i="22" s="1"/>
  <c r="AG762" i="22" s="1"/>
  <c r="AI810" i="22"/>
  <c r="AE754" i="22"/>
  <c r="AF754" i="22" s="1"/>
  <c r="AG754" i="22" s="1"/>
  <c r="AE765" i="22"/>
  <c r="AF765" i="22" s="1"/>
  <c r="AG765" i="22" s="1"/>
  <c r="AI702" i="22"/>
  <c r="AI825" i="22"/>
  <c r="AE769" i="22"/>
  <c r="AF769" i="22" s="1"/>
  <c r="AG769" i="22" s="1"/>
  <c r="AE766" i="22"/>
  <c r="AF766" i="22" s="1"/>
  <c r="AG766" i="22" s="1"/>
  <c r="AE746" i="22"/>
  <c r="AF746" i="22" s="1"/>
  <c r="AG746" i="22" s="1"/>
  <c r="AI720" i="22"/>
  <c r="AE748" i="22"/>
  <c r="AF748" i="22" s="1"/>
  <c r="AG748" i="22" s="1"/>
  <c r="AI833" i="22"/>
  <c r="AE777" i="22"/>
  <c r="AI788" i="22"/>
  <c r="AE732" i="22"/>
  <c r="AF732" i="22" s="1"/>
  <c r="AG732" i="22" s="1"/>
  <c r="AI799" i="22"/>
  <c r="AE743" i="22"/>
  <c r="AF743" i="22" s="1"/>
  <c r="AG743" i="22" s="1"/>
  <c r="AI824" i="22"/>
  <c r="AE768" i="22"/>
  <c r="AI828" i="22"/>
  <c r="AE772" i="22"/>
  <c r="AF772" i="22" s="1"/>
  <c r="AG772" i="22" s="1"/>
  <c r="AE756" i="22"/>
  <c r="AF756" i="22" s="1"/>
  <c r="AG756" i="22" s="1"/>
  <c r="AI711" i="22"/>
  <c r="AI807" i="22"/>
  <c r="AE751" i="22"/>
  <c r="AF751" i="22" s="1"/>
  <c r="AG751" i="22" s="1"/>
  <c r="AE729" i="22"/>
  <c r="AF729" i="22" s="1"/>
  <c r="AF721" i="22"/>
  <c r="AG721" i="22" s="1"/>
  <c r="AG729" i="22" s="1"/>
  <c r="AE775" i="22"/>
  <c r="AF775" i="22" s="1"/>
  <c r="AG775" i="22" s="1"/>
  <c r="AI803" i="22"/>
  <c r="AE747" i="22"/>
  <c r="AF747" i="22" s="1"/>
  <c r="AG747" i="22" s="1"/>
  <c r="AE757" i="22"/>
  <c r="AF757" i="22" s="1"/>
  <c r="AG757" i="22" s="1"/>
  <c r="AE734" i="22"/>
  <c r="AF734" i="22" s="1"/>
  <c r="AG734" i="22" s="1"/>
  <c r="AI801" i="22"/>
  <c r="AE745" i="22"/>
  <c r="AF745" i="22" s="1"/>
  <c r="AG745" i="22" s="1"/>
  <c r="AE744" i="22"/>
  <c r="AF744" i="22" s="1"/>
  <c r="AG744" i="22" s="1"/>
  <c r="AE737" i="22"/>
  <c r="AF737" i="22" s="1"/>
  <c r="AG737" i="22" s="1"/>
  <c r="AE711" i="22"/>
  <c r="AF711" i="22" s="1"/>
  <c r="AF703" i="22"/>
  <c r="AG703" i="22" s="1"/>
  <c r="AG711" i="22" s="1"/>
  <c r="AI811" i="22"/>
  <c r="AE755" i="22"/>
  <c r="AF755" i="22" s="1"/>
  <c r="AG755" i="22" s="1"/>
  <c r="AE770" i="22"/>
  <c r="AF770" i="22" s="1"/>
  <c r="AG770" i="22" s="1"/>
  <c r="AF694" i="22"/>
  <c r="AG694" i="22" s="1"/>
  <c r="AG702" i="22" s="1"/>
  <c r="AE702" i="22"/>
  <c r="AF702" i="22" s="1"/>
  <c r="AI729" i="22"/>
  <c r="AI819" i="22"/>
  <c r="AE763" i="22"/>
  <c r="AF763" i="22" s="1"/>
  <c r="AG763" i="22" s="1"/>
  <c r="AE783" i="22"/>
  <c r="AF783" i="22" s="1"/>
  <c r="AG783" i="22" s="1"/>
  <c r="AE676" i="22"/>
  <c r="AI820" i="22"/>
  <c r="AE764" i="22"/>
  <c r="AF764" i="22" s="1"/>
  <c r="AG764" i="22" s="1"/>
  <c r="AE781" i="22"/>
  <c r="AF781" i="22" s="1"/>
  <c r="AG781" i="22" s="1"/>
  <c r="AI791" i="22"/>
  <c r="AI792" i="22"/>
  <c r="AE738" i="22"/>
  <c r="AF738" i="22" s="1"/>
  <c r="AG738" i="22" s="1"/>
  <c r="AE739" i="22"/>
  <c r="AF739" i="22" s="1"/>
  <c r="AG739" i="22" s="1"/>
  <c r="AE845" i="22"/>
  <c r="AF845" i="22" s="1"/>
  <c r="AG845" i="22" s="1"/>
  <c r="AF742" i="22"/>
  <c r="AG742" i="22" s="1"/>
  <c r="AE798" i="22"/>
  <c r="AF736" i="22"/>
  <c r="AG736" i="22" s="1"/>
  <c r="AE792" i="22"/>
  <c r="AA670" i="19"/>
  <c r="AB3" i="19"/>
  <c r="AA664" i="19"/>
  <c r="AB4" i="19"/>
  <c r="AA628" i="19"/>
  <c r="AA696" i="19"/>
  <c r="AA726" i="19"/>
  <c r="AA652" i="19"/>
  <c r="AA658" i="19"/>
  <c r="AA732" i="19"/>
  <c r="AA714" i="19"/>
  <c r="AA634" i="19"/>
  <c r="AA744" i="19"/>
  <c r="AA708" i="19"/>
  <c r="AA738" i="19"/>
  <c r="AA720" i="19"/>
  <c r="AA646" i="19"/>
  <c r="AA640" i="19"/>
  <c r="AA676" i="19"/>
  <c r="AA682" i="19"/>
  <c r="AA690" i="19"/>
  <c r="AA702" i="19"/>
  <c r="AI797" i="22" l="1"/>
  <c r="AI800" i="22"/>
  <c r="AI826" i="22"/>
  <c r="AI790" i="22"/>
  <c r="AI802" i="22"/>
  <c r="AI818" i="22"/>
  <c r="AI827" i="22"/>
  <c r="AI838" i="22"/>
  <c r="AI793" i="22"/>
  <c r="AI901" i="22"/>
  <c r="AI835" i="22"/>
  <c r="AI816" i="22"/>
  <c r="AI809" i="22"/>
  <c r="AI837" i="22"/>
  <c r="AI812" i="22"/>
  <c r="AI795" i="22"/>
  <c r="AI794" i="22"/>
  <c r="AI804" i="22"/>
  <c r="AI821" i="22"/>
  <c r="AI813" i="22"/>
  <c r="AI840" i="22"/>
  <c r="AI839" i="22"/>
  <c r="AI831" i="22"/>
  <c r="AI830" i="22"/>
  <c r="AI822" i="22"/>
  <c r="AK674" i="22"/>
  <c r="AE618" i="22"/>
  <c r="AF618" i="22" s="1"/>
  <c r="AI854" i="22"/>
  <c r="AG740" i="22"/>
  <c r="AG749" i="22"/>
  <c r="AF676" i="22"/>
  <c r="AG676" i="22" s="1"/>
  <c r="AG684" i="22" s="1"/>
  <c r="AG674" i="22" s="1"/>
  <c r="AE684" i="22"/>
  <c r="AF684" i="22" s="1"/>
  <c r="AI674" i="22"/>
  <c r="AI867" i="22"/>
  <c r="AE811" i="22"/>
  <c r="AF811" i="22" s="1"/>
  <c r="AG811" i="22" s="1"/>
  <c r="AI844" i="22"/>
  <c r="AE788" i="22"/>
  <c r="AF788" i="22" s="1"/>
  <c r="AG788" i="22" s="1"/>
  <c r="AI889" i="22"/>
  <c r="AE833" i="22"/>
  <c r="AE822" i="22"/>
  <c r="AF822" i="22" s="1"/>
  <c r="AG822" i="22" s="1"/>
  <c r="AE767" i="22"/>
  <c r="AF767" i="22" s="1"/>
  <c r="AF759" i="22"/>
  <c r="AG759" i="22" s="1"/>
  <c r="AG767" i="22" s="1"/>
  <c r="AI864" i="22"/>
  <c r="AE808" i="22"/>
  <c r="AF808" i="22" s="1"/>
  <c r="AG808" i="22" s="1"/>
  <c r="AE749" i="22"/>
  <c r="AF749" i="22" s="1"/>
  <c r="AE820" i="22"/>
  <c r="AF820" i="22" s="1"/>
  <c r="AG820" i="22" s="1"/>
  <c r="AE819" i="22"/>
  <c r="AF819" i="22" s="1"/>
  <c r="AG819" i="22" s="1"/>
  <c r="AE790" i="22"/>
  <c r="AF790" i="22" s="1"/>
  <c r="AG790" i="22" s="1"/>
  <c r="AI887" i="22"/>
  <c r="AE831" i="22"/>
  <c r="AF831" i="22" s="1"/>
  <c r="AG831" i="22" s="1"/>
  <c r="AE776" i="22"/>
  <c r="AF776" i="22" s="1"/>
  <c r="AF768" i="22"/>
  <c r="AG768" i="22" s="1"/>
  <c r="AG776" i="22" s="1"/>
  <c r="AF777" i="22"/>
  <c r="AG777" i="22" s="1"/>
  <c r="AG785" i="22" s="1"/>
  <c r="AE785" i="22"/>
  <c r="AF785" i="22" s="1"/>
  <c r="AI881" i="22"/>
  <c r="AE825" i="22"/>
  <c r="AF825" i="22" s="1"/>
  <c r="AG825" i="22" s="1"/>
  <c r="AE818" i="22"/>
  <c r="AF818" i="22" s="1"/>
  <c r="AG818" i="22" s="1"/>
  <c r="AI872" i="22"/>
  <c r="AE816" i="22"/>
  <c r="AF816" i="22" s="1"/>
  <c r="AG816" i="22" s="1"/>
  <c r="AI873" i="22"/>
  <c r="AE817" i="22"/>
  <c r="AF817" i="22" s="1"/>
  <c r="AG817" i="22" s="1"/>
  <c r="AI883" i="22"/>
  <c r="AE827" i="22"/>
  <c r="AF827" i="22" s="1"/>
  <c r="AG827" i="22" s="1"/>
  <c r="AE840" i="22"/>
  <c r="AF840" i="22" s="1"/>
  <c r="AG840" i="22" s="1"/>
  <c r="AI890" i="22"/>
  <c r="AE834" i="22"/>
  <c r="AF834" i="22" s="1"/>
  <c r="AG834" i="22" s="1"/>
  <c r="AE826" i="22"/>
  <c r="AF826" i="22" s="1"/>
  <c r="AG826" i="22" s="1"/>
  <c r="AE824" i="22"/>
  <c r="AE810" i="22"/>
  <c r="AF810" i="22" s="1"/>
  <c r="AG810" i="22" s="1"/>
  <c r="AF750" i="22"/>
  <c r="AG750" i="22" s="1"/>
  <c r="AG758" i="22" s="1"/>
  <c r="AE758" i="22"/>
  <c r="AF758" i="22" s="1"/>
  <c r="AI853" i="22"/>
  <c r="AE797" i="22"/>
  <c r="AF797" i="22" s="1"/>
  <c r="AG797" i="22" s="1"/>
  <c r="AI894" i="22"/>
  <c r="AE838" i="22"/>
  <c r="AF838" i="22" s="1"/>
  <c r="AG838" i="22" s="1"/>
  <c r="AI857" i="22"/>
  <c r="AE801" i="22"/>
  <c r="AF801" i="22" s="1"/>
  <c r="AG801" i="22" s="1"/>
  <c r="AE813" i="22"/>
  <c r="AF813" i="22" s="1"/>
  <c r="AG813" i="22" s="1"/>
  <c r="AI884" i="22"/>
  <c r="AE828" i="22"/>
  <c r="AF828" i="22" s="1"/>
  <c r="AG828" i="22" s="1"/>
  <c r="AI776" i="22"/>
  <c r="AI855" i="22"/>
  <c r="AE799" i="22"/>
  <c r="AF799" i="22" s="1"/>
  <c r="AG799" i="22" s="1"/>
  <c r="AI740" i="22"/>
  <c r="AI785" i="22"/>
  <c r="AE804" i="22"/>
  <c r="AF804" i="22" s="1"/>
  <c r="AG804" i="22" s="1"/>
  <c r="AI858" i="22"/>
  <c r="AE802" i="22"/>
  <c r="AF802" i="22" s="1"/>
  <c r="AG802" i="22" s="1"/>
  <c r="AI877" i="22"/>
  <c r="AE821" i="22"/>
  <c r="AF821" i="22" s="1"/>
  <c r="AG821" i="22" s="1"/>
  <c r="AE806" i="22"/>
  <c r="AI871" i="22"/>
  <c r="AE815" i="22"/>
  <c r="AI749" i="22"/>
  <c r="AE903" i="22"/>
  <c r="AF903" i="22" s="1"/>
  <c r="AG903" i="22" s="1"/>
  <c r="AE803" i="22"/>
  <c r="AF803" i="22" s="1"/>
  <c r="AG803" i="22" s="1"/>
  <c r="AE807" i="22"/>
  <c r="AF807" i="22" s="1"/>
  <c r="AG807" i="22" s="1"/>
  <c r="AI892" i="22"/>
  <c r="AE836" i="22"/>
  <c r="AF836" i="22" s="1"/>
  <c r="AG836" i="22" s="1"/>
  <c r="AE830" i="22"/>
  <c r="AF830" i="22" s="1"/>
  <c r="AG830" i="22" s="1"/>
  <c r="AI893" i="22"/>
  <c r="AE837" i="22"/>
  <c r="AF837" i="22" s="1"/>
  <c r="AG837" i="22" s="1"/>
  <c r="AE839" i="22"/>
  <c r="AF839" i="22" s="1"/>
  <c r="AG839" i="22" s="1"/>
  <c r="AI849" i="22"/>
  <c r="AE793" i="22"/>
  <c r="AF793" i="22" s="1"/>
  <c r="AG793" i="22" s="1"/>
  <c r="AE800" i="22"/>
  <c r="AF800" i="22" s="1"/>
  <c r="AG800" i="22" s="1"/>
  <c r="AE812" i="22"/>
  <c r="AF812" i="22" s="1"/>
  <c r="AG812" i="22" s="1"/>
  <c r="AE835" i="22"/>
  <c r="AF835" i="22" s="1"/>
  <c r="AG835" i="22" s="1"/>
  <c r="AI758" i="22"/>
  <c r="AI885" i="22"/>
  <c r="AE829" i="22"/>
  <c r="AF829" i="22" s="1"/>
  <c r="AG829" i="22" s="1"/>
  <c r="AI767" i="22"/>
  <c r="AI865" i="22"/>
  <c r="AE809" i="22"/>
  <c r="AF809" i="22" s="1"/>
  <c r="AG809" i="22" s="1"/>
  <c r="AI847" i="22"/>
  <c r="AI848" i="22"/>
  <c r="AE794" i="22"/>
  <c r="AF794" i="22" s="1"/>
  <c r="AG794" i="22" s="1"/>
  <c r="AE740" i="22"/>
  <c r="AF740" i="22" s="1"/>
  <c r="AE795" i="22"/>
  <c r="AF795" i="22" s="1"/>
  <c r="AG795" i="22" s="1"/>
  <c r="AE901" i="22"/>
  <c r="AF901" i="22" s="1"/>
  <c r="AG901" i="22" s="1"/>
  <c r="AE854" i="22"/>
  <c r="AF798" i="22"/>
  <c r="AG798" i="22" s="1"/>
  <c r="AE848" i="22"/>
  <c r="AF792" i="22"/>
  <c r="AG792" i="22" s="1"/>
  <c r="AA683" i="19"/>
  <c r="AA621" i="19"/>
  <c r="AI874" i="22" l="1"/>
  <c r="AI876" i="22"/>
  <c r="AI882" i="22"/>
  <c r="AI896" i="22"/>
  <c r="AI891" i="22"/>
  <c r="AI863" i="22"/>
  <c r="AI875" i="22"/>
  <c r="AI866" i="22"/>
  <c r="AI862" i="22"/>
  <c r="AI860" i="22"/>
  <c r="AI856" i="22"/>
  <c r="AI846" i="22"/>
  <c r="AI895" i="22"/>
  <c r="AI886" i="22"/>
  <c r="AI868" i="22"/>
  <c r="AI869" i="22"/>
  <c r="AI851" i="22"/>
  <c r="AI878" i="22"/>
  <c r="AI859" i="22"/>
  <c r="AI880" i="22"/>
  <c r="AI850" i="22"/>
  <c r="AI957" i="22"/>
  <c r="AK730" i="22"/>
  <c r="AI910" i="22"/>
  <c r="AG796" i="22"/>
  <c r="AG805" i="22"/>
  <c r="AE805" i="22"/>
  <c r="AF805" i="22" s="1"/>
  <c r="AE674" i="22"/>
  <c r="AF674" i="22" s="1"/>
  <c r="AI814" i="22"/>
  <c r="AI730" i="22"/>
  <c r="AE859" i="22"/>
  <c r="AF859" i="22" s="1"/>
  <c r="AG859" i="22" s="1"/>
  <c r="AI940" i="22"/>
  <c r="AE884" i="22"/>
  <c r="AF884" i="22" s="1"/>
  <c r="AG884" i="22" s="1"/>
  <c r="AI913" i="22"/>
  <c r="AE857" i="22"/>
  <c r="AF857" i="22" s="1"/>
  <c r="AG857" i="22" s="1"/>
  <c r="AI923" i="22"/>
  <c r="AE867" i="22"/>
  <c r="AF867" i="22" s="1"/>
  <c r="AG867" i="22" s="1"/>
  <c r="AE865" i="22"/>
  <c r="AF865" i="22" s="1"/>
  <c r="AG865" i="22" s="1"/>
  <c r="AE885" i="22"/>
  <c r="AF885" i="22" s="1"/>
  <c r="AG885" i="22" s="1"/>
  <c r="AI947" i="22"/>
  <c r="AE891" i="22"/>
  <c r="AF891" i="22" s="1"/>
  <c r="AG891" i="22" s="1"/>
  <c r="AE849" i="22"/>
  <c r="AF849" i="22" s="1"/>
  <c r="AG849" i="22" s="1"/>
  <c r="AE863" i="22"/>
  <c r="AF863" i="22" s="1"/>
  <c r="AG863" i="22" s="1"/>
  <c r="AI823" i="22"/>
  <c r="AI832" i="22"/>
  <c r="AE882" i="22"/>
  <c r="AF882" i="22" s="1"/>
  <c r="AG882" i="22" s="1"/>
  <c r="AE883" i="22"/>
  <c r="AF883" i="22" s="1"/>
  <c r="AG883" i="22" s="1"/>
  <c r="AI928" i="22"/>
  <c r="AE872" i="22"/>
  <c r="AF872" i="22" s="1"/>
  <c r="AG872" i="22" s="1"/>
  <c r="AE881" i="22"/>
  <c r="AF881" i="22" s="1"/>
  <c r="AG881" i="22" s="1"/>
  <c r="AI841" i="22"/>
  <c r="AI900" i="22"/>
  <c r="AE844" i="22"/>
  <c r="AF844" i="22" s="1"/>
  <c r="AG844" i="22" s="1"/>
  <c r="AI927" i="22"/>
  <c r="AE871" i="22"/>
  <c r="AE887" i="22"/>
  <c r="AF887" i="22" s="1"/>
  <c r="AG887" i="22" s="1"/>
  <c r="AE846" i="22"/>
  <c r="AF846" i="22" s="1"/>
  <c r="AG846" i="22" s="1"/>
  <c r="AE875" i="22"/>
  <c r="AF875" i="22" s="1"/>
  <c r="AG875" i="22" s="1"/>
  <c r="AE868" i="22"/>
  <c r="AF868" i="22" s="1"/>
  <c r="AG868" i="22" s="1"/>
  <c r="AE814" i="22"/>
  <c r="AF814" i="22" s="1"/>
  <c r="AF806" i="22"/>
  <c r="AG806" i="22" s="1"/>
  <c r="AG814" i="22" s="1"/>
  <c r="AE877" i="22"/>
  <c r="AF877" i="22" s="1"/>
  <c r="AG877" i="22" s="1"/>
  <c r="AE860" i="22"/>
  <c r="AF860" i="22" s="1"/>
  <c r="AG860" i="22" s="1"/>
  <c r="AE853" i="22"/>
  <c r="AF853" i="22" s="1"/>
  <c r="AG853" i="22" s="1"/>
  <c r="AI929" i="22"/>
  <c r="AE873" i="22"/>
  <c r="AF873" i="22" s="1"/>
  <c r="AG873" i="22" s="1"/>
  <c r="AE874" i="22"/>
  <c r="AF874" i="22" s="1"/>
  <c r="AG874" i="22" s="1"/>
  <c r="AI796" i="22"/>
  <c r="AE895" i="22"/>
  <c r="AF895" i="22" s="1"/>
  <c r="AG895" i="22" s="1"/>
  <c r="AI911" i="22"/>
  <c r="AE855" i="22"/>
  <c r="AF855" i="22" s="1"/>
  <c r="AG855" i="22" s="1"/>
  <c r="AE880" i="22"/>
  <c r="AE890" i="22"/>
  <c r="AF890" i="22" s="1"/>
  <c r="AG890" i="22" s="1"/>
  <c r="AE896" i="22"/>
  <c r="AF896" i="22" s="1"/>
  <c r="AG896" i="22" s="1"/>
  <c r="AE889" i="22"/>
  <c r="AE856" i="22"/>
  <c r="AF856" i="22" s="1"/>
  <c r="AG856" i="22" s="1"/>
  <c r="AI949" i="22"/>
  <c r="AE893" i="22"/>
  <c r="AF893" i="22" s="1"/>
  <c r="AG893" i="22" s="1"/>
  <c r="AE886" i="22"/>
  <c r="AF886" i="22" s="1"/>
  <c r="AG886" i="22" s="1"/>
  <c r="AE892" i="22"/>
  <c r="AF892" i="22" s="1"/>
  <c r="AG892" i="22" s="1"/>
  <c r="AE959" i="22"/>
  <c r="AF959" i="22" s="1"/>
  <c r="AG959" i="22" s="1"/>
  <c r="AE823" i="22"/>
  <c r="AF823" i="22" s="1"/>
  <c r="AF815" i="22"/>
  <c r="AG815" i="22" s="1"/>
  <c r="AG823" i="22" s="1"/>
  <c r="AE862" i="22"/>
  <c r="AE858" i="22"/>
  <c r="AF858" i="22" s="1"/>
  <c r="AG858" i="22" s="1"/>
  <c r="AE869" i="22"/>
  <c r="AF869" i="22" s="1"/>
  <c r="AG869" i="22" s="1"/>
  <c r="AE894" i="22"/>
  <c r="AF894" i="22" s="1"/>
  <c r="AG894" i="22" s="1"/>
  <c r="AI805" i="22"/>
  <c r="AI922" i="22"/>
  <c r="AE866" i="22"/>
  <c r="AF866" i="22" s="1"/>
  <c r="AG866" i="22" s="1"/>
  <c r="AF824" i="22"/>
  <c r="AG824" i="22" s="1"/>
  <c r="AG832" i="22" s="1"/>
  <c r="AE832" i="22"/>
  <c r="AF832" i="22" s="1"/>
  <c r="AI932" i="22"/>
  <c r="AE876" i="22"/>
  <c r="AF876" i="22" s="1"/>
  <c r="AG876" i="22" s="1"/>
  <c r="AE864" i="22"/>
  <c r="AF864" i="22" s="1"/>
  <c r="AG864" i="22" s="1"/>
  <c r="AE878" i="22"/>
  <c r="AF878" i="22" s="1"/>
  <c r="AG878" i="22" s="1"/>
  <c r="AF833" i="22"/>
  <c r="AG833" i="22" s="1"/>
  <c r="AG841" i="22" s="1"/>
  <c r="AE841" i="22"/>
  <c r="AF841" i="22" s="1"/>
  <c r="AE730" i="22"/>
  <c r="AF730" i="22" s="1"/>
  <c r="AI903" i="22"/>
  <c r="AI904" i="22"/>
  <c r="AE850" i="22"/>
  <c r="AF850" i="22" s="1"/>
  <c r="AG850" i="22" s="1"/>
  <c r="AE796" i="22"/>
  <c r="AF796" i="22" s="1"/>
  <c r="AE851" i="22"/>
  <c r="AF851" i="22" s="1"/>
  <c r="AG851" i="22" s="1"/>
  <c r="AI1013" i="22"/>
  <c r="AE957" i="22"/>
  <c r="AF957" i="22" s="1"/>
  <c r="AG957" i="22" s="1"/>
  <c r="AF854" i="22"/>
  <c r="AG854" i="22" s="1"/>
  <c r="AE910" i="22"/>
  <c r="AE904" i="22"/>
  <c r="AF848" i="22"/>
  <c r="AG848" i="22" s="1"/>
  <c r="U13" i="19"/>
  <c r="Q13" i="19"/>
  <c r="M13" i="19"/>
  <c r="I13" i="19"/>
  <c r="U12" i="19"/>
  <c r="Q12" i="19"/>
  <c r="M12" i="19"/>
  <c r="I12" i="19"/>
  <c r="U11" i="19"/>
  <c r="Q11" i="19"/>
  <c r="M11" i="19"/>
  <c r="I11" i="19"/>
  <c r="U10" i="19"/>
  <c r="Q10" i="19"/>
  <c r="M10" i="19"/>
  <c r="I10" i="19"/>
  <c r="U9" i="19"/>
  <c r="Q9" i="19"/>
  <c r="M9" i="19"/>
  <c r="I9" i="19"/>
  <c r="U7" i="19"/>
  <c r="Q7" i="19"/>
  <c r="M7" i="19"/>
  <c r="I7" i="19"/>
  <c r="U6" i="19"/>
  <c r="Q6" i="19"/>
  <c r="M6" i="19"/>
  <c r="I6" i="19"/>
  <c r="U5" i="19"/>
  <c r="Q5" i="19"/>
  <c r="M5" i="19"/>
  <c r="I5" i="19"/>
  <c r="AI950" i="22" l="1"/>
  <c r="AI948" i="22"/>
  <c r="AI946" i="22"/>
  <c r="AI930" i="22"/>
  <c r="AI902" i="22"/>
  <c r="AI938" i="22"/>
  <c r="AI918" i="22"/>
  <c r="AI920" i="22"/>
  <c r="AI937" i="22"/>
  <c r="AI939" i="22"/>
  <c r="AI941" i="22"/>
  <c r="AI931" i="22"/>
  <c r="AI945" i="22"/>
  <c r="AI919" i="22"/>
  <c r="AI921" i="22"/>
  <c r="AI914" i="22"/>
  <c r="AI912" i="22"/>
  <c r="AI905" i="22"/>
  <c r="AI934" i="22"/>
  <c r="AI933" i="22"/>
  <c r="AI943" i="22"/>
  <c r="AI924" i="22"/>
  <c r="AI906" i="22"/>
  <c r="AI916" i="22"/>
  <c r="AI936" i="22"/>
  <c r="AI925" i="22"/>
  <c r="AI915" i="22"/>
  <c r="AI952" i="22"/>
  <c r="AI951" i="22"/>
  <c r="AI942" i="22"/>
  <c r="AI907" i="22"/>
  <c r="AI909" i="22"/>
  <c r="AK786" i="22"/>
  <c r="AI966" i="22"/>
  <c r="AG861" i="22"/>
  <c r="AG852" i="22"/>
  <c r="AI786" i="22"/>
  <c r="AI1001" i="22"/>
  <c r="AE945" i="22"/>
  <c r="AE934" i="22"/>
  <c r="AF934" i="22" s="1"/>
  <c r="AG934" i="22" s="1"/>
  <c r="AE920" i="22"/>
  <c r="AF920" i="22" s="1"/>
  <c r="AG920" i="22" s="1"/>
  <c r="AE922" i="22"/>
  <c r="AF922" i="22" s="1"/>
  <c r="AG922" i="22" s="1"/>
  <c r="AI1006" i="22"/>
  <c r="AE950" i="22"/>
  <c r="AF950" i="22" s="1"/>
  <c r="AG950" i="22" s="1"/>
  <c r="AE918" i="22"/>
  <c r="AI1004" i="22"/>
  <c r="AE948" i="22"/>
  <c r="AF948" i="22" s="1"/>
  <c r="AG948" i="22" s="1"/>
  <c r="AI897" i="22"/>
  <c r="AE936" i="22"/>
  <c r="AE951" i="22"/>
  <c r="AF951" i="22" s="1"/>
  <c r="AG951" i="22" s="1"/>
  <c r="AI965" i="22"/>
  <c r="AE909" i="22"/>
  <c r="AF909" i="22" s="1"/>
  <c r="AG909" i="22" s="1"/>
  <c r="AE933" i="22"/>
  <c r="AF933" i="22" s="1"/>
  <c r="AG933" i="22" s="1"/>
  <c r="AI987" i="22"/>
  <c r="AE931" i="22"/>
  <c r="AF931" i="22" s="1"/>
  <c r="AG931" i="22" s="1"/>
  <c r="AI958" i="22"/>
  <c r="AE902" i="22"/>
  <c r="AF902" i="22" s="1"/>
  <c r="AG902" i="22" s="1"/>
  <c r="AE879" i="22"/>
  <c r="AF879" i="22" s="1"/>
  <c r="AF871" i="22"/>
  <c r="AG871" i="22" s="1"/>
  <c r="AG879" i="22" s="1"/>
  <c r="AI956" i="22"/>
  <c r="AE900" i="22"/>
  <c r="AF900" i="22" s="1"/>
  <c r="AG900" i="22" s="1"/>
  <c r="AE937" i="22"/>
  <c r="AF937" i="22" s="1"/>
  <c r="AG937" i="22" s="1"/>
  <c r="AI994" i="22"/>
  <c r="AE938" i="22"/>
  <c r="AF938" i="22" s="1"/>
  <c r="AG938" i="22" s="1"/>
  <c r="AE905" i="22"/>
  <c r="AF905" i="22" s="1"/>
  <c r="AG905" i="22" s="1"/>
  <c r="AE947" i="22"/>
  <c r="AF947" i="22" s="1"/>
  <c r="AG947" i="22" s="1"/>
  <c r="AE870" i="22"/>
  <c r="AF870" i="22" s="1"/>
  <c r="AF862" i="22"/>
  <c r="AG862" i="22" s="1"/>
  <c r="AG870" i="22" s="1"/>
  <c r="AE942" i="22"/>
  <c r="AF942" i="22" s="1"/>
  <c r="AG942" i="22" s="1"/>
  <c r="AE911" i="22"/>
  <c r="AF911" i="22" s="1"/>
  <c r="AG911" i="22" s="1"/>
  <c r="AE930" i="22"/>
  <c r="AF930" i="22" s="1"/>
  <c r="AG930" i="22" s="1"/>
  <c r="AE941" i="22"/>
  <c r="AF941" i="22" s="1"/>
  <c r="AG941" i="22" s="1"/>
  <c r="AE861" i="22"/>
  <c r="AF861" i="22" s="1"/>
  <c r="AI970" i="22"/>
  <c r="AE914" i="22"/>
  <c r="AF914" i="22" s="1"/>
  <c r="AG914" i="22" s="1"/>
  <c r="AI870" i="22"/>
  <c r="AE1015" i="22"/>
  <c r="AF1015" i="22" s="1"/>
  <c r="AG1015" i="22" s="1"/>
  <c r="AI968" i="22"/>
  <c r="AE912" i="22"/>
  <c r="AF912" i="22" s="1"/>
  <c r="AG912" i="22" s="1"/>
  <c r="AE946" i="22"/>
  <c r="AF946" i="22" s="1"/>
  <c r="AG946" i="22" s="1"/>
  <c r="AI888" i="22"/>
  <c r="AI861" i="22"/>
  <c r="AE924" i="22"/>
  <c r="AF924" i="22" s="1"/>
  <c r="AG924" i="22" s="1"/>
  <c r="AE927" i="22"/>
  <c r="AI852" i="22"/>
  <c r="AI975" i="22"/>
  <c r="AE919" i="22"/>
  <c r="AF919" i="22" s="1"/>
  <c r="AG919" i="22" s="1"/>
  <c r="AE940" i="22"/>
  <c r="AF940" i="22" s="1"/>
  <c r="AG940" i="22" s="1"/>
  <c r="AE932" i="22"/>
  <c r="AF932" i="22" s="1"/>
  <c r="AG932" i="22" s="1"/>
  <c r="AE925" i="22"/>
  <c r="AF925" i="22" s="1"/>
  <c r="AG925" i="22" s="1"/>
  <c r="AE888" i="22"/>
  <c r="AF888" i="22" s="1"/>
  <c r="AF880" i="22"/>
  <c r="AG880" i="22" s="1"/>
  <c r="AG888" i="22" s="1"/>
  <c r="AI972" i="22"/>
  <c r="AE916" i="22"/>
  <c r="AF916" i="22" s="1"/>
  <c r="AG916" i="22" s="1"/>
  <c r="AI984" i="22"/>
  <c r="AE928" i="22"/>
  <c r="AF928" i="22" s="1"/>
  <c r="AG928" i="22" s="1"/>
  <c r="AE949" i="22"/>
  <c r="AF949" i="22" s="1"/>
  <c r="AG949" i="22" s="1"/>
  <c r="AE897" i="22"/>
  <c r="AF897" i="22" s="1"/>
  <c r="AF889" i="22"/>
  <c r="AG889" i="22" s="1"/>
  <c r="AG897" i="22" s="1"/>
  <c r="AE952" i="22"/>
  <c r="AF952" i="22" s="1"/>
  <c r="AG952" i="22" s="1"/>
  <c r="AE929" i="22"/>
  <c r="AF929" i="22" s="1"/>
  <c r="AG929" i="22" s="1"/>
  <c r="AE943" i="22"/>
  <c r="AF943" i="22" s="1"/>
  <c r="AG943" i="22" s="1"/>
  <c r="AI879" i="22"/>
  <c r="AE939" i="22"/>
  <c r="AF939" i="22" s="1"/>
  <c r="AG939" i="22" s="1"/>
  <c r="AI977" i="22"/>
  <c r="AE921" i="22"/>
  <c r="AF921" i="22" s="1"/>
  <c r="AG921" i="22" s="1"/>
  <c r="AI979" i="22"/>
  <c r="AE923" i="22"/>
  <c r="AF923" i="22" s="1"/>
  <c r="AG923" i="22" s="1"/>
  <c r="AE913" i="22"/>
  <c r="AF913" i="22" s="1"/>
  <c r="AG913" i="22" s="1"/>
  <c r="AE915" i="22"/>
  <c r="AF915" i="22" s="1"/>
  <c r="AG915" i="22" s="1"/>
  <c r="AE786" i="22"/>
  <c r="AF786" i="22" s="1"/>
  <c r="AI959" i="22"/>
  <c r="AI960" i="22"/>
  <c r="AE906" i="22"/>
  <c r="AF906" i="22" s="1"/>
  <c r="AG906" i="22" s="1"/>
  <c r="AE852" i="22"/>
  <c r="AF852" i="22" s="1"/>
  <c r="AE907" i="22"/>
  <c r="AF907" i="22" s="1"/>
  <c r="AG907" i="22" s="1"/>
  <c r="AI1069" i="22"/>
  <c r="AE1013" i="22"/>
  <c r="AF1013" i="22" s="1"/>
  <c r="AG1013" i="22" s="1"/>
  <c r="AE966" i="22"/>
  <c r="AF910" i="22"/>
  <c r="AG910" i="22" s="1"/>
  <c r="AE960" i="22"/>
  <c r="AF904" i="22"/>
  <c r="AG904" i="22" s="1"/>
  <c r="AB5" i="19"/>
  <c r="AB6" i="19"/>
  <c r="AB7" i="19"/>
  <c r="AB9" i="19"/>
  <c r="AB10" i="19"/>
  <c r="AB11" i="19"/>
  <c r="AB12" i="19"/>
  <c r="AB13" i="19"/>
  <c r="U58" i="19"/>
  <c r="Q58" i="19"/>
  <c r="M58" i="19"/>
  <c r="I58" i="19"/>
  <c r="D50" i="19"/>
  <c r="D44" i="19"/>
  <c r="D38" i="19"/>
  <c r="D32" i="19"/>
  <c r="Z4" i="19"/>
  <c r="AI992" i="22" l="1"/>
  <c r="AI995" i="22"/>
  <c r="AI969" i="22"/>
  <c r="AI976" i="22"/>
  <c r="AI997" i="22"/>
  <c r="AI996" i="22"/>
  <c r="AI978" i="22"/>
  <c r="AI1002" i="22"/>
  <c r="AI986" i="22"/>
  <c r="AI985" i="22"/>
  <c r="AI993" i="22"/>
  <c r="AI974" i="22"/>
  <c r="AI989" i="22"/>
  <c r="AI983" i="22"/>
  <c r="AI988" i="22"/>
  <c r="AI990" i="22"/>
  <c r="AI1005" i="22"/>
  <c r="AI1003" i="22"/>
  <c r="AI967" i="22"/>
  <c r="AI961" i="22"/>
  <c r="AI963" i="22"/>
  <c r="AI999" i="22"/>
  <c r="AI998" i="22"/>
  <c r="AI981" i="22"/>
  <c r="AI980" i="22"/>
  <c r="AI962" i="22"/>
  <c r="AI971" i="22"/>
  <c r="AI1008" i="22"/>
  <c r="AI1007" i="22"/>
  <c r="AK842" i="22"/>
  <c r="AI1022" i="22"/>
  <c r="AG908" i="22"/>
  <c r="AG917" i="22"/>
  <c r="AI842" i="22"/>
  <c r="AE977" i="22"/>
  <c r="AF977" i="22" s="1"/>
  <c r="AG977" i="22" s="1"/>
  <c r="AE995" i="22"/>
  <c r="AF995" i="22" s="1"/>
  <c r="AG995" i="22" s="1"/>
  <c r="AE1008" i="22"/>
  <c r="AF1008" i="22" s="1"/>
  <c r="AG1008" i="22" s="1"/>
  <c r="AE984" i="22"/>
  <c r="AF984" i="22" s="1"/>
  <c r="AG984" i="22" s="1"/>
  <c r="AE981" i="22"/>
  <c r="AF981" i="22" s="1"/>
  <c r="AG981" i="22" s="1"/>
  <c r="AE935" i="22"/>
  <c r="AF935" i="22" s="1"/>
  <c r="AF927" i="22"/>
  <c r="AG927" i="22" s="1"/>
  <c r="AG935" i="22" s="1"/>
  <c r="AE1071" i="22"/>
  <c r="AF1071" i="22" s="1"/>
  <c r="AG1071" i="22" s="1"/>
  <c r="AE970" i="22"/>
  <c r="AF970" i="22" s="1"/>
  <c r="AG970" i="22" s="1"/>
  <c r="AE994" i="22"/>
  <c r="AF994" i="22" s="1"/>
  <c r="AG994" i="22" s="1"/>
  <c r="AE989" i="22"/>
  <c r="AF989" i="22" s="1"/>
  <c r="AG989" i="22" s="1"/>
  <c r="AI917" i="22"/>
  <c r="AE926" i="22"/>
  <c r="AF926" i="22" s="1"/>
  <c r="AF918" i="22"/>
  <c r="AG918" i="22" s="1"/>
  <c r="AG926" i="22" s="1"/>
  <c r="AE1006" i="22"/>
  <c r="AF1006" i="22" s="1"/>
  <c r="AG1006" i="22" s="1"/>
  <c r="AE976" i="22"/>
  <c r="AF976" i="22" s="1"/>
  <c r="AG976" i="22" s="1"/>
  <c r="AE979" i="22"/>
  <c r="AF979" i="22" s="1"/>
  <c r="AG979" i="22" s="1"/>
  <c r="AI1041" i="22"/>
  <c r="AE985" i="22"/>
  <c r="AF985" i="22" s="1"/>
  <c r="AG985" i="22" s="1"/>
  <c r="AI1061" i="22"/>
  <c r="AE1005" i="22"/>
  <c r="AF1005" i="22" s="1"/>
  <c r="AG1005" i="22" s="1"/>
  <c r="AI1031" i="22"/>
  <c r="AE975" i="22"/>
  <c r="AF975" i="22" s="1"/>
  <c r="AG975" i="22" s="1"/>
  <c r="AI1039" i="22"/>
  <c r="AE983" i="22"/>
  <c r="AI1024" i="22"/>
  <c r="AE968" i="22"/>
  <c r="AF968" i="22" s="1"/>
  <c r="AG968" i="22" s="1"/>
  <c r="AE998" i="22"/>
  <c r="AF998" i="22" s="1"/>
  <c r="AG998" i="22" s="1"/>
  <c r="AE961" i="22"/>
  <c r="AF961" i="22" s="1"/>
  <c r="AG961" i="22" s="1"/>
  <c r="AI1012" i="22"/>
  <c r="AE956" i="22"/>
  <c r="AF956" i="22" s="1"/>
  <c r="AG956" i="22" s="1"/>
  <c r="AE987" i="22"/>
  <c r="AF987" i="22" s="1"/>
  <c r="AG987" i="22" s="1"/>
  <c r="AF936" i="22"/>
  <c r="AG936" i="22" s="1"/>
  <c r="AG944" i="22" s="1"/>
  <c r="AE944" i="22"/>
  <c r="AF944" i="22" s="1"/>
  <c r="AI1030" i="22"/>
  <c r="AE974" i="22"/>
  <c r="AE953" i="22"/>
  <c r="AF953" i="22" s="1"/>
  <c r="AF945" i="22"/>
  <c r="AG945" i="22" s="1"/>
  <c r="AG953" i="22" s="1"/>
  <c r="AE969" i="22"/>
  <c r="AF969" i="22" s="1"/>
  <c r="AG969" i="22" s="1"/>
  <c r="AE999" i="22"/>
  <c r="AF999" i="22" s="1"/>
  <c r="AG999" i="22" s="1"/>
  <c r="AI935" i="22"/>
  <c r="AE980" i="22"/>
  <c r="AF980" i="22" s="1"/>
  <c r="AG980" i="22" s="1"/>
  <c r="AE1002" i="22"/>
  <c r="AF1002" i="22" s="1"/>
  <c r="AG1002" i="22" s="1"/>
  <c r="AI1053" i="22"/>
  <c r="AE997" i="22"/>
  <c r="AF997" i="22" s="1"/>
  <c r="AG997" i="22" s="1"/>
  <c r="AI1023" i="22"/>
  <c r="AE967" i="22"/>
  <c r="AF967" i="22" s="1"/>
  <c r="AG967" i="22" s="1"/>
  <c r="AE1003" i="22"/>
  <c r="AF1003" i="22" s="1"/>
  <c r="AG1003" i="22" s="1"/>
  <c r="AI908" i="22"/>
  <c r="AI1048" i="22"/>
  <c r="AE992" i="22"/>
  <c r="AE1004" i="22"/>
  <c r="AF1004" i="22" s="1"/>
  <c r="AG1004" i="22" s="1"/>
  <c r="AI926" i="22"/>
  <c r="AI1057" i="22"/>
  <c r="AE1001" i="22"/>
  <c r="AE917" i="22"/>
  <c r="AF917" i="22" s="1"/>
  <c r="AE971" i="22"/>
  <c r="AF971" i="22" s="1"/>
  <c r="AG971" i="22" s="1"/>
  <c r="AE972" i="22"/>
  <c r="AF972" i="22" s="1"/>
  <c r="AG972" i="22" s="1"/>
  <c r="AE988" i="22"/>
  <c r="AF988" i="22" s="1"/>
  <c r="AG988" i="22" s="1"/>
  <c r="AE996" i="22"/>
  <c r="AF996" i="22" s="1"/>
  <c r="AG996" i="22" s="1"/>
  <c r="AI1042" i="22"/>
  <c r="AE986" i="22"/>
  <c r="AF986" i="22" s="1"/>
  <c r="AG986" i="22" s="1"/>
  <c r="AI1049" i="22"/>
  <c r="AE993" i="22"/>
  <c r="AF993" i="22" s="1"/>
  <c r="AG993" i="22" s="1"/>
  <c r="AE958" i="22"/>
  <c r="AF958" i="22" s="1"/>
  <c r="AG958" i="22" s="1"/>
  <c r="AE965" i="22"/>
  <c r="AF965" i="22" s="1"/>
  <c r="AG965" i="22" s="1"/>
  <c r="AE1007" i="22"/>
  <c r="AF1007" i="22" s="1"/>
  <c r="AG1007" i="22" s="1"/>
  <c r="AI944" i="22"/>
  <c r="AE978" i="22"/>
  <c r="AF978" i="22" s="1"/>
  <c r="AG978" i="22" s="1"/>
  <c r="AE990" i="22"/>
  <c r="AF990" i="22" s="1"/>
  <c r="AG990" i="22" s="1"/>
  <c r="AI953" i="22"/>
  <c r="AI1015" i="22"/>
  <c r="AI1016" i="22"/>
  <c r="AI1018" i="22"/>
  <c r="AE962" i="22"/>
  <c r="AF962" i="22" s="1"/>
  <c r="AG962" i="22" s="1"/>
  <c r="AE908" i="22"/>
  <c r="AF908" i="22" s="1"/>
  <c r="AE963" i="22"/>
  <c r="AF963" i="22" s="1"/>
  <c r="AG963" i="22" s="1"/>
  <c r="AE1069" i="22"/>
  <c r="AF1069" i="22" s="1"/>
  <c r="AG1069" i="22" s="1"/>
  <c r="AF966" i="22"/>
  <c r="AG966" i="22" s="1"/>
  <c r="AE1022" i="22"/>
  <c r="AF960" i="22"/>
  <c r="AG960" i="22" s="1"/>
  <c r="AE1016" i="22"/>
  <c r="AE842" i="22"/>
  <c r="AF842" i="22" s="1"/>
  <c r="AB58" i="19"/>
  <c r="W16" i="19"/>
  <c r="D123" i="19"/>
  <c r="D185" i="19" s="1"/>
  <c r="D247" i="19" s="1"/>
  <c r="D309" i="19" s="1"/>
  <c r="D371" i="19" s="1"/>
  <c r="D433" i="19" s="1"/>
  <c r="D495" i="19" s="1"/>
  <c r="D557" i="19" s="1"/>
  <c r="D619" i="19" s="1"/>
  <c r="D681" i="19" s="1"/>
  <c r="D122" i="19"/>
  <c r="D184" i="19" s="1"/>
  <c r="D246" i="19" s="1"/>
  <c r="D308" i="19" s="1"/>
  <c r="D370" i="19" s="1"/>
  <c r="D432" i="19" s="1"/>
  <c r="D494" i="19" s="1"/>
  <c r="D556" i="19" s="1"/>
  <c r="D618" i="19" s="1"/>
  <c r="D680" i="19" s="1"/>
  <c r="D121" i="19"/>
  <c r="D183" i="19" s="1"/>
  <c r="D245" i="19" s="1"/>
  <c r="D307" i="19" s="1"/>
  <c r="D369" i="19" s="1"/>
  <c r="D431" i="19" s="1"/>
  <c r="D493" i="19" s="1"/>
  <c r="D555" i="19" s="1"/>
  <c r="D617" i="19" s="1"/>
  <c r="D679" i="19" s="1"/>
  <c r="D120" i="19"/>
  <c r="D182" i="19" s="1"/>
  <c r="D119" i="19"/>
  <c r="D181" i="19" s="1"/>
  <c r="D243" i="19" s="1"/>
  <c r="D117" i="19"/>
  <c r="D179" i="19" s="1"/>
  <c r="D241" i="19" s="1"/>
  <c r="D303" i="19" s="1"/>
  <c r="D365" i="19" s="1"/>
  <c r="D427" i="19" s="1"/>
  <c r="D489" i="19" s="1"/>
  <c r="D551" i="19" s="1"/>
  <c r="D613" i="19" s="1"/>
  <c r="D675" i="19" s="1"/>
  <c r="D116" i="19"/>
  <c r="D178" i="19" s="1"/>
  <c r="D240" i="19" s="1"/>
  <c r="D302" i="19" s="1"/>
  <c r="D364" i="19" s="1"/>
  <c r="D426" i="19" s="1"/>
  <c r="D488" i="19" s="1"/>
  <c r="D550" i="19" s="1"/>
  <c r="D612" i="19" s="1"/>
  <c r="D674" i="19" s="1"/>
  <c r="D115" i="19"/>
  <c r="D177" i="19" s="1"/>
  <c r="D239" i="19" s="1"/>
  <c r="D114" i="19"/>
  <c r="D176" i="19" s="1"/>
  <c r="D238" i="19" s="1"/>
  <c r="D300" i="19" s="1"/>
  <c r="D362" i="19" s="1"/>
  <c r="D113" i="19"/>
  <c r="D175" i="19" s="1"/>
  <c r="D111" i="19"/>
  <c r="D173" i="19" s="1"/>
  <c r="D235" i="19" s="1"/>
  <c r="D297" i="19" s="1"/>
  <c r="D359" i="19" s="1"/>
  <c r="D421" i="19" s="1"/>
  <c r="D483" i="19" s="1"/>
  <c r="D545" i="19" s="1"/>
  <c r="D607" i="19" s="1"/>
  <c r="D669" i="19" s="1"/>
  <c r="D110" i="19"/>
  <c r="D172" i="19" s="1"/>
  <c r="D234" i="19" s="1"/>
  <c r="D296" i="19" s="1"/>
  <c r="D358" i="19" s="1"/>
  <c r="D420" i="19" s="1"/>
  <c r="D482" i="19" s="1"/>
  <c r="D544" i="19" s="1"/>
  <c r="D606" i="19" s="1"/>
  <c r="D668" i="19" s="1"/>
  <c r="D109" i="19"/>
  <c r="D171" i="19" s="1"/>
  <c r="D233" i="19" s="1"/>
  <c r="D295" i="19" s="1"/>
  <c r="D357" i="19" s="1"/>
  <c r="D419" i="19" s="1"/>
  <c r="D481" i="19" s="1"/>
  <c r="D543" i="19" s="1"/>
  <c r="D605" i="19" s="1"/>
  <c r="D667" i="19" s="1"/>
  <c r="D108" i="19"/>
  <c r="D107" i="19"/>
  <c r="D169" i="19" s="1"/>
  <c r="D231" i="19" s="1"/>
  <c r="D105" i="19"/>
  <c r="D167" i="19" s="1"/>
  <c r="D229" i="19" s="1"/>
  <c r="D291" i="19" s="1"/>
  <c r="D353" i="19" s="1"/>
  <c r="D415" i="19" s="1"/>
  <c r="D477" i="19" s="1"/>
  <c r="D539" i="19" s="1"/>
  <c r="D601" i="19" s="1"/>
  <c r="D663" i="19" s="1"/>
  <c r="D104" i="19"/>
  <c r="D166" i="19" s="1"/>
  <c r="D228" i="19" s="1"/>
  <c r="D290" i="19" s="1"/>
  <c r="D352" i="19" s="1"/>
  <c r="D414" i="19" s="1"/>
  <c r="D476" i="19" s="1"/>
  <c r="D538" i="19" s="1"/>
  <c r="D600" i="19" s="1"/>
  <c r="D662" i="19" s="1"/>
  <c r="D103" i="19"/>
  <c r="D165" i="19" s="1"/>
  <c r="D227" i="19" s="1"/>
  <c r="D289" i="19" s="1"/>
  <c r="D351" i="19" s="1"/>
  <c r="D413" i="19" s="1"/>
  <c r="D475" i="19" s="1"/>
  <c r="D537" i="19" s="1"/>
  <c r="D599" i="19" s="1"/>
  <c r="D661" i="19" s="1"/>
  <c r="D102" i="19"/>
  <c r="D164" i="19" s="1"/>
  <c r="D226" i="19" s="1"/>
  <c r="D101" i="19"/>
  <c r="D163" i="19" s="1"/>
  <c r="D99" i="19"/>
  <c r="D161" i="19" s="1"/>
  <c r="D223" i="19" s="1"/>
  <c r="D285" i="19" s="1"/>
  <c r="D347" i="19" s="1"/>
  <c r="D409" i="19" s="1"/>
  <c r="D471" i="19" s="1"/>
  <c r="D533" i="19" s="1"/>
  <c r="D595" i="19" s="1"/>
  <c r="D657" i="19" s="1"/>
  <c r="D98" i="19"/>
  <c r="D160" i="19" s="1"/>
  <c r="D222" i="19" s="1"/>
  <c r="D284" i="19" s="1"/>
  <c r="D346" i="19" s="1"/>
  <c r="D408" i="19" s="1"/>
  <c r="D470" i="19" s="1"/>
  <c r="D532" i="19" s="1"/>
  <c r="D594" i="19" s="1"/>
  <c r="D656" i="19" s="1"/>
  <c r="D97" i="19"/>
  <c r="D159" i="19" s="1"/>
  <c r="D221" i="19" s="1"/>
  <c r="D283" i="19" s="1"/>
  <c r="D345" i="19" s="1"/>
  <c r="D407" i="19" s="1"/>
  <c r="D469" i="19" s="1"/>
  <c r="D531" i="19" s="1"/>
  <c r="D593" i="19" s="1"/>
  <c r="D655" i="19" s="1"/>
  <c r="D96" i="19"/>
  <c r="D95" i="19"/>
  <c r="D157" i="19" s="1"/>
  <c r="D219" i="19" s="1"/>
  <c r="D93" i="19"/>
  <c r="D155" i="19" s="1"/>
  <c r="D217" i="19" s="1"/>
  <c r="D279" i="19" s="1"/>
  <c r="D341" i="19" s="1"/>
  <c r="D403" i="19" s="1"/>
  <c r="D465" i="19" s="1"/>
  <c r="D527" i="19" s="1"/>
  <c r="D589" i="19" s="1"/>
  <c r="D651" i="19" s="1"/>
  <c r="D92" i="19"/>
  <c r="D154" i="19" s="1"/>
  <c r="D216" i="19" s="1"/>
  <c r="D278" i="19" s="1"/>
  <c r="D340" i="19" s="1"/>
  <c r="D402" i="19" s="1"/>
  <c r="D464" i="19" s="1"/>
  <c r="D526" i="19" s="1"/>
  <c r="D588" i="19" s="1"/>
  <c r="D650" i="19" s="1"/>
  <c r="D91" i="19"/>
  <c r="D153" i="19" s="1"/>
  <c r="D215" i="19" s="1"/>
  <c r="D90" i="19"/>
  <c r="D152" i="19" s="1"/>
  <c r="D214" i="19" s="1"/>
  <c r="D276" i="19" s="1"/>
  <c r="D338" i="19" s="1"/>
  <c r="D89" i="19"/>
  <c r="D151" i="19" s="1"/>
  <c r="D87" i="19"/>
  <c r="D149" i="19" s="1"/>
  <c r="D211" i="19" s="1"/>
  <c r="D273" i="19" s="1"/>
  <c r="D335" i="19" s="1"/>
  <c r="D397" i="19" s="1"/>
  <c r="D459" i="19" s="1"/>
  <c r="D521" i="19" s="1"/>
  <c r="D583" i="19" s="1"/>
  <c r="D645" i="19" s="1"/>
  <c r="D86" i="19"/>
  <c r="D148" i="19" s="1"/>
  <c r="D210" i="19" s="1"/>
  <c r="D272" i="19" s="1"/>
  <c r="D334" i="19" s="1"/>
  <c r="D396" i="19" s="1"/>
  <c r="D458" i="19" s="1"/>
  <c r="D520" i="19" s="1"/>
  <c r="D582" i="19" s="1"/>
  <c r="D644" i="19" s="1"/>
  <c r="D85" i="19"/>
  <c r="D147" i="19" s="1"/>
  <c r="D209" i="19" s="1"/>
  <c r="D271" i="19" s="1"/>
  <c r="D333" i="19" s="1"/>
  <c r="D395" i="19" s="1"/>
  <c r="D457" i="19" s="1"/>
  <c r="D519" i="19" s="1"/>
  <c r="D581" i="19" s="1"/>
  <c r="D643" i="19" s="1"/>
  <c r="D84" i="19"/>
  <c r="D146" i="19" s="1"/>
  <c r="D83" i="19"/>
  <c r="D145" i="19" s="1"/>
  <c r="D207" i="19" s="1"/>
  <c r="D81" i="19"/>
  <c r="D143" i="19" s="1"/>
  <c r="D205" i="19" s="1"/>
  <c r="D267" i="19" s="1"/>
  <c r="D329" i="19" s="1"/>
  <c r="D391" i="19" s="1"/>
  <c r="D453" i="19" s="1"/>
  <c r="D515" i="19" s="1"/>
  <c r="D577" i="19" s="1"/>
  <c r="D639" i="19" s="1"/>
  <c r="D80" i="19"/>
  <c r="D142" i="19" s="1"/>
  <c r="D204" i="19" s="1"/>
  <c r="D266" i="19" s="1"/>
  <c r="D328" i="19" s="1"/>
  <c r="D390" i="19" s="1"/>
  <c r="D452" i="19" s="1"/>
  <c r="D514" i="19" s="1"/>
  <c r="D576" i="19" s="1"/>
  <c r="D638" i="19" s="1"/>
  <c r="D79" i="19"/>
  <c r="D141" i="19" s="1"/>
  <c r="D203" i="19" s="1"/>
  <c r="D265" i="19" s="1"/>
  <c r="D327" i="19" s="1"/>
  <c r="D389" i="19" s="1"/>
  <c r="D451" i="19" s="1"/>
  <c r="D513" i="19" s="1"/>
  <c r="D575" i="19" s="1"/>
  <c r="D637" i="19" s="1"/>
  <c r="D78" i="19"/>
  <c r="D140" i="19" s="1"/>
  <c r="D202" i="19" s="1"/>
  <c r="D77" i="19"/>
  <c r="D75" i="19"/>
  <c r="D137" i="19" s="1"/>
  <c r="D199" i="19" s="1"/>
  <c r="D261" i="19" s="1"/>
  <c r="D323" i="19" s="1"/>
  <c r="D385" i="19" s="1"/>
  <c r="D447" i="19" s="1"/>
  <c r="D509" i="19" s="1"/>
  <c r="D571" i="19" s="1"/>
  <c r="D633" i="19" s="1"/>
  <c r="D74" i="19"/>
  <c r="D136" i="19" s="1"/>
  <c r="D198" i="19" s="1"/>
  <c r="D260" i="19" s="1"/>
  <c r="D322" i="19" s="1"/>
  <c r="D384" i="19" s="1"/>
  <c r="D446" i="19" s="1"/>
  <c r="D508" i="19" s="1"/>
  <c r="D570" i="19" s="1"/>
  <c r="D632" i="19" s="1"/>
  <c r="D73" i="19"/>
  <c r="D135" i="19" s="1"/>
  <c r="D197" i="19" s="1"/>
  <c r="D259" i="19" s="1"/>
  <c r="D321" i="19" s="1"/>
  <c r="D383" i="19" s="1"/>
  <c r="D445" i="19" s="1"/>
  <c r="D507" i="19" s="1"/>
  <c r="D569" i="19" s="1"/>
  <c r="D631" i="19" s="1"/>
  <c r="D72" i="19"/>
  <c r="D134" i="19" s="1"/>
  <c r="D71" i="19"/>
  <c r="D133" i="19" s="1"/>
  <c r="D195" i="19" s="1"/>
  <c r="D66" i="19"/>
  <c r="D128" i="19" s="1"/>
  <c r="D190" i="19" s="1"/>
  <c r="D252" i="19" s="1"/>
  <c r="D314" i="19" s="1"/>
  <c r="D67" i="19"/>
  <c r="D129" i="19" s="1"/>
  <c r="D191" i="19" s="1"/>
  <c r="D68" i="19"/>
  <c r="D130" i="19" s="1"/>
  <c r="D192" i="19" s="1"/>
  <c r="D254" i="19" s="1"/>
  <c r="D316" i="19" s="1"/>
  <c r="D378" i="19" s="1"/>
  <c r="D440" i="19" s="1"/>
  <c r="D502" i="19" s="1"/>
  <c r="D564" i="19" s="1"/>
  <c r="D626" i="19" s="1"/>
  <c r="D69" i="19"/>
  <c r="D131" i="19" s="1"/>
  <c r="D193" i="19" s="1"/>
  <c r="D255" i="19" s="1"/>
  <c r="D317" i="19" s="1"/>
  <c r="D379" i="19" s="1"/>
  <c r="D441" i="19" s="1"/>
  <c r="D503" i="19" s="1"/>
  <c r="D565" i="19" s="1"/>
  <c r="D627" i="19" s="1"/>
  <c r="D65" i="19"/>
  <c r="D127" i="19" s="1"/>
  <c r="D20" i="19"/>
  <c r="W61" i="19"/>
  <c r="X61" i="19" s="1"/>
  <c r="W60" i="19"/>
  <c r="X60" i="19" s="1"/>
  <c r="W59" i="19"/>
  <c r="X59" i="19" s="1"/>
  <c r="W57" i="19"/>
  <c r="X57" i="19" s="1"/>
  <c r="W55" i="19"/>
  <c r="X55" i="19" s="1"/>
  <c r="W54" i="19"/>
  <c r="X54" i="19" s="1"/>
  <c r="W53" i="19"/>
  <c r="X53" i="19" s="1"/>
  <c r="W52" i="19"/>
  <c r="X52" i="19" s="1"/>
  <c r="W51" i="19"/>
  <c r="X51" i="19" s="1"/>
  <c r="W49" i="19"/>
  <c r="X49" i="19" s="1"/>
  <c r="W48" i="19"/>
  <c r="X48" i="19" s="1"/>
  <c r="W47" i="19"/>
  <c r="X47" i="19" s="1"/>
  <c r="W46" i="19"/>
  <c r="X46" i="19" s="1"/>
  <c r="W45" i="19"/>
  <c r="X45" i="19" s="1"/>
  <c r="W43" i="19"/>
  <c r="X43" i="19" s="1"/>
  <c r="W42" i="19"/>
  <c r="X42" i="19" s="1"/>
  <c r="W41" i="19"/>
  <c r="X41" i="19" s="1"/>
  <c r="W40" i="19"/>
  <c r="X40" i="19" s="1"/>
  <c r="W39" i="19"/>
  <c r="X39" i="19" s="1"/>
  <c r="W37" i="19"/>
  <c r="X37" i="19" s="1"/>
  <c r="W36" i="19"/>
  <c r="X36" i="19" s="1"/>
  <c r="W35" i="19"/>
  <c r="X35" i="19" s="1"/>
  <c r="W34" i="19"/>
  <c r="X34" i="19" s="1"/>
  <c r="W33" i="19"/>
  <c r="X33" i="19" s="1"/>
  <c r="W31" i="19"/>
  <c r="X31" i="19" s="1"/>
  <c r="W30" i="19"/>
  <c r="X30" i="19" s="1"/>
  <c r="W29" i="19"/>
  <c r="X29" i="19" s="1"/>
  <c r="W28" i="19"/>
  <c r="X28" i="19" s="1"/>
  <c r="W27" i="19"/>
  <c r="X27" i="19" s="1"/>
  <c r="W25" i="19"/>
  <c r="X25" i="19" s="1"/>
  <c r="W24" i="19"/>
  <c r="X24" i="19" s="1"/>
  <c r="W23" i="19"/>
  <c r="X23" i="19" s="1"/>
  <c r="W22" i="19"/>
  <c r="X22" i="19" s="1"/>
  <c r="W21" i="19"/>
  <c r="X21" i="19" s="1"/>
  <c r="W19" i="19"/>
  <c r="X19" i="19" s="1"/>
  <c r="W18" i="19"/>
  <c r="X18" i="19" s="1"/>
  <c r="W17" i="19"/>
  <c r="X17" i="19" s="1"/>
  <c r="W15" i="19"/>
  <c r="X15" i="19" s="1"/>
  <c r="W13" i="19"/>
  <c r="X13" i="19" s="1"/>
  <c r="W12" i="19"/>
  <c r="X12" i="19" s="1"/>
  <c r="W11" i="19"/>
  <c r="X11" i="19" s="1"/>
  <c r="W10" i="19"/>
  <c r="X10" i="19" s="1"/>
  <c r="W9" i="19"/>
  <c r="X9" i="19" s="1"/>
  <c r="W7" i="19"/>
  <c r="X7" i="19" s="1"/>
  <c r="W6" i="19"/>
  <c r="X6" i="19" s="1"/>
  <c r="W5" i="19"/>
  <c r="X5" i="19" s="1"/>
  <c r="W3" i="19"/>
  <c r="X3" i="19" s="1"/>
  <c r="AA58" i="19"/>
  <c r="D62" i="19"/>
  <c r="D56" i="19"/>
  <c r="D14" i="19"/>
  <c r="D8" i="19"/>
  <c r="D26" i="19"/>
  <c r="AD2" i="19"/>
  <c r="AP2" i="19"/>
  <c r="AL2" i="19"/>
  <c r="AH2" i="19"/>
  <c r="AS1" i="19"/>
  <c r="AO1" i="19"/>
  <c r="AK1" i="19"/>
  <c r="AG1" i="19"/>
  <c r="AI1014" i="22" l="1"/>
  <c r="AI1045" i="22"/>
  <c r="AI1026" i="22"/>
  <c r="AI1050" i="22"/>
  <c r="AI1021" i="22"/>
  <c r="AI1037" i="22"/>
  <c r="AI1033" i="22"/>
  <c r="AI1051" i="22"/>
  <c r="AI1040" i="22"/>
  <c r="AI1034" i="22"/>
  <c r="AI1043" i="22"/>
  <c r="AI1032" i="22"/>
  <c r="AI1035" i="22"/>
  <c r="AI1062" i="22"/>
  <c r="AI1060" i="22"/>
  <c r="AI1052" i="22"/>
  <c r="AI1025" i="22"/>
  <c r="AI1044" i="22"/>
  <c r="AI1017" i="22"/>
  <c r="AI1059" i="22"/>
  <c r="AI1058" i="22"/>
  <c r="AI1064" i="22"/>
  <c r="AI1055" i="22"/>
  <c r="AI1028" i="22"/>
  <c r="AI1027" i="22"/>
  <c r="AI1125" i="22"/>
  <c r="AI1036" i="22"/>
  <c r="AI1019" i="22"/>
  <c r="AI1054" i="22"/>
  <c r="AI1063" i="22"/>
  <c r="AI1046" i="22"/>
  <c r="AK898" i="22"/>
  <c r="AI1078" i="22"/>
  <c r="AG964" i="22"/>
  <c r="AG973" i="22"/>
  <c r="AI973" i="22"/>
  <c r="AE1046" i="22"/>
  <c r="AF1046" i="22" s="1"/>
  <c r="AG1046" i="22" s="1"/>
  <c r="AI1009" i="22"/>
  <c r="AE1037" i="22"/>
  <c r="AF1037" i="22" s="1"/>
  <c r="AG1037" i="22" s="1"/>
  <c r="AE1042" i="22"/>
  <c r="AF1042" i="22" s="1"/>
  <c r="AG1042" i="22" s="1"/>
  <c r="AE1027" i="22"/>
  <c r="AF1027" i="22" s="1"/>
  <c r="AG1027" i="22" s="1"/>
  <c r="AE1060" i="22"/>
  <c r="AF1060" i="22" s="1"/>
  <c r="AG1060" i="22" s="1"/>
  <c r="AI1000" i="22"/>
  <c r="AE1023" i="22"/>
  <c r="AF1023" i="22" s="1"/>
  <c r="AG1023" i="22" s="1"/>
  <c r="AE1058" i="22"/>
  <c r="AF1058" i="22" s="1"/>
  <c r="AG1058" i="22" s="1"/>
  <c r="AE1036" i="22"/>
  <c r="AF1036" i="22" s="1"/>
  <c r="AG1036" i="22" s="1"/>
  <c r="AE982" i="22"/>
  <c r="AF982" i="22" s="1"/>
  <c r="AF974" i="22"/>
  <c r="AG974" i="22" s="1"/>
  <c r="AG982" i="22" s="1"/>
  <c r="AE1054" i="22"/>
  <c r="AF1054" i="22" s="1"/>
  <c r="AG1054" i="22" s="1"/>
  <c r="AE1061" i="22"/>
  <c r="AF1061" i="22" s="1"/>
  <c r="AG1061" i="22" s="1"/>
  <c r="AE1062" i="22"/>
  <c r="AF1062" i="22" s="1"/>
  <c r="AG1062" i="22" s="1"/>
  <c r="AE1026" i="22"/>
  <c r="AF1026" i="22" s="1"/>
  <c r="AG1026" i="22" s="1"/>
  <c r="AE1040" i="22"/>
  <c r="AF1040" i="22" s="1"/>
  <c r="AG1040" i="22" s="1"/>
  <c r="AI991" i="22"/>
  <c r="AI1087" i="22"/>
  <c r="AE1031" i="22"/>
  <c r="AF1031" i="22" s="1"/>
  <c r="AG1031" i="22" s="1"/>
  <c r="AE1127" i="22"/>
  <c r="AF1127" i="22" s="1"/>
  <c r="AG1127" i="22" s="1"/>
  <c r="AE1064" i="22"/>
  <c r="AF1064" i="22" s="1"/>
  <c r="AG1064" i="22" s="1"/>
  <c r="AE1021" i="22"/>
  <c r="AF1021" i="22" s="1"/>
  <c r="AG1021" i="22" s="1"/>
  <c r="AE1028" i="22"/>
  <c r="AF1028" i="22" s="1"/>
  <c r="AG1028" i="22" s="1"/>
  <c r="AE1009" i="22"/>
  <c r="AF1009" i="22" s="1"/>
  <c r="AF1001" i="22"/>
  <c r="AG1001" i="22" s="1"/>
  <c r="AG1009" i="22" s="1"/>
  <c r="AE1059" i="22"/>
  <c r="AF1059" i="22" s="1"/>
  <c r="AG1059" i="22" s="1"/>
  <c r="AI1109" i="22"/>
  <c r="AE1053" i="22"/>
  <c r="AF1053" i="22" s="1"/>
  <c r="AG1053" i="22" s="1"/>
  <c r="AE1055" i="22"/>
  <c r="AF1055" i="22" s="1"/>
  <c r="AG1055" i="22" s="1"/>
  <c r="AI1081" i="22"/>
  <c r="AE1025" i="22"/>
  <c r="AF1025" i="22" s="1"/>
  <c r="AG1025" i="22" s="1"/>
  <c r="AE1030" i="22"/>
  <c r="AI1068" i="22"/>
  <c r="AE1012" i="22"/>
  <c r="AF1012" i="22" s="1"/>
  <c r="AG1012" i="22" s="1"/>
  <c r="AI1080" i="22"/>
  <c r="AE1024" i="22"/>
  <c r="AF1024" i="22" s="1"/>
  <c r="AG1024" i="22" s="1"/>
  <c r="AE991" i="22"/>
  <c r="AF991" i="22" s="1"/>
  <c r="AF983" i="22"/>
  <c r="AG983" i="22" s="1"/>
  <c r="AG991" i="22" s="1"/>
  <c r="AI1097" i="22"/>
  <c r="AE1041" i="22"/>
  <c r="AF1041" i="22" s="1"/>
  <c r="AG1041" i="22" s="1"/>
  <c r="AI1088" i="22"/>
  <c r="AE1032" i="22"/>
  <c r="AF1032" i="22" s="1"/>
  <c r="AG1032" i="22" s="1"/>
  <c r="AI1106" i="22"/>
  <c r="AE1050" i="22"/>
  <c r="AF1050" i="22" s="1"/>
  <c r="AG1050" i="22" s="1"/>
  <c r="AE1033" i="22"/>
  <c r="AF1033" i="22" s="1"/>
  <c r="AG1033" i="22" s="1"/>
  <c r="AI1070" i="22"/>
  <c r="AE1014" i="22"/>
  <c r="AF1014" i="22" s="1"/>
  <c r="AG1014" i="22" s="1"/>
  <c r="AI1105" i="22"/>
  <c r="AE1049" i="22"/>
  <c r="AF1049" i="22" s="1"/>
  <c r="AG1049" i="22" s="1"/>
  <c r="AI1108" i="22"/>
  <c r="AE1052" i="22"/>
  <c r="AF1052" i="22" s="1"/>
  <c r="AG1052" i="22" s="1"/>
  <c r="AE1048" i="22"/>
  <c r="AE1017" i="22"/>
  <c r="AF1017" i="22" s="1"/>
  <c r="AG1017" i="22" s="1"/>
  <c r="AE973" i="22"/>
  <c r="AF973" i="22" s="1"/>
  <c r="AI1090" i="22"/>
  <c r="AE1034" i="22"/>
  <c r="AF1034" i="22" s="1"/>
  <c r="AG1034" i="22" s="1"/>
  <c r="AE1063" i="22"/>
  <c r="AF1063" i="22" s="1"/>
  <c r="AG1063" i="22" s="1"/>
  <c r="AI1100" i="22"/>
  <c r="AE1044" i="22"/>
  <c r="AF1044" i="22" s="1"/>
  <c r="AG1044" i="22" s="1"/>
  <c r="AE1057" i="22"/>
  <c r="AF992" i="22"/>
  <c r="AG992" i="22" s="1"/>
  <c r="AG1000" i="22" s="1"/>
  <c r="AE1000" i="22"/>
  <c r="AF1000" i="22" s="1"/>
  <c r="AI982" i="22"/>
  <c r="AI1099" i="22"/>
  <c r="AE1043" i="22"/>
  <c r="AF1043" i="22" s="1"/>
  <c r="AG1043" i="22" s="1"/>
  <c r="AI964" i="22"/>
  <c r="AE1039" i="22"/>
  <c r="AE1035" i="22"/>
  <c r="AF1035" i="22" s="1"/>
  <c r="AG1035" i="22" s="1"/>
  <c r="AE1045" i="22"/>
  <c r="AF1045" i="22" s="1"/>
  <c r="AG1045" i="22" s="1"/>
  <c r="AI1107" i="22"/>
  <c r="AE1051" i="22"/>
  <c r="AF1051" i="22" s="1"/>
  <c r="AG1051" i="22" s="1"/>
  <c r="AE898" i="22"/>
  <c r="AF898" i="22" s="1"/>
  <c r="AI1071" i="22"/>
  <c r="AI1072" i="22"/>
  <c r="AE1018" i="22"/>
  <c r="AF1018" i="22" s="1"/>
  <c r="AG1018" i="22" s="1"/>
  <c r="AE964" i="22"/>
  <c r="AF964" i="22" s="1"/>
  <c r="AE1019" i="22"/>
  <c r="AF1019" i="22" s="1"/>
  <c r="AG1019" i="22" s="1"/>
  <c r="AE1125" i="22"/>
  <c r="AF1125" i="22" s="1"/>
  <c r="AG1125" i="22" s="1"/>
  <c r="AE1078" i="22"/>
  <c r="AF1022" i="22"/>
  <c r="AG1022" i="22" s="1"/>
  <c r="AE1072" i="22"/>
  <c r="AF1016" i="22"/>
  <c r="AG1016" i="22" s="1"/>
  <c r="AI898" i="22"/>
  <c r="D693" i="19"/>
  <c r="D700" i="19"/>
  <c r="D705" i="19"/>
  <c r="D719" i="19"/>
  <c r="D724" i="19"/>
  <c r="D729" i="19"/>
  <c r="D743" i="19"/>
  <c r="D688" i="19"/>
  <c r="D699" i="19"/>
  <c r="D713" i="19"/>
  <c r="D718" i="19"/>
  <c r="D723" i="19"/>
  <c r="D737" i="19"/>
  <c r="D742" i="19"/>
  <c r="D689" i="19"/>
  <c r="D695" i="19"/>
  <c r="D707" i="19"/>
  <c r="D712" i="19"/>
  <c r="D717" i="19"/>
  <c r="D731" i="19"/>
  <c r="D736" i="19"/>
  <c r="D741" i="19"/>
  <c r="D694" i="19"/>
  <c r="D701" i="19"/>
  <c r="D706" i="19"/>
  <c r="D725" i="19"/>
  <c r="D730" i="19"/>
  <c r="Z58" i="19"/>
  <c r="W58" i="19"/>
  <c r="X58" i="19" s="1"/>
  <c r="D70" i="19"/>
  <c r="D132" i="19"/>
  <c r="D189" i="19"/>
  <c r="D251" i="19" s="1"/>
  <c r="D424" i="19"/>
  <c r="D486" i="19" s="1"/>
  <c r="D548" i="19" s="1"/>
  <c r="D257" i="19"/>
  <c r="D293" i="19"/>
  <c r="D376" i="19"/>
  <c r="D438" i="19" s="1"/>
  <c r="D500" i="19" s="1"/>
  <c r="D277" i="19"/>
  <c r="D339" i="19" s="1"/>
  <c r="D401" i="19" s="1"/>
  <c r="D463" i="19" s="1"/>
  <c r="D525" i="19" s="1"/>
  <c r="D587" i="19" s="1"/>
  <c r="D649" i="19" s="1"/>
  <c r="D400" i="19"/>
  <c r="D462" i="19" s="1"/>
  <c r="D524" i="19" s="1"/>
  <c r="D264" i="19"/>
  <c r="D326" i="19" s="1"/>
  <c r="D288" i="19"/>
  <c r="D350" i="19" s="1"/>
  <c r="D150" i="19"/>
  <c r="D208" i="19"/>
  <c r="D270" i="19" s="1"/>
  <c r="D332" i="19" s="1"/>
  <c r="D180" i="19"/>
  <c r="D237" i="19"/>
  <c r="D299" i="19" s="1"/>
  <c r="D76" i="19"/>
  <c r="D82" i="19"/>
  <c r="D139" i="19"/>
  <c r="D100" i="19"/>
  <c r="D158" i="19"/>
  <c r="D301" i="19"/>
  <c r="D363" i="19" s="1"/>
  <c r="D425" i="19" s="1"/>
  <c r="D487" i="19" s="1"/>
  <c r="D549" i="19" s="1"/>
  <c r="D611" i="19" s="1"/>
  <c r="D673" i="19" s="1"/>
  <c r="D253" i="19"/>
  <c r="D315" i="19" s="1"/>
  <c r="D377" i="19" s="1"/>
  <c r="D439" i="19" s="1"/>
  <c r="D501" i="19" s="1"/>
  <c r="D563" i="19" s="1"/>
  <c r="D625" i="19" s="1"/>
  <c r="D156" i="19"/>
  <c r="D213" i="19"/>
  <c r="D275" i="19" s="1"/>
  <c r="D305" i="19"/>
  <c r="D168" i="19"/>
  <c r="D186" i="19"/>
  <c r="D244" i="19"/>
  <c r="D306" i="19" s="1"/>
  <c r="D368" i="19" s="1"/>
  <c r="D138" i="19"/>
  <c r="D88" i="19"/>
  <c r="D269" i="19"/>
  <c r="D196" i="19"/>
  <c r="D258" i="19" s="1"/>
  <c r="D320" i="19" s="1"/>
  <c r="D225" i="19"/>
  <c r="D287" i="19" s="1"/>
  <c r="D281" i="19"/>
  <c r="D118" i="19"/>
  <c r="D112" i="19"/>
  <c r="D94" i="19"/>
  <c r="D124" i="19"/>
  <c r="D106" i="19"/>
  <c r="D170" i="19"/>
  <c r="AI1086" i="22" l="1"/>
  <c r="AI1096" i="22"/>
  <c r="AI1092" i="22"/>
  <c r="AI1079" i="22"/>
  <c r="AI1115" i="22"/>
  <c r="AI1073" i="22"/>
  <c r="AI1093" i="22"/>
  <c r="AI1091" i="22"/>
  <c r="AI1104" i="22"/>
  <c r="AI1089" i="22"/>
  <c r="AI1116" i="22"/>
  <c r="AI1098" i="22"/>
  <c r="AI1082" i="22"/>
  <c r="AI1077" i="22"/>
  <c r="AI1119" i="22"/>
  <c r="AI1118" i="22"/>
  <c r="AI1117" i="22"/>
  <c r="AI1114" i="22"/>
  <c r="AI1181" i="22"/>
  <c r="AI1075" i="22"/>
  <c r="AI1120" i="22"/>
  <c r="AI1111" i="22"/>
  <c r="AI1084" i="22"/>
  <c r="AI1095" i="22"/>
  <c r="AI1113" i="22"/>
  <c r="AI1074" i="22"/>
  <c r="AI1083" i="22"/>
  <c r="AI1110" i="22"/>
  <c r="AI1101" i="22"/>
  <c r="AI1102" i="22"/>
  <c r="AK954" i="22"/>
  <c r="AI1134" i="22"/>
  <c r="AG1029" i="22"/>
  <c r="AG1020" i="22"/>
  <c r="AI954" i="22"/>
  <c r="AE1095" i="22"/>
  <c r="AE1120" i="22"/>
  <c r="AF1120" i="22" s="1"/>
  <c r="AG1120" i="22" s="1"/>
  <c r="AE1096" i="22"/>
  <c r="AF1096" i="22" s="1"/>
  <c r="AG1096" i="22" s="1"/>
  <c r="AE1101" i="22"/>
  <c r="AF1101" i="22" s="1"/>
  <c r="AG1101" i="22" s="1"/>
  <c r="AF1039" i="22"/>
  <c r="AG1039" i="22" s="1"/>
  <c r="AG1047" i="22" s="1"/>
  <c r="AE1047" i="22"/>
  <c r="AF1047" i="22" s="1"/>
  <c r="AE1119" i="22"/>
  <c r="AF1119" i="22" s="1"/>
  <c r="AG1119" i="22" s="1"/>
  <c r="AI1056" i="22"/>
  <c r="AI1164" i="22"/>
  <c r="AE1108" i="22"/>
  <c r="AF1108" i="22" s="1"/>
  <c r="AG1108" i="22" s="1"/>
  <c r="AE1038" i="22"/>
  <c r="AF1038" i="22" s="1"/>
  <c r="AF1030" i="22"/>
  <c r="AG1030" i="22" s="1"/>
  <c r="AG1038" i="22" s="1"/>
  <c r="AE1081" i="22"/>
  <c r="AF1081" i="22" s="1"/>
  <c r="AG1081" i="22" s="1"/>
  <c r="AE1111" i="22"/>
  <c r="AF1111" i="22" s="1"/>
  <c r="AG1111" i="22" s="1"/>
  <c r="AE1109" i="22"/>
  <c r="AF1109" i="22" s="1"/>
  <c r="AG1109" i="22" s="1"/>
  <c r="AE1077" i="22"/>
  <c r="AF1077" i="22" s="1"/>
  <c r="AG1077" i="22" s="1"/>
  <c r="AE1118" i="22"/>
  <c r="AF1118" i="22" s="1"/>
  <c r="AG1118" i="22" s="1"/>
  <c r="AI1166" i="22"/>
  <c r="AE1110" i="22"/>
  <c r="AF1110" i="22" s="1"/>
  <c r="AG1110" i="22" s="1"/>
  <c r="AE1083" i="22"/>
  <c r="AF1083" i="22" s="1"/>
  <c r="AG1083" i="22" s="1"/>
  <c r="AE1098" i="22"/>
  <c r="AF1098" i="22" s="1"/>
  <c r="AG1098" i="22" s="1"/>
  <c r="AE1107" i="22"/>
  <c r="AF1107" i="22" s="1"/>
  <c r="AG1107" i="22" s="1"/>
  <c r="AE1065" i="22"/>
  <c r="AF1065" i="22" s="1"/>
  <c r="AF1057" i="22"/>
  <c r="AG1057" i="22" s="1"/>
  <c r="AG1065" i="22" s="1"/>
  <c r="AE1086" i="22"/>
  <c r="AE1079" i="22"/>
  <c r="AF1079" i="22" s="1"/>
  <c r="AG1079" i="22" s="1"/>
  <c r="AI1047" i="22"/>
  <c r="AE1113" i="22"/>
  <c r="AE1073" i="22"/>
  <c r="AF1073" i="22" s="1"/>
  <c r="AG1073" i="22" s="1"/>
  <c r="AF1048" i="22"/>
  <c r="AG1048" i="22" s="1"/>
  <c r="AG1056" i="22" s="1"/>
  <c r="AE1056" i="22"/>
  <c r="AF1056" i="22" s="1"/>
  <c r="AE1088" i="22"/>
  <c r="AF1088" i="22" s="1"/>
  <c r="AG1088" i="22" s="1"/>
  <c r="AI1124" i="22"/>
  <c r="AE1068" i="22"/>
  <c r="AF1068" i="22" s="1"/>
  <c r="AG1068" i="22" s="1"/>
  <c r="AI1038" i="22"/>
  <c r="AE1084" i="22"/>
  <c r="AF1084" i="22" s="1"/>
  <c r="AG1084" i="22" s="1"/>
  <c r="AE1183" i="22"/>
  <c r="AF1183" i="22" s="1"/>
  <c r="AG1183" i="22" s="1"/>
  <c r="AE1114" i="22"/>
  <c r="AF1114" i="22" s="1"/>
  <c r="AG1114" i="22" s="1"/>
  <c r="AE1093" i="22"/>
  <c r="AF1093" i="22" s="1"/>
  <c r="AG1093" i="22" s="1"/>
  <c r="AE1102" i="22"/>
  <c r="AF1102" i="22" s="1"/>
  <c r="AG1102" i="22" s="1"/>
  <c r="AE1100" i="22"/>
  <c r="AF1100" i="22" s="1"/>
  <c r="AG1100" i="22" s="1"/>
  <c r="AE1089" i="22"/>
  <c r="AF1089" i="22" s="1"/>
  <c r="AG1089" i="22" s="1"/>
  <c r="AE1097" i="22"/>
  <c r="AF1097" i="22" s="1"/>
  <c r="AG1097" i="22" s="1"/>
  <c r="AE1080" i="22"/>
  <c r="AF1080" i="22" s="1"/>
  <c r="AG1080" i="22" s="1"/>
  <c r="AI1029" i="22"/>
  <c r="AE1117" i="22"/>
  <c r="AF1117" i="22" s="1"/>
  <c r="AG1117" i="22" s="1"/>
  <c r="AE1116" i="22"/>
  <c r="AF1116" i="22" s="1"/>
  <c r="AG1116" i="22" s="1"/>
  <c r="AE1029" i="22"/>
  <c r="AF1029" i="22" s="1"/>
  <c r="AE1091" i="22"/>
  <c r="AF1091" i="22" s="1"/>
  <c r="AG1091" i="22" s="1"/>
  <c r="AE1099" i="22"/>
  <c r="AF1099" i="22" s="1"/>
  <c r="AG1099" i="22" s="1"/>
  <c r="AI1065" i="22"/>
  <c r="AE1090" i="22"/>
  <c r="AF1090" i="22" s="1"/>
  <c r="AG1090" i="22" s="1"/>
  <c r="AE1104" i="22"/>
  <c r="AE1105" i="22"/>
  <c r="AF1105" i="22" s="1"/>
  <c r="AG1105" i="22" s="1"/>
  <c r="AI1126" i="22"/>
  <c r="AE1070" i="22"/>
  <c r="AF1070" i="22" s="1"/>
  <c r="AG1070" i="22" s="1"/>
  <c r="AI1162" i="22"/>
  <c r="AE1106" i="22"/>
  <c r="AF1106" i="22" s="1"/>
  <c r="AG1106" i="22" s="1"/>
  <c r="AI1020" i="22"/>
  <c r="AE1115" i="22"/>
  <c r="AF1115" i="22" s="1"/>
  <c r="AG1115" i="22" s="1"/>
  <c r="AE1087" i="22"/>
  <c r="AF1087" i="22" s="1"/>
  <c r="AG1087" i="22" s="1"/>
  <c r="AE1082" i="22"/>
  <c r="AF1082" i="22" s="1"/>
  <c r="AG1082" i="22" s="1"/>
  <c r="AE1092" i="22"/>
  <c r="AF1092" i="22" s="1"/>
  <c r="AG1092" i="22" s="1"/>
  <c r="AE954" i="22"/>
  <c r="AF954" i="22" s="1"/>
  <c r="AI1127" i="22"/>
  <c r="AI1128" i="22"/>
  <c r="AE1074" i="22"/>
  <c r="AF1074" i="22" s="1"/>
  <c r="AG1074" i="22" s="1"/>
  <c r="AE1020" i="22"/>
  <c r="AF1020" i="22" s="1"/>
  <c r="AE1075" i="22"/>
  <c r="AF1075" i="22" s="1"/>
  <c r="AG1075" i="22" s="1"/>
  <c r="AE1181" i="22"/>
  <c r="AF1181" i="22" s="1"/>
  <c r="AG1181" i="22" s="1"/>
  <c r="AF1078" i="22"/>
  <c r="AG1078" i="22" s="1"/>
  <c r="AE1134" i="22"/>
  <c r="AF1072" i="22"/>
  <c r="AG1072" i="22" s="1"/>
  <c r="AE1128" i="22"/>
  <c r="D212" i="19"/>
  <c r="D735" i="19"/>
  <c r="D711" i="19"/>
  <c r="D687" i="19"/>
  <c r="D194" i="19"/>
  <c r="D382" i="19"/>
  <c r="D388" i="19"/>
  <c r="D450" i="19" s="1"/>
  <c r="D512" i="19" s="1"/>
  <c r="D412" i="19"/>
  <c r="D474" i="19" s="1"/>
  <c r="D536" i="19" s="1"/>
  <c r="D262" i="19"/>
  <c r="D319" i="19"/>
  <c r="D381" i="19" s="1"/>
  <c r="D443" i="19" s="1"/>
  <c r="D505" i="19" s="1"/>
  <c r="D567" i="19" s="1"/>
  <c r="D629" i="19" s="1"/>
  <c r="D562" i="19"/>
  <c r="D624" i="19" s="1"/>
  <c r="D274" i="19"/>
  <c r="D331" i="19"/>
  <c r="D393" i="19" s="1"/>
  <c r="D455" i="19" s="1"/>
  <c r="D517" i="19" s="1"/>
  <c r="D579" i="19" s="1"/>
  <c r="D641" i="19" s="1"/>
  <c r="D242" i="19"/>
  <c r="D230" i="19"/>
  <c r="D200" i="19"/>
  <c r="D430" i="19"/>
  <c r="D492" i="19" s="1"/>
  <c r="D554" i="19" s="1"/>
  <c r="D162" i="19"/>
  <c r="D220" i="19"/>
  <c r="D310" i="19"/>
  <c r="D367" i="19"/>
  <c r="D429" i="19" s="1"/>
  <c r="D144" i="19"/>
  <c r="D201" i="19"/>
  <c r="D586" i="19"/>
  <c r="D648" i="19" s="1"/>
  <c r="D355" i="19"/>
  <c r="D417" i="19" s="1"/>
  <c r="D479" i="19" s="1"/>
  <c r="D541" i="19" s="1"/>
  <c r="D603" i="19" s="1"/>
  <c r="D665" i="19" s="1"/>
  <c r="D256" i="19"/>
  <c r="D313" i="19"/>
  <c r="D343" i="19"/>
  <c r="D405" i="19" s="1"/>
  <c r="D467" i="19" s="1"/>
  <c r="D529" i="19" s="1"/>
  <c r="D591" i="19" s="1"/>
  <c r="D653" i="19" s="1"/>
  <c r="D248" i="19"/>
  <c r="D280" i="19"/>
  <c r="D337" i="19"/>
  <c r="D610" i="19"/>
  <c r="D672" i="19" s="1"/>
  <c r="D292" i="19"/>
  <c r="D349" i="19"/>
  <c r="D411" i="19" s="1"/>
  <c r="D394" i="19"/>
  <c r="D174" i="19"/>
  <c r="D232" i="19"/>
  <c r="D304" i="19"/>
  <c r="D361" i="19"/>
  <c r="D218" i="19"/>
  <c r="AA15" i="19"/>
  <c r="Y66" i="19"/>
  <c r="Y128" i="19" s="1"/>
  <c r="Y123" i="19"/>
  <c r="Y185" i="19" s="1"/>
  <c r="Y122" i="19"/>
  <c r="Y184" i="19" s="1"/>
  <c r="Y121" i="19"/>
  <c r="Y183" i="19" s="1"/>
  <c r="Y120" i="19"/>
  <c r="Y182" i="19" s="1"/>
  <c r="Y119" i="19"/>
  <c r="Y181" i="19" s="1"/>
  <c r="Y117" i="19"/>
  <c r="Y179" i="19" s="1"/>
  <c r="Y116" i="19"/>
  <c r="Y178" i="19" s="1"/>
  <c r="Y115" i="19"/>
  <c r="Y177" i="19" s="1"/>
  <c r="Y114" i="19"/>
  <c r="Y176" i="19" s="1"/>
  <c r="Y113" i="19"/>
  <c r="Y175" i="19" s="1"/>
  <c r="Y111" i="19"/>
  <c r="Y173" i="19" s="1"/>
  <c r="Y110" i="19"/>
  <c r="Y172" i="19" s="1"/>
  <c r="Y109" i="19"/>
  <c r="Y171" i="19" s="1"/>
  <c r="Y108" i="19"/>
  <c r="Y170" i="19" s="1"/>
  <c r="Y107" i="19"/>
  <c r="Y169" i="19" s="1"/>
  <c r="Y105" i="19"/>
  <c r="Y167" i="19" s="1"/>
  <c r="Y104" i="19"/>
  <c r="Y166" i="19" s="1"/>
  <c r="Y103" i="19"/>
  <c r="Y165" i="19" s="1"/>
  <c r="Y102" i="19"/>
  <c r="Y164" i="19" s="1"/>
  <c r="Y101" i="19"/>
  <c r="Y163" i="19" s="1"/>
  <c r="Y99" i="19"/>
  <c r="Y161" i="19" s="1"/>
  <c r="Y98" i="19"/>
  <c r="Y160" i="19" s="1"/>
  <c r="Y97" i="19"/>
  <c r="Y159" i="19" s="1"/>
  <c r="Y96" i="19"/>
  <c r="Y158" i="19" s="1"/>
  <c r="Y95" i="19"/>
  <c r="Y157" i="19" s="1"/>
  <c r="Y93" i="19"/>
  <c r="Y155" i="19" s="1"/>
  <c r="Y92" i="19"/>
  <c r="Y154" i="19" s="1"/>
  <c r="Y91" i="19"/>
  <c r="Y153" i="19" s="1"/>
  <c r="Y90" i="19"/>
  <c r="Y152" i="19" s="1"/>
  <c r="Y89" i="19"/>
  <c r="Y151" i="19" s="1"/>
  <c r="Y87" i="19"/>
  <c r="Y149" i="19" s="1"/>
  <c r="Y86" i="19"/>
  <c r="Y148" i="19" s="1"/>
  <c r="Y85" i="19"/>
  <c r="Y147" i="19" s="1"/>
  <c r="Y84" i="19"/>
  <c r="Y146" i="19" s="1"/>
  <c r="Y83" i="19"/>
  <c r="Y145" i="19" s="1"/>
  <c r="Y81" i="19"/>
  <c r="Y143" i="19" s="1"/>
  <c r="Y80" i="19"/>
  <c r="Y142" i="19" s="1"/>
  <c r="Y79" i="19"/>
  <c r="Y141" i="19" s="1"/>
  <c r="Y77" i="19"/>
  <c r="Y139" i="19" s="1"/>
  <c r="Y75" i="19"/>
  <c r="Y137" i="19" s="1"/>
  <c r="Y74" i="19"/>
  <c r="Y136" i="19" s="1"/>
  <c r="Y73" i="19"/>
  <c r="Y135" i="19" s="1"/>
  <c r="Y72" i="19"/>
  <c r="Y134" i="19" s="1"/>
  <c r="Y71" i="19"/>
  <c r="Y133" i="19" s="1"/>
  <c r="Y69" i="19"/>
  <c r="Y131" i="19" s="1"/>
  <c r="Y68" i="19"/>
  <c r="Y130" i="19" s="1"/>
  <c r="Y67" i="19"/>
  <c r="Y129" i="19" s="1"/>
  <c r="Y65" i="19"/>
  <c r="AI1142" i="22" l="1"/>
  <c r="AI1237" i="22"/>
  <c r="AI1161" i="22"/>
  <c r="AI1135" i="22"/>
  <c r="AI1160" i="22"/>
  <c r="AI1163" i="22"/>
  <c r="AI1165" i="22"/>
  <c r="AI1137" i="22"/>
  <c r="AI1146" i="22"/>
  <c r="AI1154" i="22"/>
  <c r="AI1169" i="22"/>
  <c r="AI1170" i="22"/>
  <c r="AI1152" i="22"/>
  <c r="AI1176" i="22"/>
  <c r="AI1151" i="22"/>
  <c r="AI1157" i="22"/>
  <c r="AI1172" i="22"/>
  <c r="AI1173" i="22"/>
  <c r="AI1130" i="22"/>
  <c r="AI1148" i="22"/>
  <c r="AI1138" i="22"/>
  <c r="AI1143" i="22"/>
  <c r="AI1147" i="22"/>
  <c r="AI1136" i="22"/>
  <c r="AI1145" i="22"/>
  <c r="AI1156" i="22"/>
  <c r="AI1158" i="22"/>
  <c r="AI1149" i="22"/>
  <c r="AI1144" i="22"/>
  <c r="AI1129" i="22"/>
  <c r="AI1167" i="22"/>
  <c r="AI1175" i="22"/>
  <c r="AI1140" i="22"/>
  <c r="AI1139" i="22"/>
  <c r="AI1131" i="22"/>
  <c r="AI1171" i="22"/>
  <c r="AI1155" i="22"/>
  <c r="AI1153" i="22"/>
  <c r="AI1174" i="22"/>
  <c r="AI1133" i="22"/>
  <c r="AK1010" i="22"/>
  <c r="AI1190" i="22"/>
  <c r="AG1076" i="22"/>
  <c r="AG1085" i="22"/>
  <c r="AI1121" i="22"/>
  <c r="AI1112" i="22"/>
  <c r="AI1010" i="22"/>
  <c r="AE1172" i="22"/>
  <c r="AF1172" i="22" s="1"/>
  <c r="AG1172" i="22" s="1"/>
  <c r="AE1139" i="22"/>
  <c r="AF1139" i="22" s="1"/>
  <c r="AG1139" i="22" s="1"/>
  <c r="AE1175" i="22"/>
  <c r="AF1175" i="22" s="1"/>
  <c r="AG1175" i="22" s="1"/>
  <c r="AE1085" i="22"/>
  <c r="AF1085" i="22" s="1"/>
  <c r="AE1143" i="22"/>
  <c r="AF1143" i="22" s="1"/>
  <c r="AG1143" i="22" s="1"/>
  <c r="AE1173" i="22"/>
  <c r="AF1173" i="22" s="1"/>
  <c r="AG1173" i="22" s="1"/>
  <c r="AE1145" i="22"/>
  <c r="AF1145" i="22" s="1"/>
  <c r="AG1145" i="22" s="1"/>
  <c r="AE1170" i="22"/>
  <c r="AF1170" i="22" s="1"/>
  <c r="AG1170" i="22" s="1"/>
  <c r="AI1076" i="22"/>
  <c r="AE1135" i="22"/>
  <c r="AF1135" i="22" s="1"/>
  <c r="AG1135" i="22" s="1"/>
  <c r="AI1094" i="22"/>
  <c r="AE1163" i="22"/>
  <c r="AF1163" i="22" s="1"/>
  <c r="AG1163" i="22" s="1"/>
  <c r="AE1133" i="22"/>
  <c r="AF1133" i="22" s="1"/>
  <c r="AG1133" i="22" s="1"/>
  <c r="AE1157" i="22"/>
  <c r="AF1157" i="22" s="1"/>
  <c r="AG1157" i="22" s="1"/>
  <c r="AE1103" i="22"/>
  <c r="AF1103" i="22" s="1"/>
  <c r="AF1095" i="22"/>
  <c r="AG1095" i="22" s="1"/>
  <c r="AG1103" i="22" s="1"/>
  <c r="AE1136" i="22"/>
  <c r="AF1136" i="22" s="1"/>
  <c r="AG1136" i="22" s="1"/>
  <c r="AE1156" i="22"/>
  <c r="AF1156" i="22" s="1"/>
  <c r="AG1156" i="22" s="1"/>
  <c r="AE1129" i="22"/>
  <c r="AF1129" i="22" s="1"/>
  <c r="AG1129" i="22" s="1"/>
  <c r="AE1142" i="22"/>
  <c r="AE1174" i="22"/>
  <c r="AF1174" i="22" s="1"/>
  <c r="AG1174" i="22" s="1"/>
  <c r="AE1165" i="22"/>
  <c r="AF1165" i="22" s="1"/>
  <c r="AG1165" i="22" s="1"/>
  <c r="AE1171" i="22"/>
  <c r="AF1171" i="22" s="1"/>
  <c r="AG1171" i="22" s="1"/>
  <c r="AE1162" i="22"/>
  <c r="AF1162" i="22" s="1"/>
  <c r="AG1162" i="22" s="1"/>
  <c r="AE1126" i="22"/>
  <c r="AF1126" i="22" s="1"/>
  <c r="AG1126" i="22" s="1"/>
  <c r="AF1104" i="22"/>
  <c r="AG1104" i="22" s="1"/>
  <c r="AG1112" i="22" s="1"/>
  <c r="AE1112" i="22"/>
  <c r="AF1112" i="22" s="1"/>
  <c r="AE1146" i="22"/>
  <c r="AF1146" i="22" s="1"/>
  <c r="AG1146" i="22" s="1"/>
  <c r="AE1155" i="22"/>
  <c r="AF1155" i="22" s="1"/>
  <c r="AG1155" i="22" s="1"/>
  <c r="AE1147" i="22"/>
  <c r="AF1147" i="22" s="1"/>
  <c r="AG1147" i="22" s="1"/>
  <c r="AE1149" i="22"/>
  <c r="AF1149" i="22" s="1"/>
  <c r="AG1149" i="22" s="1"/>
  <c r="AF1113" i="22"/>
  <c r="AG1113" i="22" s="1"/>
  <c r="AG1121" i="22" s="1"/>
  <c r="AE1121" i="22"/>
  <c r="AF1121" i="22" s="1"/>
  <c r="AI1085" i="22"/>
  <c r="AE1137" i="22"/>
  <c r="AF1137" i="22" s="1"/>
  <c r="AG1137" i="22" s="1"/>
  <c r="AE1164" i="22"/>
  <c r="AF1164" i="22" s="1"/>
  <c r="AG1164" i="22" s="1"/>
  <c r="AE1151" i="22"/>
  <c r="AE1138" i="22"/>
  <c r="AF1138" i="22" s="1"/>
  <c r="AG1138" i="22" s="1"/>
  <c r="AE1161" i="22"/>
  <c r="AF1161" i="22" s="1"/>
  <c r="AG1161" i="22" s="1"/>
  <c r="AE1239" i="22"/>
  <c r="AF1239" i="22" s="1"/>
  <c r="AG1239" i="22" s="1"/>
  <c r="AI1180" i="22"/>
  <c r="AE1124" i="22"/>
  <c r="AF1124" i="22" s="1"/>
  <c r="AG1124" i="22" s="1"/>
  <c r="AE1154" i="22"/>
  <c r="AF1154" i="22" s="1"/>
  <c r="AG1154" i="22" s="1"/>
  <c r="AE1152" i="22"/>
  <c r="AF1152" i="22" s="1"/>
  <c r="AG1152" i="22" s="1"/>
  <c r="AE1148" i="22"/>
  <c r="AF1148" i="22" s="1"/>
  <c r="AG1148" i="22" s="1"/>
  <c r="AE1160" i="22"/>
  <c r="AE1153" i="22"/>
  <c r="AF1153" i="22" s="1"/>
  <c r="AG1153" i="22" s="1"/>
  <c r="AE1158" i="22"/>
  <c r="AF1158" i="22" s="1"/>
  <c r="AG1158" i="22" s="1"/>
  <c r="AE1140" i="22"/>
  <c r="AF1140" i="22" s="1"/>
  <c r="AG1140" i="22" s="1"/>
  <c r="AE1144" i="22"/>
  <c r="AF1144" i="22" s="1"/>
  <c r="AG1144" i="22" s="1"/>
  <c r="AE1169" i="22"/>
  <c r="AF1086" i="22"/>
  <c r="AG1086" i="22" s="1"/>
  <c r="AG1094" i="22" s="1"/>
  <c r="AE1094" i="22"/>
  <c r="AF1094" i="22" s="1"/>
  <c r="AE1166" i="22"/>
  <c r="AF1166" i="22" s="1"/>
  <c r="AG1166" i="22" s="1"/>
  <c r="AE1167" i="22"/>
  <c r="AF1167" i="22" s="1"/>
  <c r="AG1167" i="22" s="1"/>
  <c r="AE1176" i="22"/>
  <c r="AF1176" i="22" s="1"/>
  <c r="AG1176" i="22" s="1"/>
  <c r="AI1103" i="22"/>
  <c r="AI1183" i="22"/>
  <c r="AI1184" i="22"/>
  <c r="AE1130" i="22"/>
  <c r="AF1130" i="22" s="1"/>
  <c r="AG1130" i="22" s="1"/>
  <c r="AE1076" i="22"/>
  <c r="AF1076" i="22" s="1"/>
  <c r="AE1131" i="22"/>
  <c r="AF1131" i="22" s="1"/>
  <c r="AG1131" i="22" s="1"/>
  <c r="AE1237" i="22"/>
  <c r="AF1237" i="22" s="1"/>
  <c r="AG1237" i="22" s="1"/>
  <c r="AE1190" i="22"/>
  <c r="AF1134" i="22"/>
  <c r="AG1134" i="22" s="1"/>
  <c r="AF1128" i="22"/>
  <c r="AG1128" i="22" s="1"/>
  <c r="AE1184" i="22"/>
  <c r="AE1010" i="22"/>
  <c r="AF1010" i="22" s="1"/>
  <c r="D734" i="19"/>
  <c r="D715" i="19"/>
  <c r="D710" i="19"/>
  <c r="D686" i="19"/>
  <c r="D727" i="19"/>
  <c r="D691" i="19"/>
  <c r="D703" i="19"/>
  <c r="Y127" i="19"/>
  <c r="Y189" i="19" s="1"/>
  <c r="Q65" i="19"/>
  <c r="M65" i="19"/>
  <c r="I65" i="19"/>
  <c r="U65" i="19"/>
  <c r="D336" i="19"/>
  <c r="W4" i="19"/>
  <c r="X4" i="19" s="1"/>
  <c r="D372" i="19"/>
  <c r="D282" i="19"/>
  <c r="D224" i="19"/>
  <c r="D616" i="19"/>
  <c r="D678" i="19" s="1"/>
  <c r="D399" i="19"/>
  <c r="D342" i="19"/>
  <c r="D398" i="19"/>
  <c r="D456" i="19"/>
  <c r="D423" i="19"/>
  <c r="D366" i="19"/>
  <c r="D491" i="19"/>
  <c r="D434" i="19"/>
  <c r="D574" i="19"/>
  <c r="D636" i="19" s="1"/>
  <c r="D416" i="19"/>
  <c r="D473" i="19"/>
  <c r="D598" i="19"/>
  <c r="D660" i="19" s="1"/>
  <c r="D375" i="19"/>
  <c r="D318" i="19"/>
  <c r="D263" i="19"/>
  <c r="D206" i="19"/>
  <c r="D294" i="19"/>
  <c r="D236" i="19"/>
  <c r="D354" i="19"/>
  <c r="D386" i="19"/>
  <c r="D444" i="19"/>
  <c r="D324" i="19"/>
  <c r="Y191" i="19"/>
  <c r="Y211" i="19"/>
  <c r="Y226" i="19"/>
  <c r="Y240" i="19"/>
  <c r="Y192" i="19"/>
  <c r="Y197" i="19"/>
  <c r="Y203" i="19"/>
  <c r="Y208" i="19"/>
  <c r="Y213" i="19"/>
  <c r="Y217" i="19"/>
  <c r="Y222" i="19"/>
  <c r="Y227" i="19"/>
  <c r="Y232" i="19"/>
  <c r="Y237" i="19"/>
  <c r="Y241" i="19"/>
  <c r="Y246" i="19"/>
  <c r="Y201" i="19"/>
  <c r="Y221" i="19"/>
  <c r="Y235" i="19"/>
  <c r="Y195" i="19"/>
  <c r="Y199" i="19"/>
  <c r="Y205" i="19"/>
  <c r="Y210" i="19"/>
  <c r="Y215" i="19"/>
  <c r="Y220" i="19"/>
  <c r="Y225" i="19"/>
  <c r="Y229" i="19"/>
  <c r="Y234" i="19"/>
  <c r="Y239" i="19"/>
  <c r="Y244" i="19"/>
  <c r="Y190" i="19"/>
  <c r="Y196" i="19"/>
  <c r="Y207" i="19"/>
  <c r="Y216" i="19"/>
  <c r="Y231" i="19"/>
  <c r="Y245" i="19"/>
  <c r="Y193" i="19"/>
  <c r="Y198" i="19"/>
  <c r="Y204" i="19"/>
  <c r="Y209" i="19"/>
  <c r="Y214" i="19"/>
  <c r="Y219" i="19"/>
  <c r="Y223" i="19"/>
  <c r="Y228" i="19"/>
  <c r="Y233" i="19"/>
  <c r="Y238" i="19"/>
  <c r="Y243" i="19"/>
  <c r="Y247" i="19"/>
  <c r="E66" i="19"/>
  <c r="E67" i="19"/>
  <c r="E68" i="19"/>
  <c r="W68" i="19" s="1"/>
  <c r="X68" i="19" s="1"/>
  <c r="E69" i="19"/>
  <c r="E71" i="19"/>
  <c r="E72" i="19"/>
  <c r="E73" i="19"/>
  <c r="E74" i="19"/>
  <c r="E75" i="19"/>
  <c r="W75" i="19" s="1"/>
  <c r="X75" i="19" s="1"/>
  <c r="E77" i="19"/>
  <c r="E78" i="19"/>
  <c r="E79" i="19"/>
  <c r="E80" i="19"/>
  <c r="W80" i="19" s="1"/>
  <c r="X80" i="19" s="1"/>
  <c r="E81" i="19"/>
  <c r="E83" i="19"/>
  <c r="W83" i="19" s="1"/>
  <c r="X83" i="19" s="1"/>
  <c r="E84" i="19"/>
  <c r="W84" i="19" s="1"/>
  <c r="X84" i="19" s="1"/>
  <c r="E85" i="19"/>
  <c r="W85" i="19" s="1"/>
  <c r="X85" i="19" s="1"/>
  <c r="E86" i="19"/>
  <c r="E87" i="19"/>
  <c r="W87" i="19" s="1"/>
  <c r="X87" i="19" s="1"/>
  <c r="E89" i="19"/>
  <c r="E90" i="19"/>
  <c r="V90" i="19" s="1"/>
  <c r="E91" i="19"/>
  <c r="E92" i="19"/>
  <c r="E93" i="19"/>
  <c r="E95" i="19"/>
  <c r="W95" i="19" s="1"/>
  <c r="X95" i="19" s="1"/>
  <c r="E96" i="19"/>
  <c r="E97" i="19"/>
  <c r="V97" i="19" s="1"/>
  <c r="E98" i="19"/>
  <c r="E99" i="19"/>
  <c r="V99" i="19" s="1"/>
  <c r="E101" i="19"/>
  <c r="E102" i="19"/>
  <c r="W102" i="19" s="1"/>
  <c r="X102" i="19" s="1"/>
  <c r="E103" i="19"/>
  <c r="E104" i="19"/>
  <c r="E105" i="19"/>
  <c r="E107" i="19"/>
  <c r="W107" i="19" s="1"/>
  <c r="X107" i="19" s="1"/>
  <c r="E108" i="19"/>
  <c r="E109" i="19"/>
  <c r="V109" i="19" s="1"/>
  <c r="E110" i="19"/>
  <c r="E111" i="19"/>
  <c r="W111" i="19" s="1"/>
  <c r="X111" i="19" s="1"/>
  <c r="E113" i="19"/>
  <c r="E114" i="19"/>
  <c r="E115" i="19"/>
  <c r="V115" i="19" s="1"/>
  <c r="E116" i="19"/>
  <c r="E117" i="19"/>
  <c r="W117" i="19" s="1"/>
  <c r="X117" i="19" s="1"/>
  <c r="E119" i="19"/>
  <c r="V119" i="19" s="1"/>
  <c r="E120" i="19"/>
  <c r="W120" i="19" s="1"/>
  <c r="X120" i="19" s="1"/>
  <c r="E121" i="19"/>
  <c r="E122" i="19"/>
  <c r="E123" i="19"/>
  <c r="C69" i="19"/>
  <c r="C131" i="19" s="1"/>
  <c r="C193" i="19" s="1"/>
  <c r="C255" i="19" s="1"/>
  <c r="C317" i="19" s="1"/>
  <c r="C379" i="19" s="1"/>
  <c r="C441" i="19" s="1"/>
  <c r="C503" i="19" s="1"/>
  <c r="C565" i="19" s="1"/>
  <c r="C627" i="19" s="1"/>
  <c r="C689" i="19" s="1"/>
  <c r="E65" i="19"/>
  <c r="AA619" i="19"/>
  <c r="AA618" i="19"/>
  <c r="AA617" i="19"/>
  <c r="AA616" i="19"/>
  <c r="AA615" i="19"/>
  <c r="AA613" i="19"/>
  <c r="AA612" i="19"/>
  <c r="AA611" i="19"/>
  <c r="AA610" i="19"/>
  <c r="AA609" i="19"/>
  <c r="AA607" i="19"/>
  <c r="AA606" i="19"/>
  <c r="AA605" i="19"/>
  <c r="AA604" i="19"/>
  <c r="AA603" i="19"/>
  <c r="AA601" i="19"/>
  <c r="AA600" i="19"/>
  <c r="AA599" i="19"/>
  <c r="AA598" i="19"/>
  <c r="AA597" i="19"/>
  <c r="AA595" i="19"/>
  <c r="AA594" i="19"/>
  <c r="AA593" i="19"/>
  <c r="AA592" i="19"/>
  <c r="AA591" i="19"/>
  <c r="AA589" i="19"/>
  <c r="AA588" i="19"/>
  <c r="AA587" i="19"/>
  <c r="AA586" i="19"/>
  <c r="AA585" i="19"/>
  <c r="AA583" i="19"/>
  <c r="AA582" i="19"/>
  <c r="AA581" i="19"/>
  <c r="AA580" i="19"/>
  <c r="AA579" i="19"/>
  <c r="AA577" i="19"/>
  <c r="AA576" i="19"/>
  <c r="AA575" i="19"/>
  <c r="AA574" i="19"/>
  <c r="AA573" i="19"/>
  <c r="AA571" i="19"/>
  <c r="AA570" i="19"/>
  <c r="AA569" i="19"/>
  <c r="AA568" i="19"/>
  <c r="AA567" i="19"/>
  <c r="AA565" i="19"/>
  <c r="AA564" i="19"/>
  <c r="AA563" i="19"/>
  <c r="AA562" i="19"/>
  <c r="AA561" i="19"/>
  <c r="AA557" i="19"/>
  <c r="AA556" i="19"/>
  <c r="AA555" i="19"/>
  <c r="AA554" i="19"/>
  <c r="AA553" i="19"/>
  <c r="AA551" i="19"/>
  <c r="AA550" i="19"/>
  <c r="AA549" i="19"/>
  <c r="AA548" i="19"/>
  <c r="AA547" i="19"/>
  <c r="AA545" i="19"/>
  <c r="AA544" i="19"/>
  <c r="AA543" i="19"/>
  <c r="AA542" i="19"/>
  <c r="AA541" i="19"/>
  <c r="AA539" i="19"/>
  <c r="AA538" i="19"/>
  <c r="AA537" i="19"/>
  <c r="AA536" i="19"/>
  <c r="AA535" i="19"/>
  <c r="AA533" i="19"/>
  <c r="AA532" i="19"/>
  <c r="AA531" i="19"/>
  <c r="AA530" i="19"/>
  <c r="AA529" i="19"/>
  <c r="AA527" i="19"/>
  <c r="AA526" i="19"/>
  <c r="AA525" i="19"/>
  <c r="AA524" i="19"/>
  <c r="AA523" i="19"/>
  <c r="AA521" i="19"/>
  <c r="AA520" i="19"/>
  <c r="AA519" i="19"/>
  <c r="AA518" i="19"/>
  <c r="AA517" i="19"/>
  <c r="AA515" i="19"/>
  <c r="AA514" i="19"/>
  <c r="AA513" i="19"/>
  <c r="AA512" i="19"/>
  <c r="AA511" i="19"/>
  <c r="AA509" i="19"/>
  <c r="AA508" i="19"/>
  <c r="AA507" i="19"/>
  <c r="AA506" i="19"/>
  <c r="AA505" i="19"/>
  <c r="AA503" i="19"/>
  <c r="AA502" i="19"/>
  <c r="AA501" i="19"/>
  <c r="AA500" i="19"/>
  <c r="AA499" i="19"/>
  <c r="AA495" i="19"/>
  <c r="AA494" i="19"/>
  <c r="AA493" i="19"/>
  <c r="AA492" i="19"/>
  <c r="AA491" i="19"/>
  <c r="AA489" i="19"/>
  <c r="AA488" i="19"/>
  <c r="AA487" i="19"/>
  <c r="AA486" i="19"/>
  <c r="AA485" i="19"/>
  <c r="AA483" i="19"/>
  <c r="AA482" i="19"/>
  <c r="AA481" i="19"/>
  <c r="AA480" i="19"/>
  <c r="AA479" i="19"/>
  <c r="AA477" i="19"/>
  <c r="AA476" i="19"/>
  <c r="AA475" i="19"/>
  <c r="AA474" i="19"/>
  <c r="AA473" i="19"/>
  <c r="AA471" i="19"/>
  <c r="AA470" i="19"/>
  <c r="AA469" i="19"/>
  <c r="AA468" i="19"/>
  <c r="AA467" i="19"/>
  <c r="AA465" i="19"/>
  <c r="AA464" i="19"/>
  <c r="AA463" i="19"/>
  <c r="AA462" i="19"/>
  <c r="AA461" i="19"/>
  <c r="AA459" i="19"/>
  <c r="AA458" i="19"/>
  <c r="AA457" i="19"/>
  <c r="AA456" i="19"/>
  <c r="AA455" i="19"/>
  <c r="AA453" i="19"/>
  <c r="AA452" i="19"/>
  <c r="AA451" i="19"/>
  <c r="AA450" i="19"/>
  <c r="AA449" i="19"/>
  <c r="AA447" i="19"/>
  <c r="AA446" i="19"/>
  <c r="AA445" i="19"/>
  <c r="AA444" i="19"/>
  <c r="AA443" i="19"/>
  <c r="AA441" i="19"/>
  <c r="AA440" i="19"/>
  <c r="AA439" i="19"/>
  <c r="AA438" i="19"/>
  <c r="AA437" i="19"/>
  <c r="AA433" i="19"/>
  <c r="AA432" i="19"/>
  <c r="AA431" i="19"/>
  <c r="AA430" i="19"/>
  <c r="AA429" i="19"/>
  <c r="AA427" i="19"/>
  <c r="AA426" i="19"/>
  <c r="AA425" i="19"/>
  <c r="AA424" i="19"/>
  <c r="AA423" i="19"/>
  <c r="AA421" i="19"/>
  <c r="AA420" i="19"/>
  <c r="AA419" i="19"/>
  <c r="AA418" i="19"/>
  <c r="AA417" i="19"/>
  <c r="AA415" i="19"/>
  <c r="AA414" i="19"/>
  <c r="AA413" i="19"/>
  <c r="AA412" i="19"/>
  <c r="AA411" i="19"/>
  <c r="AA409" i="19"/>
  <c r="AA408" i="19"/>
  <c r="AA407" i="19"/>
  <c r="AA406" i="19"/>
  <c r="AA405" i="19"/>
  <c r="AA403" i="19"/>
  <c r="AA402" i="19"/>
  <c r="AA401" i="19"/>
  <c r="AA400" i="19"/>
  <c r="AA399" i="19"/>
  <c r="AA397" i="19"/>
  <c r="AA396" i="19"/>
  <c r="AA395" i="19"/>
  <c r="AA394" i="19"/>
  <c r="AA393" i="19"/>
  <c r="AA391" i="19"/>
  <c r="AA390" i="19"/>
  <c r="AA389" i="19"/>
  <c r="AA388" i="19"/>
  <c r="AA387" i="19"/>
  <c r="AA385" i="19"/>
  <c r="AA384" i="19"/>
  <c r="AA383" i="19"/>
  <c r="AA382" i="19"/>
  <c r="AA381" i="19"/>
  <c r="AA379" i="19"/>
  <c r="AA378" i="19"/>
  <c r="AA377" i="19"/>
  <c r="AA376" i="19"/>
  <c r="AA375" i="19"/>
  <c r="AA371" i="19"/>
  <c r="AA370" i="19"/>
  <c r="AA369" i="19"/>
  <c r="AA368" i="19"/>
  <c r="AA367" i="19"/>
  <c r="AA365" i="19"/>
  <c r="AA364" i="19"/>
  <c r="AA363" i="19"/>
  <c r="AA362" i="19"/>
  <c r="AA361" i="19"/>
  <c r="AA359" i="19"/>
  <c r="AA358" i="19"/>
  <c r="AA357" i="19"/>
  <c r="AA356" i="19"/>
  <c r="AA355" i="19"/>
  <c r="AA353" i="19"/>
  <c r="AA352" i="19"/>
  <c r="AA351" i="19"/>
  <c r="AA350" i="19"/>
  <c r="AA349" i="19"/>
  <c r="AA347" i="19"/>
  <c r="AA346" i="19"/>
  <c r="AA345" i="19"/>
  <c r="AA344" i="19"/>
  <c r="AA343" i="19"/>
  <c r="AA341" i="19"/>
  <c r="AA340" i="19"/>
  <c r="AA339" i="19"/>
  <c r="AA338" i="19"/>
  <c r="AA337" i="19"/>
  <c r="AA335" i="19"/>
  <c r="AA334" i="19"/>
  <c r="AA333" i="19"/>
  <c r="AA332" i="19"/>
  <c r="AA331" i="19"/>
  <c r="AA329" i="19"/>
  <c r="AA328" i="19"/>
  <c r="AA327" i="19"/>
  <c r="AA326" i="19"/>
  <c r="AA325" i="19"/>
  <c r="AA323" i="19"/>
  <c r="AA322" i="19"/>
  <c r="AA321" i="19"/>
  <c r="AA320" i="19"/>
  <c r="AA319" i="19"/>
  <c r="AA317" i="19"/>
  <c r="AA316" i="19"/>
  <c r="AA315" i="19"/>
  <c r="AA314" i="19"/>
  <c r="AA313" i="19"/>
  <c r="AA309" i="19"/>
  <c r="AA308" i="19"/>
  <c r="AA307" i="19"/>
  <c r="AA306" i="19"/>
  <c r="AA305" i="19"/>
  <c r="AA303" i="19"/>
  <c r="AA302" i="19"/>
  <c r="AA301" i="19"/>
  <c r="AA300" i="19"/>
  <c r="AA299" i="19"/>
  <c r="AA297" i="19"/>
  <c r="AA296" i="19"/>
  <c r="AA295" i="19"/>
  <c r="AA294" i="19"/>
  <c r="AA293" i="19"/>
  <c r="AA291" i="19"/>
  <c r="AA290" i="19"/>
  <c r="AA289" i="19"/>
  <c r="AA288" i="19"/>
  <c r="AA287" i="19"/>
  <c r="AA285" i="19"/>
  <c r="AA284" i="19"/>
  <c r="AA283" i="19"/>
  <c r="AA282" i="19"/>
  <c r="AA281" i="19"/>
  <c r="AA279" i="19"/>
  <c r="AA278" i="19"/>
  <c r="AA277" i="19"/>
  <c r="AA276" i="19"/>
  <c r="AA275" i="19"/>
  <c r="AA273" i="19"/>
  <c r="AA272" i="19"/>
  <c r="AA271" i="19"/>
  <c r="AA270" i="19"/>
  <c r="AA269" i="19"/>
  <c r="AA267" i="19"/>
  <c r="AA266" i="19"/>
  <c r="AA265" i="19"/>
  <c r="AA264" i="19"/>
  <c r="AA263" i="19"/>
  <c r="AA261" i="19"/>
  <c r="AA260" i="19"/>
  <c r="AA259" i="19"/>
  <c r="AA258" i="19"/>
  <c r="AA257" i="19"/>
  <c r="AA255" i="19"/>
  <c r="AA254" i="19"/>
  <c r="AA253" i="19"/>
  <c r="AA252" i="19"/>
  <c r="AA251" i="19"/>
  <c r="AA247" i="19"/>
  <c r="AA246" i="19"/>
  <c r="AA245" i="19"/>
  <c r="AA244" i="19"/>
  <c r="AA243" i="19"/>
  <c r="AA241" i="19"/>
  <c r="AA240" i="19"/>
  <c r="AA239" i="19"/>
  <c r="AA238" i="19"/>
  <c r="AA237" i="19"/>
  <c r="AA235" i="19"/>
  <c r="AA234" i="19"/>
  <c r="AA233" i="19"/>
  <c r="AA232" i="19"/>
  <c r="AA231" i="19"/>
  <c r="AA229" i="19"/>
  <c r="AA228" i="19"/>
  <c r="AA227" i="19"/>
  <c r="AA226" i="19"/>
  <c r="AA225" i="19"/>
  <c r="AA223" i="19"/>
  <c r="AA222" i="19"/>
  <c r="AA221" i="19"/>
  <c r="AA220" i="19"/>
  <c r="AA219" i="19"/>
  <c r="AA217" i="19"/>
  <c r="AA216" i="19"/>
  <c r="AA215" i="19"/>
  <c r="AA214" i="19"/>
  <c r="AA213" i="19"/>
  <c r="AA211" i="19"/>
  <c r="AA210" i="19"/>
  <c r="AA209" i="19"/>
  <c r="AA208" i="19"/>
  <c r="AA207" i="19"/>
  <c r="AA205" i="19"/>
  <c r="AA204" i="19"/>
  <c r="AA203" i="19"/>
  <c r="AA202" i="19"/>
  <c r="AA201" i="19"/>
  <c r="AA199" i="19"/>
  <c r="AA198" i="19"/>
  <c r="AA197" i="19"/>
  <c r="AA196" i="19"/>
  <c r="AA195" i="19"/>
  <c r="AA193" i="19"/>
  <c r="AA192" i="19"/>
  <c r="AA191" i="19"/>
  <c r="AA190" i="19"/>
  <c r="AA189" i="19"/>
  <c r="AA185" i="19"/>
  <c r="AA184" i="19"/>
  <c r="AA183" i="19"/>
  <c r="AA182" i="19"/>
  <c r="AA181" i="19"/>
  <c r="AA179" i="19"/>
  <c r="AA178" i="19"/>
  <c r="AA177" i="19"/>
  <c r="AA176" i="19"/>
  <c r="AA175" i="19"/>
  <c r="AA173" i="19"/>
  <c r="AA172" i="19"/>
  <c r="AA171" i="19"/>
  <c r="AA170" i="19"/>
  <c r="AA169" i="19"/>
  <c r="AA167" i="19"/>
  <c r="AA166" i="19"/>
  <c r="AA165" i="19"/>
  <c r="AA164" i="19"/>
  <c r="AA163" i="19"/>
  <c r="AA161" i="19"/>
  <c r="AA160" i="19"/>
  <c r="AA159" i="19"/>
  <c r="AA158" i="19"/>
  <c r="AA157" i="19"/>
  <c r="AA155" i="19"/>
  <c r="AA154" i="19"/>
  <c r="AA153" i="19"/>
  <c r="AA152" i="19"/>
  <c r="AA151" i="19"/>
  <c r="AA149" i="19"/>
  <c r="AA148" i="19"/>
  <c r="AA147" i="19"/>
  <c r="AA146" i="19"/>
  <c r="AA145" i="19"/>
  <c r="AA143" i="19"/>
  <c r="AA142" i="19"/>
  <c r="AA141" i="19"/>
  <c r="AA140" i="19"/>
  <c r="AA139" i="19"/>
  <c r="AA137" i="19"/>
  <c r="AA136" i="19"/>
  <c r="AA135" i="19"/>
  <c r="AA134" i="19"/>
  <c r="AA133" i="19"/>
  <c r="AA131" i="19"/>
  <c r="AA130" i="19"/>
  <c r="AA129" i="19"/>
  <c r="AA128" i="19"/>
  <c r="AA127" i="19"/>
  <c r="AA123" i="19"/>
  <c r="V123" i="19"/>
  <c r="AA122" i="19"/>
  <c r="AA121" i="19"/>
  <c r="AA120" i="19"/>
  <c r="AA119" i="19"/>
  <c r="AA117" i="19"/>
  <c r="AA116" i="19"/>
  <c r="AA115" i="19"/>
  <c r="AA114" i="19"/>
  <c r="AA113" i="19"/>
  <c r="AA111" i="19"/>
  <c r="AA110" i="19"/>
  <c r="AA109" i="19"/>
  <c r="AA108" i="19"/>
  <c r="AA107" i="19"/>
  <c r="AA105" i="19"/>
  <c r="AA104" i="19"/>
  <c r="AA103" i="19"/>
  <c r="AA102" i="19"/>
  <c r="AA101" i="19"/>
  <c r="AA99" i="19"/>
  <c r="AA98" i="19"/>
  <c r="AA97" i="19"/>
  <c r="AA96" i="19"/>
  <c r="AA95" i="19"/>
  <c r="AA93" i="19"/>
  <c r="AA92" i="19"/>
  <c r="AA91" i="19"/>
  <c r="AA90" i="19"/>
  <c r="AA89" i="19"/>
  <c r="AA87" i="19"/>
  <c r="AA86" i="19"/>
  <c r="AA85" i="19"/>
  <c r="AA84" i="19"/>
  <c r="AA83" i="19"/>
  <c r="AA81" i="19"/>
  <c r="AA80" i="19"/>
  <c r="AA79" i="19"/>
  <c r="AA78" i="19"/>
  <c r="AA77" i="19"/>
  <c r="AA75" i="19"/>
  <c r="AA74" i="19"/>
  <c r="AA73" i="19"/>
  <c r="AA72" i="19"/>
  <c r="AA71" i="19"/>
  <c r="AA69" i="19"/>
  <c r="AA68" i="19"/>
  <c r="AA67" i="19"/>
  <c r="AA66" i="19"/>
  <c r="AA65" i="19"/>
  <c r="AI1195" i="22" l="1"/>
  <c r="AI1191" i="22"/>
  <c r="AI1207" i="22"/>
  <c r="AI1231" i="22"/>
  <c r="AI1198" i="22"/>
  <c r="AI1213" i="22"/>
  <c r="AI1229" i="22"/>
  <c r="AI1186" i="22"/>
  <c r="AI1200" i="22"/>
  <c r="AI1216" i="22"/>
  <c r="AI1210" i="22"/>
  <c r="AI1217" i="22"/>
  <c r="AI1194" i="22"/>
  <c r="AI1220" i="22"/>
  <c r="AI1193" i="22"/>
  <c r="AI1203" i="22"/>
  <c r="AI1202" i="22"/>
  <c r="AI1182" i="22"/>
  <c r="AI1218" i="22"/>
  <c r="AI1221" i="22"/>
  <c r="AI1185" i="22"/>
  <c r="AI1212" i="22"/>
  <c r="AI1192" i="22"/>
  <c r="AI1189" i="22"/>
  <c r="AI1219" i="22"/>
  <c r="AI1226" i="22"/>
  <c r="AI1201" i="22"/>
  <c r="AI1199" i="22"/>
  <c r="AI1223" i="22"/>
  <c r="AI1222" i="22"/>
  <c r="AI1196" i="22"/>
  <c r="AI1214" i="22"/>
  <c r="AI1204" i="22"/>
  <c r="AI1205" i="22"/>
  <c r="AI1293" i="22"/>
  <c r="AI1187" i="22"/>
  <c r="AI1232" i="22"/>
  <c r="AI1225" i="22"/>
  <c r="AI1209" i="22"/>
  <c r="AI1208" i="22"/>
  <c r="AI1211" i="22"/>
  <c r="AI1227" i="22"/>
  <c r="AI1230" i="22"/>
  <c r="AI1228" i="22"/>
  <c r="AK1066" i="22"/>
  <c r="AI1246" i="22"/>
  <c r="AG1132" i="22"/>
  <c r="AG1141" i="22"/>
  <c r="AI1066" i="22"/>
  <c r="AI1132" i="22"/>
  <c r="AE1141" i="22"/>
  <c r="AF1141" i="22" s="1"/>
  <c r="AE1222" i="22"/>
  <c r="AF1222" i="22" s="1"/>
  <c r="AG1222" i="22" s="1"/>
  <c r="AI1177" i="22"/>
  <c r="AE1209" i="22"/>
  <c r="AF1209" i="22" s="1"/>
  <c r="AG1209" i="22" s="1"/>
  <c r="AI1168" i="22"/>
  <c r="AE1204" i="22"/>
  <c r="AF1204" i="22" s="1"/>
  <c r="AG1204" i="22" s="1"/>
  <c r="AI1236" i="22"/>
  <c r="AE1180" i="22"/>
  <c r="AF1180" i="22" s="1"/>
  <c r="AG1180" i="22" s="1"/>
  <c r="AE1207" i="22"/>
  <c r="AI1249" i="22"/>
  <c r="AE1193" i="22"/>
  <c r="AF1193" i="22" s="1"/>
  <c r="AG1193" i="22" s="1"/>
  <c r="AE1205" i="22"/>
  <c r="AF1205" i="22" s="1"/>
  <c r="AG1205" i="22" s="1"/>
  <c r="AI1267" i="22"/>
  <c r="AE1211" i="22"/>
  <c r="AF1211" i="22" s="1"/>
  <c r="AG1211" i="22" s="1"/>
  <c r="AI1283" i="22"/>
  <c r="AE1227" i="22"/>
  <c r="AF1227" i="22" s="1"/>
  <c r="AG1227" i="22" s="1"/>
  <c r="AE1150" i="22"/>
  <c r="AF1150" i="22" s="1"/>
  <c r="AF1142" i="22"/>
  <c r="AG1142" i="22" s="1"/>
  <c r="AG1150" i="22" s="1"/>
  <c r="AE1185" i="22"/>
  <c r="AF1185" i="22" s="1"/>
  <c r="AG1185" i="22" s="1"/>
  <c r="AI1247" i="22"/>
  <c r="AE1191" i="22"/>
  <c r="AF1191" i="22" s="1"/>
  <c r="AG1191" i="22" s="1"/>
  <c r="AI1257" i="22"/>
  <c r="AE1201" i="22"/>
  <c r="AF1201" i="22" s="1"/>
  <c r="AG1201" i="22" s="1"/>
  <c r="AE1229" i="22"/>
  <c r="AF1229" i="22" s="1"/>
  <c r="AG1229" i="22" s="1"/>
  <c r="AE1231" i="22"/>
  <c r="AF1231" i="22" s="1"/>
  <c r="AG1231" i="22" s="1"/>
  <c r="AE1223" i="22"/>
  <c r="AF1223" i="22" s="1"/>
  <c r="AG1223" i="22" s="1"/>
  <c r="AE1196" i="22"/>
  <c r="AF1196" i="22" s="1"/>
  <c r="AG1196" i="22" s="1"/>
  <c r="AI1266" i="22"/>
  <c r="AE1210" i="22"/>
  <c r="AF1210" i="22" s="1"/>
  <c r="AG1210" i="22" s="1"/>
  <c r="AI1250" i="22"/>
  <c r="AE1194" i="22"/>
  <c r="AF1194" i="22" s="1"/>
  <c r="AG1194" i="22" s="1"/>
  <c r="AI1159" i="22"/>
  <c r="AI1276" i="22"/>
  <c r="AE1220" i="22"/>
  <c r="AF1220" i="22" s="1"/>
  <c r="AG1220" i="22" s="1"/>
  <c r="AE1203" i="22"/>
  <c r="AF1203" i="22" s="1"/>
  <c r="AG1203" i="22" s="1"/>
  <c r="AI1238" i="22"/>
  <c r="AE1182" i="22"/>
  <c r="AF1182" i="22" s="1"/>
  <c r="AG1182" i="22" s="1"/>
  <c r="AE1198" i="22"/>
  <c r="AI1269" i="22"/>
  <c r="AE1213" i="22"/>
  <c r="AF1213" i="22" s="1"/>
  <c r="AG1213" i="22" s="1"/>
  <c r="AE1226" i="22"/>
  <c r="AF1226" i="22" s="1"/>
  <c r="AG1226" i="22" s="1"/>
  <c r="AE1232" i="22"/>
  <c r="AF1232" i="22" s="1"/>
  <c r="AG1232" i="22" s="1"/>
  <c r="AF1169" i="22"/>
  <c r="AG1169" i="22" s="1"/>
  <c r="AG1177" i="22" s="1"/>
  <c r="AE1177" i="22"/>
  <c r="AF1177" i="22" s="1"/>
  <c r="AI1256" i="22"/>
  <c r="AE1200" i="22"/>
  <c r="AF1200" i="22" s="1"/>
  <c r="AG1200" i="22" s="1"/>
  <c r="AE1214" i="22"/>
  <c r="AF1214" i="22" s="1"/>
  <c r="AG1214" i="22" s="1"/>
  <c r="AE1168" i="22"/>
  <c r="AF1168" i="22" s="1"/>
  <c r="AF1160" i="22"/>
  <c r="AG1160" i="22" s="1"/>
  <c r="AG1168" i="22" s="1"/>
  <c r="AI1264" i="22"/>
  <c r="AE1208" i="22"/>
  <c r="AF1208" i="22" s="1"/>
  <c r="AG1208" i="22" s="1"/>
  <c r="AI1273" i="22"/>
  <c r="AE1217" i="22"/>
  <c r="AF1217" i="22" s="1"/>
  <c r="AG1217" i="22" s="1"/>
  <c r="AI1277" i="22"/>
  <c r="AE1221" i="22"/>
  <c r="AF1221" i="22" s="1"/>
  <c r="AG1221" i="22" s="1"/>
  <c r="AI1150" i="22"/>
  <c r="AI1248" i="22"/>
  <c r="AE1192" i="22"/>
  <c r="AF1192" i="22" s="1"/>
  <c r="AG1192" i="22" s="1"/>
  <c r="AE1189" i="22"/>
  <c r="AF1189" i="22" s="1"/>
  <c r="AG1189" i="22" s="1"/>
  <c r="AE1219" i="22"/>
  <c r="AF1219" i="22" s="1"/>
  <c r="AG1219" i="22" s="1"/>
  <c r="AE1228" i="22"/>
  <c r="AF1228" i="22" s="1"/>
  <c r="AG1228" i="22" s="1"/>
  <c r="AE1225" i="22"/>
  <c r="AI1272" i="22"/>
  <c r="AE1216" i="22"/>
  <c r="AE1295" i="22"/>
  <c r="AF1295" i="22" s="1"/>
  <c r="AG1295" i="22" s="1"/>
  <c r="AF1151" i="22"/>
  <c r="AG1151" i="22" s="1"/>
  <c r="AG1159" i="22" s="1"/>
  <c r="AE1159" i="22"/>
  <c r="AF1159" i="22" s="1"/>
  <c r="AE1202" i="22"/>
  <c r="AF1202" i="22" s="1"/>
  <c r="AG1202" i="22" s="1"/>
  <c r="AI1274" i="22"/>
  <c r="AE1218" i="22"/>
  <c r="AF1218" i="22" s="1"/>
  <c r="AG1218" i="22" s="1"/>
  <c r="AE1230" i="22"/>
  <c r="AF1230" i="22" s="1"/>
  <c r="AG1230" i="22" s="1"/>
  <c r="AI1268" i="22"/>
  <c r="AE1212" i="22"/>
  <c r="AF1212" i="22" s="1"/>
  <c r="AG1212" i="22" s="1"/>
  <c r="AI1141" i="22"/>
  <c r="AI1255" i="22"/>
  <c r="AE1199" i="22"/>
  <c r="AF1199" i="22" s="1"/>
  <c r="AG1199" i="22" s="1"/>
  <c r="AE1195" i="22"/>
  <c r="AF1195" i="22" s="1"/>
  <c r="AG1195" i="22" s="1"/>
  <c r="AE1066" i="22"/>
  <c r="AF1066" i="22" s="1"/>
  <c r="AI1239" i="22"/>
  <c r="AI1240" i="22"/>
  <c r="AI1242" i="22"/>
  <c r="AE1186" i="22"/>
  <c r="AF1186" i="22" s="1"/>
  <c r="AG1186" i="22" s="1"/>
  <c r="AE1132" i="22"/>
  <c r="AF1132" i="22" s="1"/>
  <c r="AE1187" i="22"/>
  <c r="AF1187" i="22" s="1"/>
  <c r="AG1187" i="22" s="1"/>
  <c r="AE1293" i="22"/>
  <c r="AF1293" i="22" s="1"/>
  <c r="AG1293" i="22" s="1"/>
  <c r="AF1190" i="22"/>
  <c r="AG1190" i="22" s="1"/>
  <c r="AE1246" i="22"/>
  <c r="AE1240" i="22"/>
  <c r="AF1184" i="22"/>
  <c r="AG1184" i="22" s="1"/>
  <c r="AB65" i="19"/>
  <c r="D722" i="19"/>
  <c r="D740" i="19"/>
  <c r="D698" i="19"/>
  <c r="AA106" i="19"/>
  <c r="AA132" i="19"/>
  <c r="AA180" i="19"/>
  <c r="AA230" i="19"/>
  <c r="AA262" i="19"/>
  <c r="AA310" i="19"/>
  <c r="AA360" i="19"/>
  <c r="AA410" i="19"/>
  <c r="AA460" i="19"/>
  <c r="AA510" i="19"/>
  <c r="AA558" i="19"/>
  <c r="AA608" i="19"/>
  <c r="AA144" i="19"/>
  <c r="AA242" i="19"/>
  <c r="AA100" i="19"/>
  <c r="AA274" i="19"/>
  <c r="AA324" i="19"/>
  <c r="AA372" i="19"/>
  <c r="AA422" i="19"/>
  <c r="AA472" i="19"/>
  <c r="AA522" i="19"/>
  <c r="V108" i="19"/>
  <c r="W108" i="19"/>
  <c r="X108" i="19" s="1"/>
  <c r="V69" i="19"/>
  <c r="W69" i="19"/>
  <c r="X69" i="19" s="1"/>
  <c r="AA168" i="19"/>
  <c r="AA218" i="19"/>
  <c r="E172" i="19"/>
  <c r="W172" i="19" s="1"/>
  <c r="X172" i="19" s="1"/>
  <c r="W110" i="19"/>
  <c r="X110" i="19" s="1"/>
  <c r="E163" i="19"/>
  <c r="V163" i="19" s="1"/>
  <c r="W101" i="19"/>
  <c r="X101" i="19" s="1"/>
  <c r="E153" i="19"/>
  <c r="W153" i="19" s="1"/>
  <c r="X153" i="19" s="1"/>
  <c r="W91" i="19"/>
  <c r="X91" i="19" s="1"/>
  <c r="E143" i="19"/>
  <c r="V143" i="19" s="1"/>
  <c r="W81" i="19"/>
  <c r="X81" i="19" s="1"/>
  <c r="E134" i="19"/>
  <c r="W134" i="19" s="1"/>
  <c r="X134" i="19" s="1"/>
  <c r="W72" i="19"/>
  <c r="X72" i="19" s="1"/>
  <c r="D496" i="19"/>
  <c r="D553" i="19"/>
  <c r="E127" i="19"/>
  <c r="V127" i="19" s="1"/>
  <c r="W65" i="19"/>
  <c r="X65" i="19" s="1"/>
  <c r="E151" i="19"/>
  <c r="W151" i="19" s="1"/>
  <c r="X151" i="19" s="1"/>
  <c r="W89" i="19"/>
  <c r="X89" i="19" s="1"/>
  <c r="AA298" i="19"/>
  <c r="AA348" i="19"/>
  <c r="AA398" i="19"/>
  <c r="AA448" i="19"/>
  <c r="AA496" i="19"/>
  <c r="AA546" i="19"/>
  <c r="AA596" i="19"/>
  <c r="E181" i="19"/>
  <c r="W181" i="19" s="1"/>
  <c r="X181" i="19" s="1"/>
  <c r="W119" i="19"/>
  <c r="X119" i="19" s="1"/>
  <c r="E171" i="19"/>
  <c r="W171" i="19" s="1"/>
  <c r="X171" i="19" s="1"/>
  <c r="W109" i="19"/>
  <c r="X109" i="19" s="1"/>
  <c r="E161" i="19"/>
  <c r="W161" i="19" s="1"/>
  <c r="X161" i="19" s="1"/>
  <c r="W99" i="19"/>
  <c r="X99" i="19" s="1"/>
  <c r="E152" i="19"/>
  <c r="W152" i="19" s="1"/>
  <c r="X152" i="19" s="1"/>
  <c r="W90" i="19"/>
  <c r="X90" i="19" s="1"/>
  <c r="V71" i="19"/>
  <c r="W71" i="19"/>
  <c r="X71" i="19" s="1"/>
  <c r="D448" i="19"/>
  <c r="D506" i="19"/>
  <c r="D460" i="19"/>
  <c r="D518" i="19"/>
  <c r="E141" i="19"/>
  <c r="V141" i="19" s="1"/>
  <c r="W79" i="19"/>
  <c r="X79" i="19" s="1"/>
  <c r="E178" i="19"/>
  <c r="W178" i="19" s="1"/>
  <c r="X178" i="19" s="1"/>
  <c r="W116" i="19"/>
  <c r="X116" i="19" s="1"/>
  <c r="E159" i="19"/>
  <c r="V159" i="19" s="1"/>
  <c r="W97" i="19"/>
  <c r="X97" i="19" s="1"/>
  <c r="E140" i="19"/>
  <c r="W140" i="19" s="1"/>
  <c r="W78" i="19"/>
  <c r="D478" i="19"/>
  <c r="D535" i="19"/>
  <c r="D428" i="19"/>
  <c r="D485" i="19"/>
  <c r="D356" i="19"/>
  <c r="D298" i="19"/>
  <c r="V79" i="19"/>
  <c r="V78" i="19"/>
  <c r="E177" i="19"/>
  <c r="W177" i="19" s="1"/>
  <c r="X177" i="19" s="1"/>
  <c r="W115" i="19"/>
  <c r="X115" i="19" s="1"/>
  <c r="E167" i="19"/>
  <c r="W167" i="19" s="1"/>
  <c r="X167" i="19" s="1"/>
  <c r="W105" i="19"/>
  <c r="X105" i="19" s="1"/>
  <c r="E158" i="19"/>
  <c r="W158" i="19" s="1"/>
  <c r="X158" i="19" s="1"/>
  <c r="W96" i="19"/>
  <c r="X96" i="19" s="1"/>
  <c r="E148" i="19"/>
  <c r="W148" i="19" s="1"/>
  <c r="X148" i="19" s="1"/>
  <c r="W86" i="19"/>
  <c r="X86" i="19" s="1"/>
  <c r="V77" i="19"/>
  <c r="W77" i="19"/>
  <c r="X77" i="19" s="1"/>
  <c r="E129" i="19"/>
  <c r="W129" i="19" s="1"/>
  <c r="X129" i="19" s="1"/>
  <c r="W67" i="19"/>
  <c r="X67" i="19" s="1"/>
  <c r="D404" i="19"/>
  <c r="D461" i="19"/>
  <c r="D344" i="19"/>
  <c r="D286" i="19"/>
  <c r="AA572" i="19"/>
  <c r="AA620" i="19"/>
  <c r="E185" i="19"/>
  <c r="W185" i="19" s="1"/>
  <c r="X185" i="19" s="1"/>
  <c r="W123" i="19"/>
  <c r="X123" i="19" s="1"/>
  <c r="E176" i="19"/>
  <c r="V176" i="19" s="1"/>
  <c r="W114" i="19"/>
  <c r="X114" i="19" s="1"/>
  <c r="V104" i="19"/>
  <c r="W104" i="19"/>
  <c r="X104" i="19" s="1"/>
  <c r="E128" i="19"/>
  <c r="W128" i="19" s="1"/>
  <c r="X128" i="19" s="1"/>
  <c r="W66" i="19"/>
  <c r="X66" i="19" s="1"/>
  <c r="D268" i="19"/>
  <c r="D325" i="19"/>
  <c r="AA156" i="19"/>
  <c r="V122" i="19"/>
  <c r="W122" i="19"/>
  <c r="X122" i="19" s="1"/>
  <c r="E175" i="19"/>
  <c r="W175" i="19" s="1"/>
  <c r="X175" i="19" s="1"/>
  <c r="W113" i="19"/>
  <c r="X113" i="19" s="1"/>
  <c r="E165" i="19"/>
  <c r="V165" i="19" s="1"/>
  <c r="W103" i="19"/>
  <c r="X103" i="19" s="1"/>
  <c r="E155" i="19"/>
  <c r="W155" i="19" s="1"/>
  <c r="X155" i="19" s="1"/>
  <c r="W93" i="19"/>
  <c r="X93" i="19" s="1"/>
  <c r="E136" i="19"/>
  <c r="V136" i="19" s="1"/>
  <c r="W74" i="19"/>
  <c r="X74" i="19" s="1"/>
  <c r="V98" i="19"/>
  <c r="W98" i="19"/>
  <c r="X98" i="19" s="1"/>
  <c r="AA112" i="19"/>
  <c r="AA286" i="19"/>
  <c r="AA336" i="19"/>
  <c r="AA386" i="19"/>
  <c r="AA434" i="19"/>
  <c r="AA484" i="19"/>
  <c r="AA534" i="19"/>
  <c r="AA584" i="19"/>
  <c r="E183" i="19"/>
  <c r="V183" i="19" s="1"/>
  <c r="W121" i="19"/>
  <c r="X121" i="19" s="1"/>
  <c r="V92" i="19"/>
  <c r="W92" i="19"/>
  <c r="X92" i="19" s="1"/>
  <c r="E135" i="19"/>
  <c r="V135" i="19" s="1"/>
  <c r="W73" i="19"/>
  <c r="X73" i="19" s="1"/>
  <c r="D380" i="19"/>
  <c r="D437" i="19"/>
  <c r="Y309" i="19"/>
  <c r="Y300" i="19"/>
  <c r="Y290" i="19"/>
  <c r="Y281" i="19"/>
  <c r="Y271" i="19"/>
  <c r="Y260" i="19"/>
  <c r="Y251" i="19"/>
  <c r="Y293" i="19"/>
  <c r="Y269" i="19"/>
  <c r="Y252" i="19"/>
  <c r="Y301" i="19"/>
  <c r="Y291" i="19"/>
  <c r="Y282" i="19"/>
  <c r="Y272" i="19"/>
  <c r="Y261" i="19"/>
  <c r="Y297" i="19"/>
  <c r="Y263" i="19"/>
  <c r="Y303" i="19"/>
  <c r="Y294" i="19"/>
  <c r="Y284" i="19"/>
  <c r="Y275" i="19"/>
  <c r="Y265" i="19"/>
  <c r="Y254" i="19"/>
  <c r="Y288" i="19"/>
  <c r="Y253" i="19"/>
  <c r="Y305" i="19"/>
  <c r="Y295" i="19"/>
  <c r="Y285" i="19"/>
  <c r="Y276" i="19"/>
  <c r="Y266" i="19"/>
  <c r="Y255" i="19"/>
  <c r="Y307" i="19"/>
  <c r="Y278" i="19"/>
  <c r="Y258" i="19"/>
  <c r="Y306" i="19"/>
  <c r="Y296" i="19"/>
  <c r="Y287" i="19"/>
  <c r="Y277" i="19"/>
  <c r="Y267" i="19"/>
  <c r="Y257" i="19"/>
  <c r="Y283" i="19"/>
  <c r="Y308" i="19"/>
  <c r="Y299" i="19"/>
  <c r="Y289" i="19"/>
  <c r="Y279" i="19"/>
  <c r="Y270" i="19"/>
  <c r="Y259" i="19"/>
  <c r="Y302" i="19"/>
  <c r="Y273" i="19"/>
  <c r="V116" i="19"/>
  <c r="V74" i="19"/>
  <c r="V105" i="19"/>
  <c r="V113" i="19"/>
  <c r="V86" i="19"/>
  <c r="E237" i="19"/>
  <c r="V237" i="19" s="1"/>
  <c r="E184" i="19"/>
  <c r="W184" i="19" s="1"/>
  <c r="X184" i="19" s="1"/>
  <c r="AA70" i="19"/>
  <c r="AA76" i="19"/>
  <c r="V81" i="19"/>
  <c r="V89" i="19"/>
  <c r="V93" i="19"/>
  <c r="V114" i="19"/>
  <c r="V121" i="19"/>
  <c r="AA200" i="19"/>
  <c r="V110" i="19"/>
  <c r="AA88" i="19"/>
  <c r="AA118" i="19"/>
  <c r="V120" i="19"/>
  <c r="E182" i="19"/>
  <c r="W182" i="19" s="1"/>
  <c r="X182" i="19" s="1"/>
  <c r="V117" i="19"/>
  <c r="E179" i="19"/>
  <c r="W179" i="19" s="1"/>
  <c r="X179" i="19" s="1"/>
  <c r="E173" i="19"/>
  <c r="W173" i="19" s="1"/>
  <c r="X173" i="19" s="1"/>
  <c r="V111" i="19"/>
  <c r="E169" i="19"/>
  <c r="V107" i="19"/>
  <c r="E164" i="19"/>
  <c r="W164" i="19" s="1"/>
  <c r="X164" i="19" s="1"/>
  <c r="V102" i="19"/>
  <c r="E157" i="19"/>
  <c r="V157" i="19" s="1"/>
  <c r="V95" i="19"/>
  <c r="E149" i="19"/>
  <c r="W149" i="19" s="1"/>
  <c r="X149" i="19" s="1"/>
  <c r="V87" i="19"/>
  <c r="E147" i="19"/>
  <c r="W147" i="19" s="1"/>
  <c r="X147" i="19" s="1"/>
  <c r="V85" i="19"/>
  <c r="E145" i="19"/>
  <c r="W145" i="19" s="1"/>
  <c r="X145" i="19" s="1"/>
  <c r="V83" i="19"/>
  <c r="E142" i="19"/>
  <c r="W142" i="19" s="1"/>
  <c r="X142" i="19" s="1"/>
  <c r="V80" i="19"/>
  <c r="E137" i="19"/>
  <c r="V75" i="19"/>
  <c r="E130" i="19"/>
  <c r="E192" i="19" s="1"/>
  <c r="V68" i="19"/>
  <c r="AA94" i="19"/>
  <c r="AA124" i="19"/>
  <c r="AA138" i="19"/>
  <c r="AA150" i="19"/>
  <c r="AA162" i="19"/>
  <c r="AA174" i="19"/>
  <c r="AA186" i="19"/>
  <c r="AA194" i="19"/>
  <c r="AA206" i="19"/>
  <c r="AA212" i="19"/>
  <c r="AA224" i="19"/>
  <c r="AA236" i="19"/>
  <c r="AA248" i="19"/>
  <c r="AA256" i="19"/>
  <c r="AA268" i="19"/>
  <c r="AA280" i="19"/>
  <c r="AA292" i="19"/>
  <c r="AA304" i="19"/>
  <c r="AA318" i="19"/>
  <c r="AA330" i="19"/>
  <c r="AA342" i="19"/>
  <c r="AA354" i="19"/>
  <c r="AA366" i="19"/>
  <c r="AA380" i="19"/>
  <c r="AA392" i="19"/>
  <c r="AA404" i="19"/>
  <c r="AA416" i="19"/>
  <c r="AA428" i="19"/>
  <c r="AA442" i="19"/>
  <c r="AA454" i="19"/>
  <c r="AA466" i="19"/>
  <c r="AA478" i="19"/>
  <c r="AA490" i="19"/>
  <c r="AA504" i="19"/>
  <c r="AA516" i="19"/>
  <c r="AA528" i="19"/>
  <c r="AA540" i="19"/>
  <c r="AA552" i="19"/>
  <c r="AA566" i="19"/>
  <c r="AA578" i="19"/>
  <c r="AA590" i="19"/>
  <c r="AA602" i="19"/>
  <c r="AA614" i="19"/>
  <c r="V84" i="19"/>
  <c r="E146" i="19"/>
  <c r="AA82" i="19"/>
  <c r="V101" i="19"/>
  <c r="V103" i="19"/>
  <c r="E166" i="19"/>
  <c r="E170" i="19"/>
  <c r="V151" i="19"/>
  <c r="V91" i="19"/>
  <c r="V96" i="19"/>
  <c r="E160" i="19"/>
  <c r="W160" i="19" s="1"/>
  <c r="X160" i="19" s="1"/>
  <c r="E154" i="19"/>
  <c r="W154" i="19" s="1"/>
  <c r="X154" i="19" s="1"/>
  <c r="V65" i="19"/>
  <c r="V72" i="19"/>
  <c r="V66" i="19"/>
  <c r="E139" i="19"/>
  <c r="W139" i="19" s="1"/>
  <c r="X139" i="19" s="1"/>
  <c r="V67" i="19"/>
  <c r="V73" i="19"/>
  <c r="E133" i="19"/>
  <c r="W133" i="19" s="1"/>
  <c r="X133" i="19" s="1"/>
  <c r="E131" i="19"/>
  <c r="W131" i="19" s="1"/>
  <c r="X131" i="19" s="1"/>
  <c r="E217" i="19" l="1"/>
  <c r="W217" i="19" s="1"/>
  <c r="X217" i="19" s="1"/>
  <c r="V134" i="19"/>
  <c r="E196" i="19"/>
  <c r="AI1349" i="22"/>
  <c r="AI1265" i="22"/>
  <c r="AI1258" i="22"/>
  <c r="AI1275" i="22"/>
  <c r="AI1270" i="22"/>
  <c r="AI1251" i="22"/>
  <c r="AI1241" i="22"/>
  <c r="AI1259" i="22"/>
  <c r="AI1285" i="22"/>
  <c r="AI1286" i="22"/>
  <c r="AI1282" i="22"/>
  <c r="AI1284" i="22"/>
  <c r="AI1288" i="22"/>
  <c r="AI1263" i="22"/>
  <c r="E234" i="19"/>
  <c r="AI1281" i="22"/>
  <c r="V153" i="19"/>
  <c r="AI1245" i="22"/>
  <c r="AI1287" i="22"/>
  <c r="AI1261" i="22"/>
  <c r="AI1260" i="22"/>
  <c r="AI1252" i="22"/>
  <c r="AI1243" i="22"/>
  <c r="AI1279" i="22"/>
  <c r="AI1278" i="22"/>
  <c r="AI1254" i="22"/>
  <c r="AK1122" i="22"/>
  <c r="V155" i="19"/>
  <c r="V175" i="19"/>
  <c r="E202" i="19"/>
  <c r="V202" i="19" s="1"/>
  <c r="AI1302" i="22"/>
  <c r="E190" i="19"/>
  <c r="W190" i="19" s="1"/>
  <c r="X190" i="19" s="1"/>
  <c r="AI1122" i="22"/>
  <c r="AG1197" i="22"/>
  <c r="AG1188" i="22"/>
  <c r="E214" i="19"/>
  <c r="V214" i="19" s="1"/>
  <c r="AE1197" i="22"/>
  <c r="AF1197" i="22" s="1"/>
  <c r="AE1268" i="22"/>
  <c r="AF1268" i="22" s="1"/>
  <c r="AG1268" i="22" s="1"/>
  <c r="AE1274" i="22"/>
  <c r="AF1274" i="22" s="1"/>
  <c r="AG1274" i="22" s="1"/>
  <c r="AE1351" i="22"/>
  <c r="AF1351" i="22" s="1"/>
  <c r="AG1351" i="22" s="1"/>
  <c r="AI1233" i="22"/>
  <c r="AE1275" i="22"/>
  <c r="AF1275" i="22" s="1"/>
  <c r="AG1275" i="22" s="1"/>
  <c r="AI1197" i="22"/>
  <c r="AE1259" i="22"/>
  <c r="AF1259" i="22" s="1"/>
  <c r="AG1259" i="22" s="1"/>
  <c r="AI1297" i="22"/>
  <c r="AE1241" i="22"/>
  <c r="AF1241" i="22" s="1"/>
  <c r="AG1241" i="22" s="1"/>
  <c r="AE1267" i="22"/>
  <c r="AF1267" i="22" s="1"/>
  <c r="AG1267" i="22" s="1"/>
  <c r="AI1305" i="22"/>
  <c r="AE1249" i="22"/>
  <c r="AF1249" i="22" s="1"/>
  <c r="AG1249" i="22" s="1"/>
  <c r="AI1215" i="22"/>
  <c r="AE1265" i="22"/>
  <c r="AF1265" i="22" s="1"/>
  <c r="AG1265" i="22" s="1"/>
  <c r="E239" i="19"/>
  <c r="V239" i="19" s="1"/>
  <c r="AE1255" i="22"/>
  <c r="AF1255" i="22" s="1"/>
  <c r="AG1255" i="22" s="1"/>
  <c r="AI1342" i="22"/>
  <c r="AE1286" i="22"/>
  <c r="AF1286" i="22" s="1"/>
  <c r="AG1286" i="22" s="1"/>
  <c r="AE1224" i="22"/>
  <c r="AF1224" i="22" s="1"/>
  <c r="AF1216" i="22"/>
  <c r="AG1216" i="22" s="1"/>
  <c r="AG1224" i="22" s="1"/>
  <c r="AI1333" i="22"/>
  <c r="AE1277" i="22"/>
  <c r="AF1277" i="22" s="1"/>
  <c r="AG1277" i="22" s="1"/>
  <c r="AE1206" i="22"/>
  <c r="AF1206" i="22" s="1"/>
  <c r="AF1198" i="22"/>
  <c r="AG1198" i="22" s="1"/>
  <c r="AG1206" i="22" s="1"/>
  <c r="AE1257" i="22"/>
  <c r="AF1257" i="22" s="1"/>
  <c r="AG1257" i="22" s="1"/>
  <c r="AI1303" i="22"/>
  <c r="AE1247" i="22"/>
  <c r="AF1247" i="22" s="1"/>
  <c r="AG1247" i="22" s="1"/>
  <c r="AE1283" i="22"/>
  <c r="AF1283" i="22" s="1"/>
  <c r="AG1283" i="22" s="1"/>
  <c r="AI1307" i="22"/>
  <c r="AE1251" i="22"/>
  <c r="AF1251" i="22" s="1"/>
  <c r="AG1251" i="22" s="1"/>
  <c r="AI1328" i="22"/>
  <c r="AE1272" i="22"/>
  <c r="AF1225" i="22"/>
  <c r="AG1225" i="22" s="1"/>
  <c r="AG1233" i="22" s="1"/>
  <c r="AE1233" i="22"/>
  <c r="AF1233" i="22" s="1"/>
  <c r="AE1248" i="22"/>
  <c r="AF1248" i="22" s="1"/>
  <c r="AG1248" i="22" s="1"/>
  <c r="AE1264" i="22"/>
  <c r="AF1264" i="22" s="1"/>
  <c r="AG1264" i="22" s="1"/>
  <c r="AI1312" i="22"/>
  <c r="AE1256" i="22"/>
  <c r="AF1256" i="22" s="1"/>
  <c r="AG1256" i="22" s="1"/>
  <c r="AE1282" i="22"/>
  <c r="AF1282" i="22" s="1"/>
  <c r="AG1282" i="22" s="1"/>
  <c r="AE1254" i="22"/>
  <c r="AE1238" i="22"/>
  <c r="AF1238" i="22" s="1"/>
  <c r="AG1238" i="22" s="1"/>
  <c r="AE1276" i="22"/>
  <c r="AF1276" i="22" s="1"/>
  <c r="AG1276" i="22" s="1"/>
  <c r="AE1250" i="22"/>
  <c r="AF1250" i="22" s="1"/>
  <c r="AG1250" i="22" s="1"/>
  <c r="AE1252" i="22"/>
  <c r="AF1252" i="22" s="1"/>
  <c r="AG1252" i="22" s="1"/>
  <c r="AE1285" i="22"/>
  <c r="AF1285" i="22" s="1"/>
  <c r="AG1285" i="22" s="1"/>
  <c r="AE1261" i="22"/>
  <c r="AF1261" i="22" s="1"/>
  <c r="AG1261" i="22" s="1"/>
  <c r="AE1215" i="22"/>
  <c r="AF1215" i="22" s="1"/>
  <c r="AF1207" i="22"/>
  <c r="AG1207" i="22" s="1"/>
  <c r="AG1215" i="22" s="1"/>
  <c r="AI1292" i="22"/>
  <c r="AE1236" i="22"/>
  <c r="AF1236" i="22" s="1"/>
  <c r="AG1236" i="22" s="1"/>
  <c r="AE1260" i="22"/>
  <c r="AF1260" i="22" s="1"/>
  <c r="AG1260" i="22" s="1"/>
  <c r="AE1278" i="22"/>
  <c r="AF1278" i="22" s="1"/>
  <c r="AG1278" i="22" s="1"/>
  <c r="V152" i="19"/>
  <c r="AI1314" i="22"/>
  <c r="AE1258" i="22"/>
  <c r="AF1258" i="22" s="1"/>
  <c r="AG1258" i="22" s="1"/>
  <c r="AI1224" i="22"/>
  <c r="AI1337" i="22"/>
  <c r="AE1281" i="22"/>
  <c r="AI1340" i="22"/>
  <c r="AE1284" i="22"/>
  <c r="AF1284" i="22" s="1"/>
  <c r="AG1284" i="22" s="1"/>
  <c r="AI1301" i="22"/>
  <c r="AE1245" i="22"/>
  <c r="AF1245" i="22" s="1"/>
  <c r="AG1245" i="22" s="1"/>
  <c r="AI1329" i="22"/>
  <c r="AE1273" i="22"/>
  <c r="AF1273" i="22" s="1"/>
  <c r="AG1273" i="22" s="1"/>
  <c r="AE1270" i="22"/>
  <c r="AF1270" i="22" s="1"/>
  <c r="AG1270" i="22" s="1"/>
  <c r="AE1288" i="22"/>
  <c r="AF1288" i="22" s="1"/>
  <c r="AG1288" i="22" s="1"/>
  <c r="AE1269" i="22"/>
  <c r="AF1269" i="22" s="1"/>
  <c r="AG1269" i="22" s="1"/>
  <c r="AI1206" i="22"/>
  <c r="AI1322" i="22"/>
  <c r="AE1266" i="22"/>
  <c r="AF1266" i="22" s="1"/>
  <c r="AG1266" i="22" s="1"/>
  <c r="AE1279" i="22"/>
  <c r="AF1279" i="22" s="1"/>
  <c r="AG1279" i="22" s="1"/>
  <c r="AE1287" i="22"/>
  <c r="AF1287" i="22" s="1"/>
  <c r="AG1287" i="22" s="1"/>
  <c r="AE1263" i="22"/>
  <c r="AI1188" i="22"/>
  <c r="AI1296" i="22"/>
  <c r="AE1242" i="22"/>
  <c r="AF1242" i="22" s="1"/>
  <c r="AG1242" i="22" s="1"/>
  <c r="AE1188" i="22"/>
  <c r="AF1188" i="22" s="1"/>
  <c r="AE1243" i="22"/>
  <c r="AF1243" i="22" s="1"/>
  <c r="AG1243" i="22" s="1"/>
  <c r="AE1349" i="22"/>
  <c r="AF1349" i="22" s="1"/>
  <c r="AG1349" i="22" s="1"/>
  <c r="AF1246" i="22"/>
  <c r="AG1246" i="22" s="1"/>
  <c r="AE1302" i="22"/>
  <c r="AF1240" i="22"/>
  <c r="AG1240" i="22" s="1"/>
  <c r="AE1296" i="22"/>
  <c r="AE1122" i="22"/>
  <c r="AF1122" i="22" s="1"/>
  <c r="V140" i="19"/>
  <c r="AA435" i="19"/>
  <c r="AA311" i="19"/>
  <c r="AA559" i="19"/>
  <c r="E213" i="19"/>
  <c r="E275" i="19" s="1"/>
  <c r="V275" i="19" s="1"/>
  <c r="E226" i="19"/>
  <c r="W226" i="19" s="1"/>
  <c r="X226" i="19" s="1"/>
  <c r="AA497" i="19"/>
  <c r="AA373" i="19"/>
  <c r="AA249" i="19"/>
  <c r="AA187" i="19"/>
  <c r="AA125" i="19"/>
  <c r="AA63" i="19"/>
  <c r="E210" i="19"/>
  <c r="E272" i="19" s="1"/>
  <c r="E247" i="19"/>
  <c r="V247" i="19" s="1"/>
  <c r="V185" i="19"/>
  <c r="E243" i="19"/>
  <c r="V243" i="19" s="1"/>
  <c r="E215" i="19"/>
  <c r="W215" i="19" s="1"/>
  <c r="X215" i="19" s="1"/>
  <c r="E235" i="19"/>
  <c r="E297" i="19" s="1"/>
  <c r="V297" i="19" s="1"/>
  <c r="V181" i="19"/>
  <c r="V128" i="19"/>
  <c r="V172" i="19"/>
  <c r="V148" i="19"/>
  <c r="V177" i="19"/>
  <c r="V124" i="19"/>
  <c r="W124" i="19" s="1"/>
  <c r="E220" i="19"/>
  <c r="V220" i="19" s="1"/>
  <c r="Z5" i="19"/>
  <c r="Z6" i="19"/>
  <c r="V112" i="19"/>
  <c r="W112" i="19" s="1"/>
  <c r="V100" i="19"/>
  <c r="W100" i="19" s="1"/>
  <c r="V161" i="19"/>
  <c r="V158" i="19"/>
  <c r="E223" i="19"/>
  <c r="V223" i="19" s="1"/>
  <c r="Y78" i="19"/>
  <c r="X78" i="19" s="1"/>
  <c r="X16" i="19"/>
  <c r="E231" i="19"/>
  <c r="W231" i="19" s="1"/>
  <c r="X231" i="19" s="1"/>
  <c r="W169" i="19"/>
  <c r="X169" i="19" s="1"/>
  <c r="V167" i="19"/>
  <c r="E245" i="19"/>
  <c r="W183" i="19"/>
  <c r="X183" i="19" s="1"/>
  <c r="D597" i="19"/>
  <c r="D540" i="19"/>
  <c r="V137" i="19"/>
  <c r="W137" i="19"/>
  <c r="X137" i="19" s="1"/>
  <c r="E191" i="19"/>
  <c r="V191" i="19" s="1"/>
  <c r="E229" i="19"/>
  <c r="E264" i="19"/>
  <c r="V264" i="19" s="1"/>
  <c r="W202" i="19"/>
  <c r="E203" i="19"/>
  <c r="W141" i="19"/>
  <c r="X141" i="19" s="1"/>
  <c r="V129" i="19"/>
  <c r="E252" i="19"/>
  <c r="E258" i="19"/>
  <c r="V258" i="19" s="1"/>
  <c r="W196" i="19"/>
  <c r="X196" i="19" s="1"/>
  <c r="V173" i="19"/>
  <c r="E296" i="19"/>
  <c r="V296" i="19" s="1"/>
  <c r="W234" i="19"/>
  <c r="X234" i="19" s="1"/>
  <c r="E301" i="19"/>
  <c r="E227" i="19"/>
  <c r="W165" i="19"/>
  <c r="X165" i="19" s="1"/>
  <c r="D348" i="19"/>
  <c r="D406" i="19"/>
  <c r="E205" i="19"/>
  <c r="W143" i="19"/>
  <c r="X143" i="19" s="1"/>
  <c r="E219" i="19"/>
  <c r="V219" i="19" s="1"/>
  <c r="W157" i="19"/>
  <c r="X157" i="19" s="1"/>
  <c r="D442" i="19"/>
  <c r="D499" i="19"/>
  <c r="D387" i="19"/>
  <c r="D330" i="19"/>
  <c r="D466" i="19"/>
  <c r="D523" i="19"/>
  <c r="E254" i="19"/>
  <c r="V254" i="19" s="1"/>
  <c r="W192" i="19"/>
  <c r="X192" i="19" s="1"/>
  <c r="W213" i="19"/>
  <c r="X213" i="19" s="1"/>
  <c r="E233" i="19"/>
  <c r="W233" i="19" s="1"/>
  <c r="X233" i="19" s="1"/>
  <c r="E240" i="19"/>
  <c r="V240" i="19" s="1"/>
  <c r="E197" i="19"/>
  <c r="W135" i="19"/>
  <c r="X135" i="19" s="1"/>
  <c r="E238" i="19"/>
  <c r="W176" i="19"/>
  <c r="X176" i="19" s="1"/>
  <c r="D522" i="19"/>
  <c r="D580" i="19"/>
  <c r="E189" i="19"/>
  <c r="W127" i="19"/>
  <c r="X127" i="19" s="1"/>
  <c r="E232" i="19"/>
  <c r="W232" i="19" s="1"/>
  <c r="X232" i="19" s="1"/>
  <c r="W170" i="19"/>
  <c r="X170" i="19" s="1"/>
  <c r="E208" i="19"/>
  <c r="W208" i="19" s="1"/>
  <c r="X208" i="19" s="1"/>
  <c r="W146" i="19"/>
  <c r="X146" i="19" s="1"/>
  <c r="V130" i="19"/>
  <c r="W130" i="19"/>
  <c r="X130" i="19" s="1"/>
  <c r="V178" i="19"/>
  <c r="E299" i="19"/>
  <c r="W237" i="19"/>
  <c r="X237" i="19" s="1"/>
  <c r="D360" i="19"/>
  <c r="D418" i="19"/>
  <c r="E221" i="19"/>
  <c r="W159" i="19"/>
  <c r="X159" i="19" s="1"/>
  <c r="D615" i="19"/>
  <c r="D558" i="19"/>
  <c r="V171" i="19"/>
  <c r="E228" i="19"/>
  <c r="V228" i="19" s="1"/>
  <c r="W166" i="19"/>
  <c r="X166" i="19" s="1"/>
  <c r="V164" i="19"/>
  <c r="E198" i="19"/>
  <c r="W136" i="19"/>
  <c r="X136" i="19" s="1"/>
  <c r="D490" i="19"/>
  <c r="D547" i="19"/>
  <c r="D510" i="19"/>
  <c r="D568" i="19"/>
  <c r="E225" i="19"/>
  <c r="W163" i="19"/>
  <c r="X163" i="19" s="1"/>
  <c r="Y321" i="19"/>
  <c r="Y361" i="19"/>
  <c r="Y329" i="19"/>
  <c r="Y340" i="19"/>
  <c r="Y317" i="19"/>
  <c r="Y315" i="19"/>
  <c r="Y316" i="19"/>
  <c r="Y356" i="19"/>
  <c r="Y325" i="19"/>
  <c r="Y344" i="19"/>
  <c r="Y331" i="19"/>
  <c r="Y371" i="19"/>
  <c r="Y341" i="19"/>
  <c r="Y349" i="19"/>
  <c r="Y357" i="19"/>
  <c r="Y337" i="19"/>
  <c r="Y323" i="19"/>
  <c r="Y363" i="19"/>
  <c r="Y333" i="19"/>
  <c r="Y352" i="19"/>
  <c r="Y364" i="19"/>
  <c r="Y332" i="19"/>
  <c r="Y351" i="19"/>
  <c r="Y370" i="19"/>
  <c r="Y319" i="19"/>
  <c r="Y339" i="19"/>
  <c r="Y358" i="19"/>
  <c r="Y320" i="19"/>
  <c r="Y369" i="19"/>
  <c r="Y328" i="19"/>
  <c r="Y347" i="19"/>
  <c r="Y367" i="19"/>
  <c r="Y350" i="19"/>
  <c r="Y327" i="19"/>
  <c r="Y346" i="19"/>
  <c r="Y365" i="19"/>
  <c r="Y359" i="19"/>
  <c r="Y334" i="19"/>
  <c r="Y353" i="19"/>
  <c r="Y314" i="19"/>
  <c r="Y355" i="19"/>
  <c r="Y322" i="19"/>
  <c r="Y343" i="19"/>
  <c r="Y362" i="19"/>
  <c r="Y335" i="19"/>
  <c r="Y345" i="19"/>
  <c r="Y368" i="19"/>
  <c r="Y338" i="19"/>
  <c r="Y313" i="19"/>
  <c r="V82" i="19"/>
  <c r="W82" i="19" s="1"/>
  <c r="V118" i="19"/>
  <c r="W118" i="19" s="1"/>
  <c r="V169" i="19"/>
  <c r="V146" i="19"/>
  <c r="E199" i="19"/>
  <c r="V192" i="19"/>
  <c r="V215" i="19"/>
  <c r="V76" i="19"/>
  <c r="W76" i="19" s="1"/>
  <c r="V94" i="19"/>
  <c r="W94" i="19" s="1"/>
  <c r="E246" i="19"/>
  <c r="W246" i="19" s="1"/>
  <c r="X246" i="19" s="1"/>
  <c r="V184" i="19"/>
  <c r="V142" i="19"/>
  <c r="E204" i="19"/>
  <c r="W204" i="19" s="1"/>
  <c r="X204" i="19" s="1"/>
  <c r="E207" i="19"/>
  <c r="W207" i="19" s="1"/>
  <c r="X207" i="19" s="1"/>
  <c r="V145" i="19"/>
  <c r="E209" i="19"/>
  <c r="W209" i="19" s="1"/>
  <c r="X209" i="19" s="1"/>
  <c r="V147" i="19"/>
  <c r="E211" i="19"/>
  <c r="W211" i="19" s="1"/>
  <c r="X211" i="19" s="1"/>
  <c r="V149" i="19"/>
  <c r="V88" i="19"/>
  <c r="V179" i="19"/>
  <c r="E241" i="19"/>
  <c r="W241" i="19" s="1"/>
  <c r="X241" i="19" s="1"/>
  <c r="E244" i="19"/>
  <c r="W244" i="19" s="1"/>
  <c r="X244" i="19" s="1"/>
  <c r="V182" i="19"/>
  <c r="V170" i="19"/>
  <c r="V166" i="19"/>
  <c r="V234" i="19"/>
  <c r="V106" i="19"/>
  <c r="W106" i="19" s="1"/>
  <c r="E222" i="19"/>
  <c r="W222" i="19" s="1"/>
  <c r="X222" i="19" s="1"/>
  <c r="V160" i="19"/>
  <c r="V217" i="19"/>
  <c r="E279" i="19"/>
  <c r="V279" i="19" s="1"/>
  <c r="V154" i="19"/>
  <c r="V156" i="19" s="1"/>
  <c r="W156" i="19" s="1"/>
  <c r="E216" i="19"/>
  <c r="W216" i="19" s="1"/>
  <c r="X216" i="19" s="1"/>
  <c r="V70" i="19"/>
  <c r="W70" i="19" s="1"/>
  <c r="E201" i="19"/>
  <c r="W201" i="19" s="1"/>
  <c r="X201" i="19" s="1"/>
  <c r="V139" i="19"/>
  <c r="V196" i="19"/>
  <c r="V131" i="19"/>
  <c r="E193" i="19"/>
  <c r="W193" i="19" s="1"/>
  <c r="X193" i="19" s="1"/>
  <c r="V133" i="19"/>
  <c r="E195" i="19"/>
  <c r="W195" i="19" s="1"/>
  <c r="X195" i="19" s="1"/>
  <c r="V210" i="19"/>
  <c r="B66" i="19"/>
  <c r="B128" i="19" s="1"/>
  <c r="B190" i="19" s="1"/>
  <c r="B252" i="19" s="1"/>
  <c r="B314" i="19" s="1"/>
  <c r="B376" i="19" s="1"/>
  <c r="B438" i="19" s="1"/>
  <c r="B500" i="19" s="1"/>
  <c r="B562" i="19" s="1"/>
  <c r="B624" i="19" s="1"/>
  <c r="B686" i="19" s="1"/>
  <c r="C66" i="19"/>
  <c r="C128" i="19" s="1"/>
  <c r="C190" i="19" s="1"/>
  <c r="C252" i="19" s="1"/>
  <c r="C314" i="19" s="1"/>
  <c r="C376" i="19" s="1"/>
  <c r="C438" i="19" s="1"/>
  <c r="C500" i="19" s="1"/>
  <c r="C562" i="19" s="1"/>
  <c r="C624" i="19" s="1"/>
  <c r="C686" i="19" s="1"/>
  <c r="B67" i="19"/>
  <c r="B129" i="19" s="1"/>
  <c r="B191" i="19" s="1"/>
  <c r="B253" i="19" s="1"/>
  <c r="B315" i="19" s="1"/>
  <c r="B377" i="19" s="1"/>
  <c r="B439" i="19" s="1"/>
  <c r="B501" i="19" s="1"/>
  <c r="B563" i="19" s="1"/>
  <c r="B625" i="19" s="1"/>
  <c r="B687" i="19" s="1"/>
  <c r="C67" i="19"/>
  <c r="C129" i="19" s="1"/>
  <c r="C191" i="19" s="1"/>
  <c r="C253" i="19" s="1"/>
  <c r="C315" i="19" s="1"/>
  <c r="C377" i="19" s="1"/>
  <c r="C439" i="19" s="1"/>
  <c r="C501" i="19" s="1"/>
  <c r="C563" i="19" s="1"/>
  <c r="C625" i="19" s="1"/>
  <c r="C687" i="19" s="1"/>
  <c r="B68" i="19"/>
  <c r="B130" i="19" s="1"/>
  <c r="B192" i="19" s="1"/>
  <c r="B254" i="19" s="1"/>
  <c r="B316" i="19" s="1"/>
  <c r="B378" i="19" s="1"/>
  <c r="B440" i="19" s="1"/>
  <c r="B502" i="19" s="1"/>
  <c r="B564" i="19" s="1"/>
  <c r="B626" i="19" s="1"/>
  <c r="B688" i="19" s="1"/>
  <c r="C68" i="19"/>
  <c r="C130" i="19" s="1"/>
  <c r="C192" i="19" s="1"/>
  <c r="C254" i="19" s="1"/>
  <c r="C316" i="19" s="1"/>
  <c r="C378" i="19" s="1"/>
  <c r="C440" i="19" s="1"/>
  <c r="C502" i="19" s="1"/>
  <c r="C564" i="19" s="1"/>
  <c r="C626" i="19" s="1"/>
  <c r="C688" i="19" s="1"/>
  <c r="B69" i="19"/>
  <c r="B131" i="19" s="1"/>
  <c r="B193" i="19" s="1"/>
  <c r="B255" i="19" s="1"/>
  <c r="B317" i="19" s="1"/>
  <c r="B379" i="19" s="1"/>
  <c r="B441" i="19" s="1"/>
  <c r="B503" i="19" s="1"/>
  <c r="B565" i="19" s="1"/>
  <c r="B627" i="19" s="1"/>
  <c r="B689" i="19" s="1"/>
  <c r="B71" i="19"/>
  <c r="B133" i="19" s="1"/>
  <c r="B195" i="19" s="1"/>
  <c r="B257" i="19" s="1"/>
  <c r="B319" i="19" s="1"/>
  <c r="B381" i="19" s="1"/>
  <c r="B443" i="19" s="1"/>
  <c r="B505" i="19" s="1"/>
  <c r="B567" i="19" s="1"/>
  <c r="B629" i="19" s="1"/>
  <c r="B691" i="19" s="1"/>
  <c r="C71" i="19"/>
  <c r="C133" i="19" s="1"/>
  <c r="C195" i="19" s="1"/>
  <c r="C257" i="19" s="1"/>
  <c r="C319" i="19" s="1"/>
  <c r="C381" i="19" s="1"/>
  <c r="C443" i="19" s="1"/>
  <c r="C505" i="19" s="1"/>
  <c r="C567" i="19" s="1"/>
  <c r="C629" i="19" s="1"/>
  <c r="C691" i="19" s="1"/>
  <c r="B72" i="19"/>
  <c r="B134" i="19" s="1"/>
  <c r="B196" i="19" s="1"/>
  <c r="B258" i="19" s="1"/>
  <c r="B320" i="19" s="1"/>
  <c r="B382" i="19" s="1"/>
  <c r="B444" i="19" s="1"/>
  <c r="B506" i="19" s="1"/>
  <c r="B568" i="19" s="1"/>
  <c r="B630" i="19" s="1"/>
  <c r="B692" i="19" s="1"/>
  <c r="C72" i="19"/>
  <c r="C134" i="19" s="1"/>
  <c r="C196" i="19" s="1"/>
  <c r="C258" i="19" s="1"/>
  <c r="C320" i="19" s="1"/>
  <c r="C382" i="19" s="1"/>
  <c r="C444" i="19" s="1"/>
  <c r="C506" i="19" s="1"/>
  <c r="C568" i="19" s="1"/>
  <c r="C630" i="19" s="1"/>
  <c r="C692" i="19" s="1"/>
  <c r="B73" i="19"/>
  <c r="B135" i="19" s="1"/>
  <c r="B197" i="19" s="1"/>
  <c r="B259" i="19" s="1"/>
  <c r="B321" i="19" s="1"/>
  <c r="B383" i="19" s="1"/>
  <c r="B445" i="19" s="1"/>
  <c r="B507" i="19" s="1"/>
  <c r="B569" i="19" s="1"/>
  <c r="B631" i="19" s="1"/>
  <c r="B693" i="19" s="1"/>
  <c r="C73" i="19"/>
  <c r="C135" i="19" s="1"/>
  <c r="C197" i="19" s="1"/>
  <c r="C259" i="19" s="1"/>
  <c r="C321" i="19" s="1"/>
  <c r="C383" i="19" s="1"/>
  <c r="C445" i="19" s="1"/>
  <c r="C507" i="19" s="1"/>
  <c r="C569" i="19" s="1"/>
  <c r="C631" i="19" s="1"/>
  <c r="C693" i="19" s="1"/>
  <c r="B74" i="19"/>
  <c r="B136" i="19" s="1"/>
  <c r="B198" i="19" s="1"/>
  <c r="B260" i="19" s="1"/>
  <c r="B322" i="19" s="1"/>
  <c r="B384" i="19" s="1"/>
  <c r="B446" i="19" s="1"/>
  <c r="B508" i="19" s="1"/>
  <c r="B570" i="19" s="1"/>
  <c r="B632" i="19" s="1"/>
  <c r="B694" i="19" s="1"/>
  <c r="C74" i="19"/>
  <c r="C136" i="19" s="1"/>
  <c r="C198" i="19" s="1"/>
  <c r="C260" i="19" s="1"/>
  <c r="C322" i="19" s="1"/>
  <c r="C384" i="19" s="1"/>
  <c r="C446" i="19" s="1"/>
  <c r="C508" i="19" s="1"/>
  <c r="C570" i="19" s="1"/>
  <c r="C632" i="19" s="1"/>
  <c r="C694" i="19" s="1"/>
  <c r="B75" i="19"/>
  <c r="B137" i="19" s="1"/>
  <c r="B199" i="19" s="1"/>
  <c r="B261" i="19" s="1"/>
  <c r="B323" i="19" s="1"/>
  <c r="B385" i="19" s="1"/>
  <c r="B447" i="19" s="1"/>
  <c r="B509" i="19" s="1"/>
  <c r="B571" i="19" s="1"/>
  <c r="B633" i="19" s="1"/>
  <c r="B695" i="19" s="1"/>
  <c r="C75" i="19"/>
  <c r="C137" i="19" s="1"/>
  <c r="C199" i="19" s="1"/>
  <c r="C261" i="19" s="1"/>
  <c r="C323" i="19" s="1"/>
  <c r="C385" i="19" s="1"/>
  <c r="C447" i="19" s="1"/>
  <c r="C509" i="19" s="1"/>
  <c r="C571" i="19" s="1"/>
  <c r="C633" i="19" s="1"/>
  <c r="C695" i="19" s="1"/>
  <c r="B77" i="19"/>
  <c r="B139" i="19" s="1"/>
  <c r="B201" i="19" s="1"/>
  <c r="B263" i="19" s="1"/>
  <c r="B325" i="19" s="1"/>
  <c r="B387" i="19" s="1"/>
  <c r="B449" i="19" s="1"/>
  <c r="B511" i="19" s="1"/>
  <c r="B573" i="19" s="1"/>
  <c r="B635" i="19" s="1"/>
  <c r="B697" i="19" s="1"/>
  <c r="C77" i="19"/>
  <c r="C139" i="19" s="1"/>
  <c r="C201" i="19" s="1"/>
  <c r="C263" i="19" s="1"/>
  <c r="C325" i="19" s="1"/>
  <c r="C387" i="19" s="1"/>
  <c r="C449" i="19" s="1"/>
  <c r="C511" i="19" s="1"/>
  <c r="C573" i="19" s="1"/>
  <c r="C635" i="19" s="1"/>
  <c r="C697" i="19" s="1"/>
  <c r="B78" i="19"/>
  <c r="B140" i="19" s="1"/>
  <c r="B202" i="19" s="1"/>
  <c r="B264" i="19" s="1"/>
  <c r="B326" i="19" s="1"/>
  <c r="B388" i="19" s="1"/>
  <c r="B450" i="19" s="1"/>
  <c r="B512" i="19" s="1"/>
  <c r="B574" i="19" s="1"/>
  <c r="B636" i="19" s="1"/>
  <c r="B698" i="19" s="1"/>
  <c r="C78" i="19"/>
  <c r="C140" i="19" s="1"/>
  <c r="C202" i="19" s="1"/>
  <c r="C264" i="19" s="1"/>
  <c r="C326" i="19" s="1"/>
  <c r="C388" i="19" s="1"/>
  <c r="C450" i="19" s="1"/>
  <c r="C512" i="19" s="1"/>
  <c r="C574" i="19" s="1"/>
  <c r="C636" i="19" s="1"/>
  <c r="C698" i="19" s="1"/>
  <c r="B79" i="19"/>
  <c r="B141" i="19" s="1"/>
  <c r="B203" i="19" s="1"/>
  <c r="B265" i="19" s="1"/>
  <c r="B327" i="19" s="1"/>
  <c r="B389" i="19" s="1"/>
  <c r="B451" i="19" s="1"/>
  <c r="B513" i="19" s="1"/>
  <c r="B575" i="19" s="1"/>
  <c r="B637" i="19" s="1"/>
  <c r="B699" i="19" s="1"/>
  <c r="C79" i="19"/>
  <c r="C141" i="19" s="1"/>
  <c r="C203" i="19" s="1"/>
  <c r="C265" i="19" s="1"/>
  <c r="C327" i="19" s="1"/>
  <c r="C389" i="19" s="1"/>
  <c r="C451" i="19" s="1"/>
  <c r="C513" i="19" s="1"/>
  <c r="C575" i="19" s="1"/>
  <c r="C637" i="19" s="1"/>
  <c r="C699" i="19" s="1"/>
  <c r="B80" i="19"/>
  <c r="B142" i="19" s="1"/>
  <c r="B204" i="19" s="1"/>
  <c r="B266" i="19" s="1"/>
  <c r="B328" i="19" s="1"/>
  <c r="B390" i="19" s="1"/>
  <c r="B452" i="19" s="1"/>
  <c r="B514" i="19" s="1"/>
  <c r="B576" i="19" s="1"/>
  <c r="B638" i="19" s="1"/>
  <c r="B700" i="19" s="1"/>
  <c r="C80" i="19"/>
  <c r="C142" i="19" s="1"/>
  <c r="C204" i="19" s="1"/>
  <c r="C266" i="19" s="1"/>
  <c r="C328" i="19" s="1"/>
  <c r="C390" i="19" s="1"/>
  <c r="C452" i="19" s="1"/>
  <c r="C514" i="19" s="1"/>
  <c r="C576" i="19" s="1"/>
  <c r="C638" i="19" s="1"/>
  <c r="C700" i="19" s="1"/>
  <c r="B81" i="19"/>
  <c r="B143" i="19" s="1"/>
  <c r="B205" i="19" s="1"/>
  <c r="B267" i="19" s="1"/>
  <c r="B329" i="19" s="1"/>
  <c r="B391" i="19" s="1"/>
  <c r="B453" i="19" s="1"/>
  <c r="B515" i="19" s="1"/>
  <c r="B577" i="19" s="1"/>
  <c r="B639" i="19" s="1"/>
  <c r="B701" i="19" s="1"/>
  <c r="C81" i="19"/>
  <c r="C143" i="19" s="1"/>
  <c r="C205" i="19" s="1"/>
  <c r="C267" i="19" s="1"/>
  <c r="C329" i="19" s="1"/>
  <c r="C391" i="19" s="1"/>
  <c r="C453" i="19" s="1"/>
  <c r="C515" i="19" s="1"/>
  <c r="C577" i="19" s="1"/>
  <c r="C639" i="19" s="1"/>
  <c r="C701" i="19" s="1"/>
  <c r="B83" i="19"/>
  <c r="B145" i="19" s="1"/>
  <c r="B207" i="19" s="1"/>
  <c r="B269" i="19" s="1"/>
  <c r="B331" i="19" s="1"/>
  <c r="B393" i="19" s="1"/>
  <c r="B455" i="19" s="1"/>
  <c r="B517" i="19" s="1"/>
  <c r="B579" i="19" s="1"/>
  <c r="B641" i="19" s="1"/>
  <c r="B703" i="19" s="1"/>
  <c r="C83" i="19"/>
  <c r="C145" i="19" s="1"/>
  <c r="C207" i="19" s="1"/>
  <c r="C269" i="19" s="1"/>
  <c r="C331" i="19" s="1"/>
  <c r="C393" i="19" s="1"/>
  <c r="C455" i="19" s="1"/>
  <c r="C517" i="19" s="1"/>
  <c r="C579" i="19" s="1"/>
  <c r="C641" i="19" s="1"/>
  <c r="C703" i="19" s="1"/>
  <c r="B84" i="19"/>
  <c r="B146" i="19" s="1"/>
  <c r="B208" i="19" s="1"/>
  <c r="B270" i="19" s="1"/>
  <c r="B332" i="19" s="1"/>
  <c r="B394" i="19" s="1"/>
  <c r="B456" i="19" s="1"/>
  <c r="B518" i="19" s="1"/>
  <c r="B580" i="19" s="1"/>
  <c r="B642" i="19" s="1"/>
  <c r="B704" i="19" s="1"/>
  <c r="C84" i="19"/>
  <c r="C146" i="19" s="1"/>
  <c r="C208" i="19" s="1"/>
  <c r="C270" i="19" s="1"/>
  <c r="C332" i="19" s="1"/>
  <c r="C394" i="19" s="1"/>
  <c r="C456" i="19" s="1"/>
  <c r="C518" i="19" s="1"/>
  <c r="C580" i="19" s="1"/>
  <c r="C642" i="19" s="1"/>
  <c r="C704" i="19" s="1"/>
  <c r="B85" i="19"/>
  <c r="B147" i="19" s="1"/>
  <c r="B209" i="19" s="1"/>
  <c r="B271" i="19" s="1"/>
  <c r="B333" i="19" s="1"/>
  <c r="B395" i="19" s="1"/>
  <c r="B457" i="19" s="1"/>
  <c r="B519" i="19" s="1"/>
  <c r="B581" i="19" s="1"/>
  <c r="B643" i="19" s="1"/>
  <c r="B705" i="19" s="1"/>
  <c r="C85" i="19"/>
  <c r="C147" i="19" s="1"/>
  <c r="C209" i="19" s="1"/>
  <c r="C271" i="19" s="1"/>
  <c r="C333" i="19" s="1"/>
  <c r="C395" i="19" s="1"/>
  <c r="C457" i="19" s="1"/>
  <c r="C519" i="19" s="1"/>
  <c r="C581" i="19" s="1"/>
  <c r="C643" i="19" s="1"/>
  <c r="C705" i="19" s="1"/>
  <c r="B86" i="19"/>
  <c r="B148" i="19" s="1"/>
  <c r="B210" i="19" s="1"/>
  <c r="B272" i="19" s="1"/>
  <c r="B334" i="19" s="1"/>
  <c r="B396" i="19" s="1"/>
  <c r="B458" i="19" s="1"/>
  <c r="B520" i="19" s="1"/>
  <c r="B582" i="19" s="1"/>
  <c r="B644" i="19" s="1"/>
  <c r="B706" i="19" s="1"/>
  <c r="C86" i="19"/>
  <c r="C148" i="19" s="1"/>
  <c r="C210" i="19" s="1"/>
  <c r="C272" i="19" s="1"/>
  <c r="C334" i="19" s="1"/>
  <c r="C396" i="19" s="1"/>
  <c r="C458" i="19" s="1"/>
  <c r="C520" i="19" s="1"/>
  <c r="C582" i="19" s="1"/>
  <c r="C644" i="19" s="1"/>
  <c r="C706" i="19" s="1"/>
  <c r="B87" i="19"/>
  <c r="B149" i="19" s="1"/>
  <c r="B211" i="19" s="1"/>
  <c r="B273" i="19" s="1"/>
  <c r="B335" i="19" s="1"/>
  <c r="B397" i="19" s="1"/>
  <c r="B459" i="19" s="1"/>
  <c r="B521" i="19" s="1"/>
  <c r="B583" i="19" s="1"/>
  <c r="B645" i="19" s="1"/>
  <c r="B707" i="19" s="1"/>
  <c r="C87" i="19"/>
  <c r="C149" i="19" s="1"/>
  <c r="C211" i="19" s="1"/>
  <c r="C273" i="19" s="1"/>
  <c r="C335" i="19" s="1"/>
  <c r="C397" i="19" s="1"/>
  <c r="C459" i="19" s="1"/>
  <c r="C521" i="19" s="1"/>
  <c r="C583" i="19" s="1"/>
  <c r="C645" i="19" s="1"/>
  <c r="C707" i="19" s="1"/>
  <c r="B89" i="19"/>
  <c r="B151" i="19" s="1"/>
  <c r="B213" i="19" s="1"/>
  <c r="B275" i="19" s="1"/>
  <c r="B337" i="19" s="1"/>
  <c r="B399" i="19" s="1"/>
  <c r="B461" i="19" s="1"/>
  <c r="B523" i="19" s="1"/>
  <c r="B585" i="19" s="1"/>
  <c r="B647" i="19" s="1"/>
  <c r="B709" i="19" s="1"/>
  <c r="C89" i="19"/>
  <c r="C151" i="19" s="1"/>
  <c r="C213" i="19" s="1"/>
  <c r="C275" i="19" s="1"/>
  <c r="C337" i="19" s="1"/>
  <c r="C399" i="19" s="1"/>
  <c r="C461" i="19" s="1"/>
  <c r="C523" i="19" s="1"/>
  <c r="C585" i="19" s="1"/>
  <c r="C647" i="19" s="1"/>
  <c r="C709" i="19" s="1"/>
  <c r="B90" i="19"/>
  <c r="B152" i="19" s="1"/>
  <c r="B214" i="19" s="1"/>
  <c r="B276" i="19" s="1"/>
  <c r="B338" i="19" s="1"/>
  <c r="B400" i="19" s="1"/>
  <c r="B462" i="19" s="1"/>
  <c r="B524" i="19" s="1"/>
  <c r="B586" i="19" s="1"/>
  <c r="B648" i="19" s="1"/>
  <c r="B710" i="19" s="1"/>
  <c r="C90" i="19"/>
  <c r="C152" i="19" s="1"/>
  <c r="C214" i="19" s="1"/>
  <c r="C276" i="19" s="1"/>
  <c r="C338" i="19" s="1"/>
  <c r="C400" i="19" s="1"/>
  <c r="C462" i="19" s="1"/>
  <c r="C524" i="19" s="1"/>
  <c r="C586" i="19" s="1"/>
  <c r="C648" i="19" s="1"/>
  <c r="C710" i="19" s="1"/>
  <c r="B91" i="19"/>
  <c r="B153" i="19" s="1"/>
  <c r="B215" i="19" s="1"/>
  <c r="B277" i="19" s="1"/>
  <c r="B339" i="19" s="1"/>
  <c r="B401" i="19" s="1"/>
  <c r="B463" i="19" s="1"/>
  <c r="B525" i="19" s="1"/>
  <c r="B587" i="19" s="1"/>
  <c r="B649" i="19" s="1"/>
  <c r="B711" i="19" s="1"/>
  <c r="C91" i="19"/>
  <c r="C153" i="19" s="1"/>
  <c r="C215" i="19" s="1"/>
  <c r="C277" i="19" s="1"/>
  <c r="C339" i="19" s="1"/>
  <c r="C401" i="19" s="1"/>
  <c r="C463" i="19" s="1"/>
  <c r="C525" i="19" s="1"/>
  <c r="C587" i="19" s="1"/>
  <c r="C649" i="19" s="1"/>
  <c r="C711" i="19" s="1"/>
  <c r="B92" i="19"/>
  <c r="B154" i="19" s="1"/>
  <c r="B216" i="19" s="1"/>
  <c r="B278" i="19" s="1"/>
  <c r="B340" i="19" s="1"/>
  <c r="B402" i="19" s="1"/>
  <c r="B464" i="19" s="1"/>
  <c r="B526" i="19" s="1"/>
  <c r="B588" i="19" s="1"/>
  <c r="B650" i="19" s="1"/>
  <c r="B712" i="19" s="1"/>
  <c r="C92" i="19"/>
  <c r="C154" i="19" s="1"/>
  <c r="C216" i="19" s="1"/>
  <c r="C278" i="19" s="1"/>
  <c r="C340" i="19" s="1"/>
  <c r="C402" i="19" s="1"/>
  <c r="C464" i="19" s="1"/>
  <c r="C526" i="19" s="1"/>
  <c r="C588" i="19" s="1"/>
  <c r="C650" i="19" s="1"/>
  <c r="C712" i="19" s="1"/>
  <c r="B93" i="19"/>
  <c r="B155" i="19" s="1"/>
  <c r="B217" i="19" s="1"/>
  <c r="B279" i="19" s="1"/>
  <c r="B341" i="19" s="1"/>
  <c r="B403" i="19" s="1"/>
  <c r="B465" i="19" s="1"/>
  <c r="B527" i="19" s="1"/>
  <c r="B589" i="19" s="1"/>
  <c r="B651" i="19" s="1"/>
  <c r="B713" i="19" s="1"/>
  <c r="C93" i="19"/>
  <c r="C155" i="19" s="1"/>
  <c r="C217" i="19" s="1"/>
  <c r="C279" i="19" s="1"/>
  <c r="C341" i="19" s="1"/>
  <c r="C403" i="19" s="1"/>
  <c r="C465" i="19" s="1"/>
  <c r="C527" i="19" s="1"/>
  <c r="C589" i="19" s="1"/>
  <c r="C651" i="19" s="1"/>
  <c r="C713" i="19" s="1"/>
  <c r="B95" i="19"/>
  <c r="B157" i="19" s="1"/>
  <c r="B219" i="19" s="1"/>
  <c r="B281" i="19" s="1"/>
  <c r="B343" i="19" s="1"/>
  <c r="B405" i="19" s="1"/>
  <c r="B467" i="19" s="1"/>
  <c r="B529" i="19" s="1"/>
  <c r="B591" i="19" s="1"/>
  <c r="B653" i="19" s="1"/>
  <c r="B715" i="19" s="1"/>
  <c r="C95" i="19"/>
  <c r="C157" i="19" s="1"/>
  <c r="C219" i="19" s="1"/>
  <c r="C281" i="19" s="1"/>
  <c r="C343" i="19" s="1"/>
  <c r="C405" i="19" s="1"/>
  <c r="C467" i="19" s="1"/>
  <c r="C529" i="19" s="1"/>
  <c r="C591" i="19" s="1"/>
  <c r="C653" i="19" s="1"/>
  <c r="C715" i="19" s="1"/>
  <c r="B96" i="19"/>
  <c r="B158" i="19" s="1"/>
  <c r="B220" i="19" s="1"/>
  <c r="B282" i="19" s="1"/>
  <c r="B344" i="19" s="1"/>
  <c r="B406" i="19" s="1"/>
  <c r="B468" i="19" s="1"/>
  <c r="B530" i="19" s="1"/>
  <c r="B592" i="19" s="1"/>
  <c r="B654" i="19" s="1"/>
  <c r="B716" i="19" s="1"/>
  <c r="C96" i="19"/>
  <c r="C158" i="19" s="1"/>
  <c r="C220" i="19" s="1"/>
  <c r="C282" i="19" s="1"/>
  <c r="C344" i="19" s="1"/>
  <c r="C406" i="19" s="1"/>
  <c r="C468" i="19" s="1"/>
  <c r="C530" i="19" s="1"/>
  <c r="C592" i="19" s="1"/>
  <c r="C654" i="19" s="1"/>
  <c r="C716" i="19" s="1"/>
  <c r="B97" i="19"/>
  <c r="B159" i="19" s="1"/>
  <c r="B221" i="19" s="1"/>
  <c r="B283" i="19" s="1"/>
  <c r="B345" i="19" s="1"/>
  <c r="B407" i="19" s="1"/>
  <c r="B469" i="19" s="1"/>
  <c r="B531" i="19" s="1"/>
  <c r="B593" i="19" s="1"/>
  <c r="B655" i="19" s="1"/>
  <c r="B717" i="19" s="1"/>
  <c r="C97" i="19"/>
  <c r="C159" i="19" s="1"/>
  <c r="C221" i="19" s="1"/>
  <c r="C283" i="19" s="1"/>
  <c r="C345" i="19" s="1"/>
  <c r="C407" i="19" s="1"/>
  <c r="C469" i="19" s="1"/>
  <c r="C531" i="19" s="1"/>
  <c r="C593" i="19" s="1"/>
  <c r="C655" i="19" s="1"/>
  <c r="C717" i="19" s="1"/>
  <c r="B98" i="19"/>
  <c r="B160" i="19" s="1"/>
  <c r="B222" i="19" s="1"/>
  <c r="B284" i="19" s="1"/>
  <c r="B346" i="19" s="1"/>
  <c r="B408" i="19" s="1"/>
  <c r="B470" i="19" s="1"/>
  <c r="B532" i="19" s="1"/>
  <c r="B594" i="19" s="1"/>
  <c r="B656" i="19" s="1"/>
  <c r="B718" i="19" s="1"/>
  <c r="C98" i="19"/>
  <c r="C160" i="19" s="1"/>
  <c r="C222" i="19" s="1"/>
  <c r="C284" i="19" s="1"/>
  <c r="C346" i="19" s="1"/>
  <c r="C408" i="19" s="1"/>
  <c r="C470" i="19" s="1"/>
  <c r="C532" i="19" s="1"/>
  <c r="C594" i="19" s="1"/>
  <c r="C656" i="19" s="1"/>
  <c r="C718" i="19" s="1"/>
  <c r="B99" i="19"/>
  <c r="B161" i="19" s="1"/>
  <c r="B223" i="19" s="1"/>
  <c r="B285" i="19" s="1"/>
  <c r="B347" i="19" s="1"/>
  <c r="B409" i="19" s="1"/>
  <c r="B471" i="19" s="1"/>
  <c r="B533" i="19" s="1"/>
  <c r="B595" i="19" s="1"/>
  <c r="B657" i="19" s="1"/>
  <c r="B719" i="19" s="1"/>
  <c r="C99" i="19"/>
  <c r="C161" i="19" s="1"/>
  <c r="C223" i="19" s="1"/>
  <c r="C285" i="19" s="1"/>
  <c r="C347" i="19" s="1"/>
  <c r="C409" i="19" s="1"/>
  <c r="C471" i="19" s="1"/>
  <c r="C533" i="19" s="1"/>
  <c r="C595" i="19" s="1"/>
  <c r="C657" i="19" s="1"/>
  <c r="C719" i="19" s="1"/>
  <c r="B101" i="19"/>
  <c r="B163" i="19" s="1"/>
  <c r="B225" i="19" s="1"/>
  <c r="B287" i="19" s="1"/>
  <c r="B349" i="19" s="1"/>
  <c r="B411" i="19" s="1"/>
  <c r="B473" i="19" s="1"/>
  <c r="B535" i="19" s="1"/>
  <c r="B597" i="19" s="1"/>
  <c r="B659" i="19" s="1"/>
  <c r="B721" i="19" s="1"/>
  <c r="C101" i="19"/>
  <c r="C163" i="19" s="1"/>
  <c r="C225" i="19" s="1"/>
  <c r="C287" i="19" s="1"/>
  <c r="C349" i="19" s="1"/>
  <c r="C411" i="19" s="1"/>
  <c r="C473" i="19" s="1"/>
  <c r="C535" i="19" s="1"/>
  <c r="C597" i="19" s="1"/>
  <c r="C659" i="19" s="1"/>
  <c r="C721" i="19" s="1"/>
  <c r="B102" i="19"/>
  <c r="B164" i="19" s="1"/>
  <c r="B226" i="19" s="1"/>
  <c r="B288" i="19" s="1"/>
  <c r="B350" i="19" s="1"/>
  <c r="B412" i="19" s="1"/>
  <c r="B474" i="19" s="1"/>
  <c r="B536" i="19" s="1"/>
  <c r="B598" i="19" s="1"/>
  <c r="B660" i="19" s="1"/>
  <c r="B722" i="19" s="1"/>
  <c r="C102" i="19"/>
  <c r="C164" i="19" s="1"/>
  <c r="C226" i="19" s="1"/>
  <c r="C288" i="19" s="1"/>
  <c r="C350" i="19" s="1"/>
  <c r="C412" i="19" s="1"/>
  <c r="C474" i="19" s="1"/>
  <c r="C536" i="19" s="1"/>
  <c r="C598" i="19" s="1"/>
  <c r="C660" i="19" s="1"/>
  <c r="C722" i="19" s="1"/>
  <c r="B103" i="19"/>
  <c r="B165" i="19" s="1"/>
  <c r="B227" i="19" s="1"/>
  <c r="B289" i="19" s="1"/>
  <c r="B351" i="19" s="1"/>
  <c r="B413" i="19" s="1"/>
  <c r="B475" i="19" s="1"/>
  <c r="B537" i="19" s="1"/>
  <c r="B599" i="19" s="1"/>
  <c r="B661" i="19" s="1"/>
  <c r="B723" i="19" s="1"/>
  <c r="C103" i="19"/>
  <c r="C165" i="19" s="1"/>
  <c r="C227" i="19" s="1"/>
  <c r="C289" i="19" s="1"/>
  <c r="C351" i="19" s="1"/>
  <c r="C413" i="19" s="1"/>
  <c r="C475" i="19" s="1"/>
  <c r="C537" i="19" s="1"/>
  <c r="C599" i="19" s="1"/>
  <c r="C661" i="19" s="1"/>
  <c r="C723" i="19" s="1"/>
  <c r="B104" i="19"/>
  <c r="B166" i="19" s="1"/>
  <c r="B228" i="19" s="1"/>
  <c r="B290" i="19" s="1"/>
  <c r="B352" i="19" s="1"/>
  <c r="B414" i="19" s="1"/>
  <c r="B476" i="19" s="1"/>
  <c r="B538" i="19" s="1"/>
  <c r="B600" i="19" s="1"/>
  <c r="B662" i="19" s="1"/>
  <c r="B724" i="19" s="1"/>
  <c r="C104" i="19"/>
  <c r="C166" i="19" s="1"/>
  <c r="C228" i="19" s="1"/>
  <c r="C290" i="19" s="1"/>
  <c r="C352" i="19" s="1"/>
  <c r="C414" i="19" s="1"/>
  <c r="C476" i="19" s="1"/>
  <c r="C538" i="19" s="1"/>
  <c r="C600" i="19" s="1"/>
  <c r="C662" i="19" s="1"/>
  <c r="C724" i="19" s="1"/>
  <c r="B105" i="19"/>
  <c r="B167" i="19" s="1"/>
  <c r="B229" i="19" s="1"/>
  <c r="B291" i="19" s="1"/>
  <c r="B353" i="19" s="1"/>
  <c r="B415" i="19" s="1"/>
  <c r="B477" i="19" s="1"/>
  <c r="B539" i="19" s="1"/>
  <c r="B601" i="19" s="1"/>
  <c r="B663" i="19" s="1"/>
  <c r="B725" i="19" s="1"/>
  <c r="C105" i="19"/>
  <c r="C167" i="19" s="1"/>
  <c r="C229" i="19" s="1"/>
  <c r="C291" i="19" s="1"/>
  <c r="C353" i="19" s="1"/>
  <c r="C415" i="19" s="1"/>
  <c r="C477" i="19" s="1"/>
  <c r="C539" i="19" s="1"/>
  <c r="C601" i="19" s="1"/>
  <c r="C663" i="19" s="1"/>
  <c r="C725" i="19" s="1"/>
  <c r="B107" i="19"/>
  <c r="B169" i="19" s="1"/>
  <c r="B231" i="19" s="1"/>
  <c r="B293" i="19" s="1"/>
  <c r="B355" i="19" s="1"/>
  <c r="B417" i="19" s="1"/>
  <c r="B479" i="19" s="1"/>
  <c r="B541" i="19" s="1"/>
  <c r="B603" i="19" s="1"/>
  <c r="B665" i="19" s="1"/>
  <c r="B727" i="19" s="1"/>
  <c r="C107" i="19"/>
  <c r="C169" i="19" s="1"/>
  <c r="C231" i="19" s="1"/>
  <c r="C293" i="19" s="1"/>
  <c r="C355" i="19" s="1"/>
  <c r="C417" i="19" s="1"/>
  <c r="C479" i="19" s="1"/>
  <c r="C541" i="19" s="1"/>
  <c r="C603" i="19" s="1"/>
  <c r="C665" i="19" s="1"/>
  <c r="C727" i="19" s="1"/>
  <c r="B108" i="19"/>
  <c r="B170" i="19" s="1"/>
  <c r="B232" i="19" s="1"/>
  <c r="B294" i="19" s="1"/>
  <c r="B356" i="19" s="1"/>
  <c r="B418" i="19" s="1"/>
  <c r="B480" i="19" s="1"/>
  <c r="B542" i="19" s="1"/>
  <c r="B604" i="19" s="1"/>
  <c r="B666" i="19" s="1"/>
  <c r="B728" i="19" s="1"/>
  <c r="C108" i="19"/>
  <c r="C170" i="19" s="1"/>
  <c r="C232" i="19" s="1"/>
  <c r="C294" i="19" s="1"/>
  <c r="C356" i="19" s="1"/>
  <c r="C418" i="19" s="1"/>
  <c r="C480" i="19" s="1"/>
  <c r="C542" i="19" s="1"/>
  <c r="C604" i="19" s="1"/>
  <c r="C666" i="19" s="1"/>
  <c r="C728" i="19" s="1"/>
  <c r="B109" i="19"/>
  <c r="B171" i="19" s="1"/>
  <c r="B233" i="19" s="1"/>
  <c r="B295" i="19" s="1"/>
  <c r="B357" i="19" s="1"/>
  <c r="B419" i="19" s="1"/>
  <c r="B481" i="19" s="1"/>
  <c r="B543" i="19" s="1"/>
  <c r="B605" i="19" s="1"/>
  <c r="B667" i="19" s="1"/>
  <c r="B729" i="19" s="1"/>
  <c r="C109" i="19"/>
  <c r="C171" i="19" s="1"/>
  <c r="C233" i="19" s="1"/>
  <c r="C295" i="19" s="1"/>
  <c r="C357" i="19" s="1"/>
  <c r="C419" i="19" s="1"/>
  <c r="C481" i="19" s="1"/>
  <c r="C543" i="19" s="1"/>
  <c r="C605" i="19" s="1"/>
  <c r="C667" i="19" s="1"/>
  <c r="C729" i="19" s="1"/>
  <c r="B110" i="19"/>
  <c r="B172" i="19" s="1"/>
  <c r="B234" i="19" s="1"/>
  <c r="B296" i="19" s="1"/>
  <c r="B358" i="19" s="1"/>
  <c r="B420" i="19" s="1"/>
  <c r="B482" i="19" s="1"/>
  <c r="B544" i="19" s="1"/>
  <c r="B606" i="19" s="1"/>
  <c r="B668" i="19" s="1"/>
  <c r="B730" i="19" s="1"/>
  <c r="C110" i="19"/>
  <c r="C172" i="19" s="1"/>
  <c r="C234" i="19" s="1"/>
  <c r="C296" i="19" s="1"/>
  <c r="C358" i="19" s="1"/>
  <c r="C420" i="19" s="1"/>
  <c r="C482" i="19" s="1"/>
  <c r="C544" i="19" s="1"/>
  <c r="C606" i="19" s="1"/>
  <c r="C668" i="19" s="1"/>
  <c r="C730" i="19" s="1"/>
  <c r="B111" i="19"/>
  <c r="B173" i="19" s="1"/>
  <c r="B235" i="19" s="1"/>
  <c r="B297" i="19" s="1"/>
  <c r="B359" i="19" s="1"/>
  <c r="B421" i="19" s="1"/>
  <c r="B483" i="19" s="1"/>
  <c r="B545" i="19" s="1"/>
  <c r="B607" i="19" s="1"/>
  <c r="B669" i="19" s="1"/>
  <c r="B731" i="19" s="1"/>
  <c r="C111" i="19"/>
  <c r="C173" i="19" s="1"/>
  <c r="C235" i="19" s="1"/>
  <c r="C297" i="19" s="1"/>
  <c r="C359" i="19" s="1"/>
  <c r="C421" i="19" s="1"/>
  <c r="C483" i="19" s="1"/>
  <c r="C545" i="19" s="1"/>
  <c r="C607" i="19" s="1"/>
  <c r="C669" i="19" s="1"/>
  <c r="C731" i="19" s="1"/>
  <c r="B113" i="19"/>
  <c r="B175" i="19" s="1"/>
  <c r="B237" i="19" s="1"/>
  <c r="B299" i="19" s="1"/>
  <c r="B361" i="19" s="1"/>
  <c r="B423" i="19" s="1"/>
  <c r="B485" i="19" s="1"/>
  <c r="B547" i="19" s="1"/>
  <c r="B609" i="19" s="1"/>
  <c r="B671" i="19" s="1"/>
  <c r="B733" i="19" s="1"/>
  <c r="C113" i="19"/>
  <c r="C175" i="19" s="1"/>
  <c r="C237" i="19" s="1"/>
  <c r="C299" i="19" s="1"/>
  <c r="C361" i="19" s="1"/>
  <c r="C423" i="19" s="1"/>
  <c r="C485" i="19" s="1"/>
  <c r="C547" i="19" s="1"/>
  <c r="C609" i="19" s="1"/>
  <c r="C671" i="19" s="1"/>
  <c r="C733" i="19" s="1"/>
  <c r="B114" i="19"/>
  <c r="B176" i="19" s="1"/>
  <c r="B238" i="19" s="1"/>
  <c r="B300" i="19" s="1"/>
  <c r="B362" i="19" s="1"/>
  <c r="B424" i="19" s="1"/>
  <c r="B486" i="19" s="1"/>
  <c r="B548" i="19" s="1"/>
  <c r="B610" i="19" s="1"/>
  <c r="B672" i="19" s="1"/>
  <c r="B734" i="19" s="1"/>
  <c r="C114" i="19"/>
  <c r="C176" i="19" s="1"/>
  <c r="C238" i="19" s="1"/>
  <c r="C300" i="19" s="1"/>
  <c r="C362" i="19" s="1"/>
  <c r="C424" i="19" s="1"/>
  <c r="C486" i="19" s="1"/>
  <c r="C548" i="19" s="1"/>
  <c r="C610" i="19" s="1"/>
  <c r="C672" i="19" s="1"/>
  <c r="C734" i="19" s="1"/>
  <c r="B115" i="19"/>
  <c r="B177" i="19" s="1"/>
  <c r="B239" i="19" s="1"/>
  <c r="B301" i="19" s="1"/>
  <c r="B363" i="19" s="1"/>
  <c r="B425" i="19" s="1"/>
  <c r="B487" i="19" s="1"/>
  <c r="B549" i="19" s="1"/>
  <c r="B611" i="19" s="1"/>
  <c r="B673" i="19" s="1"/>
  <c r="B735" i="19" s="1"/>
  <c r="C115" i="19"/>
  <c r="C177" i="19" s="1"/>
  <c r="C239" i="19" s="1"/>
  <c r="C301" i="19" s="1"/>
  <c r="C363" i="19" s="1"/>
  <c r="C425" i="19" s="1"/>
  <c r="C487" i="19" s="1"/>
  <c r="C549" i="19" s="1"/>
  <c r="C611" i="19" s="1"/>
  <c r="C673" i="19" s="1"/>
  <c r="C735" i="19" s="1"/>
  <c r="B116" i="19"/>
  <c r="B178" i="19" s="1"/>
  <c r="B240" i="19" s="1"/>
  <c r="B302" i="19" s="1"/>
  <c r="B364" i="19" s="1"/>
  <c r="B426" i="19" s="1"/>
  <c r="B488" i="19" s="1"/>
  <c r="B550" i="19" s="1"/>
  <c r="B612" i="19" s="1"/>
  <c r="B674" i="19" s="1"/>
  <c r="B736" i="19" s="1"/>
  <c r="C116" i="19"/>
  <c r="C178" i="19" s="1"/>
  <c r="C240" i="19" s="1"/>
  <c r="C302" i="19" s="1"/>
  <c r="C364" i="19" s="1"/>
  <c r="C426" i="19" s="1"/>
  <c r="C488" i="19" s="1"/>
  <c r="C550" i="19" s="1"/>
  <c r="C612" i="19" s="1"/>
  <c r="C674" i="19" s="1"/>
  <c r="C736" i="19" s="1"/>
  <c r="B117" i="19"/>
  <c r="B179" i="19" s="1"/>
  <c r="B241" i="19" s="1"/>
  <c r="B303" i="19" s="1"/>
  <c r="B365" i="19" s="1"/>
  <c r="B427" i="19" s="1"/>
  <c r="B489" i="19" s="1"/>
  <c r="B551" i="19" s="1"/>
  <c r="B613" i="19" s="1"/>
  <c r="B675" i="19" s="1"/>
  <c r="B737" i="19" s="1"/>
  <c r="C117" i="19"/>
  <c r="C179" i="19" s="1"/>
  <c r="C241" i="19" s="1"/>
  <c r="C303" i="19" s="1"/>
  <c r="C365" i="19" s="1"/>
  <c r="C427" i="19" s="1"/>
  <c r="C489" i="19" s="1"/>
  <c r="C551" i="19" s="1"/>
  <c r="C613" i="19" s="1"/>
  <c r="C675" i="19" s="1"/>
  <c r="C737" i="19" s="1"/>
  <c r="B119" i="19"/>
  <c r="B181" i="19" s="1"/>
  <c r="B243" i="19" s="1"/>
  <c r="B305" i="19" s="1"/>
  <c r="B367" i="19" s="1"/>
  <c r="B429" i="19" s="1"/>
  <c r="B491" i="19" s="1"/>
  <c r="B553" i="19" s="1"/>
  <c r="B615" i="19" s="1"/>
  <c r="B677" i="19" s="1"/>
  <c r="B739" i="19" s="1"/>
  <c r="C119" i="19"/>
  <c r="C181" i="19" s="1"/>
  <c r="C243" i="19" s="1"/>
  <c r="C305" i="19" s="1"/>
  <c r="C367" i="19" s="1"/>
  <c r="C429" i="19" s="1"/>
  <c r="C491" i="19" s="1"/>
  <c r="C553" i="19" s="1"/>
  <c r="C615" i="19" s="1"/>
  <c r="C677" i="19" s="1"/>
  <c r="C739" i="19" s="1"/>
  <c r="B120" i="19"/>
  <c r="B182" i="19" s="1"/>
  <c r="B244" i="19" s="1"/>
  <c r="B306" i="19" s="1"/>
  <c r="B368" i="19" s="1"/>
  <c r="B430" i="19" s="1"/>
  <c r="B492" i="19" s="1"/>
  <c r="B554" i="19" s="1"/>
  <c r="B616" i="19" s="1"/>
  <c r="B678" i="19" s="1"/>
  <c r="B740" i="19" s="1"/>
  <c r="C120" i="19"/>
  <c r="C182" i="19" s="1"/>
  <c r="C244" i="19" s="1"/>
  <c r="C306" i="19" s="1"/>
  <c r="C368" i="19" s="1"/>
  <c r="C430" i="19" s="1"/>
  <c r="C492" i="19" s="1"/>
  <c r="C554" i="19" s="1"/>
  <c r="C616" i="19" s="1"/>
  <c r="C678" i="19" s="1"/>
  <c r="C740" i="19" s="1"/>
  <c r="B121" i="19"/>
  <c r="B183" i="19" s="1"/>
  <c r="B245" i="19" s="1"/>
  <c r="B307" i="19" s="1"/>
  <c r="B369" i="19" s="1"/>
  <c r="B431" i="19" s="1"/>
  <c r="B493" i="19" s="1"/>
  <c r="B555" i="19" s="1"/>
  <c r="B617" i="19" s="1"/>
  <c r="B679" i="19" s="1"/>
  <c r="B741" i="19" s="1"/>
  <c r="C121" i="19"/>
  <c r="C183" i="19" s="1"/>
  <c r="C245" i="19" s="1"/>
  <c r="C307" i="19" s="1"/>
  <c r="C369" i="19" s="1"/>
  <c r="C431" i="19" s="1"/>
  <c r="C493" i="19" s="1"/>
  <c r="C555" i="19" s="1"/>
  <c r="C617" i="19" s="1"/>
  <c r="C679" i="19" s="1"/>
  <c r="C741" i="19" s="1"/>
  <c r="B122" i="19"/>
  <c r="B184" i="19" s="1"/>
  <c r="B246" i="19" s="1"/>
  <c r="B308" i="19" s="1"/>
  <c r="B370" i="19" s="1"/>
  <c r="B432" i="19" s="1"/>
  <c r="B494" i="19" s="1"/>
  <c r="B556" i="19" s="1"/>
  <c r="B618" i="19" s="1"/>
  <c r="B680" i="19" s="1"/>
  <c r="B742" i="19" s="1"/>
  <c r="C122" i="19"/>
  <c r="C184" i="19" s="1"/>
  <c r="C246" i="19" s="1"/>
  <c r="C308" i="19" s="1"/>
  <c r="C370" i="19" s="1"/>
  <c r="C432" i="19" s="1"/>
  <c r="C494" i="19" s="1"/>
  <c r="C556" i="19" s="1"/>
  <c r="C618" i="19" s="1"/>
  <c r="C680" i="19" s="1"/>
  <c r="C742" i="19" s="1"/>
  <c r="B123" i="19"/>
  <c r="B185" i="19" s="1"/>
  <c r="B247" i="19" s="1"/>
  <c r="B309" i="19" s="1"/>
  <c r="B371" i="19" s="1"/>
  <c r="B433" i="19" s="1"/>
  <c r="B495" i="19" s="1"/>
  <c r="B557" i="19" s="1"/>
  <c r="B619" i="19" s="1"/>
  <c r="B681" i="19" s="1"/>
  <c r="B743" i="19" s="1"/>
  <c r="C123" i="19"/>
  <c r="C185" i="19" s="1"/>
  <c r="C247" i="19" s="1"/>
  <c r="C309" i="19" s="1"/>
  <c r="C371" i="19" s="1"/>
  <c r="C433" i="19" s="1"/>
  <c r="C495" i="19" s="1"/>
  <c r="C557" i="19" s="1"/>
  <c r="C619" i="19" s="1"/>
  <c r="C681" i="19" s="1"/>
  <c r="C743" i="19" s="1"/>
  <c r="B65" i="19"/>
  <c r="B127" i="19" s="1"/>
  <c r="B189" i="19" s="1"/>
  <c r="B251" i="19" s="1"/>
  <c r="B313" i="19" s="1"/>
  <c r="B375" i="19" s="1"/>
  <c r="B437" i="19" s="1"/>
  <c r="B499" i="19" s="1"/>
  <c r="B561" i="19" s="1"/>
  <c r="B623" i="19" s="1"/>
  <c r="B685" i="19" s="1"/>
  <c r="C65" i="19"/>
  <c r="C127" i="19" s="1"/>
  <c r="C189" i="19" s="1"/>
  <c r="C251" i="19" s="1"/>
  <c r="C313" i="19" s="1"/>
  <c r="C375" i="19" s="1"/>
  <c r="C437" i="19" s="1"/>
  <c r="C499" i="19" s="1"/>
  <c r="C561" i="19" s="1"/>
  <c r="C623" i="19" s="1"/>
  <c r="C685" i="19" s="1"/>
  <c r="I31" i="19"/>
  <c r="M31" i="19"/>
  <c r="Q31" i="19"/>
  <c r="U31" i="19"/>
  <c r="I54" i="19"/>
  <c r="M54" i="19"/>
  <c r="Q54" i="19"/>
  <c r="U54" i="19"/>
  <c r="I53" i="19"/>
  <c r="M53" i="19"/>
  <c r="Q53" i="19"/>
  <c r="U53" i="19"/>
  <c r="Z7" i="19"/>
  <c r="F558" i="19"/>
  <c r="R552" i="19"/>
  <c r="N552" i="19"/>
  <c r="J552" i="19"/>
  <c r="F552" i="19"/>
  <c r="F546" i="19"/>
  <c r="R540" i="19"/>
  <c r="N540" i="19"/>
  <c r="J540" i="19"/>
  <c r="F540" i="19"/>
  <c r="F534" i="19"/>
  <c r="R528" i="19"/>
  <c r="N528" i="19"/>
  <c r="J528" i="19"/>
  <c r="F528" i="19"/>
  <c r="F522" i="19"/>
  <c r="R516" i="19"/>
  <c r="N516" i="19"/>
  <c r="J516" i="19"/>
  <c r="F516" i="19"/>
  <c r="F510" i="19"/>
  <c r="R504" i="19"/>
  <c r="N504" i="19"/>
  <c r="F434" i="19"/>
  <c r="R428" i="19"/>
  <c r="N428" i="19"/>
  <c r="J428" i="19"/>
  <c r="F428" i="19"/>
  <c r="F422" i="19"/>
  <c r="R416" i="19"/>
  <c r="N416" i="19"/>
  <c r="J416" i="19"/>
  <c r="F416" i="19"/>
  <c r="F410" i="19"/>
  <c r="R404" i="19"/>
  <c r="N404" i="19"/>
  <c r="J404" i="19"/>
  <c r="F404" i="19"/>
  <c r="F398" i="19"/>
  <c r="R392" i="19"/>
  <c r="N392" i="19"/>
  <c r="J392" i="19"/>
  <c r="F392" i="19"/>
  <c r="F386" i="19"/>
  <c r="R380" i="19"/>
  <c r="N380" i="19"/>
  <c r="F310" i="19"/>
  <c r="R304" i="19"/>
  <c r="N304" i="19"/>
  <c r="J304" i="19"/>
  <c r="F304" i="19"/>
  <c r="F298" i="19"/>
  <c r="R292" i="19"/>
  <c r="N292" i="19"/>
  <c r="J292" i="19"/>
  <c r="F292" i="19"/>
  <c r="F286" i="19"/>
  <c r="R280" i="19"/>
  <c r="N280" i="19"/>
  <c r="J280" i="19"/>
  <c r="F280" i="19"/>
  <c r="F274" i="19"/>
  <c r="R268" i="19"/>
  <c r="N268" i="19"/>
  <c r="J268" i="19"/>
  <c r="F268" i="19"/>
  <c r="F262" i="19"/>
  <c r="R256" i="19"/>
  <c r="N256" i="19"/>
  <c r="F186" i="19"/>
  <c r="R180" i="19"/>
  <c r="N180" i="19"/>
  <c r="J180" i="19"/>
  <c r="F180" i="19"/>
  <c r="F174" i="19"/>
  <c r="R168" i="19"/>
  <c r="N168" i="19"/>
  <c r="J168" i="19"/>
  <c r="F168" i="19"/>
  <c r="F162" i="19"/>
  <c r="R156" i="19"/>
  <c r="N156" i="19"/>
  <c r="J156" i="19"/>
  <c r="F156" i="19"/>
  <c r="F150" i="19"/>
  <c r="R144" i="19"/>
  <c r="N144" i="19"/>
  <c r="J144" i="19"/>
  <c r="F144" i="19"/>
  <c r="F138" i="19"/>
  <c r="R132" i="19"/>
  <c r="N132" i="19"/>
  <c r="A66" i="19"/>
  <c r="A78" i="19" s="1"/>
  <c r="A90" i="19" s="1"/>
  <c r="A102" i="19" s="1"/>
  <c r="A114" i="19" s="1"/>
  <c r="I123" i="19"/>
  <c r="I122" i="19"/>
  <c r="U119" i="19"/>
  <c r="U117" i="19"/>
  <c r="Q114" i="19"/>
  <c r="U113" i="19"/>
  <c r="I109" i="19"/>
  <c r="I104" i="19"/>
  <c r="I102" i="19"/>
  <c r="Q101" i="19"/>
  <c r="I105" i="19"/>
  <c r="M108" i="19"/>
  <c r="I110" i="19"/>
  <c r="Q121" i="19"/>
  <c r="Q108" i="19"/>
  <c r="Q107" i="19"/>
  <c r="I99" i="19"/>
  <c r="Q95" i="19"/>
  <c r="Q93" i="19"/>
  <c r="Q110" i="19"/>
  <c r="U77" i="19"/>
  <c r="I74" i="19"/>
  <c r="U66" i="19"/>
  <c r="U121" i="19"/>
  <c r="M121" i="19"/>
  <c r="I121" i="19"/>
  <c r="U120" i="19"/>
  <c r="Q120" i="19"/>
  <c r="M120" i="19"/>
  <c r="I120" i="19"/>
  <c r="U116" i="19"/>
  <c r="M116" i="19"/>
  <c r="I108" i="19"/>
  <c r="Q105" i="19"/>
  <c r="I101" i="19"/>
  <c r="M99" i="19"/>
  <c r="Q98" i="19"/>
  <c r="I98" i="19"/>
  <c r="U97" i="19"/>
  <c r="Q97" i="19"/>
  <c r="M97" i="19"/>
  <c r="I97" i="19"/>
  <c r="U92" i="19"/>
  <c r="Q92" i="19"/>
  <c r="M92" i="19"/>
  <c r="I92" i="19"/>
  <c r="U89" i="19"/>
  <c r="M89" i="19"/>
  <c r="U87" i="19"/>
  <c r="Q87" i="19"/>
  <c r="M87" i="19"/>
  <c r="I87" i="19"/>
  <c r="U84" i="19"/>
  <c r="U83" i="19"/>
  <c r="U81" i="19"/>
  <c r="U74" i="19"/>
  <c r="U73" i="19"/>
  <c r="U72" i="19"/>
  <c r="I66" i="19"/>
  <c r="V6" i="19"/>
  <c r="U61" i="19"/>
  <c r="Q61" i="19"/>
  <c r="M61" i="19"/>
  <c r="I61" i="19"/>
  <c r="U60" i="19"/>
  <c r="Q60" i="19"/>
  <c r="M60" i="19"/>
  <c r="I60" i="19"/>
  <c r="U59" i="19"/>
  <c r="Q59" i="19"/>
  <c r="M59" i="19"/>
  <c r="I59" i="19"/>
  <c r="U57" i="19"/>
  <c r="Q57" i="19"/>
  <c r="M57" i="19"/>
  <c r="I57" i="19"/>
  <c r="U55" i="19"/>
  <c r="Q55" i="19"/>
  <c r="M55" i="19"/>
  <c r="I55" i="19"/>
  <c r="U52" i="19"/>
  <c r="Q52" i="19"/>
  <c r="M52" i="19"/>
  <c r="I52" i="19"/>
  <c r="U51" i="19"/>
  <c r="Q51" i="19"/>
  <c r="M51" i="19"/>
  <c r="I51" i="19"/>
  <c r="U49" i="19"/>
  <c r="Q49" i="19"/>
  <c r="M49" i="19"/>
  <c r="I49" i="19"/>
  <c r="U48" i="19"/>
  <c r="Q48" i="19"/>
  <c r="M48" i="19"/>
  <c r="I48" i="19"/>
  <c r="U47" i="19"/>
  <c r="Q47" i="19"/>
  <c r="M47" i="19"/>
  <c r="I47" i="19"/>
  <c r="U46" i="19"/>
  <c r="Q46" i="19"/>
  <c r="M46" i="19"/>
  <c r="I46" i="19"/>
  <c r="U45" i="19"/>
  <c r="Q45" i="19"/>
  <c r="M45" i="19"/>
  <c r="I45" i="19"/>
  <c r="U43" i="19"/>
  <c r="Q43" i="19"/>
  <c r="M43" i="19"/>
  <c r="I43" i="19"/>
  <c r="U42" i="19"/>
  <c r="Q42" i="19"/>
  <c r="M42" i="19"/>
  <c r="I42" i="19"/>
  <c r="U41" i="19"/>
  <c r="Q41" i="19"/>
  <c r="M41" i="19"/>
  <c r="I41" i="19"/>
  <c r="U40" i="19"/>
  <c r="Q40" i="19"/>
  <c r="M40" i="19"/>
  <c r="I40" i="19"/>
  <c r="U39" i="19"/>
  <c r="Q39" i="19"/>
  <c r="M39" i="19"/>
  <c r="I39" i="19"/>
  <c r="U37" i="19"/>
  <c r="Q37" i="19"/>
  <c r="M37" i="19"/>
  <c r="I37" i="19"/>
  <c r="U36" i="19"/>
  <c r="Q36" i="19"/>
  <c r="M36" i="19"/>
  <c r="I36" i="19"/>
  <c r="U35" i="19"/>
  <c r="Q35" i="19"/>
  <c r="M35" i="19"/>
  <c r="I35" i="19"/>
  <c r="U34" i="19"/>
  <c r="Q34" i="19"/>
  <c r="M34" i="19"/>
  <c r="I34" i="19"/>
  <c r="U33" i="19"/>
  <c r="Q33" i="19"/>
  <c r="M33" i="19"/>
  <c r="I33" i="19"/>
  <c r="U30" i="19"/>
  <c r="Q30" i="19"/>
  <c r="M30" i="19"/>
  <c r="I30" i="19"/>
  <c r="U29" i="19"/>
  <c r="Q29" i="19"/>
  <c r="M29" i="19"/>
  <c r="I29" i="19"/>
  <c r="U28" i="19"/>
  <c r="Q28" i="19"/>
  <c r="M28" i="19"/>
  <c r="I28" i="19"/>
  <c r="U27" i="19"/>
  <c r="Q27" i="19"/>
  <c r="M27" i="19"/>
  <c r="I27" i="19"/>
  <c r="U25" i="19"/>
  <c r="Q25" i="19"/>
  <c r="M25" i="19"/>
  <c r="I25" i="19"/>
  <c r="U24" i="19"/>
  <c r="Q24" i="19"/>
  <c r="M24" i="19"/>
  <c r="I24" i="19"/>
  <c r="U23" i="19"/>
  <c r="Q23" i="19"/>
  <c r="M23" i="19"/>
  <c r="I23" i="19"/>
  <c r="U22" i="19"/>
  <c r="Q22" i="19"/>
  <c r="M22" i="19"/>
  <c r="I22" i="19"/>
  <c r="U21" i="19"/>
  <c r="Q21" i="19"/>
  <c r="M21" i="19"/>
  <c r="I21" i="19"/>
  <c r="U19" i="19"/>
  <c r="Q19" i="19"/>
  <c r="M19" i="19"/>
  <c r="I19" i="19"/>
  <c r="U18" i="19"/>
  <c r="Q18" i="19"/>
  <c r="M18" i="19"/>
  <c r="I18" i="19"/>
  <c r="U17" i="19"/>
  <c r="Q17" i="19"/>
  <c r="M17" i="19"/>
  <c r="I17" i="19"/>
  <c r="U16" i="19"/>
  <c r="Q16" i="19"/>
  <c r="M16" i="19"/>
  <c r="I16" i="19"/>
  <c r="U15" i="19"/>
  <c r="Q15" i="19"/>
  <c r="M15" i="19"/>
  <c r="I15" i="19"/>
  <c r="Z13" i="19"/>
  <c r="Z11" i="19"/>
  <c r="Z9" i="19"/>
  <c r="W239" i="19" l="1"/>
  <c r="X239" i="19" s="1"/>
  <c r="E295" i="19"/>
  <c r="W295" i="19" s="1"/>
  <c r="X295" i="19" s="1"/>
  <c r="W214" i="19"/>
  <c r="X214" i="19" s="1"/>
  <c r="AI1331" i="22"/>
  <c r="AI1321" i="22"/>
  <c r="AI1311" i="22"/>
  <c r="AI1315" i="22"/>
  <c r="AI1332" i="22"/>
  <c r="AI1339" i="22"/>
  <c r="AI1313" i="22"/>
  <c r="AI1323" i="22"/>
  <c r="AI1341" i="22"/>
  <c r="AI1306" i="22"/>
  <c r="AI1294" i="22"/>
  <c r="AI1338" i="22"/>
  <c r="AI1320" i="22"/>
  <c r="AI1304" i="22"/>
  <c r="AI1330" i="22"/>
  <c r="V190" i="19"/>
  <c r="AI1319" i="22"/>
  <c r="AI1324" i="22"/>
  <c r="AI1298" i="22"/>
  <c r="AI1335" i="22"/>
  <c r="AI1343" i="22"/>
  <c r="AI1310" i="22"/>
  <c r="AI1334" i="22"/>
  <c r="AI1325" i="22"/>
  <c r="AI1326" i="22"/>
  <c r="AI1308" i="22"/>
  <c r="AI1316" i="22"/>
  <c r="AI1317" i="22"/>
  <c r="AI1344" i="22"/>
  <c r="AI1299" i="22"/>
  <c r="AI1295" i="22"/>
  <c r="V233" i="19"/>
  <c r="V226" i="19"/>
  <c r="E288" i="19"/>
  <c r="V288" i="19" s="1"/>
  <c r="V235" i="19"/>
  <c r="AK1178" i="22"/>
  <c r="E293" i="19"/>
  <c r="W293" i="19" s="1"/>
  <c r="X293" i="19" s="1"/>
  <c r="V213" i="19"/>
  <c r="E276" i="19"/>
  <c r="V276" i="19" s="1"/>
  <c r="W235" i="19"/>
  <c r="X235" i="19" s="1"/>
  <c r="AI1244" i="22"/>
  <c r="AG1253" i="22"/>
  <c r="AG1244" i="22"/>
  <c r="W220" i="19"/>
  <c r="X220" i="19" s="1"/>
  <c r="AI1253" i="22"/>
  <c r="AE1253" i="22"/>
  <c r="AF1253" i="22" s="1"/>
  <c r="AI1178" i="22"/>
  <c r="AI1271" i="22"/>
  <c r="AE1343" i="22"/>
  <c r="AF1343" i="22" s="1"/>
  <c r="AG1343" i="22" s="1"/>
  <c r="AE1325" i="22"/>
  <c r="AF1325" i="22" s="1"/>
  <c r="AG1325" i="22" s="1"/>
  <c r="AE1337" i="22"/>
  <c r="AI1348" i="22"/>
  <c r="AE1292" i="22"/>
  <c r="AF1292" i="22" s="1"/>
  <c r="AG1292" i="22" s="1"/>
  <c r="AE1341" i="22"/>
  <c r="AF1341" i="22" s="1"/>
  <c r="AG1341" i="22" s="1"/>
  <c r="AI1262" i="22"/>
  <c r="AE1320" i="22"/>
  <c r="AF1320" i="22" s="1"/>
  <c r="AG1320" i="22" s="1"/>
  <c r="AI1280" i="22"/>
  <c r="AE1307" i="22"/>
  <c r="AF1307" i="22" s="1"/>
  <c r="AG1307" i="22" s="1"/>
  <c r="AE1339" i="22"/>
  <c r="AF1339" i="22" s="1"/>
  <c r="AG1339" i="22" s="1"/>
  <c r="AE1333" i="22"/>
  <c r="AF1333" i="22" s="1"/>
  <c r="AG1333" i="22" s="1"/>
  <c r="AE1329" i="22"/>
  <c r="AF1329" i="22" s="1"/>
  <c r="AG1329" i="22" s="1"/>
  <c r="AE1340" i="22"/>
  <c r="AF1340" i="22" s="1"/>
  <c r="AG1340" i="22" s="1"/>
  <c r="AI1289" i="22"/>
  <c r="AE1314" i="22"/>
  <c r="AF1314" i="22" s="1"/>
  <c r="AG1314" i="22" s="1"/>
  <c r="AE1316" i="22"/>
  <c r="AF1316" i="22" s="1"/>
  <c r="AG1316" i="22" s="1"/>
  <c r="AE1332" i="22"/>
  <c r="AF1332" i="22" s="1"/>
  <c r="AG1332" i="22" s="1"/>
  <c r="AE1294" i="22"/>
  <c r="AF1294" i="22" s="1"/>
  <c r="AG1294" i="22" s="1"/>
  <c r="AE1312" i="22"/>
  <c r="AF1312" i="22" s="1"/>
  <c r="AG1312" i="22" s="1"/>
  <c r="AI1398" i="22"/>
  <c r="AE1342" i="22"/>
  <c r="AF1342" i="22" s="1"/>
  <c r="AG1342" i="22" s="1"/>
  <c r="AI1351" i="22"/>
  <c r="AE1271" i="22"/>
  <c r="AF1271" i="22" s="1"/>
  <c r="AF1263" i="22"/>
  <c r="AG1263" i="22" s="1"/>
  <c r="AG1271" i="22" s="1"/>
  <c r="AE1322" i="22"/>
  <c r="AF1322" i="22" s="1"/>
  <c r="AG1322" i="22" s="1"/>
  <c r="AE1326" i="22"/>
  <c r="AF1326" i="22" s="1"/>
  <c r="AG1326" i="22" s="1"/>
  <c r="AI1357" i="22"/>
  <c r="AE1301" i="22"/>
  <c r="AF1301" i="22" s="1"/>
  <c r="AG1301" i="22" s="1"/>
  <c r="AE1334" i="22"/>
  <c r="AF1334" i="22" s="1"/>
  <c r="AG1334" i="22" s="1"/>
  <c r="AE1306" i="22"/>
  <c r="AF1306" i="22" s="1"/>
  <c r="AG1306" i="22" s="1"/>
  <c r="AE1262" i="22"/>
  <c r="AF1262" i="22" s="1"/>
  <c r="AF1254" i="22"/>
  <c r="AG1254" i="22" s="1"/>
  <c r="AG1262" i="22" s="1"/>
  <c r="AE1338" i="22"/>
  <c r="AF1338" i="22" s="1"/>
  <c r="AG1338" i="22" s="1"/>
  <c r="AE1304" i="22"/>
  <c r="AF1304" i="22" s="1"/>
  <c r="AG1304" i="22" s="1"/>
  <c r="AF1272" i="22"/>
  <c r="AG1272" i="22" s="1"/>
  <c r="AG1280" i="22" s="1"/>
  <c r="AE1280" i="22"/>
  <c r="AF1280" i="22" s="1"/>
  <c r="AE1313" i="22"/>
  <c r="AF1313" i="22" s="1"/>
  <c r="AG1313" i="22" s="1"/>
  <c r="AE1311" i="22"/>
  <c r="AF1311" i="22" s="1"/>
  <c r="AG1311" i="22" s="1"/>
  <c r="AE1321" i="22"/>
  <c r="AF1321" i="22" s="1"/>
  <c r="AG1321" i="22" s="1"/>
  <c r="AE1305" i="22"/>
  <c r="AF1305" i="22" s="1"/>
  <c r="AG1305" i="22" s="1"/>
  <c r="AE1297" i="22"/>
  <c r="AF1297" i="22" s="1"/>
  <c r="AG1297" i="22" s="1"/>
  <c r="AE1324" i="22"/>
  <c r="AF1324" i="22" s="1"/>
  <c r="AG1324" i="22" s="1"/>
  <c r="AE1244" i="22"/>
  <c r="AF1244" i="22" s="1"/>
  <c r="AE1319" i="22"/>
  <c r="AE1335" i="22"/>
  <c r="AF1335" i="22" s="1"/>
  <c r="AG1335" i="22" s="1"/>
  <c r="AE1344" i="22"/>
  <c r="AF1344" i="22" s="1"/>
  <c r="AG1344" i="22" s="1"/>
  <c r="AF1281" i="22"/>
  <c r="AG1281" i="22" s="1"/>
  <c r="AG1289" i="22" s="1"/>
  <c r="AG1234" i="22" s="1"/>
  <c r="AE1289" i="22"/>
  <c r="AF1289" i="22" s="1"/>
  <c r="AE1317" i="22"/>
  <c r="AF1317" i="22" s="1"/>
  <c r="AG1317" i="22" s="1"/>
  <c r="AE1308" i="22"/>
  <c r="AF1308" i="22" s="1"/>
  <c r="AG1308" i="22" s="1"/>
  <c r="AE1310" i="22"/>
  <c r="AE1328" i="22"/>
  <c r="AE1303" i="22"/>
  <c r="AF1303" i="22" s="1"/>
  <c r="AG1303" i="22" s="1"/>
  <c r="AE1323" i="22"/>
  <c r="AF1323" i="22" s="1"/>
  <c r="AG1323" i="22" s="1"/>
  <c r="AE1315" i="22"/>
  <c r="AF1315" i="22" s="1"/>
  <c r="AG1315" i="22" s="1"/>
  <c r="AE1331" i="22"/>
  <c r="AF1331" i="22" s="1"/>
  <c r="AG1331" i="22" s="1"/>
  <c r="AE1330" i="22"/>
  <c r="AF1330" i="22" s="1"/>
  <c r="AG1330" i="22" s="1"/>
  <c r="AE1178" i="22"/>
  <c r="AF1178" i="22" s="1"/>
  <c r="AI1352" i="22"/>
  <c r="AE1298" i="22"/>
  <c r="AF1298" i="22" s="1"/>
  <c r="AG1298" i="22" s="1"/>
  <c r="AE1299" i="22"/>
  <c r="AF1299" i="22" s="1"/>
  <c r="AG1299" i="22" s="1"/>
  <c r="AE1358" i="22"/>
  <c r="AF1302" i="22"/>
  <c r="AG1302" i="22" s="1"/>
  <c r="AE1352" i="22"/>
  <c r="AF1296" i="22"/>
  <c r="AG1296" i="22" s="1"/>
  <c r="E309" i="19"/>
  <c r="V309" i="19" s="1"/>
  <c r="E282" i="19"/>
  <c r="W282" i="19" s="1"/>
  <c r="X282" i="19" s="1"/>
  <c r="E277" i="19"/>
  <c r="V277" i="19" s="1"/>
  <c r="W210" i="19"/>
  <c r="X210" i="19" s="1"/>
  <c r="W223" i="19"/>
  <c r="X223" i="19" s="1"/>
  <c r="AB15" i="19"/>
  <c r="V138" i="19"/>
  <c r="W138" i="19" s="1"/>
  <c r="V232" i="19"/>
  <c r="AB16" i="19"/>
  <c r="E285" i="19"/>
  <c r="V285" i="19" s="1"/>
  <c r="V144" i="19"/>
  <c r="W144" i="19" s="1"/>
  <c r="E294" i="19"/>
  <c r="W294" i="19" s="1"/>
  <c r="X294" i="19" s="1"/>
  <c r="AB53" i="19"/>
  <c r="AB54" i="19"/>
  <c r="AB31" i="19"/>
  <c r="AB17" i="19"/>
  <c r="AB18" i="19"/>
  <c r="AB19" i="19"/>
  <c r="AB28" i="19"/>
  <c r="AB29" i="19"/>
  <c r="AB30" i="19"/>
  <c r="AB33" i="19"/>
  <c r="AB34" i="19"/>
  <c r="AB35" i="19"/>
  <c r="AB36" i="19"/>
  <c r="AB37" i="19"/>
  <c r="AB39" i="19"/>
  <c r="AB40" i="19"/>
  <c r="AB41" i="19"/>
  <c r="AB42" i="19"/>
  <c r="AB43" i="19"/>
  <c r="AB45" i="19"/>
  <c r="AB46" i="19"/>
  <c r="AB47" i="19"/>
  <c r="AB48" i="19"/>
  <c r="AB49" i="19"/>
  <c r="AB51" i="19"/>
  <c r="AB52" i="19"/>
  <c r="AB55" i="19"/>
  <c r="AB57" i="19"/>
  <c r="AB59" i="19"/>
  <c r="AB60" i="19"/>
  <c r="AB61" i="19"/>
  <c r="AB92" i="19"/>
  <c r="AB97" i="19"/>
  <c r="AB120" i="19"/>
  <c r="AB121" i="19"/>
  <c r="W88" i="19"/>
  <c r="V63" i="19"/>
  <c r="W63" i="19" s="1"/>
  <c r="AB21" i="19"/>
  <c r="AB22" i="19"/>
  <c r="AB23" i="19"/>
  <c r="AB24" i="19"/>
  <c r="AB25" i="19"/>
  <c r="AB27" i="19"/>
  <c r="AB87" i="19"/>
  <c r="Y140" i="19"/>
  <c r="X140" i="19" s="1"/>
  <c r="V231" i="19"/>
  <c r="Z23" i="19"/>
  <c r="Z30" i="19"/>
  <c r="Z39" i="19"/>
  <c r="Z41" i="19"/>
  <c r="Z48" i="19"/>
  <c r="Z28" i="19"/>
  <c r="Z36" i="19"/>
  <c r="Z43" i="19"/>
  <c r="W247" i="19"/>
  <c r="X247" i="19" s="1"/>
  <c r="Z21" i="19"/>
  <c r="Z25" i="19"/>
  <c r="Z34" i="19"/>
  <c r="Z46" i="19"/>
  <c r="D584" i="19"/>
  <c r="D642" i="19"/>
  <c r="D620" i="19"/>
  <c r="D677" i="19"/>
  <c r="D602" i="19"/>
  <c r="D659" i="19"/>
  <c r="D572" i="19"/>
  <c r="D630" i="19"/>
  <c r="V174" i="19"/>
  <c r="W174" i="19" s="1"/>
  <c r="E270" i="19"/>
  <c r="V270" i="19" s="1"/>
  <c r="V132" i="19"/>
  <c r="W132" i="19" s="1"/>
  <c r="V208" i="19"/>
  <c r="E305" i="19"/>
  <c r="E367" i="19" s="1"/>
  <c r="V367" i="19" s="1"/>
  <c r="V162" i="19"/>
  <c r="W162" i="19" s="1"/>
  <c r="W243" i="19"/>
  <c r="X243" i="19" s="1"/>
  <c r="Z51" i="19"/>
  <c r="Z55" i="19"/>
  <c r="Z59" i="19"/>
  <c r="Z61" i="19"/>
  <c r="Z16" i="19"/>
  <c r="Z18" i="19"/>
  <c r="Z12" i="19"/>
  <c r="Z19" i="19"/>
  <c r="Z27" i="19"/>
  <c r="Z10" i="19"/>
  <c r="Z17" i="19"/>
  <c r="Z24" i="19"/>
  <c r="Z97" i="19"/>
  <c r="Z121" i="19"/>
  <c r="Z54" i="19"/>
  <c r="Z3" i="19"/>
  <c r="V186" i="19"/>
  <c r="W186" i="19" s="1"/>
  <c r="Z92" i="19"/>
  <c r="Z120" i="19"/>
  <c r="Z15" i="19"/>
  <c r="Z22" i="19"/>
  <c r="Z29" i="19"/>
  <c r="Z33" i="19"/>
  <c r="Z35" i="19"/>
  <c r="Z37" i="19"/>
  <c r="Z40" i="19"/>
  <c r="Z42" i="19"/>
  <c r="Z45" i="19"/>
  <c r="Z47" i="19"/>
  <c r="Z49" i="19"/>
  <c r="Z52" i="19"/>
  <c r="Z57" i="19"/>
  <c r="Z60" i="19"/>
  <c r="Z87" i="19"/>
  <c r="Z53" i="19"/>
  <c r="Z31" i="19"/>
  <c r="X38" i="19"/>
  <c r="E261" i="19"/>
  <c r="W199" i="19"/>
  <c r="X199" i="19" s="1"/>
  <c r="E283" i="19"/>
  <c r="W221" i="19"/>
  <c r="X221" i="19" s="1"/>
  <c r="V221" i="19"/>
  <c r="E302" i="19"/>
  <c r="V302" i="19" s="1"/>
  <c r="W240" i="19"/>
  <c r="X240" i="19" s="1"/>
  <c r="D585" i="19"/>
  <c r="D528" i="19"/>
  <c r="E267" i="19"/>
  <c r="W205" i="19"/>
  <c r="X205" i="19" s="1"/>
  <c r="V205" i="19"/>
  <c r="E314" i="19"/>
  <c r="W252" i="19"/>
  <c r="X252" i="19" s="1"/>
  <c r="E363" i="19"/>
  <c r="V363" i="19" s="1"/>
  <c r="W301" i="19"/>
  <c r="X301" i="19" s="1"/>
  <c r="W245" i="19"/>
  <c r="X245" i="19" s="1"/>
  <c r="E307" i="19"/>
  <c r="V245" i="19"/>
  <c r="V180" i="19"/>
  <c r="W180" i="19" s="1"/>
  <c r="D609" i="19"/>
  <c r="D552" i="19"/>
  <c r="E290" i="19"/>
  <c r="W228" i="19"/>
  <c r="X228" i="19" s="1"/>
  <c r="D422" i="19"/>
  <c r="D480" i="19"/>
  <c r="E359" i="19"/>
  <c r="W297" i="19"/>
  <c r="X297" i="19" s="1"/>
  <c r="E358" i="19"/>
  <c r="W296" i="19"/>
  <c r="X296" i="19" s="1"/>
  <c r="E326" i="19"/>
  <c r="W264" i="19"/>
  <c r="E334" i="19"/>
  <c r="W272" i="19"/>
  <c r="X272" i="19" s="1"/>
  <c r="E341" i="19"/>
  <c r="W279" i="19"/>
  <c r="X279" i="19" s="1"/>
  <c r="D410" i="19"/>
  <c r="D468" i="19"/>
  <c r="E291" i="19"/>
  <c r="W229" i="19"/>
  <c r="X229" i="19" s="1"/>
  <c r="V229" i="19"/>
  <c r="X32" i="19"/>
  <c r="E251" i="19"/>
  <c r="W189" i="19"/>
  <c r="X189" i="19" s="1"/>
  <c r="V189" i="19"/>
  <c r="X26" i="19"/>
  <c r="X56" i="19"/>
  <c r="E338" i="19"/>
  <c r="W276" i="19"/>
  <c r="X276" i="19" s="1"/>
  <c r="E300" i="19"/>
  <c r="W238" i="19"/>
  <c r="X238" i="19" s="1"/>
  <c r="V238" i="19"/>
  <c r="E337" i="19"/>
  <c r="W275" i="19"/>
  <c r="X275" i="19" s="1"/>
  <c r="D392" i="19"/>
  <c r="D449" i="19"/>
  <c r="E281" i="19"/>
  <c r="W219" i="19"/>
  <c r="X219" i="19" s="1"/>
  <c r="X44" i="19"/>
  <c r="D561" i="19"/>
  <c r="D504" i="19"/>
  <c r="X50" i="19"/>
  <c r="X62" i="19"/>
  <c r="E259" i="19"/>
  <c r="W197" i="19"/>
  <c r="X197" i="19" s="1"/>
  <c r="V197" i="19"/>
  <c r="V301" i="19"/>
  <c r="E316" i="19"/>
  <c r="V316" i="19" s="1"/>
  <c r="W254" i="19"/>
  <c r="X254" i="19" s="1"/>
  <c r="E289" i="19"/>
  <c r="W227" i="19"/>
  <c r="X227" i="19" s="1"/>
  <c r="V227" i="19"/>
  <c r="E265" i="19"/>
  <c r="W203" i="19"/>
  <c r="X203" i="19" s="1"/>
  <c r="V203" i="19"/>
  <c r="E253" i="19"/>
  <c r="V253" i="19" s="1"/>
  <c r="W191" i="19"/>
  <c r="X191" i="19" s="1"/>
  <c r="X20" i="19"/>
  <c r="V168" i="19"/>
  <c r="W168" i="19" s="1"/>
  <c r="E287" i="19"/>
  <c r="W225" i="19"/>
  <c r="X225" i="19" s="1"/>
  <c r="V225" i="19"/>
  <c r="E260" i="19"/>
  <c r="W198" i="19"/>
  <c r="X198" i="19" s="1"/>
  <c r="V198" i="19"/>
  <c r="E361" i="19"/>
  <c r="W299" i="19"/>
  <c r="X299" i="19" s="1"/>
  <c r="V299" i="19"/>
  <c r="E320" i="19"/>
  <c r="W258" i="19"/>
  <c r="X258" i="19" s="1"/>
  <c r="Y424" i="19"/>
  <c r="Y384" i="19"/>
  <c r="Y376" i="19"/>
  <c r="Y396" i="19"/>
  <c r="Y427" i="19"/>
  <c r="Y389" i="19"/>
  <c r="Y429" i="19"/>
  <c r="Y390" i="19"/>
  <c r="Y382" i="19"/>
  <c r="Y401" i="19"/>
  <c r="Y432" i="19"/>
  <c r="Y394" i="19"/>
  <c r="Y414" i="19"/>
  <c r="Y425" i="19"/>
  <c r="Q425" i="19" s="1"/>
  <c r="Y399" i="19"/>
  <c r="Y411" i="19"/>
  <c r="Y433" i="19"/>
  <c r="Y406" i="19"/>
  <c r="Y418" i="19"/>
  <c r="Y377" i="19"/>
  <c r="Y423" i="19"/>
  <c r="Y400" i="19"/>
  <c r="Y407" i="19"/>
  <c r="Y405" i="19"/>
  <c r="Y417" i="19"/>
  <c r="Y415" i="19"/>
  <c r="M415" i="19" s="1"/>
  <c r="Y421" i="19"/>
  <c r="Y408" i="19"/>
  <c r="Y412" i="19"/>
  <c r="Y409" i="19"/>
  <c r="Y431" i="19"/>
  <c r="Y420" i="19"/>
  <c r="Y381" i="19"/>
  <c r="Y413" i="19"/>
  <c r="Y426" i="19"/>
  <c r="Y395" i="19"/>
  <c r="Y385" i="19"/>
  <c r="Y419" i="19"/>
  <c r="Y403" i="19"/>
  <c r="Y393" i="19"/>
  <c r="Y387" i="19"/>
  <c r="Y378" i="19"/>
  <c r="Y379" i="19"/>
  <c r="Y391" i="19"/>
  <c r="Y383" i="19"/>
  <c r="Y375" i="19"/>
  <c r="Y430" i="19"/>
  <c r="Y397" i="19"/>
  <c r="Y402" i="19"/>
  <c r="V199" i="19"/>
  <c r="V261" i="19"/>
  <c r="E308" i="19"/>
  <c r="W308" i="19" s="1"/>
  <c r="X308" i="19" s="1"/>
  <c r="V246" i="19"/>
  <c r="E306" i="19"/>
  <c r="W306" i="19" s="1"/>
  <c r="X306" i="19" s="1"/>
  <c r="V244" i="19"/>
  <c r="V150" i="19"/>
  <c r="E266" i="19"/>
  <c r="W266" i="19" s="1"/>
  <c r="X266" i="19" s="1"/>
  <c r="V204" i="19"/>
  <c r="V241" i="19"/>
  <c r="E303" i="19"/>
  <c r="W303" i="19" s="1"/>
  <c r="X303" i="19" s="1"/>
  <c r="E273" i="19"/>
  <c r="W273" i="19" s="1"/>
  <c r="X273" i="19" s="1"/>
  <c r="V211" i="19"/>
  <c r="E271" i="19"/>
  <c r="W271" i="19" s="1"/>
  <c r="X271" i="19" s="1"/>
  <c r="V209" i="19"/>
  <c r="E269" i="19"/>
  <c r="W269" i="19" s="1"/>
  <c r="X269" i="19" s="1"/>
  <c r="V207" i="19"/>
  <c r="E357" i="19"/>
  <c r="W357" i="19" s="1"/>
  <c r="X357" i="19" s="1"/>
  <c r="V295" i="19"/>
  <c r="E356" i="19"/>
  <c r="W356" i="19" s="1"/>
  <c r="X356" i="19" s="1"/>
  <c r="V294" i="19"/>
  <c r="E284" i="19"/>
  <c r="W284" i="19" s="1"/>
  <c r="X284" i="19" s="1"/>
  <c r="V222" i="19"/>
  <c r="E278" i="19"/>
  <c r="W278" i="19" s="1"/>
  <c r="X278" i="19" s="1"/>
  <c r="V216" i="19"/>
  <c r="V218" i="19" s="1"/>
  <c r="W218" i="19" s="1"/>
  <c r="X14" i="19"/>
  <c r="X8" i="19"/>
  <c r="E263" i="19"/>
  <c r="W263" i="19" s="1"/>
  <c r="X263" i="19" s="1"/>
  <c r="V201" i="19"/>
  <c r="E255" i="19"/>
  <c r="W255" i="19" s="1"/>
  <c r="X255" i="19" s="1"/>
  <c r="V193" i="19"/>
  <c r="E257" i="19"/>
  <c r="W257" i="19" s="1"/>
  <c r="X257" i="19" s="1"/>
  <c r="V195" i="19"/>
  <c r="V252" i="19"/>
  <c r="V272" i="19"/>
  <c r="Q89" i="19"/>
  <c r="U98" i="19"/>
  <c r="U107" i="19"/>
  <c r="U109" i="19"/>
  <c r="I89" i="19"/>
  <c r="AB89" i="19" s="1"/>
  <c r="M98" i="19"/>
  <c r="Z98" i="19" s="1"/>
  <c r="U111" i="19"/>
  <c r="Q66" i="19"/>
  <c r="Q71" i="19"/>
  <c r="I117" i="19"/>
  <c r="Q116" i="19"/>
  <c r="M115" i="19"/>
  <c r="I115" i="19"/>
  <c r="U115" i="19"/>
  <c r="Q115" i="19"/>
  <c r="Q80" i="19"/>
  <c r="U80" i="19"/>
  <c r="I80" i="19"/>
  <c r="M80" i="19"/>
  <c r="I78" i="19"/>
  <c r="M78" i="19"/>
  <c r="Q78" i="19"/>
  <c r="U78" i="19"/>
  <c r="M103" i="19"/>
  <c r="Q102" i="19"/>
  <c r="I96" i="19"/>
  <c r="Q96" i="19"/>
  <c r="I72" i="19"/>
  <c r="I73" i="19"/>
  <c r="M69" i="19"/>
  <c r="M72" i="19"/>
  <c r="M73" i="19"/>
  <c r="Q72" i="19"/>
  <c r="Q73" i="19"/>
  <c r="Q83" i="19"/>
  <c r="Q84" i="19"/>
  <c r="I83" i="19"/>
  <c r="I84" i="19"/>
  <c r="M83" i="19"/>
  <c r="M84" i="19"/>
  <c r="I141" i="19"/>
  <c r="Q265" i="19"/>
  <c r="I234" i="19"/>
  <c r="U172" i="19"/>
  <c r="I204" i="19"/>
  <c r="I142" i="19"/>
  <c r="Q142" i="19"/>
  <c r="U159" i="19"/>
  <c r="Q159" i="19"/>
  <c r="M159" i="19"/>
  <c r="I159" i="19"/>
  <c r="I183" i="19"/>
  <c r="U183" i="19"/>
  <c r="I301" i="19"/>
  <c r="U301" i="19"/>
  <c r="Q301" i="19"/>
  <c r="M134" i="19"/>
  <c r="U258" i="19"/>
  <c r="I151" i="19"/>
  <c r="I160" i="19"/>
  <c r="U135" i="19"/>
  <c r="M259" i="19"/>
  <c r="Q135" i="19"/>
  <c r="M135" i="19"/>
  <c r="I135" i="19"/>
  <c r="U207" i="19"/>
  <c r="U145" i="19"/>
  <c r="I129" i="19"/>
  <c r="Q129" i="19"/>
  <c r="I146" i="19"/>
  <c r="U146" i="19"/>
  <c r="M270" i="19"/>
  <c r="Q167" i="19"/>
  <c r="U167" i="19"/>
  <c r="M167" i="19"/>
  <c r="I154" i="19"/>
  <c r="M278" i="19"/>
  <c r="U154" i="19"/>
  <c r="U211" i="19"/>
  <c r="U149" i="19"/>
  <c r="U158" i="19"/>
  <c r="Q158" i="19"/>
  <c r="M220" i="19"/>
  <c r="I163" i="19"/>
  <c r="M225" i="19"/>
  <c r="U163" i="19"/>
  <c r="Q182" i="19"/>
  <c r="M306" i="19"/>
  <c r="M77" i="19"/>
  <c r="U93" i="19"/>
  <c r="M305" i="19"/>
  <c r="I297" i="19"/>
  <c r="M155" i="19"/>
  <c r="Q90" i="19"/>
  <c r="A128" i="19"/>
  <c r="Q164" i="19"/>
  <c r="U86" i="19"/>
  <c r="I91" i="19"/>
  <c r="Q91" i="19"/>
  <c r="U91" i="19"/>
  <c r="M91" i="19"/>
  <c r="U127" i="19"/>
  <c r="Q171" i="19"/>
  <c r="I153" i="19"/>
  <c r="M143" i="19"/>
  <c r="M133" i="19"/>
  <c r="M114" i="19"/>
  <c r="M85" i="19"/>
  <c r="I85" i="19"/>
  <c r="U85" i="19"/>
  <c r="Q178" i="19"/>
  <c r="M170" i="19"/>
  <c r="Q161" i="19"/>
  <c r="M152" i="19"/>
  <c r="U68" i="19"/>
  <c r="I68" i="19"/>
  <c r="U185" i="19"/>
  <c r="U169" i="19"/>
  <c r="I128" i="19"/>
  <c r="Q85" i="19"/>
  <c r="I93" i="19"/>
  <c r="I67" i="19"/>
  <c r="Q67" i="19"/>
  <c r="U67" i="19"/>
  <c r="M67" i="19"/>
  <c r="M184" i="19"/>
  <c r="M176" i="19"/>
  <c r="M93" i="19"/>
  <c r="M79" i="19"/>
  <c r="I79" i="19"/>
  <c r="Q79" i="19"/>
  <c r="U79" i="19"/>
  <c r="U148" i="19"/>
  <c r="M139" i="19"/>
  <c r="M102" i="19"/>
  <c r="I166" i="19"/>
  <c r="U281" i="19"/>
  <c r="U147" i="19"/>
  <c r="M136" i="19"/>
  <c r="M261" i="19"/>
  <c r="I131" i="19"/>
  <c r="I255" i="19"/>
  <c r="U131" i="19"/>
  <c r="Q69" i="19"/>
  <c r="M68" i="19"/>
  <c r="Q130" i="19"/>
  <c r="Q68" i="19"/>
  <c r="M301" i="19"/>
  <c r="M265" i="19"/>
  <c r="Q291" i="19"/>
  <c r="M243" i="19"/>
  <c r="Q239" i="19"/>
  <c r="U239" i="19"/>
  <c r="I239" i="19"/>
  <c r="M239" i="19"/>
  <c r="U151" i="19"/>
  <c r="U173" i="19"/>
  <c r="I177" i="19"/>
  <c r="Q151" i="19"/>
  <c r="U160" i="19"/>
  <c r="Q177" i="19"/>
  <c r="U181" i="19"/>
  <c r="M207" i="19"/>
  <c r="M151" i="19"/>
  <c r="U182" i="19"/>
  <c r="M234" i="19"/>
  <c r="U234" i="19"/>
  <c r="U184" i="19"/>
  <c r="I134" i="19"/>
  <c r="U128" i="19"/>
  <c r="Q134" i="19"/>
  <c r="I167" i="19"/>
  <c r="M172" i="19"/>
  <c r="Q172" i="19"/>
  <c r="M182" i="19"/>
  <c r="U142" i="19"/>
  <c r="I172" i="19"/>
  <c r="U129" i="19"/>
  <c r="U141" i="19"/>
  <c r="Q145" i="19"/>
  <c r="U177" i="19"/>
  <c r="M129" i="19"/>
  <c r="U134" i="19"/>
  <c r="M142" i="19"/>
  <c r="I145" i="19"/>
  <c r="I149" i="19"/>
  <c r="I158" i="19"/>
  <c r="M177" i="19"/>
  <c r="Q149" i="19"/>
  <c r="M145" i="19"/>
  <c r="M149" i="19"/>
  <c r="M158" i="19"/>
  <c r="I182" i="19"/>
  <c r="Q146" i="19"/>
  <c r="Q154" i="19"/>
  <c r="Q160" i="19"/>
  <c r="Q163" i="19"/>
  <c r="Q169" i="19"/>
  <c r="Q183" i="19"/>
  <c r="Q185" i="19"/>
  <c r="Q131" i="19"/>
  <c r="Q141" i="19"/>
  <c r="M146" i="19"/>
  <c r="M154" i="19"/>
  <c r="M160" i="19"/>
  <c r="M163" i="19"/>
  <c r="M171" i="19"/>
  <c r="M183" i="19"/>
  <c r="M131" i="19"/>
  <c r="M141" i="19"/>
  <c r="M161" i="19"/>
  <c r="M164" i="19"/>
  <c r="I103" i="19"/>
  <c r="Q113" i="19"/>
  <c r="Q119" i="19"/>
  <c r="U122" i="19"/>
  <c r="Q103" i="19"/>
  <c r="M113" i="19"/>
  <c r="I116" i="19"/>
  <c r="AB116" i="19" s="1"/>
  <c r="U102" i="19"/>
  <c r="M107" i="19"/>
  <c r="M111" i="19"/>
  <c r="Q111" i="19"/>
  <c r="I107" i="19"/>
  <c r="I111" i="19"/>
  <c r="I114" i="19"/>
  <c r="M119" i="19"/>
  <c r="U123" i="19"/>
  <c r="U103" i="19"/>
  <c r="U108" i="19"/>
  <c r="Z108" i="19" s="1"/>
  <c r="I113" i="19"/>
  <c r="U114" i="19"/>
  <c r="Q117" i="19"/>
  <c r="I119" i="19"/>
  <c r="Q122" i="19"/>
  <c r="Q123" i="19"/>
  <c r="M117" i="19"/>
  <c r="M122" i="19"/>
  <c r="M123" i="19"/>
  <c r="M90" i="19"/>
  <c r="I95" i="19"/>
  <c r="Q104" i="19"/>
  <c r="I90" i="19"/>
  <c r="U99" i="19"/>
  <c r="Q109" i="19"/>
  <c r="U95" i="19"/>
  <c r="U96" i="19"/>
  <c r="U101" i="19"/>
  <c r="M104" i="19"/>
  <c r="M105" i="19"/>
  <c r="U110" i="19"/>
  <c r="U90" i="19"/>
  <c r="M95" i="19"/>
  <c r="M96" i="19"/>
  <c r="Q99" i="19"/>
  <c r="M101" i="19"/>
  <c r="Z101" i="19" s="1"/>
  <c r="U104" i="19"/>
  <c r="U105" i="19"/>
  <c r="M109" i="19"/>
  <c r="M110" i="19"/>
  <c r="Q77" i="19"/>
  <c r="I81" i="19"/>
  <c r="I86" i="19"/>
  <c r="I77" i="19"/>
  <c r="Q81" i="19"/>
  <c r="Q86" i="19"/>
  <c r="M81" i="19"/>
  <c r="M86" i="19"/>
  <c r="M75" i="19"/>
  <c r="Q74" i="19"/>
  <c r="Q75" i="19"/>
  <c r="M71" i="19"/>
  <c r="I71" i="19"/>
  <c r="I75" i="19"/>
  <c r="U71" i="19"/>
  <c r="M74" i="19"/>
  <c r="U75" i="19"/>
  <c r="M66" i="19"/>
  <c r="I69" i="19"/>
  <c r="U69" i="19"/>
  <c r="AA61" i="19"/>
  <c r="V61" i="19"/>
  <c r="AA60" i="19"/>
  <c r="AA59" i="19"/>
  <c r="AA57" i="19"/>
  <c r="AA55" i="19"/>
  <c r="AA54" i="19"/>
  <c r="AA53" i="19"/>
  <c r="AA52" i="19"/>
  <c r="AA51" i="19"/>
  <c r="A16" i="19"/>
  <c r="A28" i="19" s="1"/>
  <c r="A40" i="19" s="1"/>
  <c r="A52" i="19" s="1"/>
  <c r="AA49" i="19"/>
  <c r="AA48" i="19"/>
  <c r="V48" i="19"/>
  <c r="AA47" i="19"/>
  <c r="AA46" i="19"/>
  <c r="AA45" i="19"/>
  <c r="AA43" i="19"/>
  <c r="AA42" i="19"/>
  <c r="AA41" i="19"/>
  <c r="V41" i="19"/>
  <c r="AA40" i="19"/>
  <c r="AA39" i="19"/>
  <c r="AA37" i="19"/>
  <c r="AA36" i="19"/>
  <c r="AA35" i="19"/>
  <c r="AA34" i="19"/>
  <c r="AA33" i="19"/>
  <c r="AA31" i="19"/>
  <c r="V31" i="19"/>
  <c r="AA30" i="19"/>
  <c r="AA29" i="19"/>
  <c r="AA28" i="19"/>
  <c r="AA27" i="19"/>
  <c r="AA25" i="19"/>
  <c r="AA24" i="19"/>
  <c r="AA23" i="19"/>
  <c r="AA22" i="19"/>
  <c r="AA21" i="19"/>
  <c r="AA19" i="19"/>
  <c r="AA18" i="19"/>
  <c r="AA17" i="19"/>
  <c r="AA16" i="19"/>
  <c r="AA13" i="19"/>
  <c r="AA12" i="19"/>
  <c r="AA11" i="19"/>
  <c r="AA10" i="19"/>
  <c r="V10" i="19"/>
  <c r="AA9" i="19"/>
  <c r="AA7" i="19"/>
  <c r="AA6" i="19"/>
  <c r="AA5" i="19"/>
  <c r="AA4" i="19"/>
  <c r="AA3" i="19"/>
  <c r="W285" i="19" l="1"/>
  <c r="X285" i="19" s="1"/>
  <c r="W288" i="19"/>
  <c r="X288" i="19" s="1"/>
  <c r="E350" i="19"/>
  <c r="V293" i="19"/>
  <c r="E355" i="19"/>
  <c r="W355" i="19" s="1"/>
  <c r="X355" i="19" s="1"/>
  <c r="V224" i="19"/>
  <c r="W224" i="19" s="1"/>
  <c r="V305" i="19"/>
  <c r="W305" i="19"/>
  <c r="X305" i="19" s="1"/>
  <c r="V236" i="19"/>
  <c r="W236" i="19" s="1"/>
  <c r="AI1369" i="22"/>
  <c r="AI1394" i="22"/>
  <c r="AI1362" i="22"/>
  <c r="AI1395" i="22"/>
  <c r="AI1361" i="22"/>
  <c r="AI1378" i="22"/>
  <c r="AI1385" i="22"/>
  <c r="AI1353" i="22"/>
  <c r="AI1377" i="22"/>
  <c r="AI1382" i="22"/>
  <c r="AI1396" i="22"/>
  <c r="AI1389" i="22"/>
  <c r="AI1363" i="22"/>
  <c r="AI1381" i="22"/>
  <c r="AI1384" i="22"/>
  <c r="AI1399" i="22"/>
  <c r="AB66" i="19"/>
  <c r="E339" i="19"/>
  <c r="AI1371" i="22"/>
  <c r="AI1366" i="22"/>
  <c r="AI1376" i="22"/>
  <c r="AI1379" i="22"/>
  <c r="AI1350" i="22"/>
  <c r="W277" i="19"/>
  <c r="X277" i="19" s="1"/>
  <c r="AI1380" i="22"/>
  <c r="AI1367" i="22"/>
  <c r="AI1360" i="22"/>
  <c r="AI1390" i="22"/>
  <c r="AI1397" i="22"/>
  <c r="AI1393" i="22"/>
  <c r="AI1386" i="22"/>
  <c r="AI1387" i="22"/>
  <c r="AI1368" i="22"/>
  <c r="AI1388" i="22"/>
  <c r="AI1370" i="22"/>
  <c r="AI1359" i="22"/>
  <c r="AI1373" i="22"/>
  <c r="AI1372" i="22"/>
  <c r="AI1400" i="22"/>
  <c r="AI1391" i="22"/>
  <c r="AI1355" i="22"/>
  <c r="AI1354" i="22"/>
  <c r="AI1375" i="22"/>
  <c r="AI1364" i="22"/>
  <c r="AI1358" i="22"/>
  <c r="AK1234" i="22"/>
  <c r="W309" i="19"/>
  <c r="X309" i="19" s="1"/>
  <c r="E332" i="19"/>
  <c r="W332" i="19" s="1"/>
  <c r="X332" i="19" s="1"/>
  <c r="E371" i="19"/>
  <c r="V371" i="19" s="1"/>
  <c r="AI1234" i="22"/>
  <c r="E344" i="19"/>
  <c r="E406" i="19" s="1"/>
  <c r="E347" i="19"/>
  <c r="V347" i="19" s="1"/>
  <c r="V282" i="19"/>
  <c r="AG1309" i="22"/>
  <c r="AG1300" i="22"/>
  <c r="AI1318" i="22"/>
  <c r="AE1386" i="22"/>
  <c r="AF1386" i="22" s="1"/>
  <c r="AG1386" i="22" s="1"/>
  <c r="AF1328" i="22"/>
  <c r="AG1328" i="22" s="1"/>
  <c r="AG1336" i="22" s="1"/>
  <c r="AG1290" i="22" s="1"/>
  <c r="AE1336" i="22"/>
  <c r="AF1336" i="22" s="1"/>
  <c r="AE1375" i="22"/>
  <c r="AE1380" i="22"/>
  <c r="AF1380" i="22" s="1"/>
  <c r="AG1380" i="22" s="1"/>
  <c r="AE1367" i="22"/>
  <c r="AF1367" i="22" s="1"/>
  <c r="AG1367" i="22" s="1"/>
  <c r="AE1357" i="22"/>
  <c r="AF1357" i="22" s="1"/>
  <c r="AG1357" i="22" s="1"/>
  <c r="AE1385" i="22"/>
  <c r="AF1385" i="22" s="1"/>
  <c r="AG1385" i="22" s="1"/>
  <c r="AF1337" i="22"/>
  <c r="AG1337" i="22" s="1"/>
  <c r="AG1345" i="22" s="1"/>
  <c r="AE1345" i="22"/>
  <c r="AF1345" i="22" s="1"/>
  <c r="AE1234" i="22"/>
  <c r="AF1234" i="22" s="1"/>
  <c r="AE1379" i="22"/>
  <c r="AF1379" i="22" s="1"/>
  <c r="AG1379" i="22" s="1"/>
  <c r="AE1384" i="22"/>
  <c r="AE1373" i="22"/>
  <c r="AF1373" i="22" s="1"/>
  <c r="AG1373" i="22" s="1"/>
  <c r="AE1391" i="22"/>
  <c r="AF1391" i="22" s="1"/>
  <c r="AG1391" i="22" s="1"/>
  <c r="AI1327" i="22"/>
  <c r="AE1377" i="22"/>
  <c r="AF1377" i="22" s="1"/>
  <c r="AG1377" i="22" s="1"/>
  <c r="AE1394" i="22"/>
  <c r="AF1394" i="22" s="1"/>
  <c r="AG1394" i="22" s="1"/>
  <c r="AE1390" i="22"/>
  <c r="AF1390" i="22" s="1"/>
  <c r="AG1390" i="22" s="1"/>
  <c r="AI1309" i="22"/>
  <c r="AE1368" i="22"/>
  <c r="AF1368" i="22" s="1"/>
  <c r="AG1368" i="22" s="1"/>
  <c r="AE1350" i="22"/>
  <c r="AF1350" i="22" s="1"/>
  <c r="AG1350" i="22" s="1"/>
  <c r="AE1370" i="22"/>
  <c r="AF1370" i="22" s="1"/>
  <c r="AG1370" i="22" s="1"/>
  <c r="AE1396" i="22"/>
  <c r="AF1396" i="22" s="1"/>
  <c r="AG1396" i="22" s="1"/>
  <c r="AE1363" i="22"/>
  <c r="AF1363" i="22" s="1"/>
  <c r="AG1363" i="22" s="1"/>
  <c r="AE1393" i="22"/>
  <c r="AE1399" i="22"/>
  <c r="AF1399" i="22" s="1"/>
  <c r="AG1399" i="22" s="1"/>
  <c r="V200" i="19"/>
  <c r="W200" i="19" s="1"/>
  <c r="AE1309" i="22"/>
  <c r="AF1309" i="22" s="1"/>
  <c r="AE1371" i="22"/>
  <c r="AF1371" i="22" s="1"/>
  <c r="AG1371" i="22" s="1"/>
  <c r="AE1359" i="22"/>
  <c r="AF1359" i="22" s="1"/>
  <c r="AG1359" i="22" s="1"/>
  <c r="AI1336" i="22"/>
  <c r="AF1310" i="22"/>
  <c r="AG1310" i="22" s="1"/>
  <c r="AG1318" i="22" s="1"/>
  <c r="AE1318" i="22"/>
  <c r="AF1318" i="22" s="1"/>
  <c r="AE1364" i="22"/>
  <c r="AF1364" i="22" s="1"/>
  <c r="AG1364" i="22" s="1"/>
  <c r="AE1400" i="22"/>
  <c r="AF1400" i="22" s="1"/>
  <c r="AG1400" i="22" s="1"/>
  <c r="AE1361" i="22"/>
  <c r="AF1361" i="22" s="1"/>
  <c r="AG1361" i="22" s="1"/>
  <c r="AE1360" i="22"/>
  <c r="AF1360" i="22" s="1"/>
  <c r="AG1360" i="22" s="1"/>
  <c r="AE1362" i="22"/>
  <c r="AF1362" i="22" s="1"/>
  <c r="AG1362" i="22" s="1"/>
  <c r="AE1378" i="22"/>
  <c r="AF1378" i="22" s="1"/>
  <c r="AG1378" i="22" s="1"/>
  <c r="AE1398" i="22"/>
  <c r="AF1398" i="22" s="1"/>
  <c r="AG1398" i="22" s="1"/>
  <c r="AE1372" i="22"/>
  <c r="AF1372" i="22" s="1"/>
  <c r="AG1372" i="22" s="1"/>
  <c r="AE1395" i="22"/>
  <c r="AF1395" i="22" s="1"/>
  <c r="AG1395" i="22" s="1"/>
  <c r="AE1348" i="22"/>
  <c r="AF1348" i="22" s="1"/>
  <c r="AG1348" i="22" s="1"/>
  <c r="AI1345" i="22"/>
  <c r="AE1381" i="22"/>
  <c r="AF1381" i="22" s="1"/>
  <c r="AG1381" i="22" s="1"/>
  <c r="AE1387" i="22"/>
  <c r="AF1387" i="22" s="1"/>
  <c r="AG1387" i="22" s="1"/>
  <c r="AE1366" i="22"/>
  <c r="AE1327" i="22"/>
  <c r="AF1327" i="22" s="1"/>
  <c r="AF1319" i="22"/>
  <c r="AG1319" i="22" s="1"/>
  <c r="AG1327" i="22" s="1"/>
  <c r="AE1353" i="22"/>
  <c r="AF1353" i="22" s="1"/>
  <c r="AG1353" i="22" s="1"/>
  <c r="AE1369" i="22"/>
  <c r="AF1369" i="22" s="1"/>
  <c r="AG1369" i="22" s="1"/>
  <c r="AE1382" i="22"/>
  <c r="AF1382" i="22" s="1"/>
  <c r="AG1382" i="22" s="1"/>
  <c r="AE1388" i="22"/>
  <c r="AF1388" i="22" s="1"/>
  <c r="AG1388" i="22" s="1"/>
  <c r="AE1389" i="22"/>
  <c r="AF1389" i="22" s="1"/>
  <c r="AG1389" i="22" s="1"/>
  <c r="AE1376" i="22"/>
  <c r="AF1376" i="22" s="1"/>
  <c r="AG1376" i="22" s="1"/>
  <c r="AE1397" i="22"/>
  <c r="AF1397" i="22" s="1"/>
  <c r="AG1397" i="22" s="1"/>
  <c r="AI1300" i="22"/>
  <c r="AE1354" i="22"/>
  <c r="AF1354" i="22" s="1"/>
  <c r="AG1354" i="22" s="1"/>
  <c r="AE1300" i="22"/>
  <c r="AF1300" i="22" s="1"/>
  <c r="AE1355" i="22"/>
  <c r="AF1355" i="22" s="1"/>
  <c r="AG1355" i="22" s="1"/>
  <c r="AF1358" i="22"/>
  <c r="AG1358" i="22" s="1"/>
  <c r="AF1352" i="22"/>
  <c r="AG1352" i="22" s="1"/>
  <c r="AB109" i="19"/>
  <c r="AB99" i="19"/>
  <c r="AB123" i="19"/>
  <c r="AB102" i="19"/>
  <c r="AB32" i="19"/>
  <c r="AB77" i="19"/>
  <c r="AB75" i="19"/>
  <c r="AB81" i="19"/>
  <c r="AB105" i="19"/>
  <c r="AB122" i="19"/>
  <c r="AB119" i="19"/>
  <c r="AB239" i="19"/>
  <c r="AB80" i="19"/>
  <c r="AB110" i="19"/>
  <c r="V125" i="19"/>
  <c r="W125" i="19" s="1"/>
  <c r="AB74" i="19"/>
  <c r="AB107" i="19"/>
  <c r="AB167" i="19"/>
  <c r="AB72" i="19"/>
  <c r="AB104" i="19"/>
  <c r="AB182" i="19"/>
  <c r="AB20" i="19"/>
  <c r="AB69" i="19"/>
  <c r="AB71" i="19"/>
  <c r="AB95" i="19"/>
  <c r="AB113" i="19"/>
  <c r="AB111" i="19"/>
  <c r="AB103" i="19"/>
  <c r="AB158" i="19"/>
  <c r="AB172" i="19"/>
  <c r="AB134" i="19"/>
  <c r="AB131" i="19"/>
  <c r="AB93" i="19"/>
  <c r="AB135" i="19"/>
  <c r="AB159" i="19"/>
  <c r="AB141" i="19"/>
  <c r="AB73" i="19"/>
  <c r="AB115" i="19"/>
  <c r="AB98" i="19"/>
  <c r="AB101" i="19"/>
  <c r="AB114" i="19"/>
  <c r="AB177" i="19"/>
  <c r="AB79" i="19"/>
  <c r="AB67" i="19"/>
  <c r="AB91" i="19"/>
  <c r="AB163" i="19"/>
  <c r="AB154" i="19"/>
  <c r="AB129" i="19"/>
  <c r="AB160" i="19"/>
  <c r="AB301" i="19"/>
  <c r="AB183" i="19"/>
  <c r="AB142" i="19"/>
  <c r="AB96" i="19"/>
  <c r="AB78" i="19"/>
  <c r="AB117" i="19"/>
  <c r="AB56" i="19"/>
  <c r="AB44" i="19"/>
  <c r="AB108" i="19"/>
  <c r="AB68" i="19"/>
  <c r="AB86" i="19"/>
  <c r="AB90" i="19"/>
  <c r="AB94" i="19" s="1"/>
  <c r="AB145" i="19"/>
  <c r="AB85" i="19"/>
  <c r="AB151" i="19"/>
  <c r="AB83" i="19"/>
  <c r="AB149" i="19"/>
  <c r="AB146" i="19"/>
  <c r="AB84" i="19"/>
  <c r="Q140" i="19"/>
  <c r="U140" i="19"/>
  <c r="Z109" i="19"/>
  <c r="Z99" i="19"/>
  <c r="Z123" i="19"/>
  <c r="M140" i="19"/>
  <c r="I140" i="19"/>
  <c r="Y202" i="19"/>
  <c r="X202" i="19" s="1"/>
  <c r="Z119" i="19"/>
  <c r="Z114" i="19"/>
  <c r="Z122" i="19"/>
  <c r="V194" i="19"/>
  <c r="W194" i="19" s="1"/>
  <c r="D704" i="19"/>
  <c r="D646" i="19"/>
  <c r="D614" i="19"/>
  <c r="D671" i="19"/>
  <c r="D590" i="19"/>
  <c r="D647" i="19"/>
  <c r="D721" i="19"/>
  <c r="D664" i="19"/>
  <c r="D566" i="19"/>
  <c r="D623" i="19"/>
  <c r="D692" i="19"/>
  <c r="D634" i="19"/>
  <c r="D739" i="19"/>
  <c r="D682" i="19"/>
  <c r="Z66" i="19"/>
  <c r="Z75" i="19"/>
  <c r="Z102" i="19"/>
  <c r="E394" i="19"/>
  <c r="W394" i="19" s="1"/>
  <c r="X394" i="19" s="1"/>
  <c r="V242" i="19"/>
  <c r="W242" i="19" s="1"/>
  <c r="W270" i="19"/>
  <c r="X270" i="19" s="1"/>
  <c r="V332" i="19"/>
  <c r="Z159" i="19"/>
  <c r="Z74" i="19"/>
  <c r="Z104" i="19"/>
  <c r="Z105" i="19"/>
  <c r="Z110" i="19"/>
  <c r="Z91" i="19"/>
  <c r="Z73" i="19"/>
  <c r="Z115" i="19"/>
  <c r="Z77" i="19"/>
  <c r="Z103" i="19"/>
  <c r="Z79" i="19"/>
  <c r="Z67" i="19"/>
  <c r="Z146" i="19"/>
  <c r="Z301" i="19"/>
  <c r="Z142" i="19"/>
  <c r="Z84" i="19"/>
  <c r="Z93" i="19"/>
  <c r="Z154" i="19"/>
  <c r="Z83" i="19"/>
  <c r="Z90" i="19"/>
  <c r="Z116" i="19"/>
  <c r="Z177" i="19"/>
  <c r="Z129" i="19"/>
  <c r="Z160" i="19"/>
  <c r="Z183" i="19"/>
  <c r="Z72" i="19"/>
  <c r="Z78" i="19"/>
  <c r="Z151" i="19"/>
  <c r="Z89" i="19"/>
  <c r="Z71" i="19"/>
  <c r="Z95" i="19"/>
  <c r="Z111" i="19"/>
  <c r="Z167" i="19"/>
  <c r="Z96" i="19"/>
  <c r="Z80" i="19"/>
  <c r="Z117" i="19"/>
  <c r="Z107" i="19"/>
  <c r="Z158" i="19"/>
  <c r="Z131" i="19"/>
  <c r="Z135" i="19"/>
  <c r="Z141" i="19"/>
  <c r="Z65" i="19"/>
  <c r="Z69" i="19"/>
  <c r="Z86" i="19"/>
  <c r="Z113" i="19"/>
  <c r="Z149" i="19"/>
  <c r="Z239" i="19"/>
  <c r="Z68" i="19"/>
  <c r="Z85" i="19"/>
  <c r="Z81" i="19"/>
  <c r="Z182" i="19"/>
  <c r="Z145" i="19"/>
  <c r="Z172" i="19"/>
  <c r="Z134" i="19"/>
  <c r="Z163" i="19"/>
  <c r="V230" i="19"/>
  <c r="W230" i="19" s="1"/>
  <c r="V212" i="19"/>
  <c r="E403" i="19"/>
  <c r="W341" i="19"/>
  <c r="X341" i="19" s="1"/>
  <c r="V341" i="19"/>
  <c r="D484" i="19"/>
  <c r="D542" i="19"/>
  <c r="E327" i="19"/>
  <c r="W265" i="19"/>
  <c r="X265" i="19" s="1"/>
  <c r="V265" i="19"/>
  <c r="E399" i="19"/>
  <c r="W337" i="19"/>
  <c r="X337" i="19" s="1"/>
  <c r="V337" i="19"/>
  <c r="E396" i="19"/>
  <c r="W334" i="19"/>
  <c r="X334" i="19" s="1"/>
  <c r="E425" i="19"/>
  <c r="V425" i="19" s="1"/>
  <c r="W363" i="19"/>
  <c r="X363" i="19" s="1"/>
  <c r="E429" i="19"/>
  <c r="W367" i="19"/>
  <c r="X367" i="19" s="1"/>
  <c r="E423" i="19"/>
  <c r="W361" i="19"/>
  <c r="X361" i="19" s="1"/>
  <c r="V361" i="19"/>
  <c r="E321" i="19"/>
  <c r="W259" i="19"/>
  <c r="X259" i="19" s="1"/>
  <c r="V259" i="19"/>
  <c r="E400" i="19"/>
  <c r="W338" i="19"/>
  <c r="X338" i="19" s="1"/>
  <c r="X124" i="19"/>
  <c r="X106" i="19"/>
  <c r="E343" i="19"/>
  <c r="W281" i="19"/>
  <c r="X281" i="19" s="1"/>
  <c r="V281" i="19"/>
  <c r="E364" i="19"/>
  <c r="W302" i="19"/>
  <c r="X302" i="19" s="1"/>
  <c r="E382" i="19"/>
  <c r="W320" i="19"/>
  <c r="X320" i="19" s="1"/>
  <c r="V320" i="19"/>
  <c r="E322" i="19"/>
  <c r="W260" i="19"/>
  <c r="X260" i="19" s="1"/>
  <c r="V260" i="19"/>
  <c r="E388" i="19"/>
  <c r="W326" i="19"/>
  <c r="V326" i="19"/>
  <c r="E352" i="19"/>
  <c r="W290" i="19"/>
  <c r="X290" i="19" s="1"/>
  <c r="V290" i="19"/>
  <c r="E376" i="19"/>
  <c r="W314" i="19"/>
  <c r="X314" i="19" s="1"/>
  <c r="V206" i="19"/>
  <c r="W206" i="19" s="1"/>
  <c r="E351" i="19"/>
  <c r="W289" i="19"/>
  <c r="X289" i="19" s="1"/>
  <c r="V289" i="19"/>
  <c r="E362" i="19"/>
  <c r="W300" i="19"/>
  <c r="X300" i="19" s="1"/>
  <c r="V300" i="19"/>
  <c r="E353" i="19"/>
  <c r="W291" i="19"/>
  <c r="X291" i="19" s="1"/>
  <c r="V291" i="19"/>
  <c r="E412" i="19"/>
  <c r="W350" i="19"/>
  <c r="X350" i="19" s="1"/>
  <c r="V350" i="19"/>
  <c r="D472" i="19"/>
  <c r="D530" i="19"/>
  <c r="E420" i="19"/>
  <c r="W358" i="19"/>
  <c r="X358" i="19" s="1"/>
  <c r="V358" i="19"/>
  <c r="E345" i="19"/>
  <c r="W283" i="19"/>
  <c r="X283" i="19" s="1"/>
  <c r="V283" i="19"/>
  <c r="E323" i="19"/>
  <c r="W261" i="19"/>
  <c r="X261" i="19" s="1"/>
  <c r="V338" i="19"/>
  <c r="E349" i="19"/>
  <c r="W287" i="19"/>
  <c r="X287" i="19" s="1"/>
  <c r="V287" i="19"/>
  <c r="E315" i="19"/>
  <c r="V315" i="19" s="1"/>
  <c r="W253" i="19"/>
  <c r="X253" i="19" s="1"/>
  <c r="E378" i="19"/>
  <c r="V378" i="19" s="1"/>
  <c r="W316" i="19"/>
  <c r="X316" i="19" s="1"/>
  <c r="E401" i="19"/>
  <c r="W339" i="19"/>
  <c r="X339" i="19" s="1"/>
  <c r="V339" i="19"/>
  <c r="D454" i="19"/>
  <c r="D511" i="19"/>
  <c r="E369" i="19"/>
  <c r="W307" i="19"/>
  <c r="X307" i="19" s="1"/>
  <c r="V307" i="19"/>
  <c r="E329" i="19"/>
  <c r="W267" i="19"/>
  <c r="X267" i="19" s="1"/>
  <c r="V267" i="19"/>
  <c r="E313" i="19"/>
  <c r="W251" i="19"/>
  <c r="X251" i="19" s="1"/>
  <c r="V251" i="19"/>
  <c r="W371" i="19"/>
  <c r="X371" i="19" s="1"/>
  <c r="E421" i="19"/>
  <c r="W359" i="19"/>
  <c r="X359" i="19" s="1"/>
  <c r="V359" i="19"/>
  <c r="AB38" i="19"/>
  <c r="W150" i="19"/>
  <c r="Y492" i="19"/>
  <c r="Y441" i="19"/>
  <c r="Y465" i="19"/>
  <c r="Y447" i="19"/>
  <c r="Y488" i="19"/>
  <c r="Y443" i="19"/>
  <c r="Y493" i="19"/>
  <c r="Y474" i="19"/>
  <c r="Y483" i="19"/>
  <c r="Y479" i="19"/>
  <c r="Y469" i="19"/>
  <c r="Y485" i="19"/>
  <c r="Y480" i="19"/>
  <c r="Y495" i="19"/>
  <c r="Y461" i="19"/>
  <c r="Y476" i="19"/>
  <c r="Y494" i="19"/>
  <c r="Y444" i="19"/>
  <c r="Y491" i="19"/>
  <c r="Y489" i="19"/>
  <c r="Y438" i="19"/>
  <c r="Y486" i="19"/>
  <c r="Y464" i="19"/>
  <c r="X118" i="19"/>
  <c r="X88" i="19"/>
  <c r="X94" i="19"/>
  <c r="Y445" i="19"/>
  <c r="Y459" i="19"/>
  <c r="Y437" i="19"/>
  <c r="Y453" i="19"/>
  <c r="Y440" i="19"/>
  <c r="Y455" i="19"/>
  <c r="Y481" i="19"/>
  <c r="Y457" i="19"/>
  <c r="Y475" i="19"/>
  <c r="Y482" i="19"/>
  <c r="Y471" i="19"/>
  <c r="Y470" i="19"/>
  <c r="Y477" i="19"/>
  <c r="Y467" i="19"/>
  <c r="Y462" i="19"/>
  <c r="Y439" i="19"/>
  <c r="Y468" i="19"/>
  <c r="Y473" i="19"/>
  <c r="Y487" i="19"/>
  <c r="Y456" i="19"/>
  <c r="Y463" i="19"/>
  <c r="Y452" i="19"/>
  <c r="Y451" i="19"/>
  <c r="Y458" i="19"/>
  <c r="Y446" i="19"/>
  <c r="X82" i="19"/>
  <c r="X112" i="19"/>
  <c r="Y449" i="19"/>
  <c r="X76" i="19"/>
  <c r="X100" i="19"/>
  <c r="X70" i="19"/>
  <c r="AA26" i="19"/>
  <c r="AB26" i="19"/>
  <c r="AA56" i="19"/>
  <c r="Z56" i="19"/>
  <c r="V248" i="19"/>
  <c r="W248" i="19" s="1"/>
  <c r="E370" i="19"/>
  <c r="W370" i="19" s="1"/>
  <c r="X370" i="19" s="1"/>
  <c r="V308" i="19"/>
  <c r="E365" i="19"/>
  <c r="W365" i="19" s="1"/>
  <c r="X365" i="19" s="1"/>
  <c r="V303" i="19"/>
  <c r="V266" i="19"/>
  <c r="E328" i="19"/>
  <c r="W328" i="19" s="1"/>
  <c r="X328" i="19" s="1"/>
  <c r="AA50" i="19"/>
  <c r="AA62" i="19"/>
  <c r="AB62" i="19"/>
  <c r="E331" i="19"/>
  <c r="W331" i="19" s="1"/>
  <c r="X331" i="19" s="1"/>
  <c r="V269" i="19"/>
  <c r="E333" i="19"/>
  <c r="W333" i="19" s="1"/>
  <c r="X333" i="19" s="1"/>
  <c r="V271" i="19"/>
  <c r="E335" i="19"/>
  <c r="W335" i="19" s="1"/>
  <c r="X335" i="19" s="1"/>
  <c r="V273" i="19"/>
  <c r="E368" i="19"/>
  <c r="W368" i="19" s="1"/>
  <c r="X368" i="19" s="1"/>
  <c r="V306" i="19"/>
  <c r="E417" i="19"/>
  <c r="W417" i="19" s="1"/>
  <c r="X417" i="19" s="1"/>
  <c r="V355" i="19"/>
  <c r="AB50" i="19"/>
  <c r="E419" i="19"/>
  <c r="W419" i="19" s="1"/>
  <c r="X419" i="19" s="1"/>
  <c r="V357" i="19"/>
  <c r="E418" i="19"/>
  <c r="W418" i="19" s="1"/>
  <c r="X418" i="19" s="1"/>
  <c r="V356" i="19"/>
  <c r="AA44" i="19"/>
  <c r="V298" i="19"/>
  <c r="W298" i="19" s="1"/>
  <c r="E340" i="19"/>
  <c r="W340" i="19" s="1"/>
  <c r="X340" i="19" s="1"/>
  <c r="V278" i="19"/>
  <c r="V280" i="19" s="1"/>
  <c r="W280" i="19" s="1"/>
  <c r="E346" i="19"/>
  <c r="W346" i="19" s="1"/>
  <c r="X346" i="19" s="1"/>
  <c r="V284" i="19"/>
  <c r="AA32" i="19"/>
  <c r="AA38" i="19"/>
  <c r="AA8" i="19"/>
  <c r="AA14" i="19"/>
  <c r="AB8" i="19"/>
  <c r="Z62" i="19"/>
  <c r="Z50" i="19"/>
  <c r="Z44" i="19"/>
  <c r="AB14" i="19"/>
  <c r="E325" i="19"/>
  <c r="W325" i="19" s="1"/>
  <c r="X325" i="19" s="1"/>
  <c r="V263" i="19"/>
  <c r="E317" i="19"/>
  <c r="W317" i="19" s="1"/>
  <c r="X317" i="19" s="1"/>
  <c r="V255" i="19"/>
  <c r="E319" i="19"/>
  <c r="W319" i="19" s="1"/>
  <c r="X319" i="19" s="1"/>
  <c r="V257" i="19"/>
  <c r="V429" i="19"/>
  <c r="V334" i="19"/>
  <c r="V314" i="19"/>
  <c r="Q258" i="19"/>
  <c r="M193" i="19"/>
  <c r="I229" i="19"/>
  <c r="Q353" i="19"/>
  <c r="Q284" i="19"/>
  <c r="U363" i="19"/>
  <c r="U193" i="19"/>
  <c r="I211" i="19"/>
  <c r="M291" i="19"/>
  <c r="M363" i="19"/>
  <c r="Q305" i="19"/>
  <c r="M166" i="19"/>
  <c r="Q166" i="19"/>
  <c r="Q306" i="19"/>
  <c r="M169" i="19"/>
  <c r="M244" i="19"/>
  <c r="U306" i="19"/>
  <c r="I306" i="19"/>
  <c r="M173" i="19"/>
  <c r="I173" i="19"/>
  <c r="I133" i="19"/>
  <c r="Q193" i="19"/>
  <c r="I193" i="19"/>
  <c r="I136" i="19"/>
  <c r="M235" i="19"/>
  <c r="M229" i="19"/>
  <c r="I291" i="19"/>
  <c r="U353" i="19"/>
  <c r="I363" i="19"/>
  <c r="M258" i="19"/>
  <c r="M425" i="19"/>
  <c r="Q415" i="19"/>
  <c r="M185" i="19"/>
  <c r="Q133" i="19"/>
  <c r="Q173" i="19"/>
  <c r="Q136" i="19"/>
  <c r="U196" i="19"/>
  <c r="M196" i="19"/>
  <c r="U178" i="19"/>
  <c r="I207" i="19"/>
  <c r="Q235" i="19"/>
  <c r="I235" i="19"/>
  <c r="Q229" i="19"/>
  <c r="M297" i="19"/>
  <c r="U291" i="19"/>
  <c r="M353" i="19"/>
  <c r="U235" i="19"/>
  <c r="U229" i="19"/>
  <c r="M255" i="19"/>
  <c r="Q255" i="19"/>
  <c r="I353" i="19"/>
  <c r="Q363" i="19"/>
  <c r="M175" i="19"/>
  <c r="Q155" i="19"/>
  <c r="U199" i="19"/>
  <c r="Q216" i="19"/>
  <c r="M147" i="19"/>
  <c r="M181" i="19"/>
  <c r="U137" i="19"/>
  <c r="I184" i="19"/>
  <c r="U243" i="19"/>
  <c r="Q137" i="19"/>
  <c r="Q175" i="19"/>
  <c r="U219" i="19"/>
  <c r="U157" i="19"/>
  <c r="Q181" i="19"/>
  <c r="M127" i="19"/>
  <c r="I181" i="19"/>
  <c r="I147" i="19"/>
  <c r="M204" i="19"/>
  <c r="Q245" i="19"/>
  <c r="Q243" i="19"/>
  <c r="I243" i="19"/>
  <c r="M216" i="19"/>
  <c r="Q278" i="19"/>
  <c r="Q297" i="19"/>
  <c r="U297" i="19"/>
  <c r="I281" i="19"/>
  <c r="Q165" i="19"/>
  <c r="Q199" i="19"/>
  <c r="I127" i="19"/>
  <c r="M245" i="19"/>
  <c r="M128" i="19"/>
  <c r="M221" i="19"/>
  <c r="M178" i="19"/>
  <c r="M137" i="19"/>
  <c r="Q139" i="19"/>
  <c r="Q127" i="19"/>
  <c r="I178" i="19"/>
  <c r="I165" i="19"/>
  <c r="I157" i="19"/>
  <c r="M219" i="19"/>
  <c r="U204" i="19"/>
  <c r="I219" i="19"/>
  <c r="I203" i="19"/>
  <c r="Q225" i="19"/>
  <c r="I216" i="19"/>
  <c r="Q176" i="19"/>
  <c r="Q221" i="19"/>
  <c r="I221" i="19"/>
  <c r="M157" i="19"/>
  <c r="Q157" i="19"/>
  <c r="Q147" i="19"/>
  <c r="M199" i="19"/>
  <c r="I199" i="19"/>
  <c r="Q219" i="19"/>
  <c r="I137" i="19"/>
  <c r="U222" i="19"/>
  <c r="M197" i="19"/>
  <c r="U216" i="19"/>
  <c r="Q261" i="19"/>
  <c r="Q222" i="19"/>
  <c r="M284" i="19"/>
  <c r="M222" i="19"/>
  <c r="I222" i="19"/>
  <c r="M130" i="19"/>
  <c r="U170" i="19"/>
  <c r="M165" i="19"/>
  <c r="Q170" i="19"/>
  <c r="U161" i="19"/>
  <c r="I161" i="19"/>
  <c r="U220" i="19"/>
  <c r="I220" i="19"/>
  <c r="U197" i="19"/>
  <c r="Q253" i="19"/>
  <c r="Q191" i="19"/>
  <c r="I253" i="19"/>
  <c r="I259" i="19"/>
  <c r="U191" i="19"/>
  <c r="Q259" i="19"/>
  <c r="Q197" i="19"/>
  <c r="M191" i="19"/>
  <c r="I197" i="19"/>
  <c r="I191" i="19"/>
  <c r="I213" i="19"/>
  <c r="Q152" i="19"/>
  <c r="M153" i="19"/>
  <c r="Q148" i="19"/>
  <c r="M213" i="19"/>
  <c r="Q213" i="19"/>
  <c r="M148" i="19"/>
  <c r="Q153" i="19"/>
  <c r="U213" i="19"/>
  <c r="U166" i="19"/>
  <c r="I148" i="19"/>
  <c r="I169" i="19"/>
  <c r="U153" i="19"/>
  <c r="U275" i="19"/>
  <c r="Q275" i="19"/>
  <c r="M275" i="19"/>
  <c r="I275" i="19"/>
  <c r="I175" i="19"/>
  <c r="U175" i="19"/>
  <c r="I185" i="19"/>
  <c r="U171" i="19"/>
  <c r="I171" i="19"/>
  <c r="I305" i="19"/>
  <c r="U305" i="19"/>
  <c r="U415" i="19"/>
  <c r="I415" i="19"/>
  <c r="I258" i="19"/>
  <c r="U179" i="19"/>
  <c r="Q179" i="19"/>
  <c r="M179" i="19"/>
  <c r="I179" i="19"/>
  <c r="U253" i="19"/>
  <c r="M253" i="19"/>
  <c r="U259" i="19"/>
  <c r="Q204" i="19"/>
  <c r="I176" i="19"/>
  <c r="U176" i="19"/>
  <c r="I152" i="19"/>
  <c r="U152" i="19"/>
  <c r="I164" i="19"/>
  <c r="U164" i="19"/>
  <c r="U225" i="19"/>
  <c r="I225" i="19"/>
  <c r="Q184" i="19"/>
  <c r="A140" i="19"/>
  <c r="A152" i="19" s="1"/>
  <c r="A164" i="19" s="1"/>
  <c r="A176" i="19" s="1"/>
  <c r="A190" i="19"/>
  <c r="Q234" i="19"/>
  <c r="Z234" i="19" s="1"/>
  <c r="U136" i="19"/>
  <c r="I170" i="19"/>
  <c r="Q232" i="19"/>
  <c r="Q220" i="19"/>
  <c r="M211" i="19"/>
  <c r="Q211" i="19"/>
  <c r="Q207" i="19"/>
  <c r="I425" i="19"/>
  <c r="U425" i="19"/>
  <c r="M209" i="19"/>
  <c r="M240" i="19"/>
  <c r="U133" i="19"/>
  <c r="U155" i="19"/>
  <c r="I155" i="19"/>
  <c r="I217" i="19"/>
  <c r="U270" i="19"/>
  <c r="I270" i="19"/>
  <c r="Q270" i="19"/>
  <c r="I284" i="19"/>
  <c r="U284" i="19"/>
  <c r="I327" i="19"/>
  <c r="U265" i="19"/>
  <c r="I265" i="19"/>
  <c r="Q281" i="19"/>
  <c r="M281" i="19"/>
  <c r="U139" i="19"/>
  <c r="I139" i="19"/>
  <c r="Q128" i="19"/>
  <c r="I190" i="19"/>
  <c r="U143" i="19"/>
  <c r="I143" i="19"/>
  <c r="Q143" i="19"/>
  <c r="U165" i="19"/>
  <c r="U278" i="19"/>
  <c r="I278" i="19"/>
  <c r="I245" i="19"/>
  <c r="U245" i="19"/>
  <c r="U221" i="19"/>
  <c r="U261" i="19"/>
  <c r="I261" i="19"/>
  <c r="U255" i="19"/>
  <c r="I130" i="19"/>
  <c r="U130" i="19"/>
  <c r="Q208" i="19"/>
  <c r="M208" i="19"/>
  <c r="U208" i="19"/>
  <c r="I208" i="19"/>
  <c r="U203" i="19"/>
  <c r="Q196" i="19"/>
  <c r="I196" i="19"/>
  <c r="M203" i="19"/>
  <c r="Q244" i="19"/>
  <c r="U244" i="19"/>
  <c r="I244" i="19"/>
  <c r="Q203" i="19"/>
  <c r="V60" i="19"/>
  <c r="V51" i="19"/>
  <c r="V52" i="19"/>
  <c r="V54" i="19"/>
  <c r="V58" i="19"/>
  <c r="V53" i="19"/>
  <c r="V57" i="19"/>
  <c r="AA20" i="19"/>
  <c r="V17" i="19"/>
  <c r="V55" i="19"/>
  <c r="V59" i="19"/>
  <c r="V7" i="19"/>
  <c r="V9" i="19"/>
  <c r="V11" i="19"/>
  <c r="V24" i="19"/>
  <c r="V29" i="19"/>
  <c r="V42" i="19"/>
  <c r="V45" i="19"/>
  <c r="V49" i="19"/>
  <c r="V12" i="19"/>
  <c r="V16" i="19"/>
  <c r="V30" i="19"/>
  <c r="V39" i="19"/>
  <c r="V43" i="19"/>
  <c r="V46" i="19"/>
  <c r="V3" i="19"/>
  <c r="V13" i="19"/>
  <c r="V19" i="19"/>
  <c r="V28" i="19"/>
  <c r="V37" i="19"/>
  <c r="V40" i="19"/>
  <c r="V47" i="19"/>
  <c r="Z8" i="19"/>
  <c r="V18" i="19"/>
  <c r="V23" i="19"/>
  <c r="V25" i="19"/>
  <c r="V27" i="19"/>
  <c r="V35" i="19"/>
  <c r="V22" i="19"/>
  <c r="V21" i="19"/>
  <c r="V34" i="19"/>
  <c r="V36" i="19"/>
  <c r="V5" i="19"/>
  <c r="V33" i="19"/>
  <c r="V4" i="19"/>
  <c r="V15" i="19"/>
  <c r="V344" i="19" l="1"/>
  <c r="V256" i="19"/>
  <c r="W256" i="19" s="1"/>
  <c r="W344" i="19"/>
  <c r="X344" i="19" s="1"/>
  <c r="AK1346" i="22"/>
  <c r="AK1290" i="22"/>
  <c r="AB106" i="19"/>
  <c r="E433" i="19"/>
  <c r="V433" i="19" s="1"/>
  <c r="W347" i="19"/>
  <c r="X347" i="19" s="1"/>
  <c r="AB170" i="19"/>
  <c r="E409" i="19"/>
  <c r="E471" i="19" s="1"/>
  <c r="V471" i="19" s="1"/>
  <c r="AG1356" i="22"/>
  <c r="AG1365" i="22"/>
  <c r="AB112" i="19"/>
  <c r="AE1365" i="22"/>
  <c r="AF1365" i="22" s="1"/>
  <c r="AE1290" i="22"/>
  <c r="AF1290" i="22" s="1"/>
  <c r="AE1392" i="22"/>
  <c r="AF1392" i="22" s="1"/>
  <c r="AF1384" i="22"/>
  <c r="AG1384" i="22" s="1"/>
  <c r="AG1392" i="22" s="1"/>
  <c r="AI1383" i="22"/>
  <c r="AI1392" i="22"/>
  <c r="AE1374" i="22"/>
  <c r="AF1374" i="22" s="1"/>
  <c r="AF1366" i="22"/>
  <c r="AG1366" i="22" s="1"/>
  <c r="AG1374" i="22" s="1"/>
  <c r="AI1356" i="22"/>
  <c r="AE1401" i="22"/>
  <c r="AF1401" i="22" s="1"/>
  <c r="AF1393" i="22"/>
  <c r="AG1393" i="22" s="1"/>
  <c r="AG1401" i="22" s="1"/>
  <c r="AI1365" i="22"/>
  <c r="AB124" i="19"/>
  <c r="AI1374" i="22"/>
  <c r="AI1401" i="22"/>
  <c r="AE1383" i="22"/>
  <c r="AF1383" i="22" s="1"/>
  <c r="AF1375" i="22"/>
  <c r="AG1375" i="22" s="1"/>
  <c r="AG1383" i="22" s="1"/>
  <c r="AE1356" i="22"/>
  <c r="AF1356" i="22" s="1"/>
  <c r="AI1290" i="22"/>
  <c r="AB244" i="19"/>
  <c r="AB196" i="19"/>
  <c r="AB130" i="19"/>
  <c r="AB155" i="19"/>
  <c r="AB222" i="19"/>
  <c r="AB137" i="19"/>
  <c r="AB128" i="19"/>
  <c r="AB353" i="19"/>
  <c r="AB193" i="19"/>
  <c r="E456" i="19"/>
  <c r="W456" i="19" s="1"/>
  <c r="X456" i="19" s="1"/>
  <c r="AB185" i="19"/>
  <c r="AB204" i="19"/>
  <c r="V304" i="19"/>
  <c r="W304" i="19" s="1"/>
  <c r="AB169" i="19"/>
  <c r="AB70" i="19"/>
  <c r="AB181" i="19"/>
  <c r="AB297" i="19"/>
  <c r="AB166" i="19"/>
  <c r="AB261" i="19"/>
  <c r="AB245" i="19"/>
  <c r="AB425" i="19"/>
  <c r="AB225" i="19"/>
  <c r="AB179" i="19"/>
  <c r="AB258" i="19"/>
  <c r="AB305" i="19"/>
  <c r="AB153" i="19"/>
  <c r="AB197" i="19"/>
  <c r="AB161" i="19"/>
  <c r="AB199" i="19"/>
  <c r="AB216" i="19"/>
  <c r="AB178" i="19"/>
  <c r="AB127" i="19"/>
  <c r="AB243" i="19"/>
  <c r="AB255" i="19"/>
  <c r="AB363" i="19"/>
  <c r="AB82" i="19"/>
  <c r="AB253" i="19"/>
  <c r="AB220" i="19"/>
  <c r="AB203" i="19"/>
  <c r="AB157" i="19"/>
  <c r="AB291" i="19"/>
  <c r="AB133" i="19"/>
  <c r="AB229" i="19"/>
  <c r="Z124" i="19"/>
  <c r="AB140" i="19"/>
  <c r="AB234" i="19"/>
  <c r="AB118" i="19"/>
  <c r="AB76" i="19"/>
  <c r="AB278" i="19"/>
  <c r="AB143" i="19"/>
  <c r="AB139" i="19"/>
  <c r="AB265" i="19"/>
  <c r="AB284" i="19"/>
  <c r="AB164" i="19"/>
  <c r="AB152" i="19"/>
  <c r="AB176" i="19"/>
  <c r="AB415" i="19"/>
  <c r="AB171" i="19"/>
  <c r="AB175" i="19"/>
  <c r="AB191" i="19"/>
  <c r="AB259" i="19"/>
  <c r="AB221" i="19"/>
  <c r="AB219" i="19"/>
  <c r="AB165" i="19"/>
  <c r="AB281" i="19"/>
  <c r="AB184" i="19"/>
  <c r="AB235" i="19"/>
  <c r="AB136" i="19"/>
  <c r="AB173" i="19"/>
  <c r="AB306" i="19"/>
  <c r="AB100" i="19"/>
  <c r="AB207" i="19"/>
  <c r="V394" i="19"/>
  <c r="W212" i="19"/>
  <c r="V187" i="19"/>
  <c r="W187" i="19" s="1"/>
  <c r="AB211" i="19"/>
  <c r="AB208" i="19"/>
  <c r="AB270" i="19"/>
  <c r="AB275" i="19"/>
  <c r="AB148" i="19"/>
  <c r="AB213" i="19"/>
  <c r="AB147" i="19"/>
  <c r="AB88" i="19"/>
  <c r="M202" i="19"/>
  <c r="I202" i="19"/>
  <c r="Z140" i="19"/>
  <c r="U202" i="19"/>
  <c r="Q202" i="19"/>
  <c r="Y264" i="19"/>
  <c r="U264" i="19" s="1"/>
  <c r="V262" i="19"/>
  <c r="W262" i="19" s="1"/>
  <c r="Z176" i="19"/>
  <c r="D696" i="19"/>
  <c r="D744" i="19"/>
  <c r="D676" i="19"/>
  <c r="D733" i="19"/>
  <c r="D709" i="19"/>
  <c r="D652" i="19"/>
  <c r="D708" i="19"/>
  <c r="D726" i="19"/>
  <c r="D685" i="19"/>
  <c r="D628" i="19"/>
  <c r="Z130" i="19"/>
  <c r="V286" i="19"/>
  <c r="W286" i="19" s="1"/>
  <c r="Z106" i="19"/>
  <c r="Z112" i="19"/>
  <c r="Z147" i="19"/>
  <c r="Z278" i="19"/>
  <c r="Z270" i="19"/>
  <c r="Z153" i="19"/>
  <c r="Z161" i="19"/>
  <c r="Z128" i="19"/>
  <c r="Z184" i="19"/>
  <c r="Z297" i="19"/>
  <c r="Z173" i="19"/>
  <c r="Z166" i="19"/>
  <c r="Z139" i="19"/>
  <c r="Z155" i="19"/>
  <c r="Z425" i="19"/>
  <c r="Z152" i="19"/>
  <c r="Z137" i="19"/>
  <c r="Z255" i="19"/>
  <c r="Z204" i="19"/>
  <c r="Z244" i="19"/>
  <c r="Z118" i="19"/>
  <c r="Z94" i="19"/>
  <c r="Z100" i="19"/>
  <c r="Z82" i="19"/>
  <c r="Z191" i="19"/>
  <c r="Z208" i="19"/>
  <c r="Z261" i="19"/>
  <c r="Z245" i="19"/>
  <c r="Z185" i="19"/>
  <c r="Z197" i="19"/>
  <c r="Z181" i="19"/>
  <c r="Z363" i="19"/>
  <c r="Z133" i="19"/>
  <c r="Z258" i="19"/>
  <c r="Z169" i="19"/>
  <c r="Z199" i="19"/>
  <c r="Z157" i="19"/>
  <c r="Z284" i="19"/>
  <c r="Z225" i="19"/>
  <c r="Z148" i="19"/>
  <c r="Z220" i="19"/>
  <c r="Z216" i="19"/>
  <c r="Z165" i="19"/>
  <c r="Z353" i="19"/>
  <c r="Z291" i="19"/>
  <c r="Z175" i="19"/>
  <c r="Z178" i="19"/>
  <c r="Z127" i="19"/>
  <c r="Z243" i="19"/>
  <c r="Z235" i="19"/>
  <c r="Z306" i="19"/>
  <c r="Z179" i="19"/>
  <c r="Z275" i="19"/>
  <c r="Z229" i="19"/>
  <c r="Z70" i="19"/>
  <c r="Z196" i="19"/>
  <c r="Z143" i="19"/>
  <c r="Z170" i="19"/>
  <c r="Z164" i="19"/>
  <c r="Z305" i="19"/>
  <c r="Z259" i="19"/>
  <c r="Z203" i="19"/>
  <c r="Z207" i="19"/>
  <c r="Z136" i="19"/>
  <c r="Z76" i="19"/>
  <c r="Z265" i="19"/>
  <c r="Z171" i="19"/>
  <c r="Z213" i="19"/>
  <c r="Z253" i="19"/>
  <c r="Z222" i="19"/>
  <c r="Z221" i="19"/>
  <c r="Z219" i="19"/>
  <c r="Z281" i="19"/>
  <c r="Z193" i="19"/>
  <c r="Z211" i="19"/>
  <c r="Z88" i="19"/>
  <c r="E411" i="19"/>
  <c r="W349" i="19"/>
  <c r="X349" i="19" s="1"/>
  <c r="V349" i="19"/>
  <c r="E450" i="19"/>
  <c r="W388" i="19"/>
  <c r="V388" i="19"/>
  <c r="E444" i="19"/>
  <c r="W382" i="19"/>
  <c r="X382" i="19" s="1"/>
  <c r="V382" i="19"/>
  <c r="E405" i="19"/>
  <c r="W343" i="19"/>
  <c r="X343" i="19" s="1"/>
  <c r="V343" i="19"/>
  <c r="E462" i="19"/>
  <c r="V462" i="19" s="1"/>
  <c r="W400" i="19"/>
  <c r="X400" i="19" s="1"/>
  <c r="E485" i="19"/>
  <c r="W423" i="19"/>
  <c r="X423" i="19" s="1"/>
  <c r="V423" i="19"/>
  <c r="X150" i="19"/>
  <c r="V400" i="19"/>
  <c r="V310" i="19"/>
  <c r="W310" i="19" s="1"/>
  <c r="E463" i="19"/>
  <c r="W401" i="19"/>
  <c r="X401" i="19" s="1"/>
  <c r="V401" i="19"/>
  <c r="E468" i="19"/>
  <c r="W406" i="19"/>
  <c r="X406" i="19" s="1"/>
  <c r="V406" i="19"/>
  <c r="E413" i="19"/>
  <c r="W351" i="19"/>
  <c r="X351" i="19" s="1"/>
  <c r="V351" i="19"/>
  <c r="E440" i="19"/>
  <c r="V440" i="19" s="1"/>
  <c r="W378" i="19"/>
  <c r="X378" i="19" s="1"/>
  <c r="E415" i="19"/>
  <c r="Z415" i="19" s="1"/>
  <c r="W353" i="19"/>
  <c r="X353" i="19" s="1"/>
  <c r="V353" i="19"/>
  <c r="E491" i="19"/>
  <c r="V491" i="19" s="1"/>
  <c r="W429" i="19"/>
  <c r="X429" i="19" s="1"/>
  <c r="E465" i="19"/>
  <c r="W403" i="19"/>
  <c r="X403" i="19" s="1"/>
  <c r="V403" i="19"/>
  <c r="E495" i="19"/>
  <c r="W433" i="19"/>
  <c r="X433" i="19" s="1"/>
  <c r="E385" i="19"/>
  <c r="W323" i="19"/>
  <c r="X323" i="19" s="1"/>
  <c r="V323" i="19"/>
  <c r="D534" i="19"/>
  <c r="D592" i="19"/>
  <c r="E431" i="19"/>
  <c r="W369" i="19"/>
  <c r="X369" i="19" s="1"/>
  <c r="V369" i="19"/>
  <c r="D573" i="19"/>
  <c r="D516" i="19"/>
  <c r="E377" i="19"/>
  <c r="V377" i="19" s="1"/>
  <c r="W315" i="19"/>
  <c r="X315" i="19" s="1"/>
  <c r="E474" i="19"/>
  <c r="W412" i="19"/>
  <c r="X412" i="19" s="1"/>
  <c r="V412" i="19"/>
  <c r="E414" i="19"/>
  <c r="W352" i="19"/>
  <c r="X352" i="19" s="1"/>
  <c r="V352" i="19"/>
  <c r="E384" i="19"/>
  <c r="W322" i="19"/>
  <c r="X322" i="19" s="1"/>
  <c r="V322" i="19"/>
  <c r="E426" i="19"/>
  <c r="W364" i="19"/>
  <c r="X364" i="19" s="1"/>
  <c r="V364" i="19"/>
  <c r="E383" i="19"/>
  <c r="W321" i="19"/>
  <c r="X321" i="19" s="1"/>
  <c r="V321" i="19"/>
  <c r="E487" i="19"/>
  <c r="V487" i="19" s="1"/>
  <c r="W425" i="19"/>
  <c r="X425" i="19" s="1"/>
  <c r="E389" i="19"/>
  <c r="W327" i="19"/>
  <c r="X327" i="19" s="1"/>
  <c r="V327" i="19"/>
  <c r="E438" i="19"/>
  <c r="W376" i="19"/>
  <c r="X376" i="19" s="1"/>
  <c r="V292" i="19"/>
  <c r="W292" i="19" s="1"/>
  <c r="E424" i="19"/>
  <c r="W362" i="19"/>
  <c r="X362" i="19" s="1"/>
  <c r="V362" i="19"/>
  <c r="E483" i="19"/>
  <c r="W421" i="19"/>
  <c r="X421" i="19" s="1"/>
  <c r="V421" i="19"/>
  <c r="E482" i="19"/>
  <c r="W420" i="19"/>
  <c r="X420" i="19" s="1"/>
  <c r="V420" i="19"/>
  <c r="E461" i="19"/>
  <c r="W399" i="19"/>
  <c r="X399" i="19" s="1"/>
  <c r="V399" i="19"/>
  <c r="E375" i="19"/>
  <c r="W313" i="19"/>
  <c r="X313" i="19" s="1"/>
  <c r="V313" i="19"/>
  <c r="E391" i="19"/>
  <c r="W329" i="19"/>
  <c r="X329" i="19" s="1"/>
  <c r="V329" i="19"/>
  <c r="E407" i="19"/>
  <c r="W345" i="19"/>
  <c r="X345" i="19" s="1"/>
  <c r="V345" i="19"/>
  <c r="E458" i="19"/>
  <c r="W396" i="19"/>
  <c r="X396" i="19" s="1"/>
  <c r="D546" i="19"/>
  <c r="D604" i="19"/>
  <c r="X156" i="19"/>
  <c r="X168" i="19"/>
  <c r="X138" i="19"/>
  <c r="Y511" i="19"/>
  <c r="Y508" i="19"/>
  <c r="Y513" i="19"/>
  <c r="Y525" i="19"/>
  <c r="Y549" i="19"/>
  <c r="Y530" i="19"/>
  <c r="Y524" i="19"/>
  <c r="Y539" i="19"/>
  <c r="Y533" i="19"/>
  <c r="Y537" i="19"/>
  <c r="Y543" i="19"/>
  <c r="Y502" i="19"/>
  <c r="Y499" i="19"/>
  <c r="Y507" i="19"/>
  <c r="Y526" i="19"/>
  <c r="Y500" i="19"/>
  <c r="Y556" i="19"/>
  <c r="Y523" i="19"/>
  <c r="Y542" i="19"/>
  <c r="Y531" i="19"/>
  <c r="Y545" i="19"/>
  <c r="Y555" i="19"/>
  <c r="Y550" i="19"/>
  <c r="Y527" i="19"/>
  <c r="Y554" i="19"/>
  <c r="X186" i="19"/>
  <c r="X180" i="19"/>
  <c r="X132" i="19"/>
  <c r="Y553" i="19"/>
  <c r="Y520" i="19"/>
  <c r="Y514" i="19"/>
  <c r="Y518" i="19"/>
  <c r="Y535" i="19"/>
  <c r="Y501" i="19"/>
  <c r="Y529" i="19"/>
  <c r="Y532" i="19"/>
  <c r="Y544" i="19"/>
  <c r="Y519" i="19"/>
  <c r="Y517" i="19"/>
  <c r="Y515" i="19"/>
  <c r="Y521" i="19"/>
  <c r="Y548" i="19"/>
  <c r="Y551" i="19"/>
  <c r="Y506" i="19"/>
  <c r="Y538" i="19"/>
  <c r="Y557" i="19"/>
  <c r="Y547" i="19"/>
  <c r="Y541" i="19"/>
  <c r="Y536" i="19"/>
  <c r="Y505" i="19"/>
  <c r="Y509" i="19"/>
  <c r="Y503" i="19"/>
  <c r="X144" i="19"/>
  <c r="X174" i="19"/>
  <c r="X162" i="19"/>
  <c r="V38" i="19"/>
  <c r="W38" i="19" s="1"/>
  <c r="V62" i="19"/>
  <c r="W62" i="19" s="1"/>
  <c r="E432" i="19"/>
  <c r="W432" i="19" s="1"/>
  <c r="X432" i="19" s="1"/>
  <c r="V370" i="19"/>
  <c r="V274" i="19"/>
  <c r="E427" i="19"/>
  <c r="W427" i="19" s="1"/>
  <c r="X427" i="19" s="1"/>
  <c r="V365" i="19"/>
  <c r="V56" i="19"/>
  <c r="W56" i="19" s="1"/>
  <c r="V26" i="19"/>
  <c r="W26" i="19" s="1"/>
  <c r="V32" i="19"/>
  <c r="W32" i="19" s="1"/>
  <c r="V44" i="19"/>
  <c r="W44" i="19" s="1"/>
  <c r="V14" i="19"/>
  <c r="W14" i="19" s="1"/>
  <c r="V268" i="19"/>
  <c r="E430" i="19"/>
  <c r="W430" i="19" s="1"/>
  <c r="X430" i="19" s="1"/>
  <c r="V368" i="19"/>
  <c r="E397" i="19"/>
  <c r="W397" i="19" s="1"/>
  <c r="X397" i="19" s="1"/>
  <c r="V335" i="19"/>
  <c r="E395" i="19"/>
  <c r="W395" i="19" s="1"/>
  <c r="X395" i="19" s="1"/>
  <c r="V333" i="19"/>
  <c r="E393" i="19"/>
  <c r="W393" i="19" s="1"/>
  <c r="X393" i="19" s="1"/>
  <c r="V331" i="19"/>
  <c r="V456" i="19"/>
  <c r="E390" i="19"/>
  <c r="W390" i="19" s="1"/>
  <c r="X390" i="19" s="1"/>
  <c r="V328" i="19"/>
  <c r="E481" i="19"/>
  <c r="W481" i="19" s="1"/>
  <c r="X481" i="19" s="1"/>
  <c r="V419" i="19"/>
  <c r="E479" i="19"/>
  <c r="W479" i="19" s="1"/>
  <c r="X479" i="19" s="1"/>
  <c r="V417" i="19"/>
  <c r="E480" i="19"/>
  <c r="W480" i="19" s="1"/>
  <c r="X480" i="19" s="1"/>
  <c r="V418" i="19"/>
  <c r="V50" i="19"/>
  <c r="W50" i="19" s="1"/>
  <c r="V360" i="19"/>
  <c r="W360" i="19" s="1"/>
  <c r="E402" i="19"/>
  <c r="W402" i="19" s="1"/>
  <c r="X402" i="19" s="1"/>
  <c r="V340" i="19"/>
  <c r="V342" i="19" s="1"/>
  <c r="W342" i="19" s="1"/>
  <c r="E408" i="19"/>
  <c r="W408" i="19" s="1"/>
  <c r="X408" i="19" s="1"/>
  <c r="V346" i="19"/>
  <c r="V8" i="19"/>
  <c r="W8" i="19" s="1"/>
  <c r="Z14" i="19"/>
  <c r="Z32" i="19"/>
  <c r="Z38" i="19"/>
  <c r="Z26" i="19"/>
  <c r="E387" i="19"/>
  <c r="W387" i="19" s="1"/>
  <c r="X387" i="19" s="1"/>
  <c r="V325" i="19"/>
  <c r="E379" i="19"/>
  <c r="W379" i="19" s="1"/>
  <c r="X379" i="19" s="1"/>
  <c r="V317" i="19"/>
  <c r="E381" i="19"/>
  <c r="W381" i="19" s="1"/>
  <c r="X381" i="19" s="1"/>
  <c r="V319" i="19"/>
  <c r="V376" i="19"/>
  <c r="V396" i="19"/>
  <c r="U337" i="19"/>
  <c r="M246" i="19"/>
  <c r="U223" i="19"/>
  <c r="M198" i="19"/>
  <c r="M247" i="19"/>
  <c r="Q247" i="19"/>
  <c r="U247" i="19"/>
  <c r="I247" i="19"/>
  <c r="Q246" i="19"/>
  <c r="I246" i="19"/>
  <c r="U246" i="19"/>
  <c r="I232" i="19"/>
  <c r="I317" i="19"/>
  <c r="Q190" i="19"/>
  <c r="I368" i="19"/>
  <c r="Q317" i="19"/>
  <c r="I337" i="19"/>
  <c r="Q346" i="19"/>
  <c r="U320" i="19"/>
  <c r="U317" i="19"/>
  <c r="M320" i="19"/>
  <c r="M359" i="19"/>
  <c r="Q189" i="19"/>
  <c r="U189" i="19"/>
  <c r="M337" i="19"/>
  <c r="Q337" i="19"/>
  <c r="U368" i="19"/>
  <c r="I320" i="19"/>
  <c r="U359" i="19"/>
  <c r="I359" i="19"/>
  <c r="M368" i="19"/>
  <c r="Q368" i="19"/>
  <c r="Q320" i="19"/>
  <c r="Q359" i="19"/>
  <c r="Q217" i="19"/>
  <c r="Q240" i="19"/>
  <c r="I240" i="19"/>
  <c r="M317" i="19"/>
  <c r="U332" i="19"/>
  <c r="M332" i="19"/>
  <c r="Q332" i="19"/>
  <c r="I332" i="19"/>
  <c r="M340" i="19"/>
  <c r="U198" i="19"/>
  <c r="U340" i="19"/>
  <c r="Q198" i="19"/>
  <c r="I340" i="19"/>
  <c r="I198" i="19"/>
  <c r="U346" i="19"/>
  <c r="M346" i="19"/>
  <c r="Q340" i="19"/>
  <c r="I346" i="19"/>
  <c r="I283" i="19"/>
  <c r="U283" i="19"/>
  <c r="M283" i="19"/>
  <c r="Q283" i="19"/>
  <c r="U273" i="19"/>
  <c r="M273" i="19"/>
  <c r="Q273" i="19"/>
  <c r="I273" i="19"/>
  <c r="I321" i="19"/>
  <c r="U321" i="19"/>
  <c r="M321" i="19"/>
  <c r="Q321" i="19"/>
  <c r="I237" i="19"/>
  <c r="U237" i="19"/>
  <c r="Q237" i="19"/>
  <c r="M237" i="19"/>
  <c r="M408" i="19"/>
  <c r="Q408" i="19"/>
  <c r="I408" i="19"/>
  <c r="U408" i="19"/>
  <c r="M223" i="19"/>
  <c r="I223" i="19"/>
  <c r="Q223" i="19"/>
  <c r="Q287" i="19"/>
  <c r="U287" i="19"/>
  <c r="I287" i="19"/>
  <c r="M287" i="19"/>
  <c r="Q214" i="19"/>
  <c r="U214" i="19"/>
  <c r="M214" i="19"/>
  <c r="I214" i="19"/>
  <c r="I201" i="19"/>
  <c r="M201" i="19"/>
  <c r="U201" i="19"/>
  <c r="Q201" i="19"/>
  <c r="I195" i="19"/>
  <c r="U195" i="19"/>
  <c r="M195" i="19"/>
  <c r="Q195" i="19"/>
  <c r="I382" i="19"/>
  <c r="U382" i="19"/>
  <c r="M382" i="19"/>
  <c r="Q382" i="19"/>
  <c r="I399" i="19"/>
  <c r="U399" i="19"/>
  <c r="Q399" i="19"/>
  <c r="M399" i="19"/>
  <c r="I307" i="19"/>
  <c r="Q307" i="19"/>
  <c r="M307" i="19"/>
  <c r="U307" i="19"/>
  <c r="Q282" i="19"/>
  <c r="M282" i="19"/>
  <c r="U282" i="19"/>
  <c r="I282" i="19"/>
  <c r="M226" i="19"/>
  <c r="I226" i="19"/>
  <c r="U226" i="19"/>
  <c r="Q226" i="19"/>
  <c r="U315" i="19"/>
  <c r="I315" i="19"/>
  <c r="Q315" i="19"/>
  <c r="M315" i="19"/>
  <c r="U430" i="19"/>
  <c r="I430" i="19"/>
  <c r="M430" i="19"/>
  <c r="Q430" i="19"/>
  <c r="I231" i="19"/>
  <c r="U231" i="19"/>
  <c r="M231" i="19"/>
  <c r="Q231" i="19"/>
  <c r="U240" i="19"/>
  <c r="U308" i="19"/>
  <c r="Q308" i="19"/>
  <c r="M308" i="19"/>
  <c r="I308" i="19"/>
  <c r="I238" i="19"/>
  <c r="Q238" i="19"/>
  <c r="M238" i="19"/>
  <c r="U238" i="19"/>
  <c r="I233" i="19"/>
  <c r="U233" i="19"/>
  <c r="Q233" i="19"/>
  <c r="M233" i="19"/>
  <c r="Q210" i="19"/>
  <c r="M210" i="19"/>
  <c r="I210" i="19"/>
  <c r="U210" i="19"/>
  <c r="Q205" i="19"/>
  <c r="M205" i="19"/>
  <c r="U205" i="19"/>
  <c r="I205" i="19"/>
  <c r="M394" i="19"/>
  <c r="U394" i="19"/>
  <c r="I394" i="19"/>
  <c r="Q394" i="19"/>
  <c r="U487" i="19"/>
  <c r="I487" i="19"/>
  <c r="M487" i="19"/>
  <c r="Q487" i="19"/>
  <c r="U232" i="19"/>
  <c r="M232" i="19"/>
  <c r="Q296" i="19"/>
  <c r="M296" i="19"/>
  <c r="U296" i="19"/>
  <c r="I296" i="19"/>
  <c r="U241" i="19"/>
  <c r="I241" i="19"/>
  <c r="M241" i="19"/>
  <c r="Q241" i="19"/>
  <c r="M477" i="19"/>
  <c r="Q477" i="19"/>
  <c r="I477" i="19"/>
  <c r="U477" i="19"/>
  <c r="M309" i="19"/>
  <c r="I309" i="19"/>
  <c r="U309" i="19"/>
  <c r="Q309" i="19"/>
  <c r="U402" i="19"/>
  <c r="Q402" i="19"/>
  <c r="M402" i="19"/>
  <c r="I402" i="19"/>
  <c r="U327" i="19"/>
  <c r="Q327" i="19"/>
  <c r="M327" i="19"/>
  <c r="Q209" i="19"/>
  <c r="U209" i="19"/>
  <c r="I209" i="19"/>
  <c r="U269" i="19"/>
  <c r="I269" i="19"/>
  <c r="Q269" i="19"/>
  <c r="M269" i="19"/>
  <c r="I189" i="19"/>
  <c r="M189" i="19"/>
  <c r="Q421" i="19"/>
  <c r="I421" i="19"/>
  <c r="U421" i="19"/>
  <c r="M421" i="19"/>
  <c r="M227" i="19"/>
  <c r="U227" i="19"/>
  <c r="I227" i="19"/>
  <c r="Q227" i="19"/>
  <c r="M190" i="19"/>
  <c r="U190" i="19"/>
  <c r="I343" i="19"/>
  <c r="U343" i="19"/>
  <c r="Q343" i="19"/>
  <c r="M343" i="19"/>
  <c r="U217" i="19"/>
  <c r="M217" i="19"/>
  <c r="Q260" i="19"/>
  <c r="I260" i="19"/>
  <c r="U260" i="19"/>
  <c r="M260" i="19"/>
  <c r="A202" i="19"/>
  <c r="A214" i="19" s="1"/>
  <c r="A226" i="19" s="1"/>
  <c r="A238" i="19" s="1"/>
  <c r="A252" i="19"/>
  <c r="U266" i="19"/>
  <c r="M266" i="19"/>
  <c r="Q266" i="19"/>
  <c r="I266" i="19"/>
  <c r="U367" i="19"/>
  <c r="I367" i="19"/>
  <c r="M367" i="19"/>
  <c r="Q367" i="19"/>
  <c r="U215" i="19"/>
  <c r="I215" i="19"/>
  <c r="Q215" i="19"/>
  <c r="M215" i="19"/>
  <c r="M228" i="19"/>
  <c r="Q228" i="19"/>
  <c r="I228" i="19"/>
  <c r="U228" i="19"/>
  <c r="I323" i="19"/>
  <c r="U323" i="19"/>
  <c r="Q323" i="19"/>
  <c r="M323" i="19"/>
  <c r="I379" i="19"/>
  <c r="U379" i="19"/>
  <c r="Q379" i="19"/>
  <c r="M379" i="19"/>
  <c r="U192" i="19"/>
  <c r="I192" i="19"/>
  <c r="Q192" i="19"/>
  <c r="M192" i="19"/>
  <c r="AA1" i="19"/>
  <c r="AB1" i="19"/>
  <c r="V20" i="19"/>
  <c r="W20" i="19" s="1"/>
  <c r="Z20" i="19"/>
  <c r="E518" i="19" l="1"/>
  <c r="W518" i="19" s="1"/>
  <c r="W409" i="19"/>
  <c r="X409" i="19" s="1"/>
  <c r="V409" i="19"/>
  <c r="AB156" i="19"/>
  <c r="AI1346" i="22"/>
  <c r="AE1346" i="22"/>
  <c r="AF1346" i="22" s="1"/>
  <c r="AB132" i="19"/>
  <c r="AB198" i="19"/>
  <c r="AB150" i="19"/>
  <c r="AB168" i="19"/>
  <c r="AB138" i="19"/>
  <c r="AB228" i="19"/>
  <c r="AB190" i="19"/>
  <c r="AB394" i="19"/>
  <c r="AB210" i="19"/>
  <c r="AB282" i="19"/>
  <c r="AB214" i="19"/>
  <c r="AB408" i="19"/>
  <c r="AB174" i="19"/>
  <c r="AB379" i="19"/>
  <c r="AB477" i="19"/>
  <c r="AB144" i="19"/>
  <c r="AB227" i="19"/>
  <c r="AB189" i="19"/>
  <c r="AB327" i="19"/>
  <c r="AB317" i="19"/>
  <c r="AB217" i="19"/>
  <c r="V366" i="19"/>
  <c r="W366" i="19" s="1"/>
  <c r="AB162" i="19"/>
  <c r="AB192" i="19"/>
  <c r="AB215" i="19"/>
  <c r="AB367" i="19"/>
  <c r="AB266" i="19"/>
  <c r="AB260" i="19"/>
  <c r="AB421" i="19"/>
  <c r="AB402" i="19"/>
  <c r="AB309" i="19"/>
  <c r="AB241" i="19"/>
  <c r="AB296" i="19"/>
  <c r="AB487" i="19"/>
  <c r="AB205" i="19"/>
  <c r="AB308" i="19"/>
  <c r="AB231" i="19"/>
  <c r="AB307" i="19"/>
  <c r="AB382" i="19"/>
  <c r="AB195" i="19"/>
  <c r="AB201" i="19"/>
  <c r="AB287" i="19"/>
  <c r="AB223" i="19"/>
  <c r="AB224" i="19" s="1"/>
  <c r="AB346" i="19"/>
  <c r="AB359" i="19"/>
  <c r="AB320" i="19"/>
  <c r="AB232" i="19"/>
  <c r="AB246" i="19"/>
  <c r="AB247" i="19"/>
  <c r="AB202" i="19"/>
  <c r="AB180" i="19"/>
  <c r="AB323" i="19"/>
  <c r="AB343" i="19"/>
  <c r="AB233" i="19"/>
  <c r="AB238" i="19"/>
  <c r="AB430" i="19"/>
  <c r="AB315" i="19"/>
  <c r="AB226" i="19"/>
  <c r="AB237" i="19"/>
  <c r="AB321" i="19"/>
  <c r="AB283" i="19"/>
  <c r="AB340" i="19"/>
  <c r="AB240" i="19"/>
  <c r="AB337" i="19"/>
  <c r="AB368" i="19"/>
  <c r="W274" i="19"/>
  <c r="V249" i="19"/>
  <c r="W249" i="19" s="1"/>
  <c r="AB269" i="19"/>
  <c r="AB209" i="19"/>
  <c r="AB399" i="19"/>
  <c r="AB273" i="19"/>
  <c r="AB332" i="19"/>
  <c r="M264" i="19"/>
  <c r="Q264" i="19"/>
  <c r="AB63" i="19"/>
  <c r="Z202" i="19"/>
  <c r="Z63" i="19"/>
  <c r="X264" i="19"/>
  <c r="I264" i="19"/>
  <c r="Y326" i="19"/>
  <c r="U326" i="19" s="1"/>
  <c r="V348" i="19"/>
  <c r="W348" i="19" s="1"/>
  <c r="D714" i="19"/>
  <c r="D738" i="19"/>
  <c r="D690" i="19"/>
  <c r="D608" i="19"/>
  <c r="D666" i="19"/>
  <c r="D578" i="19"/>
  <c r="D635" i="19"/>
  <c r="D596" i="19"/>
  <c r="D654" i="19"/>
  <c r="V324" i="19"/>
  <c r="W324" i="19" s="1"/>
  <c r="V318" i="19"/>
  <c r="W318" i="19" s="1"/>
  <c r="Z144" i="19"/>
  <c r="Z162" i="19"/>
  <c r="Z150" i="19"/>
  <c r="Z340" i="19"/>
  <c r="Z215" i="19"/>
  <c r="Z217" i="19"/>
  <c r="Z223" i="19"/>
  <c r="Z224" i="19" s="1"/>
  <c r="Z246" i="19"/>
  <c r="Z168" i="19"/>
  <c r="AB186" i="19"/>
  <c r="Z156" i="19"/>
  <c r="Z138" i="19"/>
  <c r="Z231" i="19"/>
  <c r="Z399" i="19"/>
  <c r="Z195" i="19"/>
  <c r="Z190" i="19"/>
  <c r="Z186" i="19"/>
  <c r="Z132" i="19"/>
  <c r="Z327" i="19"/>
  <c r="Z309" i="19"/>
  <c r="Z241" i="19"/>
  <c r="Z205" i="19"/>
  <c r="Z308" i="19"/>
  <c r="Z198" i="19"/>
  <c r="Z247" i="19"/>
  <c r="Z323" i="19"/>
  <c r="Z408" i="19"/>
  <c r="Z368" i="19"/>
  <c r="Z228" i="19"/>
  <c r="Z367" i="19"/>
  <c r="Z269" i="19"/>
  <c r="Z402" i="19"/>
  <c r="Z296" i="19"/>
  <c r="Z487" i="19"/>
  <c r="Z287" i="19"/>
  <c r="Z359" i="19"/>
  <c r="Z343" i="19"/>
  <c r="Z233" i="19"/>
  <c r="Z430" i="19"/>
  <c r="Z226" i="19"/>
  <c r="Z321" i="19"/>
  <c r="Z283" i="19"/>
  <c r="Z240" i="19"/>
  <c r="Z317" i="19"/>
  <c r="Z379" i="19"/>
  <c r="Z266" i="19"/>
  <c r="Z260" i="19"/>
  <c r="Z421" i="19"/>
  <c r="Z209" i="19"/>
  <c r="Z307" i="19"/>
  <c r="Z382" i="19"/>
  <c r="Z201" i="19"/>
  <c r="Z273" i="19"/>
  <c r="Z346" i="19"/>
  <c r="Z320" i="19"/>
  <c r="Z232" i="19"/>
  <c r="Z394" i="19"/>
  <c r="Z210" i="19"/>
  <c r="Z282" i="19"/>
  <c r="Z214" i="19"/>
  <c r="V330" i="19"/>
  <c r="W330" i="19" s="1"/>
  <c r="Z174" i="19"/>
  <c r="Z180" i="19"/>
  <c r="Z332" i="19"/>
  <c r="Z192" i="19"/>
  <c r="Z227" i="19"/>
  <c r="Z189" i="19"/>
  <c r="Z238" i="19"/>
  <c r="Z315" i="19"/>
  <c r="Z237" i="19"/>
  <c r="Z337" i="19"/>
  <c r="E549" i="19"/>
  <c r="V549" i="19" s="1"/>
  <c r="W487" i="19"/>
  <c r="X487" i="19" s="1"/>
  <c r="E557" i="19"/>
  <c r="W495" i="19"/>
  <c r="X495" i="19" s="1"/>
  <c r="E437" i="19"/>
  <c r="W375" i="19"/>
  <c r="X375" i="19" s="1"/>
  <c r="V375" i="19"/>
  <c r="E544" i="19"/>
  <c r="W482" i="19"/>
  <c r="X482" i="19" s="1"/>
  <c r="V482" i="19"/>
  <c r="E500" i="19"/>
  <c r="W438" i="19"/>
  <c r="X438" i="19" s="1"/>
  <c r="E446" i="19"/>
  <c r="W384" i="19"/>
  <c r="X384" i="19" s="1"/>
  <c r="V384" i="19"/>
  <c r="E439" i="19"/>
  <c r="V439" i="19" s="1"/>
  <c r="W377" i="19"/>
  <c r="X377" i="19" s="1"/>
  <c r="E493" i="19"/>
  <c r="W431" i="19"/>
  <c r="X431" i="19" s="1"/>
  <c r="V431" i="19"/>
  <c r="E553" i="19"/>
  <c r="V553" i="19" s="1"/>
  <c r="W491" i="19"/>
  <c r="X491" i="19" s="1"/>
  <c r="E530" i="19"/>
  <c r="W468" i="19"/>
  <c r="X468" i="19" s="1"/>
  <c r="V468" i="19"/>
  <c r="E524" i="19"/>
  <c r="W462" i="19"/>
  <c r="X462" i="19" s="1"/>
  <c r="E512" i="19"/>
  <c r="W450" i="19"/>
  <c r="V450" i="19"/>
  <c r="E445" i="19"/>
  <c r="W383" i="19"/>
  <c r="X383" i="19" s="1"/>
  <c r="V383" i="19"/>
  <c r="V354" i="19"/>
  <c r="W354" i="19" s="1"/>
  <c r="E476" i="19"/>
  <c r="W414" i="19"/>
  <c r="X414" i="19" s="1"/>
  <c r="V414" i="19"/>
  <c r="E525" i="19"/>
  <c r="W463" i="19"/>
  <c r="X463" i="19" s="1"/>
  <c r="V463" i="19"/>
  <c r="E467" i="19"/>
  <c r="W405" i="19"/>
  <c r="X405" i="19" s="1"/>
  <c r="V405" i="19"/>
  <c r="E469" i="19"/>
  <c r="W407" i="19"/>
  <c r="X407" i="19" s="1"/>
  <c r="V407" i="19"/>
  <c r="V495" i="19"/>
  <c r="E545" i="19"/>
  <c r="W483" i="19"/>
  <c r="X483" i="19" s="1"/>
  <c r="V483" i="19"/>
  <c r="E477" i="19"/>
  <c r="Z477" i="19" s="1"/>
  <c r="W415" i="19"/>
  <c r="X415" i="19" s="1"/>
  <c r="V415" i="19"/>
  <c r="E473" i="19"/>
  <c r="W411" i="19"/>
  <c r="X411" i="19" s="1"/>
  <c r="V411" i="19"/>
  <c r="E486" i="19"/>
  <c r="W424" i="19"/>
  <c r="X424" i="19" s="1"/>
  <c r="V424" i="19"/>
  <c r="V372" i="19"/>
  <c r="W372" i="19" s="1"/>
  <c r="E453" i="19"/>
  <c r="W391" i="19"/>
  <c r="X391" i="19" s="1"/>
  <c r="V391" i="19"/>
  <c r="E523" i="19"/>
  <c r="W461" i="19"/>
  <c r="X461" i="19" s="1"/>
  <c r="V461" i="19"/>
  <c r="E451" i="19"/>
  <c r="W389" i="19"/>
  <c r="X389" i="19" s="1"/>
  <c r="V389" i="19"/>
  <c r="E488" i="19"/>
  <c r="W426" i="19"/>
  <c r="X426" i="19" s="1"/>
  <c r="V426" i="19"/>
  <c r="E447" i="19"/>
  <c r="W385" i="19"/>
  <c r="X385" i="19" s="1"/>
  <c r="V385" i="19"/>
  <c r="E527" i="19"/>
  <c r="W465" i="19"/>
  <c r="X465" i="19" s="1"/>
  <c r="V465" i="19"/>
  <c r="E533" i="19"/>
  <c r="V533" i="19" s="1"/>
  <c r="W471" i="19"/>
  <c r="X471" i="19" s="1"/>
  <c r="E475" i="19"/>
  <c r="W413" i="19"/>
  <c r="X413" i="19" s="1"/>
  <c r="V413" i="19"/>
  <c r="E520" i="19"/>
  <c r="W458" i="19"/>
  <c r="X458" i="19" s="1"/>
  <c r="E536" i="19"/>
  <c r="W474" i="19"/>
  <c r="X474" i="19" s="1"/>
  <c r="V474" i="19"/>
  <c r="E502" i="19"/>
  <c r="V502" i="19" s="1"/>
  <c r="W440" i="19"/>
  <c r="X440" i="19" s="1"/>
  <c r="E547" i="19"/>
  <c r="W485" i="19"/>
  <c r="X485" i="19" s="1"/>
  <c r="V485" i="19"/>
  <c r="E506" i="19"/>
  <c r="W444" i="19"/>
  <c r="X444" i="19" s="1"/>
  <c r="V444" i="19"/>
  <c r="W268" i="19"/>
  <c r="X218" i="19"/>
  <c r="X212" i="19"/>
  <c r="X230" i="19"/>
  <c r="X310" i="19"/>
  <c r="X224" i="19"/>
  <c r="X248" i="19"/>
  <c r="Y593" i="19"/>
  <c r="Y655" i="19" s="1"/>
  <c r="Y592" i="19"/>
  <c r="Y654" i="19" s="1"/>
  <c r="Y571" i="19"/>
  <c r="Y633" i="19" s="1"/>
  <c r="Y598" i="19"/>
  <c r="Y660" i="19" s="1"/>
  <c r="Y609" i="19"/>
  <c r="Y671" i="19" s="1"/>
  <c r="Y600" i="19"/>
  <c r="Y662" i="19" s="1"/>
  <c r="Y613" i="19"/>
  <c r="Y675" i="19" s="1"/>
  <c r="Y583" i="19"/>
  <c r="Y645" i="19" s="1"/>
  <c r="Y579" i="19"/>
  <c r="Y641" i="19" s="1"/>
  <c r="Y606" i="19"/>
  <c r="Y668" i="19" s="1"/>
  <c r="Y591" i="19"/>
  <c r="Y653" i="19" s="1"/>
  <c r="Y597" i="19"/>
  <c r="Y659" i="19" s="1"/>
  <c r="Y576" i="19"/>
  <c r="Y638" i="19" s="1"/>
  <c r="Y615" i="19"/>
  <c r="Y677" i="19" s="1"/>
  <c r="Y616" i="19"/>
  <c r="Y678" i="19" s="1"/>
  <c r="Y612" i="19"/>
  <c r="Y674" i="19" s="1"/>
  <c r="Y607" i="19"/>
  <c r="Y669" i="19" s="1"/>
  <c r="Y604" i="19"/>
  <c r="Y666" i="19" s="1"/>
  <c r="Y618" i="19"/>
  <c r="Y680" i="19" s="1"/>
  <c r="Y588" i="19"/>
  <c r="Y650" i="19" s="1"/>
  <c r="Y561" i="19"/>
  <c r="Y623" i="19" s="1"/>
  <c r="Y605" i="19"/>
  <c r="Y667" i="19" s="1"/>
  <c r="Y595" i="19"/>
  <c r="Y657" i="19" s="1"/>
  <c r="Y586" i="19"/>
  <c r="Y648" i="19" s="1"/>
  <c r="Y611" i="19"/>
  <c r="Y673" i="19" s="1"/>
  <c r="Y575" i="19"/>
  <c r="Y637" i="19" s="1"/>
  <c r="Y573" i="19"/>
  <c r="Y635" i="19" s="1"/>
  <c r="X236" i="19"/>
  <c r="X200" i="19"/>
  <c r="X206" i="19"/>
  <c r="Y567" i="19"/>
  <c r="Y629" i="19" s="1"/>
  <c r="Y619" i="19"/>
  <c r="Y681" i="19" s="1"/>
  <c r="Y568" i="19"/>
  <c r="Y630" i="19" s="1"/>
  <c r="Y577" i="19"/>
  <c r="Y639" i="19" s="1"/>
  <c r="Y581" i="19"/>
  <c r="Y643" i="19" s="1"/>
  <c r="Y563" i="19"/>
  <c r="Y625" i="19" s="1"/>
  <c r="Y580" i="19"/>
  <c r="Y642" i="19" s="1"/>
  <c r="X518" i="19"/>
  <c r="Y582" i="19"/>
  <c r="Y644" i="19" s="1"/>
  <c r="Y589" i="19"/>
  <c r="Y651" i="19" s="1"/>
  <c r="Y585" i="19"/>
  <c r="Y647" i="19" s="1"/>
  <c r="Y570" i="19"/>
  <c r="Y632" i="19" s="1"/>
  <c r="X194" i="19"/>
  <c r="X242" i="19"/>
  <c r="Y565" i="19"/>
  <c r="Y627" i="19" s="1"/>
  <c r="Y603" i="19"/>
  <c r="Y665" i="19" s="1"/>
  <c r="Y610" i="19"/>
  <c r="Y672" i="19" s="1"/>
  <c r="Y594" i="19"/>
  <c r="Y656" i="19" s="1"/>
  <c r="Y617" i="19"/>
  <c r="Y679" i="19" s="1"/>
  <c r="Y562" i="19"/>
  <c r="Y624" i="19" s="1"/>
  <c r="Y569" i="19"/>
  <c r="Y631" i="19" s="1"/>
  <c r="Y564" i="19"/>
  <c r="Y626" i="19" s="1"/>
  <c r="Y599" i="19"/>
  <c r="Y661" i="19" s="1"/>
  <c r="Y601" i="19"/>
  <c r="Y663" i="19" s="1"/>
  <c r="Y587" i="19"/>
  <c r="Y649" i="19" s="1"/>
  <c r="V336" i="19"/>
  <c r="E494" i="19"/>
  <c r="W494" i="19" s="1"/>
  <c r="X494" i="19" s="1"/>
  <c r="V432" i="19"/>
  <c r="E452" i="19"/>
  <c r="W452" i="19" s="1"/>
  <c r="X452" i="19" s="1"/>
  <c r="V390" i="19"/>
  <c r="E580" i="19"/>
  <c r="E642" i="19" s="1"/>
  <c r="V518" i="19"/>
  <c r="E455" i="19"/>
  <c r="W455" i="19" s="1"/>
  <c r="X455" i="19" s="1"/>
  <c r="V393" i="19"/>
  <c r="E457" i="19"/>
  <c r="W457" i="19" s="1"/>
  <c r="X457" i="19" s="1"/>
  <c r="V395" i="19"/>
  <c r="E459" i="19"/>
  <c r="W459" i="19" s="1"/>
  <c r="X459" i="19" s="1"/>
  <c r="V397" i="19"/>
  <c r="E492" i="19"/>
  <c r="W492" i="19" s="1"/>
  <c r="X492" i="19" s="1"/>
  <c r="V430" i="19"/>
  <c r="E489" i="19"/>
  <c r="W489" i="19" s="1"/>
  <c r="X489" i="19" s="1"/>
  <c r="V427" i="19"/>
  <c r="V422" i="19"/>
  <c r="W422" i="19" s="1"/>
  <c r="E541" i="19"/>
  <c r="W541" i="19" s="1"/>
  <c r="X541" i="19" s="1"/>
  <c r="V479" i="19"/>
  <c r="E543" i="19"/>
  <c r="W543" i="19" s="1"/>
  <c r="X543" i="19" s="1"/>
  <c r="V481" i="19"/>
  <c r="E542" i="19"/>
  <c r="W542" i="19" s="1"/>
  <c r="X542" i="19" s="1"/>
  <c r="V480" i="19"/>
  <c r="E470" i="19"/>
  <c r="W470" i="19" s="1"/>
  <c r="X470" i="19" s="1"/>
  <c r="V408" i="19"/>
  <c r="E464" i="19"/>
  <c r="W464" i="19" s="1"/>
  <c r="X464" i="19" s="1"/>
  <c r="V402" i="19"/>
  <c r="V404" i="19" s="1"/>
  <c r="W404" i="19" s="1"/>
  <c r="E449" i="19"/>
  <c r="W449" i="19" s="1"/>
  <c r="X449" i="19" s="1"/>
  <c r="V387" i="19"/>
  <c r="E443" i="19"/>
  <c r="W443" i="19" s="1"/>
  <c r="X443" i="19" s="1"/>
  <c r="V381" i="19"/>
  <c r="E441" i="19"/>
  <c r="W441" i="19" s="1"/>
  <c r="X441" i="19" s="1"/>
  <c r="V379" i="19"/>
  <c r="V438" i="19"/>
  <c r="V458" i="19"/>
  <c r="A314" i="19"/>
  <c r="A264" i="19"/>
  <c r="A276" i="19" s="1"/>
  <c r="A288" i="19" s="1"/>
  <c r="A300" i="19" s="1"/>
  <c r="I483" i="19"/>
  <c r="M483" i="19"/>
  <c r="Q483" i="19"/>
  <c r="U483" i="19"/>
  <c r="U456" i="19"/>
  <c r="I456" i="19"/>
  <c r="M456" i="19"/>
  <c r="Q456" i="19"/>
  <c r="I267" i="19"/>
  <c r="Q267" i="19"/>
  <c r="U267" i="19"/>
  <c r="M267" i="19"/>
  <c r="Q370" i="19"/>
  <c r="U370" i="19"/>
  <c r="I370" i="19"/>
  <c r="M370" i="19"/>
  <c r="M349" i="19"/>
  <c r="U349" i="19"/>
  <c r="I349" i="19"/>
  <c r="Q349" i="19"/>
  <c r="Q429" i="19"/>
  <c r="M429" i="19"/>
  <c r="U429" i="19"/>
  <c r="I429" i="19"/>
  <c r="I405" i="19"/>
  <c r="U405" i="19"/>
  <c r="Q405" i="19"/>
  <c r="M405" i="19"/>
  <c r="U331" i="19"/>
  <c r="I331" i="19"/>
  <c r="Q331" i="19"/>
  <c r="M331" i="19"/>
  <c r="I358" i="19"/>
  <c r="M358" i="19"/>
  <c r="Q358" i="19"/>
  <c r="U358" i="19"/>
  <c r="I369" i="19"/>
  <c r="M369" i="19"/>
  <c r="Q369" i="19"/>
  <c r="U369" i="19"/>
  <c r="Q461" i="19"/>
  <c r="U461" i="19"/>
  <c r="I461" i="19"/>
  <c r="M461" i="19"/>
  <c r="I383" i="19"/>
  <c r="Q383" i="19"/>
  <c r="U383" i="19"/>
  <c r="M383" i="19"/>
  <c r="I300" i="19"/>
  <c r="Q300" i="19"/>
  <c r="U300" i="19"/>
  <c r="M300" i="19"/>
  <c r="M277" i="19"/>
  <c r="U277" i="19"/>
  <c r="Q277" i="19"/>
  <c r="I277" i="19"/>
  <c r="Q279" i="19"/>
  <c r="M279" i="19"/>
  <c r="I279" i="19"/>
  <c r="U279" i="19"/>
  <c r="U289" i="19"/>
  <c r="I289" i="19"/>
  <c r="Q289" i="19"/>
  <c r="M289" i="19"/>
  <c r="I251" i="19"/>
  <c r="Q251" i="19"/>
  <c r="U251" i="19"/>
  <c r="M251" i="19"/>
  <c r="U389" i="19"/>
  <c r="Q389" i="19"/>
  <c r="I389" i="19"/>
  <c r="M389" i="19"/>
  <c r="I293" i="19"/>
  <c r="Q293" i="19"/>
  <c r="U293" i="19"/>
  <c r="M293" i="19"/>
  <c r="M344" i="19"/>
  <c r="Q344" i="19"/>
  <c r="I344" i="19"/>
  <c r="U344" i="19"/>
  <c r="I263" i="19"/>
  <c r="U263" i="19"/>
  <c r="Q263" i="19"/>
  <c r="M263" i="19"/>
  <c r="Q470" i="19"/>
  <c r="U470" i="19"/>
  <c r="I470" i="19"/>
  <c r="M470" i="19"/>
  <c r="Q299" i="19"/>
  <c r="I299" i="19"/>
  <c r="M299" i="19"/>
  <c r="U299" i="19"/>
  <c r="Q303" i="19"/>
  <c r="I303" i="19"/>
  <c r="M303" i="19"/>
  <c r="U303" i="19"/>
  <c r="U549" i="19"/>
  <c r="Q549" i="19"/>
  <c r="M549" i="19"/>
  <c r="I549" i="19"/>
  <c r="U295" i="19"/>
  <c r="I295" i="19"/>
  <c r="Q295" i="19"/>
  <c r="M295" i="19"/>
  <c r="I302" i="19"/>
  <c r="Q302" i="19"/>
  <c r="U302" i="19"/>
  <c r="M302" i="19"/>
  <c r="I288" i="19"/>
  <c r="U288" i="19"/>
  <c r="M288" i="19"/>
  <c r="Q288" i="19"/>
  <c r="U257" i="19"/>
  <c r="I257" i="19"/>
  <c r="M257" i="19"/>
  <c r="Q257" i="19"/>
  <c r="I276" i="19"/>
  <c r="Q276" i="19"/>
  <c r="U276" i="19"/>
  <c r="M276" i="19"/>
  <c r="U290" i="19"/>
  <c r="M290" i="19"/>
  <c r="Q290" i="19"/>
  <c r="I290" i="19"/>
  <c r="I322" i="19"/>
  <c r="M322" i="19"/>
  <c r="Q322" i="19"/>
  <c r="U322" i="19"/>
  <c r="U252" i="19"/>
  <c r="I252" i="19"/>
  <c r="Q252" i="19"/>
  <c r="M252" i="19"/>
  <c r="M444" i="19"/>
  <c r="Q444" i="19"/>
  <c r="U444" i="19"/>
  <c r="I444" i="19"/>
  <c r="Q345" i="19"/>
  <c r="U345" i="19"/>
  <c r="M345" i="19"/>
  <c r="I345" i="19"/>
  <c r="Q328" i="19"/>
  <c r="I328" i="19"/>
  <c r="U328" i="19"/>
  <c r="M328" i="19"/>
  <c r="U271" i="19"/>
  <c r="Q271" i="19"/>
  <c r="M271" i="19"/>
  <c r="I271" i="19"/>
  <c r="I371" i="19"/>
  <c r="M371" i="19"/>
  <c r="U371" i="19"/>
  <c r="Q371" i="19"/>
  <c r="U539" i="19"/>
  <c r="Q539" i="19"/>
  <c r="I539" i="19"/>
  <c r="M539" i="19"/>
  <c r="U294" i="19"/>
  <c r="Q294" i="19"/>
  <c r="I294" i="19"/>
  <c r="M294" i="19"/>
  <c r="I272" i="19"/>
  <c r="Q272" i="19"/>
  <c r="M272" i="19"/>
  <c r="U272" i="19"/>
  <c r="I285" i="19"/>
  <c r="U285" i="19"/>
  <c r="Q285" i="19"/>
  <c r="M285" i="19"/>
  <c r="M464" i="19"/>
  <c r="Q464" i="19"/>
  <c r="U464" i="19"/>
  <c r="I464" i="19"/>
  <c r="Q492" i="19"/>
  <c r="U492" i="19"/>
  <c r="I492" i="19"/>
  <c r="M492" i="19"/>
  <c r="U377" i="19"/>
  <c r="Q377" i="19"/>
  <c r="M377" i="19"/>
  <c r="I377" i="19"/>
  <c r="I335" i="19"/>
  <c r="U335" i="19"/>
  <c r="M335" i="19"/>
  <c r="Q335" i="19"/>
  <c r="I385" i="19"/>
  <c r="U385" i="19"/>
  <c r="Q385" i="19"/>
  <c r="M385" i="19"/>
  <c r="I441" i="19"/>
  <c r="U441" i="19"/>
  <c r="Q441" i="19"/>
  <c r="M441" i="19"/>
  <c r="I254" i="19"/>
  <c r="Q254" i="19"/>
  <c r="U254" i="19"/>
  <c r="M254" i="19"/>
  <c r="Z1" i="19"/>
  <c r="V1" i="19"/>
  <c r="W1" i="19" s="1"/>
  <c r="AB200" i="19" l="1"/>
  <c r="AB218" i="19"/>
  <c r="AB212" i="19"/>
  <c r="AB230" i="19"/>
  <c r="AB194" i="19"/>
  <c r="V311" i="19"/>
  <c r="W311" i="19" s="1"/>
  <c r="AB377" i="19"/>
  <c r="AB464" i="19"/>
  <c r="AB345" i="19"/>
  <c r="AB444" i="19"/>
  <c r="AB290" i="19"/>
  <c r="AB549" i="19"/>
  <c r="AB277" i="19"/>
  <c r="AB429" i="19"/>
  <c r="AB264" i="19"/>
  <c r="AB441" i="19"/>
  <c r="AB385" i="19"/>
  <c r="AB492" i="19"/>
  <c r="AB285" i="19"/>
  <c r="AB286" i="19" s="1"/>
  <c r="AB294" i="19"/>
  <c r="AB539" i="19"/>
  <c r="AB371" i="19"/>
  <c r="AB322" i="19"/>
  <c r="AB288" i="19"/>
  <c r="AB302" i="19"/>
  <c r="AB470" i="19"/>
  <c r="AB263" i="19"/>
  <c r="AB344" i="19"/>
  <c r="AB293" i="19"/>
  <c r="AB389" i="19"/>
  <c r="AB251" i="19"/>
  <c r="AB279" i="19"/>
  <c r="AB300" i="19"/>
  <c r="AB383" i="19"/>
  <c r="AB369" i="19"/>
  <c r="AB358" i="19"/>
  <c r="AB405" i="19"/>
  <c r="AB349" i="19"/>
  <c r="AB370" i="19"/>
  <c r="AB267" i="19"/>
  <c r="AB483" i="19"/>
  <c r="AB242" i="19"/>
  <c r="AB206" i="19"/>
  <c r="AB236" i="19"/>
  <c r="AB328" i="19"/>
  <c r="AB252" i="19"/>
  <c r="AB257" i="19"/>
  <c r="AB262" i="19" s="1"/>
  <c r="AB295" i="19"/>
  <c r="AB303" i="19"/>
  <c r="AB299" i="19"/>
  <c r="AB289" i="19"/>
  <c r="AB254" i="19"/>
  <c r="AB276" i="19"/>
  <c r="AB461" i="19"/>
  <c r="AB271" i="19"/>
  <c r="AB331" i="19"/>
  <c r="AB456" i="19"/>
  <c r="AB335" i="19"/>
  <c r="AB272" i="19"/>
  <c r="AB125" i="19"/>
  <c r="Z125" i="19"/>
  <c r="Z264" i="19"/>
  <c r="Y388" i="19"/>
  <c r="X388" i="19" s="1"/>
  <c r="I326" i="19"/>
  <c r="X326" i="19"/>
  <c r="M326" i="19"/>
  <c r="Q326" i="19"/>
  <c r="Y686" i="19"/>
  <c r="Q624" i="19"/>
  <c r="M624" i="19"/>
  <c r="U624" i="19"/>
  <c r="I624" i="19"/>
  <c r="Q668" i="19"/>
  <c r="U668" i="19"/>
  <c r="M668" i="19"/>
  <c r="Y730" i="19"/>
  <c r="I668" i="19"/>
  <c r="Q679" i="19"/>
  <c r="M679" i="19"/>
  <c r="Y741" i="19"/>
  <c r="I679" i="19"/>
  <c r="U679" i="19"/>
  <c r="Y709" i="19"/>
  <c r="U647" i="19"/>
  <c r="I647" i="19"/>
  <c r="Q647" i="19"/>
  <c r="M647" i="19"/>
  <c r="Y692" i="19"/>
  <c r="U630" i="19"/>
  <c r="I630" i="19"/>
  <c r="Q630" i="19"/>
  <c r="M630" i="19"/>
  <c r="I673" i="19"/>
  <c r="U673" i="19"/>
  <c r="M673" i="19"/>
  <c r="Y735" i="19"/>
  <c r="Q673" i="19"/>
  <c r="Q669" i="19"/>
  <c r="U669" i="19"/>
  <c r="M669" i="19"/>
  <c r="Y731" i="19"/>
  <c r="I669" i="19"/>
  <c r="Y703" i="19"/>
  <c r="M641" i="19"/>
  <c r="Q641" i="19"/>
  <c r="U641" i="19"/>
  <c r="I641" i="19"/>
  <c r="U655" i="19"/>
  <c r="Q655" i="19"/>
  <c r="M655" i="19"/>
  <c r="Y717" i="19"/>
  <c r="I655" i="19"/>
  <c r="Q639" i="19"/>
  <c r="M639" i="19"/>
  <c r="I639" i="19"/>
  <c r="U639" i="19"/>
  <c r="Y701" i="19"/>
  <c r="E704" i="19"/>
  <c r="V642" i="19"/>
  <c r="W642" i="19"/>
  <c r="X642" i="19" s="1"/>
  <c r="Y718" i="19"/>
  <c r="M656" i="19"/>
  <c r="Q656" i="19"/>
  <c r="U656" i="19"/>
  <c r="I656" i="19"/>
  <c r="Y713" i="19"/>
  <c r="M651" i="19"/>
  <c r="I651" i="19"/>
  <c r="Q651" i="19"/>
  <c r="U651" i="19"/>
  <c r="I681" i="19"/>
  <c r="U681" i="19"/>
  <c r="Y743" i="19"/>
  <c r="M681" i="19"/>
  <c r="Q681" i="19"/>
  <c r="I648" i="19"/>
  <c r="Y710" i="19"/>
  <c r="U648" i="19"/>
  <c r="Q648" i="19"/>
  <c r="M648" i="19"/>
  <c r="U674" i="19"/>
  <c r="Q674" i="19"/>
  <c r="M674" i="19"/>
  <c r="I674" i="19"/>
  <c r="Y736" i="19"/>
  <c r="Y707" i="19"/>
  <c r="I645" i="19"/>
  <c r="M645" i="19"/>
  <c r="U645" i="19"/>
  <c r="Q645" i="19"/>
  <c r="Y699" i="19"/>
  <c r="U637" i="19"/>
  <c r="M637" i="19"/>
  <c r="I637" i="19"/>
  <c r="Q637" i="19"/>
  <c r="Y711" i="19"/>
  <c r="Q649" i="19"/>
  <c r="U649" i="19"/>
  <c r="I649" i="19"/>
  <c r="M649" i="19"/>
  <c r="U644" i="19"/>
  <c r="Q644" i="19"/>
  <c r="Y706" i="19"/>
  <c r="M644" i="19"/>
  <c r="I644" i="19"/>
  <c r="U657" i="19"/>
  <c r="I657" i="19"/>
  <c r="Y719" i="19"/>
  <c r="M657" i="19"/>
  <c r="Q657" i="19"/>
  <c r="U678" i="19"/>
  <c r="Q678" i="19"/>
  <c r="Y740" i="19"/>
  <c r="I678" i="19"/>
  <c r="M678" i="19"/>
  <c r="Y725" i="19"/>
  <c r="I663" i="19"/>
  <c r="M663" i="19"/>
  <c r="Q663" i="19"/>
  <c r="U663" i="19"/>
  <c r="U665" i="19"/>
  <c r="Y727" i="19"/>
  <c r="Q665" i="19"/>
  <c r="I665" i="19"/>
  <c r="M665" i="19"/>
  <c r="Y729" i="19"/>
  <c r="I667" i="19"/>
  <c r="U667" i="19"/>
  <c r="M667" i="19"/>
  <c r="Q667" i="19"/>
  <c r="M677" i="19"/>
  <c r="Y739" i="19"/>
  <c r="Q677" i="19"/>
  <c r="U677" i="19"/>
  <c r="I677" i="19"/>
  <c r="U662" i="19"/>
  <c r="Q662" i="19"/>
  <c r="M662" i="19"/>
  <c r="I662" i="19"/>
  <c r="Y724" i="19"/>
  <c r="Q666" i="19"/>
  <c r="Y728" i="19"/>
  <c r="U666" i="19"/>
  <c r="I666" i="19"/>
  <c r="M666" i="19"/>
  <c r="I672" i="19"/>
  <c r="M672" i="19"/>
  <c r="Q672" i="19"/>
  <c r="Y734" i="19"/>
  <c r="U672" i="19"/>
  <c r="M629" i="19"/>
  <c r="I629" i="19"/>
  <c r="Q629" i="19"/>
  <c r="Y691" i="19"/>
  <c r="U629" i="19"/>
  <c r="U675" i="19"/>
  <c r="Q675" i="19"/>
  <c r="M675" i="19"/>
  <c r="Y737" i="19"/>
  <c r="I675" i="19"/>
  <c r="I661" i="19"/>
  <c r="Y723" i="19"/>
  <c r="U661" i="19"/>
  <c r="M661" i="19"/>
  <c r="Q661" i="19"/>
  <c r="U627" i="19"/>
  <c r="Y689" i="19"/>
  <c r="Q627" i="19"/>
  <c r="M627" i="19"/>
  <c r="I627" i="19"/>
  <c r="Y704" i="19"/>
  <c r="Q642" i="19"/>
  <c r="U642" i="19"/>
  <c r="M642" i="19"/>
  <c r="I642" i="19"/>
  <c r="I623" i="19"/>
  <c r="Y685" i="19"/>
  <c r="M623" i="19"/>
  <c r="U623" i="19"/>
  <c r="Q623" i="19"/>
  <c r="I638" i="19"/>
  <c r="U638" i="19"/>
  <c r="M638" i="19"/>
  <c r="Y700" i="19"/>
  <c r="Q638" i="19"/>
  <c r="Y733" i="19"/>
  <c r="U671" i="19"/>
  <c r="M671" i="19"/>
  <c r="Q671" i="19"/>
  <c r="I671" i="19"/>
  <c r="M632" i="19"/>
  <c r="Y694" i="19"/>
  <c r="U632" i="19"/>
  <c r="I632" i="19"/>
  <c r="Q632" i="19"/>
  <c r="Y716" i="19"/>
  <c r="Q654" i="19"/>
  <c r="M654" i="19"/>
  <c r="I654" i="19"/>
  <c r="U654" i="19"/>
  <c r="Y688" i="19"/>
  <c r="U626" i="19"/>
  <c r="Q626" i="19"/>
  <c r="M626" i="19"/>
  <c r="I626" i="19"/>
  <c r="M650" i="19"/>
  <c r="I650" i="19"/>
  <c r="Y712" i="19"/>
  <c r="Q650" i="19"/>
  <c r="U650" i="19"/>
  <c r="U659" i="19"/>
  <c r="M659" i="19"/>
  <c r="I659" i="19"/>
  <c r="Y721" i="19"/>
  <c r="Q659" i="19"/>
  <c r="Y687" i="19"/>
  <c r="U625" i="19"/>
  <c r="I625" i="19"/>
  <c r="M625" i="19"/>
  <c r="Q625" i="19"/>
  <c r="Q660" i="19"/>
  <c r="M660" i="19"/>
  <c r="Y722" i="19"/>
  <c r="U660" i="19"/>
  <c r="I660" i="19"/>
  <c r="Y693" i="19"/>
  <c r="U631" i="19"/>
  <c r="M631" i="19"/>
  <c r="Q631" i="19"/>
  <c r="I631" i="19"/>
  <c r="I643" i="19"/>
  <c r="U643" i="19"/>
  <c r="M643" i="19"/>
  <c r="Y705" i="19"/>
  <c r="Q643" i="19"/>
  <c r="Y697" i="19"/>
  <c r="I635" i="19"/>
  <c r="U635" i="19"/>
  <c r="Q635" i="19"/>
  <c r="M635" i="19"/>
  <c r="Q680" i="19"/>
  <c r="Y742" i="19"/>
  <c r="U680" i="19"/>
  <c r="I680" i="19"/>
  <c r="M680" i="19"/>
  <c r="I653" i="19"/>
  <c r="U653" i="19"/>
  <c r="Y715" i="19"/>
  <c r="Q653" i="19"/>
  <c r="M653" i="19"/>
  <c r="M633" i="19"/>
  <c r="I633" i="19"/>
  <c r="Y695" i="19"/>
  <c r="Q633" i="19"/>
  <c r="U633" i="19"/>
  <c r="D716" i="19"/>
  <c r="D658" i="19"/>
  <c r="D728" i="19"/>
  <c r="D670" i="19"/>
  <c r="D697" i="19"/>
  <c r="D640" i="19"/>
  <c r="V386" i="19"/>
  <c r="W386" i="19" s="1"/>
  <c r="V428" i="19"/>
  <c r="W428" i="19" s="1"/>
  <c r="V380" i="19"/>
  <c r="W380" i="19" s="1"/>
  <c r="Z248" i="19"/>
  <c r="Z218" i="19"/>
  <c r="Z272" i="19"/>
  <c r="Z302" i="19"/>
  <c r="Z293" i="19"/>
  <c r="Z251" i="19"/>
  <c r="Z358" i="19"/>
  <c r="Z405" i="19"/>
  <c r="Z267" i="19"/>
  <c r="Z483" i="19"/>
  <c r="Z310" i="19"/>
  <c r="Z200" i="19"/>
  <c r="AB248" i="19"/>
  <c r="Z236" i="19"/>
  <c r="Z212" i="19"/>
  <c r="Z444" i="19"/>
  <c r="Z277" i="19"/>
  <c r="Z429" i="19"/>
  <c r="Z242" i="19"/>
  <c r="Z206" i="19"/>
  <c r="Z194" i="19"/>
  <c r="Z263" i="19"/>
  <c r="Z300" i="19"/>
  <c r="Z441" i="19"/>
  <c r="Z492" i="19"/>
  <c r="Z294" i="19"/>
  <c r="Z470" i="19"/>
  <c r="Z344" i="19"/>
  <c r="Z389" i="19"/>
  <c r="Z370" i="19"/>
  <c r="Z230" i="19"/>
  <c r="Z328" i="19"/>
  <c r="Z295" i="19"/>
  <c r="Z303" i="19"/>
  <c r="Z289" i="19"/>
  <c r="Z331" i="19"/>
  <c r="Z456" i="19"/>
  <c r="Z335" i="19"/>
  <c r="Z285" i="19"/>
  <c r="Z286" i="19" s="1"/>
  <c r="Z371" i="19"/>
  <c r="Z322" i="19"/>
  <c r="Z276" i="19"/>
  <c r="Z288" i="19"/>
  <c r="Z383" i="19"/>
  <c r="Z369" i="19"/>
  <c r="Z377" i="19"/>
  <c r="Z464" i="19"/>
  <c r="Z271" i="19"/>
  <c r="Z345" i="19"/>
  <c r="Z290" i="19"/>
  <c r="Z549" i="19"/>
  <c r="Z254" i="19"/>
  <c r="Z385" i="19"/>
  <c r="Z279" i="19"/>
  <c r="Z461" i="19"/>
  <c r="Z349" i="19"/>
  <c r="Z252" i="19"/>
  <c r="Z257" i="19"/>
  <c r="Z262" i="19" s="1"/>
  <c r="Z299" i="19"/>
  <c r="E586" i="19"/>
  <c r="E648" i="19" s="1"/>
  <c r="W524" i="19"/>
  <c r="X524" i="19" s="1"/>
  <c r="E619" i="19"/>
  <c r="E681" i="19" s="1"/>
  <c r="W557" i="19"/>
  <c r="X557" i="19" s="1"/>
  <c r="E568" i="19"/>
  <c r="E630" i="19" s="1"/>
  <c r="W506" i="19"/>
  <c r="X506" i="19" s="1"/>
  <c r="V506" i="19"/>
  <c r="E531" i="19"/>
  <c r="W469" i="19"/>
  <c r="X469" i="19" s="1"/>
  <c r="V469" i="19"/>
  <c r="E587" i="19"/>
  <c r="E649" i="19" s="1"/>
  <c r="W525" i="19"/>
  <c r="X525" i="19" s="1"/>
  <c r="V525" i="19"/>
  <c r="E598" i="19"/>
  <c r="E660" i="19" s="1"/>
  <c r="W536" i="19"/>
  <c r="X536" i="19" s="1"/>
  <c r="V536" i="19"/>
  <c r="E537" i="19"/>
  <c r="W475" i="19"/>
  <c r="X475" i="19" s="1"/>
  <c r="V475" i="19"/>
  <c r="E513" i="19"/>
  <c r="W451" i="19"/>
  <c r="X451" i="19" s="1"/>
  <c r="V451" i="19"/>
  <c r="E539" i="19"/>
  <c r="Z539" i="19" s="1"/>
  <c r="W477" i="19"/>
  <c r="X477" i="19" s="1"/>
  <c r="V477" i="19"/>
  <c r="E562" i="19"/>
  <c r="V562" i="19" s="1"/>
  <c r="W500" i="19"/>
  <c r="X500" i="19" s="1"/>
  <c r="E555" i="19"/>
  <c r="W493" i="19"/>
  <c r="X493" i="19" s="1"/>
  <c r="V493" i="19"/>
  <c r="M561" i="19"/>
  <c r="U561" i="19"/>
  <c r="Q561" i="19"/>
  <c r="I561" i="19"/>
  <c r="V434" i="19"/>
  <c r="W434" i="19" s="1"/>
  <c r="E582" i="19"/>
  <c r="W520" i="19"/>
  <c r="X520" i="19" s="1"/>
  <c r="E595" i="19"/>
  <c r="E657" i="19" s="1"/>
  <c r="W533" i="19"/>
  <c r="X533" i="19" s="1"/>
  <c r="E585" i="19"/>
  <c r="E647" i="19" s="1"/>
  <c r="W523" i="19"/>
  <c r="X523" i="19" s="1"/>
  <c r="V523" i="19"/>
  <c r="V416" i="19"/>
  <c r="W416" i="19" s="1"/>
  <c r="E607" i="19"/>
  <c r="E669" i="19" s="1"/>
  <c r="W545" i="19"/>
  <c r="X545" i="19" s="1"/>
  <c r="V545" i="19"/>
  <c r="E529" i="19"/>
  <c r="W467" i="19"/>
  <c r="X467" i="19" s="1"/>
  <c r="V467" i="19"/>
  <c r="E501" i="19"/>
  <c r="V501" i="19" s="1"/>
  <c r="W439" i="19"/>
  <c r="X439" i="19" s="1"/>
  <c r="E606" i="19"/>
  <c r="E668" i="19" s="1"/>
  <c r="W544" i="19"/>
  <c r="X544" i="19" s="1"/>
  <c r="V544" i="19"/>
  <c r="E609" i="19"/>
  <c r="E671" i="19" s="1"/>
  <c r="W547" i="19"/>
  <c r="X547" i="19" s="1"/>
  <c r="V547" i="19"/>
  <c r="E538" i="19"/>
  <c r="W476" i="19"/>
  <c r="X476" i="19" s="1"/>
  <c r="V476" i="19"/>
  <c r="V580" i="19"/>
  <c r="W580" i="19"/>
  <c r="X580" i="19" s="1"/>
  <c r="E507" i="19"/>
  <c r="W445" i="19"/>
  <c r="X445" i="19" s="1"/>
  <c r="V445" i="19"/>
  <c r="E574" i="19"/>
  <c r="E636" i="19" s="1"/>
  <c r="W512" i="19"/>
  <c r="V512" i="19"/>
  <c r="E592" i="19"/>
  <c r="E654" i="19" s="1"/>
  <c r="W530" i="19"/>
  <c r="X530" i="19" s="1"/>
  <c r="V530" i="19"/>
  <c r="E611" i="19"/>
  <c r="E673" i="19" s="1"/>
  <c r="W549" i="19"/>
  <c r="X549" i="19" s="1"/>
  <c r="E509" i="19"/>
  <c r="W447" i="19"/>
  <c r="X447" i="19" s="1"/>
  <c r="V447" i="19"/>
  <c r="V557" i="19"/>
  <c r="V524" i="19"/>
  <c r="E564" i="19"/>
  <c r="E626" i="19" s="1"/>
  <c r="W502" i="19"/>
  <c r="X502" i="19" s="1"/>
  <c r="E550" i="19"/>
  <c r="W488" i="19"/>
  <c r="X488" i="19" s="1"/>
  <c r="V488" i="19"/>
  <c r="E535" i="19"/>
  <c r="W473" i="19"/>
  <c r="X473" i="19" s="1"/>
  <c r="V473" i="19"/>
  <c r="AB310" i="19"/>
  <c r="E548" i="19"/>
  <c r="W486" i="19"/>
  <c r="X486" i="19" s="1"/>
  <c r="V486" i="19"/>
  <c r="V410" i="19"/>
  <c r="W410" i="19" s="1"/>
  <c r="E589" i="19"/>
  <c r="E651" i="19" s="1"/>
  <c r="W527" i="19"/>
  <c r="X527" i="19" s="1"/>
  <c r="V527" i="19"/>
  <c r="E515" i="19"/>
  <c r="W453" i="19"/>
  <c r="X453" i="19" s="1"/>
  <c r="V453" i="19"/>
  <c r="E615" i="19"/>
  <c r="E677" i="19" s="1"/>
  <c r="W553" i="19"/>
  <c r="X553" i="19" s="1"/>
  <c r="E508" i="19"/>
  <c r="W446" i="19"/>
  <c r="X446" i="19" s="1"/>
  <c r="V446" i="19"/>
  <c r="E499" i="19"/>
  <c r="W437" i="19"/>
  <c r="X437" i="19" s="1"/>
  <c r="V437" i="19"/>
  <c r="W336" i="19"/>
  <c r="X274" i="19"/>
  <c r="X372" i="19"/>
  <c r="X286" i="19"/>
  <c r="X280" i="19"/>
  <c r="X292" i="19"/>
  <c r="X268" i="19"/>
  <c r="X256" i="19"/>
  <c r="X262" i="19"/>
  <c r="X304" i="19"/>
  <c r="X298" i="19"/>
  <c r="V392" i="19"/>
  <c r="W392" i="19" s="1"/>
  <c r="E556" i="19"/>
  <c r="W556" i="19" s="1"/>
  <c r="X556" i="19" s="1"/>
  <c r="V494" i="19"/>
  <c r="E551" i="19"/>
  <c r="W551" i="19" s="1"/>
  <c r="X551" i="19" s="1"/>
  <c r="V489" i="19"/>
  <c r="E554" i="19"/>
  <c r="W554" i="19" s="1"/>
  <c r="X554" i="19" s="1"/>
  <c r="V492" i="19"/>
  <c r="E521" i="19"/>
  <c r="W521" i="19" s="1"/>
  <c r="X521" i="19" s="1"/>
  <c r="V459" i="19"/>
  <c r="E519" i="19"/>
  <c r="W519" i="19" s="1"/>
  <c r="X519" i="19" s="1"/>
  <c r="V457" i="19"/>
  <c r="E517" i="19"/>
  <c r="W517" i="19" s="1"/>
  <c r="X517" i="19" s="1"/>
  <c r="V455" i="19"/>
  <c r="E514" i="19"/>
  <c r="W514" i="19" s="1"/>
  <c r="X514" i="19" s="1"/>
  <c r="V452" i="19"/>
  <c r="V398" i="19"/>
  <c r="E603" i="19"/>
  <c r="E665" i="19" s="1"/>
  <c r="V541" i="19"/>
  <c r="V484" i="19"/>
  <c r="W484" i="19" s="1"/>
  <c r="E604" i="19"/>
  <c r="E666" i="19" s="1"/>
  <c r="V542" i="19"/>
  <c r="E605" i="19"/>
  <c r="E667" i="19" s="1"/>
  <c r="V543" i="19"/>
  <c r="E526" i="19"/>
  <c r="W526" i="19" s="1"/>
  <c r="X526" i="19" s="1"/>
  <c r="V464" i="19"/>
  <c r="V466" i="19" s="1"/>
  <c r="W466" i="19" s="1"/>
  <c r="E532" i="19"/>
  <c r="W532" i="19" s="1"/>
  <c r="X532" i="19" s="1"/>
  <c r="V470" i="19"/>
  <c r="E511" i="19"/>
  <c r="W511" i="19" s="1"/>
  <c r="X511" i="19" s="1"/>
  <c r="V449" i="19"/>
  <c r="E503" i="19"/>
  <c r="W503" i="19" s="1"/>
  <c r="X503" i="19" s="1"/>
  <c r="V441" i="19"/>
  <c r="E505" i="19"/>
  <c r="W505" i="19" s="1"/>
  <c r="X505" i="19" s="1"/>
  <c r="V443" i="19"/>
  <c r="V500" i="19"/>
  <c r="V520" i="19"/>
  <c r="I397" i="19"/>
  <c r="U397" i="19"/>
  <c r="Q397" i="19"/>
  <c r="M397" i="19"/>
  <c r="I338" i="19"/>
  <c r="M338" i="19"/>
  <c r="Q338" i="19"/>
  <c r="U338" i="19"/>
  <c r="I325" i="19"/>
  <c r="Q325" i="19"/>
  <c r="M325" i="19"/>
  <c r="U325" i="19"/>
  <c r="M313" i="19"/>
  <c r="I313" i="19"/>
  <c r="Q313" i="19"/>
  <c r="U313" i="19"/>
  <c r="M362" i="19"/>
  <c r="Q362" i="19"/>
  <c r="I362" i="19"/>
  <c r="U362" i="19"/>
  <c r="U393" i="19"/>
  <c r="M393" i="19"/>
  <c r="I393" i="19"/>
  <c r="Q393" i="19"/>
  <c r="I545" i="19"/>
  <c r="U545" i="19"/>
  <c r="M545" i="19"/>
  <c r="Q545" i="19"/>
  <c r="M361" i="19"/>
  <c r="U361" i="19"/>
  <c r="Q361" i="19"/>
  <c r="I361" i="19"/>
  <c r="U532" i="19"/>
  <c r="I532" i="19"/>
  <c r="M532" i="19"/>
  <c r="Q532" i="19"/>
  <c r="I420" i="19"/>
  <c r="U420" i="19"/>
  <c r="Q420" i="19"/>
  <c r="M420" i="19"/>
  <c r="U518" i="19"/>
  <c r="M518" i="19"/>
  <c r="I518" i="19"/>
  <c r="Q518" i="19"/>
  <c r="U433" i="19"/>
  <c r="I433" i="19"/>
  <c r="Q433" i="19"/>
  <c r="M433" i="19"/>
  <c r="Q384" i="19"/>
  <c r="I384" i="19"/>
  <c r="U384" i="19"/>
  <c r="M384" i="19"/>
  <c r="U364" i="19"/>
  <c r="M364" i="19"/>
  <c r="Q364" i="19"/>
  <c r="I364" i="19"/>
  <c r="M451" i="19"/>
  <c r="Q451" i="19"/>
  <c r="U451" i="19"/>
  <c r="I451" i="19"/>
  <c r="I491" i="19"/>
  <c r="M491" i="19"/>
  <c r="Q491" i="19"/>
  <c r="U491" i="19"/>
  <c r="A326" i="19"/>
  <c r="A338" i="19" s="1"/>
  <c r="A350" i="19" s="1"/>
  <c r="A362" i="19" s="1"/>
  <c r="A376" i="19"/>
  <c r="M352" i="19"/>
  <c r="I352" i="19"/>
  <c r="U352" i="19"/>
  <c r="Q352" i="19"/>
  <c r="U526" i="19"/>
  <c r="M526" i="19"/>
  <c r="Q526" i="19"/>
  <c r="I526" i="19"/>
  <c r="Q601" i="19"/>
  <c r="U601" i="19"/>
  <c r="I601" i="19"/>
  <c r="M601" i="19"/>
  <c r="I314" i="19"/>
  <c r="U314" i="19"/>
  <c r="M314" i="19"/>
  <c r="Q314" i="19"/>
  <c r="Q319" i="19"/>
  <c r="U319" i="19"/>
  <c r="I319" i="19"/>
  <c r="M319" i="19"/>
  <c r="I350" i="19"/>
  <c r="U350" i="19"/>
  <c r="Q350" i="19"/>
  <c r="M350" i="19"/>
  <c r="I355" i="19"/>
  <c r="Q355" i="19"/>
  <c r="M355" i="19"/>
  <c r="U355" i="19"/>
  <c r="I341" i="19"/>
  <c r="Q341" i="19"/>
  <c r="U341" i="19"/>
  <c r="M341" i="19"/>
  <c r="M431" i="19"/>
  <c r="Q431" i="19"/>
  <c r="U431" i="19"/>
  <c r="I431" i="19"/>
  <c r="Q329" i="19"/>
  <c r="I329" i="19"/>
  <c r="M329" i="19"/>
  <c r="U329" i="19"/>
  <c r="I390" i="19"/>
  <c r="U390" i="19"/>
  <c r="Q390" i="19"/>
  <c r="M390" i="19"/>
  <c r="U333" i="19"/>
  <c r="Q333" i="19"/>
  <c r="M333" i="19"/>
  <c r="I333" i="19"/>
  <c r="Q506" i="19"/>
  <c r="M506" i="19"/>
  <c r="U506" i="19"/>
  <c r="I506" i="19"/>
  <c r="Q365" i="19"/>
  <c r="U365" i="19"/>
  <c r="M365" i="19"/>
  <c r="I365" i="19"/>
  <c r="M411" i="19"/>
  <c r="I411" i="19"/>
  <c r="Q411" i="19"/>
  <c r="U411" i="19"/>
  <c r="U554" i="19"/>
  <c r="M554" i="19"/>
  <c r="I554" i="19"/>
  <c r="Q554" i="19"/>
  <c r="U611" i="19"/>
  <c r="Q611" i="19"/>
  <c r="I611" i="19"/>
  <c r="M611" i="19"/>
  <c r="U339" i="19"/>
  <c r="I339" i="19"/>
  <c r="M339" i="19"/>
  <c r="Q339" i="19"/>
  <c r="U523" i="19"/>
  <c r="Q523" i="19"/>
  <c r="I523" i="19"/>
  <c r="M523" i="19"/>
  <c r="Q467" i="19"/>
  <c r="U467" i="19"/>
  <c r="I467" i="19"/>
  <c r="M467" i="19"/>
  <c r="I432" i="19"/>
  <c r="U432" i="19"/>
  <c r="Q432" i="19"/>
  <c r="M432" i="19"/>
  <c r="U439" i="19"/>
  <c r="I439" i="19"/>
  <c r="Q439" i="19"/>
  <c r="M439" i="19"/>
  <c r="I347" i="19"/>
  <c r="U347" i="19"/>
  <c r="Q347" i="19"/>
  <c r="M347" i="19"/>
  <c r="Q334" i="19"/>
  <c r="U334" i="19"/>
  <c r="M334" i="19"/>
  <c r="I334" i="19"/>
  <c r="I356" i="19"/>
  <c r="U356" i="19"/>
  <c r="M356" i="19"/>
  <c r="Q356" i="19"/>
  <c r="I407" i="19"/>
  <c r="U407" i="19"/>
  <c r="M407" i="19"/>
  <c r="Q407" i="19"/>
  <c r="I357" i="19"/>
  <c r="M357" i="19"/>
  <c r="U357" i="19"/>
  <c r="Q357" i="19"/>
  <c r="I406" i="19"/>
  <c r="U406" i="19"/>
  <c r="M406" i="19"/>
  <c r="Q406" i="19"/>
  <c r="U351" i="19"/>
  <c r="M351" i="19"/>
  <c r="I351" i="19"/>
  <c r="Q351" i="19"/>
  <c r="U445" i="19"/>
  <c r="I445" i="19"/>
  <c r="M445" i="19"/>
  <c r="Q445" i="19"/>
  <c r="U447" i="19"/>
  <c r="Q447" i="19"/>
  <c r="M447" i="19"/>
  <c r="I447" i="19"/>
  <c r="I503" i="19"/>
  <c r="U503" i="19"/>
  <c r="Q503" i="19"/>
  <c r="M503" i="19"/>
  <c r="Q316" i="19"/>
  <c r="I316" i="19"/>
  <c r="U316" i="19"/>
  <c r="M316" i="19"/>
  <c r="AB660" i="19" l="1"/>
  <c r="AB503" i="19"/>
  <c r="AB406" i="19"/>
  <c r="AB356" i="19"/>
  <c r="AB347" i="19"/>
  <c r="AB348" i="19" s="1"/>
  <c r="AB341" i="19"/>
  <c r="AB518" i="19"/>
  <c r="AB362" i="19"/>
  <c r="AB561" i="19"/>
  <c r="AB626" i="19"/>
  <c r="AB656" i="19"/>
  <c r="AB679" i="19"/>
  <c r="AB668" i="19"/>
  <c r="AB274" i="19"/>
  <c r="AB351" i="19"/>
  <c r="AB467" i="19"/>
  <c r="AB611" i="19"/>
  <c r="AB554" i="19"/>
  <c r="AB319" i="19"/>
  <c r="AB324" i="19" s="1"/>
  <c r="AB601" i="19"/>
  <c r="AB491" i="19"/>
  <c r="AB420" i="19"/>
  <c r="AB654" i="19"/>
  <c r="AB662" i="19"/>
  <c r="AB677" i="19"/>
  <c r="AB649" i="19"/>
  <c r="AB639" i="19"/>
  <c r="AB256" i="19"/>
  <c r="AB292" i="19"/>
  <c r="AB357" i="19"/>
  <c r="AB390" i="19"/>
  <c r="AB355" i="19"/>
  <c r="AB350" i="19"/>
  <c r="AB545" i="19"/>
  <c r="AB325" i="19"/>
  <c r="AB447" i="19"/>
  <c r="AB445" i="19"/>
  <c r="AB439" i="19"/>
  <c r="AB339" i="19"/>
  <c r="AB411" i="19"/>
  <c r="AB365" i="19"/>
  <c r="AB506" i="19"/>
  <c r="AB329" i="19"/>
  <c r="AB431" i="19"/>
  <c r="AB526" i="19"/>
  <c r="AB352" i="19"/>
  <c r="AB451" i="19"/>
  <c r="AB364" i="19"/>
  <c r="AB384" i="19"/>
  <c r="AB433" i="19"/>
  <c r="AB532" i="19"/>
  <c r="AB361" i="19"/>
  <c r="AB313" i="19"/>
  <c r="V472" i="19"/>
  <c r="W472" i="19" s="1"/>
  <c r="AB633" i="19"/>
  <c r="AB653" i="19"/>
  <c r="AB680" i="19"/>
  <c r="AB631" i="19"/>
  <c r="AB625" i="19"/>
  <c r="AB632" i="19"/>
  <c r="AB671" i="19"/>
  <c r="AB623" i="19"/>
  <c r="AB627" i="19"/>
  <c r="AB675" i="19"/>
  <c r="AB629" i="19"/>
  <c r="AB672" i="19"/>
  <c r="AB666" i="19"/>
  <c r="AB665" i="19"/>
  <c r="AB678" i="19"/>
  <c r="AB637" i="19"/>
  <c r="AB674" i="19"/>
  <c r="AB651" i="19"/>
  <c r="AB655" i="19"/>
  <c r="AB669" i="19"/>
  <c r="AB630" i="19"/>
  <c r="AB624" i="19"/>
  <c r="AB326" i="19"/>
  <c r="AB280" i="19"/>
  <c r="AB304" i="19"/>
  <c r="AB298" i="19"/>
  <c r="AB268" i="19"/>
  <c r="AB407" i="19"/>
  <c r="AB432" i="19"/>
  <c r="AB314" i="19"/>
  <c r="AB635" i="19"/>
  <c r="AB659" i="19"/>
  <c r="AB650" i="19"/>
  <c r="AB638" i="19"/>
  <c r="AB661" i="19"/>
  <c r="AB667" i="19"/>
  <c r="AB663" i="19"/>
  <c r="AB657" i="19"/>
  <c r="AB681" i="19"/>
  <c r="AB673" i="19"/>
  <c r="AB316" i="19"/>
  <c r="AB334" i="19"/>
  <c r="AB333" i="19"/>
  <c r="AB648" i="19"/>
  <c r="AB338" i="19"/>
  <c r="W398" i="19"/>
  <c r="V373" i="19"/>
  <c r="W373" i="19" s="1"/>
  <c r="AB523" i="19"/>
  <c r="AB393" i="19"/>
  <c r="AB397" i="19"/>
  <c r="AB643" i="19"/>
  <c r="AB642" i="19"/>
  <c r="AB644" i="19"/>
  <c r="AB645" i="19"/>
  <c r="AB641" i="19"/>
  <c r="AB647" i="19"/>
  <c r="Z187" i="19"/>
  <c r="AB187" i="19"/>
  <c r="Z268" i="19"/>
  <c r="U388" i="19"/>
  <c r="M388" i="19"/>
  <c r="Z326" i="19"/>
  <c r="Q388" i="19"/>
  <c r="I388" i="19"/>
  <c r="Y450" i="19"/>
  <c r="X450" i="19" s="1"/>
  <c r="Z274" i="19"/>
  <c r="V442" i="19"/>
  <c r="W442" i="19" s="1"/>
  <c r="X658" i="19"/>
  <c r="X670" i="19"/>
  <c r="Z654" i="19"/>
  <c r="W677" i="19"/>
  <c r="X677" i="19" s="1"/>
  <c r="E739" i="19"/>
  <c r="V677" i="19"/>
  <c r="E730" i="19"/>
  <c r="W668" i="19"/>
  <c r="X668" i="19" s="1"/>
  <c r="V668" i="19"/>
  <c r="E731" i="19"/>
  <c r="W669" i="19"/>
  <c r="X669" i="19" s="1"/>
  <c r="V669" i="19"/>
  <c r="W582" i="19"/>
  <c r="X582" i="19" s="1"/>
  <c r="E644" i="19"/>
  <c r="E692" i="19"/>
  <c r="W630" i="19"/>
  <c r="X630" i="19" s="1"/>
  <c r="V630" i="19"/>
  <c r="Z660" i="19"/>
  <c r="U716" i="19"/>
  <c r="I716" i="19"/>
  <c r="M716" i="19"/>
  <c r="Q716" i="19"/>
  <c r="M727" i="19"/>
  <c r="U727" i="19"/>
  <c r="I727" i="19"/>
  <c r="Q727" i="19"/>
  <c r="M713" i="19"/>
  <c r="U713" i="19"/>
  <c r="Q713" i="19"/>
  <c r="I713" i="19"/>
  <c r="V704" i="19"/>
  <c r="W704" i="19"/>
  <c r="X704" i="19" s="1"/>
  <c r="M731" i="19"/>
  <c r="I731" i="19"/>
  <c r="Q731" i="19"/>
  <c r="U731" i="19"/>
  <c r="Z673" i="19"/>
  <c r="Z647" i="19"/>
  <c r="X652" i="19"/>
  <c r="M704" i="19"/>
  <c r="Q704" i="19"/>
  <c r="U704" i="19"/>
  <c r="I704" i="19"/>
  <c r="Q743" i="19"/>
  <c r="U743" i="19"/>
  <c r="M743" i="19"/>
  <c r="I743" i="19"/>
  <c r="Q701" i="19"/>
  <c r="U701" i="19"/>
  <c r="I701" i="19"/>
  <c r="M701" i="19"/>
  <c r="W667" i="19"/>
  <c r="X667" i="19" s="1"/>
  <c r="E729" i="19"/>
  <c r="V667" i="19"/>
  <c r="E698" i="19"/>
  <c r="W636" i="19"/>
  <c r="V636" i="19"/>
  <c r="W562" i="19"/>
  <c r="X562" i="19" s="1"/>
  <c r="E624" i="19"/>
  <c r="E711" i="19"/>
  <c r="W649" i="19"/>
  <c r="X649" i="19" s="1"/>
  <c r="V649" i="19"/>
  <c r="V681" i="19"/>
  <c r="W681" i="19"/>
  <c r="X681" i="19" s="1"/>
  <c r="E743" i="19"/>
  <c r="I722" i="19"/>
  <c r="U722" i="19"/>
  <c r="M722" i="19"/>
  <c r="Q722" i="19"/>
  <c r="U733" i="19"/>
  <c r="M733" i="19"/>
  <c r="Q733" i="19"/>
  <c r="I733" i="19"/>
  <c r="I723" i="19"/>
  <c r="Q723" i="19"/>
  <c r="M723" i="19"/>
  <c r="U723" i="19"/>
  <c r="Q691" i="19"/>
  <c r="U691" i="19"/>
  <c r="I691" i="19"/>
  <c r="M691" i="19"/>
  <c r="U711" i="19"/>
  <c r="M711" i="19"/>
  <c r="Q711" i="19"/>
  <c r="I711" i="19"/>
  <c r="X646" i="19"/>
  <c r="U709" i="19"/>
  <c r="M709" i="19"/>
  <c r="I709" i="19"/>
  <c r="Q709" i="19"/>
  <c r="M740" i="19"/>
  <c r="U740" i="19"/>
  <c r="Q740" i="19"/>
  <c r="I740" i="19"/>
  <c r="M688" i="19"/>
  <c r="I688" i="19"/>
  <c r="Q688" i="19"/>
  <c r="U688" i="19"/>
  <c r="M685" i="19"/>
  <c r="Q685" i="19"/>
  <c r="U685" i="19"/>
  <c r="I685" i="19"/>
  <c r="X682" i="19"/>
  <c r="Z677" i="19"/>
  <c r="Z667" i="19"/>
  <c r="I706" i="19"/>
  <c r="Q706" i="19"/>
  <c r="M706" i="19"/>
  <c r="U706" i="19"/>
  <c r="Z681" i="19"/>
  <c r="Z630" i="19"/>
  <c r="W666" i="19"/>
  <c r="X666" i="19" s="1"/>
  <c r="E728" i="19"/>
  <c r="V666" i="19"/>
  <c r="E688" i="19"/>
  <c r="V626" i="19"/>
  <c r="W626" i="19"/>
  <c r="X626" i="19" s="1"/>
  <c r="V673" i="19"/>
  <c r="W673" i="19"/>
  <c r="X673" i="19" s="1"/>
  <c r="E735" i="19"/>
  <c r="E709" i="19"/>
  <c r="V647" i="19"/>
  <c r="W647" i="19"/>
  <c r="X647" i="19" s="1"/>
  <c r="E710" i="19"/>
  <c r="V648" i="19"/>
  <c r="W648" i="19"/>
  <c r="X648" i="19" s="1"/>
  <c r="Q695" i="19"/>
  <c r="M695" i="19"/>
  <c r="U695" i="19"/>
  <c r="I695" i="19"/>
  <c r="M712" i="19"/>
  <c r="Q712" i="19"/>
  <c r="I712" i="19"/>
  <c r="U712" i="19"/>
  <c r="U694" i="19"/>
  <c r="I694" i="19"/>
  <c r="Q694" i="19"/>
  <c r="M694" i="19"/>
  <c r="Q700" i="19"/>
  <c r="U700" i="19"/>
  <c r="I700" i="19"/>
  <c r="M700" i="19"/>
  <c r="X628" i="19"/>
  <c r="X634" i="19"/>
  <c r="I729" i="19"/>
  <c r="M729" i="19"/>
  <c r="Q729" i="19"/>
  <c r="U729" i="19"/>
  <c r="Q707" i="19"/>
  <c r="I707" i="19"/>
  <c r="M707" i="19"/>
  <c r="U707" i="19"/>
  <c r="V478" i="19"/>
  <c r="W478" i="19" s="1"/>
  <c r="E733" i="19"/>
  <c r="V671" i="19"/>
  <c r="W671" i="19"/>
  <c r="X671" i="19" s="1"/>
  <c r="M697" i="19"/>
  <c r="U697" i="19"/>
  <c r="Q697" i="19"/>
  <c r="I697" i="19"/>
  <c r="Z642" i="19"/>
  <c r="U689" i="19"/>
  <c r="Q689" i="19"/>
  <c r="I689" i="19"/>
  <c r="M689" i="19"/>
  <c r="Q737" i="19"/>
  <c r="I737" i="19"/>
  <c r="M737" i="19"/>
  <c r="U737" i="19"/>
  <c r="M736" i="19"/>
  <c r="U736" i="19"/>
  <c r="Q736" i="19"/>
  <c r="I736" i="19"/>
  <c r="Q710" i="19"/>
  <c r="U710" i="19"/>
  <c r="M710" i="19"/>
  <c r="I710" i="19"/>
  <c r="M718" i="19"/>
  <c r="Q718" i="19"/>
  <c r="U718" i="19"/>
  <c r="I718" i="19"/>
  <c r="Q735" i="19"/>
  <c r="U735" i="19"/>
  <c r="M735" i="19"/>
  <c r="I735" i="19"/>
  <c r="Q692" i="19"/>
  <c r="M692" i="19"/>
  <c r="I692" i="19"/>
  <c r="U692" i="19"/>
  <c r="U741" i="19"/>
  <c r="Q741" i="19"/>
  <c r="I741" i="19"/>
  <c r="M741" i="19"/>
  <c r="W657" i="19"/>
  <c r="X657" i="19" s="1"/>
  <c r="V657" i="19"/>
  <c r="E719" i="19"/>
  <c r="Q721" i="19"/>
  <c r="U721" i="19"/>
  <c r="M721" i="19"/>
  <c r="I721" i="19"/>
  <c r="Z671" i="19"/>
  <c r="X676" i="19"/>
  <c r="U728" i="19"/>
  <c r="Q728" i="19"/>
  <c r="M728" i="19"/>
  <c r="I728" i="19"/>
  <c r="Q724" i="19"/>
  <c r="U724" i="19"/>
  <c r="I724" i="19"/>
  <c r="M724" i="19"/>
  <c r="Q739" i="19"/>
  <c r="U739" i="19"/>
  <c r="I739" i="19"/>
  <c r="M739" i="19"/>
  <c r="Z665" i="19"/>
  <c r="M725" i="19"/>
  <c r="Q725" i="19"/>
  <c r="U725" i="19"/>
  <c r="I725" i="19"/>
  <c r="U719" i="19"/>
  <c r="Q719" i="19"/>
  <c r="I719" i="19"/>
  <c r="M719" i="19"/>
  <c r="Z648" i="19"/>
  <c r="Z651" i="19"/>
  <c r="U717" i="19"/>
  <c r="M717" i="19"/>
  <c r="Q717" i="19"/>
  <c r="I717" i="19"/>
  <c r="M703" i="19"/>
  <c r="Q703" i="19"/>
  <c r="I703" i="19"/>
  <c r="U703" i="19"/>
  <c r="Z668" i="19"/>
  <c r="U715" i="19"/>
  <c r="I715" i="19"/>
  <c r="M715" i="19"/>
  <c r="Q715" i="19"/>
  <c r="Q687" i="19"/>
  <c r="U687" i="19"/>
  <c r="M687" i="19"/>
  <c r="I687" i="19"/>
  <c r="E727" i="19"/>
  <c r="W665" i="19"/>
  <c r="X665" i="19" s="1"/>
  <c r="V665" i="19"/>
  <c r="E713" i="19"/>
  <c r="W651" i="19"/>
  <c r="X651" i="19" s="1"/>
  <c r="V651" i="19"/>
  <c r="W654" i="19"/>
  <c r="X654" i="19" s="1"/>
  <c r="V654" i="19"/>
  <c r="E716" i="19"/>
  <c r="E722" i="19"/>
  <c r="W660" i="19"/>
  <c r="X660" i="19" s="1"/>
  <c r="V660" i="19"/>
  <c r="Z666" i="19"/>
  <c r="M742" i="19"/>
  <c r="Q742" i="19"/>
  <c r="U742" i="19"/>
  <c r="I742" i="19"/>
  <c r="M705" i="19"/>
  <c r="I705" i="19"/>
  <c r="U705" i="19"/>
  <c r="Q705" i="19"/>
  <c r="I693" i="19"/>
  <c r="M693" i="19"/>
  <c r="Q693" i="19"/>
  <c r="U693" i="19"/>
  <c r="X664" i="19"/>
  <c r="Z626" i="19"/>
  <c r="U734" i="19"/>
  <c r="I734" i="19"/>
  <c r="Q734" i="19"/>
  <c r="M734" i="19"/>
  <c r="Z657" i="19"/>
  <c r="Z649" i="19"/>
  <c r="Q699" i="19"/>
  <c r="U699" i="19"/>
  <c r="I699" i="19"/>
  <c r="M699" i="19"/>
  <c r="Z669" i="19"/>
  <c r="Q730" i="19"/>
  <c r="U730" i="19"/>
  <c r="M730" i="19"/>
  <c r="I730" i="19"/>
  <c r="Q686" i="19"/>
  <c r="U686" i="19"/>
  <c r="I686" i="19"/>
  <c r="M686" i="19"/>
  <c r="D732" i="19"/>
  <c r="D720" i="19"/>
  <c r="D702" i="19"/>
  <c r="V490" i="19"/>
  <c r="W490" i="19" s="1"/>
  <c r="V582" i="19"/>
  <c r="V448" i="19"/>
  <c r="W448" i="19" s="1"/>
  <c r="Z304" i="19"/>
  <c r="Z280" i="19"/>
  <c r="Z406" i="19"/>
  <c r="Z357" i="19"/>
  <c r="Z407" i="19"/>
  <c r="Z356" i="19"/>
  <c r="Z347" i="19"/>
  <c r="Z348" i="19" s="1"/>
  <c r="Z432" i="19"/>
  <c r="Z341" i="19"/>
  <c r="Z355" i="19"/>
  <c r="Z350" i="19"/>
  <c r="Z314" i="19"/>
  <c r="Z362" i="19"/>
  <c r="Z372" i="19"/>
  <c r="AB372" i="19"/>
  <c r="Z351" i="19"/>
  <c r="Z523" i="19"/>
  <c r="Z611" i="19"/>
  <c r="Z319" i="19"/>
  <c r="Z324" i="19" s="1"/>
  <c r="Z491" i="19"/>
  <c r="Z420" i="19"/>
  <c r="Z338" i="19"/>
  <c r="Z316" i="19"/>
  <c r="Z411" i="19"/>
  <c r="Z352" i="19"/>
  <c r="Z451" i="19"/>
  <c r="Z390" i="19"/>
  <c r="Z518" i="19"/>
  <c r="Z334" i="19"/>
  <c r="Z365" i="19"/>
  <c r="Z333" i="19"/>
  <c r="Z526" i="19"/>
  <c r="Z384" i="19"/>
  <c r="Z532" i="19"/>
  <c r="Z467" i="19"/>
  <c r="Z554" i="19"/>
  <c r="Z545" i="19"/>
  <c r="Z325" i="19"/>
  <c r="Z397" i="19"/>
  <c r="Z503" i="19"/>
  <c r="Z447" i="19"/>
  <c r="Z445" i="19"/>
  <c r="Z439" i="19"/>
  <c r="Z339" i="19"/>
  <c r="Z329" i="19"/>
  <c r="Z364" i="19"/>
  <c r="Z361" i="19"/>
  <c r="Z292" i="19"/>
  <c r="Z298" i="19"/>
  <c r="Z393" i="19"/>
  <c r="Z506" i="19"/>
  <c r="Z431" i="19"/>
  <c r="Z433" i="19"/>
  <c r="Z313" i="19"/>
  <c r="Z256" i="19"/>
  <c r="V496" i="19"/>
  <c r="W496" i="19" s="1"/>
  <c r="W587" i="19"/>
  <c r="X587" i="19" s="1"/>
  <c r="V587" i="19"/>
  <c r="V603" i="19"/>
  <c r="W603" i="19"/>
  <c r="X603" i="19" s="1"/>
  <c r="W564" i="19"/>
  <c r="X564" i="19" s="1"/>
  <c r="V564" i="19"/>
  <c r="W611" i="19"/>
  <c r="X611" i="19" s="1"/>
  <c r="V611" i="19"/>
  <c r="E599" i="19"/>
  <c r="E661" i="19" s="1"/>
  <c r="Z661" i="19" s="1"/>
  <c r="W537" i="19"/>
  <c r="X537" i="19" s="1"/>
  <c r="V537" i="19"/>
  <c r="W615" i="19"/>
  <c r="X615" i="19" s="1"/>
  <c r="V615" i="19"/>
  <c r="W589" i="19"/>
  <c r="X589" i="19" s="1"/>
  <c r="V589" i="19"/>
  <c r="E563" i="19"/>
  <c r="E625" i="19" s="1"/>
  <c r="W501" i="19"/>
  <c r="X501" i="19" s="1"/>
  <c r="E600" i="19"/>
  <c r="E662" i="19" s="1"/>
  <c r="Z662" i="19" s="1"/>
  <c r="W538" i="19"/>
  <c r="X538" i="19" s="1"/>
  <c r="V538" i="19"/>
  <c r="E597" i="19"/>
  <c r="E659" i="19" s="1"/>
  <c r="W535" i="19"/>
  <c r="X535" i="19" s="1"/>
  <c r="V535" i="19"/>
  <c r="E569" i="19"/>
  <c r="E631" i="19" s="1"/>
  <c r="W507" i="19"/>
  <c r="X507" i="19" s="1"/>
  <c r="V507" i="19"/>
  <c r="W609" i="19"/>
  <c r="X609" i="19" s="1"/>
  <c r="V609" i="19"/>
  <c r="E601" i="19"/>
  <c r="W539" i="19"/>
  <c r="X539" i="19" s="1"/>
  <c r="V539" i="19"/>
  <c r="E593" i="19"/>
  <c r="E655" i="19" s="1"/>
  <c r="Z655" i="19" s="1"/>
  <c r="W531" i="19"/>
  <c r="X531" i="19" s="1"/>
  <c r="V531" i="19"/>
  <c r="E570" i="19"/>
  <c r="E632" i="19" s="1"/>
  <c r="Z632" i="19" s="1"/>
  <c r="W508" i="19"/>
  <c r="X508" i="19" s="1"/>
  <c r="V508" i="19"/>
  <c r="V605" i="19"/>
  <c r="W605" i="19"/>
  <c r="X605" i="19" s="1"/>
  <c r="E610" i="19"/>
  <c r="E672" i="19" s="1"/>
  <c r="W548" i="19"/>
  <c r="X548" i="19" s="1"/>
  <c r="V548" i="19"/>
  <c r="W592" i="19"/>
  <c r="X592" i="19" s="1"/>
  <c r="V592" i="19"/>
  <c r="E617" i="19"/>
  <c r="E679" i="19" s="1"/>
  <c r="W555" i="19"/>
  <c r="X555" i="19" s="1"/>
  <c r="V555" i="19"/>
  <c r="W598" i="19"/>
  <c r="X598" i="19" s="1"/>
  <c r="V598" i="19"/>
  <c r="W606" i="19"/>
  <c r="X606" i="19" s="1"/>
  <c r="V606" i="19"/>
  <c r="W607" i="19"/>
  <c r="X607" i="19" s="1"/>
  <c r="V607" i="19"/>
  <c r="E561" i="19"/>
  <c r="W499" i="19"/>
  <c r="X499" i="19" s="1"/>
  <c r="V499" i="19"/>
  <c r="E571" i="19"/>
  <c r="E633" i="19" s="1"/>
  <c r="Z633" i="19" s="1"/>
  <c r="W509" i="19"/>
  <c r="X509" i="19" s="1"/>
  <c r="V509" i="19"/>
  <c r="E591" i="19"/>
  <c r="E653" i="19" s="1"/>
  <c r="Z653" i="19" s="1"/>
  <c r="W529" i="19"/>
  <c r="X529" i="19" s="1"/>
  <c r="V529" i="19"/>
  <c r="W585" i="19"/>
  <c r="X585" i="19" s="1"/>
  <c r="V585" i="19"/>
  <c r="W619" i="19"/>
  <c r="X619" i="19" s="1"/>
  <c r="V619" i="19"/>
  <c r="W586" i="19"/>
  <c r="X586" i="19" s="1"/>
  <c r="V586" i="19"/>
  <c r="V604" i="19"/>
  <c r="W604" i="19"/>
  <c r="X604" i="19" s="1"/>
  <c r="E612" i="19"/>
  <c r="E674" i="19" s="1"/>
  <c r="W550" i="19"/>
  <c r="X550" i="19" s="1"/>
  <c r="V550" i="19"/>
  <c r="E575" i="19"/>
  <c r="E637" i="19" s="1"/>
  <c r="W513" i="19"/>
  <c r="X513" i="19" s="1"/>
  <c r="V513" i="19"/>
  <c r="E577" i="19"/>
  <c r="E639" i="19" s="1"/>
  <c r="W515" i="19"/>
  <c r="X515" i="19" s="1"/>
  <c r="V515" i="19"/>
  <c r="W574" i="19"/>
  <c r="V574" i="19"/>
  <c r="W595" i="19"/>
  <c r="X595" i="19" s="1"/>
  <c r="V595" i="19"/>
  <c r="W568" i="19"/>
  <c r="X568" i="19" s="1"/>
  <c r="V568" i="19"/>
  <c r="X434" i="19"/>
  <c r="X336" i="19"/>
  <c r="X354" i="19"/>
  <c r="X348" i="19"/>
  <c r="X324" i="19"/>
  <c r="X318" i="19"/>
  <c r="X360" i="19"/>
  <c r="X366" i="19"/>
  <c r="X330" i="19"/>
  <c r="X342" i="19"/>
  <c r="V460" i="19"/>
  <c r="E618" i="19"/>
  <c r="E680" i="19" s="1"/>
  <c r="V556" i="19"/>
  <c r="V454" i="19"/>
  <c r="W454" i="19" s="1"/>
  <c r="E576" i="19"/>
  <c r="E638" i="19" s="1"/>
  <c r="Z638" i="19" s="1"/>
  <c r="V514" i="19"/>
  <c r="E579" i="19"/>
  <c r="E641" i="19" s="1"/>
  <c r="V517" i="19"/>
  <c r="E581" i="19"/>
  <c r="E643" i="19" s="1"/>
  <c r="V519" i="19"/>
  <c r="E583" i="19"/>
  <c r="E645" i="19" s="1"/>
  <c r="V521" i="19"/>
  <c r="E616" i="19"/>
  <c r="E678" i="19" s="1"/>
  <c r="V554" i="19"/>
  <c r="E613" i="19"/>
  <c r="E675" i="19" s="1"/>
  <c r="V551" i="19"/>
  <c r="V546" i="19"/>
  <c r="W546" i="19" s="1"/>
  <c r="E588" i="19"/>
  <c r="E650" i="19" s="1"/>
  <c r="V526" i="19"/>
  <c r="V528" i="19" s="1"/>
  <c r="W528" i="19" s="1"/>
  <c r="E594" i="19"/>
  <c r="E656" i="19" s="1"/>
  <c r="Z656" i="19" s="1"/>
  <c r="V532" i="19"/>
  <c r="E573" i="19"/>
  <c r="E635" i="19" s="1"/>
  <c r="Z635" i="19" s="1"/>
  <c r="V511" i="19"/>
  <c r="E567" i="19"/>
  <c r="E629" i="19" s="1"/>
  <c r="V505" i="19"/>
  <c r="E565" i="19"/>
  <c r="E627" i="19" s="1"/>
  <c r="V503" i="19"/>
  <c r="I507" i="19"/>
  <c r="Q507" i="19"/>
  <c r="U507" i="19"/>
  <c r="M507" i="19"/>
  <c r="I529" i="19"/>
  <c r="Q529" i="19"/>
  <c r="M529" i="19"/>
  <c r="U529" i="19"/>
  <c r="M616" i="19"/>
  <c r="Q616" i="19"/>
  <c r="I616" i="19"/>
  <c r="U616" i="19"/>
  <c r="Q381" i="19"/>
  <c r="M381" i="19"/>
  <c r="U381" i="19"/>
  <c r="I381" i="19"/>
  <c r="I426" i="19"/>
  <c r="M426" i="19"/>
  <c r="U426" i="19"/>
  <c r="Q426" i="19"/>
  <c r="I418" i="19"/>
  <c r="U418" i="19"/>
  <c r="Q418" i="19"/>
  <c r="M418" i="19"/>
  <c r="M494" i="19"/>
  <c r="Q494" i="19"/>
  <c r="U494" i="19"/>
  <c r="I494" i="19"/>
  <c r="U588" i="19"/>
  <c r="M588" i="19"/>
  <c r="Q588" i="19"/>
  <c r="I588" i="19"/>
  <c r="Q414" i="19"/>
  <c r="M414" i="19"/>
  <c r="U414" i="19"/>
  <c r="I414" i="19"/>
  <c r="Q387" i="19"/>
  <c r="U387" i="19"/>
  <c r="M387" i="19"/>
  <c r="I387" i="19"/>
  <c r="I473" i="19"/>
  <c r="M473" i="19"/>
  <c r="Q473" i="19"/>
  <c r="U473" i="19"/>
  <c r="I391" i="19"/>
  <c r="U391" i="19"/>
  <c r="M391" i="19"/>
  <c r="Q391" i="19"/>
  <c r="I412" i="19"/>
  <c r="U412" i="19"/>
  <c r="M412" i="19"/>
  <c r="Q412" i="19"/>
  <c r="M594" i="19"/>
  <c r="U594" i="19"/>
  <c r="I594" i="19"/>
  <c r="Q594" i="19"/>
  <c r="Q423" i="19"/>
  <c r="U423" i="19"/>
  <c r="M423" i="19"/>
  <c r="I423" i="19"/>
  <c r="I375" i="19"/>
  <c r="M375" i="19"/>
  <c r="U375" i="19"/>
  <c r="Q375" i="19"/>
  <c r="U469" i="19"/>
  <c r="I469" i="19"/>
  <c r="M469" i="19"/>
  <c r="Q469" i="19"/>
  <c r="U452" i="19"/>
  <c r="I452" i="19"/>
  <c r="M452" i="19"/>
  <c r="Q452" i="19"/>
  <c r="M482" i="19"/>
  <c r="Q482" i="19"/>
  <c r="U482" i="19"/>
  <c r="I482" i="19"/>
  <c r="Q468" i="19"/>
  <c r="U468" i="19"/>
  <c r="I468" i="19"/>
  <c r="M468" i="19"/>
  <c r="U501" i="19"/>
  <c r="I501" i="19"/>
  <c r="M501" i="19"/>
  <c r="Q501" i="19"/>
  <c r="U401" i="19"/>
  <c r="I401" i="19"/>
  <c r="Q401" i="19"/>
  <c r="M401" i="19"/>
  <c r="U395" i="19"/>
  <c r="M395" i="19"/>
  <c r="Q395" i="19"/>
  <c r="I395" i="19"/>
  <c r="U417" i="19"/>
  <c r="Q417" i="19"/>
  <c r="I417" i="19"/>
  <c r="M417" i="19"/>
  <c r="A438" i="19"/>
  <c r="A388" i="19"/>
  <c r="A400" i="19" s="1"/>
  <c r="A412" i="19" s="1"/>
  <c r="A424" i="19" s="1"/>
  <c r="U553" i="19"/>
  <c r="M553" i="19"/>
  <c r="I553" i="19"/>
  <c r="Q553" i="19"/>
  <c r="U424" i="19"/>
  <c r="Q424" i="19"/>
  <c r="M424" i="19"/>
  <c r="I424" i="19"/>
  <c r="I419" i="19"/>
  <c r="Q419" i="19"/>
  <c r="U419" i="19"/>
  <c r="M419" i="19"/>
  <c r="I409" i="19"/>
  <c r="U409" i="19"/>
  <c r="Q409" i="19"/>
  <c r="M409" i="19"/>
  <c r="U403" i="19"/>
  <c r="M403" i="19"/>
  <c r="Q403" i="19"/>
  <c r="I403" i="19"/>
  <c r="Q446" i="19"/>
  <c r="U446" i="19"/>
  <c r="M446" i="19"/>
  <c r="I446" i="19"/>
  <c r="Q580" i="19"/>
  <c r="M580" i="19"/>
  <c r="U580" i="19"/>
  <c r="I580" i="19"/>
  <c r="U459" i="19"/>
  <c r="I459" i="19"/>
  <c r="M459" i="19"/>
  <c r="Q459" i="19"/>
  <c r="U413" i="19"/>
  <c r="Q413" i="19"/>
  <c r="M413" i="19"/>
  <c r="I413" i="19"/>
  <c r="U585" i="19"/>
  <c r="I585" i="19"/>
  <c r="M585" i="19"/>
  <c r="Q585" i="19"/>
  <c r="U493" i="19"/>
  <c r="I493" i="19"/>
  <c r="M493" i="19"/>
  <c r="Q493" i="19"/>
  <c r="I513" i="19"/>
  <c r="U513" i="19"/>
  <c r="Q513" i="19"/>
  <c r="M513" i="19"/>
  <c r="U495" i="19"/>
  <c r="I495" i="19"/>
  <c r="M495" i="19"/>
  <c r="Q495" i="19"/>
  <c r="I607" i="19"/>
  <c r="Q607" i="19"/>
  <c r="U607" i="19"/>
  <c r="M607" i="19"/>
  <c r="M455" i="19"/>
  <c r="Q455" i="19"/>
  <c r="U455" i="19"/>
  <c r="I455" i="19"/>
  <c r="U396" i="19"/>
  <c r="M396" i="19"/>
  <c r="I396" i="19"/>
  <c r="Q396" i="19"/>
  <c r="U427" i="19"/>
  <c r="I427" i="19"/>
  <c r="M427" i="19"/>
  <c r="Q427" i="19"/>
  <c r="Q568" i="19"/>
  <c r="I568" i="19"/>
  <c r="U568" i="19"/>
  <c r="M568" i="19"/>
  <c r="I376" i="19"/>
  <c r="U376" i="19"/>
  <c r="M376" i="19"/>
  <c r="Q376" i="19"/>
  <c r="I400" i="19"/>
  <c r="Q400" i="19"/>
  <c r="U400" i="19"/>
  <c r="M400" i="19"/>
  <c r="Q509" i="19"/>
  <c r="I509" i="19"/>
  <c r="M509" i="19"/>
  <c r="U509" i="19"/>
  <c r="M565" i="19"/>
  <c r="I565" i="19"/>
  <c r="Q565" i="19"/>
  <c r="U565" i="19"/>
  <c r="I378" i="19"/>
  <c r="U378" i="19"/>
  <c r="Q378" i="19"/>
  <c r="M378" i="19"/>
  <c r="AB658" i="19" l="1"/>
  <c r="AB354" i="19"/>
  <c r="AB634" i="19"/>
  <c r="AB565" i="19"/>
  <c r="AB427" i="19"/>
  <c r="AB495" i="19"/>
  <c r="AB482" i="19"/>
  <c r="AB423" i="19"/>
  <c r="AB387" i="19"/>
  <c r="AB414" i="19"/>
  <c r="AB588" i="19"/>
  <c r="AB494" i="19"/>
  <c r="AB381" i="19"/>
  <c r="AB386" i="19" s="1"/>
  <c r="AB730" i="19"/>
  <c r="AB691" i="19"/>
  <c r="AB721" i="19"/>
  <c r="AB741" i="19"/>
  <c r="AB692" i="19"/>
  <c r="AB689" i="19"/>
  <c r="AB697" i="19"/>
  <c r="AB628" i="19"/>
  <c r="AB336" i="19"/>
  <c r="AB664" i="19"/>
  <c r="AB652" i="19"/>
  <c r="AB670" i="19"/>
  <c r="V552" i="19"/>
  <c r="W552" i="19" s="1"/>
  <c r="AB413" i="19"/>
  <c r="AB446" i="19"/>
  <c r="AB403" i="19"/>
  <c r="AB424" i="19"/>
  <c r="AB501" i="19"/>
  <c r="AB452" i="19"/>
  <c r="AB699" i="19"/>
  <c r="AB687" i="19"/>
  <c r="AB719" i="19"/>
  <c r="AB728" i="19"/>
  <c r="AB695" i="19"/>
  <c r="AB685" i="19"/>
  <c r="AB740" i="19"/>
  <c r="AB701" i="19"/>
  <c r="AB713" i="19"/>
  <c r="AB342" i="19"/>
  <c r="AB568" i="19"/>
  <c r="AB401" i="19"/>
  <c r="AB376" i="19"/>
  <c r="AB396" i="19"/>
  <c r="AB607" i="19"/>
  <c r="AB513" i="19"/>
  <c r="AB409" i="19"/>
  <c r="AB410" i="19" s="1"/>
  <c r="AB419" i="19"/>
  <c r="AB553" i="19"/>
  <c r="AB417" i="19"/>
  <c r="AB468" i="19"/>
  <c r="AB375" i="19"/>
  <c r="AB594" i="19"/>
  <c r="AB412" i="19"/>
  <c r="AB391" i="19"/>
  <c r="AB473" i="19"/>
  <c r="AB418" i="19"/>
  <c r="AB426" i="19"/>
  <c r="AB616" i="19"/>
  <c r="AB529" i="19"/>
  <c r="AB507" i="19"/>
  <c r="AB686" i="19"/>
  <c r="AB734" i="19"/>
  <c r="AB742" i="19"/>
  <c r="AB717" i="19"/>
  <c r="AB725" i="19"/>
  <c r="AB739" i="19"/>
  <c r="AB724" i="19"/>
  <c r="AB735" i="19"/>
  <c r="AB718" i="19"/>
  <c r="AB710" i="19"/>
  <c r="AB736" i="19"/>
  <c r="AB737" i="19"/>
  <c r="AB729" i="19"/>
  <c r="AB700" i="19"/>
  <c r="AB712" i="19"/>
  <c r="AB711" i="19"/>
  <c r="AB733" i="19"/>
  <c r="AB743" i="19"/>
  <c r="AB704" i="19"/>
  <c r="AB727" i="19"/>
  <c r="AB388" i="19"/>
  <c r="AB318" i="19"/>
  <c r="AB676" i="19"/>
  <c r="AB366" i="19"/>
  <c r="AB360" i="19"/>
  <c r="AB509" i="19"/>
  <c r="AB493" i="19"/>
  <c r="AB469" i="19"/>
  <c r="AB693" i="19"/>
  <c r="AB715" i="19"/>
  <c r="AB694" i="19"/>
  <c r="AB723" i="19"/>
  <c r="AB722" i="19"/>
  <c r="AB731" i="19"/>
  <c r="AB716" i="19"/>
  <c r="AB330" i="19"/>
  <c r="AB378" i="19"/>
  <c r="AB688" i="19"/>
  <c r="AB400" i="19"/>
  <c r="W460" i="19"/>
  <c r="V435" i="19"/>
  <c r="W435" i="19" s="1"/>
  <c r="AB646" i="19"/>
  <c r="AB455" i="19"/>
  <c r="AB585" i="19"/>
  <c r="AB459" i="19"/>
  <c r="AB580" i="19"/>
  <c r="AB395" i="19"/>
  <c r="AB398" i="19" s="1"/>
  <c r="AB705" i="19"/>
  <c r="AB703" i="19"/>
  <c r="AB707" i="19"/>
  <c r="AB706" i="19"/>
  <c r="AB709" i="19"/>
  <c r="Z249" i="19"/>
  <c r="AB249" i="19"/>
  <c r="Q450" i="19"/>
  <c r="I450" i="19"/>
  <c r="U450" i="19"/>
  <c r="M450" i="19"/>
  <c r="Y512" i="19"/>
  <c r="X512" i="19" s="1"/>
  <c r="Z388" i="19"/>
  <c r="Z670" i="19"/>
  <c r="Z716" i="19"/>
  <c r="V670" i="19"/>
  <c r="W670" i="19" s="1"/>
  <c r="Z728" i="19"/>
  <c r="X720" i="19"/>
  <c r="X732" i="19"/>
  <c r="Z658" i="19"/>
  <c r="E736" i="19"/>
  <c r="Z736" i="19" s="1"/>
  <c r="V674" i="19"/>
  <c r="W674" i="19"/>
  <c r="X674" i="19" s="1"/>
  <c r="E687" i="19"/>
  <c r="Z687" i="19" s="1"/>
  <c r="V625" i="19"/>
  <c r="W625" i="19"/>
  <c r="X625" i="19" s="1"/>
  <c r="Z674" i="19"/>
  <c r="E705" i="19"/>
  <c r="Z705" i="19" s="1"/>
  <c r="W643" i="19"/>
  <c r="X643" i="19" s="1"/>
  <c r="V643" i="19"/>
  <c r="V680" i="19"/>
  <c r="W680" i="19"/>
  <c r="X680" i="19" s="1"/>
  <c r="E742" i="19"/>
  <c r="Z742" i="19" s="1"/>
  <c r="Z561" i="19"/>
  <c r="E623" i="19"/>
  <c r="Z735" i="19"/>
  <c r="V688" i="19"/>
  <c r="W688" i="19"/>
  <c r="X688" i="19" s="1"/>
  <c r="Z643" i="19"/>
  <c r="Z727" i="19"/>
  <c r="V672" i="19"/>
  <c r="W672" i="19"/>
  <c r="X672" i="19" s="1"/>
  <c r="E734" i="19"/>
  <c r="Z734" i="19" s="1"/>
  <c r="V644" i="19"/>
  <c r="E706" i="19"/>
  <c r="Z706" i="19" s="1"/>
  <c r="W644" i="19"/>
  <c r="X644" i="19" s="1"/>
  <c r="E701" i="19"/>
  <c r="Z701" i="19" s="1"/>
  <c r="W639" i="19"/>
  <c r="X639" i="19" s="1"/>
  <c r="V639" i="19"/>
  <c r="V608" i="19"/>
  <c r="W608" i="19" s="1"/>
  <c r="Z625" i="19"/>
  <c r="Z719" i="19"/>
  <c r="X726" i="19"/>
  <c r="Z672" i="19"/>
  <c r="V743" i="19"/>
  <c r="W743" i="19"/>
  <c r="X743" i="19" s="1"/>
  <c r="Z704" i="19"/>
  <c r="Z713" i="19"/>
  <c r="E689" i="19"/>
  <c r="Z689" i="19" s="1"/>
  <c r="W627" i="19"/>
  <c r="X627" i="19" s="1"/>
  <c r="V627" i="19"/>
  <c r="V675" i="19"/>
  <c r="E737" i="19"/>
  <c r="Z737" i="19" s="1"/>
  <c r="W675" i="19"/>
  <c r="X675" i="19" s="1"/>
  <c r="V641" i="19"/>
  <c r="W641" i="19"/>
  <c r="X641" i="19" s="1"/>
  <c r="E703" i="19"/>
  <c r="Z703" i="19" s="1"/>
  <c r="W653" i="19"/>
  <c r="X653" i="19" s="1"/>
  <c r="V653" i="19"/>
  <c r="E715" i="19"/>
  <c r="Z715" i="19" s="1"/>
  <c r="V679" i="19"/>
  <c r="E741" i="19"/>
  <c r="W679" i="19"/>
  <c r="X679" i="19" s="1"/>
  <c r="Z601" i="19"/>
  <c r="E663" i="19"/>
  <c r="E721" i="19"/>
  <c r="Z721" i="19" s="1"/>
  <c r="V659" i="19"/>
  <c r="W659" i="19"/>
  <c r="X659" i="19" s="1"/>
  <c r="Z710" i="19"/>
  <c r="Z729" i="19"/>
  <c r="V709" i="19"/>
  <c r="W709" i="19"/>
  <c r="X709" i="19" s="1"/>
  <c r="V728" i="19"/>
  <c r="W728" i="19"/>
  <c r="X728" i="19" s="1"/>
  <c r="Z639" i="19"/>
  <c r="Z688" i="19"/>
  <c r="V710" i="19"/>
  <c r="W710" i="19"/>
  <c r="X710" i="19" s="1"/>
  <c r="W713" i="19"/>
  <c r="X713" i="19" s="1"/>
  <c r="V713" i="19"/>
  <c r="X708" i="19"/>
  <c r="Z739" i="19"/>
  <c r="X744" i="19"/>
  <c r="V735" i="19"/>
  <c r="W735" i="19"/>
  <c r="X735" i="19" s="1"/>
  <c r="Z641" i="19"/>
  <c r="Z627" i="19"/>
  <c r="V698" i="19"/>
  <c r="W698" i="19"/>
  <c r="V731" i="19"/>
  <c r="W731" i="19"/>
  <c r="X731" i="19" s="1"/>
  <c r="V739" i="19"/>
  <c r="W739" i="19"/>
  <c r="X739" i="19" s="1"/>
  <c r="E712" i="19"/>
  <c r="Z712" i="19" s="1"/>
  <c r="V650" i="19"/>
  <c r="V652" i="19" s="1"/>
  <c r="W652" i="19" s="1"/>
  <c r="W650" i="19"/>
  <c r="X650" i="19" s="1"/>
  <c r="W631" i="19"/>
  <c r="X631" i="19" s="1"/>
  <c r="V631" i="19"/>
  <c r="E693" i="19"/>
  <c r="E691" i="19"/>
  <c r="Z691" i="19" s="1"/>
  <c r="W629" i="19"/>
  <c r="X629" i="19" s="1"/>
  <c r="V629" i="19"/>
  <c r="E740" i="19"/>
  <c r="Z740" i="19" s="1"/>
  <c r="V678" i="19"/>
  <c r="W678" i="19"/>
  <c r="X678" i="19" s="1"/>
  <c r="E700" i="19"/>
  <c r="Z700" i="19" s="1"/>
  <c r="V638" i="19"/>
  <c r="W638" i="19"/>
  <c r="X638" i="19" s="1"/>
  <c r="W637" i="19"/>
  <c r="X637" i="19" s="1"/>
  <c r="E699" i="19"/>
  <c r="Z699" i="19" s="1"/>
  <c r="V637" i="19"/>
  <c r="W632" i="19"/>
  <c r="X632" i="19" s="1"/>
  <c r="V632" i="19"/>
  <c r="E694" i="19"/>
  <c r="Z694" i="19" s="1"/>
  <c r="Z680" i="19"/>
  <c r="V733" i="19"/>
  <c r="W733" i="19"/>
  <c r="X733" i="19" s="1"/>
  <c r="Z629" i="19"/>
  <c r="X690" i="19"/>
  <c r="Z631" i="19"/>
  <c r="X696" i="19"/>
  <c r="X714" i="19"/>
  <c r="Z709" i="19"/>
  <c r="E686" i="19"/>
  <c r="Z686" i="19" s="1"/>
  <c r="W624" i="19"/>
  <c r="X624" i="19" s="1"/>
  <c r="V624" i="19"/>
  <c r="Z644" i="19"/>
  <c r="E718" i="19"/>
  <c r="Z718" i="19" s="1"/>
  <c r="V656" i="19"/>
  <c r="W656" i="19"/>
  <c r="X656" i="19" s="1"/>
  <c r="E695" i="19"/>
  <c r="Z695" i="19" s="1"/>
  <c r="W633" i="19"/>
  <c r="X633" i="19" s="1"/>
  <c r="V633" i="19"/>
  <c r="E724" i="19"/>
  <c r="Z724" i="19" s="1"/>
  <c r="V662" i="19"/>
  <c r="W662" i="19"/>
  <c r="X662" i="19" s="1"/>
  <c r="Z730" i="19"/>
  <c r="Z659" i="19"/>
  <c r="V722" i="19"/>
  <c r="W722" i="19"/>
  <c r="X722" i="19" s="1"/>
  <c r="W719" i="19"/>
  <c r="X719" i="19" s="1"/>
  <c r="V719" i="19"/>
  <c r="Z692" i="19"/>
  <c r="Z637" i="19"/>
  <c r="Z624" i="19"/>
  <c r="Z711" i="19"/>
  <c r="Z733" i="19"/>
  <c r="X738" i="19"/>
  <c r="W729" i="19"/>
  <c r="X729" i="19" s="1"/>
  <c r="V729" i="19"/>
  <c r="Z743" i="19"/>
  <c r="Z731" i="19"/>
  <c r="Z678" i="19"/>
  <c r="E717" i="19"/>
  <c r="Z717" i="19" s="1"/>
  <c r="W655" i="19"/>
  <c r="X655" i="19" s="1"/>
  <c r="V655" i="19"/>
  <c r="AB682" i="19"/>
  <c r="V635" i="19"/>
  <c r="E697" i="19"/>
  <c r="W635" i="19"/>
  <c r="X635" i="19" s="1"/>
  <c r="W645" i="19"/>
  <c r="X645" i="19" s="1"/>
  <c r="V645" i="19"/>
  <c r="E707" i="19"/>
  <c r="E723" i="19"/>
  <c r="Z723" i="19" s="1"/>
  <c r="W661" i="19"/>
  <c r="X661" i="19" s="1"/>
  <c r="V661" i="19"/>
  <c r="Z693" i="19"/>
  <c r="W716" i="19"/>
  <c r="X716" i="19" s="1"/>
  <c r="V716" i="19"/>
  <c r="V727" i="19"/>
  <c r="W727" i="19"/>
  <c r="X727" i="19" s="1"/>
  <c r="Z650" i="19"/>
  <c r="Z652" i="19" s="1"/>
  <c r="Z679" i="19"/>
  <c r="Z675" i="19"/>
  <c r="Z645" i="19"/>
  <c r="Z722" i="19"/>
  <c r="W711" i="19"/>
  <c r="X711" i="19" s="1"/>
  <c r="V711" i="19"/>
  <c r="V692" i="19"/>
  <c r="W692" i="19"/>
  <c r="X692" i="19" s="1"/>
  <c r="W730" i="19"/>
  <c r="X730" i="19" s="1"/>
  <c r="V730" i="19"/>
  <c r="Z434" i="19"/>
  <c r="Z360" i="19"/>
  <c r="Z354" i="19"/>
  <c r="Z568" i="19"/>
  <c r="Z495" i="19"/>
  <c r="Z395" i="19"/>
  <c r="Z482" i="19"/>
  <c r="Z423" i="19"/>
  <c r="Z588" i="19"/>
  <c r="Z494" i="19"/>
  <c r="Z381" i="19"/>
  <c r="Z386" i="19" s="1"/>
  <c r="Z318" i="19"/>
  <c r="Z387" i="19"/>
  <c r="Z493" i="19"/>
  <c r="Z427" i="19"/>
  <c r="Z509" i="19"/>
  <c r="Z455" i="19"/>
  <c r="Z413" i="19"/>
  <c r="Z580" i="19"/>
  <c r="Z403" i="19"/>
  <c r="Z401" i="19"/>
  <c r="Z452" i="19"/>
  <c r="Z378" i="19"/>
  <c r="Z553" i="19"/>
  <c r="Z375" i="19"/>
  <c r="Z391" i="19"/>
  <c r="Z418" i="19"/>
  <c r="Z529" i="19"/>
  <c r="Z414" i="19"/>
  <c r="Z376" i="19"/>
  <c r="Z419" i="19"/>
  <c r="Z616" i="19"/>
  <c r="Z330" i="19"/>
  <c r="Z446" i="19"/>
  <c r="Z424" i="19"/>
  <c r="Z501" i="19"/>
  <c r="Z469" i="19"/>
  <c r="Z366" i="19"/>
  <c r="Z336" i="19"/>
  <c r="Z565" i="19"/>
  <c r="Z396" i="19"/>
  <c r="Z412" i="19"/>
  <c r="Z473" i="19"/>
  <c r="Z426" i="19"/>
  <c r="Z507" i="19"/>
  <c r="Z585" i="19"/>
  <c r="Z459" i="19"/>
  <c r="Z400" i="19"/>
  <c r="Z607" i="19"/>
  <c r="Z513" i="19"/>
  <c r="Z409" i="19"/>
  <c r="Z410" i="19" s="1"/>
  <c r="Z417" i="19"/>
  <c r="Z468" i="19"/>
  <c r="Z594" i="19"/>
  <c r="Z342" i="19"/>
  <c r="V540" i="19"/>
  <c r="W540" i="19" s="1"/>
  <c r="V504" i="19"/>
  <c r="W504" i="19" s="1"/>
  <c r="W600" i="19"/>
  <c r="X600" i="19" s="1"/>
  <c r="V600" i="19"/>
  <c r="V510" i="19"/>
  <c r="W510" i="19" s="1"/>
  <c r="W593" i="19"/>
  <c r="X593" i="19" s="1"/>
  <c r="V593" i="19"/>
  <c r="W591" i="19"/>
  <c r="X591" i="19" s="1"/>
  <c r="V591" i="19"/>
  <c r="V567" i="19"/>
  <c r="W567" i="19"/>
  <c r="X567" i="19" s="1"/>
  <c r="V534" i="19"/>
  <c r="W534" i="19" s="1"/>
  <c r="V613" i="19"/>
  <c r="W613" i="19"/>
  <c r="X613" i="19" s="1"/>
  <c r="V579" i="19"/>
  <c r="W579" i="19"/>
  <c r="X579" i="19" s="1"/>
  <c r="W571" i="19"/>
  <c r="X571" i="19" s="1"/>
  <c r="V571" i="19"/>
  <c r="W610" i="19"/>
  <c r="X610" i="19" s="1"/>
  <c r="V610" i="19"/>
  <c r="W569" i="19"/>
  <c r="X569" i="19" s="1"/>
  <c r="V569" i="19"/>
  <c r="W563" i="19"/>
  <c r="X563" i="19" s="1"/>
  <c r="V563" i="19"/>
  <c r="V573" i="19"/>
  <c r="W573" i="19"/>
  <c r="X573" i="19" s="1"/>
  <c r="V616" i="19"/>
  <c r="W616" i="19"/>
  <c r="X616" i="19" s="1"/>
  <c r="V576" i="19"/>
  <c r="W576" i="19"/>
  <c r="X576" i="19" s="1"/>
  <c r="W601" i="19"/>
  <c r="X601" i="19" s="1"/>
  <c r="V601" i="19"/>
  <c r="W599" i="19"/>
  <c r="X599" i="19" s="1"/>
  <c r="V599" i="19"/>
  <c r="V588" i="19"/>
  <c r="V590" i="19" s="1"/>
  <c r="W590" i="19" s="1"/>
  <c r="W588" i="19"/>
  <c r="X588" i="19" s="1"/>
  <c r="W575" i="19"/>
  <c r="X575" i="19" s="1"/>
  <c r="V575" i="19"/>
  <c r="W561" i="19"/>
  <c r="X561" i="19" s="1"/>
  <c r="V561" i="19"/>
  <c r="W617" i="19"/>
  <c r="X617" i="19" s="1"/>
  <c r="V617" i="19"/>
  <c r="W570" i="19"/>
  <c r="X570" i="19" s="1"/>
  <c r="V570" i="19"/>
  <c r="W597" i="19"/>
  <c r="X597" i="19" s="1"/>
  <c r="V597" i="19"/>
  <c r="AB434" i="19"/>
  <c r="V594" i="19"/>
  <c r="W594" i="19"/>
  <c r="X594" i="19" s="1"/>
  <c r="V583" i="19"/>
  <c r="W583" i="19"/>
  <c r="X583" i="19" s="1"/>
  <c r="V565" i="19"/>
  <c r="W565" i="19"/>
  <c r="X565" i="19" s="1"/>
  <c r="V581" i="19"/>
  <c r="W581" i="19"/>
  <c r="X581" i="19" s="1"/>
  <c r="V618" i="19"/>
  <c r="W618" i="19"/>
  <c r="X618" i="19" s="1"/>
  <c r="W577" i="19"/>
  <c r="X577" i="19" s="1"/>
  <c r="V577" i="19"/>
  <c r="W612" i="19"/>
  <c r="X612" i="19" s="1"/>
  <c r="V612" i="19"/>
  <c r="X496" i="19"/>
  <c r="X410" i="19"/>
  <c r="X398" i="19"/>
  <c r="X392" i="19"/>
  <c r="X416" i="19"/>
  <c r="X422" i="19"/>
  <c r="X380" i="19"/>
  <c r="X428" i="19"/>
  <c r="X386" i="19"/>
  <c r="X404" i="19"/>
  <c r="V516" i="19"/>
  <c r="W516" i="19" s="1"/>
  <c r="V558" i="19"/>
  <c r="W558" i="19" s="1"/>
  <c r="V522" i="19"/>
  <c r="I471" i="19"/>
  <c r="M471" i="19"/>
  <c r="Q471" i="19"/>
  <c r="U471" i="19"/>
  <c r="U563" i="19"/>
  <c r="M563" i="19"/>
  <c r="Q563" i="19"/>
  <c r="I563" i="19"/>
  <c r="U530" i="19"/>
  <c r="I530" i="19"/>
  <c r="Q530" i="19"/>
  <c r="M530" i="19"/>
  <c r="M476" i="19"/>
  <c r="Q476" i="19"/>
  <c r="U476" i="19"/>
  <c r="I476" i="19"/>
  <c r="U508" i="19"/>
  <c r="Q508" i="19"/>
  <c r="M508" i="19"/>
  <c r="I508" i="19"/>
  <c r="I453" i="19"/>
  <c r="M453" i="19"/>
  <c r="Q453" i="19"/>
  <c r="U453" i="19"/>
  <c r="M449" i="19"/>
  <c r="Q449" i="19"/>
  <c r="U449" i="19"/>
  <c r="I449" i="19"/>
  <c r="Q443" i="19"/>
  <c r="U443" i="19"/>
  <c r="I443" i="19"/>
  <c r="M443" i="19"/>
  <c r="U463" i="19"/>
  <c r="I463" i="19"/>
  <c r="M463" i="19"/>
  <c r="Q463" i="19"/>
  <c r="U544" i="19"/>
  <c r="Q544" i="19"/>
  <c r="I544" i="19"/>
  <c r="M544" i="19"/>
  <c r="I514" i="19"/>
  <c r="U514" i="19"/>
  <c r="M514" i="19"/>
  <c r="Q514" i="19"/>
  <c r="U531" i="19"/>
  <c r="I531" i="19"/>
  <c r="Q531" i="19"/>
  <c r="M531" i="19"/>
  <c r="Q437" i="19"/>
  <c r="U437" i="19"/>
  <c r="I437" i="19"/>
  <c r="M437" i="19"/>
  <c r="M535" i="19"/>
  <c r="Q535" i="19"/>
  <c r="I535" i="19"/>
  <c r="U535" i="19"/>
  <c r="I480" i="19"/>
  <c r="M480" i="19"/>
  <c r="Q480" i="19"/>
  <c r="U480" i="19"/>
  <c r="I517" i="19"/>
  <c r="M517" i="19"/>
  <c r="U517" i="19"/>
  <c r="Q517" i="19"/>
  <c r="U575" i="19"/>
  <c r="M575" i="19"/>
  <c r="I575" i="19"/>
  <c r="Q575" i="19"/>
  <c r="U615" i="19"/>
  <c r="I615" i="19"/>
  <c r="Q615" i="19"/>
  <c r="M615" i="19"/>
  <c r="I555" i="19"/>
  <c r="Q555" i="19"/>
  <c r="M555" i="19"/>
  <c r="U555" i="19"/>
  <c r="I481" i="19"/>
  <c r="M481" i="19"/>
  <c r="Q481" i="19"/>
  <c r="U481" i="19"/>
  <c r="M486" i="19"/>
  <c r="Q486" i="19"/>
  <c r="U486" i="19"/>
  <c r="I486" i="19"/>
  <c r="M474" i="19"/>
  <c r="U474" i="19"/>
  <c r="Q474" i="19"/>
  <c r="I474" i="19"/>
  <c r="U556" i="19"/>
  <c r="I556" i="19"/>
  <c r="Q556" i="19"/>
  <c r="M556" i="19"/>
  <c r="U488" i="19"/>
  <c r="Q488" i="19"/>
  <c r="I488" i="19"/>
  <c r="M488" i="19"/>
  <c r="I438" i="19"/>
  <c r="M438" i="19"/>
  <c r="Q438" i="19"/>
  <c r="U438" i="19"/>
  <c r="I521" i="19"/>
  <c r="M521" i="19"/>
  <c r="U521" i="19"/>
  <c r="Q521" i="19"/>
  <c r="M465" i="19"/>
  <c r="U465" i="19"/>
  <c r="Q465" i="19"/>
  <c r="I465" i="19"/>
  <c r="I457" i="19"/>
  <c r="Q457" i="19"/>
  <c r="M457" i="19"/>
  <c r="U457" i="19"/>
  <c r="U557" i="19"/>
  <c r="M557" i="19"/>
  <c r="I557" i="19"/>
  <c r="Q557" i="19"/>
  <c r="A450" i="19"/>
  <c r="A462" i="19" s="1"/>
  <c r="A474" i="19" s="1"/>
  <c r="A486" i="19" s="1"/>
  <c r="A500" i="19"/>
  <c r="M479" i="19"/>
  <c r="Q479" i="19"/>
  <c r="U479" i="19"/>
  <c r="I479" i="19"/>
  <c r="Q569" i="19"/>
  <c r="U569" i="19"/>
  <c r="I569" i="19"/>
  <c r="M569" i="19"/>
  <c r="Q462" i="19"/>
  <c r="U462" i="19"/>
  <c r="I462" i="19"/>
  <c r="M462" i="19"/>
  <c r="M489" i="19"/>
  <c r="Q489" i="19"/>
  <c r="U489" i="19"/>
  <c r="I489" i="19"/>
  <c r="Q458" i="19"/>
  <c r="U458" i="19"/>
  <c r="I458" i="19"/>
  <c r="M458" i="19"/>
  <c r="U475" i="19"/>
  <c r="I475" i="19"/>
  <c r="M475" i="19"/>
  <c r="Q475" i="19"/>
  <c r="I485" i="19"/>
  <c r="M485" i="19"/>
  <c r="Q485" i="19"/>
  <c r="U485" i="19"/>
  <c r="I591" i="19"/>
  <c r="M591" i="19"/>
  <c r="U591" i="19"/>
  <c r="Q591" i="19"/>
  <c r="I571" i="19"/>
  <c r="M571" i="19"/>
  <c r="Q571" i="19"/>
  <c r="U571" i="19"/>
  <c r="I440" i="19"/>
  <c r="U440" i="19"/>
  <c r="Q440" i="19"/>
  <c r="M440" i="19"/>
  <c r="AB380" i="19" l="1"/>
  <c r="V634" i="19"/>
  <c r="W634" i="19" s="1"/>
  <c r="AB311" i="19"/>
  <c r="AB696" i="19"/>
  <c r="V676" i="19"/>
  <c r="W676" i="19" s="1"/>
  <c r="AB416" i="19"/>
  <c r="AB714" i="19"/>
  <c r="AB392" i="19"/>
  <c r="AB428" i="19"/>
  <c r="V640" i="19"/>
  <c r="W640" i="19" s="1"/>
  <c r="AB738" i="19"/>
  <c r="AB479" i="19"/>
  <c r="AB726" i="19"/>
  <c r="AB422" i="19"/>
  <c r="AB489" i="19"/>
  <c r="AB615" i="19"/>
  <c r="AB531" i="19"/>
  <c r="AB530" i="19"/>
  <c r="AB486" i="19"/>
  <c r="AB508" i="19"/>
  <c r="AB404" i="19"/>
  <c r="AB465" i="19"/>
  <c r="AB474" i="19"/>
  <c r="AB449" i="19"/>
  <c r="AB476" i="19"/>
  <c r="AB563" i="19"/>
  <c r="AB690" i="19"/>
  <c r="AB463" i="19"/>
  <c r="AB732" i="19"/>
  <c r="AB475" i="19"/>
  <c r="AB556" i="19"/>
  <c r="AB571" i="19"/>
  <c r="AB591" i="19"/>
  <c r="AB485" i="19"/>
  <c r="AB458" i="19"/>
  <c r="AB462" i="19"/>
  <c r="AB569" i="19"/>
  <c r="AB557" i="19"/>
  <c r="AB438" i="19"/>
  <c r="AB488" i="19"/>
  <c r="AB481" i="19"/>
  <c r="AB555" i="19"/>
  <c r="AB575" i="19"/>
  <c r="AB480" i="19"/>
  <c r="AB535" i="19"/>
  <c r="AB437" i="19"/>
  <c r="AB514" i="19"/>
  <c r="AB544" i="19"/>
  <c r="AB443" i="19"/>
  <c r="AB448" i="19" s="1"/>
  <c r="AB453" i="19"/>
  <c r="AB471" i="19"/>
  <c r="AB472" i="19" s="1"/>
  <c r="AB450" i="19"/>
  <c r="AB720" i="19"/>
  <c r="AB440" i="19"/>
  <c r="AB457" i="19"/>
  <c r="AB460" i="19" s="1"/>
  <c r="AB521" i="19"/>
  <c r="AB517" i="19"/>
  <c r="W522" i="19"/>
  <c r="V497" i="19"/>
  <c r="W497" i="19" s="1"/>
  <c r="AB708" i="19"/>
  <c r="Z311" i="19"/>
  <c r="I512" i="19"/>
  <c r="U512" i="19"/>
  <c r="Y574" i="19"/>
  <c r="X574" i="19" s="1"/>
  <c r="M512" i="19"/>
  <c r="Z450" i="19"/>
  <c r="Q512" i="19"/>
  <c r="Z634" i="19"/>
  <c r="Z646" i="19"/>
  <c r="V682" i="19"/>
  <c r="W682" i="19" s="1"/>
  <c r="Z732" i="19"/>
  <c r="V732" i="19"/>
  <c r="W732" i="19" s="1"/>
  <c r="Z682" i="19"/>
  <c r="Z720" i="19"/>
  <c r="Z676" i="19"/>
  <c r="W707" i="19"/>
  <c r="X707" i="19" s="1"/>
  <c r="V707" i="19"/>
  <c r="V623" i="19"/>
  <c r="V628" i="19" s="1"/>
  <c r="W623" i="19"/>
  <c r="X623" i="19" s="1"/>
  <c r="E685" i="19"/>
  <c r="Z623" i="19"/>
  <c r="Z628" i="19" s="1"/>
  <c r="W718" i="19"/>
  <c r="X718" i="19" s="1"/>
  <c r="V718" i="19"/>
  <c r="W693" i="19"/>
  <c r="X693" i="19" s="1"/>
  <c r="V693" i="19"/>
  <c r="V741" i="19"/>
  <c r="W741" i="19"/>
  <c r="X741" i="19" s="1"/>
  <c r="W742" i="19"/>
  <c r="X742" i="19" s="1"/>
  <c r="V742" i="19"/>
  <c r="Z738" i="19"/>
  <c r="W694" i="19"/>
  <c r="X694" i="19" s="1"/>
  <c r="V694" i="19"/>
  <c r="W700" i="19"/>
  <c r="X700" i="19" s="1"/>
  <c r="V700" i="19"/>
  <c r="V737" i="19"/>
  <c r="W737" i="19"/>
  <c r="X737" i="19" s="1"/>
  <c r="W734" i="19"/>
  <c r="X734" i="19" s="1"/>
  <c r="V734" i="19"/>
  <c r="W687" i="19"/>
  <c r="X687" i="19" s="1"/>
  <c r="V687" i="19"/>
  <c r="V697" i="19"/>
  <c r="W697" i="19"/>
  <c r="X697" i="19" s="1"/>
  <c r="Z697" i="19"/>
  <c r="V724" i="19"/>
  <c r="W724" i="19"/>
  <c r="X724" i="19" s="1"/>
  <c r="V715" i="19"/>
  <c r="W715" i="19"/>
  <c r="X715" i="19" s="1"/>
  <c r="V701" i="19"/>
  <c r="W701" i="19"/>
  <c r="X701" i="19" s="1"/>
  <c r="V717" i="19"/>
  <c r="W717" i="19"/>
  <c r="X717" i="19" s="1"/>
  <c r="W686" i="19"/>
  <c r="X686" i="19" s="1"/>
  <c r="V686" i="19"/>
  <c r="V740" i="19"/>
  <c r="W740" i="19"/>
  <c r="X740" i="19" s="1"/>
  <c r="AB744" i="19"/>
  <c r="W721" i="19"/>
  <c r="X721" i="19" s="1"/>
  <c r="V721" i="19"/>
  <c r="Z741" i="19"/>
  <c r="Z744" i="19" s="1"/>
  <c r="V706" i="19"/>
  <c r="W706" i="19"/>
  <c r="X706" i="19" s="1"/>
  <c r="W736" i="19"/>
  <c r="X736" i="19" s="1"/>
  <c r="V736" i="19"/>
  <c r="Z696" i="19"/>
  <c r="W691" i="19"/>
  <c r="X691" i="19" s="1"/>
  <c r="V691" i="19"/>
  <c r="V646" i="19"/>
  <c r="V602" i="19"/>
  <c r="W602" i="19" s="1"/>
  <c r="V723" i="19"/>
  <c r="W723" i="19"/>
  <c r="X723" i="19" s="1"/>
  <c r="V658" i="19"/>
  <c r="W658" i="19" s="1"/>
  <c r="W695" i="19"/>
  <c r="X695" i="19" s="1"/>
  <c r="V695" i="19"/>
  <c r="Z714" i="19"/>
  <c r="W699" i="19"/>
  <c r="X699" i="19" s="1"/>
  <c r="V699" i="19"/>
  <c r="W712" i="19"/>
  <c r="X712" i="19" s="1"/>
  <c r="V712" i="19"/>
  <c r="V714" i="19" s="1"/>
  <c r="W714" i="19" s="1"/>
  <c r="Z707" i="19"/>
  <c r="Z708" i="19" s="1"/>
  <c r="W663" i="19"/>
  <c r="X663" i="19" s="1"/>
  <c r="E725" i="19"/>
  <c r="V663" i="19"/>
  <c r="V664" i="19" s="1"/>
  <c r="W664" i="19" s="1"/>
  <c r="Z663" i="19"/>
  <c r="Z664" i="19" s="1"/>
  <c r="W703" i="19"/>
  <c r="X703" i="19" s="1"/>
  <c r="V703" i="19"/>
  <c r="V689" i="19"/>
  <c r="W689" i="19"/>
  <c r="X689" i="19" s="1"/>
  <c r="V705" i="19"/>
  <c r="W705" i="19"/>
  <c r="X705" i="19" s="1"/>
  <c r="V566" i="19"/>
  <c r="W566" i="19" s="1"/>
  <c r="V584" i="19"/>
  <c r="W584" i="19" s="1"/>
  <c r="V596" i="19"/>
  <c r="W596" i="19" s="1"/>
  <c r="Z398" i="19"/>
  <c r="AB496" i="19"/>
  <c r="Z496" i="19"/>
  <c r="Z380" i="19"/>
  <c r="Z458" i="19"/>
  <c r="Z569" i="19"/>
  <c r="Z438" i="19"/>
  <c r="Z555" i="19"/>
  <c r="Z480" i="19"/>
  <c r="Z471" i="19"/>
  <c r="Z472" i="19" s="1"/>
  <c r="Z440" i="19"/>
  <c r="Z462" i="19"/>
  <c r="Z453" i="19"/>
  <c r="Z416" i="19"/>
  <c r="Z392" i="19"/>
  <c r="Z514" i="19"/>
  <c r="Z404" i="19"/>
  <c r="Z591" i="19"/>
  <c r="Z557" i="19"/>
  <c r="Z575" i="19"/>
  <c r="Z437" i="19"/>
  <c r="Z428" i="19"/>
  <c r="Z479" i="19"/>
  <c r="Z556" i="19"/>
  <c r="Z463" i="19"/>
  <c r="Z530" i="19"/>
  <c r="Z422" i="19"/>
  <c r="Z571" i="19"/>
  <c r="Z474" i="19"/>
  <c r="Z476" i="19"/>
  <c r="Z563" i="19"/>
  <c r="Z485" i="19"/>
  <c r="Z488" i="19"/>
  <c r="Z535" i="19"/>
  <c r="Z544" i="19"/>
  <c r="Z443" i="19"/>
  <c r="Z448" i="19" s="1"/>
  <c r="Z489" i="19"/>
  <c r="Z615" i="19"/>
  <c r="Z531" i="19"/>
  <c r="Z457" i="19"/>
  <c r="Z521" i="19"/>
  <c r="Z481" i="19"/>
  <c r="Z517" i="19"/>
  <c r="Z475" i="19"/>
  <c r="Z465" i="19"/>
  <c r="Z486" i="19"/>
  <c r="Z449" i="19"/>
  <c r="Z508" i="19"/>
  <c r="V614" i="19"/>
  <c r="W614" i="19" s="1"/>
  <c r="V620" i="19"/>
  <c r="W620" i="19" s="1"/>
  <c r="V572" i="19"/>
  <c r="W572" i="19" s="1"/>
  <c r="V578" i="19"/>
  <c r="W578" i="19" s="1"/>
  <c r="X460" i="19"/>
  <c r="X558" i="19"/>
  <c r="X472" i="19"/>
  <c r="X478" i="19"/>
  <c r="X490" i="19"/>
  <c r="X484" i="19"/>
  <c r="X442" i="19"/>
  <c r="X448" i="19"/>
  <c r="X466" i="19"/>
  <c r="X454" i="19"/>
  <c r="U520" i="19"/>
  <c r="I520" i="19"/>
  <c r="Q520" i="19"/>
  <c r="M520" i="19"/>
  <c r="U541" i="19"/>
  <c r="I541" i="19"/>
  <c r="Q541" i="19"/>
  <c r="M541" i="19"/>
  <c r="M538" i="19"/>
  <c r="I538" i="19"/>
  <c r="Q538" i="19"/>
  <c r="U538" i="19"/>
  <c r="A562" i="19"/>
  <c r="A512" i="19"/>
  <c r="A524" i="19" s="1"/>
  <c r="A536" i="19" s="1"/>
  <c r="A548" i="19" s="1"/>
  <c r="M500" i="19"/>
  <c r="I500" i="19"/>
  <c r="Q500" i="19"/>
  <c r="U500" i="19"/>
  <c r="U550" i="19"/>
  <c r="M550" i="19"/>
  <c r="I550" i="19"/>
  <c r="Q550" i="19"/>
  <c r="U499" i="19"/>
  <c r="M499" i="19"/>
  <c r="Q499" i="19"/>
  <c r="I499" i="19"/>
  <c r="U525" i="19"/>
  <c r="I525" i="19"/>
  <c r="M525" i="19"/>
  <c r="Q525" i="19"/>
  <c r="U515" i="19"/>
  <c r="I515" i="19"/>
  <c r="Q515" i="19"/>
  <c r="M515" i="19"/>
  <c r="Q547" i="19"/>
  <c r="M547" i="19"/>
  <c r="I547" i="19"/>
  <c r="U547" i="19"/>
  <c r="U537" i="19"/>
  <c r="M537" i="19"/>
  <c r="I537" i="19"/>
  <c r="Q537" i="19"/>
  <c r="Q583" i="19"/>
  <c r="I583" i="19"/>
  <c r="U583" i="19"/>
  <c r="M583" i="19"/>
  <c r="U543" i="19"/>
  <c r="Q543" i="19"/>
  <c r="M543" i="19"/>
  <c r="I543" i="19"/>
  <c r="M579" i="19"/>
  <c r="Q579" i="19"/>
  <c r="U579" i="19"/>
  <c r="I579" i="19"/>
  <c r="U511" i="19"/>
  <c r="Q511" i="19"/>
  <c r="M511" i="19"/>
  <c r="I511" i="19"/>
  <c r="U597" i="19"/>
  <c r="I597" i="19"/>
  <c r="M597" i="19"/>
  <c r="Q597" i="19"/>
  <c r="U606" i="19"/>
  <c r="M606" i="19"/>
  <c r="Q606" i="19"/>
  <c r="I606" i="19"/>
  <c r="U524" i="19"/>
  <c r="M524" i="19"/>
  <c r="I524" i="19"/>
  <c r="Q524" i="19"/>
  <c r="I527" i="19"/>
  <c r="M527" i="19"/>
  <c r="U527" i="19"/>
  <c r="Q527" i="19"/>
  <c r="I548" i="19"/>
  <c r="Q548" i="19"/>
  <c r="U548" i="19"/>
  <c r="M548" i="19"/>
  <c r="U542" i="19"/>
  <c r="I542" i="19"/>
  <c r="Q542" i="19"/>
  <c r="M542" i="19"/>
  <c r="U505" i="19"/>
  <c r="M505" i="19"/>
  <c r="I505" i="19"/>
  <c r="Q505" i="19"/>
  <c r="Q533" i="19"/>
  <c r="U533" i="19"/>
  <c r="I533" i="19"/>
  <c r="M533" i="19"/>
  <c r="I536" i="19"/>
  <c r="Q536" i="19"/>
  <c r="U536" i="19"/>
  <c r="M536" i="19"/>
  <c r="I617" i="19"/>
  <c r="U617" i="19"/>
  <c r="Q617" i="19"/>
  <c r="M617" i="19"/>
  <c r="Q576" i="19"/>
  <c r="U576" i="19"/>
  <c r="I576" i="19"/>
  <c r="M576" i="19"/>
  <c r="I551" i="19"/>
  <c r="U551" i="19"/>
  <c r="Q551" i="19"/>
  <c r="M551" i="19"/>
  <c r="U519" i="19"/>
  <c r="Q519" i="19"/>
  <c r="M519" i="19"/>
  <c r="I519" i="19"/>
  <c r="U570" i="19"/>
  <c r="I570" i="19"/>
  <c r="M570" i="19"/>
  <c r="Q570" i="19"/>
  <c r="Q592" i="19"/>
  <c r="U592" i="19"/>
  <c r="I592" i="19"/>
  <c r="M592" i="19"/>
  <c r="I619" i="19"/>
  <c r="Q619" i="19"/>
  <c r="M619" i="19"/>
  <c r="U619" i="19"/>
  <c r="Q618" i="19"/>
  <c r="I618" i="19"/>
  <c r="M618" i="19"/>
  <c r="U618" i="19"/>
  <c r="I593" i="19"/>
  <c r="M593" i="19"/>
  <c r="Q593" i="19"/>
  <c r="U593" i="19"/>
  <c r="U564" i="19"/>
  <c r="I502" i="19"/>
  <c r="Q502" i="19"/>
  <c r="U502" i="19"/>
  <c r="M502" i="19"/>
  <c r="V744" i="19" l="1"/>
  <c r="W744" i="19" s="1"/>
  <c r="AB478" i="19"/>
  <c r="AB454" i="19"/>
  <c r="AB466" i="19"/>
  <c r="AB442" i="19"/>
  <c r="AB512" i="19"/>
  <c r="AB484" i="19"/>
  <c r="AB592" i="19"/>
  <c r="AB576" i="19"/>
  <c r="AB533" i="19"/>
  <c r="AB534" i="19" s="1"/>
  <c r="AB505" i="19"/>
  <c r="AB510" i="19" s="1"/>
  <c r="AB524" i="19"/>
  <c r="AB537" i="19"/>
  <c r="AB547" i="19"/>
  <c r="AB550" i="19"/>
  <c r="AB593" i="19"/>
  <c r="AB619" i="19"/>
  <c r="AB551" i="19"/>
  <c r="AB617" i="19"/>
  <c r="AB536" i="19"/>
  <c r="AB548" i="19"/>
  <c r="AB527" i="19"/>
  <c r="AB618" i="19"/>
  <c r="AB570" i="19"/>
  <c r="AB542" i="19"/>
  <c r="AB606" i="19"/>
  <c r="AB597" i="19"/>
  <c r="AB511" i="19"/>
  <c r="AB543" i="19"/>
  <c r="AB515" i="19"/>
  <c r="AB525" i="19"/>
  <c r="AB499" i="19"/>
  <c r="AB500" i="19"/>
  <c r="AB538" i="19"/>
  <c r="AB541" i="19"/>
  <c r="V559" i="19"/>
  <c r="W559" i="19" s="1"/>
  <c r="AB490" i="19"/>
  <c r="AB502" i="19"/>
  <c r="AB519" i="19"/>
  <c r="AB579" i="19"/>
  <c r="AB583" i="19"/>
  <c r="W646" i="19"/>
  <c r="V621" i="19"/>
  <c r="W621" i="19" s="1"/>
  <c r="AB520" i="19"/>
  <c r="V708" i="19"/>
  <c r="Z373" i="19"/>
  <c r="AB373" i="19"/>
  <c r="Q574" i="19"/>
  <c r="Z512" i="19"/>
  <c r="U574" i="19"/>
  <c r="Y636" i="19"/>
  <c r="X636" i="19" s="1"/>
  <c r="M574" i="19"/>
  <c r="I574" i="19"/>
  <c r="Z454" i="19"/>
  <c r="Z460" i="19"/>
  <c r="V696" i="19"/>
  <c r="W696" i="19" s="1"/>
  <c r="W628" i="19"/>
  <c r="V702" i="19"/>
  <c r="W702" i="19" s="1"/>
  <c r="W685" i="19"/>
  <c r="X685" i="19" s="1"/>
  <c r="V685" i="19"/>
  <c r="V690" i="19" s="1"/>
  <c r="Z685" i="19"/>
  <c r="Z690" i="19" s="1"/>
  <c r="W725" i="19"/>
  <c r="X725" i="19" s="1"/>
  <c r="V725" i="19"/>
  <c r="V726" i="19" s="1"/>
  <c r="W726" i="19" s="1"/>
  <c r="Z725" i="19"/>
  <c r="Z726" i="19" s="1"/>
  <c r="V720" i="19"/>
  <c r="W720" i="19" s="1"/>
  <c r="V738" i="19"/>
  <c r="W738" i="19" s="1"/>
  <c r="A574" i="19"/>
  <c r="A586" i="19" s="1"/>
  <c r="A598" i="19" s="1"/>
  <c r="A610" i="19" s="1"/>
  <c r="A624" i="19"/>
  <c r="Z558" i="19"/>
  <c r="AB558" i="19"/>
  <c r="Z466" i="19"/>
  <c r="Z618" i="19"/>
  <c r="Z570" i="19"/>
  <c r="Z542" i="19"/>
  <c r="Z515" i="19"/>
  <c r="Z500" i="19"/>
  <c r="Z484" i="19"/>
  <c r="Z442" i="19"/>
  <c r="Z478" i="19"/>
  <c r="Z502" i="19"/>
  <c r="Z606" i="19"/>
  <c r="Z511" i="19"/>
  <c r="Z543" i="19"/>
  <c r="Z499" i="19"/>
  <c r="Z538" i="19"/>
  <c r="Z520" i="19"/>
  <c r="Z533" i="19"/>
  <c r="Z534" i="19" s="1"/>
  <c r="Z537" i="19"/>
  <c r="Z593" i="19"/>
  <c r="Z619" i="19"/>
  <c r="Z551" i="19"/>
  <c r="Z617" i="19"/>
  <c r="Z527" i="19"/>
  <c r="Z490" i="19"/>
  <c r="Z519" i="19"/>
  <c r="Z579" i="19"/>
  <c r="Z541" i="19"/>
  <c r="Z592" i="19"/>
  <c r="Z576" i="19"/>
  <c r="Z505" i="19"/>
  <c r="Z510" i="19" s="1"/>
  <c r="Z524" i="19"/>
  <c r="Z547" i="19"/>
  <c r="Z550" i="19"/>
  <c r="Z597" i="19"/>
  <c r="Z583" i="19"/>
  <c r="Z525" i="19"/>
  <c r="Z536" i="19"/>
  <c r="Z548" i="19"/>
  <c r="X620" i="19"/>
  <c r="X540" i="19"/>
  <c r="X522" i="19"/>
  <c r="X534" i="19"/>
  <c r="X546" i="19"/>
  <c r="X552" i="19"/>
  <c r="X510" i="19"/>
  <c r="X528" i="19"/>
  <c r="X516" i="19"/>
  <c r="X504" i="19"/>
  <c r="I598" i="19"/>
  <c r="Q598" i="19"/>
  <c r="U598" i="19"/>
  <c r="M598" i="19"/>
  <c r="M567" i="19"/>
  <c r="U567" i="19"/>
  <c r="Q567" i="19"/>
  <c r="I567" i="19"/>
  <c r="M612" i="19"/>
  <c r="I612" i="19"/>
  <c r="Q612" i="19"/>
  <c r="U612" i="19"/>
  <c r="Q600" i="19"/>
  <c r="I600" i="19"/>
  <c r="U600" i="19"/>
  <c r="M600" i="19"/>
  <c r="U605" i="19"/>
  <c r="I605" i="19"/>
  <c r="Q605" i="19"/>
  <c r="M605" i="19"/>
  <c r="I613" i="19"/>
  <c r="M613" i="19"/>
  <c r="U613" i="19"/>
  <c r="Q613" i="19"/>
  <c r="I595" i="19"/>
  <c r="Q595" i="19"/>
  <c r="U595" i="19"/>
  <c r="M595" i="19"/>
  <c r="U586" i="19"/>
  <c r="M586" i="19"/>
  <c r="Q586" i="19"/>
  <c r="I586" i="19"/>
  <c r="U587" i="19"/>
  <c r="Q587" i="19"/>
  <c r="I587" i="19"/>
  <c r="M587" i="19"/>
  <c r="I609" i="19"/>
  <c r="M609" i="19"/>
  <c r="U609" i="19"/>
  <c r="Q609" i="19"/>
  <c r="Q577" i="19"/>
  <c r="U577" i="19"/>
  <c r="M577" i="19"/>
  <c r="I577" i="19"/>
  <c r="I589" i="19"/>
  <c r="U589" i="19"/>
  <c r="M589" i="19"/>
  <c r="Q589" i="19"/>
  <c r="U573" i="19"/>
  <c r="I573" i="19"/>
  <c r="M573" i="19"/>
  <c r="Q573" i="19"/>
  <c r="Q599" i="19"/>
  <c r="M599" i="19"/>
  <c r="I599" i="19"/>
  <c r="U599" i="19"/>
  <c r="Q610" i="19"/>
  <c r="I610" i="19"/>
  <c r="M610" i="19"/>
  <c r="U610" i="19"/>
  <c r="M582" i="19"/>
  <c r="Q582" i="19"/>
  <c r="I582" i="19"/>
  <c r="U582" i="19"/>
  <c r="I581" i="19"/>
  <c r="M581" i="19"/>
  <c r="Q581" i="19"/>
  <c r="U581" i="19"/>
  <c r="Q604" i="19"/>
  <c r="U604" i="19"/>
  <c r="I604" i="19"/>
  <c r="M604" i="19"/>
  <c r="U562" i="19"/>
  <c r="M562" i="19"/>
  <c r="Q562" i="19"/>
  <c r="I562" i="19"/>
  <c r="U603" i="19"/>
  <c r="I603" i="19"/>
  <c r="Q603" i="19"/>
  <c r="M603" i="19"/>
  <c r="Q564" i="19"/>
  <c r="M564" i="19"/>
  <c r="I564" i="19"/>
  <c r="AB552" i="19" l="1"/>
  <c r="AB546" i="19"/>
  <c r="AB528" i="19"/>
  <c r="AB610" i="19"/>
  <c r="AB574" i="19"/>
  <c r="AB562" i="19"/>
  <c r="AB577" i="19"/>
  <c r="AB586" i="19"/>
  <c r="AB567" i="19"/>
  <c r="AB572" i="19" s="1"/>
  <c r="AB540" i="19"/>
  <c r="AB603" i="19"/>
  <c r="AB573" i="19"/>
  <c r="AB605" i="19"/>
  <c r="AB600" i="19"/>
  <c r="AB612" i="19"/>
  <c r="AB564" i="19"/>
  <c r="AB604" i="19"/>
  <c r="AB599" i="19"/>
  <c r="AB589" i="19"/>
  <c r="AB609" i="19"/>
  <c r="AB587" i="19"/>
  <c r="AB595" i="19"/>
  <c r="AB596" i="19" s="1"/>
  <c r="AB613" i="19"/>
  <c r="AB598" i="19"/>
  <c r="AB522" i="19"/>
  <c r="AB504" i="19"/>
  <c r="AB516" i="19"/>
  <c r="AB582" i="19"/>
  <c r="W708" i="19"/>
  <c r="V683" i="19"/>
  <c r="W683" i="19" s="1"/>
  <c r="AB581" i="19"/>
  <c r="AB435" i="19"/>
  <c r="Z435" i="19"/>
  <c r="M636" i="19"/>
  <c r="U636" i="19"/>
  <c r="Q636" i="19"/>
  <c r="Z574" i="19"/>
  <c r="Y698" i="19"/>
  <c r="Q698" i="19" s="1"/>
  <c r="I636" i="19"/>
  <c r="W690" i="19"/>
  <c r="A636" i="19"/>
  <c r="A648" i="19" s="1"/>
  <c r="A660" i="19" s="1"/>
  <c r="A672" i="19" s="1"/>
  <c r="A686" i="19"/>
  <c r="A698" i="19" s="1"/>
  <c r="A710" i="19" s="1"/>
  <c r="A722" i="19" s="1"/>
  <c r="A734" i="19" s="1"/>
  <c r="Z522" i="19"/>
  <c r="Z604" i="19"/>
  <c r="Z582" i="19"/>
  <c r="Z587" i="19"/>
  <c r="Z516" i="19"/>
  <c r="Z540" i="19"/>
  <c r="Z504" i="19"/>
  <c r="AB620" i="19"/>
  <c r="Z620" i="19"/>
  <c r="Z546" i="19"/>
  <c r="Z564" i="19"/>
  <c r="Z581" i="19"/>
  <c r="Z595" i="19"/>
  <c r="Z596" i="19" s="1"/>
  <c r="Z598" i="19"/>
  <c r="Z586" i="19"/>
  <c r="Z567" i="19"/>
  <c r="Z572" i="19" s="1"/>
  <c r="Z603" i="19"/>
  <c r="Z600" i="19"/>
  <c r="Z552" i="19"/>
  <c r="Z589" i="19"/>
  <c r="Z609" i="19"/>
  <c r="Z613" i="19"/>
  <c r="Z528" i="19"/>
  <c r="Z599" i="19"/>
  <c r="Z562" i="19"/>
  <c r="Z577" i="19"/>
  <c r="Z610" i="19"/>
  <c r="Z573" i="19"/>
  <c r="Z605" i="19"/>
  <c r="Z612" i="19"/>
  <c r="X602" i="19"/>
  <c r="X596" i="19"/>
  <c r="X584" i="19"/>
  <c r="X614" i="19"/>
  <c r="X578" i="19"/>
  <c r="X590" i="19"/>
  <c r="X608" i="19"/>
  <c r="X572" i="19"/>
  <c r="X566" i="19"/>
  <c r="AB602" i="19" l="1"/>
  <c r="AB566" i="19"/>
  <c r="AB578" i="19"/>
  <c r="AB636" i="19"/>
  <c r="AB640" i="19" s="1"/>
  <c r="AB621" i="19" s="1"/>
  <c r="AB584" i="19"/>
  <c r="AB590" i="19"/>
  <c r="AB614" i="19"/>
  <c r="AB608" i="19"/>
  <c r="Z497" i="19"/>
  <c r="AB497" i="19"/>
  <c r="I698" i="19"/>
  <c r="M698" i="19"/>
  <c r="Z636" i="19"/>
  <c r="Z640" i="19" s="1"/>
  <c r="Z621" i="19" s="1"/>
  <c r="X640" i="19"/>
  <c r="X698" i="19"/>
  <c r="U698" i="19"/>
  <c r="Z584" i="19"/>
  <c r="Z578" i="19"/>
  <c r="Z602" i="19"/>
  <c r="Z608" i="19"/>
  <c r="Z590" i="19"/>
  <c r="Z566" i="19"/>
  <c r="Z614" i="19"/>
  <c r="AB698" i="19" l="1"/>
  <c r="AB702" i="19" s="1"/>
  <c r="AB683" i="19" s="1"/>
  <c r="AB559" i="19"/>
  <c r="Z559" i="19"/>
  <c r="Z698" i="19"/>
  <c r="Z702" i="19" s="1"/>
  <c r="Z683" i="19" s="1"/>
  <c r="X702" i="19"/>
</calcChain>
</file>

<file path=xl/sharedStrings.xml><?xml version="1.0" encoding="utf-8"?>
<sst xmlns="http://schemas.openxmlformats.org/spreadsheetml/2006/main" count="2765" uniqueCount="825">
  <si>
    <t>Ср</t>
  </si>
  <si>
    <t>Пт</t>
  </si>
  <si>
    <t xml:space="preserve"> </t>
  </si>
  <si>
    <t>Дата</t>
  </si>
  <si>
    <t xml:space="preserve">% </t>
  </si>
  <si>
    <t>Тоннаж</t>
  </si>
  <si>
    <t>ПМ</t>
  </si>
  <si>
    <t>КПШ</t>
  </si>
  <si>
    <t>Пн</t>
  </si>
  <si>
    <t>Микроцикл 1</t>
  </si>
  <si>
    <t>Нагрузка</t>
  </si>
  <si>
    <t>Упражнения</t>
  </si>
  <si>
    <t>Коэф. тяжести (одно-/много - суставное упражнение)</t>
  </si>
  <si>
    <t>Вес</t>
  </si>
  <si>
    <t>Пов</t>
  </si>
  <si>
    <t>Под</t>
  </si>
  <si>
    <t>Сред.вес</t>
  </si>
  <si>
    <t>Время</t>
  </si>
  <si>
    <t>Микроцикл 2</t>
  </si>
  <si>
    <t>Микроцикл 3</t>
  </si>
  <si>
    <t>Микроцикл 4</t>
  </si>
  <si>
    <t>Микроцикл 5</t>
  </si>
  <si>
    <t>Микроцикл 6</t>
  </si>
  <si>
    <t>Микроцикл 7</t>
  </si>
  <si>
    <t>Микроцикл 8</t>
  </si>
  <si>
    <t>Микроцикл 9</t>
  </si>
  <si>
    <t>Микроцикл 10</t>
  </si>
  <si>
    <t>Вт</t>
  </si>
  <si>
    <t>Чт</t>
  </si>
  <si>
    <t>2 Включить поддержку макросов</t>
  </si>
  <si>
    <t>Инт.Ф</t>
  </si>
  <si>
    <t>Ctrl+t</t>
  </si>
  <si>
    <t>Ctrl+i</t>
  </si>
  <si>
    <t>Инт.Отн</t>
  </si>
  <si>
    <t>http://vk.com/sk1men</t>
  </si>
  <si>
    <t>http://vk.com/1astmanstanding</t>
  </si>
  <si>
    <t>Головинский Дмитрий</t>
  </si>
  <si>
    <t xml:space="preserve">Бондаренко Дмитрий </t>
  </si>
  <si>
    <t>http://vk.com/id12855931</t>
  </si>
  <si>
    <t>ао</t>
  </si>
  <si>
    <t>а1</t>
  </si>
  <si>
    <t>а2</t>
  </si>
  <si>
    <t>а3</t>
  </si>
  <si>
    <t>а4</t>
  </si>
  <si>
    <t>а5</t>
  </si>
  <si>
    <t>Тестирование и поддержка</t>
  </si>
  <si>
    <t>Очистка данных в рамках одного микроцикла в листе "2 в день" (установить курсор на вес первого упражнения микроцикла)</t>
  </si>
  <si>
    <t>Вывод данных по одному упражнению в листе "2 в день" (установить курсор на название упражнения)</t>
  </si>
  <si>
    <t>Скрытие тренировочного дня в листе "2 в день" (установить курсор в любое место первой строки тренировочного дня)</t>
  </si>
  <si>
    <t>1 Выключить фоновое обнаружение ошибок (Файл-Параметры-Формулы-Обнаружение ошибок (снять галку))</t>
  </si>
  <si>
    <t>Показатели</t>
  </si>
  <si>
    <t>Средний вес вычисляется как отношение тоннажа и КПШ</t>
  </si>
  <si>
    <t>Интенсивность относительная вычисляется отношением среднего веса штанги и ПМ атлета в данном упражнении</t>
  </si>
  <si>
    <t>Интенсивность относительная за тренировку вычисляется по методу А. В. Черняка</t>
  </si>
  <si>
    <t>Время на тренировку расчитывается по методу Д. Бондаренко</t>
  </si>
  <si>
    <t>Ctrl+j</t>
  </si>
  <si>
    <t>Микроцикл 11</t>
  </si>
  <si>
    <t>Микроцикл 12</t>
  </si>
  <si>
    <t>Группа ВК</t>
  </si>
  <si>
    <t>http://vk.com/lastmanstand1ng</t>
  </si>
  <si>
    <t>Множ</t>
  </si>
  <si>
    <t>Интенсивность по Г. Фунтикову расчитывается по соответствующему методу с правками Д. Бондаренко, учитывающими нагруженность упражнения</t>
  </si>
  <si>
    <t>Жим</t>
  </si>
  <si>
    <t>Тяга</t>
  </si>
  <si>
    <t>Присед</t>
  </si>
  <si>
    <t>Ккал</t>
  </si>
  <si>
    <t>Медицина</t>
  </si>
  <si>
    <t>Рис</t>
  </si>
  <si>
    <t>КСБ</t>
  </si>
  <si>
    <t>Кешью</t>
  </si>
  <si>
    <t>Арахис</t>
  </si>
  <si>
    <t>Бананы</t>
  </si>
  <si>
    <t>Милдронат</t>
  </si>
  <si>
    <t>Витамины</t>
  </si>
  <si>
    <t>Микроцикл</t>
  </si>
  <si>
    <t>Вопросы по файлу</t>
  </si>
  <si>
    <t>Инт. Ф+Б</t>
  </si>
  <si>
    <t>ДАТА</t>
  </si>
  <si>
    <t>Каберголин</t>
  </si>
  <si>
    <t>ХГЧ</t>
  </si>
  <si>
    <t>Трибулус</t>
  </si>
  <si>
    <t>Цинк</t>
  </si>
  <si>
    <t>Витамин Е</t>
  </si>
  <si>
    <t>Пачек</t>
  </si>
  <si>
    <t>http://vk.com/topic-56236056_30803761</t>
  </si>
  <si>
    <t>ПКТ</t>
  </si>
  <si>
    <t>Курс</t>
  </si>
  <si>
    <t>Ср. вес</t>
  </si>
  <si>
    <t>Упражнение</t>
  </si>
  <si>
    <t>Группа</t>
  </si>
  <si>
    <t>Становая тяга</t>
  </si>
  <si>
    <t>Ср.вес</t>
  </si>
  <si>
    <t>ОИ</t>
  </si>
  <si>
    <t>Инт.Ф+Б</t>
  </si>
  <si>
    <t>Коэф</t>
  </si>
  <si>
    <t>Коэф.</t>
  </si>
  <si>
    <t>Множитель</t>
  </si>
  <si>
    <t>Жим гантелей на накл. скамье</t>
  </si>
  <si>
    <t>Жим1</t>
  </si>
  <si>
    <t>Жим2</t>
  </si>
  <si>
    <t>Присед1</t>
  </si>
  <si>
    <t>Коэф. воздействия</t>
  </si>
  <si>
    <t>от упр</t>
  </si>
  <si>
    <t>дата добавления</t>
  </si>
  <si>
    <t>источник данных</t>
  </si>
  <si>
    <t>Пауэрлифтинг</t>
  </si>
  <si>
    <t>Бицепс с гантелями</t>
  </si>
  <si>
    <t>жим лежа</t>
  </si>
  <si>
    <t>СРЦ</t>
  </si>
  <si>
    <t>Бицепс стоя</t>
  </si>
  <si>
    <t>Дожим с 10 см</t>
  </si>
  <si>
    <t>http://last-man.org</t>
  </si>
  <si>
    <t>Дожим с 3 см</t>
  </si>
  <si>
    <t>Дожим с 5 см</t>
  </si>
  <si>
    <t>Дожим с 8 см</t>
  </si>
  <si>
    <t>Жим в раме (дожим)</t>
  </si>
  <si>
    <t>Жим в раме (старт)</t>
  </si>
  <si>
    <t>Жим гантелей вниз головой</t>
  </si>
  <si>
    <t>Жим гантелей лежа на гор скамье</t>
  </si>
  <si>
    <t>Жим гантелей лежа на накл скамье</t>
  </si>
  <si>
    <t>Жим лежа</t>
  </si>
  <si>
    <t>Жим на наклонной скамье</t>
  </si>
  <si>
    <t>Жим с остановками</t>
  </si>
  <si>
    <t>Жим с паузой 2 секунды</t>
  </si>
  <si>
    <t>Жим с цепями (штанга+цепи)</t>
  </si>
  <si>
    <t>Жим средним хватом</t>
  </si>
  <si>
    <t>Жим стоя</t>
  </si>
  <si>
    <t>Жим узким хватом</t>
  </si>
  <si>
    <t>Кроссовер</t>
  </si>
  <si>
    <t>-</t>
  </si>
  <si>
    <t>Наклоны стоя</t>
  </si>
  <si>
    <t>становая тяга</t>
  </si>
  <si>
    <t xml:space="preserve">Подтягивание </t>
  </si>
  <si>
    <t>Подъем гантели перед собой</t>
  </si>
  <si>
    <t>Приведение к плечу</t>
  </si>
  <si>
    <t>приседание</t>
  </si>
  <si>
    <t>Присед в широкой постановке</t>
  </si>
  <si>
    <t>Присед на груди</t>
  </si>
  <si>
    <t>Приседание до параллели</t>
  </si>
  <si>
    <t>Вадим</t>
  </si>
  <si>
    <t>Разгибания ног</t>
  </si>
  <si>
    <t>Скоростной жим</t>
  </si>
  <si>
    <t>Становая тяга из ямы</t>
  </si>
  <si>
    <t>Становая тяга с остановками</t>
  </si>
  <si>
    <t>Становая тяга с плинтов</t>
  </si>
  <si>
    <t>Трицепс на блоке</t>
  </si>
  <si>
    <t>Тяга верхнего блока к груди</t>
  </si>
  <si>
    <t>Тяга на прямых ногах</t>
  </si>
  <si>
    <t>Тяга нижнего блока к животу</t>
  </si>
  <si>
    <t>Французский жим лежа</t>
  </si>
  <si>
    <t>Армрестлинг</t>
  </si>
  <si>
    <t>Бицепс</t>
  </si>
  <si>
    <t>Боковой нажим</t>
  </si>
  <si>
    <t>Иммитация верха</t>
  </si>
  <si>
    <t>Кисть РР</t>
  </si>
  <si>
    <t>Отведение СБ</t>
  </si>
  <si>
    <t>Пронация СБ</t>
  </si>
  <si>
    <t>Бодибилдинг</t>
  </si>
  <si>
    <t>Sit-ups</t>
  </si>
  <si>
    <t>Бицепс штангой стоя</t>
  </si>
  <si>
    <t>Выпады с гантелями</t>
  </si>
  <si>
    <t>Гиперэкстензии</t>
  </si>
  <si>
    <t>Жим гантелей в наклоне</t>
  </si>
  <si>
    <t>Жим гантелей сидя</t>
  </si>
  <si>
    <t>Жим из-за головы</t>
  </si>
  <si>
    <t>Жим лежа узким хватом</t>
  </si>
  <si>
    <t>Жим ногами</t>
  </si>
  <si>
    <t>Жим с груди</t>
  </si>
  <si>
    <t>Наклоны со штангой</t>
  </si>
  <si>
    <t>Отжимания на брусьях</t>
  </si>
  <si>
    <t>Отжимания от пола</t>
  </si>
  <si>
    <t>Подтягивание хватом сверху</t>
  </si>
  <si>
    <t>Подтягивание хватом снизу</t>
  </si>
  <si>
    <t>Подъем гантелей на бицепс стоя</t>
  </si>
  <si>
    <t>Подъем коленей (пресс)</t>
  </si>
  <si>
    <t>Подъем ног (пресс)</t>
  </si>
  <si>
    <t>Подъем ног к перекладине</t>
  </si>
  <si>
    <t>Подъем таза</t>
  </si>
  <si>
    <t>Подъем туловища (пресс)</t>
  </si>
  <si>
    <t>Приседание со штангой</t>
  </si>
  <si>
    <t>Пулловер с гантелей</t>
  </si>
  <si>
    <t>Сведение ног в тренажере</t>
  </si>
  <si>
    <t>Сгибание ног в тренажере</t>
  </si>
  <si>
    <t>Скручивания (пресс)</t>
  </si>
  <si>
    <t>Становая тяга на прямых ногах</t>
  </si>
  <si>
    <t>Трицепс на блоке (вниз)</t>
  </si>
  <si>
    <t>Тяга гантели к животу</t>
  </si>
  <si>
    <t>Тяга к животу на Т-грифе</t>
  </si>
  <si>
    <t>Тяга к подбородку</t>
  </si>
  <si>
    <t>Тяга на блоке за голову</t>
  </si>
  <si>
    <t>Тяга штанги к животу</t>
  </si>
  <si>
    <t>Французский жим сидя</t>
  </si>
  <si>
    <t>Шраги с гантелями</t>
  </si>
  <si>
    <t>Шраги со штангой</t>
  </si>
  <si>
    <t>Тяжелая атлетика</t>
  </si>
  <si>
    <t>Взятие на грудь</t>
  </si>
  <si>
    <t>Взятие на грудь с виса</t>
  </si>
  <si>
    <t>Взятие на грудь с плинтов</t>
  </si>
  <si>
    <t>Жим Соца (Sots Press)</t>
  </si>
  <si>
    <t>Кластер</t>
  </si>
  <si>
    <t>Приседания со штангой на груди</t>
  </si>
  <si>
    <t>Рывковая протяжка</t>
  </si>
  <si>
    <t>рывок</t>
  </si>
  <si>
    <t>Рывковый уход</t>
  </si>
  <si>
    <t>Рывок</t>
  </si>
  <si>
    <t>Рывок с виса</t>
  </si>
  <si>
    <t>Рывок с плинтов</t>
  </si>
  <si>
    <t>Толчок</t>
  </si>
  <si>
    <t>Толчок со стоек</t>
  </si>
  <si>
    <t>Трастер</t>
  </si>
  <si>
    <t>Тяга рывковая</t>
  </si>
  <si>
    <t>Тяга толчковая</t>
  </si>
  <si>
    <t>Швунг жимовой</t>
  </si>
  <si>
    <t>Швунг толчковый</t>
  </si>
  <si>
    <t>Разгиб. с гантелью из-за головы</t>
  </si>
  <si>
    <t>Подтягивание шир. хв. к груди</t>
  </si>
  <si>
    <t>Подтягивание шир. хв. за голову</t>
  </si>
  <si>
    <t>Присед. в рывк. хвате (оверхед)</t>
  </si>
  <si>
    <t>Общее КПШ</t>
  </si>
  <si>
    <t>Процентное соотношение КПШ</t>
  </si>
  <si>
    <t>ПОКАЗАТЕЛИ ПО ГРУППАМ</t>
  </si>
  <si>
    <t>Процентное соотношение тоннажа</t>
  </si>
  <si>
    <t>Средний вес</t>
  </si>
  <si>
    <t>Интенсивность Ф+Б</t>
  </si>
  <si>
    <t>Процентное соотношение интенсивности Ф+Б</t>
  </si>
  <si>
    <t>УОИ</t>
  </si>
  <si>
    <t>гр</t>
  </si>
  <si>
    <t>сп</t>
  </si>
  <si>
    <t>ноги</t>
  </si>
  <si>
    <t>min</t>
  </si>
  <si>
    <t>max</t>
  </si>
  <si>
    <t>В случае отсутствия упражнения в указанном дне недели, искать в других днях</t>
  </si>
  <si>
    <t>Нет</t>
  </si>
  <si>
    <t>№</t>
  </si>
  <si>
    <t>I</t>
  </si>
  <si>
    <t>II</t>
  </si>
  <si>
    <t>III</t>
  </si>
  <si>
    <t>IV</t>
  </si>
  <si>
    <t>V</t>
  </si>
  <si>
    <t>VI</t>
  </si>
  <si>
    <t>Вес: _____ кг</t>
  </si>
  <si>
    <t>Продукт</t>
  </si>
  <si>
    <t>Белки, гр</t>
  </si>
  <si>
    <t>Жиры, гр</t>
  </si>
  <si>
    <t>Углеводы, гр</t>
  </si>
  <si>
    <t>ГИ</t>
  </si>
  <si>
    <t>Белки животн, г</t>
  </si>
  <si>
    <t>Белки раст, г</t>
  </si>
  <si>
    <t>Жиры животн, г</t>
  </si>
  <si>
    <t>Жиры раст, г</t>
  </si>
  <si>
    <t>Бобовые, семечки</t>
  </si>
  <si>
    <t>Бобы</t>
  </si>
  <si>
    <t>Горох лущеный</t>
  </si>
  <si>
    <t>Горох цельный</t>
  </si>
  <si>
    <t>Горошек зеленый</t>
  </si>
  <si>
    <t>Горошек консервированый</t>
  </si>
  <si>
    <t>Зеленая фасоль (стручок)</t>
  </si>
  <si>
    <t>Семя подсолнечника</t>
  </si>
  <si>
    <t>Фасоль</t>
  </si>
  <si>
    <t>Хлопья Fitness из цельной пшеницы</t>
  </si>
  <si>
    <t>Хлопья Fitness с темным шоколадом</t>
  </si>
  <si>
    <t>Хлопья Fitness с фруктами</t>
  </si>
  <si>
    <t>Грибы, соления</t>
  </si>
  <si>
    <t>Грибы белые свежие</t>
  </si>
  <si>
    <t>Грибы белые сушеные</t>
  </si>
  <si>
    <t>Грибы подберезовики свежие</t>
  </si>
  <si>
    <t>Грибы подосиновики свежие</t>
  </si>
  <si>
    <t>Грибы сыроежки свежие</t>
  </si>
  <si>
    <t>Квашеная капуста</t>
  </si>
  <si>
    <t>Соленые огурцы</t>
  </si>
  <si>
    <t>Соленые помидоры</t>
  </si>
  <si>
    <t>Шампиньоны вареные</t>
  </si>
  <si>
    <t>Кондитерские изделия</t>
  </si>
  <si>
    <t>Вафли с жиросодержащими начинками</t>
  </si>
  <si>
    <t>Вафли с фруктовыми начинками</t>
  </si>
  <si>
    <t>Зефир</t>
  </si>
  <si>
    <t>Ирис</t>
  </si>
  <si>
    <t>Карамель</t>
  </si>
  <si>
    <t>Конфеты шоколадные</t>
  </si>
  <si>
    <t>Корейка сырокопченая</t>
  </si>
  <si>
    <t>Кролик</t>
  </si>
  <si>
    <t>Мармелад</t>
  </si>
  <si>
    <t>Мед</t>
  </si>
  <si>
    <t>Молоко сгущеное с сахаром</t>
  </si>
  <si>
    <t>Пастила</t>
  </si>
  <si>
    <t>Пирожное бисквитное с фруктовой начинкой</t>
  </si>
  <si>
    <t>Пирожное слоеное с кремом</t>
  </si>
  <si>
    <t>Пирожное слоеное с фруктовой начинкой</t>
  </si>
  <si>
    <t>Пряники</t>
  </si>
  <si>
    <t>Торт бисквитный с фруктовой начинкой</t>
  </si>
  <si>
    <t>Торт миндальный</t>
  </si>
  <si>
    <t>Халва подсолнечная</t>
  </si>
  <si>
    <t>Халва тахинная</t>
  </si>
  <si>
    <t>Шоколад молочный</t>
  </si>
  <si>
    <t>Шоколад темный</t>
  </si>
  <si>
    <t>Консервы</t>
  </si>
  <si>
    <t>Завтрак туриста (говядина)</t>
  </si>
  <si>
    <t>Завтрак туриста (свинина)</t>
  </si>
  <si>
    <t>Геркулес</t>
  </si>
  <si>
    <t>Крупа гречневая</t>
  </si>
  <si>
    <t>Крупа кукурузная</t>
  </si>
  <si>
    <t>Крупа манная</t>
  </si>
  <si>
    <t>Крупа овсяная</t>
  </si>
  <si>
    <t>Крупа перловая</t>
  </si>
  <si>
    <t>Крупа пшеничная</t>
  </si>
  <si>
    <t>Крупа ячневая</t>
  </si>
  <si>
    <t>Макаронные изделия</t>
  </si>
  <si>
    <t>Просо</t>
  </si>
  <si>
    <t>Рожь</t>
  </si>
  <si>
    <t>Соя</t>
  </si>
  <si>
    <t>Чечевица</t>
  </si>
  <si>
    <t>Масло, жиры, майонез</t>
  </si>
  <si>
    <t>Жир животный топленый</t>
  </si>
  <si>
    <t>Майонез</t>
  </si>
  <si>
    <t>Маргарин бутербродный</t>
  </si>
  <si>
    <t>Маргарин молочный</t>
  </si>
  <si>
    <t>Масло оливковое</t>
  </si>
  <si>
    <t>Масло растительное</t>
  </si>
  <si>
    <t>Масло сливочное</t>
  </si>
  <si>
    <t>Масло топленое</t>
  </si>
  <si>
    <t>Молочные продукты</t>
  </si>
  <si>
    <t>Брынза</t>
  </si>
  <si>
    <t>Йогурт натуральный 1.5% жирности</t>
  </si>
  <si>
    <t>Кефир "Заречье" 1%</t>
  </si>
  <si>
    <t>Кефир жирный</t>
  </si>
  <si>
    <t>Кефир нежирный</t>
  </si>
  <si>
    <t>Масса творожная</t>
  </si>
  <si>
    <t>Молоко "Заречье" 2.6%</t>
  </si>
  <si>
    <t>Молоко "Простоквашино" 1%</t>
  </si>
  <si>
    <t>Молоко "Ромол" 2.5%</t>
  </si>
  <si>
    <t>Молоко 3.2%</t>
  </si>
  <si>
    <t>Молоко ацидофильное</t>
  </si>
  <si>
    <t>Простокваша</t>
  </si>
  <si>
    <t>Ряженка</t>
  </si>
  <si>
    <t>Сливки 10% жирности</t>
  </si>
  <si>
    <t>Сливки 20% жирности</t>
  </si>
  <si>
    <t>Сметана "Ромол" 15%</t>
  </si>
  <si>
    <t>Сметана 10% жирности</t>
  </si>
  <si>
    <t>Сметана 20% жирности</t>
  </si>
  <si>
    <t>Сыр голландский</t>
  </si>
  <si>
    <t>Сыр плавленый</t>
  </si>
  <si>
    <t>Сыр российский</t>
  </si>
  <si>
    <t>Сырки творожные</t>
  </si>
  <si>
    <t>Творог "President" 0%</t>
  </si>
  <si>
    <t>Творог "President" 5%</t>
  </si>
  <si>
    <t>Творог "Заречье" 5%</t>
  </si>
  <si>
    <t>Творог "Простоквашино" 0%</t>
  </si>
  <si>
    <t>Творог "Простоквашино" 15%</t>
  </si>
  <si>
    <t>Творог "Простоквашино" 5%</t>
  </si>
  <si>
    <t>Творог жирный</t>
  </si>
  <si>
    <t>Творог нежирный</t>
  </si>
  <si>
    <t>Творог обезжиренный</t>
  </si>
  <si>
    <t>Творог полужирный</t>
  </si>
  <si>
    <t>Мучное</t>
  </si>
  <si>
    <t>Баранки</t>
  </si>
  <si>
    <t>Мука пшеничная 1 сорта</t>
  </si>
  <si>
    <t>Мука пшеничная 2 сорта</t>
  </si>
  <si>
    <t>Мука пшеничная высшего сорта</t>
  </si>
  <si>
    <t>Мука ржаная</t>
  </si>
  <si>
    <t>Рогалик</t>
  </si>
  <si>
    <t>Сдобная выпечка</t>
  </si>
  <si>
    <t>Сухари пшеничные</t>
  </si>
  <si>
    <t>Сухари сливочные</t>
  </si>
  <si>
    <t>Сушки</t>
  </si>
  <si>
    <t>Хлеб Бородинский</t>
  </si>
  <si>
    <t>Хлеб пшеничный из муки 1 сорта</t>
  </si>
  <si>
    <t>Хлеб ржаной</t>
  </si>
  <si>
    <t>Хлеб ржаной грубый</t>
  </si>
  <si>
    <t>Мясо, птица, колбаса</t>
  </si>
  <si>
    <t>Баранина</t>
  </si>
  <si>
    <t>Ветчина</t>
  </si>
  <si>
    <t>Вымя говяжье</t>
  </si>
  <si>
    <t>Говядина</t>
  </si>
  <si>
    <t>Говядина тушеная</t>
  </si>
  <si>
    <t>Грудинка сырокопченая</t>
  </si>
  <si>
    <t>Гусятина</t>
  </si>
  <si>
    <t>Индейка</t>
  </si>
  <si>
    <t>Колбаса вареная Докторская</t>
  </si>
  <si>
    <t>Колбаса вареная Любительская</t>
  </si>
  <si>
    <t>Колбаса вареная Молочная</t>
  </si>
  <si>
    <t>Колбаса варено-копченая Любительская</t>
  </si>
  <si>
    <t>Колбаса варено-копченая Сервелат</t>
  </si>
  <si>
    <t>Колбаса полукопченая Краковская</t>
  </si>
  <si>
    <t>Колбаса сырокопченая Любительская</t>
  </si>
  <si>
    <t>Колбаса сырокопченая Московская</t>
  </si>
  <si>
    <t>Куры</t>
  </si>
  <si>
    <t>Мозги говяжьи</t>
  </si>
  <si>
    <t>Печень баранья</t>
  </si>
  <si>
    <t>Печень говяжья</t>
  </si>
  <si>
    <t>Печень свиная</t>
  </si>
  <si>
    <t>Печень трески</t>
  </si>
  <si>
    <t>Почки бараньи</t>
  </si>
  <si>
    <t>Почки говяжьи</t>
  </si>
  <si>
    <t>Почки свиные</t>
  </si>
  <si>
    <t>Сардельки говяжьи</t>
  </si>
  <si>
    <t>Сардельки свиные</t>
  </si>
  <si>
    <t>Свинина жирная</t>
  </si>
  <si>
    <t>Свинина нежирная</t>
  </si>
  <si>
    <t>Свинина тощая</t>
  </si>
  <si>
    <t>Свинина тушеная</t>
  </si>
  <si>
    <t>Сердце говяжье</t>
  </si>
  <si>
    <t>Сосиски Молочные</t>
  </si>
  <si>
    <t>Сосиски Русские</t>
  </si>
  <si>
    <t>Сосиски Свиные</t>
  </si>
  <si>
    <t>Телятина жирная</t>
  </si>
  <si>
    <t>Телятина тощая</t>
  </si>
  <si>
    <t>Утятина</t>
  </si>
  <si>
    <t>Филе куриное</t>
  </si>
  <si>
    <t>Язык говяжий</t>
  </si>
  <si>
    <t>Напитки алкогольные</t>
  </si>
  <si>
    <t>Вина десертные</t>
  </si>
  <si>
    <t>Вина крепкие</t>
  </si>
  <si>
    <t>Вина ликерные</t>
  </si>
  <si>
    <t>Вина полудесертные</t>
  </si>
  <si>
    <t>Вина полусладкие белые и красн. (в т. ч. шампанское)</t>
  </si>
  <si>
    <t>Вина полусухие белые и красные (в т. ч. шампанское)</t>
  </si>
  <si>
    <t>Вина сладкие белые и красные (в т. ч. шампанское)</t>
  </si>
  <si>
    <t>Вина сухие белые и красные (в т. ч. шампанское)</t>
  </si>
  <si>
    <t>Водка</t>
  </si>
  <si>
    <t>Коньяк</t>
  </si>
  <si>
    <t>Ликер "Вишневый"</t>
  </si>
  <si>
    <t>Наливка «Сливянка»</t>
  </si>
  <si>
    <t>Пиво Жигулёвское</t>
  </si>
  <si>
    <t>Пиво светлое</t>
  </si>
  <si>
    <t>Пиво темное</t>
  </si>
  <si>
    <t>Напитки безалкогольные</t>
  </si>
  <si>
    <t>Айвовый сок</t>
  </si>
  <si>
    <t>Квас хлебный</t>
  </si>
  <si>
    <t>Кока-кола</t>
  </si>
  <si>
    <t>Кофе на молоке</t>
  </si>
  <si>
    <t>Кофе на сгущёном молоке</t>
  </si>
  <si>
    <t>Кофе чёрный без сахара</t>
  </si>
  <si>
    <t>Напитки газированные на плодово-ягодных настоях</t>
  </si>
  <si>
    <t>Напитки газированные на цитрусовых настоях</t>
  </si>
  <si>
    <t>Свекольный сок</t>
  </si>
  <si>
    <t>Сироп из шиповника</t>
  </si>
  <si>
    <t>Сок абрикосовый</t>
  </si>
  <si>
    <t>Сок ананасовый</t>
  </si>
  <si>
    <t>Сок апельсиновый</t>
  </si>
  <si>
    <t>Сок виноградный</t>
  </si>
  <si>
    <t>Сок вишнёвый</t>
  </si>
  <si>
    <t>Сок гранатовый</t>
  </si>
  <si>
    <t>Сок грейпфрутовый</t>
  </si>
  <si>
    <t>Сок грушевый</t>
  </si>
  <si>
    <t>Сок клюквенный</t>
  </si>
  <si>
    <t>Сок лимонный</t>
  </si>
  <si>
    <t>Сок мандариновый</t>
  </si>
  <si>
    <t>Сок морковный</t>
  </si>
  <si>
    <t>Сок персиковый</t>
  </si>
  <si>
    <t>Сок сливовый</t>
  </si>
  <si>
    <t>Сок томатный</t>
  </si>
  <si>
    <t>Сок шиповниковый</t>
  </si>
  <si>
    <t>Сок яблочный</t>
  </si>
  <si>
    <t>Чай заваренный с лимоном</t>
  </si>
  <si>
    <t>Чай заваренный с молоком</t>
  </si>
  <si>
    <t>Чай заваренный с сахаром</t>
  </si>
  <si>
    <t>Черноплодно-рябиновый сок</t>
  </si>
  <si>
    <t>Черносмородиновый сок</t>
  </si>
  <si>
    <t>Шиповниковый сок</t>
  </si>
  <si>
    <t>Овощи</t>
  </si>
  <si>
    <t>Баклажаны</t>
  </si>
  <si>
    <t>Брюква</t>
  </si>
  <si>
    <t>Кабачки</t>
  </si>
  <si>
    <t>Капуста белокочанная</t>
  </si>
  <si>
    <t>Капуста пекинская</t>
  </si>
  <si>
    <t>Капуста цветная</t>
  </si>
  <si>
    <t>Картофель</t>
  </si>
  <si>
    <t>Картофель жареный</t>
  </si>
  <si>
    <t>Морковь</t>
  </si>
  <si>
    <t>Морская капуста</t>
  </si>
  <si>
    <t>Огурцы</t>
  </si>
  <si>
    <t>Оливки</t>
  </si>
  <si>
    <t>Помидоры (томаты)</t>
  </si>
  <si>
    <t>Редис</t>
  </si>
  <si>
    <t>Редька</t>
  </si>
  <si>
    <t>Репа</t>
  </si>
  <si>
    <t>Рябина красная</t>
  </si>
  <si>
    <t>Рябина черноплодная</t>
  </si>
  <si>
    <t>Салат</t>
  </si>
  <si>
    <t>Свекла</t>
  </si>
  <si>
    <t>Сельдерей корень</t>
  </si>
  <si>
    <t>Орехи, сухофрукты</t>
  </si>
  <si>
    <t>Грецкий орех</t>
  </si>
  <si>
    <t>Изюм</t>
  </si>
  <si>
    <t>Инжир</t>
  </si>
  <si>
    <t>Инжир сушеный</t>
  </si>
  <si>
    <t>Курага</t>
  </si>
  <si>
    <t>Миндаль</t>
  </si>
  <si>
    <t>Финики</t>
  </si>
  <si>
    <t>Фундук</t>
  </si>
  <si>
    <t>Чернослив</t>
  </si>
  <si>
    <t>Шиповник сушеный</t>
  </si>
  <si>
    <t>Первые блюда</t>
  </si>
  <si>
    <t>Борщ</t>
  </si>
  <si>
    <t>Бульон</t>
  </si>
  <si>
    <t>Бульон из кур или индеек прозрачный</t>
  </si>
  <si>
    <t>Бульон мясной прозрачный</t>
  </si>
  <si>
    <t>Гороховый суп</t>
  </si>
  <si>
    <t>Грибной борщ</t>
  </si>
  <si>
    <t>Рассольник</t>
  </si>
  <si>
    <t>Рисовый грибной суп</t>
  </si>
  <si>
    <t>Рыбный бульон (уха) с фрикадельками</t>
  </si>
  <si>
    <t>Свекольник холодный</t>
  </si>
  <si>
    <t>Суп гороховый</t>
  </si>
  <si>
    <t>Суп грибной картофельный</t>
  </si>
  <si>
    <t>Суп из белых грибов с макаронами</t>
  </si>
  <si>
    <t>Суп из говядины</t>
  </si>
  <si>
    <t>Суп из овощей</t>
  </si>
  <si>
    <t>Суп из свежих помидоров</t>
  </si>
  <si>
    <t>Суп из свекольной ботвы и щавеля</t>
  </si>
  <si>
    <t>Суп из чечевицы</t>
  </si>
  <si>
    <t>Суп картофельный</t>
  </si>
  <si>
    <t>Суп лапша грибная</t>
  </si>
  <si>
    <t>Суп с крупой</t>
  </si>
  <si>
    <t>Суп с курицей</t>
  </si>
  <si>
    <t>Суп с макаронными изделиями</t>
  </si>
  <si>
    <t>Суп с фрикадельками</t>
  </si>
  <si>
    <t>Суп со шпинатом и грибами</t>
  </si>
  <si>
    <t>Суп фасолевый</t>
  </si>
  <si>
    <t>Суп-пюре из разных овощей</t>
  </si>
  <si>
    <t>Суп-пюре из свежих помидоров</t>
  </si>
  <si>
    <t>Суп-харчо</t>
  </si>
  <si>
    <t>Сырный суп</t>
  </si>
  <si>
    <t>Уха рыбацкая</t>
  </si>
  <si>
    <t>Фасолевый суп</t>
  </si>
  <si>
    <t>Харчо</t>
  </si>
  <si>
    <t>Щи из квашеной капусты</t>
  </si>
  <si>
    <t>Щи из свежей капусты с картофелем</t>
  </si>
  <si>
    <t>Яблочный суп со сметаной</t>
  </si>
  <si>
    <t>Приправы, зелень</t>
  </si>
  <si>
    <t>Лук зеленый (перо)</t>
  </si>
  <si>
    <t>Лук порей</t>
  </si>
  <si>
    <t>Лук репчатый</t>
  </si>
  <si>
    <t>Петрушка (зелень)</t>
  </si>
  <si>
    <t>Петрушка (корень)</t>
  </si>
  <si>
    <t>Хрен</t>
  </si>
  <si>
    <t>Чеснок</t>
  </si>
  <si>
    <t>Шпинат</t>
  </si>
  <si>
    <t>Щавель</t>
  </si>
  <si>
    <t>Бычки</t>
  </si>
  <si>
    <t>Горбуша</t>
  </si>
  <si>
    <t>Икра кеты зернистая</t>
  </si>
  <si>
    <t>Икра лещевая пробойная</t>
  </si>
  <si>
    <t>Икра минтаевая пробойная</t>
  </si>
  <si>
    <t>Икра осетровая зернистая</t>
  </si>
  <si>
    <t>Икра осетровая пробойная</t>
  </si>
  <si>
    <t>Кальмар</t>
  </si>
  <si>
    <t>Камбала</t>
  </si>
  <si>
    <t>Карась</t>
  </si>
  <si>
    <t>Карп</t>
  </si>
  <si>
    <t>Кета</t>
  </si>
  <si>
    <t>Корюшка</t>
  </si>
  <si>
    <t>Краб</t>
  </si>
  <si>
    <t>Креветки</t>
  </si>
  <si>
    <t>Лещ</t>
  </si>
  <si>
    <t>Минтай</t>
  </si>
  <si>
    <t>Мойва</t>
  </si>
  <si>
    <t>Налим</t>
  </si>
  <si>
    <t>Окунь морской</t>
  </si>
  <si>
    <t>Окунь речной</t>
  </si>
  <si>
    <t>Осетр</t>
  </si>
  <si>
    <t>Палтус</t>
  </si>
  <si>
    <t>Пеленгас</t>
  </si>
  <si>
    <t>Сазан</t>
  </si>
  <si>
    <t>Сайра</t>
  </si>
  <si>
    <t>Сельдь</t>
  </si>
  <si>
    <t>Семга</t>
  </si>
  <si>
    <t>Скумбрия</t>
  </si>
  <si>
    <t>Сом</t>
  </si>
  <si>
    <t>Ставрида</t>
  </si>
  <si>
    <t>Стерлядь</t>
  </si>
  <si>
    <t>Судак</t>
  </si>
  <si>
    <t>Суши Тамаго-яки</t>
  </si>
  <si>
    <t>Суши Хияши</t>
  </si>
  <si>
    <t>Суши Эби</t>
  </si>
  <si>
    <t>Суши-роллы</t>
  </si>
  <si>
    <t>Треска</t>
  </si>
  <si>
    <t>Тунец</t>
  </si>
  <si>
    <t>Угорь</t>
  </si>
  <si>
    <t>Угорь морской</t>
  </si>
  <si>
    <t>Хек</t>
  </si>
  <si>
    <t>Щука</t>
  </si>
  <si>
    <t>Язь</t>
  </si>
  <si>
    <t>Сахар, специи</t>
  </si>
  <si>
    <t>Перец зеленый сладкий</t>
  </si>
  <si>
    <t>Перец красный сладкий</t>
  </si>
  <si>
    <t>Сахар</t>
  </si>
  <si>
    <t>Спортпит</t>
  </si>
  <si>
    <t>Фрукты</t>
  </si>
  <si>
    <t>Абрикосы</t>
  </si>
  <si>
    <t>Айва</t>
  </si>
  <si>
    <t>Алыча</t>
  </si>
  <si>
    <t>Ананас</t>
  </si>
  <si>
    <t>Апельсин</t>
  </si>
  <si>
    <t>Арбузы</t>
  </si>
  <si>
    <t>Брусника</t>
  </si>
  <si>
    <t>Виноград</t>
  </si>
  <si>
    <t>Вишня</t>
  </si>
  <si>
    <t>Голубика</t>
  </si>
  <si>
    <t>Гранат</t>
  </si>
  <si>
    <t>Грейпфрут</t>
  </si>
  <si>
    <t>Груша</t>
  </si>
  <si>
    <t>Ежевика</t>
  </si>
  <si>
    <t>Клубника, земляника</t>
  </si>
  <si>
    <t>Клюква</t>
  </si>
  <si>
    <t>Крыжовник</t>
  </si>
  <si>
    <t>Лимон</t>
  </si>
  <si>
    <t>Малина</t>
  </si>
  <si>
    <t>Мандарин</t>
  </si>
  <si>
    <t>Морошка</t>
  </si>
  <si>
    <t>Облепиха</t>
  </si>
  <si>
    <t>Персики</t>
  </si>
  <si>
    <t>Слива садовая</t>
  </si>
  <si>
    <t>Смородина</t>
  </si>
  <si>
    <t>Хурма</t>
  </si>
  <si>
    <t>Черешня</t>
  </si>
  <si>
    <t>Черника</t>
  </si>
  <si>
    <t>Шелковица</t>
  </si>
  <si>
    <t>Яблоки</t>
  </si>
  <si>
    <t>Яйца</t>
  </si>
  <si>
    <t>Яйцо перепелиное</t>
  </si>
  <si>
    <t>Яичный порошок</t>
  </si>
  <si>
    <t>Прочее</t>
  </si>
  <si>
    <t>Корешки вьетнамские</t>
  </si>
  <si>
    <t>Семя тыквы</t>
  </si>
  <si>
    <t>Яичный белок (1 шт - 40 гр)</t>
  </si>
  <si>
    <t>Яйцо куриное (1 шт - 60 гр)</t>
  </si>
  <si>
    <t>Рыба, суши, морепродукты</t>
  </si>
  <si>
    <t>ГИ средн. / ГИ макс.</t>
  </si>
  <si>
    <t>Вес, кг</t>
  </si>
  <si>
    <t>№ недели</t>
  </si>
  <si>
    <t>Кол.</t>
  </si>
  <si>
    <t>Анастрозол</t>
  </si>
  <si>
    <t>Еда</t>
  </si>
  <si>
    <t>Крупы, хлопья, макаронные изделия</t>
  </si>
  <si>
    <t>Сон, ч:мм</t>
  </si>
  <si>
    <t>Усредненные недельные показатели</t>
  </si>
  <si>
    <t>Комментарии</t>
  </si>
  <si>
    <t>Сон</t>
  </si>
  <si>
    <t>Калораж</t>
  </si>
  <si>
    <t>БЖУ</t>
  </si>
  <si>
    <t xml:space="preserve">Гречка </t>
  </si>
  <si>
    <t>% от ПМ</t>
  </si>
  <si>
    <t>Коэф. воздействия на организм (одно-/много - суставное упражнение)</t>
  </si>
  <si>
    <t>Время на 1 подход (по-умолчанию)</t>
  </si>
  <si>
    <t>Суммарное время на разминку, заминку и растяжку, мин</t>
  </si>
  <si>
    <t>Введите расчетную длительность тренировки (из листа "1 в день")</t>
  </si>
  <si>
    <t>Корректировка параметров для вычисления длительности тренировки</t>
  </si>
  <si>
    <t>Введите реальную длительность тренировки</t>
  </si>
  <si>
    <r>
      <t xml:space="preserve">Время на 1 подход </t>
    </r>
    <r>
      <rPr>
        <b/>
        <sz val="11"/>
        <color rgb="FFFF0000"/>
        <rFont val="Calibri"/>
        <family val="2"/>
        <charset val="204"/>
        <scheme val="minor"/>
      </rPr>
      <t>(скорректированное)</t>
    </r>
  </si>
  <si>
    <t>Коэфф. корректировки времени на подход</t>
  </si>
  <si>
    <t>№   микр.</t>
  </si>
  <si>
    <t>№      упржнения</t>
  </si>
  <si>
    <t>И.O.</t>
  </si>
  <si>
    <t>http://vk.com/id35329595</t>
  </si>
  <si>
    <t>% =</t>
  </si>
  <si>
    <t>Вес =</t>
  </si>
  <si>
    <t>ПМ =</t>
  </si>
  <si>
    <t>4х4</t>
  </si>
  <si>
    <t>Раскладка</t>
  </si>
  <si>
    <t>0,5-0,8 Двосуставные упражнения - жим стоя, подъем штанги на бицепс с читингом, тяга верхнего/нижнего блока…</t>
  </si>
  <si>
    <t>0,9 - 1,9 Многосуставные упражнения -подтягивания, жим, присед, тяга, рывок, толчок</t>
  </si>
  <si>
    <t>Кломид</t>
  </si>
  <si>
    <t>1-я неделя</t>
  </si>
  <si>
    <t>дата 1</t>
  </si>
  <si>
    <t>дата 2</t>
  </si>
  <si>
    <t>В пачке</t>
  </si>
  <si>
    <t>КУРС</t>
  </si>
  <si>
    <t>Порция</t>
  </si>
  <si>
    <t>Белки</t>
  </si>
  <si>
    <t>Жиры</t>
  </si>
  <si>
    <t>Углеводы</t>
  </si>
  <si>
    <t>Моя группа</t>
  </si>
  <si>
    <t>Kоэф кор ПМ</t>
  </si>
  <si>
    <t xml:space="preserve">Мин  ПМ= </t>
  </si>
  <si>
    <t>% соотношение</t>
  </si>
  <si>
    <t>Грамм на 1 кг массы спортсмена</t>
  </si>
  <si>
    <t>Б</t>
  </si>
  <si>
    <t>Ж</t>
  </si>
  <si>
    <t>У</t>
  </si>
  <si>
    <t>0,1-0,4 Односуставные упражнения - французкий жим, махи гантелями, разгибания/сгибания ног, подъем штанги на бицепс…</t>
  </si>
  <si>
    <t xml:space="preserve">УОИ </t>
  </si>
  <si>
    <t>Микр.</t>
  </si>
  <si>
    <t>Инт</t>
  </si>
  <si>
    <t>Ср. Вес</t>
  </si>
  <si>
    <t xml:space="preserve">Ж раст. </t>
  </si>
  <si>
    <t>Б жив.</t>
  </si>
  <si>
    <t xml:space="preserve">Ккал </t>
  </si>
  <si>
    <t>Ж жив.</t>
  </si>
  <si>
    <t>Ж раст.</t>
  </si>
  <si>
    <t>Рацион, гр</t>
  </si>
  <si>
    <t>Жив/Раст ,  гр</t>
  </si>
  <si>
    <t>% Б</t>
  </si>
  <si>
    <t>% Ж</t>
  </si>
  <si>
    <t>% У</t>
  </si>
  <si>
    <t>Б раст.</t>
  </si>
  <si>
    <t>Б/кг</t>
  </si>
  <si>
    <t>Б жив./кг</t>
  </si>
  <si>
    <t>Ж/кг</t>
  </si>
  <si>
    <t>Ж раст./кг</t>
  </si>
  <si>
    <t>У/кг</t>
  </si>
  <si>
    <t>Ккал/кг</t>
  </si>
  <si>
    <t>$ за пачку</t>
  </si>
  <si>
    <t>http://vk.com/sashan_from_do4a_com</t>
  </si>
  <si>
    <t>№ п/п тренировки в микроцикле</t>
  </si>
  <si>
    <t>разница =</t>
  </si>
  <si>
    <t>Если все плохо - писать Сашану</t>
  </si>
  <si>
    <t>Тестостерон</t>
  </si>
  <si>
    <t>Креатин</t>
  </si>
  <si>
    <t>Метилурацил</t>
  </si>
  <si>
    <t>Авторы</t>
  </si>
  <si>
    <t>Мякотин Вадим</t>
  </si>
  <si>
    <t>Ничик Владимир</t>
  </si>
  <si>
    <t>5,5,5,5,5,5</t>
  </si>
  <si>
    <t>5,5</t>
  </si>
  <si>
    <t>5,5,5,5,5</t>
  </si>
  <si>
    <t>4,4</t>
  </si>
  <si>
    <t>Микроцикл № 6</t>
  </si>
  <si>
    <t>05.10.2015 (Пн)</t>
  </si>
  <si>
    <t>Продолжительность: 01:46</t>
  </si>
  <si>
    <t>67.5 (53%)</t>
  </si>
  <si>
    <t>82.5 (65%)</t>
  </si>
  <si>
    <t>70 (55%)</t>
  </si>
  <si>
    <t>37.5 (45%)</t>
  </si>
  <si>
    <t>29 (56%)</t>
  </si>
  <si>
    <t>36 (70%)</t>
  </si>
  <si>
    <t>06.10.2015 (Вт)</t>
  </si>
  <si>
    <t>Продолжительность: 00:00</t>
  </si>
  <si>
    <t>Микроцикл № 2</t>
  </si>
  <si>
    <t>07.09.2015 (Пн)</t>
  </si>
  <si>
    <t>55x 3,3,3,3</t>
  </si>
  <si>
    <t>100x 6; 160 (80%)x 4,4,4,4</t>
  </si>
  <si>
    <t>08.09.2015 (Вт)</t>
  </si>
  <si>
    <t>Продолжительность: 01:10</t>
  </si>
  <si>
    <t>КПШ = 70, Т = 2312 кг, Ср. вес = 2312 кг</t>
  </si>
  <si>
    <t>Инт. Фунт. = 774, УОИ = 46%</t>
  </si>
  <si>
    <t>50x 5,5,5,5,5</t>
  </si>
  <si>
    <t>22.5x 5,5,5,5,5</t>
  </si>
  <si>
    <t>25x 4,4,4,4,4</t>
  </si>
  <si>
    <t>09.09.2015 (Ср)</t>
  </si>
  <si>
    <t>КПШ = 0, Т = 0 кг, Ср. вес = 0 кг</t>
  </si>
  <si>
    <t>Инт. Фунт. = 0, УОИ = 0%</t>
  </si>
  <si>
    <t>Продолжительность: 01:59</t>
  </si>
  <si>
    <t>КПШ = 84, Т = 6584 кг, Ср. вес = 6584 кг</t>
  </si>
  <si>
    <t>Инт. Фунт. = 8899, УОИ = 58%</t>
  </si>
  <si>
    <t>17x 4,4,4; 22x 3,3,3; 39 (77%)x 4,4,4; 28x 5,5,5; 44 (87%)x 1; 48 (95%)x 1</t>
  </si>
  <si>
    <t>Продолжительность: 01:06</t>
  </si>
  <si>
    <t>Микроцикл № 10</t>
  </si>
  <si>
    <t>02.11.2015 (Пн)</t>
  </si>
  <si>
    <t>20x 4,4,4,4</t>
  </si>
  <si>
    <t>100 (78%)x 4,4,4,4,4</t>
  </si>
  <si>
    <t>62.5 (76%)x 6,6</t>
  </si>
  <si>
    <t>03.11.2015 (Вт)</t>
  </si>
  <si>
    <t>04.11.2015 (Ср)</t>
  </si>
  <si>
    <t>05.11.2015 (Чт)</t>
  </si>
  <si>
    <t>1. Жим1</t>
  </si>
  <si>
    <t>2. Жим2</t>
  </si>
  <si>
    <t>3. Жим стоя</t>
  </si>
  <si>
    <t>КПШ = 146</t>
  </si>
  <si>
    <t>Т = 21290 кг</t>
  </si>
  <si>
    <t>Ср. вес = 145.8 кг</t>
  </si>
  <si>
    <t>Инт. Фунт. = 22346</t>
  </si>
  <si>
    <t>УОИ = 68%</t>
  </si>
  <si>
    <t>Микроцикл № 1</t>
  </si>
  <si>
    <t>02.09.2015 (Ср)</t>
  </si>
  <si>
    <t>Продолжительность: 02:12</t>
  </si>
  <si>
    <t>10 (10%)</t>
  </si>
  <si>
    <t>2,2</t>
  </si>
  <si>
    <t>150 (50%)</t>
  </si>
  <si>
    <t>170 (57%)</t>
  </si>
  <si>
    <t>185 (62%)</t>
  </si>
  <si>
    <t>210 (70%)</t>
  </si>
  <si>
    <t>6,6,6,6</t>
  </si>
  <si>
    <t>220 (73%)</t>
  </si>
  <si>
    <t>5,5,5,5</t>
  </si>
  <si>
    <t>230 (77%)</t>
  </si>
  <si>
    <t>4,4,4,4</t>
  </si>
  <si>
    <t>55 (56%)</t>
  </si>
  <si>
    <t>155 (77%)</t>
  </si>
  <si>
    <t>37.5 (75%)</t>
  </si>
  <si>
    <t>31.08.2015 (Пн)</t>
  </si>
  <si>
    <t>Продолжительность: 02:00</t>
  </si>
  <si>
    <t>01.09.2015 (Вт)</t>
  </si>
  <si>
    <t>Продолжительность: 01:27</t>
  </si>
  <si>
    <t>03.09.2015 (Чт)</t>
  </si>
  <si>
    <t>04.09.2015 (Пт)</t>
  </si>
  <si>
    <t>Продолжительность: 00:53</t>
  </si>
  <si>
    <t>05.09.2015 (Сб)</t>
  </si>
  <si>
    <t>Продолжительность: 01:40</t>
  </si>
  <si>
    <t>Продолжительность: 01:00</t>
  </si>
  <si>
    <t/>
  </si>
  <si>
    <t>Шаг восх</t>
  </si>
  <si>
    <t>Шаг нисх</t>
  </si>
  <si>
    <t>Восходящих шагов</t>
  </si>
  <si>
    <t>Нисходящих шагов</t>
  </si>
  <si>
    <t>№ Микр</t>
  </si>
  <si>
    <t>Начальное КПШ</t>
  </si>
  <si>
    <t>восх</t>
  </si>
  <si>
    <t>ср. вес</t>
  </si>
  <si>
    <t>Направление кривой КПШ</t>
  </si>
  <si>
    <t>Начальный ср. вес</t>
  </si>
  <si>
    <t>Кол-во микроц. в макроцикле</t>
  </si>
  <si>
    <t>Начиная с  микроцикла №</t>
  </si>
  <si>
    <r>
      <rPr>
        <b/>
        <u/>
        <sz val="12"/>
        <color rgb="FFFF0000"/>
        <rFont val="Calibri"/>
        <family val="2"/>
        <charset val="204"/>
        <scheme val="minor"/>
      </rPr>
      <t>Примечание</t>
    </r>
    <r>
      <rPr>
        <sz val="12"/>
        <color rgb="FFFF0000"/>
        <rFont val="Calibri"/>
        <family val="2"/>
        <charset val="204"/>
        <scheme val="minor"/>
      </rPr>
      <t>: очистка таблицы от старых данных осуществляется в ручном режиме.</t>
    </r>
  </si>
  <si>
    <t>http://yourstrongbody.net/</t>
  </si>
  <si>
    <t>Правильный магазин</t>
  </si>
  <si>
    <t>Рибоксин</t>
  </si>
  <si>
    <t>Пресс в тренажере (скручивания)</t>
  </si>
  <si>
    <t>Жим на наклонной</t>
  </si>
  <si>
    <t>Жим гантелей</t>
  </si>
  <si>
    <t>Французский жим</t>
  </si>
  <si>
    <t>Молотковые сгибания</t>
  </si>
  <si>
    <t>Разгибания с гантелью из-за головы</t>
  </si>
  <si>
    <t>Наклоны</t>
  </si>
  <si>
    <t>Средняя</t>
  </si>
  <si>
    <t>Легкая</t>
  </si>
  <si>
    <t>Тяжелая</t>
  </si>
  <si>
    <t>ПР</t>
  </si>
  <si>
    <t>ЖМ</t>
  </si>
  <si>
    <t>ОФП</t>
  </si>
  <si>
    <t>ТГ</t>
  </si>
  <si>
    <t>Разгибание голени, трицепс на блоке, наружное вращение плеча, лодочка</t>
  </si>
  <si>
    <t>Верхняя и нижняя тяга, пресс</t>
  </si>
  <si>
    <t>Кроссовер для груди, трицепс на блоке, лодочка</t>
  </si>
  <si>
    <t>Сгибание голени, лодочка, планка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</si>
</sst>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h:mm;@"/>
    <numFmt numFmtId="166" formatCode="0.0%"/>
    <numFmt numFmtId="167" formatCode="0.0000"/>
    <numFmt numFmtId="168" formatCode="0.00000"/>
    <numFmt numFmtId="169" formatCode="ddd"/>
    <numFmt numFmtId="170" formatCode="0.000"/>
  </numFmts>
  <fonts count="4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3" tint="-0.249977111117893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8.8000000000000007"/>
      <color theme="10"/>
      <name val="Calibri"/>
      <family val="2"/>
      <charset val="204"/>
    </font>
    <font>
      <sz val="12"/>
      <name val="Calibri"/>
      <family val="2"/>
      <charset val="204"/>
      <scheme val="minor"/>
    </font>
    <font>
      <sz val="11"/>
      <color rgb="FF3F3F3F"/>
      <name val="Calibri"/>
      <family val="2"/>
      <charset val="204"/>
      <scheme val="minor"/>
    </font>
    <font>
      <b/>
      <u/>
      <sz val="11"/>
      <color theme="10"/>
      <name val="Calibri"/>
      <family val="2"/>
      <charset val="204"/>
    </font>
    <font>
      <b/>
      <sz val="13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3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8"/>
      <color rgb="FF000000"/>
      <name val="Tahoma"/>
      <family val="2"/>
      <charset val="204"/>
    </font>
    <font>
      <b/>
      <sz val="11"/>
      <color rgb="FF0033CC"/>
      <name val="Calibri"/>
      <family val="2"/>
      <charset val="204"/>
      <scheme val="minor"/>
    </font>
    <font>
      <b/>
      <sz val="11"/>
      <color rgb="FFC00000"/>
      <name val="Calibri"/>
      <family val="2"/>
      <charset val="204"/>
      <scheme val="minor"/>
    </font>
    <font>
      <b/>
      <sz val="20"/>
      <color rgb="FFFF0000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u/>
      <sz val="16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sz val="11"/>
      <color rgb="FF00000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sz val="11"/>
      <color rgb="FFFFFF00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u/>
      <sz val="12"/>
      <color rgb="FFFF0000"/>
      <name val="Calibri"/>
      <family val="2"/>
      <charset val="204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</patternFill>
    </fill>
    <fill>
      <patternFill patternType="solid">
        <fgColor rgb="FFF2F2F2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</fills>
  <borders count="234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/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/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 style="thin">
        <color rgb="FF3F3F3F"/>
      </top>
      <bottom style="medium">
        <color indexed="64"/>
      </bottom>
      <diagonal/>
    </border>
    <border>
      <left/>
      <right/>
      <top style="thin">
        <color rgb="FF3F3F3F"/>
      </top>
      <bottom style="medium">
        <color indexed="64"/>
      </bottom>
      <diagonal/>
    </border>
    <border>
      <left style="medium">
        <color indexed="64"/>
      </left>
      <right/>
      <top style="thin">
        <color rgb="FF3F3F3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3F3F3F"/>
      </left>
      <right style="thin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3F3F3F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rgb="FF3F3F3F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3F3F3F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3F3F3F"/>
      </left>
      <right style="thin">
        <color indexed="64"/>
      </right>
      <top/>
      <bottom style="hair">
        <color indexed="64"/>
      </bottom>
      <diagonal/>
    </border>
    <border>
      <left/>
      <right style="thin">
        <color rgb="FF3F3F3F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rgb="FF3F3F3F"/>
      </left>
      <right style="hair">
        <color indexed="64"/>
      </right>
      <top/>
      <bottom/>
      <diagonal/>
    </border>
    <border>
      <left style="thin">
        <color rgb="FF3F3F3F"/>
      </left>
      <right style="hair">
        <color indexed="64"/>
      </right>
      <top style="hair">
        <color indexed="64"/>
      </top>
      <bottom style="thin">
        <color rgb="FF3F3F3F"/>
      </bottom>
      <diagonal/>
    </border>
    <border>
      <left/>
      <right style="hair">
        <color indexed="64"/>
      </right>
      <top/>
      <bottom style="thin">
        <color rgb="FF3F3F3F"/>
      </bottom>
      <diagonal/>
    </border>
    <border>
      <left style="thin">
        <color rgb="FF3F3F3F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rgb="FF3F3F3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rgb="FF3F3F3F"/>
      </right>
      <top style="medium">
        <color indexed="64"/>
      </top>
      <bottom style="hair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3F3F3F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3F3F3F"/>
      </right>
      <top style="hair">
        <color indexed="64"/>
      </top>
      <bottom style="thin">
        <color indexed="64"/>
      </bottom>
      <diagonal/>
    </border>
    <border>
      <left style="thin">
        <color rgb="FF3F3F3F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theme="3" tint="0.39994506668294322"/>
      </left>
      <right/>
      <top style="thick">
        <color theme="3" tint="0.39994506668294322"/>
      </top>
      <bottom/>
      <diagonal/>
    </border>
    <border>
      <left/>
      <right/>
      <top style="thick">
        <color theme="3" tint="0.39994506668294322"/>
      </top>
      <bottom/>
      <diagonal/>
    </border>
    <border>
      <left/>
      <right style="thick">
        <color theme="3" tint="0.39994506668294322"/>
      </right>
      <top style="thick">
        <color theme="3" tint="0.39994506668294322"/>
      </top>
      <bottom/>
      <diagonal/>
    </border>
    <border>
      <left style="thick">
        <color theme="3" tint="0.39994506668294322"/>
      </left>
      <right/>
      <top/>
      <bottom/>
      <diagonal/>
    </border>
    <border>
      <left/>
      <right style="thick">
        <color theme="3" tint="0.39994506668294322"/>
      </right>
      <top/>
      <bottom/>
      <diagonal/>
    </border>
    <border>
      <left style="thick">
        <color theme="3" tint="0.39994506668294322"/>
      </left>
      <right/>
      <top/>
      <bottom style="thick">
        <color theme="3" tint="0.39994506668294322"/>
      </bottom>
      <diagonal/>
    </border>
    <border>
      <left/>
      <right/>
      <top/>
      <bottom style="thick">
        <color theme="3" tint="0.39994506668294322"/>
      </bottom>
      <diagonal/>
    </border>
    <border>
      <left/>
      <right style="thick">
        <color theme="3" tint="0.39994506668294322"/>
      </right>
      <top/>
      <bottom style="thick">
        <color theme="3" tint="0.39994506668294322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 style="thin">
        <color indexed="64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</borders>
  <cellStyleXfs count="17">
    <xf numFmtId="0" fontId="0" fillId="0" borderId="0"/>
    <xf numFmtId="0" fontId="2" fillId="4" borderId="0" applyNumberFormat="0" applyBorder="0" applyAlignment="0" applyProtection="0"/>
    <xf numFmtId="0" fontId="5" fillId="5" borderId="16" applyNumberFormat="0" applyAlignment="0" applyProtection="0"/>
    <xf numFmtId="0" fontId="6" fillId="5" borderId="15" applyNumberFormat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9" fontId="4" fillId="0" borderId="0" applyFont="0" applyFill="0" applyBorder="0" applyAlignment="0" applyProtection="0"/>
    <xf numFmtId="1" fontId="1" fillId="11" borderId="0" applyFont="0" applyBorder="0">
      <alignment horizontal="left" vertical="top"/>
    </xf>
    <xf numFmtId="0" fontId="17" fillId="0" borderId="0" applyNumberFormat="0" applyFill="0" applyBorder="0" applyAlignment="0" applyProtection="0">
      <alignment vertical="top"/>
      <protection locked="0"/>
    </xf>
    <xf numFmtId="0" fontId="4" fillId="16" borderId="41" applyNumberFormat="0" applyFont="0" applyAlignment="0" applyProtection="0"/>
    <xf numFmtId="0" fontId="22" fillId="0" borderId="0"/>
    <xf numFmtId="9" fontId="22" fillId="0" borderId="0" applyFon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</cellStyleXfs>
  <cellXfs count="1141">
    <xf numFmtId="0" fontId="0" fillId="0" borderId="0" xfId="0"/>
    <xf numFmtId="0" fontId="0" fillId="0" borderId="0" xfId="0" applyBorder="1"/>
    <xf numFmtId="0" fontId="0" fillId="0" borderId="0" xfId="0" applyNumberFormat="1" applyBorder="1"/>
    <xf numFmtId="9" fontId="0" fillId="0" borderId="0" xfId="0" applyNumberFormat="1" applyBorder="1"/>
    <xf numFmtId="1" fontId="4" fillId="3" borderId="7" xfId="6" applyNumberFormat="1" applyFont="1" applyFill="1" applyBorder="1" applyAlignment="1" applyProtection="1">
      <alignment horizontal="left" vertical="top"/>
      <protection hidden="1"/>
    </xf>
    <xf numFmtId="1" fontId="4" fillId="11" borderId="0" xfId="6" applyNumberFormat="1" applyFont="1" applyFill="1" applyBorder="1" applyAlignment="1" applyProtection="1">
      <alignment horizontal="left" vertical="top"/>
      <protection hidden="1"/>
    </xf>
    <xf numFmtId="1" fontId="4" fillId="3" borderId="0" xfId="6" applyNumberFormat="1" applyFont="1" applyFill="1" applyBorder="1" applyAlignment="1" applyProtection="1">
      <alignment horizontal="left" vertical="top"/>
      <protection hidden="1"/>
    </xf>
    <xf numFmtId="1" fontId="4" fillId="2" borderId="7" xfId="6" applyNumberFormat="1" applyFont="1" applyFill="1" applyBorder="1" applyAlignment="1" applyProtection="1">
      <alignment horizontal="left" vertical="top"/>
      <protection hidden="1"/>
    </xf>
    <xf numFmtId="1" fontId="4" fillId="2" borderId="0" xfId="6" applyNumberFormat="1" applyFont="1" applyFill="1" applyBorder="1" applyAlignment="1" applyProtection="1">
      <alignment horizontal="left" vertical="top"/>
      <protection hidden="1"/>
    </xf>
    <xf numFmtId="1" fontId="5" fillId="5" borderId="36" xfId="2" applyNumberFormat="1" applyBorder="1" applyAlignment="1" applyProtection="1">
      <alignment horizontal="left" vertical="top"/>
      <protection hidden="1"/>
    </xf>
    <xf numFmtId="0" fontId="0" fillId="0" borderId="0" xfId="0" applyFill="1" applyBorder="1" applyProtection="1">
      <protection hidden="1"/>
    </xf>
    <xf numFmtId="0" fontId="0" fillId="0" borderId="0" xfId="0" applyProtection="1">
      <protection hidden="1"/>
    </xf>
    <xf numFmtId="168" fontId="0" fillId="0" borderId="0" xfId="0" applyNumberFormat="1" applyProtection="1">
      <protection hidden="1"/>
    </xf>
    <xf numFmtId="167" fontId="0" fillId="0" borderId="0" xfId="0" applyNumberFormat="1" applyProtection="1">
      <protection hidden="1"/>
    </xf>
    <xf numFmtId="0" fontId="0" fillId="0" borderId="0" xfId="0" applyFill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NumberFormat="1" applyBorder="1" applyProtection="1">
      <protection hidden="1"/>
    </xf>
    <xf numFmtId="9" fontId="0" fillId="0" borderId="0" xfId="0" applyNumberFormat="1" applyBorder="1" applyProtection="1">
      <protection hidden="1"/>
    </xf>
    <xf numFmtId="2" fontId="0" fillId="0" borderId="0" xfId="0" applyNumberFormat="1" applyFill="1" applyAlignment="1" applyProtection="1">
      <alignment horizontal="left"/>
      <protection hidden="1"/>
    </xf>
    <xf numFmtId="2" fontId="0" fillId="0" borderId="0" xfId="0" applyNumberFormat="1" applyBorder="1" applyAlignment="1" applyProtection="1">
      <alignment horizontal="left"/>
      <protection hidden="1"/>
    </xf>
    <xf numFmtId="1" fontId="10" fillId="9" borderId="7" xfId="7" applyNumberFormat="1" applyFont="1" applyBorder="1" applyAlignment="1" applyProtection="1">
      <alignment vertical="top"/>
      <protection hidden="1"/>
    </xf>
    <xf numFmtId="1" fontId="11" fillId="9" borderId="7" xfId="7" applyNumberFormat="1" applyFont="1" applyBorder="1" applyAlignment="1" applyProtection="1">
      <alignment vertical="top"/>
      <protection hidden="1"/>
    </xf>
    <xf numFmtId="165" fontId="10" fillId="9" borderId="6" xfId="7" applyNumberFormat="1" applyFont="1" applyBorder="1" applyAlignment="1" applyProtection="1">
      <alignment vertical="top"/>
      <protection hidden="1"/>
    </xf>
    <xf numFmtId="0" fontId="7" fillId="10" borderId="3" xfId="0" applyFont="1" applyFill="1" applyBorder="1" applyAlignment="1" applyProtection="1">
      <alignment horizontal="center" vertical="top"/>
      <protection hidden="1"/>
    </xf>
    <xf numFmtId="0" fontId="7" fillId="10" borderId="0" xfId="0" applyFont="1" applyFill="1" applyBorder="1" applyAlignment="1" applyProtection="1">
      <alignment horizontal="center" vertical="top"/>
      <protection hidden="1"/>
    </xf>
    <xf numFmtId="0" fontId="7" fillId="10" borderId="0" xfId="0" applyFont="1" applyFill="1" applyBorder="1" applyAlignment="1" applyProtection="1">
      <alignment horizontal="left" vertical="top"/>
      <protection hidden="1"/>
    </xf>
    <xf numFmtId="0" fontId="7" fillId="10" borderId="30" xfId="0" applyFont="1" applyFill="1" applyBorder="1" applyAlignment="1" applyProtection="1">
      <alignment horizontal="left" vertical="top"/>
      <protection hidden="1"/>
    </xf>
    <xf numFmtId="0" fontId="7" fillId="10" borderId="4" xfId="0" applyFont="1" applyFill="1" applyBorder="1" applyAlignment="1" applyProtection="1">
      <alignment horizontal="center" vertical="top"/>
      <protection hidden="1"/>
    </xf>
    <xf numFmtId="9" fontId="0" fillId="3" borderId="7" xfId="0" applyNumberFormat="1" applyFont="1" applyFill="1" applyBorder="1" applyAlignment="1" applyProtection="1">
      <alignment horizontal="left" vertical="top"/>
      <protection hidden="1"/>
    </xf>
    <xf numFmtId="0" fontId="4" fillId="0" borderId="0" xfId="6" applyFont="1" applyFill="1" applyBorder="1" applyAlignment="1" applyProtection="1">
      <alignment horizontal="left"/>
      <protection hidden="1"/>
    </xf>
    <xf numFmtId="0" fontId="0" fillId="0" borderId="0" xfId="0" applyFont="1" applyFill="1" applyBorder="1" applyAlignment="1" applyProtection="1">
      <alignment horizontal="left"/>
      <protection hidden="1"/>
    </xf>
    <xf numFmtId="9" fontId="0" fillId="11" borderId="23" xfId="0" applyNumberFormat="1" applyFont="1" applyFill="1" applyBorder="1" applyAlignment="1" applyProtection="1">
      <alignment horizontal="left" vertical="top"/>
      <protection hidden="1"/>
    </xf>
    <xf numFmtId="1" fontId="4" fillId="11" borderId="4" xfId="6" applyNumberFormat="1" applyFont="1" applyFill="1" applyBorder="1" applyAlignment="1" applyProtection="1">
      <alignment horizontal="left" vertical="top"/>
      <protection hidden="1"/>
    </xf>
    <xf numFmtId="1" fontId="0" fillId="3" borderId="0" xfId="0" applyNumberFormat="1" applyFont="1" applyFill="1" applyBorder="1" applyAlignment="1" applyProtection="1">
      <alignment horizontal="left" vertical="top"/>
      <protection hidden="1"/>
    </xf>
    <xf numFmtId="9" fontId="0" fillId="3" borderId="23" xfId="0" applyNumberFormat="1" applyFont="1" applyFill="1" applyBorder="1" applyAlignment="1" applyProtection="1">
      <alignment horizontal="left" vertical="top"/>
      <protection hidden="1"/>
    </xf>
    <xf numFmtId="1" fontId="4" fillId="3" borderId="4" xfId="6" applyNumberFormat="1" applyFont="1" applyFill="1" applyBorder="1" applyAlignment="1" applyProtection="1">
      <alignment horizontal="left" vertical="top"/>
      <protection hidden="1"/>
    </xf>
    <xf numFmtId="9" fontId="0" fillId="3" borderId="0" xfId="0" applyNumberFormat="1" applyFont="1" applyFill="1" applyBorder="1" applyAlignment="1" applyProtection="1">
      <alignment horizontal="left" vertical="top"/>
      <protection hidden="1"/>
    </xf>
    <xf numFmtId="164" fontId="5" fillId="5" borderId="25" xfId="2" applyNumberFormat="1" applyFont="1" applyBorder="1" applyAlignment="1" applyProtection="1">
      <alignment horizontal="left" vertical="top"/>
      <protection hidden="1"/>
    </xf>
    <xf numFmtId="9" fontId="5" fillId="5" borderId="36" xfId="2" applyNumberFormat="1" applyBorder="1" applyAlignment="1" applyProtection="1">
      <alignment horizontal="left" vertical="top"/>
      <protection hidden="1"/>
    </xf>
    <xf numFmtId="165" fontId="5" fillId="5" borderId="35" xfId="2" applyNumberFormat="1" applyBorder="1" applyAlignment="1" applyProtection="1">
      <alignment horizontal="left" vertical="top"/>
      <protection hidden="1"/>
    </xf>
    <xf numFmtId="1" fontId="4" fillId="2" borderId="7" xfId="4" applyNumberFormat="1" applyFont="1" applyFill="1" applyBorder="1" applyAlignment="1" applyProtection="1">
      <alignment horizontal="left" vertical="top"/>
      <protection hidden="1"/>
    </xf>
    <xf numFmtId="9" fontId="0" fillId="2" borderId="7" xfId="0" applyNumberFormat="1" applyFont="1" applyFill="1" applyBorder="1" applyAlignment="1" applyProtection="1">
      <alignment horizontal="left" vertical="top"/>
      <protection hidden="1"/>
    </xf>
    <xf numFmtId="1" fontId="4" fillId="2" borderId="6" xfId="6" applyNumberFormat="1" applyFont="1" applyFill="1" applyBorder="1" applyAlignment="1" applyProtection="1">
      <alignment horizontal="left" vertical="top"/>
      <protection hidden="1"/>
    </xf>
    <xf numFmtId="1" fontId="4" fillId="3" borderId="0" xfId="4" applyNumberFormat="1" applyFont="1" applyFill="1" applyBorder="1" applyAlignment="1" applyProtection="1">
      <alignment horizontal="left" vertical="top"/>
      <protection hidden="1"/>
    </xf>
    <xf numFmtId="1" fontId="4" fillId="2" borderId="0" xfId="4" applyNumberFormat="1" applyFont="1" applyFill="1" applyBorder="1" applyAlignment="1" applyProtection="1">
      <alignment horizontal="left" vertical="top"/>
      <protection hidden="1"/>
    </xf>
    <xf numFmtId="9" fontId="0" fillId="2" borderId="23" xfId="0" applyNumberFormat="1" applyFont="1" applyFill="1" applyBorder="1" applyAlignment="1" applyProtection="1">
      <alignment horizontal="left" vertical="top"/>
      <protection hidden="1"/>
    </xf>
    <xf numFmtId="1" fontId="4" fillId="2" borderId="4" xfId="6" applyNumberFormat="1" applyFont="1" applyFill="1" applyBorder="1" applyAlignment="1" applyProtection="1">
      <alignment horizontal="left" vertical="top"/>
      <protection hidden="1"/>
    </xf>
    <xf numFmtId="164" fontId="5" fillId="5" borderId="25" xfId="2" applyNumberFormat="1" applyBorder="1" applyAlignment="1" applyProtection="1">
      <alignment horizontal="left" vertical="top"/>
      <protection hidden="1"/>
    </xf>
    <xf numFmtId="0" fontId="7" fillId="10" borderId="2" xfId="0" applyFont="1" applyFill="1" applyBorder="1" applyAlignment="1" applyProtection="1">
      <alignment horizontal="center" vertical="top"/>
      <protection hidden="1"/>
    </xf>
    <xf numFmtId="0" fontId="7" fillId="10" borderId="2" xfId="0" applyFont="1" applyFill="1" applyBorder="1" applyAlignment="1" applyProtection="1">
      <alignment horizontal="left" vertical="top"/>
      <protection hidden="1"/>
    </xf>
    <xf numFmtId="0" fontId="7" fillId="10" borderId="17" xfId="0" applyFont="1" applyFill="1" applyBorder="1" applyAlignment="1" applyProtection="1">
      <alignment horizontal="left" vertical="top"/>
      <protection hidden="1"/>
    </xf>
    <xf numFmtId="0" fontId="7" fillId="10" borderId="1" xfId="0" applyFont="1" applyFill="1" applyBorder="1" applyAlignment="1" applyProtection="1">
      <alignment horizontal="center" vertical="top"/>
      <protection hidden="1"/>
    </xf>
    <xf numFmtId="0" fontId="14" fillId="0" borderId="0" xfId="0" applyFont="1" applyFill="1" applyBorder="1" applyProtection="1">
      <protection hidden="1"/>
    </xf>
    <xf numFmtId="9" fontId="0" fillId="11" borderId="0" xfId="0" applyNumberFormat="1" applyFont="1" applyFill="1" applyBorder="1" applyAlignment="1" applyProtection="1">
      <alignment horizontal="left" vertical="top"/>
      <protection hidden="1"/>
    </xf>
    <xf numFmtId="0" fontId="1" fillId="0" borderId="0" xfId="0" applyFont="1" applyFill="1" applyBorder="1" applyProtection="1">
      <protection hidden="1"/>
    </xf>
    <xf numFmtId="0" fontId="15" fillId="0" borderId="0" xfId="0" applyFont="1" applyFill="1" applyBorder="1" applyProtection="1">
      <protection hidden="1"/>
    </xf>
    <xf numFmtId="0" fontId="3" fillId="0" borderId="0" xfId="1" applyFont="1" applyFill="1" applyBorder="1" applyAlignment="1" applyProtection="1">
      <alignment vertical="top"/>
      <protection hidden="1"/>
    </xf>
    <xf numFmtId="0" fontId="0" fillId="3" borderId="8" xfId="0" applyFill="1" applyBorder="1" applyAlignment="1" applyProtection="1">
      <alignment vertical="top"/>
      <protection locked="0"/>
    </xf>
    <xf numFmtId="0" fontId="3" fillId="3" borderId="18" xfId="1" applyFont="1" applyFill="1" applyBorder="1" applyAlignment="1" applyProtection="1">
      <alignment vertical="top"/>
      <protection locked="0"/>
    </xf>
    <xf numFmtId="164" fontId="19" fillId="5" borderId="19" xfId="2" applyNumberFormat="1" applyFont="1" applyBorder="1" applyAlignment="1" applyProtection="1">
      <alignment horizontal="left" vertical="top"/>
      <protection locked="0"/>
    </xf>
    <xf numFmtId="0" fontId="8" fillId="3" borderId="20" xfId="1" applyFont="1" applyFill="1" applyBorder="1" applyAlignment="1" applyProtection="1">
      <alignment horizontal="left" vertical="top"/>
      <protection locked="0"/>
    </xf>
    <xf numFmtId="0" fontId="0" fillId="3" borderId="5" xfId="0" applyFill="1" applyBorder="1" applyAlignment="1" applyProtection="1">
      <alignment vertical="top"/>
      <protection locked="0"/>
    </xf>
    <xf numFmtId="0" fontId="3" fillId="3" borderId="11" xfId="1" applyFont="1" applyFill="1" applyBorder="1" applyAlignment="1" applyProtection="1">
      <alignment vertical="top"/>
      <protection locked="0"/>
    </xf>
    <xf numFmtId="164" fontId="19" fillId="5" borderId="16" xfId="2" applyNumberFormat="1" applyFont="1" applyBorder="1" applyAlignment="1" applyProtection="1">
      <alignment horizontal="left" vertical="top"/>
      <protection locked="0"/>
    </xf>
    <xf numFmtId="0" fontId="8" fillId="3" borderId="22" xfId="1" applyFont="1" applyFill="1" applyBorder="1" applyAlignment="1" applyProtection="1">
      <alignment horizontal="left" vertical="top"/>
      <protection locked="0"/>
    </xf>
    <xf numFmtId="0" fontId="4" fillId="11" borderId="10" xfId="6" applyFont="1" applyFill="1" applyBorder="1" applyAlignment="1" applyProtection="1">
      <alignment horizontal="left" vertical="top"/>
      <protection locked="0"/>
    </xf>
    <xf numFmtId="0" fontId="4" fillId="11" borderId="0" xfId="5" applyFont="1" applyFill="1" applyBorder="1" applyAlignment="1" applyProtection="1">
      <alignment horizontal="left" vertical="top"/>
      <protection locked="0"/>
    </xf>
    <xf numFmtId="9" fontId="4" fillId="11" borderId="22" xfId="6" applyNumberFormat="1" applyFont="1" applyFill="1" applyBorder="1" applyAlignment="1" applyProtection="1">
      <alignment horizontal="left" vertical="top"/>
      <protection locked="0"/>
    </xf>
    <xf numFmtId="0" fontId="4" fillId="3" borderId="10" xfId="6" applyFont="1" applyFill="1" applyBorder="1" applyAlignment="1" applyProtection="1">
      <alignment horizontal="left" vertical="top"/>
      <protection locked="0"/>
    </xf>
    <xf numFmtId="0" fontId="4" fillId="3" borderId="0" xfId="5" applyFont="1" applyFill="1" applyBorder="1" applyAlignment="1" applyProtection="1">
      <alignment horizontal="left" vertical="top"/>
      <protection locked="0"/>
    </xf>
    <xf numFmtId="9" fontId="4" fillId="3" borderId="22" xfId="6" applyNumberFormat="1" applyFont="1" applyFill="1" applyBorder="1" applyAlignment="1" applyProtection="1">
      <alignment horizontal="left" vertical="top"/>
      <protection locked="0"/>
    </xf>
    <xf numFmtId="9" fontId="4" fillId="3" borderId="0" xfId="6" applyNumberFormat="1" applyFont="1" applyFill="1" applyBorder="1" applyAlignment="1" applyProtection="1">
      <alignment horizontal="left" vertical="top"/>
      <protection locked="0"/>
    </xf>
    <xf numFmtId="0" fontId="0" fillId="11" borderId="10" xfId="0" applyFill="1" applyBorder="1" applyAlignment="1" applyProtection="1">
      <alignment horizontal="center"/>
      <protection locked="0"/>
    </xf>
    <xf numFmtId="0" fontId="4" fillId="2" borderId="20" xfId="1" applyFont="1" applyFill="1" applyBorder="1" applyAlignment="1" applyProtection="1">
      <alignment horizontal="left" vertical="top"/>
      <protection locked="0"/>
    </xf>
    <xf numFmtId="0" fontId="4" fillId="2" borderId="9" xfId="4" applyFont="1" applyFill="1" applyBorder="1" applyAlignment="1" applyProtection="1">
      <alignment horizontal="left" vertical="top"/>
      <protection locked="0"/>
    </xf>
    <xf numFmtId="9" fontId="4" fillId="2" borderId="20" xfId="6" applyNumberFormat="1" applyFont="1" applyFill="1" applyBorder="1" applyAlignment="1" applyProtection="1">
      <alignment horizontal="left" vertical="top"/>
      <protection locked="0"/>
    </xf>
    <xf numFmtId="0" fontId="0" fillId="2" borderId="5" xfId="0" applyFill="1" applyBorder="1" applyAlignment="1" applyProtection="1">
      <alignment vertical="top"/>
      <protection locked="0"/>
    </xf>
    <xf numFmtId="0" fontId="3" fillId="2" borderId="11" xfId="1" applyFont="1" applyFill="1" applyBorder="1" applyAlignment="1" applyProtection="1">
      <alignment vertical="top"/>
      <protection locked="0"/>
    </xf>
    <xf numFmtId="0" fontId="4" fillId="2" borderId="22" xfId="1" applyFont="1" applyFill="1" applyBorder="1" applyAlignment="1" applyProtection="1">
      <alignment horizontal="left" vertical="top"/>
      <protection locked="0"/>
    </xf>
    <xf numFmtId="0" fontId="4" fillId="3" borderId="10" xfId="4" applyFont="1" applyFill="1" applyBorder="1" applyAlignment="1" applyProtection="1">
      <alignment horizontal="left" vertical="top"/>
      <protection locked="0"/>
    </xf>
    <xf numFmtId="0" fontId="9" fillId="2" borderId="22" xfId="6" applyFont="1" applyFill="1" applyBorder="1" applyAlignment="1" applyProtection="1">
      <alignment horizontal="left" vertical="top"/>
      <protection locked="0"/>
    </xf>
    <xf numFmtId="0" fontId="4" fillId="2" borderId="10" xfId="4" applyFont="1" applyFill="1" applyBorder="1" applyAlignment="1" applyProtection="1">
      <alignment horizontal="left" vertical="top"/>
      <protection locked="0"/>
    </xf>
    <xf numFmtId="9" fontId="4" fillId="2" borderId="22" xfId="6" applyNumberFormat="1" applyFont="1" applyFill="1" applyBorder="1" applyAlignment="1" applyProtection="1">
      <alignment horizontal="left" vertical="top"/>
      <protection locked="0"/>
    </xf>
    <xf numFmtId="0" fontId="8" fillId="2" borderId="22" xfId="1" applyFont="1" applyFill="1" applyBorder="1" applyAlignment="1" applyProtection="1">
      <alignment horizontal="left" vertical="top"/>
      <protection locked="0"/>
    </xf>
    <xf numFmtId="0" fontId="3" fillId="11" borderId="11" xfId="1" applyFont="1" applyFill="1" applyBorder="1" applyAlignment="1" applyProtection="1">
      <alignment vertical="top"/>
      <protection locked="0"/>
    </xf>
    <xf numFmtId="0" fontId="8" fillId="11" borderId="22" xfId="1" applyFont="1" applyFill="1" applyBorder="1" applyAlignment="1" applyProtection="1">
      <alignment horizontal="left" vertical="top"/>
      <protection locked="0"/>
    </xf>
    <xf numFmtId="0" fontId="0" fillId="11" borderId="5" xfId="0" applyFill="1" applyBorder="1" applyAlignment="1" applyProtection="1">
      <alignment vertical="top"/>
      <protection locked="0"/>
    </xf>
    <xf numFmtId="0" fontId="4" fillId="11" borderId="22" xfId="1" applyFont="1" applyFill="1" applyBorder="1" applyAlignment="1" applyProtection="1">
      <alignment horizontal="left" vertical="top"/>
      <protection locked="0"/>
    </xf>
    <xf numFmtId="0" fontId="8" fillId="2" borderId="20" xfId="1" applyFont="1" applyFill="1" applyBorder="1" applyAlignment="1" applyProtection="1">
      <alignment horizontal="left" vertical="top"/>
      <protection locked="0"/>
    </xf>
    <xf numFmtId="164" fontId="6" fillId="5" borderId="21" xfId="3" applyNumberFormat="1" applyBorder="1" applyAlignment="1" applyProtection="1">
      <alignment horizontal="center" vertical="top"/>
      <protection locked="0"/>
    </xf>
    <xf numFmtId="164" fontId="6" fillId="5" borderId="15" xfId="3" applyNumberFormat="1" applyBorder="1" applyAlignment="1" applyProtection="1">
      <alignment horizontal="center" vertical="top"/>
      <protection locked="0"/>
    </xf>
    <xf numFmtId="9" fontId="4" fillId="2" borderId="7" xfId="6" applyNumberFormat="1" applyFont="1" applyFill="1" applyBorder="1" applyAlignment="1" applyProtection="1">
      <alignment horizontal="left" vertical="top"/>
      <protection locked="0"/>
    </xf>
    <xf numFmtId="0" fontId="4" fillId="2" borderId="7" xfId="4" applyFont="1" applyFill="1" applyBorder="1" applyAlignment="1" applyProtection="1">
      <alignment horizontal="center" vertical="top"/>
      <protection locked="0"/>
    </xf>
    <xf numFmtId="9" fontId="0" fillId="3" borderId="0" xfId="0" applyNumberFormat="1" applyFont="1" applyFill="1" applyBorder="1" applyAlignment="1" applyProtection="1">
      <alignment horizontal="left" vertical="top"/>
      <protection locked="0"/>
    </xf>
    <xf numFmtId="0" fontId="4" fillId="3" borderId="0" xfId="4" applyFont="1" applyFill="1" applyBorder="1" applyAlignment="1" applyProtection="1">
      <alignment horizontal="center" vertical="top"/>
      <protection locked="0"/>
    </xf>
    <xf numFmtId="9" fontId="0" fillId="3" borderId="22" xfId="0" applyNumberFormat="1" applyFont="1" applyFill="1" applyBorder="1" applyAlignment="1" applyProtection="1">
      <alignment horizontal="left" vertical="top"/>
      <protection locked="0"/>
    </xf>
    <xf numFmtId="0" fontId="4" fillId="2" borderId="0" xfId="4" applyFont="1" applyFill="1" applyBorder="1" applyAlignment="1" applyProtection="1">
      <alignment horizontal="center" vertical="top"/>
      <protection locked="0"/>
    </xf>
    <xf numFmtId="0" fontId="4" fillId="3" borderId="7" xfId="4" applyFont="1" applyFill="1" applyBorder="1" applyAlignment="1" applyProtection="1">
      <alignment horizontal="center" vertical="top"/>
      <protection locked="0"/>
    </xf>
    <xf numFmtId="9" fontId="0" fillId="3" borderId="7" xfId="0" applyNumberFormat="1" applyFont="1" applyFill="1" applyBorder="1" applyAlignment="1" applyProtection="1">
      <alignment horizontal="left" vertical="top"/>
      <protection locked="0"/>
    </xf>
    <xf numFmtId="9" fontId="0" fillId="3" borderId="20" xfId="0" applyNumberFormat="1" applyFont="1" applyFill="1" applyBorder="1" applyAlignment="1" applyProtection="1">
      <alignment horizontal="left" vertical="top"/>
      <protection locked="0"/>
    </xf>
    <xf numFmtId="0" fontId="4" fillId="11" borderId="0" xfId="4" applyFont="1" applyFill="1" applyBorder="1" applyAlignment="1" applyProtection="1">
      <alignment horizontal="center" vertical="top"/>
      <protection locked="0"/>
    </xf>
    <xf numFmtId="9" fontId="0" fillId="11" borderId="0" xfId="0" applyNumberFormat="1" applyFont="1" applyFill="1" applyBorder="1" applyAlignment="1" applyProtection="1">
      <alignment horizontal="left" vertical="top"/>
      <protection locked="0"/>
    </xf>
    <xf numFmtId="9" fontId="0" fillId="11" borderId="22" xfId="0" applyNumberFormat="1" applyFont="1" applyFill="1" applyBorder="1" applyAlignment="1" applyProtection="1">
      <alignment horizontal="left" vertical="top"/>
      <protection locked="0"/>
    </xf>
    <xf numFmtId="0" fontId="3" fillId="2" borderId="18" xfId="1" applyFont="1" applyFill="1" applyBorder="1" applyAlignment="1" applyProtection="1">
      <alignment vertical="top"/>
      <protection locked="0"/>
    </xf>
    <xf numFmtId="9" fontId="4" fillId="2" borderId="0" xfId="6" applyNumberFormat="1" applyFont="1" applyFill="1" applyBorder="1" applyAlignment="1" applyProtection="1">
      <alignment horizontal="left" vertical="top"/>
      <protection locked="0"/>
    </xf>
    <xf numFmtId="0" fontId="6" fillId="5" borderId="38" xfId="3" applyBorder="1" applyAlignment="1" applyProtection="1">
      <alignment horizontal="center" vertical="top"/>
      <protection hidden="1"/>
    </xf>
    <xf numFmtId="0" fontId="0" fillId="3" borderId="8" xfId="0" applyFont="1" applyFill="1" applyBorder="1" applyAlignment="1" applyProtection="1">
      <alignment horizontal="left"/>
      <protection hidden="1"/>
    </xf>
    <xf numFmtId="1" fontId="0" fillId="3" borderId="7" xfId="0" applyNumberFormat="1" applyFont="1" applyFill="1" applyBorder="1" applyAlignment="1" applyProtection="1">
      <alignment horizontal="left"/>
      <protection hidden="1"/>
    </xf>
    <xf numFmtId="0" fontId="4" fillId="3" borderId="6" xfId="6" applyFont="1" applyFill="1" applyBorder="1" applyAlignment="1" applyProtection="1">
      <alignment horizontal="left" vertical="top"/>
      <protection hidden="1"/>
    </xf>
    <xf numFmtId="164" fontId="5" fillId="5" borderId="16" xfId="2" applyNumberFormat="1" applyBorder="1" applyAlignment="1" applyProtection="1">
      <alignment horizontal="left" vertical="top"/>
      <protection hidden="1"/>
    </xf>
    <xf numFmtId="0" fontId="0" fillId="11" borderId="5" xfId="0" applyFont="1" applyFill="1" applyBorder="1" applyAlignment="1" applyProtection="1">
      <alignment horizontal="left"/>
      <protection hidden="1"/>
    </xf>
    <xf numFmtId="1" fontId="0" fillId="11" borderId="0" xfId="0" applyNumberFormat="1" applyFont="1" applyFill="1" applyBorder="1" applyAlignment="1" applyProtection="1">
      <alignment horizontal="left"/>
      <protection hidden="1"/>
    </xf>
    <xf numFmtId="0" fontId="4" fillId="11" borderId="4" xfId="6" applyFont="1" applyFill="1" applyBorder="1" applyAlignment="1" applyProtection="1">
      <alignment horizontal="left" vertical="top"/>
      <protection hidden="1"/>
    </xf>
    <xf numFmtId="0" fontId="0" fillId="3" borderId="5" xfId="0" applyFont="1" applyFill="1" applyBorder="1" applyAlignment="1" applyProtection="1">
      <alignment horizontal="left"/>
      <protection hidden="1"/>
    </xf>
    <xf numFmtId="1" fontId="0" fillId="3" borderId="0" xfId="0" applyNumberFormat="1" applyFont="1" applyFill="1" applyBorder="1" applyAlignment="1" applyProtection="1">
      <alignment horizontal="left"/>
      <protection hidden="1"/>
    </xf>
    <xf numFmtId="0" fontId="4" fillId="3" borderId="4" xfId="6" applyFont="1" applyFill="1" applyBorder="1" applyAlignment="1" applyProtection="1">
      <alignment horizontal="left" vertical="top"/>
      <protection hidden="1"/>
    </xf>
    <xf numFmtId="1" fontId="5" fillId="5" borderId="32" xfId="2" applyNumberFormat="1" applyBorder="1" applyAlignment="1" applyProtection="1">
      <alignment horizontal="left" vertical="top"/>
      <protection hidden="1"/>
    </xf>
    <xf numFmtId="1" fontId="5" fillId="5" borderId="33" xfId="2" applyNumberFormat="1" applyBorder="1" applyAlignment="1" applyProtection="1">
      <alignment horizontal="left" vertical="top"/>
      <protection hidden="1"/>
    </xf>
    <xf numFmtId="9" fontId="5" fillId="5" borderId="33" xfId="2" applyNumberFormat="1" applyBorder="1" applyAlignment="1" applyProtection="1">
      <alignment horizontal="left" vertical="top"/>
      <protection hidden="1"/>
    </xf>
    <xf numFmtId="165" fontId="5" fillId="5" borderId="34" xfId="2" applyNumberFormat="1" applyBorder="1" applyAlignment="1" applyProtection="1">
      <alignment horizontal="left" vertical="top"/>
      <protection hidden="1"/>
    </xf>
    <xf numFmtId="0" fontId="8" fillId="0" borderId="0" xfId="0" applyFont="1" applyAlignment="1" applyProtection="1">
      <alignment horizontal="left" vertical="top"/>
      <protection hidden="1"/>
    </xf>
    <xf numFmtId="0" fontId="0" fillId="0" borderId="0" xfId="0" applyAlignment="1" applyProtection="1">
      <alignment horizontal="center"/>
      <protection hidden="1"/>
    </xf>
    <xf numFmtId="0" fontId="5" fillId="5" borderId="32" xfId="2" applyBorder="1" applyAlignment="1" applyProtection="1">
      <alignment horizontal="left" vertical="top"/>
      <protection hidden="1"/>
    </xf>
    <xf numFmtId="0" fontId="4" fillId="2" borderId="8" xfId="4" applyFont="1" applyFill="1" applyBorder="1" applyAlignment="1" applyProtection="1">
      <alignment horizontal="left" vertical="top"/>
      <protection hidden="1"/>
    </xf>
    <xf numFmtId="1" fontId="0" fillId="2" borderId="7" xfId="0" applyNumberFormat="1" applyFont="1" applyFill="1" applyBorder="1" applyAlignment="1" applyProtection="1">
      <alignment horizontal="left" vertical="top"/>
      <protection hidden="1"/>
    </xf>
    <xf numFmtId="0" fontId="4" fillId="3" borderId="5" xfId="4" applyFont="1" applyFill="1" applyBorder="1" applyAlignment="1" applyProtection="1">
      <alignment horizontal="left" vertical="top"/>
      <protection hidden="1"/>
    </xf>
    <xf numFmtId="1" fontId="4" fillId="2" borderId="5" xfId="4" applyNumberFormat="1" applyFont="1" applyFill="1" applyBorder="1" applyAlignment="1" applyProtection="1">
      <alignment horizontal="left" vertical="top"/>
      <protection hidden="1"/>
    </xf>
    <xf numFmtId="1" fontId="0" fillId="2" borderId="0" xfId="0" applyNumberFormat="1" applyFont="1" applyFill="1" applyBorder="1" applyAlignment="1" applyProtection="1">
      <alignment horizontal="left" vertical="top"/>
      <protection hidden="1"/>
    </xf>
    <xf numFmtId="0" fontId="4" fillId="2" borderId="5" xfId="4" applyFont="1" applyFill="1" applyBorder="1" applyAlignment="1" applyProtection="1">
      <alignment horizontal="left" vertical="top"/>
      <protection hidden="1"/>
    </xf>
    <xf numFmtId="0" fontId="4" fillId="2" borderId="4" xfId="6" applyFont="1" applyFill="1" applyBorder="1" applyAlignment="1" applyProtection="1">
      <alignment horizontal="left" vertical="top"/>
      <protection hidden="1"/>
    </xf>
    <xf numFmtId="1" fontId="0" fillId="11" borderId="5" xfId="0" applyNumberFormat="1" applyFont="1" applyFill="1" applyBorder="1" applyAlignment="1" applyProtection="1">
      <alignment horizontal="left"/>
      <protection hidden="1"/>
    </xf>
    <xf numFmtId="0" fontId="4" fillId="2" borderId="6" xfId="6" applyFont="1" applyFill="1" applyBorder="1" applyAlignment="1" applyProtection="1">
      <alignment horizontal="left" vertical="top"/>
      <protection hidden="1"/>
    </xf>
    <xf numFmtId="0" fontId="4" fillId="0" borderId="0" xfId="4" applyFont="1" applyFill="1" applyBorder="1" applyAlignment="1" applyProtection="1">
      <alignment horizontal="left" vertical="top"/>
      <protection hidden="1"/>
    </xf>
    <xf numFmtId="0" fontId="4" fillId="0" borderId="0" xfId="4" applyFont="1" applyFill="1" applyBorder="1" applyAlignment="1" applyProtection="1">
      <alignment horizontal="center" vertical="top"/>
      <protection hidden="1"/>
    </xf>
    <xf numFmtId="164" fontId="5" fillId="5" borderId="16" xfId="2" applyNumberFormat="1" applyFont="1" applyBorder="1" applyAlignment="1" applyProtection="1">
      <alignment horizontal="left" vertical="top"/>
      <protection hidden="1"/>
    </xf>
    <xf numFmtId="1" fontId="12" fillId="12" borderId="7" xfId="0" applyNumberFormat="1" applyFont="1" applyFill="1" applyBorder="1" applyAlignment="1" applyProtection="1">
      <alignment vertical="top"/>
      <protection hidden="1"/>
    </xf>
    <xf numFmtId="0" fontId="7" fillId="12" borderId="7" xfId="0" applyFont="1" applyFill="1" applyBorder="1" applyAlignment="1" applyProtection="1">
      <alignment vertical="top"/>
      <protection hidden="1"/>
    </xf>
    <xf numFmtId="0" fontId="12" fillId="12" borderId="7" xfId="0" applyFont="1" applyFill="1" applyBorder="1" applyAlignment="1" applyProtection="1">
      <alignment vertical="top"/>
      <protection hidden="1"/>
    </xf>
    <xf numFmtId="165" fontId="12" fillId="12" borderId="6" xfId="0" applyNumberFormat="1" applyFont="1" applyFill="1" applyBorder="1" applyAlignment="1" applyProtection="1">
      <alignment vertical="top"/>
      <protection hidden="1"/>
    </xf>
    <xf numFmtId="0" fontId="7" fillId="10" borderId="5" xfId="0" applyFont="1" applyFill="1" applyBorder="1" applyAlignment="1" applyProtection="1">
      <alignment horizontal="center" vertical="top"/>
      <protection hidden="1"/>
    </xf>
    <xf numFmtId="0" fontId="6" fillId="5" borderId="31" xfId="3" applyBorder="1" applyAlignment="1" applyProtection="1">
      <alignment horizontal="center" vertical="top"/>
      <protection hidden="1"/>
    </xf>
    <xf numFmtId="0" fontId="5" fillId="5" borderId="37" xfId="2" applyBorder="1" applyAlignment="1" applyProtection="1">
      <alignment horizontal="left" vertical="top"/>
      <protection hidden="1"/>
    </xf>
    <xf numFmtId="0" fontId="3" fillId="3" borderId="8" xfId="5" applyNumberFormat="1" applyFont="1" applyFill="1" applyBorder="1" applyAlignment="1" applyProtection="1">
      <alignment horizontal="center" vertical="top"/>
      <protection locked="0"/>
    </xf>
    <xf numFmtId="0" fontId="7" fillId="2" borderId="8" xfId="1" applyFont="1" applyFill="1" applyBorder="1" applyAlignment="1" applyProtection="1">
      <alignment horizontal="center" vertical="top"/>
      <protection locked="0"/>
    </xf>
    <xf numFmtId="0" fontId="3" fillId="3" borderId="5" xfId="5" applyFont="1" applyFill="1" applyBorder="1" applyAlignment="1" applyProtection="1">
      <alignment horizontal="center" vertical="top"/>
      <protection locked="0"/>
    </xf>
    <xf numFmtId="0" fontId="7" fillId="2" borderId="8" xfId="7" applyFont="1" applyFill="1" applyBorder="1" applyAlignment="1" applyProtection="1">
      <alignment horizontal="center" vertical="top"/>
      <protection locked="0"/>
    </xf>
    <xf numFmtId="164" fontId="5" fillId="5" borderId="19" xfId="2" applyNumberFormat="1" applyBorder="1" applyAlignment="1" applyProtection="1">
      <alignment horizontal="left" vertical="top"/>
      <protection locked="0"/>
    </xf>
    <xf numFmtId="0" fontId="4" fillId="3" borderId="9" xfId="6" applyNumberFormat="1" applyFont="1" applyFill="1" applyBorder="1" applyAlignment="1" applyProtection="1">
      <alignment horizontal="left" vertical="top"/>
      <protection locked="0"/>
    </xf>
    <xf numFmtId="0" fontId="4" fillId="3" borderId="7" xfId="6" applyFont="1" applyFill="1" applyBorder="1" applyAlignment="1" applyProtection="1">
      <alignment horizontal="center" vertical="top"/>
      <protection locked="0"/>
    </xf>
    <xf numFmtId="164" fontId="5" fillId="5" borderId="16" xfId="2" applyNumberFormat="1" applyBorder="1" applyAlignment="1" applyProtection="1">
      <alignment horizontal="left" vertical="top"/>
      <protection locked="0"/>
    </xf>
    <xf numFmtId="0" fontId="4" fillId="11" borderId="10" xfId="6" applyNumberFormat="1" applyFont="1" applyFill="1" applyBorder="1" applyAlignment="1" applyProtection="1">
      <alignment horizontal="left" vertical="top"/>
      <protection locked="0"/>
    </xf>
    <xf numFmtId="0" fontId="4" fillId="11" borderId="0" xfId="6" applyFont="1" applyFill="1" applyBorder="1" applyAlignment="1" applyProtection="1">
      <alignment horizontal="center" vertical="top"/>
      <protection locked="0"/>
    </xf>
    <xf numFmtId="0" fontId="4" fillId="3" borderId="10" xfId="6" applyNumberFormat="1" applyFont="1" applyFill="1" applyBorder="1" applyAlignment="1" applyProtection="1">
      <alignment horizontal="left" vertical="top"/>
      <protection locked="0"/>
    </xf>
    <xf numFmtId="0" fontId="4" fillId="3" borderId="0" xfId="6" applyFont="1" applyFill="1" applyBorder="1" applyAlignment="1" applyProtection="1">
      <alignment horizontal="center" vertical="top"/>
      <protection locked="0"/>
    </xf>
    <xf numFmtId="0" fontId="0" fillId="2" borderId="29" xfId="0" applyFill="1" applyBorder="1" applyAlignment="1" applyProtection="1">
      <alignment horizontal="left" vertical="top"/>
      <protection locked="0"/>
    </xf>
    <xf numFmtId="0" fontId="1" fillId="2" borderId="20" xfId="1" applyFont="1" applyFill="1" applyBorder="1" applyAlignment="1" applyProtection="1">
      <alignment vertical="top"/>
      <protection locked="0"/>
    </xf>
    <xf numFmtId="0" fontId="0" fillId="2" borderId="13" xfId="0" applyFill="1" applyBorder="1" applyAlignment="1" applyProtection="1">
      <alignment vertical="top"/>
      <protection locked="0"/>
    </xf>
    <xf numFmtId="0" fontId="3" fillId="2" borderId="22" xfId="1" applyFont="1" applyFill="1" applyBorder="1" applyAlignment="1" applyProtection="1">
      <alignment vertical="top"/>
      <protection locked="0"/>
    </xf>
    <xf numFmtId="0" fontId="1" fillId="2" borderId="22" xfId="1" applyFont="1" applyFill="1" applyBorder="1" applyAlignment="1" applyProtection="1">
      <alignment vertical="top"/>
      <protection locked="0"/>
    </xf>
    <xf numFmtId="1" fontId="5" fillId="5" borderId="33" xfId="2" applyNumberFormat="1" applyBorder="1" applyAlignment="1" applyProtection="1">
      <alignment horizontal="left" vertical="top"/>
      <protection locked="0"/>
    </xf>
    <xf numFmtId="1" fontId="5" fillId="5" borderId="36" xfId="2" applyNumberFormat="1" applyBorder="1" applyAlignment="1" applyProtection="1">
      <alignment horizontal="left" vertical="top"/>
      <protection locked="0"/>
    </xf>
    <xf numFmtId="0" fontId="1" fillId="0" borderId="0" xfId="0" applyFont="1" applyProtection="1">
      <protection hidden="1"/>
    </xf>
    <xf numFmtId="0" fontId="2" fillId="0" borderId="0" xfId="0" applyFont="1" applyProtection="1">
      <protection hidden="1"/>
    </xf>
    <xf numFmtId="14" fontId="0" fillId="0" borderId="0" xfId="0" applyNumberFormat="1" applyProtection="1">
      <protection hidden="1"/>
    </xf>
    <xf numFmtId="166" fontId="6" fillId="5" borderId="15" xfId="3" applyNumberFormat="1" applyBorder="1" applyAlignment="1" applyProtection="1">
      <alignment horizontal="center" vertical="top"/>
      <protection locked="0"/>
    </xf>
    <xf numFmtId="0" fontId="0" fillId="3" borderId="3" xfId="0" applyFill="1" applyBorder="1" applyAlignment="1" applyProtection="1">
      <alignment vertical="top"/>
      <protection locked="0"/>
    </xf>
    <xf numFmtId="14" fontId="1" fillId="3" borderId="24" xfId="1" applyNumberFormat="1" applyFont="1" applyFill="1" applyBorder="1" applyAlignment="1" applyProtection="1">
      <alignment horizontal="right" vertical="top"/>
      <protection locked="0"/>
    </xf>
    <xf numFmtId="0" fontId="0" fillId="2" borderId="14" xfId="0" applyFill="1" applyBorder="1" applyAlignment="1" applyProtection="1">
      <alignment vertical="top"/>
      <protection locked="0"/>
    </xf>
    <xf numFmtId="14" fontId="3" fillId="2" borderId="12" xfId="1" applyNumberFormat="1" applyFont="1" applyFill="1" applyBorder="1" applyAlignment="1" applyProtection="1">
      <alignment vertical="top"/>
      <protection locked="0"/>
    </xf>
    <xf numFmtId="0" fontId="0" fillId="11" borderId="3" xfId="0" applyFill="1" applyBorder="1" applyAlignment="1" applyProtection="1">
      <alignment vertical="top"/>
      <protection locked="0"/>
    </xf>
    <xf numFmtId="14" fontId="1" fillId="11" borderId="24" xfId="0" applyNumberFormat="1" applyFont="1" applyFill="1" applyBorder="1" applyAlignment="1" applyProtection="1">
      <alignment vertical="top"/>
      <protection locked="0"/>
    </xf>
    <xf numFmtId="0" fontId="0" fillId="2" borderId="3" xfId="0" applyFill="1" applyBorder="1" applyAlignment="1" applyProtection="1">
      <alignment vertical="top"/>
      <protection locked="0"/>
    </xf>
    <xf numFmtId="0" fontId="3" fillId="2" borderId="24" xfId="1" applyFont="1" applyFill="1" applyBorder="1" applyAlignment="1" applyProtection="1">
      <alignment vertical="top"/>
      <protection locked="0"/>
    </xf>
    <xf numFmtId="14" fontId="1" fillId="3" borderId="12" xfId="1" applyNumberFormat="1" applyFont="1" applyFill="1" applyBorder="1" applyAlignment="1" applyProtection="1">
      <alignment horizontal="left" vertical="top"/>
      <protection locked="0"/>
    </xf>
    <xf numFmtId="0" fontId="4" fillId="11" borderId="26" xfId="6" applyFont="1" applyFill="1" applyBorder="1" applyAlignment="1" applyProtection="1">
      <alignment horizontal="left" vertical="top"/>
      <protection locked="0"/>
    </xf>
    <xf numFmtId="0" fontId="4" fillId="11" borderId="2" xfId="6" applyFont="1" applyFill="1" applyBorder="1" applyAlignment="1" applyProtection="1">
      <alignment horizontal="center" vertical="top"/>
      <protection locked="0"/>
    </xf>
    <xf numFmtId="9" fontId="4" fillId="11" borderId="12" xfId="6" applyNumberFormat="1" applyFont="1" applyFill="1" applyBorder="1" applyAlignment="1" applyProtection="1">
      <alignment horizontal="left" vertical="top"/>
      <protection locked="0"/>
    </xf>
    <xf numFmtId="0" fontId="4" fillId="11" borderId="2" xfId="4" applyFont="1" applyFill="1" applyBorder="1" applyAlignment="1" applyProtection="1">
      <alignment horizontal="center" vertical="top"/>
      <protection locked="0"/>
    </xf>
    <xf numFmtId="9" fontId="0" fillId="11" borderId="2" xfId="0" applyNumberFormat="1" applyFont="1" applyFill="1" applyBorder="1" applyAlignment="1" applyProtection="1">
      <alignment horizontal="left" vertical="top"/>
      <protection locked="0"/>
    </xf>
    <xf numFmtId="9" fontId="0" fillId="11" borderId="12" xfId="0" applyNumberFormat="1" applyFont="1" applyFill="1" applyBorder="1" applyAlignment="1" applyProtection="1">
      <alignment horizontal="left" vertical="top"/>
      <protection locked="0"/>
    </xf>
    <xf numFmtId="1" fontId="4" fillId="11" borderId="2" xfId="4" applyNumberFormat="1" applyFont="1" applyFill="1" applyBorder="1" applyAlignment="1" applyProtection="1">
      <alignment horizontal="center" vertical="top"/>
      <protection locked="0"/>
    </xf>
    <xf numFmtId="14" fontId="1" fillId="2" borderId="12" xfId="1" applyNumberFormat="1" applyFont="1" applyFill="1" applyBorder="1" applyAlignment="1" applyProtection="1">
      <alignment horizontal="left" vertical="top"/>
      <protection locked="0"/>
    </xf>
    <xf numFmtId="0" fontId="4" fillId="3" borderId="26" xfId="4" applyFont="1" applyFill="1" applyBorder="1" applyAlignment="1" applyProtection="1">
      <alignment horizontal="left" vertical="top"/>
      <protection locked="0"/>
    </xf>
    <xf numFmtId="0" fontId="4" fillId="3" borderId="2" xfId="4" applyFont="1" applyFill="1" applyBorder="1" applyAlignment="1" applyProtection="1">
      <alignment horizontal="center" vertical="top"/>
      <protection locked="0"/>
    </xf>
    <xf numFmtId="9" fontId="0" fillId="3" borderId="12" xfId="0" applyNumberFormat="1" applyFont="1" applyFill="1" applyBorder="1" applyAlignment="1" applyProtection="1">
      <alignment horizontal="left" vertical="top"/>
      <protection locked="0"/>
    </xf>
    <xf numFmtId="9" fontId="0" fillId="3" borderId="2" xfId="0" applyNumberFormat="1" applyFont="1" applyFill="1" applyBorder="1" applyAlignment="1" applyProtection="1">
      <alignment horizontal="left" vertical="top"/>
      <protection locked="0"/>
    </xf>
    <xf numFmtId="14" fontId="1" fillId="11" borderId="12" xfId="1" applyNumberFormat="1" applyFont="1" applyFill="1" applyBorder="1" applyAlignment="1" applyProtection="1">
      <alignment horizontal="left" vertical="top"/>
      <protection locked="0"/>
    </xf>
    <xf numFmtId="0" fontId="2" fillId="11" borderId="2" xfId="6" applyFont="1" applyFill="1" applyBorder="1" applyAlignment="1" applyProtection="1">
      <alignment horizontal="left" vertical="top"/>
      <protection locked="0"/>
    </xf>
    <xf numFmtId="9" fontId="4" fillId="11" borderId="2" xfId="6" applyNumberFormat="1" applyFont="1" applyFill="1" applyBorder="1" applyAlignment="1" applyProtection="1">
      <alignment horizontal="left" vertical="top"/>
      <protection locked="0"/>
    </xf>
    <xf numFmtId="0" fontId="2" fillId="11" borderId="26" xfId="6" applyFont="1" applyFill="1" applyBorder="1" applyAlignment="1" applyProtection="1">
      <alignment horizontal="left" vertical="top"/>
      <protection locked="0"/>
    </xf>
    <xf numFmtId="9" fontId="4" fillId="3" borderId="12" xfId="6" applyNumberFormat="1" applyFont="1" applyFill="1" applyBorder="1" applyAlignment="1" applyProtection="1">
      <alignment horizontal="left" vertical="top"/>
      <protection locked="0"/>
    </xf>
    <xf numFmtId="9" fontId="4" fillId="0" borderId="5" xfId="6" applyNumberFormat="1" applyFont="1" applyFill="1" applyBorder="1" applyAlignment="1" applyProtection="1">
      <alignment horizontal="left"/>
      <protection hidden="1"/>
    </xf>
    <xf numFmtId="2" fontId="0" fillId="0" borderId="4" xfId="0" applyNumberFormat="1" applyBorder="1" applyProtection="1">
      <protection hidden="1"/>
    </xf>
    <xf numFmtId="9" fontId="4" fillId="0" borderId="3" xfId="6" applyNumberFormat="1" applyFont="1" applyFill="1" applyBorder="1" applyAlignment="1" applyProtection="1">
      <alignment horizontal="left"/>
      <protection hidden="1"/>
    </xf>
    <xf numFmtId="2" fontId="0" fillId="0" borderId="1" xfId="0" applyNumberFormat="1" applyBorder="1" applyProtection="1">
      <protection hidden="1"/>
    </xf>
    <xf numFmtId="0" fontId="0" fillId="0" borderId="8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5" xfId="0" applyBorder="1" applyProtection="1">
      <protection hidden="1"/>
    </xf>
    <xf numFmtId="168" fontId="0" fillId="0" borderId="0" xfId="0" applyNumberFormat="1" applyBorder="1" applyProtection="1">
      <protection hidden="1"/>
    </xf>
    <xf numFmtId="167" fontId="0" fillId="0" borderId="4" xfId="0" applyNumberFormat="1" applyBorder="1" applyProtection="1">
      <protection hidden="1"/>
    </xf>
    <xf numFmtId="0" fontId="0" fillId="0" borderId="3" xfId="0" applyBorder="1" applyProtection="1">
      <protection hidden="1"/>
    </xf>
    <xf numFmtId="168" fontId="0" fillId="0" borderId="2" xfId="0" applyNumberFormat="1" applyBorder="1" applyProtection="1">
      <protection hidden="1"/>
    </xf>
    <xf numFmtId="167" fontId="0" fillId="0" borderId="1" xfId="0" applyNumberFormat="1" applyBorder="1" applyProtection="1">
      <protection hidden="1"/>
    </xf>
    <xf numFmtId="0" fontId="20" fillId="0" borderId="0" xfId="10" applyFont="1" applyFill="1" applyBorder="1" applyAlignment="1" applyProtection="1"/>
    <xf numFmtId="0" fontId="0" fillId="0" borderId="7" xfId="0" applyFill="1" applyBorder="1" applyProtection="1">
      <protection hidden="1"/>
    </xf>
    <xf numFmtId="0" fontId="0" fillId="0" borderId="6" xfId="0" applyFill="1" applyBorder="1" applyProtection="1">
      <protection hidden="1"/>
    </xf>
    <xf numFmtId="0" fontId="0" fillId="0" borderId="5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0" fillId="0" borderId="2" xfId="0" applyFill="1" applyBorder="1" applyProtection="1">
      <protection hidden="1"/>
    </xf>
    <xf numFmtId="0" fontId="0" fillId="0" borderId="1" xfId="0" applyFill="1" applyBorder="1" applyProtection="1">
      <protection hidden="1"/>
    </xf>
    <xf numFmtId="0" fontId="12" fillId="0" borderId="0" xfId="0" applyFont="1" applyFill="1" applyBorder="1" applyAlignment="1" applyProtection="1">
      <alignment vertical="top"/>
      <protection hidden="1"/>
    </xf>
    <xf numFmtId="169" fontId="3" fillId="15" borderId="8" xfId="5" applyNumberFormat="1" applyFont="1" applyFill="1" applyBorder="1" applyAlignment="1" applyProtection="1">
      <alignment horizontal="center" vertical="top"/>
      <protection locked="0"/>
    </xf>
    <xf numFmtId="169" fontId="3" fillId="14" borderId="8" xfId="5" applyNumberFormat="1" applyFont="1" applyFill="1" applyBorder="1" applyAlignment="1" applyProtection="1">
      <alignment horizontal="center" vertical="top"/>
      <protection locked="0"/>
    </xf>
    <xf numFmtId="0" fontId="3" fillId="15" borderId="11" xfId="1" applyFont="1" applyFill="1" applyBorder="1" applyAlignment="1" applyProtection="1">
      <alignment vertical="top"/>
      <protection locked="0"/>
    </xf>
    <xf numFmtId="14" fontId="1" fillId="15" borderId="24" xfId="0" applyNumberFormat="1" applyFont="1" applyFill="1" applyBorder="1" applyAlignment="1" applyProtection="1">
      <alignment vertical="top"/>
      <protection locked="0"/>
    </xf>
    <xf numFmtId="164" fontId="3" fillId="5" borderId="19" xfId="2" applyNumberFormat="1" applyFont="1" applyBorder="1" applyAlignment="1" applyProtection="1">
      <alignment horizontal="center" vertical="top"/>
      <protection locked="0"/>
    </xf>
    <xf numFmtId="164" fontId="3" fillId="5" borderId="16" xfId="2" applyNumberFormat="1" applyFont="1" applyBorder="1" applyAlignment="1" applyProtection="1">
      <alignment horizontal="center" vertical="top"/>
      <protection locked="0"/>
    </xf>
    <xf numFmtId="14" fontId="1" fillId="14" borderId="24" xfId="0" applyNumberFormat="1" applyFont="1" applyFill="1" applyBorder="1" applyAlignment="1" applyProtection="1">
      <alignment vertical="top"/>
      <protection locked="0"/>
    </xf>
    <xf numFmtId="0" fontId="0" fillId="0" borderId="0" xfId="11" applyFont="1" applyFill="1" applyBorder="1" applyAlignment="1">
      <alignment vertical="top"/>
    </xf>
    <xf numFmtId="0" fontId="0" fillId="0" borderId="0" xfId="0" applyAlignment="1" applyProtection="1">
      <protection hidden="1"/>
    </xf>
    <xf numFmtId="2" fontId="0" fillId="0" borderId="4" xfId="0" applyNumberFormat="1" applyFill="1" applyBorder="1" applyProtection="1">
      <protection hidden="1"/>
    </xf>
    <xf numFmtId="0" fontId="3" fillId="15" borderId="18" xfId="1" applyFont="1" applyFill="1" applyBorder="1" applyAlignment="1" applyProtection="1">
      <alignment vertical="top"/>
      <protection locked="0"/>
    </xf>
    <xf numFmtId="0" fontId="3" fillId="11" borderId="60" xfId="1" applyFont="1" applyFill="1" applyBorder="1" applyAlignment="1" applyProtection="1">
      <alignment vertical="top"/>
      <protection locked="0"/>
    </xf>
    <xf numFmtId="0" fontId="3" fillId="15" borderId="60" xfId="1" applyFont="1" applyFill="1" applyBorder="1" applyAlignment="1" applyProtection="1">
      <alignment vertical="top"/>
      <protection locked="0"/>
    </xf>
    <xf numFmtId="0" fontId="3" fillId="11" borderId="72" xfId="1" applyFont="1" applyFill="1" applyBorder="1" applyAlignment="1" applyProtection="1">
      <alignment vertical="top"/>
      <protection locked="0"/>
    </xf>
    <xf numFmtId="0" fontId="1" fillId="11" borderId="65" xfId="1" applyFont="1" applyFill="1" applyBorder="1" applyAlignment="1" applyProtection="1">
      <alignment vertical="top"/>
      <protection locked="0"/>
    </xf>
    <xf numFmtId="14" fontId="3" fillId="11" borderId="24" xfId="1" applyNumberFormat="1" applyFont="1" applyFill="1" applyBorder="1" applyAlignment="1" applyProtection="1">
      <alignment horizontal="left" vertical="top"/>
      <protection locked="0"/>
    </xf>
    <xf numFmtId="0" fontId="3" fillId="14" borderId="55" xfId="1" applyFont="1" applyFill="1" applyBorder="1" applyAlignment="1" applyProtection="1">
      <alignment vertical="top"/>
      <protection locked="0"/>
    </xf>
    <xf numFmtId="0" fontId="3" fillId="15" borderId="65" xfId="1" applyFont="1" applyFill="1" applyBorder="1" applyAlignment="1" applyProtection="1">
      <alignment vertical="top"/>
      <protection locked="0"/>
    </xf>
    <xf numFmtId="0" fontId="3" fillId="14" borderId="65" xfId="1" applyFont="1" applyFill="1" applyBorder="1" applyAlignment="1" applyProtection="1">
      <alignment vertical="top"/>
      <protection locked="0"/>
    </xf>
    <xf numFmtId="0" fontId="1" fillId="15" borderId="65" xfId="1" applyFont="1" applyFill="1" applyBorder="1" applyAlignment="1" applyProtection="1">
      <alignment vertical="top"/>
      <protection locked="0"/>
    </xf>
    <xf numFmtId="169" fontId="3" fillId="17" borderId="81" xfId="5" applyNumberFormat="1" applyFont="1" applyFill="1" applyBorder="1" applyAlignment="1" applyProtection="1">
      <alignment horizontal="center" vertical="top"/>
      <protection locked="0"/>
    </xf>
    <xf numFmtId="0" fontId="3" fillId="17" borderId="55" xfId="1" applyFont="1" applyFill="1" applyBorder="1" applyAlignment="1" applyProtection="1">
      <alignment vertical="top"/>
      <protection locked="0"/>
    </xf>
    <xf numFmtId="0" fontId="3" fillId="17" borderId="65" xfId="1" applyFont="1" applyFill="1" applyBorder="1" applyAlignment="1" applyProtection="1">
      <alignment vertical="top"/>
      <protection locked="0"/>
    </xf>
    <xf numFmtId="0" fontId="1" fillId="14" borderId="65" xfId="1" applyFont="1" applyFill="1" applyBorder="1" applyAlignment="1" applyProtection="1">
      <alignment vertical="top"/>
      <protection locked="0"/>
    </xf>
    <xf numFmtId="0" fontId="25" fillId="0" borderId="0" xfId="0" applyFont="1" applyProtection="1">
      <protection hidden="1"/>
    </xf>
    <xf numFmtId="1" fontId="8" fillId="11" borderId="67" xfId="6" applyNumberFormat="1" applyFont="1" applyFill="1" applyBorder="1" applyAlignment="1" applyProtection="1">
      <alignment horizontal="center" vertical="top"/>
      <protection hidden="1"/>
    </xf>
    <xf numFmtId="0" fontId="8" fillId="11" borderId="42" xfId="5" applyFont="1" applyFill="1" applyBorder="1" applyAlignment="1" applyProtection="1">
      <alignment horizontal="center" vertical="top"/>
      <protection locked="0"/>
    </xf>
    <xf numFmtId="0" fontId="8" fillId="11" borderId="68" xfId="0" applyFont="1" applyFill="1" applyBorder="1" applyAlignment="1" applyProtection="1">
      <alignment horizontal="center" vertical="top"/>
      <protection hidden="1"/>
    </xf>
    <xf numFmtId="0" fontId="25" fillId="0" borderId="0" xfId="0" applyFont="1"/>
    <xf numFmtId="0" fontId="0" fillId="15" borderId="29" xfId="0" applyFill="1" applyBorder="1" applyAlignment="1" applyProtection="1">
      <alignment horizontal="center" vertical="top"/>
      <protection locked="0"/>
    </xf>
    <xf numFmtId="0" fontId="0" fillId="11" borderId="48" xfId="0" applyFill="1" applyBorder="1" applyAlignment="1" applyProtection="1">
      <alignment horizontal="center" vertical="top"/>
      <protection locked="0"/>
    </xf>
    <xf numFmtId="0" fontId="0" fillId="15" borderId="13" xfId="0" applyFill="1" applyBorder="1" applyAlignment="1" applyProtection="1">
      <alignment horizontal="center" vertical="top"/>
      <protection locked="0"/>
    </xf>
    <xf numFmtId="0" fontId="0" fillId="11" borderId="99" xfId="0" applyFill="1" applyBorder="1" applyAlignment="1" applyProtection="1">
      <alignment horizontal="center" vertical="top"/>
      <protection locked="0"/>
    </xf>
    <xf numFmtId="0" fontId="0" fillId="15" borderId="99" xfId="0" applyFill="1" applyBorder="1" applyAlignment="1" applyProtection="1">
      <alignment horizontal="center" vertical="top"/>
      <protection locked="0"/>
    </xf>
    <xf numFmtId="0" fontId="0" fillId="11" borderId="14" xfId="0" applyFill="1" applyBorder="1" applyAlignment="1" applyProtection="1">
      <alignment horizontal="center" vertical="top"/>
      <protection locked="0"/>
    </xf>
    <xf numFmtId="0" fontId="0" fillId="14" borderId="100" xfId="0" applyFill="1" applyBorder="1" applyAlignment="1" applyProtection="1">
      <alignment horizontal="center" vertical="top"/>
      <protection locked="0"/>
    </xf>
    <xf numFmtId="0" fontId="0" fillId="15" borderId="48" xfId="0" applyFill="1" applyBorder="1" applyAlignment="1" applyProtection="1">
      <alignment horizontal="center" vertical="top"/>
      <protection locked="0"/>
    </xf>
    <xf numFmtId="0" fontId="0" fillId="14" borderId="48" xfId="0" applyFill="1" applyBorder="1" applyAlignment="1" applyProtection="1">
      <alignment horizontal="center" vertical="top"/>
      <protection locked="0"/>
    </xf>
    <xf numFmtId="0" fontId="0" fillId="15" borderId="14" xfId="0" applyFill="1" applyBorder="1" applyAlignment="1" applyProtection="1">
      <alignment horizontal="center" vertical="top"/>
      <protection locked="0"/>
    </xf>
    <xf numFmtId="0" fontId="0" fillId="17" borderId="100" xfId="0" applyFill="1" applyBorder="1" applyAlignment="1" applyProtection="1">
      <alignment horizontal="center" vertical="top"/>
      <protection locked="0"/>
    </xf>
    <xf numFmtId="0" fontId="0" fillId="17" borderId="48" xfId="0" applyFill="1" applyBorder="1" applyAlignment="1" applyProtection="1">
      <alignment horizontal="center" vertical="top"/>
      <protection locked="0"/>
    </xf>
    <xf numFmtId="0" fontId="0" fillId="14" borderId="14" xfId="0" applyFill="1" applyBorder="1" applyAlignment="1" applyProtection="1">
      <alignment horizontal="center" vertical="top"/>
      <protection locked="0"/>
    </xf>
    <xf numFmtId="0" fontId="0" fillId="15" borderId="18" xfId="0" applyFill="1" applyBorder="1" applyAlignment="1" applyProtection="1">
      <alignment horizontal="center" vertical="top"/>
      <protection locked="0"/>
    </xf>
    <xf numFmtId="0" fontId="0" fillId="11" borderId="60" xfId="0" applyFill="1" applyBorder="1" applyAlignment="1" applyProtection="1">
      <alignment horizontal="center" vertical="top"/>
      <protection locked="0"/>
    </xf>
    <xf numFmtId="0" fontId="0" fillId="15" borderId="11" xfId="0" applyFill="1" applyBorder="1" applyAlignment="1" applyProtection="1">
      <alignment horizontal="center" vertical="top"/>
      <protection locked="0"/>
    </xf>
    <xf numFmtId="0" fontId="0" fillId="15" borderId="60" xfId="0" applyFill="1" applyBorder="1" applyAlignment="1" applyProtection="1">
      <alignment horizontal="center" vertical="top"/>
      <protection locked="0"/>
    </xf>
    <xf numFmtId="0" fontId="0" fillId="11" borderId="72" xfId="0" applyFill="1" applyBorder="1" applyAlignment="1" applyProtection="1">
      <alignment horizontal="center" vertical="top"/>
      <protection locked="0"/>
    </xf>
    <xf numFmtId="0" fontId="0" fillId="11" borderId="24" xfId="0" applyFill="1" applyBorder="1" applyAlignment="1" applyProtection="1">
      <alignment horizontal="center" vertical="top"/>
      <protection locked="0"/>
    </xf>
    <xf numFmtId="0" fontId="0" fillId="14" borderId="101" xfId="0" applyFill="1" applyBorder="1" applyAlignment="1" applyProtection="1">
      <alignment horizontal="center" vertical="top"/>
      <protection locked="0"/>
    </xf>
    <xf numFmtId="0" fontId="0" fillId="15" borderId="72" xfId="0" applyFill="1" applyBorder="1" applyAlignment="1" applyProtection="1">
      <alignment horizontal="center" vertical="top"/>
      <protection locked="0"/>
    </xf>
    <xf numFmtId="0" fontId="0" fillId="14" borderId="72" xfId="0" applyFill="1" applyBorder="1" applyAlignment="1" applyProtection="1">
      <alignment horizontal="center" vertical="top"/>
      <protection locked="0"/>
    </xf>
    <xf numFmtId="0" fontId="0" fillId="15" borderId="24" xfId="0" applyFill="1" applyBorder="1" applyAlignment="1" applyProtection="1">
      <alignment horizontal="center" vertical="top"/>
      <protection locked="0"/>
    </xf>
    <xf numFmtId="0" fontId="0" fillId="17" borderId="101" xfId="0" applyFill="1" applyBorder="1" applyAlignment="1" applyProtection="1">
      <alignment horizontal="center" vertical="top"/>
      <protection locked="0"/>
    </xf>
    <xf numFmtId="0" fontId="0" fillId="17" borderId="72" xfId="0" applyFill="1" applyBorder="1" applyAlignment="1" applyProtection="1">
      <alignment horizontal="center" vertical="top"/>
      <protection locked="0"/>
    </xf>
    <xf numFmtId="0" fontId="0" fillId="14" borderId="24" xfId="0" applyFill="1" applyBorder="1" applyAlignment="1" applyProtection="1">
      <alignment horizontal="center" vertical="top"/>
      <protection locked="0"/>
    </xf>
    <xf numFmtId="1" fontId="21" fillId="9" borderId="7" xfId="7" applyNumberFormat="1" applyFont="1" applyBorder="1" applyAlignment="1" applyProtection="1">
      <alignment horizontal="center" vertical="top"/>
      <protection hidden="1"/>
    </xf>
    <xf numFmtId="1" fontId="24" fillId="12" borderId="7" xfId="7" applyNumberFormat="1" applyFont="1" applyFill="1" applyBorder="1" applyAlignment="1" applyProtection="1">
      <alignment horizontal="center" vertical="top"/>
      <protection hidden="1"/>
    </xf>
    <xf numFmtId="0" fontId="8" fillId="0" borderId="0" xfId="5" applyFont="1" applyFill="1" applyBorder="1" applyAlignment="1" applyProtection="1">
      <alignment horizontal="left" vertical="top"/>
      <protection locked="0"/>
    </xf>
    <xf numFmtId="9" fontId="8" fillId="0" borderId="0" xfId="6" applyNumberFormat="1" applyFont="1" applyFill="1" applyBorder="1" applyAlignment="1" applyProtection="1">
      <alignment horizontal="left" vertical="top"/>
      <protection locked="0"/>
    </xf>
    <xf numFmtId="0" fontId="8" fillId="0" borderId="0" xfId="6" applyFont="1" applyFill="1" applyBorder="1" applyAlignment="1" applyProtection="1">
      <alignment horizontal="left" vertical="top"/>
      <protection locked="0"/>
    </xf>
    <xf numFmtId="0" fontId="8" fillId="0" borderId="0" xfId="0" applyFont="1" applyFill="1" applyBorder="1" applyProtection="1">
      <protection hidden="1"/>
    </xf>
    <xf numFmtId="0" fontId="8" fillId="0" borderId="0" xfId="0" applyFont="1" applyProtection="1">
      <protection hidden="1"/>
    </xf>
    <xf numFmtId="1" fontId="21" fillId="9" borderId="7" xfId="7" applyNumberFormat="1" applyFont="1" applyBorder="1" applyAlignment="1" applyProtection="1">
      <alignment horizontal="center" vertical="top"/>
      <protection hidden="1"/>
    </xf>
    <xf numFmtId="1" fontId="24" fillId="12" borderId="7" xfId="7" applyNumberFormat="1" applyFont="1" applyFill="1" applyBorder="1" applyAlignment="1" applyProtection="1">
      <alignment horizontal="center" vertical="top"/>
      <protection hidden="1"/>
    </xf>
    <xf numFmtId="164" fontId="0" fillId="0" borderId="0" xfId="0" applyNumberFormat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164" fontId="21" fillId="9" borderId="7" xfId="7" applyNumberFormat="1" applyFont="1" applyBorder="1" applyAlignment="1" applyProtection="1">
      <alignment horizontal="center" vertical="top"/>
      <protection hidden="1"/>
    </xf>
    <xf numFmtId="165" fontId="21" fillId="9" borderId="6" xfId="7" applyNumberFormat="1" applyFont="1" applyBorder="1" applyAlignment="1" applyProtection="1">
      <alignment horizontal="center" vertical="top"/>
      <protection hidden="1"/>
    </xf>
    <xf numFmtId="164" fontId="5" fillId="5" borderId="19" xfId="2" applyNumberFormat="1" applyBorder="1" applyAlignment="1" applyProtection="1">
      <alignment horizontal="center" vertical="top"/>
      <protection locked="0"/>
    </xf>
    <xf numFmtId="0" fontId="8" fillId="15" borderId="51" xfId="1" applyFont="1" applyFill="1" applyBorder="1" applyAlignment="1" applyProtection="1">
      <alignment horizontal="center" vertical="top"/>
      <protection locked="0"/>
    </xf>
    <xf numFmtId="0" fontId="3" fillId="15" borderId="55" xfId="6" applyFont="1" applyFill="1" applyBorder="1" applyAlignment="1" applyProtection="1">
      <alignment horizontal="center" vertical="top"/>
      <protection locked="0"/>
    </xf>
    <xf numFmtId="0" fontId="8" fillId="15" borderId="53" xfId="5" applyFont="1" applyFill="1" applyBorder="1" applyAlignment="1" applyProtection="1">
      <alignment horizontal="center" vertical="top"/>
      <protection locked="0"/>
    </xf>
    <xf numFmtId="9" fontId="8" fillId="15" borderId="54" xfId="6" applyNumberFormat="1" applyFont="1" applyFill="1" applyBorder="1" applyAlignment="1" applyProtection="1">
      <alignment horizontal="center" vertical="top"/>
      <protection locked="0"/>
    </xf>
    <xf numFmtId="0" fontId="8" fillId="15" borderId="68" xfId="0" applyFont="1" applyFill="1" applyBorder="1" applyAlignment="1" applyProtection="1">
      <alignment horizontal="center" vertical="top"/>
      <protection hidden="1"/>
    </xf>
    <xf numFmtId="1" fontId="8" fillId="15" borderId="43" xfId="0" applyNumberFormat="1" applyFont="1" applyFill="1" applyBorder="1" applyAlignment="1" applyProtection="1">
      <alignment horizontal="center" vertical="top"/>
      <protection hidden="1"/>
    </xf>
    <xf numFmtId="9" fontId="8" fillId="15" borderId="71" xfId="0" applyNumberFormat="1" applyFont="1" applyFill="1" applyBorder="1" applyAlignment="1" applyProtection="1">
      <alignment horizontal="center" vertical="top"/>
      <protection hidden="1"/>
    </xf>
    <xf numFmtId="1" fontId="8" fillId="15" borderId="58" xfId="6" applyNumberFormat="1" applyFont="1" applyFill="1" applyBorder="1" applyAlignment="1" applyProtection="1">
      <alignment horizontal="center" vertical="top"/>
      <protection hidden="1"/>
    </xf>
    <xf numFmtId="0" fontId="8" fillId="15" borderId="52" xfId="6" applyFont="1" applyFill="1" applyBorder="1" applyAlignment="1" applyProtection="1">
      <alignment horizontal="center" vertical="top"/>
      <protection hidden="1"/>
    </xf>
    <xf numFmtId="1" fontId="8" fillId="15" borderId="83" xfId="6" applyNumberFormat="1" applyFont="1" applyFill="1" applyBorder="1" applyAlignment="1" applyProtection="1">
      <alignment horizontal="center" vertical="top"/>
      <protection hidden="1"/>
    </xf>
    <xf numFmtId="164" fontId="5" fillId="5" borderId="16" xfId="2" applyNumberFormat="1" applyBorder="1" applyAlignment="1" applyProtection="1">
      <alignment horizontal="center" vertical="top"/>
      <protection locked="0"/>
    </xf>
    <xf numFmtId="0" fontId="8" fillId="11" borderId="61" xfId="1" applyFont="1" applyFill="1" applyBorder="1" applyAlignment="1" applyProtection="1">
      <alignment horizontal="center" vertical="top"/>
      <protection locked="0"/>
    </xf>
    <xf numFmtId="0" fontId="3" fillId="11" borderId="65" xfId="6" applyFont="1" applyFill="1" applyBorder="1" applyAlignment="1" applyProtection="1">
      <alignment horizontal="center" vertical="top"/>
      <protection locked="0"/>
    </xf>
    <xf numFmtId="9" fontId="8" fillId="11" borderId="63" xfId="6" applyNumberFormat="1" applyFont="1" applyFill="1" applyBorder="1" applyAlignment="1" applyProtection="1">
      <alignment horizontal="center" vertical="top"/>
      <protection locked="0"/>
    </xf>
    <xf numFmtId="1" fontId="8" fillId="11" borderId="42" xfId="0" applyNumberFormat="1" applyFont="1" applyFill="1" applyBorder="1" applyAlignment="1" applyProtection="1">
      <alignment horizontal="center" vertical="top"/>
      <protection hidden="1"/>
    </xf>
    <xf numFmtId="9" fontId="8" fillId="11" borderId="62" xfId="0" applyNumberFormat="1" applyFont="1" applyFill="1" applyBorder="1" applyAlignment="1" applyProtection="1">
      <alignment horizontal="center" vertical="top"/>
      <protection hidden="1"/>
    </xf>
    <xf numFmtId="0" fontId="8" fillId="11" borderId="62" xfId="6" applyFont="1" applyFill="1" applyBorder="1" applyAlignment="1" applyProtection="1">
      <alignment horizontal="center" vertical="top"/>
      <protection hidden="1"/>
    </xf>
    <xf numFmtId="1" fontId="8" fillId="11" borderId="47" xfId="6" applyNumberFormat="1" applyFont="1" applyFill="1" applyBorder="1" applyAlignment="1" applyProtection="1">
      <alignment horizontal="center" vertical="top"/>
      <protection hidden="1"/>
    </xf>
    <xf numFmtId="0" fontId="8" fillId="15" borderId="61" xfId="1" applyFont="1" applyFill="1" applyBorder="1" applyAlignment="1" applyProtection="1">
      <alignment horizontal="center" vertical="top"/>
      <protection locked="0"/>
    </xf>
    <xf numFmtId="0" fontId="3" fillId="15" borderId="65" xfId="6" applyFont="1" applyFill="1" applyBorder="1" applyAlignment="1" applyProtection="1">
      <alignment horizontal="center" vertical="top"/>
      <protection locked="0"/>
    </xf>
    <xf numFmtId="0" fontId="8" fillId="15" borderId="42" xfId="5" applyFont="1" applyFill="1" applyBorder="1" applyAlignment="1" applyProtection="1">
      <alignment horizontal="center" vertical="top"/>
      <protection locked="0"/>
    </xf>
    <xf numFmtId="9" fontId="8" fillId="15" borderId="63" xfId="6" applyNumberFormat="1" applyFont="1" applyFill="1" applyBorder="1" applyAlignment="1" applyProtection="1">
      <alignment horizontal="center" vertical="top"/>
      <protection locked="0"/>
    </xf>
    <xf numFmtId="1" fontId="8" fillId="15" borderId="67" xfId="6" applyNumberFormat="1" applyFont="1" applyFill="1" applyBorder="1" applyAlignment="1" applyProtection="1">
      <alignment horizontal="center" vertical="top"/>
      <protection hidden="1"/>
    </xf>
    <xf numFmtId="0" fontId="8" fillId="15" borderId="62" xfId="6" applyFont="1" applyFill="1" applyBorder="1" applyAlignment="1" applyProtection="1">
      <alignment horizontal="center" vertical="top"/>
      <protection hidden="1"/>
    </xf>
    <xf numFmtId="1" fontId="8" fillId="15" borderId="47" xfId="6" applyNumberFormat="1" applyFont="1" applyFill="1" applyBorder="1" applyAlignment="1" applyProtection="1">
      <alignment horizontal="center" vertical="top"/>
      <protection hidden="1"/>
    </xf>
    <xf numFmtId="0" fontId="8" fillId="11" borderId="69" xfId="1" applyFont="1" applyFill="1" applyBorder="1" applyAlignment="1" applyProtection="1">
      <alignment horizontal="center" vertical="top"/>
      <protection locked="0"/>
    </xf>
    <xf numFmtId="0" fontId="8" fillId="15" borderId="70" xfId="1" applyFont="1" applyFill="1" applyBorder="1" applyAlignment="1" applyProtection="1">
      <alignment horizontal="center" vertical="top"/>
      <protection locked="0"/>
    </xf>
    <xf numFmtId="0" fontId="8" fillId="11" borderId="70" xfId="1" applyFont="1" applyFill="1" applyBorder="1" applyAlignment="1" applyProtection="1">
      <alignment horizontal="center" vertical="top"/>
      <protection locked="0"/>
    </xf>
    <xf numFmtId="0" fontId="8" fillId="11" borderId="73" xfId="6" applyFont="1" applyFill="1" applyBorder="1" applyAlignment="1" applyProtection="1">
      <alignment horizontal="center" vertical="top"/>
      <protection hidden="1"/>
    </xf>
    <xf numFmtId="1" fontId="8" fillId="15" borderId="74" xfId="6" applyNumberFormat="1" applyFont="1" applyFill="1" applyBorder="1" applyAlignment="1" applyProtection="1">
      <alignment horizontal="center" vertical="top"/>
      <protection hidden="1"/>
    </xf>
    <xf numFmtId="0" fontId="8" fillId="15" borderId="42" xfId="6" applyFont="1" applyFill="1" applyBorder="1" applyAlignment="1" applyProtection="1">
      <alignment horizontal="center" vertical="top"/>
      <protection hidden="1"/>
    </xf>
    <xf numFmtId="1" fontId="8" fillId="15" borderId="4" xfId="6" applyNumberFormat="1" applyFont="1" applyFill="1" applyBorder="1" applyAlignment="1" applyProtection="1">
      <alignment horizontal="center" vertical="top"/>
      <protection hidden="1"/>
    </xf>
    <xf numFmtId="0" fontId="8" fillId="11" borderId="69" xfId="6" applyFont="1" applyFill="1" applyBorder="1" applyAlignment="1" applyProtection="1">
      <alignment horizontal="center" vertical="top"/>
      <protection locked="0"/>
    </xf>
    <xf numFmtId="1" fontId="8" fillId="11" borderId="43" xfId="0" applyNumberFormat="1" applyFont="1" applyFill="1" applyBorder="1" applyAlignment="1" applyProtection="1">
      <alignment horizontal="center" vertical="top"/>
      <protection hidden="1"/>
    </xf>
    <xf numFmtId="9" fontId="8" fillId="11" borderId="71" xfId="0" applyNumberFormat="1" applyFont="1" applyFill="1" applyBorder="1" applyAlignment="1" applyProtection="1">
      <alignment horizontal="center" vertical="top"/>
      <protection hidden="1"/>
    </xf>
    <xf numFmtId="1" fontId="8" fillId="11" borderId="75" xfId="6" applyNumberFormat="1" applyFont="1" applyFill="1" applyBorder="1" applyAlignment="1" applyProtection="1">
      <alignment horizontal="center" vertical="top"/>
      <protection hidden="1"/>
    </xf>
    <xf numFmtId="0" fontId="8" fillId="11" borderId="76" xfId="6" applyFont="1" applyFill="1" applyBorder="1" applyAlignment="1" applyProtection="1">
      <alignment horizontal="center" vertical="top"/>
      <protection hidden="1"/>
    </xf>
    <xf numFmtId="1" fontId="8" fillId="11" borderId="84" xfId="6" applyNumberFormat="1" applyFont="1" applyFill="1" applyBorder="1" applyAlignment="1" applyProtection="1">
      <alignment horizontal="center" vertical="top"/>
      <protection hidden="1"/>
    </xf>
    <xf numFmtId="0" fontId="3" fillId="11" borderId="26" xfId="0" applyFont="1" applyFill="1" applyBorder="1" applyAlignment="1" applyProtection="1">
      <alignment horizontal="center" vertical="top"/>
      <protection locked="0"/>
    </xf>
    <xf numFmtId="0" fontId="8" fillId="11" borderId="2" xfId="6" applyFont="1" applyFill="1" applyBorder="1" applyAlignment="1" applyProtection="1">
      <alignment horizontal="center" vertical="top"/>
      <protection locked="0"/>
    </xf>
    <xf numFmtId="9" fontId="8" fillId="11" borderId="12" xfId="6" applyNumberFormat="1" applyFont="1" applyFill="1" applyBorder="1" applyAlignment="1" applyProtection="1">
      <alignment horizontal="center" vertical="top"/>
      <protection locked="0"/>
    </xf>
    <xf numFmtId="0" fontId="8" fillId="14" borderId="78" xfId="1" applyFont="1" applyFill="1" applyBorder="1" applyAlignment="1" applyProtection="1">
      <alignment horizontal="center" vertical="top"/>
      <protection locked="0"/>
    </xf>
    <xf numFmtId="0" fontId="1" fillId="14" borderId="52" xfId="6" applyFont="1" applyFill="1" applyBorder="1" applyAlignment="1" applyProtection="1">
      <alignment horizontal="center" vertical="top"/>
      <protection locked="0"/>
    </xf>
    <xf numFmtId="0" fontId="4" fillId="14" borderId="53" xfId="5" applyFont="1" applyFill="1" applyBorder="1" applyAlignment="1" applyProtection="1">
      <alignment horizontal="center" vertical="top"/>
      <protection locked="0"/>
    </xf>
    <xf numFmtId="9" fontId="4" fillId="14" borderId="56" xfId="6" applyNumberFormat="1" applyFont="1" applyFill="1" applyBorder="1" applyAlignment="1" applyProtection="1">
      <alignment horizontal="center" vertical="top"/>
      <protection locked="0"/>
    </xf>
    <xf numFmtId="0" fontId="0" fillId="14" borderId="57" xfId="0" applyFont="1" applyFill="1" applyBorder="1" applyAlignment="1" applyProtection="1">
      <alignment horizontal="center" vertical="top"/>
      <protection hidden="1"/>
    </xf>
    <xf numFmtId="1" fontId="0" fillId="14" borderId="53" xfId="0" applyNumberFormat="1" applyFont="1" applyFill="1" applyBorder="1" applyAlignment="1" applyProtection="1">
      <alignment horizontal="center" vertical="top"/>
      <protection hidden="1"/>
    </xf>
    <xf numFmtId="9" fontId="0" fillId="14" borderId="53" xfId="8" applyFont="1" applyFill="1" applyBorder="1" applyAlignment="1" applyProtection="1">
      <alignment horizontal="center" vertical="top"/>
      <protection hidden="1"/>
    </xf>
    <xf numFmtId="1" fontId="4" fillId="14" borderId="53" xfId="6" applyNumberFormat="1" applyFont="1" applyFill="1" applyBorder="1" applyAlignment="1" applyProtection="1">
      <alignment horizontal="center" vertical="top"/>
      <protection hidden="1"/>
    </xf>
    <xf numFmtId="0" fontId="4" fillId="14" borderId="53" xfId="6" applyFont="1" applyFill="1" applyBorder="1" applyAlignment="1" applyProtection="1">
      <alignment horizontal="center" vertical="top"/>
      <protection hidden="1"/>
    </xf>
    <xf numFmtId="1" fontId="4" fillId="14" borderId="79" xfId="6" applyNumberFormat="1" applyFont="1" applyFill="1" applyBorder="1" applyAlignment="1" applyProtection="1">
      <alignment horizontal="center" vertical="top"/>
      <protection hidden="1"/>
    </xf>
    <xf numFmtId="0" fontId="8" fillId="15" borderId="69" xfId="1" applyFont="1" applyFill="1" applyBorder="1" applyAlignment="1" applyProtection="1">
      <alignment horizontal="center" vertical="top"/>
      <protection locked="0"/>
    </xf>
    <xf numFmtId="0" fontId="1" fillId="15" borderId="62" xfId="6" applyFont="1" applyFill="1" applyBorder="1" applyAlignment="1" applyProtection="1">
      <alignment horizontal="center" vertical="top"/>
      <protection locked="0"/>
    </xf>
    <xf numFmtId="0" fontId="4" fillId="15" borderId="42" xfId="5" applyFont="1" applyFill="1" applyBorder="1" applyAlignment="1" applyProtection="1">
      <alignment horizontal="center" vertical="top"/>
      <protection locked="0"/>
    </xf>
    <xf numFmtId="9" fontId="4" fillId="15" borderId="63" xfId="6" applyNumberFormat="1" applyFont="1" applyFill="1" applyBorder="1" applyAlignment="1" applyProtection="1">
      <alignment horizontal="center" vertical="top"/>
      <protection locked="0"/>
    </xf>
    <xf numFmtId="0" fontId="0" fillId="15" borderId="66" xfId="0" applyFont="1" applyFill="1" applyBorder="1" applyAlignment="1" applyProtection="1">
      <alignment horizontal="center" vertical="top"/>
      <protection hidden="1"/>
    </xf>
    <xf numFmtId="1" fontId="0" fillId="15" borderId="42" xfId="0" applyNumberFormat="1" applyFont="1" applyFill="1" applyBorder="1" applyAlignment="1" applyProtection="1">
      <alignment horizontal="center" vertical="top"/>
      <protection hidden="1"/>
    </xf>
    <xf numFmtId="9" fontId="0" fillId="15" borderId="42" xfId="0" applyNumberFormat="1" applyFont="1" applyFill="1" applyBorder="1" applyAlignment="1" applyProtection="1">
      <alignment horizontal="center" vertical="top"/>
      <protection hidden="1"/>
    </xf>
    <xf numFmtId="1" fontId="4" fillId="15" borderId="42" xfId="6" applyNumberFormat="1" applyFont="1" applyFill="1" applyBorder="1" applyAlignment="1" applyProtection="1">
      <alignment horizontal="center" vertical="top"/>
      <protection hidden="1"/>
    </xf>
    <xf numFmtId="0" fontId="4" fillId="15" borderId="42" xfId="6" applyFont="1" applyFill="1" applyBorder="1" applyAlignment="1" applyProtection="1">
      <alignment horizontal="center" vertical="top"/>
      <protection hidden="1"/>
    </xf>
    <xf numFmtId="1" fontId="4" fillId="15" borderId="80" xfId="6" applyNumberFormat="1" applyFont="1" applyFill="1" applyBorder="1" applyAlignment="1" applyProtection="1">
      <alignment horizontal="center" vertical="top"/>
      <protection hidden="1"/>
    </xf>
    <xf numFmtId="0" fontId="8" fillId="14" borderId="69" xfId="1" applyFont="1" applyFill="1" applyBorder="1" applyAlignment="1" applyProtection="1">
      <alignment horizontal="center" vertical="top"/>
      <protection locked="0"/>
    </xf>
    <xf numFmtId="0" fontId="1" fillId="14" borderId="62" xfId="6" applyFont="1" applyFill="1" applyBorder="1" applyAlignment="1" applyProtection="1">
      <alignment horizontal="center" vertical="top"/>
      <protection locked="0"/>
    </xf>
    <xf numFmtId="0" fontId="4" fillId="14" borderId="42" xfId="5" applyFont="1" applyFill="1" applyBorder="1" applyAlignment="1" applyProtection="1">
      <alignment horizontal="center" vertical="top"/>
      <protection locked="0"/>
    </xf>
    <xf numFmtId="9" fontId="4" fillId="14" borderId="63" xfId="6" applyNumberFormat="1" applyFont="1" applyFill="1" applyBorder="1" applyAlignment="1" applyProtection="1">
      <alignment horizontal="center" vertical="top"/>
      <protection locked="0"/>
    </xf>
    <xf numFmtId="0" fontId="0" fillId="14" borderId="66" xfId="0" applyFont="1" applyFill="1" applyBorder="1" applyAlignment="1" applyProtection="1">
      <alignment horizontal="center" vertical="top"/>
      <protection hidden="1"/>
    </xf>
    <xf numFmtId="1" fontId="0" fillId="14" borderId="42" xfId="0" applyNumberFormat="1" applyFont="1" applyFill="1" applyBorder="1" applyAlignment="1" applyProtection="1">
      <alignment horizontal="center" vertical="top"/>
      <protection hidden="1"/>
    </xf>
    <xf numFmtId="9" fontId="0" fillId="14" borderId="42" xfId="0" applyNumberFormat="1" applyFont="1" applyFill="1" applyBorder="1" applyAlignment="1" applyProtection="1">
      <alignment horizontal="center" vertical="top"/>
      <protection hidden="1"/>
    </xf>
    <xf numFmtId="1" fontId="4" fillId="14" borderId="42" xfId="6" applyNumberFormat="1" applyFont="1" applyFill="1" applyBorder="1" applyAlignment="1" applyProtection="1">
      <alignment horizontal="center" vertical="top"/>
      <protection hidden="1"/>
    </xf>
    <xf numFmtId="0" fontId="4" fillId="14" borderId="42" xfId="6" applyFont="1" applyFill="1" applyBorder="1" applyAlignment="1" applyProtection="1">
      <alignment horizontal="center" vertical="top"/>
      <protection hidden="1"/>
    </xf>
    <xf numFmtId="1" fontId="4" fillId="14" borderId="80" xfId="6" applyNumberFormat="1" applyFont="1" applyFill="1" applyBorder="1" applyAlignment="1" applyProtection="1">
      <alignment horizontal="center" vertical="top"/>
      <protection hidden="1"/>
    </xf>
    <xf numFmtId="2" fontId="3" fillId="5" borderId="40" xfId="2" applyNumberFormat="1" applyFont="1" applyBorder="1" applyAlignment="1" applyProtection="1">
      <alignment horizontal="center" vertical="top"/>
      <protection hidden="1"/>
    </xf>
    <xf numFmtId="14" fontId="1" fillId="15" borderId="77" xfId="1" applyNumberFormat="1" applyFont="1" applyFill="1" applyBorder="1" applyAlignment="1" applyProtection="1">
      <alignment horizontal="center" vertical="top"/>
      <protection locked="0"/>
    </xf>
    <xf numFmtId="0" fontId="1" fillId="15" borderId="2" xfId="0" applyFont="1" applyFill="1" applyBorder="1" applyAlignment="1" applyProtection="1">
      <alignment horizontal="center" vertical="top"/>
      <protection locked="0"/>
    </xf>
    <xf numFmtId="0" fontId="4" fillId="15" borderId="2" xfId="6" applyFont="1" applyFill="1" applyBorder="1" applyAlignment="1" applyProtection="1">
      <alignment horizontal="center" vertical="top"/>
      <protection locked="0"/>
    </xf>
    <xf numFmtId="9" fontId="4" fillId="15" borderId="12" xfId="6" applyNumberFormat="1" applyFont="1" applyFill="1" applyBorder="1" applyAlignment="1" applyProtection="1">
      <alignment horizontal="center" vertical="top"/>
      <protection locked="0"/>
    </xf>
    <xf numFmtId="0" fontId="3" fillId="5" borderId="37" xfId="2" applyFont="1" applyBorder="1" applyAlignment="1" applyProtection="1">
      <alignment horizontal="center" vertical="top"/>
      <protection hidden="1"/>
    </xf>
    <xf numFmtId="164" fontId="3" fillId="5" borderId="36" xfId="2" applyNumberFormat="1" applyFont="1" applyBorder="1" applyAlignment="1" applyProtection="1">
      <alignment horizontal="center" vertical="top"/>
      <protection hidden="1"/>
    </xf>
    <xf numFmtId="1" fontId="3" fillId="5" borderId="40" xfId="2" applyNumberFormat="1" applyFont="1" applyBorder="1" applyAlignment="1" applyProtection="1">
      <alignment horizontal="center" vertical="top"/>
      <protection locked="0"/>
    </xf>
    <xf numFmtId="1" fontId="3" fillId="5" borderId="36" xfId="2" applyNumberFormat="1" applyFont="1" applyBorder="1" applyAlignment="1" applyProtection="1">
      <alignment horizontal="center" vertical="top"/>
      <protection hidden="1"/>
    </xf>
    <xf numFmtId="165" fontId="3" fillId="5" borderId="35" xfId="2" applyNumberFormat="1" applyFont="1" applyBorder="1" applyAlignment="1" applyProtection="1">
      <alignment horizontal="center" vertical="top"/>
      <protection hidden="1"/>
    </xf>
    <xf numFmtId="0" fontId="8" fillId="17" borderId="78" xfId="1" applyFont="1" applyFill="1" applyBorder="1" applyAlignment="1" applyProtection="1">
      <alignment horizontal="center" vertical="top"/>
      <protection locked="0"/>
    </xf>
    <xf numFmtId="0" fontId="1" fillId="17" borderId="52" xfId="6" applyFont="1" applyFill="1" applyBorder="1" applyAlignment="1" applyProtection="1">
      <alignment horizontal="center" vertical="top"/>
      <protection locked="0"/>
    </xf>
    <xf numFmtId="0" fontId="4" fillId="17" borderId="53" xfId="5" applyFont="1" applyFill="1" applyBorder="1" applyAlignment="1" applyProtection="1">
      <alignment horizontal="center" vertical="top"/>
      <protection locked="0"/>
    </xf>
    <xf numFmtId="9" fontId="4" fillId="17" borderId="56" xfId="6" applyNumberFormat="1" applyFont="1" applyFill="1" applyBorder="1" applyAlignment="1" applyProtection="1">
      <alignment horizontal="center" vertical="top"/>
      <protection locked="0"/>
    </xf>
    <xf numFmtId="0" fontId="0" fillId="17" borderId="57" xfId="0" applyFont="1" applyFill="1" applyBorder="1" applyAlignment="1" applyProtection="1">
      <alignment horizontal="center" vertical="top"/>
      <protection hidden="1"/>
    </xf>
    <xf numFmtId="1" fontId="0" fillId="17" borderId="53" xfId="0" applyNumberFormat="1" applyFont="1" applyFill="1" applyBorder="1" applyAlignment="1" applyProtection="1">
      <alignment horizontal="center" vertical="top"/>
      <protection hidden="1"/>
    </xf>
    <xf numFmtId="9" fontId="0" fillId="17" borderId="53" xfId="8" applyFont="1" applyFill="1" applyBorder="1" applyAlignment="1" applyProtection="1">
      <alignment horizontal="center" vertical="top"/>
      <protection hidden="1"/>
    </xf>
    <xf numFmtId="1" fontId="4" fillId="17" borderId="53" xfId="6" applyNumberFormat="1" applyFont="1" applyFill="1" applyBorder="1" applyAlignment="1" applyProtection="1">
      <alignment horizontal="center" vertical="top"/>
      <protection hidden="1"/>
    </xf>
    <xf numFmtId="0" fontId="4" fillId="17" borderId="53" xfId="6" applyFont="1" applyFill="1" applyBorder="1" applyAlignment="1" applyProtection="1">
      <alignment horizontal="center" vertical="top"/>
      <protection hidden="1"/>
    </xf>
    <xf numFmtId="1" fontId="4" fillId="17" borderId="79" xfId="6" applyNumberFormat="1" applyFont="1" applyFill="1" applyBorder="1" applyAlignment="1" applyProtection="1">
      <alignment horizontal="center" vertical="top"/>
      <protection hidden="1"/>
    </xf>
    <xf numFmtId="0" fontId="8" fillId="17" borderId="69" xfId="1" applyFont="1" applyFill="1" applyBorder="1" applyAlignment="1" applyProtection="1">
      <alignment horizontal="center" vertical="top"/>
      <protection locked="0"/>
    </xf>
    <xf numFmtId="0" fontId="1" fillId="17" borderId="62" xfId="6" applyFont="1" applyFill="1" applyBorder="1" applyAlignment="1" applyProtection="1">
      <alignment horizontal="center" vertical="top"/>
      <protection locked="0"/>
    </xf>
    <xf numFmtId="0" fontId="4" fillId="17" borderId="42" xfId="5" applyFont="1" applyFill="1" applyBorder="1" applyAlignment="1" applyProtection="1">
      <alignment horizontal="center" vertical="top"/>
      <protection locked="0"/>
    </xf>
    <xf numFmtId="9" fontId="4" fillId="17" borderId="63" xfId="6" applyNumberFormat="1" applyFont="1" applyFill="1" applyBorder="1" applyAlignment="1" applyProtection="1">
      <alignment horizontal="center" vertical="top"/>
      <protection locked="0"/>
    </xf>
    <xf numFmtId="0" fontId="0" fillId="17" borderId="66" xfId="0" applyFont="1" applyFill="1" applyBorder="1" applyAlignment="1" applyProtection="1">
      <alignment horizontal="center" vertical="top"/>
      <protection hidden="1"/>
    </xf>
    <xf numFmtId="1" fontId="0" fillId="17" borderId="42" xfId="0" applyNumberFormat="1" applyFont="1" applyFill="1" applyBorder="1" applyAlignment="1" applyProtection="1">
      <alignment horizontal="center" vertical="top"/>
      <protection hidden="1"/>
    </xf>
    <xf numFmtId="9" fontId="0" fillId="17" borderId="42" xfId="0" applyNumberFormat="1" applyFont="1" applyFill="1" applyBorder="1" applyAlignment="1" applyProtection="1">
      <alignment horizontal="center" vertical="top"/>
      <protection hidden="1"/>
    </xf>
    <xf numFmtId="1" fontId="4" fillId="17" borderId="42" xfId="6" applyNumberFormat="1" applyFont="1" applyFill="1" applyBorder="1" applyAlignment="1" applyProtection="1">
      <alignment horizontal="center" vertical="top"/>
      <protection hidden="1"/>
    </xf>
    <xf numFmtId="0" fontId="4" fillId="17" borderId="42" xfId="6" applyFont="1" applyFill="1" applyBorder="1" applyAlignment="1" applyProtection="1">
      <alignment horizontal="center" vertical="top"/>
      <protection hidden="1"/>
    </xf>
    <xf numFmtId="1" fontId="4" fillId="17" borderId="80" xfId="6" applyNumberFormat="1" applyFont="1" applyFill="1" applyBorder="1" applyAlignment="1" applyProtection="1">
      <alignment horizontal="center" vertical="top"/>
      <protection hidden="1"/>
    </xf>
    <xf numFmtId="0" fontId="4" fillId="17" borderId="69" xfId="1" applyFont="1" applyFill="1" applyBorder="1" applyAlignment="1" applyProtection="1">
      <alignment horizontal="center" vertical="top"/>
      <protection locked="0"/>
    </xf>
    <xf numFmtId="0" fontId="4" fillId="14" borderId="69" xfId="1" applyFont="1" applyFill="1" applyBorder="1" applyAlignment="1" applyProtection="1">
      <alignment horizontal="center" vertical="top"/>
      <protection locked="0"/>
    </xf>
    <xf numFmtId="14" fontId="1" fillId="14" borderId="12" xfId="1" applyNumberFormat="1" applyFont="1" applyFill="1" applyBorder="1" applyAlignment="1" applyProtection="1">
      <alignment horizontal="center" vertical="top"/>
      <protection locked="0"/>
    </xf>
    <xf numFmtId="0" fontId="1" fillId="14" borderId="26" xfId="0" applyFont="1" applyFill="1" applyBorder="1" applyAlignment="1" applyProtection="1">
      <alignment horizontal="center" vertical="top"/>
      <protection locked="0"/>
    </xf>
    <xf numFmtId="0" fontId="4" fillId="14" borderId="2" xfId="6" applyFont="1" applyFill="1" applyBorder="1" applyAlignment="1" applyProtection="1">
      <alignment horizontal="center" vertical="top"/>
      <protection locked="0"/>
    </xf>
    <xf numFmtId="9" fontId="4" fillId="14" borderId="12" xfId="6" applyNumberFormat="1" applyFont="1" applyFill="1" applyBorder="1" applyAlignment="1" applyProtection="1">
      <alignment horizontal="center" vertical="top"/>
      <protection locked="0"/>
    </xf>
    <xf numFmtId="14" fontId="3" fillId="11" borderId="77" xfId="1" applyNumberFormat="1" applyFont="1" applyFill="1" applyBorder="1" applyAlignment="1" applyProtection="1">
      <alignment horizontal="center" vertical="top"/>
      <protection locked="0"/>
    </xf>
    <xf numFmtId="164" fontId="24" fillId="12" borderId="7" xfId="7" applyNumberFormat="1" applyFont="1" applyFill="1" applyBorder="1" applyAlignment="1" applyProtection="1">
      <alignment horizontal="center" vertical="top"/>
      <protection hidden="1"/>
    </xf>
    <xf numFmtId="165" fontId="24" fillId="12" borderId="6" xfId="7" applyNumberFormat="1" applyFont="1" applyFill="1" applyBorder="1" applyAlignment="1" applyProtection="1">
      <alignment horizontal="center" vertical="top"/>
      <protection hidden="1"/>
    </xf>
    <xf numFmtId="9" fontId="3" fillId="5" borderId="36" xfId="2" applyNumberFormat="1" applyFont="1" applyBorder="1" applyAlignment="1" applyProtection="1">
      <alignment horizontal="center" vertical="top"/>
      <protection hidden="1"/>
    </xf>
    <xf numFmtId="0" fontId="8" fillId="15" borderId="57" xfId="0" applyFont="1" applyFill="1" applyBorder="1" applyAlignment="1" applyProtection="1">
      <alignment horizontal="center" vertical="top"/>
      <protection hidden="1"/>
    </xf>
    <xf numFmtId="1" fontId="8" fillId="15" borderId="53" xfId="0" applyNumberFormat="1" applyFont="1" applyFill="1" applyBorder="1" applyAlignment="1" applyProtection="1">
      <alignment horizontal="center" vertical="top"/>
      <protection hidden="1"/>
    </xf>
    <xf numFmtId="9" fontId="8" fillId="15" borderId="102" xfId="0" applyNumberFormat="1" applyFont="1" applyFill="1" applyBorder="1" applyAlignment="1" applyProtection="1">
      <alignment horizontal="center" vertical="top"/>
      <protection hidden="1"/>
    </xf>
    <xf numFmtId="0" fontId="12" fillId="13" borderId="49" xfId="0" applyFont="1" applyFill="1" applyBorder="1" applyAlignment="1" applyProtection="1">
      <alignment horizontal="center" vertical="top"/>
      <protection hidden="1"/>
    </xf>
    <xf numFmtId="0" fontId="12" fillId="13" borderId="89" xfId="0" applyFont="1" applyFill="1" applyBorder="1" applyAlignment="1" applyProtection="1">
      <alignment horizontal="center" vertical="top"/>
      <protection hidden="1"/>
    </xf>
    <xf numFmtId="0" fontId="12" fillId="13" borderId="90" xfId="0" applyFont="1" applyFill="1" applyBorder="1" applyAlignment="1" applyProtection="1">
      <alignment horizontal="center" vertical="top"/>
      <protection hidden="1"/>
    </xf>
    <xf numFmtId="164" fontId="6" fillId="5" borderId="103" xfId="3" applyNumberFormat="1" applyBorder="1" applyAlignment="1" applyProtection="1">
      <alignment horizontal="center" vertical="top"/>
      <protection hidden="1"/>
    </xf>
    <xf numFmtId="0" fontId="12" fillId="13" borderId="104" xfId="0" applyFont="1" applyFill="1" applyBorder="1" applyAlignment="1" applyProtection="1">
      <alignment horizontal="center" vertical="top"/>
      <protection hidden="1"/>
    </xf>
    <xf numFmtId="1" fontId="21" fillId="9" borderId="89" xfId="7" applyNumberFormat="1" applyFont="1" applyBorder="1" applyAlignment="1" applyProtection="1">
      <alignment horizontal="center" vertical="top"/>
      <protection hidden="1"/>
    </xf>
    <xf numFmtId="164" fontId="21" fillId="9" borderId="89" xfId="7" applyNumberFormat="1" applyFont="1" applyBorder="1" applyAlignment="1" applyProtection="1">
      <alignment horizontal="center" vertical="top"/>
      <protection hidden="1"/>
    </xf>
    <xf numFmtId="166" fontId="6" fillId="5" borderId="103" xfId="3" applyNumberFormat="1" applyBorder="1" applyAlignment="1" applyProtection="1">
      <alignment horizontal="center" vertical="top"/>
      <protection locked="0"/>
    </xf>
    <xf numFmtId="165" fontId="21" fillId="9" borderId="90" xfId="7" applyNumberFormat="1" applyFont="1" applyBorder="1" applyAlignment="1" applyProtection="1">
      <alignment horizontal="center" vertical="top"/>
      <protection hidden="1"/>
    </xf>
    <xf numFmtId="1" fontId="24" fillId="12" borderId="89" xfId="7" applyNumberFormat="1" applyFont="1" applyFill="1" applyBorder="1" applyAlignment="1" applyProtection="1">
      <alignment horizontal="center" vertical="top"/>
      <protection hidden="1"/>
    </xf>
    <xf numFmtId="164" fontId="24" fillId="12" borderId="89" xfId="7" applyNumberFormat="1" applyFont="1" applyFill="1" applyBorder="1" applyAlignment="1" applyProtection="1">
      <alignment horizontal="center" vertical="top"/>
      <protection hidden="1"/>
    </xf>
    <xf numFmtId="166" fontId="24" fillId="12" borderId="89" xfId="8" applyNumberFormat="1" applyFont="1" applyFill="1" applyBorder="1" applyAlignment="1" applyProtection="1">
      <alignment horizontal="center" vertical="top"/>
      <protection hidden="1"/>
    </xf>
    <xf numFmtId="165" fontId="24" fillId="12" borderId="90" xfId="7" applyNumberFormat="1" applyFont="1" applyFill="1" applyBorder="1" applyAlignment="1" applyProtection="1">
      <alignment horizontal="center" vertical="top"/>
      <protection hidden="1"/>
    </xf>
    <xf numFmtId="0" fontId="0" fillId="0" borderId="0" xfId="0" applyFill="1" applyProtection="1">
      <protection locked="0"/>
    </xf>
    <xf numFmtId="0" fontId="8" fillId="11" borderId="0" xfId="6" applyFont="1" applyFill="1" applyBorder="1" applyAlignment="1" applyProtection="1">
      <alignment horizontal="center" vertical="top"/>
      <protection hidden="1"/>
    </xf>
    <xf numFmtId="164" fontId="0" fillId="0" borderId="0" xfId="0" applyNumberFormat="1"/>
    <xf numFmtId="0" fontId="27" fillId="0" borderId="0" xfId="0" applyFont="1"/>
    <xf numFmtId="0" fontId="7" fillId="10" borderId="96" xfId="0" applyFont="1" applyFill="1" applyBorder="1" applyAlignment="1" applyProtection="1">
      <alignment horizontal="center" vertical="top"/>
      <protection hidden="1"/>
    </xf>
    <xf numFmtId="0" fontId="7" fillId="10" borderId="96" xfId="0" applyFont="1" applyFill="1" applyBorder="1" applyAlignment="1" applyProtection="1">
      <alignment horizontal="center" vertical="top" wrapText="1"/>
      <protection hidden="1"/>
    </xf>
    <xf numFmtId="0" fontId="7" fillId="21" borderId="96" xfId="0" applyFont="1" applyFill="1" applyBorder="1" applyAlignment="1" applyProtection="1">
      <alignment horizontal="center" vertical="top"/>
      <protection hidden="1"/>
    </xf>
    <xf numFmtId="0" fontId="3" fillId="0" borderId="96" xfId="1" applyFont="1" applyFill="1" applyBorder="1" applyAlignment="1" applyProtection="1">
      <alignment vertical="top"/>
      <protection locked="0"/>
    </xf>
    <xf numFmtId="164" fontId="19" fillId="0" borderId="96" xfId="2" applyNumberFormat="1" applyFont="1" applyFill="1" applyBorder="1" applyAlignment="1" applyProtection="1">
      <alignment horizontal="center" vertical="top"/>
      <protection locked="0"/>
    </xf>
    <xf numFmtId="0" fontId="8" fillId="0" borderId="96" xfId="1" applyFont="1" applyFill="1" applyBorder="1" applyAlignment="1" applyProtection="1">
      <alignment horizontal="center" vertical="top"/>
      <protection locked="0"/>
    </xf>
    <xf numFmtId="170" fontId="19" fillId="0" borderId="96" xfId="2" applyNumberFormat="1" applyFont="1" applyFill="1" applyBorder="1" applyAlignment="1" applyProtection="1">
      <alignment horizontal="center" vertical="top"/>
      <protection locked="0"/>
    </xf>
    <xf numFmtId="170" fontId="19" fillId="23" borderId="96" xfId="2" applyNumberFormat="1" applyFont="1" applyFill="1" applyBorder="1" applyAlignment="1" applyProtection="1">
      <alignment horizontal="center" vertical="top"/>
      <protection locked="0"/>
    </xf>
    <xf numFmtId="0" fontId="28" fillId="0" borderId="0" xfId="0" applyFont="1" applyAlignment="1">
      <alignment horizontal="center"/>
    </xf>
    <xf numFmtId="0" fontId="0" fillId="14" borderId="0" xfId="0" applyFill="1"/>
    <xf numFmtId="0" fontId="15" fillId="14" borderId="0" xfId="0" applyFont="1" applyFill="1" applyAlignment="1">
      <alignment horizontal="center"/>
    </xf>
    <xf numFmtId="166" fontId="21" fillId="9" borderId="7" xfId="8" applyNumberFormat="1" applyFont="1" applyFill="1" applyBorder="1" applyAlignment="1" applyProtection="1">
      <alignment horizontal="center" vertical="top"/>
      <protection hidden="1"/>
    </xf>
    <xf numFmtId="166" fontId="21" fillId="9" borderId="89" xfId="8" applyNumberFormat="1" applyFont="1" applyFill="1" applyBorder="1" applyAlignment="1" applyProtection="1">
      <alignment horizontal="center" vertical="top"/>
      <protection hidden="1"/>
    </xf>
    <xf numFmtId="166" fontId="24" fillId="12" borderId="7" xfId="8" applyNumberFormat="1" applyFont="1" applyFill="1" applyBorder="1" applyAlignment="1" applyProtection="1">
      <alignment horizontal="center" vertical="top"/>
      <protection hidden="1"/>
    </xf>
    <xf numFmtId="0" fontId="0" fillId="0" borderId="45" xfId="0" applyBorder="1"/>
    <xf numFmtId="0" fontId="23" fillId="0" borderId="0" xfId="0" applyFont="1" applyAlignment="1">
      <alignment horizontal="center"/>
    </xf>
    <xf numFmtId="0" fontId="12" fillId="13" borderId="90" xfId="0" applyFont="1" applyFill="1" applyBorder="1" applyAlignment="1" applyProtection="1">
      <alignment horizontal="center" vertical="top"/>
      <protection hidden="1"/>
    </xf>
    <xf numFmtId="0" fontId="0" fillId="0" borderId="0" xfId="0" quotePrefix="1"/>
    <xf numFmtId="0" fontId="0" fillId="0" borderId="0" xfId="0"/>
    <xf numFmtId="0" fontId="0" fillId="0" borderId="0" xfId="0" applyBorder="1"/>
    <xf numFmtId="0" fontId="21" fillId="9" borderId="89" xfId="7" applyFont="1" applyBorder="1" applyAlignment="1" applyProtection="1">
      <alignment vertical="top"/>
      <protection hidden="1"/>
    </xf>
    <xf numFmtId="0" fontId="24" fillId="12" borderId="89" xfId="7" applyFont="1" applyFill="1" applyBorder="1" applyAlignment="1" applyProtection="1">
      <alignment vertical="top"/>
      <protection hidden="1"/>
    </xf>
    <xf numFmtId="0" fontId="37" fillId="0" borderId="96" xfId="0" applyFont="1" applyFill="1" applyBorder="1" applyAlignment="1">
      <alignment horizontal="center" vertical="center"/>
    </xf>
    <xf numFmtId="0" fontId="3" fillId="10" borderId="96" xfId="0" applyFont="1" applyFill="1" applyBorder="1" applyAlignment="1">
      <alignment horizontal="center" vertical="center"/>
    </xf>
    <xf numFmtId="0" fontId="0" fillId="0" borderId="44" xfId="0" applyBorder="1"/>
    <xf numFmtId="0" fontId="0" fillId="0" borderId="46" xfId="0" applyBorder="1"/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0" fillId="0" borderId="131" xfId="0" applyBorder="1"/>
    <xf numFmtId="0" fontId="0" fillId="0" borderId="132" xfId="0" applyBorder="1"/>
    <xf numFmtId="0" fontId="0" fillId="0" borderId="133" xfId="0" applyBorder="1"/>
    <xf numFmtId="0" fontId="0" fillId="0" borderId="134" xfId="0" applyBorder="1"/>
    <xf numFmtId="0" fontId="0" fillId="0" borderId="135" xfId="0" applyBorder="1"/>
    <xf numFmtId="0" fontId="0" fillId="0" borderId="134" xfId="0" applyNumberFormat="1" applyBorder="1"/>
    <xf numFmtId="9" fontId="0" fillId="0" borderId="134" xfId="0" applyNumberFormat="1" applyBorder="1"/>
    <xf numFmtId="0" fontId="0" fillId="0" borderId="136" xfId="0" applyBorder="1"/>
    <xf numFmtId="0" fontId="0" fillId="0" borderId="137" xfId="0" applyBorder="1"/>
    <xf numFmtId="0" fontId="0" fillId="0" borderId="138" xfId="0" applyBorder="1"/>
    <xf numFmtId="0" fontId="28" fillId="0" borderId="0" xfId="0" applyFont="1" applyBorder="1" applyAlignment="1">
      <alignment horizontal="center"/>
    </xf>
    <xf numFmtId="168" fontId="0" fillId="0" borderId="0" xfId="0" applyNumberFormat="1" applyBorder="1" applyAlignment="1" applyProtection="1">
      <alignment horizontal="left"/>
      <protection hidden="1"/>
    </xf>
    <xf numFmtId="168" fontId="0" fillId="0" borderId="2" xfId="0" applyNumberFormat="1" applyBorder="1" applyAlignment="1" applyProtection="1">
      <alignment horizontal="left"/>
      <protection hidden="1"/>
    </xf>
    <xf numFmtId="0" fontId="8" fillId="15" borderId="92" xfId="5" applyFont="1" applyFill="1" applyBorder="1" applyAlignment="1" applyProtection="1">
      <alignment horizontal="center" vertical="top"/>
      <protection locked="0"/>
    </xf>
    <xf numFmtId="0" fontId="7" fillId="10" borderId="46" xfId="0" applyFont="1" applyFill="1" applyBorder="1" applyAlignment="1" applyProtection="1">
      <alignment horizontal="center" vertical="top"/>
      <protection hidden="1"/>
    </xf>
    <xf numFmtId="0" fontId="7" fillId="10" borderId="22" xfId="0" applyFont="1" applyFill="1" applyBorder="1" applyAlignment="1" applyProtection="1">
      <alignment horizontal="center" vertical="top"/>
      <protection hidden="1"/>
    </xf>
    <xf numFmtId="0" fontId="7" fillId="10" borderId="49" xfId="0" applyFont="1" applyFill="1" applyBorder="1" applyAlignment="1" applyProtection="1">
      <alignment horizontal="left" vertical="top"/>
      <protection hidden="1"/>
    </xf>
    <xf numFmtId="0" fontId="7" fillId="10" borderId="89" xfId="0" applyFont="1" applyFill="1" applyBorder="1" applyAlignment="1" applyProtection="1">
      <alignment horizontal="left" vertical="top"/>
      <protection hidden="1"/>
    </xf>
    <xf numFmtId="0" fontId="7" fillId="10" borderId="89" xfId="0" applyFont="1" applyFill="1" applyBorder="1" applyAlignment="1" applyProtection="1">
      <alignment horizontal="center" vertical="top"/>
      <protection hidden="1"/>
    </xf>
    <xf numFmtId="0" fontId="6" fillId="5" borderId="103" xfId="3" applyBorder="1" applyAlignment="1" applyProtection="1">
      <alignment horizontal="center" vertical="top"/>
      <protection hidden="1"/>
    </xf>
    <xf numFmtId="0" fontId="7" fillId="10" borderId="104" xfId="0" applyFont="1" applyFill="1" applyBorder="1" applyAlignment="1" applyProtection="1">
      <alignment horizontal="left" vertical="top"/>
      <protection hidden="1"/>
    </xf>
    <xf numFmtId="0" fontId="7" fillId="10" borderId="90" xfId="0" applyFont="1" applyFill="1" applyBorder="1" applyAlignment="1" applyProtection="1">
      <alignment horizontal="center" vertical="top"/>
      <protection hidden="1"/>
    </xf>
    <xf numFmtId="0" fontId="0" fillId="0" borderId="8" xfId="0" applyFill="1" applyBorder="1" applyProtection="1">
      <protection hidden="1"/>
    </xf>
    <xf numFmtId="0" fontId="0" fillId="0" borderId="3" xfId="0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2" fillId="13" borderId="113" xfId="0" applyFont="1" applyFill="1" applyBorder="1" applyAlignment="1" applyProtection="1">
      <alignment horizontal="right" vertical="top"/>
      <protection hidden="1"/>
    </xf>
    <xf numFmtId="164" fontId="7" fillId="13" borderId="1" xfId="0" applyNumberFormat="1" applyFont="1" applyFill="1" applyBorder="1" applyAlignment="1" applyProtection="1">
      <alignment horizontal="center"/>
      <protection hidden="1"/>
    </xf>
    <xf numFmtId="0" fontId="0" fillId="15" borderId="5" xfId="0" applyFill="1" applyBorder="1" applyAlignment="1" applyProtection="1">
      <alignment horizontal="right" vertical="center"/>
      <protection hidden="1"/>
    </xf>
    <xf numFmtId="0" fontId="0" fillId="11" borderId="5" xfId="0" applyFill="1" applyBorder="1" applyAlignment="1" applyProtection="1">
      <alignment horizontal="right" vertical="center"/>
      <protection hidden="1"/>
    </xf>
    <xf numFmtId="0" fontId="0" fillId="11" borderId="3" xfId="0" applyFill="1" applyBorder="1" applyAlignment="1" applyProtection="1">
      <alignment horizontal="right" vertical="center"/>
      <protection hidden="1"/>
    </xf>
    <xf numFmtId="14" fontId="0" fillId="11" borderId="173" xfId="0" applyNumberFormat="1" applyFill="1" applyBorder="1" applyAlignment="1" applyProtection="1">
      <alignment horizontal="center"/>
      <protection hidden="1"/>
    </xf>
    <xf numFmtId="14" fontId="0" fillId="15" borderId="173" xfId="0" applyNumberFormat="1" applyFill="1" applyBorder="1" applyAlignment="1" applyProtection="1">
      <alignment horizontal="center"/>
      <protection hidden="1"/>
    </xf>
    <xf numFmtId="14" fontId="0" fillId="11" borderId="174" xfId="0" applyNumberFormat="1" applyFill="1" applyBorder="1" applyAlignment="1" applyProtection="1">
      <alignment horizontal="center"/>
      <protection hidden="1"/>
    </xf>
    <xf numFmtId="166" fontId="7" fillId="13" borderId="90" xfId="0" applyNumberFormat="1" applyFont="1" applyFill="1" applyBorder="1" applyAlignment="1" applyProtection="1">
      <alignment horizontal="center"/>
      <protection hidden="1"/>
    </xf>
    <xf numFmtId="0" fontId="0" fillId="10" borderId="44" xfId="0" applyFill="1" applyBorder="1"/>
    <xf numFmtId="0" fontId="0" fillId="10" borderId="45" xfId="0" applyFill="1" applyBorder="1"/>
    <xf numFmtId="0" fontId="0" fillId="10" borderId="46" xfId="0" applyFill="1" applyBorder="1"/>
    <xf numFmtId="0" fontId="8" fillId="3" borderId="96" xfId="5" applyFont="1" applyFill="1" applyBorder="1" applyAlignment="1" applyProtection="1">
      <alignment horizontal="center" vertical="top"/>
      <protection locked="0"/>
    </xf>
    <xf numFmtId="2" fontId="10" fillId="5" borderId="16" xfId="2" applyNumberFormat="1" applyFont="1" applyBorder="1" applyAlignment="1" applyProtection="1">
      <alignment horizontal="center" vertical="top"/>
      <protection locked="0"/>
    </xf>
    <xf numFmtId="0" fontId="26" fillId="0" borderId="0" xfId="0" applyFont="1"/>
    <xf numFmtId="170" fontId="26" fillId="11" borderId="77" xfId="1" applyNumberFormat="1" applyFont="1" applyFill="1" applyBorder="1" applyAlignment="1" applyProtection="1">
      <alignment horizontal="center" vertical="top"/>
      <protection locked="0"/>
    </xf>
    <xf numFmtId="9" fontId="8" fillId="25" borderId="63" xfId="6" applyNumberFormat="1" applyFont="1" applyFill="1" applyBorder="1" applyAlignment="1" applyProtection="1">
      <alignment horizontal="center" vertical="top"/>
      <protection locked="0"/>
    </xf>
    <xf numFmtId="9" fontId="8" fillId="25" borderId="93" xfId="6" applyNumberFormat="1" applyFont="1" applyFill="1" applyBorder="1" applyAlignment="1" applyProtection="1">
      <alignment horizontal="center" vertical="top"/>
      <protection locked="0"/>
    </xf>
    <xf numFmtId="14" fontId="7" fillId="26" borderId="96" xfId="0" applyNumberFormat="1" applyFont="1" applyFill="1" applyBorder="1" applyAlignment="1" applyProtection="1">
      <alignment horizontal="center"/>
      <protection hidden="1"/>
    </xf>
    <xf numFmtId="0" fontId="12" fillId="13" borderId="113" xfId="0" applyFont="1" applyFill="1" applyBorder="1" applyAlignment="1" applyProtection="1">
      <alignment horizontal="center" vertical="top"/>
      <protection hidden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33" fillId="0" borderId="96" xfId="0" applyFont="1" applyBorder="1" applyAlignment="1" applyProtection="1">
      <alignment wrapText="1"/>
      <protection locked="0"/>
    </xf>
    <xf numFmtId="0" fontId="33" fillId="0" borderId="96" xfId="0" applyFont="1" applyBorder="1" applyAlignment="1" applyProtection="1">
      <alignment horizontal="center" wrapText="1"/>
      <protection locked="0"/>
    </xf>
    <xf numFmtId="0" fontId="36" fillId="0" borderId="128" xfId="0" applyFont="1" applyBorder="1" applyAlignment="1" applyProtection="1">
      <alignment wrapText="1"/>
      <protection locked="0"/>
    </xf>
    <xf numFmtId="0" fontId="36" fillId="0" borderId="128" xfId="0" applyFont="1" applyBorder="1" applyAlignment="1" applyProtection="1">
      <alignment horizontal="center" wrapText="1"/>
      <protection locked="0"/>
    </xf>
    <xf numFmtId="0" fontId="0" fillId="0" borderId="96" xfId="0" applyBorder="1" applyProtection="1">
      <protection locked="0"/>
    </xf>
    <xf numFmtId="0" fontId="0" fillId="0" borderId="4" xfId="0" applyBorder="1" applyAlignment="1" applyProtection="1">
      <alignment horizontal="left"/>
      <protection locked="0" hidden="1"/>
    </xf>
    <xf numFmtId="9" fontId="0" fillId="0" borderId="114" xfId="0" applyNumberFormat="1" applyBorder="1" applyAlignment="1" applyProtection="1">
      <alignment horizontal="left"/>
      <protection locked="0" hidden="1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14" borderId="0" xfId="0" applyFill="1" applyProtection="1">
      <protection locked="0"/>
    </xf>
    <xf numFmtId="164" fontId="0" fillId="0" borderId="0" xfId="0" applyNumberFormat="1" applyProtection="1">
      <protection locked="0"/>
    </xf>
    <xf numFmtId="164" fontId="0" fillId="0" borderId="96" xfId="0" applyNumberFormat="1" applyBorder="1" applyAlignment="1" applyProtection="1">
      <alignment horizontal="center"/>
      <protection hidden="1"/>
    </xf>
    <xf numFmtId="20" fontId="0" fillId="0" borderId="96" xfId="0" applyNumberFormat="1" applyBorder="1" applyAlignment="1" applyProtection="1">
      <alignment horizontal="center"/>
      <protection hidden="1"/>
    </xf>
    <xf numFmtId="1" fontId="0" fillId="0" borderId="96" xfId="0" applyNumberFormat="1" applyBorder="1" applyAlignment="1" applyProtection="1">
      <alignment horizontal="center"/>
      <protection hidden="1"/>
    </xf>
    <xf numFmtId="0" fontId="0" fillId="0" borderId="96" xfId="0" applyBorder="1" applyAlignment="1" applyProtection="1">
      <alignment horizontal="center"/>
      <protection hidden="1"/>
    </xf>
    <xf numFmtId="9" fontId="0" fillId="0" borderId="96" xfId="8" applyFont="1" applyBorder="1" applyAlignment="1" applyProtection="1">
      <alignment horizontal="center"/>
      <protection hidden="1"/>
    </xf>
    <xf numFmtId="9" fontId="1" fillId="0" borderId="96" xfId="8" applyFont="1" applyBorder="1" applyAlignment="1" applyProtection="1">
      <alignment horizontal="center"/>
      <protection hidden="1"/>
    </xf>
    <xf numFmtId="0" fontId="28" fillId="0" borderId="0" xfId="0" applyFont="1" applyAlignment="1" applyProtection="1">
      <alignment horizontal="center"/>
      <protection hidden="1"/>
    </xf>
    <xf numFmtId="0" fontId="1" fillId="0" borderId="96" xfId="0" applyFont="1" applyBorder="1" applyAlignment="1" applyProtection="1">
      <alignment horizontal="center"/>
      <protection hidden="1"/>
    </xf>
    <xf numFmtId="0" fontId="35" fillId="0" borderId="0" xfId="0" applyFont="1" applyAlignment="1" applyProtection="1">
      <alignment horizontal="center" vertical="center" wrapText="1"/>
      <protection hidden="1"/>
    </xf>
    <xf numFmtId="0" fontId="0" fillId="0" borderId="0" xfId="0" applyFill="1" applyBorder="1" applyProtection="1">
      <protection locked="0"/>
    </xf>
    <xf numFmtId="0" fontId="1" fillId="0" borderId="0" xfId="0" applyFont="1" applyFill="1" applyAlignment="1" applyProtection="1">
      <alignment horizontal="center"/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0" fontId="0" fillId="0" borderId="0" xfId="0" applyNumberFormat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NumberFormat="1" applyAlignment="1" applyProtection="1">
      <protection locked="0"/>
    </xf>
    <xf numFmtId="0" fontId="0" fillId="0" borderId="0" xfId="0" applyBorder="1" applyProtection="1"/>
    <xf numFmtId="12" fontId="0" fillId="0" borderId="0" xfId="0" applyNumberFormat="1" applyBorder="1" applyProtection="1"/>
    <xf numFmtId="0" fontId="13" fillId="0" borderId="115" xfId="0" applyFont="1" applyFill="1" applyBorder="1" applyAlignment="1" applyProtection="1">
      <alignment horizontal="left"/>
      <protection locked="0"/>
    </xf>
    <xf numFmtId="0" fontId="0" fillId="0" borderId="115" xfId="0" applyBorder="1" applyProtection="1">
      <protection locked="0"/>
    </xf>
    <xf numFmtId="0" fontId="0" fillId="0" borderId="45" xfId="0" applyBorder="1" applyProtection="1">
      <protection locked="0"/>
    </xf>
    <xf numFmtId="0" fontId="0" fillId="0" borderId="0" xfId="0" applyProtection="1"/>
    <xf numFmtId="0" fontId="0" fillId="0" borderId="0" xfId="0" applyFill="1" applyProtection="1"/>
    <xf numFmtId="0" fontId="31" fillId="0" borderId="0" xfId="0" applyFont="1" applyFill="1" applyAlignment="1" applyProtection="1">
      <alignment horizontal="center"/>
    </xf>
    <xf numFmtId="0" fontId="32" fillId="0" borderId="0" xfId="0" applyFont="1" applyFill="1" applyAlignment="1" applyProtection="1">
      <alignment horizontal="center"/>
    </xf>
    <xf numFmtId="14" fontId="16" fillId="0" borderId="0" xfId="0" applyNumberFormat="1" applyFont="1" applyFill="1" applyAlignment="1" applyProtection="1"/>
    <xf numFmtId="0" fontId="13" fillId="0" borderId="0" xfId="0" applyFont="1" applyFill="1" applyProtection="1"/>
    <xf numFmtId="0" fontId="13" fillId="0" borderId="0" xfId="0" applyFont="1" applyFill="1" applyAlignment="1" applyProtection="1">
      <alignment horizontal="right"/>
    </xf>
    <xf numFmtId="0" fontId="1" fillId="0" borderId="113" xfId="0" applyFont="1" applyBorder="1" applyAlignment="1" applyProtection="1">
      <alignment horizontal="center"/>
    </xf>
    <xf numFmtId="0" fontId="1" fillId="0" borderId="49" xfId="0" applyFont="1" applyFill="1" applyBorder="1" applyAlignment="1" applyProtection="1">
      <alignment horizontal="center"/>
    </xf>
    <xf numFmtId="0" fontId="1" fillId="0" borderId="124" xfId="0" applyFont="1" applyFill="1" applyBorder="1" applyAlignment="1" applyProtection="1">
      <alignment horizontal="center"/>
    </xf>
    <xf numFmtId="0" fontId="1" fillId="0" borderId="89" xfId="0" applyFont="1" applyFill="1" applyBorder="1" applyAlignment="1" applyProtection="1">
      <alignment horizontal="center"/>
    </xf>
    <xf numFmtId="0" fontId="1" fillId="0" borderId="172" xfId="0" applyFont="1" applyFill="1" applyBorder="1" applyAlignment="1" applyProtection="1">
      <alignment horizontal="center"/>
    </xf>
    <xf numFmtId="0" fontId="1" fillId="0" borderId="90" xfId="0" applyFont="1" applyFill="1" applyBorder="1" applyAlignment="1" applyProtection="1">
      <alignment horizontal="center"/>
    </xf>
    <xf numFmtId="0" fontId="16" fillId="0" borderId="162" xfId="0" applyFont="1" applyFill="1" applyBorder="1" applyAlignment="1" applyProtection="1">
      <alignment horizontal="center" vertical="center" shrinkToFit="1"/>
    </xf>
    <xf numFmtId="0" fontId="16" fillId="0" borderId="141" xfId="0" applyFont="1" applyFill="1" applyBorder="1" applyAlignment="1" applyProtection="1">
      <alignment horizontal="center" vertical="center" shrinkToFit="1"/>
    </xf>
    <xf numFmtId="0" fontId="16" fillId="0" borderId="163" xfId="0" applyFont="1" applyFill="1" applyBorder="1" applyAlignment="1" applyProtection="1">
      <alignment horizontal="center" vertical="center" shrinkToFit="1"/>
    </xf>
    <xf numFmtId="0" fontId="16" fillId="0" borderId="150" xfId="0" applyFont="1" applyFill="1" applyBorder="1" applyAlignment="1" applyProtection="1">
      <alignment horizontal="center" vertical="center" shrinkToFit="1"/>
    </xf>
    <xf numFmtId="0" fontId="16" fillId="0" borderId="147" xfId="0" applyFont="1" applyFill="1" applyBorder="1" applyAlignment="1" applyProtection="1">
      <alignment horizontal="center" vertical="center" shrinkToFit="1"/>
    </xf>
    <xf numFmtId="0" fontId="16" fillId="0" borderId="139" xfId="0" applyFont="1" applyFill="1" applyBorder="1" applyAlignment="1" applyProtection="1">
      <alignment horizontal="center" vertical="center" shrinkToFit="1"/>
    </xf>
    <xf numFmtId="0" fontId="16" fillId="0" borderId="156" xfId="0" applyFont="1" applyFill="1" applyBorder="1" applyAlignment="1" applyProtection="1">
      <alignment horizontal="center" vertical="center" shrinkToFit="1"/>
    </xf>
    <xf numFmtId="0" fontId="16" fillId="0" borderId="151" xfId="0" applyFont="1" applyFill="1" applyBorder="1" applyAlignment="1" applyProtection="1">
      <alignment horizontal="center" vertical="center" shrinkToFit="1"/>
    </xf>
    <xf numFmtId="0" fontId="16" fillId="0" borderId="142" xfId="0" applyFont="1" applyFill="1" applyBorder="1" applyAlignment="1" applyProtection="1">
      <alignment horizontal="center" vertical="center" shrinkToFit="1"/>
    </xf>
    <xf numFmtId="0" fontId="16" fillId="0" borderId="145" xfId="0" applyFont="1" applyFill="1" applyBorder="1" applyAlignment="1" applyProtection="1">
      <alignment horizontal="center" vertical="center" shrinkToFit="1"/>
    </xf>
    <xf numFmtId="0" fontId="16" fillId="0" borderId="152" xfId="0" applyFont="1" applyFill="1" applyBorder="1" applyAlignment="1" applyProtection="1">
      <alignment horizontal="center" vertical="center" shrinkToFit="1"/>
    </xf>
    <xf numFmtId="0" fontId="16" fillId="0" borderId="166" xfId="0" applyFont="1" applyFill="1" applyBorder="1" applyAlignment="1" applyProtection="1">
      <alignment horizontal="center" vertical="center" shrinkToFit="1"/>
    </xf>
    <xf numFmtId="0" fontId="16" fillId="0" borderId="143" xfId="0" applyFont="1" applyFill="1" applyBorder="1" applyAlignment="1" applyProtection="1">
      <alignment horizontal="center" vertical="center" shrinkToFit="1"/>
    </xf>
    <xf numFmtId="0" fontId="16" fillId="0" borderId="153" xfId="0" applyFont="1" applyFill="1" applyBorder="1" applyAlignment="1" applyProtection="1">
      <alignment horizontal="center" vertical="center" shrinkToFit="1"/>
    </xf>
    <xf numFmtId="0" fontId="16" fillId="0" borderId="168" xfId="0" applyFont="1" applyFill="1" applyBorder="1" applyAlignment="1" applyProtection="1">
      <alignment horizontal="center" vertical="center" shrinkToFit="1"/>
    </xf>
    <xf numFmtId="0" fontId="16" fillId="0" borderId="140" xfId="0" applyFont="1" applyFill="1" applyBorder="1" applyAlignment="1" applyProtection="1">
      <alignment horizontal="center" vertical="center" shrinkToFit="1"/>
    </xf>
    <xf numFmtId="0" fontId="16" fillId="0" borderId="148" xfId="0" applyFont="1" applyFill="1" applyBorder="1" applyAlignment="1" applyProtection="1">
      <alignment horizontal="center" vertical="center" shrinkToFit="1"/>
    </xf>
    <xf numFmtId="0" fontId="16" fillId="0" borderId="157" xfId="0" applyFont="1" applyFill="1" applyBorder="1" applyAlignment="1" applyProtection="1">
      <alignment horizontal="center" vertical="center" shrinkToFit="1"/>
    </xf>
    <xf numFmtId="0" fontId="16" fillId="0" borderId="154" xfId="0" applyFont="1" applyFill="1" applyBorder="1" applyAlignment="1" applyProtection="1">
      <alignment horizontal="center" vertical="center" shrinkToFit="1"/>
    </xf>
    <xf numFmtId="0" fontId="16" fillId="0" borderId="146" xfId="0" applyFont="1" applyFill="1" applyBorder="1" applyAlignment="1" applyProtection="1">
      <alignment horizontal="center" vertical="center" shrinkToFit="1"/>
    </xf>
    <xf numFmtId="0" fontId="16" fillId="0" borderId="142" xfId="0" applyFont="1" applyBorder="1" applyAlignment="1" applyProtection="1">
      <alignment horizontal="center" vertical="center" shrinkToFit="1"/>
    </xf>
    <xf numFmtId="0" fontId="16" fillId="0" borderId="145" xfId="0" applyFont="1" applyBorder="1" applyAlignment="1" applyProtection="1">
      <alignment horizontal="center" vertical="center" shrinkToFit="1"/>
    </xf>
    <xf numFmtId="0" fontId="16" fillId="0" borderId="152" xfId="0" applyFont="1" applyBorder="1" applyAlignment="1" applyProtection="1">
      <alignment horizontal="center" vertical="center" shrinkToFit="1"/>
    </xf>
    <xf numFmtId="0" fontId="16" fillId="0" borderId="166" xfId="0" applyFont="1" applyBorder="1" applyAlignment="1" applyProtection="1">
      <alignment horizontal="center" vertical="center" shrinkToFit="1"/>
    </xf>
    <xf numFmtId="0" fontId="16" fillId="0" borderId="143" xfId="0" applyFont="1" applyBorder="1" applyAlignment="1" applyProtection="1">
      <alignment horizontal="center" vertical="center" shrinkToFit="1"/>
    </xf>
    <xf numFmtId="0" fontId="16" fillId="0" borderId="147" xfId="0" applyFont="1" applyBorder="1" applyAlignment="1" applyProtection="1">
      <alignment horizontal="center" vertical="center" shrinkToFit="1"/>
    </xf>
    <xf numFmtId="0" fontId="16" fillId="0" borderId="153" xfId="0" applyFont="1" applyBorder="1" applyAlignment="1" applyProtection="1">
      <alignment horizontal="center" vertical="center" shrinkToFit="1"/>
    </xf>
    <xf numFmtId="0" fontId="16" fillId="0" borderId="168" xfId="0" applyFont="1" applyBorder="1" applyAlignment="1" applyProtection="1">
      <alignment horizontal="center" vertical="center" shrinkToFit="1"/>
    </xf>
    <xf numFmtId="0" fontId="16" fillId="0" borderId="140" xfId="0" applyFont="1" applyBorder="1" applyAlignment="1" applyProtection="1">
      <alignment horizontal="center" vertical="center" shrinkToFit="1"/>
    </xf>
    <xf numFmtId="0" fontId="16" fillId="0" borderId="148" xfId="0" applyFont="1" applyBorder="1" applyAlignment="1" applyProtection="1">
      <alignment horizontal="center" vertical="center" shrinkToFit="1"/>
    </xf>
    <xf numFmtId="0" fontId="16" fillId="0" borderId="157" xfId="0" applyFont="1" applyBorder="1" applyAlignment="1" applyProtection="1">
      <alignment horizontal="center" vertical="center" shrinkToFit="1"/>
    </xf>
    <xf numFmtId="0" fontId="16" fillId="0" borderId="154" xfId="0" applyFont="1" applyBorder="1" applyAlignment="1" applyProtection="1">
      <alignment horizontal="center" vertical="center" shrinkToFit="1"/>
    </xf>
    <xf numFmtId="0" fontId="16" fillId="0" borderId="144" xfId="0" applyFont="1" applyBorder="1" applyAlignment="1" applyProtection="1">
      <alignment horizontal="center" vertical="center" shrinkToFit="1"/>
    </xf>
    <xf numFmtId="0" fontId="16" fillId="0" borderId="149" xfId="0" applyFont="1" applyBorder="1" applyAlignment="1" applyProtection="1">
      <alignment horizontal="center" vertical="center" shrinkToFit="1"/>
    </xf>
    <xf numFmtId="0" fontId="16" fillId="0" borderId="171" xfId="0" applyFont="1" applyBorder="1" applyAlignment="1" applyProtection="1">
      <alignment horizontal="center" vertical="center" shrinkToFit="1"/>
    </xf>
    <xf numFmtId="0" fontId="16" fillId="0" borderId="155" xfId="0" applyFont="1" applyBorder="1" applyAlignment="1" applyProtection="1">
      <alignment horizontal="center" vertical="center" shrinkToFit="1"/>
    </xf>
    <xf numFmtId="0" fontId="0" fillId="0" borderId="96" xfId="0" applyBorder="1" applyAlignment="1" applyProtection="1">
      <alignment horizontal="center"/>
      <protection locked="0"/>
    </xf>
    <xf numFmtId="164" fontId="3" fillId="5" borderId="19" xfId="2" applyNumberFormat="1" applyFont="1" applyBorder="1" applyAlignment="1" applyProtection="1">
      <alignment horizontal="center" vertical="top"/>
      <protection hidden="1"/>
    </xf>
    <xf numFmtId="164" fontId="3" fillId="5" borderId="16" xfId="2" applyNumberFormat="1" applyFont="1" applyBorder="1" applyAlignment="1" applyProtection="1">
      <alignment horizontal="center" vertical="top"/>
      <protection hidden="1"/>
    </xf>
    <xf numFmtId="164" fontId="3" fillId="5" borderId="95" xfId="2" applyNumberFormat="1" applyFont="1" applyBorder="1" applyAlignment="1" applyProtection="1">
      <alignment horizontal="center" vertical="top"/>
      <protection hidden="1"/>
    </xf>
    <xf numFmtId="0" fontId="8" fillId="22" borderId="98" xfId="5" applyFont="1" applyFill="1" applyBorder="1" applyAlignment="1" applyProtection="1">
      <alignment horizontal="center" vertical="top"/>
    </xf>
    <xf numFmtId="0" fontId="8" fillId="22" borderId="96" xfId="5" applyFont="1" applyFill="1" applyBorder="1" applyAlignment="1" applyProtection="1">
      <alignment horizontal="center" vertical="top"/>
    </xf>
    <xf numFmtId="0" fontId="8" fillId="22" borderId="62" xfId="6" applyFont="1" applyFill="1" applyBorder="1" applyAlignment="1" applyProtection="1">
      <alignment horizontal="center" vertical="top"/>
    </xf>
    <xf numFmtId="0" fontId="8" fillId="22" borderId="91" xfId="6" applyFont="1" applyFill="1" applyBorder="1" applyAlignment="1" applyProtection="1">
      <alignment horizontal="center" vertical="top"/>
    </xf>
    <xf numFmtId="1" fontId="21" fillId="9" borderId="113" xfId="7" applyNumberFormat="1" applyFont="1" applyBorder="1" applyAlignment="1" applyProtection="1">
      <alignment horizontal="center" vertical="top"/>
      <protection locked="0" hidden="1"/>
    </xf>
    <xf numFmtId="0" fontId="12" fillId="13" borderId="90" xfId="0" applyFont="1" applyFill="1" applyBorder="1" applyAlignment="1" applyProtection="1">
      <alignment horizontal="center" vertical="top"/>
      <protection locked="0" hidden="1"/>
    </xf>
    <xf numFmtId="1" fontId="21" fillId="24" borderId="113" xfId="7" applyNumberFormat="1" applyFont="1" applyFill="1" applyBorder="1" applyAlignment="1" applyProtection="1">
      <alignment horizontal="center" vertical="top" wrapText="1"/>
      <protection locked="0" hidden="1"/>
    </xf>
    <xf numFmtId="0" fontId="12" fillId="13" borderId="90" xfId="0" applyFont="1" applyFill="1" applyBorder="1" applyAlignment="1" applyProtection="1">
      <alignment horizontal="center" vertical="top" wrapText="1"/>
      <protection locked="0" hidden="1"/>
    </xf>
    <xf numFmtId="1" fontId="21" fillId="9" borderId="113" xfId="7" applyNumberFormat="1" applyFont="1" applyBorder="1" applyAlignment="1" applyProtection="1">
      <alignment horizontal="center" vertical="top" wrapText="1"/>
      <protection locked="0" hidden="1"/>
    </xf>
    <xf numFmtId="1" fontId="8" fillId="2" borderId="66" xfId="0" applyNumberFormat="1" applyFont="1" applyFill="1" applyBorder="1" applyAlignment="1" applyProtection="1">
      <alignment horizontal="left" vertical="top"/>
      <protection hidden="1"/>
    </xf>
    <xf numFmtId="164" fontId="8" fillId="2" borderId="42" xfId="0" applyNumberFormat="1" applyFont="1" applyFill="1" applyBorder="1" applyAlignment="1" applyProtection="1">
      <alignment horizontal="left" vertical="top"/>
      <protection hidden="1"/>
    </xf>
    <xf numFmtId="166" fontId="8" fillId="2" borderId="108" xfId="0" applyNumberFormat="1" applyFont="1" applyFill="1" applyBorder="1" applyAlignment="1" applyProtection="1">
      <alignment horizontal="left" vertical="top"/>
      <protection hidden="1"/>
    </xf>
    <xf numFmtId="1" fontId="8" fillId="2" borderId="94" xfId="0" applyNumberFormat="1" applyFont="1" applyFill="1" applyBorder="1" applyAlignment="1" applyProtection="1">
      <alignment horizontal="left" vertical="top"/>
      <protection hidden="1"/>
    </xf>
    <xf numFmtId="164" fontId="8" fillId="2" borderId="92" xfId="0" applyNumberFormat="1" applyFont="1" applyFill="1" applyBorder="1" applyAlignment="1" applyProtection="1">
      <alignment horizontal="left" vertical="top"/>
      <protection hidden="1"/>
    </xf>
    <xf numFmtId="166" fontId="8" fillId="2" borderId="109" xfId="0" applyNumberFormat="1" applyFont="1" applyFill="1" applyBorder="1" applyAlignment="1" applyProtection="1">
      <alignment horizontal="left" vertical="top"/>
      <protection hidden="1"/>
    </xf>
    <xf numFmtId="1" fontId="8" fillId="2" borderId="67" xfId="0" applyNumberFormat="1" applyFont="1" applyFill="1" applyBorder="1" applyAlignment="1" applyProtection="1">
      <alignment horizontal="left" vertical="top"/>
      <protection hidden="1"/>
    </xf>
    <xf numFmtId="0" fontId="8" fillId="2" borderId="82" xfId="6" applyFont="1" applyFill="1" applyBorder="1" applyAlignment="1" applyProtection="1">
      <alignment horizontal="left" vertical="top"/>
      <protection hidden="1"/>
    </xf>
    <xf numFmtId="1" fontId="8" fillId="2" borderId="110" xfId="0" applyNumberFormat="1" applyFont="1" applyFill="1" applyBorder="1" applyAlignment="1" applyProtection="1">
      <alignment horizontal="left" vertical="top"/>
      <protection hidden="1"/>
    </xf>
    <xf numFmtId="0" fontId="8" fillId="2" borderId="97" xfId="6" applyFont="1" applyFill="1" applyBorder="1" applyAlignment="1" applyProtection="1">
      <alignment horizontal="left" vertical="top"/>
      <protection hidden="1"/>
    </xf>
    <xf numFmtId="1" fontId="8" fillId="3" borderId="66" xfId="0" applyNumberFormat="1" applyFont="1" applyFill="1" applyBorder="1" applyAlignment="1" applyProtection="1">
      <alignment horizontal="left" vertical="top"/>
      <protection hidden="1"/>
    </xf>
    <xf numFmtId="164" fontId="8" fillId="3" borderId="42" xfId="0" applyNumberFormat="1" applyFont="1" applyFill="1" applyBorder="1" applyAlignment="1" applyProtection="1">
      <alignment horizontal="left" vertical="top"/>
      <protection hidden="1"/>
    </xf>
    <xf numFmtId="166" fontId="8" fillId="3" borderId="108" xfId="0" applyNumberFormat="1" applyFont="1" applyFill="1" applyBorder="1" applyAlignment="1" applyProtection="1">
      <alignment horizontal="left" vertical="top"/>
      <protection hidden="1"/>
    </xf>
    <xf numFmtId="1" fontId="8" fillId="3" borderId="67" xfId="0" applyNumberFormat="1" applyFont="1" applyFill="1" applyBorder="1" applyAlignment="1" applyProtection="1">
      <alignment horizontal="left" vertical="top"/>
      <protection hidden="1"/>
    </xf>
    <xf numFmtId="0" fontId="8" fillId="3" borderId="82" xfId="6" applyFont="1" applyFill="1" applyBorder="1" applyAlignment="1" applyProtection="1">
      <alignment horizontal="left" vertical="top"/>
      <protection hidden="1"/>
    </xf>
    <xf numFmtId="170" fontId="0" fillId="0" borderId="0" xfId="0" applyNumberFormat="1" applyBorder="1" applyProtection="1"/>
    <xf numFmtId="0" fontId="7" fillId="10" borderId="49" xfId="0" applyFont="1" applyFill="1" applyBorder="1" applyAlignment="1" applyProtection="1">
      <alignment horizontal="center" vertical="top"/>
      <protection hidden="1"/>
    </xf>
    <xf numFmtId="0" fontId="3" fillId="11" borderId="99" xfId="1" applyFont="1" applyFill="1" applyBorder="1" applyAlignment="1" applyProtection="1">
      <alignment vertical="top"/>
      <protection locked="0"/>
    </xf>
    <xf numFmtId="0" fontId="3" fillId="15" borderId="99" xfId="1" applyFont="1" applyFill="1" applyBorder="1" applyAlignment="1" applyProtection="1">
      <alignment vertical="top"/>
      <protection locked="0"/>
    </xf>
    <xf numFmtId="0" fontId="3" fillId="15" borderId="175" xfId="1" applyFont="1" applyFill="1" applyBorder="1" applyAlignment="1" applyProtection="1">
      <alignment vertical="top"/>
      <protection locked="0"/>
    </xf>
    <xf numFmtId="0" fontId="0" fillId="0" borderId="0" xfId="0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3" fillId="11" borderId="175" xfId="1" applyFont="1" applyFill="1" applyBorder="1" applyAlignment="1" applyProtection="1">
      <alignment vertical="top"/>
      <protection locked="0"/>
    </xf>
    <xf numFmtId="0" fontId="3" fillId="10" borderId="113" xfId="0" applyFont="1" applyFill="1" applyBorder="1" applyAlignment="1" applyProtection="1">
      <alignment horizontal="center" vertical="center" textRotation="90"/>
      <protection hidden="1"/>
    </xf>
    <xf numFmtId="0" fontId="7" fillId="10" borderId="124" xfId="16" applyFont="1" applyFill="1" applyBorder="1" applyAlignment="1" applyProtection="1">
      <alignment horizontal="center" vertical="center" wrapText="1"/>
      <protection locked="0"/>
    </xf>
    <xf numFmtId="0" fontId="7" fillId="10" borderId="125" xfId="16" applyFont="1" applyFill="1" applyBorder="1" applyAlignment="1" applyProtection="1">
      <alignment horizontal="center" vertical="center" wrapText="1"/>
      <protection locked="0"/>
    </xf>
    <xf numFmtId="0" fontId="7" fillId="10" borderId="126" xfId="16" applyNumberFormat="1" applyFont="1" applyFill="1" applyBorder="1" applyAlignment="1" applyProtection="1">
      <alignment horizontal="center" vertical="center" wrapText="1"/>
      <protection locked="0"/>
    </xf>
    <xf numFmtId="0" fontId="25" fillId="15" borderId="53" xfId="14" applyFont="1" applyFill="1" applyBorder="1" applyAlignment="1" applyProtection="1">
      <alignment horizontal="center"/>
      <protection locked="0"/>
    </xf>
    <xf numFmtId="0" fontId="4" fillId="15" borderId="53" xfId="14" applyFill="1" applyBorder="1" applyAlignment="1" applyProtection="1">
      <alignment horizontal="center"/>
      <protection locked="0"/>
    </xf>
    <xf numFmtId="0" fontId="4" fillId="15" borderId="54" xfId="14" applyFill="1" applyBorder="1" applyAlignment="1" applyProtection="1">
      <alignment horizontal="center"/>
      <protection locked="0"/>
    </xf>
    <xf numFmtId="0" fontId="4" fillId="15" borderId="129" xfId="14" applyFill="1" applyBorder="1" applyAlignment="1" applyProtection="1">
      <alignment horizontal="center"/>
      <protection locked="0"/>
    </xf>
    <xf numFmtId="0" fontId="4" fillId="15" borderId="42" xfId="14" applyFill="1" applyBorder="1" applyAlignment="1" applyProtection="1">
      <alignment horizontal="center"/>
      <protection locked="0"/>
    </xf>
    <xf numFmtId="0" fontId="4" fillId="15" borderId="64" xfId="14" applyFill="1" applyBorder="1" applyAlignment="1" applyProtection="1">
      <alignment horizontal="center"/>
      <protection locked="0"/>
    </xf>
    <xf numFmtId="0" fontId="4" fillId="15" borderId="80" xfId="14" applyFill="1" applyBorder="1" applyAlignment="1" applyProtection="1">
      <alignment horizontal="center"/>
      <protection locked="0"/>
    </xf>
    <xf numFmtId="0" fontId="4" fillId="15" borderId="87" xfId="14" applyFill="1" applyBorder="1" applyAlignment="1" applyProtection="1">
      <alignment horizontal="center"/>
      <protection locked="0"/>
    </xf>
    <xf numFmtId="0" fontId="4" fillId="15" borderId="88" xfId="14" applyFill="1" applyBorder="1" applyAlignment="1" applyProtection="1">
      <alignment horizontal="center"/>
      <protection locked="0"/>
    </xf>
    <xf numFmtId="0" fontId="4" fillId="15" borderId="121" xfId="14" applyFill="1" applyBorder="1" applyAlignment="1" applyProtection="1">
      <alignment horizontal="center"/>
      <protection locked="0"/>
    </xf>
    <xf numFmtId="0" fontId="4" fillId="11" borderId="53" xfId="15" applyFill="1" applyBorder="1" applyAlignment="1" applyProtection="1">
      <alignment horizontal="center"/>
      <protection locked="0"/>
    </xf>
    <xf numFmtId="0" fontId="4" fillId="11" borderId="54" xfId="15" applyFill="1" applyBorder="1" applyAlignment="1" applyProtection="1">
      <alignment horizontal="center"/>
      <protection locked="0"/>
    </xf>
    <xf numFmtId="0" fontId="4" fillId="11" borderId="79" xfId="15" applyFill="1" applyBorder="1" applyAlignment="1" applyProtection="1">
      <alignment horizontal="center"/>
      <protection locked="0"/>
    </xf>
    <xf numFmtId="0" fontId="4" fillId="11" borderId="42" xfId="15" applyFill="1" applyBorder="1" applyAlignment="1" applyProtection="1">
      <alignment horizontal="center"/>
      <protection locked="0"/>
    </xf>
    <xf numFmtId="0" fontId="4" fillId="11" borderId="64" xfId="15" applyFill="1" applyBorder="1" applyAlignment="1" applyProtection="1">
      <alignment horizontal="center"/>
      <protection locked="0"/>
    </xf>
    <xf numFmtId="0" fontId="4" fillId="11" borderId="80" xfId="15" applyFill="1" applyBorder="1" applyAlignment="1" applyProtection="1">
      <alignment horizontal="center"/>
      <protection locked="0"/>
    </xf>
    <xf numFmtId="0" fontId="4" fillId="11" borderId="87" xfId="15" applyFill="1" applyBorder="1" applyAlignment="1" applyProtection="1">
      <alignment horizontal="center"/>
      <protection locked="0"/>
    </xf>
    <xf numFmtId="0" fontId="4" fillId="11" borderId="88" xfId="15" applyFill="1" applyBorder="1" applyAlignment="1" applyProtection="1">
      <alignment horizontal="center"/>
      <protection locked="0"/>
    </xf>
    <xf numFmtId="0" fontId="4" fillId="11" borderId="121" xfId="15" applyFill="1" applyBorder="1" applyAlignment="1" applyProtection="1">
      <alignment horizontal="center"/>
      <protection locked="0"/>
    </xf>
    <xf numFmtId="0" fontId="0" fillId="15" borderId="54" xfId="14" applyFont="1" applyFill="1" applyBorder="1" applyAlignment="1" applyProtection="1">
      <alignment horizontal="center"/>
      <protection locked="0"/>
    </xf>
    <xf numFmtId="0" fontId="4" fillId="15" borderId="79" xfId="14" applyFill="1" applyBorder="1" applyAlignment="1" applyProtection="1">
      <alignment horizontal="center"/>
      <protection locked="0"/>
    </xf>
    <xf numFmtId="0" fontId="0" fillId="15" borderId="64" xfId="14" applyFont="1" applyFill="1" applyBorder="1" applyAlignment="1" applyProtection="1">
      <alignment horizontal="center"/>
      <protection locked="0"/>
    </xf>
    <xf numFmtId="0" fontId="0" fillId="15" borderId="88" xfId="14" applyFont="1" applyFill="1" applyBorder="1" applyAlignment="1" applyProtection="1">
      <alignment horizontal="center"/>
      <protection locked="0"/>
    </xf>
    <xf numFmtId="0" fontId="7" fillId="10" borderId="123" xfId="16" applyFont="1" applyFill="1" applyBorder="1" applyAlignment="1" applyProtection="1">
      <alignment horizontal="center" vertical="center" wrapText="1"/>
      <protection locked="0"/>
    </xf>
    <xf numFmtId="0" fontId="7" fillId="10" borderId="125" xfId="16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1" applyFont="1" applyFill="1" applyBorder="1" applyAlignment="1" applyProtection="1">
      <alignment vertical="top"/>
      <protection locked="0"/>
    </xf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left"/>
    </xf>
    <xf numFmtId="0" fontId="10" fillId="10" borderId="113" xfId="0" applyFont="1" applyFill="1" applyBorder="1" applyAlignment="1" applyProtection="1">
      <alignment horizontal="center" vertical="center" textRotation="90"/>
      <protection hidden="1"/>
    </xf>
    <xf numFmtId="0" fontId="7" fillId="10" borderId="126" xfId="16" applyFont="1" applyFill="1" applyBorder="1" applyAlignment="1" applyProtection="1">
      <alignment horizontal="center" vertical="center" wrapText="1"/>
      <protection locked="0"/>
    </xf>
    <xf numFmtId="0" fontId="25" fillId="15" borderId="57" xfId="14" applyFont="1" applyFill="1" applyBorder="1" applyAlignment="1" applyProtection="1">
      <alignment horizontal="center"/>
      <protection locked="0"/>
    </xf>
    <xf numFmtId="0" fontId="4" fillId="15" borderId="66" xfId="14" applyFill="1" applyBorder="1" applyAlignment="1" applyProtection="1">
      <alignment horizontal="center"/>
      <protection locked="0"/>
    </xf>
    <xf numFmtId="0" fontId="4" fillId="15" borderId="120" xfId="14" applyFill="1" applyBorder="1" applyAlignment="1" applyProtection="1">
      <alignment horizontal="center"/>
      <protection locked="0"/>
    </xf>
    <xf numFmtId="0" fontId="4" fillId="11" borderId="57" xfId="15" applyFill="1" applyBorder="1" applyAlignment="1" applyProtection="1">
      <alignment horizontal="center"/>
      <protection locked="0"/>
    </xf>
    <xf numFmtId="0" fontId="4" fillId="11" borderId="66" xfId="15" applyFill="1" applyBorder="1" applyAlignment="1" applyProtection="1">
      <alignment horizontal="center"/>
      <protection locked="0"/>
    </xf>
    <xf numFmtId="0" fontId="4" fillId="11" borderId="120" xfId="15" applyFill="1" applyBorder="1" applyAlignment="1" applyProtection="1">
      <alignment horizontal="center"/>
      <protection locked="0"/>
    </xf>
    <xf numFmtId="0" fontId="0" fillId="15" borderId="176" xfId="14" applyFont="1" applyFill="1" applyBorder="1" applyAlignment="1" applyProtection="1">
      <alignment horizontal="center"/>
      <protection locked="0"/>
    </xf>
    <xf numFmtId="0" fontId="0" fillId="15" borderId="79" xfId="14" applyFont="1" applyFill="1" applyBorder="1" applyAlignment="1" applyProtection="1">
      <alignment horizontal="center"/>
      <protection locked="0"/>
    </xf>
    <xf numFmtId="0" fontId="0" fillId="15" borderId="122" xfId="14" applyFont="1" applyFill="1" applyBorder="1" applyAlignment="1" applyProtection="1">
      <alignment horizontal="center"/>
      <protection locked="0"/>
    </xf>
    <xf numFmtId="0" fontId="0" fillId="15" borderId="80" xfId="14" applyFont="1" applyFill="1" applyBorder="1" applyAlignment="1" applyProtection="1">
      <alignment horizontal="center"/>
      <protection locked="0"/>
    </xf>
    <xf numFmtId="0" fontId="0" fillId="15" borderId="177" xfId="14" applyFont="1" applyFill="1" applyBorder="1" applyAlignment="1" applyProtection="1">
      <alignment horizontal="center"/>
      <protection locked="0"/>
    </xf>
    <xf numFmtId="0" fontId="0" fillId="15" borderId="121" xfId="14" applyFont="1" applyFill="1" applyBorder="1" applyAlignment="1" applyProtection="1">
      <alignment horizontal="center"/>
      <protection locked="0"/>
    </xf>
    <xf numFmtId="0" fontId="4" fillId="15" borderId="57" xfId="14" applyFill="1" applyBorder="1" applyAlignment="1" applyProtection="1">
      <alignment horizontal="center"/>
      <protection locked="0"/>
    </xf>
    <xf numFmtId="164" fontId="4" fillId="15" borderId="53" xfId="14" applyNumberFormat="1" applyFill="1" applyBorder="1" applyAlignment="1" applyProtection="1">
      <alignment horizontal="center"/>
      <protection locked="0"/>
    </xf>
    <xf numFmtId="9" fontId="4" fillId="15" borderId="53" xfId="8" applyFill="1" applyBorder="1" applyAlignment="1" applyProtection="1">
      <alignment horizontal="center"/>
      <protection hidden="1"/>
    </xf>
    <xf numFmtId="0" fontId="4" fillId="15" borderId="53" xfId="14" applyFill="1" applyBorder="1" applyAlignment="1" applyProtection="1">
      <alignment horizontal="center"/>
      <protection hidden="1"/>
    </xf>
    <xf numFmtId="164" fontId="4" fillId="15" borderId="42" xfId="14" applyNumberFormat="1" applyFill="1" applyBorder="1" applyAlignment="1" applyProtection="1">
      <alignment horizontal="center"/>
      <protection locked="0"/>
    </xf>
    <xf numFmtId="9" fontId="4" fillId="15" borderId="42" xfId="8" applyFill="1" applyBorder="1" applyAlignment="1" applyProtection="1">
      <alignment horizontal="center"/>
      <protection hidden="1"/>
    </xf>
    <xf numFmtId="0" fontId="4" fillId="15" borderId="42" xfId="14" applyFill="1" applyBorder="1" applyAlignment="1" applyProtection="1">
      <alignment horizontal="center"/>
      <protection hidden="1"/>
    </xf>
    <xf numFmtId="0" fontId="4" fillId="15" borderId="80" xfId="14" applyFill="1" applyBorder="1" applyAlignment="1" applyProtection="1">
      <alignment horizontal="center"/>
      <protection hidden="1"/>
    </xf>
    <xf numFmtId="164" fontId="4" fillId="15" borderId="87" xfId="14" applyNumberFormat="1" applyFill="1" applyBorder="1" applyAlignment="1" applyProtection="1">
      <alignment horizontal="center"/>
      <protection locked="0"/>
    </xf>
    <xf numFmtId="9" fontId="4" fillId="15" borderId="87" xfId="8" applyFill="1" applyBorder="1" applyAlignment="1" applyProtection="1">
      <alignment horizontal="center"/>
      <protection hidden="1"/>
    </xf>
    <xf numFmtId="0" fontId="4" fillId="15" borderId="87" xfId="14" applyFill="1" applyBorder="1" applyAlignment="1" applyProtection="1">
      <alignment horizontal="center"/>
      <protection hidden="1"/>
    </xf>
    <xf numFmtId="0" fontId="4" fillId="15" borderId="121" xfId="14" applyFill="1" applyBorder="1" applyAlignment="1" applyProtection="1">
      <alignment horizontal="center"/>
      <protection hidden="1"/>
    </xf>
    <xf numFmtId="9" fontId="4" fillId="15" borderId="54" xfId="8" applyFill="1" applyBorder="1" applyAlignment="1" applyProtection="1">
      <alignment horizontal="center"/>
      <protection hidden="1"/>
    </xf>
    <xf numFmtId="9" fontId="4" fillId="15" borderId="64" xfId="8" applyFill="1" applyBorder="1" applyAlignment="1" applyProtection="1">
      <alignment horizontal="center"/>
      <protection hidden="1"/>
    </xf>
    <xf numFmtId="9" fontId="4" fillId="15" borderId="88" xfId="8" applyFill="1" applyBorder="1" applyAlignment="1" applyProtection="1">
      <alignment horizontal="center"/>
      <protection hidden="1"/>
    </xf>
    <xf numFmtId="0" fontId="4" fillId="15" borderId="79" xfId="14" applyFill="1" applyBorder="1" applyAlignment="1" applyProtection="1">
      <alignment horizontal="center"/>
      <protection hidden="1"/>
    </xf>
    <xf numFmtId="0" fontId="4" fillId="15" borderId="54" xfId="14" applyFill="1" applyBorder="1" applyAlignment="1" applyProtection="1">
      <alignment horizontal="center"/>
      <protection hidden="1"/>
    </xf>
    <xf numFmtId="0" fontId="4" fillId="15" borderId="64" xfId="14" applyFill="1" applyBorder="1" applyAlignment="1" applyProtection="1">
      <alignment horizontal="center"/>
      <protection hidden="1"/>
    </xf>
    <xf numFmtId="0" fontId="4" fillId="15" borderId="88" xfId="14" applyFill="1" applyBorder="1" applyAlignment="1" applyProtection="1">
      <alignment horizontal="center"/>
      <protection hidden="1"/>
    </xf>
    <xf numFmtId="0" fontId="0" fillId="15" borderId="80" xfId="14" applyFont="1" applyFill="1" applyBorder="1" applyAlignment="1" applyProtection="1">
      <alignment horizontal="center"/>
      <protection hidden="1"/>
    </xf>
    <xf numFmtId="9" fontId="0" fillId="15" borderId="64" xfId="8" applyFont="1" applyFill="1" applyBorder="1" applyAlignment="1" applyProtection="1">
      <alignment horizontal="center"/>
      <protection hidden="1"/>
    </xf>
    <xf numFmtId="0" fontId="0" fillId="15" borderId="64" xfId="14" applyFont="1" applyFill="1" applyBorder="1" applyAlignment="1" applyProtection="1">
      <alignment horizontal="center"/>
      <protection hidden="1"/>
    </xf>
    <xf numFmtId="9" fontId="0" fillId="15" borderId="88" xfId="8" applyFont="1" applyFill="1" applyBorder="1" applyAlignment="1" applyProtection="1">
      <alignment horizontal="center"/>
      <protection hidden="1"/>
    </xf>
    <xf numFmtId="0" fontId="0" fillId="15" borderId="88" xfId="14" applyFont="1" applyFill="1" applyBorder="1" applyAlignment="1" applyProtection="1">
      <alignment horizontal="center"/>
      <protection hidden="1"/>
    </xf>
    <xf numFmtId="0" fontId="0" fillId="15" borderId="121" xfId="14" applyFont="1" applyFill="1" applyBorder="1" applyAlignment="1" applyProtection="1">
      <alignment horizontal="center"/>
      <protection hidden="1"/>
    </xf>
    <xf numFmtId="9" fontId="0" fillId="15" borderId="54" xfId="8" applyFont="1" applyFill="1" applyBorder="1" applyAlignment="1" applyProtection="1">
      <alignment horizontal="center"/>
      <protection hidden="1"/>
    </xf>
    <xf numFmtId="0" fontId="0" fillId="15" borderId="54" xfId="14" applyFont="1" applyFill="1" applyBorder="1" applyAlignment="1" applyProtection="1">
      <alignment horizontal="center"/>
      <protection hidden="1"/>
    </xf>
    <xf numFmtId="0" fontId="0" fillId="15" borderId="79" xfId="14" applyFont="1" applyFill="1" applyBorder="1" applyAlignment="1" applyProtection="1">
      <alignment horizontal="center"/>
      <protection hidden="1"/>
    </xf>
    <xf numFmtId="0" fontId="4" fillId="15" borderId="54" xfId="14" applyNumberFormat="1" applyFill="1" applyBorder="1" applyAlignment="1" applyProtection="1">
      <alignment horizontal="center"/>
      <protection locked="0"/>
    </xf>
    <xf numFmtId="164" fontId="4" fillId="15" borderId="54" xfId="14" applyNumberFormat="1" applyFill="1" applyBorder="1" applyAlignment="1" applyProtection="1">
      <alignment horizontal="center"/>
      <protection locked="0"/>
    </xf>
    <xf numFmtId="0" fontId="4" fillId="15" borderId="64" xfId="14" applyNumberFormat="1" applyFill="1" applyBorder="1" applyAlignment="1" applyProtection="1">
      <alignment horizontal="center"/>
      <protection locked="0"/>
    </xf>
    <xf numFmtId="164" fontId="4" fillId="15" borderId="64" xfId="14" applyNumberFormat="1" applyFill="1" applyBorder="1" applyAlignment="1" applyProtection="1">
      <alignment horizontal="center"/>
      <protection locked="0"/>
    </xf>
    <xf numFmtId="0" fontId="0" fillId="15" borderId="64" xfId="14" applyNumberFormat="1" applyFont="1" applyFill="1" applyBorder="1" applyAlignment="1" applyProtection="1">
      <alignment horizontal="center"/>
      <protection locked="0"/>
    </xf>
    <xf numFmtId="0" fontId="4" fillId="15" borderId="88" xfId="14" applyNumberFormat="1" applyFill="1" applyBorder="1" applyAlignment="1" applyProtection="1">
      <alignment horizontal="center"/>
      <protection locked="0"/>
    </xf>
    <xf numFmtId="164" fontId="4" fillId="15" borderId="88" xfId="14" applyNumberFormat="1" applyFill="1" applyBorder="1" applyAlignment="1" applyProtection="1">
      <alignment horizontal="center"/>
      <protection locked="0"/>
    </xf>
    <xf numFmtId="0" fontId="4" fillId="11" borderId="54" xfId="15" applyNumberFormat="1" applyFill="1" applyBorder="1" applyAlignment="1" applyProtection="1">
      <alignment horizontal="center"/>
      <protection locked="0"/>
    </xf>
    <xf numFmtId="164" fontId="4" fillId="11" borderId="54" xfId="15" applyNumberFormat="1" applyFill="1" applyBorder="1" applyAlignment="1" applyProtection="1">
      <alignment horizontal="center"/>
      <protection locked="0"/>
    </xf>
    <xf numFmtId="9" fontId="0" fillId="11" borderId="53" xfId="8" applyFont="1" applyFill="1" applyBorder="1" applyAlignment="1" applyProtection="1">
      <alignment horizontal="center"/>
      <protection hidden="1"/>
    </xf>
    <xf numFmtId="0" fontId="0" fillId="11" borderId="53" xfId="15" applyFont="1" applyFill="1" applyBorder="1" applyAlignment="1" applyProtection="1">
      <alignment horizontal="center"/>
      <protection hidden="1"/>
    </xf>
    <xf numFmtId="0" fontId="4" fillId="11" borderId="79" xfId="15" applyFill="1" applyBorder="1" applyAlignment="1" applyProtection="1">
      <alignment horizontal="center"/>
      <protection hidden="1"/>
    </xf>
    <xf numFmtId="0" fontId="4" fillId="11" borderId="64" xfId="15" applyNumberFormat="1" applyFill="1" applyBorder="1" applyAlignment="1" applyProtection="1">
      <alignment horizontal="center"/>
      <protection locked="0"/>
    </xf>
    <xf numFmtId="164" fontId="4" fillId="11" borderId="64" xfId="15" applyNumberFormat="1" applyFill="1" applyBorder="1" applyAlignment="1" applyProtection="1">
      <alignment horizontal="center"/>
      <protection locked="0"/>
    </xf>
    <xf numFmtId="9" fontId="0" fillId="11" borderId="42" xfId="8" applyFont="1" applyFill="1" applyBorder="1" applyAlignment="1" applyProtection="1">
      <alignment horizontal="center"/>
      <protection hidden="1"/>
    </xf>
    <xf numFmtId="0" fontId="0" fillId="11" borderId="42" xfId="15" applyFont="1" applyFill="1" applyBorder="1" applyAlignment="1" applyProtection="1">
      <alignment horizontal="center"/>
      <protection hidden="1"/>
    </xf>
    <xf numFmtId="0" fontId="4" fillId="11" borderId="80" xfId="15" applyFill="1" applyBorder="1" applyAlignment="1" applyProtection="1">
      <alignment horizontal="center"/>
      <protection hidden="1"/>
    </xf>
    <xf numFmtId="0" fontId="4" fillId="11" borderId="88" xfId="15" applyNumberFormat="1" applyFill="1" applyBorder="1" applyAlignment="1" applyProtection="1">
      <alignment horizontal="center"/>
      <protection locked="0"/>
    </xf>
    <xf numFmtId="0" fontId="4" fillId="11" borderId="88" xfId="15" applyFont="1" applyFill="1" applyBorder="1" applyAlignment="1" applyProtection="1">
      <alignment horizontal="center"/>
      <protection locked="0"/>
    </xf>
    <xf numFmtId="164" fontId="4" fillId="11" borderId="88" xfId="15" applyNumberFormat="1" applyFill="1" applyBorder="1" applyAlignment="1" applyProtection="1">
      <alignment horizontal="center"/>
      <protection locked="0"/>
    </xf>
    <xf numFmtId="9" fontId="0" fillId="11" borderId="87" xfId="8" applyFont="1" applyFill="1" applyBorder="1" applyAlignment="1" applyProtection="1">
      <alignment horizontal="center"/>
      <protection hidden="1"/>
    </xf>
    <xf numFmtId="0" fontId="0" fillId="11" borderId="87" xfId="15" applyFont="1" applyFill="1" applyBorder="1" applyAlignment="1" applyProtection="1">
      <alignment horizontal="center"/>
      <protection hidden="1"/>
    </xf>
    <xf numFmtId="0" fontId="4" fillId="11" borderId="121" xfId="15" applyFill="1" applyBorder="1" applyAlignment="1" applyProtection="1">
      <alignment horizontal="center"/>
      <protection hidden="1"/>
    </xf>
    <xf numFmtId="0" fontId="7" fillId="10" borderId="49" xfId="16" applyFont="1" applyFill="1" applyBorder="1" applyAlignment="1" applyProtection="1">
      <alignment horizontal="center" vertical="center" wrapText="1"/>
      <protection locked="0"/>
    </xf>
    <xf numFmtId="0" fontId="7" fillId="10" borderId="172" xfId="16" applyFont="1" applyFill="1" applyBorder="1" applyAlignment="1" applyProtection="1">
      <alignment horizontal="center" vertical="center" wrapText="1"/>
      <protection locked="0"/>
    </xf>
    <xf numFmtId="0" fontId="7" fillId="10" borderId="113" xfId="16" applyFont="1" applyFill="1" applyBorder="1" applyAlignment="1" applyProtection="1">
      <alignment horizontal="center" vertical="center" wrapText="1"/>
      <protection locked="0"/>
    </xf>
    <xf numFmtId="14" fontId="4" fillId="14" borderId="117" xfId="14" applyNumberFormat="1" applyFill="1" applyBorder="1" applyAlignment="1" applyProtection="1">
      <alignment horizontal="center"/>
      <protection locked="0"/>
    </xf>
    <xf numFmtId="0" fontId="4" fillId="14" borderId="117" xfId="14" applyFill="1" applyBorder="1" applyAlignment="1" applyProtection="1">
      <alignment horizontal="center"/>
      <protection locked="0"/>
    </xf>
    <xf numFmtId="20" fontId="4" fillId="14" borderId="117" xfId="14" applyNumberFormat="1" applyFill="1" applyBorder="1" applyAlignment="1" applyProtection="1">
      <alignment horizontal="center"/>
      <protection locked="0"/>
    </xf>
    <xf numFmtId="14" fontId="4" fillId="14" borderId="118" xfId="14" applyNumberFormat="1" applyFill="1" applyBorder="1" applyAlignment="1" applyProtection="1">
      <alignment horizontal="center"/>
    </xf>
    <xf numFmtId="0" fontId="4" fillId="14" borderId="118" xfId="14" applyFill="1" applyBorder="1" applyAlignment="1" applyProtection="1">
      <alignment horizontal="center"/>
      <protection locked="0"/>
    </xf>
    <xf numFmtId="20" fontId="4" fillId="14" borderId="118" xfId="14" applyNumberFormat="1" applyFill="1" applyBorder="1" applyAlignment="1" applyProtection="1">
      <alignment horizontal="center"/>
      <protection locked="0"/>
    </xf>
    <xf numFmtId="14" fontId="4" fillId="14" borderId="119" xfId="14" applyNumberFormat="1" applyFill="1" applyBorder="1" applyAlignment="1" applyProtection="1">
      <alignment horizontal="center"/>
    </xf>
    <xf numFmtId="0" fontId="4" fillId="14" borderId="119" xfId="14" applyFill="1" applyBorder="1" applyAlignment="1" applyProtection="1">
      <alignment horizontal="center"/>
      <protection locked="0"/>
    </xf>
    <xf numFmtId="20" fontId="4" fillId="14" borderId="119" xfId="14" applyNumberFormat="1" applyFill="1" applyBorder="1" applyAlignment="1" applyProtection="1">
      <alignment horizontal="center"/>
      <protection locked="0"/>
    </xf>
    <xf numFmtId="14" fontId="4" fillId="15" borderId="81" xfId="15" applyNumberFormat="1" applyFill="1" applyBorder="1" applyAlignment="1" applyProtection="1">
      <alignment horizontal="center"/>
    </xf>
    <xf numFmtId="0" fontId="4" fillId="15" borderId="81" xfId="15" applyFill="1" applyBorder="1" applyAlignment="1" applyProtection="1">
      <alignment horizontal="center"/>
      <protection locked="0"/>
    </xf>
    <xf numFmtId="20" fontId="4" fillId="15" borderId="81" xfId="15" applyNumberFormat="1" applyFill="1" applyBorder="1" applyAlignment="1" applyProtection="1">
      <alignment horizontal="center"/>
      <protection locked="0"/>
    </xf>
    <xf numFmtId="14" fontId="4" fillId="15" borderId="118" xfId="15" applyNumberFormat="1" applyFill="1" applyBorder="1" applyAlignment="1" applyProtection="1">
      <alignment horizontal="center"/>
    </xf>
    <xf numFmtId="0" fontId="4" fillId="15" borderId="118" xfId="15" applyFill="1" applyBorder="1" applyAlignment="1" applyProtection="1">
      <alignment horizontal="center"/>
      <protection locked="0"/>
    </xf>
    <xf numFmtId="20" fontId="4" fillId="15" borderId="118" xfId="15" applyNumberFormat="1" applyFill="1" applyBorder="1" applyAlignment="1" applyProtection="1">
      <alignment horizontal="center"/>
      <protection locked="0"/>
    </xf>
    <xf numFmtId="14" fontId="4" fillId="15" borderId="119" xfId="15" applyNumberFormat="1" applyFill="1" applyBorder="1" applyAlignment="1" applyProtection="1">
      <alignment horizontal="center"/>
    </xf>
    <xf numFmtId="0" fontId="4" fillId="15" borderId="119" xfId="15" applyFill="1" applyBorder="1" applyAlignment="1" applyProtection="1">
      <alignment horizontal="center"/>
      <protection locked="0"/>
    </xf>
    <xf numFmtId="14" fontId="4" fillId="14" borderId="81" xfId="14" applyNumberFormat="1" applyFill="1" applyBorder="1" applyAlignment="1" applyProtection="1">
      <alignment horizontal="center"/>
      <protection locked="0"/>
    </xf>
    <xf numFmtId="0" fontId="4" fillId="14" borderId="81" xfId="14" applyFill="1" applyBorder="1" applyAlignment="1" applyProtection="1">
      <alignment horizontal="center"/>
      <protection locked="0"/>
    </xf>
    <xf numFmtId="20" fontId="4" fillId="14" borderId="81" xfId="14" applyNumberFormat="1" applyFill="1" applyBorder="1" applyAlignment="1" applyProtection="1">
      <alignment horizontal="center"/>
      <protection locked="0"/>
    </xf>
    <xf numFmtId="0" fontId="7" fillId="10" borderId="96" xfId="0" applyFont="1" applyFill="1" applyBorder="1" applyAlignment="1" applyProtection="1">
      <alignment horizontal="center" vertical="center" wrapText="1"/>
      <protection hidden="1"/>
    </xf>
    <xf numFmtId="0" fontId="7" fillId="0" borderId="0" xfId="0" applyFont="1" applyFill="1" applyBorder="1" applyAlignment="1" applyProtection="1">
      <alignment horizontal="center" vertical="center" wrapText="1"/>
      <protection hidden="1"/>
    </xf>
    <xf numFmtId="0" fontId="34" fillId="0" borderId="0" xfId="0" applyFont="1" applyFill="1" applyBorder="1" applyAlignment="1" applyProtection="1">
      <alignment horizontal="center"/>
      <protection locked="0"/>
    </xf>
    <xf numFmtId="0" fontId="7" fillId="10" borderId="178" xfId="0" applyFont="1" applyFill="1" applyBorder="1" applyAlignment="1" applyProtection="1">
      <alignment horizontal="center" vertical="center" wrapText="1"/>
      <protection hidden="1"/>
    </xf>
    <xf numFmtId="14" fontId="34" fillId="15" borderId="179" xfId="0" applyNumberFormat="1" applyFont="1" applyFill="1" applyBorder="1" applyAlignment="1" applyProtection="1">
      <alignment horizontal="center"/>
      <protection locked="0"/>
    </xf>
    <xf numFmtId="0" fontId="7" fillId="10" borderId="180" xfId="0" applyFont="1" applyFill="1" applyBorder="1" applyAlignment="1" applyProtection="1">
      <alignment horizontal="center" vertical="center" wrapText="1"/>
      <protection hidden="1"/>
    </xf>
    <xf numFmtId="0" fontId="34" fillId="15" borderId="181" xfId="0" applyFont="1" applyFill="1" applyBorder="1" applyAlignment="1" applyProtection="1">
      <alignment horizontal="center"/>
      <protection locked="0"/>
    </xf>
    <xf numFmtId="0" fontId="7" fillId="10" borderId="123" xfId="0" applyFont="1" applyFill="1" applyBorder="1" applyAlignment="1" applyProtection="1">
      <alignment horizontal="center" vertical="top"/>
      <protection hidden="1"/>
    </xf>
    <xf numFmtId="0" fontId="7" fillId="10" borderId="172" xfId="0" applyFont="1" applyFill="1" applyBorder="1" applyAlignment="1" applyProtection="1">
      <alignment horizontal="center" vertical="top"/>
      <protection hidden="1"/>
    </xf>
    <xf numFmtId="0" fontId="7" fillId="10" borderId="124" xfId="0" applyFont="1" applyFill="1" applyBorder="1" applyAlignment="1" applyProtection="1">
      <alignment horizontal="center" vertical="top"/>
      <protection hidden="1"/>
    </xf>
    <xf numFmtId="0" fontId="0" fillId="22" borderId="182" xfId="0" applyFill="1" applyBorder="1" applyAlignment="1">
      <alignment horizontal="center"/>
    </xf>
    <xf numFmtId="0" fontId="0" fillId="22" borderId="48" xfId="0" applyFill="1" applyBorder="1" applyAlignment="1">
      <alignment horizontal="center"/>
    </xf>
    <xf numFmtId="0" fontId="0" fillId="22" borderId="175" xfId="0" applyFill="1" applyBorder="1" applyAlignment="1">
      <alignment horizontal="center"/>
    </xf>
    <xf numFmtId="1" fontId="8" fillId="2" borderId="106" xfId="0" applyNumberFormat="1" applyFont="1" applyFill="1" applyBorder="1" applyAlignment="1" applyProtection="1">
      <alignment horizontal="left" vertical="top"/>
      <protection hidden="1"/>
    </xf>
    <xf numFmtId="164" fontId="8" fillId="2" borderId="105" xfId="0" applyNumberFormat="1" applyFont="1" applyFill="1" applyBorder="1" applyAlignment="1" applyProtection="1">
      <alignment horizontal="left" vertical="top"/>
      <protection hidden="1"/>
    </xf>
    <xf numFmtId="0" fontId="8" fillId="2" borderId="107" xfId="6" applyFont="1" applyFill="1" applyBorder="1" applyAlignment="1" applyProtection="1">
      <alignment horizontal="left" vertical="top"/>
      <protection hidden="1"/>
    </xf>
    <xf numFmtId="0" fontId="7" fillId="10" borderId="96" xfId="0" applyFont="1" applyFill="1" applyBorder="1" applyAlignment="1" applyProtection="1">
      <alignment horizontal="center" vertical="center"/>
      <protection hidden="1"/>
    </xf>
    <xf numFmtId="1" fontId="8" fillId="15" borderId="96" xfId="0" applyNumberFormat="1" applyFont="1" applyFill="1" applyBorder="1" applyAlignment="1">
      <alignment horizontal="center"/>
    </xf>
    <xf numFmtId="0" fontId="8" fillId="15" borderId="96" xfId="0" applyFont="1" applyFill="1" applyBorder="1" applyAlignment="1">
      <alignment horizontal="center"/>
    </xf>
    <xf numFmtId="0" fontId="8" fillId="15" borderId="189" xfId="0" applyFont="1" applyFill="1" applyBorder="1" applyAlignment="1">
      <alignment horizontal="center"/>
    </xf>
    <xf numFmtId="1" fontId="8" fillId="11" borderId="96" xfId="0" applyNumberFormat="1" applyFont="1" applyFill="1" applyBorder="1" applyAlignment="1">
      <alignment horizontal="center"/>
    </xf>
    <xf numFmtId="1" fontId="8" fillId="11" borderId="189" xfId="0" applyNumberFormat="1" applyFont="1" applyFill="1" applyBorder="1" applyAlignment="1">
      <alignment horizontal="center"/>
    </xf>
    <xf numFmtId="9" fontId="8" fillId="11" borderId="96" xfId="8" applyFont="1" applyFill="1" applyBorder="1" applyAlignment="1">
      <alignment horizontal="center"/>
    </xf>
    <xf numFmtId="0" fontId="8" fillId="11" borderId="96" xfId="0" applyFont="1" applyFill="1" applyBorder="1" applyAlignment="1">
      <alignment horizontal="center"/>
    </xf>
    <xf numFmtId="0" fontId="8" fillId="11" borderId="189" xfId="0" applyFont="1" applyFill="1" applyBorder="1" applyAlignment="1">
      <alignment horizontal="center"/>
    </xf>
    <xf numFmtId="1" fontId="8" fillId="15" borderId="189" xfId="0" applyNumberFormat="1" applyFont="1" applyFill="1" applyBorder="1" applyAlignment="1">
      <alignment horizontal="center"/>
    </xf>
    <xf numFmtId="9" fontId="8" fillId="15" borderId="96" xfId="8" applyFont="1" applyFill="1" applyBorder="1" applyAlignment="1">
      <alignment horizontal="center"/>
    </xf>
    <xf numFmtId="1" fontId="8" fillId="15" borderId="190" xfId="0" applyNumberFormat="1" applyFont="1" applyFill="1" applyBorder="1" applyAlignment="1">
      <alignment horizontal="center"/>
    </xf>
    <xf numFmtId="1" fontId="8" fillId="15" borderId="181" xfId="0" applyNumberFormat="1" applyFont="1" applyFill="1" applyBorder="1" applyAlignment="1">
      <alignment horizontal="center"/>
    </xf>
    <xf numFmtId="9" fontId="8" fillId="15" borderId="190" xfId="8" applyFont="1" applyFill="1" applyBorder="1" applyAlignment="1">
      <alignment horizontal="center"/>
    </xf>
    <xf numFmtId="0" fontId="8" fillId="15" borderId="190" xfId="0" applyFont="1" applyFill="1" applyBorder="1" applyAlignment="1">
      <alignment horizontal="center"/>
    </xf>
    <xf numFmtId="0" fontId="8" fillId="15" borderId="181" xfId="0" applyFont="1" applyFill="1" applyBorder="1" applyAlignment="1">
      <alignment horizontal="center"/>
    </xf>
    <xf numFmtId="9" fontId="8" fillId="11" borderId="46" xfId="8" applyFont="1" applyFill="1" applyBorder="1" applyAlignment="1">
      <alignment horizontal="center"/>
    </xf>
    <xf numFmtId="9" fontId="8" fillId="15" borderId="46" xfId="8" applyFont="1" applyFill="1" applyBorder="1" applyAlignment="1">
      <alignment horizontal="center"/>
    </xf>
    <xf numFmtId="9" fontId="8" fillId="15" borderId="192" xfId="8" applyFont="1" applyFill="1" applyBorder="1" applyAlignment="1">
      <alignment horizontal="center"/>
    </xf>
    <xf numFmtId="9" fontId="8" fillId="11" borderId="44" xfId="8" applyFont="1" applyFill="1" applyBorder="1" applyAlignment="1">
      <alignment horizontal="center"/>
    </xf>
    <xf numFmtId="9" fontId="8" fillId="15" borderId="44" xfId="8" applyFont="1" applyFill="1" applyBorder="1" applyAlignment="1">
      <alignment horizontal="center"/>
    </xf>
    <xf numFmtId="9" fontId="8" fillId="15" borderId="191" xfId="8" applyFont="1" applyFill="1" applyBorder="1" applyAlignment="1">
      <alignment horizontal="center"/>
    </xf>
    <xf numFmtId="0" fontId="8" fillId="15" borderId="187" xfId="0" applyFont="1" applyFill="1" applyBorder="1" applyAlignment="1">
      <alignment horizontal="center"/>
    </xf>
    <xf numFmtId="0" fontId="8" fillId="11" borderId="187" xfId="0" applyFont="1" applyFill="1" applyBorder="1" applyAlignment="1">
      <alignment horizontal="center"/>
    </xf>
    <xf numFmtId="0" fontId="8" fillId="15" borderId="180" xfId="0" applyFont="1" applyFill="1" applyBorder="1" applyAlignment="1">
      <alignment horizontal="center"/>
    </xf>
    <xf numFmtId="0" fontId="1" fillId="17" borderId="0" xfId="0" applyFont="1" applyFill="1" applyBorder="1" applyAlignment="1" applyProtection="1">
      <alignment horizontal="left" vertical="top" wrapText="1"/>
      <protection hidden="1"/>
    </xf>
    <xf numFmtId="0" fontId="1" fillId="17" borderId="0" xfId="0" applyFont="1" applyFill="1" applyBorder="1" applyProtection="1">
      <protection hidden="1"/>
    </xf>
    <xf numFmtId="14" fontId="0" fillId="15" borderId="113" xfId="0" applyNumberFormat="1" applyFill="1" applyBorder="1" applyAlignment="1" applyProtection="1">
      <alignment horizontal="center"/>
      <protection locked="0" hidden="1"/>
    </xf>
    <xf numFmtId="9" fontId="4" fillId="0" borderId="8" xfId="6" applyNumberFormat="1" applyFont="1" applyFill="1" applyBorder="1" applyAlignment="1" applyProtection="1">
      <alignment horizontal="left"/>
      <protection hidden="1"/>
    </xf>
    <xf numFmtId="2" fontId="4" fillId="15" borderId="6" xfId="6" applyNumberFormat="1" applyFont="1" applyFill="1" applyBorder="1" applyAlignment="1" applyProtection="1">
      <alignment horizontal="left"/>
      <protection locked="0"/>
    </xf>
    <xf numFmtId="2" fontId="4" fillId="15" borderId="4" xfId="6" applyNumberFormat="1" applyFont="1" applyFill="1" applyBorder="1" applyAlignment="1" applyProtection="1">
      <alignment horizontal="left"/>
      <protection locked="0"/>
    </xf>
    <xf numFmtId="2" fontId="0" fillId="15" borderId="4" xfId="0" applyNumberFormat="1" applyFill="1" applyBorder="1" applyAlignment="1" applyProtection="1">
      <alignment horizontal="left"/>
      <protection locked="0"/>
    </xf>
    <xf numFmtId="2" fontId="0" fillId="15" borderId="1" xfId="0" applyNumberFormat="1" applyFill="1" applyBorder="1" applyAlignment="1" applyProtection="1">
      <alignment horizontal="left"/>
      <protection locked="0"/>
    </xf>
    <xf numFmtId="0" fontId="37" fillId="15" borderId="96" xfId="0" applyFont="1" applyFill="1" applyBorder="1" applyAlignment="1">
      <alignment horizontal="center" vertical="center"/>
    </xf>
    <xf numFmtId="0" fontId="12" fillId="27" borderId="96" xfId="0" applyFont="1" applyFill="1" applyBorder="1" applyAlignment="1">
      <alignment horizontal="center" vertical="center"/>
    </xf>
    <xf numFmtId="9" fontId="0" fillId="2" borderId="96" xfId="8" applyFont="1" applyFill="1" applyBorder="1" applyAlignment="1">
      <alignment horizontal="center"/>
    </xf>
    <xf numFmtId="1" fontId="0" fillId="15" borderId="113" xfId="0" applyNumberFormat="1" applyFill="1" applyBorder="1" applyAlignment="1" applyProtection="1">
      <alignment horizontal="center"/>
      <protection locked="0"/>
    </xf>
    <xf numFmtId="20" fontId="0" fillId="15" borderId="113" xfId="0" applyNumberFormat="1" applyFill="1" applyBorder="1" applyAlignment="1" applyProtection="1">
      <alignment horizontal="center"/>
      <protection locked="0"/>
    </xf>
    <xf numFmtId="0" fontId="8" fillId="15" borderId="53" xfId="5" applyFont="1" applyFill="1" applyBorder="1" applyAlignment="1" applyProtection="1">
      <alignment horizontal="left" vertical="top"/>
      <protection locked="0"/>
    </xf>
    <xf numFmtId="0" fontId="8" fillId="11" borderId="42" xfId="5" applyFont="1" applyFill="1" applyBorder="1" applyAlignment="1" applyProtection="1">
      <alignment horizontal="left" vertical="top"/>
      <protection locked="0"/>
    </xf>
    <xf numFmtId="0" fontId="8" fillId="15" borderId="42" xfId="5" applyFont="1" applyFill="1" applyBorder="1" applyAlignment="1" applyProtection="1">
      <alignment horizontal="left" vertical="top"/>
      <protection locked="0"/>
    </xf>
    <xf numFmtId="0" fontId="8" fillId="11" borderId="2" xfId="6" applyFont="1" applyFill="1" applyBorder="1" applyAlignment="1" applyProtection="1">
      <alignment horizontal="left" vertical="top"/>
      <protection locked="0"/>
    </xf>
    <xf numFmtId="0" fontId="1" fillId="14" borderId="26" xfId="0" applyFont="1" applyFill="1" applyBorder="1" applyAlignment="1" applyProtection="1">
      <alignment horizontal="left" vertical="top"/>
      <protection locked="0"/>
    </xf>
    <xf numFmtId="0" fontId="4" fillId="14" borderId="2" xfId="6" applyFont="1" applyFill="1" applyBorder="1" applyAlignment="1" applyProtection="1">
      <alignment horizontal="left" vertical="top"/>
      <protection locked="0"/>
    </xf>
    <xf numFmtId="9" fontId="8" fillId="15" borderId="54" xfId="6" applyNumberFormat="1" applyFont="1" applyFill="1" applyBorder="1" applyAlignment="1" applyProtection="1">
      <alignment horizontal="left" vertical="top"/>
      <protection locked="0"/>
    </xf>
    <xf numFmtId="9" fontId="8" fillId="15" borderId="63" xfId="6" applyNumberFormat="1" applyFont="1" applyFill="1" applyBorder="1" applyAlignment="1" applyProtection="1">
      <alignment horizontal="left" vertical="top"/>
      <protection locked="0"/>
    </xf>
    <xf numFmtId="9" fontId="8" fillId="11" borderId="63" xfId="6" applyNumberFormat="1" applyFont="1" applyFill="1" applyBorder="1" applyAlignment="1" applyProtection="1">
      <alignment horizontal="left" vertical="top"/>
      <protection locked="0"/>
    </xf>
    <xf numFmtId="9" fontId="8" fillId="11" borderId="12" xfId="6" applyNumberFormat="1" applyFont="1" applyFill="1" applyBorder="1" applyAlignment="1" applyProtection="1">
      <alignment horizontal="left" vertical="top"/>
      <protection locked="0"/>
    </xf>
    <xf numFmtId="9" fontId="4" fillId="14" borderId="12" xfId="6" applyNumberFormat="1" applyFont="1" applyFill="1" applyBorder="1" applyAlignment="1" applyProtection="1">
      <alignment horizontal="left" vertical="top"/>
      <protection locked="0"/>
    </xf>
    <xf numFmtId="0" fontId="0" fillId="2" borderId="96" xfId="0" applyFill="1" applyBorder="1" applyAlignment="1" applyProtection="1">
      <alignment horizontal="center"/>
      <protection hidden="1"/>
    </xf>
    <xf numFmtId="9" fontId="0" fillId="15" borderId="96" xfId="8" applyFont="1" applyFill="1" applyBorder="1" applyAlignment="1" applyProtection="1">
      <alignment horizontal="center"/>
      <protection hidden="1"/>
    </xf>
    <xf numFmtId="0" fontId="1" fillId="2" borderId="44" xfId="0" applyFont="1" applyFill="1" applyBorder="1" applyAlignment="1" applyProtection="1">
      <alignment horizontal="center" vertical="top"/>
      <protection hidden="1"/>
    </xf>
    <xf numFmtId="0" fontId="1" fillId="2" borderId="44" xfId="0" applyFont="1" applyFill="1" applyBorder="1" applyAlignment="1" applyProtection="1">
      <alignment horizontal="center" vertical="top" wrapText="1"/>
      <protection hidden="1"/>
    </xf>
    <xf numFmtId="0" fontId="1" fillId="2" borderId="96" xfId="0" applyFont="1" applyFill="1" applyBorder="1" applyAlignment="1" applyProtection="1">
      <alignment horizontal="center" vertical="top" wrapText="1"/>
      <protection hidden="1"/>
    </xf>
    <xf numFmtId="9" fontId="1" fillId="15" borderId="96" xfId="8" applyFont="1" applyFill="1" applyBorder="1" applyAlignment="1" applyProtection="1">
      <alignment horizontal="center"/>
      <protection hidden="1"/>
    </xf>
    <xf numFmtId="164" fontId="0" fillId="15" borderId="96" xfId="0" applyNumberFormat="1" applyFill="1" applyBorder="1" applyAlignment="1" applyProtection="1">
      <alignment horizontal="center"/>
      <protection hidden="1"/>
    </xf>
    <xf numFmtId="1" fontId="0" fillId="15" borderId="96" xfId="0" applyNumberFormat="1" applyFill="1" applyBorder="1" applyAlignment="1" applyProtection="1">
      <alignment horizontal="center"/>
      <protection hidden="1"/>
    </xf>
    <xf numFmtId="9" fontId="12" fillId="10" borderId="96" xfId="8" applyFont="1" applyFill="1" applyBorder="1" applyAlignment="1" applyProtection="1">
      <alignment horizontal="center"/>
      <protection hidden="1"/>
    </xf>
    <xf numFmtId="1" fontId="8" fillId="15" borderId="127" xfId="0" applyNumberFormat="1" applyFont="1" applyFill="1" applyBorder="1" applyAlignment="1">
      <alignment horizontal="center"/>
    </xf>
    <xf numFmtId="0" fontId="1" fillId="17" borderId="96" xfId="0" applyFont="1" applyFill="1" applyBorder="1" applyAlignment="1" applyProtection="1">
      <alignment horizontal="center" wrapText="1"/>
      <protection hidden="1"/>
    </xf>
    <xf numFmtId="9" fontId="0" fillId="0" borderId="96" xfId="0" applyNumberFormat="1" applyBorder="1" applyAlignment="1" applyProtection="1">
      <alignment horizontal="center"/>
      <protection hidden="1"/>
    </xf>
    <xf numFmtId="0" fontId="3" fillId="17" borderId="96" xfId="0" applyFont="1" applyFill="1" applyBorder="1" applyAlignment="1">
      <alignment horizontal="center" wrapText="1"/>
    </xf>
    <xf numFmtId="20" fontId="0" fillId="15" borderId="96" xfId="0" applyNumberFormat="1" applyFill="1" applyBorder="1" applyAlignment="1" applyProtection="1">
      <alignment horizontal="center"/>
      <protection hidden="1"/>
    </xf>
    <xf numFmtId="0" fontId="0" fillId="15" borderId="105" xfId="0" applyFill="1" applyBorder="1" applyProtection="1">
      <protection locked="0"/>
    </xf>
    <xf numFmtId="0" fontId="0" fillId="15" borderId="116" xfId="0" applyFill="1" applyBorder="1" applyAlignment="1" applyProtection="1">
      <alignment horizontal="center"/>
      <protection locked="0"/>
    </xf>
    <xf numFmtId="0" fontId="0" fillId="22" borderId="183" xfId="0" applyFill="1" applyBorder="1" applyAlignment="1" applyProtection="1">
      <alignment horizontal="center"/>
      <protection locked="0"/>
    </xf>
    <xf numFmtId="0" fontId="0" fillId="22" borderId="105" xfId="0" applyFill="1" applyBorder="1" applyAlignment="1" applyProtection="1">
      <alignment horizontal="center"/>
      <protection locked="0"/>
    </xf>
    <xf numFmtId="0" fontId="0" fillId="22" borderId="184" xfId="0" applyFill="1" applyBorder="1" applyAlignment="1" applyProtection="1">
      <alignment horizontal="center"/>
      <protection locked="0"/>
    </xf>
    <xf numFmtId="0" fontId="0" fillId="15" borderId="42" xfId="0" applyFill="1" applyBorder="1" applyProtection="1">
      <protection locked="0"/>
    </xf>
    <xf numFmtId="0" fontId="0" fillId="15" borderId="63" xfId="0" applyFill="1" applyBorder="1" applyAlignment="1" applyProtection="1">
      <alignment horizontal="center"/>
      <protection locked="0"/>
    </xf>
    <xf numFmtId="0" fontId="0" fillId="22" borderId="65" xfId="0" applyFill="1" applyBorder="1" applyAlignment="1" applyProtection="1">
      <alignment horizontal="center"/>
      <protection locked="0"/>
    </xf>
    <xf numFmtId="0" fontId="0" fillId="22" borderId="42" xfId="0" applyFill="1" applyBorder="1" applyAlignment="1" applyProtection="1">
      <alignment horizontal="center"/>
      <protection locked="0"/>
    </xf>
    <xf numFmtId="0" fontId="0" fillId="22" borderId="80" xfId="0" applyFill="1" applyBorder="1" applyAlignment="1" applyProtection="1">
      <alignment horizontal="center"/>
      <protection locked="0"/>
    </xf>
    <xf numFmtId="0" fontId="0" fillId="15" borderId="65" xfId="0" applyFill="1" applyBorder="1" applyAlignment="1" applyProtection="1">
      <alignment horizontal="center"/>
      <protection locked="0"/>
    </xf>
    <xf numFmtId="0" fontId="0" fillId="15" borderId="185" xfId="0" applyFill="1" applyBorder="1" applyAlignment="1" applyProtection="1">
      <alignment horizontal="center"/>
      <protection locked="0"/>
    </xf>
    <xf numFmtId="0" fontId="0" fillId="15" borderId="87" xfId="0" applyFill="1" applyBorder="1" applyProtection="1">
      <protection locked="0"/>
    </xf>
    <xf numFmtId="0" fontId="0" fillId="15" borderId="186" xfId="0" applyFill="1" applyBorder="1" applyAlignment="1" applyProtection="1">
      <alignment horizontal="center"/>
      <protection locked="0"/>
    </xf>
    <xf numFmtId="0" fontId="0" fillId="22" borderId="185" xfId="0" applyFill="1" applyBorder="1" applyAlignment="1" applyProtection="1">
      <alignment horizontal="center"/>
      <protection locked="0"/>
    </xf>
    <xf numFmtId="0" fontId="0" fillId="22" borderId="87" xfId="0" applyFill="1" applyBorder="1" applyAlignment="1" applyProtection="1">
      <alignment horizontal="center"/>
      <protection locked="0"/>
    </xf>
    <xf numFmtId="0" fontId="0" fillId="22" borderId="121" xfId="0" applyFill="1" applyBorder="1" applyAlignment="1" applyProtection="1">
      <alignment horizontal="center"/>
      <protection locked="0"/>
    </xf>
    <xf numFmtId="1" fontId="6" fillId="5" borderId="198" xfId="3" applyNumberFormat="1" applyBorder="1" applyAlignment="1">
      <alignment horizontal="center"/>
    </xf>
    <xf numFmtId="20" fontId="0" fillId="15" borderId="65" xfId="0" applyNumberFormat="1" applyFill="1" applyBorder="1" applyAlignment="1" applyProtection="1">
      <alignment horizontal="center"/>
      <protection locked="0"/>
    </xf>
    <xf numFmtId="14" fontId="4" fillId="14" borderId="117" xfId="14" applyNumberFormat="1" applyFill="1" applyBorder="1" applyAlignment="1" applyProtection="1">
      <alignment horizontal="center"/>
    </xf>
    <xf numFmtId="0" fontId="3" fillId="14" borderId="96" xfId="0" applyFont="1" applyFill="1" applyBorder="1" applyAlignment="1" applyProtection="1">
      <alignment horizontal="center" vertical="top"/>
      <protection locked="0" hidden="1"/>
    </xf>
    <xf numFmtId="0" fontId="3" fillId="14" borderId="96" xfId="0" applyFont="1" applyFill="1" applyBorder="1" applyAlignment="1" applyProtection="1">
      <alignment horizontal="center" vertical="top" wrapText="1"/>
      <protection locked="0" hidden="1"/>
    </xf>
    <xf numFmtId="0" fontId="3" fillId="14" borderId="96" xfId="0" applyFont="1" applyFill="1" applyBorder="1" applyAlignment="1" applyProtection="1">
      <alignment horizontal="left" vertical="top"/>
      <protection locked="0" hidden="1"/>
    </xf>
    <xf numFmtId="0" fontId="3" fillId="14" borderId="96" xfId="1" applyFont="1" applyFill="1" applyBorder="1" applyAlignment="1" applyProtection="1">
      <alignment vertical="top"/>
      <protection locked="0"/>
    </xf>
    <xf numFmtId="164" fontId="19" fillId="14" borderId="96" xfId="2" applyNumberFormat="1" applyFont="1" applyFill="1" applyBorder="1" applyAlignment="1" applyProtection="1">
      <alignment horizontal="center" vertical="top"/>
      <protection locked="0"/>
    </xf>
    <xf numFmtId="0" fontId="8" fillId="14" borderId="96" xfId="1" applyFont="1" applyFill="1" applyBorder="1" applyAlignment="1" applyProtection="1">
      <alignment horizontal="center" vertical="top"/>
      <protection locked="0"/>
    </xf>
    <xf numFmtId="170" fontId="19" fillId="14" borderId="96" xfId="2" applyNumberFormat="1" applyFont="1" applyFill="1" applyBorder="1" applyAlignment="1" applyProtection="1">
      <alignment horizontal="center" vertical="top"/>
      <protection locked="0"/>
    </xf>
    <xf numFmtId="164" fontId="1" fillId="0" borderId="96" xfId="0" applyNumberFormat="1" applyFont="1" applyBorder="1" applyAlignment="1" applyProtection="1">
      <alignment horizontal="center"/>
      <protection hidden="1"/>
    </xf>
    <xf numFmtId="164" fontId="1" fillId="15" borderId="96" xfId="0" applyNumberFormat="1" applyFont="1" applyFill="1" applyBorder="1" applyAlignment="1" applyProtection="1">
      <alignment horizontal="center"/>
      <protection hidden="1"/>
    </xf>
    <xf numFmtId="9" fontId="0" fillId="15" borderId="96" xfId="0" applyNumberFormat="1" applyFill="1" applyBorder="1" applyAlignment="1" applyProtection="1">
      <alignment horizontal="center"/>
      <protection hidden="1"/>
    </xf>
    <xf numFmtId="9" fontId="1" fillId="0" borderId="96" xfId="0" applyNumberFormat="1" applyFont="1" applyBorder="1" applyAlignment="1" applyProtection="1">
      <alignment horizontal="center"/>
      <protection hidden="1"/>
    </xf>
    <xf numFmtId="9" fontId="1" fillId="15" borderId="96" xfId="0" applyNumberFormat="1" applyFont="1" applyFill="1" applyBorder="1" applyAlignment="1" applyProtection="1">
      <alignment horizontal="center"/>
      <protection hidden="1"/>
    </xf>
    <xf numFmtId="1" fontId="1" fillId="0" borderId="96" xfId="0" applyNumberFormat="1" applyFont="1" applyBorder="1" applyAlignment="1" applyProtection="1">
      <alignment horizontal="center"/>
      <protection hidden="1"/>
    </xf>
    <xf numFmtId="1" fontId="1" fillId="15" borderId="96" xfId="0" applyNumberFormat="1" applyFont="1" applyFill="1" applyBorder="1" applyAlignment="1" applyProtection="1">
      <alignment horizontal="center"/>
      <protection hidden="1"/>
    </xf>
    <xf numFmtId="1" fontId="8" fillId="15" borderId="199" xfId="0" applyNumberFormat="1" applyFont="1" applyFill="1" applyBorder="1" applyAlignment="1">
      <alignment horizontal="center"/>
    </xf>
    <xf numFmtId="9" fontId="8" fillId="15" borderId="130" xfId="8" applyFont="1" applyFill="1" applyBorder="1" applyAlignment="1">
      <alignment horizontal="center"/>
    </xf>
    <xf numFmtId="9" fontId="8" fillId="15" borderId="127" xfId="8" applyFont="1" applyFill="1" applyBorder="1" applyAlignment="1">
      <alignment horizontal="center"/>
    </xf>
    <xf numFmtId="9" fontId="8" fillId="15" borderId="85" xfId="8" applyFont="1" applyFill="1" applyBorder="1" applyAlignment="1">
      <alignment horizontal="center"/>
    </xf>
    <xf numFmtId="0" fontId="8" fillId="15" borderId="200" xfId="0" applyFont="1" applyFill="1" applyBorder="1" applyAlignment="1">
      <alignment horizontal="center"/>
    </xf>
    <xf numFmtId="0" fontId="8" fillId="15" borderId="127" xfId="0" applyFont="1" applyFill="1" applyBorder="1" applyAlignment="1">
      <alignment horizontal="center"/>
    </xf>
    <xf numFmtId="0" fontId="8" fillId="15" borderId="199" xfId="0" applyFont="1" applyFill="1" applyBorder="1" applyAlignment="1">
      <alignment horizontal="center"/>
    </xf>
    <xf numFmtId="164" fontId="8" fillId="14" borderId="130" xfId="0" applyNumberFormat="1" applyFont="1" applyFill="1" applyBorder="1" applyAlignment="1">
      <alignment horizontal="center"/>
    </xf>
    <xf numFmtId="20" fontId="8" fillId="14" borderId="127" xfId="0" applyNumberFormat="1" applyFont="1" applyFill="1" applyBorder="1" applyAlignment="1">
      <alignment horizontal="center"/>
    </xf>
    <xf numFmtId="164" fontId="8" fillId="14" borderId="46" xfId="0" applyNumberFormat="1" applyFont="1" applyFill="1" applyBorder="1" applyAlignment="1">
      <alignment horizontal="center"/>
    </xf>
    <xf numFmtId="164" fontId="8" fillId="14" borderId="192" xfId="0" applyNumberFormat="1" applyFont="1" applyFill="1" applyBorder="1" applyAlignment="1">
      <alignment horizontal="center"/>
    </xf>
    <xf numFmtId="20" fontId="8" fillId="14" borderId="24" xfId="0" applyNumberFormat="1" applyFont="1" applyFill="1" applyBorder="1" applyAlignment="1">
      <alignment horizontal="center"/>
    </xf>
    <xf numFmtId="164" fontId="8" fillId="2" borderId="46" xfId="0" applyNumberFormat="1" applyFont="1" applyFill="1" applyBorder="1" applyAlignment="1">
      <alignment horizontal="center"/>
    </xf>
    <xf numFmtId="20" fontId="8" fillId="2" borderId="127" xfId="0" applyNumberFormat="1" applyFont="1" applyFill="1" applyBorder="1" applyAlignment="1">
      <alignment horizontal="center"/>
    </xf>
    <xf numFmtId="0" fontId="1" fillId="10" borderId="178" xfId="0" applyFont="1" applyFill="1" applyBorder="1" applyAlignment="1" applyProtection="1">
      <alignment horizontal="center" vertical="top"/>
      <protection hidden="1"/>
    </xf>
    <xf numFmtId="0" fontId="1" fillId="10" borderId="193" xfId="0" applyFont="1" applyFill="1" applyBorder="1" applyAlignment="1" applyProtection="1">
      <alignment horizontal="center" vertical="top" wrapText="1"/>
      <protection hidden="1"/>
    </xf>
    <xf numFmtId="0" fontId="1" fillId="10" borderId="188" xfId="0" applyFont="1" applyFill="1" applyBorder="1" applyAlignment="1" applyProtection="1">
      <alignment horizontal="center" vertical="top" wrapText="1"/>
      <protection hidden="1"/>
    </xf>
    <xf numFmtId="0" fontId="1" fillId="10" borderId="130" xfId="0" applyFont="1" applyFill="1" applyBorder="1" applyAlignment="1" applyProtection="1">
      <alignment horizontal="center" vertical="top" wrapText="1"/>
      <protection hidden="1"/>
    </xf>
    <xf numFmtId="0" fontId="1" fillId="10" borderId="127" xfId="0" applyFont="1" applyFill="1" applyBorder="1" applyAlignment="1" applyProtection="1">
      <alignment horizontal="center" vertical="top" wrapText="1"/>
      <protection hidden="1"/>
    </xf>
    <xf numFmtId="0" fontId="1" fillId="10" borderId="96" xfId="0" applyFont="1" applyFill="1" applyBorder="1" applyAlignment="1" applyProtection="1">
      <alignment horizontal="center" vertical="top" wrapText="1"/>
      <protection hidden="1"/>
    </xf>
    <xf numFmtId="0" fontId="1" fillId="10" borderId="44" xfId="0" applyFont="1" applyFill="1" applyBorder="1" applyAlignment="1" applyProtection="1">
      <alignment horizontal="center" vertical="top" wrapText="1"/>
      <protection hidden="1"/>
    </xf>
    <xf numFmtId="0" fontId="1" fillId="10" borderId="45" xfId="0" applyFont="1" applyFill="1" applyBorder="1" applyAlignment="1" applyProtection="1">
      <alignment horizontal="center" vertical="top" wrapText="1"/>
      <protection hidden="1"/>
    </xf>
    <xf numFmtId="0" fontId="1" fillId="10" borderId="189" xfId="0" applyFont="1" applyFill="1" applyBorder="1" applyAlignment="1" applyProtection="1">
      <alignment horizontal="center" vertical="top" wrapText="1"/>
      <protection hidden="1"/>
    </xf>
    <xf numFmtId="0" fontId="1" fillId="10" borderId="201" xfId="0" applyFont="1" applyFill="1" applyBorder="1" applyAlignment="1" applyProtection="1">
      <alignment horizontal="center" vertical="top" wrapText="1"/>
      <protection hidden="1"/>
    </xf>
    <xf numFmtId="0" fontId="1" fillId="10" borderId="202" xfId="0" applyFont="1" applyFill="1" applyBorder="1" applyAlignment="1" applyProtection="1">
      <alignment horizontal="center" vertical="top" wrapText="1"/>
      <protection hidden="1"/>
    </xf>
    <xf numFmtId="0" fontId="12" fillId="10" borderId="29" xfId="16" applyFont="1" applyFill="1" applyBorder="1" applyAlignment="1" applyProtection="1">
      <alignment horizontal="center" vertical="center" wrapText="1"/>
    </xf>
    <xf numFmtId="0" fontId="12" fillId="10" borderId="18" xfId="16" applyFont="1" applyFill="1" applyBorder="1" applyAlignment="1" applyProtection="1">
      <alignment horizontal="center" vertical="center" wrapText="1"/>
    </xf>
    <xf numFmtId="0" fontId="3" fillId="14" borderId="18" xfId="16" applyFont="1" applyFill="1" applyBorder="1" applyAlignment="1" applyProtection="1">
      <alignment horizontal="center" vertical="center" wrapText="1"/>
    </xf>
    <xf numFmtId="20" fontId="0" fillId="15" borderId="65" xfId="0" applyNumberFormat="1" applyFill="1" applyBorder="1" applyAlignment="1" applyProtection="1">
      <alignment horizontal="left"/>
      <protection locked="0"/>
    </xf>
    <xf numFmtId="0" fontId="0" fillId="0" borderId="4" xfId="0" applyBorder="1" applyProtection="1">
      <protection locked="0"/>
    </xf>
    <xf numFmtId="0" fontId="0" fillId="0" borderId="1" xfId="0" applyBorder="1" applyProtection="1">
      <protection locked="0"/>
    </xf>
    <xf numFmtId="0" fontId="1" fillId="15" borderId="124" xfId="16" applyFont="1" applyFill="1" applyBorder="1" applyAlignment="1" applyProtection="1">
      <alignment horizontal="center" vertical="center" wrapText="1"/>
    </xf>
    <xf numFmtId="0" fontId="1" fillId="15" borderId="9" xfId="16" applyFont="1" applyFill="1" applyBorder="1" applyAlignment="1" applyProtection="1">
      <alignment horizontal="center" vertical="center" wrapText="1"/>
    </xf>
    <xf numFmtId="0" fontId="1" fillId="15" borderId="50" xfId="16" applyFont="1" applyFill="1" applyBorder="1" applyAlignment="1" applyProtection="1">
      <alignment horizontal="center" vertical="center" wrapText="1"/>
    </xf>
    <xf numFmtId="0" fontId="10" fillId="17" borderId="18" xfId="16" applyFont="1" applyFill="1" applyBorder="1" applyAlignment="1" applyProtection="1">
      <alignment horizontal="center" vertical="center" wrapText="1"/>
    </xf>
    <xf numFmtId="0" fontId="3" fillId="14" borderId="9" xfId="16" applyFont="1" applyFill="1" applyBorder="1" applyAlignment="1" applyProtection="1">
      <alignment horizontal="center" vertical="center" wrapText="1"/>
    </xf>
    <xf numFmtId="0" fontId="4" fillId="15" borderId="205" xfId="14" applyFill="1" applyBorder="1" applyAlignment="1" applyProtection="1">
      <alignment horizontal="center"/>
      <protection hidden="1"/>
    </xf>
    <xf numFmtId="0" fontId="4" fillId="15" borderId="65" xfId="14" applyFill="1" applyBorder="1" applyAlignment="1" applyProtection="1">
      <alignment horizontal="center"/>
      <protection hidden="1"/>
    </xf>
    <xf numFmtId="0" fontId="4" fillId="15" borderId="185" xfId="14" applyFill="1" applyBorder="1" applyAlignment="1" applyProtection="1">
      <alignment horizontal="center"/>
      <protection hidden="1"/>
    </xf>
    <xf numFmtId="0" fontId="0" fillId="11" borderId="55" xfId="15" applyFont="1" applyFill="1" applyBorder="1" applyAlignment="1" applyProtection="1">
      <alignment horizontal="center"/>
      <protection hidden="1"/>
    </xf>
    <xf numFmtId="0" fontId="0" fillId="11" borderId="65" xfId="15" applyFont="1" applyFill="1" applyBorder="1" applyAlignment="1" applyProtection="1">
      <alignment horizontal="center"/>
      <protection hidden="1"/>
    </xf>
    <xf numFmtId="0" fontId="0" fillId="11" borderId="185" xfId="15" applyFont="1" applyFill="1" applyBorder="1" applyAlignment="1" applyProtection="1">
      <alignment horizontal="center"/>
      <protection hidden="1"/>
    </xf>
    <xf numFmtId="0" fontId="4" fillId="15" borderId="55" xfId="14" applyFill="1" applyBorder="1" applyAlignment="1" applyProtection="1">
      <alignment horizontal="center"/>
      <protection hidden="1"/>
    </xf>
    <xf numFmtId="0" fontId="4" fillId="15" borderId="206" xfId="14" applyFill="1" applyBorder="1" applyAlignment="1" applyProtection="1">
      <alignment horizontal="center"/>
      <protection hidden="1"/>
    </xf>
    <xf numFmtId="0" fontId="4" fillId="15" borderId="207" xfId="14" applyFill="1" applyBorder="1" applyAlignment="1" applyProtection="1">
      <alignment horizontal="center"/>
      <protection hidden="1"/>
    </xf>
    <xf numFmtId="0" fontId="4" fillId="15" borderId="208" xfId="14" applyFill="1" applyBorder="1" applyAlignment="1" applyProtection="1">
      <alignment horizontal="center"/>
      <protection hidden="1"/>
    </xf>
    <xf numFmtId="0" fontId="0" fillId="15" borderId="207" xfId="14" applyFont="1" applyFill="1" applyBorder="1" applyAlignment="1" applyProtection="1">
      <alignment horizontal="center"/>
      <protection hidden="1"/>
    </xf>
    <xf numFmtId="0" fontId="0" fillId="15" borderId="208" xfId="14" applyFont="1" applyFill="1" applyBorder="1" applyAlignment="1" applyProtection="1">
      <alignment horizontal="center"/>
      <protection hidden="1"/>
    </xf>
    <xf numFmtId="0" fontId="0" fillId="15" borderId="206" xfId="14" applyFont="1" applyFill="1" applyBorder="1" applyAlignment="1" applyProtection="1">
      <alignment horizontal="center"/>
      <protection hidden="1"/>
    </xf>
    <xf numFmtId="0" fontId="0" fillId="15" borderId="88" xfId="14" applyNumberFormat="1" applyFont="1" applyFill="1" applyBorder="1" applyAlignment="1" applyProtection="1">
      <alignment horizontal="center"/>
      <protection locked="0"/>
    </xf>
    <xf numFmtId="9" fontId="4" fillId="15" borderId="55" xfId="8" applyFill="1" applyBorder="1" applyAlignment="1" applyProtection="1">
      <alignment horizontal="center"/>
      <protection hidden="1"/>
    </xf>
    <xf numFmtId="9" fontId="4" fillId="15" borderId="56" xfId="8" applyFill="1" applyBorder="1" applyAlignment="1" applyProtection="1">
      <alignment horizontal="center"/>
      <protection hidden="1"/>
    </xf>
    <xf numFmtId="9" fontId="4" fillId="15" borderId="65" xfId="8" applyFill="1" applyBorder="1" applyAlignment="1" applyProtection="1">
      <alignment horizontal="center"/>
      <protection hidden="1"/>
    </xf>
    <xf numFmtId="9" fontId="4" fillId="15" borderId="63" xfId="8" applyFill="1" applyBorder="1" applyAlignment="1" applyProtection="1">
      <alignment horizontal="center"/>
      <protection hidden="1"/>
    </xf>
    <xf numFmtId="9" fontId="4" fillId="15" borderId="185" xfId="8" applyFill="1" applyBorder="1" applyAlignment="1" applyProtection="1">
      <alignment horizontal="center"/>
      <protection hidden="1"/>
    </xf>
    <xf numFmtId="9" fontId="4" fillId="15" borderId="186" xfId="8" applyFill="1" applyBorder="1" applyAlignment="1" applyProtection="1">
      <alignment horizontal="center"/>
      <protection hidden="1"/>
    </xf>
    <xf numFmtId="9" fontId="0" fillId="11" borderId="55" xfId="8" applyFont="1" applyFill="1" applyBorder="1" applyAlignment="1" applyProtection="1">
      <alignment horizontal="center"/>
      <protection hidden="1"/>
    </xf>
    <xf numFmtId="9" fontId="0" fillId="11" borderId="56" xfId="8" applyFont="1" applyFill="1" applyBorder="1" applyAlignment="1" applyProtection="1">
      <alignment horizontal="center"/>
      <protection hidden="1"/>
    </xf>
    <xf numFmtId="9" fontId="0" fillId="11" borderId="65" xfId="8" applyFont="1" applyFill="1" applyBorder="1" applyAlignment="1" applyProtection="1">
      <alignment horizontal="center"/>
      <protection hidden="1"/>
    </xf>
    <xf numFmtId="9" fontId="0" fillId="11" borderId="63" xfId="8" applyFont="1" applyFill="1" applyBorder="1" applyAlignment="1" applyProtection="1">
      <alignment horizontal="center"/>
      <protection hidden="1"/>
    </xf>
    <xf numFmtId="9" fontId="0" fillId="11" borderId="185" xfId="8" applyFont="1" applyFill="1" applyBorder="1" applyAlignment="1" applyProtection="1">
      <alignment horizontal="center"/>
      <protection hidden="1"/>
    </xf>
    <xf numFmtId="9" fontId="0" fillId="11" borderId="186" xfId="8" applyFont="1" applyFill="1" applyBorder="1" applyAlignment="1" applyProtection="1">
      <alignment horizontal="center"/>
      <protection hidden="1"/>
    </xf>
    <xf numFmtId="9" fontId="0" fillId="15" borderId="207" xfId="8" applyFont="1" applyFill="1" applyBorder="1" applyAlignment="1" applyProtection="1">
      <alignment horizontal="center"/>
      <protection hidden="1"/>
    </xf>
    <xf numFmtId="9" fontId="0" fillId="15" borderId="63" xfId="8" applyFont="1" applyFill="1" applyBorder="1" applyAlignment="1" applyProtection="1">
      <alignment horizontal="center"/>
      <protection hidden="1"/>
    </xf>
    <xf numFmtId="9" fontId="0" fillId="15" borderId="208" xfId="8" applyFont="1" applyFill="1" applyBorder="1" applyAlignment="1" applyProtection="1">
      <alignment horizontal="center"/>
      <protection hidden="1"/>
    </xf>
    <xf numFmtId="9" fontId="0" fillId="15" borderId="186" xfId="8" applyFont="1" applyFill="1" applyBorder="1" applyAlignment="1" applyProtection="1">
      <alignment horizontal="center"/>
      <protection hidden="1"/>
    </xf>
    <xf numFmtId="9" fontId="0" fillId="15" borderId="206" xfId="8" applyFont="1" applyFill="1" applyBorder="1" applyAlignment="1" applyProtection="1">
      <alignment horizontal="center"/>
      <protection hidden="1"/>
    </xf>
    <xf numFmtId="9" fontId="0" fillId="15" borderId="56" xfId="8" applyFont="1" applyFill="1" applyBorder="1" applyAlignment="1" applyProtection="1">
      <alignment horizontal="center"/>
      <protection hidden="1"/>
    </xf>
    <xf numFmtId="0" fontId="4" fillId="15" borderId="55" xfId="14" applyNumberFormat="1" applyFill="1" applyBorder="1" applyAlignment="1" applyProtection="1">
      <alignment horizontal="center"/>
      <protection locked="0"/>
    </xf>
    <xf numFmtId="0" fontId="4" fillId="15" borderId="65" xfId="14" applyNumberFormat="1" applyFill="1" applyBorder="1" applyAlignment="1" applyProtection="1">
      <alignment horizontal="center"/>
      <protection locked="0"/>
    </xf>
    <xf numFmtId="0" fontId="4" fillId="15" borderId="185" xfId="14" applyNumberFormat="1" applyFill="1" applyBorder="1" applyAlignment="1" applyProtection="1">
      <alignment horizontal="center"/>
      <protection locked="0"/>
    </xf>
    <xf numFmtId="0" fontId="4" fillId="11" borderId="55" xfId="15" applyNumberFormat="1" applyFill="1" applyBorder="1" applyAlignment="1" applyProtection="1">
      <alignment horizontal="center"/>
      <protection locked="0"/>
    </xf>
    <xf numFmtId="0" fontId="4" fillId="11" borderId="65" xfId="15" applyNumberFormat="1" applyFill="1" applyBorder="1" applyAlignment="1" applyProtection="1">
      <alignment horizontal="center"/>
      <protection locked="0"/>
    </xf>
    <xf numFmtId="0" fontId="4" fillId="11" borderId="185" xfId="15" applyNumberFormat="1" applyFill="1" applyBorder="1" applyAlignment="1" applyProtection="1">
      <alignment horizontal="center"/>
      <protection locked="0"/>
    </xf>
    <xf numFmtId="0" fontId="6" fillId="5" borderId="209" xfId="3" applyBorder="1" applyAlignment="1" applyProtection="1">
      <alignment horizontal="center" vertical="center" wrapText="1"/>
    </xf>
    <xf numFmtId="0" fontId="6" fillId="5" borderId="210" xfId="3" applyBorder="1" applyAlignment="1" applyProtection="1">
      <alignment horizontal="center"/>
      <protection locked="0"/>
    </xf>
    <xf numFmtId="0" fontId="6" fillId="5" borderId="211" xfId="3" applyBorder="1" applyAlignment="1" applyProtection="1">
      <alignment horizontal="center"/>
      <protection locked="0"/>
    </xf>
    <xf numFmtId="0" fontId="6" fillId="5" borderId="212" xfId="3" applyBorder="1" applyAlignment="1" applyProtection="1">
      <alignment horizontal="center"/>
      <protection locked="0"/>
    </xf>
    <xf numFmtId="0" fontId="6" fillId="5" borderId="213" xfId="3" applyBorder="1" applyAlignment="1" applyProtection="1">
      <alignment horizontal="center"/>
      <protection locked="0"/>
    </xf>
    <xf numFmtId="0" fontId="6" fillId="5" borderId="214" xfId="3" applyBorder="1" applyAlignment="1" applyProtection="1">
      <alignment horizontal="center"/>
      <protection locked="0"/>
    </xf>
    <xf numFmtId="0" fontId="4" fillId="15" borderId="56" xfId="14" applyFill="1" applyBorder="1" applyAlignment="1" applyProtection="1">
      <alignment horizontal="center"/>
      <protection locked="0"/>
    </xf>
    <xf numFmtId="0" fontId="4" fillId="15" borderId="63" xfId="14" applyFill="1" applyBorder="1" applyAlignment="1" applyProtection="1">
      <alignment horizontal="center"/>
      <protection locked="0"/>
    </xf>
    <xf numFmtId="0" fontId="4" fillId="15" borderId="186" xfId="14" applyFill="1" applyBorder="1" applyAlignment="1" applyProtection="1">
      <alignment horizontal="center"/>
      <protection locked="0"/>
    </xf>
    <xf numFmtId="0" fontId="4" fillId="11" borderId="56" xfId="15" applyFill="1" applyBorder="1" applyAlignment="1" applyProtection="1">
      <alignment horizontal="center"/>
      <protection locked="0"/>
    </xf>
    <xf numFmtId="0" fontId="4" fillId="11" borderId="63" xfId="15" applyFill="1" applyBorder="1" applyAlignment="1" applyProtection="1">
      <alignment horizontal="center"/>
      <protection locked="0"/>
    </xf>
    <xf numFmtId="0" fontId="4" fillId="11" borderId="186" xfId="15" applyFill="1" applyBorder="1" applyAlignment="1" applyProtection="1">
      <alignment horizontal="center"/>
      <protection locked="0"/>
    </xf>
    <xf numFmtId="0" fontId="0" fillId="10" borderId="200" xfId="0" applyFill="1" applyBorder="1" applyAlignment="1" applyProtection="1">
      <alignment horizontal="center"/>
      <protection hidden="1"/>
    </xf>
    <xf numFmtId="0" fontId="0" fillId="10" borderId="187" xfId="0" applyFill="1" applyBorder="1" applyAlignment="1" applyProtection="1">
      <alignment horizontal="center"/>
      <protection hidden="1"/>
    </xf>
    <xf numFmtId="1" fontId="6" fillId="5" borderId="15" xfId="3" applyNumberFormat="1" applyBorder="1" applyAlignment="1">
      <alignment horizontal="center"/>
    </xf>
    <xf numFmtId="0" fontId="0" fillId="10" borderId="180" xfId="0" applyFill="1" applyBorder="1" applyAlignment="1" applyProtection="1">
      <alignment horizontal="center"/>
      <protection hidden="1"/>
    </xf>
    <xf numFmtId="1" fontId="6" fillId="5" borderId="215" xfId="3" applyNumberFormat="1" applyBorder="1" applyAlignment="1">
      <alignment horizontal="center"/>
    </xf>
    <xf numFmtId="0" fontId="0" fillId="0" borderId="2" xfId="0" applyBorder="1"/>
    <xf numFmtId="0" fontId="0" fillId="0" borderId="1" xfId="0" applyBorder="1"/>
    <xf numFmtId="1" fontId="21" fillId="9" borderId="7" xfId="7" applyNumberFormat="1" applyFont="1" applyBorder="1" applyAlignment="1" applyProtection="1">
      <alignment horizontal="center" vertical="top"/>
      <protection locked="0" hidden="1"/>
    </xf>
    <xf numFmtId="1" fontId="24" fillId="12" borderId="89" xfId="7" applyNumberFormat="1" applyFont="1" applyFill="1" applyBorder="1" applyAlignment="1" applyProtection="1">
      <alignment horizontal="center" vertical="top"/>
      <protection locked="0" hidden="1"/>
    </xf>
    <xf numFmtId="169" fontId="12" fillId="13" borderId="113" xfId="0" applyNumberFormat="1" applyFont="1" applyFill="1" applyBorder="1" applyAlignment="1" applyProtection="1">
      <alignment horizontal="left" vertical="top"/>
      <protection hidden="1"/>
    </xf>
    <xf numFmtId="0" fontId="1" fillId="15" borderId="0" xfId="0" applyFont="1" applyFill="1" applyBorder="1" applyProtection="1">
      <protection hidden="1"/>
    </xf>
    <xf numFmtId="0" fontId="1" fillId="14" borderId="0" xfId="0" applyFont="1" applyFill="1" applyBorder="1" applyProtection="1">
      <protection hidden="1"/>
    </xf>
    <xf numFmtId="169" fontId="12" fillId="13" borderId="113" xfId="0" applyNumberFormat="1" applyFont="1" applyFill="1" applyBorder="1" applyAlignment="1" applyProtection="1">
      <alignment horizontal="right" vertical="top"/>
      <protection hidden="1"/>
    </xf>
    <xf numFmtId="0" fontId="6" fillId="5" borderId="216" xfId="3" applyBorder="1" applyAlignment="1" applyProtection="1">
      <alignment horizontal="center" vertical="top"/>
      <protection hidden="1"/>
    </xf>
    <xf numFmtId="0" fontId="3" fillId="0" borderId="7" xfId="0" applyFont="1" applyFill="1" applyBorder="1" applyAlignment="1" applyProtection="1">
      <alignment horizontal="center" vertical="top"/>
      <protection hidden="1"/>
    </xf>
    <xf numFmtId="0" fontId="8" fillId="0" borderId="0" xfId="0" applyFont="1" applyFill="1" applyProtection="1">
      <protection locked="0"/>
    </xf>
    <xf numFmtId="0" fontId="40" fillId="28" borderId="0" xfId="10" applyFont="1" applyFill="1" applyBorder="1" applyAlignment="1" applyProtection="1"/>
    <xf numFmtId="0" fontId="2" fillId="28" borderId="0" xfId="0" applyFont="1" applyFill="1" applyProtection="1">
      <protection locked="0"/>
    </xf>
    <xf numFmtId="0" fontId="2" fillId="28" borderId="0" xfId="0" applyFont="1" applyFill="1" applyBorder="1" applyProtection="1">
      <protection locked="0"/>
    </xf>
    <xf numFmtId="0" fontId="0" fillId="0" borderId="10" xfId="0" applyBorder="1" applyAlignment="1" applyProtection="1">
      <alignment horizontal="center"/>
    </xf>
    <xf numFmtId="14" fontId="4" fillId="15" borderId="39" xfId="14" applyNumberFormat="1" applyFill="1" applyBorder="1" applyAlignment="1" applyProtection="1">
      <alignment horizontal="center"/>
      <protection locked="0"/>
    </xf>
    <xf numFmtId="0" fontId="0" fillId="14" borderId="96" xfId="0" applyFill="1" applyBorder="1" applyProtection="1">
      <protection locked="0"/>
    </xf>
    <xf numFmtId="0" fontId="3" fillId="0" borderId="96" xfId="0" applyFont="1" applyFill="1" applyBorder="1" applyAlignment="1" applyProtection="1">
      <alignment horizontal="center" vertical="top"/>
      <protection locked="0" hidden="1"/>
    </xf>
    <xf numFmtId="14" fontId="0" fillId="0" borderId="96" xfId="0" applyNumberFormat="1" applyBorder="1" applyAlignment="1" applyProtection="1">
      <alignment horizontal="center"/>
      <protection locked="0"/>
    </xf>
    <xf numFmtId="0" fontId="0" fillId="23" borderId="96" xfId="0" applyFill="1" applyBorder="1" applyProtection="1">
      <protection locked="0"/>
    </xf>
    <xf numFmtId="14" fontId="4" fillId="15" borderId="81" xfId="15" applyNumberFormat="1" applyFill="1" applyBorder="1" applyAlignment="1" applyProtection="1">
      <alignment horizontal="center"/>
      <protection locked="0"/>
    </xf>
    <xf numFmtId="0" fontId="41" fillId="10" borderId="124" xfId="16" applyFont="1" applyFill="1" applyBorder="1" applyAlignment="1" applyProtection="1">
      <alignment horizontal="center" vertical="center" wrapText="1"/>
      <protection locked="0"/>
    </xf>
    <xf numFmtId="0" fontId="10" fillId="10" borderId="113" xfId="0" applyFont="1" applyFill="1" applyBorder="1" applyAlignment="1" applyProtection="1">
      <alignment horizontal="center" vertical="top" textRotation="90" wrapText="1"/>
      <protection hidden="1"/>
    </xf>
    <xf numFmtId="0" fontId="0" fillId="0" borderId="0" xfId="0" applyFill="1" applyAlignment="1" applyProtection="1">
      <alignment horizontal="center"/>
    </xf>
    <xf numFmtId="0" fontId="0" fillId="0" borderId="115" xfId="0" applyBorder="1" applyProtection="1"/>
    <xf numFmtId="0" fontId="13" fillId="0" borderId="0" xfId="0" applyFont="1" applyProtection="1"/>
    <xf numFmtId="0" fontId="13" fillId="0" borderId="0" xfId="0" applyFont="1" applyAlignment="1" applyProtection="1">
      <alignment horizontal="right"/>
    </xf>
    <xf numFmtId="0" fontId="42" fillId="0" borderId="0" xfId="0" applyFont="1" applyFill="1" applyBorder="1" applyAlignment="1" applyProtection="1">
      <alignment horizontal="center"/>
    </xf>
    <xf numFmtId="0" fontId="16" fillId="0" borderId="0" xfId="0" applyFont="1" applyBorder="1" applyProtection="1"/>
    <xf numFmtId="0" fontId="16" fillId="0" borderId="0" xfId="0" applyFont="1" applyBorder="1" applyAlignment="1" applyProtection="1">
      <alignment horizontal="right"/>
    </xf>
    <xf numFmtId="0" fontId="0" fillId="0" borderId="0" xfId="0" applyBorder="1" applyAlignment="1" applyProtection="1">
      <alignment horizontal="left" vertical="top" wrapText="1"/>
    </xf>
    <xf numFmtId="0" fontId="0" fillId="0" borderId="0" xfId="0" applyFill="1" applyBorder="1" applyProtection="1"/>
    <xf numFmtId="0" fontId="31" fillId="0" borderId="0" xfId="0" applyFont="1" applyAlignment="1" applyProtection="1">
      <alignment horizontal="center"/>
    </xf>
    <xf numFmtId="0" fontId="39" fillId="0" borderId="0" xfId="0" applyFont="1" applyBorder="1" applyProtection="1"/>
    <xf numFmtId="0" fontId="0" fillId="0" borderId="115" xfId="0" applyBorder="1" applyAlignment="1" applyProtection="1">
      <alignment horizontal="right"/>
    </xf>
    <xf numFmtId="0" fontId="0" fillId="0" borderId="0" xfId="0" applyBorder="1" applyAlignment="1" applyProtection="1">
      <alignment horizontal="right"/>
    </xf>
    <xf numFmtId="0" fontId="0" fillId="0" borderId="0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horizontal="left" vertical="center" shrinkToFit="1"/>
    </xf>
    <xf numFmtId="0" fontId="23" fillId="0" borderId="0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right"/>
    </xf>
    <xf numFmtId="0" fontId="0" fillId="0" borderId="115" xfId="0" applyFill="1" applyBorder="1" applyProtection="1"/>
    <xf numFmtId="0" fontId="0" fillId="0" borderId="115" xfId="0" applyFill="1" applyBorder="1" applyAlignment="1" applyProtection="1">
      <alignment horizontal="right"/>
    </xf>
    <xf numFmtId="0" fontId="0" fillId="0" borderId="10" xfId="0" applyBorder="1" applyProtection="1"/>
    <xf numFmtId="0" fontId="0" fillId="0" borderId="111" xfId="0" applyFill="1" applyBorder="1" applyProtection="1"/>
    <xf numFmtId="0" fontId="12" fillId="13" borderId="6" xfId="0" applyFont="1" applyFill="1" applyBorder="1" applyAlignment="1" applyProtection="1">
      <alignment horizontal="center" vertical="top"/>
      <protection hidden="1"/>
    </xf>
    <xf numFmtId="0" fontId="12" fillId="13" borderId="228" xfId="0" applyFont="1" applyFill="1" applyBorder="1" applyAlignment="1" applyProtection="1">
      <alignment horizontal="right" vertical="top"/>
      <protection hidden="1"/>
    </xf>
    <xf numFmtId="0" fontId="12" fillId="13" borderId="49" xfId="0" applyFont="1" applyFill="1" applyBorder="1" applyAlignment="1" applyProtection="1">
      <alignment horizontal="right" vertical="top"/>
      <protection hidden="1"/>
    </xf>
    <xf numFmtId="0" fontId="12" fillId="13" borderId="96" xfId="0" applyFont="1" applyFill="1" applyBorder="1" applyAlignment="1" applyProtection="1">
      <alignment horizontal="right" vertical="top"/>
      <protection hidden="1"/>
    </xf>
    <xf numFmtId="0" fontId="16" fillId="0" borderId="114" xfId="0" applyFont="1" applyBorder="1" applyAlignment="1" applyProtection="1">
      <alignment horizontal="left"/>
      <protection locked="0" hidden="1"/>
    </xf>
    <xf numFmtId="0" fontId="16" fillId="0" borderId="4" xfId="0" applyFont="1" applyBorder="1" applyAlignment="1" applyProtection="1">
      <alignment horizontal="left"/>
      <protection locked="0" hidden="1"/>
    </xf>
    <xf numFmtId="14" fontId="16" fillId="0" borderId="96" xfId="0" applyNumberFormat="1" applyFont="1" applyFill="1" applyBorder="1" applyAlignment="1" applyProtection="1">
      <alignment horizontal="center"/>
      <protection locked="0" hidden="1"/>
    </xf>
    <xf numFmtId="0" fontId="16" fillId="0" borderId="96" xfId="0" applyFont="1" applyFill="1" applyBorder="1" applyAlignment="1" applyProtection="1">
      <alignment horizontal="left" vertical="center"/>
      <protection locked="0" hidden="1"/>
    </xf>
    <xf numFmtId="9" fontId="16" fillId="0" borderId="96" xfId="0" applyNumberFormat="1" applyFont="1" applyBorder="1" applyAlignment="1" applyProtection="1">
      <alignment horizontal="center"/>
      <protection locked="0" hidden="1"/>
    </xf>
    <xf numFmtId="0" fontId="16" fillId="0" borderId="96" xfId="0" applyFont="1" applyBorder="1" applyAlignment="1" applyProtection="1">
      <alignment horizontal="center"/>
      <protection locked="0" hidden="1"/>
    </xf>
    <xf numFmtId="1" fontId="39" fillId="0" borderId="96" xfId="0" applyNumberFormat="1" applyFont="1" applyFill="1" applyBorder="1" applyAlignment="1" applyProtection="1">
      <alignment horizontal="center"/>
      <protection locked="0" hidden="1"/>
    </xf>
    <xf numFmtId="0" fontId="39" fillId="0" borderId="96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 hidden="1"/>
    </xf>
    <xf numFmtId="0" fontId="16" fillId="0" borderId="96" xfId="0" applyFont="1" applyBorder="1" applyAlignment="1" applyProtection="1">
      <alignment horizontal="center"/>
      <protection locked="0"/>
    </xf>
    <xf numFmtId="164" fontId="39" fillId="0" borderId="96" xfId="0" applyNumberFormat="1" applyFont="1" applyFill="1" applyBorder="1" applyAlignment="1" applyProtection="1">
      <alignment horizontal="center"/>
      <protection locked="0" hidden="1"/>
    </xf>
    <xf numFmtId="164" fontId="39" fillId="0" borderId="96" xfId="0" applyNumberFormat="1" applyFont="1" applyFill="1" applyBorder="1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1" fontId="39" fillId="0" borderId="96" xfId="0" applyNumberFormat="1" applyFont="1" applyFill="1" applyBorder="1" applyAlignment="1" applyProtection="1">
      <alignment horizontal="center"/>
      <protection hidden="1"/>
    </xf>
    <xf numFmtId="0" fontId="0" fillId="15" borderId="0" xfId="0" applyFill="1" applyBorder="1" applyAlignment="1" applyProtection="1">
      <alignment horizontal="center"/>
      <protection locked="0"/>
    </xf>
    <xf numFmtId="0" fontId="0" fillId="15" borderId="2" xfId="0" applyFill="1" applyBorder="1" applyAlignment="1" applyProtection="1">
      <alignment horizontal="center"/>
      <protection locked="0"/>
    </xf>
    <xf numFmtId="0" fontId="0" fillId="15" borderId="7" xfId="0" applyFill="1" applyBorder="1" applyAlignment="1" applyProtection="1">
      <alignment horizontal="center"/>
      <protection locked="0"/>
    </xf>
    <xf numFmtId="0" fontId="8" fillId="0" borderId="0" xfId="0" applyFont="1" applyFill="1" applyProtection="1"/>
    <xf numFmtId="9" fontId="8" fillId="15" borderId="229" xfId="0" applyNumberFormat="1" applyFont="1" applyFill="1" applyBorder="1" applyAlignment="1" applyProtection="1">
      <alignment horizontal="center" vertical="top"/>
      <protection hidden="1"/>
    </xf>
    <xf numFmtId="9" fontId="8" fillId="11" borderId="230" xfId="0" applyNumberFormat="1" applyFont="1" applyFill="1" applyBorder="1" applyAlignment="1" applyProtection="1">
      <alignment horizontal="center" vertical="top"/>
      <protection hidden="1"/>
    </xf>
    <xf numFmtId="9" fontId="0" fillId="14" borderId="54" xfId="8" applyFont="1" applyFill="1" applyBorder="1" applyAlignment="1" applyProtection="1">
      <alignment horizontal="center" vertical="top"/>
      <protection hidden="1"/>
    </xf>
    <xf numFmtId="1" fontId="8" fillId="15" borderId="62" xfId="6" applyNumberFormat="1" applyFont="1" applyFill="1" applyBorder="1" applyAlignment="1" applyProtection="1">
      <alignment horizontal="center" vertical="top"/>
      <protection hidden="1"/>
    </xf>
    <xf numFmtId="1" fontId="8" fillId="11" borderId="62" xfId="6" applyNumberFormat="1" applyFont="1" applyFill="1" applyBorder="1" applyAlignment="1" applyProtection="1">
      <alignment horizontal="center" vertical="top"/>
      <protection hidden="1"/>
    </xf>
    <xf numFmtId="1" fontId="4" fillId="14" borderId="52" xfId="6" applyNumberFormat="1" applyFont="1" applyFill="1" applyBorder="1" applyAlignment="1" applyProtection="1">
      <alignment horizontal="center" vertical="top"/>
      <protection hidden="1"/>
    </xf>
    <xf numFmtId="164" fontId="6" fillId="5" borderId="231" xfId="3" applyNumberFormat="1" applyBorder="1" applyAlignment="1" applyProtection="1">
      <alignment horizontal="center" vertical="top"/>
      <protection hidden="1"/>
    </xf>
    <xf numFmtId="1" fontId="3" fillId="5" borderId="232" xfId="2" applyNumberFormat="1" applyFont="1" applyBorder="1" applyAlignment="1" applyProtection="1">
      <alignment horizontal="center" vertical="top"/>
      <protection locked="0"/>
    </xf>
    <xf numFmtId="164" fontId="3" fillId="5" borderId="233" xfId="2" applyNumberFormat="1" applyFont="1" applyBorder="1" applyAlignment="1" applyProtection="1">
      <alignment horizontal="center" vertical="top"/>
      <protection locked="0"/>
    </xf>
    <xf numFmtId="164" fontId="3" fillId="29" borderId="113" xfId="2" applyNumberFormat="1" applyFont="1" applyFill="1" applyBorder="1" applyAlignment="1" applyProtection="1">
      <alignment horizontal="center" vertical="top"/>
      <protection locked="0"/>
    </xf>
    <xf numFmtId="0" fontId="8" fillId="16" borderId="86" xfId="11" applyFont="1" applyBorder="1" applyAlignment="1" applyProtection="1">
      <alignment horizontal="left" vertical="top" wrapText="1"/>
      <protection locked="0"/>
    </xf>
    <xf numFmtId="0" fontId="8" fillId="16" borderId="111" xfId="11" applyFont="1" applyBorder="1" applyAlignment="1" applyProtection="1">
      <alignment horizontal="left" vertical="top" wrapText="1"/>
      <protection locked="0"/>
    </xf>
    <xf numFmtId="0" fontId="8" fillId="16" borderId="112" xfId="11" applyFont="1" applyBorder="1" applyAlignment="1" applyProtection="1">
      <alignment horizontal="left" vertical="top" wrapText="1"/>
      <protection locked="0"/>
    </xf>
    <xf numFmtId="0" fontId="8" fillId="16" borderId="10" xfId="11" applyFont="1" applyBorder="1" applyAlignment="1" applyProtection="1">
      <alignment horizontal="left" vertical="top" wrapText="1"/>
      <protection locked="0"/>
    </xf>
    <xf numFmtId="0" fontId="8" fillId="16" borderId="0" xfId="11" applyFont="1" applyBorder="1" applyAlignment="1" applyProtection="1">
      <alignment horizontal="left" vertical="top" wrapText="1"/>
      <protection locked="0"/>
    </xf>
    <xf numFmtId="0" fontId="8" fillId="16" borderId="22" xfId="11" applyFont="1" applyBorder="1" applyAlignment="1" applyProtection="1">
      <alignment horizontal="left" vertical="top" wrapText="1"/>
      <protection locked="0"/>
    </xf>
    <xf numFmtId="0" fontId="8" fillId="16" borderId="85" xfId="11" applyFont="1" applyBorder="1" applyAlignment="1" applyProtection="1">
      <alignment horizontal="left" vertical="top" wrapText="1"/>
      <protection locked="0"/>
    </xf>
    <xf numFmtId="0" fontId="8" fillId="16" borderId="115" xfId="11" applyFont="1" applyBorder="1" applyAlignment="1" applyProtection="1">
      <alignment horizontal="left" vertical="top" wrapText="1"/>
      <protection locked="0"/>
    </xf>
    <xf numFmtId="0" fontId="8" fillId="16" borderId="130" xfId="11" applyFont="1" applyBorder="1" applyAlignment="1" applyProtection="1">
      <alignment horizontal="left" vertical="top" wrapText="1"/>
      <protection locked="0"/>
    </xf>
    <xf numFmtId="0" fontId="0" fillId="2" borderId="44" xfId="0" applyFill="1" applyBorder="1" applyAlignment="1">
      <alignment horizontal="left"/>
    </xf>
    <xf numFmtId="0" fontId="0" fillId="2" borderId="45" xfId="0" applyFill="1" applyBorder="1" applyAlignment="1">
      <alignment horizontal="left"/>
    </xf>
    <xf numFmtId="9" fontId="0" fillId="2" borderId="44" xfId="8" applyFont="1" applyFill="1" applyBorder="1" applyAlignment="1">
      <alignment horizontal="center"/>
    </xf>
    <xf numFmtId="9" fontId="0" fillId="2" borderId="45" xfId="8" applyFont="1" applyFill="1" applyBorder="1" applyAlignment="1">
      <alignment horizontal="center"/>
    </xf>
    <xf numFmtId="0" fontId="0" fillId="10" borderId="44" xfId="0" applyFill="1" applyBorder="1" applyAlignment="1">
      <alignment horizontal="center"/>
    </xf>
    <xf numFmtId="0" fontId="0" fillId="10" borderId="45" xfId="0" applyFill="1" applyBorder="1" applyAlignment="1">
      <alignment horizontal="center"/>
    </xf>
    <xf numFmtId="0" fontId="0" fillId="10" borderId="46" xfId="0" applyFill="1" applyBorder="1" applyAlignment="1">
      <alignment horizontal="center"/>
    </xf>
    <xf numFmtId="14" fontId="1" fillId="0" borderId="5" xfId="0" applyNumberFormat="1" applyFont="1" applyFill="1" applyBorder="1" applyAlignment="1" applyProtection="1">
      <alignment horizontal="center" vertical="center" textRotation="90"/>
      <protection locked="0"/>
    </xf>
    <xf numFmtId="14" fontId="1" fillId="0" borderId="3" xfId="0" applyNumberFormat="1" applyFont="1" applyFill="1" applyBorder="1" applyAlignment="1" applyProtection="1">
      <alignment horizontal="center" vertical="center" textRotation="90"/>
      <protection locked="0"/>
    </xf>
    <xf numFmtId="14" fontId="1" fillId="0" borderId="59" xfId="0" applyNumberFormat="1" applyFont="1" applyFill="1" applyBorder="1" applyAlignment="1" applyProtection="1">
      <alignment horizontal="center" vertical="center" textRotation="90"/>
      <protection locked="0"/>
    </xf>
    <xf numFmtId="14" fontId="1" fillId="0" borderId="27" xfId="0" applyNumberFormat="1" applyFont="1" applyFill="1" applyBorder="1" applyAlignment="1" applyProtection="1">
      <alignment horizontal="center" vertical="center" textRotation="90"/>
      <protection locked="0"/>
    </xf>
    <xf numFmtId="14" fontId="1" fillId="0" borderId="28" xfId="0" applyNumberFormat="1" applyFont="1" applyFill="1" applyBorder="1" applyAlignment="1" applyProtection="1">
      <alignment horizontal="center" vertical="center" textRotation="90"/>
      <protection locked="0"/>
    </xf>
    <xf numFmtId="0" fontId="21" fillId="9" borderId="89" xfId="7" applyFont="1" applyBorder="1" applyAlignment="1" applyProtection="1">
      <alignment horizontal="left" vertical="top"/>
      <protection hidden="1"/>
    </xf>
    <xf numFmtId="0" fontId="21" fillId="9" borderId="89" xfId="7" applyFont="1" applyBorder="1" applyAlignment="1" applyProtection="1">
      <alignment horizontal="right" vertical="top"/>
      <protection hidden="1"/>
    </xf>
    <xf numFmtId="0" fontId="24" fillId="12" borderId="89" xfId="7" applyFont="1" applyFill="1" applyBorder="1" applyAlignment="1" applyProtection="1">
      <alignment horizontal="left" vertical="top"/>
      <protection hidden="1"/>
    </xf>
    <xf numFmtId="0" fontId="24" fillId="12" borderId="89" xfId="7" applyFont="1" applyFill="1" applyBorder="1" applyAlignment="1" applyProtection="1">
      <alignment horizontal="right" vertical="top"/>
      <protection hidden="1"/>
    </xf>
    <xf numFmtId="0" fontId="24" fillId="12" borderId="7" xfId="7" applyFont="1" applyFill="1" applyBorder="1" applyAlignment="1" applyProtection="1">
      <alignment horizontal="left" vertical="top"/>
      <protection hidden="1"/>
    </xf>
    <xf numFmtId="0" fontId="21" fillId="9" borderId="7" xfId="7" applyFont="1" applyBorder="1" applyAlignment="1" applyProtection="1">
      <alignment horizontal="left" vertical="top"/>
      <protection hidden="1"/>
    </xf>
    <xf numFmtId="0" fontId="0" fillId="0" borderId="39" xfId="6" applyFont="1" applyFill="1" applyBorder="1" applyAlignment="1" applyProtection="1">
      <alignment horizontal="left" vertical="top" wrapText="1"/>
      <protection locked="0" hidden="1"/>
    </xf>
    <xf numFmtId="0" fontId="4" fillId="0" borderId="27" xfId="6" applyFont="1" applyFill="1" applyBorder="1" applyAlignment="1" applyProtection="1">
      <alignment horizontal="left" vertical="top" wrapText="1"/>
      <protection locked="0" hidden="1"/>
    </xf>
    <xf numFmtId="0" fontId="4" fillId="0" borderId="28" xfId="6" applyFont="1" applyFill="1" applyBorder="1" applyAlignment="1" applyProtection="1">
      <alignment horizontal="left" vertical="top" wrapText="1"/>
      <protection locked="0" hidden="1"/>
    </xf>
    <xf numFmtId="0" fontId="4" fillId="0" borderId="39" xfId="6" applyFont="1" applyFill="1" applyBorder="1" applyAlignment="1" applyProtection="1">
      <alignment horizontal="left" vertical="top" wrapText="1"/>
      <protection locked="0" hidden="1"/>
    </xf>
    <xf numFmtId="0" fontId="0" fillId="15" borderId="96" xfId="0" applyFill="1" applyBorder="1" applyAlignment="1">
      <alignment horizontal="center"/>
    </xf>
    <xf numFmtId="0" fontId="0" fillId="15" borderId="44" xfId="0" applyFill="1" applyBorder="1" applyAlignment="1">
      <alignment horizontal="center"/>
    </xf>
    <xf numFmtId="0" fontId="0" fillId="15" borderId="46" xfId="0" applyFill="1" applyBorder="1" applyAlignment="1">
      <alignment horizontal="center"/>
    </xf>
    <xf numFmtId="0" fontId="1" fillId="22" borderId="44" xfId="0" applyFont="1" applyFill="1" applyBorder="1" applyAlignment="1">
      <alignment horizontal="center"/>
    </xf>
    <xf numFmtId="0" fontId="1" fillId="22" borderId="45" xfId="0" applyFont="1" applyFill="1" applyBorder="1" applyAlignment="1">
      <alignment horizontal="center"/>
    </xf>
    <xf numFmtId="0" fontId="1" fillId="22" borderId="46" xfId="0" applyFont="1" applyFill="1" applyBorder="1" applyAlignment="1">
      <alignment horizontal="center"/>
    </xf>
    <xf numFmtId="0" fontId="8" fillId="15" borderId="96" xfId="0" applyNumberFormat="1" applyFont="1" applyFill="1" applyBorder="1" applyAlignment="1">
      <alignment horizontal="center"/>
    </xf>
    <xf numFmtId="0" fontId="0" fillId="10" borderId="96" xfId="0" applyFont="1" applyFill="1" applyBorder="1" applyAlignment="1">
      <alignment horizontal="center"/>
    </xf>
    <xf numFmtId="0" fontId="43" fillId="0" borderId="96" xfId="0" applyFont="1" applyFill="1" applyBorder="1" applyAlignment="1" applyProtection="1">
      <alignment horizontal="left" vertical="center" shrinkToFit="1"/>
    </xf>
    <xf numFmtId="0" fontId="1" fillId="0" borderId="0" xfId="0" applyFont="1" applyFill="1" applyBorder="1" applyAlignment="1" applyProtection="1">
      <alignment horizontal="center"/>
    </xf>
    <xf numFmtId="0" fontId="34" fillId="0" borderId="96" xfId="0" applyFont="1" applyFill="1" applyBorder="1" applyAlignment="1" applyProtection="1">
      <alignment horizontal="right" vertical="center" wrapText="1"/>
    </xf>
    <xf numFmtId="0" fontId="43" fillId="0" borderId="86" xfId="0" applyFont="1" applyFill="1" applyBorder="1" applyAlignment="1" applyProtection="1">
      <alignment horizontal="left" vertical="center" wrapText="1" shrinkToFit="1"/>
    </xf>
    <xf numFmtId="0" fontId="43" fillId="0" borderId="111" xfId="0" applyFont="1" applyFill="1" applyBorder="1" applyAlignment="1" applyProtection="1">
      <alignment horizontal="left" vertical="center" wrapText="1" shrinkToFit="1"/>
    </xf>
    <xf numFmtId="0" fontId="43" fillId="0" borderId="112" xfId="0" applyFont="1" applyFill="1" applyBorder="1" applyAlignment="1" applyProtection="1">
      <alignment horizontal="left" vertical="center" wrapText="1" shrinkToFit="1"/>
    </xf>
    <xf numFmtId="0" fontId="43" fillId="0" borderId="85" xfId="0" applyFont="1" applyFill="1" applyBorder="1" applyAlignment="1" applyProtection="1">
      <alignment horizontal="left" vertical="center" wrapText="1" shrinkToFit="1"/>
    </xf>
    <xf numFmtId="0" fontId="43" fillId="0" borderId="115" xfId="0" applyFont="1" applyFill="1" applyBorder="1" applyAlignment="1" applyProtection="1">
      <alignment horizontal="left" vertical="center" wrapText="1" shrinkToFit="1"/>
    </xf>
    <xf numFmtId="0" fontId="43" fillId="0" borderId="130" xfId="0" applyFont="1" applyFill="1" applyBorder="1" applyAlignment="1" applyProtection="1">
      <alignment horizontal="left" vertical="center" wrapText="1" shrinkToFit="1"/>
    </xf>
    <xf numFmtId="0" fontId="43" fillId="0" borderId="96" xfId="0" applyFont="1" applyFill="1" applyBorder="1" applyAlignment="1" applyProtection="1">
      <alignment horizontal="left" vertical="center" wrapText="1"/>
    </xf>
    <xf numFmtId="0" fontId="34" fillId="0" borderId="96" xfId="0" applyFont="1" applyFill="1" applyBorder="1" applyAlignment="1" applyProtection="1">
      <alignment horizontal="right" vertical="center" shrinkToFit="1"/>
    </xf>
    <xf numFmtId="0" fontId="23" fillId="0" borderId="0" xfId="0" applyFont="1" applyFill="1" applyBorder="1" applyAlignment="1" applyProtection="1">
      <alignment horizontal="center"/>
    </xf>
    <xf numFmtId="0" fontId="0" fillId="0" borderId="86" xfId="0" applyFont="1" applyBorder="1" applyAlignment="1" applyProtection="1">
      <alignment horizontal="left" vertical="center" wrapText="1"/>
    </xf>
    <xf numFmtId="0" fontId="0" fillId="0" borderId="111" xfId="0" applyFont="1" applyBorder="1" applyAlignment="1" applyProtection="1">
      <alignment horizontal="left" vertical="center" wrapText="1"/>
    </xf>
    <xf numFmtId="0" fontId="0" fillId="0" borderId="112" xfId="0" applyFont="1" applyBorder="1" applyAlignment="1" applyProtection="1">
      <alignment horizontal="left" vertical="center" wrapText="1"/>
    </xf>
    <xf numFmtId="0" fontId="0" fillId="0" borderId="85" xfId="0" applyFont="1" applyBorder="1" applyAlignment="1" applyProtection="1">
      <alignment horizontal="left" vertical="center" wrapText="1"/>
    </xf>
    <xf numFmtId="0" fontId="0" fillId="0" borderId="115" xfId="0" applyFont="1" applyBorder="1" applyAlignment="1" applyProtection="1">
      <alignment horizontal="left" vertical="center" wrapText="1"/>
    </xf>
    <xf numFmtId="0" fontId="0" fillId="0" borderId="130" xfId="0" applyFont="1" applyBorder="1" applyAlignment="1" applyProtection="1">
      <alignment horizontal="left" vertical="center" wrapText="1"/>
    </xf>
    <xf numFmtId="0" fontId="0" fillId="0" borderId="0" xfId="0" applyFill="1" applyAlignment="1" applyProtection="1">
      <alignment horizontal="center"/>
    </xf>
    <xf numFmtId="0" fontId="0" fillId="0" borderId="86" xfId="0" applyBorder="1" applyAlignment="1" applyProtection="1">
      <alignment horizontal="right" vertical="center" wrapText="1"/>
    </xf>
    <xf numFmtId="0" fontId="0" fillId="0" borderId="111" xfId="0" applyBorder="1" applyAlignment="1" applyProtection="1">
      <alignment horizontal="right" vertical="center" wrapText="1"/>
    </xf>
    <xf numFmtId="0" fontId="0" fillId="0" borderId="112" xfId="0" applyBorder="1" applyAlignment="1" applyProtection="1">
      <alignment horizontal="right" vertical="center" wrapText="1"/>
    </xf>
    <xf numFmtId="0" fontId="0" fillId="0" borderId="85" xfId="0" applyBorder="1" applyAlignment="1" applyProtection="1">
      <alignment horizontal="right" vertical="center" wrapText="1"/>
    </xf>
    <xf numFmtId="0" fontId="0" fillId="0" borderId="115" xfId="0" applyBorder="1" applyAlignment="1" applyProtection="1">
      <alignment horizontal="right" vertical="center" wrapText="1"/>
    </xf>
    <xf numFmtId="0" fontId="0" fillId="0" borderId="130" xfId="0" applyBorder="1" applyAlignment="1" applyProtection="1">
      <alignment horizontal="right" vertical="center" wrapText="1"/>
    </xf>
    <xf numFmtId="0" fontId="23" fillId="0" borderId="0" xfId="0" applyFont="1" applyFill="1" applyAlignment="1" applyProtection="1">
      <alignment horizontal="center"/>
    </xf>
    <xf numFmtId="0" fontId="0" fillId="0" borderId="96" xfId="0" applyBorder="1" applyAlignment="1" applyProtection="1">
      <alignment horizontal="left" vertical="top" wrapText="1"/>
    </xf>
    <xf numFmtId="0" fontId="0" fillId="0" borderId="96" xfId="0" applyFont="1" applyBorder="1" applyAlignment="1" applyProtection="1">
      <alignment horizontal="left" vertical="top" wrapText="1"/>
    </xf>
    <xf numFmtId="0" fontId="42" fillId="0" borderId="0" xfId="0" applyFont="1" applyFill="1" applyBorder="1" applyAlignment="1" applyProtection="1">
      <alignment horizontal="center"/>
    </xf>
    <xf numFmtId="0" fontId="31" fillId="0" borderId="0" xfId="0" applyFont="1" applyFill="1" applyAlignment="1" applyProtection="1">
      <alignment horizontal="center"/>
    </xf>
    <xf numFmtId="0" fontId="0" fillId="0" borderId="221" xfId="0" applyBorder="1" applyAlignment="1" applyProtection="1">
      <alignment horizontal="center" vertical="center"/>
    </xf>
    <xf numFmtId="0" fontId="0" fillId="0" borderId="219" xfId="0" applyBorder="1" applyAlignment="1" applyProtection="1">
      <alignment horizontal="center" vertical="center"/>
    </xf>
    <xf numFmtId="0" fontId="16" fillId="0" borderId="220" xfId="0" applyFont="1" applyFill="1" applyBorder="1" applyAlignment="1" applyProtection="1">
      <alignment horizontal="left" vertical="center" wrapText="1"/>
    </xf>
    <xf numFmtId="0" fontId="16" fillId="0" borderId="200" xfId="0" applyFont="1" applyFill="1" applyBorder="1" applyAlignment="1" applyProtection="1">
      <alignment horizontal="left" vertical="center" wrapText="1"/>
    </xf>
    <xf numFmtId="0" fontId="0" fillId="0" borderId="28" xfId="0" applyBorder="1" applyAlignment="1" applyProtection="1">
      <alignment horizontal="center" vertical="center"/>
    </xf>
    <xf numFmtId="0" fontId="16" fillId="0" borderId="14" xfId="0" applyFont="1" applyFill="1" applyBorder="1" applyAlignment="1" applyProtection="1">
      <alignment horizontal="left" vertical="center" wrapText="1"/>
    </xf>
    <xf numFmtId="0" fontId="0" fillId="0" borderId="217" xfId="0" applyBorder="1" applyAlignment="1" applyProtection="1">
      <alignment horizontal="center" vertical="center"/>
    </xf>
    <xf numFmtId="0" fontId="0" fillId="0" borderId="161" xfId="0" applyBorder="1" applyAlignment="1" applyProtection="1">
      <alignment horizontal="center" vertical="center"/>
    </xf>
    <xf numFmtId="0" fontId="16" fillId="0" borderId="165" xfId="0" applyFont="1" applyFill="1" applyBorder="1" applyAlignment="1" applyProtection="1">
      <alignment horizontal="left" vertical="center" wrapText="1"/>
    </xf>
    <xf numFmtId="0" fontId="16" fillId="0" borderId="170" xfId="0" applyFont="1" applyFill="1" applyBorder="1" applyAlignment="1" applyProtection="1">
      <alignment horizontal="left" vertical="center" wrapText="1"/>
    </xf>
    <xf numFmtId="0" fontId="0" fillId="0" borderId="39" xfId="0" applyBorder="1" applyAlignment="1" applyProtection="1">
      <alignment horizontal="center" vertical="center"/>
    </xf>
    <xf numFmtId="0" fontId="16" fillId="0" borderId="29" xfId="0" applyFont="1" applyFill="1" applyBorder="1" applyAlignment="1" applyProtection="1">
      <alignment horizontal="left" vertical="center" wrapText="1"/>
    </xf>
    <xf numFmtId="0" fontId="0" fillId="0" borderId="160" xfId="0" applyBorder="1" applyAlignment="1" applyProtection="1">
      <alignment horizontal="center" vertical="center"/>
    </xf>
    <xf numFmtId="0" fontId="0" fillId="0" borderId="159" xfId="0" applyBorder="1" applyAlignment="1" applyProtection="1">
      <alignment horizontal="center" vertical="center"/>
    </xf>
    <xf numFmtId="0" fontId="16" fillId="0" borderId="169" xfId="0" applyFont="1" applyFill="1" applyBorder="1" applyAlignment="1" applyProtection="1">
      <alignment horizontal="left" vertical="center" wrapText="1"/>
    </xf>
    <xf numFmtId="0" fontId="16" fillId="0" borderId="164" xfId="0" applyFont="1" applyFill="1" applyBorder="1" applyAlignment="1" applyProtection="1">
      <alignment horizontal="left" vertical="center" wrapText="1"/>
    </xf>
    <xf numFmtId="0" fontId="0" fillId="0" borderId="218" xfId="0" applyBorder="1" applyAlignment="1" applyProtection="1">
      <alignment horizontal="center" vertical="center"/>
    </xf>
    <xf numFmtId="0" fontId="16" fillId="0" borderId="167" xfId="0" applyFont="1" applyFill="1" applyBorder="1" applyAlignment="1" applyProtection="1">
      <alignment horizontal="left" vertical="center" wrapText="1"/>
    </xf>
    <xf numFmtId="0" fontId="0" fillId="0" borderId="158" xfId="0" applyBorder="1" applyAlignment="1" applyProtection="1">
      <alignment horizontal="center" vertical="center"/>
    </xf>
    <xf numFmtId="0" fontId="16" fillId="0" borderId="158" xfId="0" applyFont="1" applyFill="1" applyBorder="1" applyAlignment="1" applyProtection="1">
      <alignment horizontal="left" vertical="center" wrapText="1"/>
    </xf>
    <xf numFmtId="0" fontId="16" fillId="0" borderId="159" xfId="0" applyFont="1" applyFill="1" applyBorder="1" applyAlignment="1" applyProtection="1">
      <alignment horizontal="left" vertical="center" wrapText="1"/>
    </xf>
    <xf numFmtId="0" fontId="0" fillId="0" borderId="222" xfId="0" applyBorder="1" applyAlignment="1" applyProtection="1">
      <alignment horizontal="center" vertical="center"/>
    </xf>
    <xf numFmtId="0" fontId="0" fillId="0" borderId="223" xfId="0" applyBorder="1" applyAlignment="1" applyProtection="1">
      <alignment horizontal="center" vertical="center"/>
    </xf>
    <xf numFmtId="0" fontId="0" fillId="0" borderId="224" xfId="0" applyBorder="1" applyAlignment="1" applyProtection="1">
      <alignment horizontal="center" vertical="center"/>
    </xf>
    <xf numFmtId="0" fontId="0" fillId="0" borderId="225" xfId="0" applyBorder="1" applyAlignment="1" applyProtection="1">
      <alignment horizontal="center" vertical="center"/>
    </xf>
    <xf numFmtId="0" fontId="0" fillId="0" borderId="226" xfId="0" applyBorder="1" applyAlignment="1" applyProtection="1">
      <alignment horizontal="center" vertical="center"/>
    </xf>
    <xf numFmtId="0" fontId="0" fillId="0" borderId="227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right" vertical="center" shrinkToFit="1"/>
    </xf>
    <xf numFmtId="0" fontId="0" fillId="0" borderId="45" xfId="0" applyBorder="1" applyAlignment="1" applyProtection="1">
      <alignment horizontal="right" vertical="center" shrinkToFit="1"/>
    </xf>
    <xf numFmtId="0" fontId="0" fillId="0" borderId="46" xfId="0" applyBorder="1" applyAlignment="1" applyProtection="1">
      <alignment horizontal="right" vertical="center" shrinkToFit="1"/>
    </xf>
    <xf numFmtId="0" fontId="0" fillId="0" borderId="96" xfId="0" applyBorder="1" applyAlignment="1" applyProtection="1">
      <alignment horizontal="center" vertical="center" shrinkToFit="1"/>
    </xf>
    <xf numFmtId="1" fontId="7" fillId="10" borderId="39" xfId="0" applyNumberFormat="1" applyFont="1" applyFill="1" applyBorder="1" applyAlignment="1" applyProtection="1">
      <alignment horizontal="center" vertical="center" textRotation="90"/>
      <protection locked="0"/>
    </xf>
    <xf numFmtId="1" fontId="7" fillId="10" borderId="27" xfId="0" applyNumberFormat="1" applyFont="1" applyFill="1" applyBorder="1" applyAlignment="1" applyProtection="1">
      <alignment horizontal="center" vertical="center" textRotation="90"/>
      <protection locked="0"/>
    </xf>
    <xf numFmtId="1" fontId="7" fillId="10" borderId="28" xfId="0" applyNumberFormat="1" applyFont="1" applyFill="1" applyBorder="1" applyAlignment="1" applyProtection="1">
      <alignment horizontal="center" vertical="center" textRotation="90"/>
      <protection locked="0"/>
    </xf>
    <xf numFmtId="1" fontId="7" fillId="10" borderId="39" xfId="0" applyNumberFormat="1" applyFont="1" applyFill="1" applyBorder="1" applyAlignment="1" applyProtection="1">
      <alignment horizontal="center" vertical="center" textRotation="90" wrapText="1"/>
      <protection locked="0"/>
    </xf>
    <xf numFmtId="0" fontId="0" fillId="0" borderId="27" xfId="0" applyBorder="1"/>
    <xf numFmtId="0" fontId="0" fillId="0" borderId="28" xfId="0" applyBorder="1"/>
    <xf numFmtId="0" fontId="12" fillId="10" borderId="44" xfId="0" applyFont="1" applyFill="1" applyBorder="1" applyAlignment="1" applyProtection="1">
      <alignment horizontal="center"/>
      <protection hidden="1"/>
    </xf>
    <xf numFmtId="0" fontId="12" fillId="10" borderId="45" xfId="0" applyFont="1" applyFill="1" applyBorder="1" applyAlignment="1" applyProtection="1">
      <alignment horizontal="center"/>
      <protection hidden="1"/>
    </xf>
    <xf numFmtId="0" fontId="12" fillId="10" borderId="46" xfId="0" applyFont="1" applyFill="1" applyBorder="1" applyAlignment="1" applyProtection="1">
      <alignment horizontal="center"/>
      <protection hidden="1"/>
    </xf>
    <xf numFmtId="0" fontId="39" fillId="10" borderId="8" xfId="0" applyFont="1" applyFill="1" applyBorder="1" applyAlignment="1">
      <alignment horizontal="center"/>
    </xf>
    <xf numFmtId="0" fontId="39" fillId="10" borderId="7" xfId="0" applyFont="1" applyFill="1" applyBorder="1" applyAlignment="1">
      <alignment horizontal="center"/>
    </xf>
    <xf numFmtId="0" fontId="39" fillId="10" borderId="6" xfId="0" applyFont="1" applyFill="1" applyBorder="1" applyAlignment="1">
      <alignment horizontal="center"/>
    </xf>
    <xf numFmtId="0" fontId="12" fillId="10" borderId="44" xfId="0" applyFont="1" applyFill="1" applyBorder="1" applyAlignment="1" applyProtection="1">
      <alignment horizontal="right"/>
      <protection hidden="1"/>
    </xf>
    <xf numFmtId="0" fontId="12" fillId="10" borderId="46" xfId="0" applyFont="1" applyFill="1" applyBorder="1" applyAlignment="1" applyProtection="1">
      <alignment horizontal="right"/>
      <protection hidden="1"/>
    </xf>
    <xf numFmtId="0" fontId="39" fillId="10" borderId="195" xfId="0" applyFont="1" applyFill="1" applyBorder="1" applyAlignment="1">
      <alignment horizontal="center"/>
    </xf>
    <xf numFmtId="0" fontId="39" fillId="10" borderId="196" xfId="0" applyFont="1" applyFill="1" applyBorder="1" applyAlignment="1">
      <alignment horizontal="center"/>
    </xf>
    <xf numFmtId="0" fontId="39" fillId="10" borderId="193" xfId="0" applyFont="1" applyFill="1" applyBorder="1" applyAlignment="1">
      <alignment horizontal="center"/>
    </xf>
    <xf numFmtId="0" fontId="39" fillId="10" borderId="194" xfId="0" applyFont="1" applyFill="1" applyBorder="1" applyAlignment="1">
      <alignment horizontal="center"/>
    </xf>
    <xf numFmtId="0" fontId="39" fillId="10" borderId="197" xfId="0" applyFont="1" applyFill="1" applyBorder="1" applyAlignment="1">
      <alignment horizontal="center"/>
    </xf>
    <xf numFmtId="0" fontId="6" fillId="5" borderId="204" xfId="3" applyBorder="1" applyAlignment="1" applyProtection="1">
      <alignment horizontal="center" wrapText="1"/>
      <protection hidden="1"/>
    </xf>
    <xf numFmtId="0" fontId="6" fillId="5" borderId="203" xfId="3" applyBorder="1" applyAlignment="1" applyProtection="1">
      <alignment horizontal="center" wrapText="1"/>
      <protection hidden="1"/>
    </xf>
    <xf numFmtId="0" fontId="30" fillId="0" borderId="0" xfId="0" applyFont="1" applyAlignment="1">
      <alignment horizontal="center"/>
    </xf>
    <xf numFmtId="14" fontId="1" fillId="0" borderId="27" xfId="0" applyNumberFormat="1" applyFont="1" applyFill="1" applyBorder="1" applyAlignment="1" applyProtection="1">
      <alignment horizontal="center" vertical="top" textRotation="90"/>
      <protection locked="0"/>
    </xf>
    <xf numFmtId="14" fontId="1" fillId="0" borderId="28" xfId="0" applyNumberFormat="1" applyFont="1" applyFill="1" applyBorder="1" applyAlignment="1" applyProtection="1">
      <alignment horizontal="center" vertical="top" textRotation="90"/>
      <protection locked="0"/>
    </xf>
    <xf numFmtId="0" fontId="12" fillId="12" borderId="8" xfId="0" applyFont="1" applyFill="1" applyBorder="1" applyAlignment="1" applyProtection="1">
      <alignment horizontal="center" vertical="top"/>
      <protection hidden="1"/>
    </xf>
    <xf numFmtId="0" fontId="12" fillId="12" borderId="7" xfId="0" applyFont="1" applyFill="1" applyBorder="1" applyAlignment="1" applyProtection="1">
      <alignment horizontal="center" vertical="top"/>
      <protection hidden="1"/>
    </xf>
    <xf numFmtId="0" fontId="0" fillId="0" borderId="27" xfId="0" applyBorder="1" applyProtection="1">
      <protection locked="0"/>
    </xf>
    <xf numFmtId="0" fontId="0" fillId="0" borderId="28" xfId="0" applyBorder="1" applyProtection="1">
      <protection locked="0"/>
    </xf>
    <xf numFmtId="0" fontId="12" fillId="9" borderId="8" xfId="7" applyFont="1" applyBorder="1" applyAlignment="1" applyProtection="1">
      <alignment horizontal="center" vertical="top"/>
      <protection hidden="1"/>
    </xf>
    <xf numFmtId="0" fontId="16" fillId="0" borderId="7" xfId="0" applyFont="1" applyBorder="1" applyProtection="1">
      <protection hidden="1"/>
    </xf>
    <xf numFmtId="0" fontId="10" fillId="9" borderId="8" xfId="7" applyFont="1" applyBorder="1" applyAlignment="1" applyProtection="1">
      <alignment horizontal="center" vertical="top"/>
      <protection hidden="1"/>
    </xf>
    <xf numFmtId="0" fontId="18" fillId="0" borderId="7" xfId="0" applyFont="1" applyBorder="1" applyProtection="1">
      <protection hidden="1"/>
    </xf>
    <xf numFmtId="0" fontId="44" fillId="0" borderId="0" xfId="0" applyFont="1" applyAlignment="1">
      <alignment horizontal="left" vertical="top" wrapText="1"/>
    </xf>
    <xf numFmtId="0" fontId="1" fillId="15" borderId="0" xfId="0" applyFont="1" applyFill="1" applyBorder="1" applyAlignment="1" applyProtection="1">
      <alignment horizontal="left" vertical="center"/>
      <protection hidden="1"/>
    </xf>
    <xf numFmtId="0" fontId="12" fillId="13" borderId="0" xfId="0" applyFont="1" applyFill="1" applyBorder="1" applyAlignment="1" applyProtection="1">
      <alignment horizontal="center" vertical="top"/>
      <protection hidden="1"/>
    </xf>
    <xf numFmtId="0" fontId="12" fillId="13" borderId="22" xfId="0" applyFont="1" applyFill="1" applyBorder="1" applyAlignment="1" applyProtection="1">
      <alignment horizontal="center" vertical="top"/>
      <protection hidden="1"/>
    </xf>
    <xf numFmtId="0" fontId="1" fillId="14" borderId="0" xfId="0" applyFont="1" applyFill="1" applyBorder="1" applyAlignment="1" applyProtection="1">
      <alignment horizontal="left" vertical="top" wrapText="1"/>
      <protection hidden="1"/>
    </xf>
    <xf numFmtId="0" fontId="7" fillId="28" borderId="0" xfId="0" applyFont="1" applyFill="1" applyAlignment="1" applyProtection="1">
      <alignment horizontal="center"/>
      <protection hidden="1"/>
    </xf>
  </cellXfs>
  <cellStyles count="17">
    <cellStyle name="20% - Акцент5" xfId="14" builtinId="46"/>
    <cellStyle name="20% - Акцент6" xfId="15" builtinId="50"/>
    <cellStyle name="40% - Акцент2" xfId="6" builtinId="35"/>
    <cellStyle name="40% - Акцент6" xfId="16" builtinId="51"/>
    <cellStyle name="60% - Акцент1" xfId="4" builtinId="32"/>
    <cellStyle name="Акцент1" xfId="1" builtinId="29"/>
    <cellStyle name="Акцент2" xfId="5" builtinId="33"/>
    <cellStyle name="Акцент6" xfId="7" builtinId="49"/>
    <cellStyle name="Вывод" xfId="2" builtinId="21"/>
    <cellStyle name="Вычисление" xfId="3" builtinId="22"/>
    <cellStyle name="Гиперссылка" xfId="10" builtinId="8"/>
    <cellStyle name="Обычный" xfId="0" builtinId="0"/>
    <cellStyle name="Обычный 2" xfId="12"/>
    <cellStyle name="Примечание" xfId="11" builtinId="10"/>
    <cellStyle name="Процентный" xfId="8" builtinId="5"/>
    <cellStyle name="Процентный 2" xfId="13"/>
    <cellStyle name="Стиль 1" xfId="9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CC00"/>
      <color rgb="FF0033CC"/>
      <color rgb="FFCCFFCC"/>
      <color rgb="FFCCCCFF"/>
      <color rgb="FFFF6699"/>
      <color rgb="FFCCFF33"/>
      <color rgb="FFCCFF99"/>
      <color rgb="FF99CCFF"/>
      <color rgb="FFE78C07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F!$A$1:$A$101</c:f>
              <c:numCache>
                <c:formatCode>0%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F!$B$1:$B$101</c:f>
              <c:numCache>
                <c:formatCode>0.00</c:formatCode>
                <c:ptCount val="101"/>
                <c:pt idx="0">
                  <c:v>-1E-3</c:v>
                </c:pt>
                <c:pt idx="1">
                  <c:v>0</c:v>
                </c:pt>
                <c:pt idx="2">
                  <c:v>1E-3</c:v>
                </c:pt>
                <c:pt idx="3">
                  <c:v>2E-3</c:v>
                </c:pt>
                <c:pt idx="4">
                  <c:v>3.0000000000000001E-3</c:v>
                </c:pt>
                <c:pt idx="5">
                  <c:v>4.0000000000000001E-3</c:v>
                </c:pt>
                <c:pt idx="6">
                  <c:v>5.0000000000000001E-3</c:v>
                </c:pt>
                <c:pt idx="7">
                  <c:v>6.0000000000000001E-3</c:v>
                </c:pt>
                <c:pt idx="8">
                  <c:v>7.0000000000000001E-3</c:v>
                </c:pt>
                <c:pt idx="9">
                  <c:v>8.0000000000000002E-3</c:v>
                </c:pt>
                <c:pt idx="10">
                  <c:v>8.9999999999999993E-3</c:v>
                </c:pt>
                <c:pt idx="11">
                  <c:v>0.01</c:v>
                </c:pt>
                <c:pt idx="12">
                  <c:v>1.0999999999999999E-2</c:v>
                </c:pt>
                <c:pt idx="13">
                  <c:v>1.2E-2</c:v>
                </c:pt>
                <c:pt idx="14">
                  <c:v>1.4999999999999999E-2</c:v>
                </c:pt>
                <c:pt idx="15">
                  <c:v>1.7999999999999999E-2</c:v>
                </c:pt>
                <c:pt idx="16">
                  <c:v>2.1000000000000001E-2</c:v>
                </c:pt>
                <c:pt idx="17">
                  <c:v>2.4E-2</c:v>
                </c:pt>
                <c:pt idx="18">
                  <c:v>2.7E-2</c:v>
                </c:pt>
                <c:pt idx="19">
                  <c:v>0.03</c:v>
                </c:pt>
                <c:pt idx="20">
                  <c:v>0.03</c:v>
                </c:pt>
                <c:pt idx="21">
                  <c:v>0.04</c:v>
                </c:pt>
                <c:pt idx="22">
                  <c:v>0.05</c:v>
                </c:pt>
                <c:pt idx="23">
                  <c:v>0.06</c:v>
                </c:pt>
                <c:pt idx="24">
                  <c:v>7.0000000000000007E-2</c:v>
                </c:pt>
                <c:pt idx="25">
                  <c:v>0.08</c:v>
                </c:pt>
                <c:pt idx="26">
                  <c:v>0.09</c:v>
                </c:pt>
                <c:pt idx="27">
                  <c:v>0.1</c:v>
                </c:pt>
                <c:pt idx="28">
                  <c:v>0.11</c:v>
                </c:pt>
                <c:pt idx="29">
                  <c:v>0.12</c:v>
                </c:pt>
                <c:pt idx="30">
                  <c:v>0.13</c:v>
                </c:pt>
                <c:pt idx="31">
                  <c:v>0.14000000000000001</c:v>
                </c:pt>
                <c:pt idx="32">
                  <c:v>0.16</c:v>
                </c:pt>
                <c:pt idx="33">
                  <c:v>0.18</c:v>
                </c:pt>
                <c:pt idx="34">
                  <c:v>0.2</c:v>
                </c:pt>
                <c:pt idx="35">
                  <c:v>0.22</c:v>
                </c:pt>
                <c:pt idx="36">
                  <c:v>0.24</c:v>
                </c:pt>
                <c:pt idx="37">
                  <c:v>0.26</c:v>
                </c:pt>
                <c:pt idx="38">
                  <c:v>0.28000000000000003</c:v>
                </c:pt>
                <c:pt idx="39">
                  <c:v>0.3</c:v>
                </c:pt>
                <c:pt idx="40">
                  <c:v>0.32</c:v>
                </c:pt>
                <c:pt idx="41">
                  <c:v>0.34</c:v>
                </c:pt>
                <c:pt idx="42">
                  <c:v>0.36</c:v>
                </c:pt>
                <c:pt idx="43">
                  <c:v>0.38</c:v>
                </c:pt>
                <c:pt idx="44">
                  <c:v>0.4</c:v>
                </c:pt>
                <c:pt idx="45">
                  <c:v>0.42</c:v>
                </c:pt>
                <c:pt idx="46">
                  <c:v>0.44</c:v>
                </c:pt>
                <c:pt idx="47">
                  <c:v>0.46</c:v>
                </c:pt>
                <c:pt idx="48">
                  <c:v>0.47</c:v>
                </c:pt>
                <c:pt idx="49">
                  <c:v>0.48</c:v>
                </c:pt>
                <c:pt idx="50">
                  <c:v>0.5</c:v>
                </c:pt>
                <c:pt idx="51">
                  <c:v>0.51</c:v>
                </c:pt>
                <c:pt idx="52">
                  <c:v>0.53</c:v>
                </c:pt>
                <c:pt idx="53">
                  <c:v>0.54</c:v>
                </c:pt>
                <c:pt idx="54">
                  <c:v>0.56000000000000005</c:v>
                </c:pt>
                <c:pt idx="55">
                  <c:v>0.57999999999999996</c:v>
                </c:pt>
                <c:pt idx="56">
                  <c:v>0.6</c:v>
                </c:pt>
                <c:pt idx="57">
                  <c:v>0.62</c:v>
                </c:pt>
                <c:pt idx="58">
                  <c:v>0.65</c:v>
                </c:pt>
                <c:pt idx="59">
                  <c:v>0.68</c:v>
                </c:pt>
                <c:pt idx="60">
                  <c:v>0.7</c:v>
                </c:pt>
                <c:pt idx="61">
                  <c:v>0.71</c:v>
                </c:pt>
                <c:pt idx="62">
                  <c:v>0.73</c:v>
                </c:pt>
                <c:pt idx="63">
                  <c:v>0.75</c:v>
                </c:pt>
                <c:pt idx="64">
                  <c:v>0.78</c:v>
                </c:pt>
                <c:pt idx="65">
                  <c:v>0.8</c:v>
                </c:pt>
                <c:pt idx="66">
                  <c:v>0.82</c:v>
                </c:pt>
                <c:pt idx="67">
                  <c:v>0.84</c:v>
                </c:pt>
                <c:pt idx="68">
                  <c:v>0.87</c:v>
                </c:pt>
                <c:pt idx="69">
                  <c:v>0.89</c:v>
                </c:pt>
                <c:pt idx="70">
                  <c:v>0.9</c:v>
                </c:pt>
                <c:pt idx="71">
                  <c:v>0.95</c:v>
                </c:pt>
                <c:pt idx="72">
                  <c:v>1</c:v>
                </c:pt>
                <c:pt idx="73">
                  <c:v>1.07</c:v>
                </c:pt>
                <c:pt idx="74">
                  <c:v>1.1399999999999999</c:v>
                </c:pt>
                <c:pt idx="75">
                  <c:v>1.2</c:v>
                </c:pt>
                <c:pt idx="76">
                  <c:v>1.27</c:v>
                </c:pt>
                <c:pt idx="77">
                  <c:v>1.34</c:v>
                </c:pt>
                <c:pt idx="78">
                  <c:v>1.4</c:v>
                </c:pt>
                <c:pt idx="79">
                  <c:v>1.47</c:v>
                </c:pt>
                <c:pt idx="80">
                  <c:v>1.53</c:v>
                </c:pt>
                <c:pt idx="81">
                  <c:v>1.6</c:v>
                </c:pt>
                <c:pt idx="82">
                  <c:v>1.67</c:v>
                </c:pt>
                <c:pt idx="83">
                  <c:v>1.74</c:v>
                </c:pt>
                <c:pt idx="84">
                  <c:v>1.82</c:v>
                </c:pt>
                <c:pt idx="85">
                  <c:v>1.9</c:v>
                </c:pt>
                <c:pt idx="86">
                  <c:v>2.0499999999999998</c:v>
                </c:pt>
                <c:pt idx="87">
                  <c:v>2.2000000000000002</c:v>
                </c:pt>
                <c:pt idx="88">
                  <c:v>2.4</c:v>
                </c:pt>
                <c:pt idx="89">
                  <c:v>2.6</c:v>
                </c:pt>
                <c:pt idx="90">
                  <c:v>2.8</c:v>
                </c:pt>
                <c:pt idx="91">
                  <c:v>3</c:v>
                </c:pt>
                <c:pt idx="92">
                  <c:v>3.2</c:v>
                </c:pt>
                <c:pt idx="93">
                  <c:v>3.6</c:v>
                </c:pt>
                <c:pt idx="94">
                  <c:v>4</c:v>
                </c:pt>
                <c:pt idx="95">
                  <c:v>4.5</c:v>
                </c:pt>
                <c:pt idx="96">
                  <c:v>5</c:v>
                </c:pt>
                <c:pt idx="97">
                  <c:v>7.5</c:v>
                </c:pt>
                <c:pt idx="98">
                  <c:v>12</c:v>
                </c:pt>
                <c:pt idx="99">
                  <c:v>18</c:v>
                </c:pt>
                <c:pt idx="100">
                  <c:v>25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F!$A$56:$A$101</c:f>
              <c:numCache>
                <c:formatCode>0%</c:formatCode>
                <c:ptCount val="46"/>
                <c:pt idx="0">
                  <c:v>0.55000000000000004</c:v>
                </c:pt>
                <c:pt idx="1">
                  <c:v>0.56000000000000005</c:v>
                </c:pt>
                <c:pt idx="2">
                  <c:v>0.56999999999999995</c:v>
                </c:pt>
                <c:pt idx="3">
                  <c:v>0.57999999999999996</c:v>
                </c:pt>
                <c:pt idx="4">
                  <c:v>0.59</c:v>
                </c:pt>
                <c:pt idx="5">
                  <c:v>0.6</c:v>
                </c:pt>
                <c:pt idx="6">
                  <c:v>0.61</c:v>
                </c:pt>
                <c:pt idx="7">
                  <c:v>0.62</c:v>
                </c:pt>
                <c:pt idx="8">
                  <c:v>0.63</c:v>
                </c:pt>
                <c:pt idx="9">
                  <c:v>0.64</c:v>
                </c:pt>
                <c:pt idx="10">
                  <c:v>0.65</c:v>
                </c:pt>
                <c:pt idx="11">
                  <c:v>0.66</c:v>
                </c:pt>
                <c:pt idx="12">
                  <c:v>0.67</c:v>
                </c:pt>
                <c:pt idx="13">
                  <c:v>0.68</c:v>
                </c:pt>
                <c:pt idx="14">
                  <c:v>0.69</c:v>
                </c:pt>
                <c:pt idx="15">
                  <c:v>0.7</c:v>
                </c:pt>
                <c:pt idx="16">
                  <c:v>0.71</c:v>
                </c:pt>
                <c:pt idx="17">
                  <c:v>0.72</c:v>
                </c:pt>
                <c:pt idx="18">
                  <c:v>0.73</c:v>
                </c:pt>
                <c:pt idx="19">
                  <c:v>0.74</c:v>
                </c:pt>
                <c:pt idx="20">
                  <c:v>0.75</c:v>
                </c:pt>
                <c:pt idx="21">
                  <c:v>0.76</c:v>
                </c:pt>
                <c:pt idx="22">
                  <c:v>0.77</c:v>
                </c:pt>
                <c:pt idx="23">
                  <c:v>0.78</c:v>
                </c:pt>
                <c:pt idx="24">
                  <c:v>0.79</c:v>
                </c:pt>
                <c:pt idx="25">
                  <c:v>0.8</c:v>
                </c:pt>
                <c:pt idx="26">
                  <c:v>0.81</c:v>
                </c:pt>
                <c:pt idx="27">
                  <c:v>0.82</c:v>
                </c:pt>
                <c:pt idx="28">
                  <c:v>0.83</c:v>
                </c:pt>
                <c:pt idx="29">
                  <c:v>0.84</c:v>
                </c:pt>
                <c:pt idx="30">
                  <c:v>0.85</c:v>
                </c:pt>
                <c:pt idx="31">
                  <c:v>0.86</c:v>
                </c:pt>
                <c:pt idx="32">
                  <c:v>0.87</c:v>
                </c:pt>
                <c:pt idx="33">
                  <c:v>0.88</c:v>
                </c:pt>
                <c:pt idx="34">
                  <c:v>0.89</c:v>
                </c:pt>
                <c:pt idx="35">
                  <c:v>0.9</c:v>
                </c:pt>
                <c:pt idx="36">
                  <c:v>0.91</c:v>
                </c:pt>
                <c:pt idx="37">
                  <c:v>0.92</c:v>
                </c:pt>
                <c:pt idx="38">
                  <c:v>0.93</c:v>
                </c:pt>
                <c:pt idx="39">
                  <c:v>0.94</c:v>
                </c:pt>
                <c:pt idx="40">
                  <c:v>0.95</c:v>
                </c:pt>
                <c:pt idx="41">
                  <c:v>0.96</c:v>
                </c:pt>
                <c:pt idx="42">
                  <c:v>0.97</c:v>
                </c:pt>
                <c:pt idx="43">
                  <c:v>0.98</c:v>
                </c:pt>
                <c:pt idx="44">
                  <c:v>0.99</c:v>
                </c:pt>
                <c:pt idx="45">
                  <c:v>1</c:v>
                </c:pt>
              </c:numCache>
            </c:numRef>
          </c:xVal>
          <c:yVal>
            <c:numRef>
              <c:f>F!$C$56:$C$101</c:f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545920"/>
        <c:axId val="256547456"/>
      </c:scatterChart>
      <c:valAx>
        <c:axId val="256545920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6547456"/>
        <c:crosses val="autoZero"/>
        <c:crossBetween val="midCat"/>
      </c:valAx>
      <c:valAx>
        <c:axId val="256547456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6545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ru-RU" sz="1600">
                <a:solidFill>
                  <a:schemeClr val="tx1">
                    <a:lumMod val="75000"/>
                    <a:lumOff val="25000"/>
                  </a:schemeClr>
                </a:solidFill>
              </a:defRPr>
            </a:pPr>
            <a:r>
              <a:rPr lang="ru-RU">
                <a:solidFill>
                  <a:schemeClr val="tx1">
                    <a:lumMod val="75000"/>
                    <a:lumOff val="25000"/>
                  </a:schemeClr>
                </a:solidFill>
              </a:rPr>
              <a:t>КПШ </a:t>
            </a:r>
            <a:r>
              <a:rPr lang="ru-RU" sz="1600" b="1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за микроцикл</a:t>
            </a:r>
          </a:p>
        </c:rich>
      </c:tx>
      <c:layout>
        <c:manualLayout>
          <c:xMode val="edge"/>
          <c:yMode val="edge"/>
          <c:x val="0.3368815780828382"/>
          <c:y val="5.028735063270989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90766431054863E-2"/>
          <c:y val="0.12228237508047358"/>
          <c:w val="0.91713266702866258"/>
          <c:h val="0.78486525033427557"/>
        </c:manualLayout>
      </c:layout>
      <c:scatterChart>
        <c:scatterStyle val="smoothMarker"/>
        <c:varyColors val="0"/>
        <c:ser>
          <c:idx val="0"/>
          <c:order val="0"/>
          <c:tx>
            <c:v>КПШ недельный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день'!$AJ$2,'1 в день'!$AJ$58,'1 в день'!$AJ$114,'1 в день'!$AJ$170,'1 в день'!$AJ$226,'1 в день'!$AJ$282,'1 в день'!$AJ$338,'1 в день'!$AJ$394,'1 в день'!$AJ$450,'1 в день'!$AJ$506,'1 в день'!$AJ$562,'1 в день'!$AJ$618,'1 в день'!$AJ$674,'1 в день'!$AJ$730,'1 в день'!$AJ$786,'1 в день'!$AJ$842,'1 в день'!$AJ$898,'1 в день'!$AJ$954,'1 в день'!$AJ$1010,'1 в день'!$AJ$1066,'1 в день'!$AJ$1122,'1 в день'!$AJ$1178,'1 в день'!$AJ$1234,'1 в день'!$AJ$1290,'1 в день'!$AJ$1346)</c:f>
              <c:numCache>
                <c:formatCode>0</c:formatCode>
                <c:ptCount val="12"/>
                <c:pt idx="0">
                  <c:v>356</c:v>
                </c:pt>
                <c:pt idx="1">
                  <c:v>414</c:v>
                </c:pt>
                <c:pt idx="2">
                  <c:v>486</c:v>
                </c:pt>
                <c:pt idx="3">
                  <c:v>423</c:v>
                </c:pt>
                <c:pt idx="4">
                  <c:v>368</c:v>
                </c:pt>
                <c:pt idx="5">
                  <c:v>461</c:v>
                </c:pt>
                <c:pt idx="6">
                  <c:v>522</c:v>
                </c:pt>
                <c:pt idx="7">
                  <c:v>487</c:v>
                </c:pt>
                <c:pt idx="8">
                  <c:v>403</c:v>
                </c:pt>
                <c:pt idx="9">
                  <c:v>488</c:v>
                </c:pt>
                <c:pt idx="10">
                  <c:v>549</c:v>
                </c:pt>
                <c:pt idx="11">
                  <c:v>475</c:v>
                </c:pt>
              </c:numCache>
            </c:numRef>
          </c:yVal>
          <c:smooth val="1"/>
        </c:ser>
        <c:ser>
          <c:idx val="1"/>
          <c:order val="1"/>
          <c:tx>
            <c:v>КПШ расчетный</c:v>
          </c:tx>
          <c:spPr>
            <a:ln w="22225">
              <a:solidFill>
                <a:srgbClr val="C000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Справка!$N$44:$N$68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Справка!$O$44:$O$68</c:f>
              <c:numCache>
                <c:formatCode>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86464"/>
        <c:axId val="263088384"/>
      </c:scatterChart>
      <c:valAx>
        <c:axId val="263086464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3088384"/>
        <c:crosses val="autoZero"/>
        <c:crossBetween val="midCat"/>
        <c:majorUnit val="1"/>
      </c:valAx>
      <c:valAx>
        <c:axId val="263088384"/>
        <c:scaling>
          <c:orientation val="minMax"/>
          <c:max val="560"/>
          <c:min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308646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968986132182583E-2"/>
          <c:y val="0.12111642648442529"/>
          <c:w val="0.9158315861180818"/>
          <c:h val="0.78731996236319635"/>
        </c:manualLayout>
      </c:layout>
      <c:scatterChart>
        <c:scatterStyle val="smoothMarker"/>
        <c:varyColors val="0"/>
        <c:ser>
          <c:idx val="0"/>
          <c:order val="0"/>
          <c:tx>
            <c:v>Тоннаж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день'!$AE$2,'1 в день'!$AE$58,'1 в день'!$AE$114,'1 в день'!$AE$170,'1 в день'!$AE$226,'1 в день'!$AE$282,'1 в день'!$AE$338,'1 в день'!$AE$394,'1 в день'!$AE$450,'1 в день'!$AE$506,'1 в день'!$AE$562,'1 в день'!$AE$618,'1 в день'!$AE$674,'1 в день'!$AE$730,'1 в день'!$AE$786,'1 в день'!$AE$842,'1 в день'!$AE$898,'1 в день'!$AE$954,'1 в день'!$AE$1010,'1 в день'!$AE$1066,'1 в день'!$AE$1122,'1 в день'!$AE$1178,'1 в день'!$AE$1234,'1 в день'!$AE$1290,'1 в день'!$AE$1346)</c:f>
              <c:numCache>
                <c:formatCode>0</c:formatCode>
                <c:ptCount val="12"/>
                <c:pt idx="0">
                  <c:v>22082</c:v>
                </c:pt>
                <c:pt idx="1">
                  <c:v>23592</c:v>
                </c:pt>
                <c:pt idx="2">
                  <c:v>26538.5</c:v>
                </c:pt>
                <c:pt idx="3">
                  <c:v>25595.5</c:v>
                </c:pt>
                <c:pt idx="4">
                  <c:v>23562.5</c:v>
                </c:pt>
                <c:pt idx="5">
                  <c:v>27349</c:v>
                </c:pt>
                <c:pt idx="6">
                  <c:v>29270</c:v>
                </c:pt>
                <c:pt idx="7">
                  <c:v>28480</c:v>
                </c:pt>
                <c:pt idx="8">
                  <c:v>26682.5</c:v>
                </c:pt>
                <c:pt idx="9">
                  <c:v>29198.5</c:v>
                </c:pt>
                <c:pt idx="10">
                  <c:v>31760</c:v>
                </c:pt>
                <c:pt idx="11">
                  <c:v>28524.5</c:v>
                </c:pt>
              </c:numCache>
            </c:numRef>
          </c:yVal>
          <c:smooth val="1"/>
        </c:ser>
        <c:ser>
          <c:idx val="1"/>
          <c:order val="1"/>
          <c:tx>
            <c:v>Интенсивность (Ф+Б)</c:v>
          </c:tx>
          <c:spPr>
            <a:ln w="19050"/>
          </c:spPr>
          <c:marker>
            <c:symbol val="circle"/>
            <c:size val="5"/>
          </c:marker>
          <c:yVal>
            <c:numRef>
              <c:f>('1 в день'!$AI$2,'1 в день'!$AI$58,'1 в день'!$AI$114,'1 в день'!$AI$170,'1 в день'!$AI$226,'1 в день'!$AI$282,'1 в день'!$AI$338,'1 в день'!$AI$394,'1 в день'!$AI$450,'1 в день'!$AI$506,'1 в день'!$AI$562,'1 в день'!$AI$618,'1 в день'!$AI$674,'1 в день'!$AI$730,'1 в день'!$AI$786,'1 в день'!$AI$842,'1 в день'!$AI$898,'1 в день'!$AI$954,'1 в день'!$AI$1010,'1 в день'!$AI$1066,'1 в день'!$AI$1122,'1 в день'!$AI$1178,'1 в день'!$AI$1234,'1 в день'!$AI$1290,'1 в день'!$AI$1346)</c:f>
              <c:numCache>
                <c:formatCode>0</c:formatCode>
                <c:ptCount val="12"/>
                <c:pt idx="0">
                  <c:v>14185.848000000002</c:v>
                </c:pt>
                <c:pt idx="1">
                  <c:v>13581.856</c:v>
                </c:pt>
                <c:pt idx="2">
                  <c:v>14910.582</c:v>
                </c:pt>
                <c:pt idx="3">
                  <c:v>16206.917000000001</c:v>
                </c:pt>
                <c:pt idx="4">
                  <c:v>17612.057999999997</c:v>
                </c:pt>
                <c:pt idx="5">
                  <c:v>16136.56</c:v>
                </c:pt>
                <c:pt idx="6">
                  <c:v>16586.359999999997</c:v>
                </c:pt>
                <c:pt idx="7">
                  <c:v>16550.79</c:v>
                </c:pt>
                <c:pt idx="8">
                  <c:v>19654.204999999998</c:v>
                </c:pt>
                <c:pt idx="9">
                  <c:v>18303.038</c:v>
                </c:pt>
                <c:pt idx="10">
                  <c:v>16628.03</c:v>
                </c:pt>
                <c:pt idx="11">
                  <c:v>18017.353999999999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109248"/>
        <c:axId val="263111040"/>
      </c:scatterChart>
      <c:valAx>
        <c:axId val="263109248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3111040"/>
        <c:crosses val="autoZero"/>
        <c:crossBetween val="midCat"/>
        <c:majorUnit val="1"/>
      </c:valAx>
      <c:valAx>
        <c:axId val="263111040"/>
        <c:scaling>
          <c:orientation val="minMax"/>
          <c:max val="32000"/>
          <c:min val="1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3109248"/>
        <c:crosses val="autoZero"/>
        <c:crossBetween val="midCat"/>
        <c:minorUnit val="400"/>
      </c:valAx>
      <c:spPr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.12796222750610811"/>
          <c:y val="1.7234595791734822E-2"/>
          <c:w val="0.76971414130312665"/>
          <c:h val="9.806429336769297E-2"/>
        </c:manualLayout>
      </c:layout>
      <c:overlay val="0"/>
      <c:txPr>
        <a:bodyPr/>
        <a:lstStyle/>
        <a:p>
          <a:pPr>
            <a:defRPr lang="ru-RU" sz="1600" b="1" i="0">
              <a:solidFill>
                <a:schemeClr val="tx1">
                  <a:lumMod val="85000"/>
                  <a:lumOff val="15000"/>
                </a:schemeClr>
              </a:solidFill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600">
                <a:solidFill>
                  <a:schemeClr val="tx1">
                    <a:lumMod val="75000"/>
                    <a:lumOff val="25000"/>
                  </a:schemeClr>
                </a:solidFill>
              </a:rPr>
              <a:t> Средний вес </a:t>
            </a:r>
            <a:r>
              <a:rPr lang="uk-UA" sz="1600" b="1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за микроцикл</a:t>
            </a:r>
            <a:endParaRPr lang="ru-RU" sz="1600">
              <a:solidFill>
                <a:schemeClr val="tx1">
                  <a:lumMod val="75000"/>
                  <a:lumOff val="25000"/>
                </a:schemeClr>
              </a:solidFill>
            </a:endParaRPr>
          </a:p>
        </c:rich>
      </c:tx>
      <c:layout>
        <c:manualLayout>
          <c:xMode val="edge"/>
          <c:yMode val="edge"/>
          <c:x val="0.29233423803675918"/>
          <c:y val="1.783885726793243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3793411318278417E-2"/>
          <c:y val="0.12427950279799947"/>
          <c:w val="0.91902967247478673"/>
          <c:h val="0.77898558906551774"/>
        </c:manualLayout>
      </c:layout>
      <c:scatterChart>
        <c:scatterStyle val="smoothMarker"/>
        <c:varyColors val="0"/>
        <c:ser>
          <c:idx val="0"/>
          <c:order val="0"/>
          <c:tx>
            <c:v>Средний вес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день'!$AF$2,'1 в день'!$AF$58,'1 в день'!$AF$114,'1 в день'!$AF$170,'1 в день'!$AF$226,'1 в день'!$AF$282,'1 в день'!$AF$338,'1 в день'!$AF$394,'1 в день'!$AF$450,'1 в день'!$AF$506,'1 в день'!$AF$562,'1 в день'!$AF$618,'1 в день'!$AF$674,'1 в день'!$AF$730,'1 в день'!$AF$786,'1 в день'!$AF$842,'1 в день'!$AF$898,'1 в день'!$AF$954,'1 в день'!$AF$1010,'1 в день'!$AF$1066,'1 в день'!$AF$1122,'1 в день'!$AF$1178,'1 в день'!$AF$1234,'1 в день'!$AF$1290,'1 в день'!$AF$1346)</c:f>
              <c:numCache>
                <c:formatCode>0.0</c:formatCode>
                <c:ptCount val="12"/>
                <c:pt idx="0">
                  <c:v>62.028089887640448</c:v>
                </c:pt>
                <c:pt idx="1">
                  <c:v>56.985507246376812</c:v>
                </c:pt>
                <c:pt idx="2">
                  <c:v>54.605967078189302</c:v>
                </c:pt>
                <c:pt idx="3">
                  <c:v>60.509456264775416</c:v>
                </c:pt>
                <c:pt idx="4">
                  <c:v>64.028532608695656</c:v>
                </c:pt>
                <c:pt idx="5">
                  <c:v>59.32537960954447</c:v>
                </c:pt>
                <c:pt idx="6">
                  <c:v>56.072796934865899</c:v>
                </c:pt>
                <c:pt idx="7">
                  <c:v>58.480492813141687</c:v>
                </c:pt>
                <c:pt idx="8">
                  <c:v>66.209677419354833</c:v>
                </c:pt>
                <c:pt idx="9">
                  <c:v>59.832991803278688</c:v>
                </c:pt>
                <c:pt idx="10">
                  <c:v>57.850637522768672</c:v>
                </c:pt>
                <c:pt idx="11">
                  <c:v>60.051578947368419</c:v>
                </c:pt>
              </c:numCache>
            </c:numRef>
          </c:yVal>
          <c:smooth val="1"/>
        </c:ser>
        <c:ser>
          <c:idx val="1"/>
          <c:order val="1"/>
          <c:tx>
            <c:v>Ср вес расчетный</c:v>
          </c:tx>
          <c:spPr>
            <a:ln w="22225">
              <a:prstDash val="dash"/>
            </a:ln>
          </c:spPr>
          <c:marker>
            <c:symbol val="circle"/>
            <c:size val="5"/>
          </c:marker>
          <c:xVal>
            <c:numRef>
              <c:f>Справка!$N$44:$N$68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Справка!$P$44:$P$68</c:f>
              <c:numCache>
                <c:formatCode>0.0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040576"/>
        <c:axId val="258042112"/>
      </c:scatterChart>
      <c:valAx>
        <c:axId val="258040576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042112"/>
        <c:crosses val="autoZero"/>
        <c:crossBetween val="midCat"/>
        <c:majorUnit val="1"/>
      </c:valAx>
      <c:valAx>
        <c:axId val="258042112"/>
        <c:scaling>
          <c:orientation val="minMax"/>
          <c:max val="68"/>
          <c:min val="5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040576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600">
                <a:solidFill>
                  <a:schemeClr val="tx1">
                    <a:lumMod val="75000"/>
                    <a:lumOff val="25000"/>
                  </a:schemeClr>
                </a:solidFill>
              </a:rPr>
              <a:t>УОИ </a:t>
            </a:r>
            <a:r>
              <a:rPr lang="uk-UA" sz="1600" b="1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за микроцикл</a:t>
            </a:r>
            <a:endParaRPr lang="ru-RU" sz="1600">
              <a:solidFill>
                <a:schemeClr val="tx1">
                  <a:lumMod val="75000"/>
                  <a:lumOff val="25000"/>
                </a:schemeClr>
              </a:solidFill>
            </a:endParaRPr>
          </a:p>
        </c:rich>
      </c:tx>
      <c:layout>
        <c:manualLayout>
          <c:xMode val="edge"/>
          <c:yMode val="edge"/>
          <c:x val="0.37193211228926404"/>
          <c:y val="7.8994696466343748E-4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6793172887395474E-2"/>
          <c:y val="0.12916396771158317"/>
          <c:w val="0.91902967247478673"/>
          <c:h val="0.77913270963985592"/>
        </c:manualLayout>
      </c:layout>
      <c:scatterChart>
        <c:scatterStyle val="smoothMarker"/>
        <c:varyColors val="0"/>
        <c:ser>
          <c:idx val="0"/>
          <c:order val="0"/>
          <c:tx>
            <c:v>Средний вес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день'!$AG$2,'1 в день'!$AG$58,'1 в день'!$AG$114,'1 в день'!$AG$170,'1 в день'!$AG$226,'1 в день'!$AG$282,'1 в день'!$AG$338,'1 в день'!$AG$394,'1 в день'!$AG$450,'1 в день'!$AG$506,'1 в день'!$AG$562,'1 в день'!$AG$618,'1 в день'!$AG$674,'1 в день'!$AG$730,'1 в день'!$AG$786,'1 в день'!$AG$842,'1 в день'!$AG$898,'1 в день'!$AG$954,'1 в день'!$AG$1010,'1 в день'!$AG$1066,'1 в день'!$AG$1122,'1 в день'!$AG$1178,'1 в день'!$AG$1234,'1 в день'!$AG$1290,'1 в день'!$AG$1346)</c:f>
              <c:numCache>
                <c:formatCode>0.0%</c:formatCode>
                <c:ptCount val="12"/>
                <c:pt idx="0">
                  <c:v>0.5192002602044905</c:v>
                </c:pt>
                <c:pt idx="1">
                  <c:v>0.47531604347489992</c:v>
                </c:pt>
                <c:pt idx="2">
                  <c:v>0.46894168609860487</c:v>
                </c:pt>
                <c:pt idx="3">
                  <c:v>0.50713213694327808</c:v>
                </c:pt>
                <c:pt idx="4">
                  <c:v>0.52773047385784533</c:v>
                </c:pt>
                <c:pt idx="5">
                  <c:v>0.50735393847069143</c:v>
                </c:pt>
                <c:pt idx="6">
                  <c:v>0.46403454596078003</c:v>
                </c:pt>
                <c:pt idx="7">
                  <c:v>0.48698930622136988</c:v>
                </c:pt>
                <c:pt idx="8">
                  <c:v>0.52938794897194552</c:v>
                </c:pt>
                <c:pt idx="9">
                  <c:v>0.48635447677963634</c:v>
                </c:pt>
                <c:pt idx="10">
                  <c:v>0.46091430117275001</c:v>
                </c:pt>
                <c:pt idx="11">
                  <c:v>0.47332153285672707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067840"/>
        <c:axId val="258074112"/>
      </c:scatterChart>
      <c:valAx>
        <c:axId val="258067840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074112"/>
        <c:crosses val="autoZero"/>
        <c:crossBetween val="midCat"/>
        <c:majorUnit val="1"/>
      </c:valAx>
      <c:valAx>
        <c:axId val="258074112"/>
        <c:scaling>
          <c:orientation val="minMax"/>
          <c:max val="0.53"/>
          <c:min val="0.4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067840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Интенсивность Ф+Б</a:t>
            </a:r>
          </a:p>
        </c:rich>
      </c:tx>
      <c:layout>
        <c:manualLayout>
          <c:xMode val="edge"/>
          <c:yMode val="edge"/>
          <c:x val="0.26089117099562481"/>
          <c:y val="5.666955825437075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3531408573928272E-2"/>
          <c:y val="0.10345355665287598"/>
          <c:w val="0.89189081364829637"/>
          <c:h val="0.79824869878553362"/>
        </c:manualLayout>
      </c:layout>
      <c:scatterChart>
        <c:scatterStyle val="smoothMarker"/>
        <c:varyColors val="0"/>
        <c:ser>
          <c:idx val="0"/>
          <c:order val="0"/>
          <c:tx>
            <c:v>Интенсивность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Упражнение!$AE$7:$AE$31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203456"/>
        <c:axId val="263234304"/>
      </c:scatterChart>
      <c:valAx>
        <c:axId val="263203456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3234304"/>
        <c:crosses val="autoZero"/>
        <c:crossBetween val="midCat"/>
        <c:majorUnit val="1"/>
      </c:valAx>
      <c:valAx>
        <c:axId val="263234304"/>
        <c:scaling>
          <c:orientation val="minMax"/>
          <c:max val="10700"/>
          <c:min val="1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3203456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86521028340499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ru-RU"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395466635118066E-2"/>
          <c:y val="0.10769084478846955"/>
          <c:w val="0.87140983003168149"/>
          <c:h val="0.79401141064994063"/>
        </c:manualLayout>
      </c:layout>
      <c:scatterChart>
        <c:scatterStyle val="smoothMarker"/>
        <c:varyColors val="0"/>
        <c:ser>
          <c:idx val="0"/>
          <c:order val="0"/>
          <c:tx>
            <c:v>Тоннаж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Упражнение!$AA$7:$AA$31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055168"/>
        <c:axId val="263278976"/>
      </c:scatterChart>
      <c:valAx>
        <c:axId val="258055168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3278976"/>
        <c:crosses val="autoZero"/>
        <c:crossBetween val="midCat"/>
        <c:majorUnit val="1"/>
      </c:valAx>
      <c:valAx>
        <c:axId val="263278976"/>
        <c:scaling>
          <c:orientation val="minMax"/>
          <c:max val="6100"/>
          <c:min val="1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055168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2005689900427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ru-RU"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4360204544163852E-2"/>
          <c:y val="9.7214473190851247E-2"/>
          <c:w val="0.89025631331528454"/>
          <c:h val="0.7923175853018356"/>
        </c:manualLayout>
      </c:layout>
      <c:scatterChart>
        <c:scatterStyle val="smoothMarker"/>
        <c:varyColors val="0"/>
        <c:ser>
          <c:idx val="0"/>
          <c:order val="0"/>
          <c:tx>
            <c:v>КПШ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Упражнение!$AF$7:$AF$31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290240"/>
        <c:axId val="263300608"/>
      </c:scatterChart>
      <c:valAx>
        <c:axId val="263290240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3300608"/>
        <c:crosses val="autoZero"/>
        <c:crossBetween val="midCat"/>
        <c:majorUnit val="1"/>
      </c:valAx>
      <c:valAx>
        <c:axId val="263300608"/>
        <c:scaling>
          <c:orientation val="minMax"/>
          <c:max val="52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3290240"/>
        <c:crosses val="autoZero"/>
        <c:crossBetween val="midCat"/>
        <c:majorUnit val="5"/>
        <c:minorUnit val="1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Средний вес</a:t>
            </a:r>
          </a:p>
        </c:rich>
      </c:tx>
      <c:layout>
        <c:manualLayout>
          <c:xMode val="edge"/>
          <c:yMode val="edge"/>
          <c:x val="0.34232886799237155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8870115084716733E-2"/>
          <c:y val="0.10348132719377735"/>
          <c:w val="0.88102075413368564"/>
          <c:h val="0.8093731288356496"/>
        </c:manualLayout>
      </c:layout>
      <c:scatterChart>
        <c:scatterStyle val="smoothMarker"/>
        <c:varyColors val="0"/>
        <c:ser>
          <c:idx val="0"/>
          <c:order val="0"/>
          <c:tx>
            <c:v>Средний вес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Упражнение!$AB$7:$AB$31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533312"/>
        <c:axId val="263535232"/>
      </c:scatterChart>
      <c:valAx>
        <c:axId val="263533312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3535232"/>
        <c:crosses val="autoZero"/>
        <c:crossBetween val="midCat"/>
        <c:majorUnit val="1"/>
      </c:valAx>
      <c:valAx>
        <c:axId val="263535232"/>
        <c:scaling>
          <c:orientation val="minMax"/>
          <c:max val="121"/>
          <c:min val="9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3533312"/>
        <c:crosses val="autoZero"/>
        <c:crossBetween val="midCat"/>
        <c:minorUnit val="1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ОИ</a:t>
            </a:r>
          </a:p>
        </c:rich>
      </c:tx>
      <c:layout>
        <c:manualLayout>
          <c:xMode val="edge"/>
          <c:yMode val="edge"/>
          <c:x val="0.46705526346744275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3988882844651928E-2"/>
          <c:y val="0.11607430402475233"/>
          <c:w val="0.87590198637375183"/>
          <c:h val="0.79895796722728951"/>
        </c:manualLayout>
      </c:layout>
      <c:scatterChart>
        <c:scatterStyle val="smoothMarker"/>
        <c:varyColors val="0"/>
        <c:ser>
          <c:idx val="0"/>
          <c:order val="0"/>
          <c:tx>
            <c:v>Интенсивность относительная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Упражнение!$AC$7:$AC$31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550848"/>
        <c:axId val="263921664"/>
      </c:scatterChart>
      <c:valAx>
        <c:axId val="263550848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3921664"/>
        <c:crosses val="autoZero"/>
        <c:crossBetween val="midCat"/>
        <c:majorUnit val="1"/>
      </c:valAx>
      <c:valAx>
        <c:axId val="263921664"/>
        <c:scaling>
          <c:orientation val="minMax"/>
          <c:max val="0.8200000000000004"/>
          <c:min val="0.600000000000000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3550848"/>
        <c:crosses val="autoZero"/>
        <c:crossBetween val="midCat"/>
        <c:minorUnit val="1.0000000000000005E-2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968986132182583E-2"/>
          <c:y val="0.15545638299565534"/>
          <c:w val="0.91557027841358885"/>
          <c:h val="0.75318584775031461"/>
        </c:manualLayout>
      </c:layout>
      <c:scatterChart>
        <c:scatterStyle val="smoothMarker"/>
        <c:varyColors val="0"/>
        <c:ser>
          <c:idx val="0"/>
          <c:order val="0"/>
          <c:tx>
            <c:v>Тоннаж за микроцикл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день'!$AE$2,'1 в день'!$AE$58,'1 в день'!$AE$114,'1 в день'!$AE$170,'1 в день'!$AE$226,'1 в день'!$AE$282,'1 в день'!$AE$338,'1 в день'!$AE$394,'1 в день'!$AE$450,'1 в день'!$AE$506,'1 в день'!$AE$562,'1 в день'!$AE$618,'1 в день'!$AE$674,'1 в день'!$AE$730,'1 в день'!$AE$786,'1 в день'!$AE$842,'1 в день'!$AE$898,'1 в день'!$AE$954,'1 в день'!$AE$1010,'1 в день'!$AE$1066,'1 в день'!$AE$1122,'1 в день'!$AE$1178,'1 в день'!$AE$1234,'1 в день'!$AE$1290,'1 в день'!$AE$1346)</c:f>
              <c:numCache>
                <c:formatCode>0</c:formatCode>
                <c:ptCount val="12"/>
                <c:pt idx="0">
                  <c:v>22082</c:v>
                </c:pt>
                <c:pt idx="1">
                  <c:v>23592</c:v>
                </c:pt>
                <c:pt idx="2">
                  <c:v>26538.5</c:v>
                </c:pt>
                <c:pt idx="3">
                  <c:v>25595.5</c:v>
                </c:pt>
                <c:pt idx="4">
                  <c:v>23562.5</c:v>
                </c:pt>
                <c:pt idx="5">
                  <c:v>27349</c:v>
                </c:pt>
                <c:pt idx="6">
                  <c:v>29270</c:v>
                </c:pt>
                <c:pt idx="7">
                  <c:v>28480</c:v>
                </c:pt>
                <c:pt idx="8">
                  <c:v>26682.5</c:v>
                </c:pt>
                <c:pt idx="9">
                  <c:v>29198.5</c:v>
                </c:pt>
                <c:pt idx="10">
                  <c:v>31760</c:v>
                </c:pt>
                <c:pt idx="11">
                  <c:v>28524.5</c:v>
                </c:pt>
              </c:numCache>
            </c:numRef>
          </c:yVal>
          <c:smooth val="1"/>
        </c:ser>
        <c:ser>
          <c:idx val="1"/>
          <c:order val="1"/>
          <c:tx>
            <c:v>Интенсивность (Ф+Б) за микроцикл</c:v>
          </c:tx>
          <c:spPr>
            <a:ln w="25400"/>
          </c:spPr>
          <c:marker>
            <c:symbol val="circle"/>
            <c:size val="5"/>
          </c:marker>
          <c:yVal>
            <c:numRef>
              <c:f>('1 в день'!$AI$2,'1 в день'!$AI$58,'1 в день'!$AI$114,'1 в день'!$AI$170,'1 в день'!$AI$226,'1 в день'!$AI$282,'1 в день'!$AI$338,'1 в день'!$AI$394,'1 в день'!$AI$450,'1 в день'!$AI$506,'1 в день'!$AI$562,'1 в день'!$AI$618,'1 в день'!$AI$674,'1 в день'!$AI$730,'1 в день'!$AI$786,'1 в день'!$AI$842,'1 в день'!$AI$898,'1 в день'!$AI$954,'1 в день'!$AI$1010,'1 в день'!$AI$1066,'1 в день'!$AI$1122,'1 в день'!$AI$1178,'1 в день'!$AI$1234,'1 в день'!$AI$1290,'1 в день'!$AI$1346)</c:f>
              <c:numCache>
                <c:formatCode>0</c:formatCode>
                <c:ptCount val="12"/>
                <c:pt idx="0">
                  <c:v>14185.848000000002</c:v>
                </c:pt>
                <c:pt idx="1">
                  <c:v>13581.856</c:v>
                </c:pt>
                <c:pt idx="2">
                  <c:v>14910.582</c:v>
                </c:pt>
                <c:pt idx="3">
                  <c:v>16206.917000000001</c:v>
                </c:pt>
                <c:pt idx="4">
                  <c:v>17612.057999999997</c:v>
                </c:pt>
                <c:pt idx="5">
                  <c:v>16136.56</c:v>
                </c:pt>
                <c:pt idx="6">
                  <c:v>16586.359999999997</c:v>
                </c:pt>
                <c:pt idx="7">
                  <c:v>16550.79</c:v>
                </c:pt>
                <c:pt idx="8">
                  <c:v>19654.204999999998</c:v>
                </c:pt>
                <c:pt idx="9">
                  <c:v>18303.038</c:v>
                </c:pt>
                <c:pt idx="10">
                  <c:v>16628.03</c:v>
                </c:pt>
                <c:pt idx="11">
                  <c:v>18017.353999999999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056832"/>
        <c:axId val="264057984"/>
      </c:scatterChart>
      <c:valAx>
        <c:axId val="264056832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4057984"/>
        <c:crosses val="autoZero"/>
        <c:crossBetween val="midCat"/>
        <c:majorUnit val="1"/>
      </c:valAx>
      <c:valAx>
        <c:axId val="264057984"/>
        <c:scaling>
          <c:orientation val="minMax"/>
          <c:max val="2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4056832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9.6398640369615554E-2"/>
          <c:y val="2.3628690936412369E-2"/>
          <c:w val="0.80388616542657154"/>
          <c:h val="0.13915190364455385"/>
        </c:manualLayout>
      </c:layout>
      <c:overlay val="0"/>
      <c:txPr>
        <a:bodyPr/>
        <a:lstStyle/>
        <a:p>
          <a:pPr>
            <a:defRPr lang="ru-RU" sz="1800">
              <a:solidFill>
                <a:schemeClr val="tx1">
                  <a:lumMod val="85000"/>
                  <a:lumOff val="15000"/>
                </a:schemeClr>
              </a:solidFill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КПШ </a:t>
            </a:r>
            <a:r>
              <a:rPr lang="ru-RU" sz="2000" b="1" i="0" u="none" strike="noStrike" baseline="0"/>
              <a:t>за микроцикл</a:t>
            </a:r>
            <a:endParaRPr lang="ru-RU"/>
          </a:p>
        </c:rich>
      </c:tx>
      <c:layout>
        <c:manualLayout>
          <c:xMode val="edge"/>
          <c:yMode val="edge"/>
          <c:x val="0.35934021460840432"/>
          <c:y val="4.3290043290043333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5908956022332102E-2"/>
          <c:y val="0.14465385008692094"/>
          <c:w val="0.92905196079847563"/>
          <c:h val="0.754920748542797"/>
        </c:manualLayout>
      </c:layout>
      <c:scatterChart>
        <c:scatterStyle val="smoothMarker"/>
        <c:varyColors val="0"/>
        <c:ser>
          <c:idx val="0"/>
          <c:order val="0"/>
          <c:tx>
            <c:v>КПШ недельный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день'!$AJ$2,'1 в день'!$AJ$58,'1 в день'!$AJ$114,'1 в день'!$AJ$170,'1 в день'!$AJ$226,'1 в день'!$AJ$282,'1 в день'!$AJ$338,'1 в день'!$AJ$394,'1 в день'!$AJ$450,'1 в день'!$AJ$506,'1 в день'!$AJ$562,'1 в день'!$AJ$618,'1 в день'!$AJ$674,'1 в день'!$AJ$730,'1 в день'!$AJ$786,'1 в день'!$AJ$842,'1 в день'!$AJ$898,'1 в день'!$AJ$954,'1 в день'!$AJ$1010,'1 в день'!$AJ$1066,'1 в день'!$AJ$1122,'1 в день'!$AJ$1178,'1 в день'!$AJ$1234,'1 в день'!$AJ$1290,'1 в день'!$AJ$1346)</c:f>
              <c:numCache>
                <c:formatCode>0</c:formatCode>
                <c:ptCount val="12"/>
                <c:pt idx="0">
                  <c:v>356</c:v>
                </c:pt>
                <c:pt idx="1">
                  <c:v>414</c:v>
                </c:pt>
                <c:pt idx="2">
                  <c:v>486</c:v>
                </c:pt>
                <c:pt idx="3">
                  <c:v>423</c:v>
                </c:pt>
                <c:pt idx="4">
                  <c:v>368</c:v>
                </c:pt>
                <c:pt idx="5">
                  <c:v>461</c:v>
                </c:pt>
                <c:pt idx="6">
                  <c:v>522</c:v>
                </c:pt>
                <c:pt idx="7">
                  <c:v>487</c:v>
                </c:pt>
                <c:pt idx="8">
                  <c:v>403</c:v>
                </c:pt>
                <c:pt idx="9">
                  <c:v>488</c:v>
                </c:pt>
                <c:pt idx="10">
                  <c:v>549</c:v>
                </c:pt>
                <c:pt idx="11">
                  <c:v>475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089984"/>
        <c:axId val="264091904"/>
      </c:scatterChart>
      <c:valAx>
        <c:axId val="264089984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4091904"/>
        <c:crosses val="autoZero"/>
        <c:crossBetween val="midCat"/>
        <c:majorUnit val="1"/>
      </c:valAx>
      <c:valAx>
        <c:axId val="264091904"/>
        <c:scaling>
          <c:orientation val="minMax"/>
          <c:max val="340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4089984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 Средний вес </a:t>
            </a:r>
            <a:r>
              <a:rPr lang="uk-UA" sz="2000" b="1" i="0" u="none" strike="noStrike" baseline="0"/>
              <a:t>за микроцикл</a:t>
            </a:r>
            <a:endParaRPr lang="ru-RU"/>
          </a:p>
        </c:rich>
      </c:tx>
      <c:layout>
        <c:manualLayout>
          <c:xMode val="edge"/>
          <c:yMode val="edge"/>
          <c:x val="0.30171237095243642"/>
          <c:y val="3.93877661843994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Средний вес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день'!$AF$2,'1 в день'!$AF$58,'1 в день'!$AF$114,'1 в день'!$AF$170,'1 в день'!$AF$226,'1 в день'!$AF$282,'1 в день'!$AF$338,'1 в день'!$AF$394,'1 в день'!$AF$450,'1 в день'!$AF$506,'1 в день'!$AF$562,'1 в день'!$AF$618,'1 в день'!$AF$674,'1 в день'!$AF$730,'1 в день'!$AF$786,'1 в день'!$AF$842,'1 в день'!$AF$898,'1 в день'!$AF$954,'1 в день'!$AF$1010,'1 в день'!$AF$1066,'1 в день'!$AF$1122,'1 в день'!$AF$1178,'1 в день'!$AF$1234,'1 в день'!$AF$1290,'1 в день'!$AF$1346)</c:f>
              <c:numCache>
                <c:formatCode>0.0</c:formatCode>
                <c:ptCount val="12"/>
                <c:pt idx="0">
                  <c:v>62.028089887640448</c:v>
                </c:pt>
                <c:pt idx="1">
                  <c:v>56.985507246376812</c:v>
                </c:pt>
                <c:pt idx="2">
                  <c:v>54.605967078189302</c:v>
                </c:pt>
                <c:pt idx="3">
                  <c:v>60.509456264775416</c:v>
                </c:pt>
                <c:pt idx="4">
                  <c:v>64.028532608695656</c:v>
                </c:pt>
                <c:pt idx="5">
                  <c:v>59.32537960954447</c:v>
                </c:pt>
                <c:pt idx="6">
                  <c:v>56.072796934865899</c:v>
                </c:pt>
                <c:pt idx="7">
                  <c:v>58.480492813141687</c:v>
                </c:pt>
                <c:pt idx="8">
                  <c:v>66.209677419354833</c:v>
                </c:pt>
                <c:pt idx="9">
                  <c:v>59.832991803278688</c:v>
                </c:pt>
                <c:pt idx="10">
                  <c:v>57.850637522768672</c:v>
                </c:pt>
                <c:pt idx="11">
                  <c:v>60.051578947368419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103808"/>
        <c:axId val="266940416"/>
      </c:scatterChart>
      <c:valAx>
        <c:axId val="264103808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6940416"/>
        <c:crosses val="autoZero"/>
        <c:crossBetween val="midCat"/>
        <c:majorUnit val="1"/>
      </c:valAx>
      <c:valAx>
        <c:axId val="266940416"/>
        <c:scaling>
          <c:orientation val="minMax"/>
          <c:max val="81"/>
          <c:min val="5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4103808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rgbClr val="0033CC"/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solidFill>
                  <a:srgbClr val="0033CC"/>
                </a:solidFill>
              </a:rPr>
              <a:t>Усредненное значение калоража</a:t>
            </a:r>
          </a:p>
        </c:rich>
      </c:tx>
      <c:layout>
        <c:manualLayout>
          <c:xMode val="edge"/>
          <c:yMode val="edge"/>
          <c:x val="0.24488114341157594"/>
          <c:y val="3.093139784588241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Калораж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Графики!$U$56:$U$90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955776"/>
        <c:axId val="266966144"/>
      </c:scatterChart>
      <c:valAx>
        <c:axId val="266955776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6966144"/>
        <c:crosses val="autoZero"/>
        <c:crossBetween val="midCat"/>
        <c:majorUnit val="1"/>
      </c:valAx>
      <c:valAx>
        <c:axId val="266966144"/>
        <c:scaling>
          <c:orientation val="minMax"/>
          <c:max val="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6955776"/>
        <c:crosses val="autoZero"/>
        <c:crossBetween val="midCat"/>
        <c:majorUnit val="5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solidFill>
                  <a:srgbClr val="C00000"/>
                </a:solidFill>
              </a:rPr>
              <a:t> Динамика изменения веса</a:t>
            </a:r>
            <a:r>
              <a:rPr lang="ru-RU" baseline="0">
                <a:solidFill>
                  <a:srgbClr val="C00000"/>
                </a:solidFill>
              </a:rPr>
              <a:t> атлета</a:t>
            </a:r>
          </a:p>
        </c:rich>
      </c:tx>
      <c:layout>
        <c:manualLayout>
          <c:xMode val="edge"/>
          <c:yMode val="edge"/>
          <c:x val="0.28709177224144122"/>
          <c:y val="2.14737158073598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Вес атлета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Графики!$P$56:$P$90</c:f>
              <c:numCache>
                <c:formatCode>0.0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748288"/>
        <c:axId val="266750208"/>
      </c:scatterChart>
      <c:valAx>
        <c:axId val="266748288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6750208"/>
        <c:crosses val="autoZero"/>
        <c:crossBetween val="midCat"/>
        <c:majorUnit val="1"/>
      </c:valAx>
      <c:valAx>
        <c:axId val="266750208"/>
        <c:scaling>
          <c:orientation val="minMax"/>
          <c:max val="88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6748288"/>
        <c:crosses val="autoZero"/>
        <c:crossBetween val="midCat"/>
        <c:majorUnit val="1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КПШ недельный (по</a:t>
            </a:r>
            <a:r>
              <a:rPr lang="ru-RU" baseline="0"/>
              <a:t> группам)</a:t>
            </a:r>
            <a:endParaRPr lang="ru-RU"/>
          </a:p>
        </c:rich>
      </c:tx>
      <c:layout>
        <c:manualLayout>
          <c:xMode val="edge"/>
          <c:yMode val="edge"/>
          <c:x val="0.3343076923076935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8238845144356855E-2"/>
          <c:y val="7.6015749060402718E-2"/>
          <c:w val="0.84426822128003221"/>
          <c:h val="0.86298333385123727"/>
        </c:manualLayout>
      </c:layout>
      <c:scatterChart>
        <c:scatterStyle val="smoothMarker"/>
        <c:varyColors val="0"/>
        <c:ser>
          <c:idx val="0"/>
          <c:order val="0"/>
          <c:tx>
            <c:v>гр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Графики!$T$122:$T$146</c:f>
              <c:numCache>
                <c:formatCode>0</c:formatCode>
                <c:ptCount val="25"/>
                <c:pt idx="0">
                  <c:v>168</c:v>
                </c:pt>
                <c:pt idx="1">
                  <c:v>138</c:v>
                </c:pt>
                <c:pt idx="2">
                  <c:v>132</c:v>
                </c:pt>
                <c:pt idx="3">
                  <c:v>148</c:v>
                </c:pt>
                <c:pt idx="4">
                  <c:v>129</c:v>
                </c:pt>
                <c:pt idx="5">
                  <c:v>176</c:v>
                </c:pt>
                <c:pt idx="6">
                  <c:v>96</c:v>
                </c:pt>
                <c:pt idx="7">
                  <c:v>96</c:v>
                </c:pt>
                <c:pt idx="8">
                  <c:v>113</c:v>
                </c:pt>
                <c:pt idx="9">
                  <c:v>96</c:v>
                </c:pt>
                <c:pt idx="10">
                  <c:v>117</c:v>
                </c:pt>
                <c:pt idx="11">
                  <c:v>18</c:v>
                </c:pt>
                <c:pt idx="12">
                  <c:v>30</c:v>
                </c:pt>
              </c:numCache>
            </c:numRef>
          </c:yVal>
          <c:smooth val="1"/>
        </c:ser>
        <c:ser>
          <c:idx val="1"/>
          <c:order val="1"/>
          <c:tx>
            <c:v>сп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Графики!$U$122:$U$146</c:f>
              <c:numCache>
                <c:formatCode>0</c:formatCode>
                <c:ptCount val="25"/>
                <c:pt idx="0">
                  <c:v>84</c:v>
                </c:pt>
                <c:pt idx="1">
                  <c:v>42</c:v>
                </c:pt>
                <c:pt idx="2">
                  <c:v>77</c:v>
                </c:pt>
                <c:pt idx="3">
                  <c:v>27</c:v>
                </c:pt>
                <c:pt idx="4">
                  <c:v>52</c:v>
                </c:pt>
                <c:pt idx="5">
                  <c:v>33</c:v>
                </c:pt>
                <c:pt idx="6">
                  <c:v>27</c:v>
                </c:pt>
                <c:pt idx="7">
                  <c:v>27</c:v>
                </c:pt>
                <c:pt idx="8">
                  <c:v>27</c:v>
                </c:pt>
                <c:pt idx="9">
                  <c:v>27</c:v>
                </c:pt>
                <c:pt idx="10">
                  <c:v>70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ноги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Графики!$V$122:$V$146</c:f>
              <c:numCache>
                <c:formatCode>0</c:formatCode>
                <c:ptCount val="25"/>
                <c:pt idx="0">
                  <c:v>55</c:v>
                </c:pt>
                <c:pt idx="1">
                  <c:v>0</c:v>
                </c:pt>
                <c:pt idx="2">
                  <c:v>18</c:v>
                </c:pt>
                <c:pt idx="3">
                  <c:v>52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Прочее</c:v>
          </c:tx>
          <c:spPr>
            <a:ln w="22225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Графики!$W$122:$W$146</c:f>
              <c:numCache>
                <c:formatCode>0</c:formatCode>
                <c:ptCount val="25"/>
                <c:pt idx="0">
                  <c:v>24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v/>
          </c:tx>
          <c:spPr>
            <a:ln w="22225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Графики!$X$122:$X$146</c:f>
              <c:numCache>
                <c:formatCode>0</c:formatCode>
                <c:ptCount val="25"/>
              </c:numCache>
            </c:numRef>
          </c:yVal>
          <c:smooth val="1"/>
        </c:ser>
        <c:ser>
          <c:idx val="5"/>
          <c:order val="5"/>
          <c:tx>
            <c:v/>
          </c:tx>
          <c:spPr>
            <a:ln w="22225">
              <a:solidFill>
                <a:srgbClr val="00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ysDash"/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Графики!$Y$122:$Y$146</c:f>
              <c:numCache>
                <c:formatCode>0</c:formatCode>
                <c:ptCount val="25"/>
              </c:numCache>
            </c:numRef>
          </c:yVal>
          <c:smooth val="1"/>
        </c:ser>
        <c:ser>
          <c:idx val="6"/>
          <c:order val="6"/>
          <c:tx>
            <c:v/>
          </c:tx>
          <c:spPr>
            <a:ln w="22225">
              <a:solidFill>
                <a:schemeClr val="tx1"/>
              </a:solidFill>
              <a:prstDash val="lg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Графики!$Z$122:$Z$146</c:f>
              <c:numCache>
                <c:formatCode>0</c:formatCode>
                <c:ptCount val="25"/>
              </c:numCache>
            </c:numRef>
          </c:yVal>
          <c:smooth val="1"/>
        </c:ser>
        <c:ser>
          <c:idx val="7"/>
          <c:order val="7"/>
          <c:tx>
            <c:v/>
          </c:tx>
          <c:spPr>
            <a:ln w="22225">
              <a:solidFill>
                <a:srgbClr val="FF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Графики!$AA$122:$AA$146</c:f>
              <c:numCache>
                <c:formatCode>0</c:formatCode>
                <c:ptCount val="25"/>
              </c:numCache>
            </c:numRef>
          </c:yVal>
          <c:smooth val="1"/>
        </c:ser>
        <c:ser>
          <c:idx val="8"/>
          <c:order val="8"/>
          <c:tx>
            <c:v/>
          </c:tx>
          <c:spPr>
            <a:ln w="22225">
              <a:solidFill>
                <a:srgbClr val="F765D8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765D8"/>
              </a:solidFill>
              <a:ln>
                <a:solidFill>
                  <a:srgbClr val="F765D8"/>
                </a:solidFill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Графики!$AB$122:$AB$146</c:f>
              <c:numCache>
                <c:formatCode>0</c:formatCode>
                <c:ptCount val="25"/>
              </c:numCache>
            </c:numRef>
          </c:yVal>
          <c:smooth val="1"/>
        </c:ser>
        <c:ser>
          <c:idx val="9"/>
          <c:order val="9"/>
          <c:tx>
            <c:v/>
          </c:tx>
          <c:spPr>
            <a:ln w="22225">
              <a:solidFill>
                <a:srgbClr val="00CC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CC00"/>
              </a:solidFill>
              <a:ln>
                <a:solidFill>
                  <a:srgbClr val="00CC00"/>
                </a:solidFill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Графики!$AC$122:$AC$146</c:f>
              <c:numCache>
                <c:formatCode>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838784"/>
        <c:axId val="266840704"/>
      </c:scatterChart>
      <c:valAx>
        <c:axId val="266838784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6840704"/>
        <c:crosses val="autoZero"/>
        <c:crossBetween val="midCat"/>
        <c:majorUnit val="1"/>
        <c:minorUnit val="1"/>
      </c:valAx>
      <c:valAx>
        <c:axId val="266840704"/>
        <c:scaling>
          <c:orientation val="minMax"/>
          <c:max val="19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6838784"/>
        <c:crosses val="autoZero"/>
        <c:crossBetween val="midCat"/>
        <c:majorUnit val="25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9785251362810559"/>
          <c:y val="0.31353864639032908"/>
          <c:w val="0.10214748637189582"/>
          <c:h val="0.45745458978422626"/>
        </c:manualLayout>
      </c:layout>
      <c:overlay val="0"/>
      <c:txPr>
        <a:bodyPr/>
        <a:lstStyle/>
        <a:p>
          <a:pPr>
            <a:defRPr lang="ru-RU"/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Тоннаж недельный (по</a:t>
            </a:r>
            <a:r>
              <a:rPr lang="ru-RU" baseline="0"/>
              <a:t> группам)</a:t>
            </a:r>
            <a:endParaRPr lang="ru-RU"/>
          </a:p>
        </c:rich>
      </c:tx>
      <c:layout>
        <c:manualLayout>
          <c:xMode val="edge"/>
          <c:yMode val="edge"/>
          <c:x val="0.3343076923076935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6956793862305723E-2"/>
          <c:y val="7.6015749060402718E-2"/>
          <c:w val="0.84555027256208493"/>
          <c:h val="0.86298333385123727"/>
        </c:manualLayout>
      </c:layout>
      <c:scatterChart>
        <c:scatterStyle val="smoothMarker"/>
        <c:varyColors val="0"/>
        <c:ser>
          <c:idx val="0"/>
          <c:order val="0"/>
          <c:tx>
            <c:v>гр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Графики!$T$154:$T$178</c:f>
              <c:numCache>
                <c:formatCode>0</c:formatCode>
                <c:ptCount val="25"/>
                <c:pt idx="0">
                  <c:v>9360</c:v>
                </c:pt>
                <c:pt idx="1">
                  <c:v>6056</c:v>
                </c:pt>
                <c:pt idx="2">
                  <c:v>6860</c:v>
                </c:pt>
                <c:pt idx="3">
                  <c:v>8748</c:v>
                </c:pt>
                <c:pt idx="4">
                  <c:v>6746</c:v>
                </c:pt>
                <c:pt idx="5">
                  <c:v>9796</c:v>
                </c:pt>
                <c:pt idx="6">
                  <c:v>5752.5</c:v>
                </c:pt>
                <c:pt idx="7">
                  <c:v>4952.5</c:v>
                </c:pt>
                <c:pt idx="8">
                  <c:v>5957.5</c:v>
                </c:pt>
                <c:pt idx="9">
                  <c:v>4952.5</c:v>
                </c:pt>
                <c:pt idx="10">
                  <c:v>7022.5</c:v>
                </c:pt>
                <c:pt idx="11">
                  <c:v>1035</c:v>
                </c:pt>
                <c:pt idx="12">
                  <c:v>1680</c:v>
                </c:pt>
              </c:numCache>
            </c:numRef>
          </c:yVal>
          <c:smooth val="1"/>
        </c:ser>
        <c:ser>
          <c:idx val="1"/>
          <c:order val="1"/>
          <c:tx>
            <c:v>сп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Графики!$U$154:$U$178</c:f>
              <c:numCache>
                <c:formatCode>0</c:formatCode>
                <c:ptCount val="25"/>
                <c:pt idx="0">
                  <c:v>7175</c:v>
                </c:pt>
                <c:pt idx="1">
                  <c:v>3660</c:v>
                </c:pt>
                <c:pt idx="2">
                  <c:v>8940</c:v>
                </c:pt>
                <c:pt idx="3">
                  <c:v>2835</c:v>
                </c:pt>
                <c:pt idx="4">
                  <c:v>6692.5</c:v>
                </c:pt>
                <c:pt idx="5">
                  <c:v>3510</c:v>
                </c:pt>
                <c:pt idx="6">
                  <c:v>2835</c:v>
                </c:pt>
                <c:pt idx="7">
                  <c:v>2880</c:v>
                </c:pt>
                <c:pt idx="8">
                  <c:v>3082.5</c:v>
                </c:pt>
                <c:pt idx="9">
                  <c:v>2902.5</c:v>
                </c:pt>
                <c:pt idx="10">
                  <c:v>7847.5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ноги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Графики!$V$154:$V$178</c:f>
              <c:numCache>
                <c:formatCode>0</c:formatCode>
                <c:ptCount val="25"/>
                <c:pt idx="0">
                  <c:v>4327.5</c:v>
                </c:pt>
                <c:pt idx="1">
                  <c:v>0</c:v>
                </c:pt>
                <c:pt idx="2">
                  <c:v>1080</c:v>
                </c:pt>
                <c:pt idx="3">
                  <c:v>3595</c:v>
                </c:pt>
                <c:pt idx="4">
                  <c:v>1080</c:v>
                </c:pt>
                <c:pt idx="5">
                  <c:v>1080</c:v>
                </c:pt>
                <c:pt idx="6">
                  <c:v>1102.5</c:v>
                </c:pt>
                <c:pt idx="7">
                  <c:v>1102.5</c:v>
                </c:pt>
                <c:pt idx="8">
                  <c:v>1102.5</c:v>
                </c:pt>
                <c:pt idx="9">
                  <c:v>1102.5</c:v>
                </c:pt>
                <c:pt idx="10">
                  <c:v>1125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Прочее</c:v>
          </c:tx>
          <c:spPr>
            <a:ln w="22225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Графики!$W$154:$W$178</c:f>
              <c:numCache>
                <c:formatCode>0</c:formatCode>
                <c:ptCount val="25"/>
                <c:pt idx="0">
                  <c:v>900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v/>
          </c:tx>
          <c:spPr>
            <a:ln w="22225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Графики!$X$154:$X$178</c:f>
              <c:numCache>
                <c:formatCode>0</c:formatCode>
                <c:ptCount val="25"/>
              </c:numCache>
            </c:numRef>
          </c:yVal>
          <c:smooth val="1"/>
        </c:ser>
        <c:ser>
          <c:idx val="5"/>
          <c:order val="5"/>
          <c:tx>
            <c:v/>
          </c:tx>
          <c:spPr>
            <a:ln w="22225">
              <a:solidFill>
                <a:srgbClr val="00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ysDash"/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Графики!$Y$154:$Y$178</c:f>
              <c:numCache>
                <c:formatCode>0</c:formatCode>
                <c:ptCount val="25"/>
              </c:numCache>
            </c:numRef>
          </c:yVal>
          <c:smooth val="1"/>
        </c:ser>
        <c:ser>
          <c:idx val="6"/>
          <c:order val="6"/>
          <c:tx>
            <c:v/>
          </c:tx>
          <c:spPr>
            <a:ln w="22225">
              <a:solidFill>
                <a:schemeClr val="tx1"/>
              </a:solidFill>
              <a:prstDash val="lg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Графики!$Z$154:$Z$178</c:f>
              <c:numCache>
                <c:formatCode>0</c:formatCode>
                <c:ptCount val="25"/>
              </c:numCache>
            </c:numRef>
          </c:yVal>
          <c:smooth val="1"/>
        </c:ser>
        <c:ser>
          <c:idx val="7"/>
          <c:order val="7"/>
          <c:tx>
            <c:v/>
          </c:tx>
          <c:spPr>
            <a:ln w="22225">
              <a:solidFill>
                <a:srgbClr val="FF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Графики!$AA$154:$AA$178</c:f>
              <c:numCache>
                <c:formatCode>0</c:formatCode>
                <c:ptCount val="25"/>
              </c:numCache>
            </c:numRef>
          </c:yVal>
          <c:smooth val="1"/>
        </c:ser>
        <c:ser>
          <c:idx val="8"/>
          <c:order val="8"/>
          <c:tx>
            <c:v/>
          </c:tx>
          <c:spPr>
            <a:ln w="22225">
              <a:solidFill>
                <a:srgbClr val="F765D8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765D8"/>
              </a:solidFill>
              <a:ln>
                <a:solidFill>
                  <a:srgbClr val="F765D8"/>
                </a:solidFill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Графики!$AB$154:$AB$178</c:f>
              <c:numCache>
                <c:formatCode>0</c:formatCode>
                <c:ptCount val="25"/>
              </c:numCache>
            </c:numRef>
          </c:yVal>
          <c:smooth val="1"/>
        </c:ser>
        <c:ser>
          <c:idx val="9"/>
          <c:order val="9"/>
          <c:tx>
            <c:v/>
          </c:tx>
          <c:spPr>
            <a:ln w="22225">
              <a:solidFill>
                <a:srgbClr val="00CC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CC00"/>
              </a:solidFill>
              <a:ln>
                <a:solidFill>
                  <a:srgbClr val="00CC00"/>
                </a:solidFill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Графики!$AC$154:$AC$178</c:f>
              <c:numCache>
                <c:formatCode>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036544"/>
        <c:axId val="267059200"/>
      </c:scatterChart>
      <c:valAx>
        <c:axId val="267036544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059200"/>
        <c:crosses val="autoZero"/>
        <c:crossBetween val="midCat"/>
        <c:majorUnit val="1"/>
        <c:minorUnit val="1"/>
      </c:valAx>
      <c:valAx>
        <c:axId val="267059200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036544"/>
        <c:crosses val="autoZero"/>
        <c:crossBetween val="midCat"/>
        <c:majorUnit val="1000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9785251362810559"/>
          <c:y val="0.31353864639032908"/>
          <c:w val="0.10214748637189582"/>
          <c:h val="0.45745458978422626"/>
        </c:manualLayout>
      </c:layout>
      <c:overlay val="0"/>
      <c:txPr>
        <a:bodyPr/>
        <a:lstStyle/>
        <a:p>
          <a:pPr>
            <a:defRPr lang="ru-RU"/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Средний вес недельный (по</a:t>
            </a:r>
            <a:r>
              <a:rPr lang="ru-RU" baseline="0"/>
              <a:t> группам)</a:t>
            </a:r>
            <a:endParaRPr lang="ru-RU"/>
          </a:p>
        </c:rich>
      </c:tx>
      <c:layout>
        <c:manualLayout>
          <c:xMode val="edge"/>
          <c:yMode val="edge"/>
          <c:x val="0.3343076923076935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6956793862305723E-2"/>
          <c:y val="7.6015749060402718E-2"/>
          <c:w val="0.84555027256208493"/>
          <c:h val="0.86298333385123727"/>
        </c:manualLayout>
      </c:layout>
      <c:scatterChart>
        <c:scatterStyle val="smoothMarker"/>
        <c:varyColors val="0"/>
        <c:ser>
          <c:idx val="0"/>
          <c:order val="0"/>
          <c:tx>
            <c:v>гр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Графики!$T$186:$T$210</c:f>
              <c:numCache>
                <c:formatCode>0.0</c:formatCode>
                <c:ptCount val="25"/>
                <c:pt idx="0">
                  <c:v>55.714285714285715</c:v>
                </c:pt>
                <c:pt idx="1">
                  <c:v>43.884057971014492</c:v>
                </c:pt>
                <c:pt idx="2">
                  <c:v>51.969696969696969</c:v>
                </c:pt>
                <c:pt idx="3">
                  <c:v>59.108108108108105</c:v>
                </c:pt>
                <c:pt idx="4">
                  <c:v>52.29457364341085</c:v>
                </c:pt>
                <c:pt idx="5">
                  <c:v>55.659090909090907</c:v>
                </c:pt>
                <c:pt idx="6">
                  <c:v>59.921875</c:v>
                </c:pt>
                <c:pt idx="7">
                  <c:v>51.588541666666664</c:v>
                </c:pt>
                <c:pt idx="8">
                  <c:v>52.721238938053098</c:v>
                </c:pt>
                <c:pt idx="9">
                  <c:v>51.588541666666664</c:v>
                </c:pt>
                <c:pt idx="10">
                  <c:v>60.021367521367523</c:v>
                </c:pt>
                <c:pt idx="11">
                  <c:v>57.5</c:v>
                </c:pt>
                <c:pt idx="12">
                  <c:v>56</c:v>
                </c:pt>
              </c:numCache>
            </c:numRef>
          </c:yVal>
          <c:smooth val="1"/>
        </c:ser>
        <c:ser>
          <c:idx val="1"/>
          <c:order val="1"/>
          <c:tx>
            <c:v>сп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Графики!$U$186:$U$210</c:f>
              <c:numCache>
                <c:formatCode>0.0</c:formatCode>
                <c:ptCount val="25"/>
                <c:pt idx="0">
                  <c:v>85.416666666666671</c:v>
                </c:pt>
                <c:pt idx="1">
                  <c:v>87.142857142857139</c:v>
                </c:pt>
                <c:pt idx="2">
                  <c:v>116.1038961038961</c:v>
                </c:pt>
                <c:pt idx="3">
                  <c:v>105</c:v>
                </c:pt>
                <c:pt idx="4">
                  <c:v>128.70192307692307</c:v>
                </c:pt>
                <c:pt idx="5">
                  <c:v>106.36363636363636</c:v>
                </c:pt>
                <c:pt idx="6">
                  <c:v>105</c:v>
                </c:pt>
                <c:pt idx="7">
                  <c:v>106.66666666666667</c:v>
                </c:pt>
                <c:pt idx="8">
                  <c:v>114.16666666666667</c:v>
                </c:pt>
                <c:pt idx="9">
                  <c:v>107.5</c:v>
                </c:pt>
                <c:pt idx="10">
                  <c:v>112.10714285714286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ноги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Графики!$V$186:$V$210</c:f>
              <c:numCache>
                <c:formatCode>0.0</c:formatCode>
                <c:ptCount val="25"/>
                <c:pt idx="0">
                  <c:v>78.681818181818187</c:v>
                </c:pt>
                <c:pt idx="1">
                  <c:v>0</c:v>
                </c:pt>
                <c:pt idx="2">
                  <c:v>60</c:v>
                </c:pt>
                <c:pt idx="3">
                  <c:v>69.134615384615387</c:v>
                </c:pt>
                <c:pt idx="4">
                  <c:v>60</c:v>
                </c:pt>
                <c:pt idx="5">
                  <c:v>60</c:v>
                </c:pt>
                <c:pt idx="6">
                  <c:v>61.25</c:v>
                </c:pt>
                <c:pt idx="7">
                  <c:v>61.25</c:v>
                </c:pt>
                <c:pt idx="8">
                  <c:v>61.25</c:v>
                </c:pt>
                <c:pt idx="9">
                  <c:v>61.25</c:v>
                </c:pt>
                <c:pt idx="10">
                  <c:v>62.5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Прочее</c:v>
          </c:tx>
          <c:spPr>
            <a:ln w="22225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Графики!$W$186:$W$210</c:f>
              <c:numCache>
                <c:formatCode>0.0</c:formatCode>
                <c:ptCount val="25"/>
                <c:pt idx="0">
                  <c:v>37.5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v/>
          </c:tx>
          <c:spPr>
            <a:ln w="22225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Графики!$X$186:$X$210</c:f>
              <c:numCache>
                <c:formatCode>0.0</c:formatCode>
                <c:ptCount val="25"/>
              </c:numCache>
            </c:numRef>
          </c:yVal>
          <c:smooth val="1"/>
        </c:ser>
        <c:ser>
          <c:idx val="5"/>
          <c:order val="5"/>
          <c:tx>
            <c:v/>
          </c:tx>
          <c:spPr>
            <a:ln w="22225">
              <a:solidFill>
                <a:srgbClr val="00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ysDash"/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Графики!$Y$186:$Y$210</c:f>
              <c:numCache>
                <c:formatCode>0.0</c:formatCode>
                <c:ptCount val="25"/>
              </c:numCache>
            </c:numRef>
          </c:yVal>
          <c:smooth val="1"/>
        </c:ser>
        <c:ser>
          <c:idx val="6"/>
          <c:order val="6"/>
          <c:tx>
            <c:v/>
          </c:tx>
          <c:spPr>
            <a:ln w="22225">
              <a:solidFill>
                <a:schemeClr val="tx1"/>
              </a:solidFill>
              <a:prstDash val="lg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Графики!$Z$186:$Z$210</c:f>
              <c:numCache>
                <c:formatCode>0.0</c:formatCode>
                <c:ptCount val="25"/>
              </c:numCache>
            </c:numRef>
          </c:yVal>
          <c:smooth val="1"/>
        </c:ser>
        <c:ser>
          <c:idx val="7"/>
          <c:order val="7"/>
          <c:tx>
            <c:v/>
          </c:tx>
          <c:spPr>
            <a:ln w="22225">
              <a:solidFill>
                <a:srgbClr val="FF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Графики!$AA$186:$AA$210</c:f>
              <c:numCache>
                <c:formatCode>0.0</c:formatCode>
                <c:ptCount val="25"/>
              </c:numCache>
            </c:numRef>
          </c:yVal>
          <c:smooth val="1"/>
        </c:ser>
        <c:ser>
          <c:idx val="8"/>
          <c:order val="8"/>
          <c:tx>
            <c:v/>
          </c:tx>
          <c:spPr>
            <a:ln w="22225">
              <a:solidFill>
                <a:srgbClr val="F765D8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765D8"/>
              </a:solidFill>
              <a:ln>
                <a:solidFill>
                  <a:srgbClr val="F765D8"/>
                </a:solidFill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Графики!$AB$186:$AB$210</c:f>
              <c:numCache>
                <c:formatCode>0.0</c:formatCode>
                <c:ptCount val="25"/>
              </c:numCache>
            </c:numRef>
          </c:yVal>
          <c:smooth val="1"/>
        </c:ser>
        <c:ser>
          <c:idx val="9"/>
          <c:order val="9"/>
          <c:tx>
            <c:v/>
          </c:tx>
          <c:spPr>
            <a:ln w="22225">
              <a:solidFill>
                <a:srgbClr val="00CC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CC00"/>
              </a:solidFill>
              <a:ln>
                <a:solidFill>
                  <a:srgbClr val="00CC00"/>
                </a:solidFill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Графики!$AC$186:$AC$210</c:f>
              <c:numCache>
                <c:formatCode>0.0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106944"/>
        <c:axId val="267121408"/>
      </c:scatterChart>
      <c:valAx>
        <c:axId val="267106944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121408"/>
        <c:crosses val="autoZero"/>
        <c:crossBetween val="midCat"/>
        <c:majorUnit val="1"/>
        <c:minorUnit val="1"/>
      </c:valAx>
      <c:valAx>
        <c:axId val="267121408"/>
        <c:scaling>
          <c:orientation val="minMax"/>
          <c:max val="132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106944"/>
        <c:crosses val="autoZero"/>
        <c:crossBetween val="midCat"/>
        <c:majorUnit val="5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9785251362810559"/>
          <c:y val="0.31353864639032908"/>
          <c:w val="0.10214748637189582"/>
          <c:h val="0.45745458978422626"/>
        </c:manualLayout>
      </c:layout>
      <c:overlay val="0"/>
      <c:txPr>
        <a:bodyPr/>
        <a:lstStyle/>
        <a:p>
          <a:pPr>
            <a:defRPr lang="ru-RU"/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Интенсивность Ф+Б недельная (по</a:t>
            </a:r>
            <a:r>
              <a:rPr lang="ru-RU" baseline="0"/>
              <a:t> группам)</a:t>
            </a:r>
            <a:endParaRPr lang="ru-RU"/>
          </a:p>
        </c:rich>
      </c:tx>
      <c:layout>
        <c:manualLayout>
          <c:xMode val="edge"/>
          <c:yMode val="edge"/>
          <c:x val="0.2663589743589753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6956793862305723E-2"/>
          <c:y val="7.6015749060402718E-2"/>
          <c:w val="0.84555027256208493"/>
          <c:h val="0.86298333385123727"/>
        </c:manualLayout>
      </c:layout>
      <c:scatterChart>
        <c:scatterStyle val="smoothMarker"/>
        <c:varyColors val="0"/>
        <c:ser>
          <c:idx val="0"/>
          <c:order val="0"/>
          <c:tx>
            <c:v>гр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Графики!$T$218:$T$242</c:f>
              <c:numCache>
                <c:formatCode>0</c:formatCode>
                <c:ptCount val="25"/>
                <c:pt idx="0">
                  <c:v>6725.5599999999995</c:v>
                </c:pt>
                <c:pt idx="1">
                  <c:v>6177.3240000000005</c:v>
                </c:pt>
                <c:pt idx="2">
                  <c:v>5417.8200000000006</c:v>
                </c:pt>
                <c:pt idx="3">
                  <c:v>7183.2280000000001</c:v>
                </c:pt>
                <c:pt idx="4">
                  <c:v>5587.41</c:v>
                </c:pt>
                <c:pt idx="5">
                  <c:v>5753.67</c:v>
                </c:pt>
                <c:pt idx="6">
                  <c:v>4895.45</c:v>
                </c:pt>
                <c:pt idx="7">
                  <c:v>4251.6099999999997</c:v>
                </c:pt>
                <c:pt idx="8">
                  <c:v>4569.3099999999995</c:v>
                </c:pt>
                <c:pt idx="9">
                  <c:v>4076.26</c:v>
                </c:pt>
                <c:pt idx="10">
                  <c:v>5438.7</c:v>
                </c:pt>
                <c:pt idx="11">
                  <c:v>414</c:v>
                </c:pt>
                <c:pt idx="12">
                  <c:v>626.40000000000009</c:v>
                </c:pt>
              </c:numCache>
            </c:numRef>
          </c:yVal>
          <c:smooth val="1"/>
        </c:ser>
        <c:ser>
          <c:idx val="1"/>
          <c:order val="1"/>
          <c:tx>
            <c:v>сп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Графики!$U$218:$U$242</c:f>
              <c:numCache>
                <c:formatCode>0</c:formatCode>
                <c:ptCount val="25"/>
                <c:pt idx="0">
                  <c:v>7156.13</c:v>
                </c:pt>
                <c:pt idx="1">
                  <c:v>5556.5599999999995</c:v>
                </c:pt>
                <c:pt idx="2">
                  <c:v>7788.3</c:v>
                </c:pt>
                <c:pt idx="3">
                  <c:v>1948.0500000000002</c:v>
                </c:pt>
                <c:pt idx="4">
                  <c:v>8608.9249999999993</c:v>
                </c:pt>
                <c:pt idx="5">
                  <c:v>2365.7400000000007</c:v>
                </c:pt>
                <c:pt idx="6">
                  <c:v>1874.3400000000004</c:v>
                </c:pt>
                <c:pt idx="7">
                  <c:v>1960.92</c:v>
                </c:pt>
                <c:pt idx="8">
                  <c:v>2445.3000000000002</c:v>
                </c:pt>
                <c:pt idx="9">
                  <c:v>1939.8600000000001</c:v>
                </c:pt>
                <c:pt idx="10">
                  <c:v>5518.1750000000002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ноги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Графики!$V$218:$V$242</c:f>
              <c:numCache>
                <c:formatCode>0</c:formatCode>
                <c:ptCount val="25"/>
                <c:pt idx="0">
                  <c:v>2810.7</c:v>
                </c:pt>
                <c:pt idx="1">
                  <c:v>0</c:v>
                </c:pt>
                <c:pt idx="2">
                  <c:v>573.4799999999999</c:v>
                </c:pt>
                <c:pt idx="3">
                  <c:v>2422.98</c:v>
                </c:pt>
                <c:pt idx="4">
                  <c:v>551.33999999999992</c:v>
                </c:pt>
                <c:pt idx="5">
                  <c:v>551.33999999999992</c:v>
                </c:pt>
                <c:pt idx="6">
                  <c:v>585.9</c:v>
                </c:pt>
                <c:pt idx="7">
                  <c:v>585.9</c:v>
                </c:pt>
                <c:pt idx="8">
                  <c:v>585.9</c:v>
                </c:pt>
                <c:pt idx="9">
                  <c:v>567</c:v>
                </c:pt>
                <c:pt idx="10">
                  <c:v>572.4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Прочее</c:v>
          </c:tx>
          <c:spPr>
            <a:ln w="22225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Графики!$W$218:$W$242</c:f>
              <c:numCache>
                <c:formatCode>0</c:formatCode>
                <c:ptCount val="25"/>
                <c:pt idx="0">
                  <c:v>540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v/>
          </c:tx>
          <c:spPr>
            <a:ln w="22225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Графики!$X$218:$X$242</c:f>
              <c:numCache>
                <c:formatCode>0</c:formatCode>
                <c:ptCount val="25"/>
              </c:numCache>
            </c:numRef>
          </c:yVal>
          <c:smooth val="1"/>
        </c:ser>
        <c:ser>
          <c:idx val="5"/>
          <c:order val="5"/>
          <c:tx>
            <c:v/>
          </c:tx>
          <c:spPr>
            <a:ln w="22225">
              <a:solidFill>
                <a:srgbClr val="00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ysDash"/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Графики!$Y$218:$Y$242</c:f>
              <c:numCache>
                <c:formatCode>0</c:formatCode>
                <c:ptCount val="25"/>
              </c:numCache>
            </c:numRef>
          </c:yVal>
          <c:smooth val="1"/>
        </c:ser>
        <c:ser>
          <c:idx val="6"/>
          <c:order val="6"/>
          <c:tx>
            <c:v/>
          </c:tx>
          <c:spPr>
            <a:ln w="22225">
              <a:solidFill>
                <a:schemeClr val="tx1"/>
              </a:solidFill>
              <a:prstDash val="lg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Графики!$Z$218:$Z$242</c:f>
              <c:numCache>
                <c:formatCode>0</c:formatCode>
                <c:ptCount val="25"/>
              </c:numCache>
            </c:numRef>
          </c:yVal>
          <c:smooth val="1"/>
        </c:ser>
        <c:ser>
          <c:idx val="7"/>
          <c:order val="7"/>
          <c:tx>
            <c:v/>
          </c:tx>
          <c:spPr>
            <a:ln w="22225">
              <a:solidFill>
                <a:srgbClr val="FF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Графики!$AA$218:$AA$242</c:f>
              <c:numCache>
                <c:formatCode>0</c:formatCode>
                <c:ptCount val="25"/>
              </c:numCache>
            </c:numRef>
          </c:yVal>
          <c:smooth val="1"/>
        </c:ser>
        <c:ser>
          <c:idx val="8"/>
          <c:order val="8"/>
          <c:tx>
            <c:v/>
          </c:tx>
          <c:spPr>
            <a:ln w="22225">
              <a:solidFill>
                <a:srgbClr val="F765D8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765D8"/>
              </a:solidFill>
              <a:ln>
                <a:solidFill>
                  <a:srgbClr val="F765D8"/>
                </a:solidFill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Графики!$AB$218:$AB$242</c:f>
              <c:numCache>
                <c:formatCode>0</c:formatCode>
                <c:ptCount val="25"/>
              </c:numCache>
            </c:numRef>
          </c:yVal>
          <c:smooth val="1"/>
        </c:ser>
        <c:ser>
          <c:idx val="9"/>
          <c:order val="9"/>
          <c:tx>
            <c:v/>
          </c:tx>
          <c:spPr>
            <a:ln w="22225">
              <a:solidFill>
                <a:srgbClr val="00CC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CC00"/>
              </a:solidFill>
              <a:ln>
                <a:solidFill>
                  <a:srgbClr val="00CC00"/>
                </a:solidFill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Графики!$AC$218:$AC$242</c:f>
              <c:numCache>
                <c:formatCode>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242880"/>
        <c:axId val="267245056"/>
      </c:scatterChart>
      <c:valAx>
        <c:axId val="267242880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245056"/>
        <c:crosses val="autoZero"/>
        <c:crossBetween val="midCat"/>
        <c:majorUnit val="1"/>
        <c:minorUnit val="1"/>
      </c:valAx>
      <c:valAx>
        <c:axId val="267245056"/>
        <c:scaling>
          <c:orientation val="minMax"/>
          <c:max val="9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242880"/>
        <c:crosses val="autoZero"/>
        <c:crossBetween val="midCat"/>
        <c:majorUnit val="1000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9785251362810559"/>
          <c:y val="0.31353864639032908"/>
          <c:w val="0.10214748637189582"/>
          <c:h val="0.45745458978422626"/>
        </c:manualLayout>
      </c:layout>
      <c:overlay val="0"/>
      <c:txPr>
        <a:bodyPr/>
        <a:lstStyle/>
        <a:p>
          <a:pPr>
            <a:defRPr lang="ru-RU"/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УОИ недельная (по</a:t>
            </a:r>
            <a:r>
              <a:rPr lang="ru-RU" baseline="0"/>
              <a:t> группам)</a:t>
            </a:r>
            <a:endParaRPr lang="ru-RU"/>
          </a:p>
        </c:rich>
      </c:tx>
      <c:layout>
        <c:manualLayout>
          <c:xMode val="edge"/>
          <c:yMode val="edge"/>
          <c:x val="0.3343076923076935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6956793862305723E-2"/>
          <c:y val="7.6015749060402718E-2"/>
          <c:w val="0.84555027256208493"/>
          <c:h val="0.86298333385123727"/>
        </c:manualLayout>
      </c:layout>
      <c:scatterChart>
        <c:scatterStyle val="smoothMarker"/>
        <c:varyColors val="0"/>
        <c:ser>
          <c:idx val="0"/>
          <c:order val="0"/>
          <c:tx>
            <c:v>гр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Графики!$T$250:$T$274</c:f>
              <c:numCache>
                <c:formatCode>0%</c:formatCode>
                <c:ptCount val="25"/>
                <c:pt idx="0">
                  <c:v>0.55796600899977322</c:v>
                </c:pt>
                <c:pt idx="1">
                  <c:v>0.50638086983472963</c:v>
                </c:pt>
                <c:pt idx="2">
                  <c:v>0.49637733628121444</c:v>
                </c:pt>
                <c:pt idx="3">
                  <c:v>0.53516204245628685</c:v>
                </c:pt>
                <c:pt idx="4">
                  <c:v>0.49421697448642526</c:v>
                </c:pt>
                <c:pt idx="5">
                  <c:v>0.50395124127527291</c:v>
                </c:pt>
                <c:pt idx="6">
                  <c:v>0.54081012428650754</c:v>
                </c:pt>
                <c:pt idx="7">
                  <c:v>0.4728763989882534</c:v>
                </c:pt>
                <c:pt idx="8">
                  <c:v>0.46902175405512164</c:v>
                </c:pt>
                <c:pt idx="9">
                  <c:v>0.46818286575901918</c:v>
                </c:pt>
                <c:pt idx="10">
                  <c:v>0.52011568074327741</c:v>
                </c:pt>
                <c:pt idx="11">
                  <c:v>0.44128545799135943</c:v>
                </c:pt>
                <c:pt idx="12">
                  <c:v>0.42763548600503792</c:v>
                </c:pt>
              </c:numCache>
            </c:numRef>
          </c:yVal>
          <c:smooth val="1"/>
        </c:ser>
        <c:ser>
          <c:idx val="1"/>
          <c:order val="1"/>
          <c:tx>
            <c:v>сп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Графики!$U$250:$U$274</c:f>
              <c:numCache>
                <c:formatCode>0%</c:formatCode>
                <c:ptCount val="25"/>
                <c:pt idx="0">
                  <c:v>0.58085317460317465</c:v>
                </c:pt>
                <c:pt idx="1">
                  <c:v>0.63755297586143356</c:v>
                </c:pt>
                <c:pt idx="2">
                  <c:v>0.57475753621888626</c:v>
                </c:pt>
                <c:pt idx="3">
                  <c:v>0.51720309863765013</c:v>
                </c:pt>
                <c:pt idx="4">
                  <c:v>0.63079870567172791</c:v>
                </c:pt>
                <c:pt idx="5">
                  <c:v>0.51871985544573707</c:v>
                </c:pt>
                <c:pt idx="6">
                  <c:v>0.50952199093407013</c:v>
                </c:pt>
                <c:pt idx="7">
                  <c:v>0.51503446923762919</c:v>
                </c:pt>
                <c:pt idx="8">
                  <c:v>0.54850530383671636</c:v>
                </c:pt>
                <c:pt idx="9">
                  <c:v>0.51390626571475762</c:v>
                </c:pt>
                <c:pt idx="10">
                  <c:v>0.53326449747231419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ноги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Графики!$V$250:$V$274</c:f>
              <c:numCache>
                <c:formatCode>0%</c:formatCode>
                <c:ptCount val="25"/>
                <c:pt idx="0">
                  <c:v>0.5004812834224599</c:v>
                </c:pt>
                <c:pt idx="1">
                  <c:v>0</c:v>
                </c:pt>
                <c:pt idx="2">
                  <c:v>0.39602980124254356</c:v>
                </c:pt>
                <c:pt idx="3">
                  <c:v>0.45405253714343152</c:v>
                </c:pt>
                <c:pt idx="4">
                  <c:v>0.39209900868052128</c:v>
                </c:pt>
                <c:pt idx="5">
                  <c:v>0.39014826734380226</c:v>
                </c:pt>
                <c:pt idx="6">
                  <c:v>0.39629488183761008</c:v>
                </c:pt>
                <c:pt idx="7">
                  <c:v>0.39432326551005975</c:v>
                </c:pt>
                <c:pt idx="8">
                  <c:v>0.39236145821896495</c:v>
                </c:pt>
                <c:pt idx="9">
                  <c:v>0.39040941116314914</c:v>
                </c:pt>
                <c:pt idx="10">
                  <c:v>0.39639497529002859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Прочее</c:v>
          </c:tx>
          <c:spPr>
            <a:ln w="22225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Графики!$W$250:$W$274</c:f>
              <c:numCache>
                <c:formatCode>0%</c:formatCode>
                <c:ptCount val="25"/>
                <c:pt idx="0">
                  <c:v>0.75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v/>
          </c:tx>
          <c:spPr>
            <a:ln w="22225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Графики!$X$250:$X$274</c:f>
              <c:numCache>
                <c:formatCode>0%</c:formatCode>
                <c:ptCount val="25"/>
              </c:numCache>
            </c:numRef>
          </c:yVal>
          <c:smooth val="1"/>
        </c:ser>
        <c:ser>
          <c:idx val="5"/>
          <c:order val="5"/>
          <c:tx>
            <c:v/>
          </c:tx>
          <c:spPr>
            <a:ln w="22225">
              <a:solidFill>
                <a:srgbClr val="00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ysDash"/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Графики!$Y$250:$Y$274</c:f>
              <c:numCache>
                <c:formatCode>0%</c:formatCode>
                <c:ptCount val="25"/>
              </c:numCache>
            </c:numRef>
          </c:yVal>
          <c:smooth val="1"/>
        </c:ser>
        <c:ser>
          <c:idx val="6"/>
          <c:order val="6"/>
          <c:tx>
            <c:v/>
          </c:tx>
          <c:spPr>
            <a:ln w="22225">
              <a:solidFill>
                <a:schemeClr val="tx1"/>
              </a:solidFill>
              <a:prstDash val="lg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Графики!$Z$250:$Z$274</c:f>
              <c:numCache>
                <c:formatCode>0%</c:formatCode>
                <c:ptCount val="25"/>
              </c:numCache>
            </c:numRef>
          </c:yVal>
          <c:smooth val="1"/>
        </c:ser>
        <c:ser>
          <c:idx val="7"/>
          <c:order val="7"/>
          <c:tx>
            <c:v/>
          </c:tx>
          <c:spPr>
            <a:ln w="22225">
              <a:solidFill>
                <a:srgbClr val="FF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Графики!$AA$250:$AA$274</c:f>
              <c:numCache>
                <c:formatCode>0%</c:formatCode>
                <c:ptCount val="25"/>
              </c:numCache>
            </c:numRef>
          </c:yVal>
          <c:smooth val="1"/>
        </c:ser>
        <c:ser>
          <c:idx val="8"/>
          <c:order val="8"/>
          <c:tx>
            <c:v/>
          </c:tx>
          <c:spPr>
            <a:ln w="22225">
              <a:solidFill>
                <a:srgbClr val="F765D8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765D8"/>
              </a:solidFill>
              <a:ln>
                <a:solidFill>
                  <a:srgbClr val="F765D8"/>
                </a:solidFill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Графики!$AB$250:$AB$274</c:f>
              <c:numCache>
                <c:formatCode>0%</c:formatCode>
                <c:ptCount val="25"/>
              </c:numCache>
            </c:numRef>
          </c:yVal>
          <c:smooth val="1"/>
        </c:ser>
        <c:ser>
          <c:idx val="9"/>
          <c:order val="9"/>
          <c:tx>
            <c:v/>
          </c:tx>
          <c:spPr>
            <a:ln w="22225">
              <a:solidFill>
                <a:srgbClr val="00CC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CC00"/>
              </a:solidFill>
              <a:ln>
                <a:solidFill>
                  <a:srgbClr val="00CC00"/>
                </a:solidFill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Графики!$AC$250:$AC$274</c:f>
              <c:numCache>
                <c:formatCode>0%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391360"/>
        <c:axId val="267393280"/>
      </c:scatterChart>
      <c:valAx>
        <c:axId val="267391360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393280"/>
        <c:crosses val="autoZero"/>
        <c:crossBetween val="midCat"/>
        <c:majorUnit val="1"/>
        <c:minorUnit val="1"/>
      </c:valAx>
      <c:valAx>
        <c:axId val="267393280"/>
        <c:scaling>
          <c:orientation val="minMax"/>
          <c:max val="0.7600000000000003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391360"/>
        <c:crosses val="autoZero"/>
        <c:crossBetween val="midCat"/>
        <c:majorUnit val="5.0000000000000024E-2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9785251362810559"/>
          <c:y val="0.31353864639032908"/>
          <c:w val="0.10214748637189582"/>
          <c:h val="0.45745458978422626"/>
        </c:manualLayout>
      </c:layout>
      <c:overlay val="0"/>
      <c:txPr>
        <a:bodyPr/>
        <a:lstStyle/>
        <a:p>
          <a:pPr>
            <a:defRPr lang="ru-RU"/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solidFill>
                  <a:srgbClr val="C00000"/>
                </a:solidFill>
              </a:rPr>
              <a:t> Средняя продолжительность сна</a:t>
            </a:r>
            <a:endParaRPr lang="ru-RU" baseline="0">
              <a:solidFill>
                <a:srgbClr val="C00000"/>
              </a:solidFill>
            </a:endParaRPr>
          </a:p>
        </c:rich>
      </c:tx>
      <c:layout>
        <c:manualLayout>
          <c:xMode val="edge"/>
          <c:yMode val="edge"/>
          <c:x val="0.29034376800461015"/>
          <c:y val="1.39168438994439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030753472889074E-2"/>
          <c:y val="0.11794949961764682"/>
          <c:w val="0.92439165226298092"/>
          <c:h val="0.79763832250644762"/>
        </c:manualLayout>
      </c:layout>
      <c:scatterChart>
        <c:scatterStyle val="smoothMarker"/>
        <c:varyColors val="0"/>
        <c:ser>
          <c:idx val="0"/>
          <c:order val="0"/>
          <c:tx>
            <c:v>Средняя продолжительность сна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Графики!$Q$56:$Q$90</c:f>
              <c:numCache>
                <c:formatCode>h:mm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413760"/>
        <c:axId val="267440512"/>
      </c:scatterChart>
      <c:valAx>
        <c:axId val="267413760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440512"/>
        <c:crosses val="autoZero"/>
        <c:crossBetween val="midCat"/>
        <c:majorUnit val="1"/>
      </c:valAx>
      <c:valAx>
        <c:axId val="267440512"/>
        <c:scaling>
          <c:orientation val="minMax"/>
          <c:max val="0.29190000000000021"/>
          <c:min val="8.34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413760"/>
        <c:crosses val="autoZero"/>
        <c:crossBetween val="midCat"/>
        <c:majorUnit val="4.1700000000000022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rgbClr val="0033CC"/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solidFill>
                  <a:srgbClr val="0033CC"/>
                </a:solidFill>
              </a:rPr>
              <a:t> Усредненные значения БЖУ</a:t>
            </a:r>
            <a:endParaRPr lang="ru-RU" baseline="0">
              <a:solidFill>
                <a:srgbClr val="0033CC"/>
              </a:solidFill>
            </a:endParaRPr>
          </a:p>
        </c:rich>
      </c:tx>
      <c:layout>
        <c:manualLayout>
          <c:xMode val="edge"/>
          <c:yMode val="edge"/>
          <c:x val="0.29088320198279044"/>
          <c:y val="1.333089177806265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408367415511825E-2"/>
          <c:y val="0.11591982820329275"/>
          <c:w val="0.91641869111000351"/>
          <c:h val="0.78599024487689573"/>
        </c:manualLayout>
      </c:layout>
      <c:scatterChart>
        <c:scatterStyle val="smoothMarker"/>
        <c:varyColors val="0"/>
        <c:ser>
          <c:idx val="0"/>
          <c:order val="0"/>
          <c:tx>
            <c:v>Белки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Графики!$R$56:$R$90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Жиры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Графики!$S$56:$S$90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Углеводы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Графики!$T$56:$T$90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728000"/>
        <c:axId val="267729536"/>
      </c:scatterChart>
      <c:valAx>
        <c:axId val="267728000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729536"/>
        <c:crosses val="autoZero"/>
        <c:crossBetween val="midCat"/>
        <c:majorUnit val="1"/>
      </c:valAx>
      <c:valAx>
        <c:axId val="267729536"/>
        <c:scaling>
          <c:orientation val="minMax"/>
          <c:max val="1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728000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ru-RU">
                <a:solidFill>
                  <a:srgbClr val="0033CC"/>
                </a:solidFill>
              </a:defRPr>
            </a:pPr>
            <a:r>
              <a:rPr lang="ru-RU">
                <a:solidFill>
                  <a:srgbClr val="0033CC"/>
                </a:solidFill>
              </a:rPr>
              <a:t>Средненедельное</a:t>
            </a:r>
            <a:r>
              <a:rPr lang="ru-RU" baseline="0">
                <a:solidFill>
                  <a:srgbClr val="0033CC"/>
                </a:solidFill>
              </a:rPr>
              <a:t> п</a:t>
            </a:r>
            <a:r>
              <a:rPr lang="ru-RU">
                <a:solidFill>
                  <a:srgbClr val="0033CC"/>
                </a:solidFill>
              </a:rPr>
              <a:t>роцентное</a:t>
            </a:r>
            <a:r>
              <a:rPr lang="ru-RU" baseline="0">
                <a:solidFill>
                  <a:srgbClr val="0033CC"/>
                </a:solidFill>
              </a:rPr>
              <a:t> соотношение БЖУ</a:t>
            </a:r>
            <a:endParaRPr lang="ru-RU">
              <a:solidFill>
                <a:srgbClr val="0033CC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33526507337047E-2"/>
          <c:y val="0.11527835030738047"/>
          <c:w val="0.85846300728768832"/>
          <c:h val="0.80239228098122517"/>
        </c:manualLayout>
      </c:layout>
      <c:barChart>
        <c:barDir val="col"/>
        <c:grouping val="percentStacked"/>
        <c:varyColors val="0"/>
        <c:ser>
          <c:idx val="0"/>
          <c:order val="0"/>
          <c:tx>
            <c:v>Б в %</c:v>
          </c:tx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Графики!$Y$56:$Y$90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1"/>
          <c:order val="1"/>
          <c:tx>
            <c:v>Ж в %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ru-RU"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Графики!$Z$56:$Z$90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2"/>
          <c:order val="2"/>
          <c:tx>
            <c:v>У в %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ru-RU"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Графики!$AA$56:$AA$90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267458048"/>
        <c:axId val="267459200"/>
      </c:barChart>
      <c:dateAx>
        <c:axId val="267458048"/>
        <c:scaling>
          <c:orientation val="minMax"/>
          <c:max val="13"/>
          <c:min val="1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lang="ru-RU"/>
            </a:pPr>
            <a:endParaRPr lang="ru-RU"/>
          </a:p>
        </c:txPr>
        <c:crossAx val="267459200"/>
        <c:crosses val="autoZero"/>
        <c:auto val="0"/>
        <c:lblOffset val="100"/>
        <c:baseTimeUnit val="days"/>
      </c:dateAx>
      <c:valAx>
        <c:axId val="267459200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txPr>
          <a:bodyPr/>
          <a:lstStyle/>
          <a:p>
            <a:pPr>
              <a:defRPr lang="ru-RU"/>
            </a:pPr>
            <a:endParaRPr lang="ru-RU"/>
          </a:p>
        </c:txPr>
        <c:crossAx val="26745804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ru-RU"/>
          </a:pPr>
          <a:endParaRPr lang="ru-RU"/>
        </a:p>
      </c:txPr>
    </c:legend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УОИ </a:t>
            </a:r>
            <a:r>
              <a:rPr lang="uk-UA" sz="2000" b="1" i="0" u="none" strike="noStrike" baseline="0"/>
              <a:t>за микроцикл</a:t>
            </a:r>
            <a:endParaRPr lang="ru-RU"/>
          </a:p>
        </c:rich>
      </c:tx>
      <c:layout>
        <c:manualLayout>
          <c:xMode val="edge"/>
          <c:yMode val="edge"/>
          <c:x val="0.38781123537096507"/>
          <c:y val="1.968333268686247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0033404722096247E-2"/>
          <c:y val="0.13562577091656614"/>
          <c:w val="0.92468926829012565"/>
          <c:h val="0.77295248438772735"/>
        </c:manualLayout>
      </c:layout>
      <c:scatterChart>
        <c:scatterStyle val="smoothMarker"/>
        <c:varyColors val="0"/>
        <c:ser>
          <c:idx val="0"/>
          <c:order val="0"/>
          <c:tx>
            <c:v>Средний вес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день'!$AG$2,'1 в день'!$AG$58,'1 в день'!$AG$114,'1 в день'!$AG$170,'1 в день'!$AG$226,'1 в день'!$AG$282,'1 в день'!$AG$338,'1 в день'!$AG$394,'1 в день'!$AG$450,'1 в день'!$AG$506,'1 в день'!$AG$562,'1 в день'!$AG$618,'1 в день'!$AG$674,'1 в день'!$AG$730,'1 в день'!$AG$786,'1 в день'!$AG$842,'1 в день'!$AG$898,'1 в день'!$AG$954,'1 в день'!$AG$1010,'1 в день'!$AG$1066,'1 в день'!$AG$1122,'1 в день'!$AG$1178,'1 в день'!$AG$1234,'1 в день'!$AG$1290,'1 в день'!$AG$1346)</c:f>
              <c:numCache>
                <c:formatCode>0.0%</c:formatCode>
                <c:ptCount val="12"/>
                <c:pt idx="0">
                  <c:v>0.5192002602044905</c:v>
                </c:pt>
                <c:pt idx="1">
                  <c:v>0.47531604347489992</c:v>
                </c:pt>
                <c:pt idx="2">
                  <c:v>0.46894168609860487</c:v>
                </c:pt>
                <c:pt idx="3">
                  <c:v>0.50713213694327808</c:v>
                </c:pt>
                <c:pt idx="4">
                  <c:v>0.52773047385784533</c:v>
                </c:pt>
                <c:pt idx="5">
                  <c:v>0.50735393847069143</c:v>
                </c:pt>
                <c:pt idx="6">
                  <c:v>0.46403454596078003</c:v>
                </c:pt>
                <c:pt idx="7">
                  <c:v>0.48698930622136988</c:v>
                </c:pt>
                <c:pt idx="8">
                  <c:v>0.52938794897194552</c:v>
                </c:pt>
                <c:pt idx="9">
                  <c:v>0.48635447677963634</c:v>
                </c:pt>
                <c:pt idx="10">
                  <c:v>0.46091430117275001</c:v>
                </c:pt>
                <c:pt idx="11">
                  <c:v>0.47332153285672707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507968"/>
        <c:axId val="267534720"/>
      </c:scatterChart>
      <c:valAx>
        <c:axId val="267507968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534720"/>
        <c:crosses val="autoZero"/>
        <c:crossBetween val="midCat"/>
        <c:majorUnit val="1"/>
      </c:valAx>
      <c:valAx>
        <c:axId val="267534720"/>
        <c:scaling>
          <c:orientation val="minMax"/>
          <c:max val="0.58000000000000007"/>
          <c:min val="0.420000000000000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507968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rgbClr val="0033CC"/>
                </a:solidFill>
                <a:latin typeface="+mn-lt"/>
                <a:ea typeface="+mn-ea"/>
                <a:cs typeface="+mn-cs"/>
              </a:defRPr>
            </a:pPr>
            <a:r>
              <a:rPr lang="ru-RU" baseline="0">
                <a:solidFill>
                  <a:srgbClr val="0033CC"/>
                </a:solidFill>
              </a:rPr>
              <a:t>Животные белки на 1 кг массы тела</a:t>
            </a:r>
          </a:p>
        </c:rich>
      </c:tx>
      <c:layout>
        <c:manualLayout>
          <c:xMode val="edge"/>
          <c:yMode val="edge"/>
          <c:x val="0.29088320198279044"/>
          <c:y val="1.333089177806265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408367415511825E-2"/>
          <c:y val="0.11591982820329275"/>
          <c:w val="0.91641869111000351"/>
          <c:h val="0.78599024487689573"/>
        </c:manualLayout>
      </c:layout>
      <c:scatterChart>
        <c:scatterStyle val="smoothMarker"/>
        <c:varyColors val="0"/>
        <c:ser>
          <c:idx val="0"/>
          <c:order val="0"/>
          <c:tx>
            <c:v>Б на 1 кг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Графики!$AC$56:$AC$90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558912"/>
        <c:axId val="267560448"/>
      </c:scatterChart>
      <c:valAx>
        <c:axId val="267558912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560448"/>
        <c:crosses val="autoZero"/>
        <c:crossBetween val="midCat"/>
        <c:majorUnit val="1"/>
      </c:valAx>
      <c:valAx>
        <c:axId val="267560448"/>
        <c:scaling>
          <c:orientation val="minMax"/>
          <c:min val="64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7558912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ru-RU"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Интенсивность недельная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('2 в день'!$Z$1,'2 в день'!$Z$63,'2 в день'!$Z$125,'2 в день'!$Z$187,'2 в день'!$Z$249,'2 в день'!$Z$311,'2 в день'!$Z$373,'2 в день'!$Z$435,'2 в день'!$Z$497,'2 в день'!$Z$559,'2 в день'!$Z$621,'2 в день'!$Z$583)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85984"/>
        <c:axId val="258122496"/>
      </c:scatterChart>
      <c:valAx>
        <c:axId val="156985984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122496"/>
        <c:crosses val="autoZero"/>
        <c:crossBetween val="midCat"/>
      </c:valAx>
      <c:valAx>
        <c:axId val="2581224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6985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ru-RU"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Тоннаж недельный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('2 в день'!$V$1,'2 в день'!$V$63,'2 в день'!$V$125,'2 в день'!$V$187,'2 в день'!$V$249,'2 в день'!$V$311,'2 в день'!$V$373,'2 в день'!$V$435,'2 в день'!$V$497,'2 в день'!$V$559,'2 в день'!$V$621,'2 в день'!$V$683)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103808"/>
        <c:axId val="154105728"/>
      </c:scatterChart>
      <c:valAx>
        <c:axId val="154103808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4105728"/>
        <c:crosses val="autoZero"/>
        <c:crossBetween val="midCat"/>
      </c:valAx>
      <c:valAx>
        <c:axId val="1541057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4103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029079611448811"/>
          <c:y val="2.87917986448206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ru-RU"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КПШ недельный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('2 в день'!$AA$1,'2 в день'!$AA$63,'2 в день'!$AA$125,'2 в день'!$AA$187,'2 в день'!$AA$249,'2 в день'!$AA$311,'2 в день'!$AA$373,'2 в день'!$AA$435,'2 в день'!$AA$497,'2 в день'!$AA$559,'2 в день'!$AA$621,'2 в день'!$AA$683)</c:f>
              <c:numCache>
                <c:formatCode>General</c:formatCode>
                <c:ptCount val="12"/>
                <c:pt idx="0" formatCode="0">
                  <c:v>0</c:v>
                </c:pt>
                <c:pt idx="1">
                  <c:v>0</c:v>
                </c:pt>
                <c:pt idx="2" formatCode="0">
                  <c:v>0</c:v>
                </c:pt>
                <c:pt idx="3">
                  <c:v>0</c:v>
                </c:pt>
                <c:pt idx="4" formatCode="0">
                  <c:v>0</c:v>
                </c:pt>
                <c:pt idx="5">
                  <c:v>0</c:v>
                </c:pt>
                <c:pt idx="6" formatCode="0">
                  <c:v>0</c:v>
                </c:pt>
                <c:pt idx="7">
                  <c:v>0</c:v>
                </c:pt>
                <c:pt idx="8" formatCode="0">
                  <c:v>0</c:v>
                </c:pt>
                <c:pt idx="9">
                  <c:v>0</c:v>
                </c:pt>
                <c:pt idx="10" formatCode="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964544"/>
        <c:axId val="263966080"/>
      </c:scatterChart>
      <c:valAx>
        <c:axId val="263964544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3966080"/>
        <c:crosses val="autoZero"/>
        <c:crossBetween val="midCat"/>
      </c:valAx>
      <c:valAx>
        <c:axId val="2639660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63964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000" b="1" i="0" u="none" strike="noStrike" baseline="0"/>
              <a:t>Средний вес недельный</a:t>
            </a:r>
            <a:endParaRPr lang="en-US" sz="2000" b="1" i="0" u="none" strike="noStrike" baseline="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Интенсивность недельная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('2 в день'!$W$1,'2 в день'!$W$63,'2 в день'!$W$125,'2 в день'!$W$187,'2 в день'!$W$249,'2 в день'!$W$311,'2 в день'!$W$373,'2 в день'!$W$435,'2 в день'!$W$497,'2 в день'!$W$559,'2 в день'!$W$621,'2 в день'!$W$683)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268544"/>
        <c:axId val="256270720"/>
      </c:scatterChart>
      <c:valAx>
        <c:axId val="256268544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6270720"/>
        <c:crosses val="autoZero"/>
        <c:crossBetween val="midCat"/>
      </c:valAx>
      <c:valAx>
        <c:axId val="2562707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6268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Расчетное КПШ </a:t>
            </a:r>
            <a:r>
              <a:rPr lang="ru-RU" sz="2000" b="1" i="0" u="none" strike="noStrike" baseline="0"/>
              <a:t>за микроцикл</a:t>
            </a:r>
            <a:endParaRPr lang="ru-RU"/>
          </a:p>
        </c:rich>
      </c:tx>
      <c:layout>
        <c:manualLayout>
          <c:xMode val="edge"/>
          <c:yMode val="edge"/>
          <c:x val="0.28206749199862907"/>
          <c:y val="1.0883272626872424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5908956022332102E-2"/>
          <c:y val="8.9561295663175347E-2"/>
          <c:w val="0.92905196079847563"/>
          <c:h val="0.85146284963629693"/>
        </c:manualLayout>
      </c:layout>
      <c:scatterChart>
        <c:scatterStyle val="smoothMarker"/>
        <c:varyColors val="0"/>
        <c:ser>
          <c:idx val="0"/>
          <c:order val="0"/>
          <c:tx>
            <c:v>КПШ недельный расчетный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Справка!$N$44:$N$68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Справка!$O$44:$O$68</c:f>
              <c:numCache>
                <c:formatCode>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000448"/>
        <c:axId val="157002368"/>
      </c:scatterChart>
      <c:valAx>
        <c:axId val="157000448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002368"/>
        <c:crosses val="autoZero"/>
        <c:crossBetween val="midCat"/>
        <c:majorUnit val="1"/>
      </c:valAx>
      <c:valAx>
        <c:axId val="157002368"/>
        <c:scaling>
          <c:orientation val="minMax"/>
          <c:max val="410"/>
          <c:min val="2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000448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Расчетный средн. вес </a:t>
            </a:r>
            <a:r>
              <a:rPr lang="ru-RU" sz="2000" b="1" i="0" u="none" strike="noStrike" baseline="0"/>
              <a:t>за микроцикл</a:t>
            </a:r>
            <a:endParaRPr lang="ru-RU"/>
          </a:p>
        </c:rich>
      </c:tx>
      <c:layout>
        <c:manualLayout>
          <c:xMode val="edge"/>
          <c:yMode val="edge"/>
          <c:x val="0.28206753459786021"/>
          <c:y val="1.088416469825391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5908956022332102E-2"/>
          <c:y val="8.9561295663175347E-2"/>
          <c:w val="0.92905196079847563"/>
          <c:h val="0.85146284963629693"/>
        </c:manualLayout>
      </c:layout>
      <c:scatterChart>
        <c:scatterStyle val="smoothMarker"/>
        <c:varyColors val="0"/>
        <c:ser>
          <c:idx val="0"/>
          <c:order val="0"/>
          <c:tx>
            <c:v>Ср. вес недельный расчетный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Справка!$N$44:$N$68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Справка!$P$44:$P$68</c:f>
              <c:numCache>
                <c:formatCode>0.0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300928"/>
        <c:axId val="256344064"/>
      </c:scatterChart>
      <c:valAx>
        <c:axId val="256300928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6344064"/>
        <c:crosses val="autoZero"/>
        <c:crossBetween val="midCat"/>
        <c:majorUnit val="1"/>
      </c:valAx>
      <c:valAx>
        <c:axId val="256344064"/>
        <c:scaling>
          <c:orientation val="minMax"/>
          <c:max val="79"/>
          <c:min val="6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6300928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Расчетный тоннаж з</a:t>
            </a:r>
            <a:r>
              <a:rPr lang="ru-RU" sz="2000" b="1" i="0" u="none" strike="noStrike" baseline="0"/>
              <a:t>а микроцикл</a:t>
            </a:r>
            <a:endParaRPr lang="ru-RU"/>
          </a:p>
        </c:rich>
      </c:tx>
      <c:layout>
        <c:manualLayout>
          <c:xMode val="edge"/>
          <c:yMode val="edge"/>
          <c:x val="0.28206753459786021"/>
          <c:y val="1.088416469825391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5908956022332102E-2"/>
          <c:y val="8.9561295663175347E-2"/>
          <c:w val="0.92905196079847563"/>
          <c:h val="0.85146284963629693"/>
        </c:manualLayout>
      </c:layout>
      <c:scatterChart>
        <c:scatterStyle val="smoothMarker"/>
        <c:varyColors val="0"/>
        <c:ser>
          <c:idx val="0"/>
          <c:order val="0"/>
          <c:tx>
            <c:v>Тоннаж недельный расчетный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Справка!$N$44:$N$68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Справка!$Q$44:$Q$68</c:f>
              <c:numCache>
                <c:formatCode>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420544"/>
        <c:axId val="157443200"/>
      </c:scatterChart>
      <c:valAx>
        <c:axId val="157420544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443200"/>
        <c:crosses val="autoZero"/>
        <c:crossBetween val="midCat"/>
        <c:majorUnit val="1"/>
      </c:valAx>
      <c:valAx>
        <c:axId val="157443200"/>
        <c:scaling>
          <c:orientation val="minMax"/>
          <c:max val="30000"/>
          <c:min val="1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420544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3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2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1.xml"/><Relationship Id="rId5" Type="http://schemas.openxmlformats.org/officeDocument/2006/relationships/chart" Target="../charts/chart15.xml"/><Relationship Id="rId15" Type="http://schemas.openxmlformats.org/officeDocument/2006/relationships/chart" Target="../charts/chart2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image" Target="../media/image12.png"/><Relationship Id="rId4" Type="http://schemas.openxmlformats.org/officeDocument/2006/relationships/chart" Target="../charts/chart3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170656</xdr:colOff>
      <xdr:row>0</xdr:row>
      <xdr:rowOff>123029</xdr:rowOff>
    </xdr:from>
    <xdr:to>
      <xdr:col>13</xdr:col>
      <xdr:colOff>1047750</xdr:colOff>
      <xdr:row>18</xdr:row>
      <xdr:rowOff>59531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333375</xdr:colOff>
          <xdr:row>45</xdr:row>
          <xdr:rowOff>85725</xdr:rowOff>
        </xdr:from>
        <xdr:to>
          <xdr:col>21</xdr:col>
          <xdr:colOff>228600</xdr:colOff>
          <xdr:row>47</xdr:row>
          <xdr:rowOff>152400</xdr:rowOff>
        </xdr:to>
        <xdr:sp macro="" textlink="">
          <xdr:nvSpPr>
            <xdr:cNvPr id="1025" name="Button_Correct_Time_Parameter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263525</xdr:colOff>
      <xdr:row>1</xdr:row>
      <xdr:rowOff>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140663</xdr:colOff>
      <xdr:row>0</xdr:row>
      <xdr:rowOff>0</xdr:rowOff>
    </xdr:from>
    <xdr:to>
      <xdr:col>32</xdr:col>
      <xdr:colOff>266916</xdr:colOff>
      <xdr:row>1</xdr:row>
      <xdr:rowOff>0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345622</xdr:colOff>
      <xdr:row>0</xdr:row>
      <xdr:rowOff>0</xdr:rowOff>
    </xdr:from>
    <xdr:to>
      <xdr:col>20</xdr:col>
      <xdr:colOff>75747</xdr:colOff>
      <xdr:row>1</xdr:row>
      <xdr:rowOff>0</xdr:rowOff>
    </xdr:to>
    <xdr:graphicFrame macro="">
      <xdr:nvGraphicFramePr>
        <xdr:cNvPr id="8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316197</xdr:colOff>
      <xdr:row>0</xdr:row>
      <xdr:rowOff>0</xdr:rowOff>
    </xdr:from>
    <xdr:to>
      <xdr:col>40</xdr:col>
      <xdr:colOff>460241</xdr:colOff>
      <xdr:row>1</xdr:row>
      <xdr:rowOff>0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235403</xdr:colOff>
      <xdr:row>31</xdr:row>
      <xdr:rowOff>49326</xdr:rowOff>
    </xdr:from>
    <xdr:to>
      <xdr:col>16</xdr:col>
      <xdr:colOff>142534</xdr:colOff>
      <xdr:row>47</xdr:row>
      <xdr:rowOff>3474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333376</xdr:colOff>
      <xdr:row>31</xdr:row>
      <xdr:rowOff>49326</xdr:rowOff>
    </xdr:from>
    <xdr:to>
      <xdr:col>30</xdr:col>
      <xdr:colOff>400051</xdr:colOff>
      <xdr:row>47</xdr:row>
      <xdr:rowOff>3474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32</xdr:col>
      <xdr:colOff>7440</xdr:colOff>
      <xdr:row>34</xdr:row>
      <xdr:rowOff>14008</xdr:rowOff>
    </xdr:from>
    <xdr:to>
      <xdr:col>41</xdr:col>
      <xdr:colOff>0</xdr:colOff>
      <xdr:row>48</xdr:row>
      <xdr:rowOff>35719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32</xdr:col>
      <xdr:colOff>7441</xdr:colOff>
      <xdr:row>6</xdr:row>
      <xdr:rowOff>109668</xdr:rowOff>
    </xdr:from>
    <xdr:to>
      <xdr:col>41</xdr:col>
      <xdr:colOff>23812</xdr:colOff>
      <xdr:row>33</xdr:row>
      <xdr:rowOff>166687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32</xdr:col>
      <xdr:colOff>7442</xdr:colOff>
      <xdr:row>48</xdr:row>
      <xdr:rowOff>42058</xdr:rowOff>
    </xdr:from>
    <xdr:to>
      <xdr:col>40</xdr:col>
      <xdr:colOff>583406</xdr:colOff>
      <xdr:row>63</xdr:row>
      <xdr:rowOff>23812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1</xdr:row>
          <xdr:rowOff>123825</xdr:rowOff>
        </xdr:from>
        <xdr:to>
          <xdr:col>16</xdr:col>
          <xdr:colOff>295275</xdr:colOff>
          <xdr:row>3</xdr:row>
          <xdr:rowOff>114300</xdr:rowOff>
        </xdr:to>
        <xdr:sp macro="" textlink="">
          <xdr:nvSpPr>
            <xdr:cNvPr id="5122" name="Button_fill_in_plan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0</xdr:rowOff>
    </xdr:from>
    <xdr:to>
      <xdr:col>1</xdr:col>
      <xdr:colOff>1086641</xdr:colOff>
      <xdr:row>5</xdr:row>
      <xdr:rowOff>35719</xdr:rowOff>
    </xdr:to>
    <xdr:pic>
      <xdr:nvPicPr>
        <xdr:cNvPr id="2" name="Рисунок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0"/>
          <a:ext cx="1165222" cy="1404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400051</xdr:colOff>
      <xdr:row>27</xdr:row>
      <xdr:rowOff>61213</xdr:rowOff>
    </xdr:from>
    <xdr:to>
      <xdr:col>7</xdr:col>
      <xdr:colOff>609601</xdr:colOff>
      <xdr:row>34</xdr:row>
      <xdr:rowOff>114939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76701" y="6381750"/>
          <a:ext cx="2286000" cy="141104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9</xdr:col>
      <xdr:colOff>0</xdr:colOff>
      <xdr:row>41</xdr:row>
      <xdr:rowOff>47625</xdr:rowOff>
    </xdr:from>
    <xdr:to>
      <xdr:col>10</xdr:col>
      <xdr:colOff>654845</xdr:colOff>
      <xdr:row>46</xdr:row>
      <xdr:rowOff>27165</xdr:rowOff>
    </xdr:to>
    <xdr:pic>
      <xdr:nvPicPr>
        <xdr:cNvPr id="6" name="Рисунок 5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0" y="9798844"/>
          <a:ext cx="904876" cy="11106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1</xdr:colOff>
      <xdr:row>89</xdr:row>
      <xdr:rowOff>0</xdr:rowOff>
    </xdr:from>
    <xdr:to>
      <xdr:col>19</xdr:col>
      <xdr:colOff>325183</xdr:colOff>
      <xdr:row>93</xdr:row>
      <xdr:rowOff>171450</xdr:rowOff>
    </xdr:to>
    <xdr:pic>
      <xdr:nvPicPr>
        <xdr:cNvPr id="7" name="Рисунок 6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30351" y="19926300"/>
          <a:ext cx="810957" cy="1000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39</xdr:col>
      <xdr:colOff>0</xdr:colOff>
      <xdr:row>124</xdr:row>
      <xdr:rowOff>1</xdr:rowOff>
    </xdr:from>
    <xdr:to>
      <xdr:col>39</xdr:col>
      <xdr:colOff>339829</xdr:colOff>
      <xdr:row>126</xdr:row>
      <xdr:rowOff>66675</xdr:rowOff>
    </xdr:to>
    <xdr:pic>
      <xdr:nvPicPr>
        <xdr:cNvPr id="9" name="Рисунок 8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41100" y="26479501"/>
          <a:ext cx="339829" cy="4190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57</xdr:col>
      <xdr:colOff>0</xdr:colOff>
      <xdr:row>160</xdr:row>
      <xdr:rowOff>0</xdr:rowOff>
    </xdr:from>
    <xdr:to>
      <xdr:col>58</xdr:col>
      <xdr:colOff>35669</xdr:colOff>
      <xdr:row>163</xdr:row>
      <xdr:rowOff>35718</xdr:rowOff>
    </xdr:to>
    <xdr:pic>
      <xdr:nvPicPr>
        <xdr:cNvPr id="8" name="Рисунок 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39719" y="33230344"/>
          <a:ext cx="523825" cy="6429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1</xdr:row>
          <xdr:rowOff>0</xdr:rowOff>
        </xdr:from>
        <xdr:to>
          <xdr:col>10</xdr:col>
          <xdr:colOff>361950</xdr:colOff>
          <xdr:row>2</xdr:row>
          <xdr:rowOff>190500</xdr:rowOff>
        </xdr:to>
        <xdr:sp macro="" textlink="">
          <xdr:nvSpPr>
            <xdr:cNvPr id="11265" name="Button_Write_daily_nutrition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19050</xdr:rowOff>
        </xdr:from>
        <xdr:to>
          <xdr:col>1</xdr:col>
          <xdr:colOff>495300</xdr:colOff>
          <xdr:row>2</xdr:row>
          <xdr:rowOff>190500</xdr:rowOff>
        </xdr:to>
        <xdr:sp macro="" textlink="">
          <xdr:nvSpPr>
            <xdr:cNvPr id="11266" name="Button_Clear_food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608239</xdr:colOff>
      <xdr:row>0</xdr:row>
      <xdr:rowOff>57150</xdr:rowOff>
    </xdr:from>
    <xdr:to>
      <xdr:col>27</xdr:col>
      <xdr:colOff>435429</xdr:colOff>
      <xdr:row>15</xdr:row>
      <xdr:rowOff>133350</xdr:rowOff>
    </xdr:to>
    <xdr:graphicFrame macro="">
      <xdr:nvGraphicFramePr>
        <xdr:cNvPr id="2" name="Т_Инт_Ф_Б_нед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</xdr:colOff>
      <xdr:row>0</xdr:row>
      <xdr:rowOff>47625</xdr:rowOff>
    </xdr:from>
    <xdr:to>
      <xdr:col>12</xdr:col>
      <xdr:colOff>544287</xdr:colOff>
      <xdr:row>15</xdr:row>
      <xdr:rowOff>123825</xdr:rowOff>
    </xdr:to>
    <xdr:graphicFrame macro="">
      <xdr:nvGraphicFramePr>
        <xdr:cNvPr id="3" name="КПШ_нед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</xdr:colOff>
      <xdr:row>15</xdr:row>
      <xdr:rowOff>151945</xdr:rowOff>
    </xdr:from>
    <xdr:to>
      <xdr:col>12</xdr:col>
      <xdr:colOff>544286</xdr:colOff>
      <xdr:row>32</xdr:row>
      <xdr:rowOff>136070</xdr:rowOff>
    </xdr:to>
    <xdr:graphicFrame macro="">
      <xdr:nvGraphicFramePr>
        <xdr:cNvPr id="4" name="Ср_вес_нед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52</xdr:row>
      <xdr:rowOff>68034</xdr:rowOff>
    </xdr:from>
    <xdr:to>
      <xdr:col>12</xdr:col>
      <xdr:colOff>503463</xdr:colOff>
      <xdr:row>64</xdr:row>
      <xdr:rowOff>95248</xdr:rowOff>
    </xdr:to>
    <xdr:graphicFrame macro="">
      <xdr:nvGraphicFramePr>
        <xdr:cNvPr id="5" name="Ккал_нед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68037</xdr:colOff>
      <xdr:row>33</xdr:row>
      <xdr:rowOff>74840</xdr:rowOff>
    </xdr:from>
    <xdr:to>
      <xdr:col>12</xdr:col>
      <xdr:colOff>530679</xdr:colOff>
      <xdr:row>51</xdr:row>
      <xdr:rowOff>190499</xdr:rowOff>
    </xdr:to>
    <xdr:graphicFrame macro="">
      <xdr:nvGraphicFramePr>
        <xdr:cNvPr id="6" name="Вес_тела_нед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0</xdr:col>
      <xdr:colOff>0</xdr:colOff>
      <xdr:row>120</xdr:row>
      <xdr:rowOff>25494</xdr:rowOff>
    </xdr:from>
    <xdr:to>
      <xdr:col>16</xdr:col>
      <xdr:colOff>190500</xdr:colOff>
      <xdr:row>145</xdr:row>
      <xdr:rowOff>178596</xdr:rowOff>
    </xdr:to>
    <xdr:graphicFrame macro="">
      <xdr:nvGraphicFramePr>
        <xdr:cNvPr id="7" name="КПШ_группы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0</xdr:colOff>
      <xdr:row>152</xdr:row>
      <xdr:rowOff>11886</xdr:rowOff>
    </xdr:from>
    <xdr:to>
      <xdr:col>16</xdr:col>
      <xdr:colOff>190500</xdr:colOff>
      <xdr:row>177</xdr:row>
      <xdr:rowOff>164988</xdr:rowOff>
    </xdr:to>
    <xdr:graphicFrame macro="">
      <xdr:nvGraphicFramePr>
        <xdr:cNvPr id="8" name="Тоннаж_группы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0</xdr:col>
      <xdr:colOff>0</xdr:colOff>
      <xdr:row>184</xdr:row>
      <xdr:rowOff>39100</xdr:rowOff>
    </xdr:from>
    <xdr:to>
      <xdr:col>16</xdr:col>
      <xdr:colOff>190500</xdr:colOff>
      <xdr:row>209</xdr:row>
      <xdr:rowOff>1702</xdr:rowOff>
    </xdr:to>
    <xdr:graphicFrame macro="">
      <xdr:nvGraphicFramePr>
        <xdr:cNvPr id="10" name="Ср_вес_группы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0</xdr:col>
      <xdr:colOff>0</xdr:colOff>
      <xdr:row>215</xdr:row>
      <xdr:rowOff>25492</xdr:rowOff>
    </xdr:from>
    <xdr:to>
      <xdr:col>16</xdr:col>
      <xdr:colOff>190500</xdr:colOff>
      <xdr:row>240</xdr:row>
      <xdr:rowOff>151380</xdr:rowOff>
    </xdr:to>
    <xdr:graphicFrame macro="">
      <xdr:nvGraphicFramePr>
        <xdr:cNvPr id="11" name="Инт_Ф_Б_группы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0</xdr:col>
      <xdr:colOff>0</xdr:colOff>
      <xdr:row>247</xdr:row>
      <xdr:rowOff>39099</xdr:rowOff>
    </xdr:from>
    <xdr:to>
      <xdr:col>16</xdr:col>
      <xdr:colOff>190500</xdr:colOff>
      <xdr:row>272</xdr:row>
      <xdr:rowOff>178594</xdr:rowOff>
    </xdr:to>
    <xdr:graphicFrame macro="">
      <xdr:nvGraphicFramePr>
        <xdr:cNvPr id="12" name="УОИ_группы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27214</xdr:colOff>
      <xdr:row>33</xdr:row>
      <xdr:rowOff>74839</xdr:rowOff>
    </xdr:from>
    <xdr:to>
      <xdr:col>28</xdr:col>
      <xdr:colOff>13607</xdr:colOff>
      <xdr:row>51</xdr:row>
      <xdr:rowOff>136070</xdr:rowOff>
    </xdr:to>
    <xdr:graphicFrame macro="">
      <xdr:nvGraphicFramePr>
        <xdr:cNvPr id="14" name="Сон_нед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65</xdr:row>
      <xdr:rowOff>20411</xdr:rowOff>
    </xdr:from>
    <xdr:to>
      <xdr:col>12</xdr:col>
      <xdr:colOff>476249</xdr:colOff>
      <xdr:row>81</xdr:row>
      <xdr:rowOff>34017</xdr:rowOff>
    </xdr:to>
    <xdr:graphicFrame macro="">
      <xdr:nvGraphicFramePr>
        <xdr:cNvPr id="15" name="БЖУ_нед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97</xdr:row>
      <xdr:rowOff>149680</xdr:rowOff>
    </xdr:from>
    <xdr:to>
      <xdr:col>12</xdr:col>
      <xdr:colOff>422413</xdr:colOff>
      <xdr:row>113</xdr:row>
      <xdr:rowOff>176893</xdr:rowOff>
    </xdr:to>
    <xdr:graphicFrame macro="">
      <xdr:nvGraphicFramePr>
        <xdr:cNvPr id="9" name="Соотношение_БЖУ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12</xdr:col>
      <xdr:colOff>608239</xdr:colOff>
      <xdr:row>15</xdr:row>
      <xdr:rowOff>167368</xdr:rowOff>
    </xdr:from>
    <xdr:to>
      <xdr:col>27</xdr:col>
      <xdr:colOff>427718</xdr:colOff>
      <xdr:row>32</xdr:row>
      <xdr:rowOff>123825</xdr:rowOff>
    </xdr:to>
    <xdr:graphicFrame macro="">
      <xdr:nvGraphicFramePr>
        <xdr:cNvPr id="16" name="УОИ_нед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81</xdr:row>
      <xdr:rowOff>81643</xdr:rowOff>
    </xdr:from>
    <xdr:to>
      <xdr:col>12</xdr:col>
      <xdr:colOff>435429</xdr:colOff>
      <xdr:row>97</xdr:row>
      <xdr:rowOff>68036</xdr:rowOff>
    </xdr:to>
    <xdr:graphicFrame macro="">
      <xdr:nvGraphicFramePr>
        <xdr:cNvPr id="17" name="Б_жив_на_1кг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333375</xdr:colOff>
      <xdr:row>43</xdr:row>
      <xdr:rowOff>13605</xdr:rowOff>
    </xdr:from>
    <xdr:to>
      <xdr:col>55</xdr:col>
      <xdr:colOff>571500</xdr:colOff>
      <xdr:row>63</xdr:row>
      <xdr:rowOff>63500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333373</xdr:colOff>
      <xdr:row>21</xdr:row>
      <xdr:rowOff>158750</xdr:rowOff>
    </xdr:from>
    <xdr:to>
      <xdr:col>55</xdr:col>
      <xdr:colOff>560159</xdr:colOff>
      <xdr:row>42</xdr:row>
      <xdr:rowOff>68036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349249</xdr:colOff>
      <xdr:row>0</xdr:row>
      <xdr:rowOff>127000</xdr:rowOff>
    </xdr:from>
    <xdr:to>
      <xdr:col>55</xdr:col>
      <xdr:colOff>571498</xdr:colOff>
      <xdr:row>21</xdr:row>
      <xdr:rowOff>11337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349251</xdr:colOff>
      <xdr:row>64</xdr:row>
      <xdr:rowOff>0</xdr:rowOff>
    </xdr:from>
    <xdr:to>
      <xdr:col>56</xdr:col>
      <xdr:colOff>15875</xdr:colOff>
      <xdr:row>84</xdr:row>
      <xdr:rowOff>95250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187683</xdr:colOff>
      <xdr:row>0</xdr:row>
      <xdr:rowOff>166687</xdr:rowOff>
    </xdr:from>
    <xdr:to>
      <xdr:col>21</xdr:col>
      <xdr:colOff>587681</xdr:colOff>
      <xdr:row>28</xdr:row>
      <xdr:rowOff>107157</xdr:rowOff>
    </xdr:to>
    <xdr:pic>
      <xdr:nvPicPr>
        <xdr:cNvPr id="3" name="Рисунок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29402" y="166687"/>
          <a:ext cx="4446422" cy="5381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17</xdr:col>
      <xdr:colOff>149377</xdr:colOff>
      <xdr:row>37</xdr:row>
      <xdr:rowOff>83620</xdr:rowOff>
    </xdr:from>
    <xdr:to>
      <xdr:col>31</xdr:col>
      <xdr:colOff>24013</xdr:colOff>
      <xdr:row>50</xdr:row>
      <xdr:rowOff>37199</xdr:rowOff>
    </xdr:to>
    <xdr:graphicFrame macro="">
      <xdr:nvGraphicFramePr>
        <xdr:cNvPr id="4" name="КПШ_нед_расч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17</xdr:col>
      <xdr:colOff>149377</xdr:colOff>
      <xdr:row>50</xdr:row>
      <xdr:rowOff>78442</xdr:rowOff>
    </xdr:from>
    <xdr:to>
      <xdr:col>31</xdr:col>
      <xdr:colOff>24013</xdr:colOff>
      <xdr:row>63</xdr:row>
      <xdr:rowOff>6381</xdr:rowOff>
    </xdr:to>
    <xdr:graphicFrame macro="">
      <xdr:nvGraphicFramePr>
        <xdr:cNvPr id="5" name="w_ср_нед_расч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absolute">
    <xdr:from>
      <xdr:col>17</xdr:col>
      <xdr:colOff>149377</xdr:colOff>
      <xdr:row>63</xdr:row>
      <xdr:rowOff>47624</xdr:rowOff>
    </xdr:from>
    <xdr:to>
      <xdr:col>31</xdr:col>
      <xdr:colOff>24013</xdr:colOff>
      <xdr:row>76</xdr:row>
      <xdr:rowOff>118439</xdr:rowOff>
    </xdr:to>
    <xdr:graphicFrame macro="">
      <xdr:nvGraphicFramePr>
        <xdr:cNvPr id="6" name="Тоннаж_нед_расч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1809750</xdr:colOff>
          <xdr:row>38</xdr:row>
          <xdr:rowOff>76200</xdr:rowOff>
        </xdr:from>
        <xdr:to>
          <xdr:col>16</xdr:col>
          <xdr:colOff>209550</xdr:colOff>
          <xdr:row>40</xdr:row>
          <xdr:rowOff>66675</xdr:rowOff>
        </xdr:to>
        <xdr:sp macro="" textlink="">
          <xdr:nvSpPr>
            <xdr:cNvPr id="14338" name="Button_fill_KPS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yourstrongbody.net/" TargetMode="External"/><Relationship Id="rId1" Type="http://schemas.openxmlformats.org/officeDocument/2006/relationships/hyperlink" Target="http://vk.com/sashan_from_do4a_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.xml"/><Relationship Id="rId5" Type="http://schemas.openxmlformats.org/officeDocument/2006/relationships/image" Target="../media/image9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8.xml"/><Relationship Id="rId3" Type="http://schemas.openxmlformats.org/officeDocument/2006/relationships/hyperlink" Target="http://vk.com/1astmanstanding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://vk.com/id35329595" TargetMode="External"/><Relationship Id="rId1" Type="http://schemas.openxmlformats.org/officeDocument/2006/relationships/hyperlink" Target="http://vk.com/sk1men" TargetMode="External"/><Relationship Id="rId6" Type="http://schemas.openxmlformats.org/officeDocument/2006/relationships/hyperlink" Target="http://vk.com/topic-56236056_30803761" TargetMode="External"/><Relationship Id="rId11" Type="http://schemas.openxmlformats.org/officeDocument/2006/relationships/image" Target="../media/image11.emf"/><Relationship Id="rId5" Type="http://schemas.openxmlformats.org/officeDocument/2006/relationships/hyperlink" Target="http://vk.com/lastmanstand1ng" TargetMode="External"/><Relationship Id="rId10" Type="http://schemas.openxmlformats.org/officeDocument/2006/relationships/control" Target="../activeX/activeX5.xml"/><Relationship Id="rId4" Type="http://schemas.openxmlformats.org/officeDocument/2006/relationships/hyperlink" Target="http://vk.com/id12855931" TargetMode="External"/><Relationship Id="rId9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://last-man.org/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://last-man.org/" TargetMode="External"/><Relationship Id="rId1" Type="http://schemas.openxmlformats.org/officeDocument/2006/relationships/hyperlink" Target="http://last-man.org/" TargetMode="External"/><Relationship Id="rId6" Type="http://schemas.openxmlformats.org/officeDocument/2006/relationships/hyperlink" Target="http://last-man.org/" TargetMode="External"/><Relationship Id="rId5" Type="http://schemas.openxmlformats.org/officeDocument/2006/relationships/hyperlink" Target="http://last-man.org/" TargetMode="External"/><Relationship Id="rId4" Type="http://schemas.openxmlformats.org/officeDocument/2006/relationships/hyperlink" Target="http://last-man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H101"/>
  <sheetViews>
    <sheetView showGridLines="0" zoomScale="80" zoomScaleNormal="80" workbookViewId="0">
      <selection activeCell="W37" sqref="W37"/>
    </sheetView>
  </sheetViews>
  <sheetFormatPr defaultRowHeight="15" x14ac:dyDescent="0.25"/>
  <cols>
    <col min="2" max="2" width="9.140625" style="408"/>
    <col min="3" max="3" width="1.85546875" hidden="1" customWidth="1"/>
    <col min="5" max="5" width="16.42578125" bestFit="1" customWidth="1"/>
    <col min="6" max="6" width="10.85546875" bestFit="1" customWidth="1"/>
    <col min="7" max="7" width="9.140625" hidden="1" customWidth="1"/>
    <col min="8" max="8" width="16.42578125" hidden="1" customWidth="1"/>
    <col min="9" max="9" width="10.85546875" hidden="1" customWidth="1"/>
    <col min="10" max="10" width="14.140625" hidden="1" customWidth="1"/>
    <col min="13" max="13" width="5.42578125" customWidth="1"/>
    <col min="14" max="14" width="16.85546875" customWidth="1"/>
    <col min="16" max="23" width="9.42578125" customWidth="1"/>
    <col min="24" max="28" width="8.7109375" customWidth="1"/>
    <col min="29" max="29" width="3" customWidth="1"/>
    <col min="33" max="33" width="11.140625" customWidth="1"/>
  </cols>
  <sheetData>
    <row r="1" spans="1:34" x14ac:dyDescent="0.25">
      <c r="A1" s="767">
        <v>0</v>
      </c>
      <c r="B1" s="768">
        <v>-1E-3</v>
      </c>
      <c r="C1" s="221">
        <f>$H$28+($H$29*A1)+($H$30*A1*A1)+($H$31*A1*A1*A1)+($H$32*A1*A1*A1*A1)+($H$33*A1*A1*A1*A1*A1)</f>
        <v>-953.68503999999996</v>
      </c>
      <c r="O1" s="430"/>
      <c r="P1" s="430"/>
      <c r="Q1" s="430"/>
      <c r="R1" s="430"/>
      <c r="S1" s="430"/>
      <c r="T1" s="438"/>
      <c r="U1" s="430"/>
      <c r="V1" s="439" t="s">
        <v>644</v>
      </c>
      <c r="W1" s="430"/>
      <c r="X1" s="430"/>
      <c r="Y1" s="430"/>
      <c r="Z1" s="430"/>
      <c r="AA1" s="430"/>
      <c r="AB1" s="430"/>
    </row>
    <row r="2" spans="1:34" x14ac:dyDescent="0.25">
      <c r="A2" s="191">
        <v>0.01</v>
      </c>
      <c r="B2" s="769">
        <v>0</v>
      </c>
      <c r="C2" s="192">
        <f>$H$28+($H$29*A2)+($H$30*A2*A2)+($H$31*A2*A2*A2)+($H$32*A2*A2*A2*A2)+($H$33*A2*A2*A2*A2*A2)</f>
        <v>-889.2616295770091</v>
      </c>
      <c r="D2" s="10"/>
      <c r="E2" s="11"/>
      <c r="F2" s="11"/>
      <c r="G2" s="11"/>
      <c r="H2" s="11"/>
      <c r="I2" s="11"/>
      <c r="J2" s="11"/>
      <c r="K2" s="11"/>
      <c r="L2" s="11"/>
      <c r="O2" s="430"/>
      <c r="P2" s="1016" t="s">
        <v>643</v>
      </c>
      <c r="Q2" s="1017"/>
      <c r="R2" s="1017"/>
      <c r="S2" s="1017"/>
      <c r="T2" s="1017"/>
      <c r="U2" s="1017"/>
      <c r="V2" s="1017"/>
      <c r="W2" s="1017"/>
      <c r="X2" s="1017"/>
      <c r="Y2" s="1017"/>
      <c r="Z2" s="1017"/>
      <c r="AA2" s="1017"/>
      <c r="AB2" s="1018"/>
      <c r="AE2" s="1003" t="s">
        <v>680</v>
      </c>
      <c r="AF2" s="1004"/>
      <c r="AG2" s="1004"/>
      <c r="AH2" s="1005"/>
    </row>
    <row r="3" spans="1:34" ht="15.75" x14ac:dyDescent="0.25">
      <c r="A3" s="191">
        <v>0.02</v>
      </c>
      <c r="B3" s="769">
        <v>1E-3</v>
      </c>
      <c r="C3" s="192">
        <f>$H$28+($H$29*A3)+($H$30*A3*A3)+($H$31*A3*A3*A3)+($H$32*A3*A3*A3*A3)+($H$33*A3*A3*A3*A3*A3)</f>
        <v>-828.34739025392946</v>
      </c>
      <c r="D3" s="10"/>
      <c r="E3" s="11"/>
      <c r="F3" s="11"/>
      <c r="G3" s="11"/>
      <c r="H3" s="11"/>
      <c r="I3" s="11"/>
      <c r="J3" s="11"/>
      <c r="K3" s="11"/>
      <c r="L3" s="11"/>
      <c r="O3" s="773" t="s">
        <v>642</v>
      </c>
      <c r="P3" s="435">
        <v>0.3</v>
      </c>
      <c r="Q3" s="435">
        <v>0.4</v>
      </c>
      <c r="R3" s="435">
        <v>0.5</v>
      </c>
      <c r="S3" s="435">
        <v>0.6</v>
      </c>
      <c r="T3" s="435">
        <v>0.7</v>
      </c>
      <c r="U3" s="435">
        <v>0.8</v>
      </c>
      <c r="V3" s="435">
        <v>0.9</v>
      </c>
      <c r="W3" s="435">
        <v>1</v>
      </c>
      <c r="X3" s="435">
        <v>1.1000000000000001</v>
      </c>
      <c r="Y3" s="435">
        <v>1.2</v>
      </c>
      <c r="Z3" s="435">
        <v>1.3</v>
      </c>
      <c r="AA3" s="435">
        <v>1.4</v>
      </c>
      <c r="AB3" s="435">
        <v>1.5</v>
      </c>
      <c r="AE3" s="1006"/>
      <c r="AF3" s="1007"/>
      <c r="AG3" s="1007"/>
      <c r="AH3" s="1008"/>
    </row>
    <row r="4" spans="1:34" ht="15" customHeight="1" x14ac:dyDescent="0.25">
      <c r="A4" s="191">
        <v>0.03</v>
      </c>
      <c r="B4" s="769">
        <v>2E-3</v>
      </c>
      <c r="C4" s="192">
        <f t="shared" ref="C4:C67" si="0">$H$28+($H$29*A4)+($H$30*A4*A4)+($H$31*A4*A4*A4)+($H$32*A4*A4*A4*A4)+($H$33*A4*A4*A4*A4*A4)</f>
        <v>-770.7977273191965</v>
      </c>
      <c r="D4" s="11"/>
      <c r="E4" s="11"/>
      <c r="F4" s="11"/>
      <c r="G4" s="11"/>
      <c r="H4" s="11"/>
      <c r="I4" s="11"/>
      <c r="J4" s="11"/>
      <c r="K4" s="11"/>
      <c r="L4" s="11"/>
      <c r="O4" s="774">
        <v>0</v>
      </c>
      <c r="P4" s="434">
        <v>1.5</v>
      </c>
      <c r="Q4" s="434">
        <v>1.5</v>
      </c>
      <c r="R4" s="434">
        <v>1.5</v>
      </c>
      <c r="S4" s="434">
        <v>1.8</v>
      </c>
      <c r="T4" s="434">
        <v>1.8</v>
      </c>
      <c r="U4" s="434">
        <v>1.8</v>
      </c>
      <c r="V4" s="434">
        <v>2</v>
      </c>
      <c r="W4" s="434">
        <v>2</v>
      </c>
      <c r="X4" s="434">
        <v>2.5</v>
      </c>
      <c r="Y4" s="434">
        <v>3</v>
      </c>
      <c r="Z4" s="434">
        <v>3</v>
      </c>
      <c r="AA4" s="434">
        <v>3.5</v>
      </c>
      <c r="AB4" s="434">
        <v>3.5</v>
      </c>
      <c r="AE4" s="1006"/>
      <c r="AF4" s="1007"/>
      <c r="AG4" s="1007"/>
      <c r="AH4" s="1008"/>
    </row>
    <row r="5" spans="1:34" x14ac:dyDescent="0.25">
      <c r="A5" s="191">
        <v>0.04</v>
      </c>
      <c r="B5" s="769">
        <v>3.0000000000000001E-3</v>
      </c>
      <c r="C5" s="192">
        <f t="shared" si="0"/>
        <v>-716.47205354323864</v>
      </c>
      <c r="D5" s="11"/>
      <c r="E5" s="11"/>
      <c r="F5" s="11"/>
      <c r="G5" s="11"/>
      <c r="H5" s="11"/>
      <c r="I5" s="11"/>
      <c r="J5" s="11"/>
      <c r="K5" s="11"/>
      <c r="L5" s="11"/>
      <c r="O5" s="774">
        <v>0.35</v>
      </c>
      <c r="P5" s="772">
        <v>1.5</v>
      </c>
      <c r="Q5" s="772">
        <v>1.5</v>
      </c>
      <c r="R5" s="772">
        <v>1.5</v>
      </c>
      <c r="S5" s="772">
        <v>1.8</v>
      </c>
      <c r="T5" s="772">
        <v>1.8</v>
      </c>
      <c r="U5" s="772">
        <v>1.8</v>
      </c>
      <c r="V5" s="772">
        <v>2</v>
      </c>
      <c r="W5" s="772">
        <v>2</v>
      </c>
      <c r="X5" s="772">
        <v>2.5</v>
      </c>
      <c r="Y5" s="772">
        <v>3</v>
      </c>
      <c r="Z5" s="772">
        <v>3</v>
      </c>
      <c r="AA5" s="772">
        <v>3.5</v>
      </c>
      <c r="AB5" s="772">
        <v>3.5</v>
      </c>
      <c r="AE5" s="1009"/>
      <c r="AF5" s="1010"/>
      <c r="AG5" s="1010"/>
      <c r="AH5" s="1011"/>
    </row>
    <row r="6" spans="1:34" x14ac:dyDescent="0.25">
      <c r="A6" s="191">
        <v>0.05</v>
      </c>
      <c r="B6" s="769">
        <v>4.0000000000000001E-3</v>
      </c>
      <c r="C6" s="192">
        <f t="shared" si="0"/>
        <v>-665.23373308163752</v>
      </c>
      <c r="D6" s="11"/>
      <c r="E6" s="11"/>
      <c r="F6" s="11"/>
      <c r="G6" s="11"/>
      <c r="H6" s="11"/>
      <c r="I6" s="11"/>
      <c r="J6" s="11"/>
      <c r="K6" s="11"/>
      <c r="L6" s="11"/>
      <c r="O6" s="774">
        <v>0.4</v>
      </c>
      <c r="P6" s="434">
        <v>1.5</v>
      </c>
      <c r="Q6" s="434">
        <v>1.5</v>
      </c>
      <c r="R6" s="434">
        <v>1.5</v>
      </c>
      <c r="S6" s="434">
        <v>1.8</v>
      </c>
      <c r="T6" s="434">
        <v>1.8</v>
      </c>
      <c r="U6" s="434">
        <v>1.8</v>
      </c>
      <c r="V6" s="434">
        <v>2</v>
      </c>
      <c r="W6" s="434">
        <v>2</v>
      </c>
      <c r="X6" s="434">
        <v>2.5</v>
      </c>
      <c r="Y6" s="434">
        <v>3</v>
      </c>
      <c r="Z6" s="434">
        <v>3</v>
      </c>
      <c r="AA6" s="434">
        <v>3.5</v>
      </c>
      <c r="AB6" s="434">
        <v>3.5</v>
      </c>
      <c r="AE6" s="1003" t="s">
        <v>660</v>
      </c>
      <c r="AF6" s="1004"/>
      <c r="AG6" s="1004"/>
      <c r="AH6" s="1005"/>
    </row>
    <row r="7" spans="1:34" x14ac:dyDescent="0.25">
      <c r="A7" s="191">
        <v>0.06</v>
      </c>
      <c r="B7" s="769">
        <v>5.0000000000000001E-3</v>
      </c>
      <c r="C7" s="192">
        <f t="shared" si="0"/>
        <v>-616.9500253782893</v>
      </c>
      <c r="D7" s="11"/>
      <c r="E7" s="11"/>
      <c r="F7" s="11"/>
      <c r="G7" s="11"/>
      <c r="H7" s="11"/>
      <c r="I7" s="11"/>
      <c r="J7" s="11"/>
      <c r="K7" s="11"/>
      <c r="L7" s="11"/>
      <c r="O7" s="774">
        <v>0.45</v>
      </c>
      <c r="P7" s="772">
        <v>1.5</v>
      </c>
      <c r="Q7" s="772">
        <v>1.5</v>
      </c>
      <c r="R7" s="772">
        <v>1.5</v>
      </c>
      <c r="S7" s="772">
        <v>1.8</v>
      </c>
      <c r="T7" s="772">
        <v>1.8</v>
      </c>
      <c r="U7" s="772">
        <v>1.8</v>
      </c>
      <c r="V7" s="772">
        <v>2</v>
      </c>
      <c r="W7" s="772">
        <v>2</v>
      </c>
      <c r="X7" s="772">
        <v>2.5</v>
      </c>
      <c r="Y7" s="772">
        <v>3</v>
      </c>
      <c r="Z7" s="772">
        <v>3</v>
      </c>
      <c r="AA7" s="772">
        <v>3.5</v>
      </c>
      <c r="AB7" s="772">
        <v>3.5</v>
      </c>
      <c r="AE7" s="1006"/>
      <c r="AF7" s="1007"/>
      <c r="AG7" s="1007"/>
      <c r="AH7" s="1008"/>
    </row>
    <row r="8" spans="1:34" ht="15" customHeight="1" x14ac:dyDescent="0.25">
      <c r="A8" s="191">
        <v>7.0000000000000007E-2</v>
      </c>
      <c r="B8" s="769">
        <v>6.0000000000000001E-3</v>
      </c>
      <c r="C8" s="192">
        <f>$H$28+($H$29*A8)+($H$30*A8*A8)+($H$31*A8*A8*A8)+($H$32*A8*A8*A8*A8)+($H$33*A8*A8*A8*A8*A8)</f>
        <v>-571.49202906856647</v>
      </c>
      <c r="D8" s="11"/>
      <c r="E8" s="11"/>
      <c r="F8" s="11"/>
      <c r="G8" s="11"/>
      <c r="H8" s="11"/>
      <c r="I8" s="11"/>
      <c r="J8" s="11"/>
      <c r="K8" s="11"/>
      <c r="L8" s="11"/>
      <c r="O8" s="774">
        <v>0.5</v>
      </c>
      <c r="P8" s="434">
        <v>1.5</v>
      </c>
      <c r="Q8" s="434">
        <v>1.5</v>
      </c>
      <c r="R8" s="434">
        <v>1.5</v>
      </c>
      <c r="S8" s="434">
        <v>1.8</v>
      </c>
      <c r="T8" s="434">
        <v>1.8</v>
      </c>
      <c r="U8" s="434">
        <v>1.8</v>
      </c>
      <c r="V8" s="434">
        <v>2</v>
      </c>
      <c r="W8" s="434">
        <v>2</v>
      </c>
      <c r="X8" s="434">
        <v>2.5</v>
      </c>
      <c r="Y8" s="434">
        <v>3</v>
      </c>
      <c r="Z8" s="434">
        <v>3</v>
      </c>
      <c r="AA8" s="434">
        <v>3.5</v>
      </c>
      <c r="AB8" s="434">
        <v>3.5</v>
      </c>
      <c r="AE8" s="1009"/>
      <c r="AF8" s="1010"/>
      <c r="AG8" s="1010"/>
      <c r="AH8" s="1011"/>
    </row>
    <row r="9" spans="1:34" x14ac:dyDescent="0.25">
      <c r="A9" s="191">
        <v>0.08</v>
      </c>
      <c r="B9" s="769">
        <v>7.0000000000000001E-3</v>
      </c>
      <c r="C9" s="192">
        <f t="shared" si="0"/>
        <v>-528.73462588247855</v>
      </c>
      <c r="D9" s="11"/>
      <c r="E9" s="11"/>
      <c r="F9" s="11"/>
      <c r="G9" s="11"/>
      <c r="H9" s="11"/>
      <c r="I9" s="11"/>
      <c r="J9" s="11"/>
      <c r="K9" s="11"/>
      <c r="L9" s="11"/>
      <c r="O9" s="774">
        <v>0.55000000000000004</v>
      </c>
      <c r="P9" s="772">
        <v>1.8</v>
      </c>
      <c r="Q9" s="772">
        <v>1.8</v>
      </c>
      <c r="R9" s="772">
        <v>1.8</v>
      </c>
      <c r="S9" s="772">
        <v>2.5</v>
      </c>
      <c r="T9" s="772">
        <v>2.5</v>
      </c>
      <c r="U9" s="772">
        <v>2.5</v>
      </c>
      <c r="V9" s="772">
        <v>3</v>
      </c>
      <c r="W9" s="772">
        <v>3</v>
      </c>
      <c r="X9" s="772">
        <v>3.5</v>
      </c>
      <c r="Y9" s="772">
        <v>4</v>
      </c>
      <c r="Z9" s="772">
        <v>4</v>
      </c>
      <c r="AA9" s="772">
        <v>4.5</v>
      </c>
      <c r="AB9" s="772">
        <v>4.5</v>
      </c>
      <c r="AE9" s="1003" t="s">
        <v>661</v>
      </c>
      <c r="AF9" s="1004"/>
      <c r="AG9" s="1004"/>
      <c r="AH9" s="1005"/>
    </row>
    <row r="10" spans="1:34" ht="15" customHeight="1" x14ac:dyDescent="0.25">
      <c r="A10" s="191">
        <v>0.09</v>
      </c>
      <c r="B10" s="769">
        <v>8.0000000000000002E-3</v>
      </c>
      <c r="C10" s="192">
        <f t="shared" si="0"/>
        <v>-488.55642454783373</v>
      </c>
      <c r="D10" s="11"/>
      <c r="E10" s="11"/>
      <c r="F10" s="11"/>
      <c r="G10" s="11"/>
      <c r="H10" s="11"/>
      <c r="I10" s="11"/>
      <c r="J10" s="11"/>
      <c r="K10" s="11"/>
      <c r="L10" s="11"/>
      <c r="O10" s="774">
        <v>0.6</v>
      </c>
      <c r="P10" s="434">
        <v>1.8</v>
      </c>
      <c r="Q10" s="434">
        <v>1.8</v>
      </c>
      <c r="R10" s="434">
        <v>1.8</v>
      </c>
      <c r="S10" s="434">
        <v>2.5</v>
      </c>
      <c r="T10" s="434">
        <v>2.5</v>
      </c>
      <c r="U10" s="434">
        <v>2.5</v>
      </c>
      <c r="V10" s="434">
        <v>3</v>
      </c>
      <c r="W10" s="434">
        <v>3</v>
      </c>
      <c r="X10" s="434">
        <v>3.5</v>
      </c>
      <c r="Y10" s="434">
        <v>4</v>
      </c>
      <c r="Z10" s="434">
        <v>4</v>
      </c>
      <c r="AA10" s="434">
        <v>4.5</v>
      </c>
      <c r="AB10" s="434">
        <v>4.5</v>
      </c>
      <c r="AE10" s="1006"/>
      <c r="AF10" s="1007"/>
      <c r="AG10" s="1007"/>
      <c r="AH10" s="1008"/>
    </row>
    <row r="11" spans="1:34" ht="15" customHeight="1" x14ac:dyDescent="0.25">
      <c r="A11" s="191">
        <v>0.1</v>
      </c>
      <c r="B11" s="769">
        <v>8.9999999999999993E-3</v>
      </c>
      <c r="C11" s="192">
        <f t="shared" si="0"/>
        <v>-450.83970469339982</v>
      </c>
      <c r="D11" s="11"/>
      <c r="E11" s="11"/>
      <c r="F11" s="11"/>
      <c r="G11" s="11"/>
      <c r="H11" s="11"/>
      <c r="I11" s="11"/>
      <c r="J11" s="11"/>
      <c r="K11" s="11"/>
      <c r="L11" s="11"/>
      <c r="O11" s="774">
        <v>0.65</v>
      </c>
      <c r="P11" s="772">
        <v>1.8</v>
      </c>
      <c r="Q11" s="772">
        <v>1.8</v>
      </c>
      <c r="R11" s="772">
        <v>1.8</v>
      </c>
      <c r="S11" s="772">
        <v>2.5</v>
      </c>
      <c r="T11" s="772">
        <v>2.5</v>
      </c>
      <c r="U11" s="772">
        <v>2.5</v>
      </c>
      <c r="V11" s="772">
        <v>3</v>
      </c>
      <c r="W11" s="772">
        <v>3</v>
      </c>
      <c r="X11" s="772">
        <v>3.5</v>
      </c>
      <c r="Y11" s="772">
        <v>4</v>
      </c>
      <c r="Z11" s="772">
        <v>4</v>
      </c>
      <c r="AA11" s="772">
        <v>4.5</v>
      </c>
      <c r="AB11" s="772">
        <v>4.5</v>
      </c>
      <c r="AE11" s="1006"/>
      <c r="AF11" s="1007"/>
      <c r="AG11" s="1007"/>
      <c r="AH11" s="1008"/>
    </row>
    <row r="12" spans="1:34" x14ac:dyDescent="0.25">
      <c r="A12" s="191">
        <v>0.11</v>
      </c>
      <c r="B12" s="769">
        <v>0.01</v>
      </c>
      <c r="C12" s="192">
        <f t="shared" si="0"/>
        <v>-415.47036075206637</v>
      </c>
      <c r="D12" s="11"/>
      <c r="E12" s="11"/>
      <c r="F12" s="11"/>
      <c r="G12" s="11"/>
      <c r="H12" s="11"/>
      <c r="I12" s="11"/>
      <c r="J12" s="11"/>
      <c r="K12" s="11"/>
      <c r="L12" s="11"/>
      <c r="O12" s="774">
        <v>0.7</v>
      </c>
      <c r="P12" s="434">
        <v>2.5</v>
      </c>
      <c r="Q12" s="434">
        <v>2.5</v>
      </c>
      <c r="R12" s="434">
        <v>2.5</v>
      </c>
      <c r="S12" s="434">
        <v>3</v>
      </c>
      <c r="T12" s="434">
        <v>3</v>
      </c>
      <c r="U12" s="434">
        <v>3</v>
      </c>
      <c r="V12" s="434">
        <v>4</v>
      </c>
      <c r="W12" s="434">
        <v>4</v>
      </c>
      <c r="X12" s="434">
        <v>5</v>
      </c>
      <c r="Y12" s="434">
        <v>5</v>
      </c>
      <c r="Z12" s="434">
        <v>5</v>
      </c>
      <c r="AA12" s="434">
        <v>5.5</v>
      </c>
      <c r="AB12" s="434">
        <v>5.5</v>
      </c>
      <c r="AE12" s="1006"/>
      <c r="AF12" s="1007"/>
      <c r="AG12" s="1007"/>
      <c r="AH12" s="1008"/>
    </row>
    <row r="13" spans="1:34" x14ac:dyDescent="0.25">
      <c r="A13" s="191">
        <v>0.12</v>
      </c>
      <c r="B13" s="769">
        <v>1.0999999999999999E-2</v>
      </c>
      <c r="C13" s="192">
        <f t="shared" si="0"/>
        <v>-382.33784586400458</v>
      </c>
      <c r="D13" s="11"/>
      <c r="E13" s="11"/>
      <c r="F13" s="11"/>
      <c r="G13" s="11"/>
      <c r="H13" s="11"/>
      <c r="I13" s="11"/>
      <c r="J13" s="11"/>
      <c r="K13" s="11"/>
      <c r="L13" s="11"/>
      <c r="O13" s="774">
        <v>0.75</v>
      </c>
      <c r="P13" s="772">
        <v>2.5</v>
      </c>
      <c r="Q13" s="772">
        <v>2.5</v>
      </c>
      <c r="R13" s="772">
        <v>2.5</v>
      </c>
      <c r="S13" s="772">
        <v>3</v>
      </c>
      <c r="T13" s="772">
        <v>3</v>
      </c>
      <c r="U13" s="772">
        <v>3</v>
      </c>
      <c r="V13" s="772">
        <v>4</v>
      </c>
      <c r="W13" s="772">
        <v>4</v>
      </c>
      <c r="X13" s="772">
        <v>5</v>
      </c>
      <c r="Y13" s="772">
        <v>5</v>
      </c>
      <c r="Z13" s="772">
        <v>5</v>
      </c>
      <c r="AA13" s="772">
        <v>5.5</v>
      </c>
      <c r="AB13" s="772">
        <v>5.5</v>
      </c>
      <c r="AE13" s="1006"/>
      <c r="AF13" s="1007"/>
      <c r="AG13" s="1007"/>
      <c r="AH13" s="1008"/>
    </row>
    <row r="14" spans="1:34" x14ac:dyDescent="0.25">
      <c r="A14" s="191">
        <v>0.13</v>
      </c>
      <c r="B14" s="769">
        <v>1.2E-2</v>
      </c>
      <c r="C14" s="192">
        <f t="shared" si="0"/>
        <v>-351.33511577982961</v>
      </c>
      <c r="D14" s="11"/>
      <c r="E14" s="11"/>
      <c r="F14" s="11"/>
      <c r="G14" s="11"/>
      <c r="H14" s="11"/>
      <c r="I14" s="11"/>
      <c r="J14" s="11"/>
      <c r="K14" s="11"/>
      <c r="L14" s="11"/>
      <c r="O14" s="774">
        <v>0.8</v>
      </c>
      <c r="P14" s="434">
        <v>2.5</v>
      </c>
      <c r="Q14" s="434">
        <v>2.5</v>
      </c>
      <c r="R14" s="434">
        <v>2.5</v>
      </c>
      <c r="S14" s="434">
        <v>3</v>
      </c>
      <c r="T14" s="434">
        <v>3</v>
      </c>
      <c r="U14" s="434">
        <v>3</v>
      </c>
      <c r="V14" s="434">
        <v>4</v>
      </c>
      <c r="W14" s="434">
        <v>4</v>
      </c>
      <c r="X14" s="434">
        <v>5</v>
      </c>
      <c r="Y14" s="434">
        <v>5</v>
      </c>
      <c r="Z14" s="434">
        <v>5</v>
      </c>
      <c r="AA14" s="434">
        <v>5.5</v>
      </c>
      <c r="AB14" s="434">
        <v>5.5</v>
      </c>
      <c r="AE14" s="1009"/>
      <c r="AF14" s="1010"/>
      <c r="AG14" s="1010"/>
      <c r="AH14" s="1011"/>
    </row>
    <row r="15" spans="1:34" x14ac:dyDescent="0.25">
      <c r="A15" s="191">
        <v>0.14000000000000001</v>
      </c>
      <c r="B15" s="769">
        <v>1.4999999999999999E-2</v>
      </c>
      <c r="C15" s="192">
        <f t="shared" si="0"/>
        <v>-322.35857276376174</v>
      </c>
      <c r="D15" s="11"/>
      <c r="E15" s="11"/>
      <c r="F15" s="11"/>
      <c r="G15" s="11"/>
      <c r="H15" s="11"/>
      <c r="I15" s="11"/>
      <c r="J15" s="11"/>
      <c r="K15" s="11"/>
      <c r="L15" s="11"/>
      <c r="O15" s="774">
        <v>0.85</v>
      </c>
      <c r="P15" s="772">
        <v>3</v>
      </c>
      <c r="Q15" s="772">
        <v>3</v>
      </c>
      <c r="R15" s="772">
        <v>3</v>
      </c>
      <c r="S15" s="772">
        <v>3.5</v>
      </c>
      <c r="T15" s="772">
        <v>3.5</v>
      </c>
      <c r="U15" s="772">
        <v>3.5</v>
      </c>
      <c r="V15" s="772">
        <v>4.5</v>
      </c>
      <c r="W15" s="772">
        <v>4.5</v>
      </c>
      <c r="X15" s="772">
        <v>6</v>
      </c>
      <c r="Y15" s="772">
        <v>6.5</v>
      </c>
      <c r="Z15" s="772">
        <v>6.5</v>
      </c>
      <c r="AA15" s="772">
        <v>7</v>
      </c>
      <c r="AB15" s="772">
        <v>7</v>
      </c>
    </row>
    <row r="16" spans="1:34" x14ac:dyDescent="0.25">
      <c r="A16" s="191">
        <v>0.15</v>
      </c>
      <c r="B16" s="769">
        <v>1.7999999999999999E-2</v>
      </c>
      <c r="C16" s="192">
        <f>$H$28+($H$29*A16)+($H$30*A16*A16)+($H$31*A16*A16*A16)+($H$32*A16*A16*A16*A16)+($H$33*A16*A16*A16*A16*A16)</f>
        <v>-295.30800949678758</v>
      </c>
      <c r="D16" s="11"/>
      <c r="E16" s="11"/>
      <c r="F16" s="11"/>
      <c r="G16" s="11"/>
      <c r="H16" s="11"/>
      <c r="I16" s="11"/>
      <c r="J16" s="11"/>
      <c r="K16" s="11"/>
      <c r="L16" s="11"/>
      <c r="O16" s="774">
        <v>0.9</v>
      </c>
      <c r="P16" s="434">
        <v>3</v>
      </c>
      <c r="Q16" s="434">
        <v>3</v>
      </c>
      <c r="R16" s="434">
        <v>3</v>
      </c>
      <c r="S16" s="434">
        <v>3.5</v>
      </c>
      <c r="T16" s="434">
        <v>3.5</v>
      </c>
      <c r="U16" s="434">
        <v>3.5</v>
      </c>
      <c r="V16" s="434">
        <v>4.5</v>
      </c>
      <c r="W16" s="434">
        <v>4.5</v>
      </c>
      <c r="X16" s="434">
        <v>6</v>
      </c>
      <c r="Y16" s="434">
        <v>6.5</v>
      </c>
      <c r="Z16" s="434">
        <v>6.5</v>
      </c>
      <c r="AA16" s="434">
        <v>7</v>
      </c>
      <c r="AB16" s="434">
        <v>7</v>
      </c>
    </row>
    <row r="17" spans="1:33" ht="15" customHeight="1" x14ac:dyDescent="0.25">
      <c r="A17" s="191">
        <v>0.16</v>
      </c>
      <c r="B17" s="769">
        <v>2.1000000000000001E-2</v>
      </c>
      <c r="C17" s="192">
        <f>$H$28+($H$29*A17)+($H$30*A17*A17)+($H$31*A17*A17*A17)+($H$32*A17*A17*A17*A17)+($H$33*A17*A17*A17*A17*A17)</f>
        <v>-270.08655297982051</v>
      </c>
      <c r="D17" s="11"/>
      <c r="E17" s="11"/>
      <c r="F17" s="11"/>
      <c r="G17" s="11"/>
      <c r="H17" s="11"/>
      <c r="I17" s="11"/>
      <c r="J17" s="11"/>
      <c r="K17" s="11"/>
      <c r="L17" s="11"/>
      <c r="O17" s="430"/>
    </row>
    <row r="18" spans="1:33" ht="15.75" customHeight="1" x14ac:dyDescent="0.25">
      <c r="A18" s="191">
        <v>0.17</v>
      </c>
      <c r="B18" s="769">
        <v>2.4E-2</v>
      </c>
      <c r="C18" s="192">
        <f t="shared" si="0"/>
        <v>-246.60060843686372</v>
      </c>
      <c r="D18" s="11"/>
      <c r="E18" s="11"/>
      <c r="F18" s="11"/>
      <c r="G18" s="11"/>
      <c r="H18" s="11"/>
      <c r="I18" s="11"/>
      <c r="J18" s="11"/>
      <c r="K18" s="11"/>
      <c r="L18" s="11"/>
      <c r="O18" s="430"/>
      <c r="P18" s="430"/>
      <c r="Q18" s="430"/>
      <c r="R18" s="430"/>
      <c r="S18" s="430"/>
      <c r="T18" s="430"/>
      <c r="U18" s="430"/>
      <c r="V18" s="439" t="s">
        <v>649</v>
      </c>
      <c r="W18" s="430"/>
      <c r="X18" s="430"/>
      <c r="Y18" s="430"/>
      <c r="Z18" s="430"/>
      <c r="AA18" s="430"/>
      <c r="AB18" s="430"/>
    </row>
    <row r="19" spans="1:33" x14ac:dyDescent="0.25">
      <c r="A19" s="191">
        <v>0.18</v>
      </c>
      <c r="B19" s="769">
        <v>2.7E-2</v>
      </c>
      <c r="C19" s="192">
        <f t="shared" si="0"/>
        <v>-224.75980321816979</v>
      </c>
      <c r="D19" s="11"/>
      <c r="E19" s="11"/>
      <c r="F19" s="11"/>
      <c r="G19" s="11"/>
      <c r="H19" s="11"/>
      <c r="I19" s="11"/>
      <c r="J19" s="11"/>
      <c r="K19" s="11"/>
      <c r="L19" s="11"/>
      <c r="O19" s="430"/>
      <c r="P19" s="1016" t="s">
        <v>643</v>
      </c>
      <c r="Q19" s="1017"/>
      <c r="R19" s="1017"/>
      <c r="S19" s="1017"/>
      <c r="T19" s="1017"/>
      <c r="U19" s="1017"/>
      <c r="V19" s="1017"/>
      <c r="W19" s="1017"/>
      <c r="X19" s="1017"/>
      <c r="Y19" s="1017"/>
      <c r="Z19" s="1017"/>
      <c r="AA19" s="1017"/>
      <c r="AB19" s="1018"/>
    </row>
    <row r="20" spans="1:33" ht="15.75" x14ac:dyDescent="0.25">
      <c r="A20" s="191">
        <v>0.19</v>
      </c>
      <c r="B20" s="769">
        <v>0.03</v>
      </c>
      <c r="C20" s="192">
        <f t="shared" si="0"/>
        <v>-204.47693070340287</v>
      </c>
      <c r="D20" s="11"/>
      <c r="G20" s="11"/>
      <c r="H20" s="11"/>
      <c r="I20" s="11"/>
      <c r="J20" s="11"/>
      <c r="K20" s="11"/>
      <c r="L20" s="11"/>
      <c r="O20" s="773" t="s">
        <v>642</v>
      </c>
      <c r="P20" s="435">
        <v>0.01</v>
      </c>
      <c r="Q20" s="435">
        <v>0.4</v>
      </c>
      <c r="R20" s="435">
        <v>0.5</v>
      </c>
      <c r="S20" s="435">
        <v>0.6</v>
      </c>
      <c r="T20" s="435">
        <v>0.7</v>
      </c>
      <c r="U20" s="435">
        <v>0.8</v>
      </c>
      <c r="V20" s="435">
        <v>0.9</v>
      </c>
      <c r="W20" s="435">
        <v>1</v>
      </c>
      <c r="X20" s="435">
        <v>1.1000000000000001</v>
      </c>
      <c r="Y20" s="435">
        <v>1.2</v>
      </c>
      <c r="Z20" s="435">
        <v>1.3</v>
      </c>
      <c r="AA20" s="435">
        <v>1.4</v>
      </c>
      <c r="AB20" s="435">
        <v>1.5</v>
      </c>
    </row>
    <row r="21" spans="1:33" x14ac:dyDescent="0.25">
      <c r="A21" s="191">
        <v>0.2</v>
      </c>
      <c r="B21" s="769">
        <v>0.03</v>
      </c>
      <c r="C21" s="192">
        <f t="shared" si="0"/>
        <v>-185.66789420479981</v>
      </c>
      <c r="D21" s="11"/>
      <c r="G21" s="11"/>
      <c r="H21" s="11"/>
      <c r="I21" s="11"/>
      <c r="J21" s="11"/>
      <c r="K21" s="11"/>
      <c r="L21" s="11"/>
      <c r="O21" s="774">
        <v>0</v>
      </c>
      <c r="P21" s="434">
        <f>P4*$T$35</f>
        <v>1.5</v>
      </c>
      <c r="Q21" s="434">
        <f t="shared" ref="Q21:AB21" si="1">Q4*$T$35</f>
        <v>1.5</v>
      </c>
      <c r="R21" s="434">
        <f t="shared" si="1"/>
        <v>1.5</v>
      </c>
      <c r="S21" s="434">
        <f t="shared" si="1"/>
        <v>1.8</v>
      </c>
      <c r="T21" s="434">
        <f t="shared" si="1"/>
        <v>1.8</v>
      </c>
      <c r="U21" s="434">
        <f t="shared" si="1"/>
        <v>1.8</v>
      </c>
      <c r="V21" s="434">
        <f t="shared" si="1"/>
        <v>2</v>
      </c>
      <c r="W21" s="434">
        <f t="shared" si="1"/>
        <v>2</v>
      </c>
      <c r="X21" s="434">
        <f t="shared" si="1"/>
        <v>2.5</v>
      </c>
      <c r="Y21" s="434">
        <f t="shared" si="1"/>
        <v>3</v>
      </c>
      <c r="Z21" s="434">
        <f t="shared" si="1"/>
        <v>3</v>
      </c>
      <c r="AA21" s="434">
        <f t="shared" si="1"/>
        <v>3.5</v>
      </c>
      <c r="AB21" s="434">
        <f t="shared" si="1"/>
        <v>3.5</v>
      </c>
    </row>
    <row r="22" spans="1:33" x14ac:dyDescent="0.25">
      <c r="A22" s="191">
        <v>0.21</v>
      </c>
      <c r="B22" s="769">
        <v>0.04</v>
      </c>
      <c r="C22" s="192">
        <f t="shared" si="0"/>
        <v>-168.2516508703317</v>
      </c>
      <c r="D22" s="11"/>
      <c r="G22" s="11"/>
      <c r="H22" s="11"/>
      <c r="I22" s="11"/>
      <c r="J22" s="11"/>
      <c r="K22" s="11"/>
      <c r="L22" s="11"/>
      <c r="O22" s="774">
        <v>0.35</v>
      </c>
      <c r="P22" s="772">
        <f t="shared" ref="P22:AB22" si="2">P5*$T$35</f>
        <v>1.5</v>
      </c>
      <c r="Q22" s="772">
        <f t="shared" si="2"/>
        <v>1.5</v>
      </c>
      <c r="R22" s="772">
        <f t="shared" si="2"/>
        <v>1.5</v>
      </c>
      <c r="S22" s="772">
        <f t="shared" si="2"/>
        <v>1.8</v>
      </c>
      <c r="T22" s="772">
        <f t="shared" si="2"/>
        <v>1.8</v>
      </c>
      <c r="U22" s="772">
        <f t="shared" si="2"/>
        <v>1.8</v>
      </c>
      <c r="V22" s="772">
        <f t="shared" si="2"/>
        <v>2</v>
      </c>
      <c r="W22" s="772">
        <f t="shared" si="2"/>
        <v>2</v>
      </c>
      <c r="X22" s="772">
        <f t="shared" si="2"/>
        <v>2.5</v>
      </c>
      <c r="Y22" s="772">
        <f t="shared" si="2"/>
        <v>3</v>
      </c>
      <c r="Z22" s="772">
        <f t="shared" si="2"/>
        <v>3</v>
      </c>
      <c r="AA22" s="772">
        <f t="shared" si="2"/>
        <v>3.5</v>
      </c>
      <c r="AB22" s="772">
        <f t="shared" si="2"/>
        <v>3.5</v>
      </c>
    </row>
    <row r="23" spans="1:33" x14ac:dyDescent="0.25">
      <c r="A23" s="191">
        <v>0.22</v>
      </c>
      <c r="B23" s="769">
        <v>0.05</v>
      </c>
      <c r="C23" s="192">
        <f t="shared" si="0"/>
        <v>-152.15015558686375</v>
      </c>
      <c r="D23" s="11"/>
      <c r="G23" s="11"/>
      <c r="H23" s="11"/>
      <c r="I23" s="11"/>
      <c r="J23" s="11"/>
      <c r="K23" s="11"/>
      <c r="L23" s="11"/>
      <c r="O23" s="774">
        <v>0.4</v>
      </c>
      <c r="P23" s="434">
        <f t="shared" ref="P23:AB23" si="3">P6*$T$35</f>
        <v>1.5</v>
      </c>
      <c r="Q23" s="434">
        <f t="shared" si="3"/>
        <v>1.5</v>
      </c>
      <c r="R23" s="434">
        <f t="shared" si="3"/>
        <v>1.5</v>
      </c>
      <c r="S23" s="434">
        <f t="shared" si="3"/>
        <v>1.8</v>
      </c>
      <c r="T23" s="434">
        <f t="shared" si="3"/>
        <v>1.8</v>
      </c>
      <c r="U23" s="434">
        <f t="shared" si="3"/>
        <v>1.8</v>
      </c>
      <c r="V23" s="434">
        <f>V6*$T$35</f>
        <v>2</v>
      </c>
      <c r="W23" s="434">
        <f t="shared" si="3"/>
        <v>2</v>
      </c>
      <c r="X23" s="434">
        <f t="shared" si="3"/>
        <v>2.5</v>
      </c>
      <c r="Y23" s="434">
        <f t="shared" si="3"/>
        <v>3</v>
      </c>
      <c r="Z23" s="434">
        <f t="shared" si="3"/>
        <v>3</v>
      </c>
      <c r="AA23" s="434">
        <f t="shared" si="3"/>
        <v>3.5</v>
      </c>
      <c r="AB23" s="434">
        <f t="shared" si="3"/>
        <v>3.5</v>
      </c>
    </row>
    <row r="24" spans="1:33" x14ac:dyDescent="0.25">
      <c r="A24" s="191">
        <v>0.23</v>
      </c>
      <c r="B24" s="769">
        <v>0.06</v>
      </c>
      <c r="C24" s="192">
        <f t="shared" si="0"/>
        <v>-137.28830488331863</v>
      </c>
      <c r="D24" s="11"/>
      <c r="G24" s="11"/>
      <c r="H24" s="11"/>
      <c r="I24" s="11"/>
      <c r="J24" s="11"/>
      <c r="K24" s="11"/>
      <c r="L24" s="11"/>
      <c r="O24" s="774">
        <v>0.45</v>
      </c>
      <c r="P24" s="772">
        <f t="shared" ref="P24:AB24" si="4">P7*$T$35</f>
        <v>1.5</v>
      </c>
      <c r="Q24" s="772">
        <f t="shared" si="4"/>
        <v>1.5</v>
      </c>
      <c r="R24" s="772">
        <f t="shared" si="4"/>
        <v>1.5</v>
      </c>
      <c r="S24" s="772">
        <f t="shared" si="4"/>
        <v>1.8</v>
      </c>
      <c r="T24" s="772">
        <f t="shared" si="4"/>
        <v>1.8</v>
      </c>
      <c r="U24" s="772">
        <f t="shared" si="4"/>
        <v>1.8</v>
      </c>
      <c r="V24" s="772">
        <f t="shared" si="4"/>
        <v>2</v>
      </c>
      <c r="W24" s="772">
        <f t="shared" si="4"/>
        <v>2</v>
      </c>
      <c r="X24" s="772">
        <f t="shared" si="4"/>
        <v>2.5</v>
      </c>
      <c r="Y24" s="772">
        <f t="shared" si="4"/>
        <v>3</v>
      </c>
      <c r="Z24" s="772">
        <f t="shared" si="4"/>
        <v>3</v>
      </c>
      <c r="AA24" s="772">
        <f t="shared" si="4"/>
        <v>3.5</v>
      </c>
      <c r="AB24" s="772">
        <f t="shared" si="4"/>
        <v>3.5</v>
      </c>
      <c r="AC24" s="430"/>
    </row>
    <row r="25" spans="1:33" x14ac:dyDescent="0.25">
      <c r="A25" s="191">
        <v>0.24</v>
      </c>
      <c r="B25" s="769">
        <v>7.0000000000000007E-2</v>
      </c>
      <c r="C25" s="192">
        <f t="shared" si="0"/>
        <v>-123.59388083383695</v>
      </c>
      <c r="D25" s="11"/>
      <c r="G25" s="11"/>
      <c r="H25" s="11"/>
      <c r="I25" s="11"/>
      <c r="J25" s="11"/>
      <c r="K25" s="11"/>
      <c r="L25" s="11"/>
      <c r="O25" s="774">
        <v>0.5</v>
      </c>
      <c r="P25" s="434">
        <f t="shared" ref="P25:AB25" si="5">P8*$T$35</f>
        <v>1.5</v>
      </c>
      <c r="Q25" s="434">
        <f t="shared" si="5"/>
        <v>1.5</v>
      </c>
      <c r="R25" s="434">
        <f t="shared" si="5"/>
        <v>1.5</v>
      </c>
      <c r="S25" s="434">
        <f t="shared" si="5"/>
        <v>1.8</v>
      </c>
      <c r="T25" s="434">
        <f t="shared" si="5"/>
        <v>1.8</v>
      </c>
      <c r="U25" s="434">
        <f t="shared" si="5"/>
        <v>1.8</v>
      </c>
      <c r="V25" s="434">
        <f t="shared" si="5"/>
        <v>2</v>
      </c>
      <c r="W25" s="434">
        <f t="shared" si="5"/>
        <v>2</v>
      </c>
      <c r="X25" s="434">
        <f t="shared" si="5"/>
        <v>2.5</v>
      </c>
      <c r="Y25" s="434">
        <f t="shared" si="5"/>
        <v>3</v>
      </c>
      <c r="Z25" s="434">
        <f t="shared" si="5"/>
        <v>3</v>
      </c>
      <c r="AA25" s="434">
        <f t="shared" si="5"/>
        <v>3.5</v>
      </c>
      <c r="AB25" s="434">
        <f t="shared" si="5"/>
        <v>3.5</v>
      </c>
      <c r="AC25" s="430"/>
    </row>
    <row r="26" spans="1:33" ht="15.75" thickBot="1" x14ac:dyDescent="0.3">
      <c r="A26" s="191">
        <v>0.25</v>
      </c>
      <c r="B26" s="769">
        <v>0.08</v>
      </c>
      <c r="C26" s="192">
        <f t="shared" si="0"/>
        <v>-110.99749496093749</v>
      </c>
      <c r="D26" s="11"/>
      <c r="G26" s="11"/>
      <c r="H26" s="11"/>
      <c r="I26" s="11"/>
      <c r="J26" s="11"/>
      <c r="K26" s="11"/>
      <c r="L26" s="11"/>
      <c r="O26" s="774">
        <v>0.55000000000000004</v>
      </c>
      <c r="P26" s="772">
        <f t="shared" ref="P26:AB26" si="6">P9*$T$35</f>
        <v>1.8</v>
      </c>
      <c r="Q26" s="772">
        <f t="shared" si="6"/>
        <v>1.8</v>
      </c>
      <c r="R26" s="772">
        <f t="shared" si="6"/>
        <v>1.8</v>
      </c>
      <c r="S26" s="772">
        <f t="shared" si="6"/>
        <v>2.5</v>
      </c>
      <c r="T26" s="772">
        <f t="shared" si="6"/>
        <v>2.5</v>
      </c>
      <c r="U26" s="772">
        <f t="shared" si="6"/>
        <v>2.5</v>
      </c>
      <c r="V26" s="772">
        <f t="shared" si="6"/>
        <v>3</v>
      </c>
      <c r="W26" s="772">
        <f t="shared" si="6"/>
        <v>3</v>
      </c>
      <c r="X26" s="772">
        <f t="shared" si="6"/>
        <v>3.5</v>
      </c>
      <c r="Y26" s="772">
        <f t="shared" si="6"/>
        <v>4</v>
      </c>
      <c r="Z26" s="772">
        <f t="shared" si="6"/>
        <v>4</v>
      </c>
      <c r="AA26" s="772">
        <f t="shared" si="6"/>
        <v>4.5</v>
      </c>
      <c r="AB26" s="772">
        <f t="shared" si="6"/>
        <v>4.5</v>
      </c>
      <c r="AC26" s="430"/>
      <c r="AD26" s="430"/>
      <c r="AE26" s="430"/>
      <c r="AF26" s="430"/>
      <c r="AG26" s="430"/>
    </row>
    <row r="27" spans="1:33" x14ac:dyDescent="0.25">
      <c r="A27" s="191">
        <v>0.26</v>
      </c>
      <c r="B27" s="769">
        <v>0.09</v>
      </c>
      <c r="C27" s="192">
        <f t="shared" si="0"/>
        <v>-99.432532138679647</v>
      </c>
      <c r="D27" s="11"/>
      <c r="G27" s="195"/>
      <c r="H27" s="196"/>
      <c r="I27" s="196"/>
      <c r="J27" s="197"/>
      <c r="K27" s="11"/>
      <c r="L27" s="11"/>
      <c r="O27" s="774">
        <v>0.6</v>
      </c>
      <c r="P27" s="434">
        <f t="shared" ref="P27:AB27" si="7">P10*$T$35</f>
        <v>1.8</v>
      </c>
      <c r="Q27" s="434">
        <f t="shared" si="7"/>
        <v>1.8</v>
      </c>
      <c r="R27" s="434">
        <f t="shared" si="7"/>
        <v>1.8</v>
      </c>
      <c r="S27" s="434">
        <f t="shared" si="7"/>
        <v>2.5</v>
      </c>
      <c r="T27" s="434">
        <f t="shared" si="7"/>
        <v>2.5</v>
      </c>
      <c r="U27" s="434">
        <f t="shared" si="7"/>
        <v>2.5</v>
      </c>
      <c r="V27" s="434">
        <f t="shared" si="7"/>
        <v>3</v>
      </c>
      <c r="W27" s="434">
        <f t="shared" si="7"/>
        <v>3</v>
      </c>
      <c r="X27" s="434">
        <f t="shared" si="7"/>
        <v>3.5</v>
      </c>
      <c r="Y27" s="434">
        <f t="shared" si="7"/>
        <v>4</v>
      </c>
      <c r="Z27" s="434">
        <f t="shared" si="7"/>
        <v>4</v>
      </c>
      <c r="AA27" s="434">
        <f t="shared" si="7"/>
        <v>4.5</v>
      </c>
      <c r="AB27" s="434">
        <f t="shared" si="7"/>
        <v>4.5</v>
      </c>
      <c r="AC27" s="430"/>
      <c r="AD27" s="430"/>
      <c r="AE27" s="430"/>
      <c r="AF27" s="430"/>
      <c r="AG27" s="430"/>
    </row>
    <row r="28" spans="1:33" x14ac:dyDescent="0.25">
      <c r="A28" s="191">
        <v>0.27</v>
      </c>
      <c r="B28" s="769">
        <v>0.1</v>
      </c>
      <c r="C28" s="192">
        <f t="shared" si="0"/>
        <v>-88.835094495824777</v>
      </c>
      <c r="D28" s="11"/>
      <c r="G28" s="198" t="s">
        <v>39</v>
      </c>
      <c r="H28" s="451">
        <v>-953.68503999999996</v>
      </c>
      <c r="I28" s="199"/>
      <c r="J28" s="200"/>
      <c r="K28" s="11"/>
      <c r="L28" s="11"/>
      <c r="O28" s="774">
        <v>0.65</v>
      </c>
      <c r="P28" s="772">
        <f t="shared" ref="P28:AB28" si="8">P11*$T$35</f>
        <v>1.8</v>
      </c>
      <c r="Q28" s="772">
        <f t="shared" si="8"/>
        <v>1.8</v>
      </c>
      <c r="R28" s="772">
        <f t="shared" si="8"/>
        <v>1.8</v>
      </c>
      <c r="S28" s="772">
        <f t="shared" si="8"/>
        <v>2.5</v>
      </c>
      <c r="T28" s="772">
        <f t="shared" si="8"/>
        <v>2.5</v>
      </c>
      <c r="U28" s="772">
        <f t="shared" si="8"/>
        <v>2.5</v>
      </c>
      <c r="V28" s="772">
        <f t="shared" si="8"/>
        <v>3</v>
      </c>
      <c r="W28" s="772">
        <f t="shared" si="8"/>
        <v>3</v>
      </c>
      <c r="X28" s="772">
        <f t="shared" si="8"/>
        <v>3.5</v>
      </c>
      <c r="Y28" s="772">
        <f t="shared" si="8"/>
        <v>4</v>
      </c>
      <c r="Z28" s="772">
        <f t="shared" si="8"/>
        <v>4</v>
      </c>
      <c r="AA28" s="772">
        <f t="shared" si="8"/>
        <v>4.5</v>
      </c>
      <c r="AB28" s="772">
        <f t="shared" si="8"/>
        <v>4.5</v>
      </c>
      <c r="AC28" s="430"/>
    </row>
    <row r="29" spans="1:33" x14ac:dyDescent="0.25">
      <c r="A29" s="191">
        <v>0.28000000000000003</v>
      </c>
      <c r="B29" s="769">
        <v>0.11</v>
      </c>
      <c r="C29" s="192">
        <f>$H$28+($H$29*A29)+($H$30*A29*A29)+($H$31*A29*A29*A29)+($H$32*A29*A29*A29*A29)+($H$33*A29*A29*A29*A29*A29)</f>
        <v>-79.143945318997012</v>
      </c>
      <c r="D29" s="11"/>
      <c r="G29" s="198" t="s">
        <v>40</v>
      </c>
      <c r="H29" s="451">
        <v>6622.72073</v>
      </c>
      <c r="I29" s="199"/>
      <c r="J29" s="200"/>
      <c r="K29" s="11"/>
      <c r="L29" s="11"/>
      <c r="O29" s="774">
        <v>0.7</v>
      </c>
      <c r="P29" s="434">
        <f t="shared" ref="P29:AB29" si="9">P12*$T$35</f>
        <v>2.5</v>
      </c>
      <c r="Q29" s="434">
        <f t="shared" si="9"/>
        <v>2.5</v>
      </c>
      <c r="R29" s="434">
        <f t="shared" si="9"/>
        <v>2.5</v>
      </c>
      <c r="S29" s="434">
        <f t="shared" si="9"/>
        <v>3</v>
      </c>
      <c r="T29" s="434">
        <f t="shared" si="9"/>
        <v>3</v>
      </c>
      <c r="U29" s="434">
        <f>U12*$T$35</f>
        <v>3</v>
      </c>
      <c r="V29" s="434">
        <f t="shared" si="9"/>
        <v>4</v>
      </c>
      <c r="W29" s="434">
        <f t="shared" si="9"/>
        <v>4</v>
      </c>
      <c r="X29" s="434">
        <f t="shared" si="9"/>
        <v>5</v>
      </c>
      <c r="Y29" s="434">
        <f t="shared" si="9"/>
        <v>5</v>
      </c>
      <c r="Z29" s="434">
        <f t="shared" si="9"/>
        <v>5</v>
      </c>
      <c r="AA29" s="434">
        <f t="shared" si="9"/>
        <v>5.5</v>
      </c>
      <c r="AB29" s="434">
        <f t="shared" si="9"/>
        <v>5.5</v>
      </c>
      <c r="AC29" s="430"/>
    </row>
    <row r="30" spans="1:33" x14ac:dyDescent="0.25">
      <c r="A30" s="191">
        <v>0.28999999999999998</v>
      </c>
      <c r="B30" s="769">
        <v>0.12</v>
      </c>
      <c r="C30" s="192">
        <f t="shared" si="0"/>
        <v>-70.300452955844008</v>
      </c>
      <c r="D30" s="11"/>
      <c r="G30" s="198" t="s">
        <v>41</v>
      </c>
      <c r="H30" s="451">
        <v>-18287.430420000001</v>
      </c>
      <c r="I30" s="199"/>
      <c r="J30" s="200"/>
      <c r="K30" s="11"/>
      <c r="L30" s="11"/>
      <c r="O30" s="774">
        <v>0.75</v>
      </c>
      <c r="P30" s="772">
        <f t="shared" ref="P30:AB30" si="10">P13*$T$35</f>
        <v>2.5</v>
      </c>
      <c r="Q30" s="772">
        <f t="shared" si="10"/>
        <v>2.5</v>
      </c>
      <c r="R30" s="772">
        <f t="shared" si="10"/>
        <v>2.5</v>
      </c>
      <c r="S30" s="772">
        <f t="shared" si="10"/>
        <v>3</v>
      </c>
      <c r="T30" s="772">
        <f t="shared" si="10"/>
        <v>3</v>
      </c>
      <c r="U30" s="772">
        <f t="shared" si="10"/>
        <v>3</v>
      </c>
      <c r="V30" s="772">
        <f>V13*$T$35</f>
        <v>4</v>
      </c>
      <c r="W30" s="772">
        <f t="shared" si="10"/>
        <v>4</v>
      </c>
      <c r="X30" s="772">
        <f t="shared" si="10"/>
        <v>5</v>
      </c>
      <c r="Y30" s="772">
        <f t="shared" si="10"/>
        <v>5</v>
      </c>
      <c r="Z30" s="772">
        <f t="shared" si="10"/>
        <v>5</v>
      </c>
      <c r="AA30" s="772">
        <f t="shared" si="10"/>
        <v>5.5</v>
      </c>
      <c r="AB30" s="772">
        <f t="shared" si="10"/>
        <v>5.5</v>
      </c>
      <c r="AC30" s="430"/>
    </row>
    <row r="31" spans="1:33" x14ac:dyDescent="0.25">
      <c r="A31" s="191">
        <v>0.3</v>
      </c>
      <c r="B31" s="769">
        <v>0.13</v>
      </c>
      <c r="C31" s="221">
        <f t="shared" si="0"/>
        <v>-62.248534718200041</v>
      </c>
      <c r="D31" s="11"/>
      <c r="G31" s="198" t="s">
        <v>42</v>
      </c>
      <c r="H31" s="451">
        <v>25117.35067</v>
      </c>
      <c r="I31" s="199"/>
      <c r="J31" s="200"/>
      <c r="K31" s="11"/>
      <c r="L31" s="11"/>
      <c r="O31" s="774">
        <v>0.8</v>
      </c>
      <c r="P31" s="434">
        <f t="shared" ref="P31:AB31" si="11">P14*$T$35</f>
        <v>2.5</v>
      </c>
      <c r="Q31" s="434">
        <f t="shared" si="11"/>
        <v>2.5</v>
      </c>
      <c r="R31" s="434">
        <f t="shared" si="11"/>
        <v>2.5</v>
      </c>
      <c r="S31" s="434">
        <f t="shared" si="11"/>
        <v>3</v>
      </c>
      <c r="T31" s="434">
        <f t="shared" si="11"/>
        <v>3</v>
      </c>
      <c r="U31" s="434">
        <f t="shared" si="11"/>
        <v>3</v>
      </c>
      <c r="V31" s="434">
        <f t="shared" si="11"/>
        <v>4</v>
      </c>
      <c r="W31" s="434">
        <f t="shared" si="11"/>
        <v>4</v>
      </c>
      <c r="X31" s="434">
        <f t="shared" si="11"/>
        <v>5</v>
      </c>
      <c r="Y31" s="434">
        <f t="shared" si="11"/>
        <v>5</v>
      </c>
      <c r="Z31" s="434">
        <f t="shared" si="11"/>
        <v>5</v>
      </c>
      <c r="AA31" s="434">
        <f t="shared" si="11"/>
        <v>5.5</v>
      </c>
      <c r="AB31" s="434">
        <f t="shared" si="11"/>
        <v>5.5</v>
      </c>
      <c r="AC31" s="430"/>
    </row>
    <row r="32" spans="1:33" x14ac:dyDescent="0.25">
      <c r="A32" s="191">
        <v>0.31</v>
      </c>
      <c r="B32" s="769">
        <v>0.14000000000000001</v>
      </c>
      <c r="C32" s="192">
        <f t="shared" si="0"/>
        <v>-54.934600785244456</v>
      </c>
      <c r="D32" s="11"/>
      <c r="G32" s="198" t="s">
        <v>43</v>
      </c>
      <c r="H32" s="451">
        <v>-17165.315289999999</v>
      </c>
      <c r="I32" s="199"/>
      <c r="J32" s="200"/>
      <c r="K32" s="11"/>
      <c r="L32" s="11"/>
      <c r="O32" s="774">
        <v>0.85</v>
      </c>
      <c r="P32" s="772">
        <f t="shared" ref="P32:AB32" si="12">P15*$T$35</f>
        <v>3</v>
      </c>
      <c r="Q32" s="772">
        <f t="shared" si="12"/>
        <v>3</v>
      </c>
      <c r="R32" s="772">
        <f t="shared" si="12"/>
        <v>3</v>
      </c>
      <c r="S32" s="772">
        <f t="shared" si="12"/>
        <v>3.5</v>
      </c>
      <c r="T32" s="772">
        <f t="shared" si="12"/>
        <v>3.5</v>
      </c>
      <c r="U32" s="772">
        <f t="shared" si="12"/>
        <v>3.5</v>
      </c>
      <c r="V32" s="772">
        <f t="shared" si="12"/>
        <v>4.5</v>
      </c>
      <c r="W32" s="772">
        <f t="shared" si="12"/>
        <v>4.5</v>
      </c>
      <c r="X32" s="772">
        <f t="shared" si="12"/>
        <v>6</v>
      </c>
      <c r="Y32" s="772">
        <f t="shared" si="12"/>
        <v>6.5</v>
      </c>
      <c r="Z32" s="772">
        <f t="shared" si="12"/>
        <v>6.5</v>
      </c>
      <c r="AA32" s="772">
        <f t="shared" si="12"/>
        <v>7</v>
      </c>
      <c r="AB32" s="772">
        <f t="shared" si="12"/>
        <v>7</v>
      </c>
      <c r="AC32" s="430"/>
      <c r="AD32" s="430"/>
    </row>
    <row r="33" spans="1:30" ht="15.75" thickBot="1" x14ac:dyDescent="0.3">
      <c r="A33" s="191">
        <v>0.32</v>
      </c>
      <c r="B33" s="769">
        <v>0.16</v>
      </c>
      <c r="C33" s="192">
        <f t="shared" si="0"/>
        <v>-48.307498106666898</v>
      </c>
      <c r="D33" s="11"/>
      <c r="G33" s="201" t="s">
        <v>44</v>
      </c>
      <c r="H33" s="452">
        <v>4674.7365600000003</v>
      </c>
      <c r="I33" s="202"/>
      <c r="J33" s="203"/>
      <c r="K33" s="11"/>
      <c r="L33" s="11"/>
      <c r="O33" s="774">
        <v>0.9</v>
      </c>
      <c r="P33" s="434">
        <f t="shared" ref="P33:AB33" si="13">P16*$T$35</f>
        <v>3</v>
      </c>
      <c r="Q33" s="434">
        <f t="shared" si="13"/>
        <v>3</v>
      </c>
      <c r="R33" s="434">
        <f t="shared" si="13"/>
        <v>3</v>
      </c>
      <c r="S33" s="434">
        <f t="shared" si="13"/>
        <v>3.5</v>
      </c>
      <c r="T33" s="434">
        <f t="shared" si="13"/>
        <v>3.5</v>
      </c>
      <c r="U33" s="434">
        <f t="shared" si="13"/>
        <v>3.5</v>
      </c>
      <c r="V33" s="434">
        <f t="shared" si="13"/>
        <v>4.5</v>
      </c>
      <c r="W33" s="434">
        <f t="shared" si="13"/>
        <v>4.5</v>
      </c>
      <c r="X33" s="434">
        <f t="shared" si="13"/>
        <v>6</v>
      </c>
      <c r="Y33" s="434">
        <f t="shared" si="13"/>
        <v>6.5</v>
      </c>
      <c r="Z33" s="434">
        <f t="shared" si="13"/>
        <v>6.5</v>
      </c>
      <c r="AA33" s="434">
        <f t="shared" si="13"/>
        <v>7</v>
      </c>
      <c r="AB33" s="434">
        <f t="shared" si="13"/>
        <v>7</v>
      </c>
      <c r="AC33" s="430"/>
      <c r="AD33" s="430"/>
    </row>
    <row r="34" spans="1:30" x14ac:dyDescent="0.25">
      <c r="A34" s="191">
        <v>0.33</v>
      </c>
      <c r="B34" s="769">
        <v>0.18</v>
      </c>
      <c r="C34" s="192">
        <f t="shared" si="0"/>
        <v>-42.318454305824211</v>
      </c>
      <c r="D34" s="11"/>
      <c r="G34" s="11"/>
      <c r="H34" s="12"/>
      <c r="I34" s="12"/>
      <c r="J34" s="13"/>
      <c r="K34" s="11"/>
      <c r="L34" s="11"/>
      <c r="P34" s="430"/>
      <c r="AC34" s="430"/>
      <c r="AD34" s="430"/>
    </row>
    <row r="35" spans="1:30" x14ac:dyDescent="0.25">
      <c r="A35" s="191">
        <v>0.34</v>
      </c>
      <c r="B35" s="769">
        <v>0.2</v>
      </c>
      <c r="C35" s="192">
        <f t="shared" si="0"/>
        <v>-36.92102158290416</v>
      </c>
      <c r="D35" s="11"/>
      <c r="G35" s="11"/>
      <c r="H35" s="12"/>
      <c r="I35" s="12"/>
      <c r="J35" s="13"/>
      <c r="K35" s="11"/>
      <c r="L35" s="11"/>
      <c r="O35" s="436" t="s">
        <v>650</v>
      </c>
      <c r="P35" s="426"/>
      <c r="Q35" s="426"/>
      <c r="R35" s="426"/>
      <c r="S35" s="437"/>
      <c r="T35" s="567">
        <v>1</v>
      </c>
      <c r="AC35" s="430"/>
      <c r="AD35" s="430"/>
    </row>
    <row r="36" spans="1:30" ht="15.75" thickBot="1" x14ac:dyDescent="0.3">
      <c r="A36" s="191">
        <v>0.35</v>
      </c>
      <c r="B36" s="769">
        <v>0.22</v>
      </c>
      <c r="C36" s="192">
        <f t="shared" si="0"/>
        <v>-32.071020618087616</v>
      </c>
      <c r="D36" s="11"/>
      <c r="G36" s="11"/>
      <c r="H36" s="11"/>
      <c r="I36" s="11"/>
      <c r="J36" s="11"/>
      <c r="K36" s="11"/>
      <c r="L36" s="11"/>
      <c r="P36" s="430"/>
      <c r="AC36" s="430"/>
      <c r="AD36" s="430"/>
    </row>
    <row r="37" spans="1:30" ht="15.75" thickBot="1" x14ac:dyDescent="0.3">
      <c r="A37" s="191">
        <v>0.36</v>
      </c>
      <c r="B37" s="769">
        <v>0.24</v>
      </c>
      <c r="C37" s="192">
        <f t="shared" si="0"/>
        <v>-27.726484474706716</v>
      </c>
      <c r="D37" s="11"/>
      <c r="G37" s="11"/>
      <c r="H37" s="11"/>
      <c r="I37" s="11"/>
      <c r="J37" s="11"/>
      <c r="K37" s="11"/>
      <c r="L37" s="11"/>
      <c r="O37" s="1014" t="s">
        <v>645</v>
      </c>
      <c r="P37" s="1015"/>
      <c r="Q37" s="1015"/>
      <c r="R37" s="1015"/>
      <c r="S37" s="1015"/>
      <c r="T37" s="1015"/>
      <c r="U37" s="1015"/>
      <c r="V37" s="775">
        <v>30</v>
      </c>
      <c r="X37" s="430"/>
      <c r="AC37" s="430"/>
      <c r="AD37" s="430"/>
    </row>
    <row r="38" spans="1:30" x14ac:dyDescent="0.25">
      <c r="A38" s="191">
        <v>0.37</v>
      </c>
      <c r="B38" s="769">
        <v>0.26</v>
      </c>
      <c r="C38" s="192">
        <f t="shared" si="0"/>
        <v>-23.847602502409984</v>
      </c>
      <c r="D38" s="11"/>
      <c r="G38" s="11"/>
      <c r="H38" s="11"/>
      <c r="I38" s="11"/>
      <c r="J38" s="11"/>
      <c r="K38" s="11"/>
      <c r="L38" s="11"/>
      <c r="AC38" s="430"/>
      <c r="AD38" s="430"/>
    </row>
    <row r="39" spans="1:30" ht="15.75" thickBot="1" x14ac:dyDescent="0.3">
      <c r="A39" s="191">
        <v>0.38</v>
      </c>
      <c r="B39" s="769">
        <v>0.28000000000000003</v>
      </c>
      <c r="C39" s="192">
        <f t="shared" si="0"/>
        <v>-20.396664240319865</v>
      </c>
      <c r="D39" s="11"/>
      <c r="G39" s="11"/>
      <c r="H39" s="11"/>
      <c r="I39" s="11"/>
      <c r="J39" s="11"/>
      <c r="K39" s="11"/>
      <c r="L39" s="11"/>
      <c r="N39" s="430"/>
      <c r="O39" s="430"/>
      <c r="S39" s="431"/>
      <c r="U39" s="431"/>
      <c r="V39" s="431"/>
      <c r="W39" s="431"/>
      <c r="X39" s="430"/>
      <c r="Y39" s="430"/>
      <c r="AC39" s="430"/>
      <c r="AD39" s="430"/>
    </row>
    <row r="40" spans="1:30" ht="15.75" thickTop="1" x14ac:dyDescent="0.25">
      <c r="A40" s="191">
        <v>0.39</v>
      </c>
      <c r="B40" s="769">
        <v>0.3</v>
      </c>
      <c r="C40" s="192">
        <f t="shared" si="0"/>
        <v>-17.338003320197643</v>
      </c>
      <c r="D40" s="11"/>
      <c r="G40" s="11"/>
      <c r="J40" s="11"/>
      <c r="K40" s="11"/>
      <c r="L40" s="11"/>
      <c r="O40" s="440"/>
      <c r="P40" s="441"/>
      <c r="Q40" s="441"/>
      <c r="R40" s="441"/>
      <c r="S40" s="441"/>
      <c r="T40" s="441"/>
      <c r="U40" s="441"/>
      <c r="V40" s="441"/>
      <c r="W40" s="441"/>
      <c r="X40" s="442"/>
      <c r="AC40" s="430"/>
      <c r="AD40" s="430"/>
    </row>
    <row r="41" spans="1:30" x14ac:dyDescent="0.25">
      <c r="A41" s="191">
        <v>0.4</v>
      </c>
      <c r="B41" s="769">
        <v>0.32</v>
      </c>
      <c r="C41" s="192">
        <f t="shared" si="0"/>
        <v>-14.637941369599467</v>
      </c>
      <c r="D41" s="11"/>
      <c r="I41" s="163"/>
      <c r="J41" s="11"/>
      <c r="K41" s="11"/>
      <c r="L41" s="11"/>
      <c r="O41" s="443"/>
      <c r="T41" s="450" t="s">
        <v>647</v>
      </c>
      <c r="X41" s="444"/>
      <c r="Z41" s="430"/>
      <c r="AA41" s="430"/>
      <c r="AB41" s="430"/>
      <c r="AC41" s="430"/>
      <c r="AD41" s="430"/>
    </row>
    <row r="42" spans="1:30" ht="15.75" thickBot="1" x14ac:dyDescent="0.3">
      <c r="A42" s="191">
        <v>0.41</v>
      </c>
      <c r="B42" s="769">
        <v>0.34</v>
      </c>
      <c r="C42" s="192">
        <f t="shared" si="0"/>
        <v>-12.264731915045985</v>
      </c>
      <c r="D42" s="11"/>
      <c r="G42" s="11"/>
      <c r="J42" s="11"/>
      <c r="K42" s="11"/>
      <c r="L42" s="11"/>
      <c r="O42" s="443"/>
      <c r="P42" s="431"/>
      <c r="Q42" s="431"/>
      <c r="R42" s="431"/>
      <c r="S42" s="431"/>
      <c r="T42" s="431"/>
      <c r="U42" s="431"/>
      <c r="V42" s="431"/>
      <c r="W42" s="431"/>
      <c r="X42" s="444"/>
      <c r="Z42" s="430"/>
      <c r="AA42" s="430"/>
      <c r="AB42" s="430"/>
      <c r="AC42" s="430"/>
      <c r="AD42" s="430"/>
    </row>
    <row r="43" spans="1:30" ht="15.75" thickBot="1" x14ac:dyDescent="0.3">
      <c r="A43" s="191">
        <v>0.42</v>
      </c>
      <c r="B43" s="769">
        <v>0.36</v>
      </c>
      <c r="C43" s="192">
        <f t="shared" si="0"/>
        <v>-10.18850428517429</v>
      </c>
      <c r="D43" s="11"/>
      <c r="G43" s="11"/>
      <c r="J43" s="11"/>
      <c r="K43" s="11"/>
      <c r="L43" s="11"/>
      <c r="O43" s="443"/>
      <c r="P43" s="1012" t="s">
        <v>646</v>
      </c>
      <c r="Q43" s="1013"/>
      <c r="R43" s="1013"/>
      <c r="S43" s="1013"/>
      <c r="T43" s="1013"/>
      <c r="U43" s="1013"/>
      <c r="V43" s="1013"/>
      <c r="W43" s="776"/>
      <c r="X43" s="444"/>
      <c r="Z43" s="430"/>
      <c r="AA43" s="430"/>
      <c r="AB43" s="430"/>
      <c r="AC43" s="430"/>
      <c r="AD43" s="430"/>
    </row>
    <row r="44" spans="1:30" ht="15.75" thickBot="1" x14ac:dyDescent="0.3">
      <c r="A44" s="191">
        <v>0.43</v>
      </c>
      <c r="B44" s="769">
        <v>0.38</v>
      </c>
      <c r="C44" s="192">
        <f t="shared" si="0"/>
        <v>-8.3812075139051672</v>
      </c>
      <c r="D44" s="11"/>
      <c r="G44" s="11"/>
      <c r="J44" s="11"/>
      <c r="K44" s="11"/>
      <c r="L44" s="11"/>
      <c r="O44" s="443"/>
      <c r="P44" s="1012" t="s">
        <v>648</v>
      </c>
      <c r="Q44" s="1013"/>
      <c r="R44" s="1013"/>
      <c r="S44" s="1013"/>
      <c r="T44" s="1013"/>
      <c r="U44" s="1013"/>
      <c r="V44" s="1013"/>
      <c r="W44" s="776"/>
      <c r="X44" s="444"/>
      <c r="Z44" s="430"/>
      <c r="AA44" s="430"/>
      <c r="AB44" s="430"/>
      <c r="AC44" s="430"/>
      <c r="AD44" s="430"/>
    </row>
    <row r="45" spans="1:30" x14ac:dyDescent="0.25">
      <c r="A45" s="191">
        <v>0.44</v>
      </c>
      <c r="B45" s="769">
        <v>0.4</v>
      </c>
      <c r="C45" s="192">
        <f t="shared" si="0"/>
        <v>-6.8165542436032069</v>
      </c>
      <c r="D45" s="11"/>
      <c r="G45" s="11"/>
      <c r="J45" s="11"/>
      <c r="K45" s="11"/>
      <c r="L45" s="11"/>
      <c r="O45" s="443"/>
      <c r="P45" s="431"/>
      <c r="Q45" s="431"/>
      <c r="R45" s="431"/>
      <c r="S45" s="431"/>
      <c r="T45" s="431"/>
      <c r="U45" s="431"/>
      <c r="V45" s="431"/>
      <c r="W45" s="431"/>
      <c r="X45" s="444"/>
      <c r="Z45" s="430"/>
      <c r="AA45" s="430"/>
      <c r="AB45" s="430"/>
      <c r="AC45" s="430"/>
      <c r="AD45" s="430"/>
    </row>
    <row r="46" spans="1:30" x14ac:dyDescent="0.25">
      <c r="A46" s="191">
        <v>0.45</v>
      </c>
      <c r="B46" s="769">
        <v>0.42</v>
      </c>
      <c r="C46" s="192">
        <f t="shared" si="0"/>
        <v>-5.4699646282378609</v>
      </c>
      <c r="D46" s="11"/>
      <c r="G46" s="11"/>
      <c r="J46" s="11"/>
      <c r="K46" s="11"/>
      <c r="L46" s="11"/>
      <c r="O46" s="443"/>
      <c r="P46" s="431"/>
      <c r="Q46" s="431"/>
      <c r="T46" s="431"/>
      <c r="U46" s="431"/>
      <c r="V46" s="431"/>
      <c r="W46" s="431"/>
      <c r="X46" s="444"/>
      <c r="Z46" s="430"/>
      <c r="AA46" s="430"/>
      <c r="AB46" s="430"/>
      <c r="AC46" s="430"/>
      <c r="AD46" s="430"/>
    </row>
    <row r="47" spans="1:30" x14ac:dyDescent="0.25">
      <c r="A47" s="191">
        <v>0.46</v>
      </c>
      <c r="B47" s="769">
        <v>0.44</v>
      </c>
      <c r="C47" s="192">
        <f t="shared" si="0"/>
        <v>-4.3185102365412291</v>
      </c>
      <c r="D47" s="11"/>
      <c r="G47" s="11"/>
      <c r="J47" s="11"/>
      <c r="K47" s="11"/>
      <c r="L47" s="11"/>
      <c r="O47" s="443"/>
      <c r="P47" s="431"/>
      <c r="Q47" s="431"/>
      <c r="R47" s="431"/>
      <c r="S47" s="431"/>
      <c r="T47" s="431"/>
      <c r="U47" s="431"/>
      <c r="V47" s="431"/>
      <c r="W47" s="431"/>
      <c r="X47" s="444"/>
      <c r="Z47" s="430"/>
      <c r="AA47" s="430"/>
      <c r="AB47" s="430"/>
      <c r="AC47" s="430"/>
      <c r="AD47" s="430"/>
    </row>
    <row r="48" spans="1:30" x14ac:dyDescent="0.25">
      <c r="A48" s="191">
        <v>0.47</v>
      </c>
      <c r="B48" s="769">
        <v>0.46</v>
      </c>
      <c r="C48" s="192">
        <f t="shared" si="0"/>
        <v>-3.3408579551797146</v>
      </c>
      <c r="D48" s="11"/>
      <c r="G48" s="11"/>
      <c r="J48" s="11"/>
      <c r="K48" s="11"/>
      <c r="L48" s="11"/>
      <c r="O48" s="445"/>
      <c r="P48" s="431"/>
      <c r="Q48" s="431"/>
      <c r="R48" s="431"/>
      <c r="S48" s="431"/>
      <c r="T48" s="431"/>
      <c r="U48" s="431"/>
      <c r="V48" s="431"/>
      <c r="W48" s="431"/>
      <c r="X48" s="444"/>
      <c r="Z48" s="430"/>
      <c r="AA48" s="430"/>
      <c r="AB48" s="430"/>
      <c r="AC48" s="430"/>
      <c r="AD48" s="430"/>
    </row>
    <row r="49" spans="1:24" x14ac:dyDescent="0.25">
      <c r="A49" s="191">
        <v>0.48</v>
      </c>
      <c r="B49" s="769">
        <v>0.47</v>
      </c>
      <c r="C49" s="192">
        <f t="shared" si="0"/>
        <v>-2.517213891898507</v>
      </c>
      <c r="D49" s="11"/>
      <c r="G49" s="11"/>
      <c r="J49" s="11"/>
      <c r="K49" s="11"/>
      <c r="L49" s="11"/>
      <c r="O49" s="446"/>
      <c r="P49" s="431"/>
      <c r="Q49" s="431"/>
      <c r="R49" s="431"/>
      <c r="S49" s="431"/>
      <c r="T49" s="431"/>
      <c r="U49" s="431"/>
      <c r="V49" s="431"/>
      <c r="W49" s="431"/>
      <c r="X49" s="444"/>
    </row>
    <row r="50" spans="1:24" ht="15.75" thickBot="1" x14ac:dyDescent="0.3">
      <c r="A50" s="191">
        <v>0.49</v>
      </c>
      <c r="B50" s="769">
        <v>0.48</v>
      </c>
      <c r="C50" s="192">
        <f t="shared" si="0"/>
        <v>-1.8292672787023889</v>
      </c>
      <c r="D50" s="11"/>
      <c r="G50" s="11"/>
      <c r="J50" s="11"/>
      <c r="K50" s="11"/>
      <c r="L50" s="11"/>
      <c r="O50" s="447"/>
      <c r="P50" s="448"/>
      <c r="Q50" s="448"/>
      <c r="R50" s="448"/>
      <c r="S50" s="448"/>
      <c r="T50" s="448"/>
      <c r="U50" s="448"/>
      <c r="V50" s="448"/>
      <c r="W50" s="448"/>
      <c r="X50" s="449"/>
    </row>
    <row r="51" spans="1:24" ht="15.75" thickTop="1" x14ac:dyDescent="0.25">
      <c r="A51" s="191">
        <v>0.5</v>
      </c>
      <c r="B51" s="770">
        <v>0.5</v>
      </c>
      <c r="C51" s="192">
        <f t="shared" si="0"/>
        <v>-1.2601343749999216</v>
      </c>
      <c r="D51" s="14"/>
      <c r="G51" s="11"/>
      <c r="J51" s="11"/>
      <c r="K51" s="11"/>
      <c r="L51" s="11"/>
      <c r="O51" s="1"/>
      <c r="P51" s="1"/>
      <c r="Q51" s="1"/>
      <c r="R51" s="430"/>
    </row>
    <row r="52" spans="1:24" x14ac:dyDescent="0.25">
      <c r="A52" s="191">
        <v>0.51</v>
      </c>
      <c r="B52" s="769">
        <v>0.51</v>
      </c>
      <c r="C52" s="192">
        <f t="shared" si="0"/>
        <v>-0.79430237077545485</v>
      </c>
      <c r="D52" s="14"/>
      <c r="G52" s="11"/>
      <c r="J52" s="11"/>
      <c r="K52" s="11"/>
      <c r="L52" s="11"/>
      <c r="R52" s="430"/>
    </row>
    <row r="53" spans="1:24" x14ac:dyDescent="0.25">
      <c r="A53" s="191">
        <v>0.52</v>
      </c>
      <c r="B53" s="769">
        <v>0.53</v>
      </c>
      <c r="C53" s="192">
        <f t="shared" si="0"/>
        <v>-0.41757328974509278</v>
      </c>
      <c r="D53" s="11"/>
      <c r="G53" s="11"/>
      <c r="J53" s="11"/>
      <c r="K53" s="11"/>
      <c r="L53" s="11"/>
    </row>
    <row r="54" spans="1:24" x14ac:dyDescent="0.25">
      <c r="A54" s="191">
        <v>0.53</v>
      </c>
      <c r="B54" s="770">
        <v>0.54</v>
      </c>
      <c r="C54" s="192">
        <f t="shared" si="0"/>
        <v>-0.1170078925216842</v>
      </c>
      <c r="D54" s="11"/>
      <c r="G54" s="11"/>
      <c r="J54" s="11"/>
      <c r="K54" s="11"/>
      <c r="L54" s="11"/>
      <c r="R54" s="431"/>
    </row>
    <row r="55" spans="1:24" x14ac:dyDescent="0.25">
      <c r="A55" s="191">
        <v>0.54</v>
      </c>
      <c r="B55" s="770">
        <v>0.56000000000000005</v>
      </c>
      <c r="C55" s="192">
        <f t="shared" si="0"/>
        <v>0.11913042022609943</v>
      </c>
      <c r="D55" s="11"/>
      <c r="G55" s="11"/>
      <c r="J55" s="11"/>
      <c r="K55" s="11"/>
      <c r="L55" s="11"/>
    </row>
    <row r="56" spans="1:24" x14ac:dyDescent="0.25">
      <c r="A56" s="191">
        <v>0.55000000000000004</v>
      </c>
      <c r="B56" s="770">
        <v>0.57999999999999996</v>
      </c>
      <c r="C56" s="192">
        <f t="shared" si="0"/>
        <v>0.30143170461352042</v>
      </c>
      <c r="D56" s="11"/>
      <c r="G56" s="11"/>
      <c r="J56" s="11"/>
      <c r="K56" s="11"/>
      <c r="L56" s="11"/>
    </row>
    <row r="57" spans="1:24" x14ac:dyDescent="0.25">
      <c r="A57" s="191">
        <v>0.56000000000000005</v>
      </c>
      <c r="B57" s="770">
        <v>0.6</v>
      </c>
      <c r="C57" s="192">
        <f t="shared" si="0"/>
        <v>0.43939557037418808</v>
      </c>
      <c r="D57" s="11"/>
      <c r="G57" s="11"/>
      <c r="J57" s="11"/>
      <c r="K57" s="11"/>
      <c r="L57" s="11"/>
    </row>
    <row r="58" spans="1:24" x14ac:dyDescent="0.25">
      <c r="A58" s="191">
        <v>0.56999999999999995</v>
      </c>
      <c r="B58" s="770">
        <v>0.62</v>
      </c>
      <c r="C58" s="192">
        <f t="shared" si="0"/>
        <v>0.54148727770871119</v>
      </c>
      <c r="D58" s="11"/>
      <c r="G58" s="11"/>
      <c r="J58" s="11"/>
      <c r="K58" s="11"/>
      <c r="L58" s="11"/>
    </row>
    <row r="59" spans="1:24" x14ac:dyDescent="0.25">
      <c r="A59" s="191">
        <v>0.57999999999999996</v>
      </c>
      <c r="B59" s="770">
        <v>0.65</v>
      </c>
      <c r="C59" s="192">
        <f t="shared" si="0"/>
        <v>0.61519383410637829</v>
      </c>
      <c r="D59" s="11"/>
      <c r="G59" s="11"/>
      <c r="J59" s="11"/>
      <c r="K59" s="11"/>
      <c r="L59" s="11"/>
    </row>
    <row r="60" spans="1:24" x14ac:dyDescent="0.25">
      <c r="A60" s="191">
        <v>0.59</v>
      </c>
      <c r="B60" s="770">
        <v>0.68</v>
      </c>
      <c r="C60" s="192">
        <f t="shared" si="0"/>
        <v>0.66708009120014822</v>
      </c>
      <c r="D60" s="15"/>
      <c r="G60" s="11"/>
      <c r="J60" s="11"/>
      <c r="K60" s="11"/>
      <c r="L60" s="11"/>
    </row>
    <row r="61" spans="1:24" x14ac:dyDescent="0.25">
      <c r="A61" s="191">
        <v>0.6</v>
      </c>
      <c r="B61" s="770">
        <v>0.7</v>
      </c>
      <c r="C61" s="192">
        <f t="shared" si="0"/>
        <v>0.70284484159975591</v>
      </c>
      <c r="D61" s="16"/>
      <c r="G61" s="11"/>
      <c r="J61" s="11"/>
      <c r="K61" s="11"/>
      <c r="L61" s="11"/>
    </row>
    <row r="62" spans="1:24" x14ac:dyDescent="0.25">
      <c r="A62" s="191">
        <v>0.61</v>
      </c>
      <c r="B62" s="770">
        <v>0.71</v>
      </c>
      <c r="C62" s="192">
        <f t="shared" si="0"/>
        <v>0.72737691572643826</v>
      </c>
      <c r="D62" s="15"/>
      <c r="G62" s="15"/>
      <c r="J62" s="15"/>
      <c r="K62" s="15"/>
      <c r="L62" s="15"/>
      <c r="M62" s="1"/>
      <c r="N62" s="1"/>
    </row>
    <row r="63" spans="1:24" x14ac:dyDescent="0.25">
      <c r="A63" s="191">
        <v>0.62</v>
      </c>
      <c r="B63" s="770">
        <v>0.73</v>
      </c>
      <c r="C63" s="192">
        <f>$H$28+($H$29*A63)+($H$30*A63*A63)+($H$31*A63*A63*A63)+($H$32*A63*A63*A63*A63)+($H$33*A63*A63*A63*A63*A63)</f>
        <v>0.74481127866050656</v>
      </c>
      <c r="D63" s="15"/>
      <c r="G63" s="16"/>
      <c r="J63" s="16"/>
      <c r="K63" s="16"/>
      <c r="L63" s="16"/>
      <c r="M63" s="2"/>
      <c r="N63" s="2"/>
    </row>
    <row r="64" spans="1:24" x14ac:dyDescent="0.25">
      <c r="A64" s="191">
        <v>0.63</v>
      </c>
      <c r="B64" s="770">
        <v>0.75</v>
      </c>
      <c r="C64" s="192">
        <f t="shared" si="0"/>
        <v>0.75858512696464686</v>
      </c>
      <c r="D64" s="15"/>
      <c r="G64" s="17"/>
      <c r="J64" s="17"/>
      <c r="K64" s="17"/>
      <c r="L64" s="17"/>
      <c r="M64" s="3"/>
      <c r="N64" s="3"/>
    </row>
    <row r="65" spans="1:14" x14ac:dyDescent="0.25">
      <c r="A65" s="191">
        <v>0.64</v>
      </c>
      <c r="B65" s="770">
        <v>0.78</v>
      </c>
      <c r="C65" s="192">
        <f t="shared" si="0"/>
        <v>0.77149398554149684</v>
      </c>
      <c r="D65" s="15"/>
      <c r="G65" s="15"/>
      <c r="J65" s="15"/>
      <c r="K65" s="15"/>
      <c r="L65" s="15"/>
      <c r="M65" s="1"/>
      <c r="N65" s="1"/>
    </row>
    <row r="66" spans="1:14" x14ac:dyDescent="0.25">
      <c r="A66" s="191">
        <v>0.65</v>
      </c>
      <c r="B66" s="770">
        <v>0.8</v>
      </c>
      <c r="C66" s="192">
        <f t="shared" si="0"/>
        <v>0.78574780446274417</v>
      </c>
      <c r="D66" s="16"/>
      <c r="G66" s="15"/>
      <c r="J66" s="15"/>
      <c r="K66" s="15"/>
      <c r="L66" s="15"/>
      <c r="M66" s="1"/>
      <c r="N66" s="1"/>
    </row>
    <row r="67" spans="1:14" x14ac:dyDescent="0.25">
      <c r="A67" s="191">
        <v>0.66</v>
      </c>
      <c r="B67" s="770">
        <v>0.82</v>
      </c>
      <c r="C67" s="192">
        <f t="shared" si="0"/>
        <v>0.8030270558022039</v>
      </c>
      <c r="D67" s="15"/>
      <c r="G67" s="11"/>
      <c r="J67" s="11"/>
      <c r="K67" s="11"/>
      <c r="L67" s="11"/>
    </row>
    <row r="68" spans="1:14" x14ac:dyDescent="0.25">
      <c r="A68" s="191">
        <v>0.67</v>
      </c>
      <c r="B68" s="770">
        <v>0.84</v>
      </c>
      <c r="C68" s="192">
        <f t="shared" ref="C68:C101" si="14">$H$28+($H$29*A68)+($H$30*A68*A68)+($H$31*A68*A68*A68)+($H$32*A68*A68*A68*A68)+($H$33*A68*A68*A68*A68*A68)</f>
        <v>0.82453883049049637</v>
      </c>
      <c r="D68" s="15"/>
      <c r="G68" s="11"/>
      <c r="J68" s="11"/>
      <c r="K68" s="11"/>
      <c r="L68" s="11"/>
    </row>
    <row r="69" spans="1:14" x14ac:dyDescent="0.25">
      <c r="A69" s="191">
        <v>0.68</v>
      </c>
      <c r="B69" s="770">
        <v>0.87</v>
      </c>
      <c r="C69" s="192">
        <f t="shared" si="14"/>
        <v>0.85107293513431159</v>
      </c>
      <c r="D69" s="15"/>
      <c r="G69" s="11"/>
      <c r="J69" s="11"/>
      <c r="K69" s="11"/>
      <c r="L69" s="11"/>
    </row>
    <row r="70" spans="1:14" x14ac:dyDescent="0.25">
      <c r="A70" s="191">
        <v>0.69</v>
      </c>
      <c r="B70" s="770">
        <v>0.89</v>
      </c>
      <c r="C70" s="192">
        <f t="shared" si="14"/>
        <v>0.88305798887051878</v>
      </c>
      <c r="D70" s="15"/>
      <c r="G70" s="11"/>
      <c r="J70" s="11"/>
      <c r="K70" s="11"/>
      <c r="L70" s="11"/>
    </row>
    <row r="71" spans="1:14" x14ac:dyDescent="0.25">
      <c r="A71" s="191">
        <v>0.7</v>
      </c>
      <c r="B71" s="770">
        <v>0.9</v>
      </c>
      <c r="C71" s="192">
        <f t="shared" si="14"/>
        <v>0.92061752019947107</v>
      </c>
      <c r="D71" s="16"/>
      <c r="G71" s="11"/>
      <c r="J71" s="11"/>
      <c r="K71" s="11"/>
      <c r="L71" s="11"/>
    </row>
    <row r="72" spans="1:14" x14ac:dyDescent="0.25">
      <c r="A72" s="191">
        <v>0.71</v>
      </c>
      <c r="B72" s="770">
        <v>0.95</v>
      </c>
      <c r="C72" s="192">
        <f t="shared" si="14"/>
        <v>0.96362606382638205</v>
      </c>
      <c r="D72" s="19"/>
      <c r="G72" s="11"/>
      <c r="J72" s="11"/>
      <c r="K72" s="11"/>
      <c r="L72" s="11"/>
    </row>
    <row r="73" spans="1:14" x14ac:dyDescent="0.25">
      <c r="A73" s="191">
        <v>0.72</v>
      </c>
      <c r="B73" s="770">
        <v>1</v>
      </c>
      <c r="C73" s="192">
        <f t="shared" si="14"/>
        <v>1.0117652574811018</v>
      </c>
      <c r="D73" s="16"/>
      <c r="G73" s="11"/>
      <c r="J73" s="11"/>
      <c r="K73" s="11"/>
      <c r="L73" s="11"/>
    </row>
    <row r="74" spans="1:14" x14ac:dyDescent="0.25">
      <c r="A74" s="191">
        <v>0.73</v>
      </c>
      <c r="B74" s="770">
        <v>1.07</v>
      </c>
      <c r="C74" s="192">
        <f t="shared" si="14"/>
        <v>1.0645799387956458</v>
      </c>
      <c r="D74" s="19"/>
      <c r="G74" s="11"/>
      <c r="J74" s="11"/>
      <c r="K74" s="11"/>
      <c r="L74" s="11"/>
    </row>
    <row r="75" spans="1:14" x14ac:dyDescent="0.25">
      <c r="A75" s="191">
        <v>0.74</v>
      </c>
      <c r="B75" s="770">
        <v>1.1399999999999999</v>
      </c>
      <c r="C75" s="192">
        <f t="shared" si="14"/>
        <v>1.1215342421064634</v>
      </c>
      <c r="D75" s="19"/>
      <c r="G75" s="11"/>
      <c r="J75" s="11"/>
      <c r="K75" s="11"/>
      <c r="L75" s="11"/>
    </row>
    <row r="76" spans="1:14" x14ac:dyDescent="0.25">
      <c r="A76" s="191">
        <v>0.75</v>
      </c>
      <c r="B76" s="770">
        <v>1.2</v>
      </c>
      <c r="C76" s="192">
        <f t="shared" si="14"/>
        <v>1.1820676953150269</v>
      </c>
      <c r="D76" s="16"/>
      <c r="G76" s="11"/>
      <c r="J76" s="11"/>
      <c r="K76" s="11"/>
      <c r="L76" s="11"/>
    </row>
    <row r="77" spans="1:14" x14ac:dyDescent="0.25">
      <c r="A77" s="191">
        <v>0.76</v>
      </c>
      <c r="B77" s="770">
        <v>1.27</v>
      </c>
      <c r="C77" s="192">
        <f t="shared" si="14"/>
        <v>1.245651316706244</v>
      </c>
      <c r="D77" s="19"/>
      <c r="G77" s="11"/>
      <c r="J77" s="11"/>
      <c r="K77" s="11"/>
      <c r="L77" s="11"/>
    </row>
    <row r="78" spans="1:14" x14ac:dyDescent="0.25">
      <c r="A78" s="191">
        <v>0.77</v>
      </c>
      <c r="B78" s="770">
        <v>1.34</v>
      </c>
      <c r="C78" s="192">
        <f t="shared" si="14"/>
        <v>1.3118437118091606</v>
      </c>
      <c r="D78" s="19"/>
      <c r="G78" s="11"/>
      <c r="J78" s="11"/>
      <c r="K78" s="11"/>
      <c r="L78" s="11"/>
    </row>
    <row r="79" spans="1:14" x14ac:dyDescent="0.25">
      <c r="A79" s="191">
        <v>0.78</v>
      </c>
      <c r="B79" s="770">
        <v>1.4</v>
      </c>
      <c r="C79" s="192">
        <f t="shared" si="14"/>
        <v>1.3803471702253773</v>
      </c>
      <c r="D79" s="16"/>
      <c r="G79" s="11"/>
      <c r="J79" s="11"/>
      <c r="K79" s="11"/>
      <c r="L79" s="11"/>
    </row>
    <row r="80" spans="1:14" x14ac:dyDescent="0.25">
      <c r="A80" s="191">
        <v>0.79</v>
      </c>
      <c r="B80" s="770">
        <v>1.47</v>
      </c>
      <c r="C80" s="192">
        <f t="shared" si="14"/>
        <v>1.4510637624675837</v>
      </c>
      <c r="D80" s="19"/>
      <c r="G80" s="11"/>
      <c r="J80" s="11"/>
      <c r="K80" s="11"/>
      <c r="L80" s="11"/>
    </row>
    <row r="81" spans="1:12" x14ac:dyDescent="0.25">
      <c r="A81" s="191">
        <v>0.8</v>
      </c>
      <c r="B81" s="770">
        <v>1.53</v>
      </c>
      <c r="C81" s="192">
        <f t="shared" si="14"/>
        <v>1.5241514368010485</v>
      </c>
      <c r="D81" s="19"/>
      <c r="G81" s="11"/>
      <c r="J81" s="11"/>
      <c r="K81" s="11"/>
      <c r="L81" s="11"/>
    </row>
    <row r="82" spans="1:12" x14ac:dyDescent="0.25">
      <c r="A82" s="191">
        <v>0.81</v>
      </c>
      <c r="B82" s="770">
        <v>1.6</v>
      </c>
      <c r="C82" s="192">
        <f t="shared" si="14"/>
        <v>1.6000801160676019</v>
      </c>
      <c r="D82" s="16"/>
      <c r="G82" s="11"/>
      <c r="J82" s="11"/>
      <c r="K82" s="11"/>
      <c r="L82" s="11"/>
    </row>
    <row r="83" spans="1:12" x14ac:dyDescent="0.25">
      <c r="A83" s="191">
        <v>0.82</v>
      </c>
      <c r="B83" s="770">
        <v>1.67</v>
      </c>
      <c r="C83" s="192">
        <f t="shared" si="14"/>
        <v>1.6796877945580491</v>
      </c>
      <c r="D83" s="19"/>
      <c r="G83" s="11"/>
      <c r="J83" s="11"/>
      <c r="K83" s="11"/>
      <c r="L83" s="11"/>
    </row>
    <row r="84" spans="1:12" x14ac:dyDescent="0.25">
      <c r="A84" s="191">
        <v>0.83</v>
      </c>
      <c r="B84" s="770">
        <v>1.74</v>
      </c>
      <c r="C84" s="192">
        <f>$H$28+($H$29*A84)+($H$30*A84*A84)+($H$31*A84*A84*A84)+($H$32*A84*A84*A84*A84)+($H$33*A84*A84*A84*A84*A84)</f>
        <v>1.7642366348090945</v>
      </c>
      <c r="D84" s="19"/>
      <c r="G84" s="11"/>
      <c r="J84" s="11"/>
      <c r="K84" s="11"/>
      <c r="L84" s="11"/>
    </row>
    <row r="85" spans="1:12" x14ac:dyDescent="0.25">
      <c r="A85" s="191">
        <v>0.84</v>
      </c>
      <c r="B85" s="770">
        <v>1.82</v>
      </c>
      <c r="C85" s="192">
        <f t="shared" si="14"/>
        <v>1.8554690644800758</v>
      </c>
      <c r="D85" s="19"/>
      <c r="G85" s="11"/>
      <c r="J85" s="11"/>
      <c r="K85" s="11"/>
      <c r="L85" s="11"/>
    </row>
    <row r="86" spans="1:12" x14ac:dyDescent="0.25">
      <c r="A86" s="191">
        <v>0.85</v>
      </c>
      <c r="B86" s="770">
        <v>1.9</v>
      </c>
      <c r="C86" s="192">
        <f t="shared" si="14"/>
        <v>1.9556638731623934</v>
      </c>
      <c r="D86" s="16"/>
      <c r="E86" s="15"/>
      <c r="F86" s="18"/>
      <c r="G86" s="11"/>
      <c r="J86" s="11"/>
      <c r="K86" s="11"/>
      <c r="L86" s="11"/>
    </row>
    <row r="87" spans="1:12" x14ac:dyDescent="0.25">
      <c r="A87" s="191">
        <v>0.86</v>
      </c>
      <c r="B87" s="770">
        <v>2.0499999999999998</v>
      </c>
      <c r="C87" s="192">
        <f t="shared" si="14"/>
        <v>2.0676923092378274</v>
      </c>
      <c r="D87" s="19"/>
      <c r="E87" s="15"/>
      <c r="F87" s="18"/>
      <c r="G87" s="11"/>
      <c r="J87" s="11"/>
      <c r="K87" s="11"/>
      <c r="L87" s="11"/>
    </row>
    <row r="88" spans="1:12" x14ac:dyDescent="0.25">
      <c r="A88" s="191">
        <v>0.87</v>
      </c>
      <c r="B88" s="770">
        <v>2.2000000000000002</v>
      </c>
      <c r="C88" s="192">
        <f t="shared" si="14"/>
        <v>2.1950741767045656</v>
      </c>
      <c r="D88" s="19"/>
      <c r="E88" s="15"/>
      <c r="F88" s="18"/>
      <c r="G88" s="11"/>
      <c r="J88" s="11"/>
      <c r="K88" s="11"/>
      <c r="L88" s="11"/>
    </row>
    <row r="89" spans="1:12" x14ac:dyDescent="0.25">
      <c r="A89" s="191">
        <v>0.88</v>
      </c>
      <c r="B89" s="770">
        <v>2.4</v>
      </c>
      <c r="C89" s="192">
        <f t="shared" si="14"/>
        <v>2.3420339320255152</v>
      </c>
      <c r="D89" s="16"/>
      <c r="E89" s="15"/>
      <c r="F89" s="18"/>
      <c r="G89" s="11"/>
      <c r="J89" s="11"/>
      <c r="K89" s="11"/>
      <c r="L89" s="11"/>
    </row>
    <row r="90" spans="1:12" x14ac:dyDescent="0.25">
      <c r="A90" s="191">
        <v>0.89</v>
      </c>
      <c r="B90" s="770">
        <v>2.6</v>
      </c>
      <c r="C90" s="192">
        <f t="shared" si="14"/>
        <v>2.5135567809566055</v>
      </c>
      <c r="D90" s="19"/>
      <c r="E90" s="15"/>
      <c r="F90" s="18"/>
      <c r="G90" s="11"/>
      <c r="J90" s="11"/>
      <c r="K90" s="11"/>
      <c r="L90" s="11"/>
    </row>
    <row r="91" spans="1:12" x14ac:dyDescent="0.25">
      <c r="A91" s="191">
        <v>0.9</v>
      </c>
      <c r="B91" s="770">
        <v>2.8</v>
      </c>
      <c r="C91" s="192">
        <f t="shared" si="14"/>
        <v>2.7154447753996465</v>
      </c>
      <c r="D91" s="19"/>
      <c r="E91" s="15"/>
      <c r="F91" s="18"/>
      <c r="G91" s="11"/>
      <c r="J91" s="11"/>
      <c r="K91" s="11"/>
      <c r="L91" s="11"/>
    </row>
    <row r="92" spans="1:12" x14ac:dyDescent="0.25">
      <c r="A92" s="191">
        <v>0.91</v>
      </c>
      <c r="B92" s="770">
        <v>3</v>
      </c>
      <c r="C92" s="192">
        <f t="shared" si="14"/>
        <v>2.9543729102288125</v>
      </c>
      <c r="D92" s="19"/>
      <c r="E92" s="15"/>
      <c r="F92" s="18"/>
      <c r="G92" s="11"/>
      <c r="J92" s="11"/>
      <c r="K92" s="11"/>
      <c r="L92" s="11"/>
    </row>
    <row r="93" spans="1:12" x14ac:dyDescent="0.25">
      <c r="A93" s="191">
        <v>0.92</v>
      </c>
      <c r="B93" s="770">
        <v>3.2</v>
      </c>
      <c r="C93" s="192">
        <f t="shared" si="14"/>
        <v>3.2379452201325876</v>
      </c>
      <c r="D93" s="16"/>
      <c r="E93" s="15"/>
      <c r="F93" s="18"/>
      <c r="G93" s="11"/>
      <c r="H93" s="11"/>
      <c r="I93" s="11"/>
      <c r="J93" s="11"/>
      <c r="K93" s="11"/>
      <c r="L93" s="11"/>
    </row>
    <row r="94" spans="1:12" x14ac:dyDescent="0.25">
      <c r="A94" s="191">
        <v>0.93</v>
      </c>
      <c r="B94" s="770">
        <v>3.6</v>
      </c>
      <c r="C94" s="192">
        <f t="shared" si="14"/>
        <v>3.5747508764484337</v>
      </c>
      <c r="D94" s="19"/>
      <c r="E94" s="15"/>
      <c r="F94" s="18"/>
      <c r="G94" s="11"/>
      <c r="H94" s="11"/>
      <c r="I94" s="11"/>
      <c r="J94" s="11"/>
      <c r="K94" s="11"/>
      <c r="L94" s="11"/>
    </row>
    <row r="95" spans="1:12" x14ac:dyDescent="0.25">
      <c r="A95" s="191">
        <v>0.94</v>
      </c>
      <c r="B95" s="770">
        <v>4</v>
      </c>
      <c r="C95" s="192">
        <f t="shared" si="14"/>
        <v>3.9744202840179241</v>
      </c>
      <c r="D95" s="16"/>
      <c r="E95" s="15"/>
      <c r="F95" s="18"/>
      <c r="G95" s="11"/>
      <c r="H95" s="11"/>
      <c r="I95" s="11"/>
      <c r="J95" s="11"/>
      <c r="K95" s="11"/>
      <c r="L95" s="11"/>
    </row>
    <row r="96" spans="1:12" x14ac:dyDescent="0.25">
      <c r="A96" s="191">
        <v>0.95</v>
      </c>
      <c r="B96" s="770">
        <v>4.5</v>
      </c>
      <c r="C96" s="192">
        <f t="shared" si="14"/>
        <v>4.4476811780150456</v>
      </c>
      <c r="D96" s="15"/>
      <c r="E96" s="15"/>
      <c r="F96" s="18"/>
      <c r="G96" s="11"/>
      <c r="H96" s="11"/>
      <c r="I96" s="11"/>
      <c r="J96" s="11"/>
      <c r="K96" s="11"/>
      <c r="L96" s="11"/>
    </row>
    <row r="97" spans="1:12" x14ac:dyDescent="0.25">
      <c r="A97" s="191">
        <v>0.96</v>
      </c>
      <c r="B97" s="770">
        <v>5</v>
      </c>
      <c r="C97" s="192">
        <f t="shared" si="14"/>
        <v>5.0064147207685892</v>
      </c>
      <c r="D97" s="16"/>
      <c r="E97" s="15"/>
      <c r="F97" s="18"/>
      <c r="G97" s="11"/>
      <c r="H97" s="11"/>
      <c r="I97" s="11"/>
      <c r="J97" s="11"/>
      <c r="K97" s="11"/>
      <c r="L97" s="11"/>
    </row>
    <row r="98" spans="1:12" x14ac:dyDescent="0.25">
      <c r="A98" s="191">
        <v>0.97</v>
      </c>
      <c r="B98" s="770">
        <v>7.5</v>
      </c>
      <c r="C98" s="192">
        <f t="shared" si="14"/>
        <v>5.6637115986131903</v>
      </c>
      <c r="D98" s="15"/>
      <c r="E98" s="15"/>
      <c r="F98" s="18"/>
      <c r="G98" s="11"/>
      <c r="H98" s="11"/>
      <c r="I98" s="11"/>
      <c r="J98" s="11"/>
      <c r="K98" s="11"/>
      <c r="L98" s="11"/>
    </row>
    <row r="99" spans="1:12" x14ac:dyDescent="0.25">
      <c r="A99" s="191">
        <v>0.98</v>
      </c>
      <c r="B99" s="770">
        <v>12</v>
      </c>
      <c r="C99" s="192">
        <f t="shared" si="14"/>
        <v>6.4339281187640154</v>
      </c>
      <c r="D99" s="11"/>
      <c r="E99" s="11"/>
      <c r="F99" s="18"/>
      <c r="G99" s="11"/>
      <c r="H99" s="11"/>
      <c r="I99" s="11"/>
      <c r="J99" s="11"/>
      <c r="K99" s="11"/>
      <c r="L99" s="11"/>
    </row>
    <row r="100" spans="1:12" x14ac:dyDescent="0.25">
      <c r="A100" s="191">
        <v>0.99</v>
      </c>
      <c r="B100" s="770">
        <v>18</v>
      </c>
      <c r="C100" s="192">
        <f t="shared" si="14"/>
        <v>7.3327423060909496</v>
      </c>
      <c r="D100" s="11"/>
      <c r="E100" s="11"/>
      <c r="F100" s="18"/>
      <c r="G100" s="11"/>
      <c r="H100" s="11"/>
      <c r="I100" s="11"/>
      <c r="J100" s="11"/>
      <c r="K100" s="11"/>
      <c r="L100" s="11"/>
    </row>
    <row r="101" spans="1:12" ht="15.75" thickBot="1" x14ac:dyDescent="0.3">
      <c r="A101" s="193">
        <v>1</v>
      </c>
      <c r="B101" s="771">
        <v>25</v>
      </c>
      <c r="C101" s="194">
        <f t="shared" si="14"/>
        <v>8.3772100000014689</v>
      </c>
      <c r="D101" s="11"/>
      <c r="E101" s="11"/>
      <c r="F101" s="18"/>
      <c r="G101" s="11"/>
      <c r="H101" s="11"/>
      <c r="I101" s="11"/>
      <c r="J101" s="11"/>
      <c r="K101" s="11"/>
      <c r="L101" s="11"/>
    </row>
  </sheetData>
  <sheetProtection password="F178" sheet="1" formatCells="0" formatColumns="0" formatRows="0" insertHyperlinks="0" pivotTables="0"/>
  <mergeCells count="8">
    <mergeCell ref="AE6:AH8"/>
    <mergeCell ref="AE2:AH5"/>
    <mergeCell ref="AE9:AH14"/>
    <mergeCell ref="P44:V44"/>
    <mergeCell ref="P43:V43"/>
    <mergeCell ref="O37:U37"/>
    <mergeCell ref="P2:AB2"/>
    <mergeCell ref="P19:AB19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Button_Correct_Time_Parameters">
          <controlPr defaultSize="0" autoLine="0" r:id="rId5">
            <anchor moveWithCells="1">
              <from>
                <xdr:col>16</xdr:col>
                <xdr:colOff>333375</xdr:colOff>
                <xdr:row>45</xdr:row>
                <xdr:rowOff>85725</xdr:rowOff>
              </from>
              <to>
                <xdr:col>21</xdr:col>
                <xdr:colOff>228600</xdr:colOff>
                <xdr:row>47</xdr:row>
                <xdr:rowOff>152400</xdr:rowOff>
              </to>
            </anchor>
          </controlPr>
        </control>
      </mc:Choice>
      <mc:Fallback>
        <control shapeId="1025" r:id="rId4" name="Button_Correct_Time_Parameter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4" tint="0.79998168889431442"/>
  </sheetPr>
  <dimension ref="A1:BD1401"/>
  <sheetViews>
    <sheetView showGridLines="0" tabSelected="1" zoomScale="80" zoomScaleNormal="80" workbookViewId="0">
      <pane ySplit="1" topLeftCell="A599" activePane="bottomLeft" state="frozen"/>
      <selection pane="bottomLeft" activeCell="I640" sqref="I640"/>
    </sheetView>
  </sheetViews>
  <sheetFormatPr defaultRowHeight="15" x14ac:dyDescent="0.25"/>
  <cols>
    <col min="1" max="1" width="6.140625" style="11" customWidth="1"/>
    <col min="2" max="2" width="9.140625" style="121"/>
    <col min="3" max="3" width="7.28515625" style="121" customWidth="1"/>
    <col min="4" max="4" width="35" style="11" customWidth="1"/>
    <col min="5" max="5" width="6.140625" style="121" customWidth="1"/>
    <col min="6" max="6" width="6.5703125" style="121" customWidth="1"/>
    <col min="7" max="7" width="6.28515625" style="121" customWidth="1"/>
    <col min="8" max="8" width="4.5703125" style="121" customWidth="1"/>
    <col min="9" max="9" width="4.85546875" style="121" customWidth="1"/>
    <col min="10" max="10" width="6.140625" style="121" customWidth="1"/>
    <col min="11" max="11" width="6.28515625" style="121" customWidth="1"/>
    <col min="12" max="12" width="4.5703125" style="121" customWidth="1"/>
    <col min="13" max="13" width="4.85546875" style="121" customWidth="1"/>
    <col min="14" max="14" width="6.140625" style="121" customWidth="1"/>
    <col min="15" max="15" width="6.28515625" style="121" customWidth="1"/>
    <col min="16" max="16" width="4.5703125" style="121" customWidth="1"/>
    <col min="17" max="17" width="4.85546875" style="121" customWidth="1"/>
    <col min="18" max="18" width="6.140625" style="121" customWidth="1"/>
    <col min="19" max="19" width="6.28515625" style="121" customWidth="1"/>
    <col min="20" max="20" width="4.5703125" style="121" customWidth="1"/>
    <col min="21" max="21" width="4.85546875" style="121" customWidth="1"/>
    <col min="22" max="22" width="6.140625" style="121" customWidth="1"/>
    <col min="23" max="23" width="6.28515625" style="121" customWidth="1"/>
    <col min="24" max="24" width="4.5703125" style="121" customWidth="1"/>
    <col min="25" max="25" width="4.85546875" style="121" customWidth="1"/>
    <col min="26" max="26" width="6.140625" style="121" customWidth="1"/>
    <col min="27" max="27" width="6.28515625" style="121" customWidth="1"/>
    <col min="28" max="28" width="4.5703125" style="121" customWidth="1"/>
    <col min="29" max="29" width="4.85546875" style="121" customWidth="1"/>
    <col min="30" max="30" width="6.140625" style="121" customWidth="1"/>
    <col min="31" max="31" width="8.85546875" style="121" bestFit="1" customWidth="1"/>
    <col min="32" max="32" width="7.7109375" style="121" customWidth="1"/>
    <col min="33" max="33" width="7.28515625" style="121" customWidth="1"/>
    <col min="34" max="34" width="6.85546875" style="276" bestFit="1" customWidth="1"/>
    <col min="35" max="35" width="9.140625" style="121" customWidth="1"/>
    <col min="36" max="36" width="5.7109375" style="121" customWidth="1"/>
    <col min="37" max="37" width="7.5703125" style="121" customWidth="1"/>
    <col min="38" max="38" width="16.42578125" style="11" customWidth="1"/>
    <col min="39" max="41" width="9.140625" style="11" customWidth="1"/>
    <col min="42" max="42" width="9.140625" style="11"/>
    <col min="43" max="43" width="8.85546875" style="11" customWidth="1"/>
    <col min="44" max="16384" width="9.140625" style="11"/>
  </cols>
  <sheetData>
    <row r="1" spans="1:56" ht="176.25" customHeight="1" thickBot="1" x14ac:dyDescent="0.3">
      <c r="A1" s="220"/>
      <c r="D1" s="220"/>
      <c r="AJ1" s="277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</row>
    <row r="2" spans="1:56" ht="18" thickBot="1" x14ac:dyDescent="0.3">
      <c r="A2" s="929">
        <v>7</v>
      </c>
      <c r="B2" s="432"/>
      <c r="C2" s="432"/>
      <c r="D2" s="432"/>
      <c r="E2" s="478">
        <f>IF(AJ2=0,0,(E12*AJ12 + E21*AJ21 + E30*AJ30 + E39*AJ39 + E48*AJ48 + E57*AJ57   ) /AJ2 )</f>
        <v>0.93373595505617968</v>
      </c>
      <c r="F2" s="1025" t="s">
        <v>74</v>
      </c>
      <c r="G2" s="1025"/>
      <c r="H2" s="1025"/>
      <c r="I2" s="1025"/>
      <c r="J2" s="1025"/>
      <c r="K2" s="1025"/>
      <c r="L2" s="1025"/>
      <c r="M2" s="1025"/>
      <c r="N2" s="1024">
        <v>1</v>
      </c>
      <c r="O2" s="1024"/>
      <c r="P2" s="1024"/>
      <c r="Q2" s="1024"/>
      <c r="R2" s="1024"/>
      <c r="S2" s="1024"/>
      <c r="T2" s="1024"/>
      <c r="U2" s="1024"/>
      <c r="V2" s="1024"/>
      <c r="W2" s="1024"/>
      <c r="X2" s="1024"/>
      <c r="Y2" s="1024"/>
      <c r="Z2" s="1024"/>
      <c r="AA2" s="1024"/>
      <c r="AB2" s="1024"/>
      <c r="AC2" s="1024"/>
      <c r="AD2" s="1024"/>
      <c r="AE2" s="400">
        <f>AE12+AE21+AE30+AE39+AE48+AE57</f>
        <v>22082</v>
      </c>
      <c r="AF2" s="401">
        <f>IFERROR(AE2/AJ2,0)</f>
        <v>62.028089887640448</v>
      </c>
      <c r="AG2" s="424">
        <f>IF(AJ2=0,0,(AG12*AJ12 + AG21*AJ21 + AG30*AJ30 + AG39*AJ39 + AG48*AJ48 + AG57*AJ57   ) /AJ2 )</f>
        <v>0.5192002602044905</v>
      </c>
      <c r="AH2" s="400"/>
      <c r="AI2" s="400">
        <f>AI12+AI21+AI30+AI39+AI48+AI57</f>
        <v>14185.848000000002</v>
      </c>
      <c r="AJ2" s="400">
        <f>AJ12+AJ21+AJ30+AJ39+AJ48+AJ57</f>
        <v>356</v>
      </c>
      <c r="AK2" s="403">
        <f>AK12+AK21+AK30+AK39+AK48+AK57</f>
        <v>0.20277777777777778</v>
      </c>
      <c r="AL2" s="575"/>
      <c r="AM2" s="270"/>
      <c r="AN2" s="271"/>
      <c r="AO2" s="269"/>
      <c r="AP2" s="272"/>
      <c r="AQ2" s="272"/>
      <c r="AR2" s="272"/>
      <c r="AS2" s="272"/>
      <c r="AT2" s="272"/>
      <c r="AU2" s="272"/>
      <c r="AV2" s="272"/>
      <c r="AW2" s="272"/>
      <c r="AX2" s="272"/>
      <c r="AY2" s="272"/>
      <c r="AZ2" s="272"/>
      <c r="BA2" s="272"/>
      <c r="BB2" s="272"/>
      <c r="BC2" s="273"/>
      <c r="BD2" s="273"/>
    </row>
    <row r="3" spans="1:56" ht="16.5" thickBot="1" x14ac:dyDescent="0.3">
      <c r="A3" s="395" t="s">
        <v>3</v>
      </c>
      <c r="B3" s="396" t="s">
        <v>10</v>
      </c>
      <c r="C3" s="396" t="s">
        <v>89</v>
      </c>
      <c r="D3" s="396" t="s">
        <v>11</v>
      </c>
      <c r="E3" s="396" t="s">
        <v>94</v>
      </c>
      <c r="F3" s="396" t="s">
        <v>60</v>
      </c>
      <c r="G3" s="396" t="s">
        <v>13</v>
      </c>
      <c r="H3" s="396" t="s">
        <v>14</v>
      </c>
      <c r="I3" s="396" t="s">
        <v>15</v>
      </c>
      <c r="J3" s="396" t="s">
        <v>4</v>
      </c>
      <c r="K3" s="396" t="s">
        <v>13</v>
      </c>
      <c r="L3" s="396" t="s">
        <v>14</v>
      </c>
      <c r="M3" s="396" t="s">
        <v>15</v>
      </c>
      <c r="N3" s="396" t="s">
        <v>4</v>
      </c>
      <c r="O3" s="396" t="s">
        <v>13</v>
      </c>
      <c r="P3" s="396" t="s">
        <v>14</v>
      </c>
      <c r="Q3" s="396" t="s">
        <v>15</v>
      </c>
      <c r="R3" s="396" t="s">
        <v>4</v>
      </c>
      <c r="S3" s="396" t="s">
        <v>13</v>
      </c>
      <c r="T3" s="396" t="s">
        <v>14</v>
      </c>
      <c r="U3" s="396" t="s">
        <v>15</v>
      </c>
      <c r="V3" s="396" t="s">
        <v>4</v>
      </c>
      <c r="W3" s="396" t="s">
        <v>13</v>
      </c>
      <c r="X3" s="396" t="s">
        <v>14</v>
      </c>
      <c r="Y3" s="396" t="s">
        <v>15</v>
      </c>
      <c r="Z3" s="396" t="s">
        <v>4</v>
      </c>
      <c r="AA3" s="396" t="s">
        <v>13</v>
      </c>
      <c r="AB3" s="396" t="s">
        <v>14</v>
      </c>
      <c r="AC3" s="396" t="s">
        <v>15</v>
      </c>
      <c r="AD3" s="397" t="s">
        <v>4</v>
      </c>
      <c r="AE3" s="396" t="s">
        <v>5</v>
      </c>
      <c r="AF3" s="396" t="s">
        <v>91</v>
      </c>
      <c r="AG3" s="396" t="s">
        <v>92</v>
      </c>
      <c r="AH3" s="999" t="s">
        <v>6</v>
      </c>
      <c r="AI3" s="399" t="s">
        <v>93</v>
      </c>
      <c r="AJ3" s="396" t="s">
        <v>7</v>
      </c>
      <c r="AK3" s="397" t="s">
        <v>17</v>
      </c>
      <c r="AL3" s="576" t="s">
        <v>637</v>
      </c>
      <c r="AM3" s="211"/>
      <c r="AN3" s="211"/>
      <c r="AO3" s="211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</row>
    <row r="4" spans="1:56" ht="15.75" thickBot="1" x14ac:dyDescent="0.3">
      <c r="A4" s="212">
        <f>A5</f>
        <v>43780</v>
      </c>
      <c r="B4" s="241" t="s">
        <v>814</v>
      </c>
      <c r="C4" s="254" t="s">
        <v>817</v>
      </c>
      <c r="D4" s="222" t="s">
        <v>64</v>
      </c>
      <c r="E4" s="280">
        <v>1.2</v>
      </c>
      <c r="F4" s="281"/>
      <c r="G4" s="282">
        <f>IF(J4&lt;&gt;0, IFERROR(IF( $F4=2,  MROUND($AH4*J4,1),    IF( OR($F4="",$F4=1),   MROUND($AH4*J4,2.5),  MROUND($AH4*J4, 0.1))), "" ), "")</f>
        <v>80</v>
      </c>
      <c r="H4" s="283">
        <v>6</v>
      </c>
      <c r="I4" s="283">
        <v>1</v>
      </c>
      <c r="J4" s="284">
        <v>0.5</v>
      </c>
      <c r="K4" s="282">
        <f>IF(N4&lt;&gt;0, IFERROR(IF( $F4=2,  MROUND($AH4*N4,1),    IF( OR($F4="",$F4=1),   MROUND($AH4*N4,2.5),  MROUND($AH4*N4, 0.1))), "" ), "")</f>
        <v>107.5</v>
      </c>
      <c r="L4" s="301">
        <v>6</v>
      </c>
      <c r="M4" s="301">
        <v>4</v>
      </c>
      <c r="N4" s="284">
        <v>0.67</v>
      </c>
      <c r="O4" s="282" t="str">
        <f>IF(R4&lt;&gt;0, IFERROR(IF( $F4=2,  MROUND($AH4*R4,1),    IF( OR($F4="",$F4=1),   MROUND($AH4*R4,2.5),  MROUND($AH4*R4, 0.1))), "" ), "")</f>
        <v/>
      </c>
      <c r="P4" s="301"/>
      <c r="Q4" s="301"/>
      <c r="R4" s="284" t="s">
        <v>790</v>
      </c>
      <c r="S4" s="282" t="str">
        <f>IF(V4&lt;&gt;0, IFERROR(IF( $F4=2,  MROUND($AH4*V4,1),    IF( OR($F4="",$F4=1),   MROUND($AH4*V4,2.5),  MROUND($AH4*V4, 0.1))), "" ), "")</f>
        <v/>
      </c>
      <c r="T4" s="301"/>
      <c r="U4" s="301"/>
      <c r="V4" s="284" t="s">
        <v>790</v>
      </c>
      <c r="W4" s="282" t="str">
        <f>IF(Z4&lt;&gt;0, IFERROR(IF( $F4=2,  MROUND($AH4*Z4,1),    IF( OR($F4="",$F4=1),   MROUND($AH4*Z4,2.5),  MROUND($AH4*Z4, 0.1))), "" ), "")</f>
        <v/>
      </c>
      <c r="X4" s="301"/>
      <c r="Y4" s="301"/>
      <c r="Z4" s="284" t="s">
        <v>790</v>
      </c>
      <c r="AA4" s="282" t="str">
        <f>IF(AD4&lt;&gt;0, IFERROR(IF( $F4=2,  MROUND($AH4*AD4,1),    IF( OR($F4="",$F4=1),   MROUND($AH4*AD4,2.5),  MROUND($AH4*AD4, 0.1))), "" ), "")</f>
        <v/>
      </c>
      <c r="AB4" s="301"/>
      <c r="AC4" s="301"/>
      <c r="AD4" s="284" t="s">
        <v>790</v>
      </c>
      <c r="AE4" s="392">
        <f t="shared" ref="AE4:AE11" si="0">(IF(ISNUMBER(G4),G4,0)*H4*I4+IF(ISNUMBER(K4),K4,1)*L4*M4+IF(ISNUMBER(O4),O4,1)*P4*Q4+IF(ISNUMBER(S4),S4,1)*T4*U4+IF(ISNUMBER(W4),W4,1)*X4*Y4+IF(ISNUMBER(AA4),AA4,1)*AB4*AC4)*IF(ISNUMBER(F4),F4,1)</f>
        <v>3060</v>
      </c>
      <c r="AF4" s="393">
        <f>IFERROR(AE4/AJ4,0)</f>
        <v>102</v>
      </c>
      <c r="AG4" s="993">
        <f t="shared" ref="AG4:AG11" si="1">IFERROR((AF4/(AH4*IF(ISNUMBER(F4),F4,1))),0)</f>
        <v>0.63749999999999996</v>
      </c>
      <c r="AH4" s="1002">
        <v>160</v>
      </c>
      <c r="AI4" s="996">
        <f xml:space="preserve"> ( IF(ISNUMBER(G4), VLOOKUP(G4/$AH4,F!$A1:$B101,2,1)*G4*$H4*$I4,0)+IF(ISNUMBER(K4), VLOOKUP(K4/$AH4,F!$A1:$B101,2,1)*K4*$L4*$M4,0)+IF(ISNUMBER(O4), VLOOKUP(O4/$AH4,F!$A1:$B101,2,1)*O4*$P4*$Q4,0)+IF(ISNUMBER(S4), VLOOKUP(S4/$AH4,F!$A1:$B101,2,1)*S4*$T4*$U4,0)+IF(ISNUMBER(W4), VLOOKUP(W4/$AH4,F!$A1:$B101,2,1)*W4*$X4*$Y4,0)+IF(ISNUMBER(AA4), VLOOKUP(AA4/$AH4,F!$A1:$B101,2,1)*AA4*$AB4*$AC4,0))*IF(ISNUMBER(F4),F4,1)*IF(ISNUMBER(E4),E4,1)</f>
        <v>2888.64</v>
      </c>
      <c r="AJ4" s="289">
        <f t="shared" ref="AJ4:AJ11" si="2">H4*I4+L4*M4+P4*Q4+T4*U4+X4*Y4+AB4*AC4</f>
        <v>30</v>
      </c>
      <c r="AK4" s="290">
        <f>IFERROR(I4*INDEX(F!$P$21:$AB$33, MATCH(G4/$AH4, F!$O$21:$O$33,1), MATCH(E4, F!$P$20:$AB$20,1)), 0 ) +IFERROR( M4*INDEX(F!$P$21:$AB$33, MATCH(K4/$AH4, F!$O$21:$O$33,1), MATCH(E4, F!$P$20:$AB$20,1)),0) +  IFERROR( Q4*INDEX(F!$P$21:$AB$33, MATCH(O4/$AH4, F!$O$21:$O$33,1), MATCH(E4, F!$P$20:$AB$20,1)), 0) + IFERROR( U4*INDEX(F!$P$21:$AB$33, MATCH(S4/$AH4, F!$O$21:$O$33,1), MATCH(E4, F!$P$20:$AB$20,1)),0)  + IFERROR(Y4*INDEX(F!$P$21:$AB$33, MATCH(W4/$AH4, F!$O$21:$O$33,1), MATCH(E4, F!$P$20:$AB$20,1)),0)  + IFERROR( AC4*INDEX(F!$P$21:$AB$33, MATCH(AA4/$AH4, F!$O$21:$O$33,1), MATCH(E4, F!$P$20:$AB$20,1)),)</f>
        <v>19</v>
      </c>
      <c r="AL4" s="1030" t="s">
        <v>821</v>
      </c>
      <c r="AM4" s="29"/>
      <c r="AN4" s="29"/>
      <c r="AO4" s="3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</row>
    <row r="5" spans="1:56" ht="15.75" customHeight="1" thickBot="1" x14ac:dyDescent="0.3">
      <c r="A5" s="1021">
        <v>43780</v>
      </c>
      <c r="B5" s="242" t="s">
        <v>814</v>
      </c>
      <c r="C5" s="258" t="s">
        <v>818</v>
      </c>
      <c r="D5" s="223" t="s">
        <v>120</v>
      </c>
      <c r="E5" s="291">
        <v>1</v>
      </c>
      <c r="F5" s="292"/>
      <c r="G5" s="293">
        <f t="shared" ref="G5:G11" si="3">IF(J5&lt;&gt;0, IFERROR(IF( $F5=2,  MROUND($AH5*J5,1),    IF( OR($F5="",$F5=1),   MROUND($AH5*J5,2.5),  MROUND($AH5*J5, 0.1))), "" ), "")</f>
        <v>85</v>
      </c>
      <c r="H5" s="238">
        <v>6</v>
      </c>
      <c r="I5" s="238">
        <v>3</v>
      </c>
      <c r="J5" s="294">
        <v>0.6</v>
      </c>
      <c r="K5" s="293" t="str">
        <f t="shared" ref="K5:K11" si="4">IF(N5&lt;&gt;0, IFERROR(IF( $F5=2,  MROUND($AH5*N5,1),    IF( OR($F5="",$F5=1),   MROUND($AH5*N5,2.5),  MROUND($AH5*N5, 0.1))), "" ), "")</f>
        <v/>
      </c>
      <c r="L5" s="238"/>
      <c r="M5" s="238"/>
      <c r="N5" s="294"/>
      <c r="O5" s="293" t="str">
        <f t="shared" ref="O5:O11" si="5">IF(R5&lt;&gt;0, IFERROR(IF( $F5=2,  MROUND($AH5*R5,1),    IF( OR($F5="",$F5=1),   MROUND($AH5*R5,2.5),  MROUND($AH5*R5, 0.1))), "" ), "")</f>
        <v/>
      </c>
      <c r="P5" s="238"/>
      <c r="Q5" s="238"/>
      <c r="R5" s="294"/>
      <c r="S5" s="293" t="str">
        <f t="shared" ref="S5:S11" si="6">IF(V5&lt;&gt;0, IFERROR(IF( $F5=2,  MROUND($AH5*V5,1),    IF( OR($F5="",$F5=1),   MROUND($AH5*V5,2.5),  MROUND($AH5*V5, 0.1))), "" ), "")</f>
        <v/>
      </c>
      <c r="T5" s="238"/>
      <c r="U5" s="238"/>
      <c r="V5" s="294"/>
      <c r="W5" s="293" t="str">
        <f t="shared" ref="W5:W11" si="7">IF(Z5&lt;&gt;0, IFERROR(IF( $F5=2,  MROUND($AH5*Z5,1),    IF( OR($F5="",$F5=1),   MROUND($AH5*Z5,2.5),  MROUND($AH5*Z5, 0.1))), "" ), "")</f>
        <v/>
      </c>
      <c r="X5" s="238"/>
      <c r="Y5" s="238"/>
      <c r="Z5" s="294"/>
      <c r="AA5" s="293" t="str">
        <f t="shared" ref="AA5:AA11" si="8">IF(AD5&lt;&gt;0, IFERROR(IF( $F5=2,  MROUND($AH5*AD5,1),    IF( OR($F5="",$F5=1),   MROUND($AH5*AD5,2.5),  MROUND($AH5*AD5, 0.1))), "" ), "")</f>
        <v/>
      </c>
      <c r="AB5" s="238"/>
      <c r="AC5" s="238"/>
      <c r="AD5" s="294"/>
      <c r="AE5" s="239">
        <f t="shared" si="0"/>
        <v>1530</v>
      </c>
      <c r="AF5" s="295">
        <f>IFERROR(AE5/AJ5,0)</f>
        <v>85</v>
      </c>
      <c r="AG5" s="994">
        <f t="shared" si="1"/>
        <v>0.6071428571428571</v>
      </c>
      <c r="AH5" s="1002">
        <v>140</v>
      </c>
      <c r="AI5" s="997">
        <f xml:space="preserve"> ( IF(ISNUMBER(G5), VLOOKUP(G5/$AH5,F!$A1:$B101,2,1)*G5*$H5*$I5,0)+IF(ISNUMBER(K5), VLOOKUP(K5/$AH5,F!$A1:$B101,2,1)*K5*$L5*$M5,0)+IF(ISNUMBER(O5), VLOOKUP(O5/$AH5,F!$A1:$B101,2,1)*O5*$P5*$Q5,0)+IF(ISNUMBER(S5), VLOOKUP(S5/$AH5,F!$A1:$B101,2,1)*S5*$T5*$U5,0)+IF(ISNUMBER(W5), VLOOKUP(W5/$AH5,F!$A1:$B101,2,1)*W5*$X5*$Y5,0)+IF(ISNUMBER(AA5), VLOOKUP(AA5/$AH5,F!$A1:$B101,2,1)*AA5*$AB5*$AC5,0))*IF(ISNUMBER(F5),F5,1)*IF(ISNUMBER(E5),E5,1)</f>
        <v>1070.9999999999998</v>
      </c>
      <c r="AJ5" s="297">
        <f>H5*I5+L5*M5+P5*Q5+T5*U5+X5*Y5+AB5*AC5</f>
        <v>18</v>
      </c>
      <c r="AK5" s="298">
        <f>IFERROR(I5*INDEX(F!$P$21:$AB$33, MATCH(G5/$AH5, F!$O$21:$O$33,1), MATCH(E5, F!$P$20:$AB$20,1)), 0 ) +IFERROR( M5*INDEX(F!$P$21:$AB$33, MATCH(K5/$AH5, F!$O$21:$O$33,1), MATCH(E5, F!$P$20:$AB$20,1)),0) +  IFERROR( Q5*INDEX(F!$P$21:$AB$33, MATCH(O5/$AH5, F!$O$21:$O$33,1), MATCH(E5, F!$P$20:$AB$20,1)), 0) + IFERROR( U5*INDEX(F!$P$21:$AB$33, MATCH(S5/$AH5, F!$O$21:$O$33,1), MATCH(E5, F!$P$20:$AB$20,1)),0)  + IFERROR(Y5*INDEX(F!$P$21:$AB$33, MATCH(W5/$AH5, F!$O$21:$O$33,1), MATCH(E5, F!$P$20:$AB$20,1)),0)  + IFERROR( AC5*INDEX(F!$P$21:$AB$33, MATCH(AA5/$AH5, F!$O$21:$O$33,1), MATCH(E5, F!$P$20:$AB$20,1)),)</f>
        <v>9</v>
      </c>
      <c r="AL5" s="1031"/>
      <c r="AM5" s="29"/>
      <c r="AN5" s="29"/>
      <c r="AO5" s="3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</row>
    <row r="6" spans="1:56" x14ac:dyDescent="0.25">
      <c r="A6" s="1022"/>
      <c r="B6" s="243" t="s">
        <v>815</v>
      </c>
      <c r="C6" s="256" t="s">
        <v>817</v>
      </c>
      <c r="D6" s="224" t="s">
        <v>137</v>
      </c>
      <c r="E6" s="291">
        <v>1.2</v>
      </c>
      <c r="F6" s="299"/>
      <c r="G6" s="300">
        <f t="shared" si="3"/>
        <v>55</v>
      </c>
      <c r="H6" s="301">
        <v>6</v>
      </c>
      <c r="I6" s="301">
        <v>3</v>
      </c>
      <c r="J6" s="302">
        <v>0.45</v>
      </c>
      <c r="K6" s="300" t="str">
        <f t="shared" si="4"/>
        <v/>
      </c>
      <c r="L6" s="301"/>
      <c r="M6" s="301"/>
      <c r="N6" s="302"/>
      <c r="O6" s="300" t="str">
        <f t="shared" si="5"/>
        <v/>
      </c>
      <c r="P6" s="301"/>
      <c r="Q6" s="301"/>
      <c r="R6" s="302"/>
      <c r="S6" s="300" t="str">
        <f t="shared" si="6"/>
        <v/>
      </c>
      <c r="T6" s="301"/>
      <c r="U6" s="301"/>
      <c r="V6" s="302"/>
      <c r="W6" s="300" t="str">
        <f t="shared" si="7"/>
        <v/>
      </c>
      <c r="X6" s="301"/>
      <c r="Y6" s="301"/>
      <c r="Z6" s="302"/>
      <c r="AA6" s="300" t="str">
        <f t="shared" si="8"/>
        <v/>
      </c>
      <c r="AB6" s="301"/>
      <c r="AC6" s="301"/>
      <c r="AD6" s="302"/>
      <c r="AE6" s="285">
        <f t="shared" si="0"/>
        <v>990</v>
      </c>
      <c r="AF6" s="286">
        <f t="shared" ref="AF6:AF57" si="9">IFERROR(AE6/AJ6,0)</f>
        <v>55</v>
      </c>
      <c r="AG6" s="287">
        <f t="shared" si="1"/>
        <v>0.45833333333333331</v>
      </c>
      <c r="AH6" s="1001">
        <f>AH4*0.75</f>
        <v>120</v>
      </c>
      <c r="AI6" s="303">
        <f xml:space="preserve"> ( IF(ISNUMBER(G6), VLOOKUP(G6/$AH6,F!$A1:$B101,2,1)*G6*$H6*$I6,0)+IF(ISNUMBER(K6), VLOOKUP(K6/$AH6,F!$A1:$B101,2,1)*K6*$L6*$M6,0)+IF(ISNUMBER(O6), VLOOKUP(O6/$AH6,F!$A1:$B101,2,1)*O6*$P6*$Q6,0)+IF(ISNUMBER(S6), VLOOKUP(S6/$AH6,F!$A1:$B101,2,1)*S6*$T6*$U6,0)+IF(ISNUMBER(W6), VLOOKUP(W6/$AH6,F!$A1:$B101,2,1)*W6*$X6*$Y6,0)+IF(ISNUMBER(AA6), VLOOKUP(AA6/$AH6,F!$A1:$B101,2,1)*AA6*$AB6*$AC6,0))*IF(ISNUMBER(F6),F6,1)*IF(ISNUMBER(E6),E6,1)</f>
        <v>498.95999999999992</v>
      </c>
      <c r="AJ6" s="304">
        <f>H6*I6+L6*M6+P6*Q6+T6*U6+X6*Y6+AB6*AC6</f>
        <v>18</v>
      </c>
      <c r="AK6" s="305">
        <f>IFERROR(I6*INDEX(F!$P$21:$AB$33, MATCH(G6/$AH6, F!$O$21:$O$33,1), MATCH(E6, F!$P$20:$AB$20,1)), 0 ) +IFERROR( M6*INDEX(F!$P$21:$AB$33, MATCH(K6/$AH6, F!$O$21:$O$33,1), MATCH(E6, F!$P$20:$AB$20,1)),0) +  IFERROR( Q6*INDEX(F!$P$21:$AB$33, MATCH(O6/$AH6, F!$O$21:$O$33,1), MATCH(E6, F!$P$20:$AB$20,1)), 0) + IFERROR( U6*INDEX(F!$P$21:$AB$33, MATCH(S6/$AH6, F!$O$21:$O$33,1), MATCH(E6, F!$P$20:$AB$20,1)),0)  + IFERROR(Y6*INDEX(F!$P$21:$AB$33, MATCH(W6/$AH6, F!$O$21:$O$33,1), MATCH(E6, F!$P$20:$AB$20,1)),0)  + IFERROR( AC6*INDEX(F!$P$21:$AB$33, MATCH(AA6/$AH6, F!$O$21:$O$33,1), MATCH(E6, F!$P$20:$AB$20,1)),)</f>
        <v>9</v>
      </c>
      <c r="AL6" s="1031"/>
      <c r="AM6" s="29"/>
      <c r="AN6" s="29"/>
      <c r="AO6" s="3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</row>
    <row r="7" spans="1:56" ht="15.75" customHeight="1" x14ac:dyDescent="0.25">
      <c r="A7" s="1022"/>
      <c r="B7" s="242" t="s">
        <v>815</v>
      </c>
      <c r="C7" s="255" t="s">
        <v>818</v>
      </c>
      <c r="D7" s="223" t="s">
        <v>808</v>
      </c>
      <c r="E7" s="291">
        <v>1</v>
      </c>
      <c r="F7" s="306"/>
      <c r="G7" s="293">
        <f t="shared" si="3"/>
        <v>50</v>
      </c>
      <c r="H7" s="238">
        <v>6</v>
      </c>
      <c r="I7" s="238">
        <v>3</v>
      </c>
      <c r="J7" s="294">
        <v>0.45</v>
      </c>
      <c r="K7" s="293" t="str">
        <f t="shared" si="4"/>
        <v/>
      </c>
      <c r="L7" s="238"/>
      <c r="M7" s="238"/>
      <c r="N7" s="294"/>
      <c r="O7" s="293" t="str">
        <f t="shared" si="5"/>
        <v/>
      </c>
      <c r="P7" s="238"/>
      <c r="Q7" s="238"/>
      <c r="R7" s="294"/>
      <c r="S7" s="293" t="str">
        <f t="shared" si="6"/>
        <v/>
      </c>
      <c r="T7" s="238"/>
      <c r="U7" s="238"/>
      <c r="V7" s="294"/>
      <c r="W7" s="293" t="str">
        <f t="shared" si="7"/>
        <v/>
      </c>
      <c r="X7" s="238"/>
      <c r="Y7" s="238"/>
      <c r="Z7" s="294"/>
      <c r="AA7" s="293" t="str">
        <f t="shared" si="8"/>
        <v/>
      </c>
      <c r="AB7" s="238"/>
      <c r="AC7" s="238"/>
      <c r="AD7" s="294"/>
      <c r="AE7" s="239">
        <f t="shared" si="0"/>
        <v>900</v>
      </c>
      <c r="AF7" s="295">
        <f t="shared" si="9"/>
        <v>50</v>
      </c>
      <c r="AG7" s="296">
        <f t="shared" si="1"/>
        <v>0.44642857142857145</v>
      </c>
      <c r="AH7" s="217">
        <f>AH5*0.8</f>
        <v>112</v>
      </c>
      <c r="AI7" s="237">
        <f xml:space="preserve"> ( IF(ISNUMBER(G7), VLOOKUP(G7/$AH7,F!$A1:$B101,2,1)*G7*$H7*$I7,0)+IF(ISNUMBER(K7), VLOOKUP(K7/$AH7,F!$A1:$B101,2,1)*K7*$L7*$M7,0)+IF(ISNUMBER(O7), VLOOKUP(O7/$AH7,F!$A1:$B101,2,1)*O7*$P7*$Q7,0)+IF(ISNUMBER(S7), VLOOKUP(S7/$AH7,F!$A1:$B101,2,1)*S7*$T7*$U7,0)+IF(ISNUMBER(W7), VLOOKUP(W7/$AH7,F!$A1:$B101,2,1)*W7*$X7*$Y7,0)+IF(ISNUMBER(AA7), VLOOKUP(AA7/$AH7,F!$A1:$B101,2,1)*AA7*$AB7*$AC7,0))*IF(ISNUMBER(F7),F7,1)*IF(ISNUMBER(E7),E7,1)</f>
        <v>360</v>
      </c>
      <c r="AJ7" s="297">
        <f>H7*I7+L7*M7+P7*Q7+T7*U7+X7*Y7+AB7*AC7</f>
        <v>18</v>
      </c>
      <c r="AK7" s="298">
        <f>IFERROR(I7*INDEX(F!$P$21:$AB$33, MATCH(G7/$AH7, F!$O$21:$O$33,1), MATCH(E7, F!$P$20:$AB$20,1)), 0 ) +IFERROR( M7*INDEX(F!$P$21:$AB$33, MATCH(K7/$AH7, F!$O$21:$O$33,1), MATCH(E7, F!$P$20:$AB$20,1)),0) +  IFERROR( Q7*INDEX(F!$P$21:$AB$33, MATCH(O7/$AH7, F!$O$21:$O$33,1), MATCH(E7, F!$P$20:$AB$20,1)), 0) + IFERROR( U7*INDEX(F!$P$21:$AB$33, MATCH(S7/$AH7, F!$O$21:$O$33,1), MATCH(E7, F!$P$20:$AB$20,1)),0)  + IFERROR(Y7*INDEX(F!$P$21:$AB$33, MATCH(W7/$AH7, F!$O$21:$O$33,1), MATCH(E7, F!$P$20:$AB$20,1)),0)  + IFERROR( AC7*INDEX(F!$P$21:$AB$33, MATCH(AA7/$AH7, F!$O$21:$O$33,1), MATCH(E7, F!$P$20:$AB$20,1)),)</f>
        <v>6</v>
      </c>
      <c r="AL7" s="1031"/>
      <c r="AM7" s="29"/>
      <c r="AN7" s="29"/>
      <c r="AO7" s="3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</row>
    <row r="8" spans="1:56" ht="15" customHeight="1" x14ac:dyDescent="0.25">
      <c r="A8" s="1022"/>
      <c r="B8" s="243" t="s">
        <v>814</v>
      </c>
      <c r="C8" s="257" t="s">
        <v>819</v>
      </c>
      <c r="D8" s="224" t="s">
        <v>109</v>
      </c>
      <c r="E8" s="291">
        <v>0.5</v>
      </c>
      <c r="F8" s="307"/>
      <c r="G8" s="300">
        <f t="shared" si="3"/>
        <v>35</v>
      </c>
      <c r="H8" s="301">
        <v>4</v>
      </c>
      <c r="I8" s="301">
        <v>3</v>
      </c>
      <c r="J8" s="302">
        <v>0.7</v>
      </c>
      <c r="K8" s="300" t="str">
        <f t="shared" si="4"/>
        <v/>
      </c>
      <c r="L8" s="301"/>
      <c r="M8" s="301"/>
      <c r="N8" s="302"/>
      <c r="O8" s="300" t="str">
        <f t="shared" si="5"/>
        <v/>
      </c>
      <c r="P8" s="301"/>
      <c r="Q8" s="301"/>
      <c r="R8" s="302"/>
      <c r="S8" s="300" t="str">
        <f t="shared" si="6"/>
        <v/>
      </c>
      <c r="T8" s="301"/>
      <c r="U8" s="301"/>
      <c r="V8" s="302"/>
      <c r="W8" s="300" t="str">
        <f t="shared" si="7"/>
        <v/>
      </c>
      <c r="X8" s="301"/>
      <c r="Y8" s="301"/>
      <c r="Z8" s="302"/>
      <c r="AA8" s="300" t="str">
        <f t="shared" si="8"/>
        <v/>
      </c>
      <c r="AB8" s="301"/>
      <c r="AC8" s="301"/>
      <c r="AD8" s="302"/>
      <c r="AE8" s="285">
        <f t="shared" si="0"/>
        <v>420</v>
      </c>
      <c r="AF8" s="286">
        <f>IFERROR(AE8/AJ8,0)</f>
        <v>35</v>
      </c>
      <c r="AG8" s="287">
        <f t="shared" si="1"/>
        <v>0.7142857142857143</v>
      </c>
      <c r="AH8" s="217">
        <f>AH5*0.35</f>
        <v>49</v>
      </c>
      <c r="AI8" s="303">
        <f xml:space="preserve"> ( IF(ISNUMBER(G8), VLOOKUP(G8/$AH8,F!$A1:$B101,2,1)*G8*$H8*$I8,0)+IF(ISNUMBER(K8), VLOOKUP(K8/$AH8,F!$A1:$B101,2,1)*K8*$L8*$M8,0)+IF(ISNUMBER(O8), VLOOKUP(O8/$AH8,F!$A1:$B101,2,1)*O8*$P8*$Q8,0)+IF(ISNUMBER(S8), VLOOKUP(S8/$AH8,F!$A1:$B101,2,1)*S8*$T8*$U8,0)+IF(ISNUMBER(W8), VLOOKUP(W8/$AH8,F!$A1:$B101,2,1)*W8*$X8*$Y8,0)+IF(ISNUMBER(AA8), VLOOKUP(AA8/$AH8,F!$A1:$B101,2,1)*AA8*$AB8*$AC8,0))*IF(ISNUMBER(F8),F8,1)*IF(ISNUMBER(E8),E8,1)</f>
        <v>199.5</v>
      </c>
      <c r="AJ8" s="304">
        <f t="shared" si="2"/>
        <v>12</v>
      </c>
      <c r="AK8" s="305">
        <f>IFERROR(I8*INDEX(F!$P$21:$AB$33, MATCH(G8/$AH8, F!$O$21:$O$33,1), MATCH(E8, F!$P$20:$AB$20,1)), 0 ) +IFERROR( M8*INDEX(F!$P$21:$AB$33, MATCH(K8/$AH8, F!$O$21:$O$33,1), MATCH(E8, F!$P$20:$AB$20,1)),0) +  IFERROR( Q8*INDEX(F!$P$21:$AB$33, MATCH(O8/$AH8, F!$O$21:$O$33,1), MATCH(E8, F!$P$20:$AB$20,1)), 0) + IFERROR( U8*INDEX(F!$P$21:$AB$33, MATCH(S8/$AH8, F!$O$21:$O$33,1), MATCH(E8, F!$P$20:$AB$20,1)),0)  + IFERROR(Y8*INDEX(F!$P$21:$AB$33, MATCH(W8/$AH8, F!$O$21:$O$33,1), MATCH(E8, F!$P$20:$AB$20,1)),0)  + IFERROR( AC8*INDEX(F!$P$21:$AB$33, MATCH(AA8/$AH8, F!$O$21:$O$33,1), MATCH(E8, F!$P$20:$AB$20,1)),)</f>
        <v>7.5</v>
      </c>
      <c r="AL8" s="1031"/>
      <c r="AM8" s="219"/>
      <c r="AN8" s="219"/>
      <c r="AO8" s="219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</row>
    <row r="9" spans="1:56" ht="15" hidden="1" customHeight="1" x14ac:dyDescent="0.25">
      <c r="A9" s="1022"/>
      <c r="B9" s="242"/>
      <c r="C9" s="258"/>
      <c r="D9" s="225"/>
      <c r="E9" s="291"/>
      <c r="F9" s="308"/>
      <c r="G9" s="293" t="str">
        <f t="shared" si="3"/>
        <v/>
      </c>
      <c r="H9" s="238"/>
      <c r="I9" s="238"/>
      <c r="J9" s="294"/>
      <c r="K9" s="293" t="str">
        <f t="shared" si="4"/>
        <v/>
      </c>
      <c r="L9" s="238"/>
      <c r="M9" s="238"/>
      <c r="N9" s="294"/>
      <c r="O9" s="293" t="str">
        <f t="shared" si="5"/>
        <v/>
      </c>
      <c r="P9" s="238"/>
      <c r="Q9" s="238"/>
      <c r="R9" s="294"/>
      <c r="S9" s="293" t="str">
        <f t="shared" si="6"/>
        <v/>
      </c>
      <c r="T9" s="238"/>
      <c r="U9" s="238"/>
      <c r="V9" s="294"/>
      <c r="W9" s="293" t="str">
        <f t="shared" si="7"/>
        <v/>
      </c>
      <c r="X9" s="238"/>
      <c r="Y9" s="238"/>
      <c r="Z9" s="294"/>
      <c r="AA9" s="293" t="str">
        <f t="shared" si="8"/>
        <v/>
      </c>
      <c r="AB9" s="238"/>
      <c r="AC9" s="238"/>
      <c r="AD9" s="294"/>
      <c r="AE9" s="239">
        <f t="shared" si="0"/>
        <v>0</v>
      </c>
      <c r="AF9" s="295">
        <f t="shared" si="9"/>
        <v>0</v>
      </c>
      <c r="AG9" s="296">
        <f t="shared" si="1"/>
        <v>0</v>
      </c>
      <c r="AH9" s="217"/>
      <c r="AI9" s="237">
        <f xml:space="preserve"> ( IF(ISNUMBER(G9), VLOOKUP(G9/$AH9,F!$A1:$B101,2,1)*G9*$H9*$I9,0)+IF(ISNUMBER(K9), VLOOKUP(K9/$AH9,F!$A1:$B101,2,1)*K9*$L9*$M9,0)+IF(ISNUMBER(O9), VLOOKUP(O9/$AH9,F!$A1:$B101,2,1)*O9*$P9*$Q9,0)+IF(ISNUMBER(S9), VLOOKUP(S9/$AH9,F!$A1:$B101,2,1)*S9*$T9*$U9,0)+IF(ISNUMBER(W9), VLOOKUP(W9/$AH9,F!$A1:$B101,2,1)*W9*$X9*$Y9,0)+IF(ISNUMBER(AA9), VLOOKUP(AA9/$AH9,F!$A1:$B101,2,1)*AA9*$AB9*$AC9,0))*IF(ISNUMBER(F9),F9,1)*IF(ISNUMBER(E9),E9,1)</f>
        <v>0</v>
      </c>
      <c r="AJ9" s="309">
        <f t="shared" si="2"/>
        <v>0</v>
      </c>
      <c r="AK9" s="298">
        <f>IFERROR(I9*INDEX(F!$P$21:$AB$33, MATCH(G9/$AH9, F!$O$21:$O$33,1), MATCH(E9, F!$P$20:$AB$20,1)), 0 ) +IFERROR( M9*INDEX(F!$P$21:$AB$33, MATCH(K9/$AH9, F!$O$21:$O$33,1), MATCH(E9, F!$P$20:$AB$20,1)),0) +  IFERROR( Q9*INDEX(F!$P$21:$AB$33, MATCH(O9/$AH9, F!$O$21:$O$33,1), MATCH(E9, F!$P$20:$AB$20,1)), 0) + IFERROR( U9*INDEX(F!$P$21:$AB$33, MATCH(S9/$AH9, F!$O$21:$O$33,1), MATCH(E9, F!$P$20:$AB$20,1)),0)  + IFERROR(Y9*INDEX(F!$P$21:$AB$33, MATCH(W9/$AH9, F!$O$21:$O$33,1), MATCH(E9, F!$P$20:$AB$20,1)),0)  + IFERROR( AC9*INDEX(F!$P$21:$AB$33, MATCH(AA9/$AH9, F!$O$21:$O$33,1), MATCH(E9, F!$P$20:$AB$20,1)),)</f>
        <v>0</v>
      </c>
      <c r="AL9" s="1031"/>
      <c r="AM9" s="219"/>
      <c r="AN9" s="219"/>
      <c r="AO9" s="219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</row>
    <row r="10" spans="1:56" ht="15" hidden="1" customHeight="1" x14ac:dyDescent="0.25">
      <c r="A10" s="1022"/>
      <c r="B10" s="243"/>
      <c r="C10" s="256"/>
      <c r="D10" s="214"/>
      <c r="E10" s="291"/>
      <c r="F10" s="307"/>
      <c r="G10" s="300" t="str">
        <f t="shared" si="3"/>
        <v/>
      </c>
      <c r="H10" s="301"/>
      <c r="I10" s="301"/>
      <c r="J10" s="302"/>
      <c r="K10" s="300" t="str">
        <f t="shared" si="4"/>
        <v/>
      </c>
      <c r="L10" s="301"/>
      <c r="M10" s="301"/>
      <c r="N10" s="302"/>
      <c r="O10" s="300" t="str">
        <f t="shared" si="5"/>
        <v/>
      </c>
      <c r="P10" s="301"/>
      <c r="Q10" s="301"/>
      <c r="R10" s="302"/>
      <c r="S10" s="300" t="str">
        <f t="shared" si="6"/>
        <v/>
      </c>
      <c r="T10" s="301"/>
      <c r="U10" s="301"/>
      <c r="V10" s="302"/>
      <c r="W10" s="300" t="str">
        <f t="shared" si="7"/>
        <v/>
      </c>
      <c r="X10" s="301"/>
      <c r="Y10" s="301"/>
      <c r="Z10" s="302"/>
      <c r="AA10" s="300" t="str">
        <f t="shared" si="8"/>
        <v/>
      </c>
      <c r="AB10" s="301"/>
      <c r="AC10" s="301"/>
      <c r="AD10" s="302"/>
      <c r="AE10" s="285">
        <f t="shared" si="0"/>
        <v>0</v>
      </c>
      <c r="AF10" s="286">
        <f t="shared" si="9"/>
        <v>0</v>
      </c>
      <c r="AG10" s="287">
        <f t="shared" si="1"/>
        <v>0</v>
      </c>
      <c r="AH10" s="217"/>
      <c r="AI10" s="310">
        <f xml:space="preserve"> ( IF(ISNUMBER(G10), VLOOKUP(G10/$AH10,F!$A1:$B101,2,1)*G10*$H10*$I10,0)+IF(ISNUMBER(K10), VLOOKUP(K10/$AH10,F!$A1:$B101,2,1)*K10*$L10*$M10,0)+IF(ISNUMBER(O10), VLOOKUP(O10/$AH10,F!$A1:$B101,2,1)*O10*$P10*$Q10,0)+IF(ISNUMBER(S10), VLOOKUP(S10/$AH10,F!$A1:$B101,2,1)*S10*$T10*$U10,0)+IF(ISNUMBER(W10), VLOOKUP(W10/$AH10,F!$A1:$B101,2,1)*W10*$X10*$Y10,0)+IF(ISNUMBER(AA10), VLOOKUP(AA10/$AH10,F!$A1:$B101,2,1)*AA10*$AB10*$AC10,0))*IF(ISNUMBER(F10),F10,1)*IF(ISNUMBER(E10),E10,1)</f>
        <v>0</v>
      </c>
      <c r="AJ10" s="311">
        <f t="shared" si="2"/>
        <v>0</v>
      </c>
      <c r="AK10" s="312">
        <f>IFERROR(I10*INDEX(F!$P$21:$AB$33, MATCH(G10/$AH10, F!$O$21:$O$33,1), MATCH(E10, F!$P$20:$AB$20,1)), 0 ) +IFERROR( M10*INDEX(F!$P$21:$AB$33, MATCH(K10/$AH10, F!$O$21:$O$33,1), MATCH(E10, F!$P$20:$AB$20,1)),0) +  IFERROR( Q10*INDEX(F!$P$21:$AB$33, MATCH(O10/$AH10, F!$O$21:$O$33,1), MATCH(E10, F!$P$20:$AB$20,1)), 0) + IFERROR( U10*INDEX(F!$P$21:$AB$33, MATCH(S10/$AH10, F!$O$21:$O$33,1), MATCH(E10, F!$P$20:$AB$20,1)),0)  + IFERROR(Y10*INDEX(F!$P$21:$AB$33, MATCH(W10/$AH10, F!$O$21:$O$33,1), MATCH(E10, F!$P$20:$AB$20,1)),0)  + IFERROR( AC10*INDEX(F!$P$21:$AB$33, MATCH(AA10/$AH10, F!$O$21:$O$33,1), MATCH(E10, F!$P$20:$AB$20,1)),)</f>
        <v>0</v>
      </c>
      <c r="AL10" s="1031"/>
      <c r="AM10" s="219"/>
      <c r="AN10" s="219"/>
      <c r="AO10" s="219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</row>
    <row r="11" spans="1:56" ht="15" hidden="1" customHeight="1" x14ac:dyDescent="0.25">
      <c r="A11" s="1022"/>
      <c r="B11" s="242"/>
      <c r="C11" s="258"/>
      <c r="D11" s="226"/>
      <c r="E11" s="291"/>
      <c r="F11" s="313"/>
      <c r="G11" s="293" t="str">
        <f t="shared" si="3"/>
        <v/>
      </c>
      <c r="H11" s="238"/>
      <c r="I11" s="238"/>
      <c r="J11" s="294"/>
      <c r="K11" s="293" t="str">
        <f t="shared" si="4"/>
        <v/>
      </c>
      <c r="L11" s="238"/>
      <c r="M11" s="238"/>
      <c r="N11" s="294"/>
      <c r="O11" s="293" t="str">
        <f t="shared" si="5"/>
        <v/>
      </c>
      <c r="P11" s="238"/>
      <c r="Q11" s="238"/>
      <c r="R11" s="294"/>
      <c r="S11" s="293" t="str">
        <f t="shared" si="6"/>
        <v/>
      </c>
      <c r="T11" s="238"/>
      <c r="U11" s="238"/>
      <c r="V11" s="294"/>
      <c r="W11" s="293" t="str">
        <f t="shared" si="7"/>
        <v/>
      </c>
      <c r="X11" s="238"/>
      <c r="Y11" s="238"/>
      <c r="Z11" s="294"/>
      <c r="AA11" s="293" t="str">
        <f t="shared" si="8"/>
        <v/>
      </c>
      <c r="AB11" s="238"/>
      <c r="AC11" s="238"/>
      <c r="AD11" s="294"/>
      <c r="AE11" s="239">
        <f t="shared" si="0"/>
        <v>0</v>
      </c>
      <c r="AF11" s="314">
        <f t="shared" si="9"/>
        <v>0</v>
      </c>
      <c r="AG11" s="315">
        <f t="shared" si="1"/>
        <v>0</v>
      </c>
      <c r="AH11" s="217"/>
      <c r="AI11" s="316">
        <f xml:space="preserve"> ( IF(ISNUMBER(G11), VLOOKUP(G11/$AH11,F!$A1:$B101,2,1)*G11*$H11*$I11,0)+IF(ISNUMBER(K11), VLOOKUP(K11/$AH11,F!$A1:$B101,2,1)*K11*$L11*$M11,0)+IF(ISNUMBER(O11), VLOOKUP(O11/$AH11,F!$A1:$B101,2,1)*O11*$P11*$Q11,0)+IF(ISNUMBER(S11), VLOOKUP(S11/$AH11,F!$A1:$B101,2,1)*S11*$T11*$U11,0)+IF(ISNUMBER(W11), VLOOKUP(W11/$AH11,F!$A1:$B101,2,1)*W11*$X11*$Y11,0)+IF(ISNUMBER(AA11), VLOOKUP(AA11/$AH11,F!$A1:$B101,2,1)*AA11*$AB11*$AC11,0))*IF(ISNUMBER(F11),F11,1)*IF(ISNUMBER(E11),E11,1)</f>
        <v>0</v>
      </c>
      <c r="AJ11" s="317">
        <f t="shared" si="2"/>
        <v>0</v>
      </c>
      <c r="AK11" s="318">
        <f>IFERROR(I11*INDEX(F!$P$21:$AB$33, MATCH(G11/$AH11, F!$O$21:$O$33,1), MATCH(E11, F!$P$20:$AB$20,1)), 0 ) +IFERROR( M11*INDEX(F!$P$21:$AB$33, MATCH(K11/$AH11, F!$O$21:$O$33,1), MATCH(E11, F!$P$20:$AB$20,1)),0) +  IFERROR( Q11*INDEX(F!$P$21:$AB$33, MATCH(O11/$AH11, F!$O$21:$O$33,1), MATCH(E11, F!$P$20:$AB$20,1)), 0) + IFERROR( U11*INDEX(F!$P$21:$AB$33, MATCH(S11/$AH11, F!$O$21:$O$33,1), MATCH(E11, F!$P$20:$AB$20,1)),0)  + IFERROR(Y11*INDEX(F!$P$21:$AB$33, MATCH(W11/$AH11, F!$O$21:$O$33,1), MATCH(E11, F!$P$20:$AB$20,1)),0)  + IFERROR( AC11*INDEX(F!$P$21:$AB$33, MATCH(AA11/$AH11, F!$O$21:$O$33,1), MATCH(E11, F!$P$20:$AB$20,1)),)</f>
        <v>0</v>
      </c>
      <c r="AL11" s="1031"/>
      <c r="AM11" s="219"/>
      <c r="AN11" s="219"/>
      <c r="AO11" s="219"/>
    </row>
    <row r="12" spans="1:56" ht="15.75" customHeight="1" thickBot="1" x14ac:dyDescent="0.3">
      <c r="A12" s="1023"/>
      <c r="B12" s="246"/>
      <c r="C12" s="259"/>
      <c r="D12" s="227"/>
      <c r="E12" s="352">
        <f>ROUND(IFERROR(SUMPRODUCT(AJ4:AJ11,E4:E11)/AJ12,0),3)</f>
        <v>1.038</v>
      </c>
      <c r="F12" s="480"/>
      <c r="G12" s="319"/>
      <c r="H12" s="320"/>
      <c r="I12" s="320"/>
      <c r="J12" s="321"/>
      <c r="K12" s="319"/>
      <c r="L12" s="320"/>
      <c r="M12" s="320"/>
      <c r="N12" s="321"/>
      <c r="O12" s="319"/>
      <c r="P12" s="320"/>
      <c r="Q12" s="320"/>
      <c r="R12" s="321"/>
      <c r="S12" s="319"/>
      <c r="T12" s="320"/>
      <c r="U12" s="320"/>
      <c r="V12" s="321"/>
      <c r="W12" s="319"/>
      <c r="X12" s="320"/>
      <c r="Y12" s="320"/>
      <c r="Z12" s="321"/>
      <c r="AA12" s="319"/>
      <c r="AB12" s="320"/>
      <c r="AC12" s="320"/>
      <c r="AD12" s="321"/>
      <c r="AE12" s="357">
        <f>SUM(AE4:AE11)</f>
        <v>6900</v>
      </c>
      <c r="AF12" s="358">
        <f t="shared" si="9"/>
        <v>71.875</v>
      </c>
      <c r="AG12" s="391">
        <f>IFERROR(  SUMPRODUCT(AG4:AG11,AJ4:AJ11)/AJ12,0)</f>
        <v>0.5719866071428571</v>
      </c>
      <c r="AH12" s="1000"/>
      <c r="AI12" s="360">
        <f>SUM(AI4:AI11)</f>
        <v>5018.0999999999995</v>
      </c>
      <c r="AJ12" s="360">
        <f>SUM(AJ4:AJ11)</f>
        <v>96</v>
      </c>
      <c r="AK12" s="361">
        <f>IF(SUM(AK4:AK11)=0,TIME(,0,),TIME(,SUM(AK4:AK11)+F!$V$37,))</f>
        <v>5.5555555555555552E-2</v>
      </c>
      <c r="AL12" s="1032"/>
      <c r="AM12" s="219"/>
      <c r="AN12" s="219"/>
      <c r="AO12" s="219"/>
    </row>
    <row r="13" spans="1:56" ht="15.75" thickBot="1" x14ac:dyDescent="0.3">
      <c r="A13" s="213">
        <f>A14</f>
        <v>43781</v>
      </c>
      <c r="B13" s="247" t="s">
        <v>816</v>
      </c>
      <c r="C13" s="260" t="s">
        <v>820</v>
      </c>
      <c r="D13" s="228" t="s">
        <v>90</v>
      </c>
      <c r="E13" s="280">
        <v>1.4</v>
      </c>
      <c r="F13" s="322"/>
      <c r="G13" s="323">
        <f t="shared" ref="G13:G20" si="10">IF(J13&lt;&gt;0, IFERROR(IF( $F13=2,  MROUND($AH13*J13,1),    IF( OR($F13="",$F13=1),   MROUND($AH13*J13,2.5),  MROUND($AH13*J13, 0.1))), "" ), "")</f>
        <v>87.5</v>
      </c>
      <c r="H13" s="324">
        <v>6</v>
      </c>
      <c r="I13" s="324">
        <v>1</v>
      </c>
      <c r="J13" s="325">
        <v>0.5</v>
      </c>
      <c r="K13" s="323">
        <f t="shared" ref="K13:K20" si="11">IF(N13&lt;&gt;0, IFERROR(IF( $F13=2,  MROUND($AH13*N13,1),    IF( OR($F13="",$F13=1),   MROUND($AH13*N13,2.5),  MROUND($AH13*N13, 0.1))), "" ), "")</f>
        <v>105</v>
      </c>
      <c r="L13" s="324">
        <v>5</v>
      </c>
      <c r="M13" s="324">
        <v>1</v>
      </c>
      <c r="N13" s="325">
        <v>0.6</v>
      </c>
      <c r="O13" s="323">
        <f t="shared" ref="O13:O20" si="12">IF(R13&lt;&gt;0, IFERROR(IF( $F13=2,  MROUND($AH13*R13,1),    IF( OR($F13="",$F13=1),   MROUND($AH13*R13,2.5),  MROUND($AH13*R13, 0.1))), "" ), "")</f>
        <v>122.5</v>
      </c>
      <c r="P13" s="324">
        <v>4</v>
      </c>
      <c r="Q13" s="324">
        <v>1</v>
      </c>
      <c r="R13" s="325">
        <v>0.7</v>
      </c>
      <c r="S13" s="323">
        <f t="shared" ref="S13:S20" si="13">IF(V13&lt;&gt;0, IFERROR(IF( $F13=2,  MROUND($AH13*V13,1),    IF( OR($F13="",$F13=1),   MROUND($AH13*V13,2.5),  MROUND($AH13*V13, 0.1))), "" ), "")</f>
        <v>132.5</v>
      </c>
      <c r="T13" s="324">
        <v>4</v>
      </c>
      <c r="U13" s="324">
        <v>1</v>
      </c>
      <c r="V13" s="325">
        <v>0.75</v>
      </c>
      <c r="W13" s="323" t="str">
        <f t="shared" ref="W13:W20" si="14">IF(Z13&lt;&gt;0, IFERROR(IF( $F13=2,  MROUND($AH13*Z13,1),    IF( OR($F13="",$F13=1),   MROUND($AH13*Z13,2.5),  MROUND($AH13*Z13, 0.1))), "" ), "")</f>
        <v/>
      </c>
      <c r="X13" s="324"/>
      <c r="Y13" s="324"/>
      <c r="Z13" s="325"/>
      <c r="AA13" s="323" t="str">
        <f t="shared" ref="AA13:AA20" si="15">IF(AD13&lt;&gt;0, IFERROR(IF( $F13=2,  MROUND($AH13*AD13,1),    IF( OR($F13="",$F13=1),   MROUND($AH13*AD13,2.5),  MROUND($AH13*AD13, 0.1))), "" ), "")</f>
        <v/>
      </c>
      <c r="AB13" s="324"/>
      <c r="AC13" s="324"/>
      <c r="AD13" s="325"/>
      <c r="AE13" s="326">
        <f t="shared" ref="AE13:AE20" si="16">(IF(ISNUMBER(G13),G13,0)*H13*I13+IF(ISNUMBER(K13),K13,1)*L13*M13+IF(ISNUMBER(O13),O13,1)*P13*Q13+IF(ISNUMBER(S13),S13,1)*T13*U13+IF(ISNUMBER(W13),W13,1)*X13*Y13+IF(ISNUMBER(AA13),AA13,1)*AB13*AC13)*IF(ISNUMBER(F13),F13,1)</f>
        <v>2070</v>
      </c>
      <c r="AF13" s="327">
        <f t="shared" si="9"/>
        <v>108.94736842105263</v>
      </c>
      <c r="AG13" s="995">
        <f t="shared" ref="AG13:AG20" si="17">IFERROR((AF13/(AH13*IF(ISNUMBER(F13),F13,1))),0)</f>
        <v>0.62255639097744364</v>
      </c>
      <c r="AH13" s="1002">
        <v>175</v>
      </c>
      <c r="AI13" s="998">
        <f xml:space="preserve"> ( IF(ISNUMBER(G13), VLOOKUP(G13/$AH13,F!$A1:$B101,2,1)*G13*$H13*$I13,0)+IF(ISNUMBER(K13), VLOOKUP(K13/$AH13,F!$A1:$B101,2,1)*K13*$L13*$M13,0)+IF(ISNUMBER(O13), VLOOKUP(O13/$AH13,F!$A1:$B101,2,1)*O13*$P13*$Q13,0)+IF(ISNUMBER(S13), VLOOKUP(S13/$AH13,F!$A1:$B101,2,1)*S13*$T13*$U13,0)+IF(ISNUMBER(W13), VLOOKUP(W13/$AH13,F!$A1:$B101,2,1)*W13*$X13*$Y13,0)+IF(ISNUMBER(AA13), VLOOKUP(AA13/$AH13,F!$A1:$B101,2,1)*AA13*$AB13*$AC13,0))*IF(ISNUMBER(F13),F13,1)*IF(ISNUMBER(E13),E13,1)</f>
        <v>2389.7999999999997</v>
      </c>
      <c r="AJ13" s="330">
        <f t="shared" ref="AJ13:AJ15" si="18">H13*I13+L13*M13+P13*Q13+T13*U13+X13*Y13+AB13*AC13</f>
        <v>19</v>
      </c>
      <c r="AK13" s="331">
        <f>IFERROR(I13*INDEX(F!$P$21:$AB$33, MATCH(G13/$AH13, F!$O$21:$O$33,1), MATCH(E13, F!$P$20:$AB$20,1)), 0 ) +IFERROR( M13*INDEX(F!$P$21:$AB$33, MATCH(K13/$AH13, F!$O$21:$O$33,1), MATCH(E13, F!$P$20:$AB$20,1)),0) +  IFERROR( Q13*INDEX(F!$P$21:$AB$33, MATCH(O13/$AH13, F!$O$21:$O$33,1), MATCH(E13, F!$P$20:$AB$20,1)), 0) + IFERROR( U13*INDEX(F!$P$21:$AB$33, MATCH(S13/$AH13, F!$O$21:$O$33,1), MATCH(E13, F!$P$20:$AB$20,1)),0)  + IFERROR(Y13*INDEX(F!$P$21:$AB$33, MATCH(W13/$AH13, F!$O$21:$O$33,1), MATCH(E13, F!$P$20:$AB$20,1)),0)  + IFERROR( AC13*INDEX(F!$P$21:$AB$33, MATCH(AA13/$AH13, F!$O$21:$O$33,1), MATCH(E13, F!$P$20:$AB$20,1)),)</f>
        <v>19</v>
      </c>
      <c r="AL13" s="1030" t="s">
        <v>822</v>
      </c>
      <c r="AM13" s="29"/>
      <c r="AN13" s="29"/>
      <c r="AO13" s="30"/>
    </row>
    <row r="14" spans="1:56" ht="15" customHeight="1" x14ac:dyDescent="0.25">
      <c r="A14" s="1021">
        <v>43781</v>
      </c>
      <c r="B14" s="248" t="s">
        <v>815</v>
      </c>
      <c r="C14" s="261" t="s">
        <v>818</v>
      </c>
      <c r="D14" s="229" t="s">
        <v>120</v>
      </c>
      <c r="E14" s="291">
        <v>1</v>
      </c>
      <c r="F14" s="332"/>
      <c r="G14" s="333">
        <f t="shared" si="10"/>
        <v>55</v>
      </c>
      <c r="H14" s="334">
        <v>5</v>
      </c>
      <c r="I14" s="334">
        <v>3</v>
      </c>
      <c r="J14" s="335">
        <v>0.4</v>
      </c>
      <c r="K14" s="333" t="str">
        <f t="shared" si="11"/>
        <v/>
      </c>
      <c r="L14" s="334"/>
      <c r="M14" s="334"/>
      <c r="N14" s="335"/>
      <c r="O14" s="333" t="str">
        <f t="shared" si="12"/>
        <v/>
      </c>
      <c r="P14" s="334"/>
      <c r="Q14" s="334"/>
      <c r="R14" s="335"/>
      <c r="S14" s="333" t="str">
        <f t="shared" si="13"/>
        <v/>
      </c>
      <c r="T14" s="334"/>
      <c r="U14" s="334"/>
      <c r="V14" s="335"/>
      <c r="W14" s="333" t="str">
        <f t="shared" si="14"/>
        <v/>
      </c>
      <c r="X14" s="334"/>
      <c r="Y14" s="334"/>
      <c r="Z14" s="335"/>
      <c r="AA14" s="333" t="str">
        <f t="shared" si="15"/>
        <v/>
      </c>
      <c r="AB14" s="334"/>
      <c r="AC14" s="334"/>
      <c r="AD14" s="335"/>
      <c r="AE14" s="336">
        <f t="shared" si="16"/>
        <v>825</v>
      </c>
      <c r="AF14" s="337">
        <f t="shared" si="9"/>
        <v>55</v>
      </c>
      <c r="AG14" s="338">
        <f t="shared" si="17"/>
        <v>0.39285714285714285</v>
      </c>
      <c r="AH14" s="1001">
        <f>AH5</f>
        <v>140</v>
      </c>
      <c r="AI14" s="339">
        <f xml:space="preserve"> ( IF(ISNUMBER(G14), VLOOKUP(G14/$AH14,F!$A1:$B101,2,1)*G14*$H14*$I14,0)+IF(ISNUMBER(K14), VLOOKUP(K14/$AH14,F!$A1:$B101,2,1)*K14*$L14*$M14,0)+IF(ISNUMBER(O14), VLOOKUP(O14/$AH14,F!$A1:$B101,2,1)*O14*$P14*$Q14,0)+IF(ISNUMBER(S14), VLOOKUP(S14/$AH14,F!$A1:$B101,2,1)*S14*$T14*$U14,0)+IF(ISNUMBER(W14), VLOOKUP(W14/$AH14,F!$A1:$B101,2,1)*W14*$X14*$Y14,0)+IF(ISNUMBER(AA14), VLOOKUP(AA14/$AH14,F!$A1:$B101,2,1)*AA14*$AB14*$AC14,0))*IF(ISNUMBER(F14),F14,1)*IF(ISNUMBER(E14),E14,1)</f>
        <v>247.5</v>
      </c>
      <c r="AJ14" s="340">
        <f t="shared" si="18"/>
        <v>15</v>
      </c>
      <c r="AK14" s="341">
        <f>IFERROR(I14*INDEX(F!$P$21:$AB$33, MATCH(G14/$AH14, F!$O$21:$O$33,1), MATCH(E14, F!$P$20:$AB$20,1)), 0 ) +IFERROR( M14*INDEX(F!$P$21:$AB$33, MATCH(K14/$AH14, F!$O$21:$O$33,1), MATCH(E14, F!$P$20:$AB$20,1)),0) +  IFERROR( Q14*INDEX(F!$P$21:$AB$33, MATCH(O14/$AH14, F!$O$21:$O$33,1), MATCH(E14, F!$P$20:$AB$20,1)), 0) + IFERROR( U14*INDEX(F!$P$21:$AB$33, MATCH(S14/$AH14, F!$O$21:$O$33,1), MATCH(E14, F!$P$20:$AB$20,1)),0)  + IFERROR(Y14*INDEX(F!$P$21:$AB$33, MATCH(W14/$AH14, F!$O$21:$O$33,1), MATCH(E14, F!$P$20:$AB$20,1)),0)  + IFERROR( AC14*INDEX(F!$P$21:$AB$33, MATCH(AA14/$AH14, F!$O$21:$O$33,1), MATCH(E14, F!$P$20:$AB$20,1)),)</f>
        <v>6</v>
      </c>
      <c r="AL14" s="1031"/>
      <c r="AM14" s="29"/>
      <c r="AN14" s="29"/>
      <c r="AO14" s="30"/>
    </row>
    <row r="15" spans="1:56" ht="15" customHeight="1" x14ac:dyDescent="0.25">
      <c r="A15" s="1022"/>
      <c r="B15" s="249" t="s">
        <v>814</v>
      </c>
      <c r="C15" s="262" t="s">
        <v>820</v>
      </c>
      <c r="D15" s="230" t="s">
        <v>147</v>
      </c>
      <c r="E15" s="291">
        <v>1.2</v>
      </c>
      <c r="F15" s="342"/>
      <c r="G15" s="343">
        <f t="shared" si="10"/>
        <v>77.5</v>
      </c>
      <c r="H15" s="344">
        <v>6</v>
      </c>
      <c r="I15" s="344">
        <v>3</v>
      </c>
      <c r="J15" s="345">
        <v>0.55000000000000004</v>
      </c>
      <c r="K15" s="343" t="str">
        <f t="shared" si="11"/>
        <v/>
      </c>
      <c r="L15" s="344"/>
      <c r="M15" s="344"/>
      <c r="N15" s="345"/>
      <c r="O15" s="343" t="str">
        <f t="shared" si="12"/>
        <v/>
      </c>
      <c r="P15" s="344"/>
      <c r="Q15" s="344"/>
      <c r="R15" s="345"/>
      <c r="S15" s="343" t="str">
        <f t="shared" si="13"/>
        <v/>
      </c>
      <c r="T15" s="344"/>
      <c r="U15" s="344"/>
      <c r="V15" s="345"/>
      <c r="W15" s="343" t="str">
        <f t="shared" si="14"/>
        <v/>
      </c>
      <c r="X15" s="344"/>
      <c r="Y15" s="344"/>
      <c r="Z15" s="345"/>
      <c r="AA15" s="343" t="str">
        <f t="shared" si="15"/>
        <v/>
      </c>
      <c r="AB15" s="344"/>
      <c r="AC15" s="344"/>
      <c r="AD15" s="345"/>
      <c r="AE15" s="346">
        <f t="shared" si="16"/>
        <v>1395</v>
      </c>
      <c r="AF15" s="347">
        <f t="shared" si="9"/>
        <v>77.5</v>
      </c>
      <c r="AG15" s="348">
        <f t="shared" si="17"/>
        <v>0.5535714285714286</v>
      </c>
      <c r="AH15" s="217">
        <f>AH13*0.8</f>
        <v>140</v>
      </c>
      <c r="AI15" s="349">
        <f xml:space="preserve"> ( IF(ISNUMBER(G15), VLOOKUP(G15/$AH15,F!$A1:$B101,2,1)*G15*$H15*$I15,0)+IF(ISNUMBER(K15), VLOOKUP(K15/$AH15,F!$A1:$B101,2,1)*K15*$L15*$M15,0)+IF(ISNUMBER(O15), VLOOKUP(O15/$AH15,F!$A1:$B101,2,1)*O15*$P15*$Q15,0)+IF(ISNUMBER(S15), VLOOKUP(S15/$AH15,F!$A1:$B101,2,1)*S15*$T15*$U15,0)+IF(ISNUMBER(W15), VLOOKUP(W15/$AH15,F!$A1:$B101,2,1)*W15*$X15*$Y15,0)+IF(ISNUMBER(AA15), VLOOKUP(AA15/$AH15,F!$A1:$B101,2,1)*AA15*$AB15*$AC15,0))*IF(ISNUMBER(F15),F15,1)*IF(ISNUMBER(E15),E15,1)</f>
        <v>970.91999999999985</v>
      </c>
      <c r="AJ15" s="350">
        <f t="shared" si="18"/>
        <v>18</v>
      </c>
      <c r="AK15" s="351">
        <f>IFERROR(I15*INDEX(F!$P$21:$AB$33, MATCH(G15/$AH15, F!$O$21:$O$33,1), MATCH(E15, F!$P$20:$AB$20,1)), 0 ) +IFERROR( M15*INDEX(F!$P$21:$AB$33, MATCH(K15/$AH15, F!$O$21:$O$33,1), MATCH(E15, F!$P$20:$AB$20,1)),0) +  IFERROR( Q15*INDEX(F!$P$21:$AB$33, MATCH(O15/$AH15, F!$O$21:$O$33,1), MATCH(E15, F!$P$20:$AB$20,1)), 0) + IFERROR( U15*INDEX(F!$P$21:$AB$33, MATCH(S15/$AH15, F!$O$21:$O$33,1), MATCH(E15, F!$P$20:$AB$20,1)),0)  + IFERROR(Y15*INDEX(F!$P$21:$AB$33, MATCH(W15/$AH15, F!$O$21:$O$33,1), MATCH(E15, F!$P$20:$AB$20,1)),0)  + IFERROR( AC15*INDEX(F!$P$21:$AB$33, MATCH(AA15/$AH15, F!$O$21:$O$33,1), MATCH(E15, F!$P$20:$AB$20,1)),)</f>
        <v>12</v>
      </c>
      <c r="AL15" s="1031"/>
      <c r="AM15" s="29"/>
      <c r="AN15" s="29"/>
      <c r="AO15" s="30"/>
    </row>
    <row r="16" spans="1:56" ht="15.75" customHeight="1" x14ac:dyDescent="0.25">
      <c r="A16" s="1022"/>
      <c r="B16" s="248" t="s">
        <v>815</v>
      </c>
      <c r="C16" s="261" t="s">
        <v>819</v>
      </c>
      <c r="D16" s="229" t="s">
        <v>126</v>
      </c>
      <c r="E16" s="291">
        <v>0.8</v>
      </c>
      <c r="F16" s="332"/>
      <c r="G16" s="333">
        <f t="shared" si="10"/>
        <v>37.5</v>
      </c>
      <c r="H16" s="334">
        <v>4</v>
      </c>
      <c r="I16" s="334">
        <v>4</v>
      </c>
      <c r="J16" s="335">
        <v>0.45</v>
      </c>
      <c r="K16" s="333" t="str">
        <f t="shared" si="11"/>
        <v/>
      </c>
      <c r="L16" s="334"/>
      <c r="M16" s="334"/>
      <c r="N16" s="335"/>
      <c r="O16" s="333" t="str">
        <f t="shared" si="12"/>
        <v/>
      </c>
      <c r="P16" s="334"/>
      <c r="Q16" s="334"/>
      <c r="R16" s="335"/>
      <c r="S16" s="333" t="str">
        <f t="shared" si="13"/>
        <v/>
      </c>
      <c r="T16" s="334"/>
      <c r="U16" s="334"/>
      <c r="V16" s="335"/>
      <c r="W16" s="333" t="str">
        <f t="shared" si="14"/>
        <v/>
      </c>
      <c r="X16" s="334"/>
      <c r="Y16" s="334"/>
      <c r="Z16" s="335"/>
      <c r="AA16" s="333" t="str">
        <f t="shared" si="15"/>
        <v/>
      </c>
      <c r="AB16" s="334"/>
      <c r="AC16" s="334"/>
      <c r="AD16" s="335"/>
      <c r="AE16" s="336">
        <f t="shared" si="16"/>
        <v>600</v>
      </c>
      <c r="AF16" s="337">
        <f t="shared" si="9"/>
        <v>37.5</v>
      </c>
      <c r="AG16" s="338">
        <f t="shared" si="17"/>
        <v>0.44642857142857145</v>
      </c>
      <c r="AH16" s="217">
        <f>AH5*0.6</f>
        <v>84</v>
      </c>
      <c r="AI16" s="339">
        <f xml:space="preserve"> ( IF(ISNUMBER(G16), VLOOKUP(G16/$AH16,F!$A1:$B101,2,1)*G16*$H16*$I16,0)+IF(ISNUMBER(K16), VLOOKUP(K16/$AH16,F!$A1:$B101,2,1)*K16*$L16*$M16,0)+IF(ISNUMBER(O16), VLOOKUP(O16/$AH16,F!$A1:$B101,2,1)*O16*$P16*$Q16,0)+IF(ISNUMBER(S16), VLOOKUP(S16/$AH16,F!$A1:$B101,2,1)*S16*$T16*$U16,0)+IF(ISNUMBER(W16), VLOOKUP(W16/$AH16,F!$A1:$B101,2,1)*W16*$X16*$Y16,0)+IF(ISNUMBER(AA16), VLOOKUP(AA16/$AH16,F!$A1:$B101,2,1)*AA16*$AB16*$AC16,0))*IF(ISNUMBER(F16),F16,1)*IF(ISNUMBER(E16),E16,1)</f>
        <v>192</v>
      </c>
      <c r="AJ16" s="340">
        <f>H16*I16+L16*M16+P16*Q16+T16*U16+X16*Y16+AB16*AC16</f>
        <v>16</v>
      </c>
      <c r="AK16" s="341">
        <f>IFERROR(I16*INDEX(F!$P$21:$AB$33, MATCH(G16/$AH16, F!$O$21:$O$33,1), MATCH(E16, F!$P$20:$AB$20,1)), 0 ) +IFERROR( M16*INDEX(F!$P$21:$AB$33, MATCH(K16/$AH16, F!$O$21:$O$33,1), MATCH(E16, F!$P$20:$AB$20,1)),0) +  IFERROR( Q16*INDEX(F!$P$21:$AB$33, MATCH(O16/$AH16, F!$O$21:$O$33,1), MATCH(E16, F!$P$20:$AB$20,1)), 0) + IFERROR( U16*INDEX(F!$P$21:$AB$33, MATCH(S16/$AH16, F!$O$21:$O$33,1), MATCH(E16, F!$P$20:$AB$20,1)),0)  + IFERROR(Y16*INDEX(F!$P$21:$AB$33, MATCH(W16/$AH16, F!$O$21:$O$33,1), MATCH(E16, F!$P$20:$AB$20,1)),0)  + IFERROR( AC16*INDEX(F!$P$21:$AB$33, MATCH(AA16/$AH16, F!$O$21:$O$33,1), MATCH(E16, F!$P$20:$AB$20,1)),)</f>
        <v>7.2</v>
      </c>
      <c r="AL16" s="1031"/>
      <c r="AM16" s="29"/>
      <c r="AN16" s="29"/>
      <c r="AO16" s="30"/>
    </row>
    <row r="17" spans="1:41" ht="15" customHeight="1" x14ac:dyDescent="0.25">
      <c r="A17" s="1022"/>
      <c r="B17" s="249" t="s">
        <v>815</v>
      </c>
      <c r="C17" s="262" t="s">
        <v>818</v>
      </c>
      <c r="D17" s="230" t="s">
        <v>125</v>
      </c>
      <c r="E17" s="291">
        <v>1</v>
      </c>
      <c r="F17" s="342"/>
      <c r="G17" s="343">
        <f t="shared" si="10"/>
        <v>52.5</v>
      </c>
      <c r="H17" s="344">
        <v>6</v>
      </c>
      <c r="I17" s="344">
        <v>3</v>
      </c>
      <c r="J17" s="345">
        <v>0.45</v>
      </c>
      <c r="K17" s="343" t="str">
        <f t="shared" si="11"/>
        <v/>
      </c>
      <c r="L17" s="344"/>
      <c r="M17" s="344"/>
      <c r="N17" s="345"/>
      <c r="O17" s="343" t="str">
        <f t="shared" si="12"/>
        <v/>
      </c>
      <c r="P17" s="344"/>
      <c r="Q17" s="344"/>
      <c r="R17" s="345"/>
      <c r="S17" s="343" t="str">
        <f t="shared" si="13"/>
        <v/>
      </c>
      <c r="T17" s="344"/>
      <c r="U17" s="344"/>
      <c r="V17" s="345"/>
      <c r="W17" s="343" t="str">
        <f t="shared" si="14"/>
        <v/>
      </c>
      <c r="X17" s="344"/>
      <c r="Y17" s="344"/>
      <c r="Z17" s="345"/>
      <c r="AA17" s="343" t="str">
        <f t="shared" si="15"/>
        <v/>
      </c>
      <c r="AB17" s="344"/>
      <c r="AC17" s="344"/>
      <c r="AD17" s="345"/>
      <c r="AE17" s="346">
        <f t="shared" si="16"/>
        <v>945</v>
      </c>
      <c r="AF17" s="347">
        <f t="shared" si="9"/>
        <v>52.5</v>
      </c>
      <c r="AG17" s="348">
        <f t="shared" si="17"/>
        <v>0.44117647058823528</v>
      </c>
      <c r="AH17" s="217">
        <f>AH5*0.85</f>
        <v>119</v>
      </c>
      <c r="AI17" s="349">
        <f xml:space="preserve"> ( IF(ISNUMBER(G17), VLOOKUP(G17/$AH17,F!$A1:$B101,2,1)*G17*$H17*$I17,0)+IF(ISNUMBER(K17), VLOOKUP(K17/$AH17,F!$A1:$B101,2,1)*K17*$L17*$M17,0)+IF(ISNUMBER(O17), VLOOKUP(O17/$AH17,F!$A1:$B101,2,1)*O17*$P17*$Q17,0)+IF(ISNUMBER(S17), VLOOKUP(S17/$AH17,F!$A1:$B101,2,1)*S17*$T17*$U17,0)+IF(ISNUMBER(W17), VLOOKUP(W17/$AH17,F!$A1:$B101,2,1)*W17*$X17*$Y17,0)+IF(ISNUMBER(AA17), VLOOKUP(AA17/$AH17,F!$A1:$B101,2,1)*AA17*$AB17*$AC17,0))*IF(ISNUMBER(F17),F17,1)*IF(ISNUMBER(E17),E17,1)</f>
        <v>378</v>
      </c>
      <c r="AJ17" s="350">
        <f t="shared" ref="AJ17:AJ20" si="19">H17*I17+L17*M17+P17*Q17+T17*U17+X17*Y17+AB17*AC17</f>
        <v>18</v>
      </c>
      <c r="AK17" s="351">
        <f>IFERROR(I17*INDEX(F!$P$21:$AB$33, MATCH(G17/$AH17, F!$O$21:$O$33,1), MATCH(E17, F!$P$20:$AB$20,1)), 0 ) +IFERROR( M17*INDEX(F!$P$21:$AB$33, MATCH(K17/$AH17, F!$O$21:$O$33,1), MATCH(E17, F!$P$20:$AB$20,1)),0) +  IFERROR( Q17*INDEX(F!$P$21:$AB$33, MATCH(O17/$AH17, F!$O$21:$O$33,1), MATCH(E17, F!$P$20:$AB$20,1)), 0) + IFERROR( U17*INDEX(F!$P$21:$AB$33, MATCH(S17/$AH17, F!$O$21:$O$33,1), MATCH(E17, F!$P$20:$AB$20,1)),0)  + IFERROR(Y17*INDEX(F!$P$21:$AB$33, MATCH(W17/$AH17, F!$O$21:$O$33,1), MATCH(E17, F!$P$20:$AB$20,1)),0)  + IFERROR( AC17*INDEX(F!$P$21:$AB$33, MATCH(AA17/$AH17, F!$O$21:$O$33,1), MATCH(E17, F!$P$20:$AB$20,1)),)</f>
        <v>6</v>
      </c>
      <c r="AL17" s="1031"/>
      <c r="AM17" s="219"/>
      <c r="AN17" s="219"/>
      <c r="AO17" s="219"/>
    </row>
    <row r="18" spans="1:41" ht="15" hidden="1" customHeight="1" x14ac:dyDescent="0.25">
      <c r="A18" s="1022"/>
      <c r="B18" s="248"/>
      <c r="C18" s="261"/>
      <c r="D18" s="229"/>
      <c r="E18" s="291"/>
      <c r="F18" s="332"/>
      <c r="G18" s="333" t="str">
        <f t="shared" si="10"/>
        <v/>
      </c>
      <c r="H18" s="334"/>
      <c r="I18" s="334"/>
      <c r="J18" s="335"/>
      <c r="K18" s="333" t="str">
        <f t="shared" si="11"/>
        <v/>
      </c>
      <c r="L18" s="334"/>
      <c r="M18" s="334"/>
      <c r="N18" s="335"/>
      <c r="O18" s="333" t="str">
        <f t="shared" si="12"/>
        <v/>
      </c>
      <c r="P18" s="334"/>
      <c r="Q18" s="334"/>
      <c r="R18" s="335"/>
      <c r="S18" s="333" t="str">
        <f t="shared" si="13"/>
        <v/>
      </c>
      <c r="T18" s="334"/>
      <c r="U18" s="334"/>
      <c r="V18" s="335"/>
      <c r="W18" s="333" t="str">
        <f t="shared" si="14"/>
        <v/>
      </c>
      <c r="X18" s="334"/>
      <c r="Y18" s="334"/>
      <c r="Z18" s="335"/>
      <c r="AA18" s="333" t="str">
        <f t="shared" si="15"/>
        <v/>
      </c>
      <c r="AB18" s="334"/>
      <c r="AC18" s="334"/>
      <c r="AD18" s="335"/>
      <c r="AE18" s="336">
        <f t="shared" si="16"/>
        <v>0</v>
      </c>
      <c r="AF18" s="337">
        <f t="shared" si="9"/>
        <v>0</v>
      </c>
      <c r="AG18" s="338">
        <f t="shared" si="17"/>
        <v>0</v>
      </c>
      <c r="AH18" s="217"/>
      <c r="AI18" s="339">
        <f xml:space="preserve"> ( IF(ISNUMBER(G18), VLOOKUP(G18/$AH18,F!$A1:$B101,2,1)*G18*$H18*$I18,0)+IF(ISNUMBER(K18), VLOOKUP(K18/$AH18,F!$A1:$B101,2,1)*K18*$L18*$M18,0)+IF(ISNUMBER(O18), VLOOKUP(O18/$AH18,F!$A1:$B101,2,1)*O18*$P18*$Q18,0)+IF(ISNUMBER(S18), VLOOKUP(S18/$AH18,F!$A1:$B101,2,1)*S18*$T18*$U18,0)+IF(ISNUMBER(W18), VLOOKUP(W18/$AH18,F!$A1:$B101,2,1)*W18*$X18*$Y18,0)+IF(ISNUMBER(AA18), VLOOKUP(AA18/$AH18,F!$A1:$B101,2,1)*AA18*$AB18*$AC18,0))*IF(ISNUMBER(F18),F18,1)*IF(ISNUMBER(E18),E18,1)</f>
        <v>0</v>
      </c>
      <c r="AJ18" s="340">
        <f t="shared" si="19"/>
        <v>0</v>
      </c>
      <c r="AK18" s="341">
        <f>IFERROR(I18*INDEX(F!$P$21:$AB$33, MATCH(G18/$AH18, F!$O$21:$O$33,1), MATCH(E18, F!$P$20:$AB$20,1)), 0 ) +IFERROR( M18*INDEX(F!$P$21:$AB$33, MATCH(K18/$AH18, F!$O$21:$O$33,1), MATCH(E18, F!$P$20:$AB$20,1)),0) +  IFERROR( Q18*INDEX(F!$P$21:$AB$33, MATCH(O18/$AH18, F!$O$21:$O$33,1), MATCH(E18, F!$P$20:$AB$20,1)), 0) + IFERROR( U18*INDEX(F!$P$21:$AB$33, MATCH(S18/$AH18, F!$O$21:$O$33,1), MATCH(E18, F!$P$20:$AB$20,1)),0)  + IFERROR(Y18*INDEX(F!$P$21:$AB$33, MATCH(W18/$AH18, F!$O$21:$O$33,1), MATCH(E18, F!$P$20:$AB$20,1)),0)  + IFERROR( AC18*INDEX(F!$P$21:$AB$33, MATCH(AA18/$AH18, F!$O$21:$O$33,1), MATCH(E18, F!$P$20:$AB$20,1)),)</f>
        <v>0</v>
      </c>
      <c r="AL18" s="1031"/>
      <c r="AM18" s="219"/>
      <c r="AN18" s="219"/>
      <c r="AO18" s="219"/>
    </row>
    <row r="19" spans="1:41" ht="15" hidden="1" customHeight="1" x14ac:dyDescent="0.25">
      <c r="A19" s="1022"/>
      <c r="B19" s="249"/>
      <c r="C19" s="262"/>
      <c r="D19" s="230"/>
      <c r="E19" s="291"/>
      <c r="F19" s="342"/>
      <c r="G19" s="343" t="str">
        <f t="shared" si="10"/>
        <v/>
      </c>
      <c r="H19" s="344"/>
      <c r="I19" s="344"/>
      <c r="J19" s="345"/>
      <c r="K19" s="343" t="str">
        <f t="shared" si="11"/>
        <v/>
      </c>
      <c r="L19" s="344"/>
      <c r="M19" s="344"/>
      <c r="N19" s="345"/>
      <c r="O19" s="343" t="str">
        <f t="shared" si="12"/>
        <v/>
      </c>
      <c r="P19" s="344"/>
      <c r="Q19" s="344"/>
      <c r="R19" s="345"/>
      <c r="S19" s="343" t="str">
        <f t="shared" si="13"/>
        <v/>
      </c>
      <c r="T19" s="344"/>
      <c r="U19" s="344"/>
      <c r="V19" s="345"/>
      <c r="W19" s="343" t="str">
        <f t="shared" si="14"/>
        <v/>
      </c>
      <c r="X19" s="344"/>
      <c r="Y19" s="344"/>
      <c r="Z19" s="345"/>
      <c r="AA19" s="343" t="str">
        <f t="shared" si="15"/>
        <v/>
      </c>
      <c r="AB19" s="344"/>
      <c r="AC19" s="344"/>
      <c r="AD19" s="345"/>
      <c r="AE19" s="346">
        <f t="shared" si="16"/>
        <v>0</v>
      </c>
      <c r="AF19" s="347">
        <f t="shared" si="9"/>
        <v>0</v>
      </c>
      <c r="AG19" s="348">
        <f t="shared" si="17"/>
        <v>0</v>
      </c>
      <c r="AH19" s="217"/>
      <c r="AI19" s="349">
        <f xml:space="preserve"> ( IF(ISNUMBER(G19), VLOOKUP(G19/$AH19,F!$A1:$B101,2,1)*G19*$H19*$I19,0)+IF(ISNUMBER(K19), VLOOKUP(K19/$AH19,F!$A1:$B101,2,1)*K19*$L19*$M19,0)+IF(ISNUMBER(O19), VLOOKUP(O19/$AH19,F!$A1:$B101,2,1)*O19*$P19*$Q19,0)+IF(ISNUMBER(S19), VLOOKUP(S19/$AH19,F!$A1:$B101,2,1)*S19*$T19*$U19,0)+IF(ISNUMBER(W19), VLOOKUP(W19/$AH19,F!$A1:$B101,2,1)*W19*$X19*$Y19,0)+IF(ISNUMBER(AA19), VLOOKUP(AA19/$AH19,F!$A1:$B101,2,1)*AA19*$AB19*$AC19,0))*IF(ISNUMBER(F19),F19,1)*IF(ISNUMBER(E19),E19,1)</f>
        <v>0</v>
      </c>
      <c r="AJ19" s="350">
        <f t="shared" si="19"/>
        <v>0</v>
      </c>
      <c r="AK19" s="351">
        <f>IFERROR(I19*INDEX(F!$P$21:$AB$33, MATCH(G19/$AH19, F!$O$21:$O$33,1), MATCH(E19, F!$P$20:$AB$20,1)), 0 ) +IFERROR( M19*INDEX(F!$P$21:$AB$33, MATCH(K19/$AH19, F!$O$21:$O$33,1), MATCH(E19, F!$P$20:$AB$20,1)),0) +  IFERROR( Q19*INDEX(F!$P$21:$AB$33, MATCH(O19/$AH19, F!$O$21:$O$33,1), MATCH(E19, F!$P$20:$AB$20,1)), 0) + IFERROR( U19*INDEX(F!$P$21:$AB$33, MATCH(S19/$AH19, F!$O$21:$O$33,1), MATCH(E19, F!$P$20:$AB$20,1)),0)  + IFERROR(Y19*INDEX(F!$P$21:$AB$33, MATCH(W19/$AH19, F!$O$21:$O$33,1), MATCH(E19, F!$P$20:$AB$20,1)),0)  + IFERROR( AC19*INDEX(F!$P$21:$AB$33, MATCH(AA19/$AH19, F!$O$21:$O$33,1), MATCH(E19, F!$P$20:$AB$20,1)),)</f>
        <v>0</v>
      </c>
      <c r="AL19" s="1031"/>
      <c r="AM19" s="219"/>
      <c r="AN19" s="219"/>
      <c r="AO19" s="219"/>
    </row>
    <row r="20" spans="1:41" ht="15" hidden="1" customHeight="1" x14ac:dyDescent="0.25">
      <c r="A20" s="1022"/>
      <c r="B20" s="248"/>
      <c r="C20" s="261"/>
      <c r="D20" s="231"/>
      <c r="E20" s="291"/>
      <c r="F20" s="332"/>
      <c r="G20" s="333" t="str">
        <f t="shared" si="10"/>
        <v/>
      </c>
      <c r="H20" s="334"/>
      <c r="I20" s="334"/>
      <c r="J20" s="335"/>
      <c r="K20" s="333" t="str">
        <f t="shared" si="11"/>
        <v/>
      </c>
      <c r="L20" s="334"/>
      <c r="M20" s="334"/>
      <c r="N20" s="335"/>
      <c r="O20" s="333" t="str">
        <f t="shared" si="12"/>
        <v/>
      </c>
      <c r="P20" s="334"/>
      <c r="Q20" s="334"/>
      <c r="R20" s="335"/>
      <c r="S20" s="333" t="str">
        <f t="shared" si="13"/>
        <v/>
      </c>
      <c r="T20" s="334"/>
      <c r="U20" s="334"/>
      <c r="V20" s="335"/>
      <c r="W20" s="333" t="str">
        <f t="shared" si="14"/>
        <v/>
      </c>
      <c r="X20" s="334"/>
      <c r="Y20" s="334"/>
      <c r="Z20" s="335"/>
      <c r="AA20" s="333" t="str">
        <f t="shared" si="15"/>
        <v/>
      </c>
      <c r="AB20" s="334"/>
      <c r="AC20" s="334"/>
      <c r="AD20" s="335"/>
      <c r="AE20" s="336">
        <f t="shared" si="16"/>
        <v>0</v>
      </c>
      <c r="AF20" s="337">
        <f t="shared" si="9"/>
        <v>0</v>
      </c>
      <c r="AG20" s="338">
        <f t="shared" si="17"/>
        <v>0</v>
      </c>
      <c r="AH20" s="217"/>
      <c r="AI20" s="339">
        <f xml:space="preserve"> ( IF(ISNUMBER(G20), VLOOKUP(G20/$AH20,F!$A1:$B101,2,1)*G20*$H20*$I20,0)+IF(ISNUMBER(K20), VLOOKUP(K20/$AH20,F!$A1:$B101,2,1)*K20*$L20*$M20,0)+IF(ISNUMBER(O20), VLOOKUP(O20/$AH20,F!$A1:$B101,2,1)*O20*$P20*$Q20,0)+IF(ISNUMBER(S20), VLOOKUP(S20/$AH20,F!$A1:$B101,2,1)*S20*$T20*$U20,0)+IF(ISNUMBER(W20), VLOOKUP(W20/$AH20,F!$A1:$B101,2,1)*W20*$X20*$Y20,0)+IF(ISNUMBER(AA20), VLOOKUP(AA20/$AH20,F!$A1:$B101,2,1)*AA20*$AB20*$AC20,0))*IF(ISNUMBER(F20),F20,1)*IF(ISNUMBER(E20),E20,1)</f>
        <v>0</v>
      </c>
      <c r="AJ20" s="340">
        <f t="shared" si="19"/>
        <v>0</v>
      </c>
      <c r="AK20" s="341">
        <f>IFERROR(I20*INDEX(F!$P$21:$AB$33, MATCH(G20/$AH20, F!$O$21:$O$33,1), MATCH(E20, F!$P$20:$AB$20,1)), 0 ) +IFERROR( M20*INDEX(F!$P$21:$AB$33, MATCH(K20/$AH20, F!$O$21:$O$33,1), MATCH(E20, F!$P$20:$AB$20,1)),0) +  IFERROR( Q20*INDEX(F!$P$21:$AB$33, MATCH(O20/$AH20, F!$O$21:$O$33,1), MATCH(E20, F!$P$20:$AB$20,1)), 0) + IFERROR( U20*INDEX(F!$P$21:$AB$33, MATCH(S20/$AH20, F!$O$21:$O$33,1), MATCH(E20, F!$P$20:$AB$20,1)),0)  + IFERROR(Y20*INDEX(F!$P$21:$AB$33, MATCH(W20/$AH20, F!$O$21:$O$33,1), MATCH(E20, F!$P$20:$AB$20,1)),0)  + IFERROR( AC20*INDEX(F!$P$21:$AB$33, MATCH(AA20/$AH20, F!$O$21:$O$33,1), MATCH(E20, F!$P$20:$AB$20,1)),)</f>
        <v>0</v>
      </c>
      <c r="AL20" s="1031"/>
      <c r="AM20" s="219"/>
      <c r="AN20" s="219"/>
      <c r="AO20" s="219"/>
    </row>
    <row r="21" spans="1:41" ht="15.75" customHeight="1" thickBot="1" x14ac:dyDescent="0.3">
      <c r="A21" s="1023"/>
      <c r="B21" s="250"/>
      <c r="C21" s="263"/>
      <c r="D21" s="215"/>
      <c r="E21" s="352">
        <f>ROUND(IFERROR(SUMPRODUCT(AJ13:AJ20,E13:E20)/AJ21,0),3)</f>
        <v>1.093</v>
      </c>
      <c r="F21" s="353"/>
      <c r="G21" s="354"/>
      <c r="H21" s="355"/>
      <c r="I21" s="355"/>
      <c r="J21" s="356"/>
      <c r="K21" s="354"/>
      <c r="L21" s="355"/>
      <c r="M21" s="355"/>
      <c r="N21" s="356"/>
      <c r="O21" s="354"/>
      <c r="P21" s="355"/>
      <c r="Q21" s="355"/>
      <c r="R21" s="356"/>
      <c r="S21" s="354"/>
      <c r="T21" s="355"/>
      <c r="U21" s="355"/>
      <c r="V21" s="356"/>
      <c r="W21" s="354"/>
      <c r="X21" s="355"/>
      <c r="Y21" s="355"/>
      <c r="Z21" s="356"/>
      <c r="AA21" s="354"/>
      <c r="AB21" s="355"/>
      <c r="AC21" s="355"/>
      <c r="AD21" s="356"/>
      <c r="AE21" s="357">
        <f>SUM(AE13:AE20)</f>
        <v>5835</v>
      </c>
      <c r="AF21" s="358">
        <f t="shared" si="9"/>
        <v>67.848837209302332</v>
      </c>
      <c r="AG21" s="391">
        <f>IFERROR(  SUMPRODUCT(AG13:AG20,AJ13:AJ20)/AJ21,0)</f>
        <v>0.49732264999022868</v>
      </c>
      <c r="AH21" s="359"/>
      <c r="AI21" s="360">
        <f>SUM(AI13:AI20)</f>
        <v>4178.2199999999993</v>
      </c>
      <c r="AJ21" s="360">
        <f>SUM(AJ13:AJ20)</f>
        <v>86</v>
      </c>
      <c r="AK21" s="361">
        <f>IF(SUM(AK13:AK20)=0,TIME(,0,),TIME(,SUM(AK13:AK20)+F!$V$37,))</f>
        <v>5.5555555555555552E-2</v>
      </c>
      <c r="AL21" s="1032"/>
      <c r="AM21" s="219"/>
      <c r="AN21" s="219"/>
      <c r="AO21" s="219"/>
    </row>
    <row r="22" spans="1:41" x14ac:dyDescent="0.25">
      <c r="A22" s="232">
        <f>A23</f>
        <v>43783</v>
      </c>
      <c r="B22" s="251" t="s">
        <v>816</v>
      </c>
      <c r="C22" s="264" t="s">
        <v>818</v>
      </c>
      <c r="D22" s="233" t="s">
        <v>120</v>
      </c>
      <c r="E22" s="280">
        <v>1</v>
      </c>
      <c r="F22" s="362"/>
      <c r="G22" s="363">
        <f t="shared" ref="G22:G29" si="20">IF(J22&lt;&gt;0, IFERROR(IF( $F22=2,  MROUND($AH22*J22,1),    IF( OR($F22="",$F22=1),   MROUND($AH22*J22,2.5),  MROUND($AH22*J22, 0.1))), "" ), "")</f>
        <v>70</v>
      </c>
      <c r="H22" s="364">
        <v>6</v>
      </c>
      <c r="I22" s="364">
        <v>1</v>
      </c>
      <c r="J22" s="365">
        <v>0.5</v>
      </c>
      <c r="K22" s="363">
        <f t="shared" ref="K22:K29" si="21">IF(N22&lt;&gt;0, IFERROR(IF( $F22=2,  MROUND($AH22*N22,1),    IF( OR($F22="",$F22=1),   MROUND($AH22*N22,2.5),  MROUND($AH22*N22, 0.1))), "" ), "")</f>
        <v>85</v>
      </c>
      <c r="L22" s="364">
        <v>5</v>
      </c>
      <c r="M22" s="364">
        <v>1</v>
      </c>
      <c r="N22" s="365">
        <v>0.6</v>
      </c>
      <c r="O22" s="363">
        <f t="shared" ref="O22:O29" si="22">IF(R22&lt;&gt;0, IFERROR(IF( $F22=2,  MROUND($AH22*R22,1),    IF( OR($F22="",$F22=1),   MROUND($AH22*R22,2.5),  MROUND($AH22*R22, 0.1))), "" ), "")</f>
        <v>97.5</v>
      </c>
      <c r="P22" s="364">
        <v>4</v>
      </c>
      <c r="Q22" s="364">
        <v>5</v>
      </c>
      <c r="R22" s="365">
        <v>0.7</v>
      </c>
      <c r="S22" s="363" t="str">
        <f t="shared" ref="S22:S29" si="23">IF(V22&lt;&gt;0, IFERROR(IF( $F22=2,  MROUND($AH22*V22,1),    IF( OR($F22="",$F22=1),   MROUND($AH22*V22,2.5),  MROUND($AH22*V22, 0.1))), "" ), "")</f>
        <v/>
      </c>
      <c r="T22" s="364"/>
      <c r="U22" s="364"/>
      <c r="V22" s="365"/>
      <c r="W22" s="363" t="str">
        <f t="shared" ref="W22:W29" si="24">IF(Z22&lt;&gt;0, IFERROR(IF( $F22=2,  MROUND($AH22*Z22,1),    IF( OR($F22="",$F22=1),   MROUND($AH22*Z22,2.5),  MROUND($AH22*Z22, 0.1))), "" ), "")</f>
        <v/>
      </c>
      <c r="X22" s="364"/>
      <c r="Y22" s="364"/>
      <c r="Z22" s="365"/>
      <c r="AA22" s="363" t="str">
        <f t="shared" ref="AA22:AA29" si="25">IF(AD22&lt;&gt;0, IFERROR(IF( $F22=2,  MROUND($AH22*AD22,1),    IF( OR($F22="",$F22=1),   MROUND($AH22*AD22,2.5),  MROUND($AH22*AD22, 0.1))), "" ), "")</f>
        <v/>
      </c>
      <c r="AB22" s="364"/>
      <c r="AC22" s="364"/>
      <c r="AD22" s="365"/>
      <c r="AE22" s="366">
        <f t="shared" ref="AE22:AE29" si="26">(IF(ISNUMBER(G22),G22,0)*H22*I22+IF(ISNUMBER(K22),K22,1)*L22*M22+IF(ISNUMBER(O22),O22,1)*P22*Q22+IF(ISNUMBER(S22),S22,1)*T22*U22+IF(ISNUMBER(W22),W22,1)*X22*Y22+IF(ISNUMBER(AA22),AA22,1)*AB22*AC22)*IF(ISNUMBER(F22),F22,1)</f>
        <v>2795</v>
      </c>
      <c r="AF22" s="367">
        <f t="shared" si="9"/>
        <v>90.161290322580641</v>
      </c>
      <c r="AG22" s="368">
        <f t="shared" ref="AG22:AG29" si="27">IFERROR((AF22/(AH22*IF(ISNUMBER(F22),F22,1))),0)</f>
        <v>0.64400921658986177</v>
      </c>
      <c r="AH22" s="216">
        <f>AH14</f>
        <v>140</v>
      </c>
      <c r="AI22" s="369">
        <f xml:space="preserve"> ( IF(ISNUMBER(G22), VLOOKUP(G22/$AH22,F!$A1:$B101,2,1)*G22*$H22*$I22,0)+IF(ISNUMBER(K22), VLOOKUP(K22/$AH22,F!$A1:$B101,2,1)*K22*$L22*$M22,0)+IF(ISNUMBER(O22), VLOOKUP(O22/$AH22,F!$A1:$B101,2,1)*O22*$P22*$Q22,0)+IF(ISNUMBER(S22), VLOOKUP(S22/$AH22,F!$A1:$B101,2,1)*S22*$T22*$U22,0)+IF(ISNUMBER(W22), VLOOKUP(W22/$AH22,F!$A1:$B101,2,1)*W22*$X22*$Y22,0)+IF(ISNUMBER(AA22), VLOOKUP(AA22/$AH22,F!$A1:$B101,2,1)*AA22*$AB22*$AC22,0))*IF(ISNUMBER(F22),F22,1)*IF(ISNUMBER(E22),E22,1)</f>
        <v>2243</v>
      </c>
      <c r="AJ22" s="370">
        <f t="shared" ref="AJ22:AJ24" si="28">H22*I22+L22*M22+P22*Q22+T22*U22+X22*Y22+AB22*AC22</f>
        <v>31</v>
      </c>
      <c r="AK22" s="371">
        <f>IFERROR(I22*INDEX(F!$P$21:$AB$33, MATCH(G22/$AH22, F!$O$21:$O$33,1), MATCH(E22, F!$P$20:$AB$20,1)), 0 ) +IFERROR( M22*INDEX(F!$P$21:$AB$33, MATCH(K22/$AH22, F!$O$21:$O$33,1), MATCH(E22, F!$P$20:$AB$20,1)),0) +  IFERROR( Q22*INDEX(F!$P$21:$AB$33, MATCH(O22/$AH22, F!$O$21:$O$33,1), MATCH(E22, F!$P$20:$AB$20,1)), 0) + IFERROR( U22*INDEX(F!$P$21:$AB$33, MATCH(S22/$AH22, F!$O$21:$O$33,1), MATCH(E22, F!$P$20:$AB$20,1)),0)  + IFERROR(Y22*INDEX(F!$P$21:$AB$33, MATCH(W22/$AH22, F!$O$21:$O$33,1), MATCH(E22, F!$P$20:$AB$20,1)),0)  + IFERROR( AC22*INDEX(F!$P$21:$AB$33, MATCH(AA22/$AH22, F!$O$21:$O$33,1), MATCH(E22, F!$P$20:$AB$20,1)),)</f>
        <v>20</v>
      </c>
      <c r="AL22" s="1030" t="s">
        <v>823</v>
      </c>
      <c r="AM22" s="29"/>
      <c r="AN22" s="29"/>
      <c r="AO22" s="30"/>
    </row>
    <row r="23" spans="1:41" ht="15" customHeight="1" x14ac:dyDescent="0.25">
      <c r="A23" s="1019">
        <v>43783</v>
      </c>
      <c r="B23" s="249" t="s">
        <v>815</v>
      </c>
      <c r="C23" s="262" t="s">
        <v>818</v>
      </c>
      <c r="D23" s="230" t="s">
        <v>809</v>
      </c>
      <c r="E23" s="291">
        <v>0.8</v>
      </c>
      <c r="F23" s="342">
        <v>2</v>
      </c>
      <c r="G23" s="343">
        <f t="shared" si="20"/>
        <v>22</v>
      </c>
      <c r="H23" s="344">
        <v>6</v>
      </c>
      <c r="I23" s="344">
        <v>3</v>
      </c>
      <c r="J23" s="345">
        <v>0.5</v>
      </c>
      <c r="K23" s="343" t="str">
        <f t="shared" si="21"/>
        <v/>
      </c>
      <c r="L23" s="344"/>
      <c r="M23" s="344"/>
      <c r="N23" s="345"/>
      <c r="O23" s="343" t="str">
        <f t="shared" si="22"/>
        <v/>
      </c>
      <c r="P23" s="344"/>
      <c r="Q23" s="344"/>
      <c r="R23" s="345"/>
      <c r="S23" s="343" t="str">
        <f t="shared" si="23"/>
        <v/>
      </c>
      <c r="T23" s="344"/>
      <c r="U23" s="344"/>
      <c r="V23" s="345"/>
      <c r="W23" s="343" t="str">
        <f t="shared" si="24"/>
        <v/>
      </c>
      <c r="X23" s="344"/>
      <c r="Y23" s="344"/>
      <c r="Z23" s="345"/>
      <c r="AA23" s="343" t="str">
        <f t="shared" si="25"/>
        <v/>
      </c>
      <c r="AB23" s="344"/>
      <c r="AC23" s="344"/>
      <c r="AD23" s="345"/>
      <c r="AE23" s="346">
        <f t="shared" si="26"/>
        <v>792</v>
      </c>
      <c r="AF23" s="347">
        <f t="shared" si="9"/>
        <v>44</v>
      </c>
      <c r="AG23" s="348">
        <f t="shared" si="27"/>
        <v>0.49107142857142855</v>
      </c>
      <c r="AH23" s="217">
        <f>AH22*0.32</f>
        <v>44.800000000000004</v>
      </c>
      <c r="AI23" s="349">
        <f xml:space="preserve"> ( IF(ISNUMBER(G23), VLOOKUP(G23/$AH23,F!$A1:$B101,2,1)*G23*$H23*$I23,0)+IF(ISNUMBER(K23), VLOOKUP(K23/$AH23,F!$A1:$B101,2,1)*K23*$L23*$M23,0)+IF(ISNUMBER(O23), VLOOKUP(O23/$AH23,F!$A1:$B101,2,1)*O23*$P23*$Q23,0)+IF(ISNUMBER(S23), VLOOKUP(S23/$AH23,F!$A1:$B101,2,1)*S23*$T23*$U23,0)+IF(ISNUMBER(W23), VLOOKUP(W23/$AH23,F!$A1:$B101,2,1)*W23*$X23*$Y23,0)+IF(ISNUMBER(AA23), VLOOKUP(AA23/$AH23,F!$A1:$B101,2,1)*AA23*$AB23*$AC23,0))*IF(ISNUMBER(F23),F23,1)*IF(ISNUMBER(E23),E23,1)</f>
        <v>304.12799999999999</v>
      </c>
      <c r="AJ23" s="350">
        <f t="shared" si="28"/>
        <v>18</v>
      </c>
      <c r="AK23" s="351">
        <f>IFERROR(I23*INDEX(F!$P$21:$AB$33, MATCH(G23/$AH23, F!$O$21:$O$33,1), MATCH(E23, F!$P$20:$AB$20,1)), 0 ) +IFERROR( M23*INDEX(F!$P$21:$AB$33, MATCH(K23/$AH23, F!$O$21:$O$33,1), MATCH(E23, F!$P$20:$AB$20,1)),0) +  IFERROR( Q23*INDEX(F!$P$21:$AB$33, MATCH(O23/$AH23, F!$O$21:$O$33,1), MATCH(E23, F!$P$20:$AB$20,1)), 0) + IFERROR( U23*INDEX(F!$P$21:$AB$33, MATCH(S23/$AH23, F!$O$21:$O$33,1), MATCH(E23, F!$P$20:$AB$20,1)),0)  + IFERROR(Y23*INDEX(F!$P$21:$AB$33, MATCH(W23/$AH23, F!$O$21:$O$33,1), MATCH(E23, F!$P$20:$AB$20,1)),0)  + IFERROR( AC23*INDEX(F!$P$21:$AB$33, MATCH(AA23/$AH23, F!$O$21:$O$33,1), MATCH(E23, F!$P$20:$AB$20,1)),)</f>
        <v>5.4</v>
      </c>
      <c r="AL23" s="1031"/>
      <c r="AM23" s="29"/>
      <c r="AN23" s="29"/>
      <c r="AO23" s="30"/>
    </row>
    <row r="24" spans="1:41" x14ac:dyDescent="0.25">
      <c r="A24" s="1019"/>
      <c r="B24" s="252" t="s">
        <v>814</v>
      </c>
      <c r="C24" s="265" t="s">
        <v>819</v>
      </c>
      <c r="D24" s="234" t="s">
        <v>810</v>
      </c>
      <c r="E24" s="291">
        <v>0.4</v>
      </c>
      <c r="F24" s="372"/>
      <c r="G24" s="373">
        <f t="shared" si="20"/>
        <v>35</v>
      </c>
      <c r="H24" s="374">
        <v>6</v>
      </c>
      <c r="I24" s="374">
        <v>3</v>
      </c>
      <c r="J24" s="375">
        <v>0.55000000000000004</v>
      </c>
      <c r="K24" s="373" t="str">
        <f t="shared" si="21"/>
        <v/>
      </c>
      <c r="L24" s="374"/>
      <c r="M24" s="374"/>
      <c r="N24" s="375"/>
      <c r="O24" s="373" t="str">
        <f t="shared" si="22"/>
        <v/>
      </c>
      <c r="P24" s="374"/>
      <c r="Q24" s="374"/>
      <c r="R24" s="375"/>
      <c r="S24" s="373" t="str">
        <f t="shared" si="23"/>
        <v/>
      </c>
      <c r="T24" s="374"/>
      <c r="U24" s="374"/>
      <c r="V24" s="375"/>
      <c r="W24" s="373" t="str">
        <f t="shared" si="24"/>
        <v/>
      </c>
      <c r="X24" s="374"/>
      <c r="Y24" s="374"/>
      <c r="Z24" s="375"/>
      <c r="AA24" s="373" t="str">
        <f t="shared" si="25"/>
        <v/>
      </c>
      <c r="AB24" s="374"/>
      <c r="AC24" s="374"/>
      <c r="AD24" s="375"/>
      <c r="AE24" s="376">
        <f t="shared" si="26"/>
        <v>630</v>
      </c>
      <c r="AF24" s="377">
        <f t="shared" si="9"/>
        <v>35</v>
      </c>
      <c r="AG24" s="378">
        <f t="shared" si="27"/>
        <v>0.53533190578158452</v>
      </c>
      <c r="AH24" s="217">
        <f>AH22*0.467</f>
        <v>65.38000000000001</v>
      </c>
      <c r="AI24" s="379">
        <f xml:space="preserve"> ( IF(ISNUMBER(G24), VLOOKUP(G24/$AH24,F!$A1:$B101,2,1)*G24*$H24*$I24,0)+IF(ISNUMBER(K24), VLOOKUP(K24/$AH24,F!$A1:$B101,2,1)*K24*$L24*$M24,0)+IF(ISNUMBER(O24), VLOOKUP(O24/$AH24,F!$A1:$B101,2,1)*O24*$P24*$Q24,0)+IF(ISNUMBER(S24), VLOOKUP(S24/$AH24,F!$A1:$B101,2,1)*S24*$T24*$U24,0)+IF(ISNUMBER(W24), VLOOKUP(W24/$AH24,F!$A1:$B101,2,1)*W24*$X24*$Y24,0)+IF(ISNUMBER(AA24), VLOOKUP(AA24/$AH24,F!$A1:$B101,2,1)*AA24*$AB24*$AC24,0))*IF(ISNUMBER(F24),F24,1)*IF(ISNUMBER(E24),E24,1)</f>
        <v>136.08000000000001</v>
      </c>
      <c r="AJ24" s="380">
        <f t="shared" si="28"/>
        <v>18</v>
      </c>
      <c r="AK24" s="381">
        <f>IFERROR(I24*INDEX(F!$P$21:$AB$33, MATCH(G24/$AH24, F!$O$21:$O$33,1), MATCH(E24, F!$P$20:$AB$20,1)), 0 ) +IFERROR( M24*INDEX(F!$P$21:$AB$33, MATCH(K24/$AH24, F!$O$21:$O$33,1), MATCH(E24, F!$P$20:$AB$20,1)),0) +  IFERROR( Q24*INDEX(F!$P$21:$AB$33, MATCH(O24/$AH24, F!$O$21:$O$33,1), MATCH(E24, F!$P$20:$AB$20,1)), 0) + IFERROR( U24*INDEX(F!$P$21:$AB$33, MATCH(S24/$AH24, F!$O$21:$O$33,1), MATCH(E24, F!$P$20:$AB$20,1)),0)  + IFERROR(Y24*INDEX(F!$P$21:$AB$33, MATCH(W24/$AH24, F!$O$21:$O$33,1), MATCH(E24, F!$P$20:$AB$20,1)),0)  + IFERROR( AC24*INDEX(F!$P$21:$AB$33, MATCH(AA24/$AH24, F!$O$21:$O$33,1), MATCH(E24, F!$P$20:$AB$20,1)),)</f>
        <v>4.5</v>
      </c>
      <c r="AL24" s="1031"/>
      <c r="AM24" s="29"/>
      <c r="AN24" s="29"/>
      <c r="AO24" s="30"/>
    </row>
    <row r="25" spans="1:41" ht="15.75" customHeight="1" x14ac:dyDescent="0.25">
      <c r="A25" s="1019"/>
      <c r="B25" s="249" t="s">
        <v>815</v>
      </c>
      <c r="C25" s="262" t="s">
        <v>819</v>
      </c>
      <c r="D25" s="230" t="s">
        <v>811</v>
      </c>
      <c r="E25" s="291">
        <v>0.4</v>
      </c>
      <c r="F25" s="342">
        <v>2</v>
      </c>
      <c r="G25" s="343">
        <f t="shared" si="20"/>
        <v>10</v>
      </c>
      <c r="H25" s="344">
        <v>6</v>
      </c>
      <c r="I25" s="344">
        <v>3</v>
      </c>
      <c r="J25" s="345">
        <v>0.4</v>
      </c>
      <c r="K25" s="343" t="str">
        <f t="shared" si="21"/>
        <v/>
      </c>
      <c r="L25" s="344"/>
      <c r="M25" s="344"/>
      <c r="N25" s="345"/>
      <c r="O25" s="343" t="str">
        <f t="shared" si="22"/>
        <v/>
      </c>
      <c r="P25" s="344"/>
      <c r="Q25" s="344"/>
      <c r="R25" s="345"/>
      <c r="S25" s="343" t="str">
        <f t="shared" si="23"/>
        <v/>
      </c>
      <c r="T25" s="344"/>
      <c r="U25" s="344"/>
      <c r="V25" s="345"/>
      <c r="W25" s="343" t="str">
        <f t="shared" si="24"/>
        <v/>
      </c>
      <c r="X25" s="344"/>
      <c r="Y25" s="344"/>
      <c r="Z25" s="345"/>
      <c r="AA25" s="343" t="str">
        <f t="shared" si="25"/>
        <v/>
      </c>
      <c r="AB25" s="344"/>
      <c r="AC25" s="344"/>
      <c r="AD25" s="345"/>
      <c r="AE25" s="346">
        <f t="shared" si="26"/>
        <v>360</v>
      </c>
      <c r="AF25" s="347">
        <f t="shared" si="9"/>
        <v>20</v>
      </c>
      <c r="AG25" s="348">
        <f t="shared" si="27"/>
        <v>0.39682539682539686</v>
      </c>
      <c r="AH25" s="217">
        <f>AH22*0.18</f>
        <v>25.2</v>
      </c>
      <c r="AI25" s="349">
        <f xml:space="preserve"> ( IF(ISNUMBER(G25), VLOOKUP(G25/$AH25,F!$A1:$B101,2,1)*G25*$H25*$I25,0)+IF(ISNUMBER(K25), VLOOKUP(K25/$AH25,F!$A1:$B101,2,1)*K25*$L25*$M25,0)+IF(ISNUMBER(O25), VLOOKUP(O25/$AH25,F!$A1:$B101,2,1)*O25*$P25*$Q25,0)+IF(ISNUMBER(S25), VLOOKUP(S25/$AH25,F!$A1:$B101,2,1)*S25*$T25*$U25,0)+IF(ISNUMBER(W25), VLOOKUP(W25/$AH25,F!$A1:$B101,2,1)*W25*$X25*$Y25,0)+IF(ISNUMBER(AA25), VLOOKUP(AA25/$AH25,F!$A1:$B101,2,1)*AA25*$AB25*$AC25,0))*IF(ISNUMBER(F25),F25,1)*IF(ISNUMBER(E25),E25,1)</f>
        <v>43.2</v>
      </c>
      <c r="AJ25" s="350">
        <f>H25*I25+L25*M25+P25*Q25+T25*U25+X25*Y25+AB25*AC25</f>
        <v>18</v>
      </c>
      <c r="AK25" s="351">
        <f>IFERROR(I25*INDEX(F!$P$21:$AB$33, MATCH(G25/$AH25, F!$O$21:$O$33,1), MATCH(E25, F!$P$20:$AB$20,1)), 0 ) +IFERROR( M25*INDEX(F!$P$21:$AB$33, MATCH(K25/$AH25, F!$O$21:$O$33,1), MATCH(E25, F!$P$20:$AB$20,1)),0) +  IFERROR( Q25*INDEX(F!$P$21:$AB$33, MATCH(O25/$AH25, F!$O$21:$O$33,1), MATCH(E25, F!$P$20:$AB$20,1)), 0) + IFERROR( U25*INDEX(F!$P$21:$AB$33, MATCH(S25/$AH25, F!$O$21:$O$33,1), MATCH(E25, F!$P$20:$AB$20,1)),0)  + IFERROR(Y25*INDEX(F!$P$21:$AB$33, MATCH(W25/$AH25, F!$O$21:$O$33,1), MATCH(E25, F!$P$20:$AB$20,1)),0)  + IFERROR( AC25*INDEX(F!$P$21:$AB$33, MATCH(AA25/$AH25, F!$O$21:$O$33,1), MATCH(E25, F!$P$20:$AB$20,1)),)</f>
        <v>4.5</v>
      </c>
      <c r="AL25" s="1031"/>
      <c r="AM25" s="29"/>
      <c r="AN25" s="29"/>
      <c r="AO25" s="30"/>
    </row>
    <row r="26" spans="1:41" x14ac:dyDescent="0.25">
      <c r="A26" s="1019"/>
      <c r="B26" s="252" t="s">
        <v>814</v>
      </c>
      <c r="C26" s="265" t="s">
        <v>819</v>
      </c>
      <c r="D26" s="234" t="s">
        <v>812</v>
      </c>
      <c r="E26" s="291">
        <v>0.4</v>
      </c>
      <c r="F26" s="372">
        <v>2</v>
      </c>
      <c r="G26" s="373">
        <f t="shared" si="20"/>
        <v>11</v>
      </c>
      <c r="H26" s="374">
        <v>5</v>
      </c>
      <c r="I26" s="374">
        <v>3</v>
      </c>
      <c r="J26" s="375">
        <v>0.6</v>
      </c>
      <c r="K26" s="373" t="str">
        <f t="shared" si="21"/>
        <v/>
      </c>
      <c r="L26" s="374"/>
      <c r="M26" s="374"/>
      <c r="N26" s="375"/>
      <c r="O26" s="373" t="str">
        <f t="shared" si="22"/>
        <v/>
      </c>
      <c r="P26" s="374"/>
      <c r="Q26" s="374"/>
      <c r="R26" s="375"/>
      <c r="S26" s="373" t="str">
        <f t="shared" si="23"/>
        <v/>
      </c>
      <c r="T26" s="374"/>
      <c r="U26" s="374"/>
      <c r="V26" s="375"/>
      <c r="W26" s="373" t="str">
        <f t="shared" si="24"/>
        <v/>
      </c>
      <c r="X26" s="374"/>
      <c r="Y26" s="374"/>
      <c r="Z26" s="375"/>
      <c r="AA26" s="373" t="str">
        <f t="shared" si="25"/>
        <v/>
      </c>
      <c r="AB26" s="374"/>
      <c r="AC26" s="374"/>
      <c r="AD26" s="375"/>
      <c r="AE26" s="376">
        <f t="shared" si="26"/>
        <v>330</v>
      </c>
      <c r="AF26" s="377">
        <f t="shared" si="9"/>
        <v>22</v>
      </c>
      <c r="AG26" s="378">
        <f t="shared" si="27"/>
        <v>0.60439560439560447</v>
      </c>
      <c r="AH26" s="217">
        <f>AH22*0.13</f>
        <v>18.2</v>
      </c>
      <c r="AI26" s="379">
        <f xml:space="preserve"> ( IF(ISNUMBER(G26), VLOOKUP(G26/$AH26,F!$A1:$B101,2,1)*G26*$H26*$I26,0)+IF(ISNUMBER(K26), VLOOKUP(K26/$AH26,F!$A1:$B101,2,1)*K26*$L26*$M26,0)+IF(ISNUMBER(O26), VLOOKUP(O26/$AH26,F!$A1:$B101,2,1)*O26*$P26*$Q26,0)+IF(ISNUMBER(S26), VLOOKUP(S26/$AH26,F!$A1:$B101,2,1)*S26*$T26*$U26,0)+IF(ISNUMBER(W26), VLOOKUP(W26/$AH26,F!$A1:$B101,2,1)*W26*$X26*$Y26,0)+IF(ISNUMBER(AA26), VLOOKUP(AA26/$AH26,F!$A1:$B101,2,1)*AA26*$AB26*$AC26,0))*IF(ISNUMBER(F26),F26,1)*IF(ISNUMBER(E26),E26,1)</f>
        <v>92.4</v>
      </c>
      <c r="AJ26" s="380">
        <f t="shared" ref="AJ26:AJ29" si="29">H26*I26+L26*M26+P26*Q26+T26*U26+X26*Y26+AB26*AC26</f>
        <v>15</v>
      </c>
      <c r="AK26" s="381">
        <f>IFERROR(I26*INDEX(F!$P$21:$AB$33, MATCH(G26/$AH26, F!$O$21:$O$33,1), MATCH(E26, F!$P$20:$AB$20,1)), 0 ) +IFERROR( M26*INDEX(F!$P$21:$AB$33, MATCH(K26/$AH26, F!$O$21:$O$33,1), MATCH(E26, F!$P$20:$AB$20,1)),0) +  IFERROR( Q26*INDEX(F!$P$21:$AB$33, MATCH(O26/$AH26, F!$O$21:$O$33,1), MATCH(E26, F!$P$20:$AB$20,1)), 0) + IFERROR( U26*INDEX(F!$P$21:$AB$33, MATCH(S26/$AH26, F!$O$21:$O$33,1), MATCH(E26, F!$P$20:$AB$20,1)),0)  + IFERROR(Y26*INDEX(F!$P$21:$AB$33, MATCH(W26/$AH26, F!$O$21:$O$33,1), MATCH(E26, F!$P$20:$AB$20,1)),0)  + IFERROR( AC26*INDEX(F!$P$21:$AB$33, MATCH(AA26/$AH26, F!$O$21:$O$33,1), MATCH(E26, F!$P$20:$AB$20,1)),)</f>
        <v>5.4</v>
      </c>
      <c r="AL26" s="1031"/>
      <c r="AM26" s="10"/>
      <c r="AN26" s="10"/>
      <c r="AO26" s="10"/>
    </row>
    <row r="27" spans="1:41" hidden="1" x14ac:dyDescent="0.25">
      <c r="A27" s="1019"/>
      <c r="B27" s="249"/>
      <c r="C27" s="262"/>
      <c r="D27" s="230"/>
      <c r="E27" s="291"/>
      <c r="F27" s="342"/>
      <c r="G27" s="343" t="str">
        <f t="shared" si="20"/>
        <v/>
      </c>
      <c r="H27" s="344"/>
      <c r="I27" s="344"/>
      <c r="J27" s="345"/>
      <c r="K27" s="343" t="str">
        <f t="shared" si="21"/>
        <v/>
      </c>
      <c r="L27" s="344"/>
      <c r="M27" s="344"/>
      <c r="N27" s="345"/>
      <c r="O27" s="343" t="str">
        <f t="shared" si="22"/>
        <v/>
      </c>
      <c r="P27" s="344"/>
      <c r="Q27" s="344"/>
      <c r="R27" s="345"/>
      <c r="S27" s="343" t="str">
        <f t="shared" si="23"/>
        <v/>
      </c>
      <c r="T27" s="344"/>
      <c r="U27" s="344"/>
      <c r="V27" s="345"/>
      <c r="W27" s="343" t="str">
        <f t="shared" si="24"/>
        <v/>
      </c>
      <c r="X27" s="344"/>
      <c r="Y27" s="344"/>
      <c r="Z27" s="345"/>
      <c r="AA27" s="343" t="str">
        <f t="shared" si="25"/>
        <v/>
      </c>
      <c r="AB27" s="344"/>
      <c r="AC27" s="344"/>
      <c r="AD27" s="345"/>
      <c r="AE27" s="346">
        <f t="shared" si="26"/>
        <v>0</v>
      </c>
      <c r="AF27" s="347">
        <f t="shared" si="9"/>
        <v>0</v>
      </c>
      <c r="AG27" s="348">
        <f t="shared" si="27"/>
        <v>0</v>
      </c>
      <c r="AH27" s="217"/>
      <c r="AI27" s="349">
        <f xml:space="preserve"> ( IF(ISNUMBER(G27), VLOOKUP(G27/$AH27,F!$A1:$B101,2,1)*G27*$H27*$I27,0)+IF(ISNUMBER(K27), VLOOKUP(K27/$AH27,F!$A1:$B101,2,1)*K27*$L27*$M27,0)+IF(ISNUMBER(O27), VLOOKUP(O27/$AH27,F!$A1:$B101,2,1)*O27*$P27*$Q27,0)+IF(ISNUMBER(S27), VLOOKUP(S27/$AH27,F!$A1:$B101,2,1)*S27*$T27*$U27,0)+IF(ISNUMBER(W27), VLOOKUP(W27/$AH27,F!$A1:$B101,2,1)*W27*$X27*$Y27,0)+IF(ISNUMBER(AA27), VLOOKUP(AA27/$AH27,F!$A1:$B101,2,1)*AA27*$AB27*$AC27,0))*IF(ISNUMBER(F27),F27,1)*IF(ISNUMBER(E27),E27,1)</f>
        <v>0</v>
      </c>
      <c r="AJ27" s="350">
        <f t="shared" si="29"/>
        <v>0</v>
      </c>
      <c r="AK27" s="351">
        <f>IFERROR(I27*INDEX(F!$P$21:$AB$33, MATCH(G27/$AH27, F!$O$21:$O$33,1), MATCH(E27, F!$P$20:$AB$20,1)), 0 ) +IFERROR( M27*INDEX(F!$P$21:$AB$33, MATCH(K27/$AH27, F!$O$21:$O$33,1), MATCH(E27, F!$P$20:$AB$20,1)),0) +  IFERROR( Q27*INDEX(F!$P$21:$AB$33, MATCH(O27/$AH27, F!$O$21:$O$33,1), MATCH(E27, F!$P$20:$AB$20,1)), 0) + IFERROR( U27*INDEX(F!$P$21:$AB$33, MATCH(S27/$AH27, F!$O$21:$O$33,1), MATCH(E27, F!$P$20:$AB$20,1)),0)  + IFERROR(Y27*INDEX(F!$P$21:$AB$33, MATCH(W27/$AH27, F!$O$21:$O$33,1), MATCH(E27, F!$P$20:$AB$20,1)),0)  + IFERROR( AC27*INDEX(F!$P$21:$AB$33, MATCH(AA27/$AH27, F!$O$21:$O$33,1), MATCH(E27, F!$P$20:$AB$20,1)),)</f>
        <v>0</v>
      </c>
      <c r="AL27" s="1031"/>
      <c r="AM27" s="10"/>
      <c r="AN27" s="10"/>
      <c r="AO27" s="10"/>
    </row>
    <row r="28" spans="1:41" hidden="1" x14ac:dyDescent="0.25">
      <c r="A28" s="1019"/>
      <c r="B28" s="252"/>
      <c r="C28" s="265"/>
      <c r="D28" s="234"/>
      <c r="E28" s="291"/>
      <c r="F28" s="382"/>
      <c r="G28" s="373" t="str">
        <f t="shared" si="20"/>
        <v/>
      </c>
      <c r="H28" s="374"/>
      <c r="I28" s="374"/>
      <c r="J28" s="375"/>
      <c r="K28" s="373" t="str">
        <f t="shared" si="21"/>
        <v/>
      </c>
      <c r="L28" s="374"/>
      <c r="M28" s="374"/>
      <c r="N28" s="375"/>
      <c r="O28" s="373" t="str">
        <f t="shared" si="22"/>
        <v/>
      </c>
      <c r="P28" s="374"/>
      <c r="Q28" s="374"/>
      <c r="R28" s="375"/>
      <c r="S28" s="373" t="str">
        <f t="shared" si="23"/>
        <v/>
      </c>
      <c r="T28" s="374"/>
      <c r="U28" s="374"/>
      <c r="V28" s="375"/>
      <c r="W28" s="373" t="str">
        <f t="shared" si="24"/>
        <v/>
      </c>
      <c r="X28" s="374"/>
      <c r="Y28" s="374"/>
      <c r="Z28" s="375"/>
      <c r="AA28" s="373" t="str">
        <f t="shared" si="25"/>
        <v/>
      </c>
      <c r="AB28" s="374"/>
      <c r="AC28" s="374"/>
      <c r="AD28" s="375"/>
      <c r="AE28" s="376">
        <f t="shared" si="26"/>
        <v>0</v>
      </c>
      <c r="AF28" s="377">
        <f t="shared" si="9"/>
        <v>0</v>
      </c>
      <c r="AG28" s="378">
        <f t="shared" si="27"/>
        <v>0</v>
      </c>
      <c r="AH28" s="217"/>
      <c r="AI28" s="379">
        <f xml:space="preserve"> ( IF(ISNUMBER(G28), VLOOKUP(G28/$AH28,F!$A1:$B101,2,1)*G28*$H28*$I28,0)+IF(ISNUMBER(K28), VLOOKUP(K28/$AH28,F!$A1:$B101,2,1)*K28*$L28*$M28,0)+IF(ISNUMBER(O28), VLOOKUP(O28/$AH28,F!$A1:$B101,2,1)*O28*$P28*$Q28,0)+IF(ISNUMBER(S28), VLOOKUP(S28/$AH28,F!$A1:$B101,2,1)*S28*$T28*$U28,0)+IF(ISNUMBER(W28), VLOOKUP(W28/$AH28,F!$A1:$B101,2,1)*W28*$X28*$Y28,0)+IF(ISNUMBER(AA28), VLOOKUP(AA28/$AH28,F!$A1:$B101,2,1)*AA28*$AB28*$AC28,0))*IF(ISNUMBER(F28),F28,1)*IF(ISNUMBER(E28),E28,1)</f>
        <v>0</v>
      </c>
      <c r="AJ28" s="380">
        <f t="shared" si="29"/>
        <v>0</v>
      </c>
      <c r="AK28" s="381">
        <f>IFERROR(I28*INDEX(F!$P$21:$AB$33, MATCH(G28/$AH28, F!$O$21:$O$33,1), MATCH(E28, F!$P$20:$AB$20,1)), 0 ) +IFERROR( M28*INDEX(F!$P$21:$AB$33, MATCH(K28/$AH28, F!$O$21:$O$33,1), MATCH(E28, F!$P$20:$AB$20,1)),0) +  IFERROR( Q28*INDEX(F!$P$21:$AB$33, MATCH(O28/$AH28, F!$O$21:$O$33,1), MATCH(E28, F!$P$20:$AB$20,1)), 0) + IFERROR( U28*INDEX(F!$P$21:$AB$33, MATCH(S28/$AH28, F!$O$21:$O$33,1), MATCH(E28, F!$P$20:$AB$20,1)),0)  + IFERROR(Y28*INDEX(F!$P$21:$AB$33, MATCH(W28/$AH28, F!$O$21:$O$33,1), MATCH(E28, F!$P$20:$AB$20,1)),0)  + IFERROR( AC28*INDEX(F!$P$21:$AB$33, MATCH(AA28/$AH28, F!$O$21:$O$33,1), MATCH(E28, F!$P$20:$AB$20,1)),)</f>
        <v>0</v>
      </c>
      <c r="AL28" s="1031"/>
      <c r="AM28" s="10"/>
      <c r="AN28" s="10"/>
      <c r="AO28" s="10"/>
    </row>
    <row r="29" spans="1:41" hidden="1" x14ac:dyDescent="0.25">
      <c r="A29" s="1019"/>
      <c r="B29" s="249"/>
      <c r="C29" s="262"/>
      <c r="D29" s="235"/>
      <c r="E29" s="291"/>
      <c r="F29" s="383"/>
      <c r="G29" s="343" t="str">
        <f t="shared" si="20"/>
        <v/>
      </c>
      <c r="H29" s="344"/>
      <c r="I29" s="344"/>
      <c r="J29" s="345"/>
      <c r="K29" s="343" t="str">
        <f t="shared" si="21"/>
        <v/>
      </c>
      <c r="L29" s="344"/>
      <c r="M29" s="344"/>
      <c r="N29" s="345"/>
      <c r="O29" s="343" t="str">
        <f t="shared" si="22"/>
        <v/>
      </c>
      <c r="P29" s="344"/>
      <c r="Q29" s="344"/>
      <c r="R29" s="345"/>
      <c r="S29" s="343" t="str">
        <f t="shared" si="23"/>
        <v/>
      </c>
      <c r="T29" s="344"/>
      <c r="U29" s="344"/>
      <c r="V29" s="345"/>
      <c r="W29" s="343" t="str">
        <f t="shared" si="24"/>
        <v/>
      </c>
      <c r="X29" s="344"/>
      <c r="Y29" s="344"/>
      <c r="Z29" s="345"/>
      <c r="AA29" s="343" t="str">
        <f t="shared" si="25"/>
        <v/>
      </c>
      <c r="AB29" s="344"/>
      <c r="AC29" s="344"/>
      <c r="AD29" s="345"/>
      <c r="AE29" s="346">
        <f t="shared" si="26"/>
        <v>0</v>
      </c>
      <c r="AF29" s="347">
        <f t="shared" si="9"/>
        <v>0</v>
      </c>
      <c r="AG29" s="348">
        <f t="shared" si="27"/>
        <v>0</v>
      </c>
      <c r="AH29" s="217"/>
      <c r="AI29" s="349">
        <f xml:space="preserve"> ( IF(ISNUMBER(G29), VLOOKUP(G29/$AH29,F!$A1:$B101,2,1)*G29*$H29*$I29,0)+IF(ISNUMBER(K29), VLOOKUP(K29/$AH29,F!$A1:$B101,2,1)*K29*$L29*$M29,0)+IF(ISNUMBER(O29), VLOOKUP(O29/$AH29,F!$A1:$B101,2,1)*O29*$P29*$Q29,0)+IF(ISNUMBER(S29), VLOOKUP(S29/$AH29,F!$A1:$B101,2,1)*S29*$T29*$U29,0)+IF(ISNUMBER(W29), VLOOKUP(W29/$AH29,F!$A1:$B101,2,1)*W29*$X29*$Y29,0)+IF(ISNUMBER(AA29), VLOOKUP(AA29/$AH29,F!$A1:$B101,2,1)*AA29*$AB29*$AC29,0))*IF(ISNUMBER(F29),F29,1)*IF(ISNUMBER(E29),E29,1)</f>
        <v>0</v>
      </c>
      <c r="AJ29" s="350">
        <f t="shared" si="29"/>
        <v>0</v>
      </c>
      <c r="AK29" s="351">
        <f>IFERROR(I29*INDEX(F!$P$21:$AB$33, MATCH(G29/$AH29, F!$O$21:$O$33,1), MATCH(E29, F!$P$20:$AB$20,1)), 0 ) +IFERROR( M29*INDEX(F!$P$21:$AB$33, MATCH(K29/$AH29, F!$O$21:$O$33,1), MATCH(E29, F!$P$20:$AB$20,1)),0) +  IFERROR( Q29*INDEX(F!$P$21:$AB$33, MATCH(O29/$AH29, F!$O$21:$O$33,1), MATCH(E29, F!$P$20:$AB$20,1)), 0) + IFERROR( U29*INDEX(F!$P$21:$AB$33, MATCH(S29/$AH29, F!$O$21:$O$33,1), MATCH(E29, F!$P$20:$AB$20,1)),0)  + IFERROR(Y29*INDEX(F!$P$21:$AB$33, MATCH(W29/$AH29, F!$O$21:$O$33,1), MATCH(E29, F!$P$20:$AB$20,1)),0)  + IFERROR( AC29*INDEX(F!$P$21:$AB$33, MATCH(AA29/$AH29, F!$O$21:$O$33,1), MATCH(E29, F!$P$20:$AB$20,1)),)</f>
        <v>0</v>
      </c>
      <c r="AL29" s="1031"/>
      <c r="AM29" s="10"/>
      <c r="AN29" s="10"/>
      <c r="AO29" s="10"/>
    </row>
    <row r="30" spans="1:41" ht="15.75" thickBot="1" x14ac:dyDescent="0.3">
      <c r="A30" s="1020"/>
      <c r="B30" s="253"/>
      <c r="C30" s="266"/>
      <c r="D30" s="218"/>
      <c r="E30" s="352">
        <f>ROUND(IFERROR(SUMPRODUCT(AJ22:AJ29,E22:E29)/AJ30,0),3)</f>
        <v>0.65800000000000003</v>
      </c>
      <c r="F30" s="384"/>
      <c r="G30" s="385"/>
      <c r="H30" s="386"/>
      <c r="I30" s="386"/>
      <c r="J30" s="387"/>
      <c r="K30" s="385"/>
      <c r="L30" s="386"/>
      <c r="M30" s="386"/>
      <c r="N30" s="387"/>
      <c r="O30" s="385"/>
      <c r="P30" s="386"/>
      <c r="Q30" s="386"/>
      <c r="R30" s="387"/>
      <c r="S30" s="385"/>
      <c r="T30" s="386"/>
      <c r="U30" s="386"/>
      <c r="V30" s="387"/>
      <c r="W30" s="385"/>
      <c r="X30" s="386"/>
      <c r="Y30" s="386"/>
      <c r="Z30" s="387"/>
      <c r="AA30" s="385"/>
      <c r="AB30" s="386"/>
      <c r="AC30" s="386"/>
      <c r="AD30" s="387"/>
      <c r="AE30" s="357">
        <f>SUM(AE22:AE29)</f>
        <v>4907</v>
      </c>
      <c r="AF30" s="358">
        <f t="shared" si="9"/>
        <v>49.07</v>
      </c>
      <c r="AG30" s="391">
        <f>IFERROR(  SUMPRODUCT(AG22:AG29,AJ22:AJ29)/AJ30,0)</f>
        <v>0.54648336941431164</v>
      </c>
      <c r="AH30" s="359"/>
      <c r="AI30" s="360">
        <f>SUM(AI22:AI29)</f>
        <v>2818.808</v>
      </c>
      <c r="AJ30" s="360">
        <f>SUM(AJ22:AJ29)</f>
        <v>100</v>
      </c>
      <c r="AK30" s="361">
        <f>IF(SUM(AK22:AK29)=0,TIME(,0,),TIME(,SUM(AK22:AK29)+F!$V$37,))</f>
        <v>4.7916666666666663E-2</v>
      </c>
      <c r="AL30" s="1032"/>
      <c r="AM30" s="10"/>
      <c r="AN30" s="10"/>
      <c r="AO30" s="10"/>
    </row>
    <row r="31" spans="1:41" x14ac:dyDescent="0.25">
      <c r="A31" s="212">
        <f>A32</f>
        <v>43785</v>
      </c>
      <c r="B31" s="241" t="s">
        <v>816</v>
      </c>
      <c r="C31" s="254" t="s">
        <v>817</v>
      </c>
      <c r="D31" s="222" t="s">
        <v>64</v>
      </c>
      <c r="E31" s="280">
        <v>1.2</v>
      </c>
      <c r="F31" s="281"/>
      <c r="G31" s="282">
        <f t="shared" ref="G31:G38" si="30">IF(J31&lt;&gt;0, IFERROR(IF( $F31=2,  MROUND($AH31*J31,1),    IF( OR($F31="",$F31=1),   MROUND($AH31*J31,2.5),  MROUND($AH31*J31, 0.1))), "" ), "")</f>
        <v>80</v>
      </c>
      <c r="H31" s="283">
        <v>5</v>
      </c>
      <c r="I31" s="283">
        <v>1</v>
      </c>
      <c r="J31" s="284">
        <v>0.5</v>
      </c>
      <c r="K31" s="282">
        <f t="shared" ref="K31:K38" si="31">IF(N31&lt;&gt;0, IFERROR(IF( $F31=2,  MROUND($AH31*N31,1),    IF( OR($F31="",$F31=1),   MROUND($AH31*N31,2.5),  MROUND($AH31*N31, 0.1))), "" ), "")</f>
        <v>95</v>
      </c>
      <c r="L31" s="283">
        <v>4</v>
      </c>
      <c r="M31" s="283">
        <v>1</v>
      </c>
      <c r="N31" s="284">
        <v>0.6</v>
      </c>
      <c r="O31" s="282">
        <f t="shared" ref="O31:O38" si="32">IF(R31&lt;&gt;0, IFERROR(IF( $F31=2,  MROUND($AH31*R31,1),    IF( OR($F31="",$F31=1),   MROUND($AH31*R31,2.5),  MROUND($AH31*R31, 0.1))), "" ), "")</f>
        <v>115</v>
      </c>
      <c r="P31" s="283">
        <v>4</v>
      </c>
      <c r="Q31" s="283">
        <v>1</v>
      </c>
      <c r="R31" s="284">
        <v>0.72</v>
      </c>
      <c r="S31" s="282" t="str">
        <f t="shared" ref="S31:S38" si="33">IF(V31&lt;&gt;0, IFERROR(IF( $F31=2,  MROUND($AH31*V31,1),    IF( OR($F31="",$F31=1),   MROUND($AH31*V31,2.5),  MROUND($AH31*V31, 0.1))), "" ), "")</f>
        <v/>
      </c>
      <c r="T31" s="283"/>
      <c r="U31" s="283"/>
      <c r="V31" s="284"/>
      <c r="W31" s="282" t="str">
        <f t="shared" ref="W31:W38" si="34">IF(Z31&lt;&gt;0, IFERROR(IF( $F31=2,  MROUND($AH31*Z31,1),    IF( OR($F31="",$F31=1),   MROUND($AH31*Z31,2.5),  MROUND($AH31*Z31, 0.1))), "" ), "")</f>
        <v/>
      </c>
      <c r="X31" s="283"/>
      <c r="Y31" s="283"/>
      <c r="Z31" s="284"/>
      <c r="AA31" s="282" t="str">
        <f t="shared" ref="AA31:AA38" si="35">IF(AD31&lt;&gt;0, IFERROR(IF( $F31=2,  MROUND($AH31*AD31,1),    IF( OR($F31="",$F31=1),   MROUND($AH31*AD31,2.5),  MROUND($AH31*AD31, 0.1))), "" ), "")</f>
        <v/>
      </c>
      <c r="AB31" s="283"/>
      <c r="AC31" s="283"/>
      <c r="AD31" s="284"/>
      <c r="AE31" s="392">
        <f t="shared" ref="AE31:AE38" si="36">(IF(ISNUMBER(G31),G31,0)*H31*I31+IF(ISNUMBER(K31),K31,1)*L31*M31+IF(ISNUMBER(O31),O31,1)*P31*Q31+IF(ISNUMBER(S31),S31,1)*T31*U31+IF(ISNUMBER(W31),W31,1)*X31*Y31+IF(ISNUMBER(AA31),AA31,1)*AB31*AC31)*IF(ISNUMBER(F31),F31,1)</f>
        <v>1240</v>
      </c>
      <c r="AF31" s="393">
        <f t="shared" si="9"/>
        <v>95.384615384615387</v>
      </c>
      <c r="AG31" s="394">
        <f t="shared" ref="AG31:AG38" si="37">IFERROR((AF31/(AH31*IF(ISNUMBER(F31),F31,1))),0)</f>
        <v>0.59615384615384615</v>
      </c>
      <c r="AH31" s="216">
        <f>AH4</f>
        <v>160</v>
      </c>
      <c r="AI31" s="288">
        <f xml:space="preserve"> ( IF(ISNUMBER(G31), VLOOKUP(G31/$AH31,F!$A1:$B101,2,1)*G31*$H31*$I31,0)+IF(ISNUMBER(K31), VLOOKUP(K31/$AH31,F!$A1:$B101,2,1)*K31*$L31*$M31,0)+IF(ISNUMBER(O31), VLOOKUP(O31/$AH31,F!$A1:$B101,2,1)*O31*$P31*$Q31,0)+IF(ISNUMBER(S31), VLOOKUP(S31/$AH31,F!$A1:$B101,2,1)*S31*$T31*$U31,0)+IF(ISNUMBER(W31), VLOOKUP(W31/$AH31,F!$A1:$B101,2,1)*W31*$X31*$Y31,0)+IF(ISNUMBER(AA31), VLOOKUP(AA31/$AH31,F!$A1:$B101,2,1)*AA31*$AB31*$AC31,0))*IF(ISNUMBER(F31),F31,1)*IF(ISNUMBER(E31),E31,1)</f>
        <v>1074.48</v>
      </c>
      <c r="AJ31" s="289">
        <f t="shared" ref="AJ31:AJ33" si="38">H31*I31+L31*M31+P31*Q31+T31*U31+X31*Y31+AB31*AC31</f>
        <v>13</v>
      </c>
      <c r="AK31" s="290">
        <f>IFERROR(I31*INDEX(F!$P$21:$AB$33, MATCH(G31/$AH31, F!$O$21:$O$33,1), MATCH(E31, F!$P$20:$AB$20,1)), 0 ) +IFERROR( M31*INDEX(F!$P$21:$AB$33, MATCH(K31/$AH31, F!$O$21:$O$33,1), MATCH(E31, F!$P$20:$AB$20,1)),0) +  IFERROR( Q31*INDEX(F!$P$21:$AB$33, MATCH(O31/$AH31, F!$O$21:$O$33,1), MATCH(E31, F!$P$20:$AB$20,1)), 0) + IFERROR( U31*INDEX(F!$P$21:$AB$33, MATCH(S31/$AH31, F!$O$21:$O$33,1), MATCH(E31, F!$P$20:$AB$20,1)),0)  + IFERROR(Y31*INDEX(F!$P$21:$AB$33, MATCH(W31/$AH31, F!$O$21:$O$33,1), MATCH(E31, F!$P$20:$AB$20,1)),0)  + IFERROR( AC31*INDEX(F!$P$21:$AB$33, MATCH(AA31/$AH31, F!$O$21:$O$33,1), MATCH(E31, F!$P$20:$AB$20,1)),)</f>
        <v>12</v>
      </c>
      <c r="AL31" s="1030" t="s">
        <v>824</v>
      </c>
      <c r="AM31" s="10"/>
      <c r="AN31" s="10"/>
      <c r="AO31" s="10"/>
    </row>
    <row r="32" spans="1:41" ht="15" customHeight="1" x14ac:dyDescent="0.25">
      <c r="A32" s="1021">
        <v>43785</v>
      </c>
      <c r="B32" s="242" t="s">
        <v>815</v>
      </c>
      <c r="C32" s="255" t="s">
        <v>818</v>
      </c>
      <c r="D32" s="223" t="s">
        <v>120</v>
      </c>
      <c r="E32" s="291">
        <v>1</v>
      </c>
      <c r="F32" s="292"/>
      <c r="G32" s="293">
        <f t="shared" si="30"/>
        <v>55</v>
      </c>
      <c r="H32" s="238">
        <v>6</v>
      </c>
      <c r="I32" s="238">
        <v>3</v>
      </c>
      <c r="J32" s="294">
        <v>0.4</v>
      </c>
      <c r="K32" s="293" t="str">
        <f t="shared" si="31"/>
        <v/>
      </c>
      <c r="L32" s="238"/>
      <c r="M32" s="238"/>
      <c r="N32" s="294"/>
      <c r="O32" s="293" t="str">
        <f t="shared" si="32"/>
        <v/>
      </c>
      <c r="P32" s="238"/>
      <c r="Q32" s="238"/>
      <c r="R32" s="294"/>
      <c r="S32" s="293" t="str">
        <f t="shared" si="33"/>
        <v/>
      </c>
      <c r="T32" s="238"/>
      <c r="U32" s="238"/>
      <c r="V32" s="294"/>
      <c r="W32" s="293" t="str">
        <f t="shared" si="34"/>
        <v/>
      </c>
      <c r="X32" s="238"/>
      <c r="Y32" s="238"/>
      <c r="Z32" s="294"/>
      <c r="AA32" s="293" t="str">
        <f t="shared" si="35"/>
        <v/>
      </c>
      <c r="AB32" s="238"/>
      <c r="AC32" s="238"/>
      <c r="AD32" s="294"/>
      <c r="AE32" s="239">
        <f t="shared" si="36"/>
        <v>990</v>
      </c>
      <c r="AF32" s="295">
        <f t="shared" si="9"/>
        <v>55</v>
      </c>
      <c r="AG32" s="296">
        <f t="shared" si="37"/>
        <v>0.39285714285714285</v>
      </c>
      <c r="AH32" s="217">
        <f>AH5</f>
        <v>140</v>
      </c>
      <c r="AI32" s="237">
        <f xml:space="preserve"> ( IF(ISNUMBER(G32), VLOOKUP(G32/$AH32,F!$A1:$B101,2,1)*G32*$H32*$I32,0)+IF(ISNUMBER(K32), VLOOKUP(K32/$AH32,F!$A1:$B101,2,1)*K32*$L32*$M32,0)+IF(ISNUMBER(O32), VLOOKUP(O32/$AH32,F!$A1:$B101,2,1)*O32*$P32*$Q32,0)+IF(ISNUMBER(S32), VLOOKUP(S32/$AH32,F!$A1:$B101,2,1)*S32*$T32*$U32,0)+IF(ISNUMBER(W32), VLOOKUP(W32/$AH32,F!$A1:$B101,2,1)*W32*$X32*$Y32,0)+IF(ISNUMBER(AA32), VLOOKUP(AA32/$AH32,F!$A1:$B101,2,1)*AA32*$AB32*$AC32,0))*IF(ISNUMBER(F32),F32,1)*IF(ISNUMBER(E32),E32,1)</f>
        <v>297</v>
      </c>
      <c r="AJ32" s="297">
        <f t="shared" si="38"/>
        <v>18</v>
      </c>
      <c r="AK32" s="298">
        <f>IFERROR(I32*INDEX(F!$P$21:$AB$33, MATCH(G32/$AH32, F!$O$21:$O$33,1), MATCH(E32, F!$P$20:$AB$20,1)), 0 ) +IFERROR( M32*INDEX(F!$P$21:$AB$33, MATCH(K32/$AH32, F!$O$21:$O$33,1), MATCH(E32, F!$P$20:$AB$20,1)),0) +  IFERROR( Q32*INDEX(F!$P$21:$AB$33, MATCH(O32/$AH32, F!$O$21:$O$33,1), MATCH(E32, F!$P$20:$AB$20,1)), 0) + IFERROR( U32*INDEX(F!$P$21:$AB$33, MATCH(S32/$AH32, F!$O$21:$O$33,1), MATCH(E32, F!$P$20:$AB$20,1)),0)  + IFERROR(Y32*INDEX(F!$P$21:$AB$33, MATCH(W32/$AH32, F!$O$21:$O$33,1), MATCH(E32, F!$P$20:$AB$20,1)),0)  + IFERROR( AC32*INDEX(F!$P$21:$AB$33, MATCH(AA32/$AH32, F!$O$21:$O$33,1), MATCH(E32, F!$P$20:$AB$20,1)),)</f>
        <v>6</v>
      </c>
      <c r="AL32" s="1031"/>
      <c r="AM32" s="10"/>
      <c r="AN32" s="10"/>
      <c r="AO32" s="10"/>
    </row>
    <row r="33" spans="1:41" x14ac:dyDescent="0.25">
      <c r="A33" s="1022"/>
      <c r="B33" s="243" t="s">
        <v>815</v>
      </c>
      <c r="C33" s="257" t="s">
        <v>819</v>
      </c>
      <c r="D33" s="224" t="s">
        <v>813</v>
      </c>
      <c r="E33" s="291">
        <v>0.8</v>
      </c>
      <c r="F33" s="299"/>
      <c r="G33" s="300">
        <f t="shared" si="30"/>
        <v>32.5</v>
      </c>
      <c r="H33" s="301">
        <v>6</v>
      </c>
      <c r="I33" s="301">
        <v>3</v>
      </c>
      <c r="J33" s="302">
        <v>0.35</v>
      </c>
      <c r="K33" s="300" t="str">
        <f t="shared" si="31"/>
        <v/>
      </c>
      <c r="L33" s="301"/>
      <c r="M33" s="301"/>
      <c r="N33" s="302"/>
      <c r="O33" s="300" t="str">
        <f t="shared" si="32"/>
        <v/>
      </c>
      <c r="P33" s="301"/>
      <c r="Q33" s="301"/>
      <c r="R33" s="302"/>
      <c r="S33" s="300" t="str">
        <f t="shared" si="33"/>
        <v/>
      </c>
      <c r="T33" s="301"/>
      <c r="U33" s="301"/>
      <c r="V33" s="302"/>
      <c r="W33" s="300" t="str">
        <f t="shared" si="34"/>
        <v/>
      </c>
      <c r="X33" s="301"/>
      <c r="Y33" s="301"/>
      <c r="Z33" s="302"/>
      <c r="AA33" s="300" t="str">
        <f t="shared" si="35"/>
        <v/>
      </c>
      <c r="AB33" s="301"/>
      <c r="AC33" s="301"/>
      <c r="AD33" s="302"/>
      <c r="AE33" s="285">
        <f t="shared" si="36"/>
        <v>585</v>
      </c>
      <c r="AF33" s="286">
        <f t="shared" si="9"/>
        <v>32.5</v>
      </c>
      <c r="AG33" s="287">
        <f t="shared" si="37"/>
        <v>0.33766233766233761</v>
      </c>
      <c r="AH33" s="217">
        <f>AH13*0.55</f>
        <v>96.250000000000014</v>
      </c>
      <c r="AI33" s="303">
        <f xml:space="preserve"> ( IF(ISNUMBER(G33), VLOOKUP(G33/$AH33,F!$A1:$B101,2,1)*G33*$H33*$I33,0)+IF(ISNUMBER(K33), VLOOKUP(K33/$AH33,F!$A1:$B101,2,1)*K33*$L33*$M33,0)+IF(ISNUMBER(O33), VLOOKUP(O33/$AH33,F!$A1:$B101,2,1)*O33*$P33*$Q33,0)+IF(ISNUMBER(S33), VLOOKUP(S33/$AH33,F!$A1:$B101,2,1)*S33*$T33*$U33,0)+IF(ISNUMBER(W33), VLOOKUP(W33/$AH33,F!$A1:$B101,2,1)*W33*$X33*$Y33,0)+IF(ISNUMBER(AA33), VLOOKUP(AA33/$AH33,F!$A1:$B101,2,1)*AA33*$AB33*$AC33,0))*IF(ISNUMBER(F33),F33,1)*IF(ISNUMBER(E33),E33,1)</f>
        <v>84.24</v>
      </c>
      <c r="AJ33" s="304">
        <f t="shared" si="38"/>
        <v>18</v>
      </c>
      <c r="AK33" s="305">
        <f>IFERROR(I33*INDEX(F!$P$21:$AB$33, MATCH(G33/$AH33, F!$O$21:$O$33,1), MATCH(E33, F!$P$20:$AB$20,1)), 0 ) +IFERROR( M33*INDEX(F!$P$21:$AB$33, MATCH(K33/$AH33, F!$O$21:$O$33,1), MATCH(E33, F!$P$20:$AB$20,1)),0) +  IFERROR( Q33*INDEX(F!$P$21:$AB$33, MATCH(O33/$AH33, F!$O$21:$O$33,1), MATCH(E33, F!$P$20:$AB$20,1)), 0) + IFERROR( U33*INDEX(F!$P$21:$AB$33, MATCH(S33/$AH33, F!$O$21:$O$33,1), MATCH(E33, F!$P$20:$AB$20,1)),0)  + IFERROR(Y33*INDEX(F!$P$21:$AB$33, MATCH(W33/$AH33, F!$O$21:$O$33,1), MATCH(E33, F!$P$20:$AB$20,1)),0)  + IFERROR( AC33*INDEX(F!$P$21:$AB$33, MATCH(AA33/$AH33, F!$O$21:$O$33,1), MATCH(E33, F!$P$20:$AB$20,1)),)</f>
        <v>5.4</v>
      </c>
      <c r="AL33" s="1031"/>
      <c r="AM33" s="10"/>
      <c r="AN33" s="10"/>
      <c r="AO33" s="10"/>
    </row>
    <row r="34" spans="1:41" x14ac:dyDescent="0.25">
      <c r="A34" s="1022"/>
      <c r="B34" s="242" t="s">
        <v>815</v>
      </c>
      <c r="C34" s="255" t="s">
        <v>818</v>
      </c>
      <c r="D34" s="223" t="s">
        <v>120</v>
      </c>
      <c r="E34" s="291">
        <v>1</v>
      </c>
      <c r="F34" s="306"/>
      <c r="G34" s="293">
        <f t="shared" si="30"/>
        <v>65</v>
      </c>
      <c r="H34" s="238">
        <v>5</v>
      </c>
      <c r="I34" s="238">
        <v>5</v>
      </c>
      <c r="J34" s="294">
        <v>0.46</v>
      </c>
      <c r="K34" s="293" t="str">
        <f t="shared" si="31"/>
        <v/>
      </c>
      <c r="L34" s="238"/>
      <c r="M34" s="238"/>
      <c r="N34" s="294"/>
      <c r="O34" s="293" t="str">
        <f t="shared" si="32"/>
        <v/>
      </c>
      <c r="P34" s="238"/>
      <c r="Q34" s="238"/>
      <c r="R34" s="294"/>
      <c r="S34" s="293" t="str">
        <f t="shared" si="33"/>
        <v/>
      </c>
      <c r="T34" s="238"/>
      <c r="U34" s="238"/>
      <c r="V34" s="294"/>
      <c r="W34" s="293" t="str">
        <f t="shared" si="34"/>
        <v/>
      </c>
      <c r="X34" s="238"/>
      <c r="Y34" s="238"/>
      <c r="Z34" s="294"/>
      <c r="AA34" s="293" t="str">
        <f t="shared" si="35"/>
        <v/>
      </c>
      <c r="AB34" s="238"/>
      <c r="AC34" s="238"/>
      <c r="AD34" s="294"/>
      <c r="AE34" s="239">
        <f t="shared" si="36"/>
        <v>1625</v>
      </c>
      <c r="AF34" s="295">
        <f t="shared" si="9"/>
        <v>65</v>
      </c>
      <c r="AG34" s="296">
        <f t="shared" si="37"/>
        <v>0.4642857142857143</v>
      </c>
      <c r="AH34" s="217">
        <f>AH32</f>
        <v>140</v>
      </c>
      <c r="AI34" s="237">
        <f xml:space="preserve"> ( IF(ISNUMBER(G34), VLOOKUP(G34/$AH34,F!$A1:$B101,2,1)*G34*$H34*$I34,0)+IF(ISNUMBER(K34), VLOOKUP(K34/$AH34,F!$A1:$B101,2,1)*K34*$L34*$M34,0)+IF(ISNUMBER(O34), VLOOKUP(O34/$AH34,F!$A1:$B101,2,1)*O34*$P34*$Q34,0)+IF(ISNUMBER(S34), VLOOKUP(S34/$AH34,F!$A1:$B101,2,1)*S34*$T34*$U34,0)+IF(ISNUMBER(W34), VLOOKUP(W34/$AH34,F!$A1:$B101,2,1)*W34*$X34*$Y34,0)+IF(ISNUMBER(AA34), VLOOKUP(AA34/$AH34,F!$A1:$B101,2,1)*AA34*$AB34*$AC34,0))*IF(ISNUMBER(F34),F34,1)*IF(ISNUMBER(E34),E34,1)</f>
        <v>715</v>
      </c>
      <c r="AJ34" s="297">
        <f>H34*I34+L34*M34+P34*Q34+T34*U34+X34*Y34+AB34*AC34</f>
        <v>25</v>
      </c>
      <c r="AK34" s="298">
        <f>IFERROR(I34*INDEX(F!$P$21:$AB$33, MATCH(G34/$AH34, F!$O$21:$O$33,1), MATCH(E34, F!$P$20:$AB$20,1)), 0 ) +IFERROR( M34*INDEX(F!$P$21:$AB$33, MATCH(K34/$AH34, F!$O$21:$O$33,1), MATCH(E34, F!$P$20:$AB$20,1)),0) +  IFERROR( Q34*INDEX(F!$P$21:$AB$33, MATCH(O34/$AH34, F!$O$21:$O$33,1), MATCH(E34, F!$P$20:$AB$20,1)), 0) + IFERROR( U34*INDEX(F!$P$21:$AB$33, MATCH(S34/$AH34, F!$O$21:$O$33,1), MATCH(E34, F!$P$20:$AB$20,1)),0)  + IFERROR(Y34*INDEX(F!$P$21:$AB$33, MATCH(W34/$AH34, F!$O$21:$O$33,1), MATCH(E34, F!$P$20:$AB$20,1)),0)  + IFERROR( AC34*INDEX(F!$P$21:$AB$33, MATCH(AA34/$AH34, F!$O$21:$O$33,1), MATCH(E34, F!$P$20:$AB$20,1)),)</f>
        <v>10</v>
      </c>
      <c r="AL34" s="1031"/>
      <c r="AM34" s="10"/>
      <c r="AN34" s="10"/>
      <c r="AO34" s="10"/>
    </row>
    <row r="35" spans="1:41" hidden="1" x14ac:dyDescent="0.25">
      <c r="A35" s="1022"/>
      <c r="B35" s="243"/>
      <c r="C35" s="257"/>
      <c r="D35" s="224"/>
      <c r="E35" s="291"/>
      <c r="F35" s="307"/>
      <c r="G35" s="300" t="str">
        <f t="shared" si="30"/>
        <v/>
      </c>
      <c r="H35" s="301"/>
      <c r="I35" s="301"/>
      <c r="J35" s="302"/>
      <c r="K35" s="300" t="str">
        <f t="shared" si="31"/>
        <v/>
      </c>
      <c r="L35" s="301"/>
      <c r="M35" s="301"/>
      <c r="N35" s="302"/>
      <c r="O35" s="300" t="str">
        <f t="shared" si="32"/>
        <v/>
      </c>
      <c r="P35" s="301"/>
      <c r="Q35" s="301"/>
      <c r="R35" s="302"/>
      <c r="S35" s="300" t="str">
        <f t="shared" si="33"/>
        <v/>
      </c>
      <c r="T35" s="301"/>
      <c r="U35" s="301"/>
      <c r="V35" s="302"/>
      <c r="W35" s="300" t="str">
        <f t="shared" si="34"/>
        <v/>
      </c>
      <c r="X35" s="301"/>
      <c r="Y35" s="301"/>
      <c r="Z35" s="302"/>
      <c r="AA35" s="300" t="str">
        <f t="shared" si="35"/>
        <v/>
      </c>
      <c r="AB35" s="301"/>
      <c r="AC35" s="301"/>
      <c r="AD35" s="302"/>
      <c r="AE35" s="285">
        <f t="shared" si="36"/>
        <v>0</v>
      </c>
      <c r="AF35" s="286">
        <f t="shared" si="9"/>
        <v>0</v>
      </c>
      <c r="AG35" s="287">
        <f t="shared" si="37"/>
        <v>0</v>
      </c>
      <c r="AH35" s="217"/>
      <c r="AI35" s="303">
        <f xml:space="preserve"> ( IF(ISNUMBER(G35), VLOOKUP(G35/$AH35,F!$A1:$B101,2,1)*G35*$H35*$I35,0)+IF(ISNUMBER(K35), VLOOKUP(K35/$AH35,F!$A1:$B101,2,1)*K35*$L35*$M35,0)+IF(ISNUMBER(O35), VLOOKUP(O35/$AH35,F!$A1:$B101,2,1)*O35*$P35*$Q35,0)+IF(ISNUMBER(S35), VLOOKUP(S35/$AH35,F!$A1:$B101,2,1)*S35*$T35*$U35,0)+IF(ISNUMBER(W35), VLOOKUP(W35/$AH35,F!$A1:$B101,2,1)*W35*$X35*$Y35,0)+IF(ISNUMBER(AA35), VLOOKUP(AA35/$AH35,F!$A1:$B101,2,1)*AA35*$AB35*$AC35,0))*IF(ISNUMBER(F35),F35,1)*IF(ISNUMBER(E35),E35,1)</f>
        <v>0</v>
      </c>
      <c r="AJ35" s="304">
        <f t="shared" ref="AJ35:AJ38" si="39">H35*I35+L35*M35+P35*Q35+T35*U35+X35*Y35+AB35*AC35</f>
        <v>0</v>
      </c>
      <c r="AK35" s="305">
        <f>IFERROR(I35*INDEX(F!$P$21:$AB$33, MATCH(G35/$AH35, F!$O$21:$O$33,1), MATCH(E35, F!$P$20:$AB$20,1)), 0 ) +IFERROR( M35*INDEX(F!$P$21:$AB$33, MATCH(K35/$AH35, F!$O$21:$O$33,1), MATCH(E35, F!$P$20:$AB$20,1)),0) +  IFERROR( Q35*INDEX(F!$P$21:$AB$33, MATCH(O35/$AH35, F!$O$21:$O$33,1), MATCH(E35, F!$P$20:$AB$20,1)), 0) + IFERROR( U35*INDEX(F!$P$21:$AB$33, MATCH(S35/$AH35, F!$O$21:$O$33,1), MATCH(E35, F!$P$20:$AB$20,1)),0)  + IFERROR(Y35*INDEX(F!$P$21:$AB$33, MATCH(W35/$AH35, F!$O$21:$O$33,1), MATCH(E35, F!$P$20:$AB$20,1)),0)  + IFERROR( AC35*INDEX(F!$P$21:$AB$33, MATCH(AA35/$AH35, F!$O$21:$O$33,1), MATCH(E35, F!$P$20:$AB$20,1)),)</f>
        <v>0</v>
      </c>
      <c r="AL35" s="1031"/>
      <c r="AM35" s="10"/>
      <c r="AN35" s="10"/>
      <c r="AO35" s="10"/>
    </row>
    <row r="36" spans="1:41" hidden="1" x14ac:dyDescent="0.25">
      <c r="A36" s="1022"/>
      <c r="B36" s="242"/>
      <c r="C36" s="258"/>
      <c r="D36" s="225"/>
      <c r="E36" s="291"/>
      <c r="F36" s="308"/>
      <c r="G36" s="293" t="str">
        <f t="shared" si="30"/>
        <v/>
      </c>
      <c r="H36" s="238"/>
      <c r="I36" s="238"/>
      <c r="J36" s="294"/>
      <c r="K36" s="293" t="str">
        <f t="shared" si="31"/>
        <v/>
      </c>
      <c r="L36" s="238"/>
      <c r="M36" s="238"/>
      <c r="N36" s="294"/>
      <c r="O36" s="293" t="str">
        <f t="shared" si="32"/>
        <v/>
      </c>
      <c r="P36" s="238"/>
      <c r="Q36" s="238"/>
      <c r="R36" s="294"/>
      <c r="S36" s="293" t="str">
        <f t="shared" si="33"/>
        <v/>
      </c>
      <c r="T36" s="238"/>
      <c r="U36" s="238"/>
      <c r="V36" s="294"/>
      <c r="W36" s="293" t="str">
        <f t="shared" si="34"/>
        <v/>
      </c>
      <c r="X36" s="238"/>
      <c r="Y36" s="238"/>
      <c r="Z36" s="294"/>
      <c r="AA36" s="293" t="str">
        <f t="shared" si="35"/>
        <v/>
      </c>
      <c r="AB36" s="238"/>
      <c r="AC36" s="238"/>
      <c r="AD36" s="294"/>
      <c r="AE36" s="239">
        <f t="shared" si="36"/>
        <v>0</v>
      </c>
      <c r="AF36" s="295">
        <f t="shared" si="9"/>
        <v>0</v>
      </c>
      <c r="AG36" s="296">
        <f t="shared" si="37"/>
        <v>0</v>
      </c>
      <c r="AH36" s="217"/>
      <c r="AI36" s="237">
        <f xml:space="preserve"> ( IF(ISNUMBER(G36), VLOOKUP(G36/$AH36,F!$A1:$B101,2,1)*G36*$H36*$I36,0)+IF(ISNUMBER(K36), VLOOKUP(K36/$AH36,F!$A1:$B101,2,1)*K36*$L36*$M36,0)+IF(ISNUMBER(O36), VLOOKUP(O36/$AH36,F!$A1:$B101,2,1)*O36*$P36*$Q36,0)+IF(ISNUMBER(S36), VLOOKUP(S36/$AH36,F!$A1:$B101,2,1)*S36*$T36*$U36,0)+IF(ISNUMBER(W36), VLOOKUP(W36/$AH36,F!$A1:$B101,2,1)*W36*$X36*$Y36,0)+IF(ISNUMBER(AA36), VLOOKUP(AA36/$AH36,F!$A1:$B101,2,1)*AA36*$AB36*$AC36,0))*IF(ISNUMBER(F36),F36,1)*IF(ISNUMBER(E36),E36,1)</f>
        <v>0</v>
      </c>
      <c r="AJ36" s="309">
        <f t="shared" si="39"/>
        <v>0</v>
      </c>
      <c r="AK36" s="298">
        <f>IFERROR(I36*INDEX(F!$P$21:$AB$33, MATCH(G36/$AH36, F!$O$21:$O$33,1), MATCH(E36, F!$P$20:$AB$20,1)), 0 ) +IFERROR( M36*INDEX(F!$P$21:$AB$33, MATCH(K36/$AH36, F!$O$21:$O$33,1), MATCH(E36, F!$P$20:$AB$20,1)),0) +  IFERROR( Q36*INDEX(F!$P$21:$AB$33, MATCH(O36/$AH36, F!$O$21:$O$33,1), MATCH(E36, F!$P$20:$AB$20,1)), 0) + IFERROR( U36*INDEX(F!$P$21:$AB$33, MATCH(S36/$AH36, F!$O$21:$O$33,1), MATCH(E36, F!$P$20:$AB$20,1)),0)  + IFERROR(Y36*INDEX(F!$P$21:$AB$33, MATCH(W36/$AH36, F!$O$21:$O$33,1), MATCH(E36, F!$P$20:$AB$20,1)),0)  + IFERROR( AC36*INDEX(F!$P$21:$AB$33, MATCH(AA36/$AH36, F!$O$21:$O$33,1), MATCH(E36, F!$P$20:$AB$20,1)),)</f>
        <v>0</v>
      </c>
      <c r="AL36" s="1031"/>
      <c r="AM36" s="10"/>
      <c r="AN36" s="10"/>
      <c r="AO36" s="10"/>
    </row>
    <row r="37" spans="1:41" hidden="1" x14ac:dyDescent="0.25">
      <c r="A37" s="1022"/>
      <c r="B37" s="243"/>
      <c r="C37" s="256"/>
      <c r="D37" s="214"/>
      <c r="E37" s="291"/>
      <c r="F37" s="307"/>
      <c r="G37" s="300" t="str">
        <f t="shared" si="30"/>
        <v/>
      </c>
      <c r="H37" s="301"/>
      <c r="I37" s="301"/>
      <c r="J37" s="302"/>
      <c r="K37" s="300" t="str">
        <f t="shared" si="31"/>
        <v/>
      </c>
      <c r="L37" s="301"/>
      <c r="M37" s="301"/>
      <c r="N37" s="302"/>
      <c r="O37" s="300" t="str">
        <f t="shared" si="32"/>
        <v/>
      </c>
      <c r="P37" s="301"/>
      <c r="Q37" s="301"/>
      <c r="R37" s="302"/>
      <c r="S37" s="300" t="str">
        <f t="shared" si="33"/>
        <v/>
      </c>
      <c r="T37" s="301"/>
      <c r="U37" s="301"/>
      <c r="V37" s="302"/>
      <c r="W37" s="300" t="str">
        <f t="shared" si="34"/>
        <v/>
      </c>
      <c r="X37" s="301"/>
      <c r="Y37" s="301"/>
      <c r="Z37" s="302"/>
      <c r="AA37" s="300" t="str">
        <f t="shared" si="35"/>
        <v/>
      </c>
      <c r="AB37" s="301"/>
      <c r="AC37" s="301"/>
      <c r="AD37" s="302"/>
      <c r="AE37" s="285">
        <f t="shared" si="36"/>
        <v>0</v>
      </c>
      <c r="AF37" s="286">
        <f t="shared" si="9"/>
        <v>0</v>
      </c>
      <c r="AG37" s="287">
        <f t="shared" si="37"/>
        <v>0</v>
      </c>
      <c r="AH37" s="217"/>
      <c r="AI37" s="310">
        <f xml:space="preserve"> ( IF(ISNUMBER(G37), VLOOKUP(G37/$AH37,F!$A1:$B101,2,1)*G37*$H37*$I37,0)+IF(ISNUMBER(K37), VLOOKUP(K37/$AH37,F!$A1:$B101,2,1)*K37*$L37*$M37,0)+IF(ISNUMBER(O37), VLOOKUP(O37/$AH37,F!$A1:$B101,2,1)*O37*$P37*$Q37,0)+IF(ISNUMBER(S37), VLOOKUP(S37/$AH37,F!$A1:$B101,2,1)*S37*$T37*$U37,0)+IF(ISNUMBER(W37), VLOOKUP(W37/$AH37,F!$A1:$B101,2,1)*W37*$X37*$Y37,0)+IF(ISNUMBER(AA37), VLOOKUP(AA37/$AH37,F!$A1:$B101,2,1)*AA37*$AB37*$AC37,0))*IF(ISNUMBER(F37),F37,1)*IF(ISNUMBER(E37),E37,1)</f>
        <v>0</v>
      </c>
      <c r="AJ37" s="311">
        <f t="shared" si="39"/>
        <v>0</v>
      </c>
      <c r="AK37" s="312">
        <f>IFERROR(I37*INDEX(F!$P$21:$AB$33, MATCH(G37/$AH37, F!$O$21:$O$33,1), MATCH(E37, F!$P$20:$AB$20,1)), 0 ) +IFERROR( M37*INDEX(F!$P$21:$AB$33, MATCH(K37/$AH37, F!$O$21:$O$33,1), MATCH(E37, F!$P$20:$AB$20,1)),0) +  IFERROR( Q37*INDEX(F!$P$21:$AB$33, MATCH(O37/$AH37, F!$O$21:$O$33,1), MATCH(E37, F!$P$20:$AB$20,1)), 0) + IFERROR( U37*INDEX(F!$P$21:$AB$33, MATCH(S37/$AH37, F!$O$21:$O$33,1), MATCH(E37, F!$P$20:$AB$20,1)),0)  + IFERROR(Y37*INDEX(F!$P$21:$AB$33, MATCH(W37/$AH37, F!$O$21:$O$33,1), MATCH(E37, F!$P$20:$AB$20,1)),0)  + IFERROR( AC37*INDEX(F!$P$21:$AB$33, MATCH(AA37/$AH37, F!$O$21:$O$33,1), MATCH(E37, F!$P$20:$AB$20,1)),)</f>
        <v>0</v>
      </c>
      <c r="AL37" s="1031"/>
      <c r="AM37" s="10"/>
      <c r="AN37" s="10"/>
      <c r="AO37" s="10"/>
    </row>
    <row r="38" spans="1:41" hidden="1" x14ac:dyDescent="0.25">
      <c r="A38" s="1022"/>
      <c r="B38" s="242"/>
      <c r="C38" s="258"/>
      <c r="D38" s="226"/>
      <c r="E38" s="291"/>
      <c r="F38" s="313"/>
      <c r="G38" s="293" t="str">
        <f t="shared" si="30"/>
        <v/>
      </c>
      <c r="H38" s="238"/>
      <c r="I38" s="238"/>
      <c r="J38" s="294"/>
      <c r="K38" s="293" t="str">
        <f t="shared" si="31"/>
        <v/>
      </c>
      <c r="L38" s="238"/>
      <c r="M38" s="238"/>
      <c r="N38" s="294"/>
      <c r="O38" s="293" t="str">
        <f t="shared" si="32"/>
        <v/>
      </c>
      <c r="P38" s="238"/>
      <c r="Q38" s="238"/>
      <c r="R38" s="294"/>
      <c r="S38" s="293" t="str">
        <f t="shared" si="33"/>
        <v/>
      </c>
      <c r="T38" s="238"/>
      <c r="U38" s="238"/>
      <c r="V38" s="294"/>
      <c r="W38" s="293" t="str">
        <f t="shared" si="34"/>
        <v/>
      </c>
      <c r="X38" s="238"/>
      <c r="Y38" s="238"/>
      <c r="Z38" s="294"/>
      <c r="AA38" s="293" t="str">
        <f t="shared" si="35"/>
        <v/>
      </c>
      <c r="AB38" s="238"/>
      <c r="AC38" s="238"/>
      <c r="AD38" s="294"/>
      <c r="AE38" s="239">
        <f t="shared" si="36"/>
        <v>0</v>
      </c>
      <c r="AF38" s="314">
        <f t="shared" si="9"/>
        <v>0</v>
      </c>
      <c r="AG38" s="315">
        <f t="shared" si="37"/>
        <v>0</v>
      </c>
      <c r="AH38" s="217"/>
      <c r="AI38" s="316">
        <f xml:space="preserve"> ( IF(ISNUMBER(G38), VLOOKUP(G38/$AH38,F!$A1:$B101,2,1)*G38*$H38*$I38,0)+IF(ISNUMBER(K38), VLOOKUP(K38/$AH38,F!$A1:$B101,2,1)*K38*$L38*$M38,0)+IF(ISNUMBER(O38), VLOOKUP(O38/$AH38,F!$A1:$B101,2,1)*O38*$P38*$Q38,0)+IF(ISNUMBER(S38), VLOOKUP(S38/$AH38,F!$A1:$B101,2,1)*S38*$T38*$U38,0)+IF(ISNUMBER(W38), VLOOKUP(W38/$AH38,F!$A1:$B101,2,1)*W38*$X38*$Y38,0)+IF(ISNUMBER(AA38), VLOOKUP(AA38/$AH38,F!$A1:$B101,2,1)*AA38*$AB38*$AC38,0))*IF(ISNUMBER(F38),F38,1)*IF(ISNUMBER(E38),E38,1)</f>
        <v>0</v>
      </c>
      <c r="AJ38" s="317">
        <f t="shared" si="39"/>
        <v>0</v>
      </c>
      <c r="AK38" s="318">
        <f>IFERROR(I38*INDEX(F!$P$21:$AB$33, MATCH(G38/$AH38, F!$O$21:$O$33,1), MATCH(E38, F!$P$20:$AB$20,1)), 0 ) +IFERROR( M38*INDEX(F!$P$21:$AB$33, MATCH(K38/$AH38, F!$O$21:$O$33,1), MATCH(E38, F!$P$20:$AB$20,1)),0) +  IFERROR( Q38*INDEX(F!$P$21:$AB$33, MATCH(O38/$AH38, F!$O$21:$O$33,1), MATCH(E38, F!$P$20:$AB$20,1)), 0) + IFERROR( U38*INDEX(F!$P$21:$AB$33, MATCH(S38/$AH38, F!$O$21:$O$33,1), MATCH(E38, F!$P$20:$AB$20,1)),0)  + IFERROR(Y38*INDEX(F!$P$21:$AB$33, MATCH(W38/$AH38, F!$O$21:$O$33,1), MATCH(E38, F!$P$20:$AB$20,1)),0)  + IFERROR( AC38*INDEX(F!$P$21:$AB$33, MATCH(AA38/$AH38, F!$O$21:$O$33,1), MATCH(E38, F!$P$20:$AB$20,1)),)</f>
        <v>0</v>
      </c>
      <c r="AL38" s="1031"/>
      <c r="AM38" s="10"/>
      <c r="AN38" s="10"/>
      <c r="AO38" s="10"/>
    </row>
    <row r="39" spans="1:41" ht="15.75" thickBot="1" x14ac:dyDescent="0.3">
      <c r="A39" s="1023"/>
      <c r="B39" s="246"/>
      <c r="C39" s="259"/>
      <c r="D39" s="227"/>
      <c r="E39" s="352">
        <f>ROUND(IFERROR(SUMPRODUCT(AJ31:AJ38,E31:E38)/AJ39,0),3)</f>
        <v>0.98599999999999999</v>
      </c>
      <c r="F39" s="388"/>
      <c r="G39" s="319"/>
      <c r="H39" s="320"/>
      <c r="I39" s="320"/>
      <c r="J39" s="321"/>
      <c r="K39" s="319"/>
      <c r="L39" s="320"/>
      <c r="M39" s="320"/>
      <c r="N39" s="321"/>
      <c r="O39" s="319"/>
      <c r="P39" s="320"/>
      <c r="Q39" s="320"/>
      <c r="R39" s="321"/>
      <c r="S39" s="319"/>
      <c r="T39" s="320"/>
      <c r="U39" s="320"/>
      <c r="V39" s="321"/>
      <c r="W39" s="319"/>
      <c r="X39" s="320"/>
      <c r="Y39" s="320"/>
      <c r="Z39" s="321"/>
      <c r="AA39" s="319"/>
      <c r="AB39" s="320"/>
      <c r="AC39" s="320"/>
      <c r="AD39" s="321"/>
      <c r="AE39" s="357">
        <f>SUM(AE31:AE38)</f>
        <v>4440</v>
      </c>
      <c r="AF39" s="358">
        <f t="shared" si="9"/>
        <v>60</v>
      </c>
      <c r="AG39" s="391">
        <f>IFERROR(  SUMPRODUCT(AG31:AG38,AJ31:AJ38)/AJ39,0)</f>
        <v>0.43927693927693928</v>
      </c>
      <c r="AH39" s="359"/>
      <c r="AI39" s="360">
        <f>SUM(AI31:AI38)</f>
        <v>2170.7200000000003</v>
      </c>
      <c r="AJ39" s="360">
        <f>SUM(AJ31:AJ38)</f>
        <v>74</v>
      </c>
      <c r="AK39" s="361">
        <f>IF(SUM(AK31:AK38)=0,TIME(,0,),TIME(,SUM(AK31:AK38)+F!$V$37,))</f>
        <v>4.3750000000000004E-2</v>
      </c>
      <c r="AL39" s="1032"/>
      <c r="AM39" s="10"/>
      <c r="AN39" s="10"/>
      <c r="AO39" s="10"/>
    </row>
    <row r="40" spans="1:41" hidden="1" x14ac:dyDescent="0.25">
      <c r="A40" s="213">
        <f>A41</f>
        <v>43786</v>
      </c>
      <c r="B40" s="247"/>
      <c r="C40" s="260"/>
      <c r="D40" s="228"/>
      <c r="E40" s="280"/>
      <c r="F40" s="322"/>
      <c r="G40" s="323" t="str">
        <f t="shared" ref="G40:G47" si="40">IF(J40&lt;&gt;0, IFERROR(IF( $F40=2,  MROUND($AH40*J40,1),    IF( OR($F40="",$F40=1),   MROUND($AH40*J40,2.5),  MROUND($AH40*J40, 0.1))), "" ), "")</f>
        <v/>
      </c>
      <c r="H40" s="324"/>
      <c r="I40" s="324"/>
      <c r="J40" s="325"/>
      <c r="K40" s="323" t="str">
        <f t="shared" ref="K40:K47" si="41">IF(N40&lt;&gt;0, IFERROR(IF( $F40=2,  MROUND($AH40*N40,1),    IF( OR($F40="",$F40=1),   MROUND($AH40*N40,2.5),  MROUND($AH40*N40, 0.1))), "" ), "")</f>
        <v/>
      </c>
      <c r="L40" s="324"/>
      <c r="M40" s="324"/>
      <c r="N40" s="325"/>
      <c r="O40" s="323" t="str">
        <f t="shared" ref="O40:O47" si="42">IF(R40&lt;&gt;0, IFERROR(IF( $F40=2,  MROUND($AH40*R40,1),    IF( OR($F40="",$F40=1),   MROUND($AH40*R40,2.5),  MROUND($AH40*R40, 0.1))), "" ), "")</f>
        <v/>
      </c>
      <c r="P40" s="324"/>
      <c r="Q40" s="324"/>
      <c r="R40" s="325"/>
      <c r="S40" s="323" t="str">
        <f t="shared" ref="S40:S47" si="43">IF(V40&lt;&gt;0, IFERROR(IF( $F40=2,  MROUND($AH40*V40,1),    IF( OR($F40="",$F40=1),   MROUND($AH40*V40,2.5),  MROUND($AH40*V40, 0.1))), "" ), "")</f>
        <v/>
      </c>
      <c r="T40" s="324"/>
      <c r="U40" s="324"/>
      <c r="V40" s="325"/>
      <c r="W40" s="323" t="str">
        <f t="shared" ref="W40:W47" si="44">IF(Z40&lt;&gt;0, IFERROR(IF( $F40=2,  MROUND($AH40*Z40,1),    IF( OR($F40="",$F40=1),   MROUND($AH40*Z40,2.5),  MROUND($AH40*Z40, 0.1))), "" ), "")</f>
        <v/>
      </c>
      <c r="X40" s="324"/>
      <c r="Y40" s="324"/>
      <c r="Z40" s="325"/>
      <c r="AA40" s="323" t="str">
        <f t="shared" ref="AA40:AA47" si="45">IF(AD40&lt;&gt;0, IFERROR(IF( $F40=2,  MROUND($AH40*AD40,1),    IF( OR($F40="",$F40=1),   MROUND($AH40*AD40,2.5),  MROUND($AH40*AD40, 0.1))), "" ), "")</f>
        <v/>
      </c>
      <c r="AB40" s="324"/>
      <c r="AC40" s="324"/>
      <c r="AD40" s="325"/>
      <c r="AE40" s="326">
        <f t="shared" ref="AE40:AE47" si="46">(IF(ISNUMBER(G40),G40,0)*H40*I40+IF(ISNUMBER(K40),K40,1)*L40*M40+IF(ISNUMBER(O40),O40,1)*P40*Q40+IF(ISNUMBER(S40),S40,1)*T40*U40+IF(ISNUMBER(W40),W40,1)*X40*Y40+IF(ISNUMBER(AA40),AA40,1)*AB40*AC40)*IF(ISNUMBER(F40),F40,1)</f>
        <v>0</v>
      </c>
      <c r="AF40" s="327">
        <f t="shared" si="9"/>
        <v>0</v>
      </c>
      <c r="AG40" s="328">
        <f t="shared" ref="AG40:AG47" si="47">IFERROR((AF40/(AH40*IF(ISNUMBER(F40),F40,1))),0)</f>
        <v>0</v>
      </c>
      <c r="AH40" s="216"/>
      <c r="AI40" s="329">
        <f xml:space="preserve"> ( IF(ISNUMBER(G40), VLOOKUP(G40/$AH40,F!$A1:$B101,2,1)*G40*$H40*$I40,0)+IF(ISNUMBER(K40), VLOOKUP(K40/$AH40,F!$A1:$B101,2,1)*K40*$L40*$M40,0)+IF(ISNUMBER(O40), VLOOKUP(O40/$AH40,F!$A1:$B101,2,1)*O40*$P40*$Q40,0)+IF(ISNUMBER(S40), VLOOKUP(S40/$AH40,F!$A1:$B101,2,1)*S40*$T40*$U40,0)+IF(ISNUMBER(W40), VLOOKUP(W40/$AH40,F!$A1:$B101,2,1)*W40*$X40*$Y40,0)+IF(ISNUMBER(AA40), VLOOKUP(AA40/$AH40,F!$A1:$B101,2,1)*AA40*$AB40*$AC40,0))*IF(ISNUMBER(F40),F40,1)*IF(ISNUMBER(E40),E40,1)</f>
        <v>0</v>
      </c>
      <c r="AJ40" s="330">
        <f t="shared" ref="AJ40:AJ42" si="48">H40*I40+L40*M40+P40*Q40+T40*U40+X40*Y40+AB40*AC40</f>
        <v>0</v>
      </c>
      <c r="AK40" s="331">
        <f>IFERROR(I40*INDEX(F!$P$21:$AB$33, MATCH(G40/$AH40, F!$O$21:$O$33,1), MATCH(E40, F!$P$20:$AB$20,1)), 0 ) +IFERROR( M40*INDEX(F!$P$21:$AB$33, MATCH(K40/$AH40, F!$O$21:$O$33,1), MATCH(E40, F!$P$20:$AB$20,1)),0) +  IFERROR( Q40*INDEX(F!$P$21:$AB$33, MATCH(O40/$AH40, F!$O$21:$O$33,1), MATCH(E40, F!$P$20:$AB$20,1)), 0) + IFERROR( U40*INDEX(F!$P$21:$AB$33, MATCH(S40/$AH40, F!$O$21:$O$33,1), MATCH(E40, F!$P$20:$AB$20,1)),0)  + IFERROR(Y40*INDEX(F!$P$21:$AB$33, MATCH(W40/$AH40, F!$O$21:$O$33,1), MATCH(E40, F!$P$20:$AB$20,1)),0)  + IFERROR( AC40*INDEX(F!$P$21:$AB$33, MATCH(AA40/$AH40, F!$O$21:$O$33,1), MATCH(E40, F!$P$20:$AB$20,1)),)</f>
        <v>0</v>
      </c>
      <c r="AL40" s="1033"/>
      <c r="AM40" s="10"/>
      <c r="AN40" s="10"/>
      <c r="AO40" s="10"/>
    </row>
    <row r="41" spans="1:41" ht="15" hidden="1" customHeight="1" x14ac:dyDescent="0.25">
      <c r="A41" s="1021">
        <f>A32+1</f>
        <v>43786</v>
      </c>
      <c r="B41" s="248"/>
      <c r="C41" s="261"/>
      <c r="D41" s="229"/>
      <c r="E41" s="291"/>
      <c r="F41" s="332"/>
      <c r="G41" s="333" t="str">
        <f t="shared" si="40"/>
        <v/>
      </c>
      <c r="H41" s="334"/>
      <c r="I41" s="334"/>
      <c r="J41" s="335"/>
      <c r="K41" s="333" t="str">
        <f t="shared" si="41"/>
        <v/>
      </c>
      <c r="L41" s="334"/>
      <c r="M41" s="334"/>
      <c r="N41" s="335"/>
      <c r="O41" s="333" t="str">
        <f t="shared" si="42"/>
        <v/>
      </c>
      <c r="P41" s="334"/>
      <c r="Q41" s="334"/>
      <c r="R41" s="335"/>
      <c r="S41" s="333" t="str">
        <f t="shared" si="43"/>
        <v/>
      </c>
      <c r="T41" s="334"/>
      <c r="U41" s="334"/>
      <c r="V41" s="335"/>
      <c r="W41" s="333" t="str">
        <f t="shared" si="44"/>
        <v/>
      </c>
      <c r="X41" s="334"/>
      <c r="Y41" s="334"/>
      <c r="Z41" s="335"/>
      <c r="AA41" s="333" t="str">
        <f t="shared" si="45"/>
        <v/>
      </c>
      <c r="AB41" s="334"/>
      <c r="AC41" s="334"/>
      <c r="AD41" s="335"/>
      <c r="AE41" s="336">
        <f t="shared" si="46"/>
        <v>0</v>
      </c>
      <c r="AF41" s="337">
        <f t="shared" si="9"/>
        <v>0</v>
      </c>
      <c r="AG41" s="338">
        <f t="shared" si="47"/>
        <v>0</v>
      </c>
      <c r="AH41" s="217"/>
      <c r="AI41" s="339">
        <f xml:space="preserve"> ( IF(ISNUMBER(G41), VLOOKUP(G41/$AH41,F!$A1:$B101,2,1)*G41*$H41*$I41,0)+IF(ISNUMBER(K41), VLOOKUP(K41/$AH41,F!$A1:$B101,2,1)*K41*$L41*$M41,0)+IF(ISNUMBER(O41), VLOOKUP(O41/$AH41,F!$A1:$B101,2,1)*O41*$P41*$Q41,0)+IF(ISNUMBER(S41), VLOOKUP(S41/$AH41,F!$A1:$B101,2,1)*S41*$T41*$U41,0)+IF(ISNUMBER(W41), VLOOKUP(W41/$AH41,F!$A1:$B101,2,1)*W41*$X41*$Y41,0)+IF(ISNUMBER(AA41), VLOOKUP(AA41/$AH41,F!$A1:$B101,2,1)*AA41*$AB41*$AC41,0))*IF(ISNUMBER(F41),F41,1)*IF(ISNUMBER(E41),E41,1)</f>
        <v>0</v>
      </c>
      <c r="AJ41" s="340">
        <f t="shared" si="48"/>
        <v>0</v>
      </c>
      <c r="AK41" s="341">
        <f>IFERROR(I41*INDEX(F!$P$21:$AB$33, MATCH(G41/$AH41, F!$O$21:$O$33,1), MATCH(E41, F!$P$20:$AB$20,1)), 0 ) +IFERROR( M41*INDEX(F!$P$21:$AB$33, MATCH(K41/$AH41, F!$O$21:$O$33,1), MATCH(E41, F!$P$20:$AB$20,1)),0) +  IFERROR( Q41*INDEX(F!$P$21:$AB$33, MATCH(O41/$AH41, F!$O$21:$O$33,1), MATCH(E41, F!$P$20:$AB$20,1)), 0) + IFERROR( U41*INDEX(F!$P$21:$AB$33, MATCH(S41/$AH41, F!$O$21:$O$33,1), MATCH(E41, F!$P$20:$AB$20,1)),0)  + IFERROR(Y41*INDEX(F!$P$21:$AB$33, MATCH(W41/$AH41, F!$O$21:$O$33,1), MATCH(E41, F!$P$20:$AB$20,1)),0)  + IFERROR( AC41*INDEX(F!$P$21:$AB$33, MATCH(AA41/$AH41, F!$O$21:$O$33,1), MATCH(E41, F!$P$20:$AB$20,1)),)</f>
        <v>0</v>
      </c>
      <c r="AL41" s="1031"/>
      <c r="AM41" s="10"/>
      <c r="AN41" s="10"/>
      <c r="AO41" s="10"/>
    </row>
    <row r="42" spans="1:41" hidden="1" x14ac:dyDescent="0.25">
      <c r="A42" s="1022"/>
      <c r="B42" s="249"/>
      <c r="C42" s="262"/>
      <c r="D42" s="230"/>
      <c r="E42" s="291"/>
      <c r="F42" s="342"/>
      <c r="G42" s="343" t="str">
        <f t="shared" si="40"/>
        <v/>
      </c>
      <c r="H42" s="344"/>
      <c r="I42" s="344"/>
      <c r="J42" s="345"/>
      <c r="K42" s="343" t="str">
        <f t="shared" si="41"/>
        <v/>
      </c>
      <c r="L42" s="344"/>
      <c r="M42" s="344"/>
      <c r="N42" s="345"/>
      <c r="O42" s="343" t="str">
        <f t="shared" si="42"/>
        <v/>
      </c>
      <c r="P42" s="344"/>
      <c r="Q42" s="344"/>
      <c r="R42" s="345"/>
      <c r="S42" s="343" t="str">
        <f t="shared" si="43"/>
        <v/>
      </c>
      <c r="T42" s="344"/>
      <c r="U42" s="344"/>
      <c r="V42" s="345"/>
      <c r="W42" s="343" t="str">
        <f t="shared" si="44"/>
        <v/>
      </c>
      <c r="X42" s="344"/>
      <c r="Y42" s="344"/>
      <c r="Z42" s="345"/>
      <c r="AA42" s="343" t="str">
        <f t="shared" si="45"/>
        <v/>
      </c>
      <c r="AB42" s="344"/>
      <c r="AC42" s="344"/>
      <c r="AD42" s="345"/>
      <c r="AE42" s="346">
        <f t="shared" si="46"/>
        <v>0</v>
      </c>
      <c r="AF42" s="347">
        <f t="shared" si="9"/>
        <v>0</v>
      </c>
      <c r="AG42" s="348">
        <f t="shared" si="47"/>
        <v>0</v>
      </c>
      <c r="AH42" s="217"/>
      <c r="AI42" s="349">
        <f xml:space="preserve"> ( IF(ISNUMBER(G42), VLOOKUP(G42/$AH42,F!$A1:$B101,2,1)*G42*$H42*$I42,0)+IF(ISNUMBER(K42), VLOOKUP(K42/$AH42,F!$A1:$B101,2,1)*K42*$L42*$M42,0)+IF(ISNUMBER(O42), VLOOKUP(O42/$AH42,F!$A1:$B101,2,1)*O42*$P42*$Q42,0)+IF(ISNUMBER(S42), VLOOKUP(S42/$AH42,F!$A1:$B101,2,1)*S42*$T42*$U42,0)+IF(ISNUMBER(W42), VLOOKUP(W42/$AH42,F!$A1:$B101,2,1)*W42*$X42*$Y42,0)+IF(ISNUMBER(AA42), VLOOKUP(AA42/$AH42,F!$A1:$B101,2,1)*AA42*$AB42*$AC42,0))*IF(ISNUMBER(F42),F42,1)*IF(ISNUMBER(E42),E42,1)</f>
        <v>0</v>
      </c>
      <c r="AJ42" s="350">
        <f t="shared" si="48"/>
        <v>0</v>
      </c>
      <c r="AK42" s="351">
        <f>IFERROR(I42*INDEX(F!$P$21:$AB$33, MATCH(G42/$AH42, F!$O$21:$O$33,1), MATCH(E42, F!$P$20:$AB$20,1)), 0 ) +IFERROR( M42*INDEX(F!$P$21:$AB$33, MATCH(K42/$AH42, F!$O$21:$O$33,1), MATCH(E42, F!$P$20:$AB$20,1)),0) +  IFERROR( Q42*INDEX(F!$P$21:$AB$33, MATCH(O42/$AH42, F!$O$21:$O$33,1), MATCH(E42, F!$P$20:$AB$20,1)), 0) + IFERROR( U42*INDEX(F!$P$21:$AB$33, MATCH(S42/$AH42, F!$O$21:$O$33,1), MATCH(E42, F!$P$20:$AB$20,1)),0)  + IFERROR(Y42*INDEX(F!$P$21:$AB$33, MATCH(W42/$AH42, F!$O$21:$O$33,1), MATCH(E42, F!$P$20:$AB$20,1)),0)  + IFERROR( AC42*INDEX(F!$P$21:$AB$33, MATCH(AA42/$AH42, F!$O$21:$O$33,1), MATCH(E42, F!$P$20:$AB$20,1)),)</f>
        <v>0</v>
      </c>
      <c r="AL42" s="1031"/>
      <c r="AM42" s="10"/>
      <c r="AN42" s="10"/>
      <c r="AO42" s="10"/>
    </row>
    <row r="43" spans="1:41" hidden="1" x14ac:dyDescent="0.25">
      <c r="A43" s="1022"/>
      <c r="B43" s="248"/>
      <c r="C43" s="261"/>
      <c r="D43" s="229"/>
      <c r="E43" s="291"/>
      <c r="F43" s="332"/>
      <c r="G43" s="333" t="str">
        <f t="shared" si="40"/>
        <v/>
      </c>
      <c r="H43" s="334"/>
      <c r="I43" s="334"/>
      <c r="J43" s="335"/>
      <c r="K43" s="333" t="str">
        <f t="shared" si="41"/>
        <v/>
      </c>
      <c r="L43" s="334"/>
      <c r="M43" s="334"/>
      <c r="N43" s="335"/>
      <c r="O43" s="333" t="str">
        <f t="shared" si="42"/>
        <v/>
      </c>
      <c r="P43" s="334"/>
      <c r="Q43" s="334"/>
      <c r="R43" s="335"/>
      <c r="S43" s="333" t="str">
        <f t="shared" si="43"/>
        <v/>
      </c>
      <c r="T43" s="334"/>
      <c r="U43" s="334"/>
      <c r="V43" s="335"/>
      <c r="W43" s="333" t="str">
        <f t="shared" si="44"/>
        <v/>
      </c>
      <c r="X43" s="334"/>
      <c r="Y43" s="334"/>
      <c r="Z43" s="335"/>
      <c r="AA43" s="333" t="str">
        <f t="shared" si="45"/>
        <v/>
      </c>
      <c r="AB43" s="334"/>
      <c r="AC43" s="334"/>
      <c r="AD43" s="335"/>
      <c r="AE43" s="336">
        <f t="shared" si="46"/>
        <v>0</v>
      </c>
      <c r="AF43" s="337">
        <f t="shared" si="9"/>
        <v>0</v>
      </c>
      <c r="AG43" s="338">
        <f t="shared" si="47"/>
        <v>0</v>
      </c>
      <c r="AH43" s="217"/>
      <c r="AI43" s="339">
        <f xml:space="preserve"> ( IF(ISNUMBER(G43), VLOOKUP(G43/$AH43,F!$A1:$B101,2,1)*G43*$H43*$I43,0)+IF(ISNUMBER(K43), VLOOKUP(K43/$AH43,F!$A1:$B101,2,1)*K43*$L43*$M43,0)+IF(ISNUMBER(O43), VLOOKUP(O43/$AH43,F!$A1:$B101,2,1)*O43*$P43*$Q43,0)+IF(ISNUMBER(S43), VLOOKUP(S43/$AH43,F!$A1:$B101,2,1)*S43*$T43*$U43,0)+IF(ISNUMBER(W43), VLOOKUP(W43/$AH43,F!$A1:$B101,2,1)*W43*$X43*$Y43,0)+IF(ISNUMBER(AA43), VLOOKUP(AA43/$AH43,F!$A1:$B101,2,1)*AA43*$AB43*$AC43,0))*IF(ISNUMBER(F43),F43,1)*IF(ISNUMBER(E43),E43,1)</f>
        <v>0</v>
      </c>
      <c r="AJ43" s="340">
        <f>H43*I43+L43*M43+P43*Q43+T43*U43+X43*Y43+AB43*AC43</f>
        <v>0</v>
      </c>
      <c r="AK43" s="341">
        <f>IFERROR(I43*INDEX(F!$P$21:$AB$33, MATCH(G43/$AH43, F!$O$21:$O$33,1), MATCH(E43, F!$P$20:$AB$20,1)), 0 ) +IFERROR( M43*INDEX(F!$P$21:$AB$33, MATCH(K43/$AH43, F!$O$21:$O$33,1), MATCH(E43, F!$P$20:$AB$20,1)),0) +  IFERROR( Q43*INDEX(F!$P$21:$AB$33, MATCH(O43/$AH43, F!$O$21:$O$33,1), MATCH(E43, F!$P$20:$AB$20,1)), 0) + IFERROR( U43*INDEX(F!$P$21:$AB$33, MATCH(S43/$AH43, F!$O$21:$O$33,1), MATCH(E43, F!$P$20:$AB$20,1)),0)  + IFERROR(Y43*INDEX(F!$P$21:$AB$33, MATCH(W43/$AH43, F!$O$21:$O$33,1), MATCH(E43, F!$P$20:$AB$20,1)),0)  + IFERROR( AC43*INDEX(F!$P$21:$AB$33, MATCH(AA43/$AH43, F!$O$21:$O$33,1), MATCH(E43, F!$P$20:$AB$20,1)),)</f>
        <v>0</v>
      </c>
      <c r="AL43" s="1031"/>
      <c r="AM43" s="10"/>
      <c r="AN43" s="10"/>
      <c r="AO43" s="10"/>
    </row>
    <row r="44" spans="1:41" hidden="1" x14ac:dyDescent="0.25">
      <c r="A44" s="1022"/>
      <c r="B44" s="249"/>
      <c r="C44" s="262"/>
      <c r="D44" s="230"/>
      <c r="E44" s="291"/>
      <c r="F44" s="342"/>
      <c r="G44" s="343" t="str">
        <f t="shared" si="40"/>
        <v/>
      </c>
      <c r="H44" s="344"/>
      <c r="I44" s="344"/>
      <c r="J44" s="345"/>
      <c r="K44" s="343" t="str">
        <f t="shared" si="41"/>
        <v/>
      </c>
      <c r="L44" s="344"/>
      <c r="M44" s="344"/>
      <c r="N44" s="345"/>
      <c r="O44" s="343" t="str">
        <f t="shared" si="42"/>
        <v/>
      </c>
      <c r="P44" s="344"/>
      <c r="Q44" s="344"/>
      <c r="R44" s="345"/>
      <c r="S44" s="343" t="str">
        <f t="shared" si="43"/>
        <v/>
      </c>
      <c r="T44" s="344"/>
      <c r="U44" s="344"/>
      <c r="V44" s="345"/>
      <c r="W44" s="343" t="str">
        <f t="shared" si="44"/>
        <v/>
      </c>
      <c r="X44" s="344"/>
      <c r="Y44" s="344"/>
      <c r="Z44" s="345"/>
      <c r="AA44" s="343" t="str">
        <f t="shared" si="45"/>
        <v/>
      </c>
      <c r="AB44" s="344"/>
      <c r="AC44" s="344"/>
      <c r="AD44" s="345"/>
      <c r="AE44" s="346">
        <f t="shared" si="46"/>
        <v>0</v>
      </c>
      <c r="AF44" s="347">
        <f t="shared" si="9"/>
        <v>0</v>
      </c>
      <c r="AG44" s="348">
        <f t="shared" si="47"/>
        <v>0</v>
      </c>
      <c r="AH44" s="217"/>
      <c r="AI44" s="349">
        <f xml:space="preserve"> ( IF(ISNUMBER(G44), VLOOKUP(G44/$AH44,F!$A1:$B101,2,1)*G44*$H44*$I44,0)+IF(ISNUMBER(K44), VLOOKUP(K44/$AH44,F!$A1:$B101,2,1)*K44*$L44*$M44,0)+IF(ISNUMBER(O44), VLOOKUP(O44/$AH44,F!$A1:$B101,2,1)*O44*$P44*$Q44,0)+IF(ISNUMBER(S44), VLOOKUP(S44/$AH44,F!$A1:$B101,2,1)*S44*$T44*$U44,0)+IF(ISNUMBER(W44), VLOOKUP(W44/$AH44,F!$A1:$B101,2,1)*W44*$X44*$Y44,0)+IF(ISNUMBER(AA44), VLOOKUP(AA44/$AH44,F!$A1:$B101,2,1)*AA44*$AB44*$AC44,0))*IF(ISNUMBER(F44),F44,1)*IF(ISNUMBER(E44),E44,1)</f>
        <v>0</v>
      </c>
      <c r="AJ44" s="350">
        <f t="shared" ref="AJ44:AJ47" si="49">H44*I44+L44*M44+P44*Q44+T44*U44+X44*Y44+AB44*AC44</f>
        <v>0</v>
      </c>
      <c r="AK44" s="351">
        <f>IFERROR(I44*INDEX(F!$P$21:$AB$33, MATCH(G44/$AH44, F!$O$21:$O$33,1), MATCH(E44, F!$P$20:$AB$20,1)), 0 ) +IFERROR( M44*INDEX(F!$P$21:$AB$33, MATCH(K44/$AH44, F!$O$21:$O$33,1), MATCH(E44, F!$P$20:$AB$20,1)),0) +  IFERROR( Q44*INDEX(F!$P$21:$AB$33, MATCH(O44/$AH44, F!$O$21:$O$33,1), MATCH(E44, F!$P$20:$AB$20,1)), 0) + IFERROR( U44*INDEX(F!$P$21:$AB$33, MATCH(S44/$AH44, F!$O$21:$O$33,1), MATCH(E44, F!$P$20:$AB$20,1)),0)  + IFERROR(Y44*INDEX(F!$P$21:$AB$33, MATCH(W44/$AH44, F!$O$21:$O$33,1), MATCH(E44, F!$P$20:$AB$20,1)),0)  + IFERROR( AC44*INDEX(F!$P$21:$AB$33, MATCH(AA44/$AH44, F!$O$21:$O$33,1), MATCH(E44, F!$P$20:$AB$20,1)),)</f>
        <v>0</v>
      </c>
      <c r="AL44" s="1031"/>
      <c r="AM44" s="10"/>
      <c r="AN44" s="10"/>
      <c r="AO44" s="10"/>
    </row>
    <row r="45" spans="1:41" hidden="1" x14ac:dyDescent="0.25">
      <c r="A45" s="1022"/>
      <c r="B45" s="248"/>
      <c r="C45" s="261"/>
      <c r="D45" s="229"/>
      <c r="E45" s="291"/>
      <c r="F45" s="332"/>
      <c r="G45" s="333" t="str">
        <f t="shared" si="40"/>
        <v/>
      </c>
      <c r="H45" s="334"/>
      <c r="I45" s="334"/>
      <c r="J45" s="335"/>
      <c r="K45" s="333" t="str">
        <f t="shared" si="41"/>
        <v/>
      </c>
      <c r="L45" s="334"/>
      <c r="M45" s="334"/>
      <c r="N45" s="335"/>
      <c r="O45" s="333" t="str">
        <f t="shared" si="42"/>
        <v/>
      </c>
      <c r="P45" s="334"/>
      <c r="Q45" s="334"/>
      <c r="R45" s="335"/>
      <c r="S45" s="333" t="str">
        <f t="shared" si="43"/>
        <v/>
      </c>
      <c r="T45" s="334"/>
      <c r="U45" s="334"/>
      <c r="V45" s="335"/>
      <c r="W45" s="333" t="str">
        <f t="shared" si="44"/>
        <v/>
      </c>
      <c r="X45" s="334"/>
      <c r="Y45" s="334"/>
      <c r="Z45" s="335"/>
      <c r="AA45" s="333" t="str">
        <f t="shared" si="45"/>
        <v/>
      </c>
      <c r="AB45" s="334"/>
      <c r="AC45" s="334"/>
      <c r="AD45" s="335"/>
      <c r="AE45" s="336">
        <f t="shared" si="46"/>
        <v>0</v>
      </c>
      <c r="AF45" s="337">
        <f t="shared" si="9"/>
        <v>0</v>
      </c>
      <c r="AG45" s="338">
        <f t="shared" si="47"/>
        <v>0</v>
      </c>
      <c r="AH45" s="217"/>
      <c r="AI45" s="339">
        <f xml:space="preserve"> ( IF(ISNUMBER(G45), VLOOKUP(G45/$AH45,F!$A1:$B101,2,1)*G45*$H45*$I45,0)+IF(ISNUMBER(K45), VLOOKUP(K45/$AH45,F!$A1:$B101,2,1)*K45*$L45*$M45,0)+IF(ISNUMBER(O45), VLOOKUP(O45/$AH45,F!$A1:$B101,2,1)*O45*$P45*$Q45,0)+IF(ISNUMBER(S45), VLOOKUP(S45/$AH45,F!$A1:$B101,2,1)*S45*$T45*$U45,0)+IF(ISNUMBER(W45), VLOOKUP(W45/$AH45,F!$A1:$B101,2,1)*W45*$X45*$Y45,0)+IF(ISNUMBER(AA45), VLOOKUP(AA45/$AH45,F!$A1:$B101,2,1)*AA45*$AB45*$AC45,0))*IF(ISNUMBER(F45),F45,1)*IF(ISNUMBER(E45),E45,1)</f>
        <v>0</v>
      </c>
      <c r="AJ45" s="340">
        <f t="shared" si="49"/>
        <v>0</v>
      </c>
      <c r="AK45" s="341">
        <f>IFERROR(I45*INDEX(F!$P$21:$AB$33, MATCH(G45/$AH45, F!$O$21:$O$33,1), MATCH(E45, F!$P$20:$AB$20,1)), 0 ) +IFERROR( M45*INDEX(F!$P$21:$AB$33, MATCH(K45/$AH45, F!$O$21:$O$33,1), MATCH(E45, F!$P$20:$AB$20,1)),0) +  IFERROR( Q45*INDEX(F!$P$21:$AB$33, MATCH(O45/$AH45, F!$O$21:$O$33,1), MATCH(E45, F!$P$20:$AB$20,1)), 0) + IFERROR( U45*INDEX(F!$P$21:$AB$33, MATCH(S45/$AH45, F!$O$21:$O$33,1), MATCH(E45, F!$P$20:$AB$20,1)),0)  + IFERROR(Y45*INDEX(F!$P$21:$AB$33, MATCH(W45/$AH45, F!$O$21:$O$33,1), MATCH(E45, F!$P$20:$AB$20,1)),0)  + IFERROR( AC45*INDEX(F!$P$21:$AB$33, MATCH(AA45/$AH45, F!$O$21:$O$33,1), MATCH(E45, F!$P$20:$AB$20,1)),)</f>
        <v>0</v>
      </c>
      <c r="AL45" s="1031"/>
      <c r="AM45" s="10"/>
      <c r="AN45" s="10"/>
      <c r="AO45" s="10"/>
    </row>
    <row r="46" spans="1:41" hidden="1" x14ac:dyDescent="0.25">
      <c r="A46" s="1022"/>
      <c r="B46" s="249"/>
      <c r="C46" s="262"/>
      <c r="D46" s="230"/>
      <c r="E46" s="291"/>
      <c r="F46" s="342"/>
      <c r="G46" s="343" t="str">
        <f t="shared" si="40"/>
        <v/>
      </c>
      <c r="H46" s="344"/>
      <c r="I46" s="344"/>
      <c r="J46" s="345"/>
      <c r="K46" s="343" t="str">
        <f t="shared" si="41"/>
        <v/>
      </c>
      <c r="L46" s="344"/>
      <c r="M46" s="344"/>
      <c r="N46" s="345"/>
      <c r="O46" s="343" t="str">
        <f t="shared" si="42"/>
        <v/>
      </c>
      <c r="P46" s="344"/>
      <c r="Q46" s="344"/>
      <c r="R46" s="345"/>
      <c r="S46" s="343" t="str">
        <f t="shared" si="43"/>
        <v/>
      </c>
      <c r="T46" s="344"/>
      <c r="U46" s="344"/>
      <c r="V46" s="345"/>
      <c r="W46" s="343" t="str">
        <f t="shared" si="44"/>
        <v/>
      </c>
      <c r="X46" s="344"/>
      <c r="Y46" s="344"/>
      <c r="Z46" s="345"/>
      <c r="AA46" s="343" t="str">
        <f t="shared" si="45"/>
        <v/>
      </c>
      <c r="AB46" s="344"/>
      <c r="AC46" s="344"/>
      <c r="AD46" s="345"/>
      <c r="AE46" s="346">
        <f t="shared" si="46"/>
        <v>0</v>
      </c>
      <c r="AF46" s="347">
        <f t="shared" si="9"/>
        <v>0</v>
      </c>
      <c r="AG46" s="348">
        <f t="shared" si="47"/>
        <v>0</v>
      </c>
      <c r="AH46" s="217"/>
      <c r="AI46" s="349">
        <f xml:space="preserve"> ( IF(ISNUMBER(G46), VLOOKUP(G46/$AH46,F!$A1:$B101,2,1)*G46*$H46*$I46,0)+IF(ISNUMBER(K46), VLOOKUP(K46/$AH46,F!$A1:$B101,2,1)*K46*$L46*$M46,0)+IF(ISNUMBER(O46), VLOOKUP(O46/$AH46,F!$A1:$B101,2,1)*O46*$P46*$Q46,0)+IF(ISNUMBER(S46), VLOOKUP(S46/$AH46,F!$A1:$B101,2,1)*S46*$T46*$U46,0)+IF(ISNUMBER(W46), VLOOKUP(W46/$AH46,F!$A1:$B101,2,1)*W46*$X46*$Y46,0)+IF(ISNUMBER(AA46), VLOOKUP(AA46/$AH46,F!$A1:$B101,2,1)*AA46*$AB46*$AC46,0))*IF(ISNUMBER(F46),F46,1)*IF(ISNUMBER(E46),E46,1)</f>
        <v>0</v>
      </c>
      <c r="AJ46" s="350">
        <f t="shared" si="49"/>
        <v>0</v>
      </c>
      <c r="AK46" s="351">
        <f>IFERROR(I46*INDEX(F!$P$21:$AB$33, MATCH(G46/$AH46, F!$O$21:$O$33,1), MATCH(E46, F!$P$20:$AB$20,1)), 0 ) +IFERROR( M46*INDEX(F!$P$21:$AB$33, MATCH(K46/$AH46, F!$O$21:$O$33,1), MATCH(E46, F!$P$20:$AB$20,1)),0) +  IFERROR( Q46*INDEX(F!$P$21:$AB$33, MATCH(O46/$AH46, F!$O$21:$O$33,1), MATCH(E46, F!$P$20:$AB$20,1)), 0) + IFERROR( U46*INDEX(F!$P$21:$AB$33, MATCH(S46/$AH46, F!$O$21:$O$33,1), MATCH(E46, F!$P$20:$AB$20,1)),0)  + IFERROR(Y46*INDEX(F!$P$21:$AB$33, MATCH(W46/$AH46, F!$O$21:$O$33,1), MATCH(E46, F!$P$20:$AB$20,1)),0)  + IFERROR( AC46*INDEX(F!$P$21:$AB$33, MATCH(AA46/$AH46, F!$O$21:$O$33,1), MATCH(E46, F!$P$20:$AB$20,1)),)</f>
        <v>0</v>
      </c>
      <c r="AL46" s="1031"/>
      <c r="AM46" s="10"/>
      <c r="AN46" s="10"/>
      <c r="AO46" s="10"/>
    </row>
    <row r="47" spans="1:41" hidden="1" x14ac:dyDescent="0.25">
      <c r="A47" s="1022"/>
      <c r="B47" s="248"/>
      <c r="C47" s="261"/>
      <c r="D47" s="231"/>
      <c r="E47" s="291"/>
      <c r="F47" s="332"/>
      <c r="G47" s="333" t="str">
        <f t="shared" si="40"/>
        <v/>
      </c>
      <c r="H47" s="334"/>
      <c r="I47" s="334"/>
      <c r="J47" s="335"/>
      <c r="K47" s="333" t="str">
        <f t="shared" si="41"/>
        <v/>
      </c>
      <c r="L47" s="334"/>
      <c r="M47" s="334"/>
      <c r="N47" s="335"/>
      <c r="O47" s="333" t="str">
        <f t="shared" si="42"/>
        <v/>
      </c>
      <c r="P47" s="334"/>
      <c r="Q47" s="334"/>
      <c r="R47" s="335"/>
      <c r="S47" s="333" t="str">
        <f t="shared" si="43"/>
        <v/>
      </c>
      <c r="T47" s="334"/>
      <c r="U47" s="334"/>
      <c r="V47" s="335"/>
      <c r="W47" s="333" t="str">
        <f t="shared" si="44"/>
        <v/>
      </c>
      <c r="X47" s="334"/>
      <c r="Y47" s="334"/>
      <c r="Z47" s="335"/>
      <c r="AA47" s="333" t="str">
        <f t="shared" si="45"/>
        <v/>
      </c>
      <c r="AB47" s="334"/>
      <c r="AC47" s="334"/>
      <c r="AD47" s="335"/>
      <c r="AE47" s="336">
        <f t="shared" si="46"/>
        <v>0</v>
      </c>
      <c r="AF47" s="337">
        <f t="shared" si="9"/>
        <v>0</v>
      </c>
      <c r="AG47" s="338">
        <f t="shared" si="47"/>
        <v>0</v>
      </c>
      <c r="AH47" s="217"/>
      <c r="AI47" s="339">
        <f xml:space="preserve"> ( IF(ISNUMBER(G47), VLOOKUP(G47/$AH47,F!$A1:$B101,2,1)*G47*$H47*$I47,0)+IF(ISNUMBER(K47), VLOOKUP(K47/$AH47,F!$A1:$B101,2,1)*K47*$L47*$M47,0)+IF(ISNUMBER(O47), VLOOKUP(O47/$AH47,F!$A1:$B101,2,1)*O47*$P47*$Q47,0)+IF(ISNUMBER(S47), VLOOKUP(S47/$AH47,F!$A1:$B101,2,1)*S47*$T47*$U47,0)+IF(ISNUMBER(W47), VLOOKUP(W47/$AH47,F!$A1:$B101,2,1)*W47*$X47*$Y47,0)+IF(ISNUMBER(AA47), VLOOKUP(AA47/$AH47,F!$A1:$B101,2,1)*AA47*$AB47*$AC47,0))*IF(ISNUMBER(F47),F47,1)*IF(ISNUMBER(E47),E47,1)</f>
        <v>0</v>
      </c>
      <c r="AJ47" s="340">
        <f t="shared" si="49"/>
        <v>0</v>
      </c>
      <c r="AK47" s="341">
        <f>IFERROR(I47*INDEX(F!$P$21:$AB$33, MATCH(G47/$AH47, F!$O$21:$O$33,1), MATCH(E47, F!$P$20:$AB$20,1)), 0 ) +IFERROR( M47*INDEX(F!$P$21:$AB$33, MATCH(K47/$AH47, F!$O$21:$O$33,1), MATCH(E47, F!$P$20:$AB$20,1)),0) +  IFERROR( Q47*INDEX(F!$P$21:$AB$33, MATCH(O47/$AH47, F!$O$21:$O$33,1), MATCH(E47, F!$P$20:$AB$20,1)), 0) + IFERROR( U47*INDEX(F!$P$21:$AB$33, MATCH(S47/$AH47, F!$O$21:$O$33,1), MATCH(E47, F!$P$20:$AB$20,1)),0)  + IFERROR(Y47*INDEX(F!$P$21:$AB$33, MATCH(W47/$AH47, F!$O$21:$O$33,1), MATCH(E47, F!$P$20:$AB$20,1)),0)  + IFERROR( AC47*INDEX(F!$P$21:$AB$33, MATCH(AA47/$AH47, F!$O$21:$O$33,1), MATCH(E47, F!$P$20:$AB$20,1)),)</f>
        <v>0</v>
      </c>
      <c r="AL47" s="1031"/>
      <c r="AM47" s="10"/>
      <c r="AN47" s="10"/>
      <c r="AO47" s="10"/>
    </row>
    <row r="48" spans="1:41" ht="15.75" hidden="1" thickBot="1" x14ac:dyDescent="0.3">
      <c r="A48" s="1023"/>
      <c r="B48" s="250"/>
      <c r="C48" s="263"/>
      <c r="D48" s="215"/>
      <c r="E48" s="352">
        <f>ROUND(IFERROR(SUMPRODUCT(AJ40:AJ47,E40:E47)/AJ48,0),3)</f>
        <v>0</v>
      </c>
      <c r="F48" s="353"/>
      <c r="G48" s="354"/>
      <c r="H48" s="355"/>
      <c r="I48" s="355"/>
      <c r="J48" s="356"/>
      <c r="K48" s="354"/>
      <c r="L48" s="355"/>
      <c r="M48" s="355"/>
      <c r="N48" s="356"/>
      <c r="O48" s="354"/>
      <c r="P48" s="355"/>
      <c r="Q48" s="355"/>
      <c r="R48" s="356"/>
      <c r="S48" s="354"/>
      <c r="T48" s="355"/>
      <c r="U48" s="355"/>
      <c r="V48" s="356"/>
      <c r="W48" s="354"/>
      <c r="X48" s="355"/>
      <c r="Y48" s="355"/>
      <c r="Z48" s="356"/>
      <c r="AA48" s="354"/>
      <c r="AB48" s="355"/>
      <c r="AC48" s="355"/>
      <c r="AD48" s="356"/>
      <c r="AE48" s="357">
        <f>SUM(AE40:AE47)</f>
        <v>0</v>
      </c>
      <c r="AF48" s="358">
        <f t="shared" si="9"/>
        <v>0</v>
      </c>
      <c r="AG48" s="391">
        <f>IFERROR(  SUMPRODUCT(AG40:AG47,AJ40:AJ47)/AJ48,0)</f>
        <v>0</v>
      </c>
      <c r="AH48" s="359"/>
      <c r="AI48" s="360">
        <f>SUM(AI40:AI47)</f>
        <v>0</v>
      </c>
      <c r="AJ48" s="360">
        <f>SUM(AJ40:AJ47)</f>
        <v>0</v>
      </c>
      <c r="AK48" s="361">
        <f>IF(SUM(AK40:AK47)=0,TIME(,0,),TIME(,SUM(AK40:AK47)+F!$V$37,))</f>
        <v>0</v>
      </c>
      <c r="AL48" s="1032"/>
      <c r="AM48" s="10"/>
      <c r="AN48" s="10"/>
      <c r="AO48" s="10"/>
    </row>
    <row r="49" spans="1:41" hidden="1" x14ac:dyDescent="0.25">
      <c r="A49" s="232">
        <f>A50</f>
        <v>43787</v>
      </c>
      <c r="B49" s="251"/>
      <c r="C49" s="264"/>
      <c r="D49" s="233"/>
      <c r="E49" s="280"/>
      <c r="F49" s="362"/>
      <c r="G49" s="363" t="str">
        <f t="shared" ref="G49:G56" si="50">IF(J49&lt;&gt;0, IFERROR(IF( $F49=2,  MROUND($AH49*J49,1),    IF( OR($F49="",$F49=1),   MROUND($AH49*J49,2.5),  MROUND($AH49*J49, 0.1))), "" ), "")</f>
        <v/>
      </c>
      <c r="H49" s="364"/>
      <c r="I49" s="364"/>
      <c r="J49" s="365"/>
      <c r="K49" s="363" t="str">
        <f t="shared" ref="K49:K56" si="51">IF(N49&lt;&gt;0, IFERROR(IF( $F49=2,  MROUND($AH49*N49,1),    IF( OR($F49="",$F49=1),   MROUND($AH49*N49,2.5),  MROUND($AH49*N49, 0.1))), "" ), "")</f>
        <v/>
      </c>
      <c r="L49" s="364"/>
      <c r="M49" s="364"/>
      <c r="N49" s="365"/>
      <c r="O49" s="363" t="str">
        <f t="shared" ref="O49:O56" si="52">IF(R49&lt;&gt;0, IFERROR(IF( $F49=2,  MROUND($AH49*R49,1),    IF( OR($F49="",$F49=1),   MROUND($AH49*R49,2.5),  MROUND($AH49*R49, 0.1))), "" ), "")</f>
        <v/>
      </c>
      <c r="P49" s="364"/>
      <c r="Q49" s="364"/>
      <c r="R49" s="365"/>
      <c r="S49" s="363" t="str">
        <f t="shared" ref="S49:S56" si="53">IF(V49&lt;&gt;0, IFERROR(IF( $F49=2,  MROUND($AH49*V49,1),    IF( OR($F49="",$F49=1),   MROUND($AH49*V49,2.5),  MROUND($AH49*V49, 0.1))), "" ), "")</f>
        <v/>
      </c>
      <c r="T49" s="364"/>
      <c r="U49" s="364"/>
      <c r="V49" s="365"/>
      <c r="W49" s="363" t="str">
        <f t="shared" ref="W49:W56" si="54">IF(Z49&lt;&gt;0, IFERROR(IF( $F49=2,  MROUND($AH49*Z49,1),    IF( OR($F49="",$F49=1),   MROUND($AH49*Z49,2.5),  MROUND($AH49*Z49, 0.1))), "" ), "")</f>
        <v/>
      </c>
      <c r="X49" s="364"/>
      <c r="Y49" s="364"/>
      <c r="Z49" s="365"/>
      <c r="AA49" s="363" t="str">
        <f t="shared" ref="AA49:AA56" si="55">IF(AD49&lt;&gt;0, IFERROR(IF( $F49=2,  MROUND($AH49*AD49,1),    IF( OR($F49="",$F49=1),   MROUND($AH49*AD49,2.5),  MROUND($AH49*AD49, 0.1))), "" ), "")</f>
        <v/>
      </c>
      <c r="AB49" s="364"/>
      <c r="AC49" s="364"/>
      <c r="AD49" s="365"/>
      <c r="AE49" s="366">
        <f t="shared" ref="AE49:AE56" si="56">(IF(ISNUMBER(G49),G49,0)*H49*I49+IF(ISNUMBER(K49),K49,1)*L49*M49+IF(ISNUMBER(O49),O49,1)*P49*Q49+IF(ISNUMBER(S49),S49,1)*T49*U49+IF(ISNUMBER(W49),W49,1)*X49*Y49+IF(ISNUMBER(AA49),AA49,1)*AB49*AC49)*IF(ISNUMBER(F49),F49,1)</f>
        <v>0</v>
      </c>
      <c r="AF49" s="367">
        <f t="shared" si="9"/>
        <v>0</v>
      </c>
      <c r="AG49" s="368">
        <f t="shared" ref="AG49:AG56" si="57">IFERROR((AF49/(AH49*IF(ISNUMBER(F49),F49,1))),0)</f>
        <v>0</v>
      </c>
      <c r="AH49" s="216"/>
      <c r="AI49" s="369">
        <f xml:space="preserve"> ( IF(ISNUMBER(G49), VLOOKUP(G49/$AH49,F!$A1:$B101,2,1)*G49*$H49*$I49,0)+IF(ISNUMBER(K49), VLOOKUP(K49/$AH49,F!$A1:$B101,2,1)*K49*$L49*$M49,0)+IF(ISNUMBER(O49), VLOOKUP(O49/$AH49,F!$A1:$B101,2,1)*O49*$P49*$Q49,0)+IF(ISNUMBER(S49), VLOOKUP(S49/$AH49,F!$A1:$B101,2,1)*S49*$T49*$U49,0)+IF(ISNUMBER(W49), VLOOKUP(W49/$AH49,F!$A1:$B101,2,1)*W49*$X49*$Y49,0)+IF(ISNUMBER(AA49), VLOOKUP(AA49/$AH49,F!$A1:$B101,2,1)*AA49*$AB49*$AC49,0))*IF(ISNUMBER(F49),F49,1)*IF(ISNUMBER(E49),E49,1)</f>
        <v>0</v>
      </c>
      <c r="AJ49" s="370">
        <f t="shared" ref="AJ49:AJ51" si="58">H49*I49+L49*M49+P49*Q49+T49*U49+X49*Y49+AB49*AC49</f>
        <v>0</v>
      </c>
      <c r="AK49" s="371">
        <f>IFERROR(I49*INDEX(F!$P$21:$AB$33, MATCH(G49/$AH49, F!$O$21:$O$33,1), MATCH(E49, F!$P$20:$AB$20,1)), 0 ) +IFERROR( M49*INDEX(F!$P$21:$AB$33, MATCH(K49/$AH49, F!$O$21:$O$33,1), MATCH(E49, F!$P$20:$AB$20,1)),0) +  IFERROR( Q49*INDEX(F!$P$21:$AB$33, MATCH(O49/$AH49, F!$O$21:$O$33,1), MATCH(E49, F!$P$20:$AB$20,1)), 0) + IFERROR( U49*INDEX(F!$P$21:$AB$33, MATCH(S49/$AH49, F!$O$21:$O$33,1), MATCH(E49, F!$P$20:$AB$20,1)),0)  + IFERROR(Y49*INDEX(F!$P$21:$AB$33, MATCH(W49/$AH49, F!$O$21:$O$33,1), MATCH(E49, F!$P$20:$AB$20,1)),0)  + IFERROR( AC49*INDEX(F!$P$21:$AB$33, MATCH(AA49/$AH49, F!$O$21:$O$33,1), MATCH(E49, F!$P$20:$AB$20,1)),)</f>
        <v>0</v>
      </c>
      <c r="AL49" s="1033"/>
      <c r="AM49" s="10"/>
      <c r="AN49" s="10"/>
      <c r="AO49" s="10"/>
    </row>
    <row r="50" spans="1:41" ht="15" hidden="1" customHeight="1" x14ac:dyDescent="0.25">
      <c r="A50" s="1019">
        <f>A41+1</f>
        <v>43787</v>
      </c>
      <c r="B50" s="249"/>
      <c r="C50" s="262"/>
      <c r="D50" s="230"/>
      <c r="E50" s="291"/>
      <c r="F50" s="342"/>
      <c r="G50" s="343" t="str">
        <f t="shared" si="50"/>
        <v/>
      </c>
      <c r="H50" s="344"/>
      <c r="I50" s="344"/>
      <c r="J50" s="345"/>
      <c r="K50" s="343" t="str">
        <f t="shared" si="51"/>
        <v/>
      </c>
      <c r="L50" s="344"/>
      <c r="M50" s="344"/>
      <c r="N50" s="345"/>
      <c r="O50" s="343" t="str">
        <f t="shared" si="52"/>
        <v/>
      </c>
      <c r="P50" s="344"/>
      <c r="Q50" s="344"/>
      <c r="R50" s="345"/>
      <c r="S50" s="343" t="str">
        <f t="shared" si="53"/>
        <v/>
      </c>
      <c r="T50" s="344"/>
      <c r="U50" s="344"/>
      <c r="V50" s="345"/>
      <c r="W50" s="343" t="str">
        <f t="shared" si="54"/>
        <v/>
      </c>
      <c r="X50" s="344"/>
      <c r="Y50" s="344"/>
      <c r="Z50" s="345"/>
      <c r="AA50" s="343" t="str">
        <f t="shared" si="55"/>
        <v/>
      </c>
      <c r="AB50" s="344"/>
      <c r="AC50" s="344"/>
      <c r="AD50" s="345"/>
      <c r="AE50" s="346">
        <f t="shared" si="56"/>
        <v>0</v>
      </c>
      <c r="AF50" s="347">
        <f t="shared" si="9"/>
        <v>0</v>
      </c>
      <c r="AG50" s="348">
        <f t="shared" si="57"/>
        <v>0</v>
      </c>
      <c r="AH50" s="217"/>
      <c r="AI50" s="349">
        <f xml:space="preserve"> ( IF(ISNUMBER(G50), VLOOKUP(G50/$AH50,F!$A1:$B101,2,1)*G50*$H50*$I50,0)+IF(ISNUMBER(K50), VLOOKUP(K50/$AH50,F!$A1:$B101,2,1)*K50*$L50*$M50,0)+IF(ISNUMBER(O50), VLOOKUP(O50/$AH50,F!$A1:$B101,2,1)*O50*$P50*$Q50,0)+IF(ISNUMBER(S50), VLOOKUP(S50/$AH50,F!$A1:$B101,2,1)*S50*$T50*$U50,0)+IF(ISNUMBER(W50), VLOOKUP(W50/$AH50,F!$A1:$B101,2,1)*W50*$X50*$Y50,0)+IF(ISNUMBER(AA50), VLOOKUP(AA50/$AH50,F!$A1:$B101,2,1)*AA50*$AB50*$AC50,0))*IF(ISNUMBER(F50),F50,1)*IF(ISNUMBER(E50),E50,1)</f>
        <v>0</v>
      </c>
      <c r="AJ50" s="350">
        <f t="shared" si="58"/>
        <v>0</v>
      </c>
      <c r="AK50" s="351">
        <f>IFERROR(I50*INDEX(F!$P$21:$AB$33, MATCH(G50/$AH50, F!$O$21:$O$33,1), MATCH(E50, F!$P$20:$AB$20,1)), 0 ) +IFERROR( M50*INDEX(F!$P$21:$AB$33, MATCH(K50/$AH50, F!$O$21:$O$33,1), MATCH(E50, F!$P$20:$AB$20,1)),0) +  IFERROR( Q50*INDEX(F!$P$21:$AB$33, MATCH(O50/$AH50, F!$O$21:$O$33,1), MATCH(E50, F!$P$20:$AB$20,1)), 0) + IFERROR( U50*INDEX(F!$P$21:$AB$33, MATCH(S50/$AH50, F!$O$21:$O$33,1), MATCH(E50, F!$P$20:$AB$20,1)),0)  + IFERROR(Y50*INDEX(F!$P$21:$AB$33, MATCH(W50/$AH50, F!$O$21:$O$33,1), MATCH(E50, F!$P$20:$AB$20,1)),0)  + IFERROR( AC50*INDEX(F!$P$21:$AB$33, MATCH(AA50/$AH50, F!$O$21:$O$33,1), MATCH(E50, F!$P$20:$AB$20,1)),)</f>
        <v>0</v>
      </c>
      <c r="AL50" s="1031"/>
      <c r="AM50" s="10"/>
      <c r="AN50" s="10"/>
      <c r="AO50" s="10"/>
    </row>
    <row r="51" spans="1:41" hidden="1" x14ac:dyDescent="0.25">
      <c r="A51" s="1019"/>
      <c r="B51" s="252"/>
      <c r="C51" s="265"/>
      <c r="D51" s="234"/>
      <c r="E51" s="291"/>
      <c r="F51" s="372"/>
      <c r="G51" s="373" t="str">
        <f t="shared" si="50"/>
        <v/>
      </c>
      <c r="H51" s="374"/>
      <c r="I51" s="374"/>
      <c r="J51" s="375"/>
      <c r="K51" s="373" t="str">
        <f t="shared" si="51"/>
        <v/>
      </c>
      <c r="L51" s="374"/>
      <c r="M51" s="374"/>
      <c r="N51" s="375"/>
      <c r="O51" s="373" t="str">
        <f t="shared" si="52"/>
        <v/>
      </c>
      <c r="P51" s="374"/>
      <c r="Q51" s="374"/>
      <c r="R51" s="375"/>
      <c r="S51" s="373" t="str">
        <f t="shared" si="53"/>
        <v/>
      </c>
      <c r="T51" s="374"/>
      <c r="U51" s="374"/>
      <c r="V51" s="375"/>
      <c r="W51" s="373" t="str">
        <f t="shared" si="54"/>
        <v/>
      </c>
      <c r="X51" s="374"/>
      <c r="Y51" s="374"/>
      <c r="Z51" s="375"/>
      <c r="AA51" s="373" t="str">
        <f t="shared" si="55"/>
        <v/>
      </c>
      <c r="AB51" s="374"/>
      <c r="AC51" s="374"/>
      <c r="AD51" s="375"/>
      <c r="AE51" s="376">
        <f>(IF(ISNUMBER(G51),G51,0)*H51*I51+IF(ISNUMBER(K51),K51,1)*L51*M51+IF(ISNUMBER(O51),O51,1)*P51*Q51+IF(ISNUMBER(S51),S51,1)*T51*U51+IF(ISNUMBER(W51),W51,1)*X51*Y51+IF(ISNUMBER(AA51),AA51,1)*AB51*AC51)*IF(ISNUMBER(F51),F51,1)</f>
        <v>0</v>
      </c>
      <c r="AF51" s="377">
        <f t="shared" si="9"/>
        <v>0</v>
      </c>
      <c r="AG51" s="378">
        <f t="shared" si="57"/>
        <v>0</v>
      </c>
      <c r="AH51" s="217"/>
      <c r="AI51" s="379">
        <f xml:space="preserve"> ( IF(ISNUMBER(G51), VLOOKUP(G51/$AH51,F!$A1:$B101,2,1)*G51*$H51*$I51,0)+IF(ISNUMBER(K51), VLOOKUP(K51/$AH51,F!$A1:$B101,2,1)*K51*$L51*$M51,0)+IF(ISNUMBER(O51), VLOOKUP(O51/$AH51,F!$A1:$B101,2,1)*O51*$P51*$Q51,0)+IF(ISNUMBER(S51), VLOOKUP(S51/$AH51,F!$A1:$B101,2,1)*S51*$T51*$U51,0)+IF(ISNUMBER(W51), VLOOKUP(W51/$AH51,F!$A1:$B101,2,1)*W51*$X51*$Y51,0)+IF(ISNUMBER(AA51), VLOOKUP(AA51/$AH51,F!$A1:$B101,2,1)*AA51*$AB51*$AC51,0))*IF(ISNUMBER(F51),F51,1)*IF(ISNUMBER(E51),E51,1)</f>
        <v>0</v>
      </c>
      <c r="AJ51" s="380">
        <f t="shared" si="58"/>
        <v>0</v>
      </c>
      <c r="AK51" s="381">
        <f>IFERROR(I51*INDEX(F!$P$21:$AB$33, MATCH(G51/$AH51, F!$O$21:$O$33,1), MATCH(E51, F!$P$20:$AB$20,1)), 0 ) +IFERROR( M51*INDEX(F!$P$21:$AB$33, MATCH(K51/$AH51, F!$O$21:$O$33,1), MATCH(E51, F!$P$20:$AB$20,1)),0) +  IFERROR( Q51*INDEX(F!$P$21:$AB$33, MATCH(O51/$AH51, F!$O$21:$O$33,1), MATCH(E51, F!$P$20:$AB$20,1)), 0) + IFERROR( U51*INDEX(F!$P$21:$AB$33, MATCH(S51/$AH51, F!$O$21:$O$33,1), MATCH(E51, F!$P$20:$AB$20,1)),0)  + IFERROR(Y51*INDEX(F!$P$21:$AB$33, MATCH(W51/$AH51, F!$O$21:$O$33,1), MATCH(E51, F!$P$20:$AB$20,1)),0)  + IFERROR( AC51*INDEX(F!$P$21:$AB$33, MATCH(AA51/$AH51, F!$O$21:$O$33,1), MATCH(E51, F!$P$20:$AB$20,1)),)</f>
        <v>0</v>
      </c>
      <c r="AL51" s="1031"/>
      <c r="AM51" s="10"/>
      <c r="AN51" s="10"/>
      <c r="AO51" s="10"/>
    </row>
    <row r="52" spans="1:41" hidden="1" x14ac:dyDescent="0.25">
      <c r="A52" s="1019"/>
      <c r="B52" s="249"/>
      <c r="C52" s="262"/>
      <c r="D52" s="230"/>
      <c r="E52" s="291"/>
      <c r="F52" s="342"/>
      <c r="G52" s="343" t="str">
        <f t="shared" si="50"/>
        <v/>
      </c>
      <c r="H52" s="344"/>
      <c r="I52" s="344"/>
      <c r="J52" s="345"/>
      <c r="K52" s="343" t="str">
        <f t="shared" si="51"/>
        <v/>
      </c>
      <c r="L52" s="344"/>
      <c r="M52" s="344"/>
      <c r="N52" s="345"/>
      <c r="O52" s="343" t="str">
        <f t="shared" si="52"/>
        <v/>
      </c>
      <c r="P52" s="344"/>
      <c r="Q52" s="344"/>
      <c r="R52" s="345"/>
      <c r="S52" s="343" t="str">
        <f t="shared" si="53"/>
        <v/>
      </c>
      <c r="T52" s="344"/>
      <c r="U52" s="344"/>
      <c r="V52" s="345"/>
      <c r="W52" s="343" t="str">
        <f t="shared" si="54"/>
        <v/>
      </c>
      <c r="X52" s="344"/>
      <c r="Y52" s="344"/>
      <c r="Z52" s="345"/>
      <c r="AA52" s="343" t="str">
        <f t="shared" si="55"/>
        <v/>
      </c>
      <c r="AB52" s="344"/>
      <c r="AC52" s="344"/>
      <c r="AD52" s="345"/>
      <c r="AE52" s="346">
        <f t="shared" si="56"/>
        <v>0</v>
      </c>
      <c r="AF52" s="347">
        <f t="shared" si="9"/>
        <v>0</v>
      </c>
      <c r="AG52" s="348">
        <f t="shared" si="57"/>
        <v>0</v>
      </c>
      <c r="AH52" s="217"/>
      <c r="AI52" s="349">
        <f xml:space="preserve"> ( IF(ISNUMBER(G52), VLOOKUP(G52/$AH52,F!$A1:$B101,2,1)*G52*$H52*$I52,0)+IF(ISNUMBER(K52), VLOOKUP(K52/$AH52,F!$A1:$B101,2,1)*K52*$L52*$M52,0)+IF(ISNUMBER(O52), VLOOKUP(O52/$AH52,F!$A1:$B101,2,1)*O52*$P52*$Q52,0)+IF(ISNUMBER(S52), VLOOKUP(S52/$AH52,F!$A1:$B101,2,1)*S52*$T52*$U52,0)+IF(ISNUMBER(W52), VLOOKUP(W52/$AH52,F!$A1:$B101,2,1)*W52*$X52*$Y52,0)+IF(ISNUMBER(AA52), VLOOKUP(AA52/$AH52,F!$A1:$B101,2,1)*AA52*$AB52*$AC52,0))*IF(ISNUMBER(F52),F52,1)*IF(ISNUMBER(E52),E52,1)</f>
        <v>0</v>
      </c>
      <c r="AJ52" s="350">
        <f>H52*I52+L52*M52+P52*Q52+T52*U52+X52*Y52+AB52*AC52</f>
        <v>0</v>
      </c>
      <c r="AK52" s="351">
        <f>IFERROR(I52*INDEX(F!$P$21:$AB$33, MATCH(G52/$AH52, F!$O$21:$O$33,1), MATCH(E52, F!$P$20:$AB$20,1)), 0 ) +IFERROR( M52*INDEX(F!$P$21:$AB$33, MATCH(K52/$AH52, F!$O$21:$O$33,1), MATCH(E52, F!$P$20:$AB$20,1)),0) +  IFERROR( Q52*INDEX(F!$P$21:$AB$33, MATCH(O52/$AH52, F!$O$21:$O$33,1), MATCH(E52, F!$P$20:$AB$20,1)), 0) + IFERROR( U52*INDEX(F!$P$21:$AB$33, MATCH(S52/$AH52, F!$O$21:$O$33,1), MATCH(E52, F!$P$20:$AB$20,1)),0)  + IFERROR(Y52*INDEX(F!$P$21:$AB$33, MATCH(W52/$AH52, F!$O$21:$O$33,1), MATCH(E52, F!$P$20:$AB$20,1)),0)  + IFERROR( AC52*INDEX(F!$P$21:$AB$33, MATCH(AA52/$AH52, F!$O$21:$O$33,1), MATCH(E52, F!$P$20:$AB$20,1)),)</f>
        <v>0</v>
      </c>
      <c r="AL52" s="1031"/>
      <c r="AM52" s="10"/>
      <c r="AN52" s="10"/>
      <c r="AO52" s="10"/>
    </row>
    <row r="53" spans="1:41" hidden="1" x14ac:dyDescent="0.25">
      <c r="A53" s="1019"/>
      <c r="B53" s="252"/>
      <c r="C53" s="265"/>
      <c r="D53" s="234"/>
      <c r="E53" s="291"/>
      <c r="F53" s="372"/>
      <c r="G53" s="373" t="str">
        <f t="shared" si="50"/>
        <v/>
      </c>
      <c r="H53" s="374"/>
      <c r="I53" s="374"/>
      <c r="J53" s="375"/>
      <c r="K53" s="373" t="str">
        <f t="shared" si="51"/>
        <v/>
      </c>
      <c r="L53" s="374"/>
      <c r="M53" s="374"/>
      <c r="N53" s="375"/>
      <c r="O53" s="373" t="str">
        <f t="shared" si="52"/>
        <v/>
      </c>
      <c r="P53" s="374"/>
      <c r="Q53" s="374"/>
      <c r="R53" s="375"/>
      <c r="S53" s="373" t="str">
        <f t="shared" si="53"/>
        <v/>
      </c>
      <c r="T53" s="374"/>
      <c r="U53" s="374"/>
      <c r="V53" s="375"/>
      <c r="W53" s="373" t="str">
        <f t="shared" si="54"/>
        <v/>
      </c>
      <c r="X53" s="374"/>
      <c r="Y53" s="374"/>
      <c r="Z53" s="375"/>
      <c r="AA53" s="373" t="str">
        <f t="shared" si="55"/>
        <v/>
      </c>
      <c r="AB53" s="374"/>
      <c r="AC53" s="374"/>
      <c r="AD53" s="375"/>
      <c r="AE53" s="376">
        <f t="shared" si="56"/>
        <v>0</v>
      </c>
      <c r="AF53" s="377">
        <f t="shared" si="9"/>
        <v>0</v>
      </c>
      <c r="AG53" s="378">
        <f t="shared" si="57"/>
        <v>0</v>
      </c>
      <c r="AH53" s="217"/>
      <c r="AI53" s="379">
        <f xml:space="preserve"> ( IF(ISNUMBER(G53), VLOOKUP(G53/$AH53,F!$A1:$B101,2,1)*G53*$H53*$I53,0)+IF(ISNUMBER(K53), VLOOKUP(K53/$AH53,F!$A1:$B101,2,1)*K53*$L53*$M53,0)+IF(ISNUMBER(O53), VLOOKUP(O53/$AH53,F!$A1:$B101,2,1)*O53*$P53*$Q53,0)+IF(ISNUMBER(S53), VLOOKUP(S53/$AH53,F!$A1:$B101,2,1)*S53*$T53*$U53,0)+IF(ISNUMBER(W53), VLOOKUP(W53/$AH53,F!$A1:$B101,2,1)*W53*$X53*$Y53,0)+IF(ISNUMBER(AA53), VLOOKUP(AA53/$AH53,F!$A1:$B101,2,1)*AA53*$AB53*$AC53,0))*IF(ISNUMBER(F53),F53,1)*IF(ISNUMBER(E53),E53,1)</f>
        <v>0</v>
      </c>
      <c r="AJ53" s="380">
        <f t="shared" ref="AJ53:AJ56" si="59">H53*I53+L53*M53+P53*Q53+T53*U53+X53*Y53+AB53*AC53</f>
        <v>0</v>
      </c>
      <c r="AK53" s="381">
        <f>IFERROR(I53*INDEX(F!$P$21:$AB$33, MATCH(G53/$AH53, F!$O$21:$O$33,1), MATCH(E53, F!$P$20:$AB$20,1)), 0 ) +IFERROR( M53*INDEX(F!$P$21:$AB$33, MATCH(K53/$AH53, F!$O$21:$O$33,1), MATCH(E53, F!$P$20:$AB$20,1)),0) +  IFERROR( Q53*INDEX(F!$P$21:$AB$33, MATCH(O53/$AH53, F!$O$21:$O$33,1), MATCH(E53, F!$P$20:$AB$20,1)), 0) + IFERROR( U53*INDEX(F!$P$21:$AB$33, MATCH(S53/$AH53, F!$O$21:$O$33,1), MATCH(E53, F!$P$20:$AB$20,1)),0)  + IFERROR(Y53*INDEX(F!$P$21:$AB$33, MATCH(W53/$AH53, F!$O$21:$O$33,1), MATCH(E53, F!$P$20:$AB$20,1)),0)  + IFERROR( AC53*INDEX(F!$P$21:$AB$33, MATCH(AA53/$AH53, F!$O$21:$O$33,1), MATCH(E53, F!$P$20:$AB$20,1)),)</f>
        <v>0</v>
      </c>
      <c r="AL53" s="1031"/>
      <c r="AM53" s="10"/>
      <c r="AN53" s="10"/>
      <c r="AO53" s="10"/>
    </row>
    <row r="54" spans="1:41" hidden="1" x14ac:dyDescent="0.25">
      <c r="A54" s="1019"/>
      <c r="B54" s="249"/>
      <c r="C54" s="262"/>
      <c r="D54" s="230"/>
      <c r="E54" s="291"/>
      <c r="F54" s="342"/>
      <c r="G54" s="343" t="str">
        <f t="shared" si="50"/>
        <v/>
      </c>
      <c r="H54" s="344"/>
      <c r="I54" s="344"/>
      <c r="J54" s="345"/>
      <c r="K54" s="343" t="str">
        <f t="shared" si="51"/>
        <v/>
      </c>
      <c r="L54" s="344"/>
      <c r="M54" s="344"/>
      <c r="N54" s="345"/>
      <c r="O54" s="343" t="str">
        <f t="shared" si="52"/>
        <v/>
      </c>
      <c r="P54" s="344"/>
      <c r="Q54" s="344"/>
      <c r="R54" s="345"/>
      <c r="S54" s="343" t="str">
        <f t="shared" si="53"/>
        <v/>
      </c>
      <c r="T54" s="344"/>
      <c r="U54" s="344"/>
      <c r="V54" s="345"/>
      <c r="W54" s="343" t="str">
        <f t="shared" si="54"/>
        <v/>
      </c>
      <c r="X54" s="344"/>
      <c r="Y54" s="344"/>
      <c r="Z54" s="345"/>
      <c r="AA54" s="343" t="str">
        <f t="shared" si="55"/>
        <v/>
      </c>
      <c r="AB54" s="344"/>
      <c r="AC54" s="344"/>
      <c r="AD54" s="345"/>
      <c r="AE54" s="346">
        <f t="shared" si="56"/>
        <v>0</v>
      </c>
      <c r="AF54" s="347">
        <f t="shared" si="9"/>
        <v>0</v>
      </c>
      <c r="AG54" s="348">
        <f t="shared" si="57"/>
        <v>0</v>
      </c>
      <c r="AH54" s="217"/>
      <c r="AI54" s="349">
        <f xml:space="preserve"> ( IF(ISNUMBER(G54), VLOOKUP(G54/$AH54,F!$A1:$B101,2,1)*G54*$H54*$I54,0)+IF(ISNUMBER(K54), VLOOKUP(K54/$AH54,F!$A1:$B101,2,1)*K54*$L54*$M54,0)+IF(ISNUMBER(O54), VLOOKUP(O54/$AH54,F!$A1:$B101,2,1)*O54*$P54*$Q54,0)+IF(ISNUMBER(S54), VLOOKUP(S54/$AH54,F!$A1:$B101,2,1)*S54*$T54*$U54,0)+IF(ISNUMBER(W54), VLOOKUP(W54/$AH54,F!$A1:$B101,2,1)*W54*$X54*$Y54,0)+IF(ISNUMBER(AA54), VLOOKUP(AA54/$AH54,F!$A1:$B101,2,1)*AA54*$AB54*$AC54,0))*IF(ISNUMBER(F54),F54,1)*IF(ISNUMBER(E54),E54,1)</f>
        <v>0</v>
      </c>
      <c r="AJ54" s="350">
        <f t="shared" si="59"/>
        <v>0</v>
      </c>
      <c r="AK54" s="351">
        <f>IFERROR(I54*INDEX(F!$P$21:$AB$33, MATCH(G54/$AH54, F!$O$21:$O$33,1), MATCH(E54, F!$P$20:$AB$20,1)), 0 ) +IFERROR( M54*INDEX(F!$P$21:$AB$33, MATCH(K54/$AH54, F!$O$21:$O$33,1), MATCH(E54, F!$P$20:$AB$20,1)),0) +  IFERROR( Q54*INDEX(F!$P$21:$AB$33, MATCH(O54/$AH54, F!$O$21:$O$33,1), MATCH(E54, F!$P$20:$AB$20,1)), 0) + IFERROR( U54*INDEX(F!$P$21:$AB$33, MATCH(S54/$AH54, F!$O$21:$O$33,1), MATCH(E54, F!$P$20:$AB$20,1)),0)  + IFERROR(Y54*INDEX(F!$P$21:$AB$33, MATCH(W54/$AH54, F!$O$21:$O$33,1), MATCH(E54, F!$P$20:$AB$20,1)),0)  + IFERROR( AC54*INDEX(F!$P$21:$AB$33, MATCH(AA54/$AH54, F!$O$21:$O$33,1), MATCH(E54, F!$P$20:$AB$20,1)),)</f>
        <v>0</v>
      </c>
      <c r="AL54" s="1031"/>
      <c r="AM54" s="10"/>
      <c r="AN54" s="10"/>
      <c r="AO54" s="10"/>
    </row>
    <row r="55" spans="1:41" hidden="1" x14ac:dyDescent="0.25">
      <c r="A55" s="1019"/>
      <c r="B55" s="252"/>
      <c r="C55" s="265"/>
      <c r="D55" s="234"/>
      <c r="E55" s="291"/>
      <c r="F55" s="382"/>
      <c r="G55" s="373" t="str">
        <f t="shared" si="50"/>
        <v/>
      </c>
      <c r="H55" s="374"/>
      <c r="I55" s="374"/>
      <c r="J55" s="375"/>
      <c r="K55" s="373" t="str">
        <f t="shared" si="51"/>
        <v/>
      </c>
      <c r="L55" s="374"/>
      <c r="M55" s="374"/>
      <c r="N55" s="375"/>
      <c r="O55" s="373" t="str">
        <f t="shared" si="52"/>
        <v/>
      </c>
      <c r="P55" s="374"/>
      <c r="Q55" s="374"/>
      <c r="R55" s="375"/>
      <c r="S55" s="373" t="str">
        <f t="shared" si="53"/>
        <v/>
      </c>
      <c r="T55" s="374"/>
      <c r="U55" s="374"/>
      <c r="V55" s="375"/>
      <c r="W55" s="373" t="str">
        <f t="shared" si="54"/>
        <v/>
      </c>
      <c r="X55" s="374"/>
      <c r="Y55" s="374"/>
      <c r="Z55" s="375"/>
      <c r="AA55" s="373" t="str">
        <f t="shared" si="55"/>
        <v/>
      </c>
      <c r="AB55" s="374"/>
      <c r="AC55" s="374"/>
      <c r="AD55" s="375"/>
      <c r="AE55" s="376">
        <f t="shared" si="56"/>
        <v>0</v>
      </c>
      <c r="AF55" s="377">
        <f t="shared" si="9"/>
        <v>0</v>
      </c>
      <c r="AG55" s="378">
        <f t="shared" si="57"/>
        <v>0</v>
      </c>
      <c r="AH55" s="217"/>
      <c r="AI55" s="379">
        <f xml:space="preserve"> ( IF(ISNUMBER(G55), VLOOKUP(G55/$AH55,F!$A1:$B101,2,1)*G55*$H55*$I55,0)+IF(ISNUMBER(K55), VLOOKUP(K55/$AH55,F!$A1:$B101,2,1)*K55*$L55*$M55,0)+IF(ISNUMBER(O55), VLOOKUP(O55/$AH55,F!$A1:$B101,2,1)*O55*$P55*$Q55,0)+IF(ISNUMBER(S55), VLOOKUP(S55/$AH55,F!$A1:$B101,2,1)*S55*$T55*$U55,0)+IF(ISNUMBER(W55), VLOOKUP(W55/$AH55,F!$A1:$B101,2,1)*W55*$X55*$Y55,0)+IF(ISNUMBER(AA55), VLOOKUP(AA55/$AH55,F!$A1:$B101,2,1)*AA55*$AB55*$AC55,0))*IF(ISNUMBER(F55),F55,1)*IF(ISNUMBER(E55),E55,1)</f>
        <v>0</v>
      </c>
      <c r="AJ55" s="380">
        <f t="shared" si="59"/>
        <v>0</v>
      </c>
      <c r="AK55" s="381">
        <f>IFERROR(I55*INDEX(F!$P$21:$AB$33, MATCH(G55/$AH55, F!$O$21:$O$33,1), MATCH(E55, F!$P$20:$AB$20,1)), 0 ) +IFERROR( M55*INDEX(F!$P$21:$AB$33, MATCH(K55/$AH55, F!$O$21:$O$33,1), MATCH(E55, F!$P$20:$AB$20,1)),0) +  IFERROR( Q55*INDEX(F!$P$21:$AB$33, MATCH(O55/$AH55, F!$O$21:$O$33,1), MATCH(E55, F!$P$20:$AB$20,1)), 0) + IFERROR( U55*INDEX(F!$P$21:$AB$33, MATCH(S55/$AH55, F!$O$21:$O$33,1), MATCH(E55, F!$P$20:$AB$20,1)),0)  + IFERROR(Y55*INDEX(F!$P$21:$AB$33, MATCH(W55/$AH55, F!$O$21:$O$33,1), MATCH(E55, F!$P$20:$AB$20,1)),0)  + IFERROR( AC55*INDEX(F!$P$21:$AB$33, MATCH(AA55/$AH55, F!$O$21:$O$33,1), MATCH(E55, F!$P$20:$AB$20,1)),)</f>
        <v>0</v>
      </c>
      <c r="AL55" s="1031"/>
      <c r="AM55" s="10"/>
      <c r="AN55" s="10"/>
      <c r="AO55" s="10"/>
    </row>
    <row r="56" spans="1:41" hidden="1" x14ac:dyDescent="0.25">
      <c r="A56" s="1019"/>
      <c r="B56" s="249"/>
      <c r="C56" s="262"/>
      <c r="D56" s="235"/>
      <c r="E56" s="291"/>
      <c r="F56" s="383"/>
      <c r="G56" s="343" t="str">
        <f t="shared" si="50"/>
        <v/>
      </c>
      <c r="H56" s="344"/>
      <c r="I56" s="344"/>
      <c r="J56" s="345"/>
      <c r="K56" s="343" t="str">
        <f t="shared" si="51"/>
        <v/>
      </c>
      <c r="L56" s="344"/>
      <c r="M56" s="344"/>
      <c r="N56" s="345"/>
      <c r="O56" s="343" t="str">
        <f t="shared" si="52"/>
        <v/>
      </c>
      <c r="P56" s="344"/>
      <c r="Q56" s="344"/>
      <c r="R56" s="345"/>
      <c r="S56" s="343" t="str">
        <f t="shared" si="53"/>
        <v/>
      </c>
      <c r="T56" s="344"/>
      <c r="U56" s="344"/>
      <c r="V56" s="345"/>
      <c r="W56" s="343" t="str">
        <f t="shared" si="54"/>
        <v/>
      </c>
      <c r="X56" s="344"/>
      <c r="Y56" s="344"/>
      <c r="Z56" s="345"/>
      <c r="AA56" s="343" t="str">
        <f t="shared" si="55"/>
        <v/>
      </c>
      <c r="AB56" s="344"/>
      <c r="AC56" s="344"/>
      <c r="AD56" s="345"/>
      <c r="AE56" s="346">
        <f t="shared" si="56"/>
        <v>0</v>
      </c>
      <c r="AF56" s="347">
        <f t="shared" si="9"/>
        <v>0</v>
      </c>
      <c r="AG56" s="348">
        <f t="shared" si="57"/>
        <v>0</v>
      </c>
      <c r="AH56" s="217"/>
      <c r="AI56" s="349">
        <f xml:space="preserve"> ( IF(ISNUMBER(G56), VLOOKUP(G56/$AH56,F!$A1:$B101,2,1)*G56*$H56*$I56,0)+IF(ISNUMBER(K56), VLOOKUP(K56/$AH56,F!$A1:$B101,2,1)*K56*$L56*$M56,0)+IF(ISNUMBER(O56), VLOOKUP(O56/$AH56,F!$A1:$B101,2,1)*O56*$P56*$Q56,0)+IF(ISNUMBER(S56), VLOOKUP(S56/$AH56,F!$A1:$B101,2,1)*S56*$T56*$U56,0)+IF(ISNUMBER(W56), VLOOKUP(W56/$AH56,F!$A1:$B101,2,1)*W56*$X56*$Y56,0)+IF(ISNUMBER(AA56), VLOOKUP(AA56/$AH56,F!$A1:$B101,2,1)*AA56*$AB56*$AC56,0))*IF(ISNUMBER(F56),F56,1)*IF(ISNUMBER(E56),E56,1)</f>
        <v>0</v>
      </c>
      <c r="AJ56" s="350">
        <f t="shared" si="59"/>
        <v>0</v>
      </c>
      <c r="AK56" s="351">
        <f>IFERROR(I56*INDEX(F!$P$21:$AB$33, MATCH(G56/$AH56, F!$O$21:$O$33,1), MATCH(E56, F!$P$20:$AB$20,1)), 0 ) +IFERROR( M56*INDEX(F!$P$21:$AB$33, MATCH(K56/$AH56, F!$O$21:$O$33,1), MATCH(E56, F!$P$20:$AB$20,1)),0) +  IFERROR( Q56*INDEX(F!$P$21:$AB$33, MATCH(O56/$AH56, F!$O$21:$O$33,1), MATCH(E56, F!$P$20:$AB$20,1)), 0) + IFERROR( U56*INDEX(F!$P$21:$AB$33, MATCH(S56/$AH56, F!$O$21:$O$33,1), MATCH(E56, F!$P$20:$AB$20,1)),0)  + IFERROR(Y56*INDEX(F!$P$21:$AB$33, MATCH(W56/$AH56, F!$O$21:$O$33,1), MATCH(E56, F!$P$20:$AB$20,1)),0)  + IFERROR( AC56*INDEX(F!$P$21:$AB$33, MATCH(AA56/$AH56, F!$O$21:$O$33,1), MATCH(E56, F!$P$20:$AB$20,1)),)</f>
        <v>0</v>
      </c>
      <c r="AL56" s="1031"/>
      <c r="AM56" s="10"/>
      <c r="AN56" s="10"/>
      <c r="AO56" s="10"/>
    </row>
    <row r="57" spans="1:41" ht="15.75" hidden="1" thickBot="1" x14ac:dyDescent="0.3">
      <c r="A57" s="1020"/>
      <c r="B57" s="253"/>
      <c r="C57" s="266"/>
      <c r="D57" s="218"/>
      <c r="E57" s="352">
        <f>ROUND(IFERROR(SUMPRODUCT(AJ49:AJ56,E49:E56)/AJ57,0),3)</f>
        <v>0</v>
      </c>
      <c r="F57" s="384"/>
      <c r="G57" s="781"/>
      <c r="H57" s="782"/>
      <c r="I57" s="782"/>
      <c r="J57" s="787"/>
      <c r="K57" s="781"/>
      <c r="L57" s="782"/>
      <c r="M57" s="782"/>
      <c r="N57" s="787"/>
      <c r="O57" s="781"/>
      <c r="P57" s="782"/>
      <c r="Q57" s="782"/>
      <c r="R57" s="787"/>
      <c r="S57" s="781"/>
      <c r="T57" s="782"/>
      <c r="U57" s="782"/>
      <c r="V57" s="787"/>
      <c r="W57" s="781"/>
      <c r="X57" s="782"/>
      <c r="Y57" s="782"/>
      <c r="Z57" s="787"/>
      <c r="AA57" s="781"/>
      <c r="AB57" s="782"/>
      <c r="AC57" s="782"/>
      <c r="AD57" s="787"/>
      <c r="AE57" s="357">
        <f>SUM(AE49:AE56)</f>
        <v>0</v>
      </c>
      <c r="AF57" s="358">
        <f t="shared" si="9"/>
        <v>0</v>
      </c>
      <c r="AG57" s="391">
        <f>IFERROR(  SUMPRODUCT(AG49:AG56,AJ49:AJ56)/AJ57,0)</f>
        <v>0</v>
      </c>
      <c r="AH57" s="359"/>
      <c r="AI57" s="360">
        <f>SUM(AI49:AI56)</f>
        <v>0</v>
      </c>
      <c r="AJ57" s="360">
        <f>SUM(AJ49:AJ56)</f>
        <v>0</v>
      </c>
      <c r="AK57" s="361">
        <f>IF(SUM(AK49:AK56)=0,TIME(,0,),TIME(,SUM(AK49:AK56)+F!$V$37,))</f>
        <v>0</v>
      </c>
      <c r="AL57" s="1032"/>
      <c r="AM57" s="10"/>
      <c r="AN57" s="10"/>
      <c r="AO57" s="10"/>
    </row>
    <row r="58" spans="1:41" ht="18" thickBot="1" x14ac:dyDescent="0.3">
      <c r="A58" s="930">
        <f>A2</f>
        <v>7</v>
      </c>
      <c r="B58" s="433"/>
      <c r="C58" s="433"/>
      <c r="D58" s="433"/>
      <c r="E58" s="478">
        <f>IF(AJ58=0,0,(E68*AJ68 + E77*AJ77 + E86*AJ86 + E95*AJ95 + E104*AJ104 + E113*AJ113   ) /AJ58 )</f>
        <v>0.93377777777777793</v>
      </c>
      <c r="F58" s="1027" t="s">
        <v>74</v>
      </c>
      <c r="G58" s="1027"/>
      <c r="H58" s="1027"/>
      <c r="I58" s="1027"/>
      <c r="J58" s="1027"/>
      <c r="K58" s="1027"/>
      <c r="L58" s="1027"/>
      <c r="M58" s="1027"/>
      <c r="N58" s="1026">
        <f>N2+1</f>
        <v>2</v>
      </c>
      <c r="O58" s="1026"/>
      <c r="P58" s="1026"/>
      <c r="Q58" s="1026"/>
      <c r="R58" s="1026"/>
      <c r="S58" s="1026"/>
      <c r="T58" s="1026"/>
      <c r="U58" s="1026"/>
      <c r="V58" s="1026"/>
      <c r="W58" s="1026"/>
      <c r="X58" s="1026"/>
      <c r="Y58" s="1026"/>
      <c r="Z58" s="1026"/>
      <c r="AA58" s="1026"/>
      <c r="AB58" s="1026"/>
      <c r="AC58" s="1026"/>
      <c r="AD58" s="1026"/>
      <c r="AE58" s="404">
        <f>AE68+AE77+AE86+AE95+AE104+AE113</f>
        <v>23592</v>
      </c>
      <c r="AF58" s="405">
        <f>IFERROR(AE58/AJ58,0)</f>
        <v>56.985507246376812</v>
      </c>
      <c r="AG58" s="406">
        <f>IF(AJ58=0,0,(AG68*AJ68 + AG77*AJ77 + AG86*AJ86 + AG95*AJ95 + AG104*AJ104 + AG113*AJ113   ) /AJ58 )</f>
        <v>0.47531604347489992</v>
      </c>
      <c r="AH58" s="402">
        <v>5.0000000000000001E-3</v>
      </c>
      <c r="AI58" s="404">
        <f>AI68+AI77+AI86+AI95+AI104+AI113</f>
        <v>13581.856</v>
      </c>
      <c r="AJ58" s="404">
        <f>AJ68+AJ77+AJ86+AJ95+AJ104+AJ113</f>
        <v>414</v>
      </c>
      <c r="AK58" s="407">
        <f>AK68+AK77+AK86+AK95+AK104+AK113</f>
        <v>0.21666666666666665</v>
      </c>
      <c r="AL58" s="577"/>
      <c r="AM58" s="10"/>
      <c r="AN58" s="10"/>
      <c r="AO58" s="10"/>
    </row>
    <row r="59" spans="1:41" ht="16.5" thickBot="1" x14ac:dyDescent="0.3">
      <c r="A59" s="395" t="s">
        <v>3</v>
      </c>
      <c r="B59" s="396" t="s">
        <v>10</v>
      </c>
      <c r="C59" s="396" t="s">
        <v>89</v>
      </c>
      <c r="D59" s="396" t="s">
        <v>11</v>
      </c>
      <c r="E59" s="396" t="s">
        <v>94</v>
      </c>
      <c r="F59" s="396" t="s">
        <v>60</v>
      </c>
      <c r="G59" s="396" t="s">
        <v>13</v>
      </c>
      <c r="H59" s="396" t="s">
        <v>14</v>
      </c>
      <c r="I59" s="396" t="s">
        <v>15</v>
      </c>
      <c r="J59" s="396" t="s">
        <v>4</v>
      </c>
      <c r="K59" s="396" t="s">
        <v>13</v>
      </c>
      <c r="L59" s="396" t="s">
        <v>14</v>
      </c>
      <c r="M59" s="396" t="s">
        <v>15</v>
      </c>
      <c r="N59" s="396" t="s">
        <v>4</v>
      </c>
      <c r="O59" s="396" t="s">
        <v>13</v>
      </c>
      <c r="P59" s="396" t="s">
        <v>14</v>
      </c>
      <c r="Q59" s="396" t="s">
        <v>15</v>
      </c>
      <c r="R59" s="396" t="s">
        <v>4</v>
      </c>
      <c r="S59" s="396" t="s">
        <v>13</v>
      </c>
      <c r="T59" s="396" t="s">
        <v>14</v>
      </c>
      <c r="U59" s="396" t="s">
        <v>15</v>
      </c>
      <c r="V59" s="396" t="s">
        <v>4</v>
      </c>
      <c r="W59" s="396" t="s">
        <v>13</v>
      </c>
      <c r="X59" s="396" t="s">
        <v>14</v>
      </c>
      <c r="Y59" s="396" t="s">
        <v>15</v>
      </c>
      <c r="Z59" s="396" t="s">
        <v>4</v>
      </c>
      <c r="AA59" s="396" t="s">
        <v>13</v>
      </c>
      <c r="AB59" s="396" t="s">
        <v>14</v>
      </c>
      <c r="AC59" s="396" t="s">
        <v>15</v>
      </c>
      <c r="AD59" s="397" t="s">
        <v>4</v>
      </c>
      <c r="AE59" s="396" t="s">
        <v>5</v>
      </c>
      <c r="AF59" s="396" t="s">
        <v>91</v>
      </c>
      <c r="AG59" s="396" t="s">
        <v>92</v>
      </c>
      <c r="AH59" s="398" t="s">
        <v>6</v>
      </c>
      <c r="AI59" s="399" t="s">
        <v>93</v>
      </c>
      <c r="AJ59" s="396" t="s">
        <v>7</v>
      </c>
      <c r="AK59" s="428" t="s">
        <v>17</v>
      </c>
      <c r="AL59" s="578" t="s">
        <v>637</v>
      </c>
      <c r="AM59" s="10"/>
      <c r="AN59" s="10"/>
      <c r="AO59" s="10"/>
    </row>
    <row r="60" spans="1:41" ht="15.75" customHeight="1" x14ac:dyDescent="0.25">
      <c r="A60" s="212">
        <f>A61</f>
        <v>43787</v>
      </c>
      <c r="B60" s="241" t="s">
        <v>816</v>
      </c>
      <c r="C60" s="254" t="str">
        <f t="shared" ref="B60:F67" si="60">IF(C4="","",C4)</f>
        <v>ПР</v>
      </c>
      <c r="D60" s="222" t="str">
        <f t="shared" si="60"/>
        <v>Присед</v>
      </c>
      <c r="E60" s="280">
        <f t="shared" si="60"/>
        <v>1.2</v>
      </c>
      <c r="F60" s="281" t="str">
        <f t="shared" si="60"/>
        <v/>
      </c>
      <c r="G60" s="282">
        <f t="shared" ref="G60:G67" si="61">IF(J60&lt;&gt;0, IFERROR(IF( $F60=2,  MROUND($AH60*J60,1),    IF( OR($F60="",$F60=1),   MROUND($AH60*J60,2.5),  MROUND($AH60*J60, 0.1))), "" ), "")</f>
        <v>80</v>
      </c>
      <c r="H60" s="283">
        <v>6</v>
      </c>
      <c r="I60" s="283">
        <v>1</v>
      </c>
      <c r="J60" s="284">
        <v>0.5</v>
      </c>
      <c r="K60" s="282">
        <f t="shared" ref="K60:K67" si="62">IF(N60&lt;&gt;0, IFERROR(IF( $F60=2,  MROUND($AH60*N60,1),    IF( OR($F60="",$F60=1),   MROUND($AH60*N60,2.5),  MROUND($AH60*N60, 0.1))), "" ), "")</f>
        <v>97.5</v>
      </c>
      <c r="L60" s="283">
        <v>6</v>
      </c>
      <c r="M60" s="283">
        <v>2</v>
      </c>
      <c r="N60" s="284">
        <v>0.6</v>
      </c>
      <c r="O60" s="282">
        <f t="shared" ref="O60:O67" si="63">IF(R60&lt;&gt;0, IFERROR(IF( $F60=2,  MROUND($AH60*R60,1),    IF( OR($F60="",$F60=1),   MROUND($AH60*R60,2.5),  MROUND($AH60*R60, 0.1))), "" ), "")</f>
        <v>112.5</v>
      </c>
      <c r="P60" s="283">
        <v>5</v>
      </c>
      <c r="Q60" s="283">
        <v>2</v>
      </c>
      <c r="R60" s="284">
        <v>0.7</v>
      </c>
      <c r="S60" s="282" t="str">
        <f t="shared" ref="S60:S67" si="64">IF(V60&lt;&gt;0, IFERROR(IF( $F60=2,  MROUND($AH60*V60,1),    IF( OR($F60="",$F60=1),   MROUND($AH60*V60,2.5),  MROUND($AH60*V60, 0.1))), "" ), "")</f>
        <v/>
      </c>
      <c r="T60" s="283"/>
      <c r="U60" s="283"/>
      <c r="V60" s="284"/>
      <c r="W60" s="282" t="str">
        <f t="shared" ref="W60:W67" si="65">IF(Z60&lt;&gt;0, IFERROR(IF( $F60=2,  MROUND($AH60*Z60,1),    IF( OR($F60="",$F60=1),   MROUND($AH60*Z60,2.5),  MROUND($AH60*Z60, 0.1))), "" ), "")</f>
        <v/>
      </c>
      <c r="X60" s="283"/>
      <c r="Y60" s="283"/>
      <c r="Z60" s="284"/>
      <c r="AA60" s="282" t="str">
        <f t="shared" ref="AA60:AA67" si="66">IF(AD60&lt;&gt;0, IFERROR(IF( $F60=2,  MROUND($AH60*AD60,1),    IF( OR($F60="",$F60=1),   MROUND($AH60*AD60,2.5),  MROUND($AH60*AD60, 0.1))), "" ), "")</f>
        <v/>
      </c>
      <c r="AB60" s="283"/>
      <c r="AC60" s="283"/>
      <c r="AD60" s="284"/>
      <c r="AE60" s="392">
        <f t="shared" ref="AE60:AE67" si="67">(IF(ISNUMBER(G60),G60,0)*H60*I60+IF(ISNUMBER(K60),K60,1)*L60*M60+IF(ISNUMBER(O60),O60,1)*P60*Q60+IF(ISNUMBER(S60),S60,1)*T60*U60+IF(ISNUMBER(W60),W60,1)*X60*Y60+IF(ISNUMBER(AA60),AA60,1)*AB60*AC60)*IF(ISNUMBER(F60),F60,1)</f>
        <v>2775</v>
      </c>
      <c r="AF60" s="393">
        <f t="shared" ref="AF60:AF113" si="68">IFERROR(AE60/AJ60,0)</f>
        <v>99.107142857142861</v>
      </c>
      <c r="AG60" s="394">
        <f t="shared" ref="AG60:AG67" si="69">IFERROR((AF60/(AH60*IF(ISNUMBER(F60),F60,1))),0)</f>
        <v>0.61633795309168438</v>
      </c>
      <c r="AH60" s="216">
        <f t="shared" ref="AH60:AH67" si="70">IF(ISNUMBER(AH4), AH4+(AH4*$AH$58),"")</f>
        <v>160.80000000000001</v>
      </c>
      <c r="AI60" s="303">
        <f xml:space="preserve"> ( IF(ISNUMBER(G60), VLOOKUP(G60/$AH60,F!$A1:$B101,2,1)*G60*$H60*$I60,0)+IF(ISNUMBER(K60), VLOOKUP(K60/$AH60,F!$A1:$B101,2,1)*K60*$L60*$M60,0)+IF(ISNUMBER(O60), VLOOKUP(O60/$AH60,F!$A1:$B101,2,1)*O60*$P60*$Q60,0)+IF(ISNUMBER(S60), VLOOKUP(S60/$AH60,F!$A1:$B101,2,1)*S60*$T60*$U60,0)+IF(ISNUMBER(W60), VLOOKUP(W60/$AH60,F!$A1:$B101,2,1)*W60*$X60*$Y60,0)+IF(ISNUMBER(AA60), VLOOKUP(AA60/$AH60,F!$A1:$B101,2,1)*AA60*$AB60*$AC60,0))*IF(ISNUMBER(F60),F60,1)*IF(ISNUMBER(E60),E60,1)</f>
        <v>2460.7800000000002</v>
      </c>
      <c r="AJ60" s="289">
        <f t="shared" ref="AJ60:AJ62" si="71">H60*I60+L60*M60+P60*Q60+T60*U60+X60*Y60+AB60*AC60</f>
        <v>28</v>
      </c>
      <c r="AK60" s="290">
        <f>IFERROR(I60*INDEX(F!$P$21:$AB$33, MATCH(G60/$AH60, F!$O$21:$O$33,1), MATCH(E60, F!$P$20:$AB$20,1)), 0 ) +IFERROR( M60*INDEX(F!$P$21:$AB$33, MATCH(K60/$AH60, F!$O$21:$O$33,1), MATCH(E60, F!$P$20:$AB$20,1)),0) +  IFERROR( Q60*INDEX(F!$P$21:$AB$33, MATCH(O60/$AH60, F!$O$21:$O$33,1), MATCH(E60, F!$P$20:$AB$20,1)), 0) + IFERROR( U60*INDEX(F!$P$21:$AB$33, MATCH(S60/$AH60, F!$O$21:$O$33,1), MATCH(E60, F!$P$20:$AB$20,1)),0)  + IFERROR(Y60*INDEX(F!$P$21:$AB$33, MATCH(W60/$AH60, F!$O$21:$O$33,1), MATCH(E60, F!$P$20:$AB$20,1)),0)  + IFERROR( AC60*INDEX(F!$P$21:$AB$33, MATCH(AA60/$AH60, F!$O$21:$O$33,1), MATCH(E60, F!$P$20:$AB$20,1)),)</f>
        <v>19</v>
      </c>
      <c r="AL60" s="1033"/>
      <c r="AM60" s="10"/>
      <c r="AN60" s="10"/>
      <c r="AO60" s="10"/>
    </row>
    <row r="61" spans="1:41" ht="15.75" customHeight="1" x14ac:dyDescent="0.25">
      <c r="A61" s="1021">
        <f>A5+A2</f>
        <v>43787</v>
      </c>
      <c r="B61" s="242" t="str">
        <f t="shared" si="60"/>
        <v>Средняя</v>
      </c>
      <c r="C61" s="258" t="str">
        <f t="shared" si="60"/>
        <v>ЖМ</v>
      </c>
      <c r="D61" s="223" t="str">
        <f t="shared" si="60"/>
        <v>Жим лежа</v>
      </c>
      <c r="E61" s="291">
        <f t="shared" si="60"/>
        <v>1</v>
      </c>
      <c r="F61" s="292" t="str">
        <f t="shared" si="60"/>
        <v/>
      </c>
      <c r="G61" s="293">
        <f t="shared" si="61"/>
        <v>85</v>
      </c>
      <c r="H61" s="238">
        <v>5</v>
      </c>
      <c r="I61" s="238">
        <v>3</v>
      </c>
      <c r="J61" s="294">
        <v>0.6</v>
      </c>
      <c r="K61" s="293" t="str">
        <f t="shared" si="62"/>
        <v/>
      </c>
      <c r="L61" s="238"/>
      <c r="M61" s="238"/>
      <c r="N61" s="294"/>
      <c r="O61" s="293" t="str">
        <f t="shared" si="63"/>
        <v/>
      </c>
      <c r="P61" s="238"/>
      <c r="Q61" s="238"/>
      <c r="R61" s="294"/>
      <c r="S61" s="293" t="str">
        <f t="shared" si="64"/>
        <v/>
      </c>
      <c r="T61" s="238"/>
      <c r="U61" s="238"/>
      <c r="V61" s="294"/>
      <c r="W61" s="293" t="str">
        <f t="shared" si="65"/>
        <v/>
      </c>
      <c r="X61" s="238"/>
      <c r="Y61" s="238"/>
      <c r="Z61" s="294"/>
      <c r="AA61" s="293" t="str">
        <f t="shared" si="66"/>
        <v/>
      </c>
      <c r="AB61" s="238"/>
      <c r="AC61" s="238"/>
      <c r="AD61" s="294"/>
      <c r="AE61" s="239">
        <f t="shared" si="67"/>
        <v>1275</v>
      </c>
      <c r="AF61" s="295">
        <f t="shared" si="68"/>
        <v>85</v>
      </c>
      <c r="AG61" s="296">
        <f t="shared" si="69"/>
        <v>0.60412224591329078</v>
      </c>
      <c r="AH61" s="217">
        <f t="shared" si="70"/>
        <v>140.69999999999999</v>
      </c>
      <c r="AI61" s="237">
        <f xml:space="preserve"> ( IF(ISNUMBER(G61), VLOOKUP(G61/$AH61,F!$A1:$B101,2,1)*G61*$H61*$I61,0)+IF(ISNUMBER(K61), VLOOKUP(K61/$AH61,F!$A1:$B101,2,1)*K61*$L61*$M61,0)+IF(ISNUMBER(O61), VLOOKUP(O61/$AH61,F!$A1:$B101,2,1)*O61*$P61*$Q61,0)+IF(ISNUMBER(S61), VLOOKUP(S61/$AH61,F!$A1:$B101,2,1)*S61*$T61*$U61,0)+IF(ISNUMBER(W61), VLOOKUP(W61/$AH61,F!$A1:$B101,2,1)*W61*$X61*$Y61,0)+IF(ISNUMBER(AA61), VLOOKUP(AA61/$AH61,F!$A1:$B101,2,1)*AA61*$AB61*$AC61,0))*IF(ISNUMBER(F61),F61,1)*IF(ISNUMBER(E61),E61,1)</f>
        <v>892.49999999999977</v>
      </c>
      <c r="AJ61" s="297">
        <f t="shared" si="71"/>
        <v>15</v>
      </c>
      <c r="AK61" s="298">
        <f>IFERROR(I61*INDEX(F!$P$21:$AB$33, MATCH(G61/$AH61, F!$O$21:$O$33,1), MATCH(E61, F!$P$20:$AB$20,1)), 0 ) +IFERROR( M61*INDEX(F!$P$21:$AB$33, MATCH(K61/$AH61, F!$O$21:$O$33,1), MATCH(E61, F!$P$20:$AB$20,1)),0) +  IFERROR( Q61*INDEX(F!$P$21:$AB$33, MATCH(O61/$AH61, F!$O$21:$O$33,1), MATCH(E61, F!$P$20:$AB$20,1)), 0) + IFERROR( U61*INDEX(F!$P$21:$AB$33, MATCH(S61/$AH61, F!$O$21:$O$33,1), MATCH(E61, F!$P$20:$AB$20,1)),0)  + IFERROR(Y61*INDEX(F!$P$21:$AB$33, MATCH(W61/$AH61, F!$O$21:$O$33,1), MATCH(E61, F!$P$20:$AB$20,1)),0)  + IFERROR( AC61*INDEX(F!$P$21:$AB$33, MATCH(AA61/$AH61, F!$O$21:$O$33,1), MATCH(E61, F!$P$20:$AB$20,1)),)</f>
        <v>9</v>
      </c>
      <c r="AL61" s="1031"/>
      <c r="AM61" s="10"/>
      <c r="AN61" s="10"/>
      <c r="AO61" s="10"/>
    </row>
    <row r="62" spans="1:41" x14ac:dyDescent="0.25">
      <c r="A62" s="1022"/>
      <c r="B62" s="243" t="str">
        <f t="shared" si="60"/>
        <v>Легкая</v>
      </c>
      <c r="C62" s="256" t="str">
        <f t="shared" si="60"/>
        <v>ПР</v>
      </c>
      <c r="D62" s="224" t="str">
        <f t="shared" si="60"/>
        <v>Присед на груди</v>
      </c>
      <c r="E62" s="291">
        <f t="shared" si="60"/>
        <v>1.2</v>
      </c>
      <c r="F62" s="299" t="str">
        <f t="shared" si="60"/>
        <v/>
      </c>
      <c r="G62" s="300">
        <f t="shared" si="61"/>
        <v>47.5</v>
      </c>
      <c r="H62" s="301">
        <v>5</v>
      </c>
      <c r="I62" s="301">
        <v>5</v>
      </c>
      <c r="J62" s="302">
        <v>0.4</v>
      </c>
      <c r="K62" s="300" t="str">
        <f t="shared" si="62"/>
        <v/>
      </c>
      <c r="L62" s="301"/>
      <c r="M62" s="301"/>
      <c r="N62" s="302"/>
      <c r="O62" s="300" t="str">
        <f t="shared" si="63"/>
        <v/>
      </c>
      <c r="P62" s="301"/>
      <c r="Q62" s="301"/>
      <c r="R62" s="302"/>
      <c r="S62" s="300" t="str">
        <f t="shared" si="64"/>
        <v/>
      </c>
      <c r="T62" s="301"/>
      <c r="U62" s="301"/>
      <c r="V62" s="302"/>
      <c r="W62" s="300" t="str">
        <f t="shared" si="65"/>
        <v/>
      </c>
      <c r="X62" s="301"/>
      <c r="Y62" s="301"/>
      <c r="Z62" s="302"/>
      <c r="AA62" s="300" t="str">
        <f t="shared" si="66"/>
        <v/>
      </c>
      <c r="AB62" s="301"/>
      <c r="AC62" s="301"/>
      <c r="AD62" s="302"/>
      <c r="AE62" s="285">
        <f t="shared" si="67"/>
        <v>1187.5</v>
      </c>
      <c r="AF62" s="286">
        <f t="shared" si="68"/>
        <v>47.5</v>
      </c>
      <c r="AG62" s="287">
        <f t="shared" si="69"/>
        <v>0.39386401326699838</v>
      </c>
      <c r="AH62" s="217">
        <f t="shared" si="70"/>
        <v>120.6</v>
      </c>
      <c r="AI62" s="303">
        <f xml:space="preserve"> ( IF(ISNUMBER(G62), VLOOKUP(G62/$AH62,F!$A1:$B101,2,1)*G62*$H62*$I62,0)+IF(ISNUMBER(K62), VLOOKUP(K62/$AH62,F!$A1:$B101,2,1)*K62*$L62*$M62,0)+IF(ISNUMBER(O62), VLOOKUP(O62/$AH62,F!$A1:$B101,2,1)*O62*$P62*$Q62,0)+IF(ISNUMBER(S62), VLOOKUP(S62/$AH62,F!$A1:$B101,2,1)*S62*$T62*$U62,0)+IF(ISNUMBER(W62), VLOOKUP(W62/$AH62,F!$A1:$B101,2,1)*W62*$X62*$Y62,0)+IF(ISNUMBER(AA62), VLOOKUP(AA62/$AH62,F!$A1:$B101,2,1)*AA62*$AB62*$AC62,0))*IF(ISNUMBER(F62),F62,1)*IF(ISNUMBER(E62),E62,1)</f>
        <v>427.5</v>
      </c>
      <c r="AJ62" s="304">
        <f t="shared" si="71"/>
        <v>25</v>
      </c>
      <c r="AK62" s="305">
        <f>IFERROR(I62*INDEX(F!$P$21:$AB$33, MATCH(G62/$AH62, F!$O$21:$O$33,1), MATCH(E62, F!$P$20:$AB$20,1)), 0 ) +IFERROR( M62*INDEX(F!$P$21:$AB$33, MATCH(K62/$AH62, F!$O$21:$O$33,1), MATCH(E62, F!$P$20:$AB$20,1)),0) +  IFERROR( Q62*INDEX(F!$P$21:$AB$33, MATCH(O62/$AH62, F!$O$21:$O$33,1), MATCH(E62, F!$P$20:$AB$20,1)), 0) + IFERROR( U62*INDEX(F!$P$21:$AB$33, MATCH(S62/$AH62, F!$O$21:$O$33,1), MATCH(E62, F!$P$20:$AB$20,1)),0)  + IFERROR(Y62*INDEX(F!$P$21:$AB$33, MATCH(W62/$AH62, F!$O$21:$O$33,1), MATCH(E62, F!$P$20:$AB$20,1)),0)  + IFERROR( AC62*INDEX(F!$P$21:$AB$33, MATCH(AA62/$AH62, F!$O$21:$O$33,1), MATCH(E62, F!$P$20:$AB$20,1)),)</f>
        <v>15</v>
      </c>
      <c r="AL62" s="1031"/>
      <c r="AM62" s="10"/>
      <c r="AN62" s="10"/>
      <c r="AO62" s="10"/>
    </row>
    <row r="63" spans="1:41" ht="15.75" customHeight="1" x14ac:dyDescent="0.25">
      <c r="A63" s="1022"/>
      <c r="B63" s="244" t="str">
        <f t="shared" si="60"/>
        <v>Легкая</v>
      </c>
      <c r="C63" s="255" t="str">
        <f t="shared" si="60"/>
        <v>ЖМ</v>
      </c>
      <c r="D63" s="223" t="str">
        <f t="shared" si="60"/>
        <v>Жим на наклонной</v>
      </c>
      <c r="E63" s="291">
        <f t="shared" si="60"/>
        <v>1</v>
      </c>
      <c r="F63" s="306" t="str">
        <f t="shared" si="60"/>
        <v/>
      </c>
      <c r="G63" s="293">
        <f t="shared" si="61"/>
        <v>45</v>
      </c>
      <c r="H63" s="238">
        <v>6</v>
      </c>
      <c r="I63" s="238">
        <v>3</v>
      </c>
      <c r="J63" s="294">
        <v>0.4</v>
      </c>
      <c r="K63" s="293" t="str">
        <f t="shared" si="62"/>
        <v/>
      </c>
      <c r="L63" s="238"/>
      <c r="M63" s="238"/>
      <c r="N63" s="294"/>
      <c r="O63" s="293" t="str">
        <f t="shared" si="63"/>
        <v/>
      </c>
      <c r="P63" s="238"/>
      <c r="Q63" s="238"/>
      <c r="R63" s="294"/>
      <c r="S63" s="293" t="str">
        <f t="shared" si="64"/>
        <v/>
      </c>
      <c r="T63" s="238"/>
      <c r="U63" s="238"/>
      <c r="V63" s="294"/>
      <c r="W63" s="293" t="str">
        <f t="shared" si="65"/>
        <v/>
      </c>
      <c r="X63" s="238"/>
      <c r="Y63" s="238"/>
      <c r="Z63" s="294"/>
      <c r="AA63" s="293" t="str">
        <f t="shared" si="66"/>
        <v/>
      </c>
      <c r="AB63" s="238"/>
      <c r="AC63" s="238"/>
      <c r="AD63" s="294"/>
      <c r="AE63" s="239">
        <f t="shared" si="67"/>
        <v>810</v>
      </c>
      <c r="AF63" s="295">
        <f t="shared" si="68"/>
        <v>45</v>
      </c>
      <c r="AG63" s="296">
        <f t="shared" si="69"/>
        <v>0.39978678038379528</v>
      </c>
      <c r="AH63" s="217">
        <f t="shared" si="70"/>
        <v>112.56</v>
      </c>
      <c r="AI63" s="237">
        <f xml:space="preserve"> ( IF(ISNUMBER(G63), VLOOKUP(G63/$AH63,F!$A1:$B101,2,1)*G63*$H63*$I63,0)+IF(ISNUMBER(K63), VLOOKUP(K63/$AH63,F!$A1:$B101,2,1)*K63*$L63*$M63,0)+IF(ISNUMBER(O63), VLOOKUP(O63/$AH63,F!$A1:$B101,2,1)*O63*$P63*$Q63,0)+IF(ISNUMBER(S63), VLOOKUP(S63/$AH63,F!$A1:$B101,2,1)*S63*$T63*$U63,0)+IF(ISNUMBER(W63), VLOOKUP(W63/$AH63,F!$A1:$B101,2,1)*W63*$X63*$Y63,0)+IF(ISNUMBER(AA63), VLOOKUP(AA63/$AH63,F!$A1:$B101,2,1)*AA63*$AB63*$AC63,0))*IF(ISNUMBER(F63),F63,1)*IF(ISNUMBER(E63),E63,1)</f>
        <v>243</v>
      </c>
      <c r="AJ63" s="297">
        <f>H63*I63+L63*M63+P63*Q63+T63*U63+X63*Y63+AB63*AC63</f>
        <v>18</v>
      </c>
      <c r="AK63" s="298">
        <f>IFERROR(I63*INDEX(F!$P$21:$AB$33, MATCH(G63/$AH63, F!$O$21:$O$33,1), MATCH(E63, F!$P$20:$AB$20,1)), 0 ) +IFERROR( M63*INDEX(F!$P$21:$AB$33, MATCH(K63/$AH63, F!$O$21:$O$33,1), MATCH(E63, F!$P$20:$AB$20,1)),0) +  IFERROR( Q63*INDEX(F!$P$21:$AB$33, MATCH(O63/$AH63, F!$O$21:$O$33,1), MATCH(E63, F!$P$20:$AB$20,1)), 0) + IFERROR( U63*INDEX(F!$P$21:$AB$33, MATCH(S63/$AH63, F!$O$21:$O$33,1), MATCH(E63, F!$P$20:$AB$20,1)),0)  + IFERROR(Y63*INDEX(F!$P$21:$AB$33, MATCH(W63/$AH63, F!$O$21:$O$33,1), MATCH(E63, F!$P$20:$AB$20,1)),0)  + IFERROR( AC63*INDEX(F!$P$21:$AB$33, MATCH(AA63/$AH63, F!$O$21:$O$33,1), MATCH(E63, F!$P$20:$AB$20,1)),)</f>
        <v>6</v>
      </c>
      <c r="AL63" s="1031"/>
      <c r="AM63" s="10"/>
      <c r="AN63" s="10"/>
      <c r="AO63" s="10"/>
    </row>
    <row r="64" spans="1:41" x14ac:dyDescent="0.25">
      <c r="A64" s="1022"/>
      <c r="B64" s="245" t="str">
        <f t="shared" si="60"/>
        <v>Средняя</v>
      </c>
      <c r="C64" s="257" t="str">
        <f t="shared" si="60"/>
        <v>ОФП</v>
      </c>
      <c r="D64" s="224" t="str">
        <f t="shared" si="60"/>
        <v>Бицепс стоя</v>
      </c>
      <c r="E64" s="291">
        <f t="shared" si="60"/>
        <v>0.5</v>
      </c>
      <c r="F64" s="307" t="str">
        <f t="shared" si="60"/>
        <v/>
      </c>
      <c r="G64" s="300">
        <f t="shared" si="61"/>
        <v>30</v>
      </c>
      <c r="H64" s="301">
        <v>6</v>
      </c>
      <c r="I64" s="301">
        <v>3</v>
      </c>
      <c r="J64" s="302">
        <v>0.6</v>
      </c>
      <c r="K64" s="300" t="str">
        <f t="shared" si="62"/>
        <v/>
      </c>
      <c r="L64" s="301"/>
      <c r="M64" s="301"/>
      <c r="N64" s="302"/>
      <c r="O64" s="300" t="str">
        <f t="shared" si="63"/>
        <v/>
      </c>
      <c r="P64" s="301"/>
      <c r="Q64" s="301"/>
      <c r="R64" s="302"/>
      <c r="S64" s="300" t="str">
        <f t="shared" si="64"/>
        <v/>
      </c>
      <c r="T64" s="301"/>
      <c r="U64" s="301"/>
      <c r="V64" s="302"/>
      <c r="W64" s="300" t="str">
        <f t="shared" si="65"/>
        <v/>
      </c>
      <c r="X64" s="301"/>
      <c r="Y64" s="301"/>
      <c r="Z64" s="302"/>
      <c r="AA64" s="300" t="str">
        <f t="shared" si="66"/>
        <v/>
      </c>
      <c r="AB64" s="301"/>
      <c r="AC64" s="301"/>
      <c r="AD64" s="302"/>
      <c r="AE64" s="285">
        <f t="shared" si="67"/>
        <v>540</v>
      </c>
      <c r="AF64" s="286">
        <f t="shared" si="68"/>
        <v>30</v>
      </c>
      <c r="AG64" s="287">
        <f t="shared" si="69"/>
        <v>0.6091989034419738</v>
      </c>
      <c r="AH64" s="217">
        <f t="shared" si="70"/>
        <v>49.244999999999997</v>
      </c>
      <c r="AI64" s="303">
        <f xml:space="preserve"> ( IF(ISNUMBER(G64), VLOOKUP(G64/$AH64,F!$A1:$B101,2,1)*G64*$H64*$I64,0)+IF(ISNUMBER(K64), VLOOKUP(K64/$AH64,F!$A1:$B101,2,1)*K64*$L64*$M64,0)+IF(ISNUMBER(O64), VLOOKUP(O64/$AH64,F!$A1:$B101,2,1)*O64*$P64*$Q64,0)+IF(ISNUMBER(S64), VLOOKUP(S64/$AH64,F!$A1:$B101,2,1)*S64*$T64*$U64,0)+IF(ISNUMBER(W64), VLOOKUP(W64/$AH64,F!$A1:$B101,2,1)*W64*$X64*$Y64,0)+IF(ISNUMBER(AA64), VLOOKUP(AA64/$AH64,F!$A1:$B101,2,1)*AA64*$AB64*$AC64,0))*IF(ISNUMBER(F64),F64,1)*IF(ISNUMBER(E64),E64,1)</f>
        <v>189</v>
      </c>
      <c r="AJ64" s="304">
        <f t="shared" ref="AJ64:AJ67" si="72">H64*I64+L64*M64+P64*Q64+T64*U64+X64*Y64+AB64*AC64</f>
        <v>18</v>
      </c>
      <c r="AK64" s="305">
        <f>IFERROR(I64*INDEX(F!$P$21:$AB$33, MATCH(G64/$AH64, F!$O$21:$O$33,1), MATCH(E64, F!$P$20:$AB$20,1)), 0 ) +IFERROR( M64*INDEX(F!$P$21:$AB$33, MATCH(K64/$AH64, F!$O$21:$O$33,1), MATCH(E64, F!$P$20:$AB$20,1)),0) +  IFERROR( Q64*INDEX(F!$P$21:$AB$33, MATCH(O64/$AH64, F!$O$21:$O$33,1), MATCH(E64, F!$P$20:$AB$20,1)), 0) + IFERROR( U64*INDEX(F!$P$21:$AB$33, MATCH(S64/$AH64, F!$O$21:$O$33,1), MATCH(E64, F!$P$20:$AB$20,1)),0)  + IFERROR(Y64*INDEX(F!$P$21:$AB$33, MATCH(W64/$AH64, F!$O$21:$O$33,1), MATCH(E64, F!$P$20:$AB$20,1)),0)  + IFERROR( AC64*INDEX(F!$P$21:$AB$33, MATCH(AA64/$AH64, F!$O$21:$O$33,1), MATCH(E64, F!$P$20:$AB$20,1)),)</f>
        <v>5.4</v>
      </c>
      <c r="AL64" s="1031"/>
      <c r="AM64" s="10"/>
      <c r="AN64" s="10"/>
      <c r="AO64" s="10"/>
    </row>
    <row r="65" spans="1:41" hidden="1" x14ac:dyDescent="0.25">
      <c r="A65" s="1022"/>
      <c r="B65" s="242" t="str">
        <f t="shared" si="60"/>
        <v/>
      </c>
      <c r="C65" s="258" t="str">
        <f t="shared" si="60"/>
        <v/>
      </c>
      <c r="D65" s="225" t="str">
        <f t="shared" si="60"/>
        <v/>
      </c>
      <c r="E65" s="291" t="str">
        <f t="shared" si="60"/>
        <v/>
      </c>
      <c r="F65" s="308" t="str">
        <f t="shared" si="60"/>
        <v/>
      </c>
      <c r="G65" s="293" t="str">
        <f t="shared" si="61"/>
        <v/>
      </c>
      <c r="H65" s="238"/>
      <c r="I65" s="238"/>
      <c r="J65" s="294"/>
      <c r="K65" s="293" t="str">
        <f t="shared" si="62"/>
        <v/>
      </c>
      <c r="L65" s="238"/>
      <c r="M65" s="238"/>
      <c r="N65" s="294"/>
      <c r="O65" s="293" t="str">
        <f t="shared" si="63"/>
        <v/>
      </c>
      <c r="P65" s="238"/>
      <c r="Q65" s="238"/>
      <c r="R65" s="294"/>
      <c r="S65" s="293" t="str">
        <f t="shared" si="64"/>
        <v/>
      </c>
      <c r="T65" s="238"/>
      <c r="U65" s="238"/>
      <c r="V65" s="294"/>
      <c r="W65" s="293" t="str">
        <f t="shared" si="65"/>
        <v/>
      </c>
      <c r="X65" s="238"/>
      <c r="Y65" s="238"/>
      <c r="Z65" s="294"/>
      <c r="AA65" s="293" t="str">
        <f t="shared" si="66"/>
        <v/>
      </c>
      <c r="AB65" s="238"/>
      <c r="AC65" s="238"/>
      <c r="AD65" s="294"/>
      <c r="AE65" s="239">
        <f t="shared" si="67"/>
        <v>0</v>
      </c>
      <c r="AF65" s="295">
        <f t="shared" si="68"/>
        <v>0</v>
      </c>
      <c r="AG65" s="296">
        <f t="shared" si="69"/>
        <v>0</v>
      </c>
      <c r="AH65" s="217" t="str">
        <f t="shared" si="70"/>
        <v/>
      </c>
      <c r="AI65" s="237">
        <f xml:space="preserve"> ( IF(ISNUMBER(G65), VLOOKUP(G65/$AH65,F!$A1:$B101,2,1)*G65*$H65*$I65,0)+IF(ISNUMBER(K65), VLOOKUP(K65/$AH65,F!$A1:$B101,2,1)*K65*$L65*$M65,0)+IF(ISNUMBER(O65), VLOOKUP(O65/$AH65,F!$A1:$B101,2,1)*O65*$P65*$Q65,0)+IF(ISNUMBER(S65), VLOOKUP(S65/$AH65,F!$A1:$B101,2,1)*S65*$T65*$U65,0)+IF(ISNUMBER(W65), VLOOKUP(W65/$AH65,F!$A1:$B101,2,1)*W65*$X65*$Y65,0)+IF(ISNUMBER(AA65), VLOOKUP(AA65/$AH65,F!$A1:$B101,2,1)*AA65*$AB65*$AC65,0))*IF(ISNUMBER(F65),F65,1)*IF(ISNUMBER(E65),E65,1)</f>
        <v>0</v>
      </c>
      <c r="AJ65" s="309">
        <f t="shared" si="72"/>
        <v>0</v>
      </c>
      <c r="AK65" s="298">
        <f>IFERROR(I65*INDEX(F!$P$21:$AB$33, MATCH(G65/$AH65, F!$O$21:$O$33,1), MATCH(E65, F!$P$20:$AB$20,1)), 0 ) +IFERROR( M65*INDEX(F!$P$21:$AB$33, MATCH(K65/$AH65, F!$O$21:$O$33,1), MATCH(E65, F!$P$20:$AB$20,1)),0) +  IFERROR( Q65*INDEX(F!$P$21:$AB$33, MATCH(O65/$AH65, F!$O$21:$O$33,1), MATCH(E65, F!$P$20:$AB$20,1)), 0) + IFERROR( U65*INDEX(F!$P$21:$AB$33, MATCH(S65/$AH65, F!$O$21:$O$33,1), MATCH(E65, F!$P$20:$AB$20,1)),0)  + IFERROR(Y65*INDEX(F!$P$21:$AB$33, MATCH(W65/$AH65, F!$O$21:$O$33,1), MATCH(E65, F!$P$20:$AB$20,1)),0)  + IFERROR( AC65*INDEX(F!$P$21:$AB$33, MATCH(AA65/$AH65, F!$O$21:$O$33,1), MATCH(E65, F!$P$20:$AB$20,1)),)</f>
        <v>0</v>
      </c>
      <c r="AL65" s="1031"/>
      <c r="AM65" s="10"/>
      <c r="AN65" s="10"/>
      <c r="AO65" s="10"/>
    </row>
    <row r="66" spans="1:41" hidden="1" x14ac:dyDescent="0.25">
      <c r="A66" s="1022"/>
      <c r="B66" s="243" t="str">
        <f t="shared" si="60"/>
        <v/>
      </c>
      <c r="C66" s="256" t="str">
        <f t="shared" si="60"/>
        <v/>
      </c>
      <c r="D66" s="214" t="str">
        <f t="shared" si="60"/>
        <v/>
      </c>
      <c r="E66" s="291" t="str">
        <f t="shared" si="60"/>
        <v/>
      </c>
      <c r="F66" s="307" t="str">
        <f t="shared" si="60"/>
        <v/>
      </c>
      <c r="G66" s="300" t="str">
        <f t="shared" si="61"/>
        <v/>
      </c>
      <c r="H66" s="301"/>
      <c r="I66" s="301"/>
      <c r="J66" s="302"/>
      <c r="K66" s="300" t="str">
        <f t="shared" si="62"/>
        <v/>
      </c>
      <c r="L66" s="301"/>
      <c r="M66" s="301"/>
      <c r="N66" s="302"/>
      <c r="O66" s="300" t="str">
        <f t="shared" si="63"/>
        <v/>
      </c>
      <c r="P66" s="301"/>
      <c r="Q66" s="301"/>
      <c r="R66" s="302"/>
      <c r="S66" s="300" t="str">
        <f t="shared" si="64"/>
        <v/>
      </c>
      <c r="T66" s="301"/>
      <c r="U66" s="301"/>
      <c r="V66" s="302"/>
      <c r="W66" s="300" t="str">
        <f t="shared" si="65"/>
        <v/>
      </c>
      <c r="X66" s="301"/>
      <c r="Y66" s="301"/>
      <c r="Z66" s="302"/>
      <c r="AA66" s="300" t="str">
        <f t="shared" si="66"/>
        <v/>
      </c>
      <c r="AB66" s="301"/>
      <c r="AC66" s="301"/>
      <c r="AD66" s="302"/>
      <c r="AE66" s="285">
        <f t="shared" si="67"/>
        <v>0</v>
      </c>
      <c r="AF66" s="286">
        <f t="shared" si="68"/>
        <v>0</v>
      </c>
      <c r="AG66" s="287">
        <f t="shared" si="69"/>
        <v>0</v>
      </c>
      <c r="AH66" s="217" t="str">
        <f t="shared" si="70"/>
        <v/>
      </c>
      <c r="AI66" s="310">
        <f xml:space="preserve"> ( IF(ISNUMBER(G66), VLOOKUP(G66/$AH66,F!$A1:$B101,2,1)*G66*$H66*$I66,0)+IF(ISNUMBER(K66), VLOOKUP(K66/$AH66,F!$A1:$B101,2,1)*K66*$L66*$M66,0)+IF(ISNUMBER(O66), VLOOKUP(O66/$AH66,F!$A1:$B101,2,1)*O66*$P66*$Q66,0)+IF(ISNUMBER(S66), VLOOKUP(S66/$AH66,F!$A1:$B101,2,1)*S66*$T66*$U66,0)+IF(ISNUMBER(W66), VLOOKUP(W66/$AH66,F!$A1:$B101,2,1)*W66*$X66*$Y66,0)+IF(ISNUMBER(AA66), VLOOKUP(AA66/$AH66,F!$A1:$B101,2,1)*AA66*$AB66*$AC66,0))*IF(ISNUMBER(F66),F66,1)*IF(ISNUMBER(E66),E66,1)</f>
        <v>0</v>
      </c>
      <c r="AJ66" s="311">
        <f t="shared" si="72"/>
        <v>0</v>
      </c>
      <c r="AK66" s="312">
        <f>IFERROR(I66*INDEX(F!$P$21:$AB$33, MATCH(G66/$AH66, F!$O$21:$O$33,1), MATCH(E66, F!$P$20:$AB$20,1)), 0 ) +IFERROR( M66*INDEX(F!$P$21:$AB$33, MATCH(K66/$AH66, F!$O$21:$O$33,1), MATCH(E66, F!$P$20:$AB$20,1)),0) +  IFERROR( Q66*INDEX(F!$P$21:$AB$33, MATCH(O66/$AH66, F!$O$21:$O$33,1), MATCH(E66, F!$P$20:$AB$20,1)), 0) + IFERROR( U66*INDEX(F!$P$21:$AB$33, MATCH(S66/$AH66, F!$O$21:$O$33,1), MATCH(E66, F!$P$20:$AB$20,1)),0)  + IFERROR(Y66*INDEX(F!$P$21:$AB$33, MATCH(W66/$AH66, F!$O$21:$O$33,1), MATCH(E66, F!$P$20:$AB$20,1)),0)  + IFERROR( AC66*INDEX(F!$P$21:$AB$33, MATCH(AA66/$AH66, F!$O$21:$O$33,1), MATCH(E66, F!$P$20:$AB$20,1)),)</f>
        <v>0</v>
      </c>
      <c r="AL66" s="1031"/>
      <c r="AM66" s="10"/>
      <c r="AN66" s="10"/>
      <c r="AO66" s="10"/>
    </row>
    <row r="67" spans="1:41" ht="15" hidden="1" customHeight="1" x14ac:dyDescent="0.25">
      <c r="A67" s="1022"/>
      <c r="B67" s="242" t="str">
        <f t="shared" si="60"/>
        <v/>
      </c>
      <c r="C67" s="258" t="str">
        <f t="shared" si="60"/>
        <v/>
      </c>
      <c r="D67" s="226" t="str">
        <f t="shared" si="60"/>
        <v/>
      </c>
      <c r="E67" s="291" t="str">
        <f t="shared" si="60"/>
        <v/>
      </c>
      <c r="F67" s="313" t="str">
        <f t="shared" si="60"/>
        <v/>
      </c>
      <c r="G67" s="293" t="str">
        <f t="shared" si="61"/>
        <v/>
      </c>
      <c r="H67" s="238"/>
      <c r="I67" s="238"/>
      <c r="J67" s="294"/>
      <c r="K67" s="293" t="str">
        <f t="shared" si="62"/>
        <v/>
      </c>
      <c r="L67" s="238"/>
      <c r="M67" s="238"/>
      <c r="N67" s="294"/>
      <c r="O67" s="293" t="str">
        <f t="shared" si="63"/>
        <v/>
      </c>
      <c r="P67" s="238"/>
      <c r="Q67" s="238"/>
      <c r="R67" s="294"/>
      <c r="S67" s="293" t="str">
        <f t="shared" si="64"/>
        <v/>
      </c>
      <c r="T67" s="238"/>
      <c r="U67" s="238"/>
      <c r="V67" s="294"/>
      <c r="W67" s="293" t="str">
        <f t="shared" si="65"/>
        <v/>
      </c>
      <c r="X67" s="238"/>
      <c r="Y67" s="238"/>
      <c r="Z67" s="294"/>
      <c r="AA67" s="293" t="str">
        <f t="shared" si="66"/>
        <v/>
      </c>
      <c r="AB67" s="238"/>
      <c r="AC67" s="238"/>
      <c r="AD67" s="294"/>
      <c r="AE67" s="239">
        <f t="shared" si="67"/>
        <v>0</v>
      </c>
      <c r="AF67" s="314">
        <f t="shared" si="68"/>
        <v>0</v>
      </c>
      <c r="AG67" s="315">
        <f t="shared" si="69"/>
        <v>0</v>
      </c>
      <c r="AH67" s="217" t="str">
        <f t="shared" si="70"/>
        <v/>
      </c>
      <c r="AI67" s="316">
        <f xml:space="preserve"> ( IF(ISNUMBER(G67), VLOOKUP(G67/$AH67,F!$A1:$B101,2,1)*G67*$H67*$I67,0)+IF(ISNUMBER(K67), VLOOKUP(K67/$AH67,F!$A1:$B101,2,1)*K67*$L67*$M67,0)+IF(ISNUMBER(O67), VLOOKUP(O67/$AH67,F!$A1:$B101,2,1)*O67*$P67*$Q67,0)+IF(ISNUMBER(S67), VLOOKUP(S67/$AH67,F!$A1:$B101,2,1)*S67*$T67*$U67,0)+IF(ISNUMBER(W67), VLOOKUP(W67/$AH67,F!$A1:$B101,2,1)*W67*$X67*$Y67,0)+IF(ISNUMBER(AA67), VLOOKUP(AA67/$AH67,F!$A1:$B101,2,1)*AA67*$AB67*$AC67,0))*IF(ISNUMBER(F67),F67,1)*IF(ISNUMBER(E67),E67,1)</f>
        <v>0</v>
      </c>
      <c r="AJ67" s="317">
        <f t="shared" si="72"/>
        <v>0</v>
      </c>
      <c r="AK67" s="318">
        <f>IFERROR(I67*INDEX(F!$P$21:$AB$33, MATCH(G67/$AH67, F!$O$21:$O$33,1), MATCH(E67, F!$P$20:$AB$20,1)), 0 ) +IFERROR( M67*INDEX(F!$P$21:$AB$33, MATCH(K67/$AH67, F!$O$21:$O$33,1), MATCH(E67, F!$P$20:$AB$20,1)),0) +  IFERROR( Q67*INDEX(F!$P$21:$AB$33, MATCH(O67/$AH67, F!$O$21:$O$33,1), MATCH(E67, F!$P$20:$AB$20,1)), 0) + IFERROR( U67*INDEX(F!$P$21:$AB$33, MATCH(S67/$AH67, F!$O$21:$O$33,1), MATCH(E67, F!$P$20:$AB$20,1)),0)  + IFERROR(Y67*INDEX(F!$P$21:$AB$33, MATCH(W67/$AH67, F!$O$21:$O$33,1), MATCH(E67, F!$P$20:$AB$20,1)),0)  + IFERROR( AC67*INDEX(F!$P$21:$AB$33, MATCH(AA67/$AH67, F!$O$21:$O$33,1), MATCH(E67, F!$P$20:$AB$20,1)),)</f>
        <v>0</v>
      </c>
      <c r="AL67" s="1031"/>
      <c r="AM67" s="10"/>
      <c r="AN67" s="10"/>
      <c r="AO67" s="10"/>
    </row>
    <row r="68" spans="1:41" ht="16.5" customHeight="1" thickBot="1" x14ac:dyDescent="0.3">
      <c r="A68" s="1023"/>
      <c r="B68" s="246"/>
      <c r="C68" s="259"/>
      <c r="D68" s="227"/>
      <c r="E68" s="352">
        <f>ROUND(IFERROR(SUMPRODUCT(AJ60:AJ67,E60:E67)/AJ68,0),3)</f>
        <v>1.0149999999999999</v>
      </c>
      <c r="F68" s="388"/>
      <c r="G68" s="319"/>
      <c r="H68" s="320"/>
      <c r="I68" s="320"/>
      <c r="J68" s="321"/>
      <c r="K68" s="319"/>
      <c r="L68" s="320"/>
      <c r="M68" s="320"/>
      <c r="N68" s="321"/>
      <c r="O68" s="319"/>
      <c r="P68" s="320"/>
      <c r="Q68" s="320"/>
      <c r="R68" s="321"/>
      <c r="S68" s="319"/>
      <c r="T68" s="320"/>
      <c r="U68" s="320"/>
      <c r="V68" s="321"/>
      <c r="W68" s="319"/>
      <c r="X68" s="320"/>
      <c r="Y68" s="320"/>
      <c r="Z68" s="321"/>
      <c r="AA68" s="319"/>
      <c r="AB68" s="320"/>
      <c r="AC68" s="320"/>
      <c r="AD68" s="321"/>
      <c r="AE68" s="357">
        <f>SUM(AE60:AE67)</f>
        <v>6587.5</v>
      </c>
      <c r="AF68" s="358">
        <f t="shared" si="68"/>
        <v>63.341346153846153</v>
      </c>
      <c r="AG68" s="391">
        <f>IFERROR(  SUMPRODUCT(AG60:AG67,AJ60:AJ67)/AJ68,0)</f>
        <v>0.52238114438274352</v>
      </c>
      <c r="AH68" s="359"/>
      <c r="AI68" s="360">
        <f>SUM(AI60:AI67)</f>
        <v>4212.78</v>
      </c>
      <c r="AJ68" s="360">
        <f>SUM(AJ60:AJ67)</f>
        <v>104</v>
      </c>
      <c r="AK68" s="361">
        <f>IF(SUM(AK60:AK67)=0,TIME(,0,),TIME(,SUM(AK60:AK67)+F!$V$37,))</f>
        <v>5.8333333333333327E-2</v>
      </c>
      <c r="AL68" s="1032"/>
      <c r="AM68" s="10"/>
      <c r="AN68" s="10"/>
      <c r="AO68" s="10"/>
    </row>
    <row r="69" spans="1:41" x14ac:dyDescent="0.25">
      <c r="A69" s="213">
        <f>A70</f>
        <v>43788</v>
      </c>
      <c r="B69" s="247" t="str">
        <f t="shared" ref="B69:F76" si="73">IF(B13="","",B13)</f>
        <v>Тяжелая</v>
      </c>
      <c r="C69" s="260" t="str">
        <f t="shared" si="73"/>
        <v>ТГ</v>
      </c>
      <c r="D69" s="228" t="str">
        <f t="shared" si="73"/>
        <v>Становая тяга</v>
      </c>
      <c r="E69" s="280">
        <f t="shared" si="73"/>
        <v>1.4</v>
      </c>
      <c r="F69" s="322" t="str">
        <f t="shared" si="73"/>
        <v/>
      </c>
      <c r="G69" s="323">
        <f t="shared" ref="G69:G76" si="74">IF(J69&lt;&gt;0, IFERROR(IF( $F69=2,  MROUND($AH69*J69,1),    IF( OR($F69="",$F69=1),   MROUND($AH69*J69,2.5),  MROUND($AH69*J69, 0.1))), "" ), "")</f>
        <v>87.5</v>
      </c>
      <c r="H69" s="324">
        <v>6</v>
      </c>
      <c r="I69" s="324">
        <v>1</v>
      </c>
      <c r="J69" s="325">
        <v>0.5</v>
      </c>
      <c r="K69" s="323">
        <f t="shared" ref="K69:K76" si="75">IF(N69&lt;&gt;0, IFERROR(IF( $F69=2,  MROUND($AH69*N69,1),    IF( OR($F69="",$F69=1),   MROUND($AH69*N69,2.5),  MROUND($AH69*N69, 0.1))), "" ), "")</f>
        <v>105</v>
      </c>
      <c r="L69" s="324">
        <v>5</v>
      </c>
      <c r="M69" s="324">
        <v>4</v>
      </c>
      <c r="N69" s="325">
        <v>0.6</v>
      </c>
      <c r="O69" s="323" t="str">
        <f t="shared" ref="O69:O76" si="76">IF(R69&lt;&gt;0, IFERROR(IF( $F69=2,  MROUND($AH69*R69,1),    IF( OR($F69="",$F69=1),   MROUND($AH69*R69,2.5),  MROUND($AH69*R69, 0.1))), "" ), "")</f>
        <v/>
      </c>
      <c r="P69" s="324"/>
      <c r="Q69" s="324"/>
      <c r="R69" s="325"/>
      <c r="S69" s="323" t="str">
        <f t="shared" ref="S69:S76" si="77">IF(V69&lt;&gt;0, IFERROR(IF( $F69=2,  MROUND($AH69*V69,1),    IF( OR($F69="",$F69=1),   MROUND($AH69*V69,2.5),  MROUND($AH69*V69, 0.1))), "" ), "")</f>
        <v/>
      </c>
      <c r="T69" s="324"/>
      <c r="U69" s="324"/>
      <c r="V69" s="325"/>
      <c r="W69" s="323" t="str">
        <f t="shared" ref="W69:W76" si="78">IF(Z69&lt;&gt;0, IFERROR(IF( $F69=2,  MROUND($AH69*Z69,1),    IF( OR($F69="",$F69=1),   MROUND($AH69*Z69,2.5),  MROUND($AH69*Z69, 0.1))), "" ), "")</f>
        <v/>
      </c>
      <c r="X69" s="324"/>
      <c r="Y69" s="324"/>
      <c r="Z69" s="325"/>
      <c r="AA69" s="323" t="str">
        <f t="shared" ref="AA69:AA76" si="79">IF(AD69&lt;&gt;0, IFERROR(IF( $F69=2,  MROUND($AH69*AD69,1),    IF( OR($F69="",$F69=1),   MROUND($AH69*AD69,2.5),  MROUND($AH69*AD69, 0.1))), "" ), "")</f>
        <v/>
      </c>
      <c r="AB69" s="324"/>
      <c r="AC69" s="324"/>
      <c r="AD69" s="325"/>
      <c r="AE69" s="326">
        <f t="shared" ref="AE69:AE76" si="80">(IF(ISNUMBER(G69),G69,0)*H69*I69+IF(ISNUMBER(K69),K69,1)*L69*M69+IF(ISNUMBER(O69),O69,1)*P69*Q69+IF(ISNUMBER(S69),S69,1)*T69*U69+IF(ISNUMBER(W69),W69,1)*X69*Y69+IF(ISNUMBER(AA69),AA69,1)*AB69*AC69)*IF(ISNUMBER(F69),F69,1)</f>
        <v>2625</v>
      </c>
      <c r="AF69" s="327">
        <f t="shared" si="68"/>
        <v>100.96153846153847</v>
      </c>
      <c r="AG69" s="328">
        <f t="shared" ref="AG69:AG76" si="81">IFERROR((AF69/(AH69*IF(ISNUMBER(F69),F69,1))),0)</f>
        <v>0.57405281285878307</v>
      </c>
      <c r="AH69" s="216">
        <f t="shared" ref="AH69:AH76" si="82">IF(ISNUMBER(AH13), AH13+(AH13*$AH$58),"")</f>
        <v>175.875</v>
      </c>
      <c r="AI69" s="329">
        <f xml:space="preserve"> ( IF(ISNUMBER(G69), VLOOKUP(G69/$AH69,F!$A1:$B101,2,1)*G69*$H69*$I69,0)+IF(ISNUMBER(K69), VLOOKUP(K69/$AH69,F!$A1:$B101,2,1)*K69*$L69*$M69,0)+IF(ISNUMBER(O69), VLOOKUP(O69/$AH69,F!$A1:$B101,2,1)*O69*$P69*$Q69,0)+IF(ISNUMBER(S69), VLOOKUP(S69/$AH69,F!$A1:$B101,2,1)*S69*$T69*$U69,0)+IF(ISNUMBER(W69), VLOOKUP(W69/$AH69,F!$A1:$B101,2,1)*W69*$X69*$Y69,0)+IF(ISNUMBER(AA69), VLOOKUP(AA69/$AH69,F!$A1:$B101,2,1)*AA69*$AB69*$AC69,0))*IF(ISNUMBER(F69),F69,1)*IF(ISNUMBER(E69),E69,1)</f>
        <v>2352</v>
      </c>
      <c r="AJ69" s="330">
        <f t="shared" ref="AJ69:AJ71" si="83">H69*I69+L69*M69+P69*Q69+T69*U69+X69*Y69+AB69*AC69</f>
        <v>26</v>
      </c>
      <c r="AK69" s="331">
        <f>IFERROR(I69*INDEX(F!$P$21:$AB$33, MATCH(G69/$AH69, F!$O$21:$O$33,1), MATCH(E69, F!$P$20:$AB$20,1)), 0 ) +IFERROR( M69*INDEX(F!$P$21:$AB$33, MATCH(K69/$AH69, F!$O$21:$O$33,1), MATCH(E69, F!$P$20:$AB$20,1)),0) +  IFERROR( Q69*INDEX(F!$P$21:$AB$33, MATCH(O69/$AH69, F!$O$21:$O$33,1), MATCH(E69, F!$P$20:$AB$20,1)), 0) + IFERROR( U69*INDEX(F!$P$21:$AB$33, MATCH(S69/$AH69, F!$O$21:$O$33,1), MATCH(E69, F!$P$20:$AB$20,1)),0)  + IFERROR(Y69*INDEX(F!$P$21:$AB$33, MATCH(W69/$AH69, F!$O$21:$O$33,1), MATCH(E69, F!$P$20:$AB$20,1)),0)  + IFERROR( AC69*INDEX(F!$P$21:$AB$33, MATCH(AA69/$AH69, F!$O$21:$O$33,1), MATCH(E69, F!$P$20:$AB$20,1)),)</f>
        <v>21.5</v>
      </c>
      <c r="AL69" s="1033"/>
      <c r="AM69" s="10"/>
      <c r="AN69" s="10"/>
      <c r="AO69" s="10"/>
    </row>
    <row r="70" spans="1:41" ht="15.75" customHeight="1" x14ac:dyDescent="0.25">
      <c r="A70" s="1021">
        <f>A14+A2</f>
        <v>43788</v>
      </c>
      <c r="B70" s="248" t="str">
        <f t="shared" si="73"/>
        <v>Легкая</v>
      </c>
      <c r="C70" s="261" t="str">
        <f t="shared" si="73"/>
        <v>ЖМ</v>
      </c>
      <c r="D70" s="229" t="str">
        <f t="shared" si="73"/>
        <v>Жим лежа</v>
      </c>
      <c r="E70" s="291">
        <f t="shared" si="73"/>
        <v>1</v>
      </c>
      <c r="F70" s="332" t="str">
        <f t="shared" si="73"/>
        <v/>
      </c>
      <c r="G70" s="333">
        <f t="shared" si="74"/>
        <v>42.5</v>
      </c>
      <c r="H70" s="334">
        <v>6</v>
      </c>
      <c r="I70" s="334">
        <v>3</v>
      </c>
      <c r="J70" s="335">
        <v>0.3</v>
      </c>
      <c r="K70" s="333" t="str">
        <f t="shared" si="75"/>
        <v/>
      </c>
      <c r="L70" s="334"/>
      <c r="M70" s="334"/>
      <c r="N70" s="335"/>
      <c r="O70" s="333" t="str">
        <f t="shared" si="76"/>
        <v/>
      </c>
      <c r="P70" s="334"/>
      <c r="Q70" s="334"/>
      <c r="R70" s="335"/>
      <c r="S70" s="333" t="str">
        <f t="shared" si="77"/>
        <v/>
      </c>
      <c r="T70" s="334"/>
      <c r="U70" s="334"/>
      <c r="V70" s="335"/>
      <c r="W70" s="333" t="str">
        <f t="shared" si="78"/>
        <v/>
      </c>
      <c r="X70" s="334"/>
      <c r="Y70" s="334"/>
      <c r="Z70" s="335"/>
      <c r="AA70" s="333" t="str">
        <f t="shared" si="79"/>
        <v/>
      </c>
      <c r="AB70" s="334"/>
      <c r="AC70" s="334"/>
      <c r="AD70" s="335"/>
      <c r="AE70" s="336">
        <f t="shared" si="80"/>
        <v>765</v>
      </c>
      <c r="AF70" s="337">
        <f t="shared" si="68"/>
        <v>42.5</v>
      </c>
      <c r="AG70" s="338">
        <f t="shared" si="81"/>
        <v>0.30206112295664539</v>
      </c>
      <c r="AH70" s="217">
        <f t="shared" si="82"/>
        <v>140.69999999999999</v>
      </c>
      <c r="AI70" s="339">
        <f xml:space="preserve"> ( IF(ISNUMBER(G70), VLOOKUP(G70/$AH70,F!$A1:$B101,2,1)*G70*$H70*$I70,0)+IF(ISNUMBER(K70), VLOOKUP(K70/$AH70,F!$A1:$B101,2,1)*K70*$L70*$M70,0)+IF(ISNUMBER(O70), VLOOKUP(O70/$AH70,F!$A1:$B101,2,1)*O70*$P70*$Q70,0)+IF(ISNUMBER(S70), VLOOKUP(S70/$AH70,F!$A1:$B101,2,1)*S70*$T70*$U70,0)+IF(ISNUMBER(W70), VLOOKUP(W70/$AH70,F!$A1:$B101,2,1)*W70*$X70*$Y70,0)+IF(ISNUMBER(AA70), VLOOKUP(AA70/$AH70,F!$A1:$B101,2,1)*AA70*$AB70*$AC70,0))*IF(ISNUMBER(F70),F70,1)*IF(ISNUMBER(E70),E70,1)</f>
        <v>99.450000000000017</v>
      </c>
      <c r="AJ70" s="340">
        <f t="shared" si="83"/>
        <v>18</v>
      </c>
      <c r="AK70" s="341">
        <f>IFERROR(I70*INDEX(F!$P$21:$AB$33, MATCH(G70/$AH70, F!$O$21:$O$33,1), MATCH(E70, F!$P$20:$AB$20,1)), 0 ) +IFERROR( M70*INDEX(F!$P$21:$AB$33, MATCH(K70/$AH70, F!$O$21:$O$33,1), MATCH(E70, F!$P$20:$AB$20,1)),0) +  IFERROR( Q70*INDEX(F!$P$21:$AB$33, MATCH(O70/$AH70, F!$O$21:$O$33,1), MATCH(E70, F!$P$20:$AB$20,1)), 0) + IFERROR( U70*INDEX(F!$P$21:$AB$33, MATCH(S70/$AH70, F!$O$21:$O$33,1), MATCH(E70, F!$P$20:$AB$20,1)),0)  + IFERROR(Y70*INDEX(F!$P$21:$AB$33, MATCH(W70/$AH70, F!$O$21:$O$33,1), MATCH(E70, F!$P$20:$AB$20,1)),0)  + IFERROR( AC70*INDEX(F!$P$21:$AB$33, MATCH(AA70/$AH70, F!$O$21:$O$33,1), MATCH(E70, F!$P$20:$AB$20,1)),)</f>
        <v>6</v>
      </c>
      <c r="AL70" s="1031"/>
      <c r="AM70" s="10"/>
      <c r="AN70" s="10"/>
      <c r="AO70" s="10"/>
    </row>
    <row r="71" spans="1:41" x14ac:dyDescent="0.25">
      <c r="A71" s="1022"/>
      <c r="B71" s="249" t="str">
        <f t="shared" si="73"/>
        <v>Средняя</v>
      </c>
      <c r="C71" s="262" t="str">
        <f t="shared" si="73"/>
        <v>ТГ</v>
      </c>
      <c r="D71" s="230" t="str">
        <f t="shared" si="73"/>
        <v>Тяга на прямых ногах</v>
      </c>
      <c r="E71" s="291">
        <f t="shared" si="73"/>
        <v>1.2</v>
      </c>
      <c r="F71" s="342" t="str">
        <f t="shared" si="73"/>
        <v/>
      </c>
      <c r="G71" s="343">
        <f t="shared" si="74"/>
        <v>70</v>
      </c>
      <c r="H71" s="344">
        <v>5</v>
      </c>
      <c r="I71" s="344">
        <v>5</v>
      </c>
      <c r="J71" s="345">
        <v>0.5</v>
      </c>
      <c r="K71" s="343" t="str">
        <f t="shared" si="75"/>
        <v/>
      </c>
      <c r="L71" s="344"/>
      <c r="M71" s="344"/>
      <c r="N71" s="345"/>
      <c r="O71" s="343" t="str">
        <f t="shared" si="76"/>
        <v/>
      </c>
      <c r="P71" s="344"/>
      <c r="Q71" s="344"/>
      <c r="R71" s="345"/>
      <c r="S71" s="343" t="str">
        <f t="shared" si="77"/>
        <v/>
      </c>
      <c r="T71" s="344"/>
      <c r="U71" s="344"/>
      <c r="V71" s="345"/>
      <c r="W71" s="343" t="str">
        <f t="shared" si="78"/>
        <v/>
      </c>
      <c r="X71" s="344"/>
      <c r="Y71" s="344"/>
      <c r="Z71" s="345"/>
      <c r="AA71" s="343" t="str">
        <f t="shared" si="79"/>
        <v/>
      </c>
      <c r="AB71" s="344"/>
      <c r="AC71" s="344"/>
      <c r="AD71" s="345"/>
      <c r="AE71" s="346">
        <f t="shared" si="80"/>
        <v>1750</v>
      </c>
      <c r="AF71" s="347">
        <f t="shared" si="68"/>
        <v>70</v>
      </c>
      <c r="AG71" s="348">
        <f t="shared" si="81"/>
        <v>0.49751243781094534</v>
      </c>
      <c r="AH71" s="217">
        <f t="shared" si="82"/>
        <v>140.69999999999999</v>
      </c>
      <c r="AI71" s="349">
        <f xml:space="preserve"> ( IF(ISNUMBER(G71), VLOOKUP(G71/$AH71,F!$A1:$B101,2,1)*G71*$H71*$I71,0)+IF(ISNUMBER(K71), VLOOKUP(K71/$AH71,F!$A1:$B101,2,1)*K71*$L71*$M71,0)+IF(ISNUMBER(O71), VLOOKUP(O71/$AH71,F!$A1:$B101,2,1)*O71*$P71*$Q71,0)+IF(ISNUMBER(S71), VLOOKUP(S71/$AH71,F!$A1:$B101,2,1)*S71*$T71*$U71,0)+IF(ISNUMBER(W71), VLOOKUP(W71/$AH71,F!$A1:$B101,2,1)*W71*$X71*$Y71,0)+IF(ISNUMBER(AA71), VLOOKUP(AA71/$AH71,F!$A1:$B101,2,1)*AA71*$AB71*$AC71,0))*IF(ISNUMBER(F71),F71,1)*IF(ISNUMBER(E71),E71,1)</f>
        <v>1008</v>
      </c>
      <c r="AJ71" s="350">
        <f t="shared" si="83"/>
        <v>25</v>
      </c>
      <c r="AK71" s="351">
        <f>IFERROR(I71*INDEX(F!$P$21:$AB$33, MATCH(G71/$AH71, F!$O$21:$O$33,1), MATCH(E71, F!$P$20:$AB$20,1)), 0 ) +IFERROR( M71*INDEX(F!$P$21:$AB$33, MATCH(K71/$AH71, F!$O$21:$O$33,1), MATCH(E71, F!$P$20:$AB$20,1)),0) +  IFERROR( Q71*INDEX(F!$P$21:$AB$33, MATCH(O71/$AH71, F!$O$21:$O$33,1), MATCH(E71, F!$P$20:$AB$20,1)), 0) + IFERROR( U71*INDEX(F!$P$21:$AB$33, MATCH(S71/$AH71, F!$O$21:$O$33,1), MATCH(E71, F!$P$20:$AB$20,1)),0)  + IFERROR(Y71*INDEX(F!$P$21:$AB$33, MATCH(W71/$AH71, F!$O$21:$O$33,1), MATCH(E71, F!$P$20:$AB$20,1)),0)  + IFERROR( AC71*INDEX(F!$P$21:$AB$33, MATCH(AA71/$AH71, F!$O$21:$O$33,1), MATCH(E71, F!$P$20:$AB$20,1)),)</f>
        <v>15</v>
      </c>
      <c r="AL71" s="1031"/>
      <c r="AM71" s="10"/>
      <c r="AN71" s="10"/>
      <c r="AO71" s="10"/>
    </row>
    <row r="72" spans="1:41" x14ac:dyDescent="0.25">
      <c r="A72" s="1022"/>
      <c r="B72" s="248" t="str">
        <f t="shared" si="73"/>
        <v>Легкая</v>
      </c>
      <c r="C72" s="261" t="str">
        <f t="shared" si="73"/>
        <v>ОФП</v>
      </c>
      <c r="D72" s="229" t="str">
        <f t="shared" si="73"/>
        <v>Жим стоя</v>
      </c>
      <c r="E72" s="291">
        <f t="shared" si="73"/>
        <v>0.8</v>
      </c>
      <c r="F72" s="332" t="str">
        <f t="shared" si="73"/>
        <v/>
      </c>
      <c r="G72" s="333">
        <f t="shared" si="74"/>
        <v>35</v>
      </c>
      <c r="H72" s="334">
        <v>6</v>
      </c>
      <c r="I72" s="334">
        <v>4</v>
      </c>
      <c r="J72" s="335">
        <v>0.4</v>
      </c>
      <c r="K72" s="333" t="str">
        <f t="shared" si="75"/>
        <v/>
      </c>
      <c r="L72" s="334"/>
      <c r="M72" s="334"/>
      <c r="N72" s="335"/>
      <c r="O72" s="333" t="str">
        <f t="shared" si="76"/>
        <v/>
      </c>
      <c r="P72" s="334"/>
      <c r="Q72" s="334"/>
      <c r="R72" s="335"/>
      <c r="S72" s="333" t="str">
        <f t="shared" si="77"/>
        <v/>
      </c>
      <c r="T72" s="334"/>
      <c r="U72" s="334"/>
      <c r="V72" s="335"/>
      <c r="W72" s="333" t="str">
        <f t="shared" si="78"/>
        <v/>
      </c>
      <c r="X72" s="334"/>
      <c r="Y72" s="334"/>
      <c r="Z72" s="335"/>
      <c r="AA72" s="333" t="str">
        <f t="shared" si="79"/>
        <v/>
      </c>
      <c r="AB72" s="334"/>
      <c r="AC72" s="334"/>
      <c r="AD72" s="335"/>
      <c r="AE72" s="336">
        <f t="shared" si="80"/>
        <v>840</v>
      </c>
      <c r="AF72" s="337">
        <f t="shared" si="68"/>
        <v>35</v>
      </c>
      <c r="AG72" s="338">
        <f t="shared" si="81"/>
        <v>0.41459369817578773</v>
      </c>
      <c r="AH72" s="217">
        <f t="shared" si="82"/>
        <v>84.42</v>
      </c>
      <c r="AI72" s="339">
        <f xml:space="preserve"> ( IF(ISNUMBER(G72), VLOOKUP(G72/$AH72,F!$A1:$B101,2,1)*G72*$H72*$I72,0)+IF(ISNUMBER(K72), VLOOKUP(K72/$AH72,F!$A1:$B101,2,1)*K72*$L72*$M72,0)+IF(ISNUMBER(O72), VLOOKUP(O72/$AH72,F!$A1:$B101,2,1)*O72*$P72*$Q72,0)+IF(ISNUMBER(S72), VLOOKUP(S72/$AH72,F!$A1:$B101,2,1)*S72*$T72*$U72,0)+IF(ISNUMBER(W72), VLOOKUP(W72/$AH72,F!$A1:$B101,2,1)*W72*$X72*$Y72,0)+IF(ISNUMBER(AA72), VLOOKUP(AA72/$AH72,F!$A1:$B101,2,1)*AA72*$AB72*$AC72,0))*IF(ISNUMBER(F72),F72,1)*IF(ISNUMBER(E72),E72,1)</f>
        <v>228.48000000000002</v>
      </c>
      <c r="AJ72" s="340">
        <f>H72*I72+L72*M72+P72*Q72+T72*U72+X72*Y72+AB72*AC72</f>
        <v>24</v>
      </c>
      <c r="AK72" s="341">
        <f>IFERROR(I72*INDEX(F!$P$21:$AB$33, MATCH(G72/$AH72, F!$O$21:$O$33,1), MATCH(E72, F!$P$20:$AB$20,1)), 0 ) +IFERROR( M72*INDEX(F!$P$21:$AB$33, MATCH(K72/$AH72, F!$O$21:$O$33,1), MATCH(E72, F!$P$20:$AB$20,1)),0) +  IFERROR( Q72*INDEX(F!$P$21:$AB$33, MATCH(O72/$AH72, F!$O$21:$O$33,1), MATCH(E72, F!$P$20:$AB$20,1)), 0) + IFERROR( U72*INDEX(F!$P$21:$AB$33, MATCH(S72/$AH72, F!$O$21:$O$33,1), MATCH(E72, F!$P$20:$AB$20,1)),0)  + IFERROR(Y72*INDEX(F!$P$21:$AB$33, MATCH(W72/$AH72, F!$O$21:$O$33,1), MATCH(E72, F!$P$20:$AB$20,1)),0)  + IFERROR( AC72*INDEX(F!$P$21:$AB$33, MATCH(AA72/$AH72, F!$O$21:$O$33,1), MATCH(E72, F!$P$20:$AB$20,1)),)</f>
        <v>7.2</v>
      </c>
      <c r="AL72" s="1031"/>
      <c r="AM72" s="10"/>
      <c r="AN72" s="10"/>
      <c r="AO72" s="10"/>
    </row>
    <row r="73" spans="1:41" x14ac:dyDescent="0.25">
      <c r="A73" s="1022"/>
      <c r="B73" s="249" t="str">
        <f t="shared" si="73"/>
        <v>Легкая</v>
      </c>
      <c r="C73" s="262" t="str">
        <f t="shared" si="73"/>
        <v>ЖМ</v>
      </c>
      <c r="D73" s="230" t="str">
        <f t="shared" si="73"/>
        <v>Жим средним хватом</v>
      </c>
      <c r="E73" s="291">
        <f t="shared" si="73"/>
        <v>1</v>
      </c>
      <c r="F73" s="342" t="str">
        <f t="shared" si="73"/>
        <v/>
      </c>
      <c r="G73" s="343">
        <f t="shared" si="74"/>
        <v>47.5</v>
      </c>
      <c r="H73" s="344">
        <v>5</v>
      </c>
      <c r="I73" s="344">
        <v>5</v>
      </c>
      <c r="J73" s="345">
        <v>0.4</v>
      </c>
      <c r="K73" s="343" t="str">
        <f t="shared" si="75"/>
        <v/>
      </c>
      <c r="L73" s="344"/>
      <c r="M73" s="344"/>
      <c r="N73" s="345"/>
      <c r="O73" s="343" t="str">
        <f t="shared" si="76"/>
        <v/>
      </c>
      <c r="P73" s="344"/>
      <c r="Q73" s="344"/>
      <c r="R73" s="345"/>
      <c r="S73" s="343" t="str">
        <f t="shared" si="77"/>
        <v/>
      </c>
      <c r="T73" s="344"/>
      <c r="U73" s="344"/>
      <c r="V73" s="345"/>
      <c r="W73" s="343" t="str">
        <f t="shared" si="78"/>
        <v/>
      </c>
      <c r="X73" s="344"/>
      <c r="Y73" s="344"/>
      <c r="Z73" s="345"/>
      <c r="AA73" s="343" t="str">
        <f t="shared" si="79"/>
        <v/>
      </c>
      <c r="AB73" s="344"/>
      <c r="AC73" s="344"/>
      <c r="AD73" s="345"/>
      <c r="AE73" s="346">
        <f t="shared" si="80"/>
        <v>1187.5</v>
      </c>
      <c r="AF73" s="347">
        <f t="shared" si="68"/>
        <v>47.5</v>
      </c>
      <c r="AG73" s="348">
        <f t="shared" si="81"/>
        <v>0.39717379489109078</v>
      </c>
      <c r="AH73" s="217">
        <f t="shared" si="82"/>
        <v>119.595</v>
      </c>
      <c r="AI73" s="349">
        <f xml:space="preserve"> ( IF(ISNUMBER(G73), VLOOKUP(G73/$AH73,F!$A1:$B101,2,1)*G73*$H73*$I73,0)+IF(ISNUMBER(K73), VLOOKUP(K73/$AH73,F!$A1:$B101,2,1)*K73*$L73*$M73,0)+IF(ISNUMBER(O73), VLOOKUP(O73/$AH73,F!$A1:$B101,2,1)*O73*$P73*$Q73,0)+IF(ISNUMBER(S73), VLOOKUP(S73/$AH73,F!$A1:$B101,2,1)*S73*$T73*$U73,0)+IF(ISNUMBER(W73), VLOOKUP(W73/$AH73,F!$A1:$B101,2,1)*W73*$X73*$Y73,0)+IF(ISNUMBER(AA73), VLOOKUP(AA73/$AH73,F!$A1:$B101,2,1)*AA73*$AB73*$AC73,0))*IF(ISNUMBER(F73),F73,1)*IF(ISNUMBER(E73),E73,1)</f>
        <v>356.25</v>
      </c>
      <c r="AJ73" s="350">
        <f t="shared" ref="AJ73:AJ76" si="84">H73*I73+L73*M73+P73*Q73+T73*U73+X73*Y73+AB73*AC73</f>
        <v>25</v>
      </c>
      <c r="AK73" s="351">
        <f>IFERROR(I73*INDEX(F!$P$21:$AB$33, MATCH(G73/$AH73, F!$O$21:$O$33,1), MATCH(E73, F!$P$20:$AB$20,1)), 0 ) +IFERROR( M73*INDEX(F!$P$21:$AB$33, MATCH(K73/$AH73, F!$O$21:$O$33,1), MATCH(E73, F!$P$20:$AB$20,1)),0) +  IFERROR( Q73*INDEX(F!$P$21:$AB$33, MATCH(O73/$AH73, F!$O$21:$O$33,1), MATCH(E73, F!$P$20:$AB$20,1)), 0) + IFERROR( U73*INDEX(F!$P$21:$AB$33, MATCH(S73/$AH73, F!$O$21:$O$33,1), MATCH(E73, F!$P$20:$AB$20,1)),0)  + IFERROR(Y73*INDEX(F!$P$21:$AB$33, MATCH(W73/$AH73, F!$O$21:$O$33,1), MATCH(E73, F!$P$20:$AB$20,1)),0)  + IFERROR( AC73*INDEX(F!$P$21:$AB$33, MATCH(AA73/$AH73, F!$O$21:$O$33,1), MATCH(E73, F!$P$20:$AB$20,1)),)</f>
        <v>10</v>
      </c>
      <c r="AL73" s="1031"/>
      <c r="AM73" s="10"/>
      <c r="AN73" s="10"/>
      <c r="AO73" s="10"/>
    </row>
    <row r="74" spans="1:41" hidden="1" x14ac:dyDescent="0.25">
      <c r="A74" s="1022"/>
      <c r="B74" s="248" t="str">
        <f t="shared" si="73"/>
        <v/>
      </c>
      <c r="C74" s="261" t="str">
        <f t="shared" si="73"/>
        <v/>
      </c>
      <c r="D74" s="229" t="str">
        <f t="shared" si="73"/>
        <v/>
      </c>
      <c r="E74" s="291" t="str">
        <f t="shared" si="73"/>
        <v/>
      </c>
      <c r="F74" s="332" t="str">
        <f t="shared" si="73"/>
        <v/>
      </c>
      <c r="G74" s="333" t="str">
        <f t="shared" si="74"/>
        <v/>
      </c>
      <c r="H74" s="334"/>
      <c r="I74" s="334"/>
      <c r="J74" s="335"/>
      <c r="K74" s="333" t="str">
        <f t="shared" si="75"/>
        <v/>
      </c>
      <c r="L74" s="334"/>
      <c r="M74" s="334"/>
      <c r="N74" s="335"/>
      <c r="O74" s="333" t="str">
        <f t="shared" si="76"/>
        <v/>
      </c>
      <c r="P74" s="334"/>
      <c r="Q74" s="334"/>
      <c r="R74" s="335"/>
      <c r="S74" s="333" t="str">
        <f t="shared" si="77"/>
        <v/>
      </c>
      <c r="T74" s="334"/>
      <c r="U74" s="334"/>
      <c r="V74" s="335"/>
      <c r="W74" s="333" t="str">
        <f t="shared" si="78"/>
        <v/>
      </c>
      <c r="X74" s="334"/>
      <c r="Y74" s="334"/>
      <c r="Z74" s="335"/>
      <c r="AA74" s="333" t="str">
        <f t="shared" si="79"/>
        <v/>
      </c>
      <c r="AB74" s="334"/>
      <c r="AC74" s="334"/>
      <c r="AD74" s="335"/>
      <c r="AE74" s="336">
        <f t="shared" si="80"/>
        <v>0</v>
      </c>
      <c r="AF74" s="337">
        <f t="shared" si="68"/>
        <v>0</v>
      </c>
      <c r="AG74" s="338">
        <f t="shared" si="81"/>
        <v>0</v>
      </c>
      <c r="AH74" s="217" t="str">
        <f t="shared" si="82"/>
        <v/>
      </c>
      <c r="AI74" s="339">
        <f xml:space="preserve"> ( IF(ISNUMBER(G74), VLOOKUP(G74/$AH74,F!$A1:$B101,2,1)*G74*$H74*$I74,0)+IF(ISNUMBER(K74), VLOOKUP(K74/$AH74,F!$A1:$B101,2,1)*K74*$L74*$M74,0)+IF(ISNUMBER(O74), VLOOKUP(O74/$AH74,F!$A1:$B101,2,1)*O74*$P74*$Q74,0)+IF(ISNUMBER(S74), VLOOKUP(S74/$AH74,F!$A1:$B101,2,1)*S74*$T74*$U74,0)+IF(ISNUMBER(W74), VLOOKUP(W74/$AH74,F!$A1:$B101,2,1)*W74*$X74*$Y74,0)+IF(ISNUMBER(AA74), VLOOKUP(AA74/$AH74,F!$A1:$B101,2,1)*AA74*$AB74*$AC74,0))*IF(ISNUMBER(F74),F74,1)*IF(ISNUMBER(E74),E74,1)</f>
        <v>0</v>
      </c>
      <c r="AJ74" s="340">
        <f t="shared" si="84"/>
        <v>0</v>
      </c>
      <c r="AK74" s="341">
        <f>IFERROR(I74*INDEX(F!$P$21:$AB$33, MATCH(G74/$AH74, F!$O$21:$O$33,1), MATCH(E74, F!$P$20:$AB$20,1)), 0 ) +IFERROR( M74*INDEX(F!$P$21:$AB$33, MATCH(K74/$AH74, F!$O$21:$O$33,1), MATCH(E74, F!$P$20:$AB$20,1)),0) +  IFERROR( Q74*INDEX(F!$P$21:$AB$33, MATCH(O74/$AH74, F!$O$21:$O$33,1), MATCH(E74, F!$P$20:$AB$20,1)), 0) + IFERROR( U74*INDEX(F!$P$21:$AB$33, MATCH(S74/$AH74, F!$O$21:$O$33,1), MATCH(E74, F!$P$20:$AB$20,1)),0)  + IFERROR(Y74*INDEX(F!$P$21:$AB$33, MATCH(W74/$AH74, F!$O$21:$O$33,1), MATCH(E74, F!$P$20:$AB$20,1)),0)  + IFERROR( AC74*INDEX(F!$P$21:$AB$33, MATCH(AA74/$AH74, F!$O$21:$O$33,1), MATCH(E74, F!$P$20:$AB$20,1)),)</f>
        <v>0</v>
      </c>
      <c r="AL74" s="1031"/>
      <c r="AM74" s="10"/>
      <c r="AN74" s="10"/>
      <c r="AO74" s="10"/>
    </row>
    <row r="75" spans="1:41" ht="15" hidden="1" customHeight="1" x14ac:dyDescent="0.25">
      <c r="A75" s="1022"/>
      <c r="B75" s="249" t="str">
        <f t="shared" si="73"/>
        <v/>
      </c>
      <c r="C75" s="262" t="str">
        <f t="shared" si="73"/>
        <v/>
      </c>
      <c r="D75" s="230" t="str">
        <f t="shared" si="73"/>
        <v/>
      </c>
      <c r="E75" s="291" t="str">
        <f t="shared" si="73"/>
        <v/>
      </c>
      <c r="F75" s="342" t="str">
        <f t="shared" si="73"/>
        <v/>
      </c>
      <c r="G75" s="343" t="str">
        <f t="shared" si="74"/>
        <v/>
      </c>
      <c r="H75" s="344"/>
      <c r="I75" s="344"/>
      <c r="J75" s="345"/>
      <c r="K75" s="343" t="str">
        <f t="shared" si="75"/>
        <v/>
      </c>
      <c r="L75" s="344"/>
      <c r="M75" s="344"/>
      <c r="N75" s="345"/>
      <c r="O75" s="343" t="str">
        <f t="shared" si="76"/>
        <v/>
      </c>
      <c r="P75" s="344"/>
      <c r="Q75" s="344"/>
      <c r="R75" s="345"/>
      <c r="S75" s="343" t="str">
        <f t="shared" si="77"/>
        <v/>
      </c>
      <c r="T75" s="344"/>
      <c r="U75" s="344"/>
      <c r="V75" s="345"/>
      <c r="W75" s="343" t="str">
        <f t="shared" si="78"/>
        <v/>
      </c>
      <c r="X75" s="344"/>
      <c r="Y75" s="344"/>
      <c r="Z75" s="345"/>
      <c r="AA75" s="343" t="str">
        <f t="shared" si="79"/>
        <v/>
      </c>
      <c r="AB75" s="344"/>
      <c r="AC75" s="344"/>
      <c r="AD75" s="345"/>
      <c r="AE75" s="346">
        <f t="shared" si="80"/>
        <v>0</v>
      </c>
      <c r="AF75" s="347">
        <f t="shared" si="68"/>
        <v>0</v>
      </c>
      <c r="AG75" s="348">
        <f t="shared" si="81"/>
        <v>0</v>
      </c>
      <c r="AH75" s="217" t="str">
        <f t="shared" si="82"/>
        <v/>
      </c>
      <c r="AI75" s="349">
        <f xml:space="preserve"> ( IF(ISNUMBER(G75), VLOOKUP(G75/$AH75,F!$A1:$B101,2,1)*G75*$H75*$I75,0)+IF(ISNUMBER(K75), VLOOKUP(K75/$AH75,F!$A1:$B101,2,1)*K75*$L75*$M75,0)+IF(ISNUMBER(O75), VLOOKUP(O75/$AH75,F!$A1:$B101,2,1)*O75*$P75*$Q75,0)+IF(ISNUMBER(S75), VLOOKUP(S75/$AH75,F!$A1:$B101,2,1)*S75*$T75*$U75,0)+IF(ISNUMBER(W75), VLOOKUP(W75/$AH75,F!$A1:$B101,2,1)*W75*$X75*$Y75,0)+IF(ISNUMBER(AA75), VLOOKUP(AA75/$AH75,F!$A1:$B101,2,1)*AA75*$AB75*$AC75,0))*IF(ISNUMBER(F75),F75,1)*IF(ISNUMBER(E75),E75,1)</f>
        <v>0</v>
      </c>
      <c r="AJ75" s="350">
        <f t="shared" si="84"/>
        <v>0</v>
      </c>
      <c r="AK75" s="351">
        <f>IFERROR(I75*INDEX(F!$P$21:$AB$33, MATCH(G75/$AH75, F!$O$21:$O$33,1), MATCH(E75, F!$P$20:$AB$20,1)), 0 ) +IFERROR( M75*INDEX(F!$P$21:$AB$33, MATCH(K75/$AH75, F!$O$21:$O$33,1), MATCH(E75, F!$P$20:$AB$20,1)),0) +  IFERROR( Q75*INDEX(F!$P$21:$AB$33, MATCH(O75/$AH75, F!$O$21:$O$33,1), MATCH(E75, F!$P$20:$AB$20,1)), 0) + IFERROR( U75*INDEX(F!$P$21:$AB$33, MATCH(S75/$AH75, F!$O$21:$O$33,1), MATCH(E75, F!$P$20:$AB$20,1)),0)  + IFERROR(Y75*INDEX(F!$P$21:$AB$33, MATCH(W75/$AH75, F!$O$21:$O$33,1), MATCH(E75, F!$P$20:$AB$20,1)),0)  + IFERROR( AC75*INDEX(F!$P$21:$AB$33, MATCH(AA75/$AH75, F!$O$21:$O$33,1), MATCH(E75, F!$P$20:$AB$20,1)),)</f>
        <v>0</v>
      </c>
      <c r="AL75" s="1031"/>
      <c r="AM75" s="10"/>
      <c r="AN75" s="10"/>
      <c r="AO75" s="10"/>
    </row>
    <row r="76" spans="1:41" ht="14.25" hidden="1" customHeight="1" x14ac:dyDescent="0.25">
      <c r="A76" s="1022"/>
      <c r="B76" s="248" t="str">
        <f t="shared" si="73"/>
        <v/>
      </c>
      <c r="C76" s="261" t="str">
        <f t="shared" si="73"/>
        <v/>
      </c>
      <c r="D76" s="231" t="str">
        <f t="shared" si="73"/>
        <v/>
      </c>
      <c r="E76" s="291" t="str">
        <f t="shared" si="73"/>
        <v/>
      </c>
      <c r="F76" s="332" t="str">
        <f t="shared" si="73"/>
        <v/>
      </c>
      <c r="G76" s="333" t="str">
        <f t="shared" si="74"/>
        <v/>
      </c>
      <c r="H76" s="334"/>
      <c r="I76" s="334"/>
      <c r="J76" s="335"/>
      <c r="K76" s="333" t="str">
        <f t="shared" si="75"/>
        <v/>
      </c>
      <c r="L76" s="334"/>
      <c r="M76" s="334"/>
      <c r="N76" s="335"/>
      <c r="O76" s="333" t="str">
        <f t="shared" si="76"/>
        <v/>
      </c>
      <c r="P76" s="334"/>
      <c r="Q76" s="334"/>
      <c r="R76" s="335"/>
      <c r="S76" s="333" t="str">
        <f t="shared" si="77"/>
        <v/>
      </c>
      <c r="T76" s="334"/>
      <c r="U76" s="334"/>
      <c r="V76" s="335"/>
      <c r="W76" s="333" t="str">
        <f t="shared" si="78"/>
        <v/>
      </c>
      <c r="X76" s="334"/>
      <c r="Y76" s="334"/>
      <c r="Z76" s="335"/>
      <c r="AA76" s="333" t="str">
        <f t="shared" si="79"/>
        <v/>
      </c>
      <c r="AB76" s="334"/>
      <c r="AC76" s="334"/>
      <c r="AD76" s="335"/>
      <c r="AE76" s="336">
        <f t="shared" si="80"/>
        <v>0</v>
      </c>
      <c r="AF76" s="337">
        <f t="shared" si="68"/>
        <v>0</v>
      </c>
      <c r="AG76" s="338">
        <f t="shared" si="81"/>
        <v>0</v>
      </c>
      <c r="AH76" s="217" t="str">
        <f t="shared" si="82"/>
        <v/>
      </c>
      <c r="AI76" s="339">
        <f xml:space="preserve"> ( IF(ISNUMBER(G76), VLOOKUP(G76/$AH76,F!$A1:$B101,2,1)*G76*$H76*$I76,0)+IF(ISNUMBER(K76), VLOOKUP(K76/$AH76,F!$A1:$B101,2,1)*K76*$L76*$M76,0)+IF(ISNUMBER(O76), VLOOKUP(O76/$AH76,F!$A1:$B101,2,1)*O76*$P76*$Q76,0)+IF(ISNUMBER(S76), VLOOKUP(S76/$AH76,F!$A1:$B101,2,1)*S76*$T76*$U76,0)+IF(ISNUMBER(W76), VLOOKUP(W76/$AH76,F!$A1:$B101,2,1)*W76*$X76*$Y76,0)+IF(ISNUMBER(AA76), VLOOKUP(AA76/$AH76,F!$A1:$B101,2,1)*AA76*$AB76*$AC76,0))*IF(ISNUMBER(F76),F76,1)*IF(ISNUMBER(E76),E76,1)</f>
        <v>0</v>
      </c>
      <c r="AJ76" s="340">
        <f t="shared" si="84"/>
        <v>0</v>
      </c>
      <c r="AK76" s="341">
        <f>IFERROR(I76*INDEX(F!$P$21:$AB$33, MATCH(G76/$AH76, F!$O$21:$O$33,1), MATCH(E76, F!$P$20:$AB$20,1)), 0 ) +IFERROR( M76*INDEX(F!$P$21:$AB$33, MATCH(K76/$AH76, F!$O$21:$O$33,1), MATCH(E76, F!$P$20:$AB$20,1)),0) +  IFERROR( Q76*INDEX(F!$P$21:$AB$33, MATCH(O76/$AH76, F!$O$21:$O$33,1), MATCH(E76, F!$P$20:$AB$20,1)), 0) + IFERROR( U76*INDEX(F!$P$21:$AB$33, MATCH(S76/$AH76, F!$O$21:$O$33,1), MATCH(E76, F!$P$20:$AB$20,1)),0)  + IFERROR(Y76*INDEX(F!$P$21:$AB$33, MATCH(W76/$AH76, F!$O$21:$O$33,1), MATCH(E76, F!$P$20:$AB$20,1)),0)  + IFERROR( AC76*INDEX(F!$P$21:$AB$33, MATCH(AA76/$AH76, F!$O$21:$O$33,1), MATCH(E76, F!$P$20:$AB$20,1)),)</f>
        <v>0</v>
      </c>
      <c r="AL76" s="1031"/>
      <c r="AM76" s="10"/>
      <c r="AN76" s="10"/>
      <c r="AO76" s="10"/>
    </row>
    <row r="77" spans="1:41" ht="15.75" thickBot="1" x14ac:dyDescent="0.3">
      <c r="A77" s="1023"/>
      <c r="B77" s="250"/>
      <c r="C77" s="263"/>
      <c r="D77" s="215"/>
      <c r="E77" s="352">
        <f>ROUND(IFERROR(SUMPRODUCT(AJ69:AJ76,E69:E76)/AJ77,0),3)</f>
        <v>1.0900000000000001</v>
      </c>
      <c r="F77" s="353"/>
      <c r="G77" s="354"/>
      <c r="H77" s="355"/>
      <c r="I77" s="355"/>
      <c r="J77" s="356"/>
      <c r="K77" s="354"/>
      <c r="L77" s="355"/>
      <c r="M77" s="355"/>
      <c r="N77" s="356"/>
      <c r="O77" s="354"/>
      <c r="P77" s="355"/>
      <c r="Q77" s="355"/>
      <c r="R77" s="356"/>
      <c r="S77" s="354"/>
      <c r="T77" s="355"/>
      <c r="U77" s="355"/>
      <c r="V77" s="356"/>
      <c r="W77" s="354"/>
      <c r="X77" s="355"/>
      <c r="Y77" s="355"/>
      <c r="Z77" s="356"/>
      <c r="AA77" s="354"/>
      <c r="AB77" s="355"/>
      <c r="AC77" s="355"/>
      <c r="AD77" s="356"/>
      <c r="AE77" s="357">
        <f>SUM(AE69:AE76)</f>
        <v>7167.5</v>
      </c>
      <c r="AF77" s="358">
        <f t="shared" si="68"/>
        <v>60.741525423728817</v>
      </c>
      <c r="AG77" s="391">
        <f>IFERROR(  SUMPRODUCT(AG69:AG76,AJ69:AJ76)/AJ77,0)</f>
        <v>0.44643964340099818</v>
      </c>
      <c r="AH77" s="359"/>
      <c r="AI77" s="360">
        <f>SUM(AI69:AI76)</f>
        <v>4044.18</v>
      </c>
      <c r="AJ77" s="360">
        <f>SUM(AJ69:AJ76)</f>
        <v>118</v>
      </c>
      <c r="AK77" s="361">
        <f>IF(SUM(AK69:AK76)=0,TIME(,0,),TIME(,SUM(AK69:AK76)+F!$V$37,))</f>
        <v>6.1805555555555558E-2</v>
      </c>
      <c r="AL77" s="1032"/>
      <c r="AM77" s="10"/>
      <c r="AN77" s="10"/>
      <c r="AO77" s="10"/>
    </row>
    <row r="78" spans="1:41" x14ac:dyDescent="0.25">
      <c r="A78" s="232">
        <f>A79</f>
        <v>43790</v>
      </c>
      <c r="B78" s="251" t="str">
        <f t="shared" ref="B78:F85" si="85">IF(B22="","",B22)</f>
        <v>Тяжелая</v>
      </c>
      <c r="C78" s="264" t="str">
        <f t="shared" si="85"/>
        <v>ЖМ</v>
      </c>
      <c r="D78" s="233" t="str">
        <f t="shared" si="85"/>
        <v>Жим лежа</v>
      </c>
      <c r="E78" s="280">
        <f t="shared" si="85"/>
        <v>1</v>
      </c>
      <c r="F78" s="362" t="str">
        <f t="shared" si="85"/>
        <v/>
      </c>
      <c r="G78" s="363">
        <f t="shared" ref="G78:G85" si="86">IF(J78&lt;&gt;0, IFERROR(IF( $F78=2,  MROUND($AH78*J78,1),    IF( OR($F78="",$F78=1),   MROUND($AH78*J78,2.5),  MROUND($AH78*J78, 0.1))), "" ), "")</f>
        <v>70</v>
      </c>
      <c r="H78" s="364">
        <v>5</v>
      </c>
      <c r="I78" s="364">
        <v>1</v>
      </c>
      <c r="J78" s="365">
        <v>0.5</v>
      </c>
      <c r="K78" s="363">
        <f t="shared" ref="K78:K85" si="87">IF(N78&lt;&gt;0, IFERROR(IF( $F78=2,  MROUND($AH78*N78,1),    IF( OR($F78="",$F78=1),   MROUND($AH78*N78,2.5),  MROUND($AH78*N78, 0.1))), "" ), "")</f>
        <v>85</v>
      </c>
      <c r="L78" s="364">
        <v>5</v>
      </c>
      <c r="M78" s="364">
        <v>1</v>
      </c>
      <c r="N78" s="365">
        <v>0.6</v>
      </c>
      <c r="O78" s="363">
        <f t="shared" ref="O78:O85" si="88">IF(R78&lt;&gt;0, IFERROR(IF( $F78=2,  MROUND($AH78*R78,1),    IF( OR($F78="",$F78=1),   MROUND($AH78*R78,2.5),  MROUND($AH78*R78, 0.1))), "" ), "")</f>
        <v>97.5</v>
      </c>
      <c r="P78" s="364">
        <v>4</v>
      </c>
      <c r="Q78" s="364">
        <v>1</v>
      </c>
      <c r="R78" s="365">
        <v>0.7</v>
      </c>
      <c r="S78" s="363">
        <f t="shared" ref="S78:S85" si="89">IF(V78&lt;&gt;0, IFERROR(IF( $F78=2,  MROUND($AH78*V78,1),    IF( OR($F78="",$F78=1),   MROUND($AH78*V78,2.5),  MROUND($AH78*V78, 0.1))), "" ), "")</f>
        <v>105</v>
      </c>
      <c r="T78" s="364">
        <v>4</v>
      </c>
      <c r="U78" s="364">
        <v>3</v>
      </c>
      <c r="V78" s="365">
        <v>0.75</v>
      </c>
      <c r="W78" s="363" t="str">
        <f t="shared" ref="W78:W85" si="90">IF(Z78&lt;&gt;0, IFERROR(IF( $F78=2,  MROUND($AH78*Z78,1),    IF( OR($F78="",$F78=1),   MROUND($AH78*Z78,2.5),  MROUND($AH78*Z78, 0.1))), "" ), "")</f>
        <v/>
      </c>
      <c r="X78" s="364"/>
      <c r="Y78" s="364"/>
      <c r="Z78" s="365"/>
      <c r="AA78" s="363" t="str">
        <f t="shared" ref="AA78:AA85" si="91">IF(AD78&lt;&gt;0, IFERROR(IF( $F78=2,  MROUND($AH78*AD78,1),    IF( OR($F78="",$F78=1),   MROUND($AH78*AD78,2.5),  MROUND($AH78*AD78, 0.1))), "" ), "")</f>
        <v/>
      </c>
      <c r="AB78" s="364"/>
      <c r="AC78" s="364"/>
      <c r="AD78" s="365"/>
      <c r="AE78" s="366">
        <f t="shared" ref="AE78:AE85" si="92">(IF(ISNUMBER(G78),G78,0)*H78*I78+IF(ISNUMBER(K78),K78,1)*L78*M78+IF(ISNUMBER(O78),O78,1)*P78*Q78+IF(ISNUMBER(S78),S78,1)*T78*U78+IF(ISNUMBER(W78),W78,1)*X78*Y78+IF(ISNUMBER(AA78),AA78,1)*AB78*AC78)*IF(ISNUMBER(F78),F78,1)</f>
        <v>2425</v>
      </c>
      <c r="AF78" s="367">
        <f t="shared" si="68"/>
        <v>93.269230769230774</v>
      </c>
      <c r="AG78" s="368">
        <f t="shared" ref="AG78:AG85" si="93">IFERROR((AF78/(AH78*IF(ISNUMBER(F78),F78,1))),0)</f>
        <v>0.66289431961073764</v>
      </c>
      <c r="AH78" s="216">
        <f t="shared" ref="AH78:AH85" si="94">IF(ISNUMBER(AH22), AH22+(AH22*$AH$58),"")</f>
        <v>140.69999999999999</v>
      </c>
      <c r="AI78" s="369">
        <f xml:space="preserve"> ( IF(ISNUMBER(G78), VLOOKUP(G78/$AH78,F!$A1:$B101,2,1)*G78*$H78*$I78,0)+IF(ISNUMBER(K78), VLOOKUP(K78/$AH78,F!$A1:$B101,2,1)*K78*$L78*$M78,0)+IF(ISNUMBER(O78), VLOOKUP(O78/$AH78,F!$A1:$B101,2,1)*O78*$P78*$Q78,0)+IF(ISNUMBER(S78), VLOOKUP(S78/$AH78,F!$A1:$B101,2,1)*S78*$T78*$U78,0)+IF(ISNUMBER(W78), VLOOKUP(W78/$AH78,F!$A1:$B101,2,1)*W78*$X78*$Y78,0)+IF(ISNUMBER(AA78), VLOOKUP(AA78/$AH78,F!$A1:$B101,2,1)*AA78*$AB78*$AC78,0))*IF(ISNUMBER(F78),F78,1)*IF(ISNUMBER(E78),E78,1)</f>
        <v>2249</v>
      </c>
      <c r="AJ78" s="370">
        <f t="shared" ref="AJ78:AJ79" si="95">H78*I78+L78*M78+P78*Q78+T78*U78+X78*Y78+AB78*AC78</f>
        <v>26</v>
      </c>
      <c r="AK78" s="371">
        <f>IFERROR(I78*INDEX(F!$P$21:$AB$33, MATCH(G78/$AH78, F!$O$21:$O$33,1), MATCH(E78, F!$P$20:$AB$20,1)), 0 ) +IFERROR( M78*INDEX(F!$P$21:$AB$33, MATCH(K78/$AH78, F!$O$21:$O$33,1), MATCH(E78, F!$P$20:$AB$20,1)),0) +  IFERROR( Q78*INDEX(F!$P$21:$AB$33, MATCH(O78/$AH78, F!$O$21:$O$33,1), MATCH(E78, F!$P$20:$AB$20,1)), 0) + IFERROR( U78*INDEX(F!$P$21:$AB$33, MATCH(S78/$AH78, F!$O$21:$O$33,1), MATCH(E78, F!$P$20:$AB$20,1)),0)  + IFERROR(Y78*INDEX(F!$P$21:$AB$33, MATCH(W78/$AH78, F!$O$21:$O$33,1), MATCH(E78, F!$P$20:$AB$20,1)),0)  + IFERROR( AC78*INDEX(F!$P$21:$AB$33, MATCH(AA78/$AH78, F!$O$21:$O$33,1), MATCH(E78, F!$P$20:$AB$20,1)),)</f>
        <v>20</v>
      </c>
      <c r="AL78" s="1033"/>
      <c r="AM78" s="10"/>
      <c r="AN78" s="10"/>
      <c r="AO78" s="10"/>
    </row>
    <row r="79" spans="1:41" ht="15.75" customHeight="1" x14ac:dyDescent="0.25">
      <c r="A79" s="1021">
        <f>A23+A2</f>
        <v>43790</v>
      </c>
      <c r="B79" s="249" t="str">
        <f t="shared" si="85"/>
        <v>Легкая</v>
      </c>
      <c r="C79" s="262" t="str">
        <f t="shared" si="85"/>
        <v>ЖМ</v>
      </c>
      <c r="D79" s="230" t="str">
        <f t="shared" si="85"/>
        <v>Жим гантелей</v>
      </c>
      <c r="E79" s="291">
        <f t="shared" si="85"/>
        <v>0.8</v>
      </c>
      <c r="F79" s="342">
        <f t="shared" si="85"/>
        <v>2</v>
      </c>
      <c r="G79" s="343">
        <f t="shared" si="86"/>
        <v>19</v>
      </c>
      <c r="H79" s="344">
        <v>5</v>
      </c>
      <c r="I79" s="344">
        <v>3</v>
      </c>
      <c r="J79" s="345">
        <v>0.42</v>
      </c>
      <c r="K79" s="343" t="str">
        <f t="shared" si="87"/>
        <v/>
      </c>
      <c r="L79" s="344"/>
      <c r="M79" s="344"/>
      <c r="N79" s="345"/>
      <c r="O79" s="343" t="str">
        <f t="shared" si="88"/>
        <v/>
      </c>
      <c r="P79" s="344"/>
      <c r="Q79" s="344"/>
      <c r="R79" s="345"/>
      <c r="S79" s="343" t="str">
        <f t="shared" si="89"/>
        <v/>
      </c>
      <c r="T79" s="344"/>
      <c r="U79" s="344"/>
      <c r="V79" s="345"/>
      <c r="W79" s="343" t="str">
        <f t="shared" si="90"/>
        <v/>
      </c>
      <c r="X79" s="344"/>
      <c r="Y79" s="344"/>
      <c r="Z79" s="345"/>
      <c r="AA79" s="343" t="str">
        <f t="shared" si="91"/>
        <v/>
      </c>
      <c r="AB79" s="344"/>
      <c r="AC79" s="344"/>
      <c r="AD79" s="345"/>
      <c r="AE79" s="346">
        <f t="shared" si="92"/>
        <v>570</v>
      </c>
      <c r="AF79" s="347">
        <f t="shared" si="68"/>
        <v>38</v>
      </c>
      <c r="AG79" s="348">
        <f t="shared" si="93"/>
        <v>0.42199715707178392</v>
      </c>
      <c r="AH79" s="217">
        <f t="shared" si="94"/>
        <v>45.024000000000001</v>
      </c>
      <c r="AI79" s="349">
        <f xml:space="preserve"> ( IF(ISNUMBER(G79), VLOOKUP(G79/$AH79,F!$A1:$B101,2,1)*G79*$H79*$I79,0)+IF(ISNUMBER(K79), VLOOKUP(K79/$AH79,F!$A1:$B101,2,1)*K79*$L79*$M79,0)+IF(ISNUMBER(O79), VLOOKUP(O79/$AH79,F!$A1:$B101,2,1)*O79*$P79*$Q79,0)+IF(ISNUMBER(S79), VLOOKUP(S79/$AH79,F!$A1:$B101,2,1)*S79*$T79*$U79,0)+IF(ISNUMBER(W79), VLOOKUP(W79/$AH79,F!$A1:$B101,2,1)*W79*$X79*$Y79,0)+IF(ISNUMBER(AA79), VLOOKUP(AA79/$AH79,F!$A1:$B101,2,1)*AA79*$AB79*$AC79,0))*IF(ISNUMBER(F79),F79,1)*IF(ISNUMBER(E79),E79,1)</f>
        <v>164.16000000000003</v>
      </c>
      <c r="AJ79" s="350">
        <f t="shared" si="95"/>
        <v>15</v>
      </c>
      <c r="AK79" s="351">
        <f>IFERROR(I79*INDEX(F!$P$21:$AB$33, MATCH(G79/$AH79, F!$O$21:$O$33,1), MATCH(E79, F!$P$20:$AB$20,1)), 0 ) +IFERROR( M79*INDEX(F!$P$21:$AB$33, MATCH(K79/$AH79, F!$O$21:$O$33,1), MATCH(E79, F!$P$20:$AB$20,1)),0) +  IFERROR( Q79*INDEX(F!$P$21:$AB$33, MATCH(O79/$AH79, F!$O$21:$O$33,1), MATCH(E79, F!$P$20:$AB$20,1)), 0) + IFERROR( U79*INDEX(F!$P$21:$AB$33, MATCH(S79/$AH79, F!$O$21:$O$33,1), MATCH(E79, F!$P$20:$AB$20,1)),0)  + IFERROR(Y79*INDEX(F!$P$21:$AB$33, MATCH(W79/$AH79, F!$O$21:$O$33,1), MATCH(E79, F!$P$20:$AB$20,1)),0)  + IFERROR( AC79*INDEX(F!$P$21:$AB$33, MATCH(AA79/$AH79, F!$O$21:$O$33,1), MATCH(E79, F!$P$20:$AB$20,1)),)</f>
        <v>5.4</v>
      </c>
      <c r="AL79" s="1031"/>
      <c r="AM79" s="10"/>
      <c r="AN79" s="10"/>
      <c r="AO79" s="10"/>
    </row>
    <row r="80" spans="1:41" x14ac:dyDescent="0.25">
      <c r="A80" s="1022"/>
      <c r="B80" s="252" t="str">
        <f t="shared" si="85"/>
        <v>Средняя</v>
      </c>
      <c r="C80" s="265" t="str">
        <f t="shared" si="85"/>
        <v>ОФП</v>
      </c>
      <c r="D80" s="234" t="str">
        <f t="shared" si="85"/>
        <v>Французский жим</v>
      </c>
      <c r="E80" s="291">
        <f t="shared" si="85"/>
        <v>0.4</v>
      </c>
      <c r="F80" s="372" t="str">
        <f t="shared" si="85"/>
        <v/>
      </c>
      <c r="G80" s="373">
        <f t="shared" si="86"/>
        <v>32.5</v>
      </c>
      <c r="H80" s="374">
        <v>5</v>
      </c>
      <c r="I80" s="374">
        <v>4</v>
      </c>
      <c r="J80" s="375">
        <v>0.5</v>
      </c>
      <c r="K80" s="373" t="str">
        <f t="shared" si="87"/>
        <v/>
      </c>
      <c r="L80" s="374"/>
      <c r="M80" s="374"/>
      <c r="N80" s="375"/>
      <c r="O80" s="373" t="str">
        <f t="shared" si="88"/>
        <v/>
      </c>
      <c r="P80" s="374"/>
      <c r="Q80" s="374"/>
      <c r="R80" s="375"/>
      <c r="S80" s="373" t="str">
        <f t="shared" si="89"/>
        <v/>
      </c>
      <c r="T80" s="374"/>
      <c r="U80" s="374"/>
      <c r="V80" s="375"/>
      <c r="W80" s="373" t="str">
        <f t="shared" si="90"/>
        <v/>
      </c>
      <c r="X80" s="374"/>
      <c r="Y80" s="374"/>
      <c r="Z80" s="375"/>
      <c r="AA80" s="373" t="str">
        <f t="shared" si="91"/>
        <v/>
      </c>
      <c r="AB80" s="374"/>
      <c r="AC80" s="374"/>
      <c r="AD80" s="375"/>
      <c r="AE80" s="376">
        <f t="shared" si="92"/>
        <v>650</v>
      </c>
      <c r="AF80" s="377">
        <f t="shared" si="68"/>
        <v>32.5</v>
      </c>
      <c r="AG80" s="378">
        <f t="shared" si="93"/>
        <v>0.49462080846912576</v>
      </c>
      <c r="AH80" s="217">
        <f t="shared" si="94"/>
        <v>65.706900000000005</v>
      </c>
      <c r="AI80" s="379">
        <f xml:space="preserve"> ( IF(ISNUMBER(G80), VLOOKUP(G80/$AH80,F!$A1:$B101,2,1)*G80*$H80*$I80,0)+IF(ISNUMBER(K80), VLOOKUP(K80/$AH80,F!$A1:$B101,2,1)*K80*$L80*$M80,0)+IF(ISNUMBER(O80), VLOOKUP(O80/$AH80,F!$A1:$B101,2,1)*O80*$P80*$Q80,0)+IF(ISNUMBER(S80), VLOOKUP(S80/$AH80,F!$A1:$B101,2,1)*S80*$T80*$U80,0)+IF(ISNUMBER(W80), VLOOKUP(W80/$AH80,F!$A1:$B101,2,1)*W80*$X80*$Y80,0)+IF(ISNUMBER(AA80), VLOOKUP(AA80/$AH80,F!$A1:$B101,2,1)*AA80*$AB80*$AC80,0))*IF(ISNUMBER(F80),F80,1)*IF(ISNUMBER(E80),E80,1)</f>
        <v>124.80000000000001</v>
      </c>
      <c r="AJ80" s="380">
        <f>H80*I80+L80*M80+P80*Q80+T80*U80+X80*Y80+AB80*AC80</f>
        <v>20</v>
      </c>
      <c r="AK80" s="381">
        <f>IFERROR(I80*INDEX(F!$P$21:$AB$33, MATCH(G80/$AH80, F!$O$21:$O$33,1), MATCH(E80, F!$P$20:$AB$20,1)), 0 ) +IFERROR( M80*INDEX(F!$P$21:$AB$33, MATCH(K80/$AH80, F!$O$21:$O$33,1), MATCH(E80, F!$P$20:$AB$20,1)),0) +  IFERROR( Q80*INDEX(F!$P$21:$AB$33, MATCH(O80/$AH80, F!$O$21:$O$33,1), MATCH(E80, F!$P$20:$AB$20,1)), 0) + IFERROR( U80*INDEX(F!$P$21:$AB$33, MATCH(S80/$AH80, F!$O$21:$O$33,1), MATCH(E80, F!$P$20:$AB$20,1)),0)  + IFERROR(Y80*INDEX(F!$P$21:$AB$33, MATCH(W80/$AH80, F!$O$21:$O$33,1), MATCH(E80, F!$P$20:$AB$20,1)),0)  + IFERROR( AC80*INDEX(F!$P$21:$AB$33, MATCH(AA80/$AH80, F!$O$21:$O$33,1), MATCH(E80, F!$P$20:$AB$20,1)),)</f>
        <v>6</v>
      </c>
      <c r="AL80" s="1031"/>
      <c r="AM80" s="10"/>
      <c r="AN80" s="10"/>
      <c r="AO80" s="10"/>
    </row>
    <row r="81" spans="1:41" x14ac:dyDescent="0.25">
      <c r="A81" s="1022"/>
      <c r="B81" s="249" t="str">
        <f t="shared" si="85"/>
        <v>Легкая</v>
      </c>
      <c r="C81" s="262" t="str">
        <f t="shared" si="85"/>
        <v>ОФП</v>
      </c>
      <c r="D81" s="230" t="str">
        <f t="shared" si="85"/>
        <v>Молотковые сгибания</v>
      </c>
      <c r="E81" s="291">
        <f t="shared" si="85"/>
        <v>0.4</v>
      </c>
      <c r="F81" s="342">
        <f t="shared" si="85"/>
        <v>2</v>
      </c>
      <c r="G81" s="343">
        <f t="shared" si="86"/>
        <v>9</v>
      </c>
      <c r="H81" s="344">
        <v>6</v>
      </c>
      <c r="I81" s="344">
        <v>4</v>
      </c>
      <c r="J81" s="345">
        <v>0.35</v>
      </c>
      <c r="K81" s="343" t="str">
        <f t="shared" si="87"/>
        <v/>
      </c>
      <c r="L81" s="344"/>
      <c r="M81" s="344"/>
      <c r="N81" s="345"/>
      <c r="O81" s="343" t="str">
        <f t="shared" si="88"/>
        <v/>
      </c>
      <c r="P81" s="344"/>
      <c r="Q81" s="344"/>
      <c r="R81" s="345"/>
      <c r="S81" s="343" t="str">
        <f t="shared" si="89"/>
        <v/>
      </c>
      <c r="T81" s="344"/>
      <c r="U81" s="344"/>
      <c r="V81" s="345"/>
      <c r="W81" s="343" t="str">
        <f t="shared" si="90"/>
        <v/>
      </c>
      <c r="X81" s="344"/>
      <c r="Y81" s="344"/>
      <c r="Z81" s="345"/>
      <c r="AA81" s="343" t="str">
        <f t="shared" si="91"/>
        <v/>
      </c>
      <c r="AB81" s="344"/>
      <c r="AC81" s="344"/>
      <c r="AD81" s="345"/>
      <c r="AE81" s="346">
        <f t="shared" si="92"/>
        <v>432</v>
      </c>
      <c r="AF81" s="347">
        <f t="shared" si="68"/>
        <v>18</v>
      </c>
      <c r="AG81" s="348">
        <f t="shared" si="93"/>
        <v>0.35536602700781805</v>
      </c>
      <c r="AH81" s="217">
        <f t="shared" si="94"/>
        <v>25.326000000000001</v>
      </c>
      <c r="AI81" s="349">
        <f xml:space="preserve"> ( IF(ISNUMBER(G81), VLOOKUP(G81/$AH81,F!$A1:$B101,2,1)*G81*$H81*$I81,0)+IF(ISNUMBER(K81), VLOOKUP(K81/$AH81,F!$A1:$B101,2,1)*K81*$L81*$M81,0)+IF(ISNUMBER(O81), VLOOKUP(O81/$AH81,F!$A1:$B101,2,1)*O81*$P81*$Q81,0)+IF(ISNUMBER(S81), VLOOKUP(S81/$AH81,F!$A1:$B101,2,1)*S81*$T81*$U81,0)+IF(ISNUMBER(W81), VLOOKUP(W81/$AH81,F!$A1:$B101,2,1)*W81*$X81*$Y81,0)+IF(ISNUMBER(AA81), VLOOKUP(AA81/$AH81,F!$A1:$B101,2,1)*AA81*$AB81*$AC81,0))*IF(ISNUMBER(F81),F81,1)*IF(ISNUMBER(E81),E81,1)</f>
        <v>38.015999999999998</v>
      </c>
      <c r="AJ81" s="350">
        <f>H81*I81+L81*M81+P81*Q81+T81*U81+X81*Y81+AB81*AC81</f>
        <v>24</v>
      </c>
      <c r="AK81" s="351">
        <f>IFERROR(I81*INDEX(F!$P$21:$AB$33, MATCH(G81/$AH81, F!$O$21:$O$33,1), MATCH(E81, F!$P$20:$AB$20,1)), 0 ) +IFERROR( M81*INDEX(F!$P$21:$AB$33, MATCH(K81/$AH81, F!$O$21:$O$33,1), MATCH(E81, F!$P$20:$AB$20,1)),0) +  IFERROR( Q81*INDEX(F!$P$21:$AB$33, MATCH(O81/$AH81, F!$O$21:$O$33,1), MATCH(E81, F!$P$20:$AB$20,1)), 0) + IFERROR( U81*INDEX(F!$P$21:$AB$33, MATCH(S81/$AH81, F!$O$21:$O$33,1), MATCH(E81, F!$P$20:$AB$20,1)),0)  + IFERROR(Y81*INDEX(F!$P$21:$AB$33, MATCH(W81/$AH81, F!$O$21:$O$33,1), MATCH(E81, F!$P$20:$AB$20,1)),0)  + IFERROR( AC81*INDEX(F!$P$21:$AB$33, MATCH(AA81/$AH81, F!$O$21:$O$33,1), MATCH(E81, F!$P$20:$AB$20,1)),)</f>
        <v>6</v>
      </c>
      <c r="AL81" s="1031"/>
      <c r="AM81" s="10"/>
      <c r="AN81" s="10"/>
      <c r="AO81" s="10"/>
    </row>
    <row r="82" spans="1:41" ht="15" customHeight="1" x14ac:dyDescent="0.25">
      <c r="A82" s="1022"/>
      <c r="B82" s="252" t="str">
        <f t="shared" si="85"/>
        <v>Средняя</v>
      </c>
      <c r="C82" s="265" t="str">
        <f t="shared" si="85"/>
        <v>ОФП</v>
      </c>
      <c r="D82" s="234" t="str">
        <f t="shared" si="85"/>
        <v>Разгибания с гантелью из-за головы</v>
      </c>
      <c r="E82" s="291">
        <f t="shared" si="85"/>
        <v>0.4</v>
      </c>
      <c r="F82" s="372">
        <f t="shared" si="85"/>
        <v>2</v>
      </c>
      <c r="G82" s="373">
        <f t="shared" si="86"/>
        <v>10</v>
      </c>
      <c r="H82" s="374">
        <v>5</v>
      </c>
      <c r="I82" s="374">
        <v>3</v>
      </c>
      <c r="J82" s="375">
        <v>0.55000000000000004</v>
      </c>
      <c r="K82" s="373" t="str">
        <f t="shared" si="87"/>
        <v/>
      </c>
      <c r="L82" s="374"/>
      <c r="M82" s="374"/>
      <c r="N82" s="375"/>
      <c r="O82" s="373" t="str">
        <f t="shared" si="88"/>
        <v/>
      </c>
      <c r="P82" s="374"/>
      <c r="Q82" s="374"/>
      <c r="R82" s="375"/>
      <c r="S82" s="373" t="str">
        <f t="shared" si="89"/>
        <v/>
      </c>
      <c r="T82" s="374"/>
      <c r="U82" s="374"/>
      <c r="V82" s="375"/>
      <c r="W82" s="373" t="str">
        <f t="shared" si="90"/>
        <v/>
      </c>
      <c r="X82" s="374"/>
      <c r="Y82" s="374"/>
      <c r="Z82" s="375"/>
      <c r="AA82" s="373" t="str">
        <f t="shared" si="91"/>
        <v/>
      </c>
      <c r="AB82" s="374"/>
      <c r="AC82" s="374"/>
      <c r="AD82" s="375"/>
      <c r="AE82" s="376">
        <f t="shared" si="92"/>
        <v>300</v>
      </c>
      <c r="AF82" s="377">
        <f t="shared" si="68"/>
        <v>20</v>
      </c>
      <c r="AG82" s="378">
        <f t="shared" si="93"/>
        <v>0.54671696462741237</v>
      </c>
      <c r="AH82" s="217">
        <f t="shared" si="94"/>
        <v>18.291</v>
      </c>
      <c r="AI82" s="379">
        <f xml:space="preserve"> ( IF(ISNUMBER(G82), VLOOKUP(G82/$AH82,F!$A1:$B101,2,1)*G82*$H82*$I82,0)+IF(ISNUMBER(K82), VLOOKUP(K82/$AH82,F!$A1:$B101,2,1)*K82*$L82*$M82,0)+IF(ISNUMBER(O82), VLOOKUP(O82/$AH82,F!$A1:$B101,2,1)*O82*$P82*$Q82,0)+IF(ISNUMBER(S82), VLOOKUP(S82/$AH82,F!$A1:$B101,2,1)*S82*$T82*$U82,0)+IF(ISNUMBER(W82), VLOOKUP(W82/$AH82,F!$A1:$B101,2,1)*W82*$X82*$Y82,0)+IF(ISNUMBER(AA82), VLOOKUP(AA82/$AH82,F!$A1:$B101,2,1)*AA82*$AB82*$AC82,0))*IF(ISNUMBER(F82),F82,1)*IF(ISNUMBER(E82),E82,1)</f>
        <v>67.200000000000017</v>
      </c>
      <c r="AJ82" s="380">
        <f t="shared" ref="AJ82:AJ85" si="96">H82*I82+L82*M82+P82*Q82+T82*U82+X82*Y82+AB82*AC82</f>
        <v>15</v>
      </c>
      <c r="AK82" s="381">
        <f>IFERROR(I82*INDEX(F!$P$21:$AB$33, MATCH(G82/$AH82, F!$O$21:$O$33,1), MATCH(E82, F!$P$20:$AB$20,1)), 0 ) +IFERROR( M82*INDEX(F!$P$21:$AB$33, MATCH(K82/$AH82, F!$O$21:$O$33,1), MATCH(E82, F!$P$20:$AB$20,1)),0) +  IFERROR( Q82*INDEX(F!$P$21:$AB$33, MATCH(O82/$AH82, F!$O$21:$O$33,1), MATCH(E82, F!$P$20:$AB$20,1)), 0) + IFERROR( U82*INDEX(F!$P$21:$AB$33, MATCH(S82/$AH82, F!$O$21:$O$33,1), MATCH(E82, F!$P$20:$AB$20,1)),0)  + IFERROR(Y82*INDEX(F!$P$21:$AB$33, MATCH(W82/$AH82, F!$O$21:$O$33,1), MATCH(E82, F!$P$20:$AB$20,1)),0)  + IFERROR( AC82*INDEX(F!$P$21:$AB$33, MATCH(AA82/$AH82, F!$O$21:$O$33,1), MATCH(E82, F!$P$20:$AB$20,1)),)</f>
        <v>4.5</v>
      </c>
      <c r="AL82" s="1031"/>
      <c r="AM82" s="10"/>
      <c r="AN82" s="10"/>
      <c r="AO82" s="10"/>
    </row>
    <row r="83" spans="1:41" hidden="1" x14ac:dyDescent="0.25">
      <c r="A83" s="1022"/>
      <c r="B83" s="249" t="str">
        <f t="shared" si="85"/>
        <v/>
      </c>
      <c r="C83" s="262" t="str">
        <f t="shared" si="85"/>
        <v/>
      </c>
      <c r="D83" s="230" t="str">
        <f t="shared" si="85"/>
        <v/>
      </c>
      <c r="E83" s="291" t="str">
        <f t="shared" si="85"/>
        <v/>
      </c>
      <c r="F83" s="342" t="str">
        <f t="shared" si="85"/>
        <v/>
      </c>
      <c r="G83" s="343" t="str">
        <f t="shared" si="86"/>
        <v/>
      </c>
      <c r="H83" s="344"/>
      <c r="I83" s="344"/>
      <c r="J83" s="345"/>
      <c r="K83" s="343" t="str">
        <f t="shared" si="87"/>
        <v/>
      </c>
      <c r="L83" s="344"/>
      <c r="M83" s="344"/>
      <c r="N83" s="345"/>
      <c r="O83" s="343" t="str">
        <f t="shared" si="88"/>
        <v/>
      </c>
      <c r="P83" s="344"/>
      <c r="Q83" s="344"/>
      <c r="R83" s="345"/>
      <c r="S83" s="343" t="str">
        <f t="shared" si="89"/>
        <v/>
      </c>
      <c r="T83" s="344"/>
      <c r="U83" s="344"/>
      <c r="V83" s="345"/>
      <c r="W83" s="343" t="str">
        <f t="shared" si="90"/>
        <v/>
      </c>
      <c r="X83" s="344"/>
      <c r="Y83" s="344"/>
      <c r="Z83" s="345"/>
      <c r="AA83" s="343" t="str">
        <f t="shared" si="91"/>
        <v/>
      </c>
      <c r="AB83" s="344"/>
      <c r="AC83" s="344"/>
      <c r="AD83" s="345"/>
      <c r="AE83" s="346">
        <f t="shared" si="92"/>
        <v>0</v>
      </c>
      <c r="AF83" s="347">
        <f t="shared" si="68"/>
        <v>0</v>
      </c>
      <c r="AG83" s="348">
        <f t="shared" si="93"/>
        <v>0</v>
      </c>
      <c r="AH83" s="217" t="str">
        <f t="shared" si="94"/>
        <v/>
      </c>
      <c r="AI83" s="349">
        <f xml:space="preserve"> ( IF(ISNUMBER(G83), VLOOKUP(G83/$AH83,F!$A1:$B101,2,1)*G83*$H83*$I83,0)+IF(ISNUMBER(K83), VLOOKUP(K83/$AH83,F!$A1:$B101,2,1)*K83*$L83*$M83,0)+IF(ISNUMBER(O83), VLOOKUP(O83/$AH83,F!$A1:$B101,2,1)*O83*$P83*$Q83,0)+IF(ISNUMBER(S83), VLOOKUP(S83/$AH83,F!$A1:$B101,2,1)*S83*$T83*$U83,0)+IF(ISNUMBER(W83), VLOOKUP(W83/$AH83,F!$A1:$B101,2,1)*W83*$X83*$Y83,0)+IF(ISNUMBER(AA83), VLOOKUP(AA83/$AH83,F!$A1:$B101,2,1)*AA83*$AB83*$AC83,0))*IF(ISNUMBER(F83),F83,1)*IF(ISNUMBER(E83),E83,1)</f>
        <v>0</v>
      </c>
      <c r="AJ83" s="350">
        <f t="shared" si="96"/>
        <v>0</v>
      </c>
      <c r="AK83" s="351">
        <f>IFERROR(I83*INDEX(F!$P$21:$AB$33, MATCH(G83/$AH83, F!$O$21:$O$33,1), MATCH(E83, F!$P$20:$AB$20,1)), 0 ) +IFERROR( M83*INDEX(F!$P$21:$AB$33, MATCH(K83/$AH83, F!$O$21:$O$33,1), MATCH(E83, F!$P$20:$AB$20,1)),0) +  IFERROR( Q83*INDEX(F!$P$21:$AB$33, MATCH(O83/$AH83, F!$O$21:$O$33,1), MATCH(E83, F!$P$20:$AB$20,1)), 0) + IFERROR( U83*INDEX(F!$P$21:$AB$33, MATCH(S83/$AH83, F!$O$21:$O$33,1), MATCH(E83, F!$P$20:$AB$20,1)),0)  + IFERROR(Y83*INDEX(F!$P$21:$AB$33, MATCH(W83/$AH83, F!$O$21:$O$33,1), MATCH(E83, F!$P$20:$AB$20,1)),0)  + IFERROR( AC83*INDEX(F!$P$21:$AB$33, MATCH(AA83/$AH83, F!$O$21:$O$33,1), MATCH(E83, F!$P$20:$AB$20,1)),)</f>
        <v>0</v>
      </c>
      <c r="AL83" s="1031"/>
      <c r="AM83" s="10"/>
      <c r="AN83" s="10"/>
      <c r="AO83" s="10"/>
    </row>
    <row r="84" spans="1:41" hidden="1" x14ac:dyDescent="0.25">
      <c r="A84" s="1022"/>
      <c r="B84" s="252" t="str">
        <f t="shared" si="85"/>
        <v/>
      </c>
      <c r="C84" s="265" t="str">
        <f t="shared" si="85"/>
        <v/>
      </c>
      <c r="D84" s="234" t="str">
        <f t="shared" si="85"/>
        <v/>
      </c>
      <c r="E84" s="291" t="str">
        <f t="shared" si="85"/>
        <v/>
      </c>
      <c r="F84" s="382" t="str">
        <f t="shared" si="85"/>
        <v/>
      </c>
      <c r="G84" s="373" t="str">
        <f t="shared" si="86"/>
        <v/>
      </c>
      <c r="H84" s="374"/>
      <c r="I84" s="374"/>
      <c r="J84" s="375"/>
      <c r="K84" s="373" t="str">
        <f t="shared" si="87"/>
        <v/>
      </c>
      <c r="L84" s="374"/>
      <c r="M84" s="374"/>
      <c r="N84" s="375"/>
      <c r="O84" s="373" t="str">
        <f t="shared" si="88"/>
        <v/>
      </c>
      <c r="P84" s="374"/>
      <c r="Q84" s="374"/>
      <c r="R84" s="375"/>
      <c r="S84" s="373" t="str">
        <f t="shared" si="89"/>
        <v/>
      </c>
      <c r="T84" s="374"/>
      <c r="U84" s="374"/>
      <c r="V84" s="375"/>
      <c r="W84" s="373" t="str">
        <f t="shared" si="90"/>
        <v/>
      </c>
      <c r="X84" s="374"/>
      <c r="Y84" s="374"/>
      <c r="Z84" s="375"/>
      <c r="AA84" s="373" t="str">
        <f t="shared" si="91"/>
        <v/>
      </c>
      <c r="AB84" s="374"/>
      <c r="AC84" s="374"/>
      <c r="AD84" s="375"/>
      <c r="AE84" s="376">
        <f t="shared" si="92"/>
        <v>0</v>
      </c>
      <c r="AF84" s="377">
        <f t="shared" si="68"/>
        <v>0</v>
      </c>
      <c r="AG84" s="378">
        <f t="shared" si="93"/>
        <v>0</v>
      </c>
      <c r="AH84" s="217" t="str">
        <f t="shared" si="94"/>
        <v/>
      </c>
      <c r="AI84" s="379">
        <f xml:space="preserve"> ( IF(ISNUMBER(G84), VLOOKUP(G84/$AH84,F!$A1:$B101,2,1)*G84*$H84*$I84,0)+IF(ISNUMBER(K84), VLOOKUP(K84/$AH84,F!$A1:$B101,2,1)*K84*$L84*$M84,0)+IF(ISNUMBER(O84), VLOOKUP(O84/$AH84,F!$A1:$B101,2,1)*O84*$P84*$Q84,0)+IF(ISNUMBER(S84), VLOOKUP(S84/$AH84,F!$A1:$B101,2,1)*S84*$T84*$U84,0)+IF(ISNUMBER(W84), VLOOKUP(W84/$AH84,F!$A1:$B101,2,1)*W84*$X84*$Y84,0)+IF(ISNUMBER(AA84), VLOOKUP(AA84/$AH84,F!$A1:$B101,2,1)*AA84*$AB84*$AC84,0))*IF(ISNUMBER(F84),F84,1)*IF(ISNUMBER(E84),E84,1)</f>
        <v>0</v>
      </c>
      <c r="AJ84" s="380">
        <f t="shared" si="96"/>
        <v>0</v>
      </c>
      <c r="AK84" s="381">
        <f>IFERROR(I84*INDEX(F!$P$21:$AB$33, MATCH(G84/$AH84, F!$O$21:$O$33,1), MATCH(E84, F!$P$20:$AB$20,1)), 0 ) +IFERROR( M84*INDEX(F!$P$21:$AB$33, MATCH(K84/$AH84, F!$O$21:$O$33,1), MATCH(E84, F!$P$20:$AB$20,1)),0) +  IFERROR( Q84*INDEX(F!$P$21:$AB$33, MATCH(O84/$AH84, F!$O$21:$O$33,1), MATCH(E84, F!$P$20:$AB$20,1)), 0) + IFERROR( U84*INDEX(F!$P$21:$AB$33, MATCH(S84/$AH84, F!$O$21:$O$33,1), MATCH(E84, F!$P$20:$AB$20,1)),0)  + IFERROR(Y84*INDEX(F!$P$21:$AB$33, MATCH(W84/$AH84, F!$O$21:$O$33,1), MATCH(E84, F!$P$20:$AB$20,1)),0)  + IFERROR( AC84*INDEX(F!$P$21:$AB$33, MATCH(AA84/$AH84, F!$O$21:$O$33,1), MATCH(E84, F!$P$20:$AB$20,1)),)</f>
        <v>0</v>
      </c>
      <c r="AL84" s="1031"/>
      <c r="AM84" s="10"/>
      <c r="AN84" s="10"/>
      <c r="AO84" s="10"/>
    </row>
    <row r="85" spans="1:41" hidden="1" x14ac:dyDescent="0.25">
      <c r="A85" s="1022"/>
      <c r="B85" s="249" t="str">
        <f t="shared" si="85"/>
        <v/>
      </c>
      <c r="C85" s="262" t="str">
        <f t="shared" si="85"/>
        <v/>
      </c>
      <c r="D85" s="235" t="str">
        <f t="shared" si="85"/>
        <v/>
      </c>
      <c r="E85" s="291" t="str">
        <f t="shared" si="85"/>
        <v/>
      </c>
      <c r="F85" s="383" t="str">
        <f t="shared" si="85"/>
        <v/>
      </c>
      <c r="G85" s="343" t="str">
        <f t="shared" si="86"/>
        <v/>
      </c>
      <c r="H85" s="344"/>
      <c r="I85" s="344"/>
      <c r="J85" s="345"/>
      <c r="K85" s="343" t="str">
        <f t="shared" si="87"/>
        <v/>
      </c>
      <c r="L85" s="344"/>
      <c r="M85" s="344"/>
      <c r="N85" s="345"/>
      <c r="O85" s="343" t="str">
        <f t="shared" si="88"/>
        <v/>
      </c>
      <c r="P85" s="344"/>
      <c r="Q85" s="344"/>
      <c r="R85" s="345"/>
      <c r="S85" s="343" t="str">
        <f t="shared" si="89"/>
        <v/>
      </c>
      <c r="T85" s="344"/>
      <c r="U85" s="344"/>
      <c r="V85" s="345"/>
      <c r="W85" s="343" t="str">
        <f t="shared" si="90"/>
        <v/>
      </c>
      <c r="X85" s="344"/>
      <c r="Y85" s="344"/>
      <c r="Z85" s="345"/>
      <c r="AA85" s="343" t="str">
        <f t="shared" si="91"/>
        <v/>
      </c>
      <c r="AB85" s="344"/>
      <c r="AC85" s="344"/>
      <c r="AD85" s="345"/>
      <c r="AE85" s="346">
        <f t="shared" si="92"/>
        <v>0</v>
      </c>
      <c r="AF85" s="347">
        <f t="shared" si="68"/>
        <v>0</v>
      </c>
      <c r="AG85" s="348">
        <f t="shared" si="93"/>
        <v>0</v>
      </c>
      <c r="AH85" s="217" t="str">
        <f t="shared" si="94"/>
        <v/>
      </c>
      <c r="AI85" s="349">
        <f xml:space="preserve"> ( IF(ISNUMBER(G85), VLOOKUP(G85/$AH85,F!$A1:$B101,2,1)*G85*$H85*$I85,0)+IF(ISNUMBER(K85), VLOOKUP(K85/$AH85,F!$A1:$B101,2,1)*K85*$L85*$M85,0)+IF(ISNUMBER(O85), VLOOKUP(O85/$AH85,F!$A1:$B101,2,1)*O85*$P85*$Q85,0)+IF(ISNUMBER(S85), VLOOKUP(S85/$AH85,F!$A1:$B101,2,1)*S85*$T85*$U85,0)+IF(ISNUMBER(W85), VLOOKUP(W85/$AH85,F!$A1:$B101,2,1)*W85*$X85*$Y85,0)+IF(ISNUMBER(AA85), VLOOKUP(AA85/$AH85,F!$A1:$B101,2,1)*AA85*$AB85*$AC85,0))*IF(ISNUMBER(F85),F85,1)*IF(ISNUMBER(E85),E85,1)</f>
        <v>0</v>
      </c>
      <c r="AJ85" s="350">
        <f t="shared" si="96"/>
        <v>0</v>
      </c>
      <c r="AK85" s="351">
        <f>IFERROR(I85*INDEX(F!$P$21:$AB$33, MATCH(G85/$AH85, F!$O$21:$O$33,1), MATCH(E85, F!$P$20:$AB$20,1)), 0 ) +IFERROR( M85*INDEX(F!$P$21:$AB$33, MATCH(K85/$AH85, F!$O$21:$O$33,1), MATCH(E85, F!$P$20:$AB$20,1)),0) +  IFERROR( Q85*INDEX(F!$P$21:$AB$33, MATCH(O85/$AH85, F!$O$21:$O$33,1), MATCH(E85, F!$P$20:$AB$20,1)), 0) + IFERROR( U85*INDEX(F!$P$21:$AB$33, MATCH(S85/$AH85, F!$O$21:$O$33,1), MATCH(E85, F!$P$20:$AB$20,1)),0)  + IFERROR(Y85*INDEX(F!$P$21:$AB$33, MATCH(W85/$AH85, F!$O$21:$O$33,1), MATCH(E85, F!$P$20:$AB$20,1)),0)  + IFERROR( AC85*INDEX(F!$P$21:$AB$33, MATCH(AA85/$AH85, F!$O$21:$O$33,1), MATCH(E85, F!$P$20:$AB$20,1)),)</f>
        <v>0</v>
      </c>
      <c r="AL85" s="1031"/>
      <c r="AM85" s="10"/>
      <c r="AN85" s="10"/>
      <c r="AO85" s="10"/>
    </row>
    <row r="86" spans="1:41" ht="15.75" thickBot="1" x14ac:dyDescent="0.3">
      <c r="A86" s="1023"/>
      <c r="B86" s="253"/>
      <c r="C86" s="266"/>
      <c r="D86" s="218"/>
      <c r="E86" s="352">
        <f>ROUND(IFERROR(SUMPRODUCT(AJ78:AJ85,E78:E85)/AJ86,0),3)</f>
        <v>0.61599999999999999</v>
      </c>
      <c r="F86" s="384"/>
      <c r="G86" s="385"/>
      <c r="H86" s="386"/>
      <c r="I86" s="386"/>
      <c r="J86" s="387"/>
      <c r="K86" s="385"/>
      <c r="L86" s="386"/>
      <c r="M86" s="386"/>
      <c r="N86" s="387"/>
      <c r="O86" s="385"/>
      <c r="P86" s="386"/>
      <c r="Q86" s="386"/>
      <c r="R86" s="387"/>
      <c r="S86" s="385"/>
      <c r="T86" s="386"/>
      <c r="U86" s="386"/>
      <c r="V86" s="387"/>
      <c r="W86" s="385"/>
      <c r="X86" s="386"/>
      <c r="Y86" s="386"/>
      <c r="Z86" s="387"/>
      <c r="AA86" s="385"/>
      <c r="AB86" s="386"/>
      <c r="AC86" s="386"/>
      <c r="AD86" s="387"/>
      <c r="AE86" s="357">
        <f>SUM(AE78:AE85)</f>
        <v>4377</v>
      </c>
      <c r="AF86" s="358">
        <f t="shared" si="68"/>
        <v>43.77</v>
      </c>
      <c r="AG86" s="391">
        <f>IFERROR(  SUMPRODUCT(AG78:AG85,AJ78:AJ85)/AJ86,0)</f>
        <v>0.50187164952937269</v>
      </c>
      <c r="AH86" s="359"/>
      <c r="AI86" s="360">
        <f>SUM(AI78:AI85)</f>
        <v>2643.1759999999999</v>
      </c>
      <c r="AJ86" s="360">
        <f>SUM(AJ78:AJ85)</f>
        <v>100</v>
      </c>
      <c r="AK86" s="361">
        <f>IF(SUM(AK78:AK85)=0,TIME(,0,),TIME(,SUM(AK78:AK85)+F!$V$37,))</f>
        <v>4.9305555555555554E-2</v>
      </c>
      <c r="AL86" s="1032"/>
      <c r="AM86" s="10"/>
      <c r="AN86" s="10"/>
      <c r="AO86" s="10"/>
    </row>
    <row r="87" spans="1:41" x14ac:dyDescent="0.25">
      <c r="A87" s="212">
        <f>A88</f>
        <v>43792</v>
      </c>
      <c r="B87" s="241" t="str">
        <f t="shared" ref="B87:F94" si="97">IF(B31="","",B31)</f>
        <v>Тяжелая</v>
      </c>
      <c r="C87" s="254" t="str">
        <f t="shared" si="97"/>
        <v>ПР</v>
      </c>
      <c r="D87" s="222" t="str">
        <f t="shared" si="97"/>
        <v>Присед</v>
      </c>
      <c r="E87" s="280">
        <f t="shared" si="97"/>
        <v>1.2</v>
      </c>
      <c r="F87" s="281" t="str">
        <f t="shared" si="97"/>
        <v/>
      </c>
      <c r="G87" s="282">
        <f t="shared" ref="G87:G94" si="98">IF(J87&lt;&gt;0, IFERROR(IF( $F87=2,  MROUND($AH87*J87,1),    IF( OR($F87="",$F87=1),   MROUND($AH87*J87,2.5),  MROUND($AH87*J87, 0.1))), "" ), "")</f>
        <v>80</v>
      </c>
      <c r="H87" s="283">
        <v>6</v>
      </c>
      <c r="I87" s="283">
        <v>1</v>
      </c>
      <c r="J87" s="284">
        <v>0.5</v>
      </c>
      <c r="K87" s="282">
        <f t="shared" ref="K87:K94" si="99">IF(N87&lt;&gt;0, IFERROR(IF( $F87=2,  MROUND($AH87*N87,1),    IF( OR($F87="",$F87=1),   MROUND($AH87*N87,2.5),  MROUND($AH87*N87, 0.1))), "" ), "")</f>
        <v>105</v>
      </c>
      <c r="L87" s="283">
        <v>6</v>
      </c>
      <c r="M87" s="283">
        <v>2</v>
      </c>
      <c r="N87" s="284">
        <v>0.65</v>
      </c>
      <c r="O87" s="282" t="str">
        <f t="shared" ref="O87:O94" si="100">IF(R87&lt;&gt;0, IFERROR(IF( $F87=2,  MROUND($AH87*R87,1),    IF( OR($F87="",$F87=1),   MROUND($AH87*R87,2.5),  MROUND($AH87*R87, 0.1))), "" ), "")</f>
        <v/>
      </c>
      <c r="P87" s="283"/>
      <c r="Q87" s="283"/>
      <c r="R87" s="284"/>
      <c r="S87" s="282" t="str">
        <f t="shared" ref="S87:S94" si="101">IF(V87&lt;&gt;0, IFERROR(IF( $F87=2,  MROUND($AH87*V87,1),    IF( OR($F87="",$F87=1),   MROUND($AH87*V87,2.5),  MROUND($AH87*V87, 0.1))), "" ), "")</f>
        <v/>
      </c>
      <c r="T87" s="283"/>
      <c r="U87" s="283"/>
      <c r="V87" s="284"/>
      <c r="W87" s="282" t="str">
        <f t="shared" ref="W87:W94" si="102">IF(Z87&lt;&gt;0, IFERROR(IF( $F87=2,  MROUND($AH87*Z87,1),    IF( OR($F87="",$F87=1),   MROUND($AH87*Z87,2.5),  MROUND($AH87*Z87, 0.1))), "" ), "")</f>
        <v/>
      </c>
      <c r="X87" s="283"/>
      <c r="Y87" s="283"/>
      <c r="Z87" s="284"/>
      <c r="AA87" s="282" t="str">
        <f t="shared" ref="AA87:AA94" si="103">IF(AD87&lt;&gt;0, IFERROR(IF( $F87=2,  MROUND($AH87*AD87,1),    IF( OR($F87="",$F87=1),   MROUND($AH87*AD87,2.5),  MROUND($AH87*AD87, 0.1))), "" ), "")</f>
        <v/>
      </c>
      <c r="AB87" s="283"/>
      <c r="AC87" s="283"/>
      <c r="AD87" s="284"/>
      <c r="AE87" s="392">
        <f t="shared" ref="AE87:AE94" si="104">(IF(ISNUMBER(G87),G87,0)*H87*I87+IF(ISNUMBER(K87),K87,1)*L87*M87+IF(ISNUMBER(O87),O87,1)*P87*Q87+IF(ISNUMBER(S87),S87,1)*T87*U87+IF(ISNUMBER(W87),W87,1)*X87*Y87+IF(ISNUMBER(AA87),AA87,1)*AB87*AC87)*IF(ISNUMBER(F87),F87,1)</f>
        <v>1740</v>
      </c>
      <c r="AF87" s="393">
        <f t="shared" si="68"/>
        <v>96.666666666666671</v>
      </c>
      <c r="AG87" s="394">
        <f t="shared" ref="AG87:AG94" si="105">IFERROR((AF87/(AH87*IF(ISNUMBER(F87),F87,1))),0)</f>
        <v>0.60116086235489219</v>
      </c>
      <c r="AH87" s="216">
        <f t="shared" ref="AH87:AH94" si="106">IF(ISNUMBER(AH31), AH31+(AH31*$AH$58),"")</f>
        <v>160.80000000000001</v>
      </c>
      <c r="AI87" s="288">
        <f xml:space="preserve"> ( IF(ISNUMBER(G87), VLOOKUP(G87/$AH87,F!$A1:$B101,2,1)*G87*$H87*$I87,0)+IF(ISNUMBER(K87), VLOOKUP(K87/$AH87,F!$A1:$B101,2,1)*K87*$L87*$M87,0)+IF(ISNUMBER(O87), VLOOKUP(O87/$AH87,F!$A1:$B101,2,1)*O87*$P87*$Q87,0)+IF(ISNUMBER(S87), VLOOKUP(S87/$AH87,F!$A1:$B101,2,1)*S87*$T87*$U87,0)+IF(ISNUMBER(W87), VLOOKUP(W87/$AH87,F!$A1:$B101,2,1)*W87*$X87*$Y87,0)+IF(ISNUMBER(AA87), VLOOKUP(AA87/$AH87,F!$A1:$B101,2,1)*AA87*$AB87*$AC87,0))*IF(ISNUMBER(F87),F87,1)*IF(ISNUMBER(E87),E87,1)</f>
        <v>1486.0800000000002</v>
      </c>
      <c r="AJ87" s="289">
        <f t="shared" ref="AJ87:AJ89" si="107">H87*I87+L87*M87+P87*Q87+T87*U87+X87*Y87+AB87*AC87</f>
        <v>18</v>
      </c>
      <c r="AK87" s="290">
        <f>IFERROR(I87*INDEX(F!$P$21:$AB$33, MATCH(G87/$AH87, F!$O$21:$O$33,1), MATCH(E87, F!$P$20:$AB$20,1)), 0 ) +IFERROR( M87*INDEX(F!$P$21:$AB$33, MATCH(K87/$AH87, F!$O$21:$O$33,1), MATCH(E87, F!$P$20:$AB$20,1)),0) +  IFERROR( Q87*INDEX(F!$P$21:$AB$33, MATCH(O87/$AH87, F!$O$21:$O$33,1), MATCH(E87, F!$P$20:$AB$20,1)), 0) + IFERROR( U87*INDEX(F!$P$21:$AB$33, MATCH(S87/$AH87, F!$O$21:$O$33,1), MATCH(E87, F!$P$20:$AB$20,1)),0)  + IFERROR(Y87*INDEX(F!$P$21:$AB$33, MATCH(W87/$AH87, F!$O$21:$O$33,1), MATCH(E87, F!$P$20:$AB$20,1)),0)  + IFERROR( AC87*INDEX(F!$P$21:$AB$33, MATCH(AA87/$AH87, F!$O$21:$O$33,1), MATCH(E87, F!$P$20:$AB$20,1)),)</f>
        <v>11</v>
      </c>
      <c r="AL87" s="1033"/>
      <c r="AM87" s="10"/>
      <c r="AN87" s="10"/>
      <c r="AO87" s="10"/>
    </row>
    <row r="88" spans="1:41" ht="15.75" customHeight="1" x14ac:dyDescent="0.25">
      <c r="A88" s="1021">
        <f>A32+A2</f>
        <v>43792</v>
      </c>
      <c r="B88" s="242" t="str">
        <f t="shared" si="97"/>
        <v>Легкая</v>
      </c>
      <c r="C88" s="258" t="str">
        <f t="shared" si="97"/>
        <v>ЖМ</v>
      </c>
      <c r="D88" s="223" t="str">
        <f t="shared" si="97"/>
        <v>Жим лежа</v>
      </c>
      <c r="E88" s="291">
        <f t="shared" si="97"/>
        <v>1</v>
      </c>
      <c r="F88" s="292" t="str">
        <f t="shared" si="97"/>
        <v/>
      </c>
      <c r="G88" s="293">
        <f t="shared" si="98"/>
        <v>50</v>
      </c>
      <c r="H88" s="238">
        <v>5</v>
      </c>
      <c r="I88" s="238">
        <v>5</v>
      </c>
      <c r="J88" s="294">
        <v>0.35</v>
      </c>
      <c r="K88" s="293" t="str">
        <f t="shared" si="99"/>
        <v/>
      </c>
      <c r="L88" s="238"/>
      <c r="M88" s="238"/>
      <c r="N88" s="294"/>
      <c r="O88" s="293" t="str">
        <f t="shared" si="100"/>
        <v/>
      </c>
      <c r="P88" s="238"/>
      <c r="Q88" s="238"/>
      <c r="R88" s="294"/>
      <c r="S88" s="293" t="str">
        <f t="shared" si="101"/>
        <v/>
      </c>
      <c r="T88" s="238"/>
      <c r="U88" s="238"/>
      <c r="V88" s="294"/>
      <c r="W88" s="293" t="str">
        <f t="shared" si="102"/>
        <v/>
      </c>
      <c r="X88" s="238"/>
      <c r="Y88" s="238"/>
      <c r="Z88" s="294"/>
      <c r="AA88" s="293" t="str">
        <f t="shared" si="103"/>
        <v/>
      </c>
      <c r="AB88" s="238"/>
      <c r="AC88" s="238"/>
      <c r="AD88" s="294"/>
      <c r="AE88" s="239">
        <f t="shared" si="104"/>
        <v>1250</v>
      </c>
      <c r="AF88" s="295">
        <f t="shared" si="68"/>
        <v>50</v>
      </c>
      <c r="AG88" s="296">
        <f t="shared" si="105"/>
        <v>0.35536602700781811</v>
      </c>
      <c r="AH88" s="217">
        <f t="shared" si="106"/>
        <v>140.69999999999999</v>
      </c>
      <c r="AI88" s="237">
        <f xml:space="preserve"> ( IF(ISNUMBER(G88), VLOOKUP(G88/$AH88,F!$A1:$B101,2,1)*G88*$H88*$I88,0)+IF(ISNUMBER(K88), VLOOKUP(K88/$AH88,F!$A1:$B101,2,1)*K88*$L88*$M88,0)+IF(ISNUMBER(O88), VLOOKUP(O88/$AH88,F!$A1:$B101,2,1)*O88*$P88*$Q88,0)+IF(ISNUMBER(S88), VLOOKUP(S88/$AH88,F!$A1:$B101,2,1)*S88*$T88*$U88,0)+IF(ISNUMBER(W88), VLOOKUP(W88/$AH88,F!$A1:$B101,2,1)*W88*$X88*$Y88,0)+IF(ISNUMBER(AA88), VLOOKUP(AA88/$AH88,F!$A1:$B101,2,1)*AA88*$AB88*$AC88,0))*IF(ISNUMBER(F88),F88,1)*IF(ISNUMBER(E88),E88,1)</f>
        <v>275</v>
      </c>
      <c r="AJ88" s="297">
        <f t="shared" si="107"/>
        <v>25</v>
      </c>
      <c r="AK88" s="298">
        <f>IFERROR(I88*INDEX(F!$P$21:$AB$33, MATCH(G88/$AH88, F!$O$21:$O$33,1), MATCH(E88, F!$P$20:$AB$20,1)), 0 ) +IFERROR( M88*INDEX(F!$P$21:$AB$33, MATCH(K88/$AH88, F!$O$21:$O$33,1), MATCH(E88, F!$P$20:$AB$20,1)),0) +  IFERROR( Q88*INDEX(F!$P$21:$AB$33, MATCH(O88/$AH88, F!$O$21:$O$33,1), MATCH(E88, F!$P$20:$AB$20,1)), 0) + IFERROR( U88*INDEX(F!$P$21:$AB$33, MATCH(S88/$AH88, F!$O$21:$O$33,1), MATCH(E88, F!$P$20:$AB$20,1)),0)  + IFERROR(Y88*INDEX(F!$P$21:$AB$33, MATCH(W88/$AH88, F!$O$21:$O$33,1), MATCH(E88, F!$P$20:$AB$20,1)),0)  + IFERROR( AC88*INDEX(F!$P$21:$AB$33, MATCH(AA88/$AH88, F!$O$21:$O$33,1), MATCH(E88, F!$P$20:$AB$20,1)),)</f>
        <v>10</v>
      </c>
      <c r="AL88" s="1031"/>
      <c r="AM88" s="10"/>
      <c r="AN88" s="10"/>
      <c r="AO88" s="10"/>
    </row>
    <row r="89" spans="1:41" ht="15" customHeight="1" x14ac:dyDescent="0.25">
      <c r="A89" s="1022"/>
      <c r="B89" s="243" t="str">
        <f t="shared" si="97"/>
        <v>Легкая</v>
      </c>
      <c r="C89" s="256" t="str">
        <f t="shared" si="97"/>
        <v>ОФП</v>
      </c>
      <c r="D89" s="224" t="str">
        <f t="shared" si="97"/>
        <v>Наклоны</v>
      </c>
      <c r="E89" s="291">
        <f t="shared" si="97"/>
        <v>0.8</v>
      </c>
      <c r="F89" s="299" t="str">
        <f t="shared" si="97"/>
        <v/>
      </c>
      <c r="G89" s="300">
        <f t="shared" si="98"/>
        <v>30</v>
      </c>
      <c r="H89" s="301">
        <v>6</v>
      </c>
      <c r="I89" s="301">
        <v>4</v>
      </c>
      <c r="J89" s="302">
        <v>0.3</v>
      </c>
      <c r="K89" s="300" t="str">
        <f t="shared" si="99"/>
        <v/>
      </c>
      <c r="L89" s="301"/>
      <c r="M89" s="301"/>
      <c r="N89" s="302"/>
      <c r="O89" s="300" t="str">
        <f t="shared" si="100"/>
        <v/>
      </c>
      <c r="P89" s="301"/>
      <c r="Q89" s="301"/>
      <c r="R89" s="302"/>
      <c r="S89" s="300" t="str">
        <f t="shared" si="101"/>
        <v/>
      </c>
      <c r="T89" s="301"/>
      <c r="U89" s="301"/>
      <c r="V89" s="302"/>
      <c r="W89" s="300" t="str">
        <f t="shared" si="102"/>
        <v/>
      </c>
      <c r="X89" s="301"/>
      <c r="Y89" s="301"/>
      <c r="Z89" s="302"/>
      <c r="AA89" s="300" t="str">
        <f t="shared" si="103"/>
        <v/>
      </c>
      <c r="AB89" s="301"/>
      <c r="AC89" s="301"/>
      <c r="AD89" s="302"/>
      <c r="AE89" s="285">
        <f t="shared" si="104"/>
        <v>720</v>
      </c>
      <c r="AF89" s="286">
        <f t="shared" si="68"/>
        <v>30</v>
      </c>
      <c r="AG89" s="287">
        <f t="shared" si="105"/>
        <v>0.31013762357045932</v>
      </c>
      <c r="AH89" s="217">
        <f t="shared" si="106"/>
        <v>96.731250000000017</v>
      </c>
      <c r="AI89" s="303">
        <f xml:space="preserve"> ( IF(ISNUMBER(G89), VLOOKUP(G89/$AH89,F!$A1:$B101,2,1)*G89*$H89*$I89,0)+IF(ISNUMBER(K89), VLOOKUP(K89/$AH89,F!$A1:$B101,2,1)*K89*$L89*$M89,0)+IF(ISNUMBER(O89), VLOOKUP(O89/$AH89,F!$A1:$B101,2,1)*O89*$P89*$Q89,0)+IF(ISNUMBER(S89), VLOOKUP(S89/$AH89,F!$A1:$B101,2,1)*S89*$T89*$U89,0)+IF(ISNUMBER(W89), VLOOKUP(W89/$AH89,F!$A1:$B101,2,1)*W89*$X89*$Y89,0)+IF(ISNUMBER(AA89), VLOOKUP(AA89/$AH89,F!$A1:$B101,2,1)*AA89*$AB89*$AC89,0))*IF(ISNUMBER(F89),F89,1)*IF(ISNUMBER(E89),E89,1)</f>
        <v>80.640000000000015</v>
      </c>
      <c r="AJ89" s="304">
        <f t="shared" si="107"/>
        <v>24</v>
      </c>
      <c r="AK89" s="305">
        <f>IFERROR(I89*INDEX(F!$P$21:$AB$33, MATCH(G89/$AH89, F!$O$21:$O$33,1), MATCH(E89, F!$P$20:$AB$20,1)), 0 ) +IFERROR( M89*INDEX(F!$P$21:$AB$33, MATCH(K89/$AH89, F!$O$21:$O$33,1), MATCH(E89, F!$P$20:$AB$20,1)),0) +  IFERROR( Q89*INDEX(F!$P$21:$AB$33, MATCH(O89/$AH89, F!$O$21:$O$33,1), MATCH(E89, F!$P$20:$AB$20,1)), 0) + IFERROR( U89*INDEX(F!$P$21:$AB$33, MATCH(S89/$AH89, F!$O$21:$O$33,1), MATCH(E89, F!$P$20:$AB$20,1)),0)  + IFERROR(Y89*INDEX(F!$P$21:$AB$33, MATCH(W89/$AH89, F!$O$21:$O$33,1), MATCH(E89, F!$P$20:$AB$20,1)),0)  + IFERROR( AC89*INDEX(F!$P$21:$AB$33, MATCH(AA89/$AH89, F!$O$21:$O$33,1), MATCH(E89, F!$P$20:$AB$20,1)),)</f>
        <v>7.2</v>
      </c>
      <c r="AL89" s="1031"/>
      <c r="AM89" s="10"/>
      <c r="AN89" s="10"/>
      <c r="AO89" s="10"/>
    </row>
    <row r="90" spans="1:41" x14ac:dyDescent="0.25">
      <c r="A90" s="1022"/>
      <c r="B90" s="244" t="str">
        <f t="shared" si="97"/>
        <v>Легкая</v>
      </c>
      <c r="C90" s="255" t="str">
        <f t="shared" si="97"/>
        <v>ЖМ</v>
      </c>
      <c r="D90" s="223" t="str">
        <f t="shared" si="97"/>
        <v>Жим лежа</v>
      </c>
      <c r="E90" s="291">
        <f t="shared" si="97"/>
        <v>1</v>
      </c>
      <c r="F90" s="306" t="str">
        <f t="shared" si="97"/>
        <v/>
      </c>
      <c r="G90" s="293">
        <f t="shared" si="98"/>
        <v>70</v>
      </c>
      <c r="H90" s="238">
        <v>5</v>
      </c>
      <c r="I90" s="238">
        <v>5</v>
      </c>
      <c r="J90" s="294">
        <v>0.5</v>
      </c>
      <c r="K90" s="293" t="str">
        <f t="shared" si="99"/>
        <v/>
      </c>
      <c r="L90" s="238"/>
      <c r="M90" s="238"/>
      <c r="N90" s="294"/>
      <c r="O90" s="293" t="str">
        <f t="shared" si="100"/>
        <v/>
      </c>
      <c r="P90" s="238"/>
      <c r="Q90" s="238"/>
      <c r="R90" s="294"/>
      <c r="S90" s="293" t="str">
        <f t="shared" si="101"/>
        <v/>
      </c>
      <c r="T90" s="238"/>
      <c r="U90" s="238"/>
      <c r="V90" s="294"/>
      <c r="W90" s="293" t="str">
        <f t="shared" si="102"/>
        <v/>
      </c>
      <c r="X90" s="238"/>
      <c r="Y90" s="238"/>
      <c r="Z90" s="294"/>
      <c r="AA90" s="293" t="str">
        <f t="shared" si="103"/>
        <v/>
      </c>
      <c r="AB90" s="238"/>
      <c r="AC90" s="238"/>
      <c r="AD90" s="294"/>
      <c r="AE90" s="239">
        <f t="shared" si="104"/>
        <v>1750</v>
      </c>
      <c r="AF90" s="295">
        <f t="shared" si="68"/>
        <v>70</v>
      </c>
      <c r="AG90" s="296">
        <f t="shared" si="105"/>
        <v>0.49751243781094534</v>
      </c>
      <c r="AH90" s="217">
        <f t="shared" si="106"/>
        <v>140.69999999999999</v>
      </c>
      <c r="AI90" s="237">
        <f xml:space="preserve"> ( IF(ISNUMBER(G90), VLOOKUP(G90/$AH90,F!$A1:$B101,2,1)*G90*$H90*$I90,0)+IF(ISNUMBER(K90), VLOOKUP(K90/$AH90,F!$A1:$B101,2,1)*K90*$L90*$M90,0)+IF(ISNUMBER(O90), VLOOKUP(O90/$AH90,F!$A1:$B101,2,1)*O90*$P90*$Q90,0)+IF(ISNUMBER(S90), VLOOKUP(S90/$AH90,F!$A1:$B101,2,1)*S90*$T90*$U90,0)+IF(ISNUMBER(W90), VLOOKUP(W90/$AH90,F!$A1:$B101,2,1)*W90*$X90*$Y90,0)+IF(ISNUMBER(AA90), VLOOKUP(AA90/$AH90,F!$A1:$B101,2,1)*AA90*$AB90*$AC90,0))*IF(ISNUMBER(F90),F90,1)*IF(ISNUMBER(E90),E90,1)</f>
        <v>840</v>
      </c>
      <c r="AJ90" s="297">
        <f>H90*I90+L90*M90+P90*Q90+T90*U90+X90*Y90+AB90*AC90</f>
        <v>25</v>
      </c>
      <c r="AK90" s="298">
        <f>IFERROR(I90*INDEX(F!$P$21:$AB$33, MATCH(G90/$AH90, F!$O$21:$O$33,1), MATCH(E90, F!$P$20:$AB$20,1)), 0 ) +IFERROR( M90*INDEX(F!$P$21:$AB$33, MATCH(K90/$AH90, F!$O$21:$O$33,1), MATCH(E90, F!$P$20:$AB$20,1)),0) +  IFERROR( Q90*INDEX(F!$P$21:$AB$33, MATCH(O90/$AH90, F!$O$21:$O$33,1), MATCH(E90, F!$P$20:$AB$20,1)), 0) + IFERROR( U90*INDEX(F!$P$21:$AB$33, MATCH(S90/$AH90, F!$O$21:$O$33,1), MATCH(E90, F!$P$20:$AB$20,1)),0)  + IFERROR(Y90*INDEX(F!$P$21:$AB$33, MATCH(W90/$AH90, F!$O$21:$O$33,1), MATCH(E90, F!$P$20:$AB$20,1)),0)  + IFERROR( AC90*INDEX(F!$P$21:$AB$33, MATCH(AA90/$AH90, F!$O$21:$O$33,1), MATCH(E90, F!$P$20:$AB$20,1)),)</f>
        <v>10</v>
      </c>
      <c r="AL90" s="1031"/>
      <c r="AM90" s="10"/>
      <c r="AN90" s="10"/>
      <c r="AO90" s="10"/>
    </row>
    <row r="91" spans="1:41" hidden="1" x14ac:dyDescent="0.25">
      <c r="A91" s="1022"/>
      <c r="B91" s="245" t="str">
        <f t="shared" si="97"/>
        <v/>
      </c>
      <c r="C91" s="257" t="str">
        <f t="shared" si="97"/>
        <v/>
      </c>
      <c r="D91" s="224" t="str">
        <f t="shared" si="97"/>
        <v/>
      </c>
      <c r="E91" s="291" t="str">
        <f t="shared" si="97"/>
        <v/>
      </c>
      <c r="F91" s="307" t="str">
        <f t="shared" si="97"/>
        <v/>
      </c>
      <c r="G91" s="300" t="str">
        <f t="shared" si="98"/>
        <v/>
      </c>
      <c r="H91" s="301"/>
      <c r="I91" s="301"/>
      <c r="J91" s="302"/>
      <c r="K91" s="300" t="str">
        <f t="shared" si="99"/>
        <v/>
      </c>
      <c r="L91" s="301"/>
      <c r="M91" s="301"/>
      <c r="N91" s="302"/>
      <c r="O91" s="300" t="str">
        <f t="shared" si="100"/>
        <v/>
      </c>
      <c r="P91" s="301"/>
      <c r="Q91" s="301"/>
      <c r="R91" s="302"/>
      <c r="S91" s="300" t="str">
        <f t="shared" si="101"/>
        <v/>
      </c>
      <c r="T91" s="301"/>
      <c r="U91" s="301"/>
      <c r="V91" s="302"/>
      <c r="W91" s="300" t="str">
        <f t="shared" si="102"/>
        <v/>
      </c>
      <c r="X91" s="301"/>
      <c r="Y91" s="301"/>
      <c r="Z91" s="302"/>
      <c r="AA91" s="300" t="str">
        <f t="shared" si="103"/>
        <v/>
      </c>
      <c r="AB91" s="301"/>
      <c r="AC91" s="301"/>
      <c r="AD91" s="302"/>
      <c r="AE91" s="285">
        <f t="shared" si="104"/>
        <v>0</v>
      </c>
      <c r="AF91" s="286">
        <f t="shared" si="68"/>
        <v>0</v>
      </c>
      <c r="AG91" s="287">
        <f t="shared" si="105"/>
        <v>0</v>
      </c>
      <c r="AH91" s="217" t="str">
        <f t="shared" si="106"/>
        <v/>
      </c>
      <c r="AI91" s="303">
        <f xml:space="preserve"> ( IF(ISNUMBER(G91), VLOOKUP(G91/$AH91,F!$A1:$B101,2,1)*G91*$H91*$I91,0)+IF(ISNUMBER(K91), VLOOKUP(K91/$AH91,F!$A1:$B101,2,1)*K91*$L91*$M91,0)+IF(ISNUMBER(O91), VLOOKUP(O91/$AH91,F!$A1:$B101,2,1)*O91*$P91*$Q91,0)+IF(ISNUMBER(S91), VLOOKUP(S91/$AH91,F!$A1:$B101,2,1)*S91*$T91*$U91,0)+IF(ISNUMBER(W91), VLOOKUP(W91/$AH91,F!$A1:$B101,2,1)*W91*$X91*$Y91,0)+IF(ISNUMBER(AA91), VLOOKUP(AA91/$AH91,F!$A1:$B101,2,1)*AA91*$AB91*$AC91,0))*IF(ISNUMBER(F91),F91,1)*IF(ISNUMBER(E91),E91,1)</f>
        <v>0</v>
      </c>
      <c r="AJ91" s="304">
        <f t="shared" ref="AJ91:AJ94" si="108">H91*I91+L91*M91+P91*Q91+T91*U91+X91*Y91+AB91*AC91</f>
        <v>0</v>
      </c>
      <c r="AK91" s="305">
        <f>IFERROR(I91*INDEX(F!$P$21:$AB$33, MATCH(G91/$AH91, F!$O$21:$O$33,1), MATCH(E91, F!$P$20:$AB$20,1)), 0 ) +IFERROR( M91*INDEX(F!$P$21:$AB$33, MATCH(K91/$AH91, F!$O$21:$O$33,1), MATCH(E91, F!$P$20:$AB$20,1)),0) +  IFERROR( Q91*INDEX(F!$P$21:$AB$33, MATCH(O91/$AH91, F!$O$21:$O$33,1), MATCH(E91, F!$P$20:$AB$20,1)), 0) + IFERROR( U91*INDEX(F!$P$21:$AB$33, MATCH(S91/$AH91, F!$O$21:$O$33,1), MATCH(E91, F!$P$20:$AB$20,1)),0)  + IFERROR(Y91*INDEX(F!$P$21:$AB$33, MATCH(W91/$AH91, F!$O$21:$O$33,1), MATCH(E91, F!$P$20:$AB$20,1)),0)  + IFERROR( AC91*INDEX(F!$P$21:$AB$33, MATCH(AA91/$AH91, F!$O$21:$O$33,1), MATCH(E91, F!$P$20:$AB$20,1)),)</f>
        <v>0</v>
      </c>
      <c r="AL91" s="1031"/>
      <c r="AM91" s="10"/>
      <c r="AN91" s="10"/>
      <c r="AO91" s="10"/>
    </row>
    <row r="92" spans="1:41" hidden="1" x14ac:dyDescent="0.25">
      <c r="A92" s="1022"/>
      <c r="B92" s="242" t="str">
        <f t="shared" si="97"/>
        <v/>
      </c>
      <c r="C92" s="258" t="str">
        <f t="shared" si="97"/>
        <v/>
      </c>
      <c r="D92" s="225" t="str">
        <f t="shared" si="97"/>
        <v/>
      </c>
      <c r="E92" s="291" t="str">
        <f t="shared" si="97"/>
        <v/>
      </c>
      <c r="F92" s="308" t="str">
        <f t="shared" si="97"/>
        <v/>
      </c>
      <c r="G92" s="293" t="str">
        <f t="shared" si="98"/>
        <v/>
      </c>
      <c r="H92" s="238"/>
      <c r="I92" s="238"/>
      <c r="J92" s="294"/>
      <c r="K92" s="293" t="str">
        <f t="shared" si="99"/>
        <v/>
      </c>
      <c r="L92" s="238"/>
      <c r="M92" s="238"/>
      <c r="N92" s="294"/>
      <c r="O92" s="293" t="str">
        <f t="shared" si="100"/>
        <v/>
      </c>
      <c r="P92" s="238"/>
      <c r="Q92" s="238"/>
      <c r="R92" s="294"/>
      <c r="S92" s="293" t="str">
        <f t="shared" si="101"/>
        <v/>
      </c>
      <c r="T92" s="238"/>
      <c r="U92" s="238"/>
      <c r="V92" s="294"/>
      <c r="W92" s="293" t="str">
        <f t="shared" si="102"/>
        <v/>
      </c>
      <c r="X92" s="238"/>
      <c r="Y92" s="238"/>
      <c r="Z92" s="294"/>
      <c r="AA92" s="293" t="str">
        <f t="shared" si="103"/>
        <v/>
      </c>
      <c r="AB92" s="238"/>
      <c r="AC92" s="238"/>
      <c r="AD92" s="294"/>
      <c r="AE92" s="239">
        <f t="shared" si="104"/>
        <v>0</v>
      </c>
      <c r="AF92" s="295">
        <f t="shared" si="68"/>
        <v>0</v>
      </c>
      <c r="AG92" s="296">
        <f t="shared" si="105"/>
        <v>0</v>
      </c>
      <c r="AH92" s="217" t="str">
        <f t="shared" si="106"/>
        <v/>
      </c>
      <c r="AI92" s="237">
        <f xml:space="preserve"> ( IF(ISNUMBER(G92), VLOOKUP(G92/$AH92,F!$A1:$B101,2,1)*G92*$H92*$I92,0)+IF(ISNUMBER(K92), VLOOKUP(K92/$AH92,F!$A1:$B101,2,1)*K92*$L92*$M92,0)+IF(ISNUMBER(O92), VLOOKUP(O92/$AH92,F!$A1:$B101,2,1)*O92*$P92*$Q92,0)+IF(ISNUMBER(S92), VLOOKUP(S92/$AH92,F!$A1:$B101,2,1)*S92*$T92*$U92,0)+IF(ISNUMBER(W92), VLOOKUP(W92/$AH92,F!$A1:$B101,2,1)*W92*$X92*$Y92,0)+IF(ISNUMBER(AA92), VLOOKUP(AA92/$AH92,F!$A1:$B101,2,1)*AA92*$AB92*$AC92,0))*IF(ISNUMBER(F92),F92,1)*IF(ISNUMBER(E92),E92,1)</f>
        <v>0</v>
      </c>
      <c r="AJ92" s="309">
        <f t="shared" si="108"/>
        <v>0</v>
      </c>
      <c r="AK92" s="298">
        <f>IFERROR(I92*INDEX(F!$P$21:$AB$33, MATCH(G92/$AH92, F!$O$21:$O$33,1), MATCH(E92, F!$P$20:$AB$20,1)), 0 ) +IFERROR( M92*INDEX(F!$P$21:$AB$33, MATCH(K92/$AH92, F!$O$21:$O$33,1), MATCH(E92, F!$P$20:$AB$20,1)),0) +  IFERROR( Q92*INDEX(F!$P$21:$AB$33, MATCH(O92/$AH92, F!$O$21:$O$33,1), MATCH(E92, F!$P$20:$AB$20,1)), 0) + IFERROR( U92*INDEX(F!$P$21:$AB$33, MATCH(S92/$AH92, F!$O$21:$O$33,1), MATCH(E92, F!$P$20:$AB$20,1)),0)  + IFERROR(Y92*INDEX(F!$P$21:$AB$33, MATCH(W92/$AH92, F!$O$21:$O$33,1), MATCH(E92, F!$P$20:$AB$20,1)),0)  + IFERROR( AC92*INDEX(F!$P$21:$AB$33, MATCH(AA92/$AH92, F!$O$21:$O$33,1), MATCH(E92, F!$P$20:$AB$20,1)),)</f>
        <v>0</v>
      </c>
      <c r="AL92" s="1031"/>
      <c r="AM92" s="10"/>
      <c r="AN92" s="10"/>
      <c r="AO92" s="10"/>
    </row>
    <row r="93" spans="1:41" hidden="1" x14ac:dyDescent="0.25">
      <c r="A93" s="1022"/>
      <c r="B93" s="243" t="str">
        <f t="shared" si="97"/>
        <v/>
      </c>
      <c r="C93" s="256" t="str">
        <f t="shared" si="97"/>
        <v/>
      </c>
      <c r="D93" s="214" t="str">
        <f t="shared" si="97"/>
        <v/>
      </c>
      <c r="E93" s="291" t="str">
        <f t="shared" si="97"/>
        <v/>
      </c>
      <c r="F93" s="307" t="str">
        <f t="shared" si="97"/>
        <v/>
      </c>
      <c r="G93" s="300" t="str">
        <f t="shared" si="98"/>
        <v/>
      </c>
      <c r="H93" s="301"/>
      <c r="I93" s="301"/>
      <c r="J93" s="302"/>
      <c r="K93" s="300" t="str">
        <f t="shared" si="99"/>
        <v/>
      </c>
      <c r="L93" s="301"/>
      <c r="M93" s="301"/>
      <c r="N93" s="302"/>
      <c r="O93" s="300" t="str">
        <f t="shared" si="100"/>
        <v/>
      </c>
      <c r="P93" s="301"/>
      <c r="Q93" s="301"/>
      <c r="R93" s="302"/>
      <c r="S93" s="300" t="str">
        <f t="shared" si="101"/>
        <v/>
      </c>
      <c r="T93" s="301"/>
      <c r="U93" s="301"/>
      <c r="V93" s="302"/>
      <c r="W93" s="300" t="str">
        <f t="shared" si="102"/>
        <v/>
      </c>
      <c r="X93" s="301"/>
      <c r="Y93" s="301"/>
      <c r="Z93" s="302"/>
      <c r="AA93" s="300" t="str">
        <f t="shared" si="103"/>
        <v/>
      </c>
      <c r="AB93" s="301"/>
      <c r="AC93" s="301"/>
      <c r="AD93" s="302"/>
      <c r="AE93" s="285">
        <f t="shared" si="104"/>
        <v>0</v>
      </c>
      <c r="AF93" s="286">
        <f t="shared" si="68"/>
        <v>0</v>
      </c>
      <c r="AG93" s="287">
        <f t="shared" si="105"/>
        <v>0</v>
      </c>
      <c r="AH93" s="217" t="str">
        <f t="shared" si="106"/>
        <v/>
      </c>
      <c r="AI93" s="310">
        <f xml:space="preserve"> ( IF(ISNUMBER(G93), VLOOKUP(G93/$AH93,F!$A1:$B101,2,1)*G93*$H93*$I93,0)+IF(ISNUMBER(K93), VLOOKUP(K93/$AH93,F!$A1:$B101,2,1)*K93*$L93*$M93,0)+IF(ISNUMBER(O93), VLOOKUP(O93/$AH93,F!$A1:$B101,2,1)*O93*$P93*$Q93,0)+IF(ISNUMBER(S93), VLOOKUP(S93/$AH93,F!$A1:$B101,2,1)*S93*$T93*$U93,0)+IF(ISNUMBER(W93), VLOOKUP(W93/$AH93,F!$A1:$B101,2,1)*W93*$X93*$Y93,0)+IF(ISNUMBER(AA93), VLOOKUP(AA93/$AH93,F!$A1:$B101,2,1)*AA93*$AB93*$AC93,0))*IF(ISNUMBER(F93),F93,1)*IF(ISNUMBER(E93),E93,1)</f>
        <v>0</v>
      </c>
      <c r="AJ93" s="311">
        <f t="shared" si="108"/>
        <v>0</v>
      </c>
      <c r="AK93" s="312">
        <f>IFERROR(I93*INDEX(F!$P$21:$AB$33, MATCH(G93/$AH93, F!$O$21:$O$33,1), MATCH(E93, F!$P$20:$AB$20,1)), 0 ) +IFERROR( M93*INDEX(F!$P$21:$AB$33, MATCH(K93/$AH93, F!$O$21:$O$33,1), MATCH(E93, F!$P$20:$AB$20,1)),0) +  IFERROR( Q93*INDEX(F!$P$21:$AB$33, MATCH(O93/$AH93, F!$O$21:$O$33,1), MATCH(E93, F!$P$20:$AB$20,1)), 0) + IFERROR( U93*INDEX(F!$P$21:$AB$33, MATCH(S93/$AH93, F!$O$21:$O$33,1), MATCH(E93, F!$P$20:$AB$20,1)),0)  + IFERROR(Y93*INDEX(F!$P$21:$AB$33, MATCH(W93/$AH93, F!$O$21:$O$33,1), MATCH(E93, F!$P$20:$AB$20,1)),0)  + IFERROR( AC93*INDEX(F!$P$21:$AB$33, MATCH(AA93/$AH93, F!$O$21:$O$33,1), MATCH(E93, F!$P$20:$AB$20,1)),)</f>
        <v>0</v>
      </c>
      <c r="AL93" s="1031"/>
      <c r="AM93" s="10"/>
      <c r="AN93" s="10"/>
      <c r="AO93" s="10"/>
    </row>
    <row r="94" spans="1:41" hidden="1" x14ac:dyDescent="0.25">
      <c r="A94" s="1022"/>
      <c r="B94" s="242" t="str">
        <f t="shared" si="97"/>
        <v/>
      </c>
      <c r="C94" s="258" t="str">
        <f t="shared" si="97"/>
        <v/>
      </c>
      <c r="D94" s="226" t="str">
        <f t="shared" si="97"/>
        <v/>
      </c>
      <c r="E94" s="291" t="str">
        <f t="shared" si="97"/>
        <v/>
      </c>
      <c r="F94" s="313" t="str">
        <f t="shared" si="97"/>
        <v/>
      </c>
      <c r="G94" s="293" t="str">
        <f t="shared" si="98"/>
        <v/>
      </c>
      <c r="H94" s="238"/>
      <c r="I94" s="238"/>
      <c r="J94" s="294"/>
      <c r="K94" s="293" t="str">
        <f t="shared" si="99"/>
        <v/>
      </c>
      <c r="L94" s="238"/>
      <c r="M94" s="238"/>
      <c r="N94" s="294"/>
      <c r="O94" s="293" t="str">
        <f t="shared" si="100"/>
        <v/>
      </c>
      <c r="P94" s="238"/>
      <c r="Q94" s="238"/>
      <c r="R94" s="294"/>
      <c r="S94" s="293" t="str">
        <f t="shared" si="101"/>
        <v/>
      </c>
      <c r="T94" s="238"/>
      <c r="U94" s="238"/>
      <c r="V94" s="294"/>
      <c r="W94" s="293" t="str">
        <f t="shared" si="102"/>
        <v/>
      </c>
      <c r="X94" s="238"/>
      <c r="Y94" s="238"/>
      <c r="Z94" s="294"/>
      <c r="AA94" s="293" t="str">
        <f t="shared" si="103"/>
        <v/>
      </c>
      <c r="AB94" s="238"/>
      <c r="AC94" s="238"/>
      <c r="AD94" s="294"/>
      <c r="AE94" s="239">
        <f t="shared" si="104"/>
        <v>0</v>
      </c>
      <c r="AF94" s="314">
        <f t="shared" si="68"/>
        <v>0</v>
      </c>
      <c r="AG94" s="315">
        <f t="shared" si="105"/>
        <v>0</v>
      </c>
      <c r="AH94" s="217" t="str">
        <f t="shared" si="106"/>
        <v/>
      </c>
      <c r="AI94" s="316">
        <f xml:space="preserve"> ( IF(ISNUMBER(G94), VLOOKUP(G94/$AH94,F!$A1:$B101,2,1)*G94*$H94*$I94,0)+IF(ISNUMBER(K94), VLOOKUP(K94/$AH94,F!$A1:$B101,2,1)*K94*$L94*$M94,0)+IF(ISNUMBER(O94), VLOOKUP(O94/$AH94,F!$A1:$B101,2,1)*O94*$P94*$Q94,0)+IF(ISNUMBER(S94), VLOOKUP(S94/$AH94,F!$A1:$B101,2,1)*S94*$T94*$U94,0)+IF(ISNUMBER(W94), VLOOKUP(W94/$AH94,F!$A1:$B101,2,1)*W94*$X94*$Y94,0)+IF(ISNUMBER(AA94), VLOOKUP(AA94/$AH94,F!$A1:$B101,2,1)*AA94*$AB94*$AC94,0))*IF(ISNUMBER(F94),F94,1)*IF(ISNUMBER(E94),E94,1)</f>
        <v>0</v>
      </c>
      <c r="AJ94" s="317">
        <f t="shared" si="108"/>
        <v>0</v>
      </c>
      <c r="AK94" s="318">
        <f>IFERROR(I94*INDEX(F!$P$21:$AB$33, MATCH(G94/$AH94, F!$O$21:$O$33,1), MATCH(E94, F!$P$20:$AB$20,1)), 0 ) +IFERROR( M94*INDEX(F!$P$21:$AB$33, MATCH(K94/$AH94, F!$O$21:$O$33,1), MATCH(E94, F!$P$20:$AB$20,1)),0) +  IFERROR( Q94*INDEX(F!$P$21:$AB$33, MATCH(O94/$AH94, F!$O$21:$O$33,1), MATCH(E94, F!$P$20:$AB$20,1)), 0) + IFERROR( U94*INDEX(F!$P$21:$AB$33, MATCH(S94/$AH94, F!$O$21:$O$33,1), MATCH(E94, F!$P$20:$AB$20,1)),0)  + IFERROR(Y94*INDEX(F!$P$21:$AB$33, MATCH(W94/$AH94, F!$O$21:$O$33,1), MATCH(E94, F!$P$20:$AB$20,1)),0)  + IFERROR( AC94*INDEX(F!$P$21:$AB$33, MATCH(AA94/$AH94, F!$O$21:$O$33,1), MATCH(E94, F!$P$20:$AB$20,1)),)</f>
        <v>0</v>
      </c>
      <c r="AL94" s="1031"/>
      <c r="AM94" s="10"/>
      <c r="AN94" s="10"/>
      <c r="AO94" s="10"/>
    </row>
    <row r="95" spans="1:41" ht="15.75" thickBot="1" x14ac:dyDescent="0.3">
      <c r="A95" s="1023"/>
      <c r="B95" s="246"/>
      <c r="C95" s="259"/>
      <c r="D95" s="227"/>
      <c r="E95" s="352">
        <f>ROUND(IFERROR(SUMPRODUCT(AJ87:AJ94,E87:E94)/AJ95,0),3)</f>
        <v>0.98699999999999999</v>
      </c>
      <c r="F95" s="388"/>
      <c r="G95" s="319"/>
      <c r="H95" s="320"/>
      <c r="I95" s="320"/>
      <c r="J95" s="321"/>
      <c r="K95" s="319"/>
      <c r="L95" s="320"/>
      <c r="M95" s="320"/>
      <c r="N95" s="321"/>
      <c r="O95" s="319"/>
      <c r="P95" s="320"/>
      <c r="Q95" s="320"/>
      <c r="R95" s="321"/>
      <c r="S95" s="319"/>
      <c r="T95" s="320"/>
      <c r="U95" s="320"/>
      <c r="V95" s="321"/>
      <c r="W95" s="319"/>
      <c r="X95" s="320"/>
      <c r="Y95" s="320"/>
      <c r="Z95" s="321"/>
      <c r="AA95" s="319"/>
      <c r="AB95" s="320"/>
      <c r="AC95" s="320"/>
      <c r="AD95" s="321"/>
      <c r="AE95" s="357">
        <f>SUM(AE87:AE94)</f>
        <v>5460</v>
      </c>
      <c r="AF95" s="358">
        <f t="shared" si="68"/>
        <v>59.347826086956523</v>
      </c>
      <c r="AG95" s="391">
        <f>IFERROR(  SUMPRODUCT(AG87:AG94,AJ87:AJ94)/AJ95,0)</f>
        <v>0.43028434900595836</v>
      </c>
      <c r="AH95" s="359"/>
      <c r="AI95" s="360">
        <f>SUM(AI87:AI94)</f>
        <v>2681.7200000000003</v>
      </c>
      <c r="AJ95" s="360">
        <f>SUM(AJ87:AJ94)</f>
        <v>92</v>
      </c>
      <c r="AK95" s="361">
        <f>IF(SUM(AK87:AK94)=0,TIME(,0,),TIME(,SUM(AK87:AK94)+F!$V$37,))</f>
        <v>4.7222222222222221E-2</v>
      </c>
      <c r="AL95" s="1032"/>
      <c r="AM95" s="10"/>
      <c r="AN95" s="10"/>
      <c r="AO95" s="10"/>
    </row>
    <row r="96" spans="1:41" hidden="1" x14ac:dyDescent="0.25">
      <c r="A96" s="213">
        <f>A97</f>
        <v>43793</v>
      </c>
      <c r="B96" s="247" t="str">
        <f t="shared" ref="B96:F103" si="109">IF(B40="","",B40)</f>
        <v/>
      </c>
      <c r="C96" s="260" t="str">
        <f t="shared" si="109"/>
        <v/>
      </c>
      <c r="D96" s="228" t="str">
        <f t="shared" si="109"/>
        <v/>
      </c>
      <c r="E96" s="280" t="str">
        <f t="shared" si="109"/>
        <v/>
      </c>
      <c r="F96" s="322" t="str">
        <f t="shared" si="109"/>
        <v/>
      </c>
      <c r="G96" s="323" t="str">
        <f t="shared" ref="G96:G103" si="110">IF(J96&lt;&gt;0, IFERROR(IF( $F96=2,  MROUND($AH96*J96,1),    IF( OR($F96="",$F96=1),   MROUND($AH96*J96,2.5),  MROUND($AH96*J96, 0.1))), "" ), "")</f>
        <v/>
      </c>
      <c r="H96" s="324"/>
      <c r="I96" s="324"/>
      <c r="J96" s="325"/>
      <c r="K96" s="323" t="str">
        <f t="shared" ref="K96:K103" si="111">IF(N96&lt;&gt;0, IFERROR(IF( $F96=2,  MROUND($AH96*N96,1),    IF( OR($F96="",$F96=1),   MROUND($AH96*N96,2.5),  MROUND($AH96*N96, 0.1))), "" ), "")</f>
        <v/>
      </c>
      <c r="L96" s="324"/>
      <c r="M96" s="324"/>
      <c r="N96" s="325"/>
      <c r="O96" s="323" t="str">
        <f t="shared" ref="O96:O103" si="112">IF(R96&lt;&gt;0, IFERROR(IF( $F96=2,  MROUND($AH96*R96,1),    IF( OR($F96="",$F96=1),   MROUND($AH96*R96,2.5),  MROUND($AH96*R96, 0.1))), "" ), "")</f>
        <v/>
      </c>
      <c r="P96" s="324"/>
      <c r="Q96" s="324"/>
      <c r="R96" s="325"/>
      <c r="S96" s="323" t="str">
        <f t="shared" ref="S96:S103" si="113">IF(V96&lt;&gt;0, IFERROR(IF( $F96=2,  MROUND($AH96*V96,1),    IF( OR($F96="",$F96=1),   MROUND($AH96*V96,2.5),  MROUND($AH96*V96, 0.1))), "" ), "")</f>
        <v/>
      </c>
      <c r="T96" s="324"/>
      <c r="U96" s="324"/>
      <c r="V96" s="325"/>
      <c r="W96" s="323" t="str">
        <f t="shared" ref="W96:W103" si="114">IF(Z96&lt;&gt;0, IFERROR(IF( $F96=2,  MROUND($AH96*Z96,1),    IF( OR($F96="",$F96=1),   MROUND($AH96*Z96,2.5),  MROUND($AH96*Z96, 0.1))), "" ), "")</f>
        <v/>
      </c>
      <c r="X96" s="324"/>
      <c r="Y96" s="324"/>
      <c r="Z96" s="325"/>
      <c r="AA96" s="323" t="str">
        <f t="shared" ref="AA96:AA103" si="115">IF(AD96&lt;&gt;0, IFERROR(IF( $F96=2,  MROUND($AH96*AD96,1),    IF( OR($F96="",$F96=1),   MROUND($AH96*AD96,2.5),  MROUND($AH96*AD96, 0.1))), "" ), "")</f>
        <v/>
      </c>
      <c r="AB96" s="324"/>
      <c r="AC96" s="324"/>
      <c r="AD96" s="325"/>
      <c r="AE96" s="326">
        <f t="shared" ref="AE96:AE103" si="116">(IF(ISNUMBER(G96),G96,0)*H96*I96+IF(ISNUMBER(K96),K96,1)*L96*M96+IF(ISNUMBER(O96),O96,1)*P96*Q96+IF(ISNUMBER(S96),S96,1)*T96*U96+IF(ISNUMBER(W96),W96,1)*X96*Y96+IF(ISNUMBER(AA96),AA96,1)*AB96*AC96)*IF(ISNUMBER(F96),F96,1)</f>
        <v>0</v>
      </c>
      <c r="AF96" s="327">
        <f t="shared" si="68"/>
        <v>0</v>
      </c>
      <c r="AG96" s="328">
        <f t="shared" ref="AG96:AG103" si="117">IFERROR((AF96/(AH96*IF(ISNUMBER(F96),F96,1))),0)</f>
        <v>0</v>
      </c>
      <c r="AH96" s="216" t="str">
        <f t="shared" ref="AH96:AH103" si="118">IF(ISNUMBER(AH40), AH40+(AH40*$AH$58),"")</f>
        <v/>
      </c>
      <c r="AI96" s="329">
        <f xml:space="preserve"> ( IF(ISNUMBER(G96), VLOOKUP(G96/$AH96,F!$A1:$B101,2,1)*G96*$H96*$I96,0)+IF(ISNUMBER(K96), VLOOKUP(K96/$AH96,F!$A1:$B101,2,1)*K96*$L96*$M96,0)+IF(ISNUMBER(O96), VLOOKUP(O96/$AH96,F!$A1:$B101,2,1)*O96*$P96*$Q96,0)+IF(ISNUMBER(S96), VLOOKUP(S96/$AH96,F!$A1:$B101,2,1)*S96*$T96*$U96,0)+IF(ISNUMBER(W96), VLOOKUP(W96/$AH96,F!$A1:$B101,2,1)*W96*$X96*$Y96,0)+IF(ISNUMBER(AA96), VLOOKUP(AA96/$AH96,F!$A1:$B101,2,1)*AA96*$AB96*$AC96,0))*IF(ISNUMBER(F96),F96,1)*IF(ISNUMBER(E96),E96,1)</f>
        <v>0</v>
      </c>
      <c r="AJ96" s="330">
        <f t="shared" ref="AJ96:AJ98" si="119">H96*I96+L96*M96+P96*Q96+T96*U96+X96*Y96+AB96*AC96</f>
        <v>0</v>
      </c>
      <c r="AK96" s="331">
        <f>IFERROR(I96*INDEX(F!$P$21:$AB$33, MATCH(G96/$AH96, F!$O$21:$O$33,1), MATCH(E96, F!$P$20:$AB$20,1)), 0 ) +IFERROR( M96*INDEX(F!$P$21:$AB$33, MATCH(K96/$AH96, F!$O$21:$O$33,1), MATCH(E96, F!$P$20:$AB$20,1)),0) +  IFERROR( Q96*INDEX(F!$P$21:$AB$33, MATCH(O96/$AH96, F!$O$21:$O$33,1), MATCH(E96, F!$P$20:$AB$20,1)), 0) + IFERROR( U96*INDEX(F!$P$21:$AB$33, MATCH(S96/$AH96, F!$O$21:$O$33,1), MATCH(E96, F!$P$20:$AB$20,1)),0)  + IFERROR(Y96*INDEX(F!$P$21:$AB$33, MATCH(W96/$AH96, F!$O$21:$O$33,1), MATCH(E96, F!$P$20:$AB$20,1)),0)  + IFERROR( AC96*INDEX(F!$P$21:$AB$33, MATCH(AA96/$AH96, F!$O$21:$O$33,1), MATCH(E96, F!$P$20:$AB$20,1)),)</f>
        <v>0</v>
      </c>
      <c r="AL96" s="1033"/>
      <c r="AM96" s="10"/>
      <c r="AN96" s="10"/>
      <c r="AO96" s="10"/>
    </row>
    <row r="97" spans="1:41" ht="15.75" hidden="1" customHeight="1" x14ac:dyDescent="0.25">
      <c r="A97" s="1021">
        <f>A41+A2</f>
        <v>43793</v>
      </c>
      <c r="B97" s="248" t="str">
        <f t="shared" si="109"/>
        <v/>
      </c>
      <c r="C97" s="261" t="str">
        <f t="shared" si="109"/>
        <v/>
      </c>
      <c r="D97" s="229" t="str">
        <f t="shared" si="109"/>
        <v/>
      </c>
      <c r="E97" s="291" t="str">
        <f t="shared" si="109"/>
        <v/>
      </c>
      <c r="F97" s="332" t="str">
        <f t="shared" si="109"/>
        <v/>
      </c>
      <c r="G97" s="333" t="str">
        <f t="shared" si="110"/>
        <v/>
      </c>
      <c r="H97" s="334"/>
      <c r="I97" s="334"/>
      <c r="J97" s="335"/>
      <c r="K97" s="333" t="str">
        <f t="shared" si="111"/>
        <v/>
      </c>
      <c r="L97" s="334"/>
      <c r="M97" s="334"/>
      <c r="N97" s="335"/>
      <c r="O97" s="333" t="str">
        <f t="shared" si="112"/>
        <v/>
      </c>
      <c r="P97" s="334"/>
      <c r="Q97" s="334"/>
      <c r="R97" s="335"/>
      <c r="S97" s="333" t="str">
        <f t="shared" si="113"/>
        <v/>
      </c>
      <c r="T97" s="334"/>
      <c r="U97" s="334"/>
      <c r="V97" s="335"/>
      <c r="W97" s="333" t="str">
        <f t="shared" si="114"/>
        <v/>
      </c>
      <c r="X97" s="334"/>
      <c r="Y97" s="334"/>
      <c r="Z97" s="335"/>
      <c r="AA97" s="333" t="str">
        <f t="shared" si="115"/>
        <v/>
      </c>
      <c r="AB97" s="334"/>
      <c r="AC97" s="334"/>
      <c r="AD97" s="335"/>
      <c r="AE97" s="336">
        <f t="shared" si="116"/>
        <v>0</v>
      </c>
      <c r="AF97" s="337">
        <f t="shared" si="68"/>
        <v>0</v>
      </c>
      <c r="AG97" s="338">
        <f t="shared" si="117"/>
        <v>0</v>
      </c>
      <c r="AH97" s="217" t="str">
        <f t="shared" si="118"/>
        <v/>
      </c>
      <c r="AI97" s="339">
        <f xml:space="preserve"> ( IF(ISNUMBER(G97), VLOOKUP(G97/$AH97,F!$A1:$B101,2,1)*G97*$H97*$I97,0)+IF(ISNUMBER(K97), VLOOKUP(K97/$AH97,F!$A1:$B101,2,1)*K97*$L97*$M97,0)+IF(ISNUMBER(O97), VLOOKUP(O97/$AH97,F!$A1:$B101,2,1)*O97*$P97*$Q97,0)+IF(ISNUMBER(S97), VLOOKUP(S97/$AH97,F!$A1:$B101,2,1)*S97*$T97*$U97,0)+IF(ISNUMBER(W97), VLOOKUP(W97/$AH97,F!$A1:$B101,2,1)*W97*$X97*$Y97,0)+IF(ISNUMBER(AA97), VLOOKUP(AA97/$AH97,F!$A1:$B101,2,1)*AA97*$AB97*$AC97,0))*IF(ISNUMBER(F97),F97,1)*IF(ISNUMBER(E97),E97,1)</f>
        <v>0</v>
      </c>
      <c r="AJ97" s="340">
        <f t="shared" si="119"/>
        <v>0</v>
      </c>
      <c r="AK97" s="341">
        <f>IFERROR(I97*INDEX(F!$P$21:$AB$33, MATCH(G97/$AH97, F!$O$21:$O$33,1), MATCH(E97, F!$P$20:$AB$20,1)), 0 ) +IFERROR( M97*INDEX(F!$P$21:$AB$33, MATCH(K97/$AH97, F!$O$21:$O$33,1), MATCH(E97, F!$P$20:$AB$20,1)),0) +  IFERROR( Q97*INDEX(F!$P$21:$AB$33, MATCH(O97/$AH97, F!$O$21:$O$33,1), MATCH(E97, F!$P$20:$AB$20,1)), 0) + IFERROR( U97*INDEX(F!$P$21:$AB$33, MATCH(S97/$AH97, F!$O$21:$O$33,1), MATCH(E97, F!$P$20:$AB$20,1)),0)  + IFERROR(Y97*INDEX(F!$P$21:$AB$33, MATCH(W97/$AH97, F!$O$21:$O$33,1), MATCH(E97, F!$P$20:$AB$20,1)),0)  + IFERROR( AC97*INDEX(F!$P$21:$AB$33, MATCH(AA97/$AH97, F!$O$21:$O$33,1), MATCH(E97, F!$P$20:$AB$20,1)),)</f>
        <v>0</v>
      </c>
      <c r="AL97" s="1031"/>
      <c r="AM97" s="10"/>
      <c r="AN97" s="10"/>
      <c r="AO97" s="10"/>
    </row>
    <row r="98" spans="1:41" ht="15" hidden="1" customHeight="1" x14ac:dyDescent="0.25">
      <c r="A98" s="1022"/>
      <c r="B98" s="249" t="str">
        <f t="shared" si="109"/>
        <v/>
      </c>
      <c r="C98" s="262" t="str">
        <f t="shared" si="109"/>
        <v/>
      </c>
      <c r="D98" s="230" t="str">
        <f t="shared" si="109"/>
        <v/>
      </c>
      <c r="E98" s="291" t="str">
        <f t="shared" si="109"/>
        <v/>
      </c>
      <c r="F98" s="342" t="str">
        <f t="shared" si="109"/>
        <v/>
      </c>
      <c r="G98" s="343" t="str">
        <f t="shared" si="110"/>
        <v/>
      </c>
      <c r="H98" s="344"/>
      <c r="I98" s="344"/>
      <c r="J98" s="345"/>
      <c r="K98" s="343" t="str">
        <f t="shared" si="111"/>
        <v/>
      </c>
      <c r="L98" s="344"/>
      <c r="M98" s="344"/>
      <c r="N98" s="345"/>
      <c r="O98" s="343" t="str">
        <f t="shared" si="112"/>
        <v/>
      </c>
      <c r="P98" s="344"/>
      <c r="Q98" s="344"/>
      <c r="R98" s="345"/>
      <c r="S98" s="343" t="str">
        <f t="shared" si="113"/>
        <v/>
      </c>
      <c r="T98" s="344"/>
      <c r="U98" s="344"/>
      <c r="V98" s="345"/>
      <c r="W98" s="343" t="str">
        <f t="shared" si="114"/>
        <v/>
      </c>
      <c r="X98" s="344"/>
      <c r="Y98" s="344"/>
      <c r="Z98" s="345"/>
      <c r="AA98" s="343" t="str">
        <f t="shared" si="115"/>
        <v/>
      </c>
      <c r="AB98" s="344"/>
      <c r="AC98" s="344"/>
      <c r="AD98" s="345"/>
      <c r="AE98" s="346">
        <f t="shared" si="116"/>
        <v>0</v>
      </c>
      <c r="AF98" s="347">
        <f t="shared" si="68"/>
        <v>0</v>
      </c>
      <c r="AG98" s="348">
        <f t="shared" si="117"/>
        <v>0</v>
      </c>
      <c r="AH98" s="217" t="str">
        <f t="shared" si="118"/>
        <v/>
      </c>
      <c r="AI98" s="349">
        <f xml:space="preserve"> ( IF(ISNUMBER(G98), VLOOKUP(G98/$AH98,F!$A1:$B101,2,1)*G98*$H98*$I98,0)+IF(ISNUMBER(K98), VLOOKUP(K98/$AH98,F!$A1:$B101,2,1)*K98*$L98*$M98,0)+IF(ISNUMBER(O98), VLOOKUP(O98/$AH98,F!$A1:$B101,2,1)*O98*$P98*$Q98,0)+IF(ISNUMBER(S98), VLOOKUP(S98/$AH98,F!$A1:$B101,2,1)*S98*$T98*$U98,0)+IF(ISNUMBER(W98), VLOOKUP(W98/$AH98,F!$A1:$B101,2,1)*W98*$X98*$Y98,0)+IF(ISNUMBER(AA98), VLOOKUP(AA98/$AH98,F!$A1:$B101,2,1)*AA98*$AB98*$AC98,0))*IF(ISNUMBER(F98),F98,1)*IF(ISNUMBER(E98),E98,1)</f>
        <v>0</v>
      </c>
      <c r="AJ98" s="350">
        <f t="shared" si="119"/>
        <v>0</v>
      </c>
      <c r="AK98" s="351">
        <f>IFERROR(I98*INDEX(F!$P$21:$AB$33, MATCH(G98/$AH98, F!$O$21:$O$33,1), MATCH(E98, F!$P$20:$AB$20,1)), 0 ) +IFERROR( M98*INDEX(F!$P$21:$AB$33, MATCH(K98/$AH98, F!$O$21:$O$33,1), MATCH(E98, F!$P$20:$AB$20,1)),0) +  IFERROR( Q98*INDEX(F!$P$21:$AB$33, MATCH(O98/$AH98, F!$O$21:$O$33,1), MATCH(E98, F!$P$20:$AB$20,1)), 0) + IFERROR( U98*INDEX(F!$P$21:$AB$33, MATCH(S98/$AH98, F!$O$21:$O$33,1), MATCH(E98, F!$P$20:$AB$20,1)),0)  + IFERROR(Y98*INDEX(F!$P$21:$AB$33, MATCH(W98/$AH98, F!$O$21:$O$33,1), MATCH(E98, F!$P$20:$AB$20,1)),0)  + IFERROR( AC98*INDEX(F!$P$21:$AB$33, MATCH(AA98/$AH98, F!$O$21:$O$33,1), MATCH(E98, F!$P$20:$AB$20,1)),)</f>
        <v>0</v>
      </c>
      <c r="AL98" s="1031"/>
      <c r="AM98" s="10"/>
      <c r="AN98" s="10"/>
      <c r="AO98" s="10"/>
    </row>
    <row r="99" spans="1:41" hidden="1" x14ac:dyDescent="0.25">
      <c r="A99" s="1022"/>
      <c r="B99" s="248" t="str">
        <f t="shared" si="109"/>
        <v/>
      </c>
      <c r="C99" s="261" t="str">
        <f t="shared" si="109"/>
        <v/>
      </c>
      <c r="D99" s="229" t="str">
        <f t="shared" si="109"/>
        <v/>
      </c>
      <c r="E99" s="291" t="str">
        <f t="shared" si="109"/>
        <v/>
      </c>
      <c r="F99" s="332" t="str">
        <f t="shared" si="109"/>
        <v/>
      </c>
      <c r="G99" s="333" t="str">
        <f t="shared" si="110"/>
        <v/>
      </c>
      <c r="H99" s="334"/>
      <c r="I99" s="334"/>
      <c r="J99" s="335"/>
      <c r="K99" s="333" t="str">
        <f t="shared" si="111"/>
        <v/>
      </c>
      <c r="L99" s="334"/>
      <c r="M99" s="334"/>
      <c r="N99" s="335"/>
      <c r="O99" s="333" t="str">
        <f t="shared" si="112"/>
        <v/>
      </c>
      <c r="P99" s="334"/>
      <c r="Q99" s="334"/>
      <c r="R99" s="335"/>
      <c r="S99" s="333" t="str">
        <f t="shared" si="113"/>
        <v/>
      </c>
      <c r="T99" s="334"/>
      <c r="U99" s="334"/>
      <c r="V99" s="335"/>
      <c r="W99" s="333" t="str">
        <f t="shared" si="114"/>
        <v/>
      </c>
      <c r="X99" s="334"/>
      <c r="Y99" s="334"/>
      <c r="Z99" s="335"/>
      <c r="AA99" s="333" t="str">
        <f t="shared" si="115"/>
        <v/>
      </c>
      <c r="AB99" s="334"/>
      <c r="AC99" s="334"/>
      <c r="AD99" s="335"/>
      <c r="AE99" s="336">
        <f t="shared" si="116"/>
        <v>0</v>
      </c>
      <c r="AF99" s="337">
        <f t="shared" si="68"/>
        <v>0</v>
      </c>
      <c r="AG99" s="338">
        <f t="shared" si="117"/>
        <v>0</v>
      </c>
      <c r="AH99" s="217" t="str">
        <f t="shared" si="118"/>
        <v/>
      </c>
      <c r="AI99" s="339">
        <f xml:space="preserve"> ( IF(ISNUMBER(G99), VLOOKUP(G99/$AH99,F!$A1:$B101,2,1)*G99*$H99*$I99,0)+IF(ISNUMBER(K99), VLOOKUP(K99/$AH99,F!$A1:$B101,2,1)*K99*$L99*$M99,0)+IF(ISNUMBER(O99), VLOOKUP(O99/$AH99,F!$A1:$B101,2,1)*O99*$P99*$Q99,0)+IF(ISNUMBER(S99), VLOOKUP(S99/$AH99,F!$A1:$B101,2,1)*S99*$T99*$U99,0)+IF(ISNUMBER(W99), VLOOKUP(W99/$AH99,F!$A1:$B101,2,1)*W99*$X99*$Y99,0)+IF(ISNUMBER(AA99), VLOOKUP(AA99/$AH99,F!$A1:$B101,2,1)*AA99*$AB99*$AC99,0))*IF(ISNUMBER(F99),F99,1)*IF(ISNUMBER(E99),E99,1)</f>
        <v>0</v>
      </c>
      <c r="AJ99" s="340">
        <f>H99*I99+L99*M99+P99*Q99+T99*U99+X99*Y99+AB99*AC99</f>
        <v>0</v>
      </c>
      <c r="AK99" s="341">
        <f>IFERROR(I99*INDEX(F!$P$21:$AB$33, MATCH(G99/$AH99, F!$O$21:$O$33,1), MATCH(E99, F!$P$20:$AB$20,1)), 0 ) +IFERROR( M99*INDEX(F!$P$21:$AB$33, MATCH(K99/$AH99, F!$O$21:$O$33,1), MATCH(E99, F!$P$20:$AB$20,1)),0) +  IFERROR( Q99*INDEX(F!$P$21:$AB$33, MATCH(O99/$AH99, F!$O$21:$O$33,1), MATCH(E99, F!$P$20:$AB$20,1)), 0) + IFERROR( U99*INDEX(F!$P$21:$AB$33, MATCH(S99/$AH99, F!$O$21:$O$33,1), MATCH(E99, F!$P$20:$AB$20,1)),0)  + IFERROR(Y99*INDEX(F!$P$21:$AB$33, MATCH(W99/$AH99, F!$O$21:$O$33,1), MATCH(E99, F!$P$20:$AB$20,1)),0)  + IFERROR( AC99*INDEX(F!$P$21:$AB$33, MATCH(AA99/$AH99, F!$O$21:$O$33,1), MATCH(E99, F!$P$20:$AB$20,1)),)</f>
        <v>0</v>
      </c>
      <c r="AL99" s="1031"/>
      <c r="AM99" s="10"/>
      <c r="AN99" s="10"/>
      <c r="AO99" s="10"/>
    </row>
    <row r="100" spans="1:41" hidden="1" x14ac:dyDescent="0.25">
      <c r="A100" s="1022"/>
      <c r="B100" s="249" t="str">
        <f t="shared" si="109"/>
        <v/>
      </c>
      <c r="C100" s="262" t="str">
        <f t="shared" si="109"/>
        <v/>
      </c>
      <c r="D100" s="230" t="str">
        <f t="shared" si="109"/>
        <v/>
      </c>
      <c r="E100" s="291" t="str">
        <f t="shared" si="109"/>
        <v/>
      </c>
      <c r="F100" s="342" t="str">
        <f t="shared" si="109"/>
        <v/>
      </c>
      <c r="G100" s="343" t="str">
        <f t="shared" si="110"/>
        <v/>
      </c>
      <c r="H100" s="344"/>
      <c r="I100" s="344"/>
      <c r="J100" s="345"/>
      <c r="K100" s="343" t="str">
        <f t="shared" si="111"/>
        <v/>
      </c>
      <c r="L100" s="344"/>
      <c r="M100" s="344"/>
      <c r="N100" s="345"/>
      <c r="O100" s="343" t="str">
        <f t="shared" si="112"/>
        <v/>
      </c>
      <c r="P100" s="344"/>
      <c r="Q100" s="344"/>
      <c r="R100" s="345"/>
      <c r="S100" s="343" t="str">
        <f t="shared" si="113"/>
        <v/>
      </c>
      <c r="T100" s="344"/>
      <c r="U100" s="344"/>
      <c r="V100" s="345"/>
      <c r="W100" s="343" t="str">
        <f t="shared" si="114"/>
        <v/>
      </c>
      <c r="X100" s="344"/>
      <c r="Y100" s="344"/>
      <c r="Z100" s="345"/>
      <c r="AA100" s="343" t="str">
        <f t="shared" si="115"/>
        <v/>
      </c>
      <c r="AB100" s="344"/>
      <c r="AC100" s="344"/>
      <c r="AD100" s="345"/>
      <c r="AE100" s="346">
        <f t="shared" si="116"/>
        <v>0</v>
      </c>
      <c r="AF100" s="347">
        <f t="shared" si="68"/>
        <v>0</v>
      </c>
      <c r="AG100" s="348">
        <f t="shared" si="117"/>
        <v>0</v>
      </c>
      <c r="AH100" s="217" t="str">
        <f t="shared" si="118"/>
        <v/>
      </c>
      <c r="AI100" s="349">
        <f xml:space="preserve"> ( IF(ISNUMBER(G100), VLOOKUP(G100/$AH100,F!$A1:$B101,2,1)*G100*$H100*$I100,0)+IF(ISNUMBER(K100), VLOOKUP(K100/$AH100,F!$A1:$B101,2,1)*K100*$L100*$M100,0)+IF(ISNUMBER(O100), VLOOKUP(O100/$AH100,F!$A1:$B101,2,1)*O100*$P100*$Q100,0)+IF(ISNUMBER(S100), VLOOKUP(S100/$AH100,F!$A1:$B101,2,1)*S100*$T100*$U100,0)+IF(ISNUMBER(W100), VLOOKUP(W100/$AH100,F!$A1:$B101,2,1)*W100*$X100*$Y100,0)+IF(ISNUMBER(AA100), VLOOKUP(AA100/$AH100,F!$A1:$B101,2,1)*AA100*$AB100*$AC100,0))*IF(ISNUMBER(F100),F100,1)*IF(ISNUMBER(E100),E100,1)</f>
        <v>0</v>
      </c>
      <c r="AJ100" s="350">
        <f t="shared" ref="AJ100:AJ103" si="120">H100*I100+L100*M100+P100*Q100+T100*U100+X100*Y100+AB100*AC100</f>
        <v>0</v>
      </c>
      <c r="AK100" s="351">
        <f>IFERROR(I100*INDEX(F!$P$21:$AB$33, MATCH(G100/$AH100, F!$O$21:$O$33,1), MATCH(E100, F!$P$20:$AB$20,1)), 0 ) +IFERROR( M100*INDEX(F!$P$21:$AB$33, MATCH(K100/$AH100, F!$O$21:$O$33,1), MATCH(E100, F!$P$20:$AB$20,1)),0) +  IFERROR( Q100*INDEX(F!$P$21:$AB$33, MATCH(O100/$AH100, F!$O$21:$O$33,1), MATCH(E100, F!$P$20:$AB$20,1)), 0) + IFERROR( U100*INDEX(F!$P$21:$AB$33, MATCH(S100/$AH100, F!$O$21:$O$33,1), MATCH(E100, F!$P$20:$AB$20,1)),0)  + IFERROR(Y100*INDEX(F!$P$21:$AB$33, MATCH(W100/$AH100, F!$O$21:$O$33,1), MATCH(E100, F!$P$20:$AB$20,1)),0)  + IFERROR( AC100*INDEX(F!$P$21:$AB$33, MATCH(AA100/$AH100, F!$O$21:$O$33,1), MATCH(E100, F!$P$20:$AB$20,1)),)</f>
        <v>0</v>
      </c>
      <c r="AL100" s="1031"/>
      <c r="AM100" s="10"/>
      <c r="AN100" s="10"/>
      <c r="AO100" s="10"/>
    </row>
    <row r="101" spans="1:41" hidden="1" x14ac:dyDescent="0.25">
      <c r="A101" s="1022"/>
      <c r="B101" s="248" t="str">
        <f t="shared" si="109"/>
        <v/>
      </c>
      <c r="C101" s="261" t="str">
        <f t="shared" si="109"/>
        <v/>
      </c>
      <c r="D101" s="229" t="str">
        <f t="shared" si="109"/>
        <v/>
      </c>
      <c r="E101" s="291" t="str">
        <f t="shared" si="109"/>
        <v/>
      </c>
      <c r="F101" s="332" t="str">
        <f t="shared" si="109"/>
        <v/>
      </c>
      <c r="G101" s="333" t="str">
        <f t="shared" si="110"/>
        <v/>
      </c>
      <c r="H101" s="334"/>
      <c r="I101" s="334"/>
      <c r="J101" s="335"/>
      <c r="K101" s="333" t="str">
        <f t="shared" si="111"/>
        <v/>
      </c>
      <c r="L101" s="334"/>
      <c r="M101" s="334"/>
      <c r="N101" s="335"/>
      <c r="O101" s="333" t="str">
        <f t="shared" si="112"/>
        <v/>
      </c>
      <c r="P101" s="334"/>
      <c r="Q101" s="334"/>
      <c r="R101" s="335"/>
      <c r="S101" s="333" t="str">
        <f t="shared" si="113"/>
        <v/>
      </c>
      <c r="T101" s="334"/>
      <c r="U101" s="334"/>
      <c r="V101" s="335"/>
      <c r="W101" s="333" t="str">
        <f t="shared" si="114"/>
        <v/>
      </c>
      <c r="X101" s="334"/>
      <c r="Y101" s="334"/>
      <c r="Z101" s="335"/>
      <c r="AA101" s="333" t="str">
        <f t="shared" si="115"/>
        <v/>
      </c>
      <c r="AB101" s="334"/>
      <c r="AC101" s="334"/>
      <c r="AD101" s="335"/>
      <c r="AE101" s="336">
        <f t="shared" si="116"/>
        <v>0</v>
      </c>
      <c r="AF101" s="337">
        <f t="shared" si="68"/>
        <v>0</v>
      </c>
      <c r="AG101" s="338">
        <f t="shared" si="117"/>
        <v>0</v>
      </c>
      <c r="AH101" s="217" t="str">
        <f t="shared" si="118"/>
        <v/>
      </c>
      <c r="AI101" s="339">
        <f xml:space="preserve"> ( IF(ISNUMBER(G101), VLOOKUP(G101/$AH101,F!$A1:$B101,2,1)*G101*$H101*$I101,0)+IF(ISNUMBER(K101), VLOOKUP(K101/$AH101,F!$A1:$B101,2,1)*K101*$L101*$M101,0)+IF(ISNUMBER(O101), VLOOKUP(O101/$AH101,F!$A1:$B101,2,1)*O101*$P101*$Q101,0)+IF(ISNUMBER(S101), VLOOKUP(S101/$AH101,F!$A1:$B101,2,1)*S101*$T101*$U101,0)+IF(ISNUMBER(W101), VLOOKUP(W101/$AH101,F!$A1:$B101,2,1)*W101*$X101*$Y101,0)+IF(ISNUMBER(AA101), VLOOKUP(AA101/$AH101,F!$A1:$B101,2,1)*AA101*$AB101*$AC101,0))*IF(ISNUMBER(F101),F101,1)*IF(ISNUMBER(E101),E101,1)</f>
        <v>0</v>
      </c>
      <c r="AJ101" s="340">
        <f t="shared" si="120"/>
        <v>0</v>
      </c>
      <c r="AK101" s="341">
        <f>IFERROR(I101*INDEX(F!$P$21:$AB$33, MATCH(G101/$AH101, F!$O$21:$O$33,1), MATCH(E101, F!$P$20:$AB$20,1)), 0 ) +IFERROR( M101*INDEX(F!$P$21:$AB$33, MATCH(K101/$AH101, F!$O$21:$O$33,1), MATCH(E101, F!$P$20:$AB$20,1)),0) +  IFERROR( Q101*INDEX(F!$P$21:$AB$33, MATCH(O101/$AH101, F!$O$21:$O$33,1), MATCH(E101, F!$P$20:$AB$20,1)), 0) + IFERROR( U101*INDEX(F!$P$21:$AB$33, MATCH(S101/$AH101, F!$O$21:$O$33,1), MATCH(E101, F!$P$20:$AB$20,1)),0)  + IFERROR(Y101*INDEX(F!$P$21:$AB$33, MATCH(W101/$AH101, F!$O$21:$O$33,1), MATCH(E101, F!$P$20:$AB$20,1)),0)  + IFERROR( AC101*INDEX(F!$P$21:$AB$33, MATCH(AA101/$AH101, F!$O$21:$O$33,1), MATCH(E101, F!$P$20:$AB$20,1)),)</f>
        <v>0</v>
      </c>
      <c r="AL101" s="1031"/>
      <c r="AM101" s="10"/>
      <c r="AN101" s="10"/>
      <c r="AO101" s="10"/>
    </row>
    <row r="102" spans="1:41" hidden="1" x14ac:dyDescent="0.25">
      <c r="A102" s="1022"/>
      <c r="B102" s="249" t="str">
        <f t="shared" si="109"/>
        <v/>
      </c>
      <c r="C102" s="262" t="str">
        <f t="shared" si="109"/>
        <v/>
      </c>
      <c r="D102" s="230" t="str">
        <f t="shared" si="109"/>
        <v/>
      </c>
      <c r="E102" s="291" t="str">
        <f t="shared" si="109"/>
        <v/>
      </c>
      <c r="F102" s="342" t="str">
        <f t="shared" si="109"/>
        <v/>
      </c>
      <c r="G102" s="343" t="str">
        <f t="shared" si="110"/>
        <v/>
      </c>
      <c r="H102" s="344"/>
      <c r="I102" s="344"/>
      <c r="J102" s="345"/>
      <c r="K102" s="343" t="str">
        <f t="shared" si="111"/>
        <v/>
      </c>
      <c r="L102" s="344"/>
      <c r="M102" s="344"/>
      <c r="N102" s="345"/>
      <c r="O102" s="343" t="str">
        <f t="shared" si="112"/>
        <v/>
      </c>
      <c r="P102" s="344"/>
      <c r="Q102" s="344"/>
      <c r="R102" s="345"/>
      <c r="S102" s="343" t="str">
        <f t="shared" si="113"/>
        <v/>
      </c>
      <c r="T102" s="344"/>
      <c r="U102" s="344"/>
      <c r="V102" s="345"/>
      <c r="W102" s="343" t="str">
        <f t="shared" si="114"/>
        <v/>
      </c>
      <c r="X102" s="344"/>
      <c r="Y102" s="344"/>
      <c r="Z102" s="345"/>
      <c r="AA102" s="343" t="str">
        <f t="shared" si="115"/>
        <v/>
      </c>
      <c r="AB102" s="344"/>
      <c r="AC102" s="344"/>
      <c r="AD102" s="345"/>
      <c r="AE102" s="346">
        <f t="shared" si="116"/>
        <v>0</v>
      </c>
      <c r="AF102" s="347">
        <f t="shared" si="68"/>
        <v>0</v>
      </c>
      <c r="AG102" s="348">
        <f t="shared" si="117"/>
        <v>0</v>
      </c>
      <c r="AH102" s="217" t="str">
        <f t="shared" si="118"/>
        <v/>
      </c>
      <c r="AI102" s="349">
        <f xml:space="preserve"> ( IF(ISNUMBER(G102), VLOOKUP(G102/$AH102,F!$A1:$B101,2,1)*G102*$H102*$I102,0)+IF(ISNUMBER(K102), VLOOKUP(K102/$AH102,F!$A1:$B101,2,1)*K102*$L102*$M102,0)+IF(ISNUMBER(O102), VLOOKUP(O102/$AH102,F!$A1:$B101,2,1)*O102*$P102*$Q102,0)+IF(ISNUMBER(S102), VLOOKUP(S102/$AH102,F!$A1:$B101,2,1)*S102*$T102*$U102,0)+IF(ISNUMBER(W102), VLOOKUP(W102/$AH102,F!$A1:$B101,2,1)*W102*$X102*$Y102,0)+IF(ISNUMBER(AA102), VLOOKUP(AA102/$AH102,F!$A1:$B101,2,1)*AA102*$AB102*$AC102,0))*IF(ISNUMBER(F102),F102,1)*IF(ISNUMBER(E102),E102,1)</f>
        <v>0</v>
      </c>
      <c r="AJ102" s="350">
        <f t="shared" si="120"/>
        <v>0</v>
      </c>
      <c r="AK102" s="351">
        <f>IFERROR(I102*INDEX(F!$P$21:$AB$33, MATCH(G102/$AH102, F!$O$21:$O$33,1), MATCH(E102, F!$P$20:$AB$20,1)), 0 ) +IFERROR( M102*INDEX(F!$P$21:$AB$33, MATCH(K102/$AH102, F!$O$21:$O$33,1), MATCH(E102, F!$P$20:$AB$20,1)),0) +  IFERROR( Q102*INDEX(F!$P$21:$AB$33, MATCH(O102/$AH102, F!$O$21:$O$33,1), MATCH(E102, F!$P$20:$AB$20,1)), 0) + IFERROR( U102*INDEX(F!$P$21:$AB$33, MATCH(S102/$AH102, F!$O$21:$O$33,1), MATCH(E102, F!$P$20:$AB$20,1)),0)  + IFERROR(Y102*INDEX(F!$P$21:$AB$33, MATCH(W102/$AH102, F!$O$21:$O$33,1), MATCH(E102, F!$P$20:$AB$20,1)),0)  + IFERROR( AC102*INDEX(F!$P$21:$AB$33, MATCH(AA102/$AH102, F!$O$21:$O$33,1), MATCH(E102, F!$P$20:$AB$20,1)),)</f>
        <v>0</v>
      </c>
      <c r="AL102" s="1031"/>
      <c r="AM102" s="54"/>
      <c r="AN102" s="10"/>
      <c r="AO102" s="10"/>
    </row>
    <row r="103" spans="1:41" hidden="1" x14ac:dyDescent="0.25">
      <c r="A103" s="1022"/>
      <c r="B103" s="248" t="str">
        <f t="shared" si="109"/>
        <v/>
      </c>
      <c r="C103" s="261" t="str">
        <f t="shared" si="109"/>
        <v/>
      </c>
      <c r="D103" s="231" t="str">
        <f t="shared" si="109"/>
        <v/>
      </c>
      <c r="E103" s="291" t="str">
        <f t="shared" si="109"/>
        <v/>
      </c>
      <c r="F103" s="332" t="str">
        <f t="shared" si="109"/>
        <v/>
      </c>
      <c r="G103" s="333" t="str">
        <f t="shared" si="110"/>
        <v/>
      </c>
      <c r="H103" s="334"/>
      <c r="I103" s="334"/>
      <c r="J103" s="335"/>
      <c r="K103" s="333" t="str">
        <f t="shared" si="111"/>
        <v/>
      </c>
      <c r="L103" s="334"/>
      <c r="M103" s="334"/>
      <c r="N103" s="335"/>
      <c r="O103" s="333" t="str">
        <f t="shared" si="112"/>
        <v/>
      </c>
      <c r="P103" s="334"/>
      <c r="Q103" s="334"/>
      <c r="R103" s="335"/>
      <c r="S103" s="333" t="str">
        <f t="shared" si="113"/>
        <v/>
      </c>
      <c r="T103" s="334"/>
      <c r="U103" s="334"/>
      <c r="V103" s="335"/>
      <c r="W103" s="333" t="str">
        <f t="shared" si="114"/>
        <v/>
      </c>
      <c r="X103" s="334"/>
      <c r="Y103" s="334"/>
      <c r="Z103" s="335"/>
      <c r="AA103" s="333" t="str">
        <f t="shared" si="115"/>
        <v/>
      </c>
      <c r="AB103" s="334"/>
      <c r="AC103" s="334"/>
      <c r="AD103" s="335"/>
      <c r="AE103" s="336">
        <f t="shared" si="116"/>
        <v>0</v>
      </c>
      <c r="AF103" s="337">
        <f t="shared" si="68"/>
        <v>0</v>
      </c>
      <c r="AG103" s="338">
        <f t="shared" si="117"/>
        <v>0</v>
      </c>
      <c r="AH103" s="217" t="str">
        <f t="shared" si="118"/>
        <v/>
      </c>
      <c r="AI103" s="339">
        <f xml:space="preserve"> ( IF(ISNUMBER(G103), VLOOKUP(G103/$AH103,F!$A1:$B101,2,1)*G103*$H103*$I103,0)+IF(ISNUMBER(K103), VLOOKUP(K103/$AH103,F!$A1:$B101,2,1)*K103*$L103*$M103,0)+IF(ISNUMBER(O103), VLOOKUP(O103/$AH103,F!$A1:$B101,2,1)*O103*$P103*$Q103,0)+IF(ISNUMBER(S103), VLOOKUP(S103/$AH103,F!$A1:$B101,2,1)*S103*$T103*$U103,0)+IF(ISNUMBER(W103), VLOOKUP(W103/$AH103,F!$A1:$B101,2,1)*W103*$X103*$Y103,0)+IF(ISNUMBER(AA103), VLOOKUP(AA103/$AH103,F!$A1:$B101,2,1)*AA103*$AB103*$AC103,0))*IF(ISNUMBER(F103),F103,1)*IF(ISNUMBER(E103),E103,1)</f>
        <v>0</v>
      </c>
      <c r="AJ103" s="340">
        <f t="shared" si="120"/>
        <v>0</v>
      </c>
      <c r="AK103" s="341">
        <f>IFERROR(I103*INDEX(F!$P$21:$AB$33, MATCH(G103/$AH103, F!$O$21:$O$33,1), MATCH(E103, F!$P$20:$AB$20,1)), 0 ) +IFERROR( M103*INDEX(F!$P$21:$AB$33, MATCH(K103/$AH103, F!$O$21:$O$33,1), MATCH(E103, F!$P$20:$AB$20,1)),0) +  IFERROR( Q103*INDEX(F!$P$21:$AB$33, MATCH(O103/$AH103, F!$O$21:$O$33,1), MATCH(E103, F!$P$20:$AB$20,1)), 0) + IFERROR( U103*INDEX(F!$P$21:$AB$33, MATCH(S103/$AH103, F!$O$21:$O$33,1), MATCH(E103, F!$P$20:$AB$20,1)),0)  + IFERROR(Y103*INDEX(F!$P$21:$AB$33, MATCH(W103/$AH103, F!$O$21:$O$33,1), MATCH(E103, F!$P$20:$AB$20,1)),0)  + IFERROR( AC103*INDEX(F!$P$21:$AB$33, MATCH(AA103/$AH103, F!$O$21:$O$33,1), MATCH(E103, F!$P$20:$AB$20,1)),)</f>
        <v>0</v>
      </c>
      <c r="AL103" s="1031"/>
      <c r="AM103" s="10"/>
      <c r="AN103" s="10"/>
      <c r="AO103" s="10"/>
    </row>
    <row r="104" spans="1:41" ht="16.5" hidden="1" customHeight="1" thickBot="1" x14ac:dyDescent="0.3">
      <c r="A104" s="1023"/>
      <c r="B104" s="250"/>
      <c r="C104" s="263"/>
      <c r="D104" s="215"/>
      <c r="E104" s="352">
        <f>ROUND(IFERROR(SUMPRODUCT(AJ96:AJ103,E96:E103)/AJ104,0),3)</f>
        <v>0</v>
      </c>
      <c r="F104" s="353"/>
      <c r="G104" s="354"/>
      <c r="H104" s="355"/>
      <c r="I104" s="355"/>
      <c r="J104" s="356"/>
      <c r="K104" s="354"/>
      <c r="L104" s="355"/>
      <c r="M104" s="355"/>
      <c r="N104" s="356"/>
      <c r="O104" s="354"/>
      <c r="P104" s="355"/>
      <c r="Q104" s="355"/>
      <c r="R104" s="356"/>
      <c r="S104" s="354"/>
      <c r="T104" s="355"/>
      <c r="U104" s="355"/>
      <c r="V104" s="356"/>
      <c r="W104" s="354"/>
      <c r="X104" s="355"/>
      <c r="Y104" s="355"/>
      <c r="Z104" s="356"/>
      <c r="AA104" s="354"/>
      <c r="AB104" s="355"/>
      <c r="AC104" s="355"/>
      <c r="AD104" s="356"/>
      <c r="AE104" s="357">
        <f>SUM(AE96:AE103)</f>
        <v>0</v>
      </c>
      <c r="AF104" s="358">
        <f t="shared" si="68"/>
        <v>0</v>
      </c>
      <c r="AG104" s="391">
        <f>IFERROR(  SUMPRODUCT(AG96:AG103,AJ96:AJ103)/AJ104,0)</f>
        <v>0</v>
      </c>
      <c r="AH104" s="359"/>
      <c r="AI104" s="360">
        <f>SUM(AI96:AI103)</f>
        <v>0</v>
      </c>
      <c r="AJ104" s="360">
        <f>SUM(AJ96:AJ103)</f>
        <v>0</v>
      </c>
      <c r="AK104" s="361">
        <f>IF(SUM(AK96:AK103)=0,TIME(,0,),TIME(,SUM(AK96:AK103)+F!$V$37,))</f>
        <v>0</v>
      </c>
      <c r="AL104" s="1032"/>
      <c r="AM104" s="10"/>
      <c r="AN104" s="10"/>
      <c r="AO104" s="10"/>
    </row>
    <row r="105" spans="1:41" ht="16.5" hidden="1" customHeight="1" x14ac:dyDescent="0.25">
      <c r="A105" s="232">
        <f>A106</f>
        <v>43794</v>
      </c>
      <c r="B105" s="251" t="str">
        <f t="shared" ref="B105:F112" si="121">IF(B49="","",B49)</f>
        <v/>
      </c>
      <c r="C105" s="264" t="str">
        <f t="shared" si="121"/>
        <v/>
      </c>
      <c r="D105" s="233" t="str">
        <f t="shared" si="121"/>
        <v/>
      </c>
      <c r="E105" s="280" t="str">
        <f t="shared" si="121"/>
        <v/>
      </c>
      <c r="F105" s="362" t="str">
        <f t="shared" si="121"/>
        <v/>
      </c>
      <c r="G105" s="363" t="str">
        <f t="shared" ref="G105:G112" si="122">IF(J105&lt;&gt;0, IFERROR(IF( $F105=2,  MROUND($AH105*J105,1),    IF( OR($F105="",$F105=1),   MROUND($AH105*J105,2.5),  MROUND($AH105*J105, 0.1))), "" ), "")</f>
        <v/>
      </c>
      <c r="H105" s="364"/>
      <c r="I105" s="364"/>
      <c r="J105" s="365"/>
      <c r="K105" s="363" t="str">
        <f t="shared" ref="K105:K112" si="123">IF(N105&lt;&gt;0, IFERROR(IF( $F105=2,  MROUND($AH105*N105,1),    IF( OR($F105="",$F105=1),   MROUND($AH105*N105,2.5),  MROUND($AH105*N105, 0.1))), "" ), "")</f>
        <v/>
      </c>
      <c r="L105" s="364"/>
      <c r="M105" s="364"/>
      <c r="N105" s="365"/>
      <c r="O105" s="363" t="str">
        <f t="shared" ref="O105:O112" si="124">IF(R105&lt;&gt;0, IFERROR(IF( $F105=2,  MROUND($AH105*R105,1),    IF( OR($F105="",$F105=1),   MROUND($AH105*R105,2.5),  MROUND($AH105*R105, 0.1))), "" ), "")</f>
        <v/>
      </c>
      <c r="P105" s="364"/>
      <c r="Q105" s="364"/>
      <c r="R105" s="365"/>
      <c r="S105" s="363" t="str">
        <f t="shared" ref="S105:S112" si="125">IF(V105&lt;&gt;0, IFERROR(IF( $F105=2,  MROUND($AH105*V105,1),    IF( OR($F105="",$F105=1),   MROUND($AH105*V105,2.5),  MROUND($AH105*V105, 0.1))), "" ), "")</f>
        <v/>
      </c>
      <c r="T105" s="364"/>
      <c r="U105" s="364"/>
      <c r="V105" s="365"/>
      <c r="W105" s="363" t="str">
        <f t="shared" ref="W105:W112" si="126">IF(Z105&lt;&gt;0, IFERROR(IF( $F105=2,  MROUND($AH105*Z105,1),    IF( OR($F105="",$F105=1),   MROUND($AH105*Z105,2.5),  MROUND($AH105*Z105, 0.1))), "" ), "")</f>
        <v/>
      </c>
      <c r="X105" s="364"/>
      <c r="Y105" s="364"/>
      <c r="Z105" s="365"/>
      <c r="AA105" s="363" t="str">
        <f t="shared" ref="AA105:AA112" si="127">IF(AD105&lt;&gt;0, IFERROR(IF( $F105=2,  MROUND($AH105*AD105,1),    IF( OR($F105="",$F105=1),   MROUND($AH105*AD105,2.5),  MROUND($AH105*AD105, 0.1))), "" ), "")</f>
        <v/>
      </c>
      <c r="AB105" s="364"/>
      <c r="AC105" s="364"/>
      <c r="AD105" s="365"/>
      <c r="AE105" s="366">
        <f t="shared" ref="AE105:AE112" si="128">(IF(ISNUMBER(G105),G105,0)*H105*I105+IF(ISNUMBER(K105),K105,1)*L105*M105+IF(ISNUMBER(O105),O105,1)*P105*Q105+IF(ISNUMBER(S105),S105,1)*T105*U105+IF(ISNUMBER(W105),W105,1)*X105*Y105+IF(ISNUMBER(AA105),AA105,1)*AB105*AC105)*IF(ISNUMBER(F105),F105,1)</f>
        <v>0</v>
      </c>
      <c r="AF105" s="367">
        <f t="shared" si="68"/>
        <v>0</v>
      </c>
      <c r="AG105" s="368">
        <f t="shared" ref="AG105:AG112" si="129">IFERROR((AF105/(AH105*IF(ISNUMBER(F105),F105,1))),0)</f>
        <v>0</v>
      </c>
      <c r="AH105" s="216" t="str">
        <f t="shared" ref="AH105:AH112" si="130">IF(ISNUMBER(AH49), AH49+(AH49*$AH$58),"")</f>
        <v/>
      </c>
      <c r="AI105" s="369">
        <f xml:space="preserve"> ( IF(ISNUMBER(G105), VLOOKUP(G105/$AH105,F!$A1:$B101,2,1)*G105*$H105*$I105,0)+IF(ISNUMBER(K105), VLOOKUP(K105/$AH105,F!$A1:$B101,2,1)*K105*$L105*$M105,0)+IF(ISNUMBER(O105), VLOOKUP(O105/$AH105,F!$A1:$B101,2,1)*O105*$P105*$Q105,0)+IF(ISNUMBER(S105), VLOOKUP(S105/$AH105,F!$A1:$B101,2,1)*S105*$T105*$U105,0)+IF(ISNUMBER(W105), VLOOKUP(W105/$AH105,F!$A1:$B101,2,1)*W105*$X105*$Y105,0)+IF(ISNUMBER(AA105), VLOOKUP(AA105/$AH105,F!$A1:$B101,2,1)*AA105*$AB105*$AC105,0))*IF(ISNUMBER(F105),F105,1)*IF(ISNUMBER(E105),E105,1)</f>
        <v>0</v>
      </c>
      <c r="AJ105" s="370">
        <f t="shared" ref="AJ105:AJ107" si="131">H105*I105+L105*M105+P105*Q105+T105*U105+X105*Y105+AB105*AC105</f>
        <v>0</v>
      </c>
      <c r="AK105" s="371">
        <f>IFERROR(I105*INDEX(F!$P$21:$AB$33, MATCH(G105/$AH105, F!$O$21:$O$33,1), MATCH(E105, F!$P$20:$AB$20,1)), 0 ) +IFERROR( M105*INDEX(F!$P$21:$AB$33, MATCH(K105/$AH105, F!$O$21:$O$33,1), MATCH(E105, F!$P$20:$AB$20,1)),0) +  IFERROR( Q105*INDEX(F!$P$21:$AB$33, MATCH(O105/$AH105, F!$O$21:$O$33,1), MATCH(E105, F!$P$20:$AB$20,1)), 0) + IFERROR( U105*INDEX(F!$P$21:$AB$33, MATCH(S105/$AH105, F!$O$21:$O$33,1), MATCH(E105, F!$P$20:$AB$20,1)),0)  + IFERROR(Y105*INDEX(F!$P$21:$AB$33, MATCH(W105/$AH105, F!$O$21:$O$33,1), MATCH(E105, F!$P$20:$AB$20,1)),0)  + IFERROR( AC105*INDEX(F!$P$21:$AB$33, MATCH(AA105/$AH105, F!$O$21:$O$33,1), MATCH(E105, F!$P$20:$AB$20,1)),)</f>
        <v>0</v>
      </c>
      <c r="AL105" s="1033"/>
      <c r="AM105" s="10"/>
      <c r="AN105" s="10"/>
      <c r="AO105" s="10"/>
    </row>
    <row r="106" spans="1:41" ht="15.75" hidden="1" customHeight="1" x14ac:dyDescent="0.25">
      <c r="A106" s="1021">
        <f>A50+A2</f>
        <v>43794</v>
      </c>
      <c r="B106" s="249" t="str">
        <f t="shared" si="121"/>
        <v/>
      </c>
      <c r="C106" s="262" t="str">
        <f t="shared" si="121"/>
        <v/>
      </c>
      <c r="D106" s="230" t="str">
        <f t="shared" si="121"/>
        <v/>
      </c>
      <c r="E106" s="291" t="str">
        <f t="shared" si="121"/>
        <v/>
      </c>
      <c r="F106" s="342" t="str">
        <f t="shared" si="121"/>
        <v/>
      </c>
      <c r="G106" s="343" t="str">
        <f t="shared" si="122"/>
        <v/>
      </c>
      <c r="H106" s="344"/>
      <c r="I106" s="344"/>
      <c r="J106" s="345"/>
      <c r="K106" s="343" t="str">
        <f t="shared" si="123"/>
        <v/>
      </c>
      <c r="L106" s="344"/>
      <c r="M106" s="344"/>
      <c r="N106" s="345"/>
      <c r="O106" s="343" t="str">
        <f t="shared" si="124"/>
        <v/>
      </c>
      <c r="P106" s="344"/>
      <c r="Q106" s="344"/>
      <c r="R106" s="345"/>
      <c r="S106" s="343" t="str">
        <f t="shared" si="125"/>
        <v/>
      </c>
      <c r="T106" s="344"/>
      <c r="U106" s="344"/>
      <c r="V106" s="345"/>
      <c r="W106" s="343" t="str">
        <f t="shared" si="126"/>
        <v/>
      </c>
      <c r="X106" s="344"/>
      <c r="Y106" s="344"/>
      <c r="Z106" s="345"/>
      <c r="AA106" s="343" t="str">
        <f t="shared" si="127"/>
        <v/>
      </c>
      <c r="AB106" s="344"/>
      <c r="AC106" s="344"/>
      <c r="AD106" s="345"/>
      <c r="AE106" s="346">
        <f t="shared" si="128"/>
        <v>0</v>
      </c>
      <c r="AF106" s="347">
        <f t="shared" si="68"/>
        <v>0</v>
      </c>
      <c r="AG106" s="348">
        <f t="shared" si="129"/>
        <v>0</v>
      </c>
      <c r="AH106" s="217" t="str">
        <f t="shared" si="130"/>
        <v/>
      </c>
      <c r="AI106" s="349">
        <f xml:space="preserve"> ( IF(ISNUMBER(G106), VLOOKUP(G106/$AH106,F!$A1:$B101,2,1)*G106*$H106*$I106,0)+IF(ISNUMBER(K106), VLOOKUP(K106/$AH106,F!$A1:$B101,2,1)*K106*$L106*$M106,0)+IF(ISNUMBER(O106), VLOOKUP(O106/$AH106,F!$A1:$B101,2,1)*O106*$P106*$Q106,0)+IF(ISNUMBER(S106), VLOOKUP(S106/$AH106,F!$A1:$B101,2,1)*S106*$T106*$U106,0)+IF(ISNUMBER(W106), VLOOKUP(W106/$AH106,F!$A1:$B101,2,1)*W106*$X106*$Y106,0)+IF(ISNUMBER(AA106), VLOOKUP(AA106/$AH106,F!$A1:$B101,2,1)*AA106*$AB106*$AC106,0))*IF(ISNUMBER(F106),F106,1)*IF(ISNUMBER(E106),E106,1)</f>
        <v>0</v>
      </c>
      <c r="AJ106" s="350">
        <f t="shared" si="131"/>
        <v>0</v>
      </c>
      <c r="AK106" s="351">
        <f>IFERROR(I106*INDEX(F!$P$21:$AB$33, MATCH(G106/$AH106, F!$O$21:$O$33,1), MATCH(E106, F!$P$20:$AB$20,1)), 0 ) +IFERROR( M106*INDEX(F!$P$21:$AB$33, MATCH(K106/$AH106, F!$O$21:$O$33,1), MATCH(E106, F!$P$20:$AB$20,1)),0) +  IFERROR( Q106*INDEX(F!$P$21:$AB$33, MATCH(O106/$AH106, F!$O$21:$O$33,1), MATCH(E106, F!$P$20:$AB$20,1)), 0) + IFERROR( U106*INDEX(F!$P$21:$AB$33, MATCH(S106/$AH106, F!$O$21:$O$33,1), MATCH(E106, F!$P$20:$AB$20,1)),0)  + IFERROR(Y106*INDEX(F!$P$21:$AB$33, MATCH(W106/$AH106, F!$O$21:$O$33,1), MATCH(E106, F!$P$20:$AB$20,1)),0)  + IFERROR( AC106*INDEX(F!$P$21:$AB$33, MATCH(AA106/$AH106, F!$O$21:$O$33,1), MATCH(E106, F!$P$20:$AB$20,1)),)</f>
        <v>0</v>
      </c>
      <c r="AL106" s="1031"/>
      <c r="AM106" s="10"/>
      <c r="AN106" s="10"/>
      <c r="AO106" s="10"/>
    </row>
    <row r="107" spans="1:41" hidden="1" x14ac:dyDescent="0.25">
      <c r="A107" s="1022"/>
      <c r="B107" s="252" t="str">
        <f t="shared" si="121"/>
        <v/>
      </c>
      <c r="C107" s="265" t="str">
        <f t="shared" si="121"/>
        <v/>
      </c>
      <c r="D107" s="234" t="str">
        <f t="shared" si="121"/>
        <v/>
      </c>
      <c r="E107" s="291" t="str">
        <f t="shared" si="121"/>
        <v/>
      </c>
      <c r="F107" s="372" t="str">
        <f t="shared" si="121"/>
        <v/>
      </c>
      <c r="G107" s="373" t="str">
        <f t="shared" si="122"/>
        <v/>
      </c>
      <c r="H107" s="374"/>
      <c r="I107" s="374"/>
      <c r="J107" s="375"/>
      <c r="K107" s="373" t="str">
        <f t="shared" si="123"/>
        <v/>
      </c>
      <c r="L107" s="374"/>
      <c r="M107" s="374"/>
      <c r="N107" s="375"/>
      <c r="O107" s="373" t="str">
        <f t="shared" si="124"/>
        <v/>
      </c>
      <c r="P107" s="374"/>
      <c r="Q107" s="374"/>
      <c r="R107" s="375"/>
      <c r="S107" s="373" t="str">
        <f t="shared" si="125"/>
        <v/>
      </c>
      <c r="T107" s="374"/>
      <c r="U107" s="374"/>
      <c r="V107" s="375"/>
      <c r="W107" s="373" t="str">
        <f t="shared" si="126"/>
        <v/>
      </c>
      <c r="X107" s="374"/>
      <c r="Y107" s="374"/>
      <c r="Z107" s="375"/>
      <c r="AA107" s="373" t="str">
        <f t="shared" si="127"/>
        <v/>
      </c>
      <c r="AB107" s="374"/>
      <c r="AC107" s="374"/>
      <c r="AD107" s="375"/>
      <c r="AE107" s="376">
        <f t="shared" si="128"/>
        <v>0</v>
      </c>
      <c r="AF107" s="377">
        <f t="shared" si="68"/>
        <v>0</v>
      </c>
      <c r="AG107" s="378">
        <f t="shared" si="129"/>
        <v>0</v>
      </c>
      <c r="AH107" s="217" t="str">
        <f t="shared" si="130"/>
        <v/>
      </c>
      <c r="AI107" s="379">
        <f xml:space="preserve"> ( IF(ISNUMBER(G107), VLOOKUP(G107/$AH107,F!$A1:$B101,2,1)*G107*$H107*$I107,0)+IF(ISNUMBER(K107), VLOOKUP(K107/$AH107,F!$A1:$B101,2,1)*K107*$L107*$M107,0)+IF(ISNUMBER(O107), VLOOKUP(O107/$AH107,F!$A1:$B101,2,1)*O107*$P107*$Q107,0)+IF(ISNUMBER(S107), VLOOKUP(S107/$AH107,F!$A1:$B101,2,1)*S107*$T107*$U107,0)+IF(ISNUMBER(W107), VLOOKUP(W107/$AH107,F!$A1:$B101,2,1)*W107*$X107*$Y107,0)+IF(ISNUMBER(AA107), VLOOKUP(AA107/$AH107,F!$A1:$B101,2,1)*AA107*$AB107*$AC107,0))*IF(ISNUMBER(F107),F107,1)*IF(ISNUMBER(E107),E107,1)</f>
        <v>0</v>
      </c>
      <c r="AJ107" s="380">
        <f t="shared" si="131"/>
        <v>0</v>
      </c>
      <c r="AK107" s="381">
        <f>IFERROR(I107*INDEX(F!$P$21:$AB$33, MATCH(G107/$AH107, F!$O$21:$O$33,1), MATCH(E107, F!$P$20:$AB$20,1)), 0 ) +IFERROR( M107*INDEX(F!$P$21:$AB$33, MATCH(K107/$AH107, F!$O$21:$O$33,1), MATCH(E107, F!$P$20:$AB$20,1)),0) +  IFERROR( Q107*INDEX(F!$P$21:$AB$33, MATCH(O107/$AH107, F!$O$21:$O$33,1), MATCH(E107, F!$P$20:$AB$20,1)), 0) + IFERROR( U107*INDEX(F!$P$21:$AB$33, MATCH(S107/$AH107, F!$O$21:$O$33,1), MATCH(E107, F!$P$20:$AB$20,1)),0)  + IFERROR(Y107*INDEX(F!$P$21:$AB$33, MATCH(W107/$AH107, F!$O$21:$O$33,1), MATCH(E107, F!$P$20:$AB$20,1)),0)  + IFERROR( AC107*INDEX(F!$P$21:$AB$33, MATCH(AA107/$AH107, F!$O$21:$O$33,1), MATCH(E107, F!$P$20:$AB$20,1)),)</f>
        <v>0</v>
      </c>
      <c r="AL107" s="1031"/>
      <c r="AM107" s="10"/>
      <c r="AN107" s="10"/>
      <c r="AO107" s="10"/>
    </row>
    <row r="108" spans="1:41" hidden="1" x14ac:dyDescent="0.25">
      <c r="A108" s="1022"/>
      <c r="B108" s="249" t="str">
        <f t="shared" si="121"/>
        <v/>
      </c>
      <c r="C108" s="262" t="str">
        <f t="shared" si="121"/>
        <v/>
      </c>
      <c r="D108" s="230" t="str">
        <f t="shared" si="121"/>
        <v/>
      </c>
      <c r="E108" s="291" t="str">
        <f t="shared" si="121"/>
        <v/>
      </c>
      <c r="F108" s="342" t="str">
        <f t="shared" si="121"/>
        <v/>
      </c>
      <c r="G108" s="343" t="str">
        <f t="shared" si="122"/>
        <v/>
      </c>
      <c r="H108" s="344"/>
      <c r="I108" s="344"/>
      <c r="J108" s="345"/>
      <c r="K108" s="343" t="str">
        <f t="shared" si="123"/>
        <v/>
      </c>
      <c r="L108" s="344"/>
      <c r="M108" s="344"/>
      <c r="N108" s="345"/>
      <c r="O108" s="343" t="str">
        <f t="shared" si="124"/>
        <v/>
      </c>
      <c r="P108" s="344"/>
      <c r="Q108" s="344"/>
      <c r="R108" s="345"/>
      <c r="S108" s="343" t="str">
        <f t="shared" si="125"/>
        <v/>
      </c>
      <c r="T108" s="344"/>
      <c r="U108" s="344"/>
      <c r="V108" s="345"/>
      <c r="W108" s="343" t="str">
        <f t="shared" si="126"/>
        <v/>
      </c>
      <c r="X108" s="344"/>
      <c r="Y108" s="344"/>
      <c r="Z108" s="345"/>
      <c r="AA108" s="343" t="str">
        <f t="shared" si="127"/>
        <v/>
      </c>
      <c r="AB108" s="344"/>
      <c r="AC108" s="344"/>
      <c r="AD108" s="345"/>
      <c r="AE108" s="346">
        <f t="shared" si="128"/>
        <v>0</v>
      </c>
      <c r="AF108" s="347">
        <f t="shared" si="68"/>
        <v>0</v>
      </c>
      <c r="AG108" s="348">
        <f t="shared" si="129"/>
        <v>0</v>
      </c>
      <c r="AH108" s="217" t="str">
        <f t="shared" si="130"/>
        <v/>
      </c>
      <c r="AI108" s="349">
        <f xml:space="preserve"> ( IF(ISNUMBER(G108), VLOOKUP(G108/$AH108,F!$A1:$B101,2,1)*G108*$H108*$I108,0)+IF(ISNUMBER(K108), VLOOKUP(K108/$AH108,F!$A1:$B101,2,1)*K108*$L108*$M108,0)+IF(ISNUMBER(O108), VLOOKUP(O108/$AH108,F!$A1:$B101,2,1)*O108*$P108*$Q108,0)+IF(ISNUMBER(S108), VLOOKUP(S108/$AH108,F!$A1:$B101,2,1)*S108*$T108*$U108,0)+IF(ISNUMBER(W108), VLOOKUP(W108/$AH108,F!$A1:$B101,2,1)*W108*$X108*$Y108,0)+IF(ISNUMBER(AA108), VLOOKUP(AA108/$AH108,F!$A1:$B101,2,1)*AA108*$AB108*$AC108,0))*IF(ISNUMBER(F108),F108,1)*IF(ISNUMBER(E108),E108,1)</f>
        <v>0</v>
      </c>
      <c r="AJ108" s="350">
        <f>H108*I108+L108*M108+P108*Q108+T108*U108+X108*Y108+AB108*AC108</f>
        <v>0</v>
      </c>
      <c r="AK108" s="351">
        <f>IFERROR(I108*INDEX(F!$P$21:$AB$33, MATCH(G108/$AH108, F!$O$21:$O$33,1), MATCH(E108, F!$P$20:$AB$20,1)), 0 ) +IFERROR( M108*INDEX(F!$P$21:$AB$33, MATCH(K108/$AH108, F!$O$21:$O$33,1), MATCH(E108, F!$P$20:$AB$20,1)),0) +  IFERROR( Q108*INDEX(F!$P$21:$AB$33, MATCH(O108/$AH108, F!$O$21:$O$33,1), MATCH(E108, F!$P$20:$AB$20,1)), 0) + IFERROR( U108*INDEX(F!$P$21:$AB$33, MATCH(S108/$AH108, F!$O$21:$O$33,1), MATCH(E108, F!$P$20:$AB$20,1)),0)  + IFERROR(Y108*INDEX(F!$P$21:$AB$33, MATCH(W108/$AH108, F!$O$21:$O$33,1), MATCH(E108, F!$P$20:$AB$20,1)),0)  + IFERROR( AC108*INDEX(F!$P$21:$AB$33, MATCH(AA108/$AH108, F!$O$21:$O$33,1), MATCH(E108, F!$P$20:$AB$20,1)),)</f>
        <v>0</v>
      </c>
      <c r="AL108" s="1031"/>
      <c r="AM108" s="10"/>
      <c r="AN108" s="10"/>
      <c r="AO108" s="10"/>
    </row>
    <row r="109" spans="1:41" hidden="1" x14ac:dyDescent="0.25">
      <c r="A109" s="1022"/>
      <c r="B109" s="252" t="str">
        <f t="shared" si="121"/>
        <v/>
      </c>
      <c r="C109" s="265" t="str">
        <f t="shared" si="121"/>
        <v/>
      </c>
      <c r="D109" s="234" t="str">
        <f t="shared" si="121"/>
        <v/>
      </c>
      <c r="E109" s="291" t="str">
        <f t="shared" si="121"/>
        <v/>
      </c>
      <c r="F109" s="372" t="str">
        <f t="shared" si="121"/>
        <v/>
      </c>
      <c r="G109" s="373" t="str">
        <f t="shared" si="122"/>
        <v/>
      </c>
      <c r="H109" s="374"/>
      <c r="I109" s="374"/>
      <c r="J109" s="375"/>
      <c r="K109" s="373" t="str">
        <f t="shared" si="123"/>
        <v/>
      </c>
      <c r="L109" s="374"/>
      <c r="M109" s="374"/>
      <c r="N109" s="375"/>
      <c r="O109" s="373" t="str">
        <f t="shared" si="124"/>
        <v/>
      </c>
      <c r="P109" s="374"/>
      <c r="Q109" s="374"/>
      <c r="R109" s="375"/>
      <c r="S109" s="373" t="str">
        <f t="shared" si="125"/>
        <v/>
      </c>
      <c r="T109" s="374"/>
      <c r="U109" s="374"/>
      <c r="V109" s="375"/>
      <c r="W109" s="373" t="str">
        <f t="shared" si="126"/>
        <v/>
      </c>
      <c r="X109" s="374"/>
      <c r="Y109" s="374"/>
      <c r="Z109" s="375"/>
      <c r="AA109" s="373" t="str">
        <f t="shared" si="127"/>
        <v/>
      </c>
      <c r="AB109" s="374"/>
      <c r="AC109" s="374"/>
      <c r="AD109" s="375"/>
      <c r="AE109" s="376">
        <f t="shared" si="128"/>
        <v>0</v>
      </c>
      <c r="AF109" s="377">
        <f t="shared" si="68"/>
        <v>0</v>
      </c>
      <c r="AG109" s="378">
        <f t="shared" si="129"/>
        <v>0</v>
      </c>
      <c r="AH109" s="217" t="str">
        <f t="shared" si="130"/>
        <v/>
      </c>
      <c r="AI109" s="379">
        <f xml:space="preserve"> ( IF(ISNUMBER(G109), VLOOKUP(G109/$AH109,F!$A1:$B101,2,1)*G109*$H109*$I109,0)+IF(ISNUMBER(K109), VLOOKUP(K109/$AH109,F!$A1:$B101,2,1)*K109*$L109*$M109,0)+IF(ISNUMBER(O109), VLOOKUP(O109/$AH109,F!$A1:$B101,2,1)*O109*$P109*$Q109,0)+IF(ISNUMBER(S109), VLOOKUP(S109/$AH109,F!$A1:$B101,2,1)*S109*$T109*$U109,0)+IF(ISNUMBER(W109), VLOOKUP(W109/$AH109,F!$A1:$B101,2,1)*W109*$X109*$Y109,0)+IF(ISNUMBER(AA109), VLOOKUP(AA109/$AH109,F!$A1:$B101,2,1)*AA109*$AB109*$AC109,0))*IF(ISNUMBER(F109),F109,1)*IF(ISNUMBER(E109),E109,1)</f>
        <v>0</v>
      </c>
      <c r="AJ109" s="380">
        <f t="shared" ref="AJ109:AJ112" si="132">H109*I109+L109*M109+P109*Q109+T109*U109+X109*Y109+AB109*AC109</f>
        <v>0</v>
      </c>
      <c r="AK109" s="381">
        <f>IFERROR(I109*INDEX(F!$P$21:$AB$33, MATCH(G109/$AH109, F!$O$21:$O$33,1), MATCH(E109, F!$P$20:$AB$20,1)), 0 ) +IFERROR( M109*INDEX(F!$P$21:$AB$33, MATCH(K109/$AH109, F!$O$21:$O$33,1), MATCH(E109, F!$P$20:$AB$20,1)),0) +  IFERROR( Q109*INDEX(F!$P$21:$AB$33, MATCH(O109/$AH109, F!$O$21:$O$33,1), MATCH(E109, F!$P$20:$AB$20,1)), 0) + IFERROR( U109*INDEX(F!$P$21:$AB$33, MATCH(S109/$AH109, F!$O$21:$O$33,1), MATCH(E109, F!$P$20:$AB$20,1)),0)  + IFERROR(Y109*INDEX(F!$P$21:$AB$33, MATCH(W109/$AH109, F!$O$21:$O$33,1), MATCH(E109, F!$P$20:$AB$20,1)),0)  + IFERROR( AC109*INDEX(F!$P$21:$AB$33, MATCH(AA109/$AH109, F!$O$21:$O$33,1), MATCH(E109, F!$P$20:$AB$20,1)),)</f>
        <v>0</v>
      </c>
      <c r="AL109" s="1031"/>
      <c r="AM109" s="10"/>
      <c r="AN109" s="10"/>
      <c r="AO109" s="10"/>
    </row>
    <row r="110" spans="1:41" hidden="1" x14ac:dyDescent="0.25">
      <c r="A110" s="1022"/>
      <c r="B110" s="249" t="str">
        <f t="shared" si="121"/>
        <v/>
      </c>
      <c r="C110" s="262" t="str">
        <f t="shared" si="121"/>
        <v/>
      </c>
      <c r="D110" s="230" t="str">
        <f t="shared" si="121"/>
        <v/>
      </c>
      <c r="E110" s="291" t="str">
        <f t="shared" si="121"/>
        <v/>
      </c>
      <c r="F110" s="342" t="str">
        <f t="shared" si="121"/>
        <v/>
      </c>
      <c r="G110" s="343" t="str">
        <f t="shared" si="122"/>
        <v/>
      </c>
      <c r="H110" s="344"/>
      <c r="I110" s="344"/>
      <c r="J110" s="345"/>
      <c r="K110" s="343" t="str">
        <f t="shared" si="123"/>
        <v/>
      </c>
      <c r="L110" s="344"/>
      <c r="M110" s="344"/>
      <c r="N110" s="345"/>
      <c r="O110" s="343" t="str">
        <f t="shared" si="124"/>
        <v/>
      </c>
      <c r="P110" s="344"/>
      <c r="Q110" s="344"/>
      <c r="R110" s="345"/>
      <c r="S110" s="343" t="str">
        <f t="shared" si="125"/>
        <v/>
      </c>
      <c r="T110" s="344"/>
      <c r="U110" s="344"/>
      <c r="V110" s="345"/>
      <c r="W110" s="343" t="str">
        <f t="shared" si="126"/>
        <v/>
      </c>
      <c r="X110" s="344"/>
      <c r="Y110" s="344"/>
      <c r="Z110" s="345"/>
      <c r="AA110" s="343" t="str">
        <f t="shared" si="127"/>
        <v/>
      </c>
      <c r="AB110" s="344"/>
      <c r="AC110" s="344"/>
      <c r="AD110" s="345"/>
      <c r="AE110" s="346">
        <f t="shared" si="128"/>
        <v>0</v>
      </c>
      <c r="AF110" s="347">
        <f t="shared" si="68"/>
        <v>0</v>
      </c>
      <c r="AG110" s="348">
        <f t="shared" si="129"/>
        <v>0</v>
      </c>
      <c r="AH110" s="217" t="str">
        <f t="shared" si="130"/>
        <v/>
      </c>
      <c r="AI110" s="349">
        <f xml:space="preserve"> ( IF(ISNUMBER(G110), VLOOKUP(G110/$AH110,F!$A1:$B101,2,1)*G110*$H110*$I110,0)+IF(ISNUMBER(K110), VLOOKUP(K110/$AH110,F!$A1:$B101,2,1)*K110*$L110*$M110,0)+IF(ISNUMBER(O110), VLOOKUP(O110/$AH110,F!$A1:$B101,2,1)*O110*$P110*$Q110,0)+IF(ISNUMBER(S110), VLOOKUP(S110/$AH110,F!$A1:$B101,2,1)*S110*$T110*$U110,0)+IF(ISNUMBER(W110), VLOOKUP(W110/$AH110,F!$A1:$B101,2,1)*W110*$X110*$Y110,0)+IF(ISNUMBER(AA110), VLOOKUP(AA110/$AH110,F!$A1:$B101,2,1)*AA110*$AB110*$AC110,0))*IF(ISNUMBER(F110),F110,1)*IF(ISNUMBER(E110),E110,1)</f>
        <v>0</v>
      </c>
      <c r="AJ110" s="350">
        <f t="shared" si="132"/>
        <v>0</v>
      </c>
      <c r="AK110" s="351">
        <f>IFERROR(I110*INDEX(F!$P$21:$AB$33, MATCH(G110/$AH110, F!$O$21:$O$33,1), MATCH(E110, F!$P$20:$AB$20,1)), 0 ) +IFERROR( M110*INDEX(F!$P$21:$AB$33, MATCH(K110/$AH110, F!$O$21:$O$33,1), MATCH(E110, F!$P$20:$AB$20,1)),0) +  IFERROR( Q110*INDEX(F!$P$21:$AB$33, MATCH(O110/$AH110, F!$O$21:$O$33,1), MATCH(E110, F!$P$20:$AB$20,1)), 0) + IFERROR( U110*INDEX(F!$P$21:$AB$33, MATCH(S110/$AH110, F!$O$21:$O$33,1), MATCH(E110, F!$P$20:$AB$20,1)),0)  + IFERROR(Y110*INDEX(F!$P$21:$AB$33, MATCH(W110/$AH110, F!$O$21:$O$33,1), MATCH(E110, F!$P$20:$AB$20,1)),0)  + IFERROR( AC110*INDEX(F!$P$21:$AB$33, MATCH(AA110/$AH110, F!$O$21:$O$33,1), MATCH(E110, F!$P$20:$AB$20,1)),)</f>
        <v>0</v>
      </c>
      <c r="AL110" s="1031"/>
      <c r="AM110" s="10"/>
      <c r="AN110" s="10"/>
      <c r="AO110" s="10"/>
    </row>
    <row r="111" spans="1:41" hidden="1" x14ac:dyDescent="0.25">
      <c r="A111" s="1022"/>
      <c r="B111" s="252" t="str">
        <f t="shared" si="121"/>
        <v/>
      </c>
      <c r="C111" s="265" t="str">
        <f t="shared" si="121"/>
        <v/>
      </c>
      <c r="D111" s="234" t="str">
        <f t="shared" si="121"/>
        <v/>
      </c>
      <c r="E111" s="291" t="str">
        <f t="shared" si="121"/>
        <v/>
      </c>
      <c r="F111" s="382" t="str">
        <f t="shared" si="121"/>
        <v/>
      </c>
      <c r="G111" s="373" t="str">
        <f t="shared" si="122"/>
        <v/>
      </c>
      <c r="H111" s="374"/>
      <c r="I111" s="374"/>
      <c r="J111" s="375"/>
      <c r="K111" s="373" t="str">
        <f t="shared" si="123"/>
        <v/>
      </c>
      <c r="L111" s="374"/>
      <c r="M111" s="374"/>
      <c r="N111" s="375"/>
      <c r="O111" s="373" t="str">
        <f t="shared" si="124"/>
        <v/>
      </c>
      <c r="P111" s="374"/>
      <c r="Q111" s="374"/>
      <c r="R111" s="375"/>
      <c r="S111" s="373" t="str">
        <f t="shared" si="125"/>
        <v/>
      </c>
      <c r="T111" s="374"/>
      <c r="U111" s="374"/>
      <c r="V111" s="375"/>
      <c r="W111" s="373" t="str">
        <f t="shared" si="126"/>
        <v/>
      </c>
      <c r="X111" s="374"/>
      <c r="Y111" s="374"/>
      <c r="Z111" s="375"/>
      <c r="AA111" s="373" t="str">
        <f t="shared" si="127"/>
        <v/>
      </c>
      <c r="AB111" s="374"/>
      <c r="AC111" s="374"/>
      <c r="AD111" s="375"/>
      <c r="AE111" s="376">
        <f t="shared" si="128"/>
        <v>0</v>
      </c>
      <c r="AF111" s="377">
        <f t="shared" si="68"/>
        <v>0</v>
      </c>
      <c r="AG111" s="378">
        <f t="shared" si="129"/>
        <v>0</v>
      </c>
      <c r="AH111" s="217" t="str">
        <f t="shared" si="130"/>
        <v/>
      </c>
      <c r="AI111" s="379">
        <f xml:space="preserve"> ( IF(ISNUMBER(G111), VLOOKUP(G111/$AH111,F!$A1:$B101,2,1)*G111*$H111*$I111,0)+IF(ISNUMBER(K111), VLOOKUP(K111/$AH111,F!$A1:$B101,2,1)*K111*$L111*$M111,0)+IF(ISNUMBER(O111), VLOOKUP(O111/$AH111,F!$A1:$B101,2,1)*O111*$P111*$Q111,0)+IF(ISNUMBER(S111), VLOOKUP(S111/$AH111,F!$A1:$B101,2,1)*S111*$T111*$U111,0)+IF(ISNUMBER(W111), VLOOKUP(W111/$AH111,F!$A1:$B101,2,1)*W111*$X111*$Y111,0)+IF(ISNUMBER(AA111), VLOOKUP(AA111/$AH111,F!$A1:$B101,2,1)*AA111*$AB111*$AC111,0))*IF(ISNUMBER(F111),F111,1)*IF(ISNUMBER(E111),E111,1)</f>
        <v>0</v>
      </c>
      <c r="AJ111" s="380">
        <f t="shared" si="132"/>
        <v>0</v>
      </c>
      <c r="AK111" s="381">
        <f>IFERROR(I111*INDEX(F!$P$21:$AB$33, MATCH(G111/$AH111, F!$O$21:$O$33,1), MATCH(E111, F!$P$20:$AB$20,1)), 0 ) +IFERROR( M111*INDEX(F!$P$21:$AB$33, MATCH(K111/$AH111, F!$O$21:$O$33,1), MATCH(E111, F!$P$20:$AB$20,1)),0) +  IFERROR( Q111*INDEX(F!$P$21:$AB$33, MATCH(O111/$AH111, F!$O$21:$O$33,1), MATCH(E111, F!$P$20:$AB$20,1)), 0) + IFERROR( U111*INDEX(F!$P$21:$AB$33, MATCH(S111/$AH111, F!$O$21:$O$33,1), MATCH(E111, F!$P$20:$AB$20,1)),0)  + IFERROR(Y111*INDEX(F!$P$21:$AB$33, MATCH(W111/$AH111, F!$O$21:$O$33,1), MATCH(E111, F!$P$20:$AB$20,1)),0)  + IFERROR( AC111*INDEX(F!$P$21:$AB$33, MATCH(AA111/$AH111, F!$O$21:$O$33,1), MATCH(E111, F!$P$20:$AB$20,1)),)</f>
        <v>0</v>
      </c>
      <c r="AL111" s="1031"/>
      <c r="AM111" s="10"/>
      <c r="AN111" s="10"/>
      <c r="AO111" s="10"/>
    </row>
    <row r="112" spans="1:41" ht="15" hidden="1" customHeight="1" x14ac:dyDescent="0.25">
      <c r="A112" s="1022"/>
      <c r="B112" s="249" t="str">
        <f t="shared" si="121"/>
        <v/>
      </c>
      <c r="C112" s="262" t="str">
        <f t="shared" si="121"/>
        <v/>
      </c>
      <c r="D112" s="235" t="str">
        <f t="shared" si="121"/>
        <v/>
      </c>
      <c r="E112" s="291" t="str">
        <f t="shared" si="121"/>
        <v/>
      </c>
      <c r="F112" s="383" t="str">
        <f t="shared" si="121"/>
        <v/>
      </c>
      <c r="G112" s="343" t="str">
        <f t="shared" si="122"/>
        <v/>
      </c>
      <c r="H112" s="344"/>
      <c r="I112" s="344"/>
      <c r="J112" s="345"/>
      <c r="K112" s="343" t="str">
        <f t="shared" si="123"/>
        <v/>
      </c>
      <c r="L112" s="344"/>
      <c r="M112" s="344"/>
      <c r="N112" s="345"/>
      <c r="O112" s="343" t="str">
        <f t="shared" si="124"/>
        <v/>
      </c>
      <c r="P112" s="344"/>
      <c r="Q112" s="344"/>
      <c r="R112" s="345"/>
      <c r="S112" s="343" t="str">
        <f t="shared" si="125"/>
        <v/>
      </c>
      <c r="T112" s="344"/>
      <c r="U112" s="344"/>
      <c r="V112" s="345"/>
      <c r="W112" s="343" t="str">
        <f t="shared" si="126"/>
        <v/>
      </c>
      <c r="X112" s="344"/>
      <c r="Y112" s="344"/>
      <c r="Z112" s="345"/>
      <c r="AA112" s="343" t="str">
        <f t="shared" si="127"/>
        <v/>
      </c>
      <c r="AB112" s="344"/>
      <c r="AC112" s="344"/>
      <c r="AD112" s="345"/>
      <c r="AE112" s="346">
        <f t="shared" si="128"/>
        <v>0</v>
      </c>
      <c r="AF112" s="347">
        <f t="shared" si="68"/>
        <v>0</v>
      </c>
      <c r="AG112" s="348">
        <f t="shared" si="129"/>
        <v>0</v>
      </c>
      <c r="AH112" s="217" t="str">
        <f t="shared" si="130"/>
        <v/>
      </c>
      <c r="AI112" s="349">
        <f xml:space="preserve"> ( IF(ISNUMBER(G112), VLOOKUP(G112/$AH112,F!$A1:$B101,2,1)*G112*$H112*$I112,0)+IF(ISNUMBER(K112), VLOOKUP(K112/$AH112,F!$A1:$B101,2,1)*K112*$L112*$M112,0)+IF(ISNUMBER(O112), VLOOKUP(O112/$AH112,F!$A1:$B101,2,1)*O112*$P112*$Q112,0)+IF(ISNUMBER(S112), VLOOKUP(S112/$AH112,F!$A1:$B101,2,1)*S112*$T112*$U112,0)+IF(ISNUMBER(W112), VLOOKUP(W112/$AH112,F!$A1:$B101,2,1)*W112*$X112*$Y112,0)+IF(ISNUMBER(AA112), VLOOKUP(AA112/$AH112,F!$A1:$B101,2,1)*AA112*$AB112*$AC112,0))*IF(ISNUMBER(F112),F112,1)*IF(ISNUMBER(E112),E112,1)</f>
        <v>0</v>
      </c>
      <c r="AJ112" s="350">
        <f t="shared" si="132"/>
        <v>0</v>
      </c>
      <c r="AK112" s="351">
        <f>IFERROR(I112*INDEX(F!$P$21:$AB$33, MATCH(G112/$AH112, F!$O$21:$O$33,1), MATCH(E112, F!$P$20:$AB$20,1)), 0 ) +IFERROR( M112*INDEX(F!$P$21:$AB$33, MATCH(K112/$AH112, F!$O$21:$O$33,1), MATCH(E112, F!$P$20:$AB$20,1)),0) +  IFERROR( Q112*INDEX(F!$P$21:$AB$33, MATCH(O112/$AH112, F!$O$21:$O$33,1), MATCH(E112, F!$P$20:$AB$20,1)), 0) + IFERROR( U112*INDEX(F!$P$21:$AB$33, MATCH(S112/$AH112, F!$O$21:$O$33,1), MATCH(E112, F!$P$20:$AB$20,1)),0)  + IFERROR(Y112*INDEX(F!$P$21:$AB$33, MATCH(W112/$AH112, F!$O$21:$O$33,1), MATCH(E112, F!$P$20:$AB$20,1)),0)  + IFERROR( AC112*INDEX(F!$P$21:$AB$33, MATCH(AA112/$AH112, F!$O$21:$O$33,1), MATCH(E112, F!$P$20:$AB$20,1)),)</f>
        <v>0</v>
      </c>
      <c r="AL112" s="1031"/>
      <c r="AM112" s="10"/>
      <c r="AN112" s="10"/>
      <c r="AO112" s="10"/>
    </row>
    <row r="113" spans="1:41" ht="15.75" hidden="1" thickBot="1" x14ac:dyDescent="0.3">
      <c r="A113" s="1023"/>
      <c r="B113" s="253"/>
      <c r="C113" s="266"/>
      <c r="D113" s="218"/>
      <c r="E113" s="352">
        <f>ROUND(IFERROR(SUMPRODUCT(AJ105:AJ112,E105:E112)/AJ113,0),3)</f>
        <v>0</v>
      </c>
      <c r="F113" s="384"/>
      <c r="G113" s="781"/>
      <c r="H113" s="386"/>
      <c r="I113" s="386"/>
      <c r="J113" s="387"/>
      <c r="K113" s="781"/>
      <c r="L113" s="386"/>
      <c r="M113" s="386"/>
      <c r="N113" s="387"/>
      <c r="O113" s="781"/>
      <c r="P113" s="386"/>
      <c r="Q113" s="386"/>
      <c r="R113" s="387"/>
      <c r="S113" s="781"/>
      <c r="T113" s="386"/>
      <c r="U113" s="386"/>
      <c r="V113" s="387"/>
      <c r="W113" s="781"/>
      <c r="X113" s="386"/>
      <c r="Y113" s="386"/>
      <c r="Z113" s="387"/>
      <c r="AA113" s="781"/>
      <c r="AB113" s="386"/>
      <c r="AC113" s="386"/>
      <c r="AD113" s="387"/>
      <c r="AE113" s="357">
        <f>SUM(AE105:AE112)</f>
        <v>0</v>
      </c>
      <c r="AF113" s="358">
        <f t="shared" si="68"/>
        <v>0</v>
      </c>
      <c r="AG113" s="391">
        <f>IFERROR(  SUMPRODUCT(AG105:AG112,AJ105:AJ112)/AJ113,0)</f>
        <v>0</v>
      </c>
      <c r="AH113" s="359"/>
      <c r="AI113" s="360">
        <f>SUM(AI105:AI112)</f>
        <v>0</v>
      </c>
      <c r="AJ113" s="360">
        <f>SUM(AJ105:AJ112)</f>
        <v>0</v>
      </c>
      <c r="AK113" s="361">
        <f>IF(SUM(AK105:AK112)=0,TIME(,0,),TIME(,SUM(AK105:AK112)+F!$V$37,))</f>
        <v>0</v>
      </c>
      <c r="AL113" s="1032"/>
      <c r="AM113" s="10"/>
      <c r="AN113" s="10"/>
      <c r="AO113" s="10"/>
    </row>
    <row r="114" spans="1:41" ht="18" thickBot="1" x14ac:dyDescent="0.3">
      <c r="A114" s="929">
        <f>A58</f>
        <v>7</v>
      </c>
      <c r="B114" s="432"/>
      <c r="C114" s="432"/>
      <c r="D114" s="432"/>
      <c r="E114" s="478">
        <f>IF(AJ114=0,0,(E124*AJ124 + E133*AJ133 + E142*AJ142 + E151*AJ151 + E160*AJ160 + E169*AJ169   ) /AJ114 )</f>
        <v>0.90084362139917706</v>
      </c>
      <c r="F114" s="1025" t="s">
        <v>74</v>
      </c>
      <c r="G114" s="1025"/>
      <c r="H114" s="1025"/>
      <c r="I114" s="1025"/>
      <c r="J114" s="1025"/>
      <c r="K114" s="1025"/>
      <c r="L114" s="1025"/>
      <c r="M114" s="1025"/>
      <c r="N114" s="1024">
        <f>N58+1</f>
        <v>3</v>
      </c>
      <c r="O114" s="1024"/>
      <c r="P114" s="1024"/>
      <c r="Q114" s="1024"/>
      <c r="R114" s="1024"/>
      <c r="S114" s="1024"/>
      <c r="T114" s="1024"/>
      <c r="U114" s="1024"/>
      <c r="V114" s="1024"/>
      <c r="W114" s="1024"/>
      <c r="X114" s="1024"/>
      <c r="Y114" s="1024"/>
      <c r="Z114" s="1024"/>
      <c r="AA114" s="1024"/>
      <c r="AB114" s="1024"/>
      <c r="AC114" s="1024"/>
      <c r="AD114" s="1024"/>
      <c r="AE114" s="400">
        <f>AE124+AE133+AE142+AE151+AE160+AE169</f>
        <v>26538.5</v>
      </c>
      <c r="AF114" s="401">
        <f>IFERROR(AE114/AJ114,0)</f>
        <v>54.605967078189302</v>
      </c>
      <c r="AG114" s="424">
        <f>IF(AJ114=0,0,(AG124*AJ124 + AG133*AJ133 + AG142*AJ142 + AG151*AJ151 + AG160*AJ160 + AG169*AJ169   ) /AJ114 )</f>
        <v>0.46894168609860487</v>
      </c>
      <c r="AH114" s="402">
        <f>AH58</f>
        <v>5.0000000000000001E-3</v>
      </c>
      <c r="AI114" s="400">
        <f>AI124+AI133+AI142+AI151+AI160+AI169</f>
        <v>14910.582</v>
      </c>
      <c r="AJ114" s="400">
        <f>AJ124+AJ133+AJ142+AJ151+AJ160+AJ169</f>
        <v>486</v>
      </c>
      <c r="AK114" s="403">
        <f>AK124+AK133+AK142+AK151+AK160+AK169</f>
        <v>0.23750000000000002</v>
      </c>
      <c r="AL114" s="579"/>
      <c r="AM114" s="10"/>
      <c r="AN114" s="10"/>
      <c r="AO114" s="10"/>
    </row>
    <row r="115" spans="1:41" ht="16.5" thickBot="1" x14ac:dyDescent="0.3">
      <c r="A115" s="395" t="s">
        <v>3</v>
      </c>
      <c r="B115" s="396" t="s">
        <v>10</v>
      </c>
      <c r="C115" s="396" t="s">
        <v>89</v>
      </c>
      <c r="D115" s="396" t="s">
        <v>11</v>
      </c>
      <c r="E115" s="396" t="s">
        <v>94</v>
      </c>
      <c r="F115" s="396" t="s">
        <v>60</v>
      </c>
      <c r="G115" s="396" t="s">
        <v>13</v>
      </c>
      <c r="H115" s="396" t="s">
        <v>14</v>
      </c>
      <c r="I115" s="396" t="s">
        <v>15</v>
      </c>
      <c r="J115" s="396" t="s">
        <v>4</v>
      </c>
      <c r="K115" s="396" t="s">
        <v>13</v>
      </c>
      <c r="L115" s="396" t="s">
        <v>14</v>
      </c>
      <c r="M115" s="396" t="s">
        <v>15</v>
      </c>
      <c r="N115" s="396" t="s">
        <v>4</v>
      </c>
      <c r="O115" s="396" t="s">
        <v>13</v>
      </c>
      <c r="P115" s="396" t="s">
        <v>14</v>
      </c>
      <c r="Q115" s="396" t="s">
        <v>15</v>
      </c>
      <c r="R115" s="396" t="s">
        <v>4</v>
      </c>
      <c r="S115" s="396" t="s">
        <v>13</v>
      </c>
      <c r="T115" s="396" t="s">
        <v>14</v>
      </c>
      <c r="U115" s="396" t="s">
        <v>15</v>
      </c>
      <c r="V115" s="396" t="s">
        <v>4</v>
      </c>
      <c r="W115" s="396" t="s">
        <v>13</v>
      </c>
      <c r="X115" s="396" t="s">
        <v>14</v>
      </c>
      <c r="Y115" s="396" t="s">
        <v>15</v>
      </c>
      <c r="Z115" s="396" t="s">
        <v>4</v>
      </c>
      <c r="AA115" s="396" t="s">
        <v>13</v>
      </c>
      <c r="AB115" s="396" t="s">
        <v>14</v>
      </c>
      <c r="AC115" s="396" t="s">
        <v>15</v>
      </c>
      <c r="AD115" s="397" t="s">
        <v>4</v>
      </c>
      <c r="AE115" s="396" t="s">
        <v>5</v>
      </c>
      <c r="AF115" s="396" t="s">
        <v>91</v>
      </c>
      <c r="AG115" s="396" t="s">
        <v>92</v>
      </c>
      <c r="AH115" s="398" t="s">
        <v>6</v>
      </c>
      <c r="AI115" s="399" t="s">
        <v>93</v>
      </c>
      <c r="AJ115" s="396" t="s">
        <v>7</v>
      </c>
      <c r="AK115" s="428" t="s">
        <v>17</v>
      </c>
      <c r="AL115" s="578" t="s">
        <v>637</v>
      </c>
      <c r="AM115" s="10"/>
      <c r="AN115" s="10"/>
      <c r="AO115" s="10"/>
    </row>
    <row r="116" spans="1:41" x14ac:dyDescent="0.25">
      <c r="A116" s="212">
        <f>A117</f>
        <v>43794</v>
      </c>
      <c r="B116" s="241" t="str">
        <f t="shared" ref="B116:F123" si="133">IF(B60="","",B60)</f>
        <v>Тяжелая</v>
      </c>
      <c r="C116" s="254" t="str">
        <f t="shared" si="133"/>
        <v>ПР</v>
      </c>
      <c r="D116" s="222" t="str">
        <f t="shared" si="133"/>
        <v>Присед</v>
      </c>
      <c r="E116" s="280">
        <f t="shared" si="133"/>
        <v>1.2</v>
      </c>
      <c r="F116" s="281" t="str">
        <f t="shared" si="133"/>
        <v/>
      </c>
      <c r="G116" s="282">
        <f t="shared" ref="G116:G123" si="134">IF(J116&lt;&gt;0, IFERROR(IF( $F116=2,  MROUND($AH116*J116,1),    IF( OR($F116="",$F116=1),   MROUND($AH116*J116,2.5),  MROUND($AH116*J116, 0.1))), "" ), "")</f>
        <v>80</v>
      </c>
      <c r="H116" s="283">
        <v>5</v>
      </c>
      <c r="I116" s="283">
        <v>1</v>
      </c>
      <c r="J116" s="284">
        <v>0.5</v>
      </c>
      <c r="K116" s="282">
        <f t="shared" ref="K116:K123" si="135">IF(N116&lt;&gt;0, IFERROR(IF( $F116=2,  MROUND($AH116*N116,1),    IF( OR($F116="",$F116=1),   MROUND($AH116*N116,2.5),  MROUND($AH116*N116, 0.1))), "" ), "")</f>
        <v>105</v>
      </c>
      <c r="L116" s="283">
        <v>4</v>
      </c>
      <c r="M116" s="283">
        <v>2</v>
      </c>
      <c r="N116" s="284">
        <v>0.65</v>
      </c>
      <c r="O116" s="282">
        <f t="shared" ref="O116:O123" si="136">IF(R116&lt;&gt;0, IFERROR(IF( $F116=2,  MROUND($AH116*R116,1),    IF( OR($F116="",$F116=1),   MROUND($AH116*R116,2.5),  MROUND($AH116*R116, 0.1))), "" ), "")</f>
        <v>110</v>
      </c>
      <c r="P116" s="283">
        <v>4</v>
      </c>
      <c r="Q116" s="283">
        <v>2</v>
      </c>
      <c r="R116" s="284">
        <v>0.68</v>
      </c>
      <c r="S116" s="282" t="str">
        <f t="shared" ref="S116:S123" si="137">IF(V116&lt;&gt;0, IFERROR(IF( $F116=2,  MROUND($AH116*V116,1),    IF( OR($F116="",$F116=1),   MROUND($AH116*V116,2.5),  MROUND($AH116*V116, 0.1))), "" ), "")</f>
        <v/>
      </c>
      <c r="T116" s="283"/>
      <c r="U116" s="283"/>
      <c r="V116" s="284"/>
      <c r="W116" s="282" t="str">
        <f t="shared" ref="W116:W123" si="138">IF(Z116&lt;&gt;0, IFERROR(IF( $F116=2,  MROUND($AH116*Z116,1),    IF( OR($F116="",$F116=1),   MROUND($AH116*Z116,2.5),  MROUND($AH116*Z116, 0.1))), "" ), "")</f>
        <v/>
      </c>
      <c r="X116" s="283"/>
      <c r="Y116" s="283"/>
      <c r="Z116" s="284"/>
      <c r="AA116" s="282" t="str">
        <f t="shared" ref="AA116:AA123" si="139">IF(AD116&lt;&gt;0, IFERROR(IF( $F116=2,  MROUND($AH116*AD116,1),    IF( OR($F116="",$F116=1),   MROUND($AH116*AD116,2.5),  MROUND($AH116*AD116, 0.1))), "" ), "")</f>
        <v/>
      </c>
      <c r="AB116" s="283"/>
      <c r="AC116" s="283"/>
      <c r="AD116" s="284"/>
      <c r="AE116" s="392">
        <f t="shared" ref="AE116:AE123" si="140">(IF(ISNUMBER(G116),G116,0)*H116*I116+IF(ISNUMBER(K116),K116,1)*L116*M116+IF(ISNUMBER(O116),O116,1)*P116*Q116+IF(ISNUMBER(S116),S116,1)*T116*U116+IF(ISNUMBER(W116),W116,1)*X116*Y116+IF(ISNUMBER(AA116),AA116,1)*AB116*AC116)*IF(ISNUMBER(F116),F116,1)</f>
        <v>2120</v>
      </c>
      <c r="AF116" s="393">
        <f t="shared" ref="AF116:AF169" si="141">IFERROR(AE116/AJ116,0)</f>
        <v>100.95238095238095</v>
      </c>
      <c r="AG116" s="394">
        <f t="shared" ref="AG116:AG123" si="142">IFERROR((AF116/(AH116*IF(ISNUMBER(F116),F116,1))),0)</f>
        <v>0.62468986505520252</v>
      </c>
      <c r="AH116" s="216">
        <f t="shared" ref="AH116:AH123" si="143">IF(ISNUMBER(AH60), AH60+(AH60*$AH$114),"")</f>
        <v>161.60400000000001</v>
      </c>
      <c r="AI116" s="303">
        <f xml:space="preserve"> ( IF(ISNUMBER(G116), VLOOKUP(G116/$AH116,F!$A1:$B101,2,1)*G116*$H116*$I116,0)+IF(ISNUMBER(K116), VLOOKUP(K116/$AH116,F!$A1:$B101,2,1)*K116*$L116*$M116,0)+IF(ISNUMBER(O116), VLOOKUP(O116/$AH116,F!$A1:$B101,2,1)*O116*$P116*$Q116,0)+IF(ISNUMBER(S116), VLOOKUP(S116/$AH116,F!$A1:$B101,2,1)*S116*$T116*$U116,0)+IF(ISNUMBER(W116), VLOOKUP(W116/$AH116,F!$A1:$B101,2,1)*W116*$X116*$Y116,0)+IF(ISNUMBER(AA116), VLOOKUP(AA116/$AH116,F!$A1:$B101,2,1)*AA116*$AB116*$AC116,0))*IF(ISNUMBER(F116),F116,1)*IF(ISNUMBER(E116),E116,1)</f>
        <v>1935.3600000000001</v>
      </c>
      <c r="AJ116" s="289">
        <f t="shared" ref="AJ116:AJ118" si="144">H116*I116+L116*M116+P116*Q116+T116*U116+X116*Y116+AB116*AC116</f>
        <v>21</v>
      </c>
      <c r="AK116" s="290">
        <f>IFERROR(I116*INDEX(F!$P$21:$AB$33, MATCH(G116/$AH116, F!$O$21:$O$33,1), MATCH(E116, F!$P$20:$AB$20,1)), 0 ) +IFERROR( M116*INDEX(F!$P$21:$AB$33, MATCH(K116/$AH116, F!$O$21:$O$33,1), MATCH(E116, F!$P$20:$AB$20,1)),0) +  IFERROR( Q116*INDEX(F!$P$21:$AB$33, MATCH(O116/$AH116, F!$O$21:$O$33,1), MATCH(E116, F!$P$20:$AB$20,1)), 0) + IFERROR( U116*INDEX(F!$P$21:$AB$33, MATCH(S116/$AH116, F!$O$21:$O$33,1), MATCH(E116, F!$P$20:$AB$20,1)),0)  + IFERROR(Y116*INDEX(F!$P$21:$AB$33, MATCH(W116/$AH116, F!$O$21:$O$33,1), MATCH(E116, F!$P$20:$AB$20,1)),0)  + IFERROR( AC116*INDEX(F!$P$21:$AB$33, MATCH(AA116/$AH116, F!$O$21:$O$33,1), MATCH(E116, F!$P$20:$AB$20,1)),)</f>
        <v>19</v>
      </c>
      <c r="AL116" s="1033"/>
      <c r="AM116" s="10"/>
      <c r="AN116" s="10"/>
      <c r="AO116" s="10"/>
    </row>
    <row r="117" spans="1:41" ht="15.75" customHeight="1" x14ac:dyDescent="0.25">
      <c r="A117" s="1021">
        <f>A61+A58</f>
        <v>43794</v>
      </c>
      <c r="B117" s="242" t="str">
        <f t="shared" si="133"/>
        <v>Средняя</v>
      </c>
      <c r="C117" s="258" t="str">
        <f t="shared" si="133"/>
        <v>ЖМ</v>
      </c>
      <c r="D117" s="223" t="str">
        <f t="shared" si="133"/>
        <v>Жим лежа</v>
      </c>
      <c r="E117" s="291">
        <f t="shared" si="133"/>
        <v>1</v>
      </c>
      <c r="F117" s="292" t="str">
        <f t="shared" si="133"/>
        <v/>
      </c>
      <c r="G117" s="293">
        <f t="shared" si="134"/>
        <v>87.5</v>
      </c>
      <c r="H117" s="238">
        <v>4</v>
      </c>
      <c r="I117" s="238">
        <v>4</v>
      </c>
      <c r="J117" s="294">
        <v>0.62</v>
      </c>
      <c r="K117" s="293" t="str">
        <f t="shared" si="135"/>
        <v/>
      </c>
      <c r="L117" s="238"/>
      <c r="M117" s="238"/>
      <c r="N117" s="294"/>
      <c r="O117" s="293" t="str">
        <f t="shared" si="136"/>
        <v/>
      </c>
      <c r="P117" s="238"/>
      <c r="Q117" s="238"/>
      <c r="R117" s="294"/>
      <c r="S117" s="293" t="str">
        <f t="shared" si="137"/>
        <v/>
      </c>
      <c r="T117" s="238"/>
      <c r="U117" s="238"/>
      <c r="V117" s="294"/>
      <c r="W117" s="293" t="str">
        <f t="shared" si="138"/>
        <v/>
      </c>
      <c r="X117" s="238"/>
      <c r="Y117" s="238"/>
      <c r="Z117" s="294"/>
      <c r="AA117" s="293" t="str">
        <f t="shared" si="139"/>
        <v/>
      </c>
      <c r="AB117" s="238"/>
      <c r="AC117" s="238"/>
      <c r="AD117" s="294"/>
      <c r="AE117" s="239">
        <f t="shared" si="140"/>
        <v>1400</v>
      </c>
      <c r="AF117" s="295">
        <f t="shared" si="141"/>
        <v>87.5</v>
      </c>
      <c r="AG117" s="296">
        <f t="shared" si="142"/>
        <v>0.61879656444147435</v>
      </c>
      <c r="AH117" s="217">
        <f t="shared" si="143"/>
        <v>141.40349999999998</v>
      </c>
      <c r="AI117" s="237">
        <f xml:space="preserve"> ( IF(ISNUMBER(G117), VLOOKUP(G117/$AH117,F!$A1:$B101,2,1)*G117*$H117*$I117,0)+IF(ISNUMBER(K117), VLOOKUP(K117/$AH117,F!$A1:$B101,2,1)*K117*$L117*$M117,0)+IF(ISNUMBER(O117), VLOOKUP(O117/$AH117,F!$A1:$B101,2,1)*O117*$P117*$Q117,0)+IF(ISNUMBER(S117), VLOOKUP(S117/$AH117,F!$A1:$B101,2,1)*S117*$T117*$U117,0)+IF(ISNUMBER(W117), VLOOKUP(W117/$AH117,F!$A1:$B101,2,1)*W117*$X117*$Y117,0)+IF(ISNUMBER(AA117), VLOOKUP(AA117/$AH117,F!$A1:$B101,2,1)*AA117*$AB117*$AC117,0))*IF(ISNUMBER(F117),F117,1)*IF(ISNUMBER(E117),E117,1)</f>
        <v>994</v>
      </c>
      <c r="AJ117" s="297">
        <f t="shared" si="144"/>
        <v>16</v>
      </c>
      <c r="AK117" s="298">
        <f>IFERROR(I117*INDEX(F!$P$21:$AB$33, MATCH(G117/$AH117, F!$O$21:$O$33,1), MATCH(E117, F!$P$20:$AB$20,1)), 0 ) +IFERROR( M117*INDEX(F!$P$21:$AB$33, MATCH(K117/$AH117, F!$O$21:$O$33,1), MATCH(E117, F!$P$20:$AB$20,1)),0) +  IFERROR( Q117*INDEX(F!$P$21:$AB$33, MATCH(O117/$AH117, F!$O$21:$O$33,1), MATCH(E117, F!$P$20:$AB$20,1)), 0) + IFERROR( U117*INDEX(F!$P$21:$AB$33, MATCH(S117/$AH117, F!$O$21:$O$33,1), MATCH(E117, F!$P$20:$AB$20,1)),0)  + IFERROR(Y117*INDEX(F!$P$21:$AB$33, MATCH(W117/$AH117, F!$O$21:$O$33,1), MATCH(E117, F!$P$20:$AB$20,1)),0)  + IFERROR( AC117*INDEX(F!$P$21:$AB$33, MATCH(AA117/$AH117, F!$O$21:$O$33,1), MATCH(E117, F!$P$20:$AB$20,1)),)</f>
        <v>12</v>
      </c>
      <c r="AL117" s="1031"/>
      <c r="AM117" s="10"/>
      <c r="AN117" s="10"/>
      <c r="AO117" s="10"/>
    </row>
    <row r="118" spans="1:41" x14ac:dyDescent="0.25">
      <c r="A118" s="1022"/>
      <c r="B118" s="243" t="str">
        <f t="shared" si="133"/>
        <v>Легкая</v>
      </c>
      <c r="C118" s="256" t="str">
        <f t="shared" si="133"/>
        <v>ПР</v>
      </c>
      <c r="D118" s="224" t="str">
        <f t="shared" si="133"/>
        <v>Присед на груди</v>
      </c>
      <c r="E118" s="291">
        <f t="shared" si="133"/>
        <v>1.2</v>
      </c>
      <c r="F118" s="299" t="str">
        <f t="shared" si="133"/>
        <v/>
      </c>
      <c r="G118" s="300">
        <f t="shared" si="134"/>
        <v>47.5</v>
      </c>
      <c r="H118" s="301">
        <v>6</v>
      </c>
      <c r="I118" s="301">
        <v>5</v>
      </c>
      <c r="J118" s="302">
        <v>0.4</v>
      </c>
      <c r="K118" s="300" t="str">
        <f t="shared" si="135"/>
        <v/>
      </c>
      <c r="L118" s="301"/>
      <c r="M118" s="301"/>
      <c r="N118" s="302"/>
      <c r="O118" s="300" t="str">
        <f t="shared" si="136"/>
        <v/>
      </c>
      <c r="P118" s="301"/>
      <c r="Q118" s="301"/>
      <c r="R118" s="302"/>
      <c r="S118" s="300" t="str">
        <f t="shared" si="137"/>
        <v/>
      </c>
      <c r="T118" s="301"/>
      <c r="U118" s="301"/>
      <c r="V118" s="302"/>
      <c r="W118" s="300" t="str">
        <f t="shared" si="138"/>
        <v/>
      </c>
      <c r="X118" s="301"/>
      <c r="Y118" s="301"/>
      <c r="Z118" s="302"/>
      <c r="AA118" s="300" t="str">
        <f t="shared" si="139"/>
        <v/>
      </c>
      <c r="AB118" s="301"/>
      <c r="AC118" s="301"/>
      <c r="AD118" s="302"/>
      <c r="AE118" s="285">
        <f t="shared" si="140"/>
        <v>1425</v>
      </c>
      <c r="AF118" s="286">
        <f t="shared" si="141"/>
        <v>47.5</v>
      </c>
      <c r="AG118" s="287">
        <f t="shared" si="142"/>
        <v>0.39190449081293371</v>
      </c>
      <c r="AH118" s="217">
        <f t="shared" si="143"/>
        <v>121.20299999999999</v>
      </c>
      <c r="AI118" s="303">
        <f xml:space="preserve"> ( IF(ISNUMBER(G118), VLOOKUP(G118/$AH118,F!$A1:$B101,2,1)*G118*$H118*$I118,0)+IF(ISNUMBER(K118), VLOOKUP(K118/$AH118,F!$A1:$B101,2,1)*K118*$L118*$M118,0)+IF(ISNUMBER(O118), VLOOKUP(O118/$AH118,F!$A1:$B101,2,1)*O118*$P118*$Q118,0)+IF(ISNUMBER(S118), VLOOKUP(S118/$AH118,F!$A1:$B101,2,1)*S118*$T118*$U118,0)+IF(ISNUMBER(W118), VLOOKUP(W118/$AH118,F!$A1:$B101,2,1)*W118*$X118*$Y118,0)+IF(ISNUMBER(AA118), VLOOKUP(AA118/$AH118,F!$A1:$B101,2,1)*AA118*$AB118*$AC118,0))*IF(ISNUMBER(F118),F118,1)*IF(ISNUMBER(E118),E118,1)</f>
        <v>513</v>
      </c>
      <c r="AJ118" s="304">
        <f t="shared" si="144"/>
        <v>30</v>
      </c>
      <c r="AK118" s="305">
        <f>IFERROR(I118*INDEX(F!$P$21:$AB$33, MATCH(G118/$AH118, F!$O$21:$O$33,1), MATCH(E118, F!$P$20:$AB$20,1)), 0 ) +IFERROR( M118*INDEX(F!$P$21:$AB$33, MATCH(K118/$AH118, F!$O$21:$O$33,1), MATCH(E118, F!$P$20:$AB$20,1)),0) +  IFERROR( Q118*INDEX(F!$P$21:$AB$33, MATCH(O118/$AH118, F!$O$21:$O$33,1), MATCH(E118, F!$P$20:$AB$20,1)), 0) + IFERROR( U118*INDEX(F!$P$21:$AB$33, MATCH(S118/$AH118, F!$O$21:$O$33,1), MATCH(E118, F!$P$20:$AB$20,1)),0)  + IFERROR(Y118*INDEX(F!$P$21:$AB$33, MATCH(W118/$AH118, F!$O$21:$O$33,1), MATCH(E118, F!$P$20:$AB$20,1)),0)  + IFERROR( AC118*INDEX(F!$P$21:$AB$33, MATCH(AA118/$AH118, F!$O$21:$O$33,1), MATCH(E118, F!$P$20:$AB$20,1)),)</f>
        <v>15</v>
      </c>
      <c r="AL118" s="1031"/>
      <c r="AM118" s="10"/>
      <c r="AN118" s="54"/>
      <c r="AO118" s="10"/>
    </row>
    <row r="119" spans="1:41" ht="15" customHeight="1" x14ac:dyDescent="0.25">
      <c r="A119" s="1022"/>
      <c r="B119" s="244" t="str">
        <f t="shared" si="133"/>
        <v>Легкая</v>
      </c>
      <c r="C119" s="255" t="str">
        <f t="shared" si="133"/>
        <v>ЖМ</v>
      </c>
      <c r="D119" s="223" t="str">
        <f t="shared" si="133"/>
        <v>Жим на наклонной</v>
      </c>
      <c r="E119" s="291">
        <f t="shared" si="133"/>
        <v>1</v>
      </c>
      <c r="F119" s="306" t="str">
        <f t="shared" si="133"/>
        <v/>
      </c>
      <c r="G119" s="293">
        <f t="shared" si="134"/>
        <v>40</v>
      </c>
      <c r="H119" s="238">
        <v>6</v>
      </c>
      <c r="I119" s="238">
        <v>5</v>
      </c>
      <c r="J119" s="294">
        <v>0.35</v>
      </c>
      <c r="K119" s="293" t="str">
        <f t="shared" si="135"/>
        <v/>
      </c>
      <c r="L119" s="238"/>
      <c r="M119" s="238"/>
      <c r="N119" s="294"/>
      <c r="O119" s="293" t="str">
        <f t="shared" si="136"/>
        <v/>
      </c>
      <c r="P119" s="238"/>
      <c r="Q119" s="238"/>
      <c r="R119" s="294"/>
      <c r="S119" s="293" t="str">
        <f t="shared" si="137"/>
        <v/>
      </c>
      <c r="T119" s="238"/>
      <c r="U119" s="238"/>
      <c r="V119" s="294"/>
      <c r="W119" s="293" t="str">
        <f t="shared" si="138"/>
        <v/>
      </c>
      <c r="X119" s="238"/>
      <c r="Y119" s="238"/>
      <c r="Z119" s="294"/>
      <c r="AA119" s="293" t="str">
        <f t="shared" si="139"/>
        <v/>
      </c>
      <c r="AB119" s="238"/>
      <c r="AC119" s="238"/>
      <c r="AD119" s="294"/>
      <c r="AE119" s="239">
        <f t="shared" si="140"/>
        <v>1200</v>
      </c>
      <c r="AF119" s="295">
        <f t="shared" si="141"/>
        <v>40</v>
      </c>
      <c r="AG119" s="296">
        <f t="shared" si="142"/>
        <v>0.35359803682369956</v>
      </c>
      <c r="AH119" s="217">
        <f t="shared" si="143"/>
        <v>113.1228</v>
      </c>
      <c r="AI119" s="237">
        <f xml:space="preserve"> ( IF(ISNUMBER(G119), VLOOKUP(G119/$AH119,F!$A1:$B101,2,1)*G119*$H119*$I119,0)+IF(ISNUMBER(K119), VLOOKUP(K119/$AH119,F!$A1:$B101,2,1)*K119*$L119*$M119,0)+IF(ISNUMBER(O119), VLOOKUP(O119/$AH119,F!$A1:$B101,2,1)*O119*$P119*$Q119,0)+IF(ISNUMBER(S119), VLOOKUP(S119/$AH119,F!$A1:$B101,2,1)*S119*$T119*$U119,0)+IF(ISNUMBER(W119), VLOOKUP(W119/$AH119,F!$A1:$B101,2,1)*W119*$X119*$Y119,0)+IF(ISNUMBER(AA119), VLOOKUP(AA119/$AH119,F!$A1:$B101,2,1)*AA119*$AB119*$AC119,0))*IF(ISNUMBER(F119),F119,1)*IF(ISNUMBER(E119),E119,1)</f>
        <v>264</v>
      </c>
      <c r="AJ119" s="297">
        <f>H119*I119+L119*M119+P119*Q119+T119*U119+X119*Y119+AB119*AC119</f>
        <v>30</v>
      </c>
      <c r="AK119" s="298">
        <f>IFERROR(I119*INDEX(F!$P$21:$AB$33, MATCH(G119/$AH119, F!$O$21:$O$33,1), MATCH(E119, F!$P$20:$AB$20,1)), 0 ) +IFERROR( M119*INDEX(F!$P$21:$AB$33, MATCH(K119/$AH119, F!$O$21:$O$33,1), MATCH(E119, F!$P$20:$AB$20,1)),0) +  IFERROR( Q119*INDEX(F!$P$21:$AB$33, MATCH(O119/$AH119, F!$O$21:$O$33,1), MATCH(E119, F!$P$20:$AB$20,1)), 0) + IFERROR( U119*INDEX(F!$P$21:$AB$33, MATCH(S119/$AH119, F!$O$21:$O$33,1), MATCH(E119, F!$P$20:$AB$20,1)),0)  + IFERROR(Y119*INDEX(F!$P$21:$AB$33, MATCH(W119/$AH119, F!$O$21:$O$33,1), MATCH(E119, F!$P$20:$AB$20,1)),0)  + IFERROR( AC119*INDEX(F!$P$21:$AB$33, MATCH(AA119/$AH119, F!$O$21:$O$33,1), MATCH(E119, F!$P$20:$AB$20,1)),)</f>
        <v>10</v>
      </c>
      <c r="AL119" s="1031"/>
      <c r="AM119" s="10"/>
      <c r="AN119" s="10"/>
      <c r="AO119" s="10"/>
    </row>
    <row r="120" spans="1:41" x14ac:dyDescent="0.25">
      <c r="A120" s="1022"/>
      <c r="B120" s="245" t="str">
        <f t="shared" si="133"/>
        <v>Средняя</v>
      </c>
      <c r="C120" s="257" t="str">
        <f t="shared" si="133"/>
        <v>ОФП</v>
      </c>
      <c r="D120" s="224" t="str">
        <f t="shared" si="133"/>
        <v>Бицепс стоя</v>
      </c>
      <c r="E120" s="291">
        <f t="shared" si="133"/>
        <v>0.5</v>
      </c>
      <c r="F120" s="307" t="str">
        <f t="shared" si="133"/>
        <v/>
      </c>
      <c r="G120" s="300">
        <f t="shared" si="134"/>
        <v>32.5</v>
      </c>
      <c r="H120" s="301">
        <v>5</v>
      </c>
      <c r="I120" s="301">
        <v>4</v>
      </c>
      <c r="J120" s="302">
        <v>0.65</v>
      </c>
      <c r="K120" s="300" t="str">
        <f t="shared" si="135"/>
        <v/>
      </c>
      <c r="L120" s="301"/>
      <c r="M120" s="301"/>
      <c r="N120" s="302"/>
      <c r="O120" s="300" t="str">
        <f t="shared" si="136"/>
        <v/>
      </c>
      <c r="P120" s="301"/>
      <c r="Q120" s="301"/>
      <c r="R120" s="302"/>
      <c r="S120" s="300" t="str">
        <f t="shared" si="137"/>
        <v/>
      </c>
      <c r="T120" s="301"/>
      <c r="U120" s="301"/>
      <c r="V120" s="302"/>
      <c r="W120" s="300" t="str">
        <f t="shared" si="138"/>
        <v/>
      </c>
      <c r="X120" s="301"/>
      <c r="Y120" s="301"/>
      <c r="Z120" s="302"/>
      <c r="AA120" s="300" t="str">
        <f t="shared" si="139"/>
        <v/>
      </c>
      <c r="AB120" s="301"/>
      <c r="AC120" s="301"/>
      <c r="AD120" s="302"/>
      <c r="AE120" s="285">
        <f t="shared" si="140"/>
        <v>650</v>
      </c>
      <c r="AF120" s="286">
        <f t="shared" si="141"/>
        <v>32.5</v>
      </c>
      <c r="AG120" s="287">
        <f t="shared" si="142"/>
        <v>0.6566820683868706</v>
      </c>
      <c r="AH120" s="217">
        <f t="shared" si="143"/>
        <v>49.491225</v>
      </c>
      <c r="AI120" s="303">
        <f xml:space="preserve"> ( IF(ISNUMBER(G120), VLOOKUP(G120/$AH120,F!$A1:$B101,2,1)*G120*$H120*$I120,0)+IF(ISNUMBER(K120), VLOOKUP(K120/$AH120,F!$A1:$B101,2,1)*K120*$L120*$M120,0)+IF(ISNUMBER(O120), VLOOKUP(O120/$AH120,F!$A1:$B101,2,1)*O120*$P120*$Q120,0)+IF(ISNUMBER(S120), VLOOKUP(S120/$AH120,F!$A1:$B101,2,1)*S120*$T120*$U120,0)+IF(ISNUMBER(W120), VLOOKUP(W120/$AH120,F!$A1:$B101,2,1)*W120*$X120*$Y120,0)+IF(ISNUMBER(AA120), VLOOKUP(AA120/$AH120,F!$A1:$B101,2,1)*AA120*$AB120*$AC120,0))*IF(ISNUMBER(F120),F120,1)*IF(ISNUMBER(E120),E120,1)</f>
        <v>260</v>
      </c>
      <c r="AJ120" s="304">
        <f t="shared" ref="AJ120:AJ123" si="145">H120*I120+L120*M120+P120*Q120+T120*U120+X120*Y120+AB120*AC120</f>
        <v>20</v>
      </c>
      <c r="AK120" s="305">
        <f>IFERROR(I120*INDEX(F!$P$21:$AB$33, MATCH(G120/$AH120, F!$O$21:$O$33,1), MATCH(E120, F!$P$20:$AB$20,1)), 0 ) +IFERROR( M120*INDEX(F!$P$21:$AB$33, MATCH(K120/$AH120, F!$O$21:$O$33,1), MATCH(E120, F!$P$20:$AB$20,1)),0) +  IFERROR( Q120*INDEX(F!$P$21:$AB$33, MATCH(O120/$AH120, F!$O$21:$O$33,1), MATCH(E120, F!$P$20:$AB$20,1)), 0) + IFERROR( U120*INDEX(F!$P$21:$AB$33, MATCH(S120/$AH120, F!$O$21:$O$33,1), MATCH(E120, F!$P$20:$AB$20,1)),0)  + IFERROR(Y120*INDEX(F!$P$21:$AB$33, MATCH(W120/$AH120, F!$O$21:$O$33,1), MATCH(E120, F!$P$20:$AB$20,1)),0)  + IFERROR( AC120*INDEX(F!$P$21:$AB$33, MATCH(AA120/$AH120, F!$O$21:$O$33,1), MATCH(E120, F!$P$20:$AB$20,1)),)</f>
        <v>7.2</v>
      </c>
      <c r="AL120" s="1031"/>
      <c r="AM120" s="10"/>
      <c r="AN120" s="10"/>
      <c r="AO120" s="10"/>
    </row>
    <row r="121" spans="1:41" hidden="1" x14ac:dyDescent="0.25">
      <c r="A121" s="1022"/>
      <c r="B121" s="242" t="str">
        <f t="shared" si="133"/>
        <v/>
      </c>
      <c r="C121" s="258" t="str">
        <f t="shared" si="133"/>
        <v/>
      </c>
      <c r="D121" s="225" t="str">
        <f t="shared" si="133"/>
        <v/>
      </c>
      <c r="E121" s="291" t="str">
        <f t="shared" si="133"/>
        <v/>
      </c>
      <c r="F121" s="308" t="str">
        <f t="shared" si="133"/>
        <v/>
      </c>
      <c r="G121" s="293" t="str">
        <f t="shared" si="134"/>
        <v/>
      </c>
      <c r="H121" s="238"/>
      <c r="I121" s="238"/>
      <c r="J121" s="294"/>
      <c r="K121" s="293" t="str">
        <f t="shared" si="135"/>
        <v/>
      </c>
      <c r="L121" s="238"/>
      <c r="M121" s="238"/>
      <c r="N121" s="294"/>
      <c r="O121" s="293" t="str">
        <f t="shared" si="136"/>
        <v/>
      </c>
      <c r="P121" s="238"/>
      <c r="Q121" s="238"/>
      <c r="R121" s="294"/>
      <c r="S121" s="293" t="str">
        <f t="shared" si="137"/>
        <v/>
      </c>
      <c r="T121" s="238"/>
      <c r="U121" s="238"/>
      <c r="V121" s="294"/>
      <c r="W121" s="293" t="str">
        <f t="shared" si="138"/>
        <v/>
      </c>
      <c r="X121" s="238"/>
      <c r="Y121" s="238"/>
      <c r="Z121" s="294"/>
      <c r="AA121" s="293" t="str">
        <f t="shared" si="139"/>
        <v/>
      </c>
      <c r="AB121" s="238"/>
      <c r="AC121" s="238"/>
      <c r="AD121" s="294"/>
      <c r="AE121" s="239">
        <f t="shared" si="140"/>
        <v>0</v>
      </c>
      <c r="AF121" s="295">
        <f t="shared" si="141"/>
        <v>0</v>
      </c>
      <c r="AG121" s="296">
        <f t="shared" si="142"/>
        <v>0</v>
      </c>
      <c r="AH121" s="217" t="str">
        <f t="shared" si="143"/>
        <v/>
      </c>
      <c r="AI121" s="237">
        <f xml:space="preserve"> ( IF(ISNUMBER(G121), VLOOKUP(G121/$AH121,F!$A1:$B101,2,1)*G121*$H121*$I121,0)+IF(ISNUMBER(K121), VLOOKUP(K121/$AH121,F!$A1:$B101,2,1)*K121*$L121*$M121,0)+IF(ISNUMBER(O121), VLOOKUP(O121/$AH121,F!$A1:$B101,2,1)*O121*$P121*$Q121,0)+IF(ISNUMBER(S121), VLOOKUP(S121/$AH121,F!$A1:$B101,2,1)*S121*$T121*$U121,0)+IF(ISNUMBER(W121), VLOOKUP(W121/$AH121,F!$A1:$B101,2,1)*W121*$X121*$Y121,0)+IF(ISNUMBER(AA121), VLOOKUP(AA121/$AH121,F!$A1:$B101,2,1)*AA121*$AB121*$AC121,0))*IF(ISNUMBER(F121),F121,1)*IF(ISNUMBER(E121),E121,1)</f>
        <v>0</v>
      </c>
      <c r="AJ121" s="309">
        <f t="shared" si="145"/>
        <v>0</v>
      </c>
      <c r="AK121" s="298">
        <f>IFERROR(I121*INDEX(F!$P$21:$AB$33, MATCH(G121/$AH121, F!$O$21:$O$33,1), MATCH(E121, F!$P$20:$AB$20,1)), 0 ) +IFERROR( M121*INDEX(F!$P$21:$AB$33, MATCH(K121/$AH121, F!$O$21:$O$33,1), MATCH(E121, F!$P$20:$AB$20,1)),0) +  IFERROR( Q121*INDEX(F!$P$21:$AB$33, MATCH(O121/$AH121, F!$O$21:$O$33,1), MATCH(E121, F!$P$20:$AB$20,1)), 0) + IFERROR( U121*INDEX(F!$P$21:$AB$33, MATCH(S121/$AH121, F!$O$21:$O$33,1), MATCH(E121, F!$P$20:$AB$20,1)),0)  + IFERROR(Y121*INDEX(F!$P$21:$AB$33, MATCH(W121/$AH121, F!$O$21:$O$33,1), MATCH(E121, F!$P$20:$AB$20,1)),0)  + IFERROR( AC121*INDEX(F!$P$21:$AB$33, MATCH(AA121/$AH121, F!$O$21:$O$33,1), MATCH(E121, F!$P$20:$AB$20,1)),)</f>
        <v>0</v>
      </c>
      <c r="AL121" s="1031"/>
      <c r="AM121" s="10"/>
      <c r="AN121" s="10"/>
      <c r="AO121" s="10"/>
    </row>
    <row r="122" spans="1:41" ht="15" hidden="1" customHeight="1" x14ac:dyDescent="0.25">
      <c r="A122" s="1022"/>
      <c r="B122" s="243" t="str">
        <f t="shared" si="133"/>
        <v/>
      </c>
      <c r="C122" s="256" t="str">
        <f t="shared" si="133"/>
        <v/>
      </c>
      <c r="D122" s="214" t="str">
        <f t="shared" si="133"/>
        <v/>
      </c>
      <c r="E122" s="291" t="str">
        <f t="shared" si="133"/>
        <v/>
      </c>
      <c r="F122" s="307" t="str">
        <f t="shared" si="133"/>
        <v/>
      </c>
      <c r="G122" s="300" t="str">
        <f t="shared" si="134"/>
        <v/>
      </c>
      <c r="H122" s="301"/>
      <c r="I122" s="301"/>
      <c r="J122" s="302"/>
      <c r="K122" s="300" t="str">
        <f t="shared" si="135"/>
        <v/>
      </c>
      <c r="L122" s="301"/>
      <c r="M122" s="301"/>
      <c r="N122" s="302"/>
      <c r="O122" s="300" t="str">
        <f t="shared" si="136"/>
        <v/>
      </c>
      <c r="P122" s="301"/>
      <c r="Q122" s="301"/>
      <c r="R122" s="302"/>
      <c r="S122" s="300" t="str">
        <f t="shared" si="137"/>
        <v/>
      </c>
      <c r="T122" s="301"/>
      <c r="U122" s="301"/>
      <c r="V122" s="302"/>
      <c r="W122" s="300" t="str">
        <f t="shared" si="138"/>
        <v/>
      </c>
      <c r="X122" s="301"/>
      <c r="Y122" s="301"/>
      <c r="Z122" s="302"/>
      <c r="AA122" s="300" t="str">
        <f t="shared" si="139"/>
        <v/>
      </c>
      <c r="AB122" s="301"/>
      <c r="AC122" s="301"/>
      <c r="AD122" s="302"/>
      <c r="AE122" s="285">
        <f t="shared" si="140"/>
        <v>0</v>
      </c>
      <c r="AF122" s="286">
        <f t="shared" si="141"/>
        <v>0</v>
      </c>
      <c r="AG122" s="287">
        <f t="shared" si="142"/>
        <v>0</v>
      </c>
      <c r="AH122" s="217" t="str">
        <f t="shared" si="143"/>
        <v/>
      </c>
      <c r="AI122" s="310">
        <f xml:space="preserve"> ( IF(ISNUMBER(G122), VLOOKUP(G122/$AH122,F!$A1:$B101,2,1)*G122*$H122*$I122,0)+IF(ISNUMBER(K122), VLOOKUP(K122/$AH122,F!$A1:$B101,2,1)*K122*$L122*$M122,0)+IF(ISNUMBER(O122), VLOOKUP(O122/$AH122,F!$A1:$B101,2,1)*O122*$P122*$Q122,0)+IF(ISNUMBER(S122), VLOOKUP(S122/$AH122,F!$A1:$B101,2,1)*S122*$T122*$U122,0)+IF(ISNUMBER(W122), VLOOKUP(W122/$AH122,F!$A1:$B101,2,1)*W122*$X122*$Y122,0)+IF(ISNUMBER(AA122), VLOOKUP(AA122/$AH122,F!$A1:$B101,2,1)*AA122*$AB122*$AC122,0))*IF(ISNUMBER(F122),F122,1)*IF(ISNUMBER(E122),E122,1)</f>
        <v>0</v>
      </c>
      <c r="AJ122" s="311">
        <f t="shared" si="145"/>
        <v>0</v>
      </c>
      <c r="AK122" s="312">
        <f>IFERROR(I122*INDEX(F!$P$21:$AB$33, MATCH(G122/$AH122, F!$O$21:$O$33,1), MATCH(E122, F!$P$20:$AB$20,1)), 0 ) +IFERROR( M122*INDEX(F!$P$21:$AB$33, MATCH(K122/$AH122, F!$O$21:$O$33,1), MATCH(E122, F!$P$20:$AB$20,1)),0) +  IFERROR( Q122*INDEX(F!$P$21:$AB$33, MATCH(O122/$AH122, F!$O$21:$O$33,1), MATCH(E122, F!$P$20:$AB$20,1)), 0) + IFERROR( U122*INDEX(F!$P$21:$AB$33, MATCH(S122/$AH122, F!$O$21:$O$33,1), MATCH(E122, F!$P$20:$AB$20,1)),0)  + IFERROR(Y122*INDEX(F!$P$21:$AB$33, MATCH(W122/$AH122, F!$O$21:$O$33,1), MATCH(E122, F!$P$20:$AB$20,1)),0)  + IFERROR( AC122*INDEX(F!$P$21:$AB$33, MATCH(AA122/$AH122, F!$O$21:$O$33,1), MATCH(E122, F!$P$20:$AB$20,1)),)</f>
        <v>0</v>
      </c>
      <c r="AL122" s="1031"/>
      <c r="AM122" s="10"/>
      <c r="AN122" s="10"/>
      <c r="AO122" s="10"/>
    </row>
    <row r="123" spans="1:41" ht="15" hidden="1" customHeight="1" x14ac:dyDescent="0.25">
      <c r="A123" s="1022"/>
      <c r="B123" s="242" t="str">
        <f t="shared" si="133"/>
        <v/>
      </c>
      <c r="C123" s="258" t="str">
        <f t="shared" si="133"/>
        <v/>
      </c>
      <c r="D123" s="226" t="str">
        <f t="shared" si="133"/>
        <v/>
      </c>
      <c r="E123" s="291" t="str">
        <f t="shared" si="133"/>
        <v/>
      </c>
      <c r="F123" s="313" t="str">
        <f t="shared" si="133"/>
        <v/>
      </c>
      <c r="G123" s="293" t="str">
        <f t="shared" si="134"/>
        <v/>
      </c>
      <c r="H123" s="238"/>
      <c r="I123" s="238"/>
      <c r="J123" s="294"/>
      <c r="K123" s="293" t="str">
        <f t="shared" si="135"/>
        <v/>
      </c>
      <c r="L123" s="238"/>
      <c r="M123" s="238"/>
      <c r="N123" s="294"/>
      <c r="O123" s="293" t="str">
        <f t="shared" si="136"/>
        <v/>
      </c>
      <c r="P123" s="238"/>
      <c r="Q123" s="238"/>
      <c r="R123" s="294"/>
      <c r="S123" s="293" t="str">
        <f t="shared" si="137"/>
        <v/>
      </c>
      <c r="T123" s="238"/>
      <c r="U123" s="238"/>
      <c r="V123" s="294"/>
      <c r="W123" s="293" t="str">
        <f t="shared" si="138"/>
        <v/>
      </c>
      <c r="X123" s="238"/>
      <c r="Y123" s="238"/>
      <c r="Z123" s="294"/>
      <c r="AA123" s="293" t="str">
        <f t="shared" si="139"/>
        <v/>
      </c>
      <c r="AB123" s="238"/>
      <c r="AC123" s="238"/>
      <c r="AD123" s="294"/>
      <c r="AE123" s="239">
        <f t="shared" si="140"/>
        <v>0</v>
      </c>
      <c r="AF123" s="314">
        <f t="shared" si="141"/>
        <v>0</v>
      </c>
      <c r="AG123" s="315">
        <f t="shared" si="142"/>
        <v>0</v>
      </c>
      <c r="AH123" s="217" t="str">
        <f t="shared" si="143"/>
        <v/>
      </c>
      <c r="AI123" s="316">
        <f xml:space="preserve"> ( IF(ISNUMBER(G123), VLOOKUP(G123/$AH123,F!$A1:$B101,2,1)*G123*$H123*$I123,0)+IF(ISNUMBER(K123), VLOOKUP(K123/$AH123,F!$A1:$B101,2,1)*K123*$L123*$M123,0)+IF(ISNUMBER(O123), VLOOKUP(O123/$AH123,F!$A1:$B101,2,1)*O123*$P123*$Q123,0)+IF(ISNUMBER(S123), VLOOKUP(S123/$AH123,F!$A1:$B101,2,1)*S123*$T123*$U123,0)+IF(ISNUMBER(W123), VLOOKUP(W123/$AH123,F!$A1:$B101,2,1)*W123*$X123*$Y123,0)+IF(ISNUMBER(AA123), VLOOKUP(AA123/$AH123,F!$A1:$B101,2,1)*AA123*$AB123*$AC123,0))*IF(ISNUMBER(F123),F123,1)*IF(ISNUMBER(E123),E123,1)</f>
        <v>0</v>
      </c>
      <c r="AJ123" s="317">
        <f t="shared" si="145"/>
        <v>0</v>
      </c>
      <c r="AK123" s="318">
        <f>IFERROR(I123*INDEX(F!$P$21:$AB$33, MATCH(G123/$AH123, F!$O$21:$O$33,1), MATCH(E123, F!$P$20:$AB$20,1)), 0 ) +IFERROR( M123*INDEX(F!$P$21:$AB$33, MATCH(K123/$AH123, F!$O$21:$O$33,1), MATCH(E123, F!$P$20:$AB$20,1)),0) +  IFERROR( Q123*INDEX(F!$P$21:$AB$33, MATCH(O123/$AH123, F!$O$21:$O$33,1), MATCH(E123, F!$P$20:$AB$20,1)), 0) + IFERROR( U123*INDEX(F!$P$21:$AB$33, MATCH(S123/$AH123, F!$O$21:$O$33,1), MATCH(E123, F!$P$20:$AB$20,1)),0)  + IFERROR(Y123*INDEX(F!$P$21:$AB$33, MATCH(W123/$AH123, F!$O$21:$O$33,1), MATCH(E123, F!$P$20:$AB$20,1)),0)  + IFERROR( AC123*INDEX(F!$P$21:$AB$33, MATCH(AA123/$AH123, F!$O$21:$O$33,1), MATCH(E123, F!$P$20:$AB$20,1)),)</f>
        <v>0</v>
      </c>
      <c r="AL123" s="1031"/>
      <c r="AM123" s="10"/>
      <c r="AN123" s="10"/>
      <c r="AO123" s="10"/>
    </row>
    <row r="124" spans="1:41" ht="15.75" thickBot="1" x14ac:dyDescent="0.3">
      <c r="A124" s="1023"/>
      <c r="B124" s="246"/>
      <c r="C124" s="259"/>
      <c r="D124" s="227"/>
      <c r="E124" s="352">
        <f>ROUND(IFERROR(SUMPRODUCT(AJ116:AJ123,E116:E123)/AJ124,0),3)</f>
        <v>1.002</v>
      </c>
      <c r="F124" s="388"/>
      <c r="G124" s="319"/>
      <c r="H124" s="320"/>
      <c r="I124" s="320"/>
      <c r="J124" s="321"/>
      <c r="K124" s="319"/>
      <c r="L124" s="320"/>
      <c r="M124" s="320"/>
      <c r="N124" s="321"/>
      <c r="O124" s="319"/>
      <c r="P124" s="320"/>
      <c r="Q124" s="320"/>
      <c r="R124" s="321"/>
      <c r="S124" s="319"/>
      <c r="T124" s="320"/>
      <c r="U124" s="320"/>
      <c r="V124" s="321"/>
      <c r="W124" s="319"/>
      <c r="X124" s="320"/>
      <c r="Y124" s="320"/>
      <c r="Z124" s="321"/>
      <c r="AA124" s="319"/>
      <c r="AB124" s="320"/>
      <c r="AC124" s="320"/>
      <c r="AD124" s="321"/>
      <c r="AE124" s="357">
        <f>SUM(AE116:AE123)</f>
        <v>6795</v>
      </c>
      <c r="AF124" s="358">
        <f t="shared" si="141"/>
        <v>58.07692307692308</v>
      </c>
      <c r="AG124" s="391">
        <f>IFERROR(  SUMPRODUCT(AG116:AG123,AJ116:AJ123)/AJ124,0)</f>
        <v>0.50015341362443799</v>
      </c>
      <c r="AH124" s="359"/>
      <c r="AI124" s="360">
        <f>SUM(AI116:AI123)</f>
        <v>3966.36</v>
      </c>
      <c r="AJ124" s="360">
        <f>SUM(AJ116:AJ123)</f>
        <v>117</v>
      </c>
      <c r="AK124" s="361">
        <f>IF(SUM(AK116:AK123)=0,TIME(,0,),TIME(,SUM(AK116:AK123)+F!$V$37,))</f>
        <v>6.458333333333334E-2</v>
      </c>
      <c r="AL124" s="1032"/>
      <c r="AM124" s="10"/>
      <c r="AN124" s="10"/>
      <c r="AO124" s="10"/>
    </row>
    <row r="125" spans="1:41" x14ac:dyDescent="0.25">
      <c r="A125" s="213">
        <f>A126</f>
        <v>43795</v>
      </c>
      <c r="B125" s="247" t="str">
        <f t="shared" ref="B125:F132" si="146">IF(B69="","",B69)</f>
        <v>Тяжелая</v>
      </c>
      <c r="C125" s="260" t="str">
        <f t="shared" si="146"/>
        <v>ТГ</v>
      </c>
      <c r="D125" s="228" t="str">
        <f t="shared" si="146"/>
        <v>Становая тяга</v>
      </c>
      <c r="E125" s="280">
        <f t="shared" si="146"/>
        <v>1.4</v>
      </c>
      <c r="F125" s="322" t="str">
        <f t="shared" si="146"/>
        <v/>
      </c>
      <c r="G125" s="323">
        <f t="shared" ref="G125:G132" si="147">IF(J125&lt;&gt;0, IFERROR(IF( $F125=2,  MROUND($AH125*J125,1),    IF( OR($F125="",$F125=1),   MROUND($AH125*J125,2.5),  MROUND($AH125*J125, 0.1))), "" ), "")</f>
        <v>87.5</v>
      </c>
      <c r="H125" s="324">
        <v>5</v>
      </c>
      <c r="I125" s="324">
        <v>1</v>
      </c>
      <c r="J125" s="325">
        <v>0.5</v>
      </c>
      <c r="K125" s="323">
        <f t="shared" ref="K125:K132" si="148">IF(N125&lt;&gt;0, IFERROR(IF( $F125=2,  MROUND($AH125*N125,1),    IF( OR($F125="",$F125=1),   MROUND($AH125*N125,2.5),  MROUND($AH125*N125, 0.1))), "" ), "")</f>
        <v>117.5</v>
      </c>
      <c r="L125" s="324">
        <v>4</v>
      </c>
      <c r="M125" s="324">
        <v>4</v>
      </c>
      <c r="N125" s="325">
        <v>0.66</v>
      </c>
      <c r="O125" s="323" t="str">
        <f t="shared" ref="O125:O132" si="149">IF(R125&lt;&gt;0, IFERROR(IF( $F125=2,  MROUND($AH125*R125,1),    IF( OR($F125="",$F125=1),   MROUND($AH125*R125,2.5),  MROUND($AH125*R125, 0.1))), "" ), "")</f>
        <v/>
      </c>
      <c r="P125" s="324"/>
      <c r="Q125" s="324"/>
      <c r="R125" s="325"/>
      <c r="S125" s="323" t="str">
        <f t="shared" ref="S125:S132" si="150">IF(V125&lt;&gt;0, IFERROR(IF( $F125=2,  MROUND($AH125*V125,1),    IF( OR($F125="",$F125=1),   MROUND($AH125*V125,2.5),  MROUND($AH125*V125, 0.1))), "" ), "")</f>
        <v/>
      </c>
      <c r="T125" s="324"/>
      <c r="U125" s="324"/>
      <c r="V125" s="325"/>
      <c r="W125" s="323" t="str">
        <f t="shared" ref="W125:W132" si="151">IF(Z125&lt;&gt;0, IFERROR(IF( $F125=2,  MROUND($AH125*Z125,1),    IF( OR($F125="",$F125=1),   MROUND($AH125*Z125,2.5),  MROUND($AH125*Z125, 0.1))), "" ), "")</f>
        <v/>
      </c>
      <c r="X125" s="324"/>
      <c r="Y125" s="324"/>
      <c r="Z125" s="325"/>
      <c r="AA125" s="323" t="str">
        <f t="shared" ref="AA125:AA132" si="152">IF(AD125&lt;&gt;0, IFERROR(IF( $F125=2,  MROUND($AH125*AD125,1),    IF( OR($F125="",$F125=1),   MROUND($AH125*AD125,2.5),  MROUND($AH125*AD125, 0.1))), "" ), "")</f>
        <v/>
      </c>
      <c r="AB125" s="324"/>
      <c r="AC125" s="324"/>
      <c r="AD125" s="325"/>
      <c r="AE125" s="326">
        <f t="shared" ref="AE125:AE132" si="153">(IF(ISNUMBER(G125),G125,0)*H125*I125+IF(ISNUMBER(K125),K125,1)*L125*M125+IF(ISNUMBER(O125),O125,1)*P125*Q125+IF(ISNUMBER(S125),S125,1)*T125*U125+IF(ISNUMBER(W125),W125,1)*X125*Y125+IF(ISNUMBER(AA125),AA125,1)*AB125*AC125)*IF(ISNUMBER(F125),F125,1)</f>
        <v>2317.5</v>
      </c>
      <c r="AF125" s="327">
        <f t="shared" si="141"/>
        <v>110.35714285714286</v>
      </c>
      <c r="AG125" s="328">
        <f t="shared" ref="AG125:AG132" si="154">IFERROR((AF125/(AH125*IF(ISNUMBER(F125),F125,1))),0)</f>
        <v>0.6243531050201323</v>
      </c>
      <c r="AH125" s="216">
        <f t="shared" ref="AH125:AH132" si="155">IF(ISNUMBER(AH69), AH69+(AH69*$AH$114),"")</f>
        <v>176.75437500000001</v>
      </c>
      <c r="AI125" s="329">
        <f xml:space="preserve"> ( IF(ISNUMBER(G125), VLOOKUP(G125/$AH125,F!$A1:$B101,2,1)*G125*$H125*$I125,0)+IF(ISNUMBER(K125), VLOOKUP(K125/$AH125,F!$A1:$B101,2,1)*K125*$L125*$M125,0)+IF(ISNUMBER(O125), VLOOKUP(O125/$AH125,F!$A1:$B101,2,1)*O125*$P125*$Q125,0)+IF(ISNUMBER(S125), VLOOKUP(S125/$AH125,F!$A1:$B101,2,1)*S125*$T125*$U125,0)+IF(ISNUMBER(W125), VLOOKUP(W125/$AH125,F!$A1:$B101,2,1)*W125*$X125*$Y125,0)+IF(ISNUMBER(AA125), VLOOKUP(AA125/$AH125,F!$A1:$B101,2,1)*AA125*$AB125*$AC125,0))*IF(ISNUMBER(F125),F125,1)*IF(ISNUMBER(E125),E125,1)</f>
        <v>2452.2399999999998</v>
      </c>
      <c r="AJ125" s="330">
        <f t="shared" ref="AJ125:AJ127" si="156">H125*I125+L125*M125+P125*Q125+T125*U125+X125*Y125+AB125*AC125</f>
        <v>21</v>
      </c>
      <c r="AK125" s="331">
        <f>IFERROR(I125*INDEX(F!$P$21:$AB$33, MATCH(G125/$AH125, F!$O$21:$O$33,1), MATCH(E125, F!$P$20:$AB$20,1)), 0 ) +IFERROR( M125*INDEX(F!$P$21:$AB$33, MATCH(K125/$AH125, F!$O$21:$O$33,1), MATCH(E125, F!$P$20:$AB$20,1)),0) +  IFERROR( Q125*INDEX(F!$P$21:$AB$33, MATCH(O125/$AH125, F!$O$21:$O$33,1), MATCH(E125, F!$P$20:$AB$20,1)), 0) + IFERROR( U125*INDEX(F!$P$21:$AB$33, MATCH(S125/$AH125, F!$O$21:$O$33,1), MATCH(E125, F!$P$20:$AB$20,1)),0)  + IFERROR(Y125*INDEX(F!$P$21:$AB$33, MATCH(W125/$AH125, F!$O$21:$O$33,1), MATCH(E125, F!$P$20:$AB$20,1)),0)  + IFERROR( AC125*INDEX(F!$P$21:$AB$33, MATCH(AA125/$AH125, F!$O$21:$O$33,1), MATCH(E125, F!$P$20:$AB$20,1)),)</f>
        <v>21.5</v>
      </c>
      <c r="AL125" s="1033"/>
      <c r="AM125" s="10"/>
      <c r="AN125" s="10"/>
      <c r="AO125" s="10"/>
    </row>
    <row r="126" spans="1:41" ht="15" customHeight="1" x14ac:dyDescent="0.25">
      <c r="A126" s="1021">
        <f>A70+A58</f>
        <v>43795</v>
      </c>
      <c r="B126" s="248" t="str">
        <f t="shared" si="146"/>
        <v>Легкая</v>
      </c>
      <c r="C126" s="261" t="str">
        <f t="shared" si="146"/>
        <v>ЖМ</v>
      </c>
      <c r="D126" s="229" t="str">
        <f t="shared" si="146"/>
        <v>Жим лежа</v>
      </c>
      <c r="E126" s="291">
        <f t="shared" si="146"/>
        <v>1</v>
      </c>
      <c r="F126" s="332" t="str">
        <f t="shared" si="146"/>
        <v/>
      </c>
      <c r="G126" s="333">
        <f t="shared" si="147"/>
        <v>50</v>
      </c>
      <c r="H126" s="334">
        <v>6</v>
      </c>
      <c r="I126" s="334">
        <v>5</v>
      </c>
      <c r="J126" s="335">
        <v>0.35</v>
      </c>
      <c r="K126" s="333" t="str">
        <f t="shared" si="148"/>
        <v/>
      </c>
      <c r="L126" s="334"/>
      <c r="M126" s="334"/>
      <c r="N126" s="335"/>
      <c r="O126" s="333" t="str">
        <f t="shared" si="149"/>
        <v/>
      </c>
      <c r="P126" s="334"/>
      <c r="Q126" s="334"/>
      <c r="R126" s="335"/>
      <c r="S126" s="333" t="str">
        <f t="shared" si="150"/>
        <v/>
      </c>
      <c r="T126" s="334"/>
      <c r="U126" s="334"/>
      <c r="V126" s="335"/>
      <c r="W126" s="333" t="str">
        <f t="shared" si="151"/>
        <v/>
      </c>
      <c r="X126" s="334"/>
      <c r="Y126" s="334"/>
      <c r="Z126" s="335"/>
      <c r="AA126" s="333" t="str">
        <f t="shared" si="152"/>
        <v/>
      </c>
      <c r="AB126" s="334"/>
      <c r="AC126" s="334"/>
      <c r="AD126" s="335"/>
      <c r="AE126" s="336">
        <f t="shared" si="153"/>
        <v>1500</v>
      </c>
      <c r="AF126" s="337">
        <f t="shared" si="141"/>
        <v>50</v>
      </c>
      <c r="AG126" s="338">
        <f t="shared" si="154"/>
        <v>0.35359803682369961</v>
      </c>
      <c r="AH126" s="217">
        <f t="shared" si="155"/>
        <v>141.40349999999998</v>
      </c>
      <c r="AI126" s="339">
        <f xml:space="preserve"> ( IF(ISNUMBER(G126), VLOOKUP(G126/$AH126,F!$A1:$B101,2,1)*G126*$H126*$I126,0)+IF(ISNUMBER(K126), VLOOKUP(K126/$AH126,F!$A1:$B101,2,1)*K126*$L126*$M126,0)+IF(ISNUMBER(O126), VLOOKUP(O126/$AH126,F!$A1:$B101,2,1)*O126*$P126*$Q126,0)+IF(ISNUMBER(S126), VLOOKUP(S126/$AH126,F!$A1:$B101,2,1)*S126*$T126*$U126,0)+IF(ISNUMBER(W126), VLOOKUP(W126/$AH126,F!$A1:$B101,2,1)*W126*$X126*$Y126,0)+IF(ISNUMBER(AA126), VLOOKUP(AA126/$AH126,F!$A1:$B101,2,1)*AA126*$AB126*$AC126,0))*IF(ISNUMBER(F126),F126,1)*IF(ISNUMBER(E126),E126,1)</f>
        <v>330</v>
      </c>
      <c r="AJ126" s="340">
        <f t="shared" si="156"/>
        <v>30</v>
      </c>
      <c r="AK126" s="341">
        <f>IFERROR(I126*INDEX(F!$P$21:$AB$33, MATCH(G126/$AH126, F!$O$21:$O$33,1), MATCH(E126, F!$P$20:$AB$20,1)), 0 ) +IFERROR( M126*INDEX(F!$P$21:$AB$33, MATCH(K126/$AH126, F!$O$21:$O$33,1), MATCH(E126, F!$P$20:$AB$20,1)),0) +  IFERROR( Q126*INDEX(F!$P$21:$AB$33, MATCH(O126/$AH126, F!$O$21:$O$33,1), MATCH(E126, F!$P$20:$AB$20,1)), 0) + IFERROR( U126*INDEX(F!$P$21:$AB$33, MATCH(S126/$AH126, F!$O$21:$O$33,1), MATCH(E126, F!$P$20:$AB$20,1)),0)  + IFERROR(Y126*INDEX(F!$P$21:$AB$33, MATCH(W126/$AH126, F!$O$21:$O$33,1), MATCH(E126, F!$P$20:$AB$20,1)),0)  + IFERROR( AC126*INDEX(F!$P$21:$AB$33, MATCH(AA126/$AH126, F!$O$21:$O$33,1), MATCH(E126, F!$P$20:$AB$20,1)),)</f>
        <v>10</v>
      </c>
      <c r="AL126" s="1031"/>
      <c r="AM126" s="10"/>
      <c r="AN126" s="10"/>
      <c r="AO126" s="10"/>
    </row>
    <row r="127" spans="1:41" x14ac:dyDescent="0.25">
      <c r="A127" s="1022"/>
      <c r="B127" s="249" t="str">
        <f t="shared" si="146"/>
        <v>Средняя</v>
      </c>
      <c r="C127" s="262" t="str">
        <f t="shared" si="146"/>
        <v>ТГ</v>
      </c>
      <c r="D127" s="230" t="str">
        <f t="shared" si="146"/>
        <v>Тяга на прямых ногах</v>
      </c>
      <c r="E127" s="291">
        <f t="shared" si="146"/>
        <v>1.2</v>
      </c>
      <c r="F127" s="342" t="str">
        <f t="shared" si="146"/>
        <v/>
      </c>
      <c r="G127" s="343">
        <f t="shared" si="147"/>
        <v>77.5</v>
      </c>
      <c r="H127" s="344">
        <v>6</v>
      </c>
      <c r="I127" s="344">
        <v>4</v>
      </c>
      <c r="J127" s="345">
        <v>0.55000000000000004</v>
      </c>
      <c r="K127" s="343" t="str">
        <f t="shared" si="148"/>
        <v/>
      </c>
      <c r="L127" s="344"/>
      <c r="M127" s="344"/>
      <c r="N127" s="345"/>
      <c r="O127" s="343" t="str">
        <f t="shared" si="149"/>
        <v/>
      </c>
      <c r="P127" s="344"/>
      <c r="Q127" s="344"/>
      <c r="R127" s="345"/>
      <c r="S127" s="343" t="str">
        <f t="shared" si="150"/>
        <v/>
      </c>
      <c r="T127" s="344"/>
      <c r="U127" s="344"/>
      <c r="V127" s="345"/>
      <c r="W127" s="343" t="str">
        <f t="shared" si="151"/>
        <v/>
      </c>
      <c r="X127" s="344"/>
      <c r="Y127" s="344"/>
      <c r="Z127" s="345"/>
      <c r="AA127" s="343" t="str">
        <f t="shared" si="152"/>
        <v/>
      </c>
      <c r="AB127" s="344"/>
      <c r="AC127" s="344"/>
      <c r="AD127" s="345"/>
      <c r="AE127" s="346">
        <f t="shared" si="153"/>
        <v>1860</v>
      </c>
      <c r="AF127" s="347">
        <f t="shared" si="141"/>
        <v>77.5</v>
      </c>
      <c r="AG127" s="348">
        <f t="shared" si="154"/>
        <v>0.54807695707673443</v>
      </c>
      <c r="AH127" s="217">
        <f t="shared" si="155"/>
        <v>141.40349999999998</v>
      </c>
      <c r="AI127" s="349">
        <f xml:space="preserve"> ( IF(ISNUMBER(G127), VLOOKUP(G127/$AH127,F!$A1:$B101,2,1)*G127*$H127*$I127,0)+IF(ISNUMBER(K127), VLOOKUP(K127/$AH127,F!$A1:$B101,2,1)*K127*$L127*$M127,0)+IF(ISNUMBER(O127), VLOOKUP(O127/$AH127,F!$A1:$B101,2,1)*O127*$P127*$Q127,0)+IF(ISNUMBER(S127), VLOOKUP(S127/$AH127,F!$A1:$B101,2,1)*S127*$T127*$U127,0)+IF(ISNUMBER(W127), VLOOKUP(W127/$AH127,F!$A1:$B101,2,1)*W127*$X127*$Y127,0)+IF(ISNUMBER(AA127), VLOOKUP(AA127/$AH127,F!$A1:$B101,2,1)*AA127*$AB127*$AC127,0))*IF(ISNUMBER(F127),F127,1)*IF(ISNUMBER(E127),E127,1)</f>
        <v>1249.92</v>
      </c>
      <c r="AJ127" s="350">
        <f t="shared" si="156"/>
        <v>24</v>
      </c>
      <c r="AK127" s="351">
        <f>IFERROR(I127*INDEX(F!$P$21:$AB$33, MATCH(G127/$AH127, F!$O$21:$O$33,1), MATCH(E127, F!$P$20:$AB$20,1)), 0 ) +IFERROR( M127*INDEX(F!$P$21:$AB$33, MATCH(K127/$AH127, F!$O$21:$O$33,1), MATCH(E127, F!$P$20:$AB$20,1)),0) +  IFERROR( Q127*INDEX(F!$P$21:$AB$33, MATCH(O127/$AH127, F!$O$21:$O$33,1), MATCH(E127, F!$P$20:$AB$20,1)), 0) + IFERROR( U127*INDEX(F!$P$21:$AB$33, MATCH(S127/$AH127, F!$O$21:$O$33,1), MATCH(E127, F!$P$20:$AB$20,1)),0)  + IFERROR(Y127*INDEX(F!$P$21:$AB$33, MATCH(W127/$AH127, F!$O$21:$O$33,1), MATCH(E127, F!$P$20:$AB$20,1)),0)  + IFERROR( AC127*INDEX(F!$P$21:$AB$33, MATCH(AA127/$AH127, F!$O$21:$O$33,1), MATCH(E127, F!$P$20:$AB$20,1)),)</f>
        <v>12</v>
      </c>
      <c r="AL127" s="1031"/>
      <c r="AM127" s="10"/>
      <c r="AN127" s="10"/>
      <c r="AO127" s="10"/>
    </row>
    <row r="128" spans="1:41" ht="14.25" customHeight="1" x14ac:dyDescent="0.25">
      <c r="A128" s="1022"/>
      <c r="B128" s="248" t="s">
        <v>814</v>
      </c>
      <c r="C128" s="261" t="str">
        <f t="shared" si="146"/>
        <v>ОФП</v>
      </c>
      <c r="D128" s="229" t="str">
        <f t="shared" si="146"/>
        <v>Жим стоя</v>
      </c>
      <c r="E128" s="291">
        <f t="shared" si="146"/>
        <v>0.8</v>
      </c>
      <c r="F128" s="332" t="str">
        <f t="shared" si="146"/>
        <v/>
      </c>
      <c r="G128" s="333">
        <f t="shared" si="147"/>
        <v>47.5</v>
      </c>
      <c r="H128" s="334">
        <v>5</v>
      </c>
      <c r="I128" s="334">
        <v>5</v>
      </c>
      <c r="J128" s="335">
        <v>0.55000000000000004</v>
      </c>
      <c r="K128" s="333" t="str">
        <f t="shared" si="148"/>
        <v/>
      </c>
      <c r="L128" s="334"/>
      <c r="M128" s="334"/>
      <c r="N128" s="335"/>
      <c r="O128" s="333" t="str">
        <f t="shared" si="149"/>
        <v/>
      </c>
      <c r="P128" s="334"/>
      <c r="Q128" s="334"/>
      <c r="R128" s="335"/>
      <c r="S128" s="333" t="str">
        <f t="shared" si="150"/>
        <v/>
      </c>
      <c r="T128" s="334"/>
      <c r="U128" s="334"/>
      <c r="V128" s="335"/>
      <c r="W128" s="333" t="str">
        <f t="shared" si="151"/>
        <v/>
      </c>
      <c r="X128" s="334"/>
      <c r="Y128" s="334"/>
      <c r="Z128" s="335"/>
      <c r="AA128" s="333" t="str">
        <f t="shared" si="152"/>
        <v/>
      </c>
      <c r="AB128" s="334"/>
      <c r="AC128" s="334"/>
      <c r="AD128" s="335"/>
      <c r="AE128" s="336">
        <f t="shared" si="153"/>
        <v>1187.5</v>
      </c>
      <c r="AF128" s="337">
        <f t="shared" si="141"/>
        <v>47.5</v>
      </c>
      <c r="AG128" s="338">
        <f t="shared" si="154"/>
        <v>0.55986355830419099</v>
      </c>
      <c r="AH128" s="217">
        <f t="shared" si="155"/>
        <v>84.842100000000002</v>
      </c>
      <c r="AI128" s="339">
        <f xml:space="preserve"> ( IF(ISNUMBER(G128), VLOOKUP(G128/$AH128,F!$A1:$B101,2,1)*G128*$H128*$I128,0)+IF(ISNUMBER(K128), VLOOKUP(K128/$AH128,F!$A1:$B101,2,1)*K128*$L128*$M128,0)+IF(ISNUMBER(O128), VLOOKUP(O128/$AH128,F!$A1:$B101,2,1)*O128*$P128*$Q128,0)+IF(ISNUMBER(S128), VLOOKUP(S128/$AH128,F!$A1:$B101,2,1)*S128*$T128*$U128,0)+IF(ISNUMBER(W128), VLOOKUP(W128/$AH128,F!$A1:$B101,2,1)*W128*$X128*$Y128,0)+IF(ISNUMBER(AA128), VLOOKUP(AA128/$AH128,F!$A1:$B101,2,1)*AA128*$AB128*$AC128,0))*IF(ISNUMBER(F128),F128,1)*IF(ISNUMBER(E128),E128,1)</f>
        <v>551</v>
      </c>
      <c r="AJ128" s="340">
        <f>H128*I128+L128*M128+P128*Q128+T128*U128+X128*Y128+AB128*AC128</f>
        <v>25</v>
      </c>
      <c r="AK128" s="341">
        <f>IFERROR(I128*INDEX(F!$P$21:$AB$33, MATCH(G128/$AH128, F!$O$21:$O$33,1), MATCH(E128, F!$P$20:$AB$20,1)), 0 ) +IFERROR( M128*INDEX(F!$P$21:$AB$33, MATCH(K128/$AH128, F!$O$21:$O$33,1), MATCH(E128, F!$P$20:$AB$20,1)),0) +  IFERROR( Q128*INDEX(F!$P$21:$AB$33, MATCH(O128/$AH128, F!$O$21:$O$33,1), MATCH(E128, F!$P$20:$AB$20,1)), 0) + IFERROR( U128*INDEX(F!$P$21:$AB$33, MATCH(S128/$AH128, F!$O$21:$O$33,1), MATCH(E128, F!$P$20:$AB$20,1)),0)  + IFERROR(Y128*INDEX(F!$P$21:$AB$33, MATCH(W128/$AH128, F!$O$21:$O$33,1), MATCH(E128, F!$P$20:$AB$20,1)),0)  + IFERROR( AC128*INDEX(F!$P$21:$AB$33, MATCH(AA128/$AH128, F!$O$21:$O$33,1), MATCH(E128, F!$P$20:$AB$20,1)),)</f>
        <v>12.5</v>
      </c>
      <c r="AL128" s="1031"/>
      <c r="AM128" s="10"/>
      <c r="AN128" s="10"/>
      <c r="AO128" s="10"/>
    </row>
    <row r="129" spans="1:41" x14ac:dyDescent="0.25">
      <c r="A129" s="1022"/>
      <c r="B129" s="249" t="str">
        <f t="shared" si="146"/>
        <v>Легкая</v>
      </c>
      <c r="C129" s="262" t="str">
        <f t="shared" si="146"/>
        <v>ЖМ</v>
      </c>
      <c r="D129" s="230" t="str">
        <f t="shared" si="146"/>
        <v>Жим средним хватом</v>
      </c>
      <c r="E129" s="291">
        <f t="shared" si="146"/>
        <v>1</v>
      </c>
      <c r="F129" s="342" t="str">
        <f t="shared" si="146"/>
        <v/>
      </c>
      <c r="G129" s="343">
        <f t="shared" si="147"/>
        <v>47.5</v>
      </c>
      <c r="H129" s="344">
        <v>6</v>
      </c>
      <c r="I129" s="344">
        <v>4</v>
      </c>
      <c r="J129" s="345">
        <v>0.4</v>
      </c>
      <c r="K129" s="343" t="str">
        <f t="shared" si="148"/>
        <v/>
      </c>
      <c r="L129" s="344"/>
      <c r="M129" s="344"/>
      <c r="N129" s="345"/>
      <c r="O129" s="343" t="str">
        <f t="shared" si="149"/>
        <v/>
      </c>
      <c r="P129" s="344"/>
      <c r="Q129" s="344"/>
      <c r="R129" s="345"/>
      <c r="S129" s="343" t="str">
        <f t="shared" si="150"/>
        <v/>
      </c>
      <c r="T129" s="344"/>
      <c r="U129" s="344"/>
      <c r="V129" s="345"/>
      <c r="W129" s="343" t="str">
        <f t="shared" si="151"/>
        <v/>
      </c>
      <c r="X129" s="344"/>
      <c r="Y129" s="344"/>
      <c r="Z129" s="345"/>
      <c r="AA129" s="343" t="str">
        <f t="shared" si="152"/>
        <v/>
      </c>
      <c r="AB129" s="344"/>
      <c r="AC129" s="344"/>
      <c r="AD129" s="345"/>
      <c r="AE129" s="346">
        <f t="shared" si="153"/>
        <v>1140</v>
      </c>
      <c r="AF129" s="347">
        <f t="shared" si="141"/>
        <v>47.5</v>
      </c>
      <c r="AG129" s="348">
        <f t="shared" si="154"/>
        <v>0.39519780586178183</v>
      </c>
      <c r="AH129" s="217">
        <f t="shared" si="155"/>
        <v>120.192975</v>
      </c>
      <c r="AI129" s="349">
        <f xml:space="preserve"> ( IF(ISNUMBER(G129), VLOOKUP(G129/$AH129,F!$A1:$B101,2,1)*G129*$H129*$I129,0)+IF(ISNUMBER(K129), VLOOKUP(K129/$AH129,F!$A1:$B101,2,1)*K129*$L129*$M129,0)+IF(ISNUMBER(O129), VLOOKUP(O129/$AH129,F!$A1:$B101,2,1)*O129*$P129*$Q129,0)+IF(ISNUMBER(S129), VLOOKUP(S129/$AH129,F!$A1:$B101,2,1)*S129*$T129*$U129,0)+IF(ISNUMBER(W129), VLOOKUP(W129/$AH129,F!$A1:$B101,2,1)*W129*$X129*$Y129,0)+IF(ISNUMBER(AA129), VLOOKUP(AA129/$AH129,F!$A1:$B101,2,1)*AA129*$AB129*$AC129,0))*IF(ISNUMBER(F129),F129,1)*IF(ISNUMBER(E129),E129,1)</f>
        <v>342</v>
      </c>
      <c r="AJ129" s="350">
        <f t="shared" ref="AJ129:AJ132" si="157">H129*I129+L129*M129+P129*Q129+T129*U129+X129*Y129+AB129*AC129</f>
        <v>24</v>
      </c>
      <c r="AK129" s="351">
        <f>IFERROR(I129*INDEX(F!$P$21:$AB$33, MATCH(G129/$AH129, F!$O$21:$O$33,1), MATCH(E129, F!$P$20:$AB$20,1)), 0 ) +IFERROR( M129*INDEX(F!$P$21:$AB$33, MATCH(K129/$AH129, F!$O$21:$O$33,1), MATCH(E129, F!$P$20:$AB$20,1)),0) +  IFERROR( Q129*INDEX(F!$P$21:$AB$33, MATCH(O129/$AH129, F!$O$21:$O$33,1), MATCH(E129, F!$P$20:$AB$20,1)), 0) + IFERROR( U129*INDEX(F!$P$21:$AB$33, MATCH(S129/$AH129, F!$O$21:$O$33,1), MATCH(E129, F!$P$20:$AB$20,1)),0)  + IFERROR(Y129*INDEX(F!$P$21:$AB$33, MATCH(W129/$AH129, F!$O$21:$O$33,1), MATCH(E129, F!$P$20:$AB$20,1)),0)  + IFERROR( AC129*INDEX(F!$P$21:$AB$33, MATCH(AA129/$AH129, F!$O$21:$O$33,1), MATCH(E129, F!$P$20:$AB$20,1)),)</f>
        <v>8</v>
      </c>
      <c r="AL129" s="1031"/>
      <c r="AM129" s="10"/>
      <c r="AN129" s="10"/>
      <c r="AO129" s="10"/>
    </row>
    <row r="130" spans="1:41" hidden="1" x14ac:dyDescent="0.25">
      <c r="A130" s="1022"/>
      <c r="B130" s="248" t="str">
        <f t="shared" si="146"/>
        <v/>
      </c>
      <c r="C130" s="261" t="str">
        <f t="shared" si="146"/>
        <v/>
      </c>
      <c r="D130" s="229" t="str">
        <f t="shared" si="146"/>
        <v/>
      </c>
      <c r="E130" s="291" t="str">
        <f t="shared" si="146"/>
        <v/>
      </c>
      <c r="F130" s="332" t="str">
        <f t="shared" si="146"/>
        <v/>
      </c>
      <c r="G130" s="333" t="str">
        <f t="shared" si="147"/>
        <v/>
      </c>
      <c r="H130" s="334"/>
      <c r="I130" s="334"/>
      <c r="J130" s="335"/>
      <c r="K130" s="333" t="str">
        <f t="shared" si="148"/>
        <v/>
      </c>
      <c r="L130" s="334"/>
      <c r="M130" s="334"/>
      <c r="N130" s="335"/>
      <c r="O130" s="333" t="str">
        <f t="shared" si="149"/>
        <v/>
      </c>
      <c r="P130" s="334"/>
      <c r="Q130" s="334"/>
      <c r="R130" s="335"/>
      <c r="S130" s="333" t="str">
        <f t="shared" si="150"/>
        <v/>
      </c>
      <c r="T130" s="334"/>
      <c r="U130" s="334"/>
      <c r="V130" s="335"/>
      <c r="W130" s="333" t="str">
        <f t="shared" si="151"/>
        <v/>
      </c>
      <c r="X130" s="334"/>
      <c r="Y130" s="334"/>
      <c r="Z130" s="335"/>
      <c r="AA130" s="333" t="str">
        <f t="shared" si="152"/>
        <v/>
      </c>
      <c r="AB130" s="334"/>
      <c r="AC130" s="334"/>
      <c r="AD130" s="335"/>
      <c r="AE130" s="336">
        <f t="shared" si="153"/>
        <v>0</v>
      </c>
      <c r="AF130" s="337">
        <f t="shared" si="141"/>
        <v>0</v>
      </c>
      <c r="AG130" s="338">
        <f t="shared" si="154"/>
        <v>0</v>
      </c>
      <c r="AH130" s="217" t="str">
        <f t="shared" si="155"/>
        <v/>
      </c>
      <c r="AI130" s="339">
        <f xml:space="preserve"> ( IF(ISNUMBER(G130), VLOOKUP(G130/$AH130,F!$A1:$B101,2,1)*G130*$H130*$I130,0)+IF(ISNUMBER(K130), VLOOKUP(K130/$AH130,F!$A1:$B101,2,1)*K130*$L130*$M130,0)+IF(ISNUMBER(O130), VLOOKUP(O130/$AH130,F!$A1:$B101,2,1)*O130*$P130*$Q130,0)+IF(ISNUMBER(S130), VLOOKUP(S130/$AH130,F!$A1:$B101,2,1)*S130*$T130*$U130,0)+IF(ISNUMBER(W130), VLOOKUP(W130/$AH130,F!$A1:$B101,2,1)*W130*$X130*$Y130,0)+IF(ISNUMBER(AA130), VLOOKUP(AA130/$AH130,F!$A1:$B101,2,1)*AA130*$AB130*$AC130,0))*IF(ISNUMBER(F130),F130,1)*IF(ISNUMBER(E130),E130,1)</f>
        <v>0</v>
      </c>
      <c r="AJ130" s="340">
        <f t="shared" si="157"/>
        <v>0</v>
      </c>
      <c r="AK130" s="341">
        <f>IFERROR(I130*INDEX(F!$P$21:$AB$33, MATCH(G130/$AH130, F!$O$21:$O$33,1), MATCH(E130, F!$P$20:$AB$20,1)), 0 ) +IFERROR( M130*INDEX(F!$P$21:$AB$33, MATCH(K130/$AH130, F!$O$21:$O$33,1), MATCH(E130, F!$P$20:$AB$20,1)),0) +  IFERROR( Q130*INDEX(F!$P$21:$AB$33, MATCH(O130/$AH130, F!$O$21:$O$33,1), MATCH(E130, F!$P$20:$AB$20,1)), 0) + IFERROR( U130*INDEX(F!$P$21:$AB$33, MATCH(S130/$AH130, F!$O$21:$O$33,1), MATCH(E130, F!$P$20:$AB$20,1)),0)  + IFERROR(Y130*INDEX(F!$P$21:$AB$33, MATCH(W130/$AH130, F!$O$21:$O$33,1), MATCH(E130, F!$P$20:$AB$20,1)),0)  + IFERROR( AC130*INDEX(F!$P$21:$AB$33, MATCH(AA130/$AH130, F!$O$21:$O$33,1), MATCH(E130, F!$P$20:$AB$20,1)),)</f>
        <v>0</v>
      </c>
      <c r="AL130" s="1031"/>
      <c r="AM130" s="10"/>
      <c r="AN130" s="10"/>
      <c r="AO130" s="10"/>
    </row>
    <row r="131" spans="1:41" hidden="1" x14ac:dyDescent="0.25">
      <c r="A131" s="1022"/>
      <c r="B131" s="249" t="str">
        <f t="shared" si="146"/>
        <v/>
      </c>
      <c r="C131" s="262" t="str">
        <f t="shared" si="146"/>
        <v/>
      </c>
      <c r="D131" s="230" t="str">
        <f t="shared" si="146"/>
        <v/>
      </c>
      <c r="E131" s="291" t="str">
        <f t="shared" si="146"/>
        <v/>
      </c>
      <c r="F131" s="342" t="str">
        <f t="shared" si="146"/>
        <v/>
      </c>
      <c r="G131" s="343" t="str">
        <f t="shared" si="147"/>
        <v/>
      </c>
      <c r="H131" s="344"/>
      <c r="I131" s="344"/>
      <c r="J131" s="345"/>
      <c r="K131" s="343" t="str">
        <f t="shared" si="148"/>
        <v/>
      </c>
      <c r="L131" s="344"/>
      <c r="M131" s="344"/>
      <c r="N131" s="345"/>
      <c r="O131" s="343" t="str">
        <f t="shared" si="149"/>
        <v/>
      </c>
      <c r="P131" s="344"/>
      <c r="Q131" s="344"/>
      <c r="R131" s="345"/>
      <c r="S131" s="343" t="str">
        <f t="shared" si="150"/>
        <v/>
      </c>
      <c r="T131" s="344"/>
      <c r="U131" s="344"/>
      <c r="V131" s="345"/>
      <c r="W131" s="343" t="str">
        <f t="shared" si="151"/>
        <v/>
      </c>
      <c r="X131" s="344"/>
      <c r="Y131" s="344"/>
      <c r="Z131" s="345"/>
      <c r="AA131" s="343" t="str">
        <f t="shared" si="152"/>
        <v/>
      </c>
      <c r="AB131" s="344"/>
      <c r="AC131" s="344"/>
      <c r="AD131" s="345"/>
      <c r="AE131" s="346">
        <f t="shared" si="153"/>
        <v>0</v>
      </c>
      <c r="AF131" s="347">
        <f t="shared" si="141"/>
        <v>0</v>
      </c>
      <c r="AG131" s="348">
        <f t="shared" si="154"/>
        <v>0</v>
      </c>
      <c r="AH131" s="217" t="str">
        <f t="shared" si="155"/>
        <v/>
      </c>
      <c r="AI131" s="349">
        <f xml:space="preserve"> ( IF(ISNUMBER(G131), VLOOKUP(G131/$AH131,F!$A1:$B101,2,1)*G131*$H131*$I131,0)+IF(ISNUMBER(K131), VLOOKUP(K131/$AH131,F!$A1:$B101,2,1)*K131*$L131*$M131,0)+IF(ISNUMBER(O131), VLOOKUP(O131/$AH131,F!$A1:$B101,2,1)*O131*$P131*$Q131,0)+IF(ISNUMBER(S131), VLOOKUP(S131/$AH131,F!$A1:$B101,2,1)*S131*$T131*$U131,0)+IF(ISNUMBER(W131), VLOOKUP(W131/$AH131,F!$A1:$B101,2,1)*W131*$X131*$Y131,0)+IF(ISNUMBER(AA131), VLOOKUP(AA131/$AH131,F!$A1:$B101,2,1)*AA131*$AB131*$AC131,0))*IF(ISNUMBER(F131),F131,1)*IF(ISNUMBER(E131),E131,1)</f>
        <v>0</v>
      </c>
      <c r="AJ131" s="350">
        <f t="shared" si="157"/>
        <v>0</v>
      </c>
      <c r="AK131" s="351">
        <f>IFERROR(I131*INDEX(F!$P$21:$AB$33, MATCH(G131/$AH131, F!$O$21:$O$33,1), MATCH(E131, F!$P$20:$AB$20,1)), 0 ) +IFERROR( M131*INDEX(F!$P$21:$AB$33, MATCH(K131/$AH131, F!$O$21:$O$33,1), MATCH(E131, F!$P$20:$AB$20,1)),0) +  IFERROR( Q131*INDEX(F!$P$21:$AB$33, MATCH(O131/$AH131, F!$O$21:$O$33,1), MATCH(E131, F!$P$20:$AB$20,1)), 0) + IFERROR( U131*INDEX(F!$P$21:$AB$33, MATCH(S131/$AH131, F!$O$21:$O$33,1), MATCH(E131, F!$P$20:$AB$20,1)),0)  + IFERROR(Y131*INDEX(F!$P$21:$AB$33, MATCH(W131/$AH131, F!$O$21:$O$33,1), MATCH(E131, F!$P$20:$AB$20,1)),0)  + IFERROR( AC131*INDEX(F!$P$21:$AB$33, MATCH(AA131/$AH131, F!$O$21:$O$33,1), MATCH(E131, F!$P$20:$AB$20,1)),)</f>
        <v>0</v>
      </c>
      <c r="AL131" s="1031"/>
      <c r="AM131" s="10"/>
      <c r="AN131" s="10"/>
      <c r="AO131" s="10"/>
    </row>
    <row r="132" spans="1:41" hidden="1" x14ac:dyDescent="0.25">
      <c r="A132" s="1022"/>
      <c r="B132" s="248" t="str">
        <f t="shared" si="146"/>
        <v/>
      </c>
      <c r="C132" s="261" t="str">
        <f t="shared" si="146"/>
        <v/>
      </c>
      <c r="D132" s="231" t="str">
        <f t="shared" si="146"/>
        <v/>
      </c>
      <c r="E132" s="291" t="str">
        <f t="shared" si="146"/>
        <v/>
      </c>
      <c r="F132" s="332" t="str">
        <f t="shared" si="146"/>
        <v/>
      </c>
      <c r="G132" s="333" t="str">
        <f t="shared" si="147"/>
        <v/>
      </c>
      <c r="H132" s="334"/>
      <c r="I132" s="334"/>
      <c r="J132" s="335"/>
      <c r="K132" s="333" t="str">
        <f t="shared" si="148"/>
        <v/>
      </c>
      <c r="L132" s="334"/>
      <c r="M132" s="334"/>
      <c r="N132" s="335"/>
      <c r="O132" s="333" t="str">
        <f t="shared" si="149"/>
        <v/>
      </c>
      <c r="P132" s="334"/>
      <c r="Q132" s="334"/>
      <c r="R132" s="335"/>
      <c r="S132" s="333" t="str">
        <f t="shared" si="150"/>
        <v/>
      </c>
      <c r="T132" s="334"/>
      <c r="U132" s="334"/>
      <c r="V132" s="335"/>
      <c r="W132" s="333" t="str">
        <f t="shared" si="151"/>
        <v/>
      </c>
      <c r="X132" s="334"/>
      <c r="Y132" s="334"/>
      <c r="Z132" s="335"/>
      <c r="AA132" s="333" t="str">
        <f t="shared" si="152"/>
        <v/>
      </c>
      <c r="AB132" s="334"/>
      <c r="AC132" s="334"/>
      <c r="AD132" s="335"/>
      <c r="AE132" s="336">
        <f t="shared" si="153"/>
        <v>0</v>
      </c>
      <c r="AF132" s="337">
        <f t="shared" si="141"/>
        <v>0</v>
      </c>
      <c r="AG132" s="338">
        <f t="shared" si="154"/>
        <v>0</v>
      </c>
      <c r="AH132" s="217" t="str">
        <f t="shared" si="155"/>
        <v/>
      </c>
      <c r="AI132" s="339">
        <f xml:space="preserve"> ( IF(ISNUMBER(G132), VLOOKUP(G132/$AH132,F!$A1:$B101,2,1)*G132*$H132*$I132,0)+IF(ISNUMBER(K132), VLOOKUP(K132/$AH132,F!$A1:$B101,2,1)*K132*$L132*$M132,0)+IF(ISNUMBER(O132), VLOOKUP(O132/$AH132,F!$A1:$B101,2,1)*O132*$P132*$Q132,0)+IF(ISNUMBER(S132), VLOOKUP(S132/$AH132,F!$A1:$B101,2,1)*S132*$T132*$U132,0)+IF(ISNUMBER(W132), VLOOKUP(W132/$AH132,F!$A1:$B101,2,1)*W132*$X132*$Y132,0)+IF(ISNUMBER(AA132), VLOOKUP(AA132/$AH132,F!$A1:$B101,2,1)*AA132*$AB132*$AC132,0))*IF(ISNUMBER(F132),F132,1)*IF(ISNUMBER(E132),E132,1)</f>
        <v>0</v>
      </c>
      <c r="AJ132" s="340">
        <f t="shared" si="157"/>
        <v>0</v>
      </c>
      <c r="AK132" s="341">
        <f>IFERROR(I132*INDEX(F!$P$21:$AB$33, MATCH(G132/$AH132, F!$O$21:$O$33,1), MATCH(E132, F!$P$20:$AB$20,1)), 0 ) +IFERROR( M132*INDEX(F!$P$21:$AB$33, MATCH(K132/$AH132, F!$O$21:$O$33,1), MATCH(E132, F!$P$20:$AB$20,1)),0) +  IFERROR( Q132*INDEX(F!$P$21:$AB$33, MATCH(O132/$AH132, F!$O$21:$O$33,1), MATCH(E132, F!$P$20:$AB$20,1)), 0) + IFERROR( U132*INDEX(F!$P$21:$AB$33, MATCH(S132/$AH132, F!$O$21:$O$33,1), MATCH(E132, F!$P$20:$AB$20,1)),0)  + IFERROR(Y132*INDEX(F!$P$21:$AB$33, MATCH(W132/$AH132, F!$O$21:$O$33,1), MATCH(E132, F!$P$20:$AB$20,1)),0)  + IFERROR( AC132*INDEX(F!$P$21:$AB$33, MATCH(AA132/$AH132, F!$O$21:$O$33,1), MATCH(E132, F!$P$20:$AB$20,1)),)</f>
        <v>0</v>
      </c>
      <c r="AL132" s="1031"/>
      <c r="AM132" s="54"/>
      <c r="AN132" s="10"/>
      <c r="AO132" s="10"/>
    </row>
    <row r="133" spans="1:41" ht="15.75" thickBot="1" x14ac:dyDescent="0.3">
      <c r="A133" s="1023"/>
      <c r="B133" s="250"/>
      <c r="C133" s="263"/>
      <c r="D133" s="215"/>
      <c r="E133" s="352">
        <f>ROUND(IFERROR(SUMPRODUCT(AJ125:AJ132,E125:E132)/AJ133,0),3)</f>
        <v>1.0660000000000001</v>
      </c>
      <c r="F133" s="353"/>
      <c r="G133" s="354"/>
      <c r="H133" s="355"/>
      <c r="I133" s="355"/>
      <c r="J133" s="356"/>
      <c r="K133" s="354"/>
      <c r="L133" s="355"/>
      <c r="M133" s="355"/>
      <c r="N133" s="356"/>
      <c r="O133" s="354"/>
      <c r="P133" s="355"/>
      <c r="Q133" s="355"/>
      <c r="R133" s="356"/>
      <c r="S133" s="354"/>
      <c r="T133" s="355"/>
      <c r="U133" s="355"/>
      <c r="V133" s="356"/>
      <c r="W133" s="354"/>
      <c r="X133" s="355"/>
      <c r="Y133" s="355"/>
      <c r="Z133" s="356"/>
      <c r="AA133" s="354"/>
      <c r="AB133" s="355"/>
      <c r="AC133" s="355"/>
      <c r="AD133" s="356"/>
      <c r="AE133" s="357">
        <f>SUM(AE125:AE132)</f>
        <v>8005</v>
      </c>
      <c r="AF133" s="358">
        <f t="shared" si="141"/>
        <v>64.556451612903231</v>
      </c>
      <c r="AG133" s="391">
        <f>IFERROR(  SUMPRODUCT(AG125:AG132,AJ125:AJ132)/AJ133,0)</f>
        <v>0.48673015788921725</v>
      </c>
      <c r="AH133" s="359"/>
      <c r="AI133" s="360">
        <f>SUM(AI125:AI132)</f>
        <v>4925.16</v>
      </c>
      <c r="AJ133" s="360">
        <f>SUM(AJ125:AJ132)</f>
        <v>124</v>
      </c>
      <c r="AK133" s="361">
        <f>IF(SUM(AK125:AK132)=0,TIME(,0,),TIME(,SUM(AK125:AK132)+F!$V$37,))</f>
        <v>6.5277777777777782E-2</v>
      </c>
      <c r="AL133" s="1032"/>
      <c r="AM133" s="10"/>
      <c r="AN133" s="10"/>
      <c r="AO133" s="10"/>
    </row>
    <row r="134" spans="1:41" x14ac:dyDescent="0.25">
      <c r="A134" s="232">
        <f>A135</f>
        <v>43797</v>
      </c>
      <c r="B134" s="251" t="str">
        <f t="shared" ref="B134:F141" si="158">IF(B78="","",B78)</f>
        <v>Тяжелая</v>
      </c>
      <c r="C134" s="264" t="str">
        <f t="shared" si="158"/>
        <v>ЖМ</v>
      </c>
      <c r="D134" s="233" t="str">
        <f t="shared" si="158"/>
        <v>Жим лежа</v>
      </c>
      <c r="E134" s="280">
        <f t="shared" si="158"/>
        <v>1</v>
      </c>
      <c r="F134" s="362" t="str">
        <f t="shared" si="158"/>
        <v/>
      </c>
      <c r="G134" s="363">
        <f t="shared" ref="G134:G141" si="159">IF(J134&lt;&gt;0, IFERROR(IF( $F134=2,  MROUND($AH134*J134,1),    IF( OR($F134="",$F134=1),   MROUND($AH134*J134,2.5),  MROUND($AH134*J134, 0.1))), "" ), "")</f>
        <v>70</v>
      </c>
      <c r="H134" s="364">
        <v>6</v>
      </c>
      <c r="I134" s="364">
        <v>1</v>
      </c>
      <c r="J134" s="365">
        <v>0.5</v>
      </c>
      <c r="K134" s="363">
        <f t="shared" ref="K134:K141" si="160">IF(N134&lt;&gt;0, IFERROR(IF( $F134=2,  MROUND($AH134*N134,1),    IF( OR($F134="",$F134=1),   MROUND($AH134*N134,2.5),  MROUND($AH134*N134, 0.1))), "" ), "")</f>
        <v>85</v>
      </c>
      <c r="L134" s="364">
        <v>5</v>
      </c>
      <c r="M134" s="364">
        <v>1</v>
      </c>
      <c r="N134" s="365">
        <v>0.6</v>
      </c>
      <c r="O134" s="363">
        <f t="shared" ref="O134:O141" si="161">IF(R134&lt;&gt;0, IFERROR(IF( $F134=2,  MROUND($AH134*R134,1),    IF( OR($F134="",$F134=1),   MROUND($AH134*R134,2.5),  MROUND($AH134*R134, 0.1))), "" ), "")</f>
        <v>102.5</v>
      </c>
      <c r="P134" s="364">
        <v>4</v>
      </c>
      <c r="Q134" s="364">
        <v>4</v>
      </c>
      <c r="R134" s="365">
        <v>0.72</v>
      </c>
      <c r="S134" s="363" t="str">
        <f t="shared" ref="S134:S141" si="162">IF(V134&lt;&gt;0, IFERROR(IF( $F134=2,  MROUND($AH134*V134,1),    IF( OR($F134="",$F134=1),   MROUND($AH134*V134,2.5),  MROUND($AH134*V134, 0.1))), "" ), "")</f>
        <v/>
      </c>
      <c r="T134" s="364"/>
      <c r="U134" s="364"/>
      <c r="V134" s="365"/>
      <c r="W134" s="363" t="str">
        <f t="shared" ref="W134:W141" si="163">IF(Z134&lt;&gt;0, IFERROR(IF( $F134=2,  MROUND($AH134*Z134,1),    IF( OR($F134="",$F134=1),   MROUND($AH134*Z134,2.5),  MROUND($AH134*Z134, 0.1))), "" ), "")</f>
        <v/>
      </c>
      <c r="X134" s="364"/>
      <c r="Y134" s="364"/>
      <c r="Z134" s="365"/>
      <c r="AA134" s="363" t="str">
        <f t="shared" ref="AA134:AA141" si="164">IF(AD134&lt;&gt;0, IFERROR(IF( $F134=2,  MROUND($AH134*AD134,1),    IF( OR($F134="",$F134=1),   MROUND($AH134*AD134,2.5),  MROUND($AH134*AD134, 0.1))), "" ), "")</f>
        <v/>
      </c>
      <c r="AB134" s="364"/>
      <c r="AC134" s="364"/>
      <c r="AD134" s="365"/>
      <c r="AE134" s="366">
        <f t="shared" ref="AE134:AE141" si="165">(IF(ISNUMBER(G134),G134,0)*H134*I134+IF(ISNUMBER(K134),K134,1)*L134*M134+IF(ISNUMBER(O134),O134,1)*P134*Q134+IF(ISNUMBER(S134),S134,1)*T134*U134+IF(ISNUMBER(W134),W134,1)*X134*Y134+IF(ISNUMBER(AA134),AA134,1)*AB134*AC134)*IF(ISNUMBER(F134),F134,1)</f>
        <v>2485</v>
      </c>
      <c r="AF134" s="367">
        <f t="shared" si="141"/>
        <v>92.037037037037038</v>
      </c>
      <c r="AG134" s="368">
        <f t="shared" ref="AG134:AG141" si="166">IFERROR((AF134/(AH134*IF(ISNUMBER(F134),F134,1))),0)</f>
        <v>0.65088231222732851</v>
      </c>
      <c r="AH134" s="216">
        <f t="shared" ref="AH134:AH141" si="167">IF(ISNUMBER(AH78), AH78+(AH78*$AH$114),"")</f>
        <v>141.40349999999998</v>
      </c>
      <c r="AI134" s="369">
        <f xml:space="preserve"> ( IF(ISNUMBER(G134), VLOOKUP(G134/$AH134,F!$A1:$B101,2,1)*G134*$H134*$I134,0)+IF(ISNUMBER(K134), VLOOKUP(K134/$AH134,F!$A1:$B101,2,1)*K134*$L134*$M134,0)+IF(ISNUMBER(O134), VLOOKUP(O134/$AH134,F!$A1:$B101,2,1)*O134*$P134*$Q134,0)+IF(ISNUMBER(S134), VLOOKUP(S134/$AH134,F!$A1:$B101,2,1)*S134*$T134*$U134,0)+IF(ISNUMBER(W134), VLOOKUP(W134/$AH134,F!$A1:$B101,2,1)*W134*$X134*$Y134,0)+IF(ISNUMBER(AA134), VLOOKUP(AA134/$AH134,F!$A1:$B101,2,1)*AA134*$AB134*$AC134,0))*IF(ISNUMBER(F134),F134,1)*IF(ISNUMBER(E134),E134,1)</f>
        <v>2139.1</v>
      </c>
      <c r="AJ134" s="370">
        <f t="shared" ref="AJ134:AJ136" si="168">H134*I134+L134*M134+P134*Q134+T134*U134+X134*Y134+AB134*AC134</f>
        <v>27</v>
      </c>
      <c r="AK134" s="371">
        <f>IFERROR(I134*INDEX(F!$P$21:$AB$33, MATCH(G134/$AH134, F!$O$21:$O$33,1), MATCH(E134, F!$P$20:$AB$20,1)), 0 ) +IFERROR( M134*INDEX(F!$P$21:$AB$33, MATCH(K134/$AH134, F!$O$21:$O$33,1), MATCH(E134, F!$P$20:$AB$20,1)),0) +  IFERROR( Q134*INDEX(F!$P$21:$AB$33, MATCH(O134/$AH134, F!$O$21:$O$33,1), MATCH(E134, F!$P$20:$AB$20,1)), 0) + IFERROR( U134*INDEX(F!$P$21:$AB$33, MATCH(S134/$AH134, F!$O$21:$O$33,1), MATCH(E134, F!$P$20:$AB$20,1)),0)  + IFERROR(Y134*INDEX(F!$P$21:$AB$33, MATCH(W134/$AH134, F!$O$21:$O$33,1), MATCH(E134, F!$P$20:$AB$20,1)),0)  + IFERROR( AC134*INDEX(F!$P$21:$AB$33, MATCH(AA134/$AH134, F!$O$21:$O$33,1), MATCH(E134, F!$P$20:$AB$20,1)),)</f>
        <v>21</v>
      </c>
      <c r="AL134" s="1033"/>
      <c r="AM134" s="10"/>
      <c r="AN134" s="10"/>
      <c r="AO134" s="10"/>
    </row>
    <row r="135" spans="1:41" ht="15" customHeight="1" x14ac:dyDescent="0.25">
      <c r="A135" s="1021">
        <f>A79+A58</f>
        <v>43797</v>
      </c>
      <c r="B135" s="249" t="str">
        <f t="shared" si="158"/>
        <v>Легкая</v>
      </c>
      <c r="C135" s="262" t="str">
        <f t="shared" si="158"/>
        <v>ЖМ</v>
      </c>
      <c r="D135" s="230" t="str">
        <f t="shared" si="158"/>
        <v>Жим гантелей</v>
      </c>
      <c r="E135" s="291">
        <f t="shared" si="158"/>
        <v>0.8</v>
      </c>
      <c r="F135" s="342">
        <f t="shared" si="158"/>
        <v>2</v>
      </c>
      <c r="G135" s="343">
        <f t="shared" si="159"/>
        <v>18</v>
      </c>
      <c r="H135" s="344">
        <v>6</v>
      </c>
      <c r="I135" s="344">
        <v>5</v>
      </c>
      <c r="J135" s="345">
        <v>0.4</v>
      </c>
      <c r="K135" s="343" t="str">
        <f t="shared" si="160"/>
        <v/>
      </c>
      <c r="L135" s="344"/>
      <c r="M135" s="344"/>
      <c r="N135" s="345"/>
      <c r="O135" s="343" t="str">
        <f t="shared" si="161"/>
        <v/>
      </c>
      <c r="P135" s="344"/>
      <c r="Q135" s="344"/>
      <c r="R135" s="345"/>
      <c r="S135" s="343" t="str">
        <f t="shared" si="162"/>
        <v/>
      </c>
      <c r="T135" s="344"/>
      <c r="U135" s="344"/>
      <c r="V135" s="345"/>
      <c r="W135" s="343" t="str">
        <f t="shared" si="163"/>
        <v/>
      </c>
      <c r="X135" s="344"/>
      <c r="Y135" s="344"/>
      <c r="Z135" s="345"/>
      <c r="AA135" s="343" t="str">
        <f t="shared" si="164"/>
        <v/>
      </c>
      <c r="AB135" s="344"/>
      <c r="AC135" s="344"/>
      <c r="AD135" s="345"/>
      <c r="AE135" s="346">
        <f t="shared" si="165"/>
        <v>1080</v>
      </c>
      <c r="AF135" s="347">
        <f t="shared" si="141"/>
        <v>36</v>
      </c>
      <c r="AG135" s="348">
        <f t="shared" si="166"/>
        <v>0.397797791426662</v>
      </c>
      <c r="AH135" s="217">
        <f t="shared" si="167"/>
        <v>45.249119999999998</v>
      </c>
      <c r="AI135" s="349">
        <f xml:space="preserve"> ( IF(ISNUMBER(G135), VLOOKUP(G135/$AH135,F!$A1:$B101,2,1)*G135*$H135*$I135,0)+IF(ISNUMBER(K135), VLOOKUP(K135/$AH135,F!$A1:$B101,2,1)*K135*$L135*$M135,0)+IF(ISNUMBER(O135), VLOOKUP(O135/$AH135,F!$A1:$B101,2,1)*O135*$P135*$Q135,0)+IF(ISNUMBER(S135), VLOOKUP(S135/$AH135,F!$A1:$B101,2,1)*S135*$T135*$U135,0)+IF(ISNUMBER(W135), VLOOKUP(W135/$AH135,F!$A1:$B101,2,1)*W135*$X135*$Y135,0)+IF(ISNUMBER(AA135), VLOOKUP(AA135/$AH135,F!$A1:$B101,2,1)*AA135*$AB135*$AC135,0))*IF(ISNUMBER(F135),F135,1)*IF(ISNUMBER(E135),E135,1)</f>
        <v>259.2</v>
      </c>
      <c r="AJ135" s="350">
        <f t="shared" si="168"/>
        <v>30</v>
      </c>
      <c r="AK135" s="351">
        <f>IFERROR(I135*INDEX(F!$P$21:$AB$33, MATCH(G135/$AH135, F!$O$21:$O$33,1), MATCH(E135, F!$P$20:$AB$20,1)), 0 ) +IFERROR( M135*INDEX(F!$P$21:$AB$33, MATCH(K135/$AH135, F!$O$21:$O$33,1), MATCH(E135, F!$P$20:$AB$20,1)),0) +  IFERROR( Q135*INDEX(F!$P$21:$AB$33, MATCH(O135/$AH135, F!$O$21:$O$33,1), MATCH(E135, F!$P$20:$AB$20,1)), 0) + IFERROR( U135*INDEX(F!$P$21:$AB$33, MATCH(S135/$AH135, F!$O$21:$O$33,1), MATCH(E135, F!$P$20:$AB$20,1)),0)  + IFERROR(Y135*INDEX(F!$P$21:$AB$33, MATCH(W135/$AH135, F!$O$21:$O$33,1), MATCH(E135, F!$P$20:$AB$20,1)),0)  + IFERROR( AC135*INDEX(F!$P$21:$AB$33, MATCH(AA135/$AH135, F!$O$21:$O$33,1), MATCH(E135, F!$P$20:$AB$20,1)),)</f>
        <v>9</v>
      </c>
      <c r="AL135" s="1031"/>
      <c r="AM135" s="10"/>
      <c r="AN135" s="10"/>
      <c r="AO135" s="10"/>
    </row>
    <row r="136" spans="1:41" x14ac:dyDescent="0.25">
      <c r="A136" s="1022"/>
      <c r="B136" s="252" t="s">
        <v>815</v>
      </c>
      <c r="C136" s="265" t="str">
        <f t="shared" si="158"/>
        <v>ОФП</v>
      </c>
      <c r="D136" s="234" t="str">
        <f t="shared" si="158"/>
        <v>Французский жим</v>
      </c>
      <c r="E136" s="291">
        <f t="shared" si="158"/>
        <v>0.4</v>
      </c>
      <c r="F136" s="372" t="str">
        <f t="shared" si="158"/>
        <v/>
      </c>
      <c r="G136" s="373">
        <f t="shared" si="159"/>
        <v>27.5</v>
      </c>
      <c r="H136" s="374">
        <v>6</v>
      </c>
      <c r="I136" s="374">
        <v>5</v>
      </c>
      <c r="J136" s="375">
        <v>0.4</v>
      </c>
      <c r="K136" s="373" t="str">
        <f t="shared" si="160"/>
        <v/>
      </c>
      <c r="L136" s="374"/>
      <c r="M136" s="374"/>
      <c r="N136" s="375"/>
      <c r="O136" s="373" t="str">
        <f t="shared" si="161"/>
        <v/>
      </c>
      <c r="P136" s="374"/>
      <c r="Q136" s="374"/>
      <c r="R136" s="375"/>
      <c r="S136" s="373" t="str">
        <f t="shared" si="162"/>
        <v/>
      </c>
      <c r="T136" s="374"/>
      <c r="U136" s="374"/>
      <c r="V136" s="375"/>
      <c r="W136" s="373" t="str">
        <f t="shared" si="163"/>
        <v/>
      </c>
      <c r="X136" s="374"/>
      <c r="Y136" s="374"/>
      <c r="Z136" s="375"/>
      <c r="AA136" s="373" t="str">
        <f t="shared" si="164"/>
        <v/>
      </c>
      <c r="AB136" s="374"/>
      <c r="AC136" s="374"/>
      <c r="AD136" s="375"/>
      <c r="AE136" s="376">
        <f t="shared" si="165"/>
        <v>825</v>
      </c>
      <c r="AF136" s="377">
        <f t="shared" si="141"/>
        <v>27.5</v>
      </c>
      <c r="AG136" s="378">
        <f t="shared" si="166"/>
        <v>0.41644308405360758</v>
      </c>
      <c r="AH136" s="217">
        <f t="shared" si="167"/>
        <v>66.035434500000008</v>
      </c>
      <c r="AI136" s="379">
        <f xml:space="preserve"> ( IF(ISNUMBER(G136), VLOOKUP(G136/$AH136,F!$A1:$B101,2,1)*G136*$H136*$I136,0)+IF(ISNUMBER(K136), VLOOKUP(K136/$AH136,F!$A1:$B101,2,1)*K136*$L136*$M136,0)+IF(ISNUMBER(O136), VLOOKUP(O136/$AH136,F!$A1:$B101,2,1)*O136*$P136*$Q136,0)+IF(ISNUMBER(S136), VLOOKUP(S136/$AH136,F!$A1:$B101,2,1)*S136*$T136*$U136,0)+IF(ISNUMBER(W136), VLOOKUP(W136/$AH136,F!$A1:$B101,2,1)*W136*$X136*$Y136,0)+IF(ISNUMBER(AA136), VLOOKUP(AA136/$AH136,F!$A1:$B101,2,1)*AA136*$AB136*$AC136,0))*IF(ISNUMBER(F136),F136,1)*IF(ISNUMBER(E136),E136,1)</f>
        <v>112.20000000000003</v>
      </c>
      <c r="AJ136" s="380">
        <f t="shared" si="168"/>
        <v>30</v>
      </c>
      <c r="AK136" s="381">
        <f>IFERROR(I136*INDEX(F!$P$21:$AB$33, MATCH(G136/$AH136, F!$O$21:$O$33,1), MATCH(E136, F!$P$20:$AB$20,1)), 0 ) +IFERROR( M136*INDEX(F!$P$21:$AB$33, MATCH(K136/$AH136, F!$O$21:$O$33,1), MATCH(E136, F!$P$20:$AB$20,1)),0) +  IFERROR( Q136*INDEX(F!$P$21:$AB$33, MATCH(O136/$AH136, F!$O$21:$O$33,1), MATCH(E136, F!$P$20:$AB$20,1)), 0) + IFERROR( U136*INDEX(F!$P$21:$AB$33, MATCH(S136/$AH136, F!$O$21:$O$33,1), MATCH(E136, F!$P$20:$AB$20,1)),0)  + IFERROR(Y136*INDEX(F!$P$21:$AB$33, MATCH(W136/$AH136, F!$O$21:$O$33,1), MATCH(E136, F!$P$20:$AB$20,1)),0)  + IFERROR( AC136*INDEX(F!$P$21:$AB$33, MATCH(AA136/$AH136, F!$O$21:$O$33,1), MATCH(E136, F!$P$20:$AB$20,1)),)</f>
        <v>7.5</v>
      </c>
      <c r="AL136" s="1031"/>
      <c r="AM136" s="10"/>
      <c r="AN136" s="10"/>
      <c r="AO136" s="10"/>
    </row>
    <row r="137" spans="1:41" x14ac:dyDescent="0.25">
      <c r="A137" s="1022"/>
      <c r="B137" s="249" t="str">
        <f t="shared" si="158"/>
        <v>Легкая</v>
      </c>
      <c r="C137" s="262" t="str">
        <f t="shared" si="158"/>
        <v>ОФП</v>
      </c>
      <c r="D137" s="230" t="str">
        <f t="shared" si="158"/>
        <v>Молотковые сгибания</v>
      </c>
      <c r="E137" s="291">
        <f t="shared" si="158"/>
        <v>0.4</v>
      </c>
      <c r="F137" s="342">
        <f t="shared" si="158"/>
        <v>2</v>
      </c>
      <c r="G137" s="343">
        <f t="shared" si="159"/>
        <v>10</v>
      </c>
      <c r="H137" s="344">
        <v>6</v>
      </c>
      <c r="I137" s="344">
        <v>5</v>
      </c>
      <c r="J137" s="345">
        <v>0.4</v>
      </c>
      <c r="K137" s="343" t="str">
        <f t="shared" si="160"/>
        <v/>
      </c>
      <c r="L137" s="344"/>
      <c r="M137" s="344"/>
      <c r="N137" s="345"/>
      <c r="O137" s="343" t="str">
        <f t="shared" si="161"/>
        <v/>
      </c>
      <c r="P137" s="344"/>
      <c r="Q137" s="344"/>
      <c r="R137" s="345"/>
      <c r="S137" s="343" t="str">
        <f t="shared" si="162"/>
        <v/>
      </c>
      <c r="T137" s="344"/>
      <c r="U137" s="344"/>
      <c r="V137" s="345"/>
      <c r="W137" s="343" t="str">
        <f t="shared" si="163"/>
        <v/>
      </c>
      <c r="X137" s="344"/>
      <c r="Y137" s="344"/>
      <c r="Z137" s="345"/>
      <c r="AA137" s="343" t="str">
        <f t="shared" si="164"/>
        <v/>
      </c>
      <c r="AB137" s="344"/>
      <c r="AC137" s="344"/>
      <c r="AD137" s="345"/>
      <c r="AE137" s="346">
        <f t="shared" si="165"/>
        <v>600</v>
      </c>
      <c r="AF137" s="347">
        <f t="shared" si="141"/>
        <v>20</v>
      </c>
      <c r="AG137" s="348">
        <f t="shared" si="166"/>
        <v>0.39288670758188843</v>
      </c>
      <c r="AH137" s="217">
        <f t="shared" si="167"/>
        <v>25.452629999999999</v>
      </c>
      <c r="AI137" s="349">
        <f xml:space="preserve"> ( IF(ISNUMBER(G137), VLOOKUP(G137/$AH137,F!$A1:$B101,2,1)*G137*$H137*$I137,0)+IF(ISNUMBER(K137), VLOOKUP(K137/$AH137,F!$A1:$B101,2,1)*K137*$L137*$M137,0)+IF(ISNUMBER(O137), VLOOKUP(O137/$AH137,F!$A1:$B101,2,1)*O137*$P137*$Q137,0)+IF(ISNUMBER(S137), VLOOKUP(S137/$AH137,F!$A1:$B101,2,1)*S137*$T137*$U137,0)+IF(ISNUMBER(W137), VLOOKUP(W137/$AH137,F!$A1:$B101,2,1)*W137*$X137*$Y137,0)+IF(ISNUMBER(AA137), VLOOKUP(AA137/$AH137,F!$A1:$B101,2,1)*AA137*$AB137*$AC137,0))*IF(ISNUMBER(F137),F137,1)*IF(ISNUMBER(E137),E137,1)</f>
        <v>72</v>
      </c>
      <c r="AJ137" s="350">
        <f>H137*I137+L137*M137+P137*Q137+T137*U137+X137*Y137+AB137*AC137</f>
        <v>30</v>
      </c>
      <c r="AK137" s="351">
        <f>IFERROR(I137*INDEX(F!$P$21:$AB$33, MATCH(G137/$AH137, F!$O$21:$O$33,1), MATCH(E137, F!$P$20:$AB$20,1)), 0 ) +IFERROR( M137*INDEX(F!$P$21:$AB$33, MATCH(K137/$AH137, F!$O$21:$O$33,1), MATCH(E137, F!$P$20:$AB$20,1)),0) +  IFERROR( Q137*INDEX(F!$P$21:$AB$33, MATCH(O137/$AH137, F!$O$21:$O$33,1), MATCH(E137, F!$P$20:$AB$20,1)), 0) + IFERROR( U137*INDEX(F!$P$21:$AB$33, MATCH(S137/$AH137, F!$O$21:$O$33,1), MATCH(E137, F!$P$20:$AB$20,1)),0)  + IFERROR(Y137*INDEX(F!$P$21:$AB$33, MATCH(W137/$AH137, F!$O$21:$O$33,1), MATCH(E137, F!$P$20:$AB$20,1)),0)  + IFERROR( AC137*INDEX(F!$P$21:$AB$33, MATCH(AA137/$AH137, F!$O$21:$O$33,1), MATCH(E137, F!$P$20:$AB$20,1)),)</f>
        <v>7.5</v>
      </c>
      <c r="AL137" s="1031"/>
      <c r="AM137" s="10"/>
      <c r="AN137" s="10"/>
      <c r="AO137" s="10"/>
    </row>
    <row r="138" spans="1:41" x14ac:dyDescent="0.25">
      <c r="A138" s="1022"/>
      <c r="B138" s="252" t="s">
        <v>815</v>
      </c>
      <c r="C138" s="265" t="str">
        <f t="shared" si="158"/>
        <v>ОФП</v>
      </c>
      <c r="D138" s="234" t="str">
        <f t="shared" si="158"/>
        <v>Разгибания с гантелью из-за головы</v>
      </c>
      <c r="E138" s="291">
        <f t="shared" si="158"/>
        <v>0.4</v>
      </c>
      <c r="F138" s="372">
        <f t="shared" si="158"/>
        <v>2</v>
      </c>
      <c r="G138" s="373">
        <f t="shared" si="159"/>
        <v>7</v>
      </c>
      <c r="H138" s="374">
        <v>6</v>
      </c>
      <c r="I138" s="374">
        <v>4</v>
      </c>
      <c r="J138" s="375">
        <v>0.4</v>
      </c>
      <c r="K138" s="373" t="str">
        <f t="shared" si="160"/>
        <v/>
      </c>
      <c r="L138" s="374"/>
      <c r="M138" s="374"/>
      <c r="N138" s="375"/>
      <c r="O138" s="373" t="str">
        <f t="shared" si="161"/>
        <v/>
      </c>
      <c r="P138" s="374"/>
      <c r="Q138" s="374"/>
      <c r="R138" s="375"/>
      <c r="S138" s="373" t="str">
        <f t="shared" si="162"/>
        <v/>
      </c>
      <c r="T138" s="374"/>
      <c r="U138" s="374"/>
      <c r="V138" s="375"/>
      <c r="W138" s="373" t="str">
        <f t="shared" si="163"/>
        <v/>
      </c>
      <c r="X138" s="374"/>
      <c r="Y138" s="374"/>
      <c r="Z138" s="375"/>
      <c r="AA138" s="373" t="str">
        <f t="shared" si="164"/>
        <v/>
      </c>
      <c r="AB138" s="374"/>
      <c r="AC138" s="374"/>
      <c r="AD138" s="375"/>
      <c r="AE138" s="376">
        <f t="shared" si="165"/>
        <v>336</v>
      </c>
      <c r="AF138" s="377">
        <f t="shared" si="141"/>
        <v>14</v>
      </c>
      <c r="AG138" s="378">
        <f t="shared" si="166"/>
        <v>0.38079788581013796</v>
      </c>
      <c r="AH138" s="217">
        <f t="shared" si="167"/>
        <v>18.382455</v>
      </c>
      <c r="AI138" s="379">
        <f xml:space="preserve"> ( IF(ISNUMBER(G138), VLOOKUP(G138/$AH138,F!$A1:$B101,2,1)*G138*$H138*$I138,0)+IF(ISNUMBER(K138), VLOOKUP(K138/$AH138,F!$A1:$B101,2,1)*K138*$L138*$M138,0)+IF(ISNUMBER(O138), VLOOKUP(O138/$AH138,F!$A1:$B101,2,1)*O138*$P138*$Q138,0)+IF(ISNUMBER(S138), VLOOKUP(S138/$AH138,F!$A1:$B101,2,1)*S138*$T138*$U138,0)+IF(ISNUMBER(W138), VLOOKUP(W138/$AH138,F!$A1:$B101,2,1)*W138*$X138*$Y138,0)+IF(ISNUMBER(AA138), VLOOKUP(AA138/$AH138,F!$A1:$B101,2,1)*AA138*$AB138*$AC138,0))*IF(ISNUMBER(F138),F138,1)*IF(ISNUMBER(E138),E138,1)</f>
        <v>37.632000000000005</v>
      </c>
      <c r="AJ138" s="380">
        <f t="shared" ref="AJ138:AJ141" si="169">H138*I138+L138*M138+P138*Q138+T138*U138+X138*Y138+AB138*AC138</f>
        <v>24</v>
      </c>
      <c r="AK138" s="381">
        <f>IFERROR(I138*INDEX(F!$P$21:$AB$33, MATCH(G138/$AH138, F!$O$21:$O$33,1), MATCH(E138, F!$P$20:$AB$20,1)), 0 ) +IFERROR( M138*INDEX(F!$P$21:$AB$33, MATCH(K138/$AH138, F!$O$21:$O$33,1), MATCH(E138, F!$P$20:$AB$20,1)),0) +  IFERROR( Q138*INDEX(F!$P$21:$AB$33, MATCH(O138/$AH138, F!$O$21:$O$33,1), MATCH(E138, F!$P$20:$AB$20,1)), 0) + IFERROR( U138*INDEX(F!$P$21:$AB$33, MATCH(S138/$AH138, F!$O$21:$O$33,1), MATCH(E138, F!$P$20:$AB$20,1)),0)  + IFERROR(Y138*INDEX(F!$P$21:$AB$33, MATCH(W138/$AH138, F!$O$21:$O$33,1), MATCH(E138, F!$P$20:$AB$20,1)),0)  + IFERROR( AC138*INDEX(F!$P$21:$AB$33, MATCH(AA138/$AH138, F!$O$21:$O$33,1), MATCH(E138, F!$P$20:$AB$20,1)),)</f>
        <v>6</v>
      </c>
      <c r="AL138" s="1031"/>
      <c r="AM138" s="10"/>
      <c r="AN138" s="10"/>
      <c r="AO138" s="10"/>
    </row>
    <row r="139" spans="1:41" hidden="1" x14ac:dyDescent="0.25">
      <c r="A139" s="1022"/>
      <c r="B139" s="249" t="str">
        <f t="shared" si="158"/>
        <v/>
      </c>
      <c r="C139" s="262" t="str">
        <f t="shared" si="158"/>
        <v/>
      </c>
      <c r="D139" s="230" t="str">
        <f t="shared" si="158"/>
        <v/>
      </c>
      <c r="E139" s="291" t="str">
        <f t="shared" si="158"/>
        <v/>
      </c>
      <c r="F139" s="342" t="str">
        <f t="shared" si="158"/>
        <v/>
      </c>
      <c r="G139" s="343" t="str">
        <f t="shared" si="159"/>
        <v/>
      </c>
      <c r="H139" s="344"/>
      <c r="I139" s="344"/>
      <c r="J139" s="345"/>
      <c r="K139" s="343" t="str">
        <f t="shared" si="160"/>
        <v/>
      </c>
      <c r="L139" s="344"/>
      <c r="M139" s="344"/>
      <c r="N139" s="345"/>
      <c r="O139" s="343" t="str">
        <f t="shared" si="161"/>
        <v/>
      </c>
      <c r="P139" s="344"/>
      <c r="Q139" s="344"/>
      <c r="R139" s="345"/>
      <c r="S139" s="343" t="str">
        <f t="shared" si="162"/>
        <v/>
      </c>
      <c r="T139" s="344"/>
      <c r="U139" s="344"/>
      <c r="V139" s="345"/>
      <c r="W139" s="343" t="str">
        <f t="shared" si="163"/>
        <v/>
      </c>
      <c r="X139" s="344"/>
      <c r="Y139" s="344"/>
      <c r="Z139" s="345"/>
      <c r="AA139" s="343" t="str">
        <f t="shared" si="164"/>
        <v/>
      </c>
      <c r="AB139" s="344"/>
      <c r="AC139" s="344"/>
      <c r="AD139" s="345"/>
      <c r="AE139" s="346">
        <f t="shared" si="165"/>
        <v>0</v>
      </c>
      <c r="AF139" s="347">
        <f t="shared" si="141"/>
        <v>0</v>
      </c>
      <c r="AG139" s="348">
        <f t="shared" si="166"/>
        <v>0</v>
      </c>
      <c r="AH139" s="217" t="str">
        <f t="shared" si="167"/>
        <v/>
      </c>
      <c r="AI139" s="349">
        <f xml:space="preserve"> ( IF(ISNUMBER(G139), VLOOKUP(G139/$AH139,F!$A1:$B101,2,1)*G139*$H139*$I139,0)+IF(ISNUMBER(K139), VLOOKUP(K139/$AH139,F!$A1:$B101,2,1)*K139*$L139*$M139,0)+IF(ISNUMBER(O139), VLOOKUP(O139/$AH139,F!$A1:$B101,2,1)*O139*$P139*$Q139,0)+IF(ISNUMBER(S139), VLOOKUP(S139/$AH139,F!$A1:$B101,2,1)*S139*$T139*$U139,0)+IF(ISNUMBER(W139), VLOOKUP(W139/$AH139,F!$A1:$B101,2,1)*W139*$X139*$Y139,0)+IF(ISNUMBER(AA139), VLOOKUP(AA139/$AH139,F!$A1:$B101,2,1)*AA139*$AB139*$AC139,0))*IF(ISNUMBER(F139),F139,1)*IF(ISNUMBER(E139),E139,1)</f>
        <v>0</v>
      </c>
      <c r="AJ139" s="350">
        <f t="shared" si="169"/>
        <v>0</v>
      </c>
      <c r="AK139" s="351">
        <f>IFERROR(I139*INDEX(F!$P$21:$AB$33, MATCH(G139/$AH139, F!$O$21:$O$33,1), MATCH(E139, F!$P$20:$AB$20,1)), 0 ) +IFERROR( M139*INDEX(F!$P$21:$AB$33, MATCH(K139/$AH139, F!$O$21:$O$33,1), MATCH(E139, F!$P$20:$AB$20,1)),0) +  IFERROR( Q139*INDEX(F!$P$21:$AB$33, MATCH(O139/$AH139, F!$O$21:$O$33,1), MATCH(E139, F!$P$20:$AB$20,1)), 0) + IFERROR( U139*INDEX(F!$P$21:$AB$33, MATCH(S139/$AH139, F!$O$21:$O$33,1), MATCH(E139, F!$P$20:$AB$20,1)),0)  + IFERROR(Y139*INDEX(F!$P$21:$AB$33, MATCH(W139/$AH139, F!$O$21:$O$33,1), MATCH(E139, F!$P$20:$AB$20,1)),0)  + IFERROR( AC139*INDEX(F!$P$21:$AB$33, MATCH(AA139/$AH139, F!$O$21:$O$33,1), MATCH(E139, F!$P$20:$AB$20,1)),)</f>
        <v>0</v>
      </c>
      <c r="AL139" s="1031"/>
      <c r="AM139" s="10"/>
      <c r="AN139" s="10"/>
      <c r="AO139" s="10"/>
    </row>
    <row r="140" spans="1:41" hidden="1" x14ac:dyDescent="0.25">
      <c r="A140" s="1022"/>
      <c r="B140" s="252" t="str">
        <f t="shared" si="158"/>
        <v/>
      </c>
      <c r="C140" s="265" t="str">
        <f t="shared" si="158"/>
        <v/>
      </c>
      <c r="D140" s="234" t="str">
        <f t="shared" si="158"/>
        <v/>
      </c>
      <c r="E140" s="291" t="str">
        <f t="shared" si="158"/>
        <v/>
      </c>
      <c r="F140" s="382" t="str">
        <f t="shared" si="158"/>
        <v/>
      </c>
      <c r="G140" s="373" t="str">
        <f t="shared" si="159"/>
        <v/>
      </c>
      <c r="H140" s="374"/>
      <c r="I140" s="374"/>
      <c r="J140" s="375"/>
      <c r="K140" s="373" t="str">
        <f t="shared" si="160"/>
        <v/>
      </c>
      <c r="L140" s="374"/>
      <c r="M140" s="374"/>
      <c r="N140" s="375"/>
      <c r="O140" s="373" t="str">
        <f t="shared" si="161"/>
        <v/>
      </c>
      <c r="P140" s="374"/>
      <c r="Q140" s="374"/>
      <c r="R140" s="375"/>
      <c r="S140" s="373" t="str">
        <f t="shared" si="162"/>
        <v/>
      </c>
      <c r="T140" s="374"/>
      <c r="U140" s="374"/>
      <c r="V140" s="375"/>
      <c r="W140" s="373" t="str">
        <f t="shared" si="163"/>
        <v/>
      </c>
      <c r="X140" s="374"/>
      <c r="Y140" s="374"/>
      <c r="Z140" s="375"/>
      <c r="AA140" s="373" t="str">
        <f t="shared" si="164"/>
        <v/>
      </c>
      <c r="AB140" s="374"/>
      <c r="AC140" s="374"/>
      <c r="AD140" s="375"/>
      <c r="AE140" s="376">
        <f t="shared" si="165"/>
        <v>0</v>
      </c>
      <c r="AF140" s="377">
        <f t="shared" si="141"/>
        <v>0</v>
      </c>
      <c r="AG140" s="378">
        <f t="shared" si="166"/>
        <v>0</v>
      </c>
      <c r="AH140" s="217" t="str">
        <f t="shared" si="167"/>
        <v/>
      </c>
      <c r="AI140" s="379">
        <f xml:space="preserve"> ( IF(ISNUMBER(G140), VLOOKUP(G140/$AH140,F!$A1:$B101,2,1)*G140*$H140*$I140,0)+IF(ISNUMBER(K140), VLOOKUP(K140/$AH140,F!$A1:$B101,2,1)*K140*$L140*$M140,0)+IF(ISNUMBER(O140), VLOOKUP(O140/$AH140,F!$A1:$B101,2,1)*O140*$P140*$Q140,0)+IF(ISNUMBER(S140), VLOOKUP(S140/$AH140,F!$A1:$B101,2,1)*S140*$T140*$U140,0)+IF(ISNUMBER(W140), VLOOKUP(W140/$AH140,F!$A1:$B101,2,1)*W140*$X140*$Y140,0)+IF(ISNUMBER(AA140), VLOOKUP(AA140/$AH140,F!$A1:$B101,2,1)*AA140*$AB140*$AC140,0))*IF(ISNUMBER(F140),F140,1)*IF(ISNUMBER(E140),E140,1)</f>
        <v>0</v>
      </c>
      <c r="AJ140" s="380">
        <f t="shared" si="169"/>
        <v>0</v>
      </c>
      <c r="AK140" s="381">
        <f>IFERROR(I140*INDEX(F!$P$21:$AB$33, MATCH(G140/$AH140, F!$O$21:$O$33,1), MATCH(E140, F!$P$20:$AB$20,1)), 0 ) +IFERROR( M140*INDEX(F!$P$21:$AB$33, MATCH(K140/$AH140, F!$O$21:$O$33,1), MATCH(E140, F!$P$20:$AB$20,1)),0) +  IFERROR( Q140*INDEX(F!$P$21:$AB$33, MATCH(O140/$AH140, F!$O$21:$O$33,1), MATCH(E140, F!$P$20:$AB$20,1)), 0) + IFERROR( U140*INDEX(F!$P$21:$AB$33, MATCH(S140/$AH140, F!$O$21:$O$33,1), MATCH(E140, F!$P$20:$AB$20,1)),0)  + IFERROR(Y140*INDEX(F!$P$21:$AB$33, MATCH(W140/$AH140, F!$O$21:$O$33,1), MATCH(E140, F!$P$20:$AB$20,1)),0)  + IFERROR( AC140*INDEX(F!$P$21:$AB$33, MATCH(AA140/$AH140, F!$O$21:$O$33,1), MATCH(E140, F!$P$20:$AB$20,1)),)</f>
        <v>0</v>
      </c>
      <c r="AL140" s="1031"/>
      <c r="AM140" s="10"/>
      <c r="AN140" s="10"/>
      <c r="AO140" s="10"/>
    </row>
    <row r="141" spans="1:41" hidden="1" x14ac:dyDescent="0.25">
      <c r="A141" s="1022"/>
      <c r="B141" s="249" t="str">
        <f t="shared" si="158"/>
        <v/>
      </c>
      <c r="C141" s="262" t="str">
        <f t="shared" si="158"/>
        <v/>
      </c>
      <c r="D141" s="235" t="str">
        <f t="shared" si="158"/>
        <v/>
      </c>
      <c r="E141" s="291" t="str">
        <f t="shared" si="158"/>
        <v/>
      </c>
      <c r="F141" s="383" t="str">
        <f t="shared" si="158"/>
        <v/>
      </c>
      <c r="G141" s="343" t="str">
        <f t="shared" si="159"/>
        <v/>
      </c>
      <c r="H141" s="344"/>
      <c r="I141" s="344"/>
      <c r="J141" s="345"/>
      <c r="K141" s="343" t="str">
        <f t="shared" si="160"/>
        <v/>
      </c>
      <c r="L141" s="344"/>
      <c r="M141" s="344"/>
      <c r="N141" s="345"/>
      <c r="O141" s="343" t="str">
        <f t="shared" si="161"/>
        <v/>
      </c>
      <c r="P141" s="344"/>
      <c r="Q141" s="344"/>
      <c r="R141" s="345"/>
      <c r="S141" s="343" t="str">
        <f t="shared" si="162"/>
        <v/>
      </c>
      <c r="T141" s="344"/>
      <c r="U141" s="344"/>
      <c r="V141" s="345"/>
      <c r="W141" s="343" t="str">
        <f t="shared" si="163"/>
        <v/>
      </c>
      <c r="X141" s="344"/>
      <c r="Y141" s="344"/>
      <c r="Z141" s="345"/>
      <c r="AA141" s="343" t="str">
        <f t="shared" si="164"/>
        <v/>
      </c>
      <c r="AB141" s="344"/>
      <c r="AC141" s="344"/>
      <c r="AD141" s="345"/>
      <c r="AE141" s="346">
        <f t="shared" si="165"/>
        <v>0</v>
      </c>
      <c r="AF141" s="347">
        <f t="shared" si="141"/>
        <v>0</v>
      </c>
      <c r="AG141" s="348">
        <f t="shared" si="166"/>
        <v>0</v>
      </c>
      <c r="AH141" s="217" t="str">
        <f t="shared" si="167"/>
        <v/>
      </c>
      <c r="AI141" s="349">
        <f xml:space="preserve"> ( IF(ISNUMBER(G141), VLOOKUP(G141/$AH141,F!$A1:$B101,2,1)*G141*$H141*$I141,0)+IF(ISNUMBER(K141), VLOOKUP(K141/$AH141,F!$A1:$B101,2,1)*K141*$L141*$M141,0)+IF(ISNUMBER(O141), VLOOKUP(O141/$AH141,F!$A1:$B101,2,1)*O141*$P141*$Q141,0)+IF(ISNUMBER(S141), VLOOKUP(S141/$AH141,F!$A1:$B101,2,1)*S141*$T141*$U141,0)+IF(ISNUMBER(W141), VLOOKUP(W141/$AH141,F!$A1:$B101,2,1)*W141*$X141*$Y141,0)+IF(ISNUMBER(AA141), VLOOKUP(AA141/$AH141,F!$A1:$B101,2,1)*AA141*$AB141*$AC141,0))*IF(ISNUMBER(F141),F141,1)*IF(ISNUMBER(E141),E141,1)</f>
        <v>0</v>
      </c>
      <c r="AJ141" s="350">
        <f t="shared" si="169"/>
        <v>0</v>
      </c>
      <c r="AK141" s="351">
        <f>IFERROR(I141*INDEX(F!$P$21:$AB$33, MATCH(G141/$AH141, F!$O$21:$O$33,1), MATCH(E141, F!$P$20:$AB$20,1)), 0 ) +IFERROR( M141*INDEX(F!$P$21:$AB$33, MATCH(K141/$AH141, F!$O$21:$O$33,1), MATCH(E141, F!$P$20:$AB$20,1)),0) +  IFERROR( Q141*INDEX(F!$P$21:$AB$33, MATCH(O141/$AH141, F!$O$21:$O$33,1), MATCH(E141, F!$P$20:$AB$20,1)), 0) + IFERROR( U141*INDEX(F!$P$21:$AB$33, MATCH(S141/$AH141, F!$O$21:$O$33,1), MATCH(E141, F!$P$20:$AB$20,1)),0)  + IFERROR(Y141*INDEX(F!$P$21:$AB$33, MATCH(W141/$AH141, F!$O$21:$O$33,1), MATCH(E141, F!$P$20:$AB$20,1)),0)  + IFERROR( AC141*INDEX(F!$P$21:$AB$33, MATCH(AA141/$AH141, F!$O$21:$O$33,1), MATCH(E141, F!$P$20:$AB$20,1)),)</f>
        <v>0</v>
      </c>
      <c r="AL141" s="1031"/>
      <c r="AM141" s="10"/>
      <c r="AN141" s="10"/>
      <c r="AO141" s="10"/>
    </row>
    <row r="142" spans="1:41" ht="15" customHeight="1" thickBot="1" x14ac:dyDescent="0.3">
      <c r="A142" s="1023"/>
      <c r="B142" s="253"/>
      <c r="C142" s="266"/>
      <c r="D142" s="218"/>
      <c r="E142" s="352">
        <f>ROUND(IFERROR(SUMPRODUCT(AJ134:AJ141,E134:E141)/AJ142,0),3)</f>
        <v>0.6</v>
      </c>
      <c r="F142" s="384"/>
      <c r="G142" s="385"/>
      <c r="H142" s="386"/>
      <c r="I142" s="386"/>
      <c r="J142" s="387"/>
      <c r="K142" s="385"/>
      <c r="L142" s="386"/>
      <c r="M142" s="386"/>
      <c r="N142" s="387"/>
      <c r="O142" s="385"/>
      <c r="P142" s="386"/>
      <c r="Q142" s="386"/>
      <c r="R142" s="387"/>
      <c r="S142" s="385"/>
      <c r="T142" s="386"/>
      <c r="U142" s="386"/>
      <c r="V142" s="387"/>
      <c r="W142" s="385"/>
      <c r="X142" s="386"/>
      <c r="Y142" s="386"/>
      <c r="Z142" s="387"/>
      <c r="AA142" s="385"/>
      <c r="AB142" s="386"/>
      <c r="AC142" s="386"/>
      <c r="AD142" s="387"/>
      <c r="AE142" s="357">
        <f>SUM(AE134:AE141)</f>
        <v>5326</v>
      </c>
      <c r="AF142" s="358">
        <f t="shared" si="141"/>
        <v>37.773049645390074</v>
      </c>
      <c r="AG142" s="391">
        <f>IFERROR(  SUMPRODUCT(AG134:AG141,AJ134:AJ141)/AJ142,0)</f>
        <v>0.44628935589677965</v>
      </c>
      <c r="AH142" s="359"/>
      <c r="AI142" s="360">
        <f>SUM(AI134:AI141)</f>
        <v>2620.1319999999996</v>
      </c>
      <c r="AJ142" s="360">
        <f>SUM(AJ134:AJ141)</f>
        <v>141</v>
      </c>
      <c r="AK142" s="361">
        <f>IF(SUM(AK134:AK141)=0,TIME(,0,),TIME(,SUM(AK134:AK141)+F!$V$37,))</f>
        <v>5.6250000000000001E-2</v>
      </c>
      <c r="AL142" s="1032"/>
      <c r="AM142" s="10"/>
      <c r="AN142" s="10"/>
      <c r="AO142" s="10"/>
    </row>
    <row r="143" spans="1:41" x14ac:dyDescent="0.25">
      <c r="A143" s="212">
        <f>A144</f>
        <v>43799</v>
      </c>
      <c r="B143" s="241" t="s">
        <v>816</v>
      </c>
      <c r="C143" s="254" t="str">
        <f t="shared" ref="B143:F150" si="170">IF(C87="","",C87)</f>
        <v>ПР</v>
      </c>
      <c r="D143" s="222" t="str">
        <f t="shared" si="170"/>
        <v>Присед</v>
      </c>
      <c r="E143" s="280">
        <f t="shared" si="170"/>
        <v>1.2</v>
      </c>
      <c r="F143" s="281" t="str">
        <f t="shared" si="170"/>
        <v/>
      </c>
      <c r="G143" s="282">
        <f t="shared" ref="G143:G150" si="171">IF(J143&lt;&gt;0, IFERROR(IF( $F143=2,  MROUND($AH143*J143,1),    IF( OR($F143="",$F143=1),   MROUND($AH143*J143,2.5),  MROUND($AH143*J143, 0.1))), "" ), "")</f>
        <v>80</v>
      </c>
      <c r="H143" s="283">
        <v>6</v>
      </c>
      <c r="I143" s="283">
        <v>1</v>
      </c>
      <c r="J143" s="284">
        <v>0.5</v>
      </c>
      <c r="K143" s="282">
        <f t="shared" ref="K143:K150" si="172">IF(N143&lt;&gt;0, IFERROR(IF( $F143=2,  MROUND($AH143*N143,1),    IF( OR($F143="",$F143=1),   MROUND($AH143*N143,2.5),  MROUND($AH143*N143, 0.1))), "" ), "")</f>
        <v>97.5</v>
      </c>
      <c r="L143" s="283">
        <v>6</v>
      </c>
      <c r="M143" s="283">
        <v>2</v>
      </c>
      <c r="N143" s="284">
        <v>0.6</v>
      </c>
      <c r="O143" s="282">
        <f t="shared" ref="O143:O150" si="173">IF(R143&lt;&gt;0, IFERROR(IF( $F143=2,  MROUND($AH143*R143,1),    IF( OR($F143="",$F143=1),   MROUND($AH143*R143,2.5),  MROUND($AH143*R143, 0.1))), "" ), "")</f>
        <v>112.5</v>
      </c>
      <c r="P143" s="283">
        <v>6</v>
      </c>
      <c r="Q143" s="283">
        <v>1</v>
      </c>
      <c r="R143" s="284">
        <v>0.7</v>
      </c>
      <c r="S143" s="282" t="str">
        <f t="shared" ref="S143:S150" si="174">IF(V143&lt;&gt;0, IFERROR(IF( $F143=2,  MROUND($AH143*V143,1),    IF( OR($F143="",$F143=1),   MROUND($AH143*V143,2.5),  MROUND($AH143*V143, 0.1))), "" ), "")</f>
        <v/>
      </c>
      <c r="T143" s="283"/>
      <c r="U143" s="283"/>
      <c r="V143" s="284"/>
      <c r="W143" s="282" t="str">
        <f t="shared" ref="W143:W150" si="175">IF(Z143&lt;&gt;0, IFERROR(IF( $F143=2,  MROUND($AH143*Z143,1),    IF( OR($F143="",$F143=1),   MROUND($AH143*Z143,2.5),  MROUND($AH143*Z143, 0.1))), "" ), "")</f>
        <v/>
      </c>
      <c r="X143" s="283"/>
      <c r="Y143" s="283"/>
      <c r="Z143" s="284"/>
      <c r="AA143" s="282" t="str">
        <f t="shared" ref="AA143:AA150" si="176">IF(AD143&lt;&gt;0, IFERROR(IF( $F143=2,  MROUND($AH143*AD143,1),    IF( OR($F143="",$F143=1),   MROUND($AH143*AD143,2.5),  MROUND($AH143*AD143, 0.1))), "" ), "")</f>
        <v/>
      </c>
      <c r="AB143" s="283"/>
      <c r="AC143" s="283"/>
      <c r="AD143" s="284"/>
      <c r="AE143" s="392">
        <f t="shared" ref="AE143:AE150" si="177">(IF(ISNUMBER(G143),G143,0)*H143*I143+IF(ISNUMBER(K143),K143,1)*L143*M143+IF(ISNUMBER(O143),O143,1)*P143*Q143+IF(ISNUMBER(S143),S143,1)*T143*U143+IF(ISNUMBER(W143),W143,1)*X143*Y143+IF(ISNUMBER(AA143),AA143,1)*AB143*AC143)*IF(ISNUMBER(F143),F143,1)</f>
        <v>2325</v>
      </c>
      <c r="AF143" s="393">
        <f t="shared" si="141"/>
        <v>96.875</v>
      </c>
      <c r="AG143" s="394">
        <f t="shared" ref="AG143:AG150" si="178">IFERROR((AF143/(AH143*IF(ISNUMBER(F143),F143,1))),0)</f>
        <v>0.59945917180267805</v>
      </c>
      <c r="AH143" s="216">
        <f t="shared" ref="AH143:AH150" si="179">IF(ISNUMBER(AH87), AH87+(AH87*$AH$114),"")</f>
        <v>161.60400000000001</v>
      </c>
      <c r="AI143" s="288">
        <f xml:space="preserve"> ( IF(ISNUMBER(G143), VLOOKUP(G143/$AH143,F!$A1:$B101,2,1)*G143*$H143*$I143,0)+IF(ISNUMBER(K143), VLOOKUP(K143/$AH143,F!$A1:$B101,2,1)*K143*$L143*$M143,0)+IF(ISNUMBER(O143), VLOOKUP(O143/$AH143,F!$A1:$B101,2,1)*O143*$P143*$Q143,0)+IF(ISNUMBER(S143), VLOOKUP(S143/$AH143,F!$A1:$B101,2,1)*S143*$T143*$U143,0)+IF(ISNUMBER(W143), VLOOKUP(W143/$AH143,F!$A1:$B101,2,1)*W143*$X143*$Y143,0)+IF(ISNUMBER(AA143), VLOOKUP(AA143/$AH143,F!$A1:$B101,2,1)*AA143*$AB143*$AC143,0))*IF(ISNUMBER(F143),F143,1)*IF(ISNUMBER(E143),E143,1)</f>
        <v>1980.18</v>
      </c>
      <c r="AJ143" s="289">
        <f t="shared" ref="AJ143:AJ145" si="180">H143*I143+L143*M143+P143*Q143+T143*U143+X143*Y143+AB143*AC143</f>
        <v>24</v>
      </c>
      <c r="AK143" s="290">
        <f>IFERROR(I143*INDEX(F!$P$21:$AB$33, MATCH(G143/$AH143, F!$O$21:$O$33,1), MATCH(E143, F!$P$20:$AB$20,1)), 0 ) +IFERROR( M143*INDEX(F!$P$21:$AB$33, MATCH(K143/$AH143, F!$O$21:$O$33,1), MATCH(E143, F!$P$20:$AB$20,1)),0) +  IFERROR( Q143*INDEX(F!$P$21:$AB$33, MATCH(O143/$AH143, F!$O$21:$O$33,1), MATCH(E143, F!$P$20:$AB$20,1)), 0) + IFERROR( U143*INDEX(F!$P$21:$AB$33, MATCH(S143/$AH143, F!$O$21:$O$33,1), MATCH(E143, F!$P$20:$AB$20,1)),0)  + IFERROR(Y143*INDEX(F!$P$21:$AB$33, MATCH(W143/$AH143, F!$O$21:$O$33,1), MATCH(E143, F!$P$20:$AB$20,1)),0)  + IFERROR( AC143*INDEX(F!$P$21:$AB$33, MATCH(AA143/$AH143, F!$O$21:$O$33,1), MATCH(E143, F!$P$20:$AB$20,1)),)</f>
        <v>15</v>
      </c>
      <c r="AL143" s="1033"/>
      <c r="AM143" s="10"/>
      <c r="AN143" s="10"/>
      <c r="AO143" s="10"/>
    </row>
    <row r="144" spans="1:41" ht="15.75" customHeight="1" x14ac:dyDescent="0.25">
      <c r="A144" s="1021">
        <f>A88+A58</f>
        <v>43799</v>
      </c>
      <c r="B144" s="242" t="str">
        <f t="shared" si="170"/>
        <v>Легкая</v>
      </c>
      <c r="C144" s="258" t="str">
        <f t="shared" si="170"/>
        <v>ЖМ</v>
      </c>
      <c r="D144" s="223" t="str">
        <f t="shared" si="170"/>
        <v>Жим лежа</v>
      </c>
      <c r="E144" s="291">
        <f t="shared" si="170"/>
        <v>1</v>
      </c>
      <c r="F144" s="292" t="str">
        <f t="shared" si="170"/>
        <v/>
      </c>
      <c r="G144" s="293">
        <f t="shared" si="171"/>
        <v>42.5</v>
      </c>
      <c r="H144" s="238">
        <v>6</v>
      </c>
      <c r="I144" s="238">
        <v>5</v>
      </c>
      <c r="J144" s="294">
        <v>0.3</v>
      </c>
      <c r="K144" s="293" t="str">
        <f t="shared" si="172"/>
        <v/>
      </c>
      <c r="L144" s="238"/>
      <c r="M144" s="238"/>
      <c r="N144" s="294"/>
      <c r="O144" s="293" t="str">
        <f t="shared" si="173"/>
        <v/>
      </c>
      <c r="P144" s="238"/>
      <c r="Q144" s="238"/>
      <c r="R144" s="294"/>
      <c r="S144" s="293" t="str">
        <f t="shared" si="174"/>
        <v/>
      </c>
      <c r="T144" s="238"/>
      <c r="U144" s="238"/>
      <c r="V144" s="294"/>
      <c r="W144" s="293" t="str">
        <f t="shared" si="175"/>
        <v/>
      </c>
      <c r="X144" s="238"/>
      <c r="Y144" s="238"/>
      <c r="Z144" s="294"/>
      <c r="AA144" s="293" t="str">
        <f t="shared" si="176"/>
        <v/>
      </c>
      <c r="AB144" s="238"/>
      <c r="AC144" s="238"/>
      <c r="AD144" s="294"/>
      <c r="AE144" s="239">
        <f t="shared" si="177"/>
        <v>1275</v>
      </c>
      <c r="AF144" s="295">
        <f t="shared" si="141"/>
        <v>42.5</v>
      </c>
      <c r="AG144" s="296">
        <f t="shared" si="178"/>
        <v>0.30055833130014464</v>
      </c>
      <c r="AH144" s="217">
        <f t="shared" si="179"/>
        <v>141.40349999999998</v>
      </c>
      <c r="AI144" s="237">
        <f xml:space="preserve"> ( IF(ISNUMBER(G144), VLOOKUP(G144/$AH144,F!$A1:$B101,2,1)*G144*$H144*$I144,0)+IF(ISNUMBER(K144), VLOOKUP(K144/$AH144,F!$A1:$B101,2,1)*K144*$L144*$M144,0)+IF(ISNUMBER(O144), VLOOKUP(O144/$AH144,F!$A1:$B101,2,1)*O144*$P144*$Q144,0)+IF(ISNUMBER(S144), VLOOKUP(S144/$AH144,F!$A1:$B101,2,1)*S144*$T144*$U144,0)+IF(ISNUMBER(W144), VLOOKUP(W144/$AH144,F!$A1:$B101,2,1)*W144*$X144*$Y144,0)+IF(ISNUMBER(AA144), VLOOKUP(AA144/$AH144,F!$A1:$B101,2,1)*AA144*$AB144*$AC144,0))*IF(ISNUMBER(F144),F144,1)*IF(ISNUMBER(E144),E144,1)</f>
        <v>165.75000000000003</v>
      </c>
      <c r="AJ144" s="297">
        <f t="shared" si="180"/>
        <v>30</v>
      </c>
      <c r="AK144" s="298">
        <f>IFERROR(I144*INDEX(F!$P$21:$AB$33, MATCH(G144/$AH144, F!$O$21:$O$33,1), MATCH(E144, F!$P$20:$AB$20,1)), 0 ) +IFERROR( M144*INDEX(F!$P$21:$AB$33, MATCH(K144/$AH144, F!$O$21:$O$33,1), MATCH(E144, F!$P$20:$AB$20,1)),0) +  IFERROR( Q144*INDEX(F!$P$21:$AB$33, MATCH(O144/$AH144, F!$O$21:$O$33,1), MATCH(E144, F!$P$20:$AB$20,1)), 0) + IFERROR( U144*INDEX(F!$P$21:$AB$33, MATCH(S144/$AH144, F!$O$21:$O$33,1), MATCH(E144, F!$P$20:$AB$20,1)),0)  + IFERROR(Y144*INDEX(F!$P$21:$AB$33, MATCH(W144/$AH144, F!$O$21:$O$33,1), MATCH(E144, F!$P$20:$AB$20,1)),0)  + IFERROR( AC144*INDEX(F!$P$21:$AB$33, MATCH(AA144/$AH144, F!$O$21:$O$33,1), MATCH(E144, F!$P$20:$AB$20,1)),)</f>
        <v>10</v>
      </c>
      <c r="AL144" s="1031"/>
      <c r="AM144" s="10"/>
      <c r="AN144" s="10"/>
      <c r="AO144" s="10"/>
    </row>
    <row r="145" spans="1:41" x14ac:dyDescent="0.25">
      <c r="A145" s="1022"/>
      <c r="B145" s="243" t="str">
        <f t="shared" si="170"/>
        <v>Легкая</v>
      </c>
      <c r="C145" s="256" t="str">
        <f t="shared" si="170"/>
        <v>ОФП</v>
      </c>
      <c r="D145" s="224" t="str">
        <f t="shared" si="170"/>
        <v>Наклоны</v>
      </c>
      <c r="E145" s="291">
        <f t="shared" si="170"/>
        <v>0.8</v>
      </c>
      <c r="F145" s="299" t="str">
        <f t="shared" si="170"/>
        <v/>
      </c>
      <c r="G145" s="300">
        <f t="shared" si="171"/>
        <v>35</v>
      </c>
      <c r="H145" s="301">
        <v>5</v>
      </c>
      <c r="I145" s="301">
        <v>5</v>
      </c>
      <c r="J145" s="302">
        <v>0.35</v>
      </c>
      <c r="K145" s="300" t="str">
        <f t="shared" si="172"/>
        <v/>
      </c>
      <c r="L145" s="301"/>
      <c r="M145" s="301"/>
      <c r="N145" s="302"/>
      <c r="O145" s="300" t="str">
        <f t="shared" si="173"/>
        <v/>
      </c>
      <c r="P145" s="301"/>
      <c r="Q145" s="301"/>
      <c r="R145" s="302"/>
      <c r="S145" s="300" t="str">
        <f t="shared" si="174"/>
        <v/>
      </c>
      <c r="T145" s="301"/>
      <c r="U145" s="301"/>
      <c r="V145" s="302"/>
      <c r="W145" s="300" t="str">
        <f t="shared" si="175"/>
        <v/>
      </c>
      <c r="X145" s="301"/>
      <c r="Y145" s="301"/>
      <c r="Z145" s="302"/>
      <c r="AA145" s="300" t="str">
        <f t="shared" si="176"/>
        <v/>
      </c>
      <c r="AB145" s="301"/>
      <c r="AC145" s="301"/>
      <c r="AD145" s="302"/>
      <c r="AE145" s="285">
        <f t="shared" si="177"/>
        <v>875</v>
      </c>
      <c r="AF145" s="286">
        <f t="shared" si="141"/>
        <v>35</v>
      </c>
      <c r="AG145" s="287">
        <f t="shared" si="178"/>
        <v>0.36002709203867589</v>
      </c>
      <c r="AH145" s="217">
        <f t="shared" si="179"/>
        <v>97.214906250000013</v>
      </c>
      <c r="AI145" s="303">
        <f xml:space="preserve"> ( IF(ISNUMBER(G145), VLOOKUP(G145/$AH145,F!$A1:$B101,2,1)*G145*$H145*$I145,0)+IF(ISNUMBER(K145), VLOOKUP(K145/$AH145,F!$A1:$B101,2,1)*K145*$L145*$M145,0)+IF(ISNUMBER(O145), VLOOKUP(O145/$AH145,F!$A1:$B101,2,1)*O145*$P145*$Q145,0)+IF(ISNUMBER(S145), VLOOKUP(S145/$AH145,F!$A1:$B101,2,1)*S145*$T145*$U145,0)+IF(ISNUMBER(W145), VLOOKUP(W145/$AH145,F!$A1:$B101,2,1)*W145*$X145*$Y145,0)+IF(ISNUMBER(AA145), VLOOKUP(AA145/$AH145,F!$A1:$B101,2,1)*AA145*$AB145*$AC145,0))*IF(ISNUMBER(F145),F145,1)*IF(ISNUMBER(E145),E145,1)</f>
        <v>168</v>
      </c>
      <c r="AJ145" s="304">
        <f t="shared" si="180"/>
        <v>25</v>
      </c>
      <c r="AK145" s="305">
        <f>IFERROR(I145*INDEX(F!$P$21:$AB$33, MATCH(G145/$AH145, F!$O$21:$O$33,1), MATCH(E145, F!$P$20:$AB$20,1)), 0 ) +IFERROR( M145*INDEX(F!$P$21:$AB$33, MATCH(K145/$AH145, F!$O$21:$O$33,1), MATCH(E145, F!$P$20:$AB$20,1)),0) +  IFERROR( Q145*INDEX(F!$P$21:$AB$33, MATCH(O145/$AH145, F!$O$21:$O$33,1), MATCH(E145, F!$P$20:$AB$20,1)), 0) + IFERROR( U145*INDEX(F!$P$21:$AB$33, MATCH(S145/$AH145, F!$O$21:$O$33,1), MATCH(E145, F!$P$20:$AB$20,1)),0)  + IFERROR(Y145*INDEX(F!$P$21:$AB$33, MATCH(W145/$AH145, F!$O$21:$O$33,1), MATCH(E145, F!$P$20:$AB$20,1)),0)  + IFERROR( AC145*INDEX(F!$P$21:$AB$33, MATCH(AA145/$AH145, F!$O$21:$O$33,1), MATCH(E145, F!$P$20:$AB$20,1)),)</f>
        <v>9</v>
      </c>
      <c r="AL145" s="1031"/>
      <c r="AM145" s="10"/>
      <c r="AN145" s="10"/>
      <c r="AO145" s="10"/>
    </row>
    <row r="146" spans="1:41" x14ac:dyDescent="0.25">
      <c r="A146" s="1022"/>
      <c r="B146" s="244" t="str">
        <f t="shared" si="170"/>
        <v>Легкая</v>
      </c>
      <c r="C146" s="255" t="str">
        <f t="shared" si="170"/>
        <v>ЖМ</v>
      </c>
      <c r="D146" s="223" t="str">
        <f t="shared" si="170"/>
        <v>Жим лежа</v>
      </c>
      <c r="E146" s="291">
        <f t="shared" si="170"/>
        <v>1</v>
      </c>
      <c r="F146" s="306" t="str">
        <f t="shared" si="170"/>
        <v/>
      </c>
      <c r="G146" s="293">
        <f t="shared" si="171"/>
        <v>77.5</v>
      </c>
      <c r="H146" s="238">
        <v>5</v>
      </c>
      <c r="I146" s="238">
        <v>5</v>
      </c>
      <c r="J146" s="294">
        <v>0.55000000000000004</v>
      </c>
      <c r="K146" s="293" t="str">
        <f t="shared" si="172"/>
        <v/>
      </c>
      <c r="L146" s="238"/>
      <c r="M146" s="238"/>
      <c r="N146" s="294"/>
      <c r="O146" s="293" t="str">
        <f t="shared" si="173"/>
        <v/>
      </c>
      <c r="P146" s="238"/>
      <c r="Q146" s="238"/>
      <c r="R146" s="294"/>
      <c r="S146" s="293" t="str">
        <f t="shared" si="174"/>
        <v/>
      </c>
      <c r="T146" s="238"/>
      <c r="U146" s="238"/>
      <c r="V146" s="294"/>
      <c r="W146" s="293" t="str">
        <f t="shared" si="175"/>
        <v/>
      </c>
      <c r="X146" s="238"/>
      <c r="Y146" s="238"/>
      <c r="Z146" s="294"/>
      <c r="AA146" s="293" t="str">
        <f t="shared" si="176"/>
        <v/>
      </c>
      <c r="AB146" s="238"/>
      <c r="AC146" s="238"/>
      <c r="AD146" s="294"/>
      <c r="AE146" s="239">
        <f t="shared" si="177"/>
        <v>1937.5</v>
      </c>
      <c r="AF146" s="295">
        <f t="shared" si="141"/>
        <v>77.5</v>
      </c>
      <c r="AG146" s="296">
        <f t="shared" si="178"/>
        <v>0.54807695707673443</v>
      </c>
      <c r="AH146" s="217">
        <f t="shared" si="179"/>
        <v>141.40349999999998</v>
      </c>
      <c r="AI146" s="237">
        <f xml:space="preserve"> ( IF(ISNUMBER(G146), VLOOKUP(G146/$AH146,F!$A1:$B101,2,1)*G146*$H146*$I146,0)+IF(ISNUMBER(K146), VLOOKUP(K146/$AH146,F!$A1:$B101,2,1)*K146*$L146*$M146,0)+IF(ISNUMBER(O146), VLOOKUP(O146/$AH146,F!$A1:$B101,2,1)*O146*$P146*$Q146,0)+IF(ISNUMBER(S146), VLOOKUP(S146/$AH146,F!$A1:$B101,2,1)*S146*$T146*$U146,0)+IF(ISNUMBER(W146), VLOOKUP(W146/$AH146,F!$A1:$B101,2,1)*W146*$X146*$Y146,0)+IF(ISNUMBER(AA146), VLOOKUP(AA146/$AH146,F!$A1:$B101,2,1)*AA146*$AB146*$AC146,0))*IF(ISNUMBER(F146),F146,1)*IF(ISNUMBER(E146),E146,1)</f>
        <v>1085.0000000000002</v>
      </c>
      <c r="AJ146" s="297">
        <f>H146*I146+L146*M146+P146*Q146+T146*U146+X146*Y146+AB146*AC146</f>
        <v>25</v>
      </c>
      <c r="AK146" s="298">
        <f>IFERROR(I146*INDEX(F!$P$21:$AB$33, MATCH(G146/$AH146, F!$O$21:$O$33,1), MATCH(E146, F!$P$20:$AB$20,1)), 0 ) +IFERROR( M146*INDEX(F!$P$21:$AB$33, MATCH(K146/$AH146, F!$O$21:$O$33,1), MATCH(E146, F!$P$20:$AB$20,1)),0) +  IFERROR( Q146*INDEX(F!$P$21:$AB$33, MATCH(O146/$AH146, F!$O$21:$O$33,1), MATCH(E146, F!$P$20:$AB$20,1)), 0) + IFERROR( U146*INDEX(F!$P$21:$AB$33, MATCH(S146/$AH146, F!$O$21:$O$33,1), MATCH(E146, F!$P$20:$AB$20,1)),0)  + IFERROR(Y146*INDEX(F!$P$21:$AB$33, MATCH(W146/$AH146, F!$O$21:$O$33,1), MATCH(E146, F!$P$20:$AB$20,1)),0)  + IFERROR( AC146*INDEX(F!$P$21:$AB$33, MATCH(AA146/$AH146, F!$O$21:$O$33,1), MATCH(E146, F!$P$20:$AB$20,1)),)</f>
        <v>10</v>
      </c>
      <c r="AL146" s="1031"/>
      <c r="AM146" s="10"/>
      <c r="AN146" s="10"/>
      <c r="AO146" s="10"/>
    </row>
    <row r="147" spans="1:41" hidden="1" x14ac:dyDescent="0.25">
      <c r="A147" s="1022"/>
      <c r="B147" s="245" t="str">
        <f t="shared" si="170"/>
        <v/>
      </c>
      <c r="C147" s="257" t="str">
        <f t="shared" si="170"/>
        <v/>
      </c>
      <c r="D147" s="224" t="str">
        <f t="shared" si="170"/>
        <v/>
      </c>
      <c r="E147" s="291" t="str">
        <f t="shared" si="170"/>
        <v/>
      </c>
      <c r="F147" s="307" t="str">
        <f t="shared" si="170"/>
        <v/>
      </c>
      <c r="G147" s="300" t="str">
        <f t="shared" si="171"/>
        <v/>
      </c>
      <c r="H147" s="301"/>
      <c r="I147" s="301"/>
      <c r="J147" s="302"/>
      <c r="K147" s="300" t="str">
        <f t="shared" si="172"/>
        <v/>
      </c>
      <c r="L147" s="301"/>
      <c r="M147" s="301"/>
      <c r="N147" s="302"/>
      <c r="O147" s="300" t="str">
        <f t="shared" si="173"/>
        <v/>
      </c>
      <c r="P147" s="301"/>
      <c r="Q147" s="301"/>
      <c r="R147" s="302"/>
      <c r="S147" s="300" t="str">
        <f t="shared" si="174"/>
        <v/>
      </c>
      <c r="T147" s="301"/>
      <c r="U147" s="301"/>
      <c r="V147" s="302"/>
      <c r="W147" s="300" t="str">
        <f t="shared" si="175"/>
        <v/>
      </c>
      <c r="X147" s="301"/>
      <c r="Y147" s="301"/>
      <c r="Z147" s="302"/>
      <c r="AA147" s="300" t="str">
        <f t="shared" si="176"/>
        <v/>
      </c>
      <c r="AB147" s="301"/>
      <c r="AC147" s="301"/>
      <c r="AD147" s="302"/>
      <c r="AE147" s="285">
        <f t="shared" si="177"/>
        <v>0</v>
      </c>
      <c r="AF147" s="286">
        <f t="shared" si="141"/>
        <v>0</v>
      </c>
      <c r="AG147" s="287">
        <f t="shared" si="178"/>
        <v>0</v>
      </c>
      <c r="AH147" s="217" t="str">
        <f t="shared" si="179"/>
        <v/>
      </c>
      <c r="AI147" s="303">
        <f xml:space="preserve"> ( IF(ISNUMBER(G147), VLOOKUP(G147/$AH147,F!$A1:$B101,2,1)*G147*$H147*$I147,0)+IF(ISNUMBER(K147), VLOOKUP(K147/$AH147,F!$A1:$B101,2,1)*K147*$L147*$M147,0)+IF(ISNUMBER(O147), VLOOKUP(O147/$AH147,F!$A1:$B101,2,1)*O147*$P147*$Q147,0)+IF(ISNUMBER(S147), VLOOKUP(S147/$AH147,F!$A1:$B101,2,1)*S147*$T147*$U147,0)+IF(ISNUMBER(W147), VLOOKUP(W147/$AH147,F!$A1:$B101,2,1)*W147*$X147*$Y147,0)+IF(ISNUMBER(AA147), VLOOKUP(AA147/$AH147,F!$A1:$B101,2,1)*AA147*$AB147*$AC147,0))*IF(ISNUMBER(F147),F147,1)*IF(ISNUMBER(E147),E147,1)</f>
        <v>0</v>
      </c>
      <c r="AJ147" s="304">
        <f t="shared" ref="AJ147:AJ150" si="181">H147*I147+L147*M147+P147*Q147+T147*U147+X147*Y147+AB147*AC147</f>
        <v>0</v>
      </c>
      <c r="AK147" s="305">
        <f>IFERROR(I147*INDEX(F!$P$21:$AB$33, MATCH(G147/$AH147, F!$O$21:$O$33,1), MATCH(E147, F!$P$20:$AB$20,1)), 0 ) +IFERROR( M147*INDEX(F!$P$21:$AB$33, MATCH(K147/$AH147, F!$O$21:$O$33,1), MATCH(E147, F!$P$20:$AB$20,1)),0) +  IFERROR( Q147*INDEX(F!$P$21:$AB$33, MATCH(O147/$AH147, F!$O$21:$O$33,1), MATCH(E147, F!$P$20:$AB$20,1)), 0) + IFERROR( U147*INDEX(F!$P$21:$AB$33, MATCH(S147/$AH147, F!$O$21:$O$33,1), MATCH(E147, F!$P$20:$AB$20,1)),0)  + IFERROR(Y147*INDEX(F!$P$21:$AB$33, MATCH(W147/$AH147, F!$O$21:$O$33,1), MATCH(E147, F!$P$20:$AB$20,1)),0)  + IFERROR( AC147*INDEX(F!$P$21:$AB$33, MATCH(AA147/$AH147, F!$O$21:$O$33,1), MATCH(E147, F!$P$20:$AB$20,1)),)</f>
        <v>0</v>
      </c>
      <c r="AL147" s="1031"/>
      <c r="AM147" s="10"/>
      <c r="AN147" s="10"/>
      <c r="AO147" s="10"/>
    </row>
    <row r="148" spans="1:41" hidden="1" x14ac:dyDescent="0.25">
      <c r="A148" s="1022"/>
      <c r="B148" s="242" t="str">
        <f t="shared" si="170"/>
        <v/>
      </c>
      <c r="C148" s="258" t="str">
        <f t="shared" si="170"/>
        <v/>
      </c>
      <c r="D148" s="225" t="str">
        <f t="shared" si="170"/>
        <v/>
      </c>
      <c r="E148" s="291" t="str">
        <f t="shared" si="170"/>
        <v/>
      </c>
      <c r="F148" s="308" t="str">
        <f t="shared" si="170"/>
        <v/>
      </c>
      <c r="G148" s="293" t="str">
        <f t="shared" si="171"/>
        <v/>
      </c>
      <c r="H148" s="238"/>
      <c r="I148" s="238"/>
      <c r="J148" s="294"/>
      <c r="K148" s="293" t="str">
        <f t="shared" si="172"/>
        <v/>
      </c>
      <c r="L148" s="238"/>
      <c r="M148" s="238"/>
      <c r="N148" s="294"/>
      <c r="O148" s="293" t="str">
        <f t="shared" si="173"/>
        <v/>
      </c>
      <c r="P148" s="238"/>
      <c r="Q148" s="238"/>
      <c r="R148" s="294"/>
      <c r="S148" s="293" t="str">
        <f t="shared" si="174"/>
        <v/>
      </c>
      <c r="T148" s="238"/>
      <c r="U148" s="238"/>
      <c r="V148" s="294"/>
      <c r="W148" s="293" t="str">
        <f t="shared" si="175"/>
        <v/>
      </c>
      <c r="X148" s="238"/>
      <c r="Y148" s="238"/>
      <c r="Z148" s="294"/>
      <c r="AA148" s="293" t="str">
        <f t="shared" si="176"/>
        <v/>
      </c>
      <c r="AB148" s="238"/>
      <c r="AC148" s="238"/>
      <c r="AD148" s="294"/>
      <c r="AE148" s="239">
        <f t="shared" si="177"/>
        <v>0</v>
      </c>
      <c r="AF148" s="295">
        <f t="shared" si="141"/>
        <v>0</v>
      </c>
      <c r="AG148" s="296">
        <f t="shared" si="178"/>
        <v>0</v>
      </c>
      <c r="AH148" s="217" t="str">
        <f t="shared" si="179"/>
        <v/>
      </c>
      <c r="AI148" s="237">
        <f xml:space="preserve"> ( IF(ISNUMBER(G148), VLOOKUP(G148/$AH148,F!$A1:$B101,2,1)*G148*$H148*$I148,0)+IF(ISNUMBER(K148), VLOOKUP(K148/$AH148,F!$A1:$B101,2,1)*K148*$L148*$M148,0)+IF(ISNUMBER(O148), VLOOKUP(O148/$AH148,F!$A1:$B101,2,1)*O148*$P148*$Q148,0)+IF(ISNUMBER(S148), VLOOKUP(S148/$AH148,F!$A1:$B101,2,1)*S148*$T148*$U148,0)+IF(ISNUMBER(W148), VLOOKUP(W148/$AH148,F!$A1:$B101,2,1)*W148*$X148*$Y148,0)+IF(ISNUMBER(AA148), VLOOKUP(AA148/$AH148,F!$A1:$B101,2,1)*AA148*$AB148*$AC148,0))*IF(ISNUMBER(F148),F148,1)*IF(ISNUMBER(E148),E148,1)</f>
        <v>0</v>
      </c>
      <c r="AJ148" s="309">
        <f t="shared" si="181"/>
        <v>0</v>
      </c>
      <c r="AK148" s="298">
        <f>IFERROR(I148*INDEX(F!$P$21:$AB$33, MATCH(G148/$AH148, F!$O$21:$O$33,1), MATCH(E148, F!$P$20:$AB$20,1)), 0 ) +IFERROR( M148*INDEX(F!$P$21:$AB$33, MATCH(K148/$AH148, F!$O$21:$O$33,1), MATCH(E148, F!$P$20:$AB$20,1)),0) +  IFERROR( Q148*INDEX(F!$P$21:$AB$33, MATCH(O148/$AH148, F!$O$21:$O$33,1), MATCH(E148, F!$P$20:$AB$20,1)), 0) + IFERROR( U148*INDEX(F!$P$21:$AB$33, MATCH(S148/$AH148, F!$O$21:$O$33,1), MATCH(E148, F!$P$20:$AB$20,1)),0)  + IFERROR(Y148*INDEX(F!$P$21:$AB$33, MATCH(W148/$AH148, F!$O$21:$O$33,1), MATCH(E148, F!$P$20:$AB$20,1)),0)  + IFERROR( AC148*INDEX(F!$P$21:$AB$33, MATCH(AA148/$AH148, F!$O$21:$O$33,1), MATCH(E148, F!$P$20:$AB$20,1)),)</f>
        <v>0</v>
      </c>
      <c r="AL148" s="1031"/>
      <c r="AM148" s="10"/>
      <c r="AN148" s="10"/>
      <c r="AO148" s="10"/>
    </row>
    <row r="149" spans="1:41" ht="15" hidden="1" customHeight="1" x14ac:dyDescent="0.25">
      <c r="A149" s="1022"/>
      <c r="B149" s="243" t="str">
        <f t="shared" si="170"/>
        <v/>
      </c>
      <c r="C149" s="256" t="str">
        <f t="shared" si="170"/>
        <v/>
      </c>
      <c r="D149" s="214" t="str">
        <f t="shared" si="170"/>
        <v/>
      </c>
      <c r="E149" s="291" t="str">
        <f t="shared" si="170"/>
        <v/>
      </c>
      <c r="F149" s="307" t="str">
        <f t="shared" si="170"/>
        <v/>
      </c>
      <c r="G149" s="300" t="str">
        <f t="shared" si="171"/>
        <v/>
      </c>
      <c r="H149" s="301"/>
      <c r="I149" s="301"/>
      <c r="J149" s="302"/>
      <c r="K149" s="300" t="str">
        <f t="shared" si="172"/>
        <v/>
      </c>
      <c r="L149" s="301"/>
      <c r="M149" s="301"/>
      <c r="N149" s="302"/>
      <c r="O149" s="300" t="str">
        <f t="shared" si="173"/>
        <v/>
      </c>
      <c r="P149" s="301"/>
      <c r="Q149" s="301"/>
      <c r="R149" s="302"/>
      <c r="S149" s="300" t="str">
        <f t="shared" si="174"/>
        <v/>
      </c>
      <c r="T149" s="301"/>
      <c r="U149" s="301"/>
      <c r="V149" s="302"/>
      <c r="W149" s="300" t="str">
        <f t="shared" si="175"/>
        <v/>
      </c>
      <c r="X149" s="301"/>
      <c r="Y149" s="301"/>
      <c r="Z149" s="302"/>
      <c r="AA149" s="300" t="str">
        <f t="shared" si="176"/>
        <v/>
      </c>
      <c r="AB149" s="301"/>
      <c r="AC149" s="301"/>
      <c r="AD149" s="302"/>
      <c r="AE149" s="285">
        <f t="shared" si="177"/>
        <v>0</v>
      </c>
      <c r="AF149" s="286">
        <f t="shared" si="141"/>
        <v>0</v>
      </c>
      <c r="AG149" s="287">
        <f t="shared" si="178"/>
        <v>0</v>
      </c>
      <c r="AH149" s="217" t="str">
        <f t="shared" si="179"/>
        <v/>
      </c>
      <c r="AI149" s="310">
        <f xml:space="preserve"> ( IF(ISNUMBER(G149), VLOOKUP(G149/$AH149,F!$A1:$B101,2,1)*G149*$H149*$I149,0)+IF(ISNUMBER(K149), VLOOKUP(K149/$AH149,F!$A1:$B101,2,1)*K149*$L149*$M149,0)+IF(ISNUMBER(O149), VLOOKUP(O149/$AH149,F!$A1:$B101,2,1)*O149*$P149*$Q149,0)+IF(ISNUMBER(S149), VLOOKUP(S149/$AH149,F!$A1:$B101,2,1)*S149*$T149*$U149,0)+IF(ISNUMBER(W149), VLOOKUP(W149/$AH149,F!$A1:$B101,2,1)*W149*$X149*$Y149,0)+IF(ISNUMBER(AA149), VLOOKUP(AA149/$AH149,F!$A1:$B101,2,1)*AA149*$AB149*$AC149,0))*IF(ISNUMBER(F149),F149,1)*IF(ISNUMBER(E149),E149,1)</f>
        <v>0</v>
      </c>
      <c r="AJ149" s="311">
        <f t="shared" si="181"/>
        <v>0</v>
      </c>
      <c r="AK149" s="312">
        <f>IFERROR(I149*INDEX(F!$P$21:$AB$33, MATCH(G149/$AH149, F!$O$21:$O$33,1), MATCH(E149, F!$P$20:$AB$20,1)), 0 ) +IFERROR( M149*INDEX(F!$P$21:$AB$33, MATCH(K149/$AH149, F!$O$21:$O$33,1), MATCH(E149, F!$P$20:$AB$20,1)),0) +  IFERROR( Q149*INDEX(F!$P$21:$AB$33, MATCH(O149/$AH149, F!$O$21:$O$33,1), MATCH(E149, F!$P$20:$AB$20,1)), 0) + IFERROR( U149*INDEX(F!$P$21:$AB$33, MATCH(S149/$AH149, F!$O$21:$O$33,1), MATCH(E149, F!$P$20:$AB$20,1)),0)  + IFERROR(Y149*INDEX(F!$P$21:$AB$33, MATCH(W149/$AH149, F!$O$21:$O$33,1), MATCH(E149, F!$P$20:$AB$20,1)),0)  + IFERROR( AC149*INDEX(F!$P$21:$AB$33, MATCH(AA149/$AH149, F!$O$21:$O$33,1), MATCH(E149, F!$P$20:$AB$20,1)),)</f>
        <v>0</v>
      </c>
      <c r="AL149" s="1031"/>
      <c r="AM149" s="10"/>
      <c r="AN149" s="10"/>
      <c r="AO149" s="10"/>
    </row>
    <row r="150" spans="1:41" hidden="1" x14ac:dyDescent="0.25">
      <c r="A150" s="1022"/>
      <c r="B150" s="242" t="str">
        <f t="shared" si="170"/>
        <v/>
      </c>
      <c r="C150" s="258" t="str">
        <f t="shared" si="170"/>
        <v/>
      </c>
      <c r="D150" s="226" t="str">
        <f t="shared" si="170"/>
        <v/>
      </c>
      <c r="E150" s="291" t="str">
        <f t="shared" si="170"/>
        <v/>
      </c>
      <c r="F150" s="313" t="str">
        <f t="shared" si="170"/>
        <v/>
      </c>
      <c r="G150" s="293" t="str">
        <f t="shared" si="171"/>
        <v/>
      </c>
      <c r="H150" s="238"/>
      <c r="I150" s="238"/>
      <c r="J150" s="294"/>
      <c r="K150" s="293" t="str">
        <f t="shared" si="172"/>
        <v/>
      </c>
      <c r="L150" s="238"/>
      <c r="M150" s="238"/>
      <c r="N150" s="294"/>
      <c r="O150" s="293" t="str">
        <f t="shared" si="173"/>
        <v/>
      </c>
      <c r="P150" s="238"/>
      <c r="Q150" s="238"/>
      <c r="R150" s="294"/>
      <c r="S150" s="293" t="str">
        <f t="shared" si="174"/>
        <v/>
      </c>
      <c r="T150" s="238"/>
      <c r="U150" s="238"/>
      <c r="V150" s="294"/>
      <c r="W150" s="293" t="str">
        <f t="shared" si="175"/>
        <v/>
      </c>
      <c r="X150" s="238"/>
      <c r="Y150" s="238"/>
      <c r="Z150" s="294"/>
      <c r="AA150" s="293" t="str">
        <f t="shared" si="176"/>
        <v/>
      </c>
      <c r="AB150" s="238"/>
      <c r="AC150" s="238"/>
      <c r="AD150" s="294"/>
      <c r="AE150" s="239">
        <f t="shared" si="177"/>
        <v>0</v>
      </c>
      <c r="AF150" s="314">
        <f t="shared" si="141"/>
        <v>0</v>
      </c>
      <c r="AG150" s="315">
        <f t="shared" si="178"/>
        <v>0</v>
      </c>
      <c r="AH150" s="217" t="str">
        <f t="shared" si="179"/>
        <v/>
      </c>
      <c r="AI150" s="316">
        <f xml:space="preserve"> ( IF(ISNUMBER(G150), VLOOKUP(G150/$AH150,F!$A1:$B101,2,1)*G150*$H150*$I150,0)+IF(ISNUMBER(K150), VLOOKUP(K150/$AH150,F!$A1:$B101,2,1)*K150*$L150*$M150,0)+IF(ISNUMBER(O150), VLOOKUP(O150/$AH150,F!$A1:$B101,2,1)*O150*$P150*$Q150,0)+IF(ISNUMBER(S150), VLOOKUP(S150/$AH150,F!$A1:$B101,2,1)*S150*$T150*$U150,0)+IF(ISNUMBER(W150), VLOOKUP(W150/$AH150,F!$A1:$B101,2,1)*W150*$X150*$Y150,0)+IF(ISNUMBER(AA150), VLOOKUP(AA150/$AH150,F!$A1:$B101,2,1)*AA150*$AB150*$AC150,0))*IF(ISNUMBER(F150),F150,1)*IF(ISNUMBER(E150),E150,1)</f>
        <v>0</v>
      </c>
      <c r="AJ150" s="317">
        <f t="shared" si="181"/>
        <v>0</v>
      </c>
      <c r="AK150" s="318">
        <f>IFERROR(I150*INDEX(F!$P$21:$AB$33, MATCH(G150/$AH150, F!$O$21:$O$33,1), MATCH(E150, F!$P$20:$AB$20,1)), 0 ) +IFERROR( M150*INDEX(F!$P$21:$AB$33, MATCH(K150/$AH150, F!$O$21:$O$33,1), MATCH(E150, F!$P$20:$AB$20,1)),0) +  IFERROR( Q150*INDEX(F!$P$21:$AB$33, MATCH(O150/$AH150, F!$O$21:$O$33,1), MATCH(E150, F!$P$20:$AB$20,1)), 0) + IFERROR( U150*INDEX(F!$P$21:$AB$33, MATCH(S150/$AH150, F!$O$21:$O$33,1), MATCH(E150, F!$P$20:$AB$20,1)),0)  + IFERROR(Y150*INDEX(F!$P$21:$AB$33, MATCH(W150/$AH150, F!$O$21:$O$33,1), MATCH(E150, F!$P$20:$AB$20,1)),0)  + IFERROR( AC150*INDEX(F!$P$21:$AB$33, MATCH(AA150/$AH150, F!$O$21:$O$33,1), MATCH(E150, F!$P$20:$AB$20,1)),)</f>
        <v>0</v>
      </c>
      <c r="AL150" s="1031"/>
      <c r="AM150" s="10"/>
      <c r="AN150" s="10"/>
      <c r="AO150" s="10"/>
    </row>
    <row r="151" spans="1:41" ht="15.75" thickBot="1" x14ac:dyDescent="0.3">
      <c r="A151" s="1023"/>
      <c r="B151" s="246"/>
      <c r="C151" s="259"/>
      <c r="D151" s="227"/>
      <c r="E151" s="352">
        <f>ROUND(IFERROR(SUMPRODUCT(AJ143:AJ150,E143:E150)/AJ151,0),3)</f>
        <v>0.998</v>
      </c>
      <c r="F151" s="388"/>
      <c r="G151" s="319"/>
      <c r="H151" s="320"/>
      <c r="I151" s="320"/>
      <c r="J151" s="321"/>
      <c r="K151" s="319"/>
      <c r="L151" s="320"/>
      <c r="M151" s="320"/>
      <c r="N151" s="321"/>
      <c r="O151" s="319"/>
      <c r="P151" s="320"/>
      <c r="Q151" s="320"/>
      <c r="R151" s="321"/>
      <c r="S151" s="319"/>
      <c r="T151" s="320"/>
      <c r="U151" s="320"/>
      <c r="V151" s="321"/>
      <c r="W151" s="319"/>
      <c r="X151" s="320"/>
      <c r="Y151" s="320"/>
      <c r="Z151" s="321"/>
      <c r="AA151" s="319"/>
      <c r="AB151" s="320"/>
      <c r="AC151" s="320"/>
      <c r="AD151" s="321"/>
      <c r="AE151" s="357">
        <f>SUM(AE143:AE150)</f>
        <v>6412.5</v>
      </c>
      <c r="AF151" s="358">
        <f t="shared" si="141"/>
        <v>61.658653846153847</v>
      </c>
      <c r="AG151" s="391">
        <f>IFERROR(  SUMPRODUCT(AG143:AG150,AJ143:AJ150)/AJ151,0)</f>
        <v>0.44333049317455647</v>
      </c>
      <c r="AH151" s="359"/>
      <c r="AI151" s="360">
        <f>SUM(AI143:AI150)</f>
        <v>3398.9300000000003</v>
      </c>
      <c r="AJ151" s="360">
        <f>SUM(AJ143:AJ150)</f>
        <v>104</v>
      </c>
      <c r="AK151" s="361">
        <f>IF(SUM(AK143:AK150)=0,TIME(,0,),TIME(,SUM(AK143:AK150)+F!$V$37,))</f>
        <v>5.1388888888888894E-2</v>
      </c>
      <c r="AL151" s="1032"/>
      <c r="AM151" s="10"/>
      <c r="AN151" s="10"/>
      <c r="AO151" s="10"/>
    </row>
    <row r="152" spans="1:41" hidden="1" x14ac:dyDescent="0.25">
      <c r="A152" s="213">
        <f>A153</f>
        <v>43800</v>
      </c>
      <c r="B152" s="247" t="str">
        <f t="shared" ref="B152:F159" si="182">IF(B96="","",B96)</f>
        <v/>
      </c>
      <c r="C152" s="260" t="str">
        <f t="shared" si="182"/>
        <v/>
      </c>
      <c r="D152" s="228" t="str">
        <f t="shared" si="182"/>
        <v/>
      </c>
      <c r="E152" s="280" t="str">
        <f t="shared" si="182"/>
        <v/>
      </c>
      <c r="F152" s="322" t="str">
        <f t="shared" si="182"/>
        <v/>
      </c>
      <c r="G152" s="323" t="str">
        <f t="shared" ref="G152:G159" si="183">IF(J152&lt;&gt;0, IFERROR(IF( $F152=2,  MROUND($AH152*J152,1),    IF( OR($F152="",$F152=1),   MROUND($AH152*J152,2.5),  MROUND($AH152*J152, 0.1))), "" ), "")</f>
        <v/>
      </c>
      <c r="H152" s="324"/>
      <c r="I152" s="324"/>
      <c r="J152" s="325"/>
      <c r="K152" s="323" t="str">
        <f t="shared" ref="K152:K159" si="184">IF(N152&lt;&gt;0, IFERROR(IF( $F152=2,  MROUND($AH152*N152,1),    IF( OR($F152="",$F152=1),   MROUND($AH152*N152,2.5),  MROUND($AH152*N152, 0.1))), "" ), "")</f>
        <v/>
      </c>
      <c r="L152" s="324"/>
      <c r="M152" s="324"/>
      <c r="N152" s="325"/>
      <c r="O152" s="323" t="str">
        <f t="shared" ref="O152:O159" si="185">IF(R152&lt;&gt;0, IFERROR(IF( $F152=2,  MROUND($AH152*R152,1),    IF( OR($F152="",$F152=1),   MROUND($AH152*R152,2.5),  MROUND($AH152*R152, 0.1))), "" ), "")</f>
        <v/>
      </c>
      <c r="P152" s="324"/>
      <c r="Q152" s="324"/>
      <c r="R152" s="325"/>
      <c r="S152" s="323" t="str">
        <f t="shared" ref="S152:S159" si="186">IF(V152&lt;&gt;0, IFERROR(IF( $F152=2,  MROUND($AH152*V152,1),    IF( OR($F152="",$F152=1),   MROUND($AH152*V152,2.5),  MROUND($AH152*V152, 0.1))), "" ), "")</f>
        <v/>
      </c>
      <c r="T152" s="324"/>
      <c r="U152" s="324"/>
      <c r="V152" s="325"/>
      <c r="W152" s="323" t="str">
        <f t="shared" ref="W152:W159" si="187">IF(Z152&lt;&gt;0, IFERROR(IF( $F152=2,  MROUND($AH152*Z152,1),    IF( OR($F152="",$F152=1),   MROUND($AH152*Z152,2.5),  MROUND($AH152*Z152, 0.1))), "" ), "")</f>
        <v/>
      </c>
      <c r="X152" s="324"/>
      <c r="Y152" s="324"/>
      <c r="Z152" s="325"/>
      <c r="AA152" s="323" t="str">
        <f t="shared" ref="AA152:AA159" si="188">IF(AD152&lt;&gt;0, IFERROR(IF( $F152=2,  MROUND($AH152*AD152,1),    IF( OR($F152="",$F152=1),   MROUND($AH152*AD152,2.5),  MROUND($AH152*AD152, 0.1))), "" ), "")</f>
        <v/>
      </c>
      <c r="AB152" s="324"/>
      <c r="AC152" s="324"/>
      <c r="AD152" s="325"/>
      <c r="AE152" s="326">
        <f t="shared" ref="AE152:AE159" si="189">(IF(ISNUMBER(G152),G152,0)*H152*I152+IF(ISNUMBER(K152),K152,1)*L152*M152+IF(ISNUMBER(O152),O152,1)*P152*Q152+IF(ISNUMBER(S152),S152,1)*T152*U152+IF(ISNUMBER(W152),W152,1)*X152*Y152+IF(ISNUMBER(AA152),AA152,1)*AB152*AC152)*IF(ISNUMBER(F152),F152,1)</f>
        <v>0</v>
      </c>
      <c r="AF152" s="327">
        <f t="shared" si="141"/>
        <v>0</v>
      </c>
      <c r="AG152" s="328">
        <f t="shared" ref="AG152:AG159" si="190">IFERROR((AF152/(AH152*IF(ISNUMBER(F152),F152,1))),0)</f>
        <v>0</v>
      </c>
      <c r="AH152" s="216" t="str">
        <f t="shared" ref="AH152:AH159" si="191">IF(ISNUMBER(AH96), AH96+(AH96*$AH$114),"")</f>
        <v/>
      </c>
      <c r="AI152" s="329">
        <f xml:space="preserve"> ( IF(ISNUMBER(G152), VLOOKUP(G152/$AH152,F!$A1:$B101,2,1)*G152*$H152*$I152,0)+IF(ISNUMBER(K152), VLOOKUP(K152/$AH152,F!$A1:$B101,2,1)*K152*$L152*$M152,0)+IF(ISNUMBER(O152), VLOOKUP(O152/$AH152,F!$A1:$B101,2,1)*O152*$P152*$Q152,0)+IF(ISNUMBER(S152), VLOOKUP(S152/$AH152,F!$A1:$B101,2,1)*S152*$T152*$U152,0)+IF(ISNUMBER(W152), VLOOKUP(W152/$AH152,F!$A1:$B101,2,1)*W152*$X152*$Y152,0)+IF(ISNUMBER(AA152), VLOOKUP(AA152/$AH152,F!$A1:$B101,2,1)*AA152*$AB152*$AC152,0))*IF(ISNUMBER(F152),F152,1)*IF(ISNUMBER(E152),E152,1)</f>
        <v>0</v>
      </c>
      <c r="AJ152" s="330">
        <f t="shared" ref="AJ152:AJ154" si="192">H152*I152+L152*M152+P152*Q152+T152*U152+X152*Y152+AB152*AC152</f>
        <v>0</v>
      </c>
      <c r="AK152" s="331">
        <f>IFERROR(I152*INDEX(F!$P$21:$AB$33, MATCH(G152/$AH152, F!$O$21:$O$33,1), MATCH(E152, F!$P$20:$AB$20,1)), 0 ) +IFERROR( M152*INDEX(F!$P$21:$AB$33, MATCH(K152/$AH152, F!$O$21:$O$33,1), MATCH(E152, F!$P$20:$AB$20,1)),0) +  IFERROR( Q152*INDEX(F!$P$21:$AB$33, MATCH(O152/$AH152, F!$O$21:$O$33,1), MATCH(E152, F!$P$20:$AB$20,1)), 0) + IFERROR( U152*INDEX(F!$P$21:$AB$33, MATCH(S152/$AH152, F!$O$21:$O$33,1), MATCH(E152, F!$P$20:$AB$20,1)),0)  + IFERROR(Y152*INDEX(F!$P$21:$AB$33, MATCH(W152/$AH152, F!$O$21:$O$33,1), MATCH(E152, F!$P$20:$AB$20,1)),0)  + IFERROR( AC152*INDEX(F!$P$21:$AB$33, MATCH(AA152/$AH152, F!$O$21:$O$33,1), MATCH(E152, F!$P$20:$AB$20,1)),)</f>
        <v>0</v>
      </c>
      <c r="AL152" s="1033"/>
      <c r="AM152" s="10"/>
      <c r="AN152" s="10"/>
      <c r="AO152" s="10"/>
    </row>
    <row r="153" spans="1:41" ht="15.75" hidden="1" customHeight="1" x14ac:dyDescent="0.25">
      <c r="A153" s="1021">
        <f>A97+A58</f>
        <v>43800</v>
      </c>
      <c r="B153" s="248" t="str">
        <f t="shared" si="182"/>
        <v/>
      </c>
      <c r="C153" s="261" t="str">
        <f t="shared" si="182"/>
        <v/>
      </c>
      <c r="D153" s="229" t="str">
        <f t="shared" si="182"/>
        <v/>
      </c>
      <c r="E153" s="291" t="str">
        <f t="shared" si="182"/>
        <v/>
      </c>
      <c r="F153" s="332" t="str">
        <f t="shared" si="182"/>
        <v/>
      </c>
      <c r="G153" s="333" t="str">
        <f t="shared" si="183"/>
        <v/>
      </c>
      <c r="H153" s="334"/>
      <c r="I153" s="334"/>
      <c r="J153" s="335"/>
      <c r="K153" s="333" t="str">
        <f t="shared" si="184"/>
        <v/>
      </c>
      <c r="L153" s="334"/>
      <c r="M153" s="334"/>
      <c r="N153" s="335"/>
      <c r="O153" s="333" t="str">
        <f t="shared" si="185"/>
        <v/>
      </c>
      <c r="P153" s="334"/>
      <c r="Q153" s="334"/>
      <c r="R153" s="335"/>
      <c r="S153" s="333" t="str">
        <f t="shared" si="186"/>
        <v/>
      </c>
      <c r="T153" s="334"/>
      <c r="U153" s="334"/>
      <c r="V153" s="335"/>
      <c r="W153" s="333" t="str">
        <f t="shared" si="187"/>
        <v/>
      </c>
      <c r="X153" s="334"/>
      <c r="Y153" s="334"/>
      <c r="Z153" s="335"/>
      <c r="AA153" s="333" t="str">
        <f t="shared" si="188"/>
        <v/>
      </c>
      <c r="AB153" s="334"/>
      <c r="AC153" s="334"/>
      <c r="AD153" s="335"/>
      <c r="AE153" s="336">
        <f t="shared" si="189"/>
        <v>0</v>
      </c>
      <c r="AF153" s="337">
        <f t="shared" si="141"/>
        <v>0</v>
      </c>
      <c r="AG153" s="338">
        <f t="shared" si="190"/>
        <v>0</v>
      </c>
      <c r="AH153" s="217" t="str">
        <f t="shared" si="191"/>
        <v/>
      </c>
      <c r="AI153" s="339">
        <f xml:space="preserve"> ( IF(ISNUMBER(G153), VLOOKUP(G153/$AH153,F!$A1:$B101,2,1)*G153*$H153*$I153,0)+IF(ISNUMBER(K153), VLOOKUP(K153/$AH153,F!$A1:$B101,2,1)*K153*$L153*$M153,0)+IF(ISNUMBER(O153), VLOOKUP(O153/$AH153,F!$A1:$B101,2,1)*O153*$P153*$Q153,0)+IF(ISNUMBER(S153), VLOOKUP(S153/$AH153,F!$A1:$B101,2,1)*S153*$T153*$U153,0)+IF(ISNUMBER(W153), VLOOKUP(W153/$AH153,F!$A1:$B101,2,1)*W153*$X153*$Y153,0)+IF(ISNUMBER(AA153), VLOOKUP(AA153/$AH153,F!$A1:$B101,2,1)*AA153*$AB153*$AC153,0))*IF(ISNUMBER(F153),F153,1)*IF(ISNUMBER(E153),E153,1)</f>
        <v>0</v>
      </c>
      <c r="AJ153" s="340">
        <f t="shared" si="192"/>
        <v>0</v>
      </c>
      <c r="AK153" s="341">
        <f>IFERROR(I153*INDEX(F!$P$21:$AB$33, MATCH(G153/$AH153, F!$O$21:$O$33,1), MATCH(E153, F!$P$20:$AB$20,1)), 0 ) +IFERROR( M153*INDEX(F!$P$21:$AB$33, MATCH(K153/$AH153, F!$O$21:$O$33,1), MATCH(E153, F!$P$20:$AB$20,1)),0) +  IFERROR( Q153*INDEX(F!$P$21:$AB$33, MATCH(O153/$AH153, F!$O$21:$O$33,1), MATCH(E153, F!$P$20:$AB$20,1)), 0) + IFERROR( U153*INDEX(F!$P$21:$AB$33, MATCH(S153/$AH153, F!$O$21:$O$33,1), MATCH(E153, F!$P$20:$AB$20,1)),0)  + IFERROR(Y153*INDEX(F!$P$21:$AB$33, MATCH(W153/$AH153, F!$O$21:$O$33,1), MATCH(E153, F!$P$20:$AB$20,1)),0)  + IFERROR( AC153*INDEX(F!$P$21:$AB$33, MATCH(AA153/$AH153, F!$O$21:$O$33,1), MATCH(E153, F!$P$20:$AB$20,1)),)</f>
        <v>0</v>
      </c>
      <c r="AL153" s="1031"/>
      <c r="AM153" s="10"/>
      <c r="AN153" s="10"/>
      <c r="AO153" s="10"/>
    </row>
    <row r="154" spans="1:41" hidden="1" x14ac:dyDescent="0.25">
      <c r="A154" s="1022"/>
      <c r="B154" s="249" t="str">
        <f t="shared" si="182"/>
        <v/>
      </c>
      <c r="C154" s="262" t="str">
        <f t="shared" si="182"/>
        <v/>
      </c>
      <c r="D154" s="230" t="str">
        <f t="shared" si="182"/>
        <v/>
      </c>
      <c r="E154" s="291" t="str">
        <f t="shared" si="182"/>
        <v/>
      </c>
      <c r="F154" s="342" t="str">
        <f t="shared" si="182"/>
        <v/>
      </c>
      <c r="G154" s="343" t="str">
        <f t="shared" si="183"/>
        <v/>
      </c>
      <c r="H154" s="344"/>
      <c r="I154" s="344"/>
      <c r="J154" s="345"/>
      <c r="K154" s="343" t="str">
        <f t="shared" si="184"/>
        <v/>
      </c>
      <c r="L154" s="344"/>
      <c r="M154" s="344"/>
      <c r="N154" s="345"/>
      <c r="O154" s="343" t="str">
        <f t="shared" si="185"/>
        <v/>
      </c>
      <c r="P154" s="344"/>
      <c r="Q154" s="344"/>
      <c r="R154" s="345"/>
      <c r="S154" s="343" t="str">
        <f t="shared" si="186"/>
        <v/>
      </c>
      <c r="T154" s="344"/>
      <c r="U154" s="344"/>
      <c r="V154" s="345"/>
      <c r="W154" s="343" t="str">
        <f t="shared" si="187"/>
        <v/>
      </c>
      <c r="X154" s="344"/>
      <c r="Y154" s="344"/>
      <c r="Z154" s="345"/>
      <c r="AA154" s="343" t="str">
        <f t="shared" si="188"/>
        <v/>
      </c>
      <c r="AB154" s="344"/>
      <c r="AC154" s="344"/>
      <c r="AD154" s="345"/>
      <c r="AE154" s="346">
        <f t="shared" si="189"/>
        <v>0</v>
      </c>
      <c r="AF154" s="347">
        <f t="shared" si="141"/>
        <v>0</v>
      </c>
      <c r="AG154" s="348">
        <f t="shared" si="190"/>
        <v>0</v>
      </c>
      <c r="AH154" s="217" t="str">
        <f t="shared" si="191"/>
        <v/>
      </c>
      <c r="AI154" s="349">
        <f xml:space="preserve"> ( IF(ISNUMBER(G154), VLOOKUP(G154/$AH154,F!$A1:$B101,2,1)*G154*$H154*$I154,0)+IF(ISNUMBER(K154), VLOOKUP(K154/$AH154,F!$A1:$B101,2,1)*K154*$L154*$M154,0)+IF(ISNUMBER(O154), VLOOKUP(O154/$AH154,F!$A1:$B101,2,1)*O154*$P154*$Q154,0)+IF(ISNUMBER(S154), VLOOKUP(S154/$AH154,F!$A1:$B101,2,1)*S154*$T154*$U154,0)+IF(ISNUMBER(W154), VLOOKUP(W154/$AH154,F!$A1:$B101,2,1)*W154*$X154*$Y154,0)+IF(ISNUMBER(AA154), VLOOKUP(AA154/$AH154,F!$A1:$B101,2,1)*AA154*$AB154*$AC154,0))*IF(ISNUMBER(F154),F154,1)*IF(ISNUMBER(E154),E154,1)</f>
        <v>0</v>
      </c>
      <c r="AJ154" s="350">
        <f t="shared" si="192"/>
        <v>0</v>
      </c>
      <c r="AK154" s="351">
        <f>IFERROR(I154*INDEX(F!$P$21:$AB$33, MATCH(G154/$AH154, F!$O$21:$O$33,1), MATCH(E154, F!$P$20:$AB$20,1)), 0 ) +IFERROR( M154*INDEX(F!$P$21:$AB$33, MATCH(K154/$AH154, F!$O$21:$O$33,1), MATCH(E154, F!$P$20:$AB$20,1)),0) +  IFERROR( Q154*INDEX(F!$P$21:$AB$33, MATCH(O154/$AH154, F!$O$21:$O$33,1), MATCH(E154, F!$P$20:$AB$20,1)), 0) + IFERROR( U154*INDEX(F!$P$21:$AB$33, MATCH(S154/$AH154, F!$O$21:$O$33,1), MATCH(E154, F!$P$20:$AB$20,1)),0)  + IFERROR(Y154*INDEX(F!$P$21:$AB$33, MATCH(W154/$AH154, F!$O$21:$O$33,1), MATCH(E154, F!$P$20:$AB$20,1)),0)  + IFERROR( AC154*INDEX(F!$P$21:$AB$33, MATCH(AA154/$AH154, F!$O$21:$O$33,1), MATCH(E154, F!$P$20:$AB$20,1)),)</f>
        <v>0</v>
      </c>
      <c r="AL154" s="1031"/>
      <c r="AM154" s="10"/>
      <c r="AN154" s="10"/>
      <c r="AO154" s="10"/>
    </row>
    <row r="155" spans="1:41" ht="14.25" hidden="1" customHeight="1" x14ac:dyDescent="0.35">
      <c r="A155" s="1022"/>
      <c r="B155" s="248" t="str">
        <f t="shared" si="182"/>
        <v/>
      </c>
      <c r="C155" s="261" t="str">
        <f t="shared" si="182"/>
        <v/>
      </c>
      <c r="D155" s="229" t="str">
        <f t="shared" si="182"/>
        <v/>
      </c>
      <c r="E155" s="291" t="str">
        <f t="shared" si="182"/>
        <v/>
      </c>
      <c r="F155" s="332" t="str">
        <f t="shared" si="182"/>
        <v/>
      </c>
      <c r="G155" s="333" t="str">
        <f t="shared" si="183"/>
        <v/>
      </c>
      <c r="H155" s="334"/>
      <c r="I155" s="334"/>
      <c r="J155" s="335"/>
      <c r="K155" s="333" t="str">
        <f t="shared" si="184"/>
        <v/>
      </c>
      <c r="L155" s="334"/>
      <c r="M155" s="334"/>
      <c r="N155" s="335"/>
      <c r="O155" s="333" t="str">
        <f t="shared" si="185"/>
        <v/>
      </c>
      <c r="P155" s="334"/>
      <c r="Q155" s="334"/>
      <c r="R155" s="335"/>
      <c r="S155" s="333" t="str">
        <f t="shared" si="186"/>
        <v/>
      </c>
      <c r="T155" s="334"/>
      <c r="U155" s="334"/>
      <c r="V155" s="335"/>
      <c r="W155" s="333" t="str">
        <f t="shared" si="187"/>
        <v/>
      </c>
      <c r="X155" s="334"/>
      <c r="Y155" s="334"/>
      <c r="Z155" s="335"/>
      <c r="AA155" s="333" t="str">
        <f t="shared" si="188"/>
        <v/>
      </c>
      <c r="AB155" s="334"/>
      <c r="AC155" s="334"/>
      <c r="AD155" s="335"/>
      <c r="AE155" s="336">
        <f t="shared" si="189"/>
        <v>0</v>
      </c>
      <c r="AF155" s="337">
        <f t="shared" si="141"/>
        <v>0</v>
      </c>
      <c r="AG155" s="338">
        <f t="shared" si="190"/>
        <v>0</v>
      </c>
      <c r="AH155" s="217" t="str">
        <f t="shared" si="191"/>
        <v/>
      </c>
      <c r="AI155" s="339">
        <f xml:space="preserve"> ( IF(ISNUMBER(G155), VLOOKUP(G155/$AH155,F!$A1:$B101,2,1)*G155*$H155*$I155,0)+IF(ISNUMBER(K155), VLOOKUP(K155/$AH155,F!$A1:$B101,2,1)*K155*$L155*$M155,0)+IF(ISNUMBER(O155), VLOOKUP(O155/$AH155,F!$A1:$B101,2,1)*O155*$P155*$Q155,0)+IF(ISNUMBER(S155), VLOOKUP(S155/$AH155,F!$A1:$B101,2,1)*S155*$T155*$U155,0)+IF(ISNUMBER(W155), VLOOKUP(W155/$AH155,F!$A1:$B101,2,1)*W155*$X155*$Y155,0)+IF(ISNUMBER(AA155), VLOOKUP(AA155/$AH155,F!$A1:$B101,2,1)*AA155*$AB155*$AC155,0))*IF(ISNUMBER(F155),F155,1)*IF(ISNUMBER(E155),E155,1)</f>
        <v>0</v>
      </c>
      <c r="AJ155" s="340">
        <f>H155*I155+L155*M155+P155*Q155+T155*U155+X155*Y155+AB155*AC155</f>
        <v>0</v>
      </c>
      <c r="AK155" s="341">
        <f>IFERROR(I155*INDEX(F!$P$21:$AB$33, MATCH(G155/$AH155, F!$O$21:$O$33,1), MATCH(E155, F!$P$20:$AB$20,1)), 0 ) +IFERROR( M155*INDEX(F!$P$21:$AB$33, MATCH(K155/$AH155, F!$O$21:$O$33,1), MATCH(E155, F!$P$20:$AB$20,1)),0) +  IFERROR( Q155*INDEX(F!$P$21:$AB$33, MATCH(O155/$AH155, F!$O$21:$O$33,1), MATCH(E155, F!$P$20:$AB$20,1)), 0) + IFERROR( U155*INDEX(F!$P$21:$AB$33, MATCH(S155/$AH155, F!$O$21:$O$33,1), MATCH(E155, F!$P$20:$AB$20,1)),0)  + IFERROR(Y155*INDEX(F!$P$21:$AB$33, MATCH(W155/$AH155, F!$O$21:$O$33,1), MATCH(E155, F!$P$20:$AB$20,1)),0)  + IFERROR( AC155*INDEX(F!$P$21:$AB$33, MATCH(AA155/$AH155, F!$O$21:$O$33,1), MATCH(E155, F!$P$20:$AB$20,1)),)</f>
        <v>0</v>
      </c>
      <c r="AL155" s="1031"/>
      <c r="AM155" s="55"/>
      <c r="AN155" s="52"/>
      <c r="AO155" s="52"/>
    </row>
    <row r="156" spans="1:41" ht="15" hidden="1" customHeight="1" x14ac:dyDescent="0.35">
      <c r="A156" s="1022"/>
      <c r="B156" s="249" t="str">
        <f t="shared" si="182"/>
        <v/>
      </c>
      <c r="C156" s="262" t="str">
        <f t="shared" si="182"/>
        <v/>
      </c>
      <c r="D156" s="230" t="str">
        <f t="shared" si="182"/>
        <v/>
      </c>
      <c r="E156" s="291" t="str">
        <f t="shared" si="182"/>
        <v/>
      </c>
      <c r="F156" s="342" t="str">
        <f t="shared" si="182"/>
        <v/>
      </c>
      <c r="G156" s="343" t="str">
        <f t="shared" si="183"/>
        <v/>
      </c>
      <c r="H156" s="344"/>
      <c r="I156" s="344"/>
      <c r="J156" s="345"/>
      <c r="K156" s="343" t="str">
        <f t="shared" si="184"/>
        <v/>
      </c>
      <c r="L156" s="344"/>
      <c r="M156" s="344"/>
      <c r="N156" s="345"/>
      <c r="O156" s="343" t="str">
        <f t="shared" si="185"/>
        <v/>
      </c>
      <c r="P156" s="344"/>
      <c r="Q156" s="344"/>
      <c r="R156" s="345"/>
      <c r="S156" s="343" t="str">
        <f t="shared" si="186"/>
        <v/>
      </c>
      <c r="T156" s="344"/>
      <c r="U156" s="344"/>
      <c r="V156" s="345"/>
      <c r="W156" s="343" t="str">
        <f t="shared" si="187"/>
        <v/>
      </c>
      <c r="X156" s="344"/>
      <c r="Y156" s="344"/>
      <c r="Z156" s="345"/>
      <c r="AA156" s="343" t="str">
        <f t="shared" si="188"/>
        <v/>
      </c>
      <c r="AB156" s="344"/>
      <c r="AC156" s="344"/>
      <c r="AD156" s="345"/>
      <c r="AE156" s="346">
        <f t="shared" si="189"/>
        <v>0</v>
      </c>
      <c r="AF156" s="347">
        <f t="shared" si="141"/>
        <v>0</v>
      </c>
      <c r="AG156" s="348">
        <f t="shared" si="190"/>
        <v>0</v>
      </c>
      <c r="AH156" s="217" t="str">
        <f t="shared" si="191"/>
        <v/>
      </c>
      <c r="AI156" s="349">
        <f xml:space="preserve"> ( IF(ISNUMBER(G156), VLOOKUP(G156/$AH156,F!$A1:$B101,2,1)*G156*$H156*$I156,0)+IF(ISNUMBER(K156), VLOOKUP(K156/$AH156,F!$A1:$B101,2,1)*K156*$L156*$M156,0)+IF(ISNUMBER(O156), VLOOKUP(O156/$AH156,F!$A1:$B101,2,1)*O156*$P156*$Q156,0)+IF(ISNUMBER(S156), VLOOKUP(S156/$AH156,F!$A1:$B101,2,1)*S156*$T156*$U156,0)+IF(ISNUMBER(W156), VLOOKUP(W156/$AH156,F!$A1:$B101,2,1)*W156*$X156*$Y156,0)+IF(ISNUMBER(AA156), VLOOKUP(AA156/$AH156,F!$A1:$B101,2,1)*AA156*$AB156*$AC156,0))*IF(ISNUMBER(F156),F156,1)*IF(ISNUMBER(E156),E156,1)</f>
        <v>0</v>
      </c>
      <c r="AJ156" s="350">
        <f t="shared" ref="AJ156:AJ159" si="193">H156*I156+L156*M156+P156*Q156+T156*U156+X156*Y156+AB156*AC156</f>
        <v>0</v>
      </c>
      <c r="AK156" s="351">
        <f>IFERROR(I156*INDEX(F!$P$21:$AB$33, MATCH(G156/$AH156, F!$O$21:$O$33,1), MATCH(E156, F!$P$20:$AB$20,1)), 0 ) +IFERROR( M156*INDEX(F!$P$21:$AB$33, MATCH(K156/$AH156, F!$O$21:$O$33,1), MATCH(E156, F!$P$20:$AB$20,1)),0) +  IFERROR( Q156*INDEX(F!$P$21:$AB$33, MATCH(O156/$AH156, F!$O$21:$O$33,1), MATCH(E156, F!$P$20:$AB$20,1)), 0) + IFERROR( U156*INDEX(F!$P$21:$AB$33, MATCH(S156/$AH156, F!$O$21:$O$33,1), MATCH(E156, F!$P$20:$AB$20,1)),0)  + IFERROR(Y156*INDEX(F!$P$21:$AB$33, MATCH(W156/$AH156, F!$O$21:$O$33,1), MATCH(E156, F!$P$20:$AB$20,1)),0)  + IFERROR( AC156*INDEX(F!$P$21:$AB$33, MATCH(AA156/$AH156, F!$O$21:$O$33,1), MATCH(E156, F!$P$20:$AB$20,1)),)</f>
        <v>0</v>
      </c>
      <c r="AL156" s="1031"/>
      <c r="AM156" s="52"/>
      <c r="AN156" s="52"/>
      <c r="AO156" s="52"/>
    </row>
    <row r="157" spans="1:41" hidden="1" x14ac:dyDescent="0.25">
      <c r="A157" s="1022"/>
      <c r="B157" s="248" t="str">
        <f t="shared" si="182"/>
        <v/>
      </c>
      <c r="C157" s="261" t="str">
        <f t="shared" si="182"/>
        <v/>
      </c>
      <c r="D157" s="229" t="str">
        <f t="shared" si="182"/>
        <v/>
      </c>
      <c r="E157" s="291" t="str">
        <f t="shared" si="182"/>
        <v/>
      </c>
      <c r="F157" s="332" t="str">
        <f t="shared" si="182"/>
        <v/>
      </c>
      <c r="G157" s="333" t="str">
        <f t="shared" si="183"/>
        <v/>
      </c>
      <c r="H157" s="334"/>
      <c r="I157" s="334"/>
      <c r="J157" s="335"/>
      <c r="K157" s="333" t="str">
        <f t="shared" si="184"/>
        <v/>
      </c>
      <c r="L157" s="334"/>
      <c r="M157" s="334"/>
      <c r="N157" s="335"/>
      <c r="O157" s="333" t="str">
        <f t="shared" si="185"/>
        <v/>
      </c>
      <c r="P157" s="334"/>
      <c r="Q157" s="334"/>
      <c r="R157" s="335"/>
      <c r="S157" s="333" t="str">
        <f t="shared" si="186"/>
        <v/>
      </c>
      <c r="T157" s="334"/>
      <c r="U157" s="334"/>
      <c r="V157" s="335"/>
      <c r="W157" s="333" t="str">
        <f t="shared" si="187"/>
        <v/>
      </c>
      <c r="X157" s="334"/>
      <c r="Y157" s="334"/>
      <c r="Z157" s="335"/>
      <c r="AA157" s="333" t="str">
        <f t="shared" si="188"/>
        <v/>
      </c>
      <c r="AB157" s="334"/>
      <c r="AC157" s="334"/>
      <c r="AD157" s="335"/>
      <c r="AE157" s="336">
        <f t="shared" si="189"/>
        <v>0</v>
      </c>
      <c r="AF157" s="337">
        <f t="shared" si="141"/>
        <v>0</v>
      </c>
      <c r="AG157" s="338">
        <f t="shared" si="190"/>
        <v>0</v>
      </c>
      <c r="AH157" s="217" t="str">
        <f t="shared" si="191"/>
        <v/>
      </c>
      <c r="AI157" s="339">
        <f xml:space="preserve"> ( IF(ISNUMBER(G157), VLOOKUP(G157/$AH157,F!$A1:$B101,2,1)*G157*$H157*$I157,0)+IF(ISNUMBER(K157), VLOOKUP(K157/$AH157,F!$A1:$B101,2,1)*K157*$L157*$M157,0)+IF(ISNUMBER(O157), VLOOKUP(O157/$AH157,F!$A1:$B101,2,1)*O157*$P157*$Q157,0)+IF(ISNUMBER(S157), VLOOKUP(S157/$AH157,F!$A1:$B101,2,1)*S157*$T157*$U157,0)+IF(ISNUMBER(W157), VLOOKUP(W157/$AH157,F!$A1:$B101,2,1)*W157*$X157*$Y157,0)+IF(ISNUMBER(AA157), VLOOKUP(AA157/$AH157,F!$A1:$B101,2,1)*AA157*$AB157*$AC157,0))*IF(ISNUMBER(F157),F157,1)*IF(ISNUMBER(E157),E157,1)</f>
        <v>0</v>
      </c>
      <c r="AJ157" s="340">
        <f t="shared" si="193"/>
        <v>0</v>
      </c>
      <c r="AK157" s="341">
        <f>IFERROR(I157*INDEX(F!$P$21:$AB$33, MATCH(G157/$AH157, F!$O$21:$O$33,1), MATCH(E157, F!$P$20:$AB$20,1)), 0 ) +IFERROR( M157*INDEX(F!$P$21:$AB$33, MATCH(K157/$AH157, F!$O$21:$O$33,1), MATCH(E157, F!$P$20:$AB$20,1)),0) +  IFERROR( Q157*INDEX(F!$P$21:$AB$33, MATCH(O157/$AH157, F!$O$21:$O$33,1), MATCH(E157, F!$P$20:$AB$20,1)), 0) + IFERROR( U157*INDEX(F!$P$21:$AB$33, MATCH(S157/$AH157, F!$O$21:$O$33,1), MATCH(E157, F!$P$20:$AB$20,1)),0)  + IFERROR(Y157*INDEX(F!$P$21:$AB$33, MATCH(W157/$AH157, F!$O$21:$O$33,1), MATCH(E157, F!$P$20:$AB$20,1)),0)  + IFERROR( AC157*INDEX(F!$P$21:$AB$33, MATCH(AA157/$AH157, F!$O$21:$O$33,1), MATCH(E157, F!$P$20:$AB$20,1)),)</f>
        <v>0</v>
      </c>
      <c r="AL157" s="1031"/>
      <c r="AM157" s="10"/>
      <c r="AN157" s="10"/>
      <c r="AO157" s="10"/>
    </row>
    <row r="158" spans="1:41" hidden="1" x14ac:dyDescent="0.25">
      <c r="A158" s="1022"/>
      <c r="B158" s="249" t="str">
        <f t="shared" si="182"/>
        <v/>
      </c>
      <c r="C158" s="262" t="str">
        <f t="shared" si="182"/>
        <v/>
      </c>
      <c r="D158" s="230" t="str">
        <f t="shared" si="182"/>
        <v/>
      </c>
      <c r="E158" s="291" t="str">
        <f t="shared" si="182"/>
        <v/>
      </c>
      <c r="F158" s="342" t="str">
        <f t="shared" si="182"/>
        <v/>
      </c>
      <c r="G158" s="343" t="str">
        <f t="shared" si="183"/>
        <v/>
      </c>
      <c r="H158" s="344"/>
      <c r="I158" s="344"/>
      <c r="J158" s="345"/>
      <c r="K158" s="343" t="str">
        <f t="shared" si="184"/>
        <v/>
      </c>
      <c r="L158" s="344"/>
      <c r="M158" s="344"/>
      <c r="N158" s="345"/>
      <c r="O158" s="343" t="str">
        <f t="shared" si="185"/>
        <v/>
      </c>
      <c r="P158" s="344"/>
      <c r="Q158" s="344"/>
      <c r="R158" s="345"/>
      <c r="S158" s="343" t="str">
        <f t="shared" si="186"/>
        <v/>
      </c>
      <c r="T158" s="344"/>
      <c r="U158" s="344"/>
      <c r="V158" s="345"/>
      <c r="W158" s="343" t="str">
        <f t="shared" si="187"/>
        <v/>
      </c>
      <c r="X158" s="344"/>
      <c r="Y158" s="344"/>
      <c r="Z158" s="345"/>
      <c r="AA158" s="343" t="str">
        <f t="shared" si="188"/>
        <v/>
      </c>
      <c r="AB158" s="344"/>
      <c r="AC158" s="344"/>
      <c r="AD158" s="345"/>
      <c r="AE158" s="346">
        <f t="shared" si="189"/>
        <v>0</v>
      </c>
      <c r="AF158" s="347">
        <f t="shared" si="141"/>
        <v>0</v>
      </c>
      <c r="AG158" s="348">
        <f t="shared" si="190"/>
        <v>0</v>
      </c>
      <c r="AH158" s="217" t="str">
        <f t="shared" si="191"/>
        <v/>
      </c>
      <c r="AI158" s="349">
        <f xml:space="preserve"> ( IF(ISNUMBER(G158), VLOOKUP(G158/$AH158,F!$A1:$B101,2,1)*G158*$H158*$I158,0)+IF(ISNUMBER(K158), VLOOKUP(K158/$AH158,F!$A1:$B101,2,1)*K158*$L158*$M158,0)+IF(ISNUMBER(O158), VLOOKUP(O158/$AH158,F!$A1:$B101,2,1)*O158*$P158*$Q158,0)+IF(ISNUMBER(S158), VLOOKUP(S158/$AH158,F!$A1:$B101,2,1)*S158*$T158*$U158,0)+IF(ISNUMBER(W158), VLOOKUP(W158/$AH158,F!$A1:$B101,2,1)*W158*$X158*$Y158,0)+IF(ISNUMBER(AA158), VLOOKUP(AA158/$AH158,F!$A1:$B101,2,1)*AA158*$AB158*$AC158,0))*IF(ISNUMBER(F158),F158,1)*IF(ISNUMBER(E158),E158,1)</f>
        <v>0</v>
      </c>
      <c r="AJ158" s="350">
        <f t="shared" si="193"/>
        <v>0</v>
      </c>
      <c r="AK158" s="351">
        <f>IFERROR(I158*INDEX(F!$P$21:$AB$33, MATCH(G158/$AH158, F!$O$21:$O$33,1), MATCH(E158, F!$P$20:$AB$20,1)), 0 ) +IFERROR( M158*INDEX(F!$P$21:$AB$33, MATCH(K158/$AH158, F!$O$21:$O$33,1), MATCH(E158, F!$P$20:$AB$20,1)),0) +  IFERROR( Q158*INDEX(F!$P$21:$AB$33, MATCH(O158/$AH158, F!$O$21:$O$33,1), MATCH(E158, F!$P$20:$AB$20,1)), 0) + IFERROR( U158*INDEX(F!$P$21:$AB$33, MATCH(S158/$AH158, F!$O$21:$O$33,1), MATCH(E158, F!$P$20:$AB$20,1)),0)  + IFERROR(Y158*INDEX(F!$P$21:$AB$33, MATCH(W158/$AH158, F!$O$21:$O$33,1), MATCH(E158, F!$P$20:$AB$20,1)),0)  + IFERROR( AC158*INDEX(F!$P$21:$AB$33, MATCH(AA158/$AH158, F!$O$21:$O$33,1), MATCH(E158, F!$P$20:$AB$20,1)),)</f>
        <v>0</v>
      </c>
      <c r="AL158" s="1031"/>
      <c r="AM158" s="10"/>
      <c r="AN158" s="10"/>
      <c r="AO158" s="10"/>
    </row>
    <row r="159" spans="1:41" hidden="1" x14ac:dyDescent="0.25">
      <c r="A159" s="1022"/>
      <c r="B159" s="248" t="str">
        <f t="shared" si="182"/>
        <v/>
      </c>
      <c r="C159" s="261" t="str">
        <f t="shared" si="182"/>
        <v/>
      </c>
      <c r="D159" s="231" t="str">
        <f t="shared" si="182"/>
        <v/>
      </c>
      <c r="E159" s="291" t="str">
        <f t="shared" si="182"/>
        <v/>
      </c>
      <c r="F159" s="332" t="str">
        <f t="shared" si="182"/>
        <v/>
      </c>
      <c r="G159" s="333" t="str">
        <f t="shared" si="183"/>
        <v/>
      </c>
      <c r="H159" s="334"/>
      <c r="I159" s="334"/>
      <c r="J159" s="335"/>
      <c r="K159" s="333" t="str">
        <f t="shared" si="184"/>
        <v/>
      </c>
      <c r="L159" s="334"/>
      <c r="M159" s="334"/>
      <c r="N159" s="335"/>
      <c r="O159" s="333" t="str">
        <f t="shared" si="185"/>
        <v/>
      </c>
      <c r="P159" s="334"/>
      <c r="Q159" s="334"/>
      <c r="R159" s="335"/>
      <c r="S159" s="333" t="str">
        <f t="shared" si="186"/>
        <v/>
      </c>
      <c r="T159" s="334"/>
      <c r="U159" s="334"/>
      <c r="V159" s="335"/>
      <c r="W159" s="333" t="str">
        <f t="shared" si="187"/>
        <v/>
      </c>
      <c r="X159" s="334"/>
      <c r="Y159" s="334"/>
      <c r="Z159" s="335"/>
      <c r="AA159" s="333" t="str">
        <f t="shared" si="188"/>
        <v/>
      </c>
      <c r="AB159" s="334"/>
      <c r="AC159" s="334"/>
      <c r="AD159" s="335"/>
      <c r="AE159" s="336">
        <f t="shared" si="189"/>
        <v>0</v>
      </c>
      <c r="AF159" s="337">
        <f t="shared" si="141"/>
        <v>0</v>
      </c>
      <c r="AG159" s="338">
        <f t="shared" si="190"/>
        <v>0</v>
      </c>
      <c r="AH159" s="217" t="str">
        <f t="shared" si="191"/>
        <v/>
      </c>
      <c r="AI159" s="339">
        <f xml:space="preserve"> ( IF(ISNUMBER(G159), VLOOKUP(G159/$AH159,F!$A1:$B101,2,1)*G159*$H159*$I159,0)+IF(ISNUMBER(K159), VLOOKUP(K159/$AH159,F!$A1:$B101,2,1)*K159*$L159*$M159,0)+IF(ISNUMBER(O159), VLOOKUP(O159/$AH159,F!$A1:$B101,2,1)*O159*$P159*$Q159,0)+IF(ISNUMBER(S159), VLOOKUP(S159/$AH159,F!$A1:$B101,2,1)*S159*$T159*$U159,0)+IF(ISNUMBER(W159), VLOOKUP(W159/$AH159,F!$A1:$B101,2,1)*W159*$X159*$Y159,0)+IF(ISNUMBER(AA159), VLOOKUP(AA159/$AH159,F!$A1:$B101,2,1)*AA159*$AB159*$AC159,0))*IF(ISNUMBER(F159),F159,1)*IF(ISNUMBER(E159),E159,1)</f>
        <v>0</v>
      </c>
      <c r="AJ159" s="340">
        <f t="shared" si="193"/>
        <v>0</v>
      </c>
      <c r="AK159" s="341">
        <f>IFERROR(I159*INDEX(F!$P$21:$AB$33, MATCH(G159/$AH159, F!$O$21:$O$33,1), MATCH(E159, F!$P$20:$AB$20,1)), 0 ) +IFERROR( M159*INDEX(F!$P$21:$AB$33, MATCH(K159/$AH159, F!$O$21:$O$33,1), MATCH(E159, F!$P$20:$AB$20,1)),0) +  IFERROR( Q159*INDEX(F!$P$21:$AB$33, MATCH(O159/$AH159, F!$O$21:$O$33,1), MATCH(E159, F!$P$20:$AB$20,1)), 0) + IFERROR( U159*INDEX(F!$P$21:$AB$33, MATCH(S159/$AH159, F!$O$21:$O$33,1), MATCH(E159, F!$P$20:$AB$20,1)),0)  + IFERROR(Y159*INDEX(F!$P$21:$AB$33, MATCH(W159/$AH159, F!$O$21:$O$33,1), MATCH(E159, F!$P$20:$AB$20,1)),0)  + IFERROR( AC159*INDEX(F!$P$21:$AB$33, MATCH(AA159/$AH159, F!$O$21:$O$33,1), MATCH(E159, F!$P$20:$AB$20,1)),)</f>
        <v>0</v>
      </c>
      <c r="AL159" s="1031"/>
      <c r="AM159" s="10"/>
      <c r="AN159" s="10"/>
      <c r="AO159" s="10"/>
    </row>
    <row r="160" spans="1:41" ht="15.75" hidden="1" thickBot="1" x14ac:dyDescent="0.3">
      <c r="A160" s="1023"/>
      <c r="B160" s="250"/>
      <c r="C160" s="263"/>
      <c r="D160" s="215"/>
      <c r="E160" s="352">
        <f>ROUND(IFERROR(SUMPRODUCT(AJ152:AJ159,E152:E159)/AJ160,0),3)</f>
        <v>0</v>
      </c>
      <c r="F160" s="353"/>
      <c r="G160" s="354"/>
      <c r="H160" s="355"/>
      <c r="I160" s="355"/>
      <c r="J160" s="356"/>
      <c r="K160" s="354"/>
      <c r="L160" s="355"/>
      <c r="M160" s="355"/>
      <c r="N160" s="356"/>
      <c r="O160" s="354"/>
      <c r="P160" s="355"/>
      <c r="Q160" s="355"/>
      <c r="R160" s="356"/>
      <c r="S160" s="354"/>
      <c r="T160" s="355"/>
      <c r="U160" s="355"/>
      <c r="V160" s="356"/>
      <c r="W160" s="354"/>
      <c r="X160" s="355"/>
      <c r="Y160" s="355"/>
      <c r="Z160" s="356"/>
      <c r="AA160" s="354"/>
      <c r="AB160" s="355"/>
      <c r="AC160" s="355"/>
      <c r="AD160" s="356"/>
      <c r="AE160" s="357">
        <f>SUM(AE152:AE159)</f>
        <v>0</v>
      </c>
      <c r="AF160" s="358">
        <f t="shared" si="141"/>
        <v>0</v>
      </c>
      <c r="AG160" s="391">
        <f>IFERROR(  SUMPRODUCT(AG152:AG159,AJ152:AJ159)/AJ160,0)</f>
        <v>0</v>
      </c>
      <c r="AH160" s="359"/>
      <c r="AI160" s="360">
        <f>SUM(AI152:AI159)</f>
        <v>0</v>
      </c>
      <c r="AJ160" s="360">
        <f>SUM(AJ152:AJ159)</f>
        <v>0</v>
      </c>
      <c r="AK160" s="361">
        <f>IF(SUM(AK152:AK159)=0,TIME(,0,),TIME(,SUM(AK152:AK159)+F!$V$37,))</f>
        <v>0</v>
      </c>
      <c r="AL160" s="1032"/>
      <c r="AM160" s="10"/>
      <c r="AN160" s="10"/>
      <c r="AO160" s="10"/>
    </row>
    <row r="161" spans="1:41" hidden="1" x14ac:dyDescent="0.25">
      <c r="A161" s="232">
        <f>A162</f>
        <v>43801</v>
      </c>
      <c r="B161" s="251" t="str">
        <f t="shared" ref="B161:F168" si="194">IF(B105="","",B105)</f>
        <v/>
      </c>
      <c r="C161" s="264" t="str">
        <f t="shared" si="194"/>
        <v/>
      </c>
      <c r="D161" s="233" t="str">
        <f t="shared" si="194"/>
        <v/>
      </c>
      <c r="E161" s="280" t="str">
        <f t="shared" si="194"/>
        <v/>
      </c>
      <c r="F161" s="362" t="str">
        <f t="shared" si="194"/>
        <v/>
      </c>
      <c r="G161" s="363" t="str">
        <f t="shared" ref="G161:G168" si="195">IF(J161&lt;&gt;0, IFERROR(IF( $F161=2,  MROUND($AH161*J161,1),    IF( OR($F161="",$F161=1),   MROUND($AH161*J161,2.5),  MROUND($AH161*J161, 0.1))), "" ), "")</f>
        <v/>
      </c>
      <c r="H161" s="364"/>
      <c r="I161" s="364"/>
      <c r="J161" s="365"/>
      <c r="K161" s="363" t="str">
        <f t="shared" ref="K161:K168" si="196">IF(N161&lt;&gt;0, IFERROR(IF( $F161=2,  MROUND($AH161*N161,1),    IF( OR($F161="",$F161=1),   MROUND($AH161*N161,2.5),  MROUND($AH161*N161, 0.1))), "" ), "")</f>
        <v/>
      </c>
      <c r="L161" s="364"/>
      <c r="M161" s="364"/>
      <c r="N161" s="365"/>
      <c r="O161" s="363" t="str">
        <f t="shared" ref="O161:O168" si="197">IF(R161&lt;&gt;0, IFERROR(IF( $F161=2,  MROUND($AH161*R161,1),    IF( OR($F161="",$F161=1),   MROUND($AH161*R161,2.5),  MROUND($AH161*R161, 0.1))), "" ), "")</f>
        <v/>
      </c>
      <c r="P161" s="364"/>
      <c r="Q161" s="364"/>
      <c r="R161" s="365"/>
      <c r="S161" s="363" t="str">
        <f t="shared" ref="S161:S168" si="198">IF(V161&lt;&gt;0, IFERROR(IF( $F161=2,  MROUND($AH161*V161,1),    IF( OR($F161="",$F161=1),   MROUND($AH161*V161,2.5),  MROUND($AH161*V161, 0.1))), "" ), "")</f>
        <v/>
      </c>
      <c r="T161" s="364"/>
      <c r="U161" s="364"/>
      <c r="V161" s="365"/>
      <c r="W161" s="363" t="str">
        <f t="shared" ref="W161:W168" si="199">IF(Z161&lt;&gt;0, IFERROR(IF( $F161=2,  MROUND($AH161*Z161,1),    IF( OR($F161="",$F161=1),   MROUND($AH161*Z161,2.5),  MROUND($AH161*Z161, 0.1))), "" ), "")</f>
        <v/>
      </c>
      <c r="X161" s="364"/>
      <c r="Y161" s="364"/>
      <c r="Z161" s="365"/>
      <c r="AA161" s="363" t="str">
        <f t="shared" ref="AA161:AA168" si="200">IF(AD161&lt;&gt;0, IFERROR(IF( $F161=2,  MROUND($AH161*AD161,1),    IF( OR($F161="",$F161=1),   MROUND($AH161*AD161,2.5),  MROUND($AH161*AD161, 0.1))), "" ), "")</f>
        <v/>
      </c>
      <c r="AB161" s="364"/>
      <c r="AC161" s="364"/>
      <c r="AD161" s="365"/>
      <c r="AE161" s="366">
        <f t="shared" ref="AE161:AE168" si="201">(IF(ISNUMBER(G161),G161,0)*H161*I161+IF(ISNUMBER(K161),K161,1)*L161*M161+IF(ISNUMBER(O161),O161,1)*P161*Q161+IF(ISNUMBER(S161),S161,1)*T161*U161+IF(ISNUMBER(W161),W161,1)*X161*Y161+IF(ISNUMBER(AA161),AA161,1)*AB161*AC161)*IF(ISNUMBER(F161),F161,1)</f>
        <v>0</v>
      </c>
      <c r="AF161" s="367">
        <f t="shared" si="141"/>
        <v>0</v>
      </c>
      <c r="AG161" s="368">
        <f t="shared" ref="AG161:AG168" si="202">IFERROR((AF161/(AH161*IF(ISNUMBER(F161),F161,1))),0)</f>
        <v>0</v>
      </c>
      <c r="AH161" s="216" t="str">
        <f t="shared" ref="AH161:AH168" si="203">IF(ISNUMBER(AH105), AH105+(AH105*$AH$114),"")</f>
        <v/>
      </c>
      <c r="AI161" s="369">
        <f xml:space="preserve"> ( IF(ISNUMBER(G161), VLOOKUP(G161/$AH161,F!$A1:$B101,2,1)*G161*$H161*$I161,0)+IF(ISNUMBER(K161), VLOOKUP(K161/$AH161,F!$A1:$B101,2,1)*K161*$L161*$M161,0)+IF(ISNUMBER(O161), VLOOKUP(O161/$AH161,F!$A1:$B101,2,1)*O161*$P161*$Q161,0)+IF(ISNUMBER(S161), VLOOKUP(S161/$AH161,F!$A1:$B101,2,1)*S161*$T161*$U161,0)+IF(ISNUMBER(W161), VLOOKUP(W161/$AH161,F!$A1:$B101,2,1)*W161*$X161*$Y161,0)+IF(ISNUMBER(AA161), VLOOKUP(AA161/$AH161,F!$A1:$B101,2,1)*AA161*$AB161*$AC161,0))*IF(ISNUMBER(F161),F161,1)*IF(ISNUMBER(E161),E161,1)</f>
        <v>0</v>
      </c>
      <c r="AJ161" s="370">
        <f t="shared" ref="AJ161:AJ163" si="204">H161*I161+L161*M161+P161*Q161+T161*U161+X161*Y161+AB161*AC161</f>
        <v>0</v>
      </c>
      <c r="AK161" s="371">
        <f>IFERROR(I161*INDEX(F!$P$21:$AB$33, MATCH(G161/$AH161, F!$O$21:$O$33,1), MATCH(E161, F!$P$20:$AB$20,1)), 0 ) +IFERROR( M161*INDEX(F!$P$21:$AB$33, MATCH(K161/$AH161, F!$O$21:$O$33,1), MATCH(E161, F!$P$20:$AB$20,1)),0) +  IFERROR( Q161*INDEX(F!$P$21:$AB$33, MATCH(O161/$AH161, F!$O$21:$O$33,1), MATCH(E161, F!$P$20:$AB$20,1)), 0) + IFERROR( U161*INDEX(F!$P$21:$AB$33, MATCH(S161/$AH161, F!$O$21:$O$33,1), MATCH(E161, F!$P$20:$AB$20,1)),0)  + IFERROR(Y161*INDEX(F!$P$21:$AB$33, MATCH(W161/$AH161, F!$O$21:$O$33,1), MATCH(E161, F!$P$20:$AB$20,1)),0)  + IFERROR( AC161*INDEX(F!$P$21:$AB$33, MATCH(AA161/$AH161, F!$O$21:$O$33,1), MATCH(E161, F!$P$20:$AB$20,1)),)</f>
        <v>0</v>
      </c>
      <c r="AL161" s="1033"/>
      <c r="AM161" s="10"/>
      <c r="AN161" s="10"/>
      <c r="AO161" s="10"/>
    </row>
    <row r="162" spans="1:41" ht="15.75" hidden="1" customHeight="1" x14ac:dyDescent="0.25">
      <c r="A162" s="1021">
        <f>A106+A58</f>
        <v>43801</v>
      </c>
      <c r="B162" s="249" t="str">
        <f t="shared" si="194"/>
        <v/>
      </c>
      <c r="C162" s="262" t="str">
        <f t="shared" si="194"/>
        <v/>
      </c>
      <c r="D162" s="230" t="str">
        <f t="shared" si="194"/>
        <v/>
      </c>
      <c r="E162" s="291" t="str">
        <f t="shared" si="194"/>
        <v/>
      </c>
      <c r="F162" s="342" t="str">
        <f t="shared" si="194"/>
        <v/>
      </c>
      <c r="G162" s="343" t="str">
        <f t="shared" si="195"/>
        <v/>
      </c>
      <c r="H162" s="344"/>
      <c r="I162" s="344"/>
      <c r="J162" s="345"/>
      <c r="K162" s="343" t="str">
        <f t="shared" si="196"/>
        <v/>
      </c>
      <c r="L162" s="344"/>
      <c r="M162" s="344"/>
      <c r="N162" s="345"/>
      <c r="O162" s="343" t="str">
        <f t="shared" si="197"/>
        <v/>
      </c>
      <c r="P162" s="344"/>
      <c r="Q162" s="344"/>
      <c r="R162" s="345"/>
      <c r="S162" s="343" t="str">
        <f t="shared" si="198"/>
        <v/>
      </c>
      <c r="T162" s="344"/>
      <c r="U162" s="344"/>
      <c r="V162" s="345"/>
      <c r="W162" s="343" t="str">
        <f t="shared" si="199"/>
        <v/>
      </c>
      <c r="X162" s="344"/>
      <c r="Y162" s="344"/>
      <c r="Z162" s="345"/>
      <c r="AA162" s="343" t="str">
        <f t="shared" si="200"/>
        <v/>
      </c>
      <c r="AB162" s="344"/>
      <c r="AC162" s="344"/>
      <c r="AD162" s="345"/>
      <c r="AE162" s="346">
        <f t="shared" si="201"/>
        <v>0</v>
      </c>
      <c r="AF162" s="347">
        <f t="shared" si="141"/>
        <v>0</v>
      </c>
      <c r="AG162" s="348">
        <f t="shared" si="202"/>
        <v>0</v>
      </c>
      <c r="AH162" s="217" t="str">
        <f t="shared" si="203"/>
        <v/>
      </c>
      <c r="AI162" s="349">
        <f xml:space="preserve"> ( IF(ISNUMBER(G162), VLOOKUP(G162/$AH162,F!$A1:$B101,2,1)*G162*$H162*$I162,0)+IF(ISNUMBER(K162), VLOOKUP(K162/$AH162,F!$A1:$B101,2,1)*K162*$L162*$M162,0)+IF(ISNUMBER(O162), VLOOKUP(O162/$AH162,F!$A1:$B101,2,1)*O162*$P162*$Q162,0)+IF(ISNUMBER(S162), VLOOKUP(S162/$AH162,F!$A1:$B101,2,1)*S162*$T162*$U162,0)+IF(ISNUMBER(W162), VLOOKUP(W162/$AH162,F!$A1:$B101,2,1)*W162*$X162*$Y162,0)+IF(ISNUMBER(AA162), VLOOKUP(AA162/$AH162,F!$A1:$B101,2,1)*AA162*$AB162*$AC162,0))*IF(ISNUMBER(F162),F162,1)*IF(ISNUMBER(E162),E162,1)</f>
        <v>0</v>
      </c>
      <c r="AJ162" s="350">
        <f t="shared" si="204"/>
        <v>0</v>
      </c>
      <c r="AK162" s="351">
        <f>IFERROR(I162*INDEX(F!$P$21:$AB$33, MATCH(G162/$AH162, F!$O$21:$O$33,1), MATCH(E162, F!$P$20:$AB$20,1)), 0 ) +IFERROR( M162*INDEX(F!$P$21:$AB$33, MATCH(K162/$AH162, F!$O$21:$O$33,1), MATCH(E162, F!$P$20:$AB$20,1)),0) +  IFERROR( Q162*INDEX(F!$P$21:$AB$33, MATCH(O162/$AH162, F!$O$21:$O$33,1), MATCH(E162, F!$P$20:$AB$20,1)), 0) + IFERROR( U162*INDEX(F!$P$21:$AB$33, MATCH(S162/$AH162, F!$O$21:$O$33,1), MATCH(E162, F!$P$20:$AB$20,1)),0)  + IFERROR(Y162*INDEX(F!$P$21:$AB$33, MATCH(W162/$AH162, F!$O$21:$O$33,1), MATCH(E162, F!$P$20:$AB$20,1)),0)  + IFERROR( AC162*INDEX(F!$P$21:$AB$33, MATCH(AA162/$AH162, F!$O$21:$O$33,1), MATCH(E162, F!$P$20:$AB$20,1)),)</f>
        <v>0</v>
      </c>
      <c r="AL162" s="1031"/>
      <c r="AM162" s="10"/>
      <c r="AN162" s="10"/>
      <c r="AO162" s="10"/>
    </row>
    <row r="163" spans="1:41" ht="15" hidden="1" customHeight="1" x14ac:dyDescent="0.25">
      <c r="A163" s="1022"/>
      <c r="B163" s="252" t="str">
        <f t="shared" si="194"/>
        <v/>
      </c>
      <c r="C163" s="265" t="str">
        <f t="shared" si="194"/>
        <v/>
      </c>
      <c r="D163" s="234" t="str">
        <f t="shared" si="194"/>
        <v/>
      </c>
      <c r="E163" s="291" t="str">
        <f t="shared" si="194"/>
        <v/>
      </c>
      <c r="F163" s="372" t="str">
        <f t="shared" si="194"/>
        <v/>
      </c>
      <c r="G163" s="373" t="str">
        <f t="shared" si="195"/>
        <v/>
      </c>
      <c r="H163" s="374"/>
      <c r="I163" s="374"/>
      <c r="J163" s="375"/>
      <c r="K163" s="373" t="str">
        <f t="shared" si="196"/>
        <v/>
      </c>
      <c r="L163" s="374"/>
      <c r="M163" s="374"/>
      <c r="N163" s="375"/>
      <c r="O163" s="373" t="str">
        <f t="shared" si="197"/>
        <v/>
      </c>
      <c r="P163" s="374"/>
      <c r="Q163" s="374"/>
      <c r="R163" s="375"/>
      <c r="S163" s="373" t="str">
        <f t="shared" si="198"/>
        <v/>
      </c>
      <c r="T163" s="374"/>
      <c r="U163" s="374"/>
      <c r="V163" s="375"/>
      <c r="W163" s="373" t="str">
        <f t="shared" si="199"/>
        <v/>
      </c>
      <c r="X163" s="374"/>
      <c r="Y163" s="374"/>
      <c r="Z163" s="375"/>
      <c r="AA163" s="373" t="str">
        <f t="shared" si="200"/>
        <v/>
      </c>
      <c r="AB163" s="374"/>
      <c r="AC163" s="374"/>
      <c r="AD163" s="375"/>
      <c r="AE163" s="376">
        <f t="shared" si="201"/>
        <v>0</v>
      </c>
      <c r="AF163" s="377">
        <f t="shared" si="141"/>
        <v>0</v>
      </c>
      <c r="AG163" s="378">
        <f t="shared" si="202"/>
        <v>0</v>
      </c>
      <c r="AH163" s="217" t="str">
        <f t="shared" si="203"/>
        <v/>
      </c>
      <c r="AI163" s="379">
        <f xml:space="preserve"> ( IF(ISNUMBER(G163), VLOOKUP(G163/$AH163,F!$A1:$B101,2,1)*G163*$H163*$I163,0)+IF(ISNUMBER(K163), VLOOKUP(K163/$AH163,F!$A1:$B101,2,1)*K163*$L163*$M163,0)+IF(ISNUMBER(O163), VLOOKUP(O163/$AH163,F!$A1:$B101,2,1)*O163*$P163*$Q163,0)+IF(ISNUMBER(S163), VLOOKUP(S163/$AH163,F!$A1:$B101,2,1)*S163*$T163*$U163,0)+IF(ISNUMBER(W163), VLOOKUP(W163/$AH163,F!$A1:$B101,2,1)*W163*$X163*$Y163,0)+IF(ISNUMBER(AA163), VLOOKUP(AA163/$AH163,F!$A1:$B101,2,1)*AA163*$AB163*$AC163,0))*IF(ISNUMBER(F163),F163,1)*IF(ISNUMBER(E163),E163,1)</f>
        <v>0</v>
      </c>
      <c r="AJ163" s="380">
        <f t="shared" si="204"/>
        <v>0</v>
      </c>
      <c r="AK163" s="381">
        <f>IFERROR(I163*INDEX(F!$P$21:$AB$33, MATCH(G163/$AH163, F!$O$21:$O$33,1), MATCH(E163, F!$P$20:$AB$20,1)), 0 ) +IFERROR( M163*INDEX(F!$P$21:$AB$33, MATCH(K163/$AH163, F!$O$21:$O$33,1), MATCH(E163, F!$P$20:$AB$20,1)),0) +  IFERROR( Q163*INDEX(F!$P$21:$AB$33, MATCH(O163/$AH163, F!$O$21:$O$33,1), MATCH(E163, F!$P$20:$AB$20,1)), 0) + IFERROR( U163*INDEX(F!$P$21:$AB$33, MATCH(S163/$AH163, F!$O$21:$O$33,1), MATCH(E163, F!$P$20:$AB$20,1)),0)  + IFERROR(Y163*INDEX(F!$P$21:$AB$33, MATCH(W163/$AH163, F!$O$21:$O$33,1), MATCH(E163, F!$P$20:$AB$20,1)),0)  + IFERROR( AC163*INDEX(F!$P$21:$AB$33, MATCH(AA163/$AH163, F!$O$21:$O$33,1), MATCH(E163, F!$P$20:$AB$20,1)),)</f>
        <v>0</v>
      </c>
      <c r="AL163" s="1031"/>
      <c r="AM163" s="10"/>
      <c r="AN163" s="10"/>
      <c r="AO163" s="10"/>
    </row>
    <row r="164" spans="1:41" hidden="1" x14ac:dyDescent="0.25">
      <c r="A164" s="1022"/>
      <c r="B164" s="249" t="str">
        <f t="shared" si="194"/>
        <v/>
      </c>
      <c r="C164" s="262" t="str">
        <f t="shared" si="194"/>
        <v/>
      </c>
      <c r="D164" s="230" t="str">
        <f t="shared" si="194"/>
        <v/>
      </c>
      <c r="E164" s="291" t="str">
        <f t="shared" si="194"/>
        <v/>
      </c>
      <c r="F164" s="342" t="str">
        <f t="shared" si="194"/>
        <v/>
      </c>
      <c r="G164" s="343" t="str">
        <f t="shared" si="195"/>
        <v/>
      </c>
      <c r="H164" s="344"/>
      <c r="I164" s="344"/>
      <c r="J164" s="345"/>
      <c r="K164" s="343" t="str">
        <f t="shared" si="196"/>
        <v/>
      </c>
      <c r="L164" s="344"/>
      <c r="M164" s="344"/>
      <c r="N164" s="345"/>
      <c r="O164" s="343" t="str">
        <f t="shared" si="197"/>
        <v/>
      </c>
      <c r="P164" s="344"/>
      <c r="Q164" s="344"/>
      <c r="R164" s="345"/>
      <c r="S164" s="343" t="str">
        <f t="shared" si="198"/>
        <v/>
      </c>
      <c r="T164" s="344"/>
      <c r="U164" s="344"/>
      <c r="V164" s="345"/>
      <c r="W164" s="343" t="str">
        <f t="shared" si="199"/>
        <v/>
      </c>
      <c r="X164" s="344"/>
      <c r="Y164" s="344"/>
      <c r="Z164" s="345"/>
      <c r="AA164" s="343" t="str">
        <f t="shared" si="200"/>
        <v/>
      </c>
      <c r="AB164" s="344"/>
      <c r="AC164" s="344"/>
      <c r="AD164" s="345"/>
      <c r="AE164" s="346">
        <f t="shared" si="201"/>
        <v>0</v>
      </c>
      <c r="AF164" s="347">
        <f t="shared" si="141"/>
        <v>0</v>
      </c>
      <c r="AG164" s="348">
        <f t="shared" si="202"/>
        <v>0</v>
      </c>
      <c r="AH164" s="217" t="str">
        <f t="shared" si="203"/>
        <v/>
      </c>
      <c r="AI164" s="349">
        <f xml:space="preserve"> ( IF(ISNUMBER(G164), VLOOKUP(G164/$AH164,F!$A1:$B101,2,1)*G164*$H164*$I164,0)+IF(ISNUMBER(K164), VLOOKUP(K164/$AH164,F!$A1:$B101,2,1)*K164*$L164*$M164,0)+IF(ISNUMBER(O164), VLOOKUP(O164/$AH164,F!$A1:$B101,2,1)*O164*$P164*$Q164,0)+IF(ISNUMBER(S164), VLOOKUP(S164/$AH164,F!$A1:$B101,2,1)*S164*$T164*$U164,0)+IF(ISNUMBER(W164), VLOOKUP(W164/$AH164,F!$A1:$B101,2,1)*W164*$X164*$Y164,0)+IF(ISNUMBER(AA164), VLOOKUP(AA164/$AH164,F!$A1:$B101,2,1)*AA164*$AB164*$AC164,0))*IF(ISNUMBER(F164),F164,1)*IF(ISNUMBER(E164),E164,1)</f>
        <v>0</v>
      </c>
      <c r="AJ164" s="350">
        <f>H164*I164+L164*M164+P164*Q164+T164*U164+X164*Y164+AB164*AC164</f>
        <v>0</v>
      </c>
      <c r="AK164" s="351">
        <f>IFERROR(I164*INDEX(F!$P$21:$AB$33, MATCH(G164/$AH164, F!$O$21:$O$33,1), MATCH(E164, F!$P$20:$AB$20,1)), 0 ) +IFERROR( M164*INDEX(F!$P$21:$AB$33, MATCH(K164/$AH164, F!$O$21:$O$33,1), MATCH(E164, F!$P$20:$AB$20,1)),0) +  IFERROR( Q164*INDEX(F!$P$21:$AB$33, MATCH(O164/$AH164, F!$O$21:$O$33,1), MATCH(E164, F!$P$20:$AB$20,1)), 0) + IFERROR( U164*INDEX(F!$P$21:$AB$33, MATCH(S164/$AH164, F!$O$21:$O$33,1), MATCH(E164, F!$P$20:$AB$20,1)),0)  + IFERROR(Y164*INDEX(F!$P$21:$AB$33, MATCH(W164/$AH164, F!$O$21:$O$33,1), MATCH(E164, F!$P$20:$AB$20,1)),0)  + IFERROR( AC164*INDEX(F!$P$21:$AB$33, MATCH(AA164/$AH164, F!$O$21:$O$33,1), MATCH(E164, F!$P$20:$AB$20,1)),)</f>
        <v>0</v>
      </c>
      <c r="AL164" s="1031"/>
      <c r="AM164" s="10"/>
      <c r="AN164" s="10"/>
      <c r="AO164" s="10"/>
    </row>
    <row r="165" spans="1:41" hidden="1" x14ac:dyDescent="0.25">
      <c r="A165" s="1022"/>
      <c r="B165" s="252" t="str">
        <f t="shared" si="194"/>
        <v/>
      </c>
      <c r="C165" s="265" t="str">
        <f t="shared" si="194"/>
        <v/>
      </c>
      <c r="D165" s="234" t="str">
        <f t="shared" si="194"/>
        <v/>
      </c>
      <c r="E165" s="291" t="str">
        <f t="shared" si="194"/>
        <v/>
      </c>
      <c r="F165" s="372" t="str">
        <f t="shared" si="194"/>
        <v/>
      </c>
      <c r="G165" s="373" t="str">
        <f t="shared" si="195"/>
        <v/>
      </c>
      <c r="H165" s="374"/>
      <c r="I165" s="374"/>
      <c r="J165" s="375"/>
      <c r="K165" s="373" t="str">
        <f t="shared" si="196"/>
        <v/>
      </c>
      <c r="L165" s="374"/>
      <c r="M165" s="374"/>
      <c r="N165" s="375"/>
      <c r="O165" s="373" t="str">
        <f t="shared" si="197"/>
        <v/>
      </c>
      <c r="P165" s="374"/>
      <c r="Q165" s="374"/>
      <c r="R165" s="375"/>
      <c r="S165" s="373" t="str">
        <f t="shared" si="198"/>
        <v/>
      </c>
      <c r="T165" s="374"/>
      <c r="U165" s="374"/>
      <c r="V165" s="375"/>
      <c r="W165" s="373" t="str">
        <f t="shared" si="199"/>
        <v/>
      </c>
      <c r="X165" s="374"/>
      <c r="Y165" s="374"/>
      <c r="Z165" s="375"/>
      <c r="AA165" s="373" t="str">
        <f t="shared" si="200"/>
        <v/>
      </c>
      <c r="AB165" s="374"/>
      <c r="AC165" s="374"/>
      <c r="AD165" s="375"/>
      <c r="AE165" s="376">
        <f t="shared" si="201"/>
        <v>0</v>
      </c>
      <c r="AF165" s="377">
        <f t="shared" si="141"/>
        <v>0</v>
      </c>
      <c r="AG165" s="378">
        <f t="shared" si="202"/>
        <v>0</v>
      </c>
      <c r="AH165" s="217" t="str">
        <f t="shared" si="203"/>
        <v/>
      </c>
      <c r="AI165" s="379">
        <f xml:space="preserve"> ( IF(ISNUMBER(G165), VLOOKUP(G165/$AH165,F!$A1:$B101,2,1)*G165*$H165*$I165,0)+IF(ISNUMBER(K165), VLOOKUP(K165/$AH165,F!$A1:$B101,2,1)*K165*$L165*$M165,0)+IF(ISNUMBER(O165), VLOOKUP(O165/$AH165,F!$A1:$B101,2,1)*O165*$P165*$Q165,0)+IF(ISNUMBER(S165), VLOOKUP(S165/$AH165,F!$A1:$B101,2,1)*S165*$T165*$U165,0)+IF(ISNUMBER(W165), VLOOKUP(W165/$AH165,F!$A1:$B101,2,1)*W165*$X165*$Y165,0)+IF(ISNUMBER(AA165), VLOOKUP(AA165/$AH165,F!$A1:$B101,2,1)*AA165*$AB165*$AC165,0))*IF(ISNUMBER(F165),F165,1)*IF(ISNUMBER(E165),E165,1)</f>
        <v>0</v>
      </c>
      <c r="AJ165" s="380">
        <f t="shared" ref="AJ165:AJ168" si="205">H165*I165+L165*M165+P165*Q165+T165*U165+X165*Y165+AB165*AC165</f>
        <v>0</v>
      </c>
      <c r="AK165" s="381">
        <f>IFERROR(I165*INDEX(F!$P$21:$AB$33, MATCH(G165/$AH165, F!$O$21:$O$33,1), MATCH(E165, F!$P$20:$AB$20,1)), 0 ) +IFERROR( M165*INDEX(F!$P$21:$AB$33, MATCH(K165/$AH165, F!$O$21:$O$33,1), MATCH(E165, F!$P$20:$AB$20,1)),0) +  IFERROR( Q165*INDEX(F!$P$21:$AB$33, MATCH(O165/$AH165, F!$O$21:$O$33,1), MATCH(E165, F!$P$20:$AB$20,1)), 0) + IFERROR( U165*INDEX(F!$P$21:$AB$33, MATCH(S165/$AH165, F!$O$21:$O$33,1), MATCH(E165, F!$P$20:$AB$20,1)),0)  + IFERROR(Y165*INDEX(F!$P$21:$AB$33, MATCH(W165/$AH165, F!$O$21:$O$33,1), MATCH(E165, F!$P$20:$AB$20,1)),0)  + IFERROR( AC165*INDEX(F!$P$21:$AB$33, MATCH(AA165/$AH165, F!$O$21:$O$33,1), MATCH(E165, F!$P$20:$AB$20,1)),)</f>
        <v>0</v>
      </c>
      <c r="AL165" s="1031"/>
      <c r="AM165" s="10"/>
      <c r="AN165" s="10"/>
      <c r="AO165" s="10"/>
    </row>
    <row r="166" spans="1:41" hidden="1" x14ac:dyDescent="0.25">
      <c r="A166" s="1022"/>
      <c r="B166" s="249" t="str">
        <f t="shared" si="194"/>
        <v/>
      </c>
      <c r="C166" s="262" t="str">
        <f t="shared" si="194"/>
        <v/>
      </c>
      <c r="D166" s="230" t="str">
        <f t="shared" si="194"/>
        <v/>
      </c>
      <c r="E166" s="291" t="str">
        <f t="shared" si="194"/>
        <v/>
      </c>
      <c r="F166" s="342" t="str">
        <f t="shared" si="194"/>
        <v/>
      </c>
      <c r="G166" s="343" t="str">
        <f t="shared" si="195"/>
        <v/>
      </c>
      <c r="H166" s="344"/>
      <c r="I166" s="344"/>
      <c r="J166" s="345"/>
      <c r="K166" s="343" t="str">
        <f t="shared" si="196"/>
        <v/>
      </c>
      <c r="L166" s="344"/>
      <c r="M166" s="344"/>
      <c r="N166" s="345"/>
      <c r="O166" s="343" t="str">
        <f t="shared" si="197"/>
        <v/>
      </c>
      <c r="P166" s="344"/>
      <c r="Q166" s="344"/>
      <c r="R166" s="345"/>
      <c r="S166" s="343" t="str">
        <f t="shared" si="198"/>
        <v/>
      </c>
      <c r="T166" s="344"/>
      <c r="U166" s="344"/>
      <c r="V166" s="345"/>
      <c r="W166" s="343" t="str">
        <f t="shared" si="199"/>
        <v/>
      </c>
      <c r="X166" s="344"/>
      <c r="Y166" s="344"/>
      <c r="Z166" s="345"/>
      <c r="AA166" s="343" t="str">
        <f t="shared" si="200"/>
        <v/>
      </c>
      <c r="AB166" s="344"/>
      <c r="AC166" s="344"/>
      <c r="AD166" s="345"/>
      <c r="AE166" s="346">
        <f t="shared" si="201"/>
        <v>0</v>
      </c>
      <c r="AF166" s="347">
        <f t="shared" si="141"/>
        <v>0</v>
      </c>
      <c r="AG166" s="348">
        <f t="shared" si="202"/>
        <v>0</v>
      </c>
      <c r="AH166" s="217" t="str">
        <f t="shared" si="203"/>
        <v/>
      </c>
      <c r="AI166" s="349">
        <f xml:space="preserve"> ( IF(ISNUMBER(G166), VLOOKUP(G166/$AH166,F!$A1:$B101,2,1)*G166*$H166*$I166,0)+IF(ISNUMBER(K166), VLOOKUP(K166/$AH166,F!$A1:$B101,2,1)*K166*$L166*$M166,0)+IF(ISNUMBER(O166), VLOOKUP(O166/$AH166,F!$A1:$B101,2,1)*O166*$P166*$Q166,0)+IF(ISNUMBER(S166), VLOOKUP(S166/$AH166,F!$A1:$B101,2,1)*S166*$T166*$U166,0)+IF(ISNUMBER(W166), VLOOKUP(W166/$AH166,F!$A1:$B101,2,1)*W166*$X166*$Y166,0)+IF(ISNUMBER(AA166), VLOOKUP(AA166/$AH166,F!$A1:$B101,2,1)*AA166*$AB166*$AC166,0))*IF(ISNUMBER(F166),F166,1)*IF(ISNUMBER(E166),E166,1)</f>
        <v>0</v>
      </c>
      <c r="AJ166" s="350">
        <f t="shared" si="205"/>
        <v>0</v>
      </c>
      <c r="AK166" s="351">
        <f>IFERROR(I166*INDEX(F!$P$21:$AB$33, MATCH(G166/$AH166, F!$O$21:$O$33,1), MATCH(E166, F!$P$20:$AB$20,1)), 0 ) +IFERROR( M166*INDEX(F!$P$21:$AB$33, MATCH(K166/$AH166, F!$O$21:$O$33,1), MATCH(E166, F!$P$20:$AB$20,1)),0) +  IFERROR( Q166*INDEX(F!$P$21:$AB$33, MATCH(O166/$AH166, F!$O$21:$O$33,1), MATCH(E166, F!$P$20:$AB$20,1)), 0) + IFERROR( U166*INDEX(F!$P$21:$AB$33, MATCH(S166/$AH166, F!$O$21:$O$33,1), MATCH(E166, F!$P$20:$AB$20,1)),0)  + IFERROR(Y166*INDEX(F!$P$21:$AB$33, MATCH(W166/$AH166, F!$O$21:$O$33,1), MATCH(E166, F!$P$20:$AB$20,1)),0)  + IFERROR( AC166*INDEX(F!$P$21:$AB$33, MATCH(AA166/$AH166, F!$O$21:$O$33,1), MATCH(E166, F!$P$20:$AB$20,1)),)</f>
        <v>0</v>
      </c>
      <c r="AL166" s="1031"/>
      <c r="AM166" s="10"/>
      <c r="AN166" s="10"/>
      <c r="AO166" s="10"/>
    </row>
    <row r="167" spans="1:41" hidden="1" x14ac:dyDescent="0.25">
      <c r="A167" s="1022"/>
      <c r="B167" s="252" t="str">
        <f t="shared" si="194"/>
        <v/>
      </c>
      <c r="C167" s="265" t="str">
        <f t="shared" si="194"/>
        <v/>
      </c>
      <c r="D167" s="234" t="str">
        <f t="shared" si="194"/>
        <v/>
      </c>
      <c r="E167" s="291" t="str">
        <f t="shared" si="194"/>
        <v/>
      </c>
      <c r="F167" s="382" t="str">
        <f t="shared" si="194"/>
        <v/>
      </c>
      <c r="G167" s="373" t="str">
        <f t="shared" si="195"/>
        <v/>
      </c>
      <c r="H167" s="374"/>
      <c r="I167" s="374"/>
      <c r="J167" s="375"/>
      <c r="K167" s="373" t="str">
        <f t="shared" si="196"/>
        <v/>
      </c>
      <c r="L167" s="374"/>
      <c r="M167" s="374"/>
      <c r="N167" s="375"/>
      <c r="O167" s="373" t="str">
        <f t="shared" si="197"/>
        <v/>
      </c>
      <c r="P167" s="374"/>
      <c r="Q167" s="374"/>
      <c r="R167" s="375"/>
      <c r="S167" s="373" t="str">
        <f t="shared" si="198"/>
        <v/>
      </c>
      <c r="T167" s="374"/>
      <c r="U167" s="374"/>
      <c r="V167" s="375"/>
      <c r="W167" s="373" t="str">
        <f t="shared" si="199"/>
        <v/>
      </c>
      <c r="X167" s="374"/>
      <c r="Y167" s="374"/>
      <c r="Z167" s="375"/>
      <c r="AA167" s="373" t="str">
        <f t="shared" si="200"/>
        <v/>
      </c>
      <c r="AB167" s="374"/>
      <c r="AC167" s="374"/>
      <c r="AD167" s="375"/>
      <c r="AE167" s="376">
        <f t="shared" si="201"/>
        <v>0</v>
      </c>
      <c r="AF167" s="377">
        <f t="shared" si="141"/>
        <v>0</v>
      </c>
      <c r="AG167" s="378">
        <f t="shared" si="202"/>
        <v>0</v>
      </c>
      <c r="AH167" s="217" t="str">
        <f t="shared" si="203"/>
        <v/>
      </c>
      <c r="AI167" s="379">
        <f xml:space="preserve"> ( IF(ISNUMBER(G167), VLOOKUP(G167/$AH167,F!$A1:$B101,2,1)*G167*$H167*$I167,0)+IF(ISNUMBER(K167), VLOOKUP(K167/$AH167,F!$A1:$B101,2,1)*K167*$L167*$M167,0)+IF(ISNUMBER(O167), VLOOKUP(O167/$AH167,F!$A1:$B101,2,1)*O167*$P167*$Q167,0)+IF(ISNUMBER(S167), VLOOKUP(S167/$AH167,F!$A1:$B101,2,1)*S167*$T167*$U167,0)+IF(ISNUMBER(W167), VLOOKUP(W167/$AH167,F!$A1:$B101,2,1)*W167*$X167*$Y167,0)+IF(ISNUMBER(AA167), VLOOKUP(AA167/$AH167,F!$A1:$B101,2,1)*AA167*$AB167*$AC167,0))*IF(ISNUMBER(F167),F167,1)*IF(ISNUMBER(E167),E167,1)</f>
        <v>0</v>
      </c>
      <c r="AJ167" s="380">
        <f t="shared" si="205"/>
        <v>0</v>
      </c>
      <c r="AK167" s="381">
        <f>IFERROR(I167*INDEX(F!$P$21:$AB$33, MATCH(G167/$AH167, F!$O$21:$O$33,1), MATCH(E167, F!$P$20:$AB$20,1)), 0 ) +IFERROR( M167*INDEX(F!$P$21:$AB$33, MATCH(K167/$AH167, F!$O$21:$O$33,1), MATCH(E167, F!$P$20:$AB$20,1)),0) +  IFERROR( Q167*INDEX(F!$P$21:$AB$33, MATCH(O167/$AH167, F!$O$21:$O$33,1), MATCH(E167, F!$P$20:$AB$20,1)), 0) + IFERROR( U167*INDEX(F!$P$21:$AB$33, MATCH(S167/$AH167, F!$O$21:$O$33,1), MATCH(E167, F!$P$20:$AB$20,1)),0)  + IFERROR(Y167*INDEX(F!$P$21:$AB$33, MATCH(W167/$AH167, F!$O$21:$O$33,1), MATCH(E167, F!$P$20:$AB$20,1)),0)  + IFERROR( AC167*INDEX(F!$P$21:$AB$33, MATCH(AA167/$AH167, F!$O$21:$O$33,1), MATCH(E167, F!$P$20:$AB$20,1)),)</f>
        <v>0</v>
      </c>
      <c r="AL167" s="1031"/>
      <c r="AM167" s="10"/>
      <c r="AN167" s="10"/>
      <c r="AO167" s="10"/>
    </row>
    <row r="168" spans="1:41" hidden="1" x14ac:dyDescent="0.25">
      <c r="A168" s="1022"/>
      <c r="B168" s="249" t="str">
        <f t="shared" si="194"/>
        <v/>
      </c>
      <c r="C168" s="262" t="str">
        <f t="shared" si="194"/>
        <v/>
      </c>
      <c r="D168" s="235" t="str">
        <f t="shared" si="194"/>
        <v/>
      </c>
      <c r="E168" s="291" t="str">
        <f t="shared" si="194"/>
        <v/>
      </c>
      <c r="F168" s="383" t="str">
        <f t="shared" si="194"/>
        <v/>
      </c>
      <c r="G168" s="343" t="str">
        <f t="shared" si="195"/>
        <v/>
      </c>
      <c r="H168" s="344"/>
      <c r="I168" s="344"/>
      <c r="J168" s="345"/>
      <c r="K168" s="343" t="str">
        <f t="shared" si="196"/>
        <v/>
      </c>
      <c r="L168" s="344"/>
      <c r="M168" s="344"/>
      <c r="N168" s="345"/>
      <c r="O168" s="343" t="str">
        <f t="shared" si="197"/>
        <v/>
      </c>
      <c r="P168" s="344"/>
      <c r="Q168" s="344"/>
      <c r="R168" s="345"/>
      <c r="S168" s="343" t="str">
        <f t="shared" si="198"/>
        <v/>
      </c>
      <c r="T168" s="344"/>
      <c r="U168" s="344"/>
      <c r="V168" s="345"/>
      <c r="W168" s="343" t="str">
        <f t="shared" si="199"/>
        <v/>
      </c>
      <c r="X168" s="344"/>
      <c r="Y168" s="344"/>
      <c r="Z168" s="345"/>
      <c r="AA168" s="343" t="str">
        <f t="shared" si="200"/>
        <v/>
      </c>
      <c r="AB168" s="344"/>
      <c r="AC168" s="344"/>
      <c r="AD168" s="345"/>
      <c r="AE168" s="346">
        <f t="shared" si="201"/>
        <v>0</v>
      </c>
      <c r="AF168" s="347">
        <f t="shared" si="141"/>
        <v>0</v>
      </c>
      <c r="AG168" s="348">
        <f t="shared" si="202"/>
        <v>0</v>
      </c>
      <c r="AH168" s="217" t="str">
        <f t="shared" si="203"/>
        <v/>
      </c>
      <c r="AI168" s="349">
        <f xml:space="preserve"> ( IF(ISNUMBER(G168), VLOOKUP(G168/$AH168,F!$A1:$B101,2,1)*G168*$H168*$I168,0)+IF(ISNUMBER(K168), VLOOKUP(K168/$AH168,F!$A1:$B101,2,1)*K168*$L168*$M168,0)+IF(ISNUMBER(O168), VLOOKUP(O168/$AH168,F!$A1:$B101,2,1)*O168*$P168*$Q168,0)+IF(ISNUMBER(S168), VLOOKUP(S168/$AH168,F!$A1:$B101,2,1)*S168*$T168*$U168,0)+IF(ISNUMBER(W168), VLOOKUP(W168/$AH168,F!$A1:$B101,2,1)*W168*$X168*$Y168,0)+IF(ISNUMBER(AA168), VLOOKUP(AA168/$AH168,F!$A1:$B101,2,1)*AA168*$AB168*$AC168,0))*IF(ISNUMBER(F168),F168,1)*IF(ISNUMBER(E168),E168,1)</f>
        <v>0</v>
      </c>
      <c r="AJ168" s="350">
        <f t="shared" si="205"/>
        <v>0</v>
      </c>
      <c r="AK168" s="351">
        <f>IFERROR(I168*INDEX(F!$P$21:$AB$33, MATCH(G168/$AH168, F!$O$21:$O$33,1), MATCH(E168, F!$P$20:$AB$20,1)), 0 ) +IFERROR( M168*INDEX(F!$P$21:$AB$33, MATCH(K168/$AH168, F!$O$21:$O$33,1), MATCH(E168, F!$P$20:$AB$20,1)),0) +  IFERROR( Q168*INDEX(F!$P$21:$AB$33, MATCH(O168/$AH168, F!$O$21:$O$33,1), MATCH(E168, F!$P$20:$AB$20,1)), 0) + IFERROR( U168*INDEX(F!$P$21:$AB$33, MATCH(S168/$AH168, F!$O$21:$O$33,1), MATCH(E168, F!$P$20:$AB$20,1)),0)  + IFERROR(Y168*INDEX(F!$P$21:$AB$33, MATCH(W168/$AH168, F!$O$21:$O$33,1), MATCH(E168, F!$P$20:$AB$20,1)),0)  + IFERROR( AC168*INDEX(F!$P$21:$AB$33, MATCH(AA168/$AH168, F!$O$21:$O$33,1), MATCH(E168, F!$P$20:$AB$20,1)),)</f>
        <v>0</v>
      </c>
      <c r="AL168" s="1031"/>
      <c r="AM168" s="10"/>
      <c r="AN168" s="10"/>
      <c r="AO168" s="10"/>
    </row>
    <row r="169" spans="1:41" ht="15.75" hidden="1" thickBot="1" x14ac:dyDescent="0.3">
      <c r="A169" s="1023"/>
      <c r="B169" s="253"/>
      <c r="C169" s="266"/>
      <c r="D169" s="218"/>
      <c r="E169" s="352">
        <f>ROUND(IFERROR(SUMPRODUCT(AJ161:AJ168,E161:E168)/AJ169,0),3)</f>
        <v>0</v>
      </c>
      <c r="F169" s="384"/>
      <c r="G169" s="781"/>
      <c r="H169" s="386"/>
      <c r="I169" s="386"/>
      <c r="J169" s="387"/>
      <c r="K169" s="781"/>
      <c r="L169" s="386"/>
      <c r="M169" s="386"/>
      <c r="N169" s="387"/>
      <c r="O169" s="781"/>
      <c r="P169" s="386"/>
      <c r="Q169" s="386"/>
      <c r="R169" s="387"/>
      <c r="S169" s="781"/>
      <c r="T169" s="386"/>
      <c r="U169" s="386"/>
      <c r="V169" s="387"/>
      <c r="W169" s="781"/>
      <c r="X169" s="386"/>
      <c r="Y169" s="386"/>
      <c r="Z169" s="387"/>
      <c r="AA169" s="781"/>
      <c r="AB169" s="386"/>
      <c r="AC169" s="386"/>
      <c r="AD169" s="387"/>
      <c r="AE169" s="357">
        <f>SUM(AE161:AE168)</f>
        <v>0</v>
      </c>
      <c r="AF169" s="358">
        <f t="shared" si="141"/>
        <v>0</v>
      </c>
      <c r="AG169" s="391">
        <f>IFERROR(  SUMPRODUCT(AG161:AG168,AJ161:AJ168)/AJ169,0)</f>
        <v>0</v>
      </c>
      <c r="AH169" s="359"/>
      <c r="AI169" s="360">
        <f>SUM(AI161:AI168)</f>
        <v>0</v>
      </c>
      <c r="AJ169" s="360">
        <f>SUM(AJ161:AJ168)</f>
        <v>0</v>
      </c>
      <c r="AK169" s="361">
        <f>IF(SUM(AK161:AK168)=0,TIME(,0,),TIME(,SUM(AK161:AK168)+F!$V$37,))</f>
        <v>0</v>
      </c>
      <c r="AL169" s="1032"/>
      <c r="AM169" s="10"/>
      <c r="AN169" s="10"/>
      <c r="AO169" s="10"/>
    </row>
    <row r="170" spans="1:41" ht="18" thickBot="1" x14ac:dyDescent="0.3">
      <c r="A170" s="930">
        <f>A114</f>
        <v>7</v>
      </c>
      <c r="B170" s="433"/>
      <c r="C170" s="433"/>
      <c r="D170" s="433"/>
      <c r="E170" s="478">
        <f>IF(AJ170=0,0,(E180*AJ180 + E189*AJ189 + E198*AJ198 + E207*AJ207 + E216*AJ216 + E225*AJ225   ) /AJ170 )</f>
        <v>0.91293853427895977</v>
      </c>
      <c r="F170" s="1027" t="s">
        <v>74</v>
      </c>
      <c r="G170" s="1027"/>
      <c r="H170" s="1027"/>
      <c r="I170" s="1027"/>
      <c r="J170" s="1027"/>
      <c r="K170" s="1027"/>
      <c r="L170" s="1027"/>
      <c r="M170" s="1027"/>
      <c r="N170" s="1028">
        <f>N114+1</f>
        <v>4</v>
      </c>
      <c r="O170" s="1028"/>
      <c r="P170" s="1028"/>
      <c r="Q170" s="1028"/>
      <c r="R170" s="1028"/>
      <c r="S170" s="1028"/>
      <c r="T170" s="1028"/>
      <c r="U170" s="1028"/>
      <c r="V170" s="1028"/>
      <c r="W170" s="1028"/>
      <c r="X170" s="1028"/>
      <c r="Y170" s="1028"/>
      <c r="Z170" s="1028"/>
      <c r="AA170" s="1028"/>
      <c r="AB170" s="1028"/>
      <c r="AC170" s="1028"/>
      <c r="AD170" s="1028"/>
      <c r="AE170" s="268">
        <f>AE180+AE189+AE198+AE207+AE216+AE225</f>
        <v>25595.5</v>
      </c>
      <c r="AF170" s="389">
        <f>IFERROR(AE170/AJ170,0)</f>
        <v>60.509456264775416</v>
      </c>
      <c r="AG170" s="425">
        <f>IF(AJ170=0,0,(AG180*AJ180 + AG189*AJ189 + AG198*AJ198 + AG207*AJ207 + AG216*AJ216 + AG225*AJ225   ) /AJ170 )</f>
        <v>0.50713213694327808</v>
      </c>
      <c r="AH170" s="402">
        <f>AH114</f>
        <v>5.0000000000000001E-3</v>
      </c>
      <c r="AI170" s="268">
        <f>AI180+AI189+AI198+AI207+AI216+AI225</f>
        <v>16206.917000000001</v>
      </c>
      <c r="AJ170" s="268">
        <f>AJ180+AJ189+AJ198+AJ207+AJ216+AJ225</f>
        <v>423</v>
      </c>
      <c r="AK170" s="390">
        <f>AK180+AK189+AK198+AK207+AK216+AK225</f>
        <v>0.23541666666666666</v>
      </c>
      <c r="AL170" s="577"/>
      <c r="AM170" s="10"/>
      <c r="AN170" s="10"/>
      <c r="AO170" s="10"/>
    </row>
    <row r="171" spans="1:41" ht="15.75" customHeight="1" thickBot="1" x14ac:dyDescent="0.3">
      <c r="A171" s="395" t="s">
        <v>3</v>
      </c>
      <c r="B171" s="396" t="s">
        <v>10</v>
      </c>
      <c r="C171" s="396" t="s">
        <v>89</v>
      </c>
      <c r="D171" s="396" t="s">
        <v>11</v>
      </c>
      <c r="E171" s="396" t="s">
        <v>94</v>
      </c>
      <c r="F171" s="396" t="s">
        <v>60</v>
      </c>
      <c r="G171" s="396" t="s">
        <v>13</v>
      </c>
      <c r="H171" s="396" t="s">
        <v>14</v>
      </c>
      <c r="I171" s="396" t="s">
        <v>15</v>
      </c>
      <c r="J171" s="396" t="s">
        <v>4</v>
      </c>
      <c r="K171" s="396" t="s">
        <v>13</v>
      </c>
      <c r="L171" s="396" t="s">
        <v>14</v>
      </c>
      <c r="M171" s="396" t="s">
        <v>15</v>
      </c>
      <c r="N171" s="396" t="s">
        <v>4</v>
      </c>
      <c r="O171" s="396" t="s">
        <v>13</v>
      </c>
      <c r="P171" s="396" t="s">
        <v>14</v>
      </c>
      <c r="Q171" s="396" t="s">
        <v>15</v>
      </c>
      <c r="R171" s="396" t="s">
        <v>4</v>
      </c>
      <c r="S171" s="396" t="s">
        <v>13</v>
      </c>
      <c r="T171" s="396" t="s">
        <v>14</v>
      </c>
      <c r="U171" s="396" t="s">
        <v>15</v>
      </c>
      <c r="V171" s="396" t="s">
        <v>4</v>
      </c>
      <c r="W171" s="396" t="s">
        <v>13</v>
      </c>
      <c r="X171" s="396" t="s">
        <v>14</v>
      </c>
      <c r="Y171" s="396" t="s">
        <v>15</v>
      </c>
      <c r="Z171" s="396" t="s">
        <v>4</v>
      </c>
      <c r="AA171" s="396" t="s">
        <v>13</v>
      </c>
      <c r="AB171" s="396" t="s">
        <v>14</v>
      </c>
      <c r="AC171" s="396" t="s">
        <v>15</v>
      </c>
      <c r="AD171" s="397" t="s">
        <v>4</v>
      </c>
      <c r="AE171" s="396" t="s">
        <v>5</v>
      </c>
      <c r="AF171" s="396" t="s">
        <v>91</v>
      </c>
      <c r="AG171" s="396" t="s">
        <v>92</v>
      </c>
      <c r="AH171" s="398" t="s">
        <v>6</v>
      </c>
      <c r="AI171" s="399" t="s">
        <v>93</v>
      </c>
      <c r="AJ171" s="396" t="s">
        <v>7</v>
      </c>
      <c r="AK171" s="428" t="s">
        <v>17</v>
      </c>
      <c r="AL171" s="578" t="s">
        <v>637</v>
      </c>
      <c r="AM171" s="10"/>
      <c r="AN171" s="10"/>
      <c r="AO171" s="10"/>
    </row>
    <row r="172" spans="1:41" ht="14.25" customHeight="1" x14ac:dyDescent="0.25">
      <c r="A172" s="212">
        <f>A173</f>
        <v>43801</v>
      </c>
      <c r="B172" s="241" t="s">
        <v>815</v>
      </c>
      <c r="C172" s="254" t="str">
        <f t="shared" ref="B172:F179" si="206">IF(C116="","",C116)</f>
        <v>ПР</v>
      </c>
      <c r="D172" s="222" t="str">
        <f t="shared" si="206"/>
        <v>Присед</v>
      </c>
      <c r="E172" s="280">
        <f t="shared" si="206"/>
        <v>1.2</v>
      </c>
      <c r="F172" s="281" t="str">
        <f t="shared" si="206"/>
        <v/>
      </c>
      <c r="G172" s="282">
        <f t="shared" ref="G172:G179" si="207">IF(J172&lt;&gt;0, IFERROR(IF( $F172=2,  MROUND($AH172*J172,1),    IF( OR($F172="",$F172=1),   MROUND($AH172*J172,2.5),  MROUND($AH172*J172, 0.1))), "" ), "")</f>
        <v>72.5</v>
      </c>
      <c r="H172" s="283">
        <v>5</v>
      </c>
      <c r="I172" s="283">
        <v>5</v>
      </c>
      <c r="J172" s="284">
        <v>0.45</v>
      </c>
      <c r="K172" s="282" t="str">
        <f t="shared" ref="K172:K179" si="208">IF(N172&lt;&gt;0, IFERROR(IF( $F172=2,  MROUND($AH172*N172,1),    IF( OR($F172="",$F172=1),   MROUND($AH172*N172,2.5),  MROUND($AH172*N172, 0.1))), "" ), "")</f>
        <v/>
      </c>
      <c r="L172" s="283"/>
      <c r="M172" s="283"/>
      <c r="N172" s="284"/>
      <c r="O172" s="282" t="str">
        <f t="shared" ref="O172:O179" si="209">IF(R172&lt;&gt;0, IFERROR(IF( $F172=2,  MROUND($AH172*R172,1),    IF( OR($F172="",$F172=1),   MROUND($AH172*R172,2.5),  MROUND($AH172*R172, 0.1))), "" ), "")</f>
        <v/>
      </c>
      <c r="P172" s="283"/>
      <c r="Q172" s="283"/>
      <c r="R172" s="284"/>
      <c r="S172" s="282" t="str">
        <f t="shared" ref="S172:S179" si="210">IF(V172&lt;&gt;0, IFERROR(IF( $F172=2,  MROUND($AH172*V172,1),    IF( OR($F172="",$F172=1),   MROUND($AH172*V172,2.5),  MROUND($AH172*V172, 0.1))), "" ), "")</f>
        <v/>
      </c>
      <c r="T172" s="283"/>
      <c r="U172" s="283"/>
      <c r="V172" s="284"/>
      <c r="W172" s="282" t="str">
        <f t="shared" ref="W172:W179" si="211">IF(Z172&lt;&gt;0, IFERROR(IF( $F172=2,  MROUND($AH172*Z172,1),    IF( OR($F172="",$F172=1),   MROUND($AH172*Z172,2.5),  MROUND($AH172*Z172, 0.1))), "" ), "")</f>
        <v/>
      </c>
      <c r="X172" s="283"/>
      <c r="Y172" s="283"/>
      <c r="Z172" s="284"/>
      <c r="AA172" s="282" t="str">
        <f t="shared" ref="AA172:AA179" si="212">IF(AD172&lt;&gt;0, IFERROR(IF( $F172=2,  MROUND($AH172*AD172,1),    IF( OR($F172="",$F172=1),   MROUND($AH172*AD172,2.5),  MROUND($AH172*AD172, 0.1))), "" ), "")</f>
        <v/>
      </c>
      <c r="AB172" s="283"/>
      <c r="AC172" s="283"/>
      <c r="AD172" s="284"/>
      <c r="AE172" s="392">
        <f t="shared" ref="AE172:AE179" si="213">(IF(ISNUMBER(G172),G172,0)*H172*I172+IF(ISNUMBER(K172),K172,1)*L172*M172+IF(ISNUMBER(O172),O172,1)*P172*Q172+IF(ISNUMBER(S172),S172,1)*T172*U172+IF(ISNUMBER(W172),W172,1)*X172*Y172+IF(ISNUMBER(AA172),AA172,1)*AB172*AC172)*IF(ISNUMBER(F172),F172,1)</f>
        <v>1812.5</v>
      </c>
      <c r="AF172" s="393">
        <f t="shared" ref="AF172:AF225" si="214">IFERROR(AE172/AJ172,0)</f>
        <v>72.5</v>
      </c>
      <c r="AG172" s="394">
        <f t="shared" ref="AG172:AG179" si="215">IFERROR((AF172/(AH172*IF(ISNUMBER(F172),F172,1))),0)</f>
        <v>0.44639553156225747</v>
      </c>
      <c r="AH172" s="216">
        <f t="shared" ref="AH172:AH179" si="216">IF(ISNUMBER(AH116), AH116+(AH116*$AH$170),"")</f>
        <v>162.41202000000001</v>
      </c>
      <c r="AI172" s="303">
        <f xml:space="preserve"> ( IF(ISNUMBER(G172), VLOOKUP(G172/$AH172,F!$A1:$B101,2,1)*G172*$H172*$I172,0)+IF(ISNUMBER(K172), VLOOKUP(K172/$AH172,F!$A1:$B101,2,1)*K172*$L172*$M172,0)+IF(ISNUMBER(O172), VLOOKUP(O172/$AH172,F!$A1:$B101,2,1)*O172*$P172*$Q172,0)+IF(ISNUMBER(S172), VLOOKUP(S172/$AH172,F!$A1:$B101,2,1)*S172*$T172*$U172,0)+IF(ISNUMBER(W172), VLOOKUP(W172/$AH172,F!$A1:$B101,2,1)*W172*$X172*$Y172,0)+IF(ISNUMBER(AA172), VLOOKUP(AA172/$AH172,F!$A1:$B101,2,1)*AA172*$AB172*$AC172,0))*IF(ISNUMBER(F172),F172,1)*IF(ISNUMBER(E172),E172,1)</f>
        <v>870</v>
      </c>
      <c r="AJ172" s="289">
        <f t="shared" ref="AJ172:AJ174" si="217">H172*I172+L172*M172+P172*Q172+T172*U172+X172*Y172+AB172*AC172</f>
        <v>25</v>
      </c>
      <c r="AK172" s="290">
        <f>IFERROR(I172*INDEX(F!$P$21:$AB$33, MATCH(G172/$AH172, F!$O$21:$O$33,1), MATCH(E172, F!$P$20:$AB$20,1)), 0 ) +IFERROR( M172*INDEX(F!$P$21:$AB$33, MATCH(K172/$AH172, F!$O$21:$O$33,1), MATCH(E172, F!$P$20:$AB$20,1)),0) +  IFERROR( Q172*INDEX(F!$P$21:$AB$33, MATCH(O172/$AH172, F!$O$21:$O$33,1), MATCH(E172, F!$P$20:$AB$20,1)), 0) + IFERROR( U172*INDEX(F!$P$21:$AB$33, MATCH(S172/$AH172, F!$O$21:$O$33,1), MATCH(E172, F!$P$20:$AB$20,1)),0)  + IFERROR(Y172*INDEX(F!$P$21:$AB$33, MATCH(W172/$AH172, F!$O$21:$O$33,1), MATCH(E172, F!$P$20:$AB$20,1)),0)  + IFERROR( AC172*INDEX(F!$P$21:$AB$33, MATCH(AA172/$AH172, F!$O$21:$O$33,1), MATCH(E172, F!$P$20:$AB$20,1)),)</f>
        <v>15</v>
      </c>
      <c r="AL172" s="1033"/>
      <c r="AM172" s="10"/>
      <c r="AN172" s="10"/>
      <c r="AO172" s="10"/>
    </row>
    <row r="173" spans="1:41" ht="15.75" customHeight="1" x14ac:dyDescent="0.25">
      <c r="A173" s="1021">
        <f>A117+A114</f>
        <v>43801</v>
      </c>
      <c r="B173" s="242" t="str">
        <f t="shared" si="206"/>
        <v>Средняя</v>
      </c>
      <c r="C173" s="258" t="str">
        <f t="shared" si="206"/>
        <v>ЖМ</v>
      </c>
      <c r="D173" s="223" t="str">
        <f t="shared" si="206"/>
        <v>Жим лежа</v>
      </c>
      <c r="E173" s="291">
        <f t="shared" si="206"/>
        <v>1</v>
      </c>
      <c r="F173" s="292" t="str">
        <f t="shared" si="206"/>
        <v/>
      </c>
      <c r="G173" s="293">
        <f t="shared" si="207"/>
        <v>70</v>
      </c>
      <c r="H173" s="238">
        <v>6</v>
      </c>
      <c r="I173" s="238">
        <v>1</v>
      </c>
      <c r="J173" s="294">
        <v>0.5</v>
      </c>
      <c r="K173" s="293">
        <f t="shared" si="208"/>
        <v>85</v>
      </c>
      <c r="L173" s="238">
        <v>5</v>
      </c>
      <c r="M173" s="238">
        <v>4</v>
      </c>
      <c r="N173" s="294">
        <v>0.6</v>
      </c>
      <c r="O173" s="293" t="str">
        <f t="shared" si="209"/>
        <v/>
      </c>
      <c r="P173" s="238"/>
      <c r="Q173" s="238"/>
      <c r="R173" s="294"/>
      <c r="S173" s="293" t="str">
        <f t="shared" si="210"/>
        <v/>
      </c>
      <c r="T173" s="238"/>
      <c r="U173" s="238"/>
      <c r="V173" s="294"/>
      <c r="W173" s="293" t="str">
        <f t="shared" si="211"/>
        <v/>
      </c>
      <c r="X173" s="238"/>
      <c r="Y173" s="238"/>
      <c r="Z173" s="294"/>
      <c r="AA173" s="293" t="str">
        <f t="shared" si="212"/>
        <v/>
      </c>
      <c r="AB173" s="238"/>
      <c r="AC173" s="238"/>
      <c r="AD173" s="294"/>
      <c r="AE173" s="239">
        <f t="shared" si="213"/>
        <v>2120</v>
      </c>
      <c r="AF173" s="295">
        <f t="shared" si="214"/>
        <v>81.538461538461533</v>
      </c>
      <c r="AG173" s="296">
        <f t="shared" si="215"/>
        <v>0.57376795871890018</v>
      </c>
      <c r="AH173" s="217">
        <f t="shared" si="216"/>
        <v>142.11051749999999</v>
      </c>
      <c r="AI173" s="237">
        <f xml:space="preserve"> ( IF(ISNUMBER(G173), VLOOKUP(G173/$AH173,F!$A1:$B101,2,1)*G173*$H173*$I173,0)+IF(ISNUMBER(K173), VLOOKUP(K173/$AH173,F!$A1:$B101,2,1)*K173*$L173*$M173,0)+IF(ISNUMBER(O173), VLOOKUP(O173/$AH173,F!$A1:$B101,2,1)*O173*$P173*$Q173,0)+IF(ISNUMBER(S173), VLOOKUP(S173/$AH173,F!$A1:$B101,2,1)*S173*$T173*$U173,0)+IF(ISNUMBER(W173), VLOOKUP(W173/$AH173,F!$A1:$B101,2,1)*W173*$X173*$Y173,0)+IF(ISNUMBER(AA173), VLOOKUP(AA173/$AH173,F!$A1:$B101,2,1)*AA173*$AB173*$AC173,0))*IF(ISNUMBER(F173),F173,1)*IF(ISNUMBER(E173),E173,1)</f>
        <v>1357.6</v>
      </c>
      <c r="AJ173" s="297">
        <f t="shared" si="217"/>
        <v>26</v>
      </c>
      <c r="AK173" s="298">
        <f>IFERROR(I173*INDEX(F!$P$21:$AB$33, MATCH(G173/$AH173, F!$O$21:$O$33,1), MATCH(E173, F!$P$20:$AB$20,1)), 0 ) +IFERROR( M173*INDEX(F!$P$21:$AB$33, MATCH(K173/$AH173, F!$O$21:$O$33,1), MATCH(E173, F!$P$20:$AB$20,1)),0) +  IFERROR( Q173*INDEX(F!$P$21:$AB$33, MATCH(O173/$AH173, F!$O$21:$O$33,1), MATCH(E173, F!$P$20:$AB$20,1)), 0) + IFERROR( U173*INDEX(F!$P$21:$AB$33, MATCH(S173/$AH173, F!$O$21:$O$33,1), MATCH(E173, F!$P$20:$AB$20,1)),0)  + IFERROR(Y173*INDEX(F!$P$21:$AB$33, MATCH(W173/$AH173, F!$O$21:$O$33,1), MATCH(E173, F!$P$20:$AB$20,1)),0)  + IFERROR( AC173*INDEX(F!$P$21:$AB$33, MATCH(AA173/$AH173, F!$O$21:$O$33,1), MATCH(E173, F!$P$20:$AB$20,1)),)</f>
        <v>14</v>
      </c>
      <c r="AL173" s="1031"/>
      <c r="AM173" s="10"/>
      <c r="AN173" s="10"/>
      <c r="AO173" s="10"/>
    </row>
    <row r="174" spans="1:41" x14ac:dyDescent="0.25">
      <c r="A174" s="1022"/>
      <c r="B174" s="243" t="str">
        <f t="shared" si="206"/>
        <v>Легкая</v>
      </c>
      <c r="C174" s="256" t="str">
        <f t="shared" si="206"/>
        <v>ПР</v>
      </c>
      <c r="D174" s="224" t="str">
        <f t="shared" si="206"/>
        <v>Присед на груди</v>
      </c>
      <c r="E174" s="291">
        <f t="shared" si="206"/>
        <v>1.2</v>
      </c>
      <c r="F174" s="299" t="str">
        <f t="shared" si="206"/>
        <v/>
      </c>
      <c r="G174" s="300">
        <f t="shared" si="207"/>
        <v>55</v>
      </c>
      <c r="H174" s="301">
        <v>4</v>
      </c>
      <c r="I174" s="301">
        <v>4</v>
      </c>
      <c r="J174" s="302">
        <v>0.45</v>
      </c>
      <c r="K174" s="300" t="str">
        <f t="shared" si="208"/>
        <v/>
      </c>
      <c r="L174" s="301"/>
      <c r="M174" s="301"/>
      <c r="N174" s="302"/>
      <c r="O174" s="300" t="str">
        <f t="shared" si="209"/>
        <v/>
      </c>
      <c r="P174" s="301"/>
      <c r="Q174" s="301"/>
      <c r="R174" s="302"/>
      <c r="S174" s="300" t="str">
        <f t="shared" si="210"/>
        <v/>
      </c>
      <c r="T174" s="301"/>
      <c r="U174" s="301"/>
      <c r="V174" s="302"/>
      <c r="W174" s="300" t="str">
        <f t="shared" si="211"/>
        <v/>
      </c>
      <c r="X174" s="301"/>
      <c r="Y174" s="301"/>
      <c r="Z174" s="302"/>
      <c r="AA174" s="300" t="str">
        <f t="shared" si="212"/>
        <v/>
      </c>
      <c r="AB174" s="301"/>
      <c r="AC174" s="301"/>
      <c r="AD174" s="302"/>
      <c r="AE174" s="285">
        <f t="shared" si="213"/>
        <v>880</v>
      </c>
      <c r="AF174" s="286">
        <f t="shared" si="214"/>
        <v>55</v>
      </c>
      <c r="AG174" s="287">
        <f t="shared" si="215"/>
        <v>0.45152651468366284</v>
      </c>
      <c r="AH174" s="217">
        <f t="shared" si="216"/>
        <v>121.80901499999999</v>
      </c>
      <c r="AI174" s="303">
        <f xml:space="preserve"> ( IF(ISNUMBER(G174), VLOOKUP(G174/$AH174,F!$A1:$B101,2,1)*G174*$H174*$I174,0)+IF(ISNUMBER(K174), VLOOKUP(K174/$AH174,F!$A1:$B101,2,1)*K174*$L174*$M174,0)+IF(ISNUMBER(O174), VLOOKUP(O174/$AH174,F!$A1:$B101,2,1)*O174*$P174*$Q174,0)+IF(ISNUMBER(S174), VLOOKUP(S174/$AH174,F!$A1:$B101,2,1)*S174*$T174*$U174,0)+IF(ISNUMBER(W174), VLOOKUP(W174/$AH174,F!$A1:$B101,2,1)*W174*$X174*$Y174,0)+IF(ISNUMBER(AA174), VLOOKUP(AA174/$AH174,F!$A1:$B101,2,1)*AA174*$AB174*$AC174,0))*IF(ISNUMBER(F174),F174,1)*IF(ISNUMBER(E174),E174,1)</f>
        <v>443.51999999999992</v>
      </c>
      <c r="AJ174" s="304">
        <f t="shared" si="217"/>
        <v>16</v>
      </c>
      <c r="AK174" s="305">
        <f>IFERROR(I174*INDEX(F!$P$21:$AB$33, MATCH(G174/$AH174, F!$O$21:$O$33,1), MATCH(E174, F!$P$20:$AB$20,1)), 0 ) +IFERROR( M174*INDEX(F!$P$21:$AB$33, MATCH(K174/$AH174, F!$O$21:$O$33,1), MATCH(E174, F!$P$20:$AB$20,1)),0) +  IFERROR( Q174*INDEX(F!$P$21:$AB$33, MATCH(O174/$AH174, F!$O$21:$O$33,1), MATCH(E174, F!$P$20:$AB$20,1)), 0) + IFERROR( U174*INDEX(F!$P$21:$AB$33, MATCH(S174/$AH174, F!$O$21:$O$33,1), MATCH(E174, F!$P$20:$AB$20,1)),0)  + IFERROR(Y174*INDEX(F!$P$21:$AB$33, MATCH(W174/$AH174, F!$O$21:$O$33,1), MATCH(E174, F!$P$20:$AB$20,1)),0)  + IFERROR( AC174*INDEX(F!$P$21:$AB$33, MATCH(AA174/$AH174, F!$O$21:$O$33,1), MATCH(E174, F!$P$20:$AB$20,1)),)</f>
        <v>12</v>
      </c>
      <c r="AL174" s="1031"/>
      <c r="AM174" s="10"/>
      <c r="AN174" s="10"/>
      <c r="AO174" s="10"/>
    </row>
    <row r="175" spans="1:41" ht="15.75" customHeight="1" x14ac:dyDescent="0.25">
      <c r="A175" s="1022"/>
      <c r="B175" s="244" t="str">
        <f t="shared" si="206"/>
        <v>Легкая</v>
      </c>
      <c r="C175" s="255" t="str">
        <f t="shared" si="206"/>
        <v>ЖМ</v>
      </c>
      <c r="D175" s="223" t="str">
        <f t="shared" si="206"/>
        <v>Жим на наклонной</v>
      </c>
      <c r="E175" s="291">
        <f t="shared" si="206"/>
        <v>1</v>
      </c>
      <c r="F175" s="306" t="str">
        <f t="shared" si="206"/>
        <v/>
      </c>
      <c r="G175" s="293">
        <f t="shared" si="207"/>
        <v>50</v>
      </c>
      <c r="H175" s="238">
        <v>5</v>
      </c>
      <c r="I175" s="238">
        <v>5</v>
      </c>
      <c r="J175" s="294">
        <v>0.45</v>
      </c>
      <c r="K175" s="293" t="str">
        <f t="shared" si="208"/>
        <v/>
      </c>
      <c r="L175" s="238"/>
      <c r="M175" s="238"/>
      <c r="N175" s="294"/>
      <c r="O175" s="293" t="str">
        <f t="shared" si="209"/>
        <v/>
      </c>
      <c r="P175" s="238"/>
      <c r="Q175" s="238"/>
      <c r="R175" s="294"/>
      <c r="S175" s="293" t="str">
        <f t="shared" si="210"/>
        <v/>
      </c>
      <c r="T175" s="238"/>
      <c r="U175" s="238"/>
      <c r="V175" s="294"/>
      <c r="W175" s="293" t="str">
        <f t="shared" si="211"/>
        <v/>
      </c>
      <c r="X175" s="238"/>
      <c r="Y175" s="238"/>
      <c r="Z175" s="294"/>
      <c r="AA175" s="293" t="str">
        <f t="shared" si="212"/>
        <v/>
      </c>
      <c r="AB175" s="238"/>
      <c r="AC175" s="238"/>
      <c r="AD175" s="294"/>
      <c r="AE175" s="239">
        <f t="shared" si="213"/>
        <v>1250</v>
      </c>
      <c r="AF175" s="295">
        <f t="shared" si="214"/>
        <v>50</v>
      </c>
      <c r="AG175" s="296">
        <f t="shared" si="215"/>
        <v>0.43979855326330791</v>
      </c>
      <c r="AH175" s="217">
        <f t="shared" si="216"/>
        <v>113.68841399999999</v>
      </c>
      <c r="AI175" s="237">
        <f xml:space="preserve"> ( IF(ISNUMBER(G175), VLOOKUP(G175/$AH175,F!$A1:$B101,2,1)*G175*$H175*$I175,0)+IF(ISNUMBER(K175), VLOOKUP(K175/$AH175,F!$A1:$B101,2,1)*K175*$L175*$M175,0)+IF(ISNUMBER(O175), VLOOKUP(O175/$AH175,F!$A1:$B101,2,1)*O175*$P175*$Q175,0)+IF(ISNUMBER(S175), VLOOKUP(S175/$AH175,F!$A1:$B101,2,1)*S175*$T175*$U175,0)+IF(ISNUMBER(W175), VLOOKUP(W175/$AH175,F!$A1:$B101,2,1)*W175*$X175*$Y175,0)+IF(ISNUMBER(AA175), VLOOKUP(AA175/$AH175,F!$A1:$B101,2,1)*AA175*$AB175*$AC175,0))*IF(ISNUMBER(F175),F175,1)*IF(ISNUMBER(E175),E175,1)</f>
        <v>475</v>
      </c>
      <c r="AJ175" s="297">
        <f>H175*I175+L175*M175+P175*Q175+T175*U175+X175*Y175+AB175*AC175</f>
        <v>25</v>
      </c>
      <c r="AK175" s="298">
        <f>IFERROR(I175*INDEX(F!$P$21:$AB$33, MATCH(G175/$AH175, F!$O$21:$O$33,1), MATCH(E175, F!$P$20:$AB$20,1)), 0 ) +IFERROR( M175*INDEX(F!$P$21:$AB$33, MATCH(K175/$AH175, F!$O$21:$O$33,1), MATCH(E175, F!$P$20:$AB$20,1)),0) +  IFERROR( Q175*INDEX(F!$P$21:$AB$33, MATCH(O175/$AH175, F!$O$21:$O$33,1), MATCH(E175, F!$P$20:$AB$20,1)), 0) + IFERROR( U175*INDEX(F!$P$21:$AB$33, MATCH(S175/$AH175, F!$O$21:$O$33,1), MATCH(E175, F!$P$20:$AB$20,1)),0)  + IFERROR(Y175*INDEX(F!$P$21:$AB$33, MATCH(W175/$AH175, F!$O$21:$O$33,1), MATCH(E175, F!$P$20:$AB$20,1)),0)  + IFERROR( AC175*INDEX(F!$P$21:$AB$33, MATCH(AA175/$AH175, F!$O$21:$O$33,1), MATCH(E175, F!$P$20:$AB$20,1)),)</f>
        <v>10</v>
      </c>
      <c r="AL175" s="1031"/>
      <c r="AM175" s="10"/>
      <c r="AN175" s="10"/>
      <c r="AO175" s="10"/>
    </row>
    <row r="176" spans="1:41" x14ac:dyDescent="0.25">
      <c r="A176" s="1022"/>
      <c r="B176" s="245" t="str">
        <f t="shared" si="206"/>
        <v>Средняя</v>
      </c>
      <c r="C176" s="257" t="str">
        <f t="shared" si="206"/>
        <v>ОФП</v>
      </c>
      <c r="D176" s="224" t="str">
        <f t="shared" si="206"/>
        <v>Бицепс стоя</v>
      </c>
      <c r="E176" s="291">
        <f t="shared" si="206"/>
        <v>0.5</v>
      </c>
      <c r="F176" s="307" t="str">
        <f t="shared" si="206"/>
        <v/>
      </c>
      <c r="G176" s="300">
        <f t="shared" si="207"/>
        <v>35</v>
      </c>
      <c r="H176" s="301">
        <v>4</v>
      </c>
      <c r="I176" s="301">
        <v>4</v>
      </c>
      <c r="J176" s="302">
        <v>0.7</v>
      </c>
      <c r="K176" s="300" t="str">
        <f t="shared" si="208"/>
        <v/>
      </c>
      <c r="L176" s="301"/>
      <c r="M176" s="301"/>
      <c r="N176" s="302"/>
      <c r="O176" s="300" t="str">
        <f t="shared" si="209"/>
        <v/>
      </c>
      <c r="P176" s="301"/>
      <c r="Q176" s="301"/>
      <c r="R176" s="302"/>
      <c r="S176" s="300" t="str">
        <f t="shared" si="210"/>
        <v/>
      </c>
      <c r="T176" s="301"/>
      <c r="U176" s="301"/>
      <c r="V176" s="302"/>
      <c r="W176" s="300" t="str">
        <f t="shared" si="211"/>
        <v/>
      </c>
      <c r="X176" s="301"/>
      <c r="Y176" s="301"/>
      <c r="Z176" s="302"/>
      <c r="AA176" s="300" t="str">
        <f t="shared" si="212"/>
        <v/>
      </c>
      <c r="AB176" s="301"/>
      <c r="AC176" s="301"/>
      <c r="AD176" s="302"/>
      <c r="AE176" s="285">
        <f t="shared" si="213"/>
        <v>560</v>
      </c>
      <c r="AF176" s="286">
        <f t="shared" si="214"/>
        <v>35</v>
      </c>
      <c r="AG176" s="287">
        <f t="shared" si="215"/>
        <v>0.7036776852212927</v>
      </c>
      <c r="AH176" s="217">
        <f t="shared" si="216"/>
        <v>49.738681124999999</v>
      </c>
      <c r="AI176" s="303">
        <f xml:space="preserve"> ( IF(ISNUMBER(G176), VLOOKUP(G176/$AH176,F!$A1:$B101,2,1)*G176*$H176*$I176,0)+IF(ISNUMBER(K176), VLOOKUP(K176/$AH176,F!$A1:$B101,2,1)*K176*$L176*$M176,0)+IF(ISNUMBER(O176), VLOOKUP(O176/$AH176,F!$A1:$B101,2,1)*O176*$P176*$Q176,0)+IF(ISNUMBER(S176), VLOOKUP(S176/$AH176,F!$A1:$B101,2,1)*S176*$T176*$U176,0)+IF(ISNUMBER(W176), VLOOKUP(W176/$AH176,F!$A1:$B101,2,1)*W176*$X176*$Y176,0)+IF(ISNUMBER(AA176), VLOOKUP(AA176/$AH176,F!$A1:$B101,2,1)*AA176*$AB176*$AC176,0))*IF(ISNUMBER(F176),F176,1)*IF(ISNUMBER(E176),E176,1)</f>
        <v>252</v>
      </c>
      <c r="AJ176" s="304">
        <f t="shared" ref="AJ176:AJ179" si="218">H176*I176+L176*M176+P176*Q176+T176*U176+X176*Y176+AB176*AC176</f>
        <v>16</v>
      </c>
      <c r="AK176" s="305">
        <f>IFERROR(I176*INDEX(F!$P$21:$AB$33, MATCH(G176/$AH176, F!$O$21:$O$33,1), MATCH(E176, F!$P$20:$AB$20,1)), 0 ) +IFERROR( M176*INDEX(F!$P$21:$AB$33, MATCH(K176/$AH176, F!$O$21:$O$33,1), MATCH(E176, F!$P$20:$AB$20,1)),0) +  IFERROR( Q176*INDEX(F!$P$21:$AB$33, MATCH(O176/$AH176, F!$O$21:$O$33,1), MATCH(E176, F!$P$20:$AB$20,1)), 0) + IFERROR( U176*INDEX(F!$P$21:$AB$33, MATCH(S176/$AH176, F!$O$21:$O$33,1), MATCH(E176, F!$P$20:$AB$20,1)),0)  + IFERROR(Y176*INDEX(F!$P$21:$AB$33, MATCH(W176/$AH176, F!$O$21:$O$33,1), MATCH(E176, F!$P$20:$AB$20,1)),0)  + IFERROR( AC176*INDEX(F!$P$21:$AB$33, MATCH(AA176/$AH176, F!$O$21:$O$33,1), MATCH(E176, F!$P$20:$AB$20,1)),)</f>
        <v>10</v>
      </c>
      <c r="AL176" s="1031"/>
      <c r="AM176" s="10"/>
      <c r="AN176" s="10"/>
      <c r="AO176" s="10"/>
    </row>
    <row r="177" spans="1:41" hidden="1" x14ac:dyDescent="0.25">
      <c r="A177" s="1022"/>
      <c r="B177" s="242" t="str">
        <f t="shared" si="206"/>
        <v/>
      </c>
      <c r="C177" s="258" t="str">
        <f t="shared" si="206"/>
        <v/>
      </c>
      <c r="D177" s="225" t="str">
        <f t="shared" si="206"/>
        <v/>
      </c>
      <c r="E177" s="291" t="str">
        <f t="shared" si="206"/>
        <v/>
      </c>
      <c r="F177" s="308" t="str">
        <f t="shared" si="206"/>
        <v/>
      </c>
      <c r="G177" s="293" t="str">
        <f t="shared" si="207"/>
        <v/>
      </c>
      <c r="H177" s="238"/>
      <c r="I177" s="238"/>
      <c r="J177" s="294"/>
      <c r="K177" s="293" t="str">
        <f t="shared" si="208"/>
        <v/>
      </c>
      <c r="L177" s="238"/>
      <c r="M177" s="238"/>
      <c r="N177" s="294"/>
      <c r="O177" s="293" t="str">
        <f t="shared" si="209"/>
        <v/>
      </c>
      <c r="P177" s="238"/>
      <c r="Q177" s="238"/>
      <c r="R177" s="294"/>
      <c r="S177" s="293" t="str">
        <f t="shared" si="210"/>
        <v/>
      </c>
      <c r="T177" s="238"/>
      <c r="U177" s="238"/>
      <c r="V177" s="294"/>
      <c r="W177" s="293" t="str">
        <f t="shared" si="211"/>
        <v/>
      </c>
      <c r="X177" s="238"/>
      <c r="Y177" s="238"/>
      <c r="Z177" s="294"/>
      <c r="AA177" s="293" t="str">
        <f t="shared" si="212"/>
        <v/>
      </c>
      <c r="AB177" s="238"/>
      <c r="AC177" s="238"/>
      <c r="AD177" s="294"/>
      <c r="AE177" s="239">
        <f t="shared" si="213"/>
        <v>0</v>
      </c>
      <c r="AF177" s="295">
        <f t="shared" si="214"/>
        <v>0</v>
      </c>
      <c r="AG177" s="296">
        <f t="shared" si="215"/>
        <v>0</v>
      </c>
      <c r="AH177" s="217" t="str">
        <f t="shared" si="216"/>
        <v/>
      </c>
      <c r="AI177" s="237">
        <f xml:space="preserve"> ( IF(ISNUMBER(G177), VLOOKUP(G177/$AH177,F!$A1:$B101,2,1)*G177*$H177*$I177,0)+IF(ISNUMBER(K177), VLOOKUP(K177/$AH177,F!$A1:$B101,2,1)*K177*$L177*$M177,0)+IF(ISNUMBER(O177), VLOOKUP(O177/$AH177,F!$A1:$B101,2,1)*O177*$P177*$Q177,0)+IF(ISNUMBER(S177), VLOOKUP(S177/$AH177,F!$A1:$B101,2,1)*S177*$T177*$U177,0)+IF(ISNUMBER(W177), VLOOKUP(W177/$AH177,F!$A1:$B101,2,1)*W177*$X177*$Y177,0)+IF(ISNUMBER(AA177), VLOOKUP(AA177/$AH177,F!$A1:$B101,2,1)*AA177*$AB177*$AC177,0))*IF(ISNUMBER(F177),F177,1)*IF(ISNUMBER(E177),E177,1)</f>
        <v>0</v>
      </c>
      <c r="AJ177" s="309">
        <f t="shared" si="218"/>
        <v>0</v>
      </c>
      <c r="AK177" s="298">
        <f>IFERROR(I177*INDEX(F!$P$21:$AB$33, MATCH(G177/$AH177, F!$O$21:$O$33,1), MATCH(E177, F!$P$20:$AB$20,1)), 0 ) +IFERROR( M177*INDEX(F!$P$21:$AB$33, MATCH(K177/$AH177, F!$O$21:$O$33,1), MATCH(E177, F!$P$20:$AB$20,1)),0) +  IFERROR( Q177*INDEX(F!$P$21:$AB$33, MATCH(O177/$AH177, F!$O$21:$O$33,1), MATCH(E177, F!$P$20:$AB$20,1)), 0) + IFERROR( U177*INDEX(F!$P$21:$AB$33, MATCH(S177/$AH177, F!$O$21:$O$33,1), MATCH(E177, F!$P$20:$AB$20,1)),0)  + IFERROR(Y177*INDEX(F!$P$21:$AB$33, MATCH(W177/$AH177, F!$O$21:$O$33,1), MATCH(E177, F!$P$20:$AB$20,1)),0)  + IFERROR( AC177*INDEX(F!$P$21:$AB$33, MATCH(AA177/$AH177, F!$O$21:$O$33,1), MATCH(E177, F!$P$20:$AB$20,1)),)</f>
        <v>0</v>
      </c>
      <c r="AL177" s="1031"/>
      <c r="AM177" s="10"/>
      <c r="AN177" s="10"/>
      <c r="AO177" s="10"/>
    </row>
    <row r="178" spans="1:41" ht="15" hidden="1" customHeight="1" x14ac:dyDescent="0.25">
      <c r="A178" s="1022"/>
      <c r="B178" s="243" t="str">
        <f t="shared" si="206"/>
        <v/>
      </c>
      <c r="C178" s="256" t="str">
        <f t="shared" si="206"/>
        <v/>
      </c>
      <c r="D178" s="214" t="str">
        <f t="shared" si="206"/>
        <v/>
      </c>
      <c r="E178" s="291" t="str">
        <f t="shared" si="206"/>
        <v/>
      </c>
      <c r="F178" s="307" t="str">
        <f t="shared" si="206"/>
        <v/>
      </c>
      <c r="G178" s="300" t="str">
        <f t="shared" si="207"/>
        <v/>
      </c>
      <c r="H178" s="301"/>
      <c r="I178" s="301"/>
      <c r="J178" s="302"/>
      <c r="K178" s="300" t="str">
        <f t="shared" si="208"/>
        <v/>
      </c>
      <c r="L178" s="301"/>
      <c r="M178" s="301"/>
      <c r="N178" s="302"/>
      <c r="O178" s="300" t="str">
        <f t="shared" si="209"/>
        <v/>
      </c>
      <c r="P178" s="301"/>
      <c r="Q178" s="301"/>
      <c r="R178" s="302"/>
      <c r="S178" s="300" t="str">
        <f t="shared" si="210"/>
        <v/>
      </c>
      <c r="T178" s="301"/>
      <c r="U178" s="301"/>
      <c r="V178" s="302"/>
      <c r="W178" s="300" t="str">
        <f t="shared" si="211"/>
        <v/>
      </c>
      <c r="X178" s="301"/>
      <c r="Y178" s="301"/>
      <c r="Z178" s="302"/>
      <c r="AA178" s="300" t="str">
        <f t="shared" si="212"/>
        <v/>
      </c>
      <c r="AB178" s="301"/>
      <c r="AC178" s="301"/>
      <c r="AD178" s="302"/>
      <c r="AE178" s="285">
        <f t="shared" si="213"/>
        <v>0</v>
      </c>
      <c r="AF178" s="286">
        <f t="shared" si="214"/>
        <v>0</v>
      </c>
      <c r="AG178" s="287">
        <f t="shared" si="215"/>
        <v>0</v>
      </c>
      <c r="AH178" s="217" t="str">
        <f t="shared" si="216"/>
        <v/>
      </c>
      <c r="AI178" s="310">
        <f xml:space="preserve"> ( IF(ISNUMBER(G178), VLOOKUP(G178/$AH178,F!$A1:$B101,2,1)*G178*$H178*$I178,0)+IF(ISNUMBER(K178), VLOOKUP(K178/$AH178,F!$A1:$B101,2,1)*K178*$L178*$M178,0)+IF(ISNUMBER(O178), VLOOKUP(O178/$AH178,F!$A1:$B101,2,1)*O178*$P178*$Q178,0)+IF(ISNUMBER(S178), VLOOKUP(S178/$AH178,F!$A1:$B101,2,1)*S178*$T178*$U178,0)+IF(ISNUMBER(W178), VLOOKUP(W178/$AH178,F!$A1:$B101,2,1)*W178*$X178*$Y178,0)+IF(ISNUMBER(AA178), VLOOKUP(AA178/$AH178,F!$A1:$B101,2,1)*AA178*$AB178*$AC178,0))*IF(ISNUMBER(F178),F178,1)*IF(ISNUMBER(E178),E178,1)</f>
        <v>0</v>
      </c>
      <c r="AJ178" s="311">
        <f t="shared" si="218"/>
        <v>0</v>
      </c>
      <c r="AK178" s="312">
        <f>IFERROR(I178*INDEX(F!$P$21:$AB$33, MATCH(G178/$AH178, F!$O$21:$O$33,1), MATCH(E178, F!$P$20:$AB$20,1)), 0 ) +IFERROR( M178*INDEX(F!$P$21:$AB$33, MATCH(K178/$AH178, F!$O$21:$O$33,1), MATCH(E178, F!$P$20:$AB$20,1)),0) +  IFERROR( Q178*INDEX(F!$P$21:$AB$33, MATCH(O178/$AH178, F!$O$21:$O$33,1), MATCH(E178, F!$P$20:$AB$20,1)), 0) + IFERROR( U178*INDEX(F!$P$21:$AB$33, MATCH(S178/$AH178, F!$O$21:$O$33,1), MATCH(E178, F!$P$20:$AB$20,1)),0)  + IFERROR(Y178*INDEX(F!$P$21:$AB$33, MATCH(W178/$AH178, F!$O$21:$O$33,1), MATCH(E178, F!$P$20:$AB$20,1)),0)  + IFERROR( AC178*INDEX(F!$P$21:$AB$33, MATCH(AA178/$AH178, F!$O$21:$O$33,1), MATCH(E178, F!$P$20:$AB$20,1)),)</f>
        <v>0</v>
      </c>
      <c r="AL178" s="1031"/>
      <c r="AM178" s="10"/>
      <c r="AN178" s="10"/>
      <c r="AO178" s="10"/>
    </row>
    <row r="179" spans="1:41" ht="15" hidden="1" customHeight="1" x14ac:dyDescent="0.25">
      <c r="A179" s="1022"/>
      <c r="B179" s="242" t="str">
        <f t="shared" si="206"/>
        <v/>
      </c>
      <c r="C179" s="258" t="str">
        <f t="shared" si="206"/>
        <v/>
      </c>
      <c r="D179" s="226" t="str">
        <f t="shared" si="206"/>
        <v/>
      </c>
      <c r="E179" s="291" t="str">
        <f t="shared" si="206"/>
        <v/>
      </c>
      <c r="F179" s="313" t="str">
        <f t="shared" si="206"/>
        <v/>
      </c>
      <c r="G179" s="293" t="str">
        <f t="shared" si="207"/>
        <v/>
      </c>
      <c r="H179" s="238"/>
      <c r="I179" s="238"/>
      <c r="J179" s="294"/>
      <c r="K179" s="293" t="str">
        <f t="shared" si="208"/>
        <v/>
      </c>
      <c r="L179" s="238"/>
      <c r="M179" s="238"/>
      <c r="N179" s="294"/>
      <c r="O179" s="293" t="str">
        <f t="shared" si="209"/>
        <v/>
      </c>
      <c r="P179" s="238"/>
      <c r="Q179" s="238"/>
      <c r="R179" s="294"/>
      <c r="S179" s="293" t="str">
        <f t="shared" si="210"/>
        <v/>
      </c>
      <c r="T179" s="238"/>
      <c r="U179" s="238"/>
      <c r="V179" s="294"/>
      <c r="W179" s="293" t="str">
        <f t="shared" si="211"/>
        <v/>
      </c>
      <c r="X179" s="238"/>
      <c r="Y179" s="238"/>
      <c r="Z179" s="294"/>
      <c r="AA179" s="293" t="str">
        <f t="shared" si="212"/>
        <v/>
      </c>
      <c r="AB179" s="238"/>
      <c r="AC179" s="238"/>
      <c r="AD179" s="294"/>
      <c r="AE179" s="239">
        <f t="shared" si="213"/>
        <v>0</v>
      </c>
      <c r="AF179" s="314">
        <f t="shared" si="214"/>
        <v>0</v>
      </c>
      <c r="AG179" s="315">
        <f t="shared" si="215"/>
        <v>0</v>
      </c>
      <c r="AH179" s="217" t="str">
        <f t="shared" si="216"/>
        <v/>
      </c>
      <c r="AI179" s="316">
        <f xml:space="preserve"> ( IF(ISNUMBER(G179), VLOOKUP(G179/$AH179,F!$A1:$B101,2,1)*G179*$H179*$I179,0)+IF(ISNUMBER(K179), VLOOKUP(K179/$AH179,F!$A1:$B101,2,1)*K179*$L179*$M179,0)+IF(ISNUMBER(O179), VLOOKUP(O179/$AH179,F!$A1:$B101,2,1)*O179*$P179*$Q179,0)+IF(ISNUMBER(S179), VLOOKUP(S179/$AH179,F!$A1:$B101,2,1)*S179*$T179*$U179,0)+IF(ISNUMBER(W179), VLOOKUP(W179/$AH179,F!$A1:$B101,2,1)*W179*$X179*$Y179,0)+IF(ISNUMBER(AA179), VLOOKUP(AA179/$AH179,F!$A1:$B101,2,1)*AA179*$AB179*$AC179,0))*IF(ISNUMBER(F179),F179,1)*IF(ISNUMBER(E179),E179,1)</f>
        <v>0</v>
      </c>
      <c r="AJ179" s="317">
        <f t="shared" si="218"/>
        <v>0</v>
      </c>
      <c r="AK179" s="318">
        <f>IFERROR(I179*INDEX(F!$P$21:$AB$33, MATCH(G179/$AH179, F!$O$21:$O$33,1), MATCH(E179, F!$P$20:$AB$20,1)), 0 ) +IFERROR( M179*INDEX(F!$P$21:$AB$33, MATCH(K179/$AH179, F!$O$21:$O$33,1), MATCH(E179, F!$P$20:$AB$20,1)),0) +  IFERROR( Q179*INDEX(F!$P$21:$AB$33, MATCH(O179/$AH179, F!$O$21:$O$33,1), MATCH(E179, F!$P$20:$AB$20,1)), 0) + IFERROR( U179*INDEX(F!$P$21:$AB$33, MATCH(S179/$AH179, F!$O$21:$O$33,1), MATCH(E179, F!$P$20:$AB$20,1)),0)  + IFERROR(Y179*INDEX(F!$P$21:$AB$33, MATCH(W179/$AH179, F!$O$21:$O$33,1), MATCH(E179, F!$P$20:$AB$20,1)),0)  + IFERROR( AC179*INDEX(F!$P$21:$AB$33, MATCH(AA179/$AH179, F!$O$21:$O$33,1), MATCH(E179, F!$P$20:$AB$20,1)),)</f>
        <v>0</v>
      </c>
      <c r="AL179" s="1031"/>
      <c r="AM179" s="10"/>
      <c r="AN179" s="10"/>
      <c r="AO179" s="10"/>
    </row>
    <row r="180" spans="1:41" ht="15.75" thickBot="1" x14ac:dyDescent="0.3">
      <c r="A180" s="1023"/>
      <c r="B180" s="246"/>
      <c r="C180" s="259"/>
      <c r="D180" s="227"/>
      <c r="E180" s="352">
        <f>ROUND(IFERROR(SUMPRODUCT(AJ172:AJ179,E172:E179)/AJ180,0),3)</f>
        <v>1.002</v>
      </c>
      <c r="F180" s="388"/>
      <c r="G180" s="319"/>
      <c r="H180" s="320"/>
      <c r="I180" s="320"/>
      <c r="J180" s="321"/>
      <c r="K180" s="319"/>
      <c r="L180" s="320"/>
      <c r="M180" s="320"/>
      <c r="N180" s="321"/>
      <c r="O180" s="319"/>
      <c r="P180" s="320"/>
      <c r="Q180" s="320"/>
      <c r="R180" s="321"/>
      <c r="S180" s="319"/>
      <c r="T180" s="320"/>
      <c r="U180" s="320"/>
      <c r="V180" s="321"/>
      <c r="W180" s="319"/>
      <c r="X180" s="320"/>
      <c r="Y180" s="320"/>
      <c r="Z180" s="321"/>
      <c r="AA180" s="319"/>
      <c r="AB180" s="320"/>
      <c r="AC180" s="320"/>
      <c r="AD180" s="321"/>
      <c r="AE180" s="357">
        <f>SUM(AE172:AE179)</f>
        <v>6622.5</v>
      </c>
      <c r="AF180" s="358">
        <f t="shared" si="214"/>
        <v>61.319444444444443</v>
      </c>
      <c r="AG180" s="391">
        <f>IFERROR(  SUMPRODUCT(AG172:AG179,AJ172:AJ179)/AJ180,0)</f>
        <v>0.51440820597972059</v>
      </c>
      <c r="AH180" s="359"/>
      <c r="AI180" s="360">
        <f>SUM(AI172:AI179)</f>
        <v>3398.12</v>
      </c>
      <c r="AJ180" s="360">
        <f>SUM(AJ172:AJ179)</f>
        <v>108</v>
      </c>
      <c r="AK180" s="361">
        <f>IF(SUM(AK172:AK179)=0,TIME(,0,),TIME(,SUM(AK172:AK179)+F!$V$37,))</f>
        <v>6.3194444444444442E-2</v>
      </c>
      <c r="AL180" s="1032"/>
      <c r="AM180" s="10"/>
      <c r="AN180" s="10"/>
      <c r="AO180" s="10"/>
    </row>
    <row r="181" spans="1:41" x14ac:dyDescent="0.25">
      <c r="A181" s="213">
        <f>A182</f>
        <v>43802</v>
      </c>
      <c r="B181" s="247" t="s">
        <v>816</v>
      </c>
      <c r="C181" s="260" t="str">
        <f t="shared" ref="B181:F188" si="219">IF(C125="","",C125)</f>
        <v>ТГ</v>
      </c>
      <c r="D181" s="228" t="str">
        <f t="shared" si="219"/>
        <v>Становая тяга</v>
      </c>
      <c r="E181" s="280">
        <f t="shared" si="219"/>
        <v>1.4</v>
      </c>
      <c r="F181" s="322" t="str">
        <f t="shared" si="219"/>
        <v/>
      </c>
      <c r="G181" s="323">
        <f t="shared" ref="G181:G188" si="220">IF(J181&lt;&gt;0, IFERROR(IF( $F181=2,  MROUND($AH181*J181,1),    IF( OR($F181="",$F181=1),   MROUND($AH181*J181,2.5),  MROUND($AH181*J181, 0.1))), "" ), "")</f>
        <v>97.5</v>
      </c>
      <c r="H181" s="324">
        <v>6</v>
      </c>
      <c r="I181" s="324">
        <v>1</v>
      </c>
      <c r="J181" s="325">
        <v>0.55000000000000004</v>
      </c>
      <c r="K181" s="323">
        <f t="shared" ref="K181:K188" si="221">IF(N181&lt;&gt;0, IFERROR(IF( $F181=2,  MROUND($AH181*N181,1),    IF( OR($F181="",$F181=1),   MROUND($AH181*N181,2.5),  MROUND($AH181*N181, 0.1))), "" ), "")</f>
        <v>115</v>
      </c>
      <c r="L181" s="324">
        <v>5</v>
      </c>
      <c r="M181" s="324">
        <v>3</v>
      </c>
      <c r="N181" s="325">
        <v>0.65</v>
      </c>
      <c r="O181" s="323">
        <f t="shared" ref="O181:O188" si="222">IF(R181&lt;&gt;0, IFERROR(IF( $F181=2,  MROUND($AH181*R181,1),    IF( OR($F181="",$F181=1),   MROUND($AH181*R181,2.5),  MROUND($AH181*R181, 0.1))), "" ), "")</f>
        <v>125</v>
      </c>
      <c r="P181" s="324">
        <v>4</v>
      </c>
      <c r="Q181" s="324">
        <v>1</v>
      </c>
      <c r="R181" s="325">
        <v>0.7</v>
      </c>
      <c r="S181" s="323">
        <f t="shared" ref="S181:S188" si="223">IF(V181&lt;&gt;0, IFERROR(IF( $F181=2,  MROUND($AH181*V181,1),    IF( OR($F181="",$F181=1),   MROUND($AH181*V181,2.5),  MROUND($AH181*V181, 0.1))), "" ), "")</f>
        <v>142.5</v>
      </c>
      <c r="T181" s="324">
        <v>3</v>
      </c>
      <c r="U181" s="324">
        <v>1</v>
      </c>
      <c r="V181" s="325">
        <v>0.8</v>
      </c>
      <c r="W181" s="323" t="str">
        <f t="shared" ref="W181:W188" si="224">IF(Z181&lt;&gt;0, IFERROR(IF( $F181=2,  MROUND($AH181*Z181,1),    IF( OR($F181="",$F181=1),   MROUND($AH181*Z181,2.5),  MROUND($AH181*Z181, 0.1))), "" ), "")</f>
        <v/>
      </c>
      <c r="X181" s="324"/>
      <c r="Y181" s="324"/>
      <c r="Z181" s="325"/>
      <c r="AA181" s="323" t="str">
        <f t="shared" ref="AA181:AA188" si="225">IF(AD181&lt;&gt;0, IFERROR(IF( $F181=2,  MROUND($AH181*AD181,1),    IF( OR($F181="",$F181=1),   MROUND($AH181*AD181,2.5),  MROUND($AH181*AD181, 0.1))), "" ), "")</f>
        <v/>
      </c>
      <c r="AB181" s="324"/>
      <c r="AC181" s="324"/>
      <c r="AD181" s="325"/>
      <c r="AE181" s="326">
        <f t="shared" ref="AE181:AE188" si="226">(IF(ISNUMBER(G181),G181,0)*H181*I181+IF(ISNUMBER(K181),K181,1)*L181*M181+IF(ISNUMBER(O181),O181,1)*P181*Q181+IF(ISNUMBER(S181),S181,1)*T181*U181+IF(ISNUMBER(W181),W181,1)*X181*Y181+IF(ISNUMBER(AA181),AA181,1)*AB181*AC181)*IF(ISNUMBER(F181),F181,1)</f>
        <v>3237.5</v>
      </c>
      <c r="AF181" s="327">
        <f t="shared" si="214"/>
        <v>115.625</v>
      </c>
      <c r="AG181" s="328">
        <f t="shared" ref="AG181:AG188" si="227">IFERROR((AF181/(AH181*IF(ISNUMBER(F181),F181,1))),0)</f>
        <v>0.65090185882969565</v>
      </c>
      <c r="AH181" s="216">
        <f t="shared" ref="AH181:AH188" si="228">IF(ISNUMBER(AH125), AH125+(AH125*$AH$170),"")</f>
        <v>177.63814687500002</v>
      </c>
      <c r="AI181" s="329">
        <f xml:space="preserve"> ( IF(ISNUMBER(G181), VLOOKUP(G181/$AH181,F!$A1:$B101,2,1)*G181*$H181*$I181,0)+IF(ISNUMBER(K181), VLOOKUP(K181/$AH181,F!$A1:$B101,2,1)*K181*$L181*$M181,0)+IF(ISNUMBER(O181), VLOOKUP(O181/$AH181,F!$A1:$B101,2,1)*O181*$P181*$Q181,0)+IF(ISNUMBER(S181), VLOOKUP(S181/$AH181,F!$A1:$B101,2,1)*S181*$T181*$U181,0)+IF(ISNUMBER(W181), VLOOKUP(W181/$AH181,F!$A1:$B101,2,1)*W181*$X181*$Y181,0)+IF(ISNUMBER(AA181), VLOOKUP(AA181/$AH181,F!$A1:$B101,2,1)*AA181*$AB181*$AC181,0))*IF(ISNUMBER(F181),F181,1)*IF(ISNUMBER(E181),E181,1)</f>
        <v>3888.0450000000001</v>
      </c>
      <c r="AJ181" s="330">
        <f t="shared" ref="AJ181:AJ183" si="229">H181*I181+L181*M181+P181*Q181+T181*U181+X181*Y181+AB181*AC181</f>
        <v>28</v>
      </c>
      <c r="AK181" s="331">
        <f>IFERROR(I181*INDEX(F!$P$21:$AB$33, MATCH(G181/$AH181, F!$O$21:$O$33,1), MATCH(E181, F!$P$20:$AB$20,1)), 0 ) +IFERROR( M181*INDEX(F!$P$21:$AB$33, MATCH(K181/$AH181, F!$O$21:$O$33,1), MATCH(E181, F!$P$20:$AB$20,1)),0) +  IFERROR( Q181*INDEX(F!$P$21:$AB$33, MATCH(O181/$AH181, F!$O$21:$O$33,1), MATCH(E181, F!$P$20:$AB$20,1)), 0) + IFERROR( U181*INDEX(F!$P$21:$AB$33, MATCH(S181/$AH181, F!$O$21:$O$33,1), MATCH(E181, F!$P$20:$AB$20,1)),0)  + IFERROR(Y181*INDEX(F!$P$21:$AB$33, MATCH(W181/$AH181, F!$O$21:$O$33,1), MATCH(E181, F!$P$20:$AB$20,1)),0)  + IFERROR( AC181*INDEX(F!$P$21:$AB$33, MATCH(AA181/$AH181, F!$O$21:$O$33,1), MATCH(E181, F!$P$20:$AB$20,1)),)</f>
        <v>28</v>
      </c>
      <c r="AL181" s="1033"/>
      <c r="AM181" s="10"/>
      <c r="AN181" s="10"/>
      <c r="AO181" s="10"/>
    </row>
    <row r="182" spans="1:41" ht="15.75" customHeight="1" x14ac:dyDescent="0.25">
      <c r="A182" s="1021">
        <f>A126+A114</f>
        <v>43802</v>
      </c>
      <c r="B182" s="248" t="str">
        <f t="shared" si="219"/>
        <v>Легкая</v>
      </c>
      <c r="C182" s="261" t="str">
        <f t="shared" si="219"/>
        <v>ЖМ</v>
      </c>
      <c r="D182" s="229" t="str">
        <f t="shared" si="219"/>
        <v>Жим лежа</v>
      </c>
      <c r="E182" s="291">
        <f t="shared" si="219"/>
        <v>1</v>
      </c>
      <c r="F182" s="332" t="str">
        <f t="shared" si="219"/>
        <v/>
      </c>
      <c r="G182" s="333">
        <f t="shared" si="220"/>
        <v>65</v>
      </c>
      <c r="H182" s="334">
        <v>5</v>
      </c>
      <c r="I182" s="334">
        <v>5</v>
      </c>
      <c r="J182" s="335">
        <v>0.45</v>
      </c>
      <c r="K182" s="333" t="str">
        <f t="shared" si="221"/>
        <v/>
      </c>
      <c r="L182" s="334"/>
      <c r="M182" s="334"/>
      <c r="N182" s="335"/>
      <c r="O182" s="333" t="str">
        <f t="shared" si="222"/>
        <v/>
      </c>
      <c r="P182" s="334"/>
      <c r="Q182" s="334"/>
      <c r="R182" s="335"/>
      <c r="S182" s="333" t="str">
        <f t="shared" si="223"/>
        <v/>
      </c>
      <c r="T182" s="334"/>
      <c r="U182" s="334"/>
      <c r="V182" s="335"/>
      <c r="W182" s="333" t="str">
        <f t="shared" si="224"/>
        <v/>
      </c>
      <c r="X182" s="334"/>
      <c r="Y182" s="334"/>
      <c r="Z182" s="335"/>
      <c r="AA182" s="333" t="str">
        <f t="shared" si="225"/>
        <v/>
      </c>
      <c r="AB182" s="334"/>
      <c r="AC182" s="334"/>
      <c r="AD182" s="335"/>
      <c r="AE182" s="336">
        <f t="shared" si="226"/>
        <v>1625</v>
      </c>
      <c r="AF182" s="337">
        <f t="shared" si="214"/>
        <v>65</v>
      </c>
      <c r="AG182" s="338">
        <f t="shared" si="227"/>
        <v>0.45739049539384025</v>
      </c>
      <c r="AH182" s="217">
        <f t="shared" si="228"/>
        <v>142.11051749999999</v>
      </c>
      <c r="AI182" s="339">
        <f xml:space="preserve"> ( IF(ISNUMBER(G182), VLOOKUP(G182/$AH182,F!$A1:$B101,2,1)*G182*$H182*$I182,0)+IF(ISNUMBER(K182), VLOOKUP(K182/$AH182,F!$A1:$B101,2,1)*K182*$L182*$M182,0)+IF(ISNUMBER(O182), VLOOKUP(O182/$AH182,F!$A1:$B101,2,1)*O182*$P182*$Q182,0)+IF(ISNUMBER(S182), VLOOKUP(S182/$AH182,F!$A1:$B101,2,1)*S182*$T182*$U182,0)+IF(ISNUMBER(W182), VLOOKUP(W182/$AH182,F!$A1:$B101,2,1)*W182*$X182*$Y182,0)+IF(ISNUMBER(AA182), VLOOKUP(AA182/$AH182,F!$A1:$B101,2,1)*AA182*$AB182*$AC182,0))*IF(ISNUMBER(F182),F182,1)*IF(ISNUMBER(E182),E182,1)</f>
        <v>682.5</v>
      </c>
      <c r="AJ182" s="340">
        <f t="shared" si="229"/>
        <v>25</v>
      </c>
      <c r="AK182" s="341">
        <f>IFERROR(I182*INDEX(F!$P$21:$AB$33, MATCH(G182/$AH182, F!$O$21:$O$33,1), MATCH(E182, F!$P$20:$AB$20,1)), 0 ) +IFERROR( M182*INDEX(F!$P$21:$AB$33, MATCH(K182/$AH182, F!$O$21:$O$33,1), MATCH(E182, F!$P$20:$AB$20,1)),0) +  IFERROR( Q182*INDEX(F!$P$21:$AB$33, MATCH(O182/$AH182, F!$O$21:$O$33,1), MATCH(E182, F!$P$20:$AB$20,1)), 0) + IFERROR( U182*INDEX(F!$P$21:$AB$33, MATCH(S182/$AH182, F!$O$21:$O$33,1), MATCH(E182, F!$P$20:$AB$20,1)),0)  + IFERROR(Y182*INDEX(F!$P$21:$AB$33, MATCH(W182/$AH182, F!$O$21:$O$33,1), MATCH(E182, F!$P$20:$AB$20,1)),0)  + IFERROR( AC182*INDEX(F!$P$21:$AB$33, MATCH(AA182/$AH182, F!$O$21:$O$33,1), MATCH(E182, F!$P$20:$AB$20,1)),)</f>
        <v>10</v>
      </c>
      <c r="AL182" s="1031"/>
      <c r="AM182" s="10"/>
      <c r="AN182" s="10"/>
      <c r="AO182" s="10"/>
    </row>
    <row r="183" spans="1:41" x14ac:dyDescent="0.25">
      <c r="A183" s="1022"/>
      <c r="B183" s="249" t="str">
        <f t="shared" si="219"/>
        <v>Средняя</v>
      </c>
      <c r="C183" s="262" t="str">
        <f t="shared" si="219"/>
        <v>ТГ</v>
      </c>
      <c r="D183" s="230" t="str">
        <f t="shared" si="219"/>
        <v>Тяга на прямых ногах</v>
      </c>
      <c r="E183" s="291">
        <f t="shared" si="219"/>
        <v>1.2</v>
      </c>
      <c r="F183" s="342" t="str">
        <f t="shared" si="219"/>
        <v/>
      </c>
      <c r="G183" s="343">
        <f t="shared" si="220"/>
        <v>70</v>
      </c>
      <c r="H183" s="344">
        <v>6</v>
      </c>
      <c r="I183" s="344">
        <v>1</v>
      </c>
      <c r="J183" s="345">
        <v>0.5</v>
      </c>
      <c r="K183" s="343">
        <f t="shared" si="221"/>
        <v>92.5</v>
      </c>
      <c r="L183" s="344">
        <v>5</v>
      </c>
      <c r="M183" s="344">
        <v>3</v>
      </c>
      <c r="N183" s="345">
        <v>0.65</v>
      </c>
      <c r="O183" s="343" t="str">
        <f t="shared" si="222"/>
        <v/>
      </c>
      <c r="P183" s="344"/>
      <c r="Q183" s="344"/>
      <c r="R183" s="345"/>
      <c r="S183" s="343" t="str">
        <f t="shared" si="223"/>
        <v/>
      </c>
      <c r="T183" s="344"/>
      <c r="U183" s="344"/>
      <c r="V183" s="345"/>
      <c r="W183" s="343" t="str">
        <f t="shared" si="224"/>
        <v/>
      </c>
      <c r="X183" s="344"/>
      <c r="Y183" s="344"/>
      <c r="Z183" s="345"/>
      <c r="AA183" s="343" t="str">
        <f t="shared" si="225"/>
        <v/>
      </c>
      <c r="AB183" s="344"/>
      <c r="AC183" s="344"/>
      <c r="AD183" s="345"/>
      <c r="AE183" s="346">
        <f t="shared" si="226"/>
        <v>1807.5</v>
      </c>
      <c r="AF183" s="347">
        <f t="shared" si="214"/>
        <v>86.071428571428569</v>
      </c>
      <c r="AG183" s="348">
        <f t="shared" si="227"/>
        <v>0.60566543620832691</v>
      </c>
      <c r="AH183" s="217">
        <f t="shared" si="228"/>
        <v>142.11051749999999</v>
      </c>
      <c r="AI183" s="349">
        <f xml:space="preserve"> ( IF(ISNUMBER(G183), VLOOKUP(G183/$AH183,F!$A1:$B101,2,1)*G183*$H183*$I183,0)+IF(ISNUMBER(K183), VLOOKUP(K183/$AH183,F!$A1:$B101,2,1)*K183*$L183*$M183,0)+IF(ISNUMBER(O183), VLOOKUP(O183/$AH183,F!$A1:$B101,2,1)*O183*$P183*$Q183,0)+IF(ISNUMBER(S183), VLOOKUP(S183/$AH183,F!$A1:$B101,2,1)*S183*$T183*$U183,0)+IF(ISNUMBER(W183), VLOOKUP(W183/$AH183,F!$A1:$B101,2,1)*W183*$X183*$Y183,0)+IF(ISNUMBER(AA183), VLOOKUP(AA183/$AH183,F!$A1:$B101,2,1)*AA183*$AB183*$AC183,0))*IF(ISNUMBER(F183),F183,1)*IF(ISNUMBER(E183),E183,1)</f>
        <v>1573.9199999999998</v>
      </c>
      <c r="AJ183" s="350">
        <f t="shared" si="229"/>
        <v>21</v>
      </c>
      <c r="AK183" s="351">
        <f>IFERROR(I183*INDEX(F!$P$21:$AB$33, MATCH(G183/$AH183, F!$O$21:$O$33,1), MATCH(E183, F!$P$20:$AB$20,1)), 0 ) +IFERROR( M183*INDEX(F!$P$21:$AB$33, MATCH(K183/$AH183, F!$O$21:$O$33,1), MATCH(E183, F!$P$20:$AB$20,1)),0) +  IFERROR( Q183*INDEX(F!$P$21:$AB$33, MATCH(O183/$AH183, F!$O$21:$O$33,1), MATCH(E183, F!$P$20:$AB$20,1)), 0) + IFERROR( U183*INDEX(F!$P$21:$AB$33, MATCH(S183/$AH183, F!$O$21:$O$33,1), MATCH(E183, F!$P$20:$AB$20,1)),0)  + IFERROR(Y183*INDEX(F!$P$21:$AB$33, MATCH(W183/$AH183, F!$O$21:$O$33,1), MATCH(E183, F!$P$20:$AB$20,1)),0)  + IFERROR( AC183*INDEX(F!$P$21:$AB$33, MATCH(AA183/$AH183, F!$O$21:$O$33,1), MATCH(E183, F!$P$20:$AB$20,1)),)</f>
        <v>15</v>
      </c>
      <c r="AL183" s="1031"/>
      <c r="AM183" s="10"/>
      <c r="AN183" s="10"/>
      <c r="AO183" s="10"/>
    </row>
    <row r="184" spans="1:41" x14ac:dyDescent="0.25">
      <c r="A184" s="1022"/>
      <c r="B184" s="248" t="str">
        <f t="shared" si="219"/>
        <v>Средняя</v>
      </c>
      <c r="C184" s="261" t="str">
        <f t="shared" si="219"/>
        <v>ОФП</v>
      </c>
      <c r="D184" s="229" t="str">
        <f t="shared" si="219"/>
        <v>Жим стоя</v>
      </c>
      <c r="E184" s="291">
        <f t="shared" si="219"/>
        <v>0.8</v>
      </c>
      <c r="F184" s="332" t="str">
        <f t="shared" si="219"/>
        <v/>
      </c>
      <c r="G184" s="333">
        <f t="shared" si="220"/>
        <v>42.5</v>
      </c>
      <c r="H184" s="334">
        <v>5</v>
      </c>
      <c r="I184" s="334">
        <v>1</v>
      </c>
      <c r="J184" s="335">
        <v>0.5</v>
      </c>
      <c r="K184" s="333">
        <f t="shared" si="221"/>
        <v>55</v>
      </c>
      <c r="L184" s="334">
        <v>4</v>
      </c>
      <c r="M184" s="334">
        <v>4</v>
      </c>
      <c r="N184" s="335">
        <v>0.65</v>
      </c>
      <c r="O184" s="333" t="str">
        <f t="shared" si="222"/>
        <v/>
      </c>
      <c r="P184" s="334"/>
      <c r="Q184" s="334"/>
      <c r="R184" s="335"/>
      <c r="S184" s="333" t="str">
        <f t="shared" si="223"/>
        <v/>
      </c>
      <c r="T184" s="334"/>
      <c r="U184" s="334"/>
      <c r="V184" s="335"/>
      <c r="W184" s="333" t="str">
        <f t="shared" si="224"/>
        <v/>
      </c>
      <c r="X184" s="334"/>
      <c r="Y184" s="334"/>
      <c r="Z184" s="335"/>
      <c r="AA184" s="333" t="str">
        <f t="shared" si="225"/>
        <v/>
      </c>
      <c r="AB184" s="334"/>
      <c r="AC184" s="334"/>
      <c r="AD184" s="335"/>
      <c r="AE184" s="336">
        <f t="shared" si="226"/>
        <v>1092.5</v>
      </c>
      <c r="AF184" s="337">
        <f t="shared" si="214"/>
        <v>52.023809523809526</v>
      </c>
      <c r="AG184" s="338">
        <f t="shared" si="227"/>
        <v>0.61013323103512873</v>
      </c>
      <c r="AH184" s="217">
        <f t="shared" si="228"/>
        <v>85.266310500000003</v>
      </c>
      <c r="AI184" s="339">
        <f xml:space="preserve"> ( IF(ISNUMBER(G184), VLOOKUP(G184/$AH184,F!$A1:$B101,2,1)*G184*$H184*$I184,0)+IF(ISNUMBER(K184), VLOOKUP(K184/$AH184,F!$A1:$B101,2,1)*K184*$L184*$M184,0)+IF(ISNUMBER(O184), VLOOKUP(O184/$AH184,F!$A1:$B101,2,1)*O184*$P184*$Q184,0)+IF(ISNUMBER(S184), VLOOKUP(S184/$AH184,F!$A1:$B101,2,1)*S184*$T184*$U184,0)+IF(ISNUMBER(W184), VLOOKUP(W184/$AH184,F!$A1:$B101,2,1)*W184*$X184*$Y184,0)+IF(ISNUMBER(AA184), VLOOKUP(AA184/$AH184,F!$A1:$B101,2,1)*AA184*$AB184*$AC184,0))*IF(ISNUMBER(F184),F184,1)*IF(ISNUMBER(E184),E184,1)</f>
        <v>630.72</v>
      </c>
      <c r="AJ184" s="340">
        <f>H184*I184+L184*M184+P184*Q184+T184*U184+X184*Y184+AB184*AC184</f>
        <v>21</v>
      </c>
      <c r="AK184" s="341">
        <f>IFERROR(I184*INDEX(F!$P$21:$AB$33, MATCH(G184/$AH184, F!$O$21:$O$33,1), MATCH(E184, F!$P$20:$AB$20,1)), 0 ) +IFERROR( M184*INDEX(F!$P$21:$AB$33, MATCH(K184/$AH184, F!$O$21:$O$33,1), MATCH(E184, F!$P$20:$AB$20,1)),0) +  IFERROR( Q184*INDEX(F!$P$21:$AB$33, MATCH(O184/$AH184, F!$O$21:$O$33,1), MATCH(E184, F!$P$20:$AB$20,1)), 0) + IFERROR( U184*INDEX(F!$P$21:$AB$33, MATCH(S184/$AH184, F!$O$21:$O$33,1), MATCH(E184, F!$P$20:$AB$20,1)),0)  + IFERROR(Y184*INDEX(F!$P$21:$AB$33, MATCH(W184/$AH184, F!$O$21:$O$33,1), MATCH(E184, F!$P$20:$AB$20,1)),0)  + IFERROR( AC184*INDEX(F!$P$21:$AB$33, MATCH(AA184/$AH184, F!$O$21:$O$33,1), MATCH(E184, F!$P$20:$AB$20,1)),)</f>
        <v>11.8</v>
      </c>
      <c r="AL184" s="1031"/>
      <c r="AM184" s="10"/>
      <c r="AN184" s="10"/>
      <c r="AO184" s="10"/>
    </row>
    <row r="185" spans="1:41" x14ac:dyDescent="0.25">
      <c r="A185" s="1022"/>
      <c r="B185" s="249" t="str">
        <f t="shared" si="219"/>
        <v>Легкая</v>
      </c>
      <c r="C185" s="262" t="str">
        <f t="shared" si="219"/>
        <v>ЖМ</v>
      </c>
      <c r="D185" s="230" t="str">
        <f t="shared" si="219"/>
        <v>Жим средним хватом</v>
      </c>
      <c r="E185" s="291">
        <f t="shared" si="219"/>
        <v>1</v>
      </c>
      <c r="F185" s="342" t="str">
        <f t="shared" si="219"/>
        <v/>
      </c>
      <c r="G185" s="343">
        <f t="shared" si="220"/>
        <v>55</v>
      </c>
      <c r="H185" s="344">
        <v>5</v>
      </c>
      <c r="I185" s="344">
        <v>4</v>
      </c>
      <c r="J185" s="345">
        <v>0.45</v>
      </c>
      <c r="K185" s="343" t="str">
        <f t="shared" si="221"/>
        <v/>
      </c>
      <c r="L185" s="344"/>
      <c r="M185" s="344"/>
      <c r="N185" s="345"/>
      <c r="O185" s="343" t="str">
        <f t="shared" si="222"/>
        <v/>
      </c>
      <c r="P185" s="344"/>
      <c r="Q185" s="344"/>
      <c r="R185" s="345"/>
      <c r="S185" s="343" t="str">
        <f t="shared" si="223"/>
        <v/>
      </c>
      <c r="T185" s="344"/>
      <c r="U185" s="344"/>
      <c r="V185" s="345"/>
      <c r="W185" s="343" t="str">
        <f t="shared" si="224"/>
        <v/>
      </c>
      <c r="X185" s="344"/>
      <c r="Y185" s="344"/>
      <c r="Z185" s="345"/>
      <c r="AA185" s="343" t="str">
        <f t="shared" si="225"/>
        <v/>
      </c>
      <c r="AB185" s="344"/>
      <c r="AC185" s="344"/>
      <c r="AD185" s="345"/>
      <c r="AE185" s="346">
        <f t="shared" si="226"/>
        <v>1100</v>
      </c>
      <c r="AF185" s="347">
        <f t="shared" si="214"/>
        <v>55</v>
      </c>
      <c r="AG185" s="348">
        <f t="shared" si="227"/>
        <v>0.45532085514318932</v>
      </c>
      <c r="AH185" s="217">
        <f t="shared" si="228"/>
        <v>120.79393987500001</v>
      </c>
      <c r="AI185" s="349">
        <f xml:space="preserve"> ( IF(ISNUMBER(G185), VLOOKUP(G185/$AH185,F!$A1:$B101,2,1)*G185*$H185*$I185,0)+IF(ISNUMBER(K185), VLOOKUP(K185/$AH185,F!$A1:$B101,2,1)*K185*$L185*$M185,0)+IF(ISNUMBER(O185), VLOOKUP(O185/$AH185,F!$A1:$B101,2,1)*O185*$P185*$Q185,0)+IF(ISNUMBER(S185), VLOOKUP(S185/$AH185,F!$A1:$B101,2,1)*S185*$T185*$U185,0)+IF(ISNUMBER(W185), VLOOKUP(W185/$AH185,F!$A1:$B101,2,1)*W185*$X185*$Y185,0)+IF(ISNUMBER(AA185), VLOOKUP(AA185/$AH185,F!$A1:$B101,2,1)*AA185*$AB185*$AC185,0))*IF(ISNUMBER(F185),F185,1)*IF(ISNUMBER(E185),E185,1)</f>
        <v>461.99999999999994</v>
      </c>
      <c r="AJ185" s="350">
        <f t="shared" ref="AJ185:AJ188" si="230">H185*I185+L185*M185+P185*Q185+T185*U185+X185*Y185+AB185*AC185</f>
        <v>20</v>
      </c>
      <c r="AK185" s="351">
        <f>IFERROR(I185*INDEX(F!$P$21:$AB$33, MATCH(G185/$AH185, F!$O$21:$O$33,1), MATCH(E185, F!$P$20:$AB$20,1)), 0 ) +IFERROR( M185*INDEX(F!$P$21:$AB$33, MATCH(K185/$AH185, F!$O$21:$O$33,1), MATCH(E185, F!$P$20:$AB$20,1)),0) +  IFERROR( Q185*INDEX(F!$P$21:$AB$33, MATCH(O185/$AH185, F!$O$21:$O$33,1), MATCH(E185, F!$P$20:$AB$20,1)), 0) + IFERROR( U185*INDEX(F!$P$21:$AB$33, MATCH(S185/$AH185, F!$O$21:$O$33,1), MATCH(E185, F!$P$20:$AB$20,1)),0)  + IFERROR(Y185*INDEX(F!$P$21:$AB$33, MATCH(W185/$AH185, F!$O$21:$O$33,1), MATCH(E185, F!$P$20:$AB$20,1)),0)  + IFERROR( AC185*INDEX(F!$P$21:$AB$33, MATCH(AA185/$AH185, F!$O$21:$O$33,1), MATCH(E185, F!$P$20:$AB$20,1)),)</f>
        <v>8</v>
      </c>
      <c r="AL185" s="1031"/>
      <c r="AM185" s="10"/>
      <c r="AN185" s="10"/>
      <c r="AO185" s="10"/>
    </row>
    <row r="186" spans="1:41" ht="15" hidden="1" customHeight="1" x14ac:dyDescent="0.25">
      <c r="A186" s="1022"/>
      <c r="B186" s="248" t="str">
        <f t="shared" si="219"/>
        <v/>
      </c>
      <c r="C186" s="261" t="str">
        <f t="shared" si="219"/>
        <v/>
      </c>
      <c r="D186" s="229" t="str">
        <f t="shared" si="219"/>
        <v/>
      </c>
      <c r="E186" s="291" t="str">
        <f t="shared" si="219"/>
        <v/>
      </c>
      <c r="F186" s="332" t="str">
        <f t="shared" si="219"/>
        <v/>
      </c>
      <c r="G186" s="333" t="str">
        <f t="shared" si="220"/>
        <v/>
      </c>
      <c r="H186" s="334"/>
      <c r="I186" s="334"/>
      <c r="J186" s="335"/>
      <c r="K186" s="333" t="str">
        <f t="shared" si="221"/>
        <v/>
      </c>
      <c r="L186" s="334"/>
      <c r="M186" s="334"/>
      <c r="N186" s="335"/>
      <c r="O186" s="333" t="str">
        <f t="shared" si="222"/>
        <v/>
      </c>
      <c r="P186" s="334"/>
      <c r="Q186" s="334"/>
      <c r="R186" s="335"/>
      <c r="S186" s="333" t="str">
        <f t="shared" si="223"/>
        <v/>
      </c>
      <c r="T186" s="334"/>
      <c r="U186" s="334"/>
      <c r="V186" s="335"/>
      <c r="W186" s="333" t="str">
        <f t="shared" si="224"/>
        <v/>
      </c>
      <c r="X186" s="334"/>
      <c r="Y186" s="334"/>
      <c r="Z186" s="335"/>
      <c r="AA186" s="333" t="str">
        <f t="shared" si="225"/>
        <v/>
      </c>
      <c r="AB186" s="334"/>
      <c r="AC186" s="334"/>
      <c r="AD186" s="335"/>
      <c r="AE186" s="336">
        <f t="shared" si="226"/>
        <v>0</v>
      </c>
      <c r="AF186" s="337">
        <f t="shared" si="214"/>
        <v>0</v>
      </c>
      <c r="AG186" s="338">
        <f t="shared" si="227"/>
        <v>0</v>
      </c>
      <c r="AH186" s="217" t="str">
        <f t="shared" si="228"/>
        <v/>
      </c>
      <c r="AI186" s="339">
        <f xml:space="preserve"> ( IF(ISNUMBER(G186), VLOOKUP(G186/$AH186,F!$A1:$B101,2,1)*G186*$H186*$I186,0)+IF(ISNUMBER(K186), VLOOKUP(K186/$AH186,F!$A1:$B101,2,1)*K186*$L186*$M186,0)+IF(ISNUMBER(O186), VLOOKUP(O186/$AH186,F!$A1:$B101,2,1)*O186*$P186*$Q186,0)+IF(ISNUMBER(S186), VLOOKUP(S186/$AH186,F!$A1:$B101,2,1)*S186*$T186*$U186,0)+IF(ISNUMBER(W186), VLOOKUP(W186/$AH186,F!$A1:$B101,2,1)*W186*$X186*$Y186,0)+IF(ISNUMBER(AA186), VLOOKUP(AA186/$AH186,F!$A1:$B101,2,1)*AA186*$AB186*$AC186,0))*IF(ISNUMBER(F186),F186,1)*IF(ISNUMBER(E186),E186,1)</f>
        <v>0</v>
      </c>
      <c r="AJ186" s="340">
        <f t="shared" si="230"/>
        <v>0</v>
      </c>
      <c r="AK186" s="341">
        <f>IFERROR(I186*INDEX(F!$P$21:$AB$33, MATCH(G186/$AH186, F!$O$21:$O$33,1), MATCH(E186, F!$P$20:$AB$20,1)), 0 ) +IFERROR( M186*INDEX(F!$P$21:$AB$33, MATCH(K186/$AH186, F!$O$21:$O$33,1), MATCH(E186, F!$P$20:$AB$20,1)),0) +  IFERROR( Q186*INDEX(F!$P$21:$AB$33, MATCH(O186/$AH186, F!$O$21:$O$33,1), MATCH(E186, F!$P$20:$AB$20,1)), 0) + IFERROR( U186*INDEX(F!$P$21:$AB$33, MATCH(S186/$AH186, F!$O$21:$O$33,1), MATCH(E186, F!$P$20:$AB$20,1)),0)  + IFERROR(Y186*INDEX(F!$P$21:$AB$33, MATCH(W186/$AH186, F!$O$21:$O$33,1), MATCH(E186, F!$P$20:$AB$20,1)),0)  + IFERROR( AC186*INDEX(F!$P$21:$AB$33, MATCH(AA186/$AH186, F!$O$21:$O$33,1), MATCH(E186, F!$P$20:$AB$20,1)),)</f>
        <v>0</v>
      </c>
      <c r="AL186" s="1031"/>
      <c r="AM186" s="10"/>
      <c r="AN186" s="10"/>
      <c r="AO186" s="10"/>
    </row>
    <row r="187" spans="1:41" hidden="1" x14ac:dyDescent="0.25">
      <c r="A187" s="1022"/>
      <c r="B187" s="249" t="str">
        <f t="shared" si="219"/>
        <v/>
      </c>
      <c r="C187" s="262" t="str">
        <f t="shared" si="219"/>
        <v/>
      </c>
      <c r="D187" s="230" t="str">
        <f t="shared" si="219"/>
        <v/>
      </c>
      <c r="E187" s="291" t="str">
        <f t="shared" si="219"/>
        <v/>
      </c>
      <c r="F187" s="342" t="str">
        <f t="shared" si="219"/>
        <v/>
      </c>
      <c r="G187" s="343" t="str">
        <f t="shared" si="220"/>
        <v/>
      </c>
      <c r="H187" s="344"/>
      <c r="I187" s="344"/>
      <c r="J187" s="345"/>
      <c r="K187" s="343" t="str">
        <f t="shared" si="221"/>
        <v/>
      </c>
      <c r="L187" s="344"/>
      <c r="M187" s="344"/>
      <c r="N187" s="345"/>
      <c r="O187" s="343" t="str">
        <f t="shared" si="222"/>
        <v/>
      </c>
      <c r="P187" s="344"/>
      <c r="Q187" s="344"/>
      <c r="R187" s="345"/>
      <c r="S187" s="343" t="str">
        <f t="shared" si="223"/>
        <v/>
      </c>
      <c r="T187" s="344"/>
      <c r="U187" s="344"/>
      <c r="V187" s="345"/>
      <c r="W187" s="343" t="str">
        <f t="shared" si="224"/>
        <v/>
      </c>
      <c r="X187" s="344"/>
      <c r="Y187" s="344"/>
      <c r="Z187" s="345"/>
      <c r="AA187" s="343" t="str">
        <f t="shared" si="225"/>
        <v/>
      </c>
      <c r="AB187" s="344"/>
      <c r="AC187" s="344"/>
      <c r="AD187" s="345"/>
      <c r="AE187" s="346">
        <f t="shared" si="226"/>
        <v>0</v>
      </c>
      <c r="AF187" s="347">
        <f t="shared" si="214"/>
        <v>0</v>
      </c>
      <c r="AG187" s="348">
        <f t="shared" si="227"/>
        <v>0</v>
      </c>
      <c r="AH187" s="217" t="str">
        <f t="shared" si="228"/>
        <v/>
      </c>
      <c r="AI187" s="349">
        <f xml:space="preserve"> ( IF(ISNUMBER(G187), VLOOKUP(G187/$AH187,F!$A1:$B101,2,1)*G187*$H187*$I187,0)+IF(ISNUMBER(K187), VLOOKUP(K187/$AH187,F!$A1:$B101,2,1)*K187*$L187*$M187,0)+IF(ISNUMBER(O187), VLOOKUP(O187/$AH187,F!$A1:$B101,2,1)*O187*$P187*$Q187,0)+IF(ISNUMBER(S187), VLOOKUP(S187/$AH187,F!$A1:$B101,2,1)*S187*$T187*$U187,0)+IF(ISNUMBER(W187), VLOOKUP(W187/$AH187,F!$A1:$B101,2,1)*W187*$X187*$Y187,0)+IF(ISNUMBER(AA187), VLOOKUP(AA187/$AH187,F!$A1:$B101,2,1)*AA187*$AB187*$AC187,0))*IF(ISNUMBER(F187),F187,1)*IF(ISNUMBER(E187),E187,1)</f>
        <v>0</v>
      </c>
      <c r="AJ187" s="350">
        <f t="shared" si="230"/>
        <v>0</v>
      </c>
      <c r="AK187" s="351">
        <f>IFERROR(I187*INDEX(F!$P$21:$AB$33, MATCH(G187/$AH187, F!$O$21:$O$33,1), MATCH(E187, F!$P$20:$AB$20,1)), 0 ) +IFERROR( M187*INDEX(F!$P$21:$AB$33, MATCH(K187/$AH187, F!$O$21:$O$33,1), MATCH(E187, F!$P$20:$AB$20,1)),0) +  IFERROR( Q187*INDEX(F!$P$21:$AB$33, MATCH(O187/$AH187, F!$O$21:$O$33,1), MATCH(E187, F!$P$20:$AB$20,1)), 0) + IFERROR( U187*INDEX(F!$P$21:$AB$33, MATCH(S187/$AH187, F!$O$21:$O$33,1), MATCH(E187, F!$P$20:$AB$20,1)),0)  + IFERROR(Y187*INDEX(F!$P$21:$AB$33, MATCH(W187/$AH187, F!$O$21:$O$33,1), MATCH(E187, F!$P$20:$AB$20,1)),0)  + IFERROR( AC187*INDEX(F!$P$21:$AB$33, MATCH(AA187/$AH187, F!$O$21:$O$33,1), MATCH(E187, F!$P$20:$AB$20,1)),)</f>
        <v>0</v>
      </c>
      <c r="AL187" s="1031"/>
      <c r="AM187" s="54"/>
      <c r="AN187" s="10"/>
      <c r="AO187" s="10"/>
    </row>
    <row r="188" spans="1:41" hidden="1" x14ac:dyDescent="0.25">
      <c r="A188" s="1022"/>
      <c r="B188" s="248" t="str">
        <f t="shared" si="219"/>
        <v/>
      </c>
      <c r="C188" s="261" t="str">
        <f t="shared" si="219"/>
        <v/>
      </c>
      <c r="D188" s="231" t="str">
        <f t="shared" si="219"/>
        <v/>
      </c>
      <c r="E188" s="291" t="str">
        <f t="shared" si="219"/>
        <v/>
      </c>
      <c r="F188" s="332" t="str">
        <f t="shared" si="219"/>
        <v/>
      </c>
      <c r="G188" s="333" t="str">
        <f t="shared" si="220"/>
        <v/>
      </c>
      <c r="H188" s="334"/>
      <c r="I188" s="334"/>
      <c r="J188" s="335"/>
      <c r="K188" s="333" t="str">
        <f t="shared" si="221"/>
        <v/>
      </c>
      <c r="L188" s="334"/>
      <c r="M188" s="334"/>
      <c r="N188" s="335"/>
      <c r="O188" s="333" t="str">
        <f t="shared" si="222"/>
        <v/>
      </c>
      <c r="P188" s="334"/>
      <c r="Q188" s="334"/>
      <c r="R188" s="335"/>
      <c r="S188" s="333" t="str">
        <f t="shared" si="223"/>
        <v/>
      </c>
      <c r="T188" s="334"/>
      <c r="U188" s="334"/>
      <c r="V188" s="335"/>
      <c r="W188" s="333" t="str">
        <f t="shared" si="224"/>
        <v/>
      </c>
      <c r="X188" s="334"/>
      <c r="Y188" s="334"/>
      <c r="Z188" s="335"/>
      <c r="AA188" s="333" t="str">
        <f t="shared" si="225"/>
        <v/>
      </c>
      <c r="AB188" s="334"/>
      <c r="AC188" s="334"/>
      <c r="AD188" s="335"/>
      <c r="AE188" s="336">
        <f t="shared" si="226"/>
        <v>0</v>
      </c>
      <c r="AF188" s="337">
        <f t="shared" si="214"/>
        <v>0</v>
      </c>
      <c r="AG188" s="338">
        <f t="shared" si="227"/>
        <v>0</v>
      </c>
      <c r="AH188" s="217" t="str">
        <f t="shared" si="228"/>
        <v/>
      </c>
      <c r="AI188" s="339">
        <f xml:space="preserve"> ( IF(ISNUMBER(G188), VLOOKUP(G188/$AH188,F!$A1:$B101,2,1)*G188*$H188*$I188,0)+IF(ISNUMBER(K188), VLOOKUP(K188/$AH188,F!$A1:$B101,2,1)*K188*$L188*$M188,0)+IF(ISNUMBER(O188), VLOOKUP(O188/$AH188,F!$A1:$B101,2,1)*O188*$P188*$Q188,0)+IF(ISNUMBER(S188), VLOOKUP(S188/$AH188,F!$A1:$B101,2,1)*S188*$T188*$U188,0)+IF(ISNUMBER(W188), VLOOKUP(W188/$AH188,F!$A1:$B101,2,1)*W188*$X188*$Y188,0)+IF(ISNUMBER(AA188), VLOOKUP(AA188/$AH188,F!$A1:$B101,2,1)*AA188*$AB188*$AC188,0))*IF(ISNUMBER(F188),F188,1)*IF(ISNUMBER(E188),E188,1)</f>
        <v>0</v>
      </c>
      <c r="AJ188" s="340">
        <f t="shared" si="230"/>
        <v>0</v>
      </c>
      <c r="AK188" s="341">
        <f>IFERROR(I188*INDEX(F!$P$21:$AB$33, MATCH(G188/$AH188, F!$O$21:$O$33,1), MATCH(E188, F!$P$20:$AB$20,1)), 0 ) +IFERROR( M188*INDEX(F!$P$21:$AB$33, MATCH(K188/$AH188, F!$O$21:$O$33,1), MATCH(E188, F!$P$20:$AB$20,1)),0) +  IFERROR( Q188*INDEX(F!$P$21:$AB$33, MATCH(O188/$AH188, F!$O$21:$O$33,1), MATCH(E188, F!$P$20:$AB$20,1)), 0) + IFERROR( U188*INDEX(F!$P$21:$AB$33, MATCH(S188/$AH188, F!$O$21:$O$33,1), MATCH(E188, F!$P$20:$AB$20,1)),0)  + IFERROR(Y188*INDEX(F!$P$21:$AB$33, MATCH(W188/$AH188, F!$O$21:$O$33,1), MATCH(E188, F!$P$20:$AB$20,1)),0)  + IFERROR( AC188*INDEX(F!$P$21:$AB$33, MATCH(AA188/$AH188, F!$O$21:$O$33,1), MATCH(E188, F!$P$20:$AB$20,1)),)</f>
        <v>0</v>
      </c>
      <c r="AL188" s="1031"/>
      <c r="AM188" s="10"/>
      <c r="AN188" s="10"/>
      <c r="AO188" s="10"/>
    </row>
    <row r="189" spans="1:41" ht="15.75" thickBot="1" x14ac:dyDescent="0.3">
      <c r="A189" s="1023"/>
      <c r="B189" s="250"/>
      <c r="C189" s="263"/>
      <c r="D189" s="215"/>
      <c r="E189" s="352">
        <f>ROUND(IFERROR(SUMPRODUCT(AJ181:AJ188,E181:E188)/AJ189,0),3)</f>
        <v>1.097</v>
      </c>
      <c r="F189" s="353"/>
      <c r="G189" s="354"/>
      <c r="H189" s="355"/>
      <c r="I189" s="355"/>
      <c r="J189" s="356"/>
      <c r="K189" s="354"/>
      <c r="L189" s="355"/>
      <c r="M189" s="355"/>
      <c r="N189" s="356"/>
      <c r="O189" s="354"/>
      <c r="P189" s="355"/>
      <c r="Q189" s="355"/>
      <c r="R189" s="356"/>
      <c r="S189" s="354"/>
      <c r="T189" s="355"/>
      <c r="U189" s="355"/>
      <c r="V189" s="356"/>
      <c r="W189" s="354"/>
      <c r="X189" s="355"/>
      <c r="Y189" s="355"/>
      <c r="Z189" s="356"/>
      <c r="AA189" s="354"/>
      <c r="AB189" s="355"/>
      <c r="AC189" s="355"/>
      <c r="AD189" s="356"/>
      <c r="AE189" s="357">
        <f>SUM(AE181:AE188)</f>
        <v>8862.5</v>
      </c>
      <c r="AF189" s="358">
        <f t="shared" si="214"/>
        <v>77.065217391304344</v>
      </c>
      <c r="AG189" s="391">
        <f>IFERROR(  SUMPRODUCT(AG181:AG188,AJ181:AJ188)/AJ189,0)</f>
        <v>0.55911481345264213</v>
      </c>
      <c r="AH189" s="359"/>
      <c r="AI189" s="360">
        <f>SUM(AI181:AI188)</f>
        <v>7237.1850000000004</v>
      </c>
      <c r="AJ189" s="360">
        <f>SUM(AJ181:AJ188)</f>
        <v>115</v>
      </c>
      <c r="AK189" s="361">
        <f>IF(SUM(AK181:AK188)=0,TIME(,0,),TIME(,SUM(AK181:AK188)+F!$V$37,))</f>
        <v>7.0833333333333331E-2</v>
      </c>
      <c r="AL189" s="1032"/>
      <c r="AM189" s="10"/>
      <c r="AN189" s="10"/>
      <c r="AO189" s="10"/>
    </row>
    <row r="190" spans="1:41" x14ac:dyDescent="0.25">
      <c r="A190" s="232">
        <f>A191</f>
        <v>43804</v>
      </c>
      <c r="B190" s="251" t="str">
        <f t="shared" ref="B190:F197" si="231">IF(B134="","",B134)</f>
        <v>Тяжелая</v>
      </c>
      <c r="C190" s="264" t="str">
        <f t="shared" si="231"/>
        <v>ЖМ</v>
      </c>
      <c r="D190" s="233" t="str">
        <f t="shared" si="231"/>
        <v>Жим лежа</v>
      </c>
      <c r="E190" s="280">
        <f t="shared" si="231"/>
        <v>1</v>
      </c>
      <c r="F190" s="362" t="str">
        <f t="shared" si="231"/>
        <v/>
      </c>
      <c r="G190" s="363">
        <f t="shared" ref="G190:G197" si="232">IF(J190&lt;&gt;0, IFERROR(IF( $F190=2,  MROUND($AH190*J190,1),    IF( OR($F190="",$F190=1),   MROUND($AH190*J190,2.5),  MROUND($AH190*J190, 0.1))), "" ), "")</f>
        <v>77.5</v>
      </c>
      <c r="H190" s="364">
        <v>6</v>
      </c>
      <c r="I190" s="364">
        <v>1</v>
      </c>
      <c r="J190" s="365">
        <v>0.55000000000000004</v>
      </c>
      <c r="K190" s="363">
        <f t="shared" ref="K190:K197" si="233">IF(N190&lt;&gt;0, IFERROR(IF( $F190=2,  MROUND($AH190*N190,1),    IF( OR($F190="",$F190=1),   MROUND($AH190*N190,2.5),  MROUND($AH190*N190, 0.1))), "" ), "")</f>
        <v>92.5</v>
      </c>
      <c r="L190" s="364">
        <v>5</v>
      </c>
      <c r="M190" s="364">
        <v>1</v>
      </c>
      <c r="N190" s="365">
        <v>0.65</v>
      </c>
      <c r="O190" s="363">
        <f t="shared" ref="O190:O197" si="234">IF(R190&lt;&gt;0, IFERROR(IF( $F190=2,  MROUND($AH190*R190,1),    IF( OR($F190="",$F190=1),   MROUND($AH190*R190,2.5),  MROUND($AH190*R190, 0.1))), "" ), "")</f>
        <v>112.5</v>
      </c>
      <c r="P190" s="364">
        <v>4</v>
      </c>
      <c r="Q190" s="364">
        <v>1</v>
      </c>
      <c r="R190" s="365">
        <v>0.8</v>
      </c>
      <c r="S190" s="363" t="str">
        <f t="shared" ref="S190:S197" si="235">IF(V190&lt;&gt;0, IFERROR(IF( $F190=2,  MROUND($AH190*V190,1),    IF( OR($F190="",$F190=1),   MROUND($AH190*V190,2.5),  MROUND($AH190*V190, 0.1))), "" ), "")</f>
        <v/>
      </c>
      <c r="T190" s="364"/>
      <c r="U190" s="364"/>
      <c r="V190" s="365"/>
      <c r="W190" s="363" t="str">
        <f t="shared" ref="W190:W197" si="236">IF(Z190&lt;&gt;0, IFERROR(IF( $F190=2,  MROUND($AH190*Z190,1),    IF( OR($F190="",$F190=1),   MROUND($AH190*Z190,2.5),  MROUND($AH190*Z190, 0.1))), "" ), "")</f>
        <v/>
      </c>
      <c r="X190" s="364"/>
      <c r="Y190" s="364"/>
      <c r="Z190" s="365"/>
      <c r="AA190" s="363" t="str">
        <f t="shared" ref="AA190:AA197" si="237">IF(AD190&lt;&gt;0, IFERROR(IF( $F190=2,  MROUND($AH190*AD190,1),    IF( OR($F190="",$F190=1),   MROUND($AH190*AD190,2.5),  MROUND($AH190*AD190, 0.1))), "" ), "")</f>
        <v/>
      </c>
      <c r="AB190" s="364"/>
      <c r="AC190" s="364"/>
      <c r="AD190" s="365"/>
      <c r="AE190" s="366">
        <f t="shared" ref="AE190:AE197" si="238">(IF(ISNUMBER(G190),G190,0)*H190*I190+IF(ISNUMBER(K190),K190,1)*L190*M190+IF(ISNUMBER(O190),O190,1)*P190*Q190+IF(ISNUMBER(S190),S190,1)*T190*U190+IF(ISNUMBER(W190),W190,1)*X190*Y190+IF(ISNUMBER(AA190),AA190,1)*AB190*AC190)*IF(ISNUMBER(F190),F190,1)</f>
        <v>1377.5</v>
      </c>
      <c r="AF190" s="367">
        <f t="shared" si="214"/>
        <v>91.833333333333329</v>
      </c>
      <c r="AG190" s="368">
        <f t="shared" ref="AG190:AG197" si="239">IFERROR((AF190/(AH190*IF(ISNUMBER(F190),F190,1))),0)</f>
        <v>0.64621067426155376</v>
      </c>
      <c r="AH190" s="216">
        <f t="shared" ref="AH190:AH197" si="240">IF(ISNUMBER(AH134), AH134+(AH134*$AH$170),"")</f>
        <v>142.11051749999999</v>
      </c>
      <c r="AI190" s="369">
        <f xml:space="preserve"> ( IF(ISNUMBER(G190), VLOOKUP(G190/$AH190,F!$A1:$B101,2,1)*G190*$H190*$I190,0)+IF(ISNUMBER(K190), VLOOKUP(K190/$AH190,F!$A1:$B101,2,1)*K190*$L190*$M190,0)+IF(ISNUMBER(O190), VLOOKUP(O190/$AH190,F!$A1:$B101,2,1)*O190*$P190*$Q190,0)+IF(ISNUMBER(S190), VLOOKUP(S190/$AH190,F!$A1:$B101,2,1)*S190*$T190*$U190,0)+IF(ISNUMBER(W190), VLOOKUP(W190/$AH190,F!$A1:$B101,2,1)*W190*$X190*$Y190,0)+IF(ISNUMBER(AA190), VLOOKUP(AA190/$AH190,F!$A1:$B101,2,1)*AA190*$AB190*$AC190,0))*IF(ISNUMBER(F190),F190,1)*IF(ISNUMBER(E190),E190,1)</f>
        <v>1291.9000000000001</v>
      </c>
      <c r="AJ190" s="370">
        <f t="shared" ref="AJ190:AJ192" si="241">H190*I190+L190*M190+P190*Q190+T190*U190+X190*Y190+AB190*AC190</f>
        <v>15</v>
      </c>
      <c r="AK190" s="371">
        <f>IFERROR(I190*INDEX(F!$P$21:$AB$33, MATCH(G190/$AH190, F!$O$21:$O$33,1), MATCH(E190, F!$P$20:$AB$20,1)), 0 ) +IFERROR( M190*INDEX(F!$P$21:$AB$33, MATCH(K190/$AH190, F!$O$21:$O$33,1), MATCH(E190, F!$P$20:$AB$20,1)),0) +  IFERROR( Q190*INDEX(F!$P$21:$AB$33, MATCH(O190/$AH190, F!$O$21:$O$33,1), MATCH(E190, F!$P$20:$AB$20,1)), 0) + IFERROR( U190*INDEX(F!$P$21:$AB$33, MATCH(S190/$AH190, F!$O$21:$O$33,1), MATCH(E190, F!$P$20:$AB$20,1)),0)  + IFERROR(Y190*INDEX(F!$P$21:$AB$33, MATCH(W190/$AH190, F!$O$21:$O$33,1), MATCH(E190, F!$P$20:$AB$20,1)),0)  + IFERROR( AC190*INDEX(F!$P$21:$AB$33, MATCH(AA190/$AH190, F!$O$21:$O$33,1), MATCH(E190, F!$P$20:$AB$20,1)),)</f>
        <v>9</v>
      </c>
      <c r="AL190" s="1033"/>
      <c r="AM190" s="10"/>
      <c r="AN190" s="10"/>
      <c r="AO190" s="10"/>
    </row>
    <row r="191" spans="1:41" ht="15.75" customHeight="1" x14ac:dyDescent="0.25">
      <c r="A191" s="1021">
        <f>A135+A114</f>
        <v>43804</v>
      </c>
      <c r="B191" s="249" t="str">
        <f t="shared" si="231"/>
        <v>Легкая</v>
      </c>
      <c r="C191" s="262" t="str">
        <f t="shared" si="231"/>
        <v>ЖМ</v>
      </c>
      <c r="D191" s="230" t="str">
        <f t="shared" si="231"/>
        <v>Жим гантелей</v>
      </c>
      <c r="E191" s="291">
        <f t="shared" si="231"/>
        <v>0.8</v>
      </c>
      <c r="F191" s="342">
        <f t="shared" si="231"/>
        <v>2</v>
      </c>
      <c r="G191" s="343">
        <f t="shared" si="232"/>
        <v>23</v>
      </c>
      <c r="H191" s="344">
        <v>6</v>
      </c>
      <c r="I191" s="344">
        <v>5</v>
      </c>
      <c r="J191" s="345">
        <v>0.5</v>
      </c>
      <c r="K191" s="343" t="str">
        <f t="shared" si="233"/>
        <v/>
      </c>
      <c r="L191" s="344"/>
      <c r="M191" s="344"/>
      <c r="N191" s="345"/>
      <c r="O191" s="343" t="str">
        <f t="shared" si="234"/>
        <v/>
      </c>
      <c r="P191" s="344"/>
      <c r="Q191" s="344"/>
      <c r="R191" s="345"/>
      <c r="S191" s="343" t="str">
        <f t="shared" si="235"/>
        <v/>
      </c>
      <c r="T191" s="344"/>
      <c r="U191" s="344"/>
      <c r="V191" s="345"/>
      <c r="W191" s="343" t="str">
        <f t="shared" si="236"/>
        <v/>
      </c>
      <c r="X191" s="344"/>
      <c r="Y191" s="344"/>
      <c r="Z191" s="345"/>
      <c r="AA191" s="343" t="str">
        <f t="shared" si="237"/>
        <v/>
      </c>
      <c r="AB191" s="344"/>
      <c r="AC191" s="344"/>
      <c r="AD191" s="345"/>
      <c r="AE191" s="346">
        <f t="shared" si="238"/>
        <v>1380</v>
      </c>
      <c r="AF191" s="347">
        <f t="shared" si="214"/>
        <v>46</v>
      </c>
      <c r="AG191" s="348">
        <f t="shared" si="239"/>
        <v>0.50576833625280415</v>
      </c>
      <c r="AH191" s="217">
        <f t="shared" si="240"/>
        <v>45.475365599999996</v>
      </c>
      <c r="AI191" s="349">
        <f xml:space="preserve"> ( IF(ISNUMBER(G191), VLOOKUP(G191/$AH191,F!$A1:$B101,2,1)*G191*$H191*$I191,0)+IF(ISNUMBER(K191), VLOOKUP(K191/$AH191,F!$A1:$B101,2,1)*K191*$L191*$M191,0)+IF(ISNUMBER(O191), VLOOKUP(O191/$AH191,F!$A1:$B101,2,1)*O191*$P191*$Q191,0)+IF(ISNUMBER(S191), VLOOKUP(S191/$AH191,F!$A1:$B101,2,1)*S191*$T191*$U191,0)+IF(ISNUMBER(W191), VLOOKUP(W191/$AH191,F!$A1:$B101,2,1)*W191*$X191*$Y191,0)+IF(ISNUMBER(AA191), VLOOKUP(AA191/$AH191,F!$A1:$B101,2,1)*AA191*$AB191*$AC191,0))*IF(ISNUMBER(F191),F191,1)*IF(ISNUMBER(E191),E191,1)</f>
        <v>552</v>
      </c>
      <c r="AJ191" s="350">
        <f t="shared" si="241"/>
        <v>30</v>
      </c>
      <c r="AK191" s="351">
        <f>IFERROR(I191*INDEX(F!$P$21:$AB$33, MATCH(G191/$AH191, F!$O$21:$O$33,1), MATCH(E191, F!$P$20:$AB$20,1)), 0 ) +IFERROR( M191*INDEX(F!$P$21:$AB$33, MATCH(K191/$AH191, F!$O$21:$O$33,1), MATCH(E191, F!$P$20:$AB$20,1)),0) +  IFERROR( Q191*INDEX(F!$P$21:$AB$33, MATCH(O191/$AH191, F!$O$21:$O$33,1), MATCH(E191, F!$P$20:$AB$20,1)), 0) + IFERROR( U191*INDEX(F!$P$21:$AB$33, MATCH(S191/$AH191, F!$O$21:$O$33,1), MATCH(E191, F!$P$20:$AB$20,1)),0)  + IFERROR(Y191*INDEX(F!$P$21:$AB$33, MATCH(W191/$AH191, F!$O$21:$O$33,1), MATCH(E191, F!$P$20:$AB$20,1)),0)  + IFERROR( AC191*INDEX(F!$P$21:$AB$33, MATCH(AA191/$AH191, F!$O$21:$O$33,1), MATCH(E191, F!$P$20:$AB$20,1)),)</f>
        <v>9</v>
      </c>
      <c r="AL191" s="1031"/>
      <c r="AM191" s="10"/>
      <c r="AN191" s="10"/>
      <c r="AO191" s="10"/>
    </row>
    <row r="192" spans="1:41" x14ac:dyDescent="0.25">
      <c r="A192" s="1022"/>
      <c r="B192" s="252" t="s">
        <v>815</v>
      </c>
      <c r="C192" s="265" t="str">
        <f t="shared" si="231"/>
        <v>ОФП</v>
      </c>
      <c r="D192" s="234" t="str">
        <f t="shared" si="231"/>
        <v>Французский жим</v>
      </c>
      <c r="E192" s="291">
        <f t="shared" si="231"/>
        <v>0.4</v>
      </c>
      <c r="F192" s="372" t="str">
        <f t="shared" si="231"/>
        <v/>
      </c>
      <c r="G192" s="373">
        <f t="shared" si="232"/>
        <v>30</v>
      </c>
      <c r="H192" s="374">
        <v>5</v>
      </c>
      <c r="I192" s="374">
        <v>5</v>
      </c>
      <c r="J192" s="375">
        <v>0.45</v>
      </c>
      <c r="K192" s="373" t="str">
        <f t="shared" si="233"/>
        <v/>
      </c>
      <c r="L192" s="374"/>
      <c r="M192" s="374"/>
      <c r="N192" s="375"/>
      <c r="O192" s="373" t="str">
        <f t="shared" si="234"/>
        <v/>
      </c>
      <c r="P192" s="374"/>
      <c r="Q192" s="374"/>
      <c r="R192" s="375"/>
      <c r="S192" s="373" t="str">
        <f t="shared" si="235"/>
        <v/>
      </c>
      <c r="T192" s="374"/>
      <c r="U192" s="374"/>
      <c r="V192" s="375"/>
      <c r="W192" s="373" t="str">
        <f t="shared" si="236"/>
        <v/>
      </c>
      <c r="X192" s="374"/>
      <c r="Y192" s="374"/>
      <c r="Z192" s="375"/>
      <c r="AA192" s="373" t="str">
        <f t="shared" si="237"/>
        <v/>
      </c>
      <c r="AB192" s="374"/>
      <c r="AC192" s="374"/>
      <c r="AD192" s="375"/>
      <c r="AE192" s="376">
        <f t="shared" si="238"/>
        <v>750</v>
      </c>
      <c r="AF192" s="377">
        <f t="shared" si="214"/>
        <v>30</v>
      </c>
      <c r="AG192" s="378">
        <f t="shared" si="239"/>
        <v>0.45204133954258624</v>
      </c>
      <c r="AH192" s="217">
        <f t="shared" si="240"/>
        <v>66.365611672500009</v>
      </c>
      <c r="AI192" s="379">
        <f xml:space="preserve"> ( IF(ISNUMBER(G192), VLOOKUP(G192/$AH192,F!$A1:$B101,2,1)*G192*$H192*$I192,0)+IF(ISNUMBER(K192), VLOOKUP(K192/$AH192,F!$A1:$B101,2,1)*K192*$L192*$M192,0)+IF(ISNUMBER(O192), VLOOKUP(O192/$AH192,F!$A1:$B101,2,1)*O192*$P192*$Q192,0)+IF(ISNUMBER(S192), VLOOKUP(S192/$AH192,F!$A1:$B101,2,1)*S192*$T192*$U192,0)+IF(ISNUMBER(W192), VLOOKUP(W192/$AH192,F!$A1:$B101,2,1)*W192*$X192*$Y192,0)+IF(ISNUMBER(AA192), VLOOKUP(AA192/$AH192,F!$A1:$B101,2,1)*AA192*$AB192*$AC192,0))*IF(ISNUMBER(F192),F192,1)*IF(ISNUMBER(E192),E192,1)</f>
        <v>126</v>
      </c>
      <c r="AJ192" s="380">
        <f t="shared" si="241"/>
        <v>25</v>
      </c>
      <c r="AK192" s="381">
        <f>IFERROR(I192*INDEX(F!$P$21:$AB$33, MATCH(G192/$AH192, F!$O$21:$O$33,1), MATCH(E192, F!$P$20:$AB$20,1)), 0 ) +IFERROR( M192*INDEX(F!$P$21:$AB$33, MATCH(K192/$AH192, F!$O$21:$O$33,1), MATCH(E192, F!$P$20:$AB$20,1)),0) +  IFERROR( Q192*INDEX(F!$P$21:$AB$33, MATCH(O192/$AH192, F!$O$21:$O$33,1), MATCH(E192, F!$P$20:$AB$20,1)), 0) + IFERROR( U192*INDEX(F!$P$21:$AB$33, MATCH(S192/$AH192, F!$O$21:$O$33,1), MATCH(E192, F!$P$20:$AB$20,1)),0)  + IFERROR(Y192*INDEX(F!$P$21:$AB$33, MATCH(W192/$AH192, F!$O$21:$O$33,1), MATCH(E192, F!$P$20:$AB$20,1)),0)  + IFERROR( AC192*INDEX(F!$P$21:$AB$33, MATCH(AA192/$AH192, F!$O$21:$O$33,1), MATCH(E192, F!$P$20:$AB$20,1)),)</f>
        <v>7.5</v>
      </c>
      <c r="AL192" s="1031"/>
      <c r="AM192" s="10"/>
      <c r="AN192" s="10"/>
      <c r="AO192" s="10"/>
    </row>
    <row r="193" spans="1:41" ht="15" customHeight="1" x14ac:dyDescent="0.25">
      <c r="A193" s="1022"/>
      <c r="B193" s="249" t="str">
        <f t="shared" si="231"/>
        <v>Легкая</v>
      </c>
      <c r="C193" s="262" t="str">
        <f t="shared" si="231"/>
        <v>ОФП</v>
      </c>
      <c r="D193" s="230" t="str">
        <f t="shared" si="231"/>
        <v>Молотковые сгибания</v>
      </c>
      <c r="E193" s="291">
        <f t="shared" si="231"/>
        <v>0.4</v>
      </c>
      <c r="F193" s="342">
        <f t="shared" si="231"/>
        <v>2</v>
      </c>
      <c r="G193" s="343">
        <f t="shared" si="232"/>
        <v>9</v>
      </c>
      <c r="H193" s="344">
        <v>5</v>
      </c>
      <c r="I193" s="344">
        <v>4</v>
      </c>
      <c r="J193" s="345">
        <v>0.35</v>
      </c>
      <c r="K193" s="343" t="str">
        <f t="shared" si="233"/>
        <v/>
      </c>
      <c r="L193" s="344"/>
      <c r="M193" s="344"/>
      <c r="N193" s="345"/>
      <c r="O193" s="343" t="str">
        <f t="shared" si="234"/>
        <v/>
      </c>
      <c r="P193" s="344"/>
      <c r="Q193" s="344"/>
      <c r="R193" s="345"/>
      <c r="S193" s="343" t="str">
        <f t="shared" si="235"/>
        <v/>
      </c>
      <c r="T193" s="344"/>
      <c r="U193" s="344"/>
      <c r="V193" s="345"/>
      <c r="W193" s="343" t="str">
        <f t="shared" si="236"/>
        <v/>
      </c>
      <c r="X193" s="344"/>
      <c r="Y193" s="344"/>
      <c r="Z193" s="345"/>
      <c r="AA193" s="343" t="str">
        <f t="shared" si="237"/>
        <v/>
      </c>
      <c r="AB193" s="344"/>
      <c r="AC193" s="344"/>
      <c r="AD193" s="345"/>
      <c r="AE193" s="346">
        <f t="shared" si="238"/>
        <v>360</v>
      </c>
      <c r="AF193" s="347">
        <f t="shared" si="214"/>
        <v>18</v>
      </c>
      <c r="AG193" s="348">
        <f t="shared" si="239"/>
        <v>0.3518388426106463</v>
      </c>
      <c r="AH193" s="217">
        <f t="shared" si="240"/>
        <v>25.57989315</v>
      </c>
      <c r="AI193" s="349">
        <f xml:space="preserve"> ( IF(ISNUMBER(G193), VLOOKUP(G193/$AH193,F!$A1:$B101,2,1)*G193*$H193*$I193,0)+IF(ISNUMBER(K193), VLOOKUP(K193/$AH193,F!$A1:$B101,2,1)*K193*$L193*$M193,0)+IF(ISNUMBER(O193), VLOOKUP(O193/$AH193,F!$A1:$B101,2,1)*O193*$P193*$Q193,0)+IF(ISNUMBER(S193), VLOOKUP(S193/$AH193,F!$A1:$B101,2,1)*S193*$T193*$U193,0)+IF(ISNUMBER(W193), VLOOKUP(W193/$AH193,F!$A1:$B101,2,1)*W193*$X193*$Y193,0)+IF(ISNUMBER(AA193), VLOOKUP(AA193/$AH193,F!$A1:$B101,2,1)*AA193*$AB193*$AC193,0))*IF(ISNUMBER(F193),F193,1)*IF(ISNUMBER(E193),E193,1)</f>
        <v>31.680000000000003</v>
      </c>
      <c r="AJ193" s="350">
        <f>H193*I193+L193*M193+P193*Q193+T193*U193+X193*Y193+AB193*AC193</f>
        <v>20</v>
      </c>
      <c r="AK193" s="351">
        <f>IFERROR(I193*INDEX(F!$P$21:$AB$33, MATCH(G193/$AH193, F!$O$21:$O$33,1), MATCH(E193, F!$P$20:$AB$20,1)), 0 ) +IFERROR( M193*INDEX(F!$P$21:$AB$33, MATCH(K193/$AH193, F!$O$21:$O$33,1), MATCH(E193, F!$P$20:$AB$20,1)),0) +  IFERROR( Q193*INDEX(F!$P$21:$AB$33, MATCH(O193/$AH193, F!$O$21:$O$33,1), MATCH(E193, F!$P$20:$AB$20,1)), 0) + IFERROR( U193*INDEX(F!$P$21:$AB$33, MATCH(S193/$AH193, F!$O$21:$O$33,1), MATCH(E193, F!$P$20:$AB$20,1)),0)  + IFERROR(Y193*INDEX(F!$P$21:$AB$33, MATCH(W193/$AH193, F!$O$21:$O$33,1), MATCH(E193, F!$P$20:$AB$20,1)),0)  + IFERROR( AC193*INDEX(F!$P$21:$AB$33, MATCH(AA193/$AH193, F!$O$21:$O$33,1), MATCH(E193, F!$P$20:$AB$20,1)),)</f>
        <v>6</v>
      </c>
      <c r="AL193" s="1031"/>
      <c r="AM193" s="10"/>
      <c r="AN193" s="10"/>
      <c r="AO193" s="10"/>
    </row>
    <row r="194" spans="1:41" x14ac:dyDescent="0.25">
      <c r="A194" s="1022"/>
      <c r="B194" s="252" t="s">
        <v>815</v>
      </c>
      <c r="C194" s="265" t="str">
        <f t="shared" si="231"/>
        <v>ОФП</v>
      </c>
      <c r="D194" s="234" t="str">
        <f t="shared" si="231"/>
        <v>Разгибания с гантелью из-за головы</v>
      </c>
      <c r="E194" s="291">
        <f t="shared" si="231"/>
        <v>0.4</v>
      </c>
      <c r="F194" s="372">
        <f t="shared" si="231"/>
        <v>2</v>
      </c>
      <c r="G194" s="373">
        <f t="shared" si="232"/>
        <v>6</v>
      </c>
      <c r="H194" s="374">
        <v>6</v>
      </c>
      <c r="I194" s="374">
        <v>4</v>
      </c>
      <c r="J194" s="375">
        <v>0.35</v>
      </c>
      <c r="K194" s="373" t="str">
        <f t="shared" si="233"/>
        <v/>
      </c>
      <c r="L194" s="374"/>
      <c r="M194" s="374"/>
      <c r="N194" s="375"/>
      <c r="O194" s="373" t="str">
        <f t="shared" si="234"/>
        <v/>
      </c>
      <c r="P194" s="374"/>
      <c r="Q194" s="374"/>
      <c r="R194" s="375"/>
      <c r="S194" s="373" t="str">
        <f t="shared" si="235"/>
        <v/>
      </c>
      <c r="T194" s="374"/>
      <c r="U194" s="374"/>
      <c r="V194" s="375"/>
      <c r="W194" s="373" t="str">
        <f t="shared" si="236"/>
        <v/>
      </c>
      <c r="X194" s="374"/>
      <c r="Y194" s="374"/>
      <c r="Z194" s="375"/>
      <c r="AA194" s="373" t="str">
        <f t="shared" si="237"/>
        <v/>
      </c>
      <c r="AB194" s="374"/>
      <c r="AC194" s="374"/>
      <c r="AD194" s="375"/>
      <c r="AE194" s="376">
        <f t="shared" si="238"/>
        <v>288</v>
      </c>
      <c r="AF194" s="377">
        <f t="shared" si="214"/>
        <v>12</v>
      </c>
      <c r="AG194" s="378">
        <f t="shared" si="239"/>
        <v>0.32477431625598124</v>
      </c>
      <c r="AH194" s="217">
        <f t="shared" si="240"/>
        <v>18.474367274999999</v>
      </c>
      <c r="AI194" s="379">
        <f xml:space="preserve"> ( IF(ISNUMBER(G194), VLOOKUP(G194/$AH194,F!$A1:$B101,2,1)*G194*$H194*$I194,0)+IF(ISNUMBER(K194), VLOOKUP(K194/$AH194,F!$A1:$B101,2,1)*K194*$L194*$M194,0)+IF(ISNUMBER(O194), VLOOKUP(O194/$AH194,F!$A1:$B101,2,1)*O194*$P194*$Q194,0)+IF(ISNUMBER(S194), VLOOKUP(S194/$AH194,F!$A1:$B101,2,1)*S194*$T194*$U194,0)+IF(ISNUMBER(W194), VLOOKUP(W194/$AH194,F!$A1:$B101,2,1)*W194*$X194*$Y194,0)+IF(ISNUMBER(AA194), VLOOKUP(AA194/$AH194,F!$A1:$B101,2,1)*AA194*$AB194*$AC194,0))*IF(ISNUMBER(F194),F194,1)*IF(ISNUMBER(E194),E194,1)</f>
        <v>18.431999999999999</v>
      </c>
      <c r="AJ194" s="380">
        <f t="shared" ref="AJ194:AJ197" si="242">H194*I194+L194*M194+P194*Q194+T194*U194+X194*Y194+AB194*AC194</f>
        <v>24</v>
      </c>
      <c r="AK194" s="381">
        <f>IFERROR(I194*INDEX(F!$P$21:$AB$33, MATCH(G194/$AH194, F!$O$21:$O$33,1), MATCH(E194, F!$P$20:$AB$20,1)), 0 ) +IFERROR( M194*INDEX(F!$P$21:$AB$33, MATCH(K194/$AH194, F!$O$21:$O$33,1), MATCH(E194, F!$P$20:$AB$20,1)),0) +  IFERROR( Q194*INDEX(F!$P$21:$AB$33, MATCH(O194/$AH194, F!$O$21:$O$33,1), MATCH(E194, F!$P$20:$AB$20,1)), 0) + IFERROR( U194*INDEX(F!$P$21:$AB$33, MATCH(S194/$AH194, F!$O$21:$O$33,1), MATCH(E194, F!$P$20:$AB$20,1)),0)  + IFERROR(Y194*INDEX(F!$P$21:$AB$33, MATCH(W194/$AH194, F!$O$21:$O$33,1), MATCH(E194, F!$P$20:$AB$20,1)),0)  + IFERROR( AC194*INDEX(F!$P$21:$AB$33, MATCH(AA194/$AH194, F!$O$21:$O$33,1), MATCH(E194, F!$P$20:$AB$20,1)),)</f>
        <v>6</v>
      </c>
      <c r="AL194" s="1031"/>
      <c r="AM194" s="10"/>
      <c r="AN194" s="10"/>
      <c r="AO194" s="10"/>
    </row>
    <row r="195" spans="1:41" hidden="1" x14ac:dyDescent="0.25">
      <c r="A195" s="1022"/>
      <c r="B195" s="249" t="str">
        <f t="shared" si="231"/>
        <v/>
      </c>
      <c r="C195" s="262" t="str">
        <f t="shared" si="231"/>
        <v/>
      </c>
      <c r="D195" s="230" t="str">
        <f t="shared" si="231"/>
        <v/>
      </c>
      <c r="E195" s="291" t="str">
        <f t="shared" si="231"/>
        <v/>
      </c>
      <c r="F195" s="342" t="str">
        <f t="shared" si="231"/>
        <v/>
      </c>
      <c r="G195" s="343" t="str">
        <f t="shared" si="232"/>
        <v/>
      </c>
      <c r="H195" s="344"/>
      <c r="I195" s="344"/>
      <c r="J195" s="345"/>
      <c r="K195" s="343" t="str">
        <f t="shared" si="233"/>
        <v/>
      </c>
      <c r="L195" s="344"/>
      <c r="M195" s="344"/>
      <c r="N195" s="345"/>
      <c r="O195" s="343" t="str">
        <f t="shared" si="234"/>
        <v/>
      </c>
      <c r="P195" s="344"/>
      <c r="Q195" s="344"/>
      <c r="R195" s="345"/>
      <c r="S195" s="343" t="str">
        <f t="shared" si="235"/>
        <v/>
      </c>
      <c r="T195" s="344"/>
      <c r="U195" s="344"/>
      <c r="V195" s="345"/>
      <c r="W195" s="343" t="str">
        <f t="shared" si="236"/>
        <v/>
      </c>
      <c r="X195" s="344"/>
      <c r="Y195" s="344"/>
      <c r="Z195" s="345"/>
      <c r="AA195" s="343" t="str">
        <f t="shared" si="237"/>
        <v/>
      </c>
      <c r="AB195" s="344"/>
      <c r="AC195" s="344"/>
      <c r="AD195" s="345"/>
      <c r="AE195" s="346">
        <f t="shared" si="238"/>
        <v>0</v>
      </c>
      <c r="AF195" s="347">
        <f t="shared" si="214"/>
        <v>0</v>
      </c>
      <c r="AG195" s="348">
        <f t="shared" si="239"/>
        <v>0</v>
      </c>
      <c r="AH195" s="217" t="str">
        <f t="shared" si="240"/>
        <v/>
      </c>
      <c r="AI195" s="349">
        <f xml:space="preserve"> ( IF(ISNUMBER(G195), VLOOKUP(G195/$AH195,F!$A1:$B101,2,1)*G195*$H195*$I195,0)+IF(ISNUMBER(K195), VLOOKUP(K195/$AH195,F!$A1:$B101,2,1)*K195*$L195*$M195,0)+IF(ISNUMBER(O195), VLOOKUP(O195/$AH195,F!$A1:$B101,2,1)*O195*$P195*$Q195,0)+IF(ISNUMBER(S195), VLOOKUP(S195/$AH195,F!$A1:$B101,2,1)*S195*$T195*$U195,0)+IF(ISNUMBER(W195), VLOOKUP(W195/$AH195,F!$A1:$B101,2,1)*W195*$X195*$Y195,0)+IF(ISNUMBER(AA195), VLOOKUP(AA195/$AH195,F!$A1:$B101,2,1)*AA195*$AB195*$AC195,0))*IF(ISNUMBER(F195),F195,1)*IF(ISNUMBER(E195),E195,1)</f>
        <v>0</v>
      </c>
      <c r="AJ195" s="350">
        <f t="shared" si="242"/>
        <v>0</v>
      </c>
      <c r="AK195" s="351">
        <f>IFERROR(I195*INDEX(F!$P$21:$AB$33, MATCH(G195/$AH195, F!$O$21:$O$33,1), MATCH(E195, F!$P$20:$AB$20,1)), 0 ) +IFERROR( M195*INDEX(F!$P$21:$AB$33, MATCH(K195/$AH195, F!$O$21:$O$33,1), MATCH(E195, F!$P$20:$AB$20,1)),0) +  IFERROR( Q195*INDEX(F!$P$21:$AB$33, MATCH(O195/$AH195, F!$O$21:$O$33,1), MATCH(E195, F!$P$20:$AB$20,1)), 0) + IFERROR( U195*INDEX(F!$P$21:$AB$33, MATCH(S195/$AH195, F!$O$21:$O$33,1), MATCH(E195, F!$P$20:$AB$20,1)),0)  + IFERROR(Y195*INDEX(F!$P$21:$AB$33, MATCH(W195/$AH195, F!$O$21:$O$33,1), MATCH(E195, F!$P$20:$AB$20,1)),0)  + IFERROR( AC195*INDEX(F!$P$21:$AB$33, MATCH(AA195/$AH195, F!$O$21:$O$33,1), MATCH(E195, F!$P$20:$AB$20,1)),)</f>
        <v>0</v>
      </c>
      <c r="AL195" s="1031"/>
      <c r="AM195" s="10"/>
      <c r="AN195" s="10"/>
      <c r="AO195" s="10"/>
    </row>
    <row r="196" spans="1:41" hidden="1" x14ac:dyDescent="0.25">
      <c r="A196" s="1022"/>
      <c r="B196" s="252" t="str">
        <f t="shared" si="231"/>
        <v/>
      </c>
      <c r="C196" s="265" t="str">
        <f t="shared" si="231"/>
        <v/>
      </c>
      <c r="D196" s="234" t="str">
        <f t="shared" si="231"/>
        <v/>
      </c>
      <c r="E196" s="291" t="str">
        <f t="shared" si="231"/>
        <v/>
      </c>
      <c r="F196" s="382" t="str">
        <f t="shared" si="231"/>
        <v/>
      </c>
      <c r="G196" s="373" t="str">
        <f t="shared" si="232"/>
        <v/>
      </c>
      <c r="H196" s="374"/>
      <c r="I196" s="374"/>
      <c r="J196" s="375"/>
      <c r="K196" s="373" t="str">
        <f t="shared" si="233"/>
        <v/>
      </c>
      <c r="L196" s="374"/>
      <c r="M196" s="374"/>
      <c r="N196" s="375"/>
      <c r="O196" s="373" t="str">
        <f t="shared" si="234"/>
        <v/>
      </c>
      <c r="P196" s="374"/>
      <c r="Q196" s="374"/>
      <c r="R196" s="375"/>
      <c r="S196" s="373" t="str">
        <f t="shared" si="235"/>
        <v/>
      </c>
      <c r="T196" s="374"/>
      <c r="U196" s="374"/>
      <c r="V196" s="375"/>
      <c r="W196" s="373" t="str">
        <f t="shared" si="236"/>
        <v/>
      </c>
      <c r="X196" s="374"/>
      <c r="Y196" s="374"/>
      <c r="Z196" s="375"/>
      <c r="AA196" s="373" t="str">
        <f t="shared" si="237"/>
        <v/>
      </c>
      <c r="AB196" s="374"/>
      <c r="AC196" s="374"/>
      <c r="AD196" s="375"/>
      <c r="AE196" s="376">
        <f t="shared" si="238"/>
        <v>0</v>
      </c>
      <c r="AF196" s="377">
        <f t="shared" si="214"/>
        <v>0</v>
      </c>
      <c r="AG196" s="378">
        <f t="shared" si="239"/>
        <v>0</v>
      </c>
      <c r="AH196" s="217" t="str">
        <f t="shared" si="240"/>
        <v/>
      </c>
      <c r="AI196" s="379">
        <f xml:space="preserve"> ( IF(ISNUMBER(G196), VLOOKUP(G196/$AH196,F!$A1:$B101,2,1)*G196*$H196*$I196,0)+IF(ISNUMBER(K196), VLOOKUP(K196/$AH196,F!$A1:$B101,2,1)*K196*$L196*$M196,0)+IF(ISNUMBER(O196), VLOOKUP(O196/$AH196,F!$A1:$B101,2,1)*O196*$P196*$Q196,0)+IF(ISNUMBER(S196), VLOOKUP(S196/$AH196,F!$A1:$B101,2,1)*S196*$T196*$U196,0)+IF(ISNUMBER(W196), VLOOKUP(W196/$AH196,F!$A1:$B101,2,1)*W196*$X196*$Y196,0)+IF(ISNUMBER(AA196), VLOOKUP(AA196/$AH196,F!$A1:$B101,2,1)*AA196*$AB196*$AC196,0))*IF(ISNUMBER(F196),F196,1)*IF(ISNUMBER(E196),E196,1)</f>
        <v>0</v>
      </c>
      <c r="AJ196" s="380">
        <f t="shared" si="242"/>
        <v>0</v>
      </c>
      <c r="AK196" s="381">
        <f>IFERROR(I196*INDEX(F!$P$21:$AB$33, MATCH(G196/$AH196, F!$O$21:$O$33,1), MATCH(E196, F!$P$20:$AB$20,1)), 0 ) +IFERROR( M196*INDEX(F!$P$21:$AB$33, MATCH(K196/$AH196, F!$O$21:$O$33,1), MATCH(E196, F!$P$20:$AB$20,1)),0) +  IFERROR( Q196*INDEX(F!$P$21:$AB$33, MATCH(O196/$AH196, F!$O$21:$O$33,1), MATCH(E196, F!$P$20:$AB$20,1)), 0) + IFERROR( U196*INDEX(F!$P$21:$AB$33, MATCH(S196/$AH196, F!$O$21:$O$33,1), MATCH(E196, F!$P$20:$AB$20,1)),0)  + IFERROR(Y196*INDEX(F!$P$21:$AB$33, MATCH(W196/$AH196, F!$O$21:$O$33,1), MATCH(E196, F!$P$20:$AB$20,1)),0)  + IFERROR( AC196*INDEX(F!$P$21:$AB$33, MATCH(AA196/$AH196, F!$O$21:$O$33,1), MATCH(E196, F!$P$20:$AB$20,1)),)</f>
        <v>0</v>
      </c>
      <c r="AL196" s="1031"/>
      <c r="AM196" s="10"/>
      <c r="AN196" s="10"/>
      <c r="AO196" s="10"/>
    </row>
    <row r="197" spans="1:41" hidden="1" x14ac:dyDescent="0.25">
      <c r="A197" s="1022"/>
      <c r="B197" s="249" t="str">
        <f t="shared" si="231"/>
        <v/>
      </c>
      <c r="C197" s="262" t="str">
        <f t="shared" si="231"/>
        <v/>
      </c>
      <c r="D197" s="235" t="str">
        <f t="shared" si="231"/>
        <v/>
      </c>
      <c r="E197" s="291" t="str">
        <f t="shared" si="231"/>
        <v/>
      </c>
      <c r="F197" s="383" t="str">
        <f t="shared" si="231"/>
        <v/>
      </c>
      <c r="G197" s="343" t="str">
        <f t="shared" si="232"/>
        <v/>
      </c>
      <c r="H197" s="344"/>
      <c r="I197" s="344"/>
      <c r="J197" s="345"/>
      <c r="K197" s="343" t="str">
        <f t="shared" si="233"/>
        <v/>
      </c>
      <c r="L197" s="344"/>
      <c r="M197" s="344"/>
      <c r="N197" s="345"/>
      <c r="O197" s="343" t="str">
        <f t="shared" si="234"/>
        <v/>
      </c>
      <c r="P197" s="344"/>
      <c r="Q197" s="344"/>
      <c r="R197" s="345"/>
      <c r="S197" s="343" t="str">
        <f t="shared" si="235"/>
        <v/>
      </c>
      <c r="T197" s="344"/>
      <c r="U197" s="344"/>
      <c r="V197" s="345"/>
      <c r="W197" s="343" t="str">
        <f t="shared" si="236"/>
        <v/>
      </c>
      <c r="X197" s="344"/>
      <c r="Y197" s="344"/>
      <c r="Z197" s="345"/>
      <c r="AA197" s="343" t="str">
        <f t="shared" si="237"/>
        <v/>
      </c>
      <c r="AB197" s="344"/>
      <c r="AC197" s="344"/>
      <c r="AD197" s="345"/>
      <c r="AE197" s="346">
        <f t="shared" si="238"/>
        <v>0</v>
      </c>
      <c r="AF197" s="347">
        <f t="shared" si="214"/>
        <v>0</v>
      </c>
      <c r="AG197" s="348">
        <f t="shared" si="239"/>
        <v>0</v>
      </c>
      <c r="AH197" s="217" t="str">
        <f t="shared" si="240"/>
        <v/>
      </c>
      <c r="AI197" s="349">
        <f xml:space="preserve"> ( IF(ISNUMBER(G197), VLOOKUP(G197/$AH197,F!$A1:$B101,2,1)*G197*$H197*$I197,0)+IF(ISNUMBER(K197), VLOOKUP(K197/$AH197,F!$A1:$B101,2,1)*K197*$L197*$M197,0)+IF(ISNUMBER(O197), VLOOKUP(O197/$AH197,F!$A1:$B101,2,1)*O197*$P197*$Q197,0)+IF(ISNUMBER(S197), VLOOKUP(S197/$AH197,F!$A1:$B101,2,1)*S197*$T197*$U197,0)+IF(ISNUMBER(W197), VLOOKUP(W197/$AH197,F!$A1:$B101,2,1)*W197*$X197*$Y197,0)+IF(ISNUMBER(AA197), VLOOKUP(AA197/$AH197,F!$A1:$B101,2,1)*AA197*$AB197*$AC197,0))*IF(ISNUMBER(F197),F197,1)*IF(ISNUMBER(E197),E197,1)</f>
        <v>0</v>
      </c>
      <c r="AJ197" s="350">
        <f t="shared" si="242"/>
        <v>0</v>
      </c>
      <c r="AK197" s="351">
        <f>IFERROR(I197*INDEX(F!$P$21:$AB$33, MATCH(G197/$AH197, F!$O$21:$O$33,1), MATCH(E197, F!$P$20:$AB$20,1)), 0 ) +IFERROR( M197*INDEX(F!$P$21:$AB$33, MATCH(K197/$AH197, F!$O$21:$O$33,1), MATCH(E197, F!$P$20:$AB$20,1)),0) +  IFERROR( Q197*INDEX(F!$P$21:$AB$33, MATCH(O197/$AH197, F!$O$21:$O$33,1), MATCH(E197, F!$P$20:$AB$20,1)), 0) + IFERROR( U197*INDEX(F!$P$21:$AB$33, MATCH(S197/$AH197, F!$O$21:$O$33,1), MATCH(E197, F!$P$20:$AB$20,1)),0)  + IFERROR(Y197*INDEX(F!$P$21:$AB$33, MATCH(W197/$AH197, F!$O$21:$O$33,1), MATCH(E197, F!$P$20:$AB$20,1)),0)  + IFERROR( AC197*INDEX(F!$P$21:$AB$33, MATCH(AA197/$AH197, F!$O$21:$O$33,1), MATCH(E197, F!$P$20:$AB$20,1)),)</f>
        <v>0</v>
      </c>
      <c r="AL197" s="1031"/>
      <c r="AM197" s="10"/>
      <c r="AN197" s="10"/>
      <c r="AO197" s="10"/>
    </row>
    <row r="198" spans="1:41" ht="15.75" thickBot="1" x14ac:dyDescent="0.3">
      <c r="A198" s="1023"/>
      <c r="B198" s="253"/>
      <c r="C198" s="266"/>
      <c r="D198" s="218"/>
      <c r="E198" s="352">
        <f>ROUND(IFERROR(SUMPRODUCT(AJ190:AJ197,E190:E197)/AJ198,0),3)</f>
        <v>0.58399999999999996</v>
      </c>
      <c r="F198" s="384"/>
      <c r="G198" s="385"/>
      <c r="H198" s="386"/>
      <c r="I198" s="386"/>
      <c r="J198" s="387"/>
      <c r="K198" s="385"/>
      <c r="L198" s="386"/>
      <c r="M198" s="386"/>
      <c r="N198" s="387"/>
      <c r="O198" s="385"/>
      <c r="P198" s="386"/>
      <c r="Q198" s="386"/>
      <c r="R198" s="387"/>
      <c r="S198" s="385"/>
      <c r="T198" s="386"/>
      <c r="U198" s="386"/>
      <c r="V198" s="387"/>
      <c r="W198" s="385"/>
      <c r="X198" s="386"/>
      <c r="Y198" s="386"/>
      <c r="Z198" s="387"/>
      <c r="AA198" s="385"/>
      <c r="AB198" s="386"/>
      <c r="AC198" s="386"/>
      <c r="AD198" s="387"/>
      <c r="AE198" s="357">
        <f>SUM(AE190:AE197)</f>
        <v>4155.5</v>
      </c>
      <c r="AF198" s="358">
        <f t="shared" si="214"/>
        <v>36.451754385964911</v>
      </c>
      <c r="AG198" s="391">
        <f>IFERROR(  SUMPRODUCT(AG190:AG197,AJ190:AJ197)/AJ198,0)</f>
        <v>0.44735617660025045</v>
      </c>
      <c r="AH198" s="359"/>
      <c r="AI198" s="360">
        <f>SUM(AI190:AI197)</f>
        <v>2020.0120000000002</v>
      </c>
      <c r="AJ198" s="360">
        <f>SUM(AJ190:AJ197)</f>
        <v>114</v>
      </c>
      <c r="AK198" s="361">
        <f>IF(SUM(AK190:AK197)=0,TIME(,0,),TIME(,SUM(AK190:AK197)+F!$V$37,))</f>
        <v>4.6527777777777779E-2</v>
      </c>
      <c r="AL198" s="1032"/>
      <c r="AM198" s="10"/>
      <c r="AN198" s="10"/>
      <c r="AO198" s="10"/>
    </row>
    <row r="199" spans="1:41" x14ac:dyDescent="0.25">
      <c r="A199" s="212">
        <f>A200</f>
        <v>43806</v>
      </c>
      <c r="B199" s="241" t="str">
        <f t="shared" ref="B199:F206" si="243">IF(B143="","",B143)</f>
        <v>Тяжелая</v>
      </c>
      <c r="C199" s="254" t="str">
        <f t="shared" si="243"/>
        <v>ПР</v>
      </c>
      <c r="D199" s="222" t="str">
        <f t="shared" si="243"/>
        <v>Присед</v>
      </c>
      <c r="E199" s="280">
        <f t="shared" si="243"/>
        <v>1.2</v>
      </c>
      <c r="F199" s="281" t="str">
        <f t="shared" si="243"/>
        <v/>
      </c>
      <c r="G199" s="282">
        <f t="shared" ref="G199:G206" si="244">IF(J199&lt;&gt;0, IFERROR(IF( $F199=2,  MROUND($AH199*J199,1),    IF( OR($F199="",$F199=1),   MROUND($AH199*J199,2.5),  MROUND($AH199*J199, 0.1))), "" ), "")</f>
        <v>90</v>
      </c>
      <c r="H199" s="283">
        <v>5</v>
      </c>
      <c r="I199" s="283">
        <v>1</v>
      </c>
      <c r="J199" s="284">
        <v>0.55000000000000004</v>
      </c>
      <c r="K199" s="282">
        <f t="shared" ref="K199:K206" si="245">IF(N199&lt;&gt;0, IFERROR(IF( $F199=2,  MROUND($AH199*N199,1),    IF( OR($F199="",$F199=1),   MROUND($AH199*N199,2.5),  MROUND($AH199*N199, 0.1))), "" ), "")</f>
        <v>102.5</v>
      </c>
      <c r="L199" s="283">
        <v>4</v>
      </c>
      <c r="M199" s="283">
        <v>4</v>
      </c>
      <c r="N199" s="284">
        <v>0.63</v>
      </c>
      <c r="O199" s="282" t="str">
        <f t="shared" ref="O199:O206" si="246">IF(R199&lt;&gt;0, IFERROR(IF( $F199=2,  MROUND($AH199*R199,1),    IF( OR($F199="",$F199=1),   MROUND($AH199*R199,2.5),  MROUND($AH199*R199, 0.1))), "" ), "")</f>
        <v/>
      </c>
      <c r="P199" s="283"/>
      <c r="Q199" s="283"/>
      <c r="R199" s="284"/>
      <c r="S199" s="282" t="str">
        <f t="shared" ref="S199:S206" si="247">IF(V199&lt;&gt;0, IFERROR(IF( $F199=2,  MROUND($AH199*V199,1),    IF( OR($F199="",$F199=1),   MROUND($AH199*V199,2.5),  MROUND($AH199*V199, 0.1))), "" ), "")</f>
        <v/>
      </c>
      <c r="T199" s="283"/>
      <c r="U199" s="283"/>
      <c r="V199" s="284"/>
      <c r="W199" s="282" t="str">
        <f t="shared" ref="W199:W206" si="248">IF(Z199&lt;&gt;0, IFERROR(IF( $F199=2,  MROUND($AH199*Z199,1),    IF( OR($F199="",$F199=1),   MROUND($AH199*Z199,2.5),  MROUND($AH199*Z199, 0.1))), "" ), "")</f>
        <v/>
      </c>
      <c r="X199" s="283"/>
      <c r="Y199" s="283"/>
      <c r="Z199" s="284"/>
      <c r="AA199" s="282" t="str">
        <f t="shared" ref="AA199:AA206" si="249">IF(AD199&lt;&gt;0, IFERROR(IF( $F199=2,  MROUND($AH199*AD199,1),    IF( OR($F199="",$F199=1),   MROUND($AH199*AD199,2.5),  MROUND($AH199*AD199, 0.1))), "" ), "")</f>
        <v/>
      </c>
      <c r="AB199" s="283"/>
      <c r="AC199" s="283"/>
      <c r="AD199" s="284"/>
      <c r="AE199" s="392">
        <f t="shared" ref="AE199:AE206" si="250">(IF(ISNUMBER(G199),G199,0)*H199*I199+IF(ISNUMBER(K199),K199,1)*L199*M199+IF(ISNUMBER(O199),O199,1)*P199*Q199+IF(ISNUMBER(S199),S199,1)*T199*U199+IF(ISNUMBER(W199),W199,1)*X199*Y199+IF(ISNUMBER(AA199),AA199,1)*AB199*AC199)*IF(ISNUMBER(F199),F199,1)</f>
        <v>2090</v>
      </c>
      <c r="AF199" s="393">
        <f t="shared" si="214"/>
        <v>99.523809523809518</v>
      </c>
      <c r="AG199" s="394">
        <f t="shared" ref="AG199:AG206" si="251">IFERROR((AF199/(AH199*IF(ISNUMBER(F199),F199,1))),0)</f>
        <v>0.61278598421354225</v>
      </c>
      <c r="AH199" s="216">
        <f t="shared" ref="AH199:AH206" si="252">IF(ISNUMBER(AH143), AH143+(AH143*$AH$170),"")</f>
        <v>162.41202000000001</v>
      </c>
      <c r="AI199" s="288">
        <f xml:space="preserve"> ( IF(ISNUMBER(G199), VLOOKUP(G199/$AH199,F!$A1:$B101,2,1)*G199*$H199*$I199,0)+IF(ISNUMBER(K199), VLOOKUP(K199/$AH199,F!$A1:$B101,2,1)*K199*$L199*$M199,0)+IF(ISNUMBER(O199), VLOOKUP(O199/$AH199,F!$A1:$B101,2,1)*O199*$P199*$Q199,0)+IF(ISNUMBER(S199), VLOOKUP(S199/$AH199,F!$A1:$B101,2,1)*S199*$T199*$U199,0)+IF(ISNUMBER(W199), VLOOKUP(W199/$AH199,F!$A1:$B101,2,1)*W199*$X199*$Y199,0)+IF(ISNUMBER(AA199), VLOOKUP(AA199/$AH199,F!$A1:$B101,2,1)*AA199*$AB199*$AC199,0))*IF(ISNUMBER(F199),F199,1)*IF(ISNUMBER(E199),E199,1)</f>
        <v>1789.2</v>
      </c>
      <c r="AJ199" s="289">
        <f t="shared" ref="AJ199:AJ201" si="253">H199*I199+L199*M199+P199*Q199+T199*U199+X199*Y199+AB199*AC199</f>
        <v>21</v>
      </c>
      <c r="AK199" s="290">
        <f>IFERROR(I199*INDEX(F!$P$21:$AB$33, MATCH(G199/$AH199, F!$O$21:$O$33,1), MATCH(E199, F!$P$20:$AB$20,1)), 0 ) +IFERROR( M199*INDEX(F!$P$21:$AB$33, MATCH(K199/$AH199, F!$O$21:$O$33,1), MATCH(E199, F!$P$20:$AB$20,1)),0) +  IFERROR( Q199*INDEX(F!$P$21:$AB$33, MATCH(O199/$AH199, F!$O$21:$O$33,1), MATCH(E199, F!$P$20:$AB$20,1)), 0) + IFERROR( U199*INDEX(F!$P$21:$AB$33, MATCH(S199/$AH199, F!$O$21:$O$33,1), MATCH(E199, F!$P$20:$AB$20,1)),0)  + IFERROR(Y199*INDEX(F!$P$21:$AB$33, MATCH(W199/$AH199, F!$O$21:$O$33,1), MATCH(E199, F!$P$20:$AB$20,1)),0)  + IFERROR( AC199*INDEX(F!$P$21:$AB$33, MATCH(AA199/$AH199, F!$O$21:$O$33,1), MATCH(E199, F!$P$20:$AB$20,1)),)</f>
        <v>20</v>
      </c>
      <c r="AL199" s="1033"/>
      <c r="AM199" s="10"/>
      <c r="AN199" s="10"/>
      <c r="AO199" s="10"/>
    </row>
    <row r="200" spans="1:41" ht="15" customHeight="1" x14ac:dyDescent="0.25">
      <c r="A200" s="1021">
        <f>A144+A114</f>
        <v>43806</v>
      </c>
      <c r="B200" s="242" t="str">
        <f t="shared" si="243"/>
        <v>Легкая</v>
      </c>
      <c r="C200" s="258" t="str">
        <f t="shared" si="243"/>
        <v>ЖМ</v>
      </c>
      <c r="D200" s="223" t="str">
        <f t="shared" si="243"/>
        <v>Жим лежа</v>
      </c>
      <c r="E200" s="291">
        <f t="shared" si="243"/>
        <v>1</v>
      </c>
      <c r="F200" s="292" t="str">
        <f t="shared" si="243"/>
        <v/>
      </c>
      <c r="G200" s="293">
        <f t="shared" si="244"/>
        <v>57.5</v>
      </c>
      <c r="H200" s="238">
        <v>6</v>
      </c>
      <c r="I200" s="238">
        <v>4</v>
      </c>
      <c r="J200" s="294">
        <v>0.4</v>
      </c>
      <c r="K200" s="293" t="str">
        <f t="shared" si="245"/>
        <v/>
      </c>
      <c r="L200" s="238"/>
      <c r="M200" s="238"/>
      <c r="N200" s="294"/>
      <c r="O200" s="293" t="str">
        <f t="shared" si="246"/>
        <v/>
      </c>
      <c r="P200" s="238"/>
      <c r="Q200" s="238"/>
      <c r="R200" s="294"/>
      <c r="S200" s="293" t="str">
        <f t="shared" si="247"/>
        <v/>
      </c>
      <c r="T200" s="238"/>
      <c r="U200" s="238"/>
      <c r="V200" s="294"/>
      <c r="W200" s="293" t="str">
        <f t="shared" si="248"/>
        <v/>
      </c>
      <c r="X200" s="238"/>
      <c r="Y200" s="238"/>
      <c r="Z200" s="294"/>
      <c r="AA200" s="293" t="str">
        <f t="shared" si="249"/>
        <v/>
      </c>
      <c r="AB200" s="238"/>
      <c r="AC200" s="238"/>
      <c r="AD200" s="294"/>
      <c r="AE200" s="239">
        <f t="shared" si="250"/>
        <v>1380</v>
      </c>
      <c r="AF200" s="295">
        <f t="shared" si="214"/>
        <v>57.5</v>
      </c>
      <c r="AG200" s="296">
        <f t="shared" si="251"/>
        <v>0.4046146690022433</v>
      </c>
      <c r="AH200" s="217">
        <f t="shared" si="252"/>
        <v>142.11051749999999</v>
      </c>
      <c r="AI200" s="237">
        <f xml:space="preserve"> ( IF(ISNUMBER(G200), VLOOKUP(G200/$AH200,F!$A1:$B101,2,1)*G200*$H200*$I200,0)+IF(ISNUMBER(K200), VLOOKUP(K200/$AH200,F!$A1:$B101,2,1)*K200*$L200*$M200,0)+IF(ISNUMBER(O200), VLOOKUP(O200/$AH200,F!$A1:$B101,2,1)*O200*$P200*$Q200,0)+IF(ISNUMBER(S200), VLOOKUP(S200/$AH200,F!$A1:$B101,2,1)*S200*$T200*$U200,0)+IF(ISNUMBER(W200), VLOOKUP(W200/$AH200,F!$A1:$B101,2,1)*W200*$X200*$Y200,0)+IF(ISNUMBER(AA200), VLOOKUP(AA200/$AH200,F!$A1:$B101,2,1)*AA200*$AB200*$AC200,0))*IF(ISNUMBER(F200),F200,1)*IF(ISNUMBER(E200),E200,1)</f>
        <v>441.6</v>
      </c>
      <c r="AJ200" s="297">
        <f t="shared" si="253"/>
        <v>24</v>
      </c>
      <c r="AK200" s="298">
        <f>IFERROR(I200*INDEX(F!$P$21:$AB$33, MATCH(G200/$AH200, F!$O$21:$O$33,1), MATCH(E200, F!$P$20:$AB$20,1)), 0 ) +IFERROR( M200*INDEX(F!$P$21:$AB$33, MATCH(K200/$AH200, F!$O$21:$O$33,1), MATCH(E200, F!$P$20:$AB$20,1)),0) +  IFERROR( Q200*INDEX(F!$P$21:$AB$33, MATCH(O200/$AH200, F!$O$21:$O$33,1), MATCH(E200, F!$P$20:$AB$20,1)), 0) + IFERROR( U200*INDEX(F!$P$21:$AB$33, MATCH(S200/$AH200, F!$O$21:$O$33,1), MATCH(E200, F!$P$20:$AB$20,1)),0)  + IFERROR(Y200*INDEX(F!$P$21:$AB$33, MATCH(W200/$AH200, F!$O$21:$O$33,1), MATCH(E200, F!$P$20:$AB$20,1)),0)  + IFERROR( AC200*INDEX(F!$P$21:$AB$33, MATCH(AA200/$AH200, F!$O$21:$O$33,1), MATCH(E200, F!$P$20:$AB$20,1)),)</f>
        <v>8</v>
      </c>
      <c r="AL200" s="1031"/>
      <c r="AM200" s="10"/>
      <c r="AN200" s="10"/>
      <c r="AO200" s="10"/>
    </row>
    <row r="201" spans="1:41" x14ac:dyDescent="0.25">
      <c r="A201" s="1022"/>
      <c r="B201" s="243" t="str">
        <f t="shared" si="243"/>
        <v>Легкая</v>
      </c>
      <c r="C201" s="256" t="str">
        <f t="shared" si="243"/>
        <v>ОФП</v>
      </c>
      <c r="D201" s="224" t="str">
        <f t="shared" si="243"/>
        <v>Наклоны</v>
      </c>
      <c r="E201" s="291">
        <f t="shared" si="243"/>
        <v>0.8</v>
      </c>
      <c r="F201" s="299" t="str">
        <f t="shared" si="243"/>
        <v/>
      </c>
      <c r="G201" s="300">
        <f t="shared" si="244"/>
        <v>45</v>
      </c>
      <c r="H201" s="301">
        <v>5</v>
      </c>
      <c r="I201" s="301">
        <v>5</v>
      </c>
      <c r="J201" s="302">
        <v>0.45</v>
      </c>
      <c r="K201" s="300" t="str">
        <f t="shared" si="245"/>
        <v/>
      </c>
      <c r="L201" s="301"/>
      <c r="M201" s="301"/>
      <c r="N201" s="302"/>
      <c r="O201" s="300" t="str">
        <f t="shared" si="246"/>
        <v/>
      </c>
      <c r="P201" s="301"/>
      <c r="Q201" s="301"/>
      <c r="R201" s="302"/>
      <c r="S201" s="300" t="str">
        <f t="shared" si="247"/>
        <v/>
      </c>
      <c r="T201" s="301"/>
      <c r="U201" s="301"/>
      <c r="V201" s="302"/>
      <c r="W201" s="300" t="str">
        <f t="shared" si="248"/>
        <v/>
      </c>
      <c r="X201" s="301"/>
      <c r="Y201" s="301"/>
      <c r="Z201" s="302"/>
      <c r="AA201" s="300" t="str">
        <f t="shared" si="249"/>
        <v/>
      </c>
      <c r="AB201" s="301"/>
      <c r="AC201" s="301"/>
      <c r="AD201" s="302"/>
      <c r="AE201" s="285">
        <f t="shared" si="250"/>
        <v>1125</v>
      </c>
      <c r="AF201" s="286">
        <f t="shared" si="214"/>
        <v>45</v>
      </c>
      <c r="AG201" s="287">
        <f t="shared" si="251"/>
        <v>0.46058903032666421</v>
      </c>
      <c r="AH201" s="217">
        <f t="shared" si="252"/>
        <v>97.70098078125001</v>
      </c>
      <c r="AI201" s="303">
        <f xml:space="preserve"> ( IF(ISNUMBER(G201), VLOOKUP(G201/$AH201,F!$A1:$B101,2,1)*G201*$H201*$I201,0)+IF(ISNUMBER(K201), VLOOKUP(K201/$AH201,F!$A1:$B101,2,1)*K201*$L201*$M201,0)+IF(ISNUMBER(O201), VLOOKUP(O201/$AH201,F!$A1:$B101,2,1)*O201*$P201*$Q201,0)+IF(ISNUMBER(S201), VLOOKUP(S201/$AH201,F!$A1:$B101,2,1)*S201*$T201*$U201,0)+IF(ISNUMBER(W201), VLOOKUP(W201/$AH201,F!$A1:$B101,2,1)*W201*$X201*$Y201,0)+IF(ISNUMBER(AA201), VLOOKUP(AA201/$AH201,F!$A1:$B101,2,1)*AA201*$AB201*$AC201,0))*IF(ISNUMBER(F201),F201,1)*IF(ISNUMBER(E201),E201,1)</f>
        <v>396</v>
      </c>
      <c r="AJ201" s="304">
        <f t="shared" si="253"/>
        <v>25</v>
      </c>
      <c r="AK201" s="305">
        <f>IFERROR(I201*INDEX(F!$P$21:$AB$33, MATCH(G201/$AH201, F!$O$21:$O$33,1), MATCH(E201, F!$P$20:$AB$20,1)), 0 ) +IFERROR( M201*INDEX(F!$P$21:$AB$33, MATCH(K201/$AH201, F!$O$21:$O$33,1), MATCH(E201, F!$P$20:$AB$20,1)),0) +  IFERROR( Q201*INDEX(F!$P$21:$AB$33, MATCH(O201/$AH201, F!$O$21:$O$33,1), MATCH(E201, F!$P$20:$AB$20,1)), 0) + IFERROR( U201*INDEX(F!$P$21:$AB$33, MATCH(S201/$AH201, F!$O$21:$O$33,1), MATCH(E201, F!$P$20:$AB$20,1)),0)  + IFERROR(Y201*INDEX(F!$P$21:$AB$33, MATCH(W201/$AH201, F!$O$21:$O$33,1), MATCH(E201, F!$P$20:$AB$20,1)),0)  + IFERROR( AC201*INDEX(F!$P$21:$AB$33, MATCH(AA201/$AH201, F!$O$21:$O$33,1), MATCH(E201, F!$P$20:$AB$20,1)),)</f>
        <v>9</v>
      </c>
      <c r="AL201" s="1031"/>
      <c r="AM201" s="10"/>
      <c r="AN201" s="10"/>
      <c r="AO201" s="10"/>
    </row>
    <row r="202" spans="1:41" x14ac:dyDescent="0.25">
      <c r="A202" s="1022"/>
      <c r="B202" s="244" t="s">
        <v>814</v>
      </c>
      <c r="C202" s="255" t="str">
        <f t="shared" si="243"/>
        <v>ЖМ</v>
      </c>
      <c r="D202" s="223" t="str">
        <f t="shared" si="243"/>
        <v>Жим лежа</v>
      </c>
      <c r="E202" s="291">
        <f t="shared" si="243"/>
        <v>1</v>
      </c>
      <c r="F202" s="306" t="str">
        <f t="shared" si="243"/>
        <v/>
      </c>
      <c r="G202" s="293">
        <f t="shared" si="244"/>
        <v>85</v>
      </c>
      <c r="H202" s="238">
        <v>4</v>
      </c>
      <c r="I202" s="238">
        <v>4</v>
      </c>
      <c r="J202" s="294">
        <v>0.6</v>
      </c>
      <c r="K202" s="293" t="str">
        <f t="shared" si="245"/>
        <v/>
      </c>
      <c r="L202" s="238"/>
      <c r="M202" s="238"/>
      <c r="N202" s="294"/>
      <c r="O202" s="293" t="str">
        <f t="shared" si="246"/>
        <v/>
      </c>
      <c r="P202" s="238"/>
      <c r="Q202" s="238"/>
      <c r="R202" s="294"/>
      <c r="S202" s="293" t="str">
        <f t="shared" si="247"/>
        <v/>
      </c>
      <c r="T202" s="238"/>
      <c r="U202" s="238"/>
      <c r="V202" s="294"/>
      <c r="W202" s="293" t="str">
        <f t="shared" si="248"/>
        <v/>
      </c>
      <c r="X202" s="238"/>
      <c r="Y202" s="238"/>
      <c r="Z202" s="294"/>
      <c r="AA202" s="293" t="str">
        <f t="shared" si="249"/>
        <v/>
      </c>
      <c r="AB202" s="238"/>
      <c r="AC202" s="238"/>
      <c r="AD202" s="294"/>
      <c r="AE202" s="239">
        <f t="shared" si="250"/>
        <v>1360</v>
      </c>
      <c r="AF202" s="295">
        <f t="shared" si="214"/>
        <v>85</v>
      </c>
      <c r="AG202" s="296">
        <f t="shared" si="251"/>
        <v>0.59812603243809881</v>
      </c>
      <c r="AH202" s="217">
        <f t="shared" si="252"/>
        <v>142.11051749999999</v>
      </c>
      <c r="AI202" s="237">
        <f xml:space="preserve"> ( IF(ISNUMBER(G202), VLOOKUP(G202/$AH202,F!$A1:$B101,2,1)*G202*$H202*$I202,0)+IF(ISNUMBER(K202), VLOOKUP(K202/$AH202,F!$A1:$B101,2,1)*K202*$L202*$M202,0)+IF(ISNUMBER(O202), VLOOKUP(O202/$AH202,F!$A1:$B101,2,1)*O202*$P202*$Q202,0)+IF(ISNUMBER(S202), VLOOKUP(S202/$AH202,F!$A1:$B101,2,1)*S202*$T202*$U202,0)+IF(ISNUMBER(W202), VLOOKUP(W202/$AH202,F!$A1:$B101,2,1)*W202*$X202*$Y202,0)+IF(ISNUMBER(AA202), VLOOKUP(AA202/$AH202,F!$A1:$B101,2,1)*AA202*$AB202*$AC202,0))*IF(ISNUMBER(F202),F202,1)*IF(ISNUMBER(E202),E202,1)</f>
        <v>924.80000000000007</v>
      </c>
      <c r="AJ202" s="297">
        <f>H202*I202+L202*M202+P202*Q202+T202*U202+X202*Y202+AB202*AC202</f>
        <v>16</v>
      </c>
      <c r="AK202" s="298">
        <f>IFERROR(I202*INDEX(F!$P$21:$AB$33, MATCH(G202/$AH202, F!$O$21:$O$33,1), MATCH(E202, F!$P$20:$AB$20,1)), 0 ) +IFERROR( M202*INDEX(F!$P$21:$AB$33, MATCH(K202/$AH202, F!$O$21:$O$33,1), MATCH(E202, F!$P$20:$AB$20,1)),0) +  IFERROR( Q202*INDEX(F!$P$21:$AB$33, MATCH(O202/$AH202, F!$O$21:$O$33,1), MATCH(E202, F!$P$20:$AB$20,1)), 0) + IFERROR( U202*INDEX(F!$P$21:$AB$33, MATCH(S202/$AH202, F!$O$21:$O$33,1), MATCH(E202, F!$P$20:$AB$20,1)),0)  + IFERROR(Y202*INDEX(F!$P$21:$AB$33, MATCH(W202/$AH202, F!$O$21:$O$33,1), MATCH(E202, F!$P$20:$AB$20,1)),0)  + IFERROR( AC202*INDEX(F!$P$21:$AB$33, MATCH(AA202/$AH202, F!$O$21:$O$33,1), MATCH(E202, F!$P$20:$AB$20,1)),)</f>
        <v>12</v>
      </c>
      <c r="AL202" s="1031"/>
      <c r="AM202" s="10"/>
      <c r="AN202" s="10"/>
      <c r="AO202" s="10"/>
    </row>
    <row r="203" spans="1:41" hidden="1" x14ac:dyDescent="0.25">
      <c r="A203" s="1022"/>
      <c r="B203" s="245" t="str">
        <f t="shared" si="243"/>
        <v/>
      </c>
      <c r="C203" s="257" t="str">
        <f t="shared" si="243"/>
        <v/>
      </c>
      <c r="D203" s="224" t="str">
        <f t="shared" si="243"/>
        <v/>
      </c>
      <c r="E203" s="291" t="str">
        <f t="shared" si="243"/>
        <v/>
      </c>
      <c r="F203" s="307" t="str">
        <f t="shared" si="243"/>
        <v/>
      </c>
      <c r="G203" s="300" t="str">
        <f t="shared" si="244"/>
        <v/>
      </c>
      <c r="H203" s="301"/>
      <c r="I203" s="301"/>
      <c r="J203" s="302"/>
      <c r="K203" s="300" t="str">
        <f t="shared" si="245"/>
        <v/>
      </c>
      <c r="L203" s="301"/>
      <c r="M203" s="301"/>
      <c r="N203" s="302"/>
      <c r="O203" s="300" t="str">
        <f t="shared" si="246"/>
        <v/>
      </c>
      <c r="P203" s="301"/>
      <c r="Q203" s="301"/>
      <c r="R203" s="302"/>
      <c r="S203" s="300" t="str">
        <f t="shared" si="247"/>
        <v/>
      </c>
      <c r="T203" s="301"/>
      <c r="U203" s="301"/>
      <c r="V203" s="302"/>
      <c r="W203" s="300" t="str">
        <f t="shared" si="248"/>
        <v/>
      </c>
      <c r="X203" s="301"/>
      <c r="Y203" s="301"/>
      <c r="Z203" s="302"/>
      <c r="AA203" s="300" t="str">
        <f t="shared" si="249"/>
        <v/>
      </c>
      <c r="AB203" s="301"/>
      <c r="AC203" s="301"/>
      <c r="AD203" s="302"/>
      <c r="AE203" s="285">
        <f t="shared" si="250"/>
        <v>0</v>
      </c>
      <c r="AF203" s="286">
        <f t="shared" si="214"/>
        <v>0</v>
      </c>
      <c r="AG203" s="287">
        <f t="shared" si="251"/>
        <v>0</v>
      </c>
      <c r="AH203" s="217" t="str">
        <f t="shared" si="252"/>
        <v/>
      </c>
      <c r="AI203" s="303">
        <f xml:space="preserve"> ( IF(ISNUMBER(G203), VLOOKUP(G203/$AH203,F!$A1:$B101,2,1)*G203*$H203*$I203,0)+IF(ISNUMBER(K203), VLOOKUP(K203/$AH203,F!$A1:$B101,2,1)*K203*$L203*$M203,0)+IF(ISNUMBER(O203), VLOOKUP(O203/$AH203,F!$A1:$B101,2,1)*O203*$P203*$Q203,0)+IF(ISNUMBER(S203), VLOOKUP(S203/$AH203,F!$A1:$B101,2,1)*S203*$T203*$U203,0)+IF(ISNUMBER(W203), VLOOKUP(W203/$AH203,F!$A1:$B101,2,1)*W203*$X203*$Y203,0)+IF(ISNUMBER(AA203), VLOOKUP(AA203/$AH203,F!$A1:$B101,2,1)*AA203*$AB203*$AC203,0))*IF(ISNUMBER(F203),F203,1)*IF(ISNUMBER(E203),E203,1)</f>
        <v>0</v>
      </c>
      <c r="AJ203" s="304">
        <f t="shared" ref="AJ203:AJ206" si="254">H203*I203+L203*M203+P203*Q203+T203*U203+X203*Y203+AB203*AC203</f>
        <v>0</v>
      </c>
      <c r="AK203" s="305">
        <f>IFERROR(I203*INDEX(F!$P$21:$AB$33, MATCH(G203/$AH203, F!$O$21:$O$33,1), MATCH(E203, F!$P$20:$AB$20,1)), 0 ) +IFERROR( M203*INDEX(F!$P$21:$AB$33, MATCH(K203/$AH203, F!$O$21:$O$33,1), MATCH(E203, F!$P$20:$AB$20,1)),0) +  IFERROR( Q203*INDEX(F!$P$21:$AB$33, MATCH(O203/$AH203, F!$O$21:$O$33,1), MATCH(E203, F!$P$20:$AB$20,1)), 0) + IFERROR( U203*INDEX(F!$P$21:$AB$33, MATCH(S203/$AH203, F!$O$21:$O$33,1), MATCH(E203, F!$P$20:$AB$20,1)),0)  + IFERROR(Y203*INDEX(F!$P$21:$AB$33, MATCH(W203/$AH203, F!$O$21:$O$33,1), MATCH(E203, F!$P$20:$AB$20,1)),0)  + IFERROR( AC203*INDEX(F!$P$21:$AB$33, MATCH(AA203/$AH203, F!$O$21:$O$33,1), MATCH(E203, F!$P$20:$AB$20,1)),)</f>
        <v>0</v>
      </c>
      <c r="AL203" s="1031"/>
      <c r="AM203" s="10"/>
      <c r="AN203" s="10"/>
      <c r="AO203" s="10"/>
    </row>
    <row r="204" spans="1:41" hidden="1" x14ac:dyDescent="0.25">
      <c r="A204" s="1022"/>
      <c r="B204" s="242" t="str">
        <f t="shared" si="243"/>
        <v/>
      </c>
      <c r="C204" s="258" t="str">
        <f t="shared" si="243"/>
        <v/>
      </c>
      <c r="D204" s="225" t="str">
        <f t="shared" si="243"/>
        <v/>
      </c>
      <c r="E204" s="291" t="str">
        <f t="shared" si="243"/>
        <v/>
      </c>
      <c r="F204" s="308" t="str">
        <f t="shared" si="243"/>
        <v/>
      </c>
      <c r="G204" s="293" t="str">
        <f t="shared" si="244"/>
        <v/>
      </c>
      <c r="H204" s="238"/>
      <c r="I204" s="238"/>
      <c r="J204" s="294"/>
      <c r="K204" s="293" t="str">
        <f t="shared" si="245"/>
        <v/>
      </c>
      <c r="L204" s="238"/>
      <c r="M204" s="238"/>
      <c r="N204" s="294"/>
      <c r="O204" s="293" t="str">
        <f t="shared" si="246"/>
        <v/>
      </c>
      <c r="P204" s="238"/>
      <c r="Q204" s="238"/>
      <c r="R204" s="294"/>
      <c r="S204" s="293" t="str">
        <f t="shared" si="247"/>
        <v/>
      </c>
      <c r="T204" s="238"/>
      <c r="U204" s="238"/>
      <c r="V204" s="294"/>
      <c r="W204" s="293" t="str">
        <f t="shared" si="248"/>
        <v/>
      </c>
      <c r="X204" s="238"/>
      <c r="Y204" s="238"/>
      <c r="Z204" s="294"/>
      <c r="AA204" s="293" t="str">
        <f t="shared" si="249"/>
        <v/>
      </c>
      <c r="AB204" s="238"/>
      <c r="AC204" s="238"/>
      <c r="AD204" s="294"/>
      <c r="AE204" s="239">
        <f t="shared" si="250"/>
        <v>0</v>
      </c>
      <c r="AF204" s="295">
        <f t="shared" si="214"/>
        <v>0</v>
      </c>
      <c r="AG204" s="296">
        <f t="shared" si="251"/>
        <v>0</v>
      </c>
      <c r="AH204" s="217" t="str">
        <f t="shared" si="252"/>
        <v/>
      </c>
      <c r="AI204" s="237">
        <f xml:space="preserve"> ( IF(ISNUMBER(G204), VLOOKUP(G204/$AH204,F!$A1:$B101,2,1)*G204*$H204*$I204,0)+IF(ISNUMBER(K204), VLOOKUP(K204/$AH204,F!$A1:$B101,2,1)*K204*$L204*$M204,0)+IF(ISNUMBER(O204), VLOOKUP(O204/$AH204,F!$A1:$B101,2,1)*O204*$P204*$Q204,0)+IF(ISNUMBER(S204), VLOOKUP(S204/$AH204,F!$A1:$B101,2,1)*S204*$T204*$U204,0)+IF(ISNUMBER(W204), VLOOKUP(W204/$AH204,F!$A1:$B101,2,1)*W204*$X204*$Y204,0)+IF(ISNUMBER(AA204), VLOOKUP(AA204/$AH204,F!$A1:$B101,2,1)*AA204*$AB204*$AC204,0))*IF(ISNUMBER(F204),F204,1)*IF(ISNUMBER(E204),E204,1)</f>
        <v>0</v>
      </c>
      <c r="AJ204" s="309">
        <f t="shared" si="254"/>
        <v>0</v>
      </c>
      <c r="AK204" s="298">
        <f>IFERROR(I204*INDEX(F!$P$21:$AB$33, MATCH(G204/$AH204, F!$O$21:$O$33,1), MATCH(E204, F!$P$20:$AB$20,1)), 0 ) +IFERROR( M204*INDEX(F!$P$21:$AB$33, MATCH(K204/$AH204, F!$O$21:$O$33,1), MATCH(E204, F!$P$20:$AB$20,1)),0) +  IFERROR( Q204*INDEX(F!$P$21:$AB$33, MATCH(O204/$AH204, F!$O$21:$O$33,1), MATCH(E204, F!$P$20:$AB$20,1)), 0) + IFERROR( U204*INDEX(F!$P$21:$AB$33, MATCH(S204/$AH204, F!$O$21:$O$33,1), MATCH(E204, F!$P$20:$AB$20,1)),0)  + IFERROR(Y204*INDEX(F!$P$21:$AB$33, MATCH(W204/$AH204, F!$O$21:$O$33,1), MATCH(E204, F!$P$20:$AB$20,1)),0)  + IFERROR( AC204*INDEX(F!$P$21:$AB$33, MATCH(AA204/$AH204, F!$O$21:$O$33,1), MATCH(E204, F!$P$20:$AB$20,1)),)</f>
        <v>0</v>
      </c>
      <c r="AL204" s="1031"/>
      <c r="AM204" s="10"/>
      <c r="AN204" s="10"/>
      <c r="AO204" s="10"/>
    </row>
    <row r="205" spans="1:41" hidden="1" x14ac:dyDescent="0.25">
      <c r="A205" s="1022"/>
      <c r="B205" s="243" t="str">
        <f t="shared" si="243"/>
        <v/>
      </c>
      <c r="C205" s="256" t="str">
        <f t="shared" si="243"/>
        <v/>
      </c>
      <c r="D205" s="214" t="str">
        <f t="shared" si="243"/>
        <v/>
      </c>
      <c r="E205" s="291" t="str">
        <f t="shared" si="243"/>
        <v/>
      </c>
      <c r="F205" s="307" t="str">
        <f t="shared" si="243"/>
        <v/>
      </c>
      <c r="G205" s="300" t="str">
        <f t="shared" si="244"/>
        <v/>
      </c>
      <c r="H205" s="301"/>
      <c r="I205" s="301"/>
      <c r="J205" s="302"/>
      <c r="K205" s="300" t="str">
        <f t="shared" si="245"/>
        <v/>
      </c>
      <c r="L205" s="301"/>
      <c r="M205" s="301"/>
      <c r="N205" s="302"/>
      <c r="O205" s="300" t="str">
        <f t="shared" si="246"/>
        <v/>
      </c>
      <c r="P205" s="301"/>
      <c r="Q205" s="301"/>
      <c r="R205" s="302"/>
      <c r="S205" s="300" t="str">
        <f t="shared" si="247"/>
        <v/>
      </c>
      <c r="T205" s="301"/>
      <c r="U205" s="301"/>
      <c r="V205" s="302"/>
      <c r="W205" s="300" t="str">
        <f t="shared" si="248"/>
        <v/>
      </c>
      <c r="X205" s="301"/>
      <c r="Y205" s="301"/>
      <c r="Z205" s="302"/>
      <c r="AA205" s="300" t="str">
        <f t="shared" si="249"/>
        <v/>
      </c>
      <c r="AB205" s="301"/>
      <c r="AC205" s="301"/>
      <c r="AD205" s="302"/>
      <c r="AE205" s="285">
        <f t="shared" si="250"/>
        <v>0</v>
      </c>
      <c r="AF205" s="286">
        <f t="shared" si="214"/>
        <v>0</v>
      </c>
      <c r="AG205" s="287">
        <f t="shared" si="251"/>
        <v>0</v>
      </c>
      <c r="AH205" s="217" t="str">
        <f t="shared" si="252"/>
        <v/>
      </c>
      <c r="AI205" s="310">
        <f xml:space="preserve"> ( IF(ISNUMBER(G205), VLOOKUP(G205/$AH205,F!$A1:$B101,2,1)*G205*$H205*$I205,0)+IF(ISNUMBER(K205), VLOOKUP(K205/$AH205,F!$A1:$B101,2,1)*K205*$L205*$M205,0)+IF(ISNUMBER(O205), VLOOKUP(O205/$AH205,F!$A1:$B101,2,1)*O205*$P205*$Q205,0)+IF(ISNUMBER(S205), VLOOKUP(S205/$AH205,F!$A1:$B101,2,1)*S205*$T205*$U205,0)+IF(ISNUMBER(W205), VLOOKUP(W205/$AH205,F!$A1:$B101,2,1)*W205*$X205*$Y205,0)+IF(ISNUMBER(AA205), VLOOKUP(AA205/$AH205,F!$A1:$B101,2,1)*AA205*$AB205*$AC205,0))*IF(ISNUMBER(F205),F205,1)*IF(ISNUMBER(E205),E205,1)</f>
        <v>0</v>
      </c>
      <c r="AJ205" s="311">
        <f t="shared" si="254"/>
        <v>0</v>
      </c>
      <c r="AK205" s="312">
        <f>IFERROR(I205*INDEX(F!$P$21:$AB$33, MATCH(G205/$AH205, F!$O$21:$O$33,1), MATCH(E205, F!$P$20:$AB$20,1)), 0 ) +IFERROR( M205*INDEX(F!$P$21:$AB$33, MATCH(K205/$AH205, F!$O$21:$O$33,1), MATCH(E205, F!$P$20:$AB$20,1)),0) +  IFERROR( Q205*INDEX(F!$P$21:$AB$33, MATCH(O205/$AH205, F!$O$21:$O$33,1), MATCH(E205, F!$P$20:$AB$20,1)), 0) + IFERROR( U205*INDEX(F!$P$21:$AB$33, MATCH(S205/$AH205, F!$O$21:$O$33,1), MATCH(E205, F!$P$20:$AB$20,1)),0)  + IFERROR(Y205*INDEX(F!$P$21:$AB$33, MATCH(W205/$AH205, F!$O$21:$O$33,1), MATCH(E205, F!$P$20:$AB$20,1)),0)  + IFERROR( AC205*INDEX(F!$P$21:$AB$33, MATCH(AA205/$AH205, F!$O$21:$O$33,1), MATCH(E205, F!$P$20:$AB$20,1)),)</f>
        <v>0</v>
      </c>
      <c r="AL205" s="1031"/>
      <c r="AM205" s="10"/>
      <c r="AN205" s="10"/>
      <c r="AO205" s="10"/>
    </row>
    <row r="206" spans="1:41" hidden="1" x14ac:dyDescent="0.25">
      <c r="A206" s="1022"/>
      <c r="B206" s="242" t="str">
        <f t="shared" si="243"/>
        <v/>
      </c>
      <c r="C206" s="258" t="str">
        <f t="shared" si="243"/>
        <v/>
      </c>
      <c r="D206" s="226" t="str">
        <f t="shared" si="243"/>
        <v/>
      </c>
      <c r="E206" s="291" t="str">
        <f t="shared" si="243"/>
        <v/>
      </c>
      <c r="F206" s="313" t="str">
        <f t="shared" si="243"/>
        <v/>
      </c>
      <c r="G206" s="293" t="str">
        <f t="shared" si="244"/>
        <v/>
      </c>
      <c r="H206" s="238"/>
      <c r="I206" s="238"/>
      <c r="J206" s="294"/>
      <c r="K206" s="293" t="str">
        <f t="shared" si="245"/>
        <v/>
      </c>
      <c r="L206" s="238"/>
      <c r="M206" s="238"/>
      <c r="N206" s="294"/>
      <c r="O206" s="293" t="str">
        <f t="shared" si="246"/>
        <v/>
      </c>
      <c r="P206" s="238"/>
      <c r="Q206" s="238"/>
      <c r="R206" s="294"/>
      <c r="S206" s="293" t="str">
        <f t="shared" si="247"/>
        <v/>
      </c>
      <c r="T206" s="238"/>
      <c r="U206" s="238"/>
      <c r="V206" s="294"/>
      <c r="W206" s="293" t="str">
        <f t="shared" si="248"/>
        <v/>
      </c>
      <c r="X206" s="238"/>
      <c r="Y206" s="238"/>
      <c r="Z206" s="294"/>
      <c r="AA206" s="293" t="str">
        <f t="shared" si="249"/>
        <v/>
      </c>
      <c r="AB206" s="238"/>
      <c r="AC206" s="238"/>
      <c r="AD206" s="294"/>
      <c r="AE206" s="239">
        <f t="shared" si="250"/>
        <v>0</v>
      </c>
      <c r="AF206" s="314">
        <f t="shared" si="214"/>
        <v>0</v>
      </c>
      <c r="AG206" s="315">
        <f t="shared" si="251"/>
        <v>0</v>
      </c>
      <c r="AH206" s="217" t="str">
        <f t="shared" si="252"/>
        <v/>
      </c>
      <c r="AI206" s="316">
        <f xml:space="preserve"> ( IF(ISNUMBER(G206), VLOOKUP(G206/$AH206,F!$A1:$B101,2,1)*G206*$H206*$I206,0)+IF(ISNUMBER(K206), VLOOKUP(K206/$AH206,F!$A1:$B101,2,1)*K206*$L206*$M206,0)+IF(ISNUMBER(O206), VLOOKUP(O206/$AH206,F!$A1:$B101,2,1)*O206*$P206*$Q206,0)+IF(ISNUMBER(S206), VLOOKUP(S206/$AH206,F!$A1:$B101,2,1)*S206*$T206*$U206,0)+IF(ISNUMBER(W206), VLOOKUP(W206/$AH206,F!$A1:$B101,2,1)*W206*$X206*$Y206,0)+IF(ISNUMBER(AA206), VLOOKUP(AA206/$AH206,F!$A1:$B101,2,1)*AA206*$AB206*$AC206,0))*IF(ISNUMBER(F206),F206,1)*IF(ISNUMBER(E206),E206,1)</f>
        <v>0</v>
      </c>
      <c r="AJ206" s="317">
        <f t="shared" si="254"/>
        <v>0</v>
      </c>
      <c r="AK206" s="318">
        <f>IFERROR(I206*INDEX(F!$P$21:$AB$33, MATCH(G206/$AH206, F!$O$21:$O$33,1), MATCH(E206, F!$P$20:$AB$20,1)), 0 ) +IFERROR( M206*INDEX(F!$P$21:$AB$33, MATCH(K206/$AH206, F!$O$21:$O$33,1), MATCH(E206, F!$P$20:$AB$20,1)),0) +  IFERROR( Q206*INDEX(F!$P$21:$AB$33, MATCH(O206/$AH206, F!$O$21:$O$33,1), MATCH(E206, F!$P$20:$AB$20,1)), 0) + IFERROR( U206*INDEX(F!$P$21:$AB$33, MATCH(S206/$AH206, F!$O$21:$O$33,1), MATCH(E206, F!$P$20:$AB$20,1)),0)  + IFERROR(Y206*INDEX(F!$P$21:$AB$33, MATCH(W206/$AH206, F!$O$21:$O$33,1), MATCH(E206, F!$P$20:$AB$20,1)),0)  + IFERROR( AC206*INDEX(F!$P$21:$AB$33, MATCH(AA206/$AH206, F!$O$21:$O$33,1), MATCH(E206, F!$P$20:$AB$20,1)),)</f>
        <v>0</v>
      </c>
      <c r="AL206" s="1031"/>
      <c r="AM206" s="10"/>
      <c r="AN206" s="10"/>
      <c r="AO206" s="10"/>
    </row>
    <row r="207" spans="1:41" ht="15.75" thickBot="1" x14ac:dyDescent="0.3">
      <c r="A207" s="1023"/>
      <c r="B207" s="246"/>
      <c r="C207" s="259"/>
      <c r="D207" s="227"/>
      <c r="E207" s="352">
        <f>ROUND(IFERROR(SUMPRODUCT(AJ199:AJ206,E199:E206)/AJ207,0),3)</f>
        <v>0.99099999999999999</v>
      </c>
      <c r="F207" s="388"/>
      <c r="G207" s="319"/>
      <c r="H207" s="320"/>
      <c r="I207" s="320"/>
      <c r="J207" s="321"/>
      <c r="K207" s="319"/>
      <c r="L207" s="320"/>
      <c r="M207" s="320"/>
      <c r="N207" s="321"/>
      <c r="O207" s="319"/>
      <c r="P207" s="320"/>
      <c r="Q207" s="320"/>
      <c r="R207" s="321"/>
      <c r="S207" s="319"/>
      <c r="T207" s="320"/>
      <c r="U207" s="320"/>
      <c r="V207" s="321"/>
      <c r="W207" s="319"/>
      <c r="X207" s="320"/>
      <c r="Y207" s="320"/>
      <c r="Z207" s="321"/>
      <c r="AA207" s="319"/>
      <c r="AB207" s="320"/>
      <c r="AC207" s="320"/>
      <c r="AD207" s="321"/>
      <c r="AE207" s="357">
        <f>SUM(AE199:AE206)</f>
        <v>5955</v>
      </c>
      <c r="AF207" s="358">
        <f t="shared" si="214"/>
        <v>69.244186046511629</v>
      </c>
      <c r="AG207" s="391">
        <f>IFERROR(  SUMPRODUCT(AG199:AG206,AJ199:AJ206)/AJ207,0)</f>
        <v>0.50772093025249321</v>
      </c>
      <c r="AH207" s="359"/>
      <c r="AI207" s="360">
        <f>SUM(AI199:AI206)</f>
        <v>3551.6000000000004</v>
      </c>
      <c r="AJ207" s="360">
        <f>SUM(AJ199:AJ206)</f>
        <v>86</v>
      </c>
      <c r="AK207" s="361">
        <f>IF(SUM(AK199:AK206)=0,TIME(,0,),TIME(,SUM(AK199:AK206)+F!$V$37,))</f>
        <v>5.486111111111111E-2</v>
      </c>
      <c r="AL207" s="1032"/>
      <c r="AM207" s="10"/>
      <c r="AN207" s="10"/>
      <c r="AO207" s="10"/>
    </row>
    <row r="208" spans="1:41" hidden="1" x14ac:dyDescent="0.25">
      <c r="A208" s="213">
        <f>A209</f>
        <v>43807</v>
      </c>
      <c r="B208" s="247" t="str">
        <f t="shared" ref="B208:F215" si="255">IF(B152="","",B152)</f>
        <v/>
      </c>
      <c r="C208" s="260" t="str">
        <f t="shared" si="255"/>
        <v/>
      </c>
      <c r="D208" s="228" t="str">
        <f t="shared" si="255"/>
        <v/>
      </c>
      <c r="E208" s="280" t="str">
        <f t="shared" si="255"/>
        <v/>
      </c>
      <c r="F208" s="322" t="str">
        <f t="shared" si="255"/>
        <v/>
      </c>
      <c r="G208" s="323" t="str">
        <f t="shared" ref="G208:G215" si="256">IF(J208&lt;&gt;0, IFERROR(IF( $F208=2,  MROUND($AH208*J208,1),    IF( OR($F208="",$F208=1),   MROUND($AH208*J208,2.5),  MROUND($AH208*J208, 0.1))), "" ), "")</f>
        <v/>
      </c>
      <c r="H208" s="324"/>
      <c r="I208" s="324"/>
      <c r="J208" s="325"/>
      <c r="K208" s="323" t="str">
        <f t="shared" ref="K208:K215" si="257">IF(N208&lt;&gt;0, IFERROR(IF( $F208=2,  MROUND($AH208*N208,1),    IF( OR($F208="",$F208=1),   MROUND($AH208*N208,2.5),  MROUND($AH208*N208, 0.1))), "" ), "")</f>
        <v/>
      </c>
      <c r="L208" s="324"/>
      <c r="M208" s="324"/>
      <c r="N208" s="325"/>
      <c r="O208" s="323" t="str">
        <f t="shared" ref="O208:O215" si="258">IF(R208&lt;&gt;0, IFERROR(IF( $F208=2,  MROUND($AH208*R208,1),    IF( OR($F208="",$F208=1),   MROUND($AH208*R208,2.5),  MROUND($AH208*R208, 0.1))), "" ), "")</f>
        <v/>
      </c>
      <c r="P208" s="324"/>
      <c r="Q208" s="324"/>
      <c r="R208" s="325"/>
      <c r="S208" s="323" t="str">
        <f t="shared" ref="S208:S215" si="259">IF(V208&lt;&gt;0, IFERROR(IF( $F208=2,  MROUND($AH208*V208,1),    IF( OR($F208="",$F208=1),   MROUND($AH208*V208,2.5),  MROUND($AH208*V208, 0.1))), "" ), "")</f>
        <v/>
      </c>
      <c r="T208" s="324"/>
      <c r="U208" s="324"/>
      <c r="V208" s="325"/>
      <c r="W208" s="323" t="str">
        <f t="shared" ref="W208:W215" si="260">IF(Z208&lt;&gt;0, IFERROR(IF( $F208=2,  MROUND($AH208*Z208,1),    IF( OR($F208="",$F208=1),   MROUND($AH208*Z208,2.5),  MROUND($AH208*Z208, 0.1))), "" ), "")</f>
        <v/>
      </c>
      <c r="X208" s="324"/>
      <c r="Y208" s="324"/>
      <c r="Z208" s="325"/>
      <c r="AA208" s="323" t="str">
        <f t="shared" ref="AA208:AA215" si="261">IF(AD208&lt;&gt;0, IFERROR(IF( $F208=2,  MROUND($AH208*AD208,1),    IF( OR($F208="",$F208=1),   MROUND($AH208*AD208,2.5),  MROUND($AH208*AD208, 0.1))), "" ), "")</f>
        <v/>
      </c>
      <c r="AB208" s="324"/>
      <c r="AC208" s="324"/>
      <c r="AD208" s="325"/>
      <c r="AE208" s="326">
        <f t="shared" ref="AE208:AE215" si="262">(IF(ISNUMBER(G208),G208,0)*H208*I208+IF(ISNUMBER(K208),K208,1)*L208*M208+IF(ISNUMBER(O208),O208,1)*P208*Q208+IF(ISNUMBER(S208),S208,1)*T208*U208+IF(ISNUMBER(W208),W208,1)*X208*Y208+IF(ISNUMBER(AA208),AA208,1)*AB208*AC208)*IF(ISNUMBER(F208),F208,1)</f>
        <v>0</v>
      </c>
      <c r="AF208" s="327">
        <f t="shared" si="214"/>
        <v>0</v>
      </c>
      <c r="AG208" s="328">
        <f t="shared" ref="AG208:AG215" si="263">IFERROR((AF208/(AH208*IF(ISNUMBER(F208),F208,1))),0)</f>
        <v>0</v>
      </c>
      <c r="AH208" s="216" t="str">
        <f t="shared" ref="AH208:AH215" si="264">IF(ISNUMBER(AH152), AH152+(AH152*$AH$170),"")</f>
        <v/>
      </c>
      <c r="AI208" s="329">
        <f xml:space="preserve"> ( IF(ISNUMBER(G208), VLOOKUP(G208/$AH208,F!$A1:$B101,2,1)*G208*$H208*$I208,0)+IF(ISNUMBER(K208), VLOOKUP(K208/$AH208,F!$A1:$B101,2,1)*K208*$L208*$M208,0)+IF(ISNUMBER(O208), VLOOKUP(O208/$AH208,F!$A1:$B101,2,1)*O208*$P208*$Q208,0)+IF(ISNUMBER(S208), VLOOKUP(S208/$AH208,F!$A1:$B101,2,1)*S208*$T208*$U208,0)+IF(ISNUMBER(W208), VLOOKUP(W208/$AH208,F!$A1:$B101,2,1)*W208*$X208*$Y208,0)+IF(ISNUMBER(AA208), VLOOKUP(AA208/$AH208,F!$A1:$B101,2,1)*AA208*$AB208*$AC208,0))*IF(ISNUMBER(F208),F208,1)*IF(ISNUMBER(E208),E208,1)</f>
        <v>0</v>
      </c>
      <c r="AJ208" s="330">
        <f t="shared" ref="AJ208:AJ210" si="265">H208*I208+L208*M208+P208*Q208+T208*U208+X208*Y208+AB208*AC208</f>
        <v>0</v>
      </c>
      <c r="AK208" s="331">
        <f>IFERROR(I208*INDEX(F!$P$21:$AB$33, MATCH(G208/$AH208, F!$O$21:$O$33,1), MATCH(E208, F!$P$20:$AB$20,1)), 0 ) +IFERROR( M208*INDEX(F!$P$21:$AB$33, MATCH(K208/$AH208, F!$O$21:$O$33,1), MATCH(E208, F!$P$20:$AB$20,1)),0) +  IFERROR( Q208*INDEX(F!$P$21:$AB$33, MATCH(O208/$AH208, F!$O$21:$O$33,1), MATCH(E208, F!$P$20:$AB$20,1)), 0) + IFERROR( U208*INDEX(F!$P$21:$AB$33, MATCH(S208/$AH208, F!$O$21:$O$33,1), MATCH(E208, F!$P$20:$AB$20,1)),0)  + IFERROR(Y208*INDEX(F!$P$21:$AB$33, MATCH(W208/$AH208, F!$O$21:$O$33,1), MATCH(E208, F!$P$20:$AB$20,1)),0)  + IFERROR( AC208*INDEX(F!$P$21:$AB$33, MATCH(AA208/$AH208, F!$O$21:$O$33,1), MATCH(E208, F!$P$20:$AB$20,1)),)</f>
        <v>0</v>
      </c>
      <c r="AL208" s="1033"/>
      <c r="AM208" s="10"/>
      <c r="AN208" s="10"/>
      <c r="AO208" s="10"/>
    </row>
    <row r="209" spans="1:41" ht="15" hidden="1" customHeight="1" x14ac:dyDescent="0.25">
      <c r="A209" s="1021">
        <f>A153+A114</f>
        <v>43807</v>
      </c>
      <c r="B209" s="248" t="str">
        <f t="shared" si="255"/>
        <v/>
      </c>
      <c r="C209" s="261" t="str">
        <f t="shared" si="255"/>
        <v/>
      </c>
      <c r="D209" s="229" t="str">
        <f t="shared" si="255"/>
        <v/>
      </c>
      <c r="E209" s="291" t="str">
        <f t="shared" si="255"/>
        <v/>
      </c>
      <c r="F209" s="332" t="str">
        <f t="shared" si="255"/>
        <v/>
      </c>
      <c r="G209" s="333" t="str">
        <f t="shared" si="256"/>
        <v/>
      </c>
      <c r="H209" s="334"/>
      <c r="I209" s="334"/>
      <c r="J209" s="335"/>
      <c r="K209" s="333" t="str">
        <f t="shared" si="257"/>
        <v/>
      </c>
      <c r="L209" s="334"/>
      <c r="M209" s="334"/>
      <c r="N209" s="335"/>
      <c r="O209" s="333" t="str">
        <f t="shared" si="258"/>
        <v/>
      </c>
      <c r="P209" s="334"/>
      <c r="Q209" s="334"/>
      <c r="R209" s="335"/>
      <c r="S209" s="333" t="str">
        <f t="shared" si="259"/>
        <v/>
      </c>
      <c r="T209" s="334"/>
      <c r="U209" s="334"/>
      <c r="V209" s="335"/>
      <c r="W209" s="333" t="str">
        <f t="shared" si="260"/>
        <v/>
      </c>
      <c r="X209" s="334"/>
      <c r="Y209" s="334"/>
      <c r="Z209" s="335"/>
      <c r="AA209" s="333" t="str">
        <f t="shared" si="261"/>
        <v/>
      </c>
      <c r="AB209" s="334"/>
      <c r="AC209" s="334"/>
      <c r="AD209" s="335"/>
      <c r="AE209" s="336">
        <f t="shared" si="262"/>
        <v>0</v>
      </c>
      <c r="AF209" s="337">
        <f t="shared" si="214"/>
        <v>0</v>
      </c>
      <c r="AG209" s="338">
        <f t="shared" si="263"/>
        <v>0</v>
      </c>
      <c r="AH209" s="217" t="str">
        <f t="shared" si="264"/>
        <v/>
      </c>
      <c r="AI209" s="339">
        <f xml:space="preserve"> ( IF(ISNUMBER(G209), VLOOKUP(G209/$AH209,F!$A1:$B101,2,1)*G209*$H209*$I209,0)+IF(ISNUMBER(K209), VLOOKUP(K209/$AH209,F!$A1:$B101,2,1)*K209*$L209*$M209,0)+IF(ISNUMBER(O209), VLOOKUP(O209/$AH209,F!$A1:$B101,2,1)*O209*$P209*$Q209,0)+IF(ISNUMBER(S209), VLOOKUP(S209/$AH209,F!$A1:$B101,2,1)*S209*$T209*$U209,0)+IF(ISNUMBER(W209), VLOOKUP(W209/$AH209,F!$A1:$B101,2,1)*W209*$X209*$Y209,0)+IF(ISNUMBER(AA209), VLOOKUP(AA209/$AH209,F!$A1:$B101,2,1)*AA209*$AB209*$AC209,0))*IF(ISNUMBER(F209),F209,1)*IF(ISNUMBER(E209),E209,1)</f>
        <v>0</v>
      </c>
      <c r="AJ209" s="340">
        <f t="shared" si="265"/>
        <v>0</v>
      </c>
      <c r="AK209" s="341">
        <f>IFERROR(I209*INDEX(F!$P$21:$AB$33, MATCH(G209/$AH209, F!$O$21:$O$33,1), MATCH(E209, F!$P$20:$AB$20,1)), 0 ) +IFERROR( M209*INDEX(F!$P$21:$AB$33, MATCH(K209/$AH209, F!$O$21:$O$33,1), MATCH(E209, F!$P$20:$AB$20,1)),0) +  IFERROR( Q209*INDEX(F!$P$21:$AB$33, MATCH(O209/$AH209, F!$O$21:$O$33,1), MATCH(E209, F!$P$20:$AB$20,1)), 0) + IFERROR( U209*INDEX(F!$P$21:$AB$33, MATCH(S209/$AH209, F!$O$21:$O$33,1), MATCH(E209, F!$P$20:$AB$20,1)),0)  + IFERROR(Y209*INDEX(F!$P$21:$AB$33, MATCH(W209/$AH209, F!$O$21:$O$33,1), MATCH(E209, F!$P$20:$AB$20,1)),0)  + IFERROR( AC209*INDEX(F!$P$21:$AB$33, MATCH(AA209/$AH209, F!$O$21:$O$33,1), MATCH(E209, F!$P$20:$AB$20,1)),)</f>
        <v>0</v>
      </c>
      <c r="AL209" s="1031"/>
      <c r="AM209" s="10"/>
      <c r="AN209" s="10"/>
      <c r="AO209" s="10"/>
    </row>
    <row r="210" spans="1:41" hidden="1" x14ac:dyDescent="0.25">
      <c r="A210" s="1022"/>
      <c r="B210" s="249" t="str">
        <f t="shared" si="255"/>
        <v/>
      </c>
      <c r="C210" s="262" t="str">
        <f t="shared" si="255"/>
        <v/>
      </c>
      <c r="D210" s="230" t="str">
        <f t="shared" si="255"/>
        <v/>
      </c>
      <c r="E210" s="291" t="str">
        <f t="shared" si="255"/>
        <v/>
      </c>
      <c r="F210" s="342" t="str">
        <f t="shared" si="255"/>
        <v/>
      </c>
      <c r="G210" s="343" t="str">
        <f t="shared" si="256"/>
        <v/>
      </c>
      <c r="H210" s="344"/>
      <c r="I210" s="344"/>
      <c r="J210" s="345"/>
      <c r="K210" s="343" t="str">
        <f t="shared" si="257"/>
        <v/>
      </c>
      <c r="L210" s="344"/>
      <c r="M210" s="344"/>
      <c r="N210" s="345"/>
      <c r="O210" s="343" t="str">
        <f t="shared" si="258"/>
        <v/>
      </c>
      <c r="P210" s="344"/>
      <c r="Q210" s="344"/>
      <c r="R210" s="345"/>
      <c r="S210" s="343" t="str">
        <f t="shared" si="259"/>
        <v/>
      </c>
      <c r="T210" s="344"/>
      <c r="U210" s="344"/>
      <c r="V210" s="345"/>
      <c r="W210" s="343" t="str">
        <f t="shared" si="260"/>
        <v/>
      </c>
      <c r="X210" s="344"/>
      <c r="Y210" s="344"/>
      <c r="Z210" s="345"/>
      <c r="AA210" s="343" t="str">
        <f t="shared" si="261"/>
        <v/>
      </c>
      <c r="AB210" s="344"/>
      <c r="AC210" s="344"/>
      <c r="AD210" s="345"/>
      <c r="AE210" s="346">
        <f t="shared" si="262"/>
        <v>0</v>
      </c>
      <c r="AF210" s="347">
        <f t="shared" si="214"/>
        <v>0</v>
      </c>
      <c r="AG210" s="348">
        <f t="shared" si="263"/>
        <v>0</v>
      </c>
      <c r="AH210" s="217" t="str">
        <f t="shared" si="264"/>
        <v/>
      </c>
      <c r="AI210" s="349">
        <f xml:space="preserve"> ( IF(ISNUMBER(G210), VLOOKUP(G210/$AH210,F!$A1:$B101,2,1)*G210*$H210*$I210,0)+IF(ISNUMBER(K210), VLOOKUP(K210/$AH210,F!$A1:$B101,2,1)*K210*$L210*$M210,0)+IF(ISNUMBER(O210), VLOOKUP(O210/$AH210,F!$A1:$B101,2,1)*O210*$P210*$Q210,0)+IF(ISNUMBER(S210), VLOOKUP(S210/$AH210,F!$A1:$B101,2,1)*S210*$T210*$U210,0)+IF(ISNUMBER(W210), VLOOKUP(W210/$AH210,F!$A1:$B101,2,1)*W210*$X210*$Y210,0)+IF(ISNUMBER(AA210), VLOOKUP(AA210/$AH210,F!$A1:$B101,2,1)*AA210*$AB210*$AC210,0))*IF(ISNUMBER(F210),F210,1)*IF(ISNUMBER(E210),E210,1)</f>
        <v>0</v>
      </c>
      <c r="AJ210" s="350">
        <f t="shared" si="265"/>
        <v>0</v>
      </c>
      <c r="AK210" s="351">
        <f>IFERROR(I210*INDEX(F!$P$21:$AB$33, MATCH(G210/$AH210, F!$O$21:$O$33,1), MATCH(E210, F!$P$20:$AB$20,1)), 0 ) +IFERROR( M210*INDEX(F!$P$21:$AB$33, MATCH(K210/$AH210, F!$O$21:$O$33,1), MATCH(E210, F!$P$20:$AB$20,1)),0) +  IFERROR( Q210*INDEX(F!$P$21:$AB$33, MATCH(O210/$AH210, F!$O$21:$O$33,1), MATCH(E210, F!$P$20:$AB$20,1)), 0) + IFERROR( U210*INDEX(F!$P$21:$AB$33, MATCH(S210/$AH210, F!$O$21:$O$33,1), MATCH(E210, F!$P$20:$AB$20,1)),0)  + IFERROR(Y210*INDEX(F!$P$21:$AB$33, MATCH(W210/$AH210, F!$O$21:$O$33,1), MATCH(E210, F!$P$20:$AB$20,1)),0)  + IFERROR( AC210*INDEX(F!$P$21:$AB$33, MATCH(AA210/$AH210, F!$O$21:$O$33,1), MATCH(E210, F!$P$20:$AB$20,1)),)</f>
        <v>0</v>
      </c>
      <c r="AL210" s="1031"/>
      <c r="AM210" s="10"/>
      <c r="AN210" s="10"/>
      <c r="AO210" s="10"/>
    </row>
    <row r="211" spans="1:41" hidden="1" x14ac:dyDescent="0.25">
      <c r="A211" s="1022"/>
      <c r="B211" s="248" t="str">
        <f t="shared" si="255"/>
        <v/>
      </c>
      <c r="C211" s="261" t="str">
        <f t="shared" si="255"/>
        <v/>
      </c>
      <c r="D211" s="229" t="str">
        <f t="shared" si="255"/>
        <v/>
      </c>
      <c r="E211" s="291" t="str">
        <f t="shared" si="255"/>
        <v/>
      </c>
      <c r="F211" s="332" t="str">
        <f t="shared" si="255"/>
        <v/>
      </c>
      <c r="G211" s="333" t="str">
        <f t="shared" si="256"/>
        <v/>
      </c>
      <c r="H211" s="334"/>
      <c r="I211" s="334"/>
      <c r="J211" s="335"/>
      <c r="K211" s="333" t="str">
        <f t="shared" si="257"/>
        <v/>
      </c>
      <c r="L211" s="334"/>
      <c r="M211" s="334"/>
      <c r="N211" s="335"/>
      <c r="O211" s="333" t="str">
        <f t="shared" si="258"/>
        <v/>
      </c>
      <c r="P211" s="334"/>
      <c r="Q211" s="334"/>
      <c r="R211" s="335"/>
      <c r="S211" s="333" t="str">
        <f t="shared" si="259"/>
        <v/>
      </c>
      <c r="T211" s="334"/>
      <c r="U211" s="334"/>
      <c r="V211" s="335"/>
      <c r="W211" s="333" t="str">
        <f t="shared" si="260"/>
        <v/>
      </c>
      <c r="X211" s="334"/>
      <c r="Y211" s="334"/>
      <c r="Z211" s="335"/>
      <c r="AA211" s="333" t="str">
        <f t="shared" si="261"/>
        <v/>
      </c>
      <c r="AB211" s="334"/>
      <c r="AC211" s="334"/>
      <c r="AD211" s="335"/>
      <c r="AE211" s="336">
        <f t="shared" si="262"/>
        <v>0</v>
      </c>
      <c r="AF211" s="337">
        <f t="shared" si="214"/>
        <v>0</v>
      </c>
      <c r="AG211" s="338">
        <f t="shared" si="263"/>
        <v>0</v>
      </c>
      <c r="AH211" s="217" t="str">
        <f t="shared" si="264"/>
        <v/>
      </c>
      <c r="AI211" s="339">
        <f xml:space="preserve"> ( IF(ISNUMBER(G211), VLOOKUP(G211/$AH211,F!$A1:$B101,2,1)*G211*$H211*$I211,0)+IF(ISNUMBER(K211), VLOOKUP(K211/$AH211,F!$A1:$B101,2,1)*K211*$L211*$M211,0)+IF(ISNUMBER(O211), VLOOKUP(O211/$AH211,F!$A1:$B101,2,1)*O211*$P211*$Q211,0)+IF(ISNUMBER(S211), VLOOKUP(S211/$AH211,F!$A1:$B101,2,1)*S211*$T211*$U211,0)+IF(ISNUMBER(W211), VLOOKUP(W211/$AH211,F!$A1:$B101,2,1)*W211*$X211*$Y211,0)+IF(ISNUMBER(AA211), VLOOKUP(AA211/$AH211,F!$A1:$B101,2,1)*AA211*$AB211*$AC211,0))*IF(ISNUMBER(F211),F211,1)*IF(ISNUMBER(E211),E211,1)</f>
        <v>0</v>
      </c>
      <c r="AJ211" s="340">
        <f>H211*I211+L211*M211+P211*Q211+T211*U211+X211*Y211+AB211*AC211</f>
        <v>0</v>
      </c>
      <c r="AK211" s="341">
        <f>IFERROR(I211*INDEX(F!$P$21:$AB$33, MATCH(G211/$AH211, F!$O$21:$O$33,1), MATCH(E211, F!$P$20:$AB$20,1)), 0 ) +IFERROR( M211*INDEX(F!$P$21:$AB$33, MATCH(K211/$AH211, F!$O$21:$O$33,1), MATCH(E211, F!$P$20:$AB$20,1)),0) +  IFERROR( Q211*INDEX(F!$P$21:$AB$33, MATCH(O211/$AH211, F!$O$21:$O$33,1), MATCH(E211, F!$P$20:$AB$20,1)), 0) + IFERROR( U211*INDEX(F!$P$21:$AB$33, MATCH(S211/$AH211, F!$O$21:$O$33,1), MATCH(E211, F!$P$20:$AB$20,1)),0)  + IFERROR(Y211*INDEX(F!$P$21:$AB$33, MATCH(W211/$AH211, F!$O$21:$O$33,1), MATCH(E211, F!$P$20:$AB$20,1)),0)  + IFERROR( AC211*INDEX(F!$P$21:$AB$33, MATCH(AA211/$AH211, F!$O$21:$O$33,1), MATCH(E211, F!$P$20:$AB$20,1)),)</f>
        <v>0</v>
      </c>
      <c r="AL211" s="1031"/>
      <c r="AM211" s="10"/>
      <c r="AN211" s="10"/>
      <c r="AO211" s="10"/>
    </row>
    <row r="212" spans="1:41" hidden="1" x14ac:dyDescent="0.25">
      <c r="A212" s="1022"/>
      <c r="B212" s="249" t="str">
        <f t="shared" si="255"/>
        <v/>
      </c>
      <c r="C212" s="262" t="str">
        <f t="shared" si="255"/>
        <v/>
      </c>
      <c r="D212" s="230" t="str">
        <f t="shared" si="255"/>
        <v/>
      </c>
      <c r="E212" s="291" t="str">
        <f t="shared" si="255"/>
        <v/>
      </c>
      <c r="F212" s="342" t="str">
        <f t="shared" si="255"/>
        <v/>
      </c>
      <c r="G212" s="343" t="str">
        <f t="shared" si="256"/>
        <v/>
      </c>
      <c r="H212" s="344"/>
      <c r="I212" s="344"/>
      <c r="J212" s="345"/>
      <c r="K212" s="343" t="str">
        <f t="shared" si="257"/>
        <v/>
      </c>
      <c r="L212" s="344"/>
      <c r="M212" s="344"/>
      <c r="N212" s="345"/>
      <c r="O212" s="343" t="str">
        <f t="shared" si="258"/>
        <v/>
      </c>
      <c r="P212" s="344"/>
      <c r="Q212" s="344"/>
      <c r="R212" s="345"/>
      <c r="S212" s="343" t="str">
        <f t="shared" si="259"/>
        <v/>
      </c>
      <c r="T212" s="344"/>
      <c r="U212" s="344"/>
      <c r="V212" s="345"/>
      <c r="W212" s="343" t="str">
        <f t="shared" si="260"/>
        <v/>
      </c>
      <c r="X212" s="344"/>
      <c r="Y212" s="344"/>
      <c r="Z212" s="345"/>
      <c r="AA212" s="343" t="str">
        <f t="shared" si="261"/>
        <v/>
      </c>
      <c r="AB212" s="344"/>
      <c r="AC212" s="344"/>
      <c r="AD212" s="345"/>
      <c r="AE212" s="346">
        <f t="shared" si="262"/>
        <v>0</v>
      </c>
      <c r="AF212" s="347">
        <f t="shared" si="214"/>
        <v>0</v>
      </c>
      <c r="AG212" s="348">
        <f t="shared" si="263"/>
        <v>0</v>
      </c>
      <c r="AH212" s="217" t="str">
        <f t="shared" si="264"/>
        <v/>
      </c>
      <c r="AI212" s="349">
        <f xml:space="preserve"> ( IF(ISNUMBER(G212), VLOOKUP(G212/$AH212,F!$A1:$B101,2,1)*G212*$H212*$I212,0)+IF(ISNUMBER(K212), VLOOKUP(K212/$AH212,F!$A1:$B101,2,1)*K212*$L212*$M212,0)+IF(ISNUMBER(O212), VLOOKUP(O212/$AH212,F!$A1:$B101,2,1)*O212*$P212*$Q212,0)+IF(ISNUMBER(S212), VLOOKUP(S212/$AH212,F!$A1:$B101,2,1)*S212*$T212*$U212,0)+IF(ISNUMBER(W212), VLOOKUP(W212/$AH212,F!$A1:$B101,2,1)*W212*$X212*$Y212,0)+IF(ISNUMBER(AA212), VLOOKUP(AA212/$AH212,F!$A1:$B101,2,1)*AA212*$AB212*$AC212,0))*IF(ISNUMBER(F212),F212,1)*IF(ISNUMBER(E212),E212,1)</f>
        <v>0</v>
      </c>
      <c r="AJ212" s="350">
        <f t="shared" ref="AJ212:AJ215" si="266">H212*I212+L212*M212+P212*Q212+T212*U212+X212*Y212+AB212*AC212</f>
        <v>0</v>
      </c>
      <c r="AK212" s="351">
        <f>IFERROR(I212*INDEX(F!$P$21:$AB$33, MATCH(G212/$AH212, F!$O$21:$O$33,1), MATCH(E212, F!$P$20:$AB$20,1)), 0 ) +IFERROR( M212*INDEX(F!$P$21:$AB$33, MATCH(K212/$AH212, F!$O$21:$O$33,1), MATCH(E212, F!$P$20:$AB$20,1)),0) +  IFERROR( Q212*INDEX(F!$P$21:$AB$33, MATCH(O212/$AH212, F!$O$21:$O$33,1), MATCH(E212, F!$P$20:$AB$20,1)), 0) + IFERROR( U212*INDEX(F!$P$21:$AB$33, MATCH(S212/$AH212, F!$O$21:$O$33,1), MATCH(E212, F!$P$20:$AB$20,1)),0)  + IFERROR(Y212*INDEX(F!$P$21:$AB$33, MATCH(W212/$AH212, F!$O$21:$O$33,1), MATCH(E212, F!$P$20:$AB$20,1)),0)  + IFERROR( AC212*INDEX(F!$P$21:$AB$33, MATCH(AA212/$AH212, F!$O$21:$O$33,1), MATCH(E212, F!$P$20:$AB$20,1)),)</f>
        <v>0</v>
      </c>
      <c r="AL212" s="1031"/>
      <c r="AM212" s="10"/>
      <c r="AN212" s="10"/>
      <c r="AO212" s="10"/>
    </row>
    <row r="213" spans="1:41" hidden="1" x14ac:dyDescent="0.25">
      <c r="A213" s="1022"/>
      <c r="B213" s="248" t="str">
        <f t="shared" si="255"/>
        <v/>
      </c>
      <c r="C213" s="261" t="str">
        <f t="shared" si="255"/>
        <v/>
      </c>
      <c r="D213" s="229" t="str">
        <f t="shared" si="255"/>
        <v/>
      </c>
      <c r="E213" s="291" t="str">
        <f t="shared" si="255"/>
        <v/>
      </c>
      <c r="F213" s="332" t="str">
        <f t="shared" si="255"/>
        <v/>
      </c>
      <c r="G213" s="333" t="str">
        <f t="shared" si="256"/>
        <v/>
      </c>
      <c r="H213" s="334"/>
      <c r="I213" s="334"/>
      <c r="J213" s="335"/>
      <c r="K213" s="333" t="str">
        <f t="shared" si="257"/>
        <v/>
      </c>
      <c r="L213" s="334"/>
      <c r="M213" s="334"/>
      <c r="N213" s="335"/>
      <c r="O213" s="333" t="str">
        <f t="shared" si="258"/>
        <v/>
      </c>
      <c r="P213" s="334"/>
      <c r="Q213" s="334"/>
      <c r="R213" s="335"/>
      <c r="S213" s="333" t="str">
        <f t="shared" si="259"/>
        <v/>
      </c>
      <c r="T213" s="334"/>
      <c r="U213" s="334"/>
      <c r="V213" s="335"/>
      <c r="W213" s="333" t="str">
        <f t="shared" si="260"/>
        <v/>
      </c>
      <c r="X213" s="334"/>
      <c r="Y213" s="334"/>
      <c r="Z213" s="335"/>
      <c r="AA213" s="333" t="str">
        <f t="shared" si="261"/>
        <v/>
      </c>
      <c r="AB213" s="334"/>
      <c r="AC213" s="334"/>
      <c r="AD213" s="335"/>
      <c r="AE213" s="336">
        <f t="shared" si="262"/>
        <v>0</v>
      </c>
      <c r="AF213" s="337">
        <f t="shared" si="214"/>
        <v>0</v>
      </c>
      <c r="AG213" s="338">
        <f t="shared" si="263"/>
        <v>0</v>
      </c>
      <c r="AH213" s="217" t="str">
        <f t="shared" si="264"/>
        <v/>
      </c>
      <c r="AI213" s="339">
        <f xml:space="preserve"> ( IF(ISNUMBER(G213), VLOOKUP(G213/$AH213,F!$A1:$B101,2,1)*G213*$H213*$I213,0)+IF(ISNUMBER(K213), VLOOKUP(K213/$AH213,F!$A1:$B101,2,1)*K213*$L213*$M213,0)+IF(ISNUMBER(O213), VLOOKUP(O213/$AH213,F!$A1:$B101,2,1)*O213*$P213*$Q213,0)+IF(ISNUMBER(S213), VLOOKUP(S213/$AH213,F!$A1:$B101,2,1)*S213*$T213*$U213,0)+IF(ISNUMBER(W213), VLOOKUP(W213/$AH213,F!$A1:$B101,2,1)*W213*$X213*$Y213,0)+IF(ISNUMBER(AA213), VLOOKUP(AA213/$AH213,F!$A1:$B101,2,1)*AA213*$AB213*$AC213,0))*IF(ISNUMBER(F213),F213,1)*IF(ISNUMBER(E213),E213,1)</f>
        <v>0</v>
      </c>
      <c r="AJ213" s="340">
        <f t="shared" si="266"/>
        <v>0</v>
      </c>
      <c r="AK213" s="341">
        <f>IFERROR(I213*INDEX(F!$P$21:$AB$33, MATCH(G213/$AH213, F!$O$21:$O$33,1), MATCH(E213, F!$P$20:$AB$20,1)), 0 ) +IFERROR( M213*INDEX(F!$P$21:$AB$33, MATCH(K213/$AH213, F!$O$21:$O$33,1), MATCH(E213, F!$P$20:$AB$20,1)),0) +  IFERROR( Q213*INDEX(F!$P$21:$AB$33, MATCH(O213/$AH213, F!$O$21:$O$33,1), MATCH(E213, F!$P$20:$AB$20,1)), 0) + IFERROR( U213*INDEX(F!$P$21:$AB$33, MATCH(S213/$AH213, F!$O$21:$O$33,1), MATCH(E213, F!$P$20:$AB$20,1)),0)  + IFERROR(Y213*INDEX(F!$P$21:$AB$33, MATCH(W213/$AH213, F!$O$21:$O$33,1), MATCH(E213, F!$P$20:$AB$20,1)),0)  + IFERROR( AC213*INDEX(F!$P$21:$AB$33, MATCH(AA213/$AH213, F!$O$21:$O$33,1), MATCH(E213, F!$P$20:$AB$20,1)),)</f>
        <v>0</v>
      </c>
      <c r="AL213" s="1031"/>
      <c r="AM213" s="10"/>
      <c r="AN213" s="10"/>
      <c r="AO213" s="10"/>
    </row>
    <row r="214" spans="1:41" hidden="1" x14ac:dyDescent="0.25">
      <c r="A214" s="1022"/>
      <c r="B214" s="249" t="str">
        <f t="shared" si="255"/>
        <v/>
      </c>
      <c r="C214" s="262" t="str">
        <f t="shared" si="255"/>
        <v/>
      </c>
      <c r="D214" s="230" t="str">
        <f t="shared" si="255"/>
        <v/>
      </c>
      <c r="E214" s="291" t="str">
        <f t="shared" si="255"/>
        <v/>
      </c>
      <c r="F214" s="342" t="str">
        <f t="shared" si="255"/>
        <v/>
      </c>
      <c r="G214" s="343" t="str">
        <f t="shared" si="256"/>
        <v/>
      </c>
      <c r="H214" s="344"/>
      <c r="I214" s="344"/>
      <c r="J214" s="345"/>
      <c r="K214" s="343" t="str">
        <f t="shared" si="257"/>
        <v/>
      </c>
      <c r="L214" s="344"/>
      <c r="M214" s="344"/>
      <c r="N214" s="345"/>
      <c r="O214" s="343" t="str">
        <f t="shared" si="258"/>
        <v/>
      </c>
      <c r="P214" s="344"/>
      <c r="Q214" s="344"/>
      <c r="R214" s="345"/>
      <c r="S214" s="343" t="str">
        <f t="shared" si="259"/>
        <v/>
      </c>
      <c r="T214" s="344"/>
      <c r="U214" s="344"/>
      <c r="V214" s="345"/>
      <c r="W214" s="343" t="str">
        <f t="shared" si="260"/>
        <v/>
      </c>
      <c r="X214" s="344"/>
      <c r="Y214" s="344"/>
      <c r="Z214" s="345"/>
      <c r="AA214" s="343" t="str">
        <f t="shared" si="261"/>
        <v/>
      </c>
      <c r="AB214" s="344"/>
      <c r="AC214" s="344"/>
      <c r="AD214" s="345"/>
      <c r="AE214" s="346">
        <f t="shared" si="262"/>
        <v>0</v>
      </c>
      <c r="AF214" s="347">
        <f t="shared" si="214"/>
        <v>0</v>
      </c>
      <c r="AG214" s="348">
        <f t="shared" si="263"/>
        <v>0</v>
      </c>
      <c r="AH214" s="217" t="str">
        <f t="shared" si="264"/>
        <v/>
      </c>
      <c r="AI214" s="349">
        <f xml:space="preserve"> ( IF(ISNUMBER(G214), VLOOKUP(G214/$AH214,F!$A1:$B101,2,1)*G214*$H214*$I214,0)+IF(ISNUMBER(K214), VLOOKUP(K214/$AH214,F!$A1:$B101,2,1)*K214*$L214*$M214,0)+IF(ISNUMBER(O214), VLOOKUP(O214/$AH214,F!$A1:$B101,2,1)*O214*$P214*$Q214,0)+IF(ISNUMBER(S214), VLOOKUP(S214/$AH214,F!$A1:$B101,2,1)*S214*$T214*$U214,0)+IF(ISNUMBER(W214), VLOOKUP(W214/$AH214,F!$A1:$B101,2,1)*W214*$X214*$Y214,0)+IF(ISNUMBER(AA214), VLOOKUP(AA214/$AH214,F!$A1:$B101,2,1)*AA214*$AB214*$AC214,0))*IF(ISNUMBER(F214),F214,1)*IF(ISNUMBER(E214),E214,1)</f>
        <v>0</v>
      </c>
      <c r="AJ214" s="350">
        <f t="shared" si="266"/>
        <v>0</v>
      </c>
      <c r="AK214" s="351">
        <f>IFERROR(I214*INDEX(F!$P$21:$AB$33, MATCH(G214/$AH214, F!$O$21:$O$33,1), MATCH(E214, F!$P$20:$AB$20,1)), 0 ) +IFERROR( M214*INDEX(F!$P$21:$AB$33, MATCH(K214/$AH214, F!$O$21:$O$33,1), MATCH(E214, F!$P$20:$AB$20,1)),0) +  IFERROR( Q214*INDEX(F!$P$21:$AB$33, MATCH(O214/$AH214, F!$O$21:$O$33,1), MATCH(E214, F!$P$20:$AB$20,1)), 0) + IFERROR( U214*INDEX(F!$P$21:$AB$33, MATCH(S214/$AH214, F!$O$21:$O$33,1), MATCH(E214, F!$P$20:$AB$20,1)),0)  + IFERROR(Y214*INDEX(F!$P$21:$AB$33, MATCH(W214/$AH214, F!$O$21:$O$33,1), MATCH(E214, F!$P$20:$AB$20,1)),0)  + IFERROR( AC214*INDEX(F!$P$21:$AB$33, MATCH(AA214/$AH214, F!$O$21:$O$33,1), MATCH(E214, F!$P$20:$AB$20,1)),)</f>
        <v>0</v>
      </c>
      <c r="AL214" s="1031"/>
      <c r="AM214" s="10"/>
      <c r="AN214" s="10"/>
      <c r="AO214" s="10"/>
    </row>
    <row r="215" spans="1:41" hidden="1" x14ac:dyDescent="0.25">
      <c r="A215" s="1022"/>
      <c r="B215" s="248" t="str">
        <f t="shared" si="255"/>
        <v/>
      </c>
      <c r="C215" s="261" t="str">
        <f t="shared" si="255"/>
        <v/>
      </c>
      <c r="D215" s="231" t="str">
        <f t="shared" si="255"/>
        <v/>
      </c>
      <c r="E215" s="291" t="str">
        <f t="shared" si="255"/>
        <v/>
      </c>
      <c r="F215" s="332" t="str">
        <f t="shared" si="255"/>
        <v/>
      </c>
      <c r="G215" s="333" t="str">
        <f t="shared" si="256"/>
        <v/>
      </c>
      <c r="H215" s="334"/>
      <c r="I215" s="334"/>
      <c r="J215" s="335"/>
      <c r="K215" s="333" t="str">
        <f t="shared" si="257"/>
        <v/>
      </c>
      <c r="L215" s="334"/>
      <c r="M215" s="334"/>
      <c r="N215" s="335"/>
      <c r="O215" s="333" t="str">
        <f t="shared" si="258"/>
        <v/>
      </c>
      <c r="P215" s="334"/>
      <c r="Q215" s="334"/>
      <c r="R215" s="335"/>
      <c r="S215" s="333" t="str">
        <f t="shared" si="259"/>
        <v/>
      </c>
      <c r="T215" s="334"/>
      <c r="U215" s="334"/>
      <c r="V215" s="335"/>
      <c r="W215" s="333" t="str">
        <f t="shared" si="260"/>
        <v/>
      </c>
      <c r="X215" s="334"/>
      <c r="Y215" s="334"/>
      <c r="Z215" s="335"/>
      <c r="AA215" s="333" t="str">
        <f t="shared" si="261"/>
        <v/>
      </c>
      <c r="AB215" s="334"/>
      <c r="AC215" s="334"/>
      <c r="AD215" s="335"/>
      <c r="AE215" s="336">
        <f t="shared" si="262"/>
        <v>0</v>
      </c>
      <c r="AF215" s="337">
        <f t="shared" si="214"/>
        <v>0</v>
      </c>
      <c r="AG215" s="338">
        <f t="shared" si="263"/>
        <v>0</v>
      </c>
      <c r="AH215" s="217" t="str">
        <f t="shared" si="264"/>
        <v/>
      </c>
      <c r="AI215" s="339">
        <f xml:space="preserve"> ( IF(ISNUMBER(G215), VLOOKUP(G215/$AH215,F!$A1:$B101,2,1)*G215*$H215*$I215,0)+IF(ISNUMBER(K215), VLOOKUP(K215/$AH215,F!$A1:$B101,2,1)*K215*$L215*$M215,0)+IF(ISNUMBER(O215), VLOOKUP(O215/$AH215,F!$A1:$B101,2,1)*O215*$P215*$Q215,0)+IF(ISNUMBER(S215), VLOOKUP(S215/$AH215,F!$A1:$B101,2,1)*S215*$T215*$U215,0)+IF(ISNUMBER(W215), VLOOKUP(W215/$AH215,F!$A1:$B101,2,1)*W215*$X215*$Y215,0)+IF(ISNUMBER(AA215), VLOOKUP(AA215/$AH215,F!$A1:$B101,2,1)*AA215*$AB215*$AC215,0))*IF(ISNUMBER(F215),F215,1)*IF(ISNUMBER(E215),E215,1)</f>
        <v>0</v>
      </c>
      <c r="AJ215" s="340">
        <f t="shared" si="266"/>
        <v>0</v>
      </c>
      <c r="AK215" s="341">
        <f>IFERROR(I215*INDEX(F!$P$21:$AB$33, MATCH(G215/$AH215, F!$O$21:$O$33,1), MATCH(E215, F!$P$20:$AB$20,1)), 0 ) +IFERROR( M215*INDEX(F!$P$21:$AB$33, MATCH(K215/$AH215, F!$O$21:$O$33,1), MATCH(E215, F!$P$20:$AB$20,1)),0) +  IFERROR( Q215*INDEX(F!$P$21:$AB$33, MATCH(O215/$AH215, F!$O$21:$O$33,1), MATCH(E215, F!$P$20:$AB$20,1)), 0) + IFERROR( U215*INDEX(F!$P$21:$AB$33, MATCH(S215/$AH215, F!$O$21:$O$33,1), MATCH(E215, F!$P$20:$AB$20,1)),0)  + IFERROR(Y215*INDEX(F!$P$21:$AB$33, MATCH(W215/$AH215, F!$O$21:$O$33,1), MATCH(E215, F!$P$20:$AB$20,1)),0)  + IFERROR( AC215*INDEX(F!$P$21:$AB$33, MATCH(AA215/$AH215, F!$O$21:$O$33,1), MATCH(E215, F!$P$20:$AB$20,1)),)</f>
        <v>0</v>
      </c>
      <c r="AL215" s="1031"/>
      <c r="AM215" s="10"/>
      <c r="AN215" s="10"/>
      <c r="AO215" s="10"/>
    </row>
    <row r="216" spans="1:41" ht="15" hidden="1" customHeight="1" thickBot="1" x14ac:dyDescent="0.3">
      <c r="A216" s="1023"/>
      <c r="B216" s="250"/>
      <c r="C216" s="263"/>
      <c r="D216" s="215"/>
      <c r="E216" s="352">
        <f>ROUND(IFERROR(SUMPRODUCT(AJ208:AJ215,E208:E215)/AJ216,0),3)</f>
        <v>0</v>
      </c>
      <c r="F216" s="353"/>
      <c r="G216" s="354"/>
      <c r="H216" s="355"/>
      <c r="I216" s="355"/>
      <c r="J216" s="356"/>
      <c r="K216" s="354"/>
      <c r="L216" s="355"/>
      <c r="M216" s="355"/>
      <c r="N216" s="356"/>
      <c r="O216" s="354"/>
      <c r="P216" s="355"/>
      <c r="Q216" s="355"/>
      <c r="R216" s="356"/>
      <c r="S216" s="354"/>
      <c r="T216" s="355"/>
      <c r="U216" s="355"/>
      <c r="V216" s="356"/>
      <c r="W216" s="354"/>
      <c r="X216" s="355"/>
      <c r="Y216" s="355"/>
      <c r="Z216" s="356"/>
      <c r="AA216" s="354"/>
      <c r="AB216" s="355"/>
      <c r="AC216" s="355"/>
      <c r="AD216" s="356"/>
      <c r="AE216" s="357">
        <f>SUM(AE208:AE215)</f>
        <v>0</v>
      </c>
      <c r="AF216" s="358">
        <f t="shared" si="214"/>
        <v>0</v>
      </c>
      <c r="AG216" s="391">
        <f>IFERROR(  SUMPRODUCT(AG208:AG215,AJ208:AJ215)/AJ216,0)</f>
        <v>0</v>
      </c>
      <c r="AH216" s="359"/>
      <c r="AI216" s="360">
        <f>SUM(AI208:AI215)</f>
        <v>0</v>
      </c>
      <c r="AJ216" s="360">
        <f>SUM(AJ208:AJ215)</f>
        <v>0</v>
      </c>
      <c r="AK216" s="361">
        <f>IF(SUM(AK208:AK215)=0,TIME(,0,),TIME(,SUM(AK208:AK215)+F!$V$37,))</f>
        <v>0</v>
      </c>
      <c r="AL216" s="1032"/>
      <c r="AM216" s="10"/>
      <c r="AN216" s="10"/>
      <c r="AO216" s="10"/>
    </row>
    <row r="217" spans="1:41" hidden="1" x14ac:dyDescent="0.25">
      <c r="A217" s="232">
        <f>A218</f>
        <v>43808</v>
      </c>
      <c r="B217" s="251" t="str">
        <f t="shared" ref="B217:F224" si="267">IF(B161="","",B161)</f>
        <v/>
      </c>
      <c r="C217" s="264" t="str">
        <f t="shared" si="267"/>
        <v/>
      </c>
      <c r="D217" s="233" t="str">
        <f t="shared" si="267"/>
        <v/>
      </c>
      <c r="E217" s="280" t="str">
        <f t="shared" si="267"/>
        <v/>
      </c>
      <c r="F217" s="362" t="str">
        <f t="shared" si="267"/>
        <v/>
      </c>
      <c r="G217" s="363" t="str">
        <f t="shared" ref="G217:G224" si="268">IF(J217&lt;&gt;0, IFERROR(IF( $F217=2,  MROUND($AH217*J217,1),    IF( OR($F217="",$F217=1),   MROUND($AH217*J217,2.5),  MROUND($AH217*J217, 0.1))), "" ), "")</f>
        <v/>
      </c>
      <c r="H217" s="364"/>
      <c r="I217" s="364"/>
      <c r="J217" s="365"/>
      <c r="K217" s="363" t="str">
        <f t="shared" ref="K217:K224" si="269">IF(N217&lt;&gt;0, IFERROR(IF( $F217=2,  MROUND($AH217*N217,1),    IF( OR($F217="",$F217=1),   MROUND($AH217*N217,2.5),  MROUND($AH217*N217, 0.1))), "" ), "")</f>
        <v/>
      </c>
      <c r="L217" s="364"/>
      <c r="M217" s="364"/>
      <c r="N217" s="365"/>
      <c r="O217" s="363" t="str">
        <f t="shared" ref="O217:O224" si="270">IF(R217&lt;&gt;0, IFERROR(IF( $F217=2,  MROUND($AH217*R217,1),    IF( OR($F217="",$F217=1),   MROUND($AH217*R217,2.5),  MROUND($AH217*R217, 0.1))), "" ), "")</f>
        <v/>
      </c>
      <c r="P217" s="364"/>
      <c r="Q217" s="364"/>
      <c r="R217" s="365"/>
      <c r="S217" s="363" t="str">
        <f t="shared" ref="S217:S224" si="271">IF(V217&lt;&gt;0, IFERROR(IF( $F217=2,  MROUND($AH217*V217,1),    IF( OR($F217="",$F217=1),   MROUND($AH217*V217,2.5),  MROUND($AH217*V217, 0.1))), "" ), "")</f>
        <v/>
      </c>
      <c r="T217" s="364"/>
      <c r="U217" s="364"/>
      <c r="V217" s="365"/>
      <c r="W217" s="363" t="str">
        <f t="shared" ref="W217:W224" si="272">IF(Z217&lt;&gt;0, IFERROR(IF( $F217=2,  MROUND($AH217*Z217,1),    IF( OR($F217="",$F217=1),   MROUND($AH217*Z217,2.5),  MROUND($AH217*Z217, 0.1))), "" ), "")</f>
        <v/>
      </c>
      <c r="X217" s="364"/>
      <c r="Y217" s="364"/>
      <c r="Z217" s="365"/>
      <c r="AA217" s="363" t="str">
        <f t="shared" ref="AA217:AA224" si="273">IF(AD217&lt;&gt;0, IFERROR(IF( $F217=2,  MROUND($AH217*AD217,1),    IF( OR($F217="",$F217=1),   MROUND($AH217*AD217,2.5),  MROUND($AH217*AD217, 0.1))), "" ), "")</f>
        <v/>
      </c>
      <c r="AB217" s="364"/>
      <c r="AC217" s="364"/>
      <c r="AD217" s="365"/>
      <c r="AE217" s="366">
        <f t="shared" ref="AE217:AE224" si="274">(IF(ISNUMBER(G217),G217,0)*H217*I217+IF(ISNUMBER(K217),K217,1)*L217*M217+IF(ISNUMBER(O217),O217,1)*P217*Q217+IF(ISNUMBER(S217),S217,1)*T217*U217+IF(ISNUMBER(W217),W217,1)*X217*Y217+IF(ISNUMBER(AA217),AA217,1)*AB217*AC217)*IF(ISNUMBER(F217),F217,1)</f>
        <v>0</v>
      </c>
      <c r="AF217" s="367">
        <f t="shared" si="214"/>
        <v>0</v>
      </c>
      <c r="AG217" s="368">
        <f t="shared" ref="AG217:AG224" si="275">IFERROR((AF217/(AH217*IF(ISNUMBER(F217),F217,1))),0)</f>
        <v>0</v>
      </c>
      <c r="AH217" s="216" t="str">
        <f t="shared" ref="AH217:AH224" si="276">IF(ISNUMBER(AH161), AH161+(AH161*$AH$170),"")</f>
        <v/>
      </c>
      <c r="AI217" s="369">
        <f xml:space="preserve"> ( IF(ISNUMBER(G217), VLOOKUP(G217/$AH217,F!$A1:$B101,2,1)*G217*$H217*$I217,0)+IF(ISNUMBER(K217), VLOOKUP(K217/$AH217,F!$A1:$B101,2,1)*K217*$L217*$M217,0)+IF(ISNUMBER(O217), VLOOKUP(O217/$AH217,F!$A1:$B101,2,1)*O217*$P217*$Q217,0)+IF(ISNUMBER(S217), VLOOKUP(S217/$AH217,F!$A1:$B101,2,1)*S217*$T217*$U217,0)+IF(ISNUMBER(W217), VLOOKUP(W217/$AH217,F!$A1:$B101,2,1)*W217*$X217*$Y217,0)+IF(ISNUMBER(AA217), VLOOKUP(AA217/$AH217,F!$A1:$B101,2,1)*AA217*$AB217*$AC217,0))*IF(ISNUMBER(F217),F217,1)*IF(ISNUMBER(E217),E217,1)</f>
        <v>0</v>
      </c>
      <c r="AJ217" s="370">
        <f t="shared" ref="AJ217:AJ219" si="277">H217*I217+L217*M217+P217*Q217+T217*U217+X217*Y217+AB217*AC217</f>
        <v>0</v>
      </c>
      <c r="AK217" s="371">
        <f>IFERROR(I217*INDEX(F!$P$21:$AB$33, MATCH(G217/$AH217, F!$O$21:$O$33,1), MATCH(E217, F!$P$20:$AB$20,1)), 0 ) +IFERROR( M217*INDEX(F!$P$21:$AB$33, MATCH(K217/$AH217, F!$O$21:$O$33,1), MATCH(E217, F!$P$20:$AB$20,1)),0) +  IFERROR( Q217*INDEX(F!$P$21:$AB$33, MATCH(O217/$AH217, F!$O$21:$O$33,1), MATCH(E217, F!$P$20:$AB$20,1)), 0) + IFERROR( U217*INDEX(F!$P$21:$AB$33, MATCH(S217/$AH217, F!$O$21:$O$33,1), MATCH(E217, F!$P$20:$AB$20,1)),0)  + IFERROR(Y217*INDEX(F!$P$21:$AB$33, MATCH(W217/$AH217, F!$O$21:$O$33,1), MATCH(E217, F!$P$20:$AB$20,1)),0)  + IFERROR( AC217*INDEX(F!$P$21:$AB$33, MATCH(AA217/$AH217, F!$O$21:$O$33,1), MATCH(E217, F!$P$20:$AB$20,1)),)</f>
        <v>0</v>
      </c>
      <c r="AL217" s="1033"/>
      <c r="AM217" s="10"/>
      <c r="AN217" s="10"/>
      <c r="AO217" s="10"/>
    </row>
    <row r="218" spans="1:41" ht="15.75" hidden="1" customHeight="1" x14ac:dyDescent="0.25">
      <c r="A218" s="1021">
        <f>A162+A114</f>
        <v>43808</v>
      </c>
      <c r="B218" s="249" t="str">
        <f t="shared" si="267"/>
        <v/>
      </c>
      <c r="C218" s="262" t="str">
        <f t="shared" si="267"/>
        <v/>
      </c>
      <c r="D218" s="230" t="str">
        <f t="shared" si="267"/>
        <v/>
      </c>
      <c r="E218" s="291" t="str">
        <f t="shared" si="267"/>
        <v/>
      </c>
      <c r="F218" s="342" t="str">
        <f t="shared" si="267"/>
        <v/>
      </c>
      <c r="G218" s="343" t="str">
        <f t="shared" si="268"/>
        <v/>
      </c>
      <c r="H218" s="344"/>
      <c r="I218" s="344"/>
      <c r="J218" s="345"/>
      <c r="K218" s="343" t="str">
        <f t="shared" si="269"/>
        <v/>
      </c>
      <c r="L218" s="344"/>
      <c r="M218" s="344"/>
      <c r="N218" s="345"/>
      <c r="O218" s="343" t="str">
        <f t="shared" si="270"/>
        <v/>
      </c>
      <c r="P218" s="344"/>
      <c r="Q218" s="344"/>
      <c r="R218" s="345"/>
      <c r="S218" s="343" t="str">
        <f t="shared" si="271"/>
        <v/>
      </c>
      <c r="T218" s="344"/>
      <c r="U218" s="344"/>
      <c r="V218" s="345"/>
      <c r="W218" s="343" t="str">
        <f t="shared" si="272"/>
        <v/>
      </c>
      <c r="X218" s="344"/>
      <c r="Y218" s="344"/>
      <c r="Z218" s="345"/>
      <c r="AA218" s="343" t="str">
        <f t="shared" si="273"/>
        <v/>
      </c>
      <c r="AB218" s="344"/>
      <c r="AC218" s="344"/>
      <c r="AD218" s="345"/>
      <c r="AE218" s="346">
        <f t="shared" si="274"/>
        <v>0</v>
      </c>
      <c r="AF218" s="347">
        <f t="shared" si="214"/>
        <v>0</v>
      </c>
      <c r="AG218" s="348">
        <f t="shared" si="275"/>
        <v>0</v>
      </c>
      <c r="AH218" s="217" t="str">
        <f t="shared" si="276"/>
        <v/>
      </c>
      <c r="AI218" s="349">
        <f xml:space="preserve"> ( IF(ISNUMBER(G218), VLOOKUP(G218/$AH218,F!$A1:$B101,2,1)*G218*$H218*$I218,0)+IF(ISNUMBER(K218), VLOOKUP(K218/$AH218,F!$A1:$B101,2,1)*K218*$L218*$M218,0)+IF(ISNUMBER(O218), VLOOKUP(O218/$AH218,F!$A1:$B101,2,1)*O218*$P218*$Q218,0)+IF(ISNUMBER(S218), VLOOKUP(S218/$AH218,F!$A1:$B101,2,1)*S218*$T218*$U218,0)+IF(ISNUMBER(W218), VLOOKUP(W218/$AH218,F!$A1:$B101,2,1)*W218*$X218*$Y218,0)+IF(ISNUMBER(AA218), VLOOKUP(AA218/$AH218,F!$A1:$B101,2,1)*AA218*$AB218*$AC218,0))*IF(ISNUMBER(F218),F218,1)*IF(ISNUMBER(E218),E218,1)</f>
        <v>0</v>
      </c>
      <c r="AJ218" s="350">
        <f t="shared" si="277"/>
        <v>0</v>
      </c>
      <c r="AK218" s="351">
        <f>IFERROR(I218*INDEX(F!$P$21:$AB$33, MATCH(G218/$AH218, F!$O$21:$O$33,1), MATCH(E218, F!$P$20:$AB$20,1)), 0 ) +IFERROR( M218*INDEX(F!$P$21:$AB$33, MATCH(K218/$AH218, F!$O$21:$O$33,1), MATCH(E218, F!$P$20:$AB$20,1)),0) +  IFERROR( Q218*INDEX(F!$P$21:$AB$33, MATCH(O218/$AH218, F!$O$21:$O$33,1), MATCH(E218, F!$P$20:$AB$20,1)), 0) + IFERROR( U218*INDEX(F!$P$21:$AB$33, MATCH(S218/$AH218, F!$O$21:$O$33,1), MATCH(E218, F!$P$20:$AB$20,1)),0)  + IFERROR(Y218*INDEX(F!$P$21:$AB$33, MATCH(W218/$AH218, F!$O$21:$O$33,1), MATCH(E218, F!$P$20:$AB$20,1)),0)  + IFERROR( AC218*INDEX(F!$P$21:$AB$33, MATCH(AA218/$AH218, F!$O$21:$O$33,1), MATCH(E218, F!$P$20:$AB$20,1)),)</f>
        <v>0</v>
      </c>
      <c r="AL218" s="1031"/>
      <c r="AM218" s="10"/>
      <c r="AN218" s="10"/>
      <c r="AO218" s="10"/>
    </row>
    <row r="219" spans="1:41" hidden="1" x14ac:dyDescent="0.25">
      <c r="A219" s="1022"/>
      <c r="B219" s="252" t="str">
        <f t="shared" si="267"/>
        <v/>
      </c>
      <c r="C219" s="265" t="str">
        <f t="shared" si="267"/>
        <v/>
      </c>
      <c r="D219" s="234" t="str">
        <f t="shared" si="267"/>
        <v/>
      </c>
      <c r="E219" s="291" t="str">
        <f t="shared" si="267"/>
        <v/>
      </c>
      <c r="F219" s="372" t="str">
        <f t="shared" si="267"/>
        <v/>
      </c>
      <c r="G219" s="373" t="str">
        <f t="shared" si="268"/>
        <v/>
      </c>
      <c r="H219" s="374"/>
      <c r="I219" s="374"/>
      <c r="J219" s="375"/>
      <c r="K219" s="373" t="str">
        <f t="shared" si="269"/>
        <v/>
      </c>
      <c r="L219" s="374"/>
      <c r="M219" s="374"/>
      <c r="N219" s="375"/>
      <c r="O219" s="373" t="str">
        <f t="shared" si="270"/>
        <v/>
      </c>
      <c r="P219" s="374"/>
      <c r="Q219" s="374"/>
      <c r="R219" s="375"/>
      <c r="S219" s="373" t="str">
        <f t="shared" si="271"/>
        <v/>
      </c>
      <c r="T219" s="374"/>
      <c r="U219" s="374"/>
      <c r="V219" s="375"/>
      <c r="W219" s="373" t="str">
        <f t="shared" si="272"/>
        <v/>
      </c>
      <c r="X219" s="374"/>
      <c r="Y219" s="374"/>
      <c r="Z219" s="375"/>
      <c r="AA219" s="373" t="str">
        <f t="shared" si="273"/>
        <v/>
      </c>
      <c r="AB219" s="374"/>
      <c r="AC219" s="374"/>
      <c r="AD219" s="375"/>
      <c r="AE219" s="376">
        <f t="shared" si="274"/>
        <v>0</v>
      </c>
      <c r="AF219" s="377">
        <f t="shared" si="214"/>
        <v>0</v>
      </c>
      <c r="AG219" s="378">
        <f t="shared" si="275"/>
        <v>0</v>
      </c>
      <c r="AH219" s="217" t="str">
        <f t="shared" si="276"/>
        <v/>
      </c>
      <c r="AI219" s="379">
        <f xml:space="preserve"> ( IF(ISNUMBER(G219), VLOOKUP(G219/$AH219,F!$A1:$B101,2,1)*G219*$H219*$I219,0)+IF(ISNUMBER(K219), VLOOKUP(K219/$AH219,F!$A1:$B101,2,1)*K219*$L219*$M219,0)+IF(ISNUMBER(O219), VLOOKUP(O219/$AH219,F!$A1:$B101,2,1)*O219*$P219*$Q219,0)+IF(ISNUMBER(S219), VLOOKUP(S219/$AH219,F!$A1:$B101,2,1)*S219*$T219*$U219,0)+IF(ISNUMBER(W219), VLOOKUP(W219/$AH219,F!$A1:$B101,2,1)*W219*$X219*$Y219,0)+IF(ISNUMBER(AA219), VLOOKUP(AA219/$AH219,F!$A1:$B101,2,1)*AA219*$AB219*$AC219,0))*IF(ISNUMBER(F219),F219,1)*IF(ISNUMBER(E219),E219,1)</f>
        <v>0</v>
      </c>
      <c r="AJ219" s="380">
        <f t="shared" si="277"/>
        <v>0</v>
      </c>
      <c r="AK219" s="381">
        <f>IFERROR(I219*INDEX(F!$P$21:$AB$33, MATCH(G219/$AH219, F!$O$21:$O$33,1), MATCH(E219, F!$P$20:$AB$20,1)), 0 ) +IFERROR( M219*INDEX(F!$P$21:$AB$33, MATCH(K219/$AH219, F!$O$21:$O$33,1), MATCH(E219, F!$P$20:$AB$20,1)),0) +  IFERROR( Q219*INDEX(F!$P$21:$AB$33, MATCH(O219/$AH219, F!$O$21:$O$33,1), MATCH(E219, F!$P$20:$AB$20,1)), 0) + IFERROR( U219*INDEX(F!$P$21:$AB$33, MATCH(S219/$AH219, F!$O$21:$O$33,1), MATCH(E219, F!$P$20:$AB$20,1)),0)  + IFERROR(Y219*INDEX(F!$P$21:$AB$33, MATCH(W219/$AH219, F!$O$21:$O$33,1), MATCH(E219, F!$P$20:$AB$20,1)),0)  + IFERROR( AC219*INDEX(F!$P$21:$AB$33, MATCH(AA219/$AH219, F!$O$21:$O$33,1), MATCH(E219, F!$P$20:$AB$20,1)),)</f>
        <v>0</v>
      </c>
      <c r="AL219" s="1031"/>
      <c r="AM219" s="10"/>
      <c r="AN219" s="10"/>
      <c r="AO219" s="10"/>
    </row>
    <row r="220" spans="1:41" hidden="1" x14ac:dyDescent="0.25">
      <c r="A220" s="1022"/>
      <c r="B220" s="249" t="str">
        <f t="shared" si="267"/>
        <v/>
      </c>
      <c r="C220" s="262" t="str">
        <f t="shared" si="267"/>
        <v/>
      </c>
      <c r="D220" s="230" t="str">
        <f t="shared" si="267"/>
        <v/>
      </c>
      <c r="E220" s="291" t="str">
        <f t="shared" si="267"/>
        <v/>
      </c>
      <c r="F220" s="342" t="str">
        <f t="shared" si="267"/>
        <v/>
      </c>
      <c r="G220" s="343" t="str">
        <f t="shared" si="268"/>
        <v/>
      </c>
      <c r="H220" s="344"/>
      <c r="I220" s="344"/>
      <c r="J220" s="345"/>
      <c r="K220" s="343" t="str">
        <f t="shared" si="269"/>
        <v/>
      </c>
      <c r="L220" s="344"/>
      <c r="M220" s="344"/>
      <c r="N220" s="345"/>
      <c r="O220" s="343" t="str">
        <f t="shared" si="270"/>
        <v/>
      </c>
      <c r="P220" s="344"/>
      <c r="Q220" s="344"/>
      <c r="R220" s="345"/>
      <c r="S220" s="343" t="str">
        <f t="shared" si="271"/>
        <v/>
      </c>
      <c r="T220" s="344"/>
      <c r="U220" s="344"/>
      <c r="V220" s="345"/>
      <c r="W220" s="343" t="str">
        <f t="shared" si="272"/>
        <v/>
      </c>
      <c r="X220" s="344"/>
      <c r="Y220" s="344"/>
      <c r="Z220" s="345"/>
      <c r="AA220" s="343" t="str">
        <f t="shared" si="273"/>
        <v/>
      </c>
      <c r="AB220" s="344"/>
      <c r="AC220" s="344"/>
      <c r="AD220" s="345"/>
      <c r="AE220" s="346">
        <f t="shared" si="274"/>
        <v>0</v>
      </c>
      <c r="AF220" s="347">
        <f t="shared" si="214"/>
        <v>0</v>
      </c>
      <c r="AG220" s="348">
        <f t="shared" si="275"/>
        <v>0</v>
      </c>
      <c r="AH220" s="217" t="str">
        <f t="shared" si="276"/>
        <v/>
      </c>
      <c r="AI220" s="349">
        <f xml:space="preserve"> ( IF(ISNUMBER(G220), VLOOKUP(G220/$AH220,F!$A1:$B101,2,1)*G220*$H220*$I220,0)+IF(ISNUMBER(K220), VLOOKUP(K220/$AH220,F!$A1:$B101,2,1)*K220*$L220*$M220,0)+IF(ISNUMBER(O220), VLOOKUP(O220/$AH220,F!$A1:$B101,2,1)*O220*$P220*$Q220,0)+IF(ISNUMBER(S220), VLOOKUP(S220/$AH220,F!$A1:$B101,2,1)*S220*$T220*$U220,0)+IF(ISNUMBER(W220), VLOOKUP(W220/$AH220,F!$A1:$B101,2,1)*W220*$X220*$Y220,0)+IF(ISNUMBER(AA220), VLOOKUP(AA220/$AH220,F!$A1:$B101,2,1)*AA220*$AB220*$AC220,0))*IF(ISNUMBER(F220),F220,1)*IF(ISNUMBER(E220),E220,1)</f>
        <v>0</v>
      </c>
      <c r="AJ220" s="350">
        <f>H220*I220+L220*M220+P220*Q220+T220*U220+X220*Y220+AB220*AC220</f>
        <v>0</v>
      </c>
      <c r="AK220" s="351">
        <f>IFERROR(I220*INDEX(F!$P$21:$AB$33, MATCH(G220/$AH220, F!$O$21:$O$33,1), MATCH(E220, F!$P$20:$AB$20,1)), 0 ) +IFERROR( M220*INDEX(F!$P$21:$AB$33, MATCH(K220/$AH220, F!$O$21:$O$33,1), MATCH(E220, F!$P$20:$AB$20,1)),0) +  IFERROR( Q220*INDEX(F!$P$21:$AB$33, MATCH(O220/$AH220, F!$O$21:$O$33,1), MATCH(E220, F!$P$20:$AB$20,1)), 0) + IFERROR( U220*INDEX(F!$P$21:$AB$33, MATCH(S220/$AH220, F!$O$21:$O$33,1), MATCH(E220, F!$P$20:$AB$20,1)),0)  + IFERROR(Y220*INDEX(F!$P$21:$AB$33, MATCH(W220/$AH220, F!$O$21:$O$33,1), MATCH(E220, F!$P$20:$AB$20,1)),0)  + IFERROR( AC220*INDEX(F!$P$21:$AB$33, MATCH(AA220/$AH220, F!$O$21:$O$33,1), MATCH(E220, F!$P$20:$AB$20,1)),)</f>
        <v>0</v>
      </c>
      <c r="AL220" s="1031"/>
      <c r="AM220" s="10"/>
      <c r="AN220" s="10"/>
      <c r="AO220" s="10"/>
    </row>
    <row r="221" spans="1:41" hidden="1" x14ac:dyDescent="0.25">
      <c r="A221" s="1022"/>
      <c r="B221" s="252" t="str">
        <f t="shared" si="267"/>
        <v/>
      </c>
      <c r="C221" s="265" t="str">
        <f t="shared" si="267"/>
        <v/>
      </c>
      <c r="D221" s="234" t="str">
        <f t="shared" si="267"/>
        <v/>
      </c>
      <c r="E221" s="291" t="str">
        <f t="shared" si="267"/>
        <v/>
      </c>
      <c r="F221" s="372" t="str">
        <f t="shared" si="267"/>
        <v/>
      </c>
      <c r="G221" s="373" t="str">
        <f t="shared" si="268"/>
        <v/>
      </c>
      <c r="H221" s="374"/>
      <c r="I221" s="374"/>
      <c r="J221" s="375"/>
      <c r="K221" s="373" t="str">
        <f t="shared" si="269"/>
        <v/>
      </c>
      <c r="L221" s="374"/>
      <c r="M221" s="374"/>
      <c r="N221" s="375"/>
      <c r="O221" s="373" t="str">
        <f t="shared" si="270"/>
        <v/>
      </c>
      <c r="P221" s="374"/>
      <c r="Q221" s="374"/>
      <c r="R221" s="375"/>
      <c r="S221" s="373" t="str">
        <f t="shared" si="271"/>
        <v/>
      </c>
      <c r="T221" s="374"/>
      <c r="U221" s="374"/>
      <c r="V221" s="375"/>
      <c r="W221" s="373" t="str">
        <f t="shared" si="272"/>
        <v/>
      </c>
      <c r="X221" s="374"/>
      <c r="Y221" s="374"/>
      <c r="Z221" s="375"/>
      <c r="AA221" s="373" t="str">
        <f t="shared" si="273"/>
        <v/>
      </c>
      <c r="AB221" s="374"/>
      <c r="AC221" s="374"/>
      <c r="AD221" s="375"/>
      <c r="AE221" s="376">
        <f t="shared" si="274"/>
        <v>0</v>
      </c>
      <c r="AF221" s="377">
        <f t="shared" si="214"/>
        <v>0</v>
      </c>
      <c r="AG221" s="378">
        <f t="shared" si="275"/>
        <v>0</v>
      </c>
      <c r="AH221" s="217" t="str">
        <f t="shared" si="276"/>
        <v/>
      </c>
      <c r="AI221" s="379">
        <f xml:space="preserve"> ( IF(ISNUMBER(G221), VLOOKUP(G221/$AH221,F!$A1:$B101,2,1)*G221*$H221*$I221,0)+IF(ISNUMBER(K221), VLOOKUP(K221/$AH221,F!$A1:$B101,2,1)*K221*$L221*$M221,0)+IF(ISNUMBER(O221), VLOOKUP(O221/$AH221,F!$A1:$B101,2,1)*O221*$P221*$Q221,0)+IF(ISNUMBER(S221), VLOOKUP(S221/$AH221,F!$A1:$B101,2,1)*S221*$T221*$U221,0)+IF(ISNUMBER(W221), VLOOKUP(W221/$AH221,F!$A1:$B101,2,1)*W221*$X221*$Y221,0)+IF(ISNUMBER(AA221), VLOOKUP(AA221/$AH221,F!$A1:$B101,2,1)*AA221*$AB221*$AC221,0))*IF(ISNUMBER(F221),F221,1)*IF(ISNUMBER(E221),E221,1)</f>
        <v>0</v>
      </c>
      <c r="AJ221" s="380">
        <f t="shared" ref="AJ221:AJ224" si="278">H221*I221+L221*M221+P221*Q221+T221*U221+X221*Y221+AB221*AC221</f>
        <v>0</v>
      </c>
      <c r="AK221" s="381">
        <f>IFERROR(I221*INDEX(F!$P$21:$AB$33, MATCH(G221/$AH221, F!$O$21:$O$33,1), MATCH(E221, F!$P$20:$AB$20,1)), 0 ) +IFERROR( M221*INDEX(F!$P$21:$AB$33, MATCH(K221/$AH221, F!$O$21:$O$33,1), MATCH(E221, F!$P$20:$AB$20,1)),0) +  IFERROR( Q221*INDEX(F!$P$21:$AB$33, MATCH(O221/$AH221, F!$O$21:$O$33,1), MATCH(E221, F!$P$20:$AB$20,1)), 0) + IFERROR( U221*INDEX(F!$P$21:$AB$33, MATCH(S221/$AH221, F!$O$21:$O$33,1), MATCH(E221, F!$P$20:$AB$20,1)),0)  + IFERROR(Y221*INDEX(F!$P$21:$AB$33, MATCH(W221/$AH221, F!$O$21:$O$33,1), MATCH(E221, F!$P$20:$AB$20,1)),0)  + IFERROR( AC221*INDEX(F!$P$21:$AB$33, MATCH(AA221/$AH221, F!$O$21:$O$33,1), MATCH(E221, F!$P$20:$AB$20,1)),)</f>
        <v>0</v>
      </c>
      <c r="AL221" s="1031"/>
      <c r="AM221" s="10"/>
      <c r="AN221" s="10"/>
      <c r="AO221" s="10"/>
    </row>
    <row r="222" spans="1:41" hidden="1" x14ac:dyDescent="0.25">
      <c r="A222" s="1022"/>
      <c r="B222" s="249" t="str">
        <f t="shared" si="267"/>
        <v/>
      </c>
      <c r="C222" s="262" t="str">
        <f t="shared" si="267"/>
        <v/>
      </c>
      <c r="D222" s="230" t="str">
        <f t="shared" si="267"/>
        <v/>
      </c>
      <c r="E222" s="291" t="str">
        <f t="shared" si="267"/>
        <v/>
      </c>
      <c r="F222" s="342" t="str">
        <f t="shared" si="267"/>
        <v/>
      </c>
      <c r="G222" s="343" t="str">
        <f t="shared" si="268"/>
        <v/>
      </c>
      <c r="H222" s="344"/>
      <c r="I222" s="344"/>
      <c r="J222" s="345"/>
      <c r="K222" s="343" t="str">
        <f t="shared" si="269"/>
        <v/>
      </c>
      <c r="L222" s="344"/>
      <c r="M222" s="344"/>
      <c r="N222" s="345"/>
      <c r="O222" s="343" t="str">
        <f t="shared" si="270"/>
        <v/>
      </c>
      <c r="P222" s="344"/>
      <c r="Q222" s="344"/>
      <c r="R222" s="345"/>
      <c r="S222" s="343" t="str">
        <f t="shared" si="271"/>
        <v/>
      </c>
      <c r="T222" s="344"/>
      <c r="U222" s="344"/>
      <c r="V222" s="345"/>
      <c r="W222" s="343" t="str">
        <f t="shared" si="272"/>
        <v/>
      </c>
      <c r="X222" s="344"/>
      <c r="Y222" s="344"/>
      <c r="Z222" s="345"/>
      <c r="AA222" s="343" t="str">
        <f t="shared" si="273"/>
        <v/>
      </c>
      <c r="AB222" s="344"/>
      <c r="AC222" s="344"/>
      <c r="AD222" s="345"/>
      <c r="AE222" s="346">
        <f t="shared" si="274"/>
        <v>0</v>
      </c>
      <c r="AF222" s="347">
        <f t="shared" si="214"/>
        <v>0</v>
      </c>
      <c r="AG222" s="348">
        <f t="shared" si="275"/>
        <v>0</v>
      </c>
      <c r="AH222" s="217" t="str">
        <f t="shared" si="276"/>
        <v/>
      </c>
      <c r="AI222" s="349">
        <f xml:space="preserve"> ( IF(ISNUMBER(G222), VLOOKUP(G222/$AH222,F!$A1:$B101,2,1)*G222*$H222*$I222,0)+IF(ISNUMBER(K222), VLOOKUP(K222/$AH222,F!$A1:$B101,2,1)*K222*$L222*$M222,0)+IF(ISNUMBER(O222), VLOOKUP(O222/$AH222,F!$A1:$B101,2,1)*O222*$P222*$Q222,0)+IF(ISNUMBER(S222), VLOOKUP(S222/$AH222,F!$A1:$B101,2,1)*S222*$T222*$U222,0)+IF(ISNUMBER(W222), VLOOKUP(W222/$AH222,F!$A1:$B101,2,1)*W222*$X222*$Y222,0)+IF(ISNUMBER(AA222), VLOOKUP(AA222/$AH222,F!$A1:$B101,2,1)*AA222*$AB222*$AC222,0))*IF(ISNUMBER(F222),F222,1)*IF(ISNUMBER(E222),E222,1)</f>
        <v>0</v>
      </c>
      <c r="AJ222" s="350">
        <f t="shared" si="278"/>
        <v>0</v>
      </c>
      <c r="AK222" s="351">
        <f>IFERROR(I222*INDEX(F!$P$21:$AB$33, MATCH(G222/$AH222, F!$O$21:$O$33,1), MATCH(E222, F!$P$20:$AB$20,1)), 0 ) +IFERROR( M222*INDEX(F!$P$21:$AB$33, MATCH(K222/$AH222, F!$O$21:$O$33,1), MATCH(E222, F!$P$20:$AB$20,1)),0) +  IFERROR( Q222*INDEX(F!$P$21:$AB$33, MATCH(O222/$AH222, F!$O$21:$O$33,1), MATCH(E222, F!$P$20:$AB$20,1)), 0) + IFERROR( U222*INDEX(F!$P$21:$AB$33, MATCH(S222/$AH222, F!$O$21:$O$33,1), MATCH(E222, F!$P$20:$AB$20,1)),0)  + IFERROR(Y222*INDEX(F!$P$21:$AB$33, MATCH(W222/$AH222, F!$O$21:$O$33,1), MATCH(E222, F!$P$20:$AB$20,1)),0)  + IFERROR( AC222*INDEX(F!$P$21:$AB$33, MATCH(AA222/$AH222, F!$O$21:$O$33,1), MATCH(E222, F!$P$20:$AB$20,1)),)</f>
        <v>0</v>
      </c>
      <c r="AL222" s="1031"/>
      <c r="AM222" s="10"/>
      <c r="AN222" s="10"/>
      <c r="AO222" s="10"/>
    </row>
    <row r="223" spans="1:41" ht="15" hidden="1" customHeight="1" x14ac:dyDescent="0.25">
      <c r="A223" s="1022"/>
      <c r="B223" s="252" t="str">
        <f t="shared" si="267"/>
        <v/>
      </c>
      <c r="C223" s="265" t="str">
        <f t="shared" si="267"/>
        <v/>
      </c>
      <c r="D223" s="234" t="str">
        <f t="shared" si="267"/>
        <v/>
      </c>
      <c r="E223" s="291" t="str">
        <f t="shared" si="267"/>
        <v/>
      </c>
      <c r="F223" s="382" t="str">
        <f t="shared" si="267"/>
        <v/>
      </c>
      <c r="G223" s="373" t="str">
        <f t="shared" si="268"/>
        <v/>
      </c>
      <c r="H223" s="374"/>
      <c r="I223" s="374"/>
      <c r="J223" s="375"/>
      <c r="K223" s="373" t="str">
        <f t="shared" si="269"/>
        <v/>
      </c>
      <c r="L223" s="374"/>
      <c r="M223" s="374"/>
      <c r="N223" s="375"/>
      <c r="O223" s="373" t="str">
        <f t="shared" si="270"/>
        <v/>
      </c>
      <c r="P223" s="374"/>
      <c r="Q223" s="374"/>
      <c r="R223" s="375"/>
      <c r="S223" s="373" t="str">
        <f t="shared" si="271"/>
        <v/>
      </c>
      <c r="T223" s="374"/>
      <c r="U223" s="374"/>
      <c r="V223" s="375"/>
      <c r="W223" s="373" t="str">
        <f t="shared" si="272"/>
        <v/>
      </c>
      <c r="X223" s="374"/>
      <c r="Y223" s="374"/>
      <c r="Z223" s="375"/>
      <c r="AA223" s="373" t="str">
        <f t="shared" si="273"/>
        <v/>
      </c>
      <c r="AB223" s="374"/>
      <c r="AC223" s="374"/>
      <c r="AD223" s="375"/>
      <c r="AE223" s="376">
        <f t="shared" si="274"/>
        <v>0</v>
      </c>
      <c r="AF223" s="377">
        <f t="shared" si="214"/>
        <v>0</v>
      </c>
      <c r="AG223" s="378">
        <f t="shared" si="275"/>
        <v>0</v>
      </c>
      <c r="AH223" s="217" t="str">
        <f t="shared" si="276"/>
        <v/>
      </c>
      <c r="AI223" s="379">
        <f xml:space="preserve"> ( IF(ISNUMBER(G223), VLOOKUP(G223/$AH223,F!$A1:$B101,2,1)*G223*$H223*$I223,0)+IF(ISNUMBER(K223), VLOOKUP(K223/$AH223,F!$A1:$B101,2,1)*K223*$L223*$M223,0)+IF(ISNUMBER(O223), VLOOKUP(O223/$AH223,F!$A1:$B101,2,1)*O223*$P223*$Q223,0)+IF(ISNUMBER(S223), VLOOKUP(S223/$AH223,F!$A1:$B101,2,1)*S223*$T223*$U223,0)+IF(ISNUMBER(W223), VLOOKUP(W223/$AH223,F!$A1:$B101,2,1)*W223*$X223*$Y223,0)+IF(ISNUMBER(AA223), VLOOKUP(AA223/$AH223,F!$A1:$B101,2,1)*AA223*$AB223*$AC223,0))*IF(ISNUMBER(F223),F223,1)*IF(ISNUMBER(E223),E223,1)</f>
        <v>0</v>
      </c>
      <c r="AJ223" s="380">
        <f t="shared" si="278"/>
        <v>0</v>
      </c>
      <c r="AK223" s="381">
        <f>IFERROR(I223*INDEX(F!$P$21:$AB$33, MATCH(G223/$AH223, F!$O$21:$O$33,1), MATCH(E223, F!$P$20:$AB$20,1)), 0 ) +IFERROR( M223*INDEX(F!$P$21:$AB$33, MATCH(K223/$AH223, F!$O$21:$O$33,1), MATCH(E223, F!$P$20:$AB$20,1)),0) +  IFERROR( Q223*INDEX(F!$P$21:$AB$33, MATCH(O223/$AH223, F!$O$21:$O$33,1), MATCH(E223, F!$P$20:$AB$20,1)), 0) + IFERROR( U223*INDEX(F!$P$21:$AB$33, MATCH(S223/$AH223, F!$O$21:$O$33,1), MATCH(E223, F!$P$20:$AB$20,1)),0)  + IFERROR(Y223*INDEX(F!$P$21:$AB$33, MATCH(W223/$AH223, F!$O$21:$O$33,1), MATCH(E223, F!$P$20:$AB$20,1)),0)  + IFERROR( AC223*INDEX(F!$P$21:$AB$33, MATCH(AA223/$AH223, F!$O$21:$O$33,1), MATCH(E223, F!$P$20:$AB$20,1)),)</f>
        <v>0</v>
      </c>
      <c r="AL223" s="1031"/>
      <c r="AM223" s="10"/>
      <c r="AN223" s="10"/>
      <c r="AO223" s="10"/>
    </row>
    <row r="224" spans="1:41" hidden="1" x14ac:dyDescent="0.25">
      <c r="A224" s="1022"/>
      <c r="B224" s="249" t="str">
        <f t="shared" si="267"/>
        <v/>
      </c>
      <c r="C224" s="262" t="str">
        <f t="shared" si="267"/>
        <v/>
      </c>
      <c r="D224" s="235" t="str">
        <f t="shared" si="267"/>
        <v/>
      </c>
      <c r="E224" s="291" t="str">
        <f t="shared" si="267"/>
        <v/>
      </c>
      <c r="F224" s="383" t="str">
        <f t="shared" si="267"/>
        <v/>
      </c>
      <c r="G224" s="343" t="str">
        <f t="shared" si="268"/>
        <v/>
      </c>
      <c r="H224" s="344"/>
      <c r="I224" s="344"/>
      <c r="J224" s="345"/>
      <c r="K224" s="343" t="str">
        <f t="shared" si="269"/>
        <v/>
      </c>
      <c r="L224" s="344"/>
      <c r="M224" s="344"/>
      <c r="N224" s="345"/>
      <c r="O224" s="343" t="str">
        <f t="shared" si="270"/>
        <v/>
      </c>
      <c r="P224" s="344"/>
      <c r="Q224" s="344"/>
      <c r="R224" s="345"/>
      <c r="S224" s="343" t="str">
        <f t="shared" si="271"/>
        <v/>
      </c>
      <c r="T224" s="344"/>
      <c r="U224" s="344"/>
      <c r="V224" s="345"/>
      <c r="W224" s="343" t="str">
        <f t="shared" si="272"/>
        <v/>
      </c>
      <c r="X224" s="344"/>
      <c r="Y224" s="344"/>
      <c r="Z224" s="345"/>
      <c r="AA224" s="343" t="str">
        <f t="shared" si="273"/>
        <v/>
      </c>
      <c r="AB224" s="344"/>
      <c r="AC224" s="344"/>
      <c r="AD224" s="345"/>
      <c r="AE224" s="346">
        <f t="shared" si="274"/>
        <v>0</v>
      </c>
      <c r="AF224" s="347">
        <f t="shared" si="214"/>
        <v>0</v>
      </c>
      <c r="AG224" s="348">
        <f t="shared" si="275"/>
        <v>0</v>
      </c>
      <c r="AH224" s="217" t="str">
        <f t="shared" si="276"/>
        <v/>
      </c>
      <c r="AI224" s="349">
        <f xml:space="preserve"> ( IF(ISNUMBER(G224), VLOOKUP(G224/$AH224,F!$A1:$B101,2,1)*G224*$H224*$I224,0)+IF(ISNUMBER(K224), VLOOKUP(K224/$AH224,F!$A1:$B101,2,1)*K224*$L224*$M224,0)+IF(ISNUMBER(O224), VLOOKUP(O224/$AH224,F!$A1:$B101,2,1)*O224*$P224*$Q224,0)+IF(ISNUMBER(S224), VLOOKUP(S224/$AH224,F!$A1:$B101,2,1)*S224*$T224*$U224,0)+IF(ISNUMBER(W224), VLOOKUP(W224/$AH224,F!$A1:$B101,2,1)*W224*$X224*$Y224,0)+IF(ISNUMBER(AA224), VLOOKUP(AA224/$AH224,F!$A1:$B101,2,1)*AA224*$AB224*$AC224,0))*IF(ISNUMBER(F224),F224,1)*IF(ISNUMBER(E224),E224,1)</f>
        <v>0</v>
      </c>
      <c r="AJ224" s="350">
        <f t="shared" si="278"/>
        <v>0</v>
      </c>
      <c r="AK224" s="351">
        <f>IFERROR(I224*INDEX(F!$P$21:$AB$33, MATCH(G224/$AH224, F!$O$21:$O$33,1), MATCH(E224, F!$P$20:$AB$20,1)), 0 ) +IFERROR( M224*INDEX(F!$P$21:$AB$33, MATCH(K224/$AH224, F!$O$21:$O$33,1), MATCH(E224, F!$P$20:$AB$20,1)),0) +  IFERROR( Q224*INDEX(F!$P$21:$AB$33, MATCH(O224/$AH224, F!$O$21:$O$33,1), MATCH(E224, F!$P$20:$AB$20,1)), 0) + IFERROR( U224*INDEX(F!$P$21:$AB$33, MATCH(S224/$AH224, F!$O$21:$O$33,1), MATCH(E224, F!$P$20:$AB$20,1)),0)  + IFERROR(Y224*INDEX(F!$P$21:$AB$33, MATCH(W224/$AH224, F!$O$21:$O$33,1), MATCH(E224, F!$P$20:$AB$20,1)),0)  + IFERROR( AC224*INDEX(F!$P$21:$AB$33, MATCH(AA224/$AH224, F!$O$21:$O$33,1), MATCH(E224, F!$P$20:$AB$20,1)),)</f>
        <v>0</v>
      </c>
      <c r="AL224" s="1031"/>
      <c r="AM224" s="10"/>
      <c r="AN224" s="10"/>
      <c r="AO224" s="10"/>
    </row>
    <row r="225" spans="1:41" ht="15.75" hidden="1" thickBot="1" x14ac:dyDescent="0.3">
      <c r="A225" s="1023"/>
      <c r="B225" s="253"/>
      <c r="C225" s="266"/>
      <c r="D225" s="218"/>
      <c r="E225" s="352">
        <f>ROUND(IFERROR(SUMPRODUCT(AJ217:AJ224,E217:E224)/AJ225,0),3)</f>
        <v>0</v>
      </c>
      <c r="F225" s="384"/>
      <c r="G225" s="781"/>
      <c r="H225" s="386"/>
      <c r="I225" s="386"/>
      <c r="J225" s="387"/>
      <c r="K225" s="781"/>
      <c r="L225" s="386"/>
      <c r="M225" s="386"/>
      <c r="N225" s="387"/>
      <c r="O225" s="781"/>
      <c r="P225" s="386"/>
      <c r="Q225" s="386"/>
      <c r="R225" s="387"/>
      <c r="S225" s="781"/>
      <c r="T225" s="386"/>
      <c r="U225" s="386"/>
      <c r="V225" s="387"/>
      <c r="W225" s="781"/>
      <c r="X225" s="386"/>
      <c r="Y225" s="386"/>
      <c r="Z225" s="387"/>
      <c r="AA225" s="781"/>
      <c r="AB225" s="386"/>
      <c r="AC225" s="386"/>
      <c r="AD225" s="387"/>
      <c r="AE225" s="357">
        <f>SUM(AE217:AE224)</f>
        <v>0</v>
      </c>
      <c r="AF225" s="358">
        <f t="shared" si="214"/>
        <v>0</v>
      </c>
      <c r="AG225" s="391">
        <f>IFERROR(  SUMPRODUCT(AG217:AG224,AJ217:AJ224)/AJ225,0)</f>
        <v>0</v>
      </c>
      <c r="AH225" s="359"/>
      <c r="AI225" s="360">
        <f>SUM(AI217:AI224)</f>
        <v>0</v>
      </c>
      <c r="AJ225" s="360">
        <f>SUM(AJ217:AJ224)</f>
        <v>0</v>
      </c>
      <c r="AK225" s="361">
        <f>IF(SUM(AK217:AK224)=0,TIME(,0,),TIME(,SUM(AK217:AK224)+F!$V$37,))</f>
        <v>0</v>
      </c>
      <c r="AL225" s="1032"/>
      <c r="AM225" s="10"/>
      <c r="AN225" s="10"/>
      <c r="AO225" s="10"/>
    </row>
    <row r="226" spans="1:41" ht="18" thickBot="1" x14ac:dyDescent="0.3">
      <c r="A226" s="929">
        <f>A170</f>
        <v>7</v>
      </c>
      <c r="B226" s="432"/>
      <c r="C226" s="432"/>
      <c r="D226" s="432"/>
      <c r="E226" s="478">
        <f>IF(AJ226=0,0,(E236*AJ236 + E245*AJ245 + E254*AJ254 + E263*AJ263 + E272*AJ272 + E281*AJ281   ) /AJ226 )</f>
        <v>0.9275027173913043</v>
      </c>
      <c r="F226" s="1025" t="s">
        <v>74</v>
      </c>
      <c r="G226" s="1025"/>
      <c r="H226" s="1025"/>
      <c r="I226" s="1025"/>
      <c r="J226" s="1025"/>
      <c r="K226" s="1025"/>
      <c r="L226" s="1025"/>
      <c r="M226" s="1025"/>
      <c r="N226" s="1029">
        <f>N170+1</f>
        <v>5</v>
      </c>
      <c r="O226" s="1029"/>
      <c r="P226" s="1029"/>
      <c r="Q226" s="1029"/>
      <c r="R226" s="1029"/>
      <c r="S226" s="1029"/>
      <c r="T226" s="1029"/>
      <c r="U226" s="1029"/>
      <c r="V226" s="1029"/>
      <c r="W226" s="1029"/>
      <c r="X226" s="1029"/>
      <c r="Y226" s="1029"/>
      <c r="Z226" s="1029"/>
      <c r="AA226" s="1029"/>
      <c r="AB226" s="1029"/>
      <c r="AC226" s="1029"/>
      <c r="AD226" s="1029"/>
      <c r="AE226" s="267">
        <f>AE236+AE245+AE254+AE263+AE272+AE281</f>
        <v>23562.5</v>
      </c>
      <c r="AF226" s="278">
        <f>IFERROR(AE226/AJ226,0)</f>
        <v>64.028532608695656</v>
      </c>
      <c r="AG226" s="423">
        <f>IF(AJ226=0,0,(AG236*AJ236 + AG245*AJ245 + AG254*AJ254 + AG263*AJ263 + AG272*AJ272 + AG281*AJ281   ) /AJ226 )</f>
        <v>0.52773047385784533</v>
      </c>
      <c r="AH226" s="402">
        <f>AH170</f>
        <v>5.0000000000000001E-3</v>
      </c>
      <c r="AI226" s="267">
        <f>AI236+AI245+AI254+AI263+AI272+AI281</f>
        <v>17612.057999999997</v>
      </c>
      <c r="AJ226" s="267">
        <f>AJ236+AJ245+AJ254+AJ263+AJ272+AJ281</f>
        <v>368</v>
      </c>
      <c r="AK226" s="279">
        <f>AK236+AK245+AK254+AK263+AK272+AK281</f>
        <v>0.21319444444444444</v>
      </c>
      <c r="AL226" s="579"/>
      <c r="AM226" s="10"/>
      <c r="AN226" s="10"/>
      <c r="AO226" s="10"/>
    </row>
    <row r="227" spans="1:41" ht="16.5" thickBot="1" x14ac:dyDescent="0.3">
      <c r="A227" s="395" t="s">
        <v>3</v>
      </c>
      <c r="B227" s="396" t="s">
        <v>10</v>
      </c>
      <c r="C227" s="396" t="s">
        <v>89</v>
      </c>
      <c r="D227" s="396" t="s">
        <v>11</v>
      </c>
      <c r="E227" s="396" t="s">
        <v>94</v>
      </c>
      <c r="F227" s="396" t="s">
        <v>60</v>
      </c>
      <c r="G227" s="396" t="s">
        <v>13</v>
      </c>
      <c r="H227" s="396" t="s">
        <v>14</v>
      </c>
      <c r="I227" s="396" t="s">
        <v>15</v>
      </c>
      <c r="J227" s="396" t="s">
        <v>4</v>
      </c>
      <c r="K227" s="396" t="s">
        <v>13</v>
      </c>
      <c r="L227" s="396" t="s">
        <v>14</v>
      </c>
      <c r="M227" s="396" t="s">
        <v>15</v>
      </c>
      <c r="N227" s="396" t="s">
        <v>4</v>
      </c>
      <c r="O227" s="396" t="s">
        <v>13</v>
      </c>
      <c r="P227" s="396" t="s">
        <v>14</v>
      </c>
      <c r="Q227" s="396" t="s">
        <v>15</v>
      </c>
      <c r="R227" s="396" t="s">
        <v>4</v>
      </c>
      <c r="S227" s="396" t="s">
        <v>13</v>
      </c>
      <c r="T227" s="396" t="s">
        <v>14</v>
      </c>
      <c r="U227" s="396" t="s">
        <v>15</v>
      </c>
      <c r="V227" s="396" t="s">
        <v>4</v>
      </c>
      <c r="W227" s="396" t="s">
        <v>13</v>
      </c>
      <c r="X227" s="396" t="s">
        <v>14</v>
      </c>
      <c r="Y227" s="396" t="s">
        <v>15</v>
      </c>
      <c r="Z227" s="396" t="s">
        <v>4</v>
      </c>
      <c r="AA227" s="396" t="s">
        <v>13</v>
      </c>
      <c r="AB227" s="396" t="s">
        <v>14</v>
      </c>
      <c r="AC227" s="396" t="s">
        <v>15</v>
      </c>
      <c r="AD227" s="397" t="s">
        <v>4</v>
      </c>
      <c r="AE227" s="396" t="s">
        <v>5</v>
      </c>
      <c r="AF227" s="396" t="s">
        <v>91</v>
      </c>
      <c r="AG227" s="396" t="s">
        <v>92</v>
      </c>
      <c r="AH227" s="398" t="s">
        <v>6</v>
      </c>
      <c r="AI227" s="399" t="s">
        <v>93</v>
      </c>
      <c r="AJ227" s="396" t="s">
        <v>7</v>
      </c>
      <c r="AK227" s="428" t="s">
        <v>17</v>
      </c>
      <c r="AL227" s="578" t="s">
        <v>637</v>
      </c>
      <c r="AM227" s="10"/>
      <c r="AN227" s="10"/>
      <c r="AO227" s="10"/>
    </row>
    <row r="228" spans="1:41" x14ac:dyDescent="0.25">
      <c r="A228" s="212">
        <f>A229</f>
        <v>43808</v>
      </c>
      <c r="B228" s="241" t="str">
        <f t="shared" ref="B228:F235" si="279">IF(B172="","",B172)</f>
        <v>Легкая</v>
      </c>
      <c r="C228" s="254" t="str">
        <f t="shared" si="279"/>
        <v>ПР</v>
      </c>
      <c r="D228" s="222" t="str">
        <f t="shared" si="279"/>
        <v>Присед</v>
      </c>
      <c r="E228" s="280">
        <f t="shared" si="279"/>
        <v>1.2</v>
      </c>
      <c r="F228" s="281" t="str">
        <f t="shared" si="279"/>
        <v/>
      </c>
      <c r="G228" s="282">
        <f t="shared" ref="G228:G235" si="280">IF(J228&lt;&gt;0, IFERROR(IF( $F228=2,  MROUND($AH228*J228,1),    IF( OR($F228="",$F228=1),   MROUND($AH228*J228,2.5),  MROUND($AH228*J228, 0.1))), "" ), "")</f>
        <v>82.5</v>
      </c>
      <c r="H228" s="283">
        <v>5</v>
      </c>
      <c r="I228" s="283">
        <v>4</v>
      </c>
      <c r="J228" s="284">
        <v>0.5</v>
      </c>
      <c r="K228" s="282" t="str">
        <f t="shared" ref="K228:K235" si="281">IF(N228&lt;&gt;0, IFERROR(IF( $F228=2,  MROUND($AH228*N228,1),    IF( OR($F228="",$F228=1),   MROUND($AH228*N228,2.5),  MROUND($AH228*N228, 0.1))), "" ), "")</f>
        <v/>
      </c>
      <c r="L228" s="283"/>
      <c r="M228" s="283"/>
      <c r="N228" s="284"/>
      <c r="O228" s="282" t="str">
        <f t="shared" ref="O228:O235" si="282">IF(R228&lt;&gt;0, IFERROR(IF( $F228=2,  MROUND($AH228*R228,1),    IF( OR($F228="",$F228=1),   MROUND($AH228*R228,2.5),  MROUND($AH228*R228, 0.1))), "" ), "")</f>
        <v/>
      </c>
      <c r="P228" s="283"/>
      <c r="Q228" s="283"/>
      <c r="R228" s="284"/>
      <c r="S228" s="282" t="str">
        <f t="shared" ref="S228:S235" si="283">IF(V228&lt;&gt;0, IFERROR(IF( $F228=2,  MROUND($AH228*V228,1),    IF( OR($F228="",$F228=1),   MROUND($AH228*V228,2.5),  MROUND($AH228*V228, 0.1))), "" ), "")</f>
        <v/>
      </c>
      <c r="T228" s="283"/>
      <c r="U228" s="283"/>
      <c r="V228" s="284"/>
      <c r="W228" s="282" t="str">
        <f t="shared" ref="W228:W235" si="284">IF(Z228&lt;&gt;0, IFERROR(IF( $F228=2,  MROUND($AH228*Z228,1),    IF( OR($F228="",$F228=1),   MROUND($AH228*Z228,2.5),  MROUND($AH228*Z228, 0.1))), "" ), "")</f>
        <v/>
      </c>
      <c r="X228" s="283"/>
      <c r="Y228" s="283"/>
      <c r="Z228" s="284"/>
      <c r="AA228" s="282" t="str">
        <f t="shared" ref="AA228:AA235" si="285">IF(AD228&lt;&gt;0, IFERROR(IF( $F228=2,  MROUND($AH228*AD228,1),    IF( OR($F228="",$F228=1),   MROUND($AH228*AD228,2.5),  MROUND($AH228*AD228, 0.1))), "" ), "")</f>
        <v/>
      </c>
      <c r="AB228" s="283"/>
      <c r="AC228" s="283"/>
      <c r="AD228" s="284"/>
      <c r="AE228" s="392">
        <f t="shared" ref="AE228:AE235" si="286">(IF(ISNUMBER(G228),G228,0)*H228*I228+IF(ISNUMBER(K228),K228,1)*L228*M228+IF(ISNUMBER(O228),O228,1)*P228*Q228+IF(ISNUMBER(S228),S228,1)*T228*U228+IF(ISNUMBER(W228),W228,1)*X228*Y228+IF(ISNUMBER(AA228),AA228,1)*AB228*AC228)*IF(ISNUMBER(F228),F228,1)</f>
        <v>1650</v>
      </c>
      <c r="AF228" s="393">
        <f t="shared" ref="AF228:AF281" si="287">IFERROR(AE228/AJ228,0)</f>
        <v>82.5</v>
      </c>
      <c r="AG228" s="394">
        <f t="shared" ref="AG228:AG235" si="288">IFERROR((AF228/(AH228*IF(ISNUMBER(F228),F228,1))),0)</f>
        <v>0.5054401283772344</v>
      </c>
      <c r="AH228" s="216">
        <f t="shared" ref="AH228:AH235" si="289">IF(ISNUMBER(AH172), AH172+(AH172*$AH$226),"")</f>
        <v>163.22408010000001</v>
      </c>
      <c r="AI228" s="303">
        <f xml:space="preserve"> ( IF(ISNUMBER(G228), VLOOKUP(G228/$AH228,F!$A1:$B101,2,1)*G228*$H228*$I228,0)+IF(ISNUMBER(K228), VLOOKUP(K228/$AH228,F!$A1:$B101,2,1)*K228*$L228*$M228,0)+IF(ISNUMBER(O228), VLOOKUP(O228/$AH228,F!$A1:$B101,2,1)*O228*$P228*$Q228,0)+IF(ISNUMBER(S228), VLOOKUP(S228/$AH228,F!$A1:$B101,2,1)*S228*$T228*$U228,0)+IF(ISNUMBER(W228), VLOOKUP(W228/$AH228,F!$A1:$B101,2,1)*W228*$X228*$Y228,0)+IF(ISNUMBER(AA228), VLOOKUP(AA228/$AH228,F!$A1:$B101,2,1)*AA228*$AB228*$AC228,0))*IF(ISNUMBER(F228),F228,1)*IF(ISNUMBER(E228),E228,1)</f>
        <v>990</v>
      </c>
      <c r="AJ228" s="289">
        <f t="shared" ref="AJ228:AJ230" si="290">H228*I228+L228*M228+P228*Q228+T228*U228+X228*Y228+AB228*AC228</f>
        <v>20</v>
      </c>
      <c r="AK228" s="290">
        <f>IFERROR(I228*INDEX(F!$P$21:$AB$33, MATCH(G228/$AH228, F!$O$21:$O$33,1), MATCH(E228, F!$P$20:$AB$20,1)), 0 ) +IFERROR( M228*INDEX(F!$P$21:$AB$33, MATCH(K228/$AH228, F!$O$21:$O$33,1), MATCH(E228, F!$P$20:$AB$20,1)),0) +  IFERROR( Q228*INDEX(F!$P$21:$AB$33, MATCH(O228/$AH228, F!$O$21:$O$33,1), MATCH(E228, F!$P$20:$AB$20,1)), 0) + IFERROR( U228*INDEX(F!$P$21:$AB$33, MATCH(S228/$AH228, F!$O$21:$O$33,1), MATCH(E228, F!$P$20:$AB$20,1)),0)  + IFERROR(Y228*INDEX(F!$P$21:$AB$33, MATCH(W228/$AH228, F!$O$21:$O$33,1), MATCH(E228, F!$P$20:$AB$20,1)),0)  + IFERROR( AC228*INDEX(F!$P$21:$AB$33, MATCH(AA228/$AH228, F!$O$21:$O$33,1), MATCH(E228, F!$P$20:$AB$20,1)),)</f>
        <v>12</v>
      </c>
      <c r="AL228" s="1033"/>
      <c r="AM228" s="10"/>
      <c r="AN228" s="10"/>
      <c r="AO228" s="10"/>
    </row>
    <row r="229" spans="1:41" ht="15.75" customHeight="1" x14ac:dyDescent="0.25">
      <c r="A229" s="1021">
        <f>A173+A170</f>
        <v>43808</v>
      </c>
      <c r="B229" s="242" t="str">
        <f t="shared" si="279"/>
        <v>Средняя</v>
      </c>
      <c r="C229" s="258" t="str">
        <f t="shared" si="279"/>
        <v>ЖМ</v>
      </c>
      <c r="D229" s="223" t="str">
        <f t="shared" si="279"/>
        <v>Жим лежа</v>
      </c>
      <c r="E229" s="291">
        <f t="shared" si="279"/>
        <v>1</v>
      </c>
      <c r="F229" s="292" t="str">
        <f t="shared" si="279"/>
        <v/>
      </c>
      <c r="G229" s="293">
        <f t="shared" si="280"/>
        <v>77.5</v>
      </c>
      <c r="H229" s="238">
        <v>6</v>
      </c>
      <c r="I229" s="238">
        <v>3</v>
      </c>
      <c r="J229" s="294">
        <v>0.55000000000000004</v>
      </c>
      <c r="K229" s="293" t="str">
        <f t="shared" si="281"/>
        <v/>
      </c>
      <c r="L229" s="238"/>
      <c r="M229" s="238"/>
      <c r="N229" s="294"/>
      <c r="O229" s="293" t="str">
        <f t="shared" si="282"/>
        <v/>
      </c>
      <c r="P229" s="238"/>
      <c r="Q229" s="238"/>
      <c r="R229" s="294"/>
      <c r="S229" s="293" t="str">
        <f t="shared" si="283"/>
        <v/>
      </c>
      <c r="T229" s="238"/>
      <c r="U229" s="238"/>
      <c r="V229" s="294"/>
      <c r="W229" s="293" t="str">
        <f t="shared" si="284"/>
        <v/>
      </c>
      <c r="X229" s="238"/>
      <c r="Y229" s="238"/>
      <c r="Z229" s="294"/>
      <c r="AA229" s="293" t="str">
        <f t="shared" si="285"/>
        <v/>
      </c>
      <c r="AB229" s="238"/>
      <c r="AC229" s="238"/>
      <c r="AD229" s="294"/>
      <c r="AE229" s="239">
        <f t="shared" si="286"/>
        <v>1395</v>
      </c>
      <c r="AF229" s="295">
        <f t="shared" si="287"/>
        <v>77.5</v>
      </c>
      <c r="AG229" s="296">
        <f t="shared" si="288"/>
        <v>0.54263702094179289</v>
      </c>
      <c r="AH229" s="217">
        <f t="shared" si="289"/>
        <v>142.82107008749998</v>
      </c>
      <c r="AI229" s="237">
        <f xml:space="preserve"> ( IF(ISNUMBER(G229), VLOOKUP(G229/$AH229,F!$A1:$B101,2,1)*G229*$H229*$I229,0)+IF(ISNUMBER(K229), VLOOKUP(K229/$AH229,F!$A1:$B101,2,1)*K229*$L229*$M229,0)+IF(ISNUMBER(O229), VLOOKUP(O229/$AH229,F!$A1:$B101,2,1)*O229*$P229*$Q229,0)+IF(ISNUMBER(S229), VLOOKUP(S229/$AH229,F!$A1:$B101,2,1)*S229*$T229*$U229,0)+IF(ISNUMBER(W229), VLOOKUP(W229/$AH229,F!$A1:$B101,2,1)*W229*$X229*$Y229,0)+IF(ISNUMBER(AA229), VLOOKUP(AA229/$AH229,F!$A1:$B101,2,1)*AA229*$AB229*$AC229,0))*IF(ISNUMBER(F229),F229,1)*IF(ISNUMBER(E229),E229,1)</f>
        <v>781.2</v>
      </c>
      <c r="AJ229" s="297">
        <f t="shared" si="290"/>
        <v>18</v>
      </c>
      <c r="AK229" s="298">
        <f>IFERROR(I229*INDEX(F!$P$21:$AB$33, MATCH(G229/$AH229, F!$O$21:$O$33,1), MATCH(E229, F!$P$20:$AB$20,1)), 0 ) +IFERROR( M229*INDEX(F!$P$21:$AB$33, MATCH(K229/$AH229, F!$O$21:$O$33,1), MATCH(E229, F!$P$20:$AB$20,1)),0) +  IFERROR( Q229*INDEX(F!$P$21:$AB$33, MATCH(O229/$AH229, F!$O$21:$O$33,1), MATCH(E229, F!$P$20:$AB$20,1)), 0) + IFERROR( U229*INDEX(F!$P$21:$AB$33, MATCH(S229/$AH229, F!$O$21:$O$33,1), MATCH(E229, F!$P$20:$AB$20,1)),0)  + IFERROR(Y229*INDEX(F!$P$21:$AB$33, MATCH(W229/$AH229, F!$O$21:$O$33,1), MATCH(E229, F!$P$20:$AB$20,1)),0)  + IFERROR( AC229*INDEX(F!$P$21:$AB$33, MATCH(AA229/$AH229, F!$O$21:$O$33,1), MATCH(E229, F!$P$20:$AB$20,1)),)</f>
        <v>6</v>
      </c>
      <c r="AL229" s="1031"/>
      <c r="AM229" s="10"/>
      <c r="AN229" s="10"/>
      <c r="AO229" s="10"/>
    </row>
    <row r="230" spans="1:41" ht="15" customHeight="1" x14ac:dyDescent="0.25">
      <c r="A230" s="1022"/>
      <c r="B230" s="243" t="str">
        <f t="shared" si="279"/>
        <v>Легкая</v>
      </c>
      <c r="C230" s="256" t="str">
        <f t="shared" si="279"/>
        <v>ПР</v>
      </c>
      <c r="D230" s="224" t="str">
        <f t="shared" si="279"/>
        <v>Присед на груди</v>
      </c>
      <c r="E230" s="291">
        <f t="shared" si="279"/>
        <v>1.2</v>
      </c>
      <c r="F230" s="299" t="str">
        <f t="shared" si="279"/>
        <v/>
      </c>
      <c r="G230" s="300">
        <f t="shared" si="280"/>
        <v>55</v>
      </c>
      <c r="H230" s="301">
        <v>5</v>
      </c>
      <c r="I230" s="301">
        <v>5</v>
      </c>
      <c r="J230" s="302">
        <v>0.45</v>
      </c>
      <c r="K230" s="300" t="str">
        <f t="shared" si="281"/>
        <v/>
      </c>
      <c r="L230" s="301"/>
      <c r="M230" s="301"/>
      <c r="N230" s="302"/>
      <c r="O230" s="300" t="str">
        <f t="shared" si="282"/>
        <v/>
      </c>
      <c r="P230" s="301"/>
      <c r="Q230" s="301"/>
      <c r="R230" s="302"/>
      <c r="S230" s="300" t="str">
        <f t="shared" si="283"/>
        <v/>
      </c>
      <c r="T230" s="301"/>
      <c r="U230" s="301"/>
      <c r="V230" s="302"/>
      <c r="W230" s="300" t="str">
        <f t="shared" si="284"/>
        <v/>
      </c>
      <c r="X230" s="301"/>
      <c r="Y230" s="301"/>
      <c r="Z230" s="302"/>
      <c r="AA230" s="300" t="str">
        <f t="shared" si="285"/>
        <v/>
      </c>
      <c r="AB230" s="301"/>
      <c r="AC230" s="301"/>
      <c r="AD230" s="302"/>
      <c r="AE230" s="285">
        <f t="shared" si="286"/>
        <v>1375</v>
      </c>
      <c r="AF230" s="286">
        <f t="shared" si="287"/>
        <v>55</v>
      </c>
      <c r="AG230" s="287">
        <f t="shared" si="288"/>
        <v>0.44928011411309737</v>
      </c>
      <c r="AH230" s="217">
        <f t="shared" si="289"/>
        <v>122.41806007499999</v>
      </c>
      <c r="AI230" s="303">
        <f xml:space="preserve"> ( IF(ISNUMBER(G230), VLOOKUP(G230/$AH230,F!$A1:$B101,2,1)*G230*$H230*$I230,0)+IF(ISNUMBER(K230), VLOOKUP(K230/$AH230,F!$A1:$B101,2,1)*K230*$L230*$M230,0)+IF(ISNUMBER(O230), VLOOKUP(O230/$AH230,F!$A1:$B101,2,1)*O230*$P230*$Q230,0)+IF(ISNUMBER(S230), VLOOKUP(S230/$AH230,F!$A1:$B101,2,1)*S230*$T230*$U230,0)+IF(ISNUMBER(W230), VLOOKUP(W230/$AH230,F!$A1:$B101,2,1)*W230*$X230*$Y230,0)+IF(ISNUMBER(AA230), VLOOKUP(AA230/$AH230,F!$A1:$B101,2,1)*AA230*$AB230*$AC230,0))*IF(ISNUMBER(F230),F230,1)*IF(ISNUMBER(E230),E230,1)</f>
        <v>660</v>
      </c>
      <c r="AJ230" s="304">
        <f t="shared" si="290"/>
        <v>25</v>
      </c>
      <c r="AK230" s="305">
        <f>IFERROR(I230*INDEX(F!$P$21:$AB$33, MATCH(G230/$AH230, F!$O$21:$O$33,1), MATCH(E230, F!$P$20:$AB$20,1)), 0 ) +IFERROR( M230*INDEX(F!$P$21:$AB$33, MATCH(K230/$AH230, F!$O$21:$O$33,1), MATCH(E230, F!$P$20:$AB$20,1)),0) +  IFERROR( Q230*INDEX(F!$P$21:$AB$33, MATCH(O230/$AH230, F!$O$21:$O$33,1), MATCH(E230, F!$P$20:$AB$20,1)), 0) + IFERROR( U230*INDEX(F!$P$21:$AB$33, MATCH(S230/$AH230, F!$O$21:$O$33,1), MATCH(E230, F!$P$20:$AB$20,1)),0)  + IFERROR(Y230*INDEX(F!$P$21:$AB$33, MATCH(W230/$AH230, F!$O$21:$O$33,1), MATCH(E230, F!$P$20:$AB$20,1)),0)  + IFERROR( AC230*INDEX(F!$P$21:$AB$33, MATCH(AA230/$AH230, F!$O$21:$O$33,1), MATCH(E230, F!$P$20:$AB$20,1)),)</f>
        <v>15</v>
      </c>
      <c r="AL230" s="1031"/>
      <c r="AM230" s="10"/>
      <c r="AN230" s="10"/>
      <c r="AO230" s="10"/>
    </row>
    <row r="231" spans="1:41" ht="15.75" customHeight="1" x14ac:dyDescent="0.25">
      <c r="A231" s="1022"/>
      <c r="B231" s="244" t="str">
        <f t="shared" si="279"/>
        <v>Легкая</v>
      </c>
      <c r="C231" s="255" t="str">
        <f t="shared" si="279"/>
        <v>ЖМ</v>
      </c>
      <c r="D231" s="223" t="str">
        <f t="shared" si="279"/>
        <v>Жим на наклонной</v>
      </c>
      <c r="E231" s="291">
        <f t="shared" si="279"/>
        <v>1</v>
      </c>
      <c r="F231" s="306" t="str">
        <f t="shared" si="279"/>
        <v/>
      </c>
      <c r="G231" s="293">
        <f t="shared" si="280"/>
        <v>52.5</v>
      </c>
      <c r="H231" s="238">
        <v>5</v>
      </c>
      <c r="I231" s="238">
        <v>3</v>
      </c>
      <c r="J231" s="294">
        <v>0.45</v>
      </c>
      <c r="K231" s="293" t="str">
        <f t="shared" si="281"/>
        <v/>
      </c>
      <c r="L231" s="238"/>
      <c r="M231" s="238"/>
      <c r="N231" s="294"/>
      <c r="O231" s="293" t="str">
        <f t="shared" si="282"/>
        <v/>
      </c>
      <c r="P231" s="238"/>
      <c r="Q231" s="238"/>
      <c r="R231" s="294"/>
      <c r="S231" s="293" t="str">
        <f t="shared" si="283"/>
        <v/>
      </c>
      <c r="T231" s="238"/>
      <c r="U231" s="238"/>
      <c r="V231" s="294"/>
      <c r="W231" s="293" t="str">
        <f t="shared" si="284"/>
        <v/>
      </c>
      <c r="X231" s="238"/>
      <c r="Y231" s="238"/>
      <c r="Z231" s="294"/>
      <c r="AA231" s="293" t="str">
        <f t="shared" si="285"/>
        <v/>
      </c>
      <c r="AB231" s="238"/>
      <c r="AC231" s="238"/>
      <c r="AD231" s="294"/>
      <c r="AE231" s="239">
        <f t="shared" si="286"/>
        <v>787.5</v>
      </c>
      <c r="AF231" s="295">
        <f t="shared" si="287"/>
        <v>52.5</v>
      </c>
      <c r="AG231" s="296">
        <f t="shared" si="288"/>
        <v>0.45949102579748585</v>
      </c>
      <c r="AH231" s="217">
        <f t="shared" si="289"/>
        <v>114.25685607</v>
      </c>
      <c r="AI231" s="237">
        <f xml:space="preserve"> ( IF(ISNUMBER(G231), VLOOKUP(G231/$AH231,F!$A1:$B101,2,1)*G231*$H231*$I231,0)+IF(ISNUMBER(K231), VLOOKUP(K231/$AH231,F!$A1:$B101,2,1)*K231*$L231*$M231,0)+IF(ISNUMBER(O231), VLOOKUP(O231/$AH231,F!$A1:$B101,2,1)*O231*$P231*$Q231,0)+IF(ISNUMBER(S231), VLOOKUP(S231/$AH231,F!$A1:$B101,2,1)*S231*$T231*$U231,0)+IF(ISNUMBER(W231), VLOOKUP(W231/$AH231,F!$A1:$B101,2,1)*W231*$X231*$Y231,0)+IF(ISNUMBER(AA231), VLOOKUP(AA231/$AH231,F!$A1:$B101,2,1)*AA231*$AB231*$AC231,0))*IF(ISNUMBER(F231),F231,1)*IF(ISNUMBER(E231),E231,1)</f>
        <v>330.75</v>
      </c>
      <c r="AJ231" s="297">
        <f>H231*I231+L231*M231+P231*Q231+T231*U231+X231*Y231+AB231*AC231</f>
        <v>15</v>
      </c>
      <c r="AK231" s="298">
        <f>IFERROR(I231*INDEX(F!$P$21:$AB$33, MATCH(G231/$AH231, F!$O$21:$O$33,1), MATCH(E231, F!$P$20:$AB$20,1)), 0 ) +IFERROR( M231*INDEX(F!$P$21:$AB$33, MATCH(K231/$AH231, F!$O$21:$O$33,1), MATCH(E231, F!$P$20:$AB$20,1)),0) +  IFERROR( Q231*INDEX(F!$P$21:$AB$33, MATCH(O231/$AH231, F!$O$21:$O$33,1), MATCH(E231, F!$P$20:$AB$20,1)), 0) + IFERROR( U231*INDEX(F!$P$21:$AB$33, MATCH(S231/$AH231, F!$O$21:$O$33,1), MATCH(E231, F!$P$20:$AB$20,1)),0)  + IFERROR(Y231*INDEX(F!$P$21:$AB$33, MATCH(W231/$AH231, F!$O$21:$O$33,1), MATCH(E231, F!$P$20:$AB$20,1)),0)  + IFERROR( AC231*INDEX(F!$P$21:$AB$33, MATCH(AA231/$AH231, F!$O$21:$O$33,1), MATCH(E231, F!$P$20:$AB$20,1)),)</f>
        <v>6</v>
      </c>
      <c r="AL231" s="1031"/>
      <c r="AM231" s="10"/>
      <c r="AN231" s="10"/>
      <c r="AO231" s="10"/>
    </row>
    <row r="232" spans="1:41" x14ac:dyDescent="0.25">
      <c r="A232" s="1022"/>
      <c r="B232" s="245" t="str">
        <f t="shared" si="279"/>
        <v>Средняя</v>
      </c>
      <c r="C232" s="257" t="str">
        <f t="shared" si="279"/>
        <v>ОФП</v>
      </c>
      <c r="D232" s="224" t="str">
        <f t="shared" si="279"/>
        <v>Бицепс стоя</v>
      </c>
      <c r="E232" s="291">
        <f t="shared" si="279"/>
        <v>0.5</v>
      </c>
      <c r="F232" s="307" t="str">
        <f t="shared" si="279"/>
        <v/>
      </c>
      <c r="G232" s="300">
        <f t="shared" si="280"/>
        <v>32.5</v>
      </c>
      <c r="H232" s="301">
        <v>6</v>
      </c>
      <c r="I232" s="301">
        <v>3</v>
      </c>
      <c r="J232" s="302">
        <v>0.65</v>
      </c>
      <c r="K232" s="300" t="str">
        <f t="shared" si="281"/>
        <v/>
      </c>
      <c r="L232" s="301"/>
      <c r="M232" s="301"/>
      <c r="N232" s="302"/>
      <c r="O232" s="300" t="str">
        <f t="shared" si="282"/>
        <v/>
      </c>
      <c r="P232" s="301"/>
      <c r="Q232" s="301"/>
      <c r="R232" s="302"/>
      <c r="S232" s="300" t="str">
        <f t="shared" si="283"/>
        <v/>
      </c>
      <c r="T232" s="301"/>
      <c r="U232" s="301"/>
      <c r="V232" s="302"/>
      <c r="W232" s="300" t="str">
        <f t="shared" si="284"/>
        <v/>
      </c>
      <c r="X232" s="301"/>
      <c r="Y232" s="301"/>
      <c r="Z232" s="302"/>
      <c r="AA232" s="300" t="str">
        <f t="shared" si="285"/>
        <v/>
      </c>
      <c r="AB232" s="301"/>
      <c r="AC232" s="301"/>
      <c r="AD232" s="302"/>
      <c r="AE232" s="285">
        <f t="shared" si="286"/>
        <v>585</v>
      </c>
      <c r="AF232" s="286">
        <f t="shared" si="287"/>
        <v>32.5</v>
      </c>
      <c r="AG232" s="287">
        <f t="shared" si="288"/>
        <v>0.65016417255698689</v>
      </c>
      <c r="AH232" s="217">
        <f t="shared" si="289"/>
        <v>49.987374530624997</v>
      </c>
      <c r="AI232" s="303">
        <f xml:space="preserve"> ( IF(ISNUMBER(G232), VLOOKUP(G232/$AH232,F!$A1:$B101,2,1)*G232*$H232*$I232,0)+IF(ISNUMBER(K232), VLOOKUP(K232/$AH232,F!$A1:$B101,2,1)*K232*$L232*$M232,0)+IF(ISNUMBER(O232), VLOOKUP(O232/$AH232,F!$A1:$B101,2,1)*O232*$P232*$Q232,0)+IF(ISNUMBER(S232), VLOOKUP(S232/$AH232,F!$A1:$B101,2,1)*S232*$T232*$U232,0)+IF(ISNUMBER(W232), VLOOKUP(W232/$AH232,F!$A1:$B101,2,1)*W232*$X232*$Y232,0)+IF(ISNUMBER(AA232), VLOOKUP(AA232/$AH232,F!$A1:$B101,2,1)*AA232*$AB232*$AC232,0))*IF(ISNUMBER(F232),F232,1)*IF(ISNUMBER(E232),E232,1)</f>
        <v>234</v>
      </c>
      <c r="AJ232" s="304">
        <f t="shared" ref="AJ232:AJ235" si="291">H232*I232+L232*M232+P232*Q232+T232*U232+X232*Y232+AB232*AC232</f>
        <v>18</v>
      </c>
      <c r="AK232" s="305">
        <f>IFERROR(I232*INDEX(F!$P$21:$AB$33, MATCH(G232/$AH232, F!$O$21:$O$33,1), MATCH(E232, F!$P$20:$AB$20,1)), 0 ) +IFERROR( M232*INDEX(F!$P$21:$AB$33, MATCH(K232/$AH232, F!$O$21:$O$33,1), MATCH(E232, F!$P$20:$AB$20,1)),0) +  IFERROR( Q232*INDEX(F!$P$21:$AB$33, MATCH(O232/$AH232, F!$O$21:$O$33,1), MATCH(E232, F!$P$20:$AB$20,1)), 0) + IFERROR( U232*INDEX(F!$P$21:$AB$33, MATCH(S232/$AH232, F!$O$21:$O$33,1), MATCH(E232, F!$P$20:$AB$20,1)),0)  + IFERROR(Y232*INDEX(F!$P$21:$AB$33, MATCH(W232/$AH232, F!$O$21:$O$33,1), MATCH(E232, F!$P$20:$AB$20,1)),0)  + IFERROR( AC232*INDEX(F!$P$21:$AB$33, MATCH(AA232/$AH232, F!$O$21:$O$33,1), MATCH(E232, F!$P$20:$AB$20,1)),)</f>
        <v>5.4</v>
      </c>
      <c r="AL232" s="1031"/>
      <c r="AM232" s="10"/>
      <c r="AN232" s="10"/>
      <c r="AO232" s="10"/>
    </row>
    <row r="233" spans="1:41" hidden="1" x14ac:dyDescent="0.25">
      <c r="A233" s="1022"/>
      <c r="B233" s="242" t="str">
        <f t="shared" si="279"/>
        <v/>
      </c>
      <c r="C233" s="258" t="str">
        <f t="shared" si="279"/>
        <v/>
      </c>
      <c r="D233" s="225" t="str">
        <f t="shared" si="279"/>
        <v/>
      </c>
      <c r="E233" s="291" t="str">
        <f t="shared" si="279"/>
        <v/>
      </c>
      <c r="F233" s="308" t="str">
        <f t="shared" si="279"/>
        <v/>
      </c>
      <c r="G233" s="293" t="str">
        <f t="shared" si="280"/>
        <v/>
      </c>
      <c r="H233" s="238"/>
      <c r="I233" s="238"/>
      <c r="J233" s="294"/>
      <c r="K233" s="293" t="str">
        <f t="shared" si="281"/>
        <v/>
      </c>
      <c r="L233" s="238"/>
      <c r="M233" s="238"/>
      <c r="N233" s="294"/>
      <c r="O233" s="293" t="str">
        <f t="shared" si="282"/>
        <v/>
      </c>
      <c r="P233" s="238"/>
      <c r="Q233" s="238"/>
      <c r="R233" s="294"/>
      <c r="S233" s="293" t="str">
        <f t="shared" si="283"/>
        <v/>
      </c>
      <c r="T233" s="238"/>
      <c r="U233" s="238"/>
      <c r="V233" s="294"/>
      <c r="W233" s="293" t="str">
        <f t="shared" si="284"/>
        <v/>
      </c>
      <c r="X233" s="238"/>
      <c r="Y233" s="238"/>
      <c r="Z233" s="294"/>
      <c r="AA233" s="293" t="str">
        <f t="shared" si="285"/>
        <v/>
      </c>
      <c r="AB233" s="238"/>
      <c r="AC233" s="238"/>
      <c r="AD233" s="294"/>
      <c r="AE233" s="239">
        <f t="shared" si="286"/>
        <v>0</v>
      </c>
      <c r="AF233" s="295">
        <f t="shared" si="287"/>
        <v>0</v>
      </c>
      <c r="AG233" s="296">
        <f t="shared" si="288"/>
        <v>0</v>
      </c>
      <c r="AH233" s="217" t="str">
        <f t="shared" si="289"/>
        <v/>
      </c>
      <c r="AI233" s="237">
        <f xml:space="preserve"> ( IF(ISNUMBER(G233), VLOOKUP(G233/$AH233,F!$A1:$B101,2,1)*G233*$H233*$I233,0)+IF(ISNUMBER(K233), VLOOKUP(K233/$AH233,F!$A1:$B101,2,1)*K233*$L233*$M233,0)+IF(ISNUMBER(O233), VLOOKUP(O233/$AH233,F!$A1:$B101,2,1)*O233*$P233*$Q233,0)+IF(ISNUMBER(S233), VLOOKUP(S233/$AH233,F!$A1:$B101,2,1)*S233*$T233*$U233,0)+IF(ISNUMBER(W233), VLOOKUP(W233/$AH233,F!$A1:$B101,2,1)*W233*$X233*$Y233,0)+IF(ISNUMBER(AA233), VLOOKUP(AA233/$AH233,F!$A1:$B101,2,1)*AA233*$AB233*$AC233,0))*IF(ISNUMBER(F233),F233,1)*IF(ISNUMBER(E233),E233,1)</f>
        <v>0</v>
      </c>
      <c r="AJ233" s="309">
        <f t="shared" si="291"/>
        <v>0</v>
      </c>
      <c r="AK233" s="298">
        <f>IFERROR(I233*INDEX(F!$P$21:$AB$33, MATCH(G233/$AH233, F!$O$21:$O$33,1), MATCH(E233, F!$P$20:$AB$20,1)), 0 ) +IFERROR( M233*INDEX(F!$P$21:$AB$33, MATCH(K233/$AH233, F!$O$21:$O$33,1), MATCH(E233, F!$P$20:$AB$20,1)),0) +  IFERROR( Q233*INDEX(F!$P$21:$AB$33, MATCH(O233/$AH233, F!$O$21:$O$33,1), MATCH(E233, F!$P$20:$AB$20,1)), 0) + IFERROR( U233*INDEX(F!$P$21:$AB$33, MATCH(S233/$AH233, F!$O$21:$O$33,1), MATCH(E233, F!$P$20:$AB$20,1)),0)  + IFERROR(Y233*INDEX(F!$P$21:$AB$33, MATCH(W233/$AH233, F!$O$21:$O$33,1), MATCH(E233, F!$P$20:$AB$20,1)),0)  + IFERROR( AC233*INDEX(F!$P$21:$AB$33, MATCH(AA233/$AH233, F!$O$21:$O$33,1), MATCH(E233, F!$P$20:$AB$20,1)),)</f>
        <v>0</v>
      </c>
      <c r="AL233" s="1031"/>
      <c r="AM233" s="10"/>
      <c r="AN233" s="10"/>
      <c r="AO233" s="10"/>
    </row>
    <row r="234" spans="1:41" ht="15" hidden="1" customHeight="1" x14ac:dyDescent="0.25">
      <c r="A234" s="1022"/>
      <c r="B234" s="243" t="str">
        <f t="shared" si="279"/>
        <v/>
      </c>
      <c r="C234" s="256" t="str">
        <f t="shared" si="279"/>
        <v/>
      </c>
      <c r="D234" s="214" t="str">
        <f t="shared" si="279"/>
        <v/>
      </c>
      <c r="E234" s="291" t="str">
        <f t="shared" si="279"/>
        <v/>
      </c>
      <c r="F234" s="307" t="str">
        <f t="shared" si="279"/>
        <v/>
      </c>
      <c r="G234" s="300" t="str">
        <f t="shared" si="280"/>
        <v/>
      </c>
      <c r="H234" s="301"/>
      <c r="I234" s="301"/>
      <c r="J234" s="302"/>
      <c r="K234" s="300" t="str">
        <f t="shared" si="281"/>
        <v/>
      </c>
      <c r="L234" s="301"/>
      <c r="M234" s="301"/>
      <c r="N234" s="302"/>
      <c r="O234" s="300" t="str">
        <f t="shared" si="282"/>
        <v/>
      </c>
      <c r="P234" s="301"/>
      <c r="Q234" s="301"/>
      <c r="R234" s="302"/>
      <c r="S234" s="300" t="str">
        <f t="shared" si="283"/>
        <v/>
      </c>
      <c r="T234" s="301"/>
      <c r="U234" s="301"/>
      <c r="V234" s="302"/>
      <c r="W234" s="300" t="str">
        <f t="shared" si="284"/>
        <v/>
      </c>
      <c r="X234" s="301"/>
      <c r="Y234" s="301"/>
      <c r="Z234" s="302"/>
      <c r="AA234" s="300" t="str">
        <f t="shared" si="285"/>
        <v/>
      </c>
      <c r="AB234" s="301"/>
      <c r="AC234" s="301"/>
      <c r="AD234" s="302"/>
      <c r="AE234" s="285">
        <f t="shared" si="286"/>
        <v>0</v>
      </c>
      <c r="AF234" s="286">
        <f t="shared" si="287"/>
        <v>0</v>
      </c>
      <c r="AG234" s="287">
        <f t="shared" si="288"/>
        <v>0</v>
      </c>
      <c r="AH234" s="217" t="str">
        <f t="shared" si="289"/>
        <v/>
      </c>
      <c r="AI234" s="310">
        <f xml:space="preserve"> ( IF(ISNUMBER(G234), VLOOKUP(G234/$AH234,F!$A1:$B101,2,1)*G234*$H234*$I234,0)+IF(ISNUMBER(K234), VLOOKUP(K234/$AH234,F!$A1:$B101,2,1)*K234*$L234*$M234,0)+IF(ISNUMBER(O234), VLOOKUP(O234/$AH234,F!$A1:$B101,2,1)*O234*$P234*$Q234,0)+IF(ISNUMBER(S234), VLOOKUP(S234/$AH234,F!$A1:$B101,2,1)*S234*$T234*$U234,0)+IF(ISNUMBER(W234), VLOOKUP(W234/$AH234,F!$A1:$B101,2,1)*W234*$X234*$Y234,0)+IF(ISNUMBER(AA234), VLOOKUP(AA234/$AH234,F!$A1:$B101,2,1)*AA234*$AB234*$AC234,0))*IF(ISNUMBER(F234),F234,1)*IF(ISNUMBER(E234),E234,1)</f>
        <v>0</v>
      </c>
      <c r="AJ234" s="311">
        <f t="shared" si="291"/>
        <v>0</v>
      </c>
      <c r="AK234" s="312">
        <f>IFERROR(I234*INDEX(F!$P$21:$AB$33, MATCH(G234/$AH234, F!$O$21:$O$33,1), MATCH(E234, F!$P$20:$AB$20,1)), 0 ) +IFERROR( M234*INDEX(F!$P$21:$AB$33, MATCH(K234/$AH234, F!$O$21:$O$33,1), MATCH(E234, F!$P$20:$AB$20,1)),0) +  IFERROR( Q234*INDEX(F!$P$21:$AB$33, MATCH(O234/$AH234, F!$O$21:$O$33,1), MATCH(E234, F!$P$20:$AB$20,1)), 0) + IFERROR( U234*INDEX(F!$P$21:$AB$33, MATCH(S234/$AH234, F!$O$21:$O$33,1), MATCH(E234, F!$P$20:$AB$20,1)),0)  + IFERROR(Y234*INDEX(F!$P$21:$AB$33, MATCH(W234/$AH234, F!$O$21:$O$33,1), MATCH(E234, F!$P$20:$AB$20,1)),0)  + IFERROR( AC234*INDEX(F!$P$21:$AB$33, MATCH(AA234/$AH234, F!$O$21:$O$33,1), MATCH(E234, F!$P$20:$AB$20,1)),)</f>
        <v>0</v>
      </c>
      <c r="AL234" s="1031"/>
      <c r="AM234" s="10"/>
      <c r="AN234" s="10"/>
      <c r="AO234" s="10"/>
    </row>
    <row r="235" spans="1:41" ht="15" hidden="1" customHeight="1" x14ac:dyDescent="0.25">
      <c r="A235" s="1022"/>
      <c r="B235" s="242" t="str">
        <f t="shared" si="279"/>
        <v/>
      </c>
      <c r="C235" s="258" t="str">
        <f t="shared" si="279"/>
        <v/>
      </c>
      <c r="D235" s="226" t="str">
        <f t="shared" si="279"/>
        <v/>
      </c>
      <c r="E235" s="291" t="str">
        <f t="shared" si="279"/>
        <v/>
      </c>
      <c r="F235" s="313" t="str">
        <f t="shared" si="279"/>
        <v/>
      </c>
      <c r="G235" s="293" t="str">
        <f t="shared" si="280"/>
        <v/>
      </c>
      <c r="H235" s="238"/>
      <c r="I235" s="238"/>
      <c r="J235" s="294"/>
      <c r="K235" s="293" t="str">
        <f t="shared" si="281"/>
        <v/>
      </c>
      <c r="L235" s="238"/>
      <c r="M235" s="238"/>
      <c r="N235" s="294"/>
      <c r="O235" s="293" t="str">
        <f t="shared" si="282"/>
        <v/>
      </c>
      <c r="P235" s="238"/>
      <c r="Q235" s="238"/>
      <c r="R235" s="294"/>
      <c r="S235" s="293" t="str">
        <f t="shared" si="283"/>
        <v/>
      </c>
      <c r="T235" s="238"/>
      <c r="U235" s="238"/>
      <c r="V235" s="294"/>
      <c r="W235" s="293" t="str">
        <f t="shared" si="284"/>
        <v/>
      </c>
      <c r="X235" s="238"/>
      <c r="Y235" s="238"/>
      <c r="Z235" s="294"/>
      <c r="AA235" s="293" t="str">
        <f t="shared" si="285"/>
        <v/>
      </c>
      <c r="AB235" s="238"/>
      <c r="AC235" s="238"/>
      <c r="AD235" s="294"/>
      <c r="AE235" s="239">
        <f t="shared" si="286"/>
        <v>0</v>
      </c>
      <c r="AF235" s="314">
        <f t="shared" si="287"/>
        <v>0</v>
      </c>
      <c r="AG235" s="315">
        <f t="shared" si="288"/>
        <v>0</v>
      </c>
      <c r="AH235" s="217" t="str">
        <f t="shared" si="289"/>
        <v/>
      </c>
      <c r="AI235" s="316">
        <f xml:space="preserve"> ( IF(ISNUMBER(G235), VLOOKUP(G235/$AH235,F!$A1:$B101,2,1)*G235*$H235*$I235,0)+IF(ISNUMBER(K235), VLOOKUP(K235/$AH235,F!$A1:$B101,2,1)*K235*$L235*$M235,0)+IF(ISNUMBER(O235), VLOOKUP(O235/$AH235,F!$A1:$B101,2,1)*O235*$P235*$Q235,0)+IF(ISNUMBER(S235), VLOOKUP(S235/$AH235,F!$A1:$B101,2,1)*S235*$T235*$U235,0)+IF(ISNUMBER(W235), VLOOKUP(W235/$AH235,F!$A1:$B101,2,1)*W235*$X235*$Y235,0)+IF(ISNUMBER(AA235), VLOOKUP(AA235/$AH235,F!$A1:$B101,2,1)*AA235*$AB235*$AC235,0))*IF(ISNUMBER(F235),F235,1)*IF(ISNUMBER(E235),E235,1)</f>
        <v>0</v>
      </c>
      <c r="AJ235" s="317">
        <f t="shared" si="291"/>
        <v>0</v>
      </c>
      <c r="AK235" s="318">
        <f>IFERROR(I235*INDEX(F!$P$21:$AB$33, MATCH(G235/$AH235, F!$O$21:$O$33,1), MATCH(E235, F!$P$20:$AB$20,1)), 0 ) +IFERROR( M235*INDEX(F!$P$21:$AB$33, MATCH(K235/$AH235, F!$O$21:$O$33,1), MATCH(E235, F!$P$20:$AB$20,1)),0) +  IFERROR( Q235*INDEX(F!$P$21:$AB$33, MATCH(O235/$AH235, F!$O$21:$O$33,1), MATCH(E235, F!$P$20:$AB$20,1)), 0) + IFERROR( U235*INDEX(F!$P$21:$AB$33, MATCH(S235/$AH235, F!$O$21:$O$33,1), MATCH(E235, F!$P$20:$AB$20,1)),0)  + IFERROR(Y235*INDEX(F!$P$21:$AB$33, MATCH(W235/$AH235, F!$O$21:$O$33,1), MATCH(E235, F!$P$20:$AB$20,1)),0)  + IFERROR( AC235*INDEX(F!$P$21:$AB$33, MATCH(AA235/$AH235, F!$O$21:$O$33,1), MATCH(E235, F!$P$20:$AB$20,1)),)</f>
        <v>0</v>
      </c>
      <c r="AL235" s="1031"/>
      <c r="AM235" s="10"/>
      <c r="AN235" s="10"/>
      <c r="AO235" s="10"/>
    </row>
    <row r="236" spans="1:41" ht="15.75" thickBot="1" x14ac:dyDescent="0.3">
      <c r="A236" s="1023"/>
      <c r="B236" s="246"/>
      <c r="C236" s="259"/>
      <c r="D236" s="227"/>
      <c r="E236" s="352">
        <f>ROUND(IFERROR(SUMPRODUCT(AJ228:AJ235,E228:E235)/AJ236,0),3)</f>
        <v>1</v>
      </c>
      <c r="F236" s="388"/>
      <c r="G236" s="319"/>
      <c r="H236" s="320"/>
      <c r="I236" s="320"/>
      <c r="J236" s="321"/>
      <c r="K236" s="319"/>
      <c r="L236" s="320"/>
      <c r="M236" s="320"/>
      <c r="N236" s="321"/>
      <c r="O236" s="319"/>
      <c r="P236" s="320"/>
      <c r="Q236" s="320"/>
      <c r="R236" s="321"/>
      <c r="S236" s="319"/>
      <c r="T236" s="320"/>
      <c r="U236" s="320"/>
      <c r="V236" s="321"/>
      <c r="W236" s="319"/>
      <c r="X236" s="320"/>
      <c r="Y236" s="320"/>
      <c r="Z236" s="321"/>
      <c r="AA236" s="319"/>
      <c r="AB236" s="320"/>
      <c r="AC236" s="320"/>
      <c r="AD236" s="321"/>
      <c r="AE236" s="357">
        <f>SUM(AE228:AE235)</f>
        <v>5792.5</v>
      </c>
      <c r="AF236" s="358">
        <f t="shared" si="287"/>
        <v>60.338541666666664</v>
      </c>
      <c r="AG236" s="391">
        <f>IFERROR(  SUMPRODUCT(AG228:AG235,AJ228:AJ235)/AJ236,0)</f>
        <v>0.51774575302408798</v>
      </c>
      <c r="AH236" s="359"/>
      <c r="AI236" s="360">
        <f>SUM(AI228:AI235)</f>
        <v>2995.95</v>
      </c>
      <c r="AJ236" s="360">
        <f>SUM(AJ228:AJ235)</f>
        <v>96</v>
      </c>
      <c r="AK236" s="361">
        <f>IF(SUM(AK228:AK235)=0,TIME(,0,),TIME(,SUM(AK228:AK235)+F!$V$37,))</f>
        <v>5.1388888888888894E-2</v>
      </c>
      <c r="AL236" s="1032"/>
      <c r="AM236" s="10"/>
      <c r="AN236" s="10"/>
      <c r="AO236" s="10"/>
    </row>
    <row r="237" spans="1:41" ht="15" customHeight="1" x14ac:dyDescent="0.25">
      <c r="A237" s="213">
        <f>A238</f>
        <v>43809</v>
      </c>
      <c r="B237" s="247" t="str">
        <f t="shared" ref="B237:F244" si="292">IF(B181="","",B181)</f>
        <v>Тяжелая</v>
      </c>
      <c r="C237" s="260" t="str">
        <f t="shared" si="292"/>
        <v>ТГ</v>
      </c>
      <c r="D237" s="228" t="str">
        <f t="shared" si="292"/>
        <v>Становая тяга</v>
      </c>
      <c r="E237" s="280">
        <f t="shared" si="292"/>
        <v>1.4</v>
      </c>
      <c r="F237" s="322" t="str">
        <f t="shared" si="292"/>
        <v/>
      </c>
      <c r="G237" s="323">
        <f t="shared" ref="G237:G244" si="293">IF(J237&lt;&gt;0, IFERROR(IF( $F237=2,  MROUND($AH237*J237,1),    IF( OR($F237="",$F237=1),   MROUND($AH237*J237,2.5),  MROUND($AH237*J237, 0.1))), "" ), "")</f>
        <v>97.5</v>
      </c>
      <c r="H237" s="324">
        <v>6</v>
      </c>
      <c r="I237" s="324">
        <v>1</v>
      </c>
      <c r="J237" s="325">
        <v>0.55000000000000004</v>
      </c>
      <c r="K237" s="323">
        <f t="shared" ref="K237:K244" si="294">IF(N237&lt;&gt;0, IFERROR(IF( $F237=2,  MROUND($AH237*N237,1),    IF( OR($F237="",$F237=1),   MROUND($AH237*N237,2.5),  MROUND($AH237*N237, 0.1))), "" ), "")</f>
        <v>115</v>
      </c>
      <c r="L237" s="324">
        <v>5</v>
      </c>
      <c r="M237" s="324">
        <v>1</v>
      </c>
      <c r="N237" s="325">
        <v>0.65</v>
      </c>
      <c r="O237" s="323">
        <f t="shared" ref="O237:O244" si="295">IF(R237&lt;&gt;0, IFERROR(IF( $F237=2,  MROUND($AH237*R237,1),    IF( OR($F237="",$F237=1),   MROUND($AH237*R237,2.5),  MROUND($AH237*R237, 0.1))), "" ), "")</f>
        <v>137.5</v>
      </c>
      <c r="P237" s="324">
        <v>4</v>
      </c>
      <c r="Q237" s="324">
        <v>3</v>
      </c>
      <c r="R237" s="325">
        <v>0.77</v>
      </c>
      <c r="S237" s="323" t="str">
        <f t="shared" ref="S237:S244" si="296">IF(V237&lt;&gt;0, IFERROR(IF( $F237=2,  MROUND($AH237*V237,1),    IF( OR($F237="",$F237=1),   MROUND($AH237*V237,2.5),  MROUND($AH237*V237, 0.1))), "" ), "")</f>
        <v/>
      </c>
      <c r="T237" s="324"/>
      <c r="U237" s="324"/>
      <c r="V237" s="325"/>
      <c r="W237" s="323" t="str">
        <f t="shared" ref="W237:W244" si="297">IF(Z237&lt;&gt;0, IFERROR(IF( $F237=2,  MROUND($AH237*Z237,1),    IF( OR($F237="",$F237=1),   MROUND($AH237*Z237,2.5),  MROUND($AH237*Z237, 0.1))), "" ), "")</f>
        <v/>
      </c>
      <c r="X237" s="324"/>
      <c r="Y237" s="324"/>
      <c r="Z237" s="325"/>
      <c r="AA237" s="323" t="str">
        <f t="shared" ref="AA237:AA244" si="298">IF(AD237&lt;&gt;0, IFERROR(IF( $F237=2,  MROUND($AH237*AD237,1),    IF( OR($F237="",$F237=1),   MROUND($AH237*AD237,2.5),  MROUND($AH237*AD237, 0.1))), "" ), "")</f>
        <v/>
      </c>
      <c r="AB237" s="324"/>
      <c r="AC237" s="324"/>
      <c r="AD237" s="325"/>
      <c r="AE237" s="326">
        <f t="shared" ref="AE237:AE244" si="299">(IF(ISNUMBER(G237),G237,0)*H237*I237+IF(ISNUMBER(K237),K237,1)*L237*M237+IF(ISNUMBER(O237),O237,1)*P237*Q237+IF(ISNUMBER(S237),S237,1)*T237*U237+IF(ISNUMBER(W237),W237,1)*X237*Y237+IF(ISNUMBER(AA237),AA237,1)*AB237*AC237)*IF(ISNUMBER(F237),F237,1)</f>
        <v>2810</v>
      </c>
      <c r="AF237" s="327">
        <f t="shared" si="287"/>
        <v>122.17391304347827</v>
      </c>
      <c r="AG237" s="328">
        <f t="shared" ref="AG237:AG244" si="300">IFERROR((AF237/(AH237*IF(ISNUMBER(F237),F237,1))),0)</f>
        <v>0.68434671701382899</v>
      </c>
      <c r="AH237" s="216">
        <f t="shared" ref="AH237:AH244" si="301">IF(ISNUMBER(AH181), AH181+(AH181*$AH$226),"")</f>
        <v>178.52633760937502</v>
      </c>
      <c r="AI237" s="329">
        <f xml:space="preserve"> ( IF(ISNUMBER(G237), VLOOKUP(G237/$AH237,F!$A1:$B101,2,1)*G237*$H237*$I237,0)+IF(ISNUMBER(K237), VLOOKUP(K237/$AH237,F!$A1:$B101,2,1)*K237*$L237*$M237,0)+IF(ISNUMBER(O237), VLOOKUP(O237/$AH237,F!$A1:$B101,2,1)*O237*$P237*$Q237,0)+IF(ISNUMBER(S237), VLOOKUP(S237/$AH237,F!$A1:$B101,2,1)*S237*$T237*$U237,0)+IF(ISNUMBER(W237), VLOOKUP(W237/$AH237,F!$A1:$B101,2,1)*W237*$X237*$Y237,0)+IF(ISNUMBER(AA237), VLOOKUP(AA237/$AH237,F!$A1:$B101,2,1)*AA237*$AB237*$AC237,0))*IF(ISNUMBER(F237),F237,1)*IF(ISNUMBER(E237),E237,1)</f>
        <v>4181.9399999999996</v>
      </c>
      <c r="AJ237" s="330">
        <f t="shared" ref="AJ237:AJ239" si="302">H237*I237+L237*M237+P237*Q237+T237*U237+X237*Y237+AB237*AC237</f>
        <v>23</v>
      </c>
      <c r="AK237" s="331">
        <f>IFERROR(I237*INDEX(F!$P$21:$AB$33, MATCH(G237/$AH237, F!$O$21:$O$33,1), MATCH(E237, F!$P$20:$AB$20,1)), 0 ) +IFERROR( M237*INDEX(F!$P$21:$AB$33, MATCH(K237/$AH237, F!$O$21:$O$33,1), MATCH(E237, F!$P$20:$AB$20,1)),0) +  IFERROR( Q237*INDEX(F!$P$21:$AB$33, MATCH(O237/$AH237, F!$O$21:$O$33,1), MATCH(E237, F!$P$20:$AB$20,1)), 0) + IFERROR( U237*INDEX(F!$P$21:$AB$33, MATCH(S237/$AH237, F!$O$21:$O$33,1), MATCH(E237, F!$P$20:$AB$20,1)),0)  + IFERROR(Y237*INDEX(F!$P$21:$AB$33, MATCH(W237/$AH237, F!$O$21:$O$33,1), MATCH(E237, F!$P$20:$AB$20,1)),0)  + IFERROR( AC237*INDEX(F!$P$21:$AB$33, MATCH(AA237/$AH237, F!$O$21:$O$33,1), MATCH(E237, F!$P$20:$AB$20,1)),)</f>
        <v>24.5</v>
      </c>
      <c r="AL237" s="1033"/>
      <c r="AM237" s="10"/>
      <c r="AN237" s="10"/>
      <c r="AO237" s="10"/>
    </row>
    <row r="238" spans="1:41" ht="15.75" customHeight="1" x14ac:dyDescent="0.25">
      <c r="A238" s="1021">
        <f>A182+A170</f>
        <v>43809</v>
      </c>
      <c r="B238" s="248" t="str">
        <f t="shared" si="292"/>
        <v>Легкая</v>
      </c>
      <c r="C238" s="261" t="str">
        <f t="shared" si="292"/>
        <v>ЖМ</v>
      </c>
      <c r="D238" s="229" t="str">
        <f t="shared" si="292"/>
        <v>Жим лежа</v>
      </c>
      <c r="E238" s="291">
        <f t="shared" si="292"/>
        <v>1</v>
      </c>
      <c r="F238" s="332" t="str">
        <f t="shared" si="292"/>
        <v/>
      </c>
      <c r="G238" s="333">
        <f t="shared" si="293"/>
        <v>65</v>
      </c>
      <c r="H238" s="334">
        <v>6</v>
      </c>
      <c r="I238" s="334">
        <v>3</v>
      </c>
      <c r="J238" s="335">
        <v>0.45</v>
      </c>
      <c r="K238" s="333" t="str">
        <f t="shared" si="294"/>
        <v/>
      </c>
      <c r="L238" s="334"/>
      <c r="M238" s="334"/>
      <c r="N238" s="335"/>
      <c r="O238" s="333" t="str">
        <f t="shared" si="295"/>
        <v/>
      </c>
      <c r="P238" s="334"/>
      <c r="Q238" s="334"/>
      <c r="R238" s="335"/>
      <c r="S238" s="333" t="str">
        <f t="shared" si="296"/>
        <v/>
      </c>
      <c r="T238" s="334"/>
      <c r="U238" s="334"/>
      <c r="V238" s="335"/>
      <c r="W238" s="333" t="str">
        <f t="shared" si="297"/>
        <v/>
      </c>
      <c r="X238" s="334"/>
      <c r="Y238" s="334"/>
      <c r="Z238" s="335"/>
      <c r="AA238" s="333" t="str">
        <f t="shared" si="298"/>
        <v/>
      </c>
      <c r="AB238" s="334"/>
      <c r="AC238" s="334"/>
      <c r="AD238" s="335"/>
      <c r="AE238" s="336">
        <f t="shared" si="299"/>
        <v>1170</v>
      </c>
      <c r="AF238" s="337">
        <f t="shared" si="287"/>
        <v>65</v>
      </c>
      <c r="AG238" s="338">
        <f t="shared" si="300"/>
        <v>0.45511492078989085</v>
      </c>
      <c r="AH238" s="217">
        <f t="shared" si="301"/>
        <v>142.82107008749998</v>
      </c>
      <c r="AI238" s="339">
        <f xml:space="preserve"> ( IF(ISNUMBER(G238), VLOOKUP(G238/$AH238,F!$A1:$B101,2,1)*G238*$H238*$I238,0)+IF(ISNUMBER(K238), VLOOKUP(K238/$AH238,F!$A1:$B101,2,1)*K238*$L238*$M238,0)+IF(ISNUMBER(O238), VLOOKUP(O238/$AH238,F!$A1:$B101,2,1)*O238*$P238*$Q238,0)+IF(ISNUMBER(S238), VLOOKUP(S238/$AH238,F!$A1:$B101,2,1)*S238*$T238*$U238,0)+IF(ISNUMBER(W238), VLOOKUP(W238/$AH238,F!$A1:$B101,2,1)*W238*$X238*$Y238,0)+IF(ISNUMBER(AA238), VLOOKUP(AA238/$AH238,F!$A1:$B101,2,1)*AA238*$AB238*$AC238,0))*IF(ISNUMBER(F238),F238,1)*IF(ISNUMBER(E238),E238,1)</f>
        <v>491.40000000000003</v>
      </c>
      <c r="AJ238" s="340">
        <f t="shared" si="302"/>
        <v>18</v>
      </c>
      <c r="AK238" s="341">
        <f>IFERROR(I238*INDEX(F!$P$21:$AB$33, MATCH(G238/$AH238, F!$O$21:$O$33,1), MATCH(E238, F!$P$20:$AB$20,1)), 0 ) +IFERROR( M238*INDEX(F!$P$21:$AB$33, MATCH(K238/$AH238, F!$O$21:$O$33,1), MATCH(E238, F!$P$20:$AB$20,1)),0) +  IFERROR( Q238*INDEX(F!$P$21:$AB$33, MATCH(O238/$AH238, F!$O$21:$O$33,1), MATCH(E238, F!$P$20:$AB$20,1)), 0) + IFERROR( U238*INDEX(F!$P$21:$AB$33, MATCH(S238/$AH238, F!$O$21:$O$33,1), MATCH(E238, F!$P$20:$AB$20,1)),0)  + IFERROR(Y238*INDEX(F!$P$21:$AB$33, MATCH(W238/$AH238, F!$O$21:$O$33,1), MATCH(E238, F!$P$20:$AB$20,1)),0)  + IFERROR( AC238*INDEX(F!$P$21:$AB$33, MATCH(AA238/$AH238, F!$O$21:$O$33,1), MATCH(E238, F!$P$20:$AB$20,1)),)</f>
        <v>6</v>
      </c>
      <c r="AL238" s="1031"/>
      <c r="AM238" s="10"/>
      <c r="AN238" s="10"/>
      <c r="AO238" s="10"/>
    </row>
    <row r="239" spans="1:41" x14ac:dyDescent="0.25">
      <c r="A239" s="1022"/>
      <c r="B239" s="249" t="str">
        <f t="shared" si="292"/>
        <v>Средняя</v>
      </c>
      <c r="C239" s="262" t="str">
        <f t="shared" si="292"/>
        <v>ТГ</v>
      </c>
      <c r="D239" s="230" t="str">
        <f t="shared" si="292"/>
        <v>Тяга на прямых ногах</v>
      </c>
      <c r="E239" s="291">
        <f t="shared" si="292"/>
        <v>1.2</v>
      </c>
      <c r="F239" s="342" t="str">
        <f t="shared" si="292"/>
        <v/>
      </c>
      <c r="G239" s="343">
        <f t="shared" si="293"/>
        <v>77.5</v>
      </c>
      <c r="H239" s="344">
        <v>5</v>
      </c>
      <c r="I239" s="344">
        <v>3</v>
      </c>
      <c r="J239" s="345">
        <v>0.55000000000000004</v>
      </c>
      <c r="K239" s="343" t="str">
        <f t="shared" si="294"/>
        <v/>
      </c>
      <c r="L239" s="344"/>
      <c r="M239" s="344"/>
      <c r="N239" s="345"/>
      <c r="O239" s="343" t="str">
        <f t="shared" si="295"/>
        <v/>
      </c>
      <c r="P239" s="344"/>
      <c r="Q239" s="344"/>
      <c r="R239" s="345"/>
      <c r="S239" s="343" t="str">
        <f t="shared" si="296"/>
        <v/>
      </c>
      <c r="T239" s="344"/>
      <c r="U239" s="344"/>
      <c r="V239" s="345"/>
      <c r="W239" s="343" t="str">
        <f t="shared" si="297"/>
        <v/>
      </c>
      <c r="X239" s="344"/>
      <c r="Y239" s="344"/>
      <c r="Z239" s="345"/>
      <c r="AA239" s="343" t="str">
        <f t="shared" si="298"/>
        <v/>
      </c>
      <c r="AB239" s="344"/>
      <c r="AC239" s="344"/>
      <c r="AD239" s="345"/>
      <c r="AE239" s="346">
        <f t="shared" si="299"/>
        <v>1162.5</v>
      </c>
      <c r="AF239" s="347">
        <f t="shared" si="287"/>
        <v>77.5</v>
      </c>
      <c r="AG239" s="348">
        <f t="shared" si="300"/>
        <v>0.54263702094179289</v>
      </c>
      <c r="AH239" s="217">
        <f t="shared" si="301"/>
        <v>142.82107008749998</v>
      </c>
      <c r="AI239" s="349">
        <f xml:space="preserve"> ( IF(ISNUMBER(G239), VLOOKUP(G239/$AH239,F!$A1:$B101,2,1)*G239*$H239*$I239,0)+IF(ISNUMBER(K239), VLOOKUP(K239/$AH239,F!$A1:$B101,2,1)*K239*$L239*$M239,0)+IF(ISNUMBER(O239), VLOOKUP(O239/$AH239,F!$A1:$B101,2,1)*O239*$P239*$Q239,0)+IF(ISNUMBER(S239), VLOOKUP(S239/$AH239,F!$A1:$B101,2,1)*S239*$T239*$U239,0)+IF(ISNUMBER(W239), VLOOKUP(W239/$AH239,F!$A1:$B101,2,1)*W239*$X239*$Y239,0)+IF(ISNUMBER(AA239), VLOOKUP(AA239/$AH239,F!$A1:$B101,2,1)*AA239*$AB239*$AC239,0))*IF(ISNUMBER(F239),F239,1)*IF(ISNUMBER(E239),E239,1)</f>
        <v>781.20000000000016</v>
      </c>
      <c r="AJ239" s="350">
        <f t="shared" si="302"/>
        <v>15</v>
      </c>
      <c r="AK239" s="351">
        <f>IFERROR(I239*INDEX(F!$P$21:$AB$33, MATCH(G239/$AH239, F!$O$21:$O$33,1), MATCH(E239, F!$P$20:$AB$20,1)), 0 ) +IFERROR( M239*INDEX(F!$P$21:$AB$33, MATCH(K239/$AH239, F!$O$21:$O$33,1), MATCH(E239, F!$P$20:$AB$20,1)),0) +  IFERROR( Q239*INDEX(F!$P$21:$AB$33, MATCH(O239/$AH239, F!$O$21:$O$33,1), MATCH(E239, F!$P$20:$AB$20,1)), 0) + IFERROR( U239*INDEX(F!$P$21:$AB$33, MATCH(S239/$AH239, F!$O$21:$O$33,1), MATCH(E239, F!$P$20:$AB$20,1)),0)  + IFERROR(Y239*INDEX(F!$P$21:$AB$33, MATCH(W239/$AH239, F!$O$21:$O$33,1), MATCH(E239, F!$P$20:$AB$20,1)),0)  + IFERROR( AC239*INDEX(F!$P$21:$AB$33, MATCH(AA239/$AH239, F!$O$21:$O$33,1), MATCH(E239, F!$P$20:$AB$20,1)),)</f>
        <v>9</v>
      </c>
      <c r="AL239" s="1031"/>
      <c r="AM239" s="10"/>
      <c r="AN239" s="10"/>
      <c r="AO239" s="10"/>
    </row>
    <row r="240" spans="1:41" x14ac:dyDescent="0.25">
      <c r="A240" s="1022"/>
      <c r="B240" s="248" t="str">
        <f t="shared" si="292"/>
        <v>Средняя</v>
      </c>
      <c r="C240" s="261" t="str">
        <f t="shared" si="292"/>
        <v>ОФП</v>
      </c>
      <c r="D240" s="229" t="str">
        <f t="shared" si="292"/>
        <v>Жим стоя</v>
      </c>
      <c r="E240" s="291">
        <f t="shared" si="292"/>
        <v>0.8</v>
      </c>
      <c r="F240" s="332" t="str">
        <f t="shared" si="292"/>
        <v/>
      </c>
      <c r="G240" s="333">
        <f t="shared" si="293"/>
        <v>47.5</v>
      </c>
      <c r="H240" s="334">
        <v>6</v>
      </c>
      <c r="I240" s="334">
        <v>3</v>
      </c>
      <c r="J240" s="335">
        <v>0.55000000000000004</v>
      </c>
      <c r="K240" s="333" t="str">
        <f t="shared" si="294"/>
        <v/>
      </c>
      <c r="L240" s="334"/>
      <c r="M240" s="334"/>
      <c r="N240" s="335"/>
      <c r="O240" s="333" t="str">
        <f t="shared" si="295"/>
        <v/>
      </c>
      <c r="P240" s="334"/>
      <c r="Q240" s="334"/>
      <c r="R240" s="335"/>
      <c r="S240" s="333" t="str">
        <f t="shared" si="296"/>
        <v/>
      </c>
      <c r="T240" s="334"/>
      <c r="U240" s="334"/>
      <c r="V240" s="335"/>
      <c r="W240" s="333" t="str">
        <f t="shared" si="297"/>
        <v/>
      </c>
      <c r="X240" s="334"/>
      <c r="Y240" s="334"/>
      <c r="Z240" s="335"/>
      <c r="AA240" s="333" t="str">
        <f t="shared" si="298"/>
        <v/>
      </c>
      <c r="AB240" s="334"/>
      <c r="AC240" s="334"/>
      <c r="AD240" s="335"/>
      <c r="AE240" s="336">
        <f t="shared" si="299"/>
        <v>855</v>
      </c>
      <c r="AF240" s="337">
        <f t="shared" si="287"/>
        <v>47.5</v>
      </c>
      <c r="AG240" s="338">
        <f t="shared" si="300"/>
        <v>0.55430663429537974</v>
      </c>
      <c r="AH240" s="217">
        <f t="shared" si="301"/>
        <v>85.692642052500005</v>
      </c>
      <c r="AI240" s="339">
        <f xml:space="preserve"> ( IF(ISNUMBER(G240), VLOOKUP(G240/$AH240,F!$A1:$B101,2,1)*G240*$H240*$I240,0)+IF(ISNUMBER(K240), VLOOKUP(K240/$AH240,F!$A1:$B101,2,1)*K240*$L240*$M240,0)+IF(ISNUMBER(O240), VLOOKUP(O240/$AH240,F!$A1:$B101,2,1)*O240*$P240*$Q240,0)+IF(ISNUMBER(S240), VLOOKUP(S240/$AH240,F!$A1:$B101,2,1)*S240*$T240*$U240,0)+IF(ISNUMBER(W240), VLOOKUP(W240/$AH240,F!$A1:$B101,2,1)*W240*$X240*$Y240,0)+IF(ISNUMBER(AA240), VLOOKUP(AA240/$AH240,F!$A1:$B101,2,1)*AA240*$AB240*$AC240,0))*IF(ISNUMBER(F240),F240,1)*IF(ISNUMBER(E240),E240,1)</f>
        <v>396.72</v>
      </c>
      <c r="AJ240" s="340">
        <f>H240*I240+L240*M240+P240*Q240+T240*U240+X240*Y240+AB240*AC240</f>
        <v>18</v>
      </c>
      <c r="AK240" s="341">
        <f>IFERROR(I240*INDEX(F!$P$21:$AB$33, MATCH(G240/$AH240, F!$O$21:$O$33,1), MATCH(E240, F!$P$20:$AB$20,1)), 0 ) +IFERROR( M240*INDEX(F!$P$21:$AB$33, MATCH(K240/$AH240, F!$O$21:$O$33,1), MATCH(E240, F!$P$20:$AB$20,1)),0) +  IFERROR( Q240*INDEX(F!$P$21:$AB$33, MATCH(O240/$AH240, F!$O$21:$O$33,1), MATCH(E240, F!$P$20:$AB$20,1)), 0) + IFERROR( U240*INDEX(F!$P$21:$AB$33, MATCH(S240/$AH240, F!$O$21:$O$33,1), MATCH(E240, F!$P$20:$AB$20,1)),0)  + IFERROR(Y240*INDEX(F!$P$21:$AB$33, MATCH(W240/$AH240, F!$O$21:$O$33,1), MATCH(E240, F!$P$20:$AB$20,1)),0)  + IFERROR( AC240*INDEX(F!$P$21:$AB$33, MATCH(AA240/$AH240, F!$O$21:$O$33,1), MATCH(E240, F!$P$20:$AB$20,1)),)</f>
        <v>7.5</v>
      </c>
      <c r="AL240" s="1031"/>
      <c r="AM240" s="10"/>
      <c r="AN240" s="10"/>
      <c r="AO240" s="10"/>
    </row>
    <row r="241" spans="1:41" x14ac:dyDescent="0.25">
      <c r="A241" s="1022"/>
      <c r="B241" s="249" t="str">
        <f t="shared" si="292"/>
        <v>Легкая</v>
      </c>
      <c r="C241" s="262" t="str">
        <f t="shared" si="292"/>
        <v>ЖМ</v>
      </c>
      <c r="D241" s="230" t="str">
        <f t="shared" si="292"/>
        <v>Жим средним хватом</v>
      </c>
      <c r="E241" s="291">
        <f t="shared" si="292"/>
        <v>1</v>
      </c>
      <c r="F241" s="342" t="str">
        <f t="shared" si="292"/>
        <v/>
      </c>
      <c r="G241" s="343">
        <f t="shared" si="293"/>
        <v>55</v>
      </c>
      <c r="H241" s="344">
        <v>6</v>
      </c>
      <c r="I241" s="344">
        <v>3</v>
      </c>
      <c r="J241" s="345">
        <v>0.45</v>
      </c>
      <c r="K241" s="343" t="str">
        <f t="shared" si="294"/>
        <v/>
      </c>
      <c r="L241" s="344"/>
      <c r="M241" s="344"/>
      <c r="N241" s="345"/>
      <c r="O241" s="343" t="str">
        <f t="shared" si="295"/>
        <v/>
      </c>
      <c r="P241" s="344"/>
      <c r="Q241" s="344"/>
      <c r="R241" s="345"/>
      <c r="S241" s="343" t="str">
        <f t="shared" si="296"/>
        <v/>
      </c>
      <c r="T241" s="344"/>
      <c r="U241" s="344"/>
      <c r="V241" s="345"/>
      <c r="W241" s="343" t="str">
        <f t="shared" si="297"/>
        <v/>
      </c>
      <c r="X241" s="344"/>
      <c r="Y241" s="344"/>
      <c r="Z241" s="345"/>
      <c r="AA241" s="343" t="str">
        <f t="shared" si="298"/>
        <v/>
      </c>
      <c r="AB241" s="344"/>
      <c r="AC241" s="344"/>
      <c r="AD241" s="345"/>
      <c r="AE241" s="346">
        <f t="shared" si="299"/>
        <v>990</v>
      </c>
      <c r="AF241" s="347">
        <f t="shared" si="287"/>
        <v>55</v>
      </c>
      <c r="AG241" s="348">
        <f t="shared" si="300"/>
        <v>0.45305557725690482</v>
      </c>
      <c r="AH241" s="217">
        <f t="shared" si="301"/>
        <v>121.39790957437501</v>
      </c>
      <c r="AI241" s="349">
        <f xml:space="preserve"> ( IF(ISNUMBER(G241), VLOOKUP(G241/$AH241,F!$A1:$B101,2,1)*G241*$H241*$I241,0)+IF(ISNUMBER(K241), VLOOKUP(K241/$AH241,F!$A1:$B101,2,1)*K241*$L241*$M241,0)+IF(ISNUMBER(O241), VLOOKUP(O241/$AH241,F!$A1:$B101,2,1)*O241*$P241*$Q241,0)+IF(ISNUMBER(S241), VLOOKUP(S241/$AH241,F!$A1:$B101,2,1)*S241*$T241*$U241,0)+IF(ISNUMBER(W241), VLOOKUP(W241/$AH241,F!$A1:$B101,2,1)*W241*$X241*$Y241,0)+IF(ISNUMBER(AA241), VLOOKUP(AA241/$AH241,F!$A1:$B101,2,1)*AA241*$AB241*$AC241,0))*IF(ISNUMBER(F241),F241,1)*IF(ISNUMBER(E241),E241,1)</f>
        <v>415.79999999999995</v>
      </c>
      <c r="AJ241" s="350">
        <f t="shared" ref="AJ241:AJ244" si="303">H241*I241+L241*M241+P241*Q241+T241*U241+X241*Y241+AB241*AC241</f>
        <v>18</v>
      </c>
      <c r="AK241" s="351">
        <f>IFERROR(I241*INDEX(F!$P$21:$AB$33, MATCH(G241/$AH241, F!$O$21:$O$33,1), MATCH(E241, F!$P$20:$AB$20,1)), 0 ) +IFERROR( M241*INDEX(F!$P$21:$AB$33, MATCH(K241/$AH241, F!$O$21:$O$33,1), MATCH(E241, F!$P$20:$AB$20,1)),0) +  IFERROR( Q241*INDEX(F!$P$21:$AB$33, MATCH(O241/$AH241, F!$O$21:$O$33,1), MATCH(E241, F!$P$20:$AB$20,1)), 0) + IFERROR( U241*INDEX(F!$P$21:$AB$33, MATCH(S241/$AH241, F!$O$21:$O$33,1), MATCH(E241, F!$P$20:$AB$20,1)),0)  + IFERROR(Y241*INDEX(F!$P$21:$AB$33, MATCH(W241/$AH241, F!$O$21:$O$33,1), MATCH(E241, F!$P$20:$AB$20,1)),0)  + IFERROR( AC241*INDEX(F!$P$21:$AB$33, MATCH(AA241/$AH241, F!$O$21:$O$33,1), MATCH(E241, F!$P$20:$AB$20,1)),)</f>
        <v>6</v>
      </c>
      <c r="AL241" s="1031"/>
      <c r="AM241" s="10"/>
      <c r="AN241" s="10"/>
      <c r="AO241" s="10"/>
    </row>
    <row r="242" spans="1:41" hidden="1" x14ac:dyDescent="0.25">
      <c r="A242" s="1022"/>
      <c r="B242" s="248" t="str">
        <f t="shared" si="292"/>
        <v/>
      </c>
      <c r="C242" s="261" t="str">
        <f t="shared" si="292"/>
        <v/>
      </c>
      <c r="D242" s="229" t="str">
        <f t="shared" si="292"/>
        <v/>
      </c>
      <c r="E242" s="291" t="str">
        <f t="shared" si="292"/>
        <v/>
      </c>
      <c r="F242" s="332" t="str">
        <f t="shared" si="292"/>
        <v/>
      </c>
      <c r="G242" s="333" t="str">
        <f t="shared" si="293"/>
        <v/>
      </c>
      <c r="H242" s="334"/>
      <c r="I242" s="334"/>
      <c r="J242" s="335"/>
      <c r="K242" s="333" t="str">
        <f t="shared" si="294"/>
        <v/>
      </c>
      <c r="L242" s="334"/>
      <c r="M242" s="334"/>
      <c r="N242" s="335"/>
      <c r="O242" s="333" t="str">
        <f t="shared" si="295"/>
        <v/>
      </c>
      <c r="P242" s="334"/>
      <c r="Q242" s="334"/>
      <c r="R242" s="335"/>
      <c r="S242" s="333" t="str">
        <f t="shared" si="296"/>
        <v/>
      </c>
      <c r="T242" s="334"/>
      <c r="U242" s="334"/>
      <c r="V242" s="335"/>
      <c r="W242" s="333" t="str">
        <f t="shared" si="297"/>
        <v/>
      </c>
      <c r="X242" s="334"/>
      <c r="Y242" s="334"/>
      <c r="Z242" s="335"/>
      <c r="AA242" s="333" t="str">
        <f t="shared" si="298"/>
        <v/>
      </c>
      <c r="AB242" s="334"/>
      <c r="AC242" s="334"/>
      <c r="AD242" s="335"/>
      <c r="AE242" s="336">
        <f t="shared" si="299"/>
        <v>0</v>
      </c>
      <c r="AF242" s="337">
        <f t="shared" si="287"/>
        <v>0</v>
      </c>
      <c r="AG242" s="338">
        <f t="shared" si="300"/>
        <v>0</v>
      </c>
      <c r="AH242" s="217" t="str">
        <f t="shared" si="301"/>
        <v/>
      </c>
      <c r="AI242" s="339">
        <f xml:space="preserve"> ( IF(ISNUMBER(G242), VLOOKUP(G242/$AH242,F!$A1:$B101,2,1)*G242*$H242*$I242,0)+IF(ISNUMBER(K242), VLOOKUP(K242/$AH242,F!$A1:$B101,2,1)*K242*$L242*$M242,0)+IF(ISNUMBER(O242), VLOOKUP(O242/$AH242,F!$A1:$B101,2,1)*O242*$P242*$Q242,0)+IF(ISNUMBER(S242), VLOOKUP(S242/$AH242,F!$A1:$B101,2,1)*S242*$T242*$U242,0)+IF(ISNUMBER(W242), VLOOKUP(W242/$AH242,F!$A1:$B101,2,1)*W242*$X242*$Y242,0)+IF(ISNUMBER(AA242), VLOOKUP(AA242/$AH242,F!$A1:$B101,2,1)*AA242*$AB242*$AC242,0))*IF(ISNUMBER(F242),F242,1)*IF(ISNUMBER(E242),E242,1)</f>
        <v>0</v>
      </c>
      <c r="AJ242" s="340">
        <f t="shared" si="303"/>
        <v>0</v>
      </c>
      <c r="AK242" s="341">
        <f>IFERROR(I242*INDEX(F!$P$21:$AB$33, MATCH(G242/$AH242, F!$O$21:$O$33,1), MATCH(E242, F!$P$20:$AB$20,1)), 0 ) +IFERROR( M242*INDEX(F!$P$21:$AB$33, MATCH(K242/$AH242, F!$O$21:$O$33,1), MATCH(E242, F!$P$20:$AB$20,1)),0) +  IFERROR( Q242*INDEX(F!$P$21:$AB$33, MATCH(O242/$AH242, F!$O$21:$O$33,1), MATCH(E242, F!$P$20:$AB$20,1)), 0) + IFERROR( U242*INDEX(F!$P$21:$AB$33, MATCH(S242/$AH242, F!$O$21:$O$33,1), MATCH(E242, F!$P$20:$AB$20,1)),0)  + IFERROR(Y242*INDEX(F!$P$21:$AB$33, MATCH(W242/$AH242, F!$O$21:$O$33,1), MATCH(E242, F!$P$20:$AB$20,1)),0)  + IFERROR( AC242*INDEX(F!$P$21:$AB$33, MATCH(AA242/$AH242, F!$O$21:$O$33,1), MATCH(E242, F!$P$20:$AB$20,1)),)</f>
        <v>0</v>
      </c>
      <c r="AL242" s="1031"/>
      <c r="AM242" s="10"/>
      <c r="AN242" s="10"/>
      <c r="AO242" s="10"/>
    </row>
    <row r="243" spans="1:41" hidden="1" x14ac:dyDescent="0.25">
      <c r="A243" s="1022"/>
      <c r="B243" s="249" t="str">
        <f t="shared" si="292"/>
        <v/>
      </c>
      <c r="C243" s="262" t="str">
        <f t="shared" si="292"/>
        <v/>
      </c>
      <c r="D243" s="230" t="str">
        <f t="shared" si="292"/>
        <v/>
      </c>
      <c r="E243" s="291" t="str">
        <f t="shared" si="292"/>
        <v/>
      </c>
      <c r="F243" s="342" t="str">
        <f t="shared" si="292"/>
        <v/>
      </c>
      <c r="G243" s="343" t="str">
        <f t="shared" si="293"/>
        <v/>
      </c>
      <c r="H243" s="344"/>
      <c r="I243" s="344"/>
      <c r="J243" s="345"/>
      <c r="K243" s="343" t="str">
        <f t="shared" si="294"/>
        <v/>
      </c>
      <c r="L243" s="344"/>
      <c r="M243" s="344"/>
      <c r="N243" s="345"/>
      <c r="O243" s="343" t="str">
        <f t="shared" si="295"/>
        <v/>
      </c>
      <c r="P243" s="344"/>
      <c r="Q243" s="344"/>
      <c r="R243" s="345"/>
      <c r="S243" s="343" t="str">
        <f t="shared" si="296"/>
        <v/>
      </c>
      <c r="T243" s="344"/>
      <c r="U243" s="344"/>
      <c r="V243" s="345"/>
      <c r="W243" s="343" t="str">
        <f t="shared" si="297"/>
        <v/>
      </c>
      <c r="X243" s="344"/>
      <c r="Y243" s="344"/>
      <c r="Z243" s="345"/>
      <c r="AA243" s="343" t="str">
        <f t="shared" si="298"/>
        <v/>
      </c>
      <c r="AB243" s="344"/>
      <c r="AC243" s="344"/>
      <c r="AD243" s="345"/>
      <c r="AE243" s="346">
        <f t="shared" si="299"/>
        <v>0</v>
      </c>
      <c r="AF243" s="347">
        <f t="shared" si="287"/>
        <v>0</v>
      </c>
      <c r="AG243" s="348">
        <f t="shared" si="300"/>
        <v>0</v>
      </c>
      <c r="AH243" s="217" t="str">
        <f t="shared" si="301"/>
        <v/>
      </c>
      <c r="AI243" s="349">
        <f xml:space="preserve"> ( IF(ISNUMBER(G243), VLOOKUP(G243/$AH243,F!$A1:$B101,2,1)*G243*$H243*$I243,0)+IF(ISNUMBER(K243), VLOOKUP(K243/$AH243,F!$A1:$B101,2,1)*K243*$L243*$M243,0)+IF(ISNUMBER(O243), VLOOKUP(O243/$AH243,F!$A1:$B101,2,1)*O243*$P243*$Q243,0)+IF(ISNUMBER(S243), VLOOKUP(S243/$AH243,F!$A1:$B101,2,1)*S243*$T243*$U243,0)+IF(ISNUMBER(W243), VLOOKUP(W243/$AH243,F!$A1:$B101,2,1)*W243*$X243*$Y243,0)+IF(ISNUMBER(AA243), VLOOKUP(AA243/$AH243,F!$A1:$B101,2,1)*AA243*$AB243*$AC243,0))*IF(ISNUMBER(F243),F243,1)*IF(ISNUMBER(E243),E243,1)</f>
        <v>0</v>
      </c>
      <c r="AJ243" s="350">
        <f t="shared" si="303"/>
        <v>0</v>
      </c>
      <c r="AK243" s="351">
        <f>IFERROR(I243*INDEX(F!$P$21:$AB$33, MATCH(G243/$AH243, F!$O$21:$O$33,1), MATCH(E243, F!$P$20:$AB$20,1)), 0 ) +IFERROR( M243*INDEX(F!$P$21:$AB$33, MATCH(K243/$AH243, F!$O$21:$O$33,1), MATCH(E243, F!$P$20:$AB$20,1)),0) +  IFERROR( Q243*INDEX(F!$P$21:$AB$33, MATCH(O243/$AH243, F!$O$21:$O$33,1), MATCH(E243, F!$P$20:$AB$20,1)), 0) + IFERROR( U243*INDEX(F!$P$21:$AB$33, MATCH(S243/$AH243, F!$O$21:$O$33,1), MATCH(E243, F!$P$20:$AB$20,1)),0)  + IFERROR(Y243*INDEX(F!$P$21:$AB$33, MATCH(W243/$AH243, F!$O$21:$O$33,1), MATCH(E243, F!$P$20:$AB$20,1)),0)  + IFERROR( AC243*INDEX(F!$P$21:$AB$33, MATCH(AA243/$AH243, F!$O$21:$O$33,1), MATCH(E243, F!$P$20:$AB$20,1)),)</f>
        <v>0</v>
      </c>
      <c r="AL243" s="1031"/>
      <c r="AM243" s="10"/>
      <c r="AN243" s="10"/>
      <c r="AO243" s="10"/>
    </row>
    <row r="244" spans="1:41" hidden="1" x14ac:dyDescent="0.25">
      <c r="A244" s="1022"/>
      <c r="B244" s="248" t="str">
        <f t="shared" si="292"/>
        <v/>
      </c>
      <c r="C244" s="261" t="str">
        <f t="shared" si="292"/>
        <v/>
      </c>
      <c r="D244" s="231" t="str">
        <f t="shared" si="292"/>
        <v/>
      </c>
      <c r="E244" s="291" t="str">
        <f t="shared" si="292"/>
        <v/>
      </c>
      <c r="F244" s="332" t="str">
        <f t="shared" si="292"/>
        <v/>
      </c>
      <c r="G244" s="333" t="str">
        <f t="shared" si="293"/>
        <v/>
      </c>
      <c r="H244" s="334"/>
      <c r="I244" s="334"/>
      <c r="J244" s="335"/>
      <c r="K244" s="333" t="str">
        <f t="shared" si="294"/>
        <v/>
      </c>
      <c r="L244" s="334"/>
      <c r="M244" s="334"/>
      <c r="N244" s="335"/>
      <c r="O244" s="333" t="str">
        <f t="shared" si="295"/>
        <v/>
      </c>
      <c r="P244" s="334"/>
      <c r="Q244" s="334"/>
      <c r="R244" s="335"/>
      <c r="S244" s="333" t="str">
        <f t="shared" si="296"/>
        <v/>
      </c>
      <c r="T244" s="334"/>
      <c r="U244" s="334"/>
      <c r="V244" s="335"/>
      <c r="W244" s="333" t="str">
        <f t="shared" si="297"/>
        <v/>
      </c>
      <c r="X244" s="334"/>
      <c r="Y244" s="334"/>
      <c r="Z244" s="335"/>
      <c r="AA244" s="333" t="str">
        <f t="shared" si="298"/>
        <v/>
      </c>
      <c r="AB244" s="334"/>
      <c r="AC244" s="334"/>
      <c r="AD244" s="335"/>
      <c r="AE244" s="336">
        <f t="shared" si="299"/>
        <v>0</v>
      </c>
      <c r="AF244" s="337">
        <f t="shared" si="287"/>
        <v>0</v>
      </c>
      <c r="AG244" s="338">
        <f t="shared" si="300"/>
        <v>0</v>
      </c>
      <c r="AH244" s="217" t="str">
        <f t="shared" si="301"/>
        <v/>
      </c>
      <c r="AI244" s="339">
        <f xml:space="preserve"> ( IF(ISNUMBER(G244), VLOOKUP(G244/$AH244,F!$A1:$B101,2,1)*G244*$H244*$I244,0)+IF(ISNUMBER(K244), VLOOKUP(K244/$AH244,F!$A1:$B101,2,1)*K244*$L244*$M244,0)+IF(ISNUMBER(O244), VLOOKUP(O244/$AH244,F!$A1:$B101,2,1)*O244*$P244*$Q244,0)+IF(ISNUMBER(S244), VLOOKUP(S244/$AH244,F!$A1:$B101,2,1)*S244*$T244*$U244,0)+IF(ISNUMBER(W244), VLOOKUP(W244/$AH244,F!$A1:$B101,2,1)*W244*$X244*$Y244,0)+IF(ISNUMBER(AA244), VLOOKUP(AA244/$AH244,F!$A1:$B101,2,1)*AA244*$AB244*$AC244,0))*IF(ISNUMBER(F244),F244,1)*IF(ISNUMBER(E244),E244,1)</f>
        <v>0</v>
      </c>
      <c r="AJ244" s="340">
        <f t="shared" si="303"/>
        <v>0</v>
      </c>
      <c r="AK244" s="341">
        <f>IFERROR(I244*INDEX(F!$P$21:$AB$33, MATCH(G244/$AH244, F!$O$21:$O$33,1), MATCH(E244, F!$P$20:$AB$20,1)), 0 ) +IFERROR( M244*INDEX(F!$P$21:$AB$33, MATCH(K244/$AH244, F!$O$21:$O$33,1), MATCH(E244, F!$P$20:$AB$20,1)),0) +  IFERROR( Q244*INDEX(F!$P$21:$AB$33, MATCH(O244/$AH244, F!$O$21:$O$33,1), MATCH(E244, F!$P$20:$AB$20,1)), 0) + IFERROR( U244*INDEX(F!$P$21:$AB$33, MATCH(S244/$AH244, F!$O$21:$O$33,1), MATCH(E244, F!$P$20:$AB$20,1)),0)  + IFERROR(Y244*INDEX(F!$P$21:$AB$33, MATCH(W244/$AH244, F!$O$21:$O$33,1), MATCH(E244, F!$P$20:$AB$20,1)),0)  + IFERROR( AC244*INDEX(F!$P$21:$AB$33, MATCH(AA244/$AH244, F!$O$21:$O$33,1), MATCH(E244, F!$P$20:$AB$20,1)),)</f>
        <v>0</v>
      </c>
      <c r="AL244" s="1031"/>
      <c r="AM244" s="10"/>
      <c r="AN244" s="10"/>
      <c r="AO244" s="10"/>
    </row>
    <row r="245" spans="1:41" ht="15.75" thickBot="1" x14ac:dyDescent="0.3">
      <c r="A245" s="1023"/>
      <c r="B245" s="250"/>
      <c r="C245" s="263"/>
      <c r="D245" s="215"/>
      <c r="E245" s="352">
        <f>ROUND(IFERROR(SUMPRODUCT(AJ237:AJ244,E237:E244)/AJ245,0),3)</f>
        <v>1.093</v>
      </c>
      <c r="F245" s="353"/>
      <c r="G245" s="354"/>
      <c r="H245" s="355"/>
      <c r="I245" s="355"/>
      <c r="J245" s="356"/>
      <c r="K245" s="354"/>
      <c r="L245" s="355"/>
      <c r="M245" s="355"/>
      <c r="N245" s="356"/>
      <c r="O245" s="354"/>
      <c r="P245" s="355"/>
      <c r="Q245" s="355"/>
      <c r="R245" s="356"/>
      <c r="S245" s="354"/>
      <c r="T245" s="355"/>
      <c r="U245" s="355"/>
      <c r="V245" s="356"/>
      <c r="W245" s="354"/>
      <c r="X245" s="355"/>
      <c r="Y245" s="355"/>
      <c r="Z245" s="356"/>
      <c r="AA245" s="354"/>
      <c r="AB245" s="355"/>
      <c r="AC245" s="355"/>
      <c r="AD245" s="356"/>
      <c r="AE245" s="357">
        <f>SUM(AE237:AE244)</f>
        <v>6987.5</v>
      </c>
      <c r="AF245" s="358">
        <f t="shared" si="287"/>
        <v>75.951086956521735</v>
      </c>
      <c r="AG245" s="391">
        <f>IFERROR(  SUMPRODUCT(AG237:AG244,AJ237:AJ244)/AJ245,0)</f>
        <v>0.54569693682178388</v>
      </c>
      <c r="AH245" s="359"/>
      <c r="AI245" s="360">
        <f>SUM(AI237:AI244)</f>
        <v>6267.0599999999995</v>
      </c>
      <c r="AJ245" s="360">
        <f>SUM(AJ237:AJ244)</f>
        <v>92</v>
      </c>
      <c r="AK245" s="361">
        <f>IF(SUM(AK237:AK244)=0,TIME(,0,),TIME(,SUM(AK237:AK244)+F!$V$37,))</f>
        <v>5.7638888888888885E-2</v>
      </c>
      <c r="AL245" s="1032"/>
      <c r="AM245" s="10"/>
      <c r="AN245" s="10"/>
      <c r="AO245" s="10"/>
    </row>
    <row r="246" spans="1:41" ht="15" customHeight="1" x14ac:dyDescent="0.25">
      <c r="A246" s="232">
        <f>A247</f>
        <v>43811</v>
      </c>
      <c r="B246" s="251" t="str">
        <f t="shared" ref="B246:F253" si="304">IF(B190="","",B190)</f>
        <v>Тяжелая</v>
      </c>
      <c r="C246" s="264" t="str">
        <f t="shared" si="304"/>
        <v>ЖМ</v>
      </c>
      <c r="D246" s="233" t="str">
        <f t="shared" si="304"/>
        <v>Жим лежа</v>
      </c>
      <c r="E246" s="280">
        <f t="shared" si="304"/>
        <v>1</v>
      </c>
      <c r="F246" s="362" t="str">
        <f t="shared" si="304"/>
        <v/>
      </c>
      <c r="G246" s="363">
        <f t="shared" ref="G246:G253" si="305">IF(J246&lt;&gt;0, IFERROR(IF( $F246=2,  MROUND($AH246*J246,1),    IF( OR($F246="",$F246=1),   MROUND($AH246*J246,2.5),  MROUND($AH246*J246, 0.1))), "" ), "")</f>
        <v>77.5</v>
      </c>
      <c r="H246" s="364">
        <v>6</v>
      </c>
      <c r="I246" s="364">
        <v>1</v>
      </c>
      <c r="J246" s="365">
        <v>0.55000000000000004</v>
      </c>
      <c r="K246" s="363">
        <f t="shared" ref="K246:K253" si="306">IF(N246&lt;&gt;0, IFERROR(IF( $F246=2,  MROUND($AH246*N246,1),    IF( OR($F246="",$F246=1),   MROUND($AH246*N246,2.5),  MROUND($AH246*N246, 0.1))), "" ), "")</f>
        <v>92.5</v>
      </c>
      <c r="L246" s="364">
        <v>5</v>
      </c>
      <c r="M246" s="364">
        <v>5</v>
      </c>
      <c r="N246" s="365">
        <v>0.65</v>
      </c>
      <c r="O246" s="363" t="str">
        <f t="shared" ref="O246:O253" si="307">IF(R246&lt;&gt;0, IFERROR(IF( $F246=2,  MROUND($AH246*R246,1),    IF( OR($F246="",$F246=1),   MROUND($AH246*R246,2.5),  MROUND($AH246*R246, 0.1))), "" ), "")</f>
        <v/>
      </c>
      <c r="P246" s="364"/>
      <c r="Q246" s="364"/>
      <c r="R246" s="365"/>
      <c r="S246" s="363" t="str">
        <f t="shared" ref="S246:S253" si="308">IF(V246&lt;&gt;0, IFERROR(IF( $F246=2,  MROUND($AH246*V246,1),    IF( OR($F246="",$F246=1),   MROUND($AH246*V246,2.5),  MROUND($AH246*V246, 0.1))), "" ), "")</f>
        <v/>
      </c>
      <c r="T246" s="364"/>
      <c r="U246" s="364"/>
      <c r="V246" s="365"/>
      <c r="W246" s="363" t="str">
        <f t="shared" ref="W246:W253" si="309">IF(Z246&lt;&gt;0, IFERROR(IF( $F246=2,  MROUND($AH246*Z246,1),    IF( OR($F246="",$F246=1),   MROUND($AH246*Z246,2.5),  MROUND($AH246*Z246, 0.1))), "" ), "")</f>
        <v/>
      </c>
      <c r="X246" s="364"/>
      <c r="Y246" s="364"/>
      <c r="Z246" s="365"/>
      <c r="AA246" s="363" t="str">
        <f t="shared" ref="AA246:AA253" si="310">IF(AD246&lt;&gt;0, IFERROR(IF( $F246=2,  MROUND($AH246*AD246,1),    IF( OR($F246="",$F246=1),   MROUND($AH246*AD246,2.5),  MROUND($AH246*AD246, 0.1))), "" ), "")</f>
        <v/>
      </c>
      <c r="AB246" s="364"/>
      <c r="AC246" s="364"/>
      <c r="AD246" s="365"/>
      <c r="AE246" s="366">
        <f t="shared" ref="AE246:AE253" si="311">(IF(ISNUMBER(G246),G246,0)*H246*I246+IF(ISNUMBER(K246),K246,1)*L246*M246+IF(ISNUMBER(O246),O246,1)*P246*Q246+IF(ISNUMBER(S246),S246,1)*T246*U246+IF(ISNUMBER(W246),W246,1)*X246*Y246+IF(ISNUMBER(AA246),AA246,1)*AB246*AC246)*IF(ISNUMBER(F246),F246,1)</f>
        <v>2777.5</v>
      </c>
      <c r="AF246" s="367">
        <f t="shared" si="287"/>
        <v>89.596774193548384</v>
      </c>
      <c r="AG246" s="368">
        <f t="shared" ref="AG246:AG253" si="312">IFERROR((AF246/(AH246*IF(ISNUMBER(F246),F246,1))),0)</f>
        <v>0.62733582754040784</v>
      </c>
      <c r="AH246" s="216">
        <f t="shared" ref="AH246:AH253" si="313">IF(ISNUMBER(AH190), AH190+(AH190*$AH$226),"")</f>
        <v>142.82107008749998</v>
      </c>
      <c r="AI246" s="369">
        <f xml:space="preserve"> ( IF(ISNUMBER(G246), VLOOKUP(G246/$AH246,F!$A1:$B101,2,1)*G246*$H246*$I246,0)+IF(ISNUMBER(K246), VLOOKUP(K246/$AH246,F!$A1:$B101,2,1)*K246*$L246*$M246,0)+IF(ISNUMBER(O246), VLOOKUP(O246/$AH246,F!$A1:$B101,2,1)*O246*$P246*$Q246,0)+IF(ISNUMBER(S246), VLOOKUP(S246/$AH246,F!$A1:$B101,2,1)*S246*$T246*$U246,0)+IF(ISNUMBER(W246), VLOOKUP(W246/$AH246,F!$A1:$B101,2,1)*W246*$X246*$Y246,0)+IF(ISNUMBER(AA246), VLOOKUP(AA246/$AH246,F!$A1:$B101,2,1)*AA246*$AB246*$AC246,0))*IF(ISNUMBER(F246),F246,1)*IF(ISNUMBER(E246),E246,1)</f>
        <v>2064.15</v>
      </c>
      <c r="AJ246" s="370">
        <f t="shared" ref="AJ246:AJ248" si="314">H246*I246+L246*M246+P246*Q246+T246*U246+X246*Y246+AB246*AC246</f>
        <v>31</v>
      </c>
      <c r="AK246" s="371">
        <f>IFERROR(I246*INDEX(F!$P$21:$AB$33, MATCH(G246/$AH246, F!$O$21:$O$33,1), MATCH(E246, F!$P$20:$AB$20,1)), 0 ) +IFERROR( M246*INDEX(F!$P$21:$AB$33, MATCH(K246/$AH246, F!$O$21:$O$33,1), MATCH(E246, F!$P$20:$AB$20,1)),0) +  IFERROR( Q246*INDEX(F!$P$21:$AB$33, MATCH(O246/$AH246, F!$O$21:$O$33,1), MATCH(E246, F!$P$20:$AB$20,1)), 0) + IFERROR( U246*INDEX(F!$P$21:$AB$33, MATCH(S246/$AH246, F!$O$21:$O$33,1), MATCH(E246, F!$P$20:$AB$20,1)),0)  + IFERROR(Y246*INDEX(F!$P$21:$AB$33, MATCH(W246/$AH246, F!$O$21:$O$33,1), MATCH(E246, F!$P$20:$AB$20,1)),0)  + IFERROR( AC246*INDEX(F!$P$21:$AB$33, MATCH(AA246/$AH246, F!$O$21:$O$33,1), MATCH(E246, F!$P$20:$AB$20,1)),)</f>
        <v>17</v>
      </c>
      <c r="AL246" s="1033"/>
      <c r="AM246" s="10"/>
      <c r="AN246" s="10"/>
      <c r="AO246" s="10"/>
    </row>
    <row r="247" spans="1:41" ht="15.75" customHeight="1" x14ac:dyDescent="0.25">
      <c r="A247" s="1021">
        <f>A191+A170</f>
        <v>43811</v>
      </c>
      <c r="B247" s="249" t="str">
        <f t="shared" si="304"/>
        <v>Легкая</v>
      </c>
      <c r="C247" s="262" t="str">
        <f t="shared" si="304"/>
        <v>ЖМ</v>
      </c>
      <c r="D247" s="230" t="str">
        <f t="shared" si="304"/>
        <v>Жим гантелей</v>
      </c>
      <c r="E247" s="291">
        <f t="shared" si="304"/>
        <v>0.8</v>
      </c>
      <c r="F247" s="342">
        <f t="shared" si="304"/>
        <v>2</v>
      </c>
      <c r="G247" s="343">
        <f t="shared" si="305"/>
        <v>18</v>
      </c>
      <c r="H247" s="344">
        <v>5</v>
      </c>
      <c r="I247" s="344">
        <v>4</v>
      </c>
      <c r="J247" s="345">
        <v>0.4</v>
      </c>
      <c r="K247" s="343" t="str">
        <f t="shared" si="306"/>
        <v/>
      </c>
      <c r="L247" s="344"/>
      <c r="M247" s="344"/>
      <c r="N247" s="345"/>
      <c r="O247" s="343" t="str">
        <f t="shared" si="307"/>
        <v/>
      </c>
      <c r="P247" s="344"/>
      <c r="Q247" s="344"/>
      <c r="R247" s="345"/>
      <c r="S247" s="343" t="str">
        <f t="shared" si="308"/>
        <v/>
      </c>
      <c r="T247" s="344"/>
      <c r="U247" s="344"/>
      <c r="V247" s="345"/>
      <c r="W247" s="343" t="str">
        <f t="shared" si="309"/>
        <v/>
      </c>
      <c r="X247" s="344"/>
      <c r="Y247" s="344"/>
      <c r="Z247" s="345"/>
      <c r="AA247" s="343" t="str">
        <f t="shared" si="310"/>
        <v/>
      </c>
      <c r="AB247" s="344"/>
      <c r="AC247" s="344"/>
      <c r="AD247" s="345"/>
      <c r="AE247" s="346">
        <f t="shared" si="311"/>
        <v>720</v>
      </c>
      <c r="AF247" s="347">
        <f t="shared" si="287"/>
        <v>36</v>
      </c>
      <c r="AG247" s="348">
        <f t="shared" si="312"/>
        <v>0.39384945068355937</v>
      </c>
      <c r="AH247" s="217">
        <f t="shared" si="313"/>
        <v>45.702742427999993</v>
      </c>
      <c r="AI247" s="349">
        <f xml:space="preserve"> ( IF(ISNUMBER(G247), VLOOKUP(G247/$AH247,F!$A1:$B101,2,1)*G247*$H247*$I247,0)+IF(ISNUMBER(K247), VLOOKUP(K247/$AH247,F!$A1:$B101,2,1)*K247*$L247*$M247,0)+IF(ISNUMBER(O247), VLOOKUP(O247/$AH247,F!$A1:$B101,2,1)*O247*$P247*$Q247,0)+IF(ISNUMBER(S247), VLOOKUP(S247/$AH247,F!$A1:$B101,2,1)*S247*$T247*$U247,0)+IF(ISNUMBER(W247), VLOOKUP(W247/$AH247,F!$A1:$B101,2,1)*W247*$X247*$Y247,0)+IF(ISNUMBER(AA247), VLOOKUP(AA247/$AH247,F!$A1:$B101,2,1)*AA247*$AB247*$AC247,0))*IF(ISNUMBER(F247),F247,1)*IF(ISNUMBER(E247),E247,1)</f>
        <v>172.79999999999998</v>
      </c>
      <c r="AJ247" s="350">
        <f t="shared" si="314"/>
        <v>20</v>
      </c>
      <c r="AK247" s="351">
        <f>IFERROR(I247*INDEX(F!$P$21:$AB$33, MATCH(G247/$AH247, F!$O$21:$O$33,1), MATCH(E247, F!$P$20:$AB$20,1)), 0 ) +IFERROR( M247*INDEX(F!$P$21:$AB$33, MATCH(K247/$AH247, F!$O$21:$O$33,1), MATCH(E247, F!$P$20:$AB$20,1)),0) +  IFERROR( Q247*INDEX(F!$P$21:$AB$33, MATCH(O247/$AH247, F!$O$21:$O$33,1), MATCH(E247, F!$P$20:$AB$20,1)), 0) + IFERROR( U247*INDEX(F!$P$21:$AB$33, MATCH(S247/$AH247, F!$O$21:$O$33,1), MATCH(E247, F!$P$20:$AB$20,1)),0)  + IFERROR(Y247*INDEX(F!$P$21:$AB$33, MATCH(W247/$AH247, F!$O$21:$O$33,1), MATCH(E247, F!$P$20:$AB$20,1)),0)  + IFERROR( AC247*INDEX(F!$P$21:$AB$33, MATCH(AA247/$AH247, F!$O$21:$O$33,1), MATCH(E247, F!$P$20:$AB$20,1)),)</f>
        <v>7.2</v>
      </c>
      <c r="AL247" s="1031"/>
      <c r="AM247" s="10"/>
      <c r="AN247" s="10"/>
      <c r="AO247" s="10"/>
    </row>
    <row r="248" spans="1:41" x14ac:dyDescent="0.25">
      <c r="A248" s="1022"/>
      <c r="B248" s="252" t="s">
        <v>815</v>
      </c>
      <c r="C248" s="265" t="str">
        <f t="shared" si="304"/>
        <v>ОФП</v>
      </c>
      <c r="D248" s="234" t="str">
        <f t="shared" si="304"/>
        <v>Французский жим</v>
      </c>
      <c r="E248" s="291">
        <f t="shared" si="304"/>
        <v>0.4</v>
      </c>
      <c r="F248" s="372" t="str">
        <f t="shared" si="304"/>
        <v/>
      </c>
      <c r="G248" s="373">
        <f t="shared" si="305"/>
        <v>32.5</v>
      </c>
      <c r="H248" s="374">
        <v>6</v>
      </c>
      <c r="I248" s="374">
        <v>3</v>
      </c>
      <c r="J248" s="375">
        <v>0.48</v>
      </c>
      <c r="K248" s="373" t="str">
        <f t="shared" si="306"/>
        <v/>
      </c>
      <c r="L248" s="374"/>
      <c r="M248" s="374"/>
      <c r="N248" s="375"/>
      <c r="O248" s="373" t="str">
        <f t="shared" si="307"/>
        <v/>
      </c>
      <c r="P248" s="374"/>
      <c r="Q248" s="374"/>
      <c r="R248" s="375"/>
      <c r="S248" s="373" t="str">
        <f t="shared" si="308"/>
        <v/>
      </c>
      <c r="T248" s="374"/>
      <c r="U248" s="374"/>
      <c r="V248" s="375"/>
      <c r="W248" s="373" t="str">
        <f t="shared" si="309"/>
        <v/>
      </c>
      <c r="X248" s="374"/>
      <c r="Y248" s="374"/>
      <c r="Z248" s="375"/>
      <c r="AA248" s="373" t="str">
        <f t="shared" si="310"/>
        <v/>
      </c>
      <c r="AB248" s="374"/>
      <c r="AC248" s="374"/>
      <c r="AD248" s="375"/>
      <c r="AE248" s="376">
        <f t="shared" si="311"/>
        <v>585</v>
      </c>
      <c r="AF248" s="377">
        <f t="shared" si="287"/>
        <v>32.5</v>
      </c>
      <c r="AG248" s="378">
        <f t="shared" si="312"/>
        <v>0.48727507579217416</v>
      </c>
      <c r="AH248" s="217">
        <f t="shared" si="313"/>
        <v>66.697439730862513</v>
      </c>
      <c r="AI248" s="379">
        <f xml:space="preserve"> ( IF(ISNUMBER(G248), VLOOKUP(G248/$AH248,F!$A1:$B101,2,1)*G248*$H248*$I248,0)+IF(ISNUMBER(K248), VLOOKUP(K248/$AH248,F!$A1:$B101,2,1)*K248*$L248*$M248,0)+IF(ISNUMBER(O248), VLOOKUP(O248/$AH248,F!$A1:$B101,2,1)*O248*$P248*$Q248,0)+IF(ISNUMBER(S248), VLOOKUP(S248/$AH248,F!$A1:$B101,2,1)*S248*$T248*$U248,0)+IF(ISNUMBER(W248), VLOOKUP(W248/$AH248,F!$A1:$B101,2,1)*W248*$X248*$Y248,0)+IF(ISNUMBER(AA248), VLOOKUP(AA248/$AH248,F!$A1:$B101,2,1)*AA248*$AB248*$AC248,0))*IF(ISNUMBER(F248),F248,1)*IF(ISNUMBER(E248),E248,1)</f>
        <v>109.98</v>
      </c>
      <c r="AJ248" s="380">
        <f t="shared" si="314"/>
        <v>18</v>
      </c>
      <c r="AK248" s="381">
        <f>IFERROR(I248*INDEX(F!$P$21:$AB$33, MATCH(G248/$AH248, F!$O$21:$O$33,1), MATCH(E248, F!$P$20:$AB$20,1)), 0 ) +IFERROR( M248*INDEX(F!$P$21:$AB$33, MATCH(K248/$AH248, F!$O$21:$O$33,1), MATCH(E248, F!$P$20:$AB$20,1)),0) +  IFERROR( Q248*INDEX(F!$P$21:$AB$33, MATCH(O248/$AH248, F!$O$21:$O$33,1), MATCH(E248, F!$P$20:$AB$20,1)), 0) + IFERROR( U248*INDEX(F!$P$21:$AB$33, MATCH(S248/$AH248, F!$O$21:$O$33,1), MATCH(E248, F!$P$20:$AB$20,1)),0)  + IFERROR(Y248*INDEX(F!$P$21:$AB$33, MATCH(W248/$AH248, F!$O$21:$O$33,1), MATCH(E248, F!$P$20:$AB$20,1)),0)  + IFERROR( AC248*INDEX(F!$P$21:$AB$33, MATCH(AA248/$AH248, F!$O$21:$O$33,1), MATCH(E248, F!$P$20:$AB$20,1)),)</f>
        <v>4.5</v>
      </c>
      <c r="AL248" s="1031"/>
      <c r="AM248" s="10"/>
      <c r="AN248" s="10"/>
      <c r="AO248" s="10"/>
    </row>
    <row r="249" spans="1:41" x14ac:dyDescent="0.25">
      <c r="A249" s="1022"/>
      <c r="B249" s="249" t="str">
        <f t="shared" si="304"/>
        <v>Легкая</v>
      </c>
      <c r="C249" s="262" t="str">
        <f t="shared" si="304"/>
        <v>ОФП</v>
      </c>
      <c r="D249" s="230" t="str">
        <f t="shared" si="304"/>
        <v>Молотковые сгибания</v>
      </c>
      <c r="E249" s="291">
        <f t="shared" si="304"/>
        <v>0.4</v>
      </c>
      <c r="F249" s="342">
        <f t="shared" si="304"/>
        <v>2</v>
      </c>
      <c r="G249" s="343">
        <f t="shared" si="305"/>
        <v>12</v>
      </c>
      <c r="H249" s="344">
        <v>6</v>
      </c>
      <c r="I249" s="344">
        <v>3</v>
      </c>
      <c r="J249" s="345">
        <v>0.45</v>
      </c>
      <c r="K249" s="343" t="str">
        <f t="shared" si="306"/>
        <v/>
      </c>
      <c r="L249" s="344"/>
      <c r="M249" s="344"/>
      <c r="N249" s="345"/>
      <c r="O249" s="343" t="str">
        <f t="shared" si="307"/>
        <v/>
      </c>
      <c r="P249" s="344"/>
      <c r="Q249" s="344"/>
      <c r="R249" s="345"/>
      <c r="S249" s="343" t="str">
        <f t="shared" si="308"/>
        <v/>
      </c>
      <c r="T249" s="344"/>
      <c r="U249" s="344"/>
      <c r="V249" s="345"/>
      <c r="W249" s="343" t="str">
        <f t="shared" si="309"/>
        <v/>
      </c>
      <c r="X249" s="344"/>
      <c r="Y249" s="344"/>
      <c r="Z249" s="345"/>
      <c r="AA249" s="343" t="str">
        <f t="shared" si="310"/>
        <v/>
      </c>
      <c r="AB249" s="344"/>
      <c r="AC249" s="344"/>
      <c r="AD249" s="345"/>
      <c r="AE249" s="346">
        <f t="shared" si="311"/>
        <v>432</v>
      </c>
      <c r="AF249" s="347">
        <f t="shared" si="287"/>
        <v>24</v>
      </c>
      <c r="AG249" s="348">
        <f t="shared" si="312"/>
        <v>0.4667845341434777</v>
      </c>
      <c r="AH249" s="217">
        <f t="shared" si="313"/>
        <v>25.707792615750002</v>
      </c>
      <c r="AI249" s="349">
        <f xml:space="preserve"> ( IF(ISNUMBER(G249), VLOOKUP(G249/$AH249,F!$A1:$B101,2,1)*G249*$H249*$I249,0)+IF(ISNUMBER(K249), VLOOKUP(K249/$AH249,F!$A1:$B101,2,1)*K249*$L249*$M249,0)+IF(ISNUMBER(O249), VLOOKUP(O249/$AH249,F!$A1:$B101,2,1)*O249*$P249*$Q249,0)+IF(ISNUMBER(S249), VLOOKUP(S249/$AH249,F!$A1:$B101,2,1)*S249*$T249*$U249,0)+IF(ISNUMBER(W249), VLOOKUP(W249/$AH249,F!$A1:$B101,2,1)*W249*$X249*$Y249,0)+IF(ISNUMBER(AA249), VLOOKUP(AA249/$AH249,F!$A1:$B101,2,1)*AA249*$AB249*$AC249,0))*IF(ISNUMBER(F249),F249,1)*IF(ISNUMBER(E249),E249,1)</f>
        <v>76.031999999999996</v>
      </c>
      <c r="AJ249" s="350">
        <f>H249*I249+L249*M249+P249*Q249+T249*U249+X249*Y249+AB249*AC249</f>
        <v>18</v>
      </c>
      <c r="AK249" s="351">
        <f>IFERROR(I249*INDEX(F!$P$21:$AB$33, MATCH(G249/$AH249, F!$O$21:$O$33,1), MATCH(E249, F!$P$20:$AB$20,1)), 0 ) +IFERROR( M249*INDEX(F!$P$21:$AB$33, MATCH(K249/$AH249, F!$O$21:$O$33,1), MATCH(E249, F!$P$20:$AB$20,1)),0) +  IFERROR( Q249*INDEX(F!$P$21:$AB$33, MATCH(O249/$AH249, F!$O$21:$O$33,1), MATCH(E249, F!$P$20:$AB$20,1)), 0) + IFERROR( U249*INDEX(F!$P$21:$AB$33, MATCH(S249/$AH249, F!$O$21:$O$33,1), MATCH(E249, F!$P$20:$AB$20,1)),0)  + IFERROR(Y249*INDEX(F!$P$21:$AB$33, MATCH(W249/$AH249, F!$O$21:$O$33,1), MATCH(E249, F!$P$20:$AB$20,1)),0)  + IFERROR( AC249*INDEX(F!$P$21:$AB$33, MATCH(AA249/$AH249, F!$O$21:$O$33,1), MATCH(E249, F!$P$20:$AB$20,1)),)</f>
        <v>4.5</v>
      </c>
      <c r="AL249" s="1031"/>
      <c r="AM249" s="10"/>
      <c r="AN249" s="10"/>
      <c r="AO249" s="10"/>
    </row>
    <row r="250" spans="1:41" x14ac:dyDescent="0.25">
      <c r="A250" s="1022"/>
      <c r="B250" s="252" t="s">
        <v>815</v>
      </c>
      <c r="C250" s="265" t="str">
        <f t="shared" si="304"/>
        <v>ОФП</v>
      </c>
      <c r="D250" s="234" t="str">
        <f t="shared" si="304"/>
        <v>Разгибания с гантелью из-за головы</v>
      </c>
      <c r="E250" s="291">
        <f t="shared" si="304"/>
        <v>0.4</v>
      </c>
      <c r="F250" s="372">
        <f t="shared" si="304"/>
        <v>2</v>
      </c>
      <c r="G250" s="373">
        <f t="shared" si="305"/>
        <v>8</v>
      </c>
      <c r="H250" s="374">
        <v>6</v>
      </c>
      <c r="I250" s="374">
        <v>3</v>
      </c>
      <c r="J250" s="375">
        <v>0.45</v>
      </c>
      <c r="K250" s="373" t="str">
        <f t="shared" si="306"/>
        <v/>
      </c>
      <c r="L250" s="374"/>
      <c r="M250" s="374"/>
      <c r="N250" s="375"/>
      <c r="O250" s="373" t="str">
        <f t="shared" si="307"/>
        <v/>
      </c>
      <c r="P250" s="374"/>
      <c r="Q250" s="374"/>
      <c r="R250" s="375"/>
      <c r="S250" s="373" t="str">
        <f t="shared" si="308"/>
        <v/>
      </c>
      <c r="T250" s="374"/>
      <c r="U250" s="374"/>
      <c r="V250" s="375"/>
      <c r="W250" s="373" t="str">
        <f t="shared" si="309"/>
        <v/>
      </c>
      <c r="X250" s="374"/>
      <c r="Y250" s="374"/>
      <c r="Z250" s="375"/>
      <c r="AA250" s="373" t="str">
        <f t="shared" si="310"/>
        <v/>
      </c>
      <c r="AB250" s="374"/>
      <c r="AC250" s="374"/>
      <c r="AD250" s="375"/>
      <c r="AE250" s="376">
        <f t="shared" si="311"/>
        <v>288</v>
      </c>
      <c r="AF250" s="377">
        <f t="shared" si="287"/>
        <v>16</v>
      </c>
      <c r="AG250" s="378">
        <f t="shared" si="312"/>
        <v>0.43087803151705634</v>
      </c>
      <c r="AH250" s="217">
        <f t="shared" si="313"/>
        <v>18.566739111375</v>
      </c>
      <c r="AI250" s="379">
        <f xml:space="preserve"> ( IF(ISNUMBER(G250), VLOOKUP(G250/$AH250,F!$A1:$B101,2,1)*G250*$H250*$I250,0)+IF(ISNUMBER(K250), VLOOKUP(K250/$AH250,F!$A1:$B101,2,1)*K250*$L250*$M250,0)+IF(ISNUMBER(O250), VLOOKUP(O250/$AH250,F!$A1:$B101,2,1)*O250*$P250*$Q250,0)+IF(ISNUMBER(S250), VLOOKUP(S250/$AH250,F!$A1:$B101,2,1)*S250*$T250*$U250,0)+IF(ISNUMBER(W250), VLOOKUP(W250/$AH250,F!$A1:$B101,2,1)*W250*$X250*$Y250,0)+IF(ISNUMBER(AA250), VLOOKUP(AA250/$AH250,F!$A1:$B101,2,1)*AA250*$AB250*$AC250,0))*IF(ISNUMBER(F250),F250,1)*IF(ISNUMBER(E250),E250,1)</f>
        <v>43.77600000000001</v>
      </c>
      <c r="AJ250" s="380">
        <f t="shared" ref="AJ250:AJ253" si="315">H250*I250+L250*M250+P250*Q250+T250*U250+X250*Y250+AB250*AC250</f>
        <v>18</v>
      </c>
      <c r="AK250" s="381">
        <f>IFERROR(I250*INDEX(F!$P$21:$AB$33, MATCH(G250/$AH250, F!$O$21:$O$33,1), MATCH(E250, F!$P$20:$AB$20,1)), 0 ) +IFERROR( M250*INDEX(F!$P$21:$AB$33, MATCH(K250/$AH250, F!$O$21:$O$33,1), MATCH(E250, F!$P$20:$AB$20,1)),0) +  IFERROR( Q250*INDEX(F!$P$21:$AB$33, MATCH(O250/$AH250, F!$O$21:$O$33,1), MATCH(E250, F!$P$20:$AB$20,1)), 0) + IFERROR( U250*INDEX(F!$P$21:$AB$33, MATCH(S250/$AH250, F!$O$21:$O$33,1), MATCH(E250, F!$P$20:$AB$20,1)),0)  + IFERROR(Y250*INDEX(F!$P$21:$AB$33, MATCH(W250/$AH250, F!$O$21:$O$33,1), MATCH(E250, F!$P$20:$AB$20,1)),0)  + IFERROR( AC250*INDEX(F!$P$21:$AB$33, MATCH(AA250/$AH250, F!$O$21:$O$33,1), MATCH(E250, F!$P$20:$AB$20,1)),)</f>
        <v>4.5</v>
      </c>
      <c r="AL250" s="1031"/>
      <c r="AM250" s="10"/>
      <c r="AN250" s="10"/>
      <c r="AO250" s="10"/>
    </row>
    <row r="251" spans="1:41" hidden="1" x14ac:dyDescent="0.25">
      <c r="A251" s="1022"/>
      <c r="B251" s="249" t="str">
        <f t="shared" si="304"/>
        <v/>
      </c>
      <c r="C251" s="262" t="str">
        <f t="shared" si="304"/>
        <v/>
      </c>
      <c r="D251" s="230" t="str">
        <f t="shared" si="304"/>
        <v/>
      </c>
      <c r="E251" s="291" t="str">
        <f t="shared" si="304"/>
        <v/>
      </c>
      <c r="F251" s="342" t="str">
        <f t="shared" si="304"/>
        <v/>
      </c>
      <c r="G251" s="343" t="str">
        <f t="shared" si="305"/>
        <v/>
      </c>
      <c r="H251" s="344"/>
      <c r="I251" s="344"/>
      <c r="J251" s="345"/>
      <c r="K251" s="343" t="str">
        <f t="shared" si="306"/>
        <v/>
      </c>
      <c r="L251" s="344"/>
      <c r="M251" s="344"/>
      <c r="N251" s="345"/>
      <c r="O251" s="343" t="str">
        <f t="shared" si="307"/>
        <v/>
      </c>
      <c r="P251" s="344"/>
      <c r="Q251" s="344"/>
      <c r="R251" s="345"/>
      <c r="S251" s="343" t="str">
        <f t="shared" si="308"/>
        <v/>
      </c>
      <c r="T251" s="344"/>
      <c r="U251" s="344"/>
      <c r="V251" s="345"/>
      <c r="W251" s="343" t="str">
        <f t="shared" si="309"/>
        <v/>
      </c>
      <c r="X251" s="344"/>
      <c r="Y251" s="344"/>
      <c r="Z251" s="345"/>
      <c r="AA251" s="343" t="str">
        <f t="shared" si="310"/>
        <v/>
      </c>
      <c r="AB251" s="344"/>
      <c r="AC251" s="344"/>
      <c r="AD251" s="345"/>
      <c r="AE251" s="346">
        <f t="shared" si="311"/>
        <v>0</v>
      </c>
      <c r="AF251" s="347">
        <f t="shared" si="287"/>
        <v>0</v>
      </c>
      <c r="AG251" s="348">
        <f t="shared" si="312"/>
        <v>0</v>
      </c>
      <c r="AH251" s="217" t="str">
        <f t="shared" si="313"/>
        <v/>
      </c>
      <c r="AI251" s="349">
        <f xml:space="preserve"> ( IF(ISNUMBER(G251), VLOOKUP(G251/$AH251,F!$A1:$B101,2,1)*G251*$H251*$I251,0)+IF(ISNUMBER(K251), VLOOKUP(K251/$AH251,F!$A1:$B101,2,1)*K251*$L251*$M251,0)+IF(ISNUMBER(O251), VLOOKUP(O251/$AH251,F!$A1:$B101,2,1)*O251*$P251*$Q251,0)+IF(ISNUMBER(S251), VLOOKUP(S251/$AH251,F!$A1:$B101,2,1)*S251*$T251*$U251,0)+IF(ISNUMBER(W251), VLOOKUP(W251/$AH251,F!$A1:$B101,2,1)*W251*$X251*$Y251,0)+IF(ISNUMBER(AA251), VLOOKUP(AA251/$AH251,F!$A1:$B101,2,1)*AA251*$AB251*$AC251,0))*IF(ISNUMBER(F251),F251,1)*IF(ISNUMBER(E251),E251,1)</f>
        <v>0</v>
      </c>
      <c r="AJ251" s="350">
        <f t="shared" si="315"/>
        <v>0</v>
      </c>
      <c r="AK251" s="351">
        <f>IFERROR(I251*INDEX(F!$P$21:$AB$33, MATCH(G251/$AH251, F!$O$21:$O$33,1), MATCH(E251, F!$P$20:$AB$20,1)), 0 ) +IFERROR( M251*INDEX(F!$P$21:$AB$33, MATCH(K251/$AH251, F!$O$21:$O$33,1), MATCH(E251, F!$P$20:$AB$20,1)),0) +  IFERROR( Q251*INDEX(F!$P$21:$AB$33, MATCH(O251/$AH251, F!$O$21:$O$33,1), MATCH(E251, F!$P$20:$AB$20,1)), 0) + IFERROR( U251*INDEX(F!$P$21:$AB$33, MATCH(S251/$AH251, F!$O$21:$O$33,1), MATCH(E251, F!$P$20:$AB$20,1)),0)  + IFERROR(Y251*INDEX(F!$P$21:$AB$33, MATCH(W251/$AH251, F!$O$21:$O$33,1), MATCH(E251, F!$P$20:$AB$20,1)),0)  + IFERROR( AC251*INDEX(F!$P$21:$AB$33, MATCH(AA251/$AH251, F!$O$21:$O$33,1), MATCH(E251, F!$P$20:$AB$20,1)),)</f>
        <v>0</v>
      </c>
      <c r="AL251" s="1031"/>
      <c r="AM251" s="10"/>
      <c r="AN251" s="10"/>
      <c r="AO251" s="10"/>
    </row>
    <row r="252" spans="1:41" hidden="1" x14ac:dyDescent="0.25">
      <c r="A252" s="1022"/>
      <c r="B252" s="252" t="str">
        <f t="shared" si="304"/>
        <v/>
      </c>
      <c r="C252" s="265" t="str">
        <f t="shared" si="304"/>
        <v/>
      </c>
      <c r="D252" s="234" t="str">
        <f t="shared" si="304"/>
        <v/>
      </c>
      <c r="E252" s="291" t="str">
        <f t="shared" si="304"/>
        <v/>
      </c>
      <c r="F252" s="382" t="str">
        <f t="shared" si="304"/>
        <v/>
      </c>
      <c r="G252" s="373" t="str">
        <f t="shared" si="305"/>
        <v/>
      </c>
      <c r="H252" s="374"/>
      <c r="I252" s="374"/>
      <c r="J252" s="375"/>
      <c r="K252" s="373" t="str">
        <f t="shared" si="306"/>
        <v/>
      </c>
      <c r="L252" s="374"/>
      <c r="M252" s="374"/>
      <c r="N252" s="375"/>
      <c r="O252" s="373" t="str">
        <f t="shared" si="307"/>
        <v/>
      </c>
      <c r="P252" s="374"/>
      <c r="Q252" s="374"/>
      <c r="R252" s="375"/>
      <c r="S252" s="373" t="str">
        <f t="shared" si="308"/>
        <v/>
      </c>
      <c r="T252" s="374"/>
      <c r="U252" s="374"/>
      <c r="V252" s="375"/>
      <c r="W252" s="373" t="str">
        <f t="shared" si="309"/>
        <v/>
      </c>
      <c r="X252" s="374"/>
      <c r="Y252" s="374"/>
      <c r="Z252" s="375"/>
      <c r="AA252" s="373" t="str">
        <f t="shared" si="310"/>
        <v/>
      </c>
      <c r="AB252" s="374"/>
      <c r="AC252" s="374"/>
      <c r="AD252" s="375"/>
      <c r="AE252" s="376">
        <f t="shared" si="311"/>
        <v>0</v>
      </c>
      <c r="AF252" s="377">
        <f t="shared" si="287"/>
        <v>0</v>
      </c>
      <c r="AG252" s="378">
        <f t="shared" si="312"/>
        <v>0</v>
      </c>
      <c r="AH252" s="217" t="str">
        <f t="shared" si="313"/>
        <v/>
      </c>
      <c r="AI252" s="379">
        <f xml:space="preserve"> ( IF(ISNUMBER(G252), VLOOKUP(G252/$AH252,F!$A1:$B101,2,1)*G252*$H252*$I252,0)+IF(ISNUMBER(K252), VLOOKUP(K252/$AH252,F!$A1:$B101,2,1)*K252*$L252*$M252,0)+IF(ISNUMBER(O252), VLOOKUP(O252/$AH252,F!$A1:$B101,2,1)*O252*$P252*$Q252,0)+IF(ISNUMBER(S252), VLOOKUP(S252/$AH252,F!$A1:$B101,2,1)*S252*$T252*$U252,0)+IF(ISNUMBER(W252), VLOOKUP(W252/$AH252,F!$A1:$B101,2,1)*W252*$X252*$Y252,0)+IF(ISNUMBER(AA252), VLOOKUP(AA252/$AH252,F!$A1:$B101,2,1)*AA252*$AB252*$AC252,0))*IF(ISNUMBER(F252),F252,1)*IF(ISNUMBER(E252),E252,1)</f>
        <v>0</v>
      </c>
      <c r="AJ252" s="380">
        <f t="shared" si="315"/>
        <v>0</v>
      </c>
      <c r="AK252" s="381">
        <f>IFERROR(I252*INDEX(F!$P$21:$AB$33, MATCH(G252/$AH252, F!$O$21:$O$33,1), MATCH(E252, F!$P$20:$AB$20,1)), 0 ) +IFERROR( M252*INDEX(F!$P$21:$AB$33, MATCH(K252/$AH252, F!$O$21:$O$33,1), MATCH(E252, F!$P$20:$AB$20,1)),0) +  IFERROR( Q252*INDEX(F!$P$21:$AB$33, MATCH(O252/$AH252, F!$O$21:$O$33,1), MATCH(E252, F!$P$20:$AB$20,1)), 0) + IFERROR( U252*INDEX(F!$P$21:$AB$33, MATCH(S252/$AH252, F!$O$21:$O$33,1), MATCH(E252, F!$P$20:$AB$20,1)),0)  + IFERROR(Y252*INDEX(F!$P$21:$AB$33, MATCH(W252/$AH252, F!$O$21:$O$33,1), MATCH(E252, F!$P$20:$AB$20,1)),0)  + IFERROR( AC252*INDEX(F!$P$21:$AB$33, MATCH(AA252/$AH252, F!$O$21:$O$33,1), MATCH(E252, F!$P$20:$AB$20,1)),)</f>
        <v>0</v>
      </c>
      <c r="AL252" s="1031"/>
      <c r="AM252" s="10"/>
      <c r="AN252" s="10"/>
      <c r="AO252" s="10"/>
    </row>
    <row r="253" spans="1:41" ht="15" hidden="1" customHeight="1" x14ac:dyDescent="0.25">
      <c r="A253" s="1022"/>
      <c r="B253" s="249" t="str">
        <f t="shared" si="304"/>
        <v/>
      </c>
      <c r="C253" s="262" t="str">
        <f t="shared" si="304"/>
        <v/>
      </c>
      <c r="D253" s="235" t="str">
        <f t="shared" si="304"/>
        <v/>
      </c>
      <c r="E253" s="291" t="str">
        <f t="shared" si="304"/>
        <v/>
      </c>
      <c r="F253" s="383" t="str">
        <f t="shared" si="304"/>
        <v/>
      </c>
      <c r="G253" s="343" t="str">
        <f t="shared" si="305"/>
        <v/>
      </c>
      <c r="H253" s="344"/>
      <c r="I253" s="344"/>
      <c r="J253" s="345"/>
      <c r="K253" s="343" t="str">
        <f t="shared" si="306"/>
        <v/>
      </c>
      <c r="L253" s="344"/>
      <c r="M253" s="344"/>
      <c r="N253" s="345"/>
      <c r="O253" s="343" t="str">
        <f t="shared" si="307"/>
        <v/>
      </c>
      <c r="P253" s="344"/>
      <c r="Q253" s="344"/>
      <c r="R253" s="345"/>
      <c r="S253" s="343" t="str">
        <f t="shared" si="308"/>
        <v/>
      </c>
      <c r="T253" s="344"/>
      <c r="U253" s="344"/>
      <c r="V253" s="345"/>
      <c r="W253" s="343" t="str">
        <f t="shared" si="309"/>
        <v/>
      </c>
      <c r="X253" s="344"/>
      <c r="Y253" s="344"/>
      <c r="Z253" s="345"/>
      <c r="AA253" s="343" t="str">
        <f t="shared" si="310"/>
        <v/>
      </c>
      <c r="AB253" s="344"/>
      <c r="AC253" s="344"/>
      <c r="AD253" s="345"/>
      <c r="AE253" s="346">
        <f t="shared" si="311"/>
        <v>0</v>
      </c>
      <c r="AF253" s="347">
        <f t="shared" si="287"/>
        <v>0</v>
      </c>
      <c r="AG253" s="348">
        <f t="shared" si="312"/>
        <v>0</v>
      </c>
      <c r="AH253" s="217" t="str">
        <f t="shared" si="313"/>
        <v/>
      </c>
      <c r="AI253" s="349">
        <f xml:space="preserve"> ( IF(ISNUMBER(G253), VLOOKUP(G253/$AH253,F!$A1:$B101,2,1)*G253*$H253*$I253,0)+IF(ISNUMBER(K253), VLOOKUP(K253/$AH253,F!$A1:$B101,2,1)*K253*$L253*$M253,0)+IF(ISNUMBER(O253), VLOOKUP(O253/$AH253,F!$A1:$B101,2,1)*O253*$P253*$Q253,0)+IF(ISNUMBER(S253), VLOOKUP(S253/$AH253,F!$A1:$B101,2,1)*S253*$T253*$U253,0)+IF(ISNUMBER(W253), VLOOKUP(W253/$AH253,F!$A1:$B101,2,1)*W253*$X253*$Y253,0)+IF(ISNUMBER(AA253), VLOOKUP(AA253/$AH253,F!$A1:$B101,2,1)*AA253*$AB253*$AC253,0))*IF(ISNUMBER(F253),F253,1)*IF(ISNUMBER(E253),E253,1)</f>
        <v>0</v>
      </c>
      <c r="AJ253" s="350">
        <f t="shared" si="315"/>
        <v>0</v>
      </c>
      <c r="AK253" s="351">
        <f>IFERROR(I253*INDEX(F!$P$21:$AB$33, MATCH(G253/$AH253, F!$O$21:$O$33,1), MATCH(E253, F!$P$20:$AB$20,1)), 0 ) +IFERROR( M253*INDEX(F!$P$21:$AB$33, MATCH(K253/$AH253, F!$O$21:$O$33,1), MATCH(E253, F!$P$20:$AB$20,1)),0) +  IFERROR( Q253*INDEX(F!$P$21:$AB$33, MATCH(O253/$AH253, F!$O$21:$O$33,1), MATCH(E253, F!$P$20:$AB$20,1)), 0) + IFERROR( U253*INDEX(F!$P$21:$AB$33, MATCH(S253/$AH253, F!$O$21:$O$33,1), MATCH(E253, F!$P$20:$AB$20,1)),0)  + IFERROR(Y253*INDEX(F!$P$21:$AB$33, MATCH(W253/$AH253, F!$O$21:$O$33,1), MATCH(E253, F!$P$20:$AB$20,1)),0)  + IFERROR( AC253*INDEX(F!$P$21:$AB$33, MATCH(AA253/$AH253, F!$O$21:$O$33,1), MATCH(E253, F!$P$20:$AB$20,1)),)</f>
        <v>0</v>
      </c>
      <c r="AL253" s="1031"/>
      <c r="AM253" s="10"/>
      <c r="AN253" s="10"/>
      <c r="AO253" s="10"/>
    </row>
    <row r="254" spans="1:41" ht="15.75" thickBot="1" x14ac:dyDescent="0.3">
      <c r="A254" s="1023"/>
      <c r="B254" s="253"/>
      <c r="C254" s="266"/>
      <c r="D254" s="218"/>
      <c r="E254" s="352">
        <f>ROUND(IFERROR(SUMPRODUCT(AJ246:AJ253,E246:E253)/AJ254,0),3)</f>
        <v>0.65300000000000002</v>
      </c>
      <c r="F254" s="384"/>
      <c r="G254" s="385"/>
      <c r="H254" s="386"/>
      <c r="I254" s="386"/>
      <c r="J254" s="387"/>
      <c r="K254" s="385"/>
      <c r="L254" s="386"/>
      <c r="M254" s="386"/>
      <c r="N254" s="387"/>
      <c r="O254" s="385"/>
      <c r="P254" s="386"/>
      <c r="Q254" s="386"/>
      <c r="R254" s="387"/>
      <c r="S254" s="385"/>
      <c r="T254" s="386"/>
      <c r="U254" s="386"/>
      <c r="V254" s="387"/>
      <c r="W254" s="385"/>
      <c r="X254" s="386"/>
      <c r="Y254" s="386"/>
      <c r="Z254" s="387"/>
      <c r="AA254" s="385"/>
      <c r="AB254" s="386"/>
      <c r="AC254" s="386"/>
      <c r="AD254" s="387"/>
      <c r="AE254" s="357">
        <f>SUM(AE246:AE253)</f>
        <v>4802.5</v>
      </c>
      <c r="AF254" s="358">
        <f t="shared" si="287"/>
        <v>45.738095238095241</v>
      </c>
      <c r="AG254" s="391">
        <f>IFERROR(  SUMPRODUCT(AG246:AG253,AJ246:AJ253)/AJ254,0)</f>
        <v>0.49765025917688172</v>
      </c>
      <c r="AH254" s="359"/>
      <c r="AI254" s="360">
        <f>SUM(AI246:AI253)</f>
        <v>2466.7380000000003</v>
      </c>
      <c r="AJ254" s="360">
        <f>SUM(AJ246:AJ253)</f>
        <v>105</v>
      </c>
      <c r="AK254" s="361">
        <f>IF(SUM(AK246:AK253)=0,TIME(,0,),TIME(,SUM(AK246:AK253)+F!$V$37,))</f>
        <v>4.6527777777777779E-2</v>
      </c>
      <c r="AL254" s="1032"/>
      <c r="AM254" s="10"/>
      <c r="AN254" s="10"/>
      <c r="AO254" s="10"/>
    </row>
    <row r="255" spans="1:41" x14ac:dyDescent="0.25">
      <c r="A255" s="212">
        <f>A256</f>
        <v>43813</v>
      </c>
      <c r="B255" s="241" t="str">
        <f t="shared" ref="B255:F262" si="316">IF(B199="","",B199)</f>
        <v>Тяжелая</v>
      </c>
      <c r="C255" s="254" t="str">
        <f t="shared" si="316"/>
        <v>ПР</v>
      </c>
      <c r="D255" s="222" t="str">
        <f t="shared" si="316"/>
        <v>Присед</v>
      </c>
      <c r="E255" s="280">
        <f t="shared" si="316"/>
        <v>1.2</v>
      </c>
      <c r="F255" s="281" t="str">
        <f t="shared" si="316"/>
        <v/>
      </c>
      <c r="G255" s="282">
        <f t="shared" ref="G255:G262" si="317">IF(J255&lt;&gt;0, IFERROR(IF( $F255=2,  MROUND($AH255*J255,1),    IF( OR($F255="",$F255=1),   MROUND($AH255*J255,2.5),  MROUND($AH255*J255, 0.1))), "" ), "")</f>
        <v>82.5</v>
      </c>
      <c r="H255" s="283">
        <v>6</v>
      </c>
      <c r="I255" s="283">
        <v>1</v>
      </c>
      <c r="J255" s="284">
        <v>0.5</v>
      </c>
      <c r="K255" s="282">
        <f t="shared" ref="K255:K262" si="318">IF(N255&lt;&gt;0, IFERROR(IF( $F255=2,  MROUND($AH255*N255,1),    IF( OR($F255="",$F255=1),   MROUND($AH255*N255,2.5),  MROUND($AH255*N255, 0.1))), "" ), "")</f>
        <v>105</v>
      </c>
      <c r="L255" s="283">
        <v>5</v>
      </c>
      <c r="M255" s="283">
        <v>1</v>
      </c>
      <c r="N255" s="284">
        <v>0.65</v>
      </c>
      <c r="O255" s="282">
        <f t="shared" ref="O255:O262" si="319">IF(R255&lt;&gt;0, IFERROR(IF( $F255=2,  MROUND($AH255*R255,1),    IF( OR($F255="",$F255=1),   MROUND($AH255*R255,2.5),  MROUND($AH255*R255, 0.1))), "" ), "")</f>
        <v>122.5</v>
      </c>
      <c r="P255" s="283">
        <v>4</v>
      </c>
      <c r="Q255" s="283">
        <v>1</v>
      </c>
      <c r="R255" s="284">
        <v>0.75</v>
      </c>
      <c r="S255" s="282">
        <f t="shared" ref="S255:S262" si="320">IF(V255&lt;&gt;0, IFERROR(IF( $F255=2,  MROUND($AH255*V255,1),    IF( OR($F255="",$F255=1),   MROUND($AH255*V255,2.5),  MROUND($AH255*V255, 0.1))), "" ), "")</f>
        <v>137.5</v>
      </c>
      <c r="T255" s="283">
        <v>3</v>
      </c>
      <c r="U255" s="283">
        <v>3</v>
      </c>
      <c r="V255" s="284">
        <v>0.85</v>
      </c>
      <c r="W255" s="282" t="str">
        <f t="shared" ref="W255:W262" si="321">IF(Z255&lt;&gt;0, IFERROR(IF( $F255=2,  MROUND($AH255*Z255,1),    IF( OR($F255="",$F255=1),   MROUND($AH255*Z255,2.5),  MROUND($AH255*Z255, 0.1))), "" ), "")</f>
        <v/>
      </c>
      <c r="X255" s="283"/>
      <c r="Y255" s="283"/>
      <c r="Z255" s="284"/>
      <c r="AA255" s="282" t="str">
        <f t="shared" ref="AA255:AA262" si="322">IF(AD255&lt;&gt;0, IFERROR(IF( $F255=2,  MROUND($AH255*AD255,1),    IF( OR($F255="",$F255=1),   MROUND($AH255*AD255,2.5),  MROUND($AH255*AD255, 0.1))), "" ), "")</f>
        <v/>
      </c>
      <c r="AB255" s="283"/>
      <c r="AC255" s="283"/>
      <c r="AD255" s="284"/>
      <c r="AE255" s="392">
        <f t="shared" ref="AE255:AE262" si="323">(IF(ISNUMBER(G255),G255,0)*H255*I255+IF(ISNUMBER(K255),K255,1)*L255*M255+IF(ISNUMBER(O255),O255,1)*P255*Q255+IF(ISNUMBER(S255),S255,1)*T255*U255+IF(ISNUMBER(W255),W255,1)*X255*Y255+IF(ISNUMBER(AA255),AA255,1)*AB255*AC255)*IF(ISNUMBER(F255),F255,1)</f>
        <v>2747.5</v>
      </c>
      <c r="AF255" s="393">
        <f t="shared" si="287"/>
        <v>114.47916666666667</v>
      </c>
      <c r="AG255" s="394">
        <f t="shared" ref="AG255:AG262" si="324">IFERROR((AF255/(AH255*IF(ISNUMBER(F255),F255,1))),0)</f>
        <v>0.70136199632144025</v>
      </c>
      <c r="AH255" s="216">
        <f t="shared" ref="AH255:AH262" si="325">IF(ISNUMBER(AH199), AH199+(AH199*$AH$226),"")</f>
        <v>163.22408010000001</v>
      </c>
      <c r="AI255" s="288">
        <f xml:space="preserve"> ( IF(ISNUMBER(G255), VLOOKUP(G255/$AH255,F!$A1:$B101,2,1)*G255*$H255*$I255,0)+IF(ISNUMBER(K255), VLOOKUP(K255/$AH255,F!$A1:$B101,2,1)*K255*$L255*$M255,0)+IF(ISNUMBER(O255), VLOOKUP(O255/$AH255,F!$A1:$B101,2,1)*O255*$P255*$Q255,0)+IF(ISNUMBER(S255), VLOOKUP(S255/$AH255,F!$A1:$B101,2,1)*S255*$T255*$U255,0)+IF(ISNUMBER(W255), VLOOKUP(W255/$AH255,F!$A1:$B101,2,1)*W255*$X255*$Y255,0)+IF(ISNUMBER(AA255), VLOOKUP(AA255/$AH255,F!$A1:$B101,2,1)*AA255*$AB255*$AC255,0))*IF(ISNUMBER(F255),F255,1)*IF(ISNUMBER(E255),E255,1)</f>
        <v>4196.7</v>
      </c>
      <c r="AJ255" s="289">
        <f t="shared" ref="AJ255:AJ257" si="326">H255*I255+L255*M255+P255*Q255+T255*U255+X255*Y255+AB255*AC255</f>
        <v>24</v>
      </c>
      <c r="AK255" s="290">
        <f>IFERROR(I255*INDEX(F!$P$21:$AB$33, MATCH(G255/$AH255, F!$O$21:$O$33,1), MATCH(E255, F!$P$20:$AB$20,1)), 0 ) +IFERROR( M255*INDEX(F!$P$21:$AB$33, MATCH(K255/$AH255, F!$O$21:$O$33,1), MATCH(E255, F!$P$20:$AB$20,1)),0) +  IFERROR( Q255*INDEX(F!$P$21:$AB$33, MATCH(O255/$AH255, F!$O$21:$O$33,1), MATCH(E255, F!$P$20:$AB$20,1)), 0) + IFERROR( U255*INDEX(F!$P$21:$AB$33, MATCH(S255/$AH255, F!$O$21:$O$33,1), MATCH(E255, F!$P$20:$AB$20,1)),0)  + IFERROR(Y255*INDEX(F!$P$21:$AB$33, MATCH(W255/$AH255, F!$O$21:$O$33,1), MATCH(E255, F!$P$20:$AB$20,1)),0)  + IFERROR( AC255*INDEX(F!$P$21:$AB$33, MATCH(AA255/$AH255, F!$O$21:$O$33,1), MATCH(E255, F!$P$20:$AB$20,1)),)</f>
        <v>27</v>
      </c>
      <c r="AL255" s="1033"/>
      <c r="AM255" s="10"/>
      <c r="AN255" s="10"/>
      <c r="AO255" s="10"/>
    </row>
    <row r="256" spans="1:41" ht="15.75" customHeight="1" x14ac:dyDescent="0.25">
      <c r="A256" s="1021">
        <f>A200+A170</f>
        <v>43813</v>
      </c>
      <c r="B256" s="242" t="str">
        <f t="shared" si="316"/>
        <v>Легкая</v>
      </c>
      <c r="C256" s="258" t="str">
        <f t="shared" si="316"/>
        <v>ЖМ</v>
      </c>
      <c r="D256" s="223" t="str">
        <f t="shared" si="316"/>
        <v>Жим лежа</v>
      </c>
      <c r="E256" s="291">
        <f t="shared" si="316"/>
        <v>1</v>
      </c>
      <c r="F256" s="292" t="str">
        <f t="shared" si="316"/>
        <v/>
      </c>
      <c r="G256" s="293">
        <f t="shared" si="317"/>
        <v>57.5</v>
      </c>
      <c r="H256" s="238">
        <v>6</v>
      </c>
      <c r="I256" s="238">
        <v>3</v>
      </c>
      <c r="J256" s="294">
        <v>0.4</v>
      </c>
      <c r="K256" s="293" t="str">
        <f t="shared" si="318"/>
        <v/>
      </c>
      <c r="L256" s="238"/>
      <c r="M256" s="238"/>
      <c r="N256" s="294"/>
      <c r="O256" s="293" t="str">
        <f t="shared" si="319"/>
        <v/>
      </c>
      <c r="P256" s="238"/>
      <c r="Q256" s="238"/>
      <c r="R256" s="294"/>
      <c r="S256" s="293" t="str">
        <f t="shared" si="320"/>
        <v/>
      </c>
      <c r="T256" s="238"/>
      <c r="U256" s="238"/>
      <c r="V256" s="294"/>
      <c r="W256" s="293" t="str">
        <f t="shared" si="321"/>
        <v/>
      </c>
      <c r="X256" s="238"/>
      <c r="Y256" s="238"/>
      <c r="Z256" s="294"/>
      <c r="AA256" s="293" t="str">
        <f t="shared" si="322"/>
        <v/>
      </c>
      <c r="AB256" s="238"/>
      <c r="AC256" s="238"/>
      <c r="AD256" s="294"/>
      <c r="AE256" s="239">
        <f t="shared" si="323"/>
        <v>1035</v>
      </c>
      <c r="AF256" s="295">
        <f t="shared" si="287"/>
        <v>57.5</v>
      </c>
      <c r="AG256" s="296">
        <f t="shared" si="324"/>
        <v>0.40260166069874959</v>
      </c>
      <c r="AH256" s="217">
        <f t="shared" si="325"/>
        <v>142.82107008749998</v>
      </c>
      <c r="AI256" s="237">
        <f xml:space="preserve"> ( IF(ISNUMBER(G256), VLOOKUP(G256/$AH256,F!$A1:$B101,2,1)*G256*$H256*$I256,0)+IF(ISNUMBER(K256), VLOOKUP(K256/$AH256,F!$A1:$B101,2,1)*K256*$L256*$M256,0)+IF(ISNUMBER(O256), VLOOKUP(O256/$AH256,F!$A1:$B101,2,1)*O256*$P256*$Q256,0)+IF(ISNUMBER(S256), VLOOKUP(S256/$AH256,F!$A1:$B101,2,1)*S256*$T256*$U256,0)+IF(ISNUMBER(W256), VLOOKUP(W256/$AH256,F!$A1:$B101,2,1)*W256*$X256*$Y256,0)+IF(ISNUMBER(AA256), VLOOKUP(AA256/$AH256,F!$A1:$B101,2,1)*AA256*$AB256*$AC256,0))*IF(ISNUMBER(F256),F256,1)*IF(ISNUMBER(E256),E256,1)</f>
        <v>331.20000000000005</v>
      </c>
      <c r="AJ256" s="297">
        <f t="shared" si="326"/>
        <v>18</v>
      </c>
      <c r="AK256" s="298">
        <f>IFERROR(I256*INDEX(F!$P$21:$AB$33, MATCH(G256/$AH256, F!$O$21:$O$33,1), MATCH(E256, F!$P$20:$AB$20,1)), 0 ) +IFERROR( M256*INDEX(F!$P$21:$AB$33, MATCH(K256/$AH256, F!$O$21:$O$33,1), MATCH(E256, F!$P$20:$AB$20,1)),0) +  IFERROR( Q256*INDEX(F!$P$21:$AB$33, MATCH(O256/$AH256, F!$O$21:$O$33,1), MATCH(E256, F!$P$20:$AB$20,1)), 0) + IFERROR( U256*INDEX(F!$P$21:$AB$33, MATCH(S256/$AH256, F!$O$21:$O$33,1), MATCH(E256, F!$P$20:$AB$20,1)),0)  + IFERROR(Y256*INDEX(F!$P$21:$AB$33, MATCH(W256/$AH256, F!$O$21:$O$33,1), MATCH(E256, F!$P$20:$AB$20,1)),0)  + IFERROR( AC256*INDEX(F!$P$21:$AB$33, MATCH(AA256/$AH256, F!$O$21:$O$33,1), MATCH(E256, F!$P$20:$AB$20,1)),)</f>
        <v>6</v>
      </c>
      <c r="AL256" s="1031"/>
      <c r="AM256" s="10"/>
      <c r="AN256" s="10"/>
      <c r="AO256" s="10"/>
    </row>
    <row r="257" spans="1:41" x14ac:dyDescent="0.25">
      <c r="A257" s="1022"/>
      <c r="B257" s="243" t="str">
        <f t="shared" si="316"/>
        <v>Легкая</v>
      </c>
      <c r="C257" s="256" t="str">
        <f t="shared" si="316"/>
        <v>ОФП</v>
      </c>
      <c r="D257" s="224" t="str">
        <f t="shared" si="316"/>
        <v>Наклоны</v>
      </c>
      <c r="E257" s="291">
        <f t="shared" si="316"/>
        <v>0.8</v>
      </c>
      <c r="F257" s="299" t="str">
        <f t="shared" si="316"/>
        <v/>
      </c>
      <c r="G257" s="300">
        <f t="shared" si="317"/>
        <v>45</v>
      </c>
      <c r="H257" s="301">
        <v>6</v>
      </c>
      <c r="I257" s="301">
        <v>3</v>
      </c>
      <c r="J257" s="302">
        <v>0.45</v>
      </c>
      <c r="K257" s="300" t="str">
        <f t="shared" si="318"/>
        <v/>
      </c>
      <c r="L257" s="301"/>
      <c r="M257" s="301"/>
      <c r="N257" s="302"/>
      <c r="O257" s="300" t="str">
        <f t="shared" si="319"/>
        <v/>
      </c>
      <c r="P257" s="301"/>
      <c r="Q257" s="301"/>
      <c r="R257" s="302"/>
      <c r="S257" s="300" t="str">
        <f t="shared" si="320"/>
        <v/>
      </c>
      <c r="T257" s="301"/>
      <c r="U257" s="301"/>
      <c r="V257" s="302"/>
      <c r="W257" s="300" t="str">
        <f t="shared" si="321"/>
        <v/>
      </c>
      <c r="X257" s="301"/>
      <c r="Y257" s="301"/>
      <c r="Z257" s="302"/>
      <c r="AA257" s="300" t="str">
        <f t="shared" si="322"/>
        <v/>
      </c>
      <c r="AB257" s="301"/>
      <c r="AC257" s="301"/>
      <c r="AD257" s="302"/>
      <c r="AE257" s="285">
        <f t="shared" si="323"/>
        <v>810</v>
      </c>
      <c r="AF257" s="286">
        <f t="shared" si="287"/>
        <v>45</v>
      </c>
      <c r="AG257" s="287">
        <f t="shared" si="324"/>
        <v>0.45829754261359629</v>
      </c>
      <c r="AH257" s="217">
        <f t="shared" si="325"/>
        <v>98.189485685156257</v>
      </c>
      <c r="AI257" s="303">
        <f xml:space="preserve"> ( IF(ISNUMBER(G257), VLOOKUP(G257/$AH257,F!$A1:$B101,2,1)*G257*$H257*$I257,0)+IF(ISNUMBER(K257), VLOOKUP(K257/$AH257,F!$A1:$B101,2,1)*K257*$L257*$M257,0)+IF(ISNUMBER(O257), VLOOKUP(O257/$AH257,F!$A1:$B101,2,1)*O257*$P257*$Q257,0)+IF(ISNUMBER(S257), VLOOKUP(S257/$AH257,F!$A1:$B101,2,1)*S257*$T257*$U257,0)+IF(ISNUMBER(W257), VLOOKUP(W257/$AH257,F!$A1:$B101,2,1)*W257*$X257*$Y257,0)+IF(ISNUMBER(AA257), VLOOKUP(AA257/$AH257,F!$A1:$B101,2,1)*AA257*$AB257*$AC257,0))*IF(ISNUMBER(F257),F257,1)*IF(ISNUMBER(E257),E257,1)</f>
        <v>272.16000000000003</v>
      </c>
      <c r="AJ257" s="304">
        <f t="shared" si="326"/>
        <v>18</v>
      </c>
      <c r="AK257" s="305">
        <f>IFERROR(I257*INDEX(F!$P$21:$AB$33, MATCH(G257/$AH257, F!$O$21:$O$33,1), MATCH(E257, F!$P$20:$AB$20,1)), 0 ) +IFERROR( M257*INDEX(F!$P$21:$AB$33, MATCH(K257/$AH257, F!$O$21:$O$33,1), MATCH(E257, F!$P$20:$AB$20,1)),0) +  IFERROR( Q257*INDEX(F!$P$21:$AB$33, MATCH(O257/$AH257, F!$O$21:$O$33,1), MATCH(E257, F!$P$20:$AB$20,1)), 0) + IFERROR( U257*INDEX(F!$P$21:$AB$33, MATCH(S257/$AH257, F!$O$21:$O$33,1), MATCH(E257, F!$P$20:$AB$20,1)),0)  + IFERROR(Y257*INDEX(F!$P$21:$AB$33, MATCH(W257/$AH257, F!$O$21:$O$33,1), MATCH(E257, F!$P$20:$AB$20,1)),0)  + IFERROR( AC257*INDEX(F!$P$21:$AB$33, MATCH(AA257/$AH257, F!$O$21:$O$33,1), MATCH(E257, F!$P$20:$AB$20,1)),)</f>
        <v>5.4</v>
      </c>
      <c r="AL257" s="1031"/>
      <c r="AM257" s="10"/>
      <c r="AN257" s="10"/>
      <c r="AO257" s="10"/>
    </row>
    <row r="258" spans="1:41" x14ac:dyDescent="0.25">
      <c r="A258" s="1022"/>
      <c r="B258" s="244" t="str">
        <f t="shared" si="316"/>
        <v>Средняя</v>
      </c>
      <c r="C258" s="255" t="str">
        <f t="shared" si="316"/>
        <v>ЖМ</v>
      </c>
      <c r="D258" s="223" t="str">
        <f t="shared" si="316"/>
        <v>Жим лежа</v>
      </c>
      <c r="E258" s="291">
        <f t="shared" si="316"/>
        <v>1</v>
      </c>
      <c r="F258" s="306" t="str">
        <f t="shared" si="316"/>
        <v/>
      </c>
      <c r="G258" s="293">
        <f t="shared" si="317"/>
        <v>92.5</v>
      </c>
      <c r="H258" s="238">
        <v>3</v>
      </c>
      <c r="I258" s="238">
        <v>5</v>
      </c>
      <c r="J258" s="294">
        <v>0.65</v>
      </c>
      <c r="K258" s="293" t="str">
        <f t="shared" si="318"/>
        <v/>
      </c>
      <c r="L258" s="238"/>
      <c r="M258" s="238"/>
      <c r="N258" s="294"/>
      <c r="O258" s="293" t="str">
        <f t="shared" si="319"/>
        <v/>
      </c>
      <c r="P258" s="238"/>
      <c r="Q258" s="238"/>
      <c r="R258" s="294"/>
      <c r="S258" s="293" t="str">
        <f t="shared" si="320"/>
        <v/>
      </c>
      <c r="T258" s="238"/>
      <c r="U258" s="238"/>
      <c r="V258" s="294"/>
      <c r="W258" s="293" t="str">
        <f t="shared" si="321"/>
        <v/>
      </c>
      <c r="X258" s="238"/>
      <c r="Y258" s="238"/>
      <c r="Z258" s="294"/>
      <c r="AA258" s="293" t="str">
        <f t="shared" si="322"/>
        <v/>
      </c>
      <c r="AB258" s="238"/>
      <c r="AC258" s="238"/>
      <c r="AD258" s="294"/>
      <c r="AE258" s="239">
        <f t="shared" si="323"/>
        <v>1387.5</v>
      </c>
      <c r="AF258" s="295">
        <f t="shared" si="287"/>
        <v>92.5</v>
      </c>
      <c r="AG258" s="296">
        <f t="shared" si="324"/>
        <v>0.64766354112407543</v>
      </c>
      <c r="AH258" s="217">
        <f t="shared" si="325"/>
        <v>142.82107008749998</v>
      </c>
      <c r="AI258" s="237">
        <f xml:space="preserve"> ( IF(ISNUMBER(G258), VLOOKUP(G258/$AH258,F!$A1:$B101,2,1)*G258*$H258*$I258,0)+IF(ISNUMBER(K258), VLOOKUP(K258/$AH258,F!$A1:$B101,2,1)*K258*$L258*$M258,0)+IF(ISNUMBER(O258), VLOOKUP(O258/$AH258,F!$A1:$B101,2,1)*O258*$P258*$Q258,0)+IF(ISNUMBER(S258), VLOOKUP(S258/$AH258,F!$A1:$B101,2,1)*S258*$T258*$U258,0)+IF(ISNUMBER(W258), VLOOKUP(W258/$AH258,F!$A1:$B101,2,1)*W258*$X258*$Y258,0)+IF(ISNUMBER(AA258), VLOOKUP(AA258/$AH258,F!$A1:$B101,2,1)*AA258*$AB258*$AC258,0))*IF(ISNUMBER(F258),F258,1)*IF(ISNUMBER(E258),E258,1)</f>
        <v>1082.25</v>
      </c>
      <c r="AJ258" s="297">
        <f>H258*I258+L258*M258+P258*Q258+T258*U258+X258*Y258+AB258*AC258</f>
        <v>15</v>
      </c>
      <c r="AK258" s="298">
        <f>IFERROR(I258*INDEX(F!$P$21:$AB$33, MATCH(G258/$AH258, F!$O$21:$O$33,1), MATCH(E258, F!$P$20:$AB$20,1)), 0 ) +IFERROR( M258*INDEX(F!$P$21:$AB$33, MATCH(K258/$AH258, F!$O$21:$O$33,1), MATCH(E258, F!$P$20:$AB$20,1)),0) +  IFERROR( Q258*INDEX(F!$P$21:$AB$33, MATCH(O258/$AH258, F!$O$21:$O$33,1), MATCH(E258, F!$P$20:$AB$20,1)), 0) + IFERROR( U258*INDEX(F!$P$21:$AB$33, MATCH(S258/$AH258, F!$O$21:$O$33,1), MATCH(E258, F!$P$20:$AB$20,1)),0)  + IFERROR(Y258*INDEX(F!$P$21:$AB$33, MATCH(W258/$AH258, F!$O$21:$O$33,1), MATCH(E258, F!$P$20:$AB$20,1)),0)  + IFERROR( AC258*INDEX(F!$P$21:$AB$33, MATCH(AA258/$AH258, F!$O$21:$O$33,1), MATCH(E258, F!$P$20:$AB$20,1)),)</f>
        <v>15</v>
      </c>
      <c r="AL258" s="1031"/>
      <c r="AM258" s="10"/>
      <c r="AN258" s="10"/>
      <c r="AO258" s="10"/>
    </row>
    <row r="259" spans="1:41" hidden="1" x14ac:dyDescent="0.25">
      <c r="A259" s="1022"/>
      <c r="B259" s="245" t="str">
        <f t="shared" si="316"/>
        <v/>
      </c>
      <c r="C259" s="257" t="str">
        <f t="shared" si="316"/>
        <v/>
      </c>
      <c r="D259" s="224" t="str">
        <f t="shared" si="316"/>
        <v/>
      </c>
      <c r="E259" s="291" t="str">
        <f t="shared" si="316"/>
        <v/>
      </c>
      <c r="F259" s="307" t="str">
        <f t="shared" si="316"/>
        <v/>
      </c>
      <c r="G259" s="300" t="str">
        <f t="shared" si="317"/>
        <v/>
      </c>
      <c r="H259" s="301"/>
      <c r="I259" s="301"/>
      <c r="J259" s="302"/>
      <c r="K259" s="300" t="str">
        <f t="shared" si="318"/>
        <v/>
      </c>
      <c r="L259" s="301"/>
      <c r="M259" s="301"/>
      <c r="N259" s="302"/>
      <c r="O259" s="300" t="str">
        <f t="shared" si="319"/>
        <v/>
      </c>
      <c r="P259" s="301"/>
      <c r="Q259" s="301"/>
      <c r="R259" s="302"/>
      <c r="S259" s="300" t="str">
        <f t="shared" si="320"/>
        <v/>
      </c>
      <c r="T259" s="301"/>
      <c r="U259" s="301"/>
      <c r="V259" s="302"/>
      <c r="W259" s="300" t="str">
        <f t="shared" si="321"/>
        <v/>
      </c>
      <c r="X259" s="301"/>
      <c r="Y259" s="301"/>
      <c r="Z259" s="302"/>
      <c r="AA259" s="300" t="str">
        <f t="shared" si="322"/>
        <v/>
      </c>
      <c r="AB259" s="301"/>
      <c r="AC259" s="301"/>
      <c r="AD259" s="302"/>
      <c r="AE259" s="285">
        <f t="shared" si="323"/>
        <v>0</v>
      </c>
      <c r="AF259" s="286">
        <f t="shared" si="287"/>
        <v>0</v>
      </c>
      <c r="AG259" s="287">
        <f t="shared" si="324"/>
        <v>0</v>
      </c>
      <c r="AH259" s="217" t="str">
        <f t="shared" si="325"/>
        <v/>
      </c>
      <c r="AI259" s="303">
        <f xml:space="preserve"> ( IF(ISNUMBER(G259), VLOOKUP(G259/$AH259,F!$A1:$B101,2,1)*G259*$H259*$I259,0)+IF(ISNUMBER(K259), VLOOKUP(K259/$AH259,F!$A1:$B101,2,1)*K259*$L259*$M259,0)+IF(ISNUMBER(O259), VLOOKUP(O259/$AH259,F!$A1:$B101,2,1)*O259*$P259*$Q259,0)+IF(ISNUMBER(S259), VLOOKUP(S259/$AH259,F!$A1:$B101,2,1)*S259*$T259*$U259,0)+IF(ISNUMBER(W259), VLOOKUP(W259/$AH259,F!$A1:$B101,2,1)*W259*$X259*$Y259,0)+IF(ISNUMBER(AA259), VLOOKUP(AA259/$AH259,F!$A1:$B101,2,1)*AA259*$AB259*$AC259,0))*IF(ISNUMBER(F259),F259,1)*IF(ISNUMBER(E259),E259,1)</f>
        <v>0</v>
      </c>
      <c r="AJ259" s="304">
        <f t="shared" ref="AJ259:AJ262" si="327">H259*I259+L259*M259+P259*Q259+T259*U259+X259*Y259+AB259*AC259</f>
        <v>0</v>
      </c>
      <c r="AK259" s="305">
        <f>IFERROR(I259*INDEX(F!$P$21:$AB$33, MATCH(G259/$AH259, F!$O$21:$O$33,1), MATCH(E259, F!$P$20:$AB$20,1)), 0 ) +IFERROR( M259*INDEX(F!$P$21:$AB$33, MATCH(K259/$AH259, F!$O$21:$O$33,1), MATCH(E259, F!$P$20:$AB$20,1)),0) +  IFERROR( Q259*INDEX(F!$P$21:$AB$33, MATCH(O259/$AH259, F!$O$21:$O$33,1), MATCH(E259, F!$P$20:$AB$20,1)), 0) + IFERROR( U259*INDEX(F!$P$21:$AB$33, MATCH(S259/$AH259, F!$O$21:$O$33,1), MATCH(E259, F!$P$20:$AB$20,1)),0)  + IFERROR(Y259*INDEX(F!$P$21:$AB$33, MATCH(W259/$AH259, F!$O$21:$O$33,1), MATCH(E259, F!$P$20:$AB$20,1)),0)  + IFERROR( AC259*INDEX(F!$P$21:$AB$33, MATCH(AA259/$AH259, F!$O$21:$O$33,1), MATCH(E259, F!$P$20:$AB$20,1)),)</f>
        <v>0</v>
      </c>
      <c r="AL259" s="1031"/>
      <c r="AM259" s="10"/>
      <c r="AN259" s="10"/>
      <c r="AO259" s="10"/>
    </row>
    <row r="260" spans="1:41" ht="15" hidden="1" customHeight="1" x14ac:dyDescent="0.25">
      <c r="A260" s="1022"/>
      <c r="B260" s="242" t="str">
        <f t="shared" si="316"/>
        <v/>
      </c>
      <c r="C260" s="258" t="str">
        <f t="shared" si="316"/>
        <v/>
      </c>
      <c r="D260" s="225" t="str">
        <f t="shared" si="316"/>
        <v/>
      </c>
      <c r="E260" s="291" t="str">
        <f t="shared" si="316"/>
        <v/>
      </c>
      <c r="F260" s="308" t="str">
        <f t="shared" si="316"/>
        <v/>
      </c>
      <c r="G260" s="293" t="str">
        <f t="shared" si="317"/>
        <v/>
      </c>
      <c r="H260" s="238"/>
      <c r="I260" s="238"/>
      <c r="J260" s="294"/>
      <c r="K260" s="293" t="str">
        <f t="shared" si="318"/>
        <v/>
      </c>
      <c r="L260" s="238"/>
      <c r="M260" s="238"/>
      <c r="N260" s="294"/>
      <c r="O260" s="293" t="str">
        <f t="shared" si="319"/>
        <v/>
      </c>
      <c r="P260" s="238"/>
      <c r="Q260" s="238"/>
      <c r="R260" s="294"/>
      <c r="S260" s="293" t="str">
        <f t="shared" si="320"/>
        <v/>
      </c>
      <c r="T260" s="238"/>
      <c r="U260" s="238"/>
      <c r="V260" s="294"/>
      <c r="W260" s="293" t="str">
        <f t="shared" si="321"/>
        <v/>
      </c>
      <c r="X260" s="238"/>
      <c r="Y260" s="238"/>
      <c r="Z260" s="294"/>
      <c r="AA260" s="293" t="str">
        <f t="shared" si="322"/>
        <v/>
      </c>
      <c r="AB260" s="238"/>
      <c r="AC260" s="238"/>
      <c r="AD260" s="294"/>
      <c r="AE260" s="239">
        <f t="shared" si="323"/>
        <v>0</v>
      </c>
      <c r="AF260" s="295">
        <f t="shared" si="287"/>
        <v>0</v>
      </c>
      <c r="AG260" s="296">
        <f t="shared" si="324"/>
        <v>0</v>
      </c>
      <c r="AH260" s="217" t="str">
        <f t="shared" si="325"/>
        <v/>
      </c>
      <c r="AI260" s="237">
        <f xml:space="preserve"> ( IF(ISNUMBER(G260), VLOOKUP(G260/$AH260,F!$A1:$B101,2,1)*G260*$H260*$I260,0)+IF(ISNUMBER(K260), VLOOKUP(K260/$AH260,F!$A1:$B101,2,1)*K260*$L260*$M260,0)+IF(ISNUMBER(O260), VLOOKUP(O260/$AH260,F!$A1:$B101,2,1)*O260*$P260*$Q260,0)+IF(ISNUMBER(S260), VLOOKUP(S260/$AH260,F!$A1:$B101,2,1)*S260*$T260*$U260,0)+IF(ISNUMBER(W260), VLOOKUP(W260/$AH260,F!$A1:$B101,2,1)*W260*$X260*$Y260,0)+IF(ISNUMBER(AA260), VLOOKUP(AA260/$AH260,F!$A1:$B101,2,1)*AA260*$AB260*$AC260,0))*IF(ISNUMBER(F260),F260,1)*IF(ISNUMBER(E260),E260,1)</f>
        <v>0</v>
      </c>
      <c r="AJ260" s="309">
        <f t="shared" si="327"/>
        <v>0</v>
      </c>
      <c r="AK260" s="298">
        <f>IFERROR(I260*INDEX(F!$P$21:$AB$33, MATCH(G260/$AH260, F!$O$21:$O$33,1), MATCH(E260, F!$P$20:$AB$20,1)), 0 ) +IFERROR( M260*INDEX(F!$P$21:$AB$33, MATCH(K260/$AH260, F!$O$21:$O$33,1), MATCH(E260, F!$P$20:$AB$20,1)),0) +  IFERROR( Q260*INDEX(F!$P$21:$AB$33, MATCH(O260/$AH260, F!$O$21:$O$33,1), MATCH(E260, F!$P$20:$AB$20,1)), 0) + IFERROR( U260*INDEX(F!$P$21:$AB$33, MATCH(S260/$AH260, F!$O$21:$O$33,1), MATCH(E260, F!$P$20:$AB$20,1)),0)  + IFERROR(Y260*INDEX(F!$P$21:$AB$33, MATCH(W260/$AH260, F!$O$21:$O$33,1), MATCH(E260, F!$P$20:$AB$20,1)),0)  + IFERROR( AC260*INDEX(F!$P$21:$AB$33, MATCH(AA260/$AH260, F!$O$21:$O$33,1), MATCH(E260, F!$P$20:$AB$20,1)),)</f>
        <v>0</v>
      </c>
      <c r="AL260" s="1031"/>
      <c r="AM260" s="10"/>
      <c r="AN260" s="10"/>
      <c r="AO260" s="10"/>
    </row>
    <row r="261" spans="1:41" hidden="1" x14ac:dyDescent="0.25">
      <c r="A261" s="1022"/>
      <c r="B261" s="243" t="str">
        <f t="shared" si="316"/>
        <v/>
      </c>
      <c r="C261" s="256" t="str">
        <f t="shared" si="316"/>
        <v/>
      </c>
      <c r="D261" s="214" t="str">
        <f t="shared" si="316"/>
        <v/>
      </c>
      <c r="E261" s="291" t="str">
        <f t="shared" si="316"/>
        <v/>
      </c>
      <c r="F261" s="307" t="str">
        <f t="shared" si="316"/>
        <v/>
      </c>
      <c r="G261" s="300" t="str">
        <f t="shared" si="317"/>
        <v/>
      </c>
      <c r="H261" s="301"/>
      <c r="I261" s="301"/>
      <c r="J261" s="302"/>
      <c r="K261" s="300" t="str">
        <f t="shared" si="318"/>
        <v/>
      </c>
      <c r="L261" s="301"/>
      <c r="M261" s="301"/>
      <c r="N261" s="302"/>
      <c r="O261" s="300" t="str">
        <f t="shared" si="319"/>
        <v/>
      </c>
      <c r="P261" s="301"/>
      <c r="Q261" s="301"/>
      <c r="R261" s="302"/>
      <c r="S261" s="300" t="str">
        <f t="shared" si="320"/>
        <v/>
      </c>
      <c r="T261" s="301"/>
      <c r="U261" s="301"/>
      <c r="V261" s="302"/>
      <c r="W261" s="300" t="str">
        <f t="shared" si="321"/>
        <v/>
      </c>
      <c r="X261" s="301"/>
      <c r="Y261" s="301"/>
      <c r="Z261" s="302"/>
      <c r="AA261" s="300" t="str">
        <f t="shared" si="322"/>
        <v/>
      </c>
      <c r="AB261" s="301"/>
      <c r="AC261" s="301"/>
      <c r="AD261" s="302"/>
      <c r="AE261" s="285">
        <f t="shared" si="323"/>
        <v>0</v>
      </c>
      <c r="AF261" s="286">
        <f t="shared" si="287"/>
        <v>0</v>
      </c>
      <c r="AG261" s="287">
        <f t="shared" si="324"/>
        <v>0</v>
      </c>
      <c r="AH261" s="217" t="str">
        <f t="shared" si="325"/>
        <v/>
      </c>
      <c r="AI261" s="310">
        <f xml:space="preserve"> ( IF(ISNUMBER(G261), VLOOKUP(G261/$AH261,F!$A1:$B101,2,1)*G261*$H261*$I261,0)+IF(ISNUMBER(K261), VLOOKUP(K261/$AH261,F!$A1:$B101,2,1)*K261*$L261*$M261,0)+IF(ISNUMBER(O261), VLOOKUP(O261/$AH261,F!$A1:$B101,2,1)*O261*$P261*$Q261,0)+IF(ISNUMBER(S261), VLOOKUP(S261/$AH261,F!$A1:$B101,2,1)*S261*$T261*$U261,0)+IF(ISNUMBER(W261), VLOOKUP(W261/$AH261,F!$A1:$B101,2,1)*W261*$X261*$Y261,0)+IF(ISNUMBER(AA261), VLOOKUP(AA261/$AH261,F!$A1:$B101,2,1)*AA261*$AB261*$AC261,0))*IF(ISNUMBER(F261),F261,1)*IF(ISNUMBER(E261),E261,1)</f>
        <v>0</v>
      </c>
      <c r="AJ261" s="311">
        <f t="shared" si="327"/>
        <v>0</v>
      </c>
      <c r="AK261" s="312">
        <f>IFERROR(I261*INDEX(F!$P$21:$AB$33, MATCH(G261/$AH261, F!$O$21:$O$33,1), MATCH(E261, F!$P$20:$AB$20,1)), 0 ) +IFERROR( M261*INDEX(F!$P$21:$AB$33, MATCH(K261/$AH261, F!$O$21:$O$33,1), MATCH(E261, F!$P$20:$AB$20,1)),0) +  IFERROR( Q261*INDEX(F!$P$21:$AB$33, MATCH(O261/$AH261, F!$O$21:$O$33,1), MATCH(E261, F!$P$20:$AB$20,1)), 0) + IFERROR( U261*INDEX(F!$P$21:$AB$33, MATCH(S261/$AH261, F!$O$21:$O$33,1), MATCH(E261, F!$P$20:$AB$20,1)),0)  + IFERROR(Y261*INDEX(F!$P$21:$AB$33, MATCH(W261/$AH261, F!$O$21:$O$33,1), MATCH(E261, F!$P$20:$AB$20,1)),0)  + IFERROR( AC261*INDEX(F!$P$21:$AB$33, MATCH(AA261/$AH261, F!$O$21:$O$33,1), MATCH(E261, F!$P$20:$AB$20,1)),)</f>
        <v>0</v>
      </c>
      <c r="AL261" s="1031"/>
      <c r="AM261" s="10"/>
      <c r="AN261" s="10"/>
      <c r="AO261" s="10"/>
    </row>
    <row r="262" spans="1:41" hidden="1" x14ac:dyDescent="0.25">
      <c r="A262" s="1022"/>
      <c r="B262" s="242" t="str">
        <f t="shared" si="316"/>
        <v/>
      </c>
      <c r="C262" s="258" t="str">
        <f t="shared" si="316"/>
        <v/>
      </c>
      <c r="D262" s="226" t="str">
        <f t="shared" si="316"/>
        <v/>
      </c>
      <c r="E262" s="291" t="str">
        <f t="shared" si="316"/>
        <v/>
      </c>
      <c r="F262" s="313" t="str">
        <f t="shared" si="316"/>
        <v/>
      </c>
      <c r="G262" s="293" t="str">
        <f t="shared" si="317"/>
        <v/>
      </c>
      <c r="H262" s="238"/>
      <c r="I262" s="238"/>
      <c r="J262" s="294"/>
      <c r="K262" s="293" t="str">
        <f t="shared" si="318"/>
        <v/>
      </c>
      <c r="L262" s="238"/>
      <c r="M262" s="238"/>
      <c r="N262" s="294"/>
      <c r="O262" s="293" t="str">
        <f t="shared" si="319"/>
        <v/>
      </c>
      <c r="P262" s="238"/>
      <c r="Q262" s="238"/>
      <c r="R262" s="294"/>
      <c r="S262" s="293" t="str">
        <f t="shared" si="320"/>
        <v/>
      </c>
      <c r="T262" s="238"/>
      <c r="U262" s="238"/>
      <c r="V262" s="294"/>
      <c r="W262" s="293" t="str">
        <f t="shared" si="321"/>
        <v/>
      </c>
      <c r="X262" s="238"/>
      <c r="Y262" s="238"/>
      <c r="Z262" s="294"/>
      <c r="AA262" s="293" t="str">
        <f t="shared" si="322"/>
        <v/>
      </c>
      <c r="AB262" s="238"/>
      <c r="AC262" s="238"/>
      <c r="AD262" s="294"/>
      <c r="AE262" s="239">
        <f t="shared" si="323"/>
        <v>0</v>
      </c>
      <c r="AF262" s="314">
        <f t="shared" si="287"/>
        <v>0</v>
      </c>
      <c r="AG262" s="315">
        <f t="shared" si="324"/>
        <v>0</v>
      </c>
      <c r="AH262" s="217" t="str">
        <f t="shared" si="325"/>
        <v/>
      </c>
      <c r="AI262" s="316">
        <f xml:space="preserve"> ( IF(ISNUMBER(G262), VLOOKUP(G262/$AH262,F!$A1:$B101,2,1)*G262*$H262*$I262,0)+IF(ISNUMBER(K262), VLOOKUP(K262/$AH262,F!$A1:$B101,2,1)*K262*$L262*$M262,0)+IF(ISNUMBER(O262), VLOOKUP(O262/$AH262,F!$A1:$B101,2,1)*O262*$P262*$Q262,0)+IF(ISNUMBER(S262), VLOOKUP(S262/$AH262,F!$A1:$B101,2,1)*S262*$T262*$U262,0)+IF(ISNUMBER(W262), VLOOKUP(W262/$AH262,F!$A1:$B101,2,1)*W262*$X262*$Y262,0)+IF(ISNUMBER(AA262), VLOOKUP(AA262/$AH262,F!$A1:$B101,2,1)*AA262*$AB262*$AC262,0))*IF(ISNUMBER(F262),F262,1)*IF(ISNUMBER(E262),E262,1)</f>
        <v>0</v>
      </c>
      <c r="AJ262" s="317">
        <f t="shared" si="327"/>
        <v>0</v>
      </c>
      <c r="AK262" s="318">
        <f>IFERROR(I262*INDEX(F!$P$21:$AB$33, MATCH(G262/$AH262, F!$O$21:$O$33,1), MATCH(E262, F!$P$20:$AB$20,1)), 0 ) +IFERROR( M262*INDEX(F!$P$21:$AB$33, MATCH(K262/$AH262, F!$O$21:$O$33,1), MATCH(E262, F!$P$20:$AB$20,1)),0) +  IFERROR( Q262*INDEX(F!$P$21:$AB$33, MATCH(O262/$AH262, F!$O$21:$O$33,1), MATCH(E262, F!$P$20:$AB$20,1)), 0) + IFERROR( U262*INDEX(F!$P$21:$AB$33, MATCH(S262/$AH262, F!$O$21:$O$33,1), MATCH(E262, F!$P$20:$AB$20,1)),0)  + IFERROR(Y262*INDEX(F!$P$21:$AB$33, MATCH(W262/$AH262, F!$O$21:$O$33,1), MATCH(E262, F!$P$20:$AB$20,1)),0)  + IFERROR( AC262*INDEX(F!$P$21:$AB$33, MATCH(AA262/$AH262, F!$O$21:$O$33,1), MATCH(E262, F!$P$20:$AB$20,1)),)</f>
        <v>0</v>
      </c>
      <c r="AL262" s="1031"/>
      <c r="AM262" s="10"/>
      <c r="AN262" s="10"/>
      <c r="AO262" s="10"/>
    </row>
    <row r="263" spans="1:41" ht="15.75" thickBot="1" x14ac:dyDescent="0.3">
      <c r="A263" s="1023"/>
      <c r="B263" s="246"/>
      <c r="C263" s="259"/>
      <c r="D263" s="227"/>
      <c r="E263" s="352">
        <f>ROUND(IFERROR(SUMPRODUCT(AJ255:AJ262,E255:E262)/AJ263,0),3)</f>
        <v>1.016</v>
      </c>
      <c r="F263" s="388"/>
      <c r="G263" s="319"/>
      <c r="H263" s="320"/>
      <c r="I263" s="320"/>
      <c r="J263" s="321"/>
      <c r="K263" s="319"/>
      <c r="L263" s="320"/>
      <c r="M263" s="320"/>
      <c r="N263" s="321"/>
      <c r="O263" s="319"/>
      <c r="P263" s="320"/>
      <c r="Q263" s="320"/>
      <c r="R263" s="321"/>
      <c r="S263" s="319"/>
      <c r="T263" s="320"/>
      <c r="U263" s="320"/>
      <c r="V263" s="321"/>
      <c r="W263" s="319"/>
      <c r="X263" s="320"/>
      <c r="Y263" s="320"/>
      <c r="Z263" s="321"/>
      <c r="AA263" s="319"/>
      <c r="AB263" s="320"/>
      <c r="AC263" s="320"/>
      <c r="AD263" s="321"/>
      <c r="AE263" s="357">
        <f>SUM(AE255:AE262)</f>
        <v>5980</v>
      </c>
      <c r="AF263" s="358">
        <f t="shared" si="287"/>
        <v>79.733333333333334</v>
      </c>
      <c r="AG263" s="391">
        <f>IFERROR(  SUMPRODUCT(AG255:AG262,AJ255:AJ262)/AJ263,0)</f>
        <v>0.56058435584263899</v>
      </c>
      <c r="AH263" s="359"/>
      <c r="AI263" s="360">
        <f>SUM(AI255:AI262)</f>
        <v>5882.3099999999995</v>
      </c>
      <c r="AJ263" s="360">
        <f>SUM(AJ255:AJ262)</f>
        <v>75</v>
      </c>
      <c r="AK263" s="361">
        <f>IF(SUM(AK255:AK262)=0,TIME(,0,),TIME(,SUM(AK255:AK262)+F!$V$37,))</f>
        <v>5.7638888888888885E-2</v>
      </c>
      <c r="AL263" s="1032"/>
      <c r="AM263" s="10"/>
      <c r="AN263" s="10"/>
      <c r="AO263" s="10"/>
    </row>
    <row r="264" spans="1:41" hidden="1" x14ac:dyDescent="0.25">
      <c r="A264" s="213">
        <f>A265</f>
        <v>43814</v>
      </c>
      <c r="B264" s="247" t="str">
        <f t="shared" ref="B264:F271" si="328">IF(B208="","",B208)</f>
        <v/>
      </c>
      <c r="C264" s="260" t="str">
        <f t="shared" si="328"/>
        <v/>
      </c>
      <c r="D264" s="228" t="str">
        <f t="shared" si="328"/>
        <v/>
      </c>
      <c r="E264" s="280" t="str">
        <f t="shared" si="328"/>
        <v/>
      </c>
      <c r="F264" s="322" t="str">
        <f t="shared" si="328"/>
        <v/>
      </c>
      <c r="G264" s="323" t="str">
        <f t="shared" ref="G264:G271" si="329">IF(J264&lt;&gt;0, IFERROR(IF( $F264=2,  MROUND($AH264*J264,1),    IF( OR($F264="",$F264=1),   MROUND($AH264*J264,2.5),  MROUND($AH264*J264, 0.1))), "" ), "")</f>
        <v/>
      </c>
      <c r="H264" s="324"/>
      <c r="I264" s="324"/>
      <c r="J264" s="325"/>
      <c r="K264" s="323" t="str">
        <f t="shared" ref="K264:K271" si="330">IF(N264&lt;&gt;0, IFERROR(IF( $F264=2,  MROUND($AH264*N264,1),    IF( OR($F264="",$F264=1),   MROUND($AH264*N264,2.5),  MROUND($AH264*N264, 0.1))), "" ), "")</f>
        <v/>
      </c>
      <c r="L264" s="324"/>
      <c r="M264" s="324"/>
      <c r="N264" s="325"/>
      <c r="O264" s="323" t="str">
        <f t="shared" ref="O264:O271" si="331">IF(R264&lt;&gt;0, IFERROR(IF( $F264=2,  MROUND($AH264*R264,1),    IF( OR($F264="",$F264=1),   MROUND($AH264*R264,2.5),  MROUND($AH264*R264, 0.1))), "" ), "")</f>
        <v/>
      </c>
      <c r="P264" s="324"/>
      <c r="Q264" s="324"/>
      <c r="R264" s="325"/>
      <c r="S264" s="323" t="str">
        <f t="shared" ref="S264:S271" si="332">IF(V264&lt;&gt;0, IFERROR(IF( $F264=2,  MROUND($AH264*V264,1),    IF( OR($F264="",$F264=1),   MROUND($AH264*V264,2.5),  MROUND($AH264*V264, 0.1))), "" ), "")</f>
        <v/>
      </c>
      <c r="T264" s="324"/>
      <c r="U264" s="324"/>
      <c r="V264" s="325"/>
      <c r="W264" s="323" t="str">
        <f t="shared" ref="W264:W271" si="333">IF(Z264&lt;&gt;0, IFERROR(IF( $F264=2,  MROUND($AH264*Z264,1),    IF( OR($F264="",$F264=1),   MROUND($AH264*Z264,2.5),  MROUND($AH264*Z264, 0.1))), "" ), "")</f>
        <v/>
      </c>
      <c r="X264" s="324"/>
      <c r="Y264" s="324"/>
      <c r="Z264" s="325"/>
      <c r="AA264" s="323" t="str">
        <f t="shared" ref="AA264:AA271" si="334">IF(AD264&lt;&gt;0, IFERROR(IF( $F264=2,  MROUND($AH264*AD264,1),    IF( OR($F264="",$F264=1),   MROUND($AH264*AD264,2.5),  MROUND($AH264*AD264, 0.1))), "" ), "")</f>
        <v/>
      </c>
      <c r="AB264" s="324"/>
      <c r="AC264" s="324"/>
      <c r="AD264" s="325"/>
      <c r="AE264" s="326">
        <f t="shared" ref="AE264:AE271" si="335">(IF(ISNUMBER(G264),G264,0)*H264*I264+IF(ISNUMBER(K264),K264,1)*L264*M264+IF(ISNUMBER(O264),O264,1)*P264*Q264+IF(ISNUMBER(S264),S264,1)*T264*U264+IF(ISNUMBER(W264),W264,1)*X264*Y264+IF(ISNUMBER(AA264),AA264,1)*AB264*AC264)*IF(ISNUMBER(F264),F264,1)</f>
        <v>0</v>
      </c>
      <c r="AF264" s="327">
        <f t="shared" si="287"/>
        <v>0</v>
      </c>
      <c r="AG264" s="328">
        <f t="shared" ref="AG264:AG271" si="336">IFERROR((AF264/(AH264*IF(ISNUMBER(F264),F264,1))),0)</f>
        <v>0</v>
      </c>
      <c r="AH264" s="216" t="str">
        <f t="shared" ref="AH264:AH271" si="337">IF(ISNUMBER(AH208), AH208+(AH208*$AH$226),"")</f>
        <v/>
      </c>
      <c r="AI264" s="329">
        <f xml:space="preserve"> ( IF(ISNUMBER(G264), VLOOKUP(G264/$AH264,F!$A1:$B101,2,1)*G264*$H264*$I264,0)+IF(ISNUMBER(K264), VLOOKUP(K264/$AH264,F!$A1:$B101,2,1)*K264*$L264*$M264,0)+IF(ISNUMBER(O264), VLOOKUP(O264/$AH264,F!$A1:$B101,2,1)*O264*$P264*$Q264,0)+IF(ISNUMBER(S264), VLOOKUP(S264/$AH264,F!$A1:$B101,2,1)*S264*$T264*$U264,0)+IF(ISNUMBER(W264), VLOOKUP(W264/$AH264,F!$A1:$B101,2,1)*W264*$X264*$Y264,0)+IF(ISNUMBER(AA264), VLOOKUP(AA264/$AH264,F!$A1:$B101,2,1)*AA264*$AB264*$AC264,0))*IF(ISNUMBER(F264),F264,1)*IF(ISNUMBER(E264),E264,1)</f>
        <v>0</v>
      </c>
      <c r="AJ264" s="330">
        <f t="shared" ref="AJ264:AJ266" si="338">H264*I264+L264*M264+P264*Q264+T264*U264+X264*Y264+AB264*AC264</f>
        <v>0</v>
      </c>
      <c r="AK264" s="331">
        <f>IFERROR(I264*INDEX(F!$P$21:$AB$33, MATCH(G264/$AH264, F!$O$21:$O$33,1), MATCH(E264, F!$P$20:$AB$20,1)), 0 ) +IFERROR( M264*INDEX(F!$P$21:$AB$33, MATCH(K264/$AH264, F!$O$21:$O$33,1), MATCH(E264, F!$P$20:$AB$20,1)),0) +  IFERROR( Q264*INDEX(F!$P$21:$AB$33, MATCH(O264/$AH264, F!$O$21:$O$33,1), MATCH(E264, F!$P$20:$AB$20,1)), 0) + IFERROR( U264*INDEX(F!$P$21:$AB$33, MATCH(S264/$AH264, F!$O$21:$O$33,1), MATCH(E264, F!$P$20:$AB$20,1)),0)  + IFERROR(Y264*INDEX(F!$P$21:$AB$33, MATCH(W264/$AH264, F!$O$21:$O$33,1), MATCH(E264, F!$P$20:$AB$20,1)),0)  + IFERROR( AC264*INDEX(F!$P$21:$AB$33, MATCH(AA264/$AH264, F!$O$21:$O$33,1), MATCH(E264, F!$P$20:$AB$20,1)),)</f>
        <v>0</v>
      </c>
      <c r="AL264" s="1033"/>
      <c r="AM264" s="10"/>
      <c r="AN264" s="10"/>
      <c r="AO264" s="10"/>
    </row>
    <row r="265" spans="1:41" ht="15.75" hidden="1" customHeight="1" x14ac:dyDescent="0.25">
      <c r="A265" s="1021">
        <f>A209+A170</f>
        <v>43814</v>
      </c>
      <c r="B265" s="248" t="str">
        <f t="shared" si="328"/>
        <v/>
      </c>
      <c r="C265" s="261" t="str">
        <f t="shared" si="328"/>
        <v/>
      </c>
      <c r="D265" s="229" t="str">
        <f t="shared" si="328"/>
        <v/>
      </c>
      <c r="E265" s="291" t="str">
        <f t="shared" si="328"/>
        <v/>
      </c>
      <c r="F265" s="332" t="str">
        <f t="shared" si="328"/>
        <v/>
      </c>
      <c r="G265" s="333" t="str">
        <f t="shared" si="329"/>
        <v/>
      </c>
      <c r="H265" s="334"/>
      <c r="I265" s="334"/>
      <c r="J265" s="335"/>
      <c r="K265" s="333" t="str">
        <f t="shared" si="330"/>
        <v/>
      </c>
      <c r="L265" s="334"/>
      <c r="M265" s="334"/>
      <c r="N265" s="335"/>
      <c r="O265" s="333" t="str">
        <f t="shared" si="331"/>
        <v/>
      </c>
      <c r="P265" s="334"/>
      <c r="Q265" s="334"/>
      <c r="R265" s="335"/>
      <c r="S265" s="333" t="str">
        <f t="shared" si="332"/>
        <v/>
      </c>
      <c r="T265" s="334"/>
      <c r="U265" s="334"/>
      <c r="V265" s="335"/>
      <c r="W265" s="333" t="str">
        <f t="shared" si="333"/>
        <v/>
      </c>
      <c r="X265" s="334"/>
      <c r="Y265" s="334"/>
      <c r="Z265" s="335"/>
      <c r="AA265" s="333" t="str">
        <f t="shared" si="334"/>
        <v/>
      </c>
      <c r="AB265" s="334"/>
      <c r="AC265" s="334"/>
      <c r="AD265" s="335"/>
      <c r="AE265" s="336">
        <f t="shared" si="335"/>
        <v>0</v>
      </c>
      <c r="AF265" s="337">
        <f t="shared" si="287"/>
        <v>0</v>
      </c>
      <c r="AG265" s="338">
        <f t="shared" si="336"/>
        <v>0</v>
      </c>
      <c r="AH265" s="217" t="str">
        <f t="shared" si="337"/>
        <v/>
      </c>
      <c r="AI265" s="339">
        <f xml:space="preserve"> ( IF(ISNUMBER(G265), VLOOKUP(G265/$AH265,F!$A1:$B101,2,1)*G265*$H265*$I265,0)+IF(ISNUMBER(K265), VLOOKUP(K265/$AH265,F!$A1:$B101,2,1)*K265*$L265*$M265,0)+IF(ISNUMBER(O265), VLOOKUP(O265/$AH265,F!$A1:$B101,2,1)*O265*$P265*$Q265,0)+IF(ISNUMBER(S265), VLOOKUP(S265/$AH265,F!$A1:$B101,2,1)*S265*$T265*$U265,0)+IF(ISNUMBER(W265), VLOOKUP(W265/$AH265,F!$A1:$B101,2,1)*W265*$X265*$Y265,0)+IF(ISNUMBER(AA265), VLOOKUP(AA265/$AH265,F!$A1:$B101,2,1)*AA265*$AB265*$AC265,0))*IF(ISNUMBER(F265),F265,1)*IF(ISNUMBER(E265),E265,1)</f>
        <v>0</v>
      </c>
      <c r="AJ265" s="340">
        <f t="shared" si="338"/>
        <v>0</v>
      </c>
      <c r="AK265" s="341">
        <f>IFERROR(I265*INDEX(F!$P$21:$AB$33, MATCH(G265/$AH265, F!$O$21:$O$33,1), MATCH(E265, F!$P$20:$AB$20,1)), 0 ) +IFERROR( M265*INDEX(F!$P$21:$AB$33, MATCH(K265/$AH265, F!$O$21:$O$33,1), MATCH(E265, F!$P$20:$AB$20,1)),0) +  IFERROR( Q265*INDEX(F!$P$21:$AB$33, MATCH(O265/$AH265, F!$O$21:$O$33,1), MATCH(E265, F!$P$20:$AB$20,1)), 0) + IFERROR( U265*INDEX(F!$P$21:$AB$33, MATCH(S265/$AH265, F!$O$21:$O$33,1), MATCH(E265, F!$P$20:$AB$20,1)),0)  + IFERROR(Y265*INDEX(F!$P$21:$AB$33, MATCH(W265/$AH265, F!$O$21:$O$33,1), MATCH(E265, F!$P$20:$AB$20,1)),0)  + IFERROR( AC265*INDEX(F!$P$21:$AB$33, MATCH(AA265/$AH265, F!$O$21:$O$33,1), MATCH(E265, F!$P$20:$AB$20,1)),)</f>
        <v>0</v>
      </c>
      <c r="AL265" s="1031"/>
      <c r="AM265" s="10"/>
      <c r="AN265" s="10"/>
      <c r="AO265" s="10"/>
    </row>
    <row r="266" spans="1:41" hidden="1" x14ac:dyDescent="0.25">
      <c r="A266" s="1022"/>
      <c r="B266" s="249" t="str">
        <f t="shared" si="328"/>
        <v/>
      </c>
      <c r="C266" s="262" t="str">
        <f t="shared" si="328"/>
        <v/>
      </c>
      <c r="D266" s="230" t="str">
        <f t="shared" si="328"/>
        <v/>
      </c>
      <c r="E266" s="291" t="str">
        <f t="shared" si="328"/>
        <v/>
      </c>
      <c r="F266" s="342" t="str">
        <f t="shared" si="328"/>
        <v/>
      </c>
      <c r="G266" s="343" t="str">
        <f t="shared" si="329"/>
        <v/>
      </c>
      <c r="H266" s="344"/>
      <c r="I266" s="344"/>
      <c r="J266" s="345"/>
      <c r="K266" s="343" t="str">
        <f t="shared" si="330"/>
        <v/>
      </c>
      <c r="L266" s="344"/>
      <c r="M266" s="344"/>
      <c r="N266" s="345"/>
      <c r="O266" s="343" t="str">
        <f t="shared" si="331"/>
        <v/>
      </c>
      <c r="P266" s="344"/>
      <c r="Q266" s="344"/>
      <c r="R266" s="345"/>
      <c r="S266" s="343" t="str">
        <f t="shared" si="332"/>
        <v/>
      </c>
      <c r="T266" s="344"/>
      <c r="U266" s="344"/>
      <c r="V266" s="345"/>
      <c r="W266" s="343" t="str">
        <f t="shared" si="333"/>
        <v/>
      </c>
      <c r="X266" s="344"/>
      <c r="Y266" s="344"/>
      <c r="Z266" s="345"/>
      <c r="AA266" s="343" t="str">
        <f t="shared" si="334"/>
        <v/>
      </c>
      <c r="AB266" s="344"/>
      <c r="AC266" s="344"/>
      <c r="AD266" s="345"/>
      <c r="AE266" s="346">
        <f t="shared" si="335"/>
        <v>0</v>
      </c>
      <c r="AF266" s="347">
        <f t="shared" si="287"/>
        <v>0</v>
      </c>
      <c r="AG266" s="348">
        <f t="shared" si="336"/>
        <v>0</v>
      </c>
      <c r="AH266" s="217" t="str">
        <f t="shared" si="337"/>
        <v/>
      </c>
      <c r="AI266" s="349">
        <f xml:space="preserve"> ( IF(ISNUMBER(G266), VLOOKUP(G266/$AH266,F!$A1:$B101,2,1)*G266*$H266*$I266,0)+IF(ISNUMBER(K266), VLOOKUP(K266/$AH266,F!$A1:$B101,2,1)*K266*$L266*$M266,0)+IF(ISNUMBER(O266), VLOOKUP(O266/$AH266,F!$A1:$B101,2,1)*O266*$P266*$Q266,0)+IF(ISNUMBER(S266), VLOOKUP(S266/$AH266,F!$A1:$B101,2,1)*S266*$T266*$U266,0)+IF(ISNUMBER(W266), VLOOKUP(W266/$AH266,F!$A1:$B101,2,1)*W266*$X266*$Y266,0)+IF(ISNUMBER(AA266), VLOOKUP(AA266/$AH266,F!$A1:$B101,2,1)*AA266*$AB266*$AC266,0))*IF(ISNUMBER(F266),F266,1)*IF(ISNUMBER(E266),E266,1)</f>
        <v>0</v>
      </c>
      <c r="AJ266" s="350">
        <f t="shared" si="338"/>
        <v>0</v>
      </c>
      <c r="AK266" s="351">
        <f>IFERROR(I266*INDEX(F!$P$21:$AB$33, MATCH(G266/$AH266, F!$O$21:$O$33,1), MATCH(E266, F!$P$20:$AB$20,1)), 0 ) +IFERROR( M266*INDEX(F!$P$21:$AB$33, MATCH(K266/$AH266, F!$O$21:$O$33,1), MATCH(E266, F!$P$20:$AB$20,1)),0) +  IFERROR( Q266*INDEX(F!$P$21:$AB$33, MATCH(O266/$AH266, F!$O$21:$O$33,1), MATCH(E266, F!$P$20:$AB$20,1)), 0) + IFERROR( U266*INDEX(F!$P$21:$AB$33, MATCH(S266/$AH266, F!$O$21:$O$33,1), MATCH(E266, F!$P$20:$AB$20,1)),0)  + IFERROR(Y266*INDEX(F!$P$21:$AB$33, MATCH(W266/$AH266, F!$O$21:$O$33,1), MATCH(E266, F!$P$20:$AB$20,1)),0)  + IFERROR( AC266*INDEX(F!$P$21:$AB$33, MATCH(AA266/$AH266, F!$O$21:$O$33,1), MATCH(E266, F!$P$20:$AB$20,1)),)</f>
        <v>0</v>
      </c>
      <c r="AL266" s="1031"/>
      <c r="AM266" s="10"/>
      <c r="AN266" s="10"/>
      <c r="AO266" s="10"/>
    </row>
    <row r="267" spans="1:41" ht="15" hidden="1" customHeight="1" x14ac:dyDescent="0.25">
      <c r="A267" s="1022"/>
      <c r="B267" s="248" t="str">
        <f t="shared" si="328"/>
        <v/>
      </c>
      <c r="C267" s="261" t="str">
        <f t="shared" si="328"/>
        <v/>
      </c>
      <c r="D267" s="229" t="str">
        <f t="shared" si="328"/>
        <v/>
      </c>
      <c r="E267" s="291" t="str">
        <f t="shared" si="328"/>
        <v/>
      </c>
      <c r="F267" s="332" t="str">
        <f t="shared" si="328"/>
        <v/>
      </c>
      <c r="G267" s="333" t="str">
        <f t="shared" si="329"/>
        <v/>
      </c>
      <c r="H267" s="334"/>
      <c r="I267" s="334"/>
      <c r="J267" s="335"/>
      <c r="K267" s="333" t="str">
        <f t="shared" si="330"/>
        <v/>
      </c>
      <c r="L267" s="334"/>
      <c r="M267" s="334"/>
      <c r="N267" s="335"/>
      <c r="O267" s="333" t="str">
        <f t="shared" si="331"/>
        <v/>
      </c>
      <c r="P267" s="334"/>
      <c r="Q267" s="334"/>
      <c r="R267" s="335"/>
      <c r="S267" s="333" t="str">
        <f t="shared" si="332"/>
        <v/>
      </c>
      <c r="T267" s="334"/>
      <c r="U267" s="334"/>
      <c r="V267" s="335"/>
      <c r="W267" s="333" t="str">
        <f t="shared" si="333"/>
        <v/>
      </c>
      <c r="X267" s="334"/>
      <c r="Y267" s="334"/>
      <c r="Z267" s="335"/>
      <c r="AA267" s="333" t="str">
        <f t="shared" si="334"/>
        <v/>
      </c>
      <c r="AB267" s="334"/>
      <c r="AC267" s="334"/>
      <c r="AD267" s="335"/>
      <c r="AE267" s="336">
        <f t="shared" si="335"/>
        <v>0</v>
      </c>
      <c r="AF267" s="337">
        <f t="shared" si="287"/>
        <v>0</v>
      </c>
      <c r="AG267" s="338">
        <f t="shared" si="336"/>
        <v>0</v>
      </c>
      <c r="AH267" s="217" t="str">
        <f t="shared" si="337"/>
        <v/>
      </c>
      <c r="AI267" s="339">
        <f xml:space="preserve"> ( IF(ISNUMBER(G267), VLOOKUP(G267/$AH267,F!$A1:$B101,2,1)*G267*$H267*$I267,0)+IF(ISNUMBER(K267), VLOOKUP(K267/$AH267,F!$A1:$B101,2,1)*K267*$L267*$M267,0)+IF(ISNUMBER(O267), VLOOKUP(O267/$AH267,F!$A1:$B101,2,1)*O267*$P267*$Q267,0)+IF(ISNUMBER(S267), VLOOKUP(S267/$AH267,F!$A1:$B101,2,1)*S267*$T267*$U267,0)+IF(ISNUMBER(W267), VLOOKUP(W267/$AH267,F!$A1:$B101,2,1)*W267*$X267*$Y267,0)+IF(ISNUMBER(AA267), VLOOKUP(AA267/$AH267,F!$A1:$B101,2,1)*AA267*$AB267*$AC267,0))*IF(ISNUMBER(F267),F267,1)*IF(ISNUMBER(E267),E267,1)</f>
        <v>0</v>
      </c>
      <c r="AJ267" s="340">
        <f>H267*I267+L267*M267+P267*Q267+T267*U267+X267*Y267+AB267*AC267</f>
        <v>0</v>
      </c>
      <c r="AK267" s="341">
        <f>IFERROR(I267*INDEX(F!$P$21:$AB$33, MATCH(G267/$AH267, F!$O$21:$O$33,1), MATCH(E267, F!$P$20:$AB$20,1)), 0 ) +IFERROR( M267*INDEX(F!$P$21:$AB$33, MATCH(K267/$AH267, F!$O$21:$O$33,1), MATCH(E267, F!$P$20:$AB$20,1)),0) +  IFERROR( Q267*INDEX(F!$P$21:$AB$33, MATCH(O267/$AH267, F!$O$21:$O$33,1), MATCH(E267, F!$P$20:$AB$20,1)), 0) + IFERROR( U267*INDEX(F!$P$21:$AB$33, MATCH(S267/$AH267, F!$O$21:$O$33,1), MATCH(E267, F!$P$20:$AB$20,1)),0)  + IFERROR(Y267*INDEX(F!$P$21:$AB$33, MATCH(W267/$AH267, F!$O$21:$O$33,1), MATCH(E267, F!$P$20:$AB$20,1)),0)  + IFERROR( AC267*INDEX(F!$P$21:$AB$33, MATCH(AA267/$AH267, F!$O$21:$O$33,1), MATCH(E267, F!$P$20:$AB$20,1)),)</f>
        <v>0</v>
      </c>
      <c r="AL267" s="1031"/>
      <c r="AM267" s="10"/>
      <c r="AN267" s="10"/>
      <c r="AO267" s="10"/>
    </row>
    <row r="268" spans="1:41" hidden="1" x14ac:dyDescent="0.25">
      <c r="A268" s="1022"/>
      <c r="B268" s="249" t="str">
        <f t="shared" si="328"/>
        <v/>
      </c>
      <c r="C268" s="262" t="str">
        <f t="shared" si="328"/>
        <v/>
      </c>
      <c r="D268" s="230" t="str">
        <f t="shared" si="328"/>
        <v/>
      </c>
      <c r="E268" s="291" t="str">
        <f t="shared" si="328"/>
        <v/>
      </c>
      <c r="F268" s="342" t="str">
        <f t="shared" si="328"/>
        <v/>
      </c>
      <c r="G268" s="343" t="str">
        <f t="shared" si="329"/>
        <v/>
      </c>
      <c r="H268" s="344"/>
      <c r="I268" s="344"/>
      <c r="J268" s="345"/>
      <c r="K268" s="343" t="str">
        <f t="shared" si="330"/>
        <v/>
      </c>
      <c r="L268" s="344"/>
      <c r="M268" s="344"/>
      <c r="N268" s="345"/>
      <c r="O268" s="343" t="str">
        <f t="shared" si="331"/>
        <v/>
      </c>
      <c r="P268" s="344"/>
      <c r="Q268" s="344"/>
      <c r="R268" s="345"/>
      <c r="S268" s="343" t="str">
        <f t="shared" si="332"/>
        <v/>
      </c>
      <c r="T268" s="344"/>
      <c r="U268" s="344"/>
      <c r="V268" s="345"/>
      <c r="W268" s="343" t="str">
        <f t="shared" si="333"/>
        <v/>
      </c>
      <c r="X268" s="344"/>
      <c r="Y268" s="344"/>
      <c r="Z268" s="345"/>
      <c r="AA268" s="343" t="str">
        <f t="shared" si="334"/>
        <v/>
      </c>
      <c r="AB268" s="344"/>
      <c r="AC268" s="344"/>
      <c r="AD268" s="345"/>
      <c r="AE268" s="346">
        <f t="shared" si="335"/>
        <v>0</v>
      </c>
      <c r="AF268" s="347">
        <f t="shared" si="287"/>
        <v>0</v>
      </c>
      <c r="AG268" s="348">
        <f t="shared" si="336"/>
        <v>0</v>
      </c>
      <c r="AH268" s="217" t="str">
        <f t="shared" si="337"/>
        <v/>
      </c>
      <c r="AI268" s="349">
        <f xml:space="preserve"> ( IF(ISNUMBER(G268), VLOOKUP(G268/$AH268,F!$A1:$B101,2,1)*G268*$H268*$I268,0)+IF(ISNUMBER(K268), VLOOKUP(K268/$AH268,F!$A1:$B101,2,1)*K268*$L268*$M268,0)+IF(ISNUMBER(O268), VLOOKUP(O268/$AH268,F!$A1:$B101,2,1)*O268*$P268*$Q268,0)+IF(ISNUMBER(S268), VLOOKUP(S268/$AH268,F!$A1:$B101,2,1)*S268*$T268*$U268,0)+IF(ISNUMBER(W268), VLOOKUP(W268/$AH268,F!$A1:$B101,2,1)*W268*$X268*$Y268,0)+IF(ISNUMBER(AA268), VLOOKUP(AA268/$AH268,F!$A1:$B101,2,1)*AA268*$AB268*$AC268,0))*IF(ISNUMBER(F268),F268,1)*IF(ISNUMBER(E268),E268,1)</f>
        <v>0</v>
      </c>
      <c r="AJ268" s="350">
        <f t="shared" ref="AJ268:AJ271" si="339">H268*I268+L268*M268+P268*Q268+T268*U268+X268*Y268+AB268*AC268</f>
        <v>0</v>
      </c>
      <c r="AK268" s="351">
        <f>IFERROR(I268*INDEX(F!$P$21:$AB$33, MATCH(G268/$AH268, F!$O$21:$O$33,1), MATCH(E268, F!$P$20:$AB$20,1)), 0 ) +IFERROR( M268*INDEX(F!$P$21:$AB$33, MATCH(K268/$AH268, F!$O$21:$O$33,1), MATCH(E268, F!$P$20:$AB$20,1)),0) +  IFERROR( Q268*INDEX(F!$P$21:$AB$33, MATCH(O268/$AH268, F!$O$21:$O$33,1), MATCH(E268, F!$P$20:$AB$20,1)), 0) + IFERROR( U268*INDEX(F!$P$21:$AB$33, MATCH(S268/$AH268, F!$O$21:$O$33,1), MATCH(E268, F!$P$20:$AB$20,1)),0)  + IFERROR(Y268*INDEX(F!$P$21:$AB$33, MATCH(W268/$AH268, F!$O$21:$O$33,1), MATCH(E268, F!$P$20:$AB$20,1)),0)  + IFERROR( AC268*INDEX(F!$P$21:$AB$33, MATCH(AA268/$AH268, F!$O$21:$O$33,1), MATCH(E268, F!$P$20:$AB$20,1)),)</f>
        <v>0</v>
      </c>
      <c r="AL268" s="1031"/>
      <c r="AM268" s="10"/>
      <c r="AN268" s="10"/>
      <c r="AO268" s="10"/>
    </row>
    <row r="269" spans="1:41" hidden="1" x14ac:dyDescent="0.25">
      <c r="A269" s="1022"/>
      <c r="B269" s="248" t="str">
        <f t="shared" si="328"/>
        <v/>
      </c>
      <c r="C269" s="261" t="str">
        <f t="shared" si="328"/>
        <v/>
      </c>
      <c r="D269" s="229" t="str">
        <f t="shared" si="328"/>
        <v/>
      </c>
      <c r="E269" s="291" t="str">
        <f t="shared" si="328"/>
        <v/>
      </c>
      <c r="F269" s="332" t="str">
        <f t="shared" si="328"/>
        <v/>
      </c>
      <c r="G269" s="333" t="str">
        <f t="shared" si="329"/>
        <v/>
      </c>
      <c r="H269" s="334"/>
      <c r="I269" s="334"/>
      <c r="J269" s="335"/>
      <c r="K269" s="333" t="str">
        <f t="shared" si="330"/>
        <v/>
      </c>
      <c r="L269" s="334"/>
      <c r="M269" s="334"/>
      <c r="N269" s="335"/>
      <c r="O269" s="333" t="str">
        <f t="shared" si="331"/>
        <v/>
      </c>
      <c r="P269" s="334"/>
      <c r="Q269" s="334"/>
      <c r="R269" s="335"/>
      <c r="S269" s="333" t="str">
        <f t="shared" si="332"/>
        <v/>
      </c>
      <c r="T269" s="334"/>
      <c r="U269" s="334"/>
      <c r="V269" s="335"/>
      <c r="W269" s="333" t="str">
        <f t="shared" si="333"/>
        <v/>
      </c>
      <c r="X269" s="334"/>
      <c r="Y269" s="334"/>
      <c r="Z269" s="335"/>
      <c r="AA269" s="333" t="str">
        <f t="shared" si="334"/>
        <v/>
      </c>
      <c r="AB269" s="334"/>
      <c r="AC269" s="334"/>
      <c r="AD269" s="335"/>
      <c r="AE269" s="336">
        <f t="shared" si="335"/>
        <v>0</v>
      </c>
      <c r="AF269" s="337">
        <f t="shared" si="287"/>
        <v>0</v>
      </c>
      <c r="AG269" s="338">
        <f t="shared" si="336"/>
        <v>0</v>
      </c>
      <c r="AH269" s="217" t="str">
        <f t="shared" si="337"/>
        <v/>
      </c>
      <c r="AI269" s="339">
        <f xml:space="preserve"> ( IF(ISNUMBER(G269), VLOOKUP(G269/$AH269,F!$A1:$B101,2,1)*G269*$H269*$I269,0)+IF(ISNUMBER(K269), VLOOKUP(K269/$AH269,F!$A1:$B101,2,1)*K269*$L269*$M269,0)+IF(ISNUMBER(O269), VLOOKUP(O269/$AH269,F!$A1:$B101,2,1)*O269*$P269*$Q269,0)+IF(ISNUMBER(S269), VLOOKUP(S269/$AH269,F!$A1:$B101,2,1)*S269*$T269*$U269,0)+IF(ISNUMBER(W269), VLOOKUP(W269/$AH269,F!$A1:$B101,2,1)*W269*$X269*$Y269,0)+IF(ISNUMBER(AA269), VLOOKUP(AA269/$AH269,F!$A1:$B101,2,1)*AA269*$AB269*$AC269,0))*IF(ISNUMBER(F269),F269,1)*IF(ISNUMBER(E269),E269,1)</f>
        <v>0</v>
      </c>
      <c r="AJ269" s="340">
        <f t="shared" si="339"/>
        <v>0</v>
      </c>
      <c r="AK269" s="341">
        <f>IFERROR(I269*INDEX(F!$P$21:$AB$33, MATCH(G269/$AH269, F!$O$21:$O$33,1), MATCH(E269, F!$P$20:$AB$20,1)), 0 ) +IFERROR( M269*INDEX(F!$P$21:$AB$33, MATCH(K269/$AH269, F!$O$21:$O$33,1), MATCH(E269, F!$P$20:$AB$20,1)),0) +  IFERROR( Q269*INDEX(F!$P$21:$AB$33, MATCH(O269/$AH269, F!$O$21:$O$33,1), MATCH(E269, F!$P$20:$AB$20,1)), 0) + IFERROR( U269*INDEX(F!$P$21:$AB$33, MATCH(S269/$AH269, F!$O$21:$O$33,1), MATCH(E269, F!$P$20:$AB$20,1)),0)  + IFERROR(Y269*INDEX(F!$P$21:$AB$33, MATCH(W269/$AH269, F!$O$21:$O$33,1), MATCH(E269, F!$P$20:$AB$20,1)),0)  + IFERROR( AC269*INDEX(F!$P$21:$AB$33, MATCH(AA269/$AH269, F!$O$21:$O$33,1), MATCH(E269, F!$P$20:$AB$20,1)),)</f>
        <v>0</v>
      </c>
      <c r="AL269" s="1031"/>
      <c r="AM269" s="10"/>
      <c r="AN269" s="10"/>
      <c r="AO269" s="10"/>
    </row>
    <row r="270" spans="1:41" hidden="1" x14ac:dyDescent="0.25">
      <c r="A270" s="1022"/>
      <c r="B270" s="249" t="str">
        <f t="shared" si="328"/>
        <v/>
      </c>
      <c r="C270" s="262" t="str">
        <f t="shared" si="328"/>
        <v/>
      </c>
      <c r="D270" s="230" t="str">
        <f t="shared" si="328"/>
        <v/>
      </c>
      <c r="E270" s="291" t="str">
        <f t="shared" si="328"/>
        <v/>
      </c>
      <c r="F270" s="342" t="str">
        <f t="shared" si="328"/>
        <v/>
      </c>
      <c r="G270" s="343" t="str">
        <f t="shared" si="329"/>
        <v/>
      </c>
      <c r="H270" s="344"/>
      <c r="I270" s="344"/>
      <c r="J270" s="345"/>
      <c r="K270" s="343" t="str">
        <f t="shared" si="330"/>
        <v/>
      </c>
      <c r="L270" s="344"/>
      <c r="M270" s="344"/>
      <c r="N270" s="345"/>
      <c r="O270" s="343" t="str">
        <f t="shared" si="331"/>
        <v/>
      </c>
      <c r="P270" s="344"/>
      <c r="Q270" s="344"/>
      <c r="R270" s="345"/>
      <c r="S270" s="343" t="str">
        <f t="shared" si="332"/>
        <v/>
      </c>
      <c r="T270" s="344"/>
      <c r="U270" s="344"/>
      <c r="V270" s="345"/>
      <c r="W270" s="343" t="str">
        <f t="shared" si="333"/>
        <v/>
      </c>
      <c r="X270" s="344"/>
      <c r="Y270" s="344"/>
      <c r="Z270" s="345"/>
      <c r="AA270" s="343" t="str">
        <f t="shared" si="334"/>
        <v/>
      </c>
      <c r="AB270" s="344"/>
      <c r="AC270" s="344"/>
      <c r="AD270" s="345"/>
      <c r="AE270" s="346">
        <f t="shared" si="335"/>
        <v>0</v>
      </c>
      <c r="AF270" s="347">
        <f t="shared" si="287"/>
        <v>0</v>
      </c>
      <c r="AG270" s="348">
        <f t="shared" si="336"/>
        <v>0</v>
      </c>
      <c r="AH270" s="217" t="str">
        <f t="shared" si="337"/>
        <v/>
      </c>
      <c r="AI270" s="349">
        <f xml:space="preserve"> ( IF(ISNUMBER(G270), VLOOKUP(G270/$AH270,F!$A1:$B101,2,1)*G270*$H270*$I270,0)+IF(ISNUMBER(K270), VLOOKUP(K270/$AH270,F!$A1:$B101,2,1)*K270*$L270*$M270,0)+IF(ISNUMBER(O270), VLOOKUP(O270/$AH270,F!$A1:$B101,2,1)*O270*$P270*$Q270,0)+IF(ISNUMBER(S270), VLOOKUP(S270/$AH270,F!$A1:$B101,2,1)*S270*$T270*$U270,0)+IF(ISNUMBER(W270), VLOOKUP(W270/$AH270,F!$A1:$B101,2,1)*W270*$X270*$Y270,0)+IF(ISNUMBER(AA270), VLOOKUP(AA270/$AH270,F!$A1:$B101,2,1)*AA270*$AB270*$AC270,0))*IF(ISNUMBER(F270),F270,1)*IF(ISNUMBER(E270),E270,1)</f>
        <v>0</v>
      </c>
      <c r="AJ270" s="350">
        <f t="shared" si="339"/>
        <v>0</v>
      </c>
      <c r="AK270" s="351">
        <f>IFERROR(I270*INDEX(F!$P$21:$AB$33, MATCH(G270/$AH270, F!$O$21:$O$33,1), MATCH(E270, F!$P$20:$AB$20,1)), 0 ) +IFERROR( M270*INDEX(F!$P$21:$AB$33, MATCH(K270/$AH270, F!$O$21:$O$33,1), MATCH(E270, F!$P$20:$AB$20,1)),0) +  IFERROR( Q270*INDEX(F!$P$21:$AB$33, MATCH(O270/$AH270, F!$O$21:$O$33,1), MATCH(E270, F!$P$20:$AB$20,1)), 0) + IFERROR( U270*INDEX(F!$P$21:$AB$33, MATCH(S270/$AH270, F!$O$21:$O$33,1), MATCH(E270, F!$P$20:$AB$20,1)),0)  + IFERROR(Y270*INDEX(F!$P$21:$AB$33, MATCH(W270/$AH270, F!$O$21:$O$33,1), MATCH(E270, F!$P$20:$AB$20,1)),0)  + IFERROR( AC270*INDEX(F!$P$21:$AB$33, MATCH(AA270/$AH270, F!$O$21:$O$33,1), MATCH(E270, F!$P$20:$AB$20,1)),)</f>
        <v>0</v>
      </c>
      <c r="AL270" s="1031"/>
      <c r="AM270" s="10"/>
      <c r="AN270" s="10"/>
      <c r="AO270" s="10"/>
    </row>
    <row r="271" spans="1:41" hidden="1" x14ac:dyDescent="0.25">
      <c r="A271" s="1022"/>
      <c r="B271" s="248" t="str">
        <f t="shared" si="328"/>
        <v/>
      </c>
      <c r="C271" s="261" t="str">
        <f t="shared" si="328"/>
        <v/>
      </c>
      <c r="D271" s="231" t="str">
        <f t="shared" si="328"/>
        <v/>
      </c>
      <c r="E271" s="291" t="str">
        <f t="shared" si="328"/>
        <v/>
      </c>
      <c r="F271" s="332" t="str">
        <f t="shared" si="328"/>
        <v/>
      </c>
      <c r="G271" s="333" t="str">
        <f t="shared" si="329"/>
        <v/>
      </c>
      <c r="H271" s="334"/>
      <c r="I271" s="334"/>
      <c r="J271" s="335"/>
      <c r="K271" s="333" t="str">
        <f t="shared" si="330"/>
        <v/>
      </c>
      <c r="L271" s="334"/>
      <c r="M271" s="334"/>
      <c r="N271" s="335"/>
      <c r="O271" s="333" t="str">
        <f t="shared" si="331"/>
        <v/>
      </c>
      <c r="P271" s="334"/>
      <c r="Q271" s="334"/>
      <c r="R271" s="335"/>
      <c r="S271" s="333" t="str">
        <f t="shared" si="332"/>
        <v/>
      </c>
      <c r="T271" s="334"/>
      <c r="U271" s="334"/>
      <c r="V271" s="335"/>
      <c r="W271" s="333" t="str">
        <f t="shared" si="333"/>
        <v/>
      </c>
      <c r="X271" s="334"/>
      <c r="Y271" s="334"/>
      <c r="Z271" s="335"/>
      <c r="AA271" s="333" t="str">
        <f t="shared" si="334"/>
        <v/>
      </c>
      <c r="AB271" s="334"/>
      <c r="AC271" s="334"/>
      <c r="AD271" s="335"/>
      <c r="AE271" s="336">
        <f t="shared" si="335"/>
        <v>0</v>
      </c>
      <c r="AF271" s="337">
        <f t="shared" si="287"/>
        <v>0</v>
      </c>
      <c r="AG271" s="338">
        <f t="shared" si="336"/>
        <v>0</v>
      </c>
      <c r="AH271" s="217" t="str">
        <f t="shared" si="337"/>
        <v/>
      </c>
      <c r="AI271" s="339">
        <f xml:space="preserve"> ( IF(ISNUMBER(G271), VLOOKUP(G271/$AH271,F!$A1:$B101,2,1)*G271*$H271*$I271,0)+IF(ISNUMBER(K271), VLOOKUP(K271/$AH271,F!$A1:$B101,2,1)*K271*$L271*$M271,0)+IF(ISNUMBER(O271), VLOOKUP(O271/$AH271,F!$A1:$B101,2,1)*O271*$P271*$Q271,0)+IF(ISNUMBER(S271), VLOOKUP(S271/$AH271,F!$A1:$B101,2,1)*S271*$T271*$U271,0)+IF(ISNUMBER(W271), VLOOKUP(W271/$AH271,F!$A1:$B101,2,1)*W271*$X271*$Y271,0)+IF(ISNUMBER(AA271), VLOOKUP(AA271/$AH271,F!$A1:$B101,2,1)*AA271*$AB271*$AC271,0))*IF(ISNUMBER(F271),F271,1)*IF(ISNUMBER(E271),E271,1)</f>
        <v>0</v>
      </c>
      <c r="AJ271" s="340">
        <f t="shared" si="339"/>
        <v>0</v>
      </c>
      <c r="AK271" s="341">
        <f>IFERROR(I271*INDEX(F!$P$21:$AB$33, MATCH(G271/$AH271, F!$O$21:$O$33,1), MATCH(E271, F!$P$20:$AB$20,1)), 0 ) +IFERROR( M271*INDEX(F!$P$21:$AB$33, MATCH(K271/$AH271, F!$O$21:$O$33,1), MATCH(E271, F!$P$20:$AB$20,1)),0) +  IFERROR( Q271*INDEX(F!$P$21:$AB$33, MATCH(O271/$AH271, F!$O$21:$O$33,1), MATCH(E271, F!$P$20:$AB$20,1)), 0) + IFERROR( U271*INDEX(F!$P$21:$AB$33, MATCH(S271/$AH271, F!$O$21:$O$33,1), MATCH(E271, F!$P$20:$AB$20,1)),0)  + IFERROR(Y271*INDEX(F!$P$21:$AB$33, MATCH(W271/$AH271, F!$O$21:$O$33,1), MATCH(E271, F!$P$20:$AB$20,1)),0)  + IFERROR( AC271*INDEX(F!$P$21:$AB$33, MATCH(AA271/$AH271, F!$O$21:$O$33,1), MATCH(E271, F!$P$20:$AB$20,1)),)</f>
        <v>0</v>
      </c>
      <c r="AL271" s="1031"/>
      <c r="AM271" s="10"/>
      <c r="AN271" s="10"/>
      <c r="AO271" s="10"/>
    </row>
    <row r="272" spans="1:41" ht="15.75" hidden="1" thickBot="1" x14ac:dyDescent="0.3">
      <c r="A272" s="1023"/>
      <c r="B272" s="250"/>
      <c r="C272" s="263"/>
      <c r="D272" s="215"/>
      <c r="E272" s="352">
        <f>ROUND(IFERROR(SUMPRODUCT(AJ264:AJ271,E264:E271)/AJ272,0),3)</f>
        <v>0</v>
      </c>
      <c r="F272" s="353"/>
      <c r="G272" s="354"/>
      <c r="H272" s="355"/>
      <c r="I272" s="355"/>
      <c r="J272" s="356"/>
      <c r="K272" s="354"/>
      <c r="L272" s="355"/>
      <c r="M272" s="355"/>
      <c r="N272" s="356"/>
      <c r="O272" s="354"/>
      <c r="P272" s="355"/>
      <c r="Q272" s="355"/>
      <c r="R272" s="356"/>
      <c r="S272" s="354"/>
      <c r="T272" s="355"/>
      <c r="U272" s="355"/>
      <c r="V272" s="356"/>
      <c r="W272" s="354"/>
      <c r="X272" s="355"/>
      <c r="Y272" s="355"/>
      <c r="Z272" s="356"/>
      <c r="AA272" s="354"/>
      <c r="AB272" s="355"/>
      <c r="AC272" s="355"/>
      <c r="AD272" s="356"/>
      <c r="AE272" s="357">
        <f>SUM(AE264:AE271)</f>
        <v>0</v>
      </c>
      <c r="AF272" s="358">
        <f t="shared" si="287"/>
        <v>0</v>
      </c>
      <c r="AG272" s="391">
        <f>IFERROR(  SUMPRODUCT(AG264:AG271,AJ264:AJ271)/AJ272,0)</f>
        <v>0</v>
      </c>
      <c r="AH272" s="359"/>
      <c r="AI272" s="360">
        <f>SUM(AI264:AI271)</f>
        <v>0</v>
      </c>
      <c r="AJ272" s="360">
        <f>SUM(AJ264:AJ271)</f>
        <v>0</v>
      </c>
      <c r="AK272" s="361">
        <f>IF(SUM(AK264:AK271)=0,TIME(,0,),TIME(,SUM(AK264:AK271)+F!$V$37,))</f>
        <v>0</v>
      </c>
      <c r="AL272" s="1032"/>
      <c r="AM272" s="10"/>
      <c r="AN272" s="10"/>
      <c r="AO272" s="10"/>
    </row>
    <row r="273" spans="1:41" hidden="1" x14ac:dyDescent="0.25">
      <c r="A273" s="232">
        <f>A274</f>
        <v>43815</v>
      </c>
      <c r="B273" s="251" t="str">
        <f t="shared" ref="B273:F280" si="340">IF(B217="","",B217)</f>
        <v/>
      </c>
      <c r="C273" s="264" t="str">
        <f t="shared" si="340"/>
        <v/>
      </c>
      <c r="D273" s="233" t="str">
        <f t="shared" si="340"/>
        <v/>
      </c>
      <c r="E273" s="280" t="str">
        <f t="shared" si="340"/>
        <v/>
      </c>
      <c r="F273" s="362" t="str">
        <f t="shared" si="340"/>
        <v/>
      </c>
      <c r="G273" s="363" t="str">
        <f t="shared" ref="G273:G280" si="341">IF(J273&lt;&gt;0, IFERROR(IF( $F273=2,  MROUND($AH273*J273,1),    IF( OR($F273="",$F273=1),   MROUND($AH273*J273,2.5),  MROUND($AH273*J273, 0.1))), "" ), "")</f>
        <v/>
      </c>
      <c r="H273" s="364"/>
      <c r="I273" s="364"/>
      <c r="J273" s="365"/>
      <c r="K273" s="363" t="str">
        <f t="shared" ref="K273:K280" si="342">IF(N273&lt;&gt;0, IFERROR(IF( $F273=2,  MROUND($AH273*N273,1),    IF( OR($F273="",$F273=1),   MROUND($AH273*N273,2.5),  MROUND($AH273*N273, 0.1))), "" ), "")</f>
        <v/>
      </c>
      <c r="L273" s="364"/>
      <c r="M273" s="364"/>
      <c r="N273" s="365"/>
      <c r="O273" s="363" t="str">
        <f t="shared" ref="O273:O280" si="343">IF(R273&lt;&gt;0, IFERROR(IF( $F273=2,  MROUND($AH273*R273,1),    IF( OR($F273="",$F273=1),   MROUND($AH273*R273,2.5),  MROUND($AH273*R273, 0.1))), "" ), "")</f>
        <v/>
      </c>
      <c r="P273" s="364"/>
      <c r="Q273" s="364"/>
      <c r="R273" s="365"/>
      <c r="S273" s="363" t="str">
        <f t="shared" ref="S273:S280" si="344">IF(V273&lt;&gt;0, IFERROR(IF( $F273=2,  MROUND($AH273*V273,1),    IF( OR($F273="",$F273=1),   MROUND($AH273*V273,2.5),  MROUND($AH273*V273, 0.1))), "" ), "")</f>
        <v/>
      </c>
      <c r="T273" s="364"/>
      <c r="U273" s="364"/>
      <c r="V273" s="365"/>
      <c r="W273" s="363" t="str">
        <f t="shared" ref="W273:W280" si="345">IF(Z273&lt;&gt;0, IFERROR(IF( $F273=2,  MROUND($AH273*Z273,1),    IF( OR($F273="",$F273=1),   MROUND($AH273*Z273,2.5),  MROUND($AH273*Z273, 0.1))), "" ), "")</f>
        <v/>
      </c>
      <c r="X273" s="364"/>
      <c r="Y273" s="364"/>
      <c r="Z273" s="365"/>
      <c r="AA273" s="363" t="str">
        <f t="shared" ref="AA273:AA280" si="346">IF(AD273&lt;&gt;0, IFERROR(IF( $F273=2,  MROUND($AH273*AD273,1),    IF( OR($F273="",$F273=1),   MROUND($AH273*AD273,2.5),  MROUND($AH273*AD273, 0.1))), "" ), "")</f>
        <v/>
      </c>
      <c r="AB273" s="364"/>
      <c r="AC273" s="364"/>
      <c r="AD273" s="365"/>
      <c r="AE273" s="366">
        <f t="shared" ref="AE273:AE280" si="347">(IF(ISNUMBER(G273),G273,0)*H273*I273+IF(ISNUMBER(K273),K273,1)*L273*M273+IF(ISNUMBER(O273),O273,1)*P273*Q273+IF(ISNUMBER(S273),S273,1)*T273*U273+IF(ISNUMBER(W273),W273,1)*X273*Y273+IF(ISNUMBER(AA273),AA273,1)*AB273*AC273)*IF(ISNUMBER(F273),F273,1)</f>
        <v>0</v>
      </c>
      <c r="AF273" s="367">
        <f t="shared" si="287"/>
        <v>0</v>
      </c>
      <c r="AG273" s="368">
        <f t="shared" ref="AG273:AG280" si="348">IFERROR((AF273/(AH273*IF(ISNUMBER(F273),F273,1))),0)</f>
        <v>0</v>
      </c>
      <c r="AH273" s="216" t="str">
        <f t="shared" ref="AH273:AH280" si="349">IF(ISNUMBER(AH217), AH217+(AH217*$AH$226),"")</f>
        <v/>
      </c>
      <c r="AI273" s="369">
        <f xml:space="preserve"> ( IF(ISNUMBER(G273), VLOOKUP(G273/$AH273,F!$A1:$B101,2,1)*G273*$H273*$I273,0)+IF(ISNUMBER(K273), VLOOKUP(K273/$AH273,F!$A1:$B101,2,1)*K273*$L273*$M273,0)+IF(ISNUMBER(O273), VLOOKUP(O273/$AH273,F!$A1:$B101,2,1)*O273*$P273*$Q273,0)+IF(ISNUMBER(S273), VLOOKUP(S273/$AH273,F!$A1:$B101,2,1)*S273*$T273*$U273,0)+IF(ISNUMBER(W273), VLOOKUP(W273/$AH273,F!$A1:$B101,2,1)*W273*$X273*$Y273,0)+IF(ISNUMBER(AA273), VLOOKUP(AA273/$AH273,F!$A1:$B101,2,1)*AA273*$AB273*$AC273,0))*IF(ISNUMBER(F273),F273,1)*IF(ISNUMBER(E273),E273,1)</f>
        <v>0</v>
      </c>
      <c r="AJ273" s="370">
        <f t="shared" ref="AJ273:AJ275" si="350">H273*I273+L273*M273+P273*Q273+T273*U273+X273*Y273+AB273*AC273</f>
        <v>0</v>
      </c>
      <c r="AK273" s="371">
        <f>IFERROR(I273*INDEX(F!$P$21:$AB$33, MATCH(G273/$AH273, F!$O$21:$O$33,1), MATCH(E273, F!$P$20:$AB$20,1)), 0 ) +IFERROR( M273*INDEX(F!$P$21:$AB$33, MATCH(K273/$AH273, F!$O$21:$O$33,1), MATCH(E273, F!$P$20:$AB$20,1)),0) +  IFERROR( Q273*INDEX(F!$P$21:$AB$33, MATCH(O273/$AH273, F!$O$21:$O$33,1), MATCH(E273, F!$P$20:$AB$20,1)), 0) + IFERROR( U273*INDEX(F!$P$21:$AB$33, MATCH(S273/$AH273, F!$O$21:$O$33,1), MATCH(E273, F!$P$20:$AB$20,1)),0)  + IFERROR(Y273*INDEX(F!$P$21:$AB$33, MATCH(W273/$AH273, F!$O$21:$O$33,1), MATCH(E273, F!$P$20:$AB$20,1)),0)  + IFERROR( AC273*INDEX(F!$P$21:$AB$33, MATCH(AA273/$AH273, F!$O$21:$O$33,1), MATCH(E273, F!$P$20:$AB$20,1)),)</f>
        <v>0</v>
      </c>
      <c r="AL273" s="1033"/>
      <c r="AM273" s="10"/>
      <c r="AN273" s="10"/>
      <c r="AO273" s="10"/>
    </row>
    <row r="274" spans="1:41" ht="15" hidden="1" customHeight="1" x14ac:dyDescent="0.25">
      <c r="A274" s="1021">
        <f>A218+A170</f>
        <v>43815</v>
      </c>
      <c r="B274" s="249" t="str">
        <f t="shared" si="340"/>
        <v/>
      </c>
      <c r="C274" s="262" t="str">
        <f t="shared" si="340"/>
        <v/>
      </c>
      <c r="D274" s="230" t="str">
        <f t="shared" si="340"/>
        <v/>
      </c>
      <c r="E274" s="291" t="str">
        <f t="shared" si="340"/>
        <v/>
      </c>
      <c r="F274" s="342" t="str">
        <f t="shared" si="340"/>
        <v/>
      </c>
      <c r="G274" s="343" t="str">
        <f t="shared" si="341"/>
        <v/>
      </c>
      <c r="H274" s="344"/>
      <c r="I274" s="344"/>
      <c r="J274" s="345"/>
      <c r="K274" s="343" t="str">
        <f t="shared" si="342"/>
        <v/>
      </c>
      <c r="L274" s="344"/>
      <c r="M274" s="344"/>
      <c r="N274" s="345"/>
      <c r="O274" s="343" t="str">
        <f t="shared" si="343"/>
        <v/>
      </c>
      <c r="P274" s="344"/>
      <c r="Q274" s="344"/>
      <c r="R274" s="345"/>
      <c r="S274" s="343" t="str">
        <f t="shared" si="344"/>
        <v/>
      </c>
      <c r="T274" s="344"/>
      <c r="U274" s="344"/>
      <c r="V274" s="345"/>
      <c r="W274" s="343" t="str">
        <f t="shared" si="345"/>
        <v/>
      </c>
      <c r="X274" s="344"/>
      <c r="Y274" s="344"/>
      <c r="Z274" s="345"/>
      <c r="AA274" s="343" t="str">
        <f t="shared" si="346"/>
        <v/>
      </c>
      <c r="AB274" s="344"/>
      <c r="AC274" s="344"/>
      <c r="AD274" s="345"/>
      <c r="AE274" s="346">
        <f t="shared" si="347"/>
        <v>0</v>
      </c>
      <c r="AF274" s="347">
        <f t="shared" si="287"/>
        <v>0</v>
      </c>
      <c r="AG274" s="348">
        <f t="shared" si="348"/>
        <v>0</v>
      </c>
      <c r="AH274" s="217" t="str">
        <f t="shared" si="349"/>
        <v/>
      </c>
      <c r="AI274" s="349">
        <f xml:space="preserve"> ( IF(ISNUMBER(G274), VLOOKUP(G274/$AH274,F!$A1:$B101,2,1)*G274*$H274*$I274,0)+IF(ISNUMBER(K274), VLOOKUP(K274/$AH274,F!$A1:$B101,2,1)*K274*$L274*$M274,0)+IF(ISNUMBER(O274), VLOOKUP(O274/$AH274,F!$A1:$B101,2,1)*O274*$P274*$Q274,0)+IF(ISNUMBER(S274), VLOOKUP(S274/$AH274,F!$A1:$B101,2,1)*S274*$T274*$U274,0)+IF(ISNUMBER(W274), VLOOKUP(W274/$AH274,F!$A1:$B101,2,1)*W274*$X274*$Y274,0)+IF(ISNUMBER(AA274), VLOOKUP(AA274/$AH274,F!$A1:$B101,2,1)*AA274*$AB274*$AC274,0))*IF(ISNUMBER(F274),F274,1)*IF(ISNUMBER(E274),E274,1)</f>
        <v>0</v>
      </c>
      <c r="AJ274" s="350">
        <f t="shared" si="350"/>
        <v>0</v>
      </c>
      <c r="AK274" s="351">
        <f>IFERROR(I274*INDEX(F!$P$21:$AB$33, MATCH(G274/$AH274, F!$O$21:$O$33,1), MATCH(E274, F!$P$20:$AB$20,1)), 0 ) +IFERROR( M274*INDEX(F!$P$21:$AB$33, MATCH(K274/$AH274, F!$O$21:$O$33,1), MATCH(E274, F!$P$20:$AB$20,1)),0) +  IFERROR( Q274*INDEX(F!$P$21:$AB$33, MATCH(O274/$AH274, F!$O$21:$O$33,1), MATCH(E274, F!$P$20:$AB$20,1)), 0) + IFERROR( U274*INDEX(F!$P$21:$AB$33, MATCH(S274/$AH274, F!$O$21:$O$33,1), MATCH(E274, F!$P$20:$AB$20,1)),0)  + IFERROR(Y274*INDEX(F!$P$21:$AB$33, MATCH(W274/$AH274, F!$O$21:$O$33,1), MATCH(E274, F!$P$20:$AB$20,1)),0)  + IFERROR( AC274*INDEX(F!$P$21:$AB$33, MATCH(AA274/$AH274, F!$O$21:$O$33,1), MATCH(E274, F!$P$20:$AB$20,1)),)</f>
        <v>0</v>
      </c>
      <c r="AL274" s="1031"/>
      <c r="AM274" s="10"/>
      <c r="AN274" s="10"/>
      <c r="AO274" s="10"/>
    </row>
    <row r="275" spans="1:41" hidden="1" x14ac:dyDescent="0.25">
      <c r="A275" s="1022"/>
      <c r="B275" s="252" t="str">
        <f t="shared" si="340"/>
        <v/>
      </c>
      <c r="C275" s="265" t="str">
        <f t="shared" si="340"/>
        <v/>
      </c>
      <c r="D275" s="234" t="str">
        <f t="shared" si="340"/>
        <v/>
      </c>
      <c r="E275" s="291" t="str">
        <f t="shared" si="340"/>
        <v/>
      </c>
      <c r="F275" s="372" t="str">
        <f t="shared" si="340"/>
        <v/>
      </c>
      <c r="G275" s="373" t="str">
        <f t="shared" si="341"/>
        <v/>
      </c>
      <c r="H275" s="374"/>
      <c r="I275" s="374"/>
      <c r="J275" s="375"/>
      <c r="K275" s="373" t="str">
        <f t="shared" si="342"/>
        <v/>
      </c>
      <c r="L275" s="374"/>
      <c r="M275" s="374"/>
      <c r="N275" s="375"/>
      <c r="O275" s="373" t="str">
        <f t="shared" si="343"/>
        <v/>
      </c>
      <c r="P275" s="374"/>
      <c r="Q275" s="374"/>
      <c r="R275" s="375"/>
      <c r="S275" s="373" t="str">
        <f t="shared" si="344"/>
        <v/>
      </c>
      <c r="T275" s="374"/>
      <c r="U275" s="374"/>
      <c r="V275" s="375"/>
      <c r="W275" s="373" t="str">
        <f t="shared" si="345"/>
        <v/>
      </c>
      <c r="X275" s="374"/>
      <c r="Y275" s="374"/>
      <c r="Z275" s="375"/>
      <c r="AA275" s="373" t="str">
        <f t="shared" si="346"/>
        <v/>
      </c>
      <c r="AB275" s="374"/>
      <c r="AC275" s="374"/>
      <c r="AD275" s="375"/>
      <c r="AE275" s="376">
        <f t="shared" si="347"/>
        <v>0</v>
      </c>
      <c r="AF275" s="377">
        <f t="shared" si="287"/>
        <v>0</v>
      </c>
      <c r="AG275" s="378">
        <f t="shared" si="348"/>
        <v>0</v>
      </c>
      <c r="AH275" s="217" t="str">
        <f t="shared" si="349"/>
        <v/>
      </c>
      <c r="AI275" s="379">
        <f xml:space="preserve"> ( IF(ISNUMBER(G275), VLOOKUP(G275/$AH275,F!$A1:$B101,2,1)*G275*$H275*$I275,0)+IF(ISNUMBER(K275), VLOOKUP(K275/$AH275,F!$A1:$B101,2,1)*K275*$L275*$M275,0)+IF(ISNUMBER(O275), VLOOKUP(O275/$AH275,F!$A1:$B101,2,1)*O275*$P275*$Q275,0)+IF(ISNUMBER(S275), VLOOKUP(S275/$AH275,F!$A1:$B101,2,1)*S275*$T275*$U275,0)+IF(ISNUMBER(W275), VLOOKUP(W275/$AH275,F!$A1:$B101,2,1)*W275*$X275*$Y275,0)+IF(ISNUMBER(AA275), VLOOKUP(AA275/$AH275,F!$A1:$B101,2,1)*AA275*$AB275*$AC275,0))*IF(ISNUMBER(F275),F275,1)*IF(ISNUMBER(E275),E275,1)</f>
        <v>0</v>
      </c>
      <c r="AJ275" s="380">
        <f t="shared" si="350"/>
        <v>0</v>
      </c>
      <c r="AK275" s="381">
        <f>IFERROR(I275*INDEX(F!$P$21:$AB$33, MATCH(G275/$AH275, F!$O$21:$O$33,1), MATCH(E275, F!$P$20:$AB$20,1)), 0 ) +IFERROR( M275*INDEX(F!$P$21:$AB$33, MATCH(K275/$AH275, F!$O$21:$O$33,1), MATCH(E275, F!$P$20:$AB$20,1)),0) +  IFERROR( Q275*INDEX(F!$P$21:$AB$33, MATCH(O275/$AH275, F!$O$21:$O$33,1), MATCH(E275, F!$P$20:$AB$20,1)), 0) + IFERROR( U275*INDEX(F!$P$21:$AB$33, MATCH(S275/$AH275, F!$O$21:$O$33,1), MATCH(E275, F!$P$20:$AB$20,1)),0)  + IFERROR(Y275*INDEX(F!$P$21:$AB$33, MATCH(W275/$AH275, F!$O$21:$O$33,1), MATCH(E275, F!$P$20:$AB$20,1)),0)  + IFERROR( AC275*INDEX(F!$P$21:$AB$33, MATCH(AA275/$AH275, F!$O$21:$O$33,1), MATCH(E275, F!$P$20:$AB$20,1)),)</f>
        <v>0</v>
      </c>
      <c r="AL275" s="1031"/>
      <c r="AM275" s="10"/>
      <c r="AN275" s="10"/>
      <c r="AO275" s="10"/>
    </row>
    <row r="276" spans="1:41" hidden="1" x14ac:dyDescent="0.25">
      <c r="A276" s="1022"/>
      <c r="B276" s="249" t="str">
        <f t="shared" si="340"/>
        <v/>
      </c>
      <c r="C276" s="262" t="str">
        <f t="shared" si="340"/>
        <v/>
      </c>
      <c r="D276" s="230" t="str">
        <f t="shared" si="340"/>
        <v/>
      </c>
      <c r="E276" s="291" t="str">
        <f t="shared" si="340"/>
        <v/>
      </c>
      <c r="F276" s="342" t="str">
        <f t="shared" si="340"/>
        <v/>
      </c>
      <c r="G276" s="343" t="str">
        <f t="shared" si="341"/>
        <v/>
      </c>
      <c r="H276" s="344"/>
      <c r="I276" s="344"/>
      <c r="J276" s="345"/>
      <c r="K276" s="343" t="str">
        <f t="shared" si="342"/>
        <v/>
      </c>
      <c r="L276" s="344"/>
      <c r="M276" s="344"/>
      <c r="N276" s="345"/>
      <c r="O276" s="343" t="str">
        <f t="shared" si="343"/>
        <v/>
      </c>
      <c r="P276" s="344"/>
      <c r="Q276" s="344"/>
      <c r="R276" s="345"/>
      <c r="S276" s="343" t="str">
        <f t="shared" si="344"/>
        <v/>
      </c>
      <c r="T276" s="344"/>
      <c r="U276" s="344"/>
      <c r="V276" s="345"/>
      <c r="W276" s="343" t="str">
        <f t="shared" si="345"/>
        <v/>
      </c>
      <c r="X276" s="344"/>
      <c r="Y276" s="344"/>
      <c r="Z276" s="345"/>
      <c r="AA276" s="343" t="str">
        <f t="shared" si="346"/>
        <v/>
      </c>
      <c r="AB276" s="344"/>
      <c r="AC276" s="344"/>
      <c r="AD276" s="345"/>
      <c r="AE276" s="346">
        <f t="shared" si="347"/>
        <v>0</v>
      </c>
      <c r="AF276" s="347">
        <f t="shared" si="287"/>
        <v>0</v>
      </c>
      <c r="AG276" s="348">
        <f t="shared" si="348"/>
        <v>0</v>
      </c>
      <c r="AH276" s="217" t="str">
        <f t="shared" si="349"/>
        <v/>
      </c>
      <c r="AI276" s="349">
        <f xml:space="preserve"> ( IF(ISNUMBER(G276), VLOOKUP(G276/$AH276,F!$A1:$B101,2,1)*G276*$H276*$I276,0)+IF(ISNUMBER(K276), VLOOKUP(K276/$AH276,F!$A1:$B101,2,1)*K276*$L276*$M276,0)+IF(ISNUMBER(O276), VLOOKUP(O276/$AH276,F!$A1:$B101,2,1)*O276*$P276*$Q276,0)+IF(ISNUMBER(S276), VLOOKUP(S276/$AH276,F!$A1:$B101,2,1)*S276*$T276*$U276,0)+IF(ISNUMBER(W276), VLOOKUP(W276/$AH276,F!$A1:$B101,2,1)*W276*$X276*$Y276,0)+IF(ISNUMBER(AA276), VLOOKUP(AA276/$AH276,F!$A1:$B101,2,1)*AA276*$AB276*$AC276,0))*IF(ISNUMBER(F276),F276,1)*IF(ISNUMBER(E276),E276,1)</f>
        <v>0</v>
      </c>
      <c r="AJ276" s="350">
        <f>H276*I276+L276*M276+P276*Q276+T276*U276+X276*Y276+AB276*AC276</f>
        <v>0</v>
      </c>
      <c r="AK276" s="351">
        <f>IFERROR(I276*INDEX(F!$P$21:$AB$33, MATCH(G276/$AH276, F!$O$21:$O$33,1), MATCH(E276, F!$P$20:$AB$20,1)), 0 ) +IFERROR( M276*INDEX(F!$P$21:$AB$33, MATCH(K276/$AH276, F!$O$21:$O$33,1), MATCH(E276, F!$P$20:$AB$20,1)),0) +  IFERROR( Q276*INDEX(F!$P$21:$AB$33, MATCH(O276/$AH276, F!$O$21:$O$33,1), MATCH(E276, F!$P$20:$AB$20,1)), 0) + IFERROR( U276*INDEX(F!$P$21:$AB$33, MATCH(S276/$AH276, F!$O$21:$O$33,1), MATCH(E276, F!$P$20:$AB$20,1)),0)  + IFERROR(Y276*INDEX(F!$P$21:$AB$33, MATCH(W276/$AH276, F!$O$21:$O$33,1), MATCH(E276, F!$P$20:$AB$20,1)),0)  + IFERROR( AC276*INDEX(F!$P$21:$AB$33, MATCH(AA276/$AH276, F!$O$21:$O$33,1), MATCH(E276, F!$P$20:$AB$20,1)),)</f>
        <v>0</v>
      </c>
      <c r="AL276" s="1031"/>
      <c r="AM276" s="10"/>
      <c r="AN276" s="10"/>
      <c r="AO276" s="10"/>
    </row>
    <row r="277" spans="1:41" hidden="1" x14ac:dyDescent="0.25">
      <c r="A277" s="1022"/>
      <c r="B277" s="252" t="str">
        <f t="shared" si="340"/>
        <v/>
      </c>
      <c r="C277" s="265" t="str">
        <f t="shared" si="340"/>
        <v/>
      </c>
      <c r="D277" s="234" t="str">
        <f t="shared" si="340"/>
        <v/>
      </c>
      <c r="E277" s="291" t="str">
        <f t="shared" si="340"/>
        <v/>
      </c>
      <c r="F277" s="372" t="str">
        <f t="shared" si="340"/>
        <v/>
      </c>
      <c r="G277" s="373" t="str">
        <f t="shared" si="341"/>
        <v/>
      </c>
      <c r="H277" s="374"/>
      <c r="I277" s="374"/>
      <c r="J277" s="375"/>
      <c r="K277" s="373" t="str">
        <f t="shared" si="342"/>
        <v/>
      </c>
      <c r="L277" s="374"/>
      <c r="M277" s="374"/>
      <c r="N277" s="375"/>
      <c r="O277" s="373" t="str">
        <f t="shared" si="343"/>
        <v/>
      </c>
      <c r="P277" s="374"/>
      <c r="Q277" s="374"/>
      <c r="R277" s="375"/>
      <c r="S277" s="373" t="str">
        <f t="shared" si="344"/>
        <v/>
      </c>
      <c r="T277" s="374"/>
      <c r="U277" s="374"/>
      <c r="V277" s="375"/>
      <c r="W277" s="373" t="str">
        <f t="shared" si="345"/>
        <v/>
      </c>
      <c r="X277" s="374"/>
      <c r="Y277" s="374"/>
      <c r="Z277" s="375"/>
      <c r="AA277" s="373" t="str">
        <f t="shared" si="346"/>
        <v/>
      </c>
      <c r="AB277" s="374"/>
      <c r="AC277" s="374"/>
      <c r="AD277" s="375"/>
      <c r="AE277" s="376">
        <f t="shared" si="347"/>
        <v>0</v>
      </c>
      <c r="AF277" s="377">
        <f t="shared" si="287"/>
        <v>0</v>
      </c>
      <c r="AG277" s="378">
        <f t="shared" si="348"/>
        <v>0</v>
      </c>
      <c r="AH277" s="217" t="str">
        <f t="shared" si="349"/>
        <v/>
      </c>
      <c r="AI277" s="379">
        <f xml:space="preserve"> ( IF(ISNUMBER(G277), VLOOKUP(G277/$AH277,F!$A1:$B101,2,1)*G277*$H277*$I277,0)+IF(ISNUMBER(K277), VLOOKUP(K277/$AH277,F!$A1:$B101,2,1)*K277*$L277*$M277,0)+IF(ISNUMBER(O277), VLOOKUP(O277/$AH277,F!$A1:$B101,2,1)*O277*$P277*$Q277,0)+IF(ISNUMBER(S277), VLOOKUP(S277/$AH277,F!$A1:$B101,2,1)*S277*$T277*$U277,0)+IF(ISNUMBER(W277), VLOOKUP(W277/$AH277,F!$A1:$B101,2,1)*W277*$X277*$Y277,0)+IF(ISNUMBER(AA277), VLOOKUP(AA277/$AH277,F!$A1:$B101,2,1)*AA277*$AB277*$AC277,0))*IF(ISNUMBER(F277),F277,1)*IF(ISNUMBER(E277),E277,1)</f>
        <v>0</v>
      </c>
      <c r="AJ277" s="380">
        <f t="shared" ref="AJ277:AJ280" si="351">H277*I277+L277*M277+P277*Q277+T277*U277+X277*Y277+AB277*AC277</f>
        <v>0</v>
      </c>
      <c r="AK277" s="381">
        <f>IFERROR(I277*INDEX(F!$P$21:$AB$33, MATCH(G277/$AH277, F!$O$21:$O$33,1), MATCH(E277, F!$P$20:$AB$20,1)), 0 ) +IFERROR( M277*INDEX(F!$P$21:$AB$33, MATCH(K277/$AH277, F!$O$21:$O$33,1), MATCH(E277, F!$P$20:$AB$20,1)),0) +  IFERROR( Q277*INDEX(F!$P$21:$AB$33, MATCH(O277/$AH277, F!$O$21:$O$33,1), MATCH(E277, F!$P$20:$AB$20,1)), 0) + IFERROR( U277*INDEX(F!$P$21:$AB$33, MATCH(S277/$AH277, F!$O$21:$O$33,1), MATCH(E277, F!$P$20:$AB$20,1)),0)  + IFERROR(Y277*INDEX(F!$P$21:$AB$33, MATCH(W277/$AH277, F!$O$21:$O$33,1), MATCH(E277, F!$P$20:$AB$20,1)),0)  + IFERROR( AC277*INDEX(F!$P$21:$AB$33, MATCH(AA277/$AH277, F!$O$21:$O$33,1), MATCH(E277, F!$P$20:$AB$20,1)),)</f>
        <v>0</v>
      </c>
      <c r="AL277" s="1031"/>
      <c r="AM277" s="10"/>
      <c r="AN277" s="10"/>
      <c r="AO277" s="10"/>
    </row>
    <row r="278" spans="1:41" hidden="1" x14ac:dyDescent="0.25">
      <c r="A278" s="1022"/>
      <c r="B278" s="249" t="str">
        <f t="shared" si="340"/>
        <v/>
      </c>
      <c r="C278" s="262" t="str">
        <f t="shared" si="340"/>
        <v/>
      </c>
      <c r="D278" s="230" t="str">
        <f t="shared" si="340"/>
        <v/>
      </c>
      <c r="E278" s="291" t="str">
        <f t="shared" si="340"/>
        <v/>
      </c>
      <c r="F278" s="342" t="str">
        <f t="shared" si="340"/>
        <v/>
      </c>
      <c r="G278" s="343" t="str">
        <f t="shared" si="341"/>
        <v/>
      </c>
      <c r="H278" s="344"/>
      <c r="I278" s="344"/>
      <c r="J278" s="345"/>
      <c r="K278" s="343" t="str">
        <f t="shared" si="342"/>
        <v/>
      </c>
      <c r="L278" s="344"/>
      <c r="M278" s="344"/>
      <c r="N278" s="345"/>
      <c r="O278" s="343" t="str">
        <f t="shared" si="343"/>
        <v/>
      </c>
      <c r="P278" s="344"/>
      <c r="Q278" s="344"/>
      <c r="R278" s="345"/>
      <c r="S278" s="343" t="str">
        <f t="shared" si="344"/>
        <v/>
      </c>
      <c r="T278" s="344"/>
      <c r="U278" s="344"/>
      <c r="V278" s="345"/>
      <c r="W278" s="343" t="str">
        <f t="shared" si="345"/>
        <v/>
      </c>
      <c r="X278" s="344"/>
      <c r="Y278" s="344"/>
      <c r="Z278" s="345"/>
      <c r="AA278" s="343" t="str">
        <f t="shared" si="346"/>
        <v/>
      </c>
      <c r="AB278" s="344"/>
      <c r="AC278" s="344"/>
      <c r="AD278" s="345"/>
      <c r="AE278" s="346">
        <f t="shared" si="347"/>
        <v>0</v>
      </c>
      <c r="AF278" s="347">
        <f t="shared" si="287"/>
        <v>0</v>
      </c>
      <c r="AG278" s="348">
        <f t="shared" si="348"/>
        <v>0</v>
      </c>
      <c r="AH278" s="217" t="str">
        <f t="shared" si="349"/>
        <v/>
      </c>
      <c r="AI278" s="349">
        <f xml:space="preserve"> ( IF(ISNUMBER(G278), VLOOKUP(G278/$AH278,F!$A1:$B101,2,1)*G278*$H278*$I278,0)+IF(ISNUMBER(K278), VLOOKUP(K278/$AH278,F!$A1:$B101,2,1)*K278*$L278*$M278,0)+IF(ISNUMBER(O278), VLOOKUP(O278/$AH278,F!$A1:$B101,2,1)*O278*$P278*$Q278,0)+IF(ISNUMBER(S278), VLOOKUP(S278/$AH278,F!$A1:$B101,2,1)*S278*$T278*$U278,0)+IF(ISNUMBER(W278), VLOOKUP(W278/$AH278,F!$A1:$B101,2,1)*W278*$X278*$Y278,0)+IF(ISNUMBER(AA278), VLOOKUP(AA278/$AH278,F!$A1:$B101,2,1)*AA278*$AB278*$AC278,0))*IF(ISNUMBER(F278),F278,1)*IF(ISNUMBER(E278),E278,1)</f>
        <v>0</v>
      </c>
      <c r="AJ278" s="350">
        <f t="shared" si="351"/>
        <v>0</v>
      </c>
      <c r="AK278" s="351">
        <f>IFERROR(I278*INDEX(F!$P$21:$AB$33, MATCH(G278/$AH278, F!$O$21:$O$33,1), MATCH(E278, F!$P$20:$AB$20,1)), 0 ) +IFERROR( M278*INDEX(F!$P$21:$AB$33, MATCH(K278/$AH278, F!$O$21:$O$33,1), MATCH(E278, F!$P$20:$AB$20,1)),0) +  IFERROR( Q278*INDEX(F!$P$21:$AB$33, MATCH(O278/$AH278, F!$O$21:$O$33,1), MATCH(E278, F!$P$20:$AB$20,1)), 0) + IFERROR( U278*INDEX(F!$P$21:$AB$33, MATCH(S278/$AH278, F!$O$21:$O$33,1), MATCH(E278, F!$P$20:$AB$20,1)),0)  + IFERROR(Y278*INDEX(F!$P$21:$AB$33, MATCH(W278/$AH278, F!$O$21:$O$33,1), MATCH(E278, F!$P$20:$AB$20,1)),0)  + IFERROR( AC278*INDEX(F!$P$21:$AB$33, MATCH(AA278/$AH278, F!$O$21:$O$33,1), MATCH(E278, F!$P$20:$AB$20,1)),)</f>
        <v>0</v>
      </c>
      <c r="AL278" s="1031"/>
      <c r="AM278" s="10"/>
      <c r="AN278" s="10"/>
      <c r="AO278" s="10"/>
    </row>
    <row r="279" spans="1:41" hidden="1" x14ac:dyDescent="0.25">
      <c r="A279" s="1022"/>
      <c r="B279" s="252" t="str">
        <f t="shared" si="340"/>
        <v/>
      </c>
      <c r="C279" s="265" t="str">
        <f t="shared" si="340"/>
        <v/>
      </c>
      <c r="D279" s="234" t="str">
        <f t="shared" si="340"/>
        <v/>
      </c>
      <c r="E279" s="291" t="str">
        <f t="shared" si="340"/>
        <v/>
      </c>
      <c r="F279" s="382" t="str">
        <f t="shared" si="340"/>
        <v/>
      </c>
      <c r="G279" s="373" t="str">
        <f t="shared" si="341"/>
        <v/>
      </c>
      <c r="H279" s="374"/>
      <c r="I279" s="374"/>
      <c r="J279" s="375"/>
      <c r="K279" s="373" t="str">
        <f t="shared" si="342"/>
        <v/>
      </c>
      <c r="L279" s="374"/>
      <c r="M279" s="374"/>
      <c r="N279" s="375"/>
      <c r="O279" s="373" t="str">
        <f t="shared" si="343"/>
        <v/>
      </c>
      <c r="P279" s="374"/>
      <c r="Q279" s="374"/>
      <c r="R279" s="375"/>
      <c r="S279" s="373" t="str">
        <f t="shared" si="344"/>
        <v/>
      </c>
      <c r="T279" s="374"/>
      <c r="U279" s="374"/>
      <c r="V279" s="375"/>
      <c r="W279" s="373" t="str">
        <f t="shared" si="345"/>
        <v/>
      </c>
      <c r="X279" s="374"/>
      <c r="Y279" s="374"/>
      <c r="Z279" s="375"/>
      <c r="AA279" s="373" t="str">
        <f t="shared" si="346"/>
        <v/>
      </c>
      <c r="AB279" s="374"/>
      <c r="AC279" s="374"/>
      <c r="AD279" s="375"/>
      <c r="AE279" s="376">
        <f t="shared" si="347"/>
        <v>0</v>
      </c>
      <c r="AF279" s="377">
        <f t="shared" si="287"/>
        <v>0</v>
      </c>
      <c r="AG279" s="378">
        <f t="shared" si="348"/>
        <v>0</v>
      </c>
      <c r="AH279" s="217" t="str">
        <f t="shared" si="349"/>
        <v/>
      </c>
      <c r="AI279" s="379">
        <f xml:space="preserve"> ( IF(ISNUMBER(G279), VLOOKUP(G279/$AH279,F!$A1:$B101,2,1)*G279*$H279*$I279,0)+IF(ISNUMBER(K279), VLOOKUP(K279/$AH279,F!$A1:$B101,2,1)*K279*$L279*$M279,0)+IF(ISNUMBER(O279), VLOOKUP(O279/$AH279,F!$A1:$B101,2,1)*O279*$P279*$Q279,0)+IF(ISNUMBER(S279), VLOOKUP(S279/$AH279,F!$A1:$B101,2,1)*S279*$T279*$U279,0)+IF(ISNUMBER(W279), VLOOKUP(W279/$AH279,F!$A1:$B101,2,1)*W279*$X279*$Y279,0)+IF(ISNUMBER(AA279), VLOOKUP(AA279/$AH279,F!$A1:$B101,2,1)*AA279*$AB279*$AC279,0))*IF(ISNUMBER(F279),F279,1)*IF(ISNUMBER(E279),E279,1)</f>
        <v>0</v>
      </c>
      <c r="AJ279" s="380">
        <f t="shared" si="351"/>
        <v>0</v>
      </c>
      <c r="AK279" s="381">
        <f>IFERROR(I279*INDEX(F!$P$21:$AB$33, MATCH(G279/$AH279, F!$O$21:$O$33,1), MATCH(E279, F!$P$20:$AB$20,1)), 0 ) +IFERROR( M279*INDEX(F!$P$21:$AB$33, MATCH(K279/$AH279, F!$O$21:$O$33,1), MATCH(E279, F!$P$20:$AB$20,1)),0) +  IFERROR( Q279*INDEX(F!$P$21:$AB$33, MATCH(O279/$AH279, F!$O$21:$O$33,1), MATCH(E279, F!$P$20:$AB$20,1)), 0) + IFERROR( U279*INDEX(F!$P$21:$AB$33, MATCH(S279/$AH279, F!$O$21:$O$33,1), MATCH(E279, F!$P$20:$AB$20,1)),0)  + IFERROR(Y279*INDEX(F!$P$21:$AB$33, MATCH(W279/$AH279, F!$O$21:$O$33,1), MATCH(E279, F!$P$20:$AB$20,1)),0)  + IFERROR( AC279*INDEX(F!$P$21:$AB$33, MATCH(AA279/$AH279, F!$O$21:$O$33,1), MATCH(E279, F!$P$20:$AB$20,1)),)</f>
        <v>0</v>
      </c>
      <c r="AL279" s="1031"/>
      <c r="AM279" s="10"/>
      <c r="AN279" s="10"/>
      <c r="AO279" s="10"/>
    </row>
    <row r="280" spans="1:41" hidden="1" x14ac:dyDescent="0.25">
      <c r="A280" s="1022"/>
      <c r="B280" s="249" t="str">
        <f t="shared" si="340"/>
        <v/>
      </c>
      <c r="C280" s="262" t="str">
        <f t="shared" si="340"/>
        <v/>
      </c>
      <c r="D280" s="235" t="str">
        <f t="shared" si="340"/>
        <v/>
      </c>
      <c r="E280" s="291" t="str">
        <f t="shared" si="340"/>
        <v/>
      </c>
      <c r="F280" s="383" t="str">
        <f t="shared" si="340"/>
        <v/>
      </c>
      <c r="G280" s="343" t="str">
        <f t="shared" si="341"/>
        <v/>
      </c>
      <c r="H280" s="344"/>
      <c r="I280" s="344"/>
      <c r="J280" s="345"/>
      <c r="K280" s="343" t="str">
        <f t="shared" si="342"/>
        <v/>
      </c>
      <c r="L280" s="344"/>
      <c r="M280" s="344"/>
      <c r="N280" s="345"/>
      <c r="O280" s="343" t="str">
        <f t="shared" si="343"/>
        <v/>
      </c>
      <c r="P280" s="344"/>
      <c r="Q280" s="344"/>
      <c r="R280" s="345"/>
      <c r="S280" s="343" t="str">
        <f t="shared" si="344"/>
        <v/>
      </c>
      <c r="T280" s="344"/>
      <c r="U280" s="344"/>
      <c r="V280" s="345"/>
      <c r="W280" s="343" t="str">
        <f t="shared" si="345"/>
        <v/>
      </c>
      <c r="X280" s="344"/>
      <c r="Y280" s="344"/>
      <c r="Z280" s="345"/>
      <c r="AA280" s="343" t="str">
        <f t="shared" si="346"/>
        <v/>
      </c>
      <c r="AB280" s="344"/>
      <c r="AC280" s="344"/>
      <c r="AD280" s="345"/>
      <c r="AE280" s="346">
        <f t="shared" si="347"/>
        <v>0</v>
      </c>
      <c r="AF280" s="347">
        <f t="shared" si="287"/>
        <v>0</v>
      </c>
      <c r="AG280" s="348">
        <f t="shared" si="348"/>
        <v>0</v>
      </c>
      <c r="AH280" s="217" t="str">
        <f t="shared" si="349"/>
        <v/>
      </c>
      <c r="AI280" s="349">
        <f xml:space="preserve"> ( IF(ISNUMBER(G280), VLOOKUP(G280/$AH280,F!$A1:$B101,2,1)*G280*$H280*$I280,0)+IF(ISNUMBER(K280), VLOOKUP(K280/$AH280,F!$A1:$B101,2,1)*K280*$L280*$M280,0)+IF(ISNUMBER(O280), VLOOKUP(O280/$AH280,F!$A1:$B101,2,1)*O280*$P280*$Q280,0)+IF(ISNUMBER(S280), VLOOKUP(S280/$AH280,F!$A1:$B101,2,1)*S280*$T280*$U280,0)+IF(ISNUMBER(W280), VLOOKUP(W280/$AH280,F!$A1:$B101,2,1)*W280*$X280*$Y280,0)+IF(ISNUMBER(AA280), VLOOKUP(AA280/$AH280,F!$A1:$B101,2,1)*AA280*$AB280*$AC280,0))*IF(ISNUMBER(F280),F280,1)*IF(ISNUMBER(E280),E280,1)</f>
        <v>0</v>
      </c>
      <c r="AJ280" s="350">
        <f t="shared" si="351"/>
        <v>0</v>
      </c>
      <c r="AK280" s="351">
        <f>IFERROR(I280*INDEX(F!$P$21:$AB$33, MATCH(G280/$AH280, F!$O$21:$O$33,1), MATCH(E280, F!$P$20:$AB$20,1)), 0 ) +IFERROR( M280*INDEX(F!$P$21:$AB$33, MATCH(K280/$AH280, F!$O$21:$O$33,1), MATCH(E280, F!$P$20:$AB$20,1)),0) +  IFERROR( Q280*INDEX(F!$P$21:$AB$33, MATCH(O280/$AH280, F!$O$21:$O$33,1), MATCH(E280, F!$P$20:$AB$20,1)), 0) + IFERROR( U280*INDEX(F!$P$21:$AB$33, MATCH(S280/$AH280, F!$O$21:$O$33,1), MATCH(E280, F!$P$20:$AB$20,1)),0)  + IFERROR(Y280*INDEX(F!$P$21:$AB$33, MATCH(W280/$AH280, F!$O$21:$O$33,1), MATCH(E280, F!$P$20:$AB$20,1)),0)  + IFERROR( AC280*INDEX(F!$P$21:$AB$33, MATCH(AA280/$AH280, F!$O$21:$O$33,1), MATCH(E280, F!$P$20:$AB$20,1)),)</f>
        <v>0</v>
      </c>
      <c r="AL280" s="1031"/>
      <c r="AM280" s="10"/>
      <c r="AN280" s="10"/>
      <c r="AO280" s="10"/>
    </row>
    <row r="281" spans="1:41" ht="15.75" hidden="1" thickBot="1" x14ac:dyDescent="0.3">
      <c r="A281" s="1023"/>
      <c r="B281" s="253"/>
      <c r="C281" s="266"/>
      <c r="D281" s="218"/>
      <c r="E281" s="352">
        <f>ROUND(IFERROR(SUMPRODUCT(AJ273:AJ280,E273:E280)/AJ281,0),3)</f>
        <v>0</v>
      </c>
      <c r="F281" s="384"/>
      <c r="G281" s="781"/>
      <c r="H281" s="386"/>
      <c r="I281" s="386"/>
      <c r="J281" s="387"/>
      <c r="K281" s="781"/>
      <c r="L281" s="386"/>
      <c r="M281" s="386"/>
      <c r="N281" s="387"/>
      <c r="O281" s="781"/>
      <c r="P281" s="386"/>
      <c r="Q281" s="386"/>
      <c r="R281" s="387"/>
      <c r="S281" s="781"/>
      <c r="T281" s="386"/>
      <c r="U281" s="386"/>
      <c r="V281" s="387"/>
      <c r="W281" s="781"/>
      <c r="X281" s="386"/>
      <c r="Y281" s="386"/>
      <c r="Z281" s="387"/>
      <c r="AA281" s="781"/>
      <c r="AB281" s="386"/>
      <c r="AC281" s="386"/>
      <c r="AD281" s="387"/>
      <c r="AE281" s="357">
        <f>SUM(AE273:AE280)</f>
        <v>0</v>
      </c>
      <c r="AF281" s="358">
        <f t="shared" si="287"/>
        <v>0</v>
      </c>
      <c r="AG281" s="391">
        <f>IFERROR(  SUMPRODUCT(AG273:AG280,AJ273:AJ280)/AJ281,0)</f>
        <v>0</v>
      </c>
      <c r="AH281" s="359"/>
      <c r="AI281" s="360">
        <f>SUM(AI273:AI280)</f>
        <v>0</v>
      </c>
      <c r="AJ281" s="360">
        <f>SUM(AJ273:AJ280)</f>
        <v>0</v>
      </c>
      <c r="AK281" s="361">
        <f>IF(SUM(AK273:AK280)=0,TIME(,0,),TIME(,SUM(AK273:AK280)+F!$V$37,))</f>
        <v>0</v>
      </c>
      <c r="AL281" s="1032"/>
      <c r="AM281" s="10"/>
      <c r="AN281" s="10"/>
      <c r="AO281" s="10"/>
    </row>
    <row r="282" spans="1:41" ht="18" thickBot="1" x14ac:dyDescent="0.3">
      <c r="A282" s="930">
        <f>A226</f>
        <v>7</v>
      </c>
      <c r="B282" s="433"/>
      <c r="C282" s="433"/>
      <c r="D282" s="433"/>
      <c r="E282" s="478">
        <f>IF(AJ282=0,0,(E292*AJ292 + E301*AJ301 + E310*AJ310 + E319*AJ319 + E328*AJ328 + E337*AJ337   ) /AJ282 )</f>
        <v>0.89866811279826453</v>
      </c>
      <c r="F282" s="1027" t="s">
        <v>74</v>
      </c>
      <c r="G282" s="1027"/>
      <c r="H282" s="1027"/>
      <c r="I282" s="1027"/>
      <c r="J282" s="1027"/>
      <c r="K282" s="1027"/>
      <c r="L282" s="1027"/>
      <c r="M282" s="1027"/>
      <c r="N282" s="1028">
        <f>N226+1</f>
        <v>6</v>
      </c>
      <c r="O282" s="1028"/>
      <c r="P282" s="1028"/>
      <c r="Q282" s="1028"/>
      <c r="R282" s="1028"/>
      <c r="S282" s="1028"/>
      <c r="T282" s="1028"/>
      <c r="U282" s="1028"/>
      <c r="V282" s="1028"/>
      <c r="W282" s="1028"/>
      <c r="X282" s="1028"/>
      <c r="Y282" s="1028"/>
      <c r="Z282" s="1028"/>
      <c r="AA282" s="1028"/>
      <c r="AB282" s="1028"/>
      <c r="AC282" s="1028"/>
      <c r="AD282" s="1028"/>
      <c r="AE282" s="268">
        <f>AE292+AE301+AE310+AE319+AE328+AE337</f>
        <v>27349</v>
      </c>
      <c r="AF282" s="389">
        <f>IFERROR(AE282/AJ282,0)</f>
        <v>59.32537960954447</v>
      </c>
      <c r="AG282" s="425">
        <f>IF(AJ282=0,0,(AG292*AJ292 + AG301*AJ301 + AG310*AJ310 + AG319*AJ319 + AG328*AJ328 + AG337*AJ337   ) /AJ282 )</f>
        <v>0.50735393847069143</v>
      </c>
      <c r="AH282" s="402">
        <f>AH226</f>
        <v>5.0000000000000001E-3</v>
      </c>
      <c r="AI282" s="268">
        <f>AI292+AI301+AI310+AI319+AI328+AI337</f>
        <v>16136.56</v>
      </c>
      <c r="AJ282" s="268">
        <f>AJ292+AJ301+AJ310+AJ319+AJ328+AJ337</f>
        <v>461</v>
      </c>
      <c r="AK282" s="390">
        <f>AK292+AK301+AK310+AK319+AK328+AK337</f>
        <v>0.22361111111111112</v>
      </c>
      <c r="AL282" s="577"/>
      <c r="AM282" s="10"/>
      <c r="AN282" s="10"/>
      <c r="AO282" s="10"/>
    </row>
    <row r="283" spans="1:41" ht="15" customHeight="1" thickBot="1" x14ac:dyDescent="0.3">
      <c r="A283" s="395" t="s">
        <v>3</v>
      </c>
      <c r="B283" s="396" t="s">
        <v>10</v>
      </c>
      <c r="C283" s="396" t="s">
        <v>89</v>
      </c>
      <c r="D283" s="396" t="s">
        <v>11</v>
      </c>
      <c r="E283" s="396" t="s">
        <v>94</v>
      </c>
      <c r="F283" s="396" t="s">
        <v>60</v>
      </c>
      <c r="G283" s="396" t="s">
        <v>13</v>
      </c>
      <c r="H283" s="396" t="s">
        <v>14</v>
      </c>
      <c r="I283" s="396" t="s">
        <v>15</v>
      </c>
      <c r="J283" s="396" t="s">
        <v>4</v>
      </c>
      <c r="K283" s="396" t="s">
        <v>13</v>
      </c>
      <c r="L283" s="396" t="s">
        <v>14</v>
      </c>
      <c r="M283" s="396" t="s">
        <v>15</v>
      </c>
      <c r="N283" s="396" t="s">
        <v>4</v>
      </c>
      <c r="O283" s="396" t="s">
        <v>13</v>
      </c>
      <c r="P283" s="396" t="s">
        <v>14</v>
      </c>
      <c r="Q283" s="396" t="s">
        <v>15</v>
      </c>
      <c r="R283" s="396" t="s">
        <v>4</v>
      </c>
      <c r="S283" s="396" t="s">
        <v>13</v>
      </c>
      <c r="T283" s="396" t="s">
        <v>14</v>
      </c>
      <c r="U283" s="396" t="s">
        <v>15</v>
      </c>
      <c r="V283" s="396" t="s">
        <v>4</v>
      </c>
      <c r="W283" s="396" t="s">
        <v>13</v>
      </c>
      <c r="X283" s="396" t="s">
        <v>14</v>
      </c>
      <c r="Y283" s="396" t="s">
        <v>15</v>
      </c>
      <c r="Z283" s="396" t="s">
        <v>4</v>
      </c>
      <c r="AA283" s="396" t="s">
        <v>13</v>
      </c>
      <c r="AB283" s="396" t="s">
        <v>14</v>
      </c>
      <c r="AC283" s="396" t="s">
        <v>15</v>
      </c>
      <c r="AD283" s="397" t="s">
        <v>4</v>
      </c>
      <c r="AE283" s="396" t="s">
        <v>5</v>
      </c>
      <c r="AF283" s="396" t="s">
        <v>91</v>
      </c>
      <c r="AG283" s="396" t="s">
        <v>92</v>
      </c>
      <c r="AH283" s="398" t="s">
        <v>6</v>
      </c>
      <c r="AI283" s="399" t="s">
        <v>93</v>
      </c>
      <c r="AJ283" s="396" t="s">
        <v>7</v>
      </c>
      <c r="AK283" s="428" t="s">
        <v>17</v>
      </c>
      <c r="AL283" s="578" t="s">
        <v>637</v>
      </c>
      <c r="AM283" s="10"/>
      <c r="AN283" s="10"/>
      <c r="AO283" s="10"/>
    </row>
    <row r="284" spans="1:41" x14ac:dyDescent="0.25">
      <c r="A284" s="212">
        <f>A285</f>
        <v>43815</v>
      </c>
      <c r="B284" s="241" t="s">
        <v>815</v>
      </c>
      <c r="C284" s="254" t="str">
        <f t="shared" ref="B284:F291" si="352">IF(C228="","",C228)</f>
        <v>ПР</v>
      </c>
      <c r="D284" s="222" t="str">
        <f t="shared" si="352"/>
        <v>Присед</v>
      </c>
      <c r="E284" s="280">
        <f t="shared" si="352"/>
        <v>1.2</v>
      </c>
      <c r="F284" s="281" t="str">
        <f t="shared" si="352"/>
        <v/>
      </c>
      <c r="G284" s="282">
        <f t="shared" ref="G284:G291" si="353">IF(J284&lt;&gt;0, IFERROR(IF( $F284=2,  MROUND($AH284*J284,1),    IF( OR($F284="",$F284=1),   MROUND($AH284*J284,2.5),  MROUND($AH284*J284, 0.1))), "" ), "")</f>
        <v>77.5</v>
      </c>
      <c r="H284" s="777">
        <v>6</v>
      </c>
      <c r="I284" s="777">
        <v>3</v>
      </c>
      <c r="J284" s="783">
        <v>0.48</v>
      </c>
      <c r="K284" s="282" t="str">
        <f t="shared" ref="K284:K291" si="354">IF(N284&lt;&gt;0, IFERROR(IF( $F284=2,  MROUND($AH284*N284,1),    IF( OR($F284="",$F284=1),   MROUND($AH284*N284,2.5),  MROUND($AH284*N284, 0.1))), "" ), "")</f>
        <v/>
      </c>
      <c r="L284" s="779"/>
      <c r="M284" s="779"/>
      <c r="N284" s="784"/>
      <c r="O284" s="282" t="str">
        <f t="shared" ref="O284:O291" si="355">IF(R284&lt;&gt;0, IFERROR(IF( $F284=2,  MROUND($AH284*R284,1),    IF( OR($F284="",$F284=1),   MROUND($AH284*R284,2.5),  MROUND($AH284*R284, 0.1))), "" ), "")</f>
        <v/>
      </c>
      <c r="P284" s="779"/>
      <c r="Q284" s="779"/>
      <c r="R284" s="784"/>
      <c r="S284" s="282" t="str">
        <f t="shared" ref="S284:S291" si="356">IF(V284&lt;&gt;0, IFERROR(IF( $F284=2,  MROUND($AH284*V284,1),    IF( OR($F284="",$F284=1),   MROUND($AH284*V284,2.5),  MROUND($AH284*V284, 0.1))), "" ), "")</f>
        <v/>
      </c>
      <c r="T284" s="779"/>
      <c r="U284" s="779"/>
      <c r="V284" s="784"/>
      <c r="W284" s="282" t="str">
        <f t="shared" ref="W284:W291" si="357">IF(Z284&lt;&gt;0, IFERROR(IF( $F284=2,  MROUND($AH284*Z284,1),    IF( OR($F284="",$F284=1),   MROUND($AH284*Z284,2.5),  MROUND($AH284*Z284, 0.1))), "" ), "")</f>
        <v/>
      </c>
      <c r="X284" s="779"/>
      <c r="Y284" s="779"/>
      <c r="Z284" s="784"/>
      <c r="AA284" s="282" t="str">
        <f t="shared" ref="AA284:AA291" si="358">IF(AD284&lt;&gt;0, IFERROR(IF( $F284=2,  MROUND($AH284*AD284,1),    IF( OR($F284="",$F284=1),   MROUND($AH284*AD284,2.5),  MROUND($AH284*AD284, 0.1))), "" ), "")</f>
        <v/>
      </c>
      <c r="AB284" s="779"/>
      <c r="AC284" s="779"/>
      <c r="AD284" s="784"/>
      <c r="AE284" s="392">
        <f t="shared" ref="AE284:AE291" si="359">(IF(ISNUMBER(G284),G284,0)*H284*I284+IF(ISNUMBER(K284),K284,1)*L284*M284+IF(ISNUMBER(O284),O284,1)*P284*Q284+IF(ISNUMBER(S284),S284,1)*T284*U284+IF(ISNUMBER(W284),W284,1)*X284*Y284+IF(ISNUMBER(AA284),AA284,1)*AB284*AC284)*IF(ISNUMBER(F284),F284,1)</f>
        <v>1395</v>
      </c>
      <c r="AF284" s="393">
        <f t="shared" ref="AF284:AF337" si="360">IFERROR(AE284/AJ284,0)</f>
        <v>77.5</v>
      </c>
      <c r="AG284" s="394">
        <f t="shared" ref="AG284:AG291" si="361">IFERROR((AF284/(AH284*IF(ISNUMBER(F284),F284,1))),0)</f>
        <v>0.47244516748663551</v>
      </c>
      <c r="AH284" s="216">
        <f t="shared" ref="AH284:AH291" si="362">IF(ISNUMBER(AH228), AH228+(AH228*$AH$282),"")</f>
        <v>164.04020050050002</v>
      </c>
      <c r="AI284" s="303">
        <f xml:space="preserve"> ( IF(ISNUMBER(G284), VLOOKUP(G284/$AH284,F!$A1:$B101,2,1)*G284*$H284*$I284,0)+IF(ISNUMBER(K284), VLOOKUP(K284/$AH284,F!$A1:$B101,2,1)*K284*$L284*$M284,0)+IF(ISNUMBER(O284), VLOOKUP(O284/$AH284,F!$A1:$B101,2,1)*O284*$P284*$Q284,0)+IF(ISNUMBER(S284), VLOOKUP(S284/$AH284,F!$A1:$B101,2,1)*S284*$T284*$U284,0)+IF(ISNUMBER(W284), VLOOKUP(W284/$AH284,F!$A1:$B101,2,1)*W284*$X284*$Y284,0)+IF(ISNUMBER(AA284), VLOOKUP(AA284/$AH284,F!$A1:$B101,2,1)*AA284*$AB284*$AC284,0))*IF(ISNUMBER(F284),F284,1)*IF(ISNUMBER(E284),E284,1)</f>
        <v>770.03999999999985</v>
      </c>
      <c r="AJ284" s="289">
        <f t="shared" ref="AJ284:AJ286" si="363">H284*I284+L284*M284+P284*Q284+T284*U284+X284*Y284+AB284*AC284</f>
        <v>18</v>
      </c>
      <c r="AK284" s="290">
        <f>IFERROR(I284*INDEX(F!$P$21:$AB$33, MATCH(G284/$AH284, F!$O$21:$O$33,1), MATCH(E284, F!$P$20:$AB$20,1)), 0 ) +IFERROR( M284*INDEX(F!$P$21:$AB$33, MATCH(K284/$AH284, F!$O$21:$O$33,1), MATCH(E284, F!$P$20:$AB$20,1)),0) +  IFERROR( Q284*INDEX(F!$P$21:$AB$33, MATCH(O284/$AH284, F!$O$21:$O$33,1), MATCH(E284, F!$P$20:$AB$20,1)), 0) + IFERROR( U284*INDEX(F!$P$21:$AB$33, MATCH(S284/$AH284, F!$O$21:$O$33,1), MATCH(E284, F!$P$20:$AB$20,1)),0)  + IFERROR(Y284*INDEX(F!$P$21:$AB$33, MATCH(W284/$AH284, F!$O$21:$O$33,1), MATCH(E284, F!$P$20:$AB$20,1)),0)  + IFERROR( AC284*INDEX(F!$P$21:$AB$33, MATCH(AA284/$AH284, F!$O$21:$O$33,1), MATCH(E284, F!$P$20:$AB$20,1)),)</f>
        <v>9</v>
      </c>
      <c r="AL284" s="1033"/>
      <c r="AM284" s="10"/>
      <c r="AN284" s="10"/>
      <c r="AO284" s="10"/>
    </row>
    <row r="285" spans="1:41" ht="15.75" customHeight="1" x14ac:dyDescent="0.25">
      <c r="A285" s="1021">
        <f>A229+A226</f>
        <v>43815</v>
      </c>
      <c r="B285" s="242" t="str">
        <f t="shared" si="352"/>
        <v>Средняя</v>
      </c>
      <c r="C285" s="258" t="str">
        <f t="shared" si="352"/>
        <v>ЖМ</v>
      </c>
      <c r="D285" s="223" t="str">
        <f t="shared" si="352"/>
        <v>Жим лежа</v>
      </c>
      <c r="E285" s="291">
        <f t="shared" si="352"/>
        <v>1</v>
      </c>
      <c r="F285" s="292" t="str">
        <f t="shared" si="352"/>
        <v/>
      </c>
      <c r="G285" s="293">
        <f t="shared" si="353"/>
        <v>72.5</v>
      </c>
      <c r="H285" s="778">
        <v>6</v>
      </c>
      <c r="I285" s="778">
        <v>1</v>
      </c>
      <c r="J285" s="785">
        <v>0.5</v>
      </c>
      <c r="K285" s="293">
        <f t="shared" si="354"/>
        <v>95</v>
      </c>
      <c r="L285" s="778">
        <v>5</v>
      </c>
      <c r="M285" s="778">
        <v>3</v>
      </c>
      <c r="N285" s="785">
        <v>0.67</v>
      </c>
      <c r="O285" s="293" t="str">
        <f t="shared" si="355"/>
        <v/>
      </c>
      <c r="P285" s="778"/>
      <c r="Q285" s="778"/>
      <c r="R285" s="785"/>
      <c r="S285" s="293" t="str">
        <f t="shared" si="356"/>
        <v/>
      </c>
      <c r="T285" s="778"/>
      <c r="U285" s="778"/>
      <c r="V285" s="785"/>
      <c r="W285" s="293" t="str">
        <f t="shared" si="357"/>
        <v/>
      </c>
      <c r="X285" s="778"/>
      <c r="Y285" s="778"/>
      <c r="Z285" s="785"/>
      <c r="AA285" s="293" t="str">
        <f t="shared" si="358"/>
        <v/>
      </c>
      <c r="AB285" s="778"/>
      <c r="AC285" s="778"/>
      <c r="AD285" s="785"/>
      <c r="AE285" s="239">
        <f t="shared" si="359"/>
        <v>1860</v>
      </c>
      <c r="AF285" s="295">
        <f t="shared" si="360"/>
        <v>88.571428571428569</v>
      </c>
      <c r="AG285" s="296">
        <f t="shared" si="361"/>
        <v>0.61707123916621798</v>
      </c>
      <c r="AH285" s="217">
        <f t="shared" si="362"/>
        <v>143.53517543793748</v>
      </c>
      <c r="AI285" s="237">
        <f xml:space="preserve"> ( IF(ISNUMBER(G285), VLOOKUP(G285/$AH285,F!$A1:$B101,2,1)*G285*$H285*$I285,0)+IF(ISNUMBER(K285), VLOOKUP(K285/$AH285,F!$A1:$B101,2,1)*K285*$L285*$M285,0)+IF(ISNUMBER(O285), VLOOKUP(O285/$AH285,F!$A1:$B101,2,1)*O285*$P285*$Q285,0)+IF(ISNUMBER(S285), VLOOKUP(S285/$AH285,F!$A1:$B101,2,1)*S285*$T285*$U285,0)+IF(ISNUMBER(W285), VLOOKUP(W285/$AH285,F!$A1:$B101,2,1)*W285*$X285*$Y285,0)+IF(ISNUMBER(AA285), VLOOKUP(AA285/$AH285,F!$A1:$B101,2,1)*AA285*$AB285*$AC285,0))*IF(ISNUMBER(F285),F285,1)*IF(ISNUMBER(E285),E285,1)</f>
        <v>1385.9999999999998</v>
      </c>
      <c r="AJ285" s="297">
        <f t="shared" si="363"/>
        <v>21</v>
      </c>
      <c r="AK285" s="298">
        <f>IFERROR(I285*INDEX(F!$P$21:$AB$33, MATCH(G285/$AH285, F!$O$21:$O$33,1), MATCH(E285, F!$P$20:$AB$20,1)), 0 ) +IFERROR( M285*INDEX(F!$P$21:$AB$33, MATCH(K285/$AH285, F!$O$21:$O$33,1), MATCH(E285, F!$P$20:$AB$20,1)),0) +  IFERROR( Q285*INDEX(F!$P$21:$AB$33, MATCH(O285/$AH285, F!$O$21:$O$33,1), MATCH(E285, F!$P$20:$AB$20,1)), 0) + IFERROR( U285*INDEX(F!$P$21:$AB$33, MATCH(S285/$AH285, F!$O$21:$O$33,1), MATCH(E285, F!$P$20:$AB$20,1)),0)  + IFERROR(Y285*INDEX(F!$P$21:$AB$33, MATCH(W285/$AH285, F!$O$21:$O$33,1), MATCH(E285, F!$P$20:$AB$20,1)),0)  + IFERROR( AC285*INDEX(F!$P$21:$AB$33, MATCH(AA285/$AH285, F!$O$21:$O$33,1), MATCH(E285, F!$P$20:$AB$20,1)),)</f>
        <v>11</v>
      </c>
      <c r="AL285" s="1031"/>
      <c r="AM285" s="10"/>
      <c r="AN285" s="10"/>
      <c r="AO285" s="10"/>
    </row>
    <row r="286" spans="1:41" x14ac:dyDescent="0.25">
      <c r="A286" s="1022"/>
      <c r="B286" s="243" t="str">
        <f t="shared" si="352"/>
        <v>Легкая</v>
      </c>
      <c r="C286" s="256" t="str">
        <f t="shared" si="352"/>
        <v>ПР</v>
      </c>
      <c r="D286" s="224" t="str">
        <f t="shared" si="352"/>
        <v>Присед на груди</v>
      </c>
      <c r="E286" s="291">
        <f t="shared" si="352"/>
        <v>1.2</v>
      </c>
      <c r="F286" s="299" t="str">
        <f t="shared" si="352"/>
        <v/>
      </c>
      <c r="G286" s="300">
        <f t="shared" si="353"/>
        <v>60</v>
      </c>
      <c r="H286" s="779">
        <v>6</v>
      </c>
      <c r="I286" s="779">
        <v>4</v>
      </c>
      <c r="J286" s="784">
        <v>0.49</v>
      </c>
      <c r="K286" s="300" t="str">
        <f t="shared" si="354"/>
        <v/>
      </c>
      <c r="L286" s="779"/>
      <c r="M286" s="779"/>
      <c r="N286" s="784"/>
      <c r="O286" s="300" t="str">
        <f t="shared" si="355"/>
        <v/>
      </c>
      <c r="P286" s="779"/>
      <c r="Q286" s="779"/>
      <c r="R286" s="784"/>
      <c r="S286" s="300" t="str">
        <f t="shared" si="356"/>
        <v/>
      </c>
      <c r="T286" s="779"/>
      <c r="U286" s="779"/>
      <c r="V286" s="784"/>
      <c r="W286" s="300" t="str">
        <f t="shared" si="357"/>
        <v/>
      </c>
      <c r="X286" s="779"/>
      <c r="Y286" s="779"/>
      <c r="Z286" s="784"/>
      <c r="AA286" s="300" t="str">
        <f t="shared" si="358"/>
        <v/>
      </c>
      <c r="AB286" s="779"/>
      <c r="AC286" s="779"/>
      <c r="AD286" s="784"/>
      <c r="AE286" s="285">
        <f t="shared" si="359"/>
        <v>1440</v>
      </c>
      <c r="AF286" s="286">
        <f t="shared" si="360"/>
        <v>60</v>
      </c>
      <c r="AG286" s="287">
        <f t="shared" si="361"/>
        <v>0.48768533417975291</v>
      </c>
      <c r="AH286" s="217">
        <f t="shared" si="362"/>
        <v>123.03015037537499</v>
      </c>
      <c r="AI286" s="303">
        <f xml:space="preserve"> ( IF(ISNUMBER(G286), VLOOKUP(G286/$AH286,F!$A1:$B101,2,1)*G286*$H286*$I286,0)+IF(ISNUMBER(K286), VLOOKUP(K286/$AH286,F!$A1:$B101,2,1)*K286*$L286*$M286,0)+IF(ISNUMBER(O286), VLOOKUP(O286/$AH286,F!$A1:$B101,2,1)*O286*$P286*$Q286,0)+IF(ISNUMBER(S286), VLOOKUP(S286/$AH286,F!$A1:$B101,2,1)*S286*$T286*$U286,0)+IF(ISNUMBER(W286), VLOOKUP(W286/$AH286,F!$A1:$B101,2,1)*W286*$X286*$Y286,0)+IF(ISNUMBER(AA286), VLOOKUP(AA286/$AH286,F!$A1:$B101,2,1)*AA286*$AB286*$AC286,0))*IF(ISNUMBER(F286),F286,1)*IF(ISNUMBER(E286),E286,1)</f>
        <v>812.16</v>
      </c>
      <c r="AJ286" s="304">
        <f t="shared" si="363"/>
        <v>24</v>
      </c>
      <c r="AK286" s="305">
        <f>IFERROR(I286*INDEX(F!$P$21:$AB$33, MATCH(G286/$AH286, F!$O$21:$O$33,1), MATCH(E286, F!$P$20:$AB$20,1)), 0 ) +IFERROR( M286*INDEX(F!$P$21:$AB$33, MATCH(K286/$AH286, F!$O$21:$O$33,1), MATCH(E286, F!$P$20:$AB$20,1)),0) +  IFERROR( Q286*INDEX(F!$P$21:$AB$33, MATCH(O286/$AH286, F!$O$21:$O$33,1), MATCH(E286, F!$P$20:$AB$20,1)), 0) + IFERROR( U286*INDEX(F!$P$21:$AB$33, MATCH(S286/$AH286, F!$O$21:$O$33,1), MATCH(E286, F!$P$20:$AB$20,1)),0)  + IFERROR(Y286*INDEX(F!$P$21:$AB$33, MATCH(W286/$AH286, F!$O$21:$O$33,1), MATCH(E286, F!$P$20:$AB$20,1)),0)  + IFERROR( AC286*INDEX(F!$P$21:$AB$33, MATCH(AA286/$AH286, F!$O$21:$O$33,1), MATCH(E286, F!$P$20:$AB$20,1)),)</f>
        <v>12</v>
      </c>
      <c r="AL286" s="1031"/>
      <c r="AM286" s="10"/>
      <c r="AN286" s="10"/>
      <c r="AO286" s="10"/>
    </row>
    <row r="287" spans="1:41" ht="15.75" customHeight="1" x14ac:dyDescent="0.25">
      <c r="A287" s="1022"/>
      <c r="B287" s="244" t="str">
        <f t="shared" si="352"/>
        <v>Легкая</v>
      </c>
      <c r="C287" s="255" t="str">
        <f t="shared" si="352"/>
        <v>ЖМ</v>
      </c>
      <c r="D287" s="223" t="str">
        <f t="shared" si="352"/>
        <v>Жим на наклонной</v>
      </c>
      <c r="E287" s="291">
        <f t="shared" si="352"/>
        <v>1</v>
      </c>
      <c r="F287" s="306" t="str">
        <f t="shared" si="352"/>
        <v/>
      </c>
      <c r="G287" s="293">
        <f t="shared" si="353"/>
        <v>45</v>
      </c>
      <c r="H287" s="778">
        <v>6</v>
      </c>
      <c r="I287" s="778">
        <v>4</v>
      </c>
      <c r="J287" s="785">
        <v>0.4</v>
      </c>
      <c r="K287" s="293" t="str">
        <f t="shared" si="354"/>
        <v/>
      </c>
      <c r="L287" s="778"/>
      <c r="M287" s="778"/>
      <c r="N287" s="785"/>
      <c r="O287" s="293" t="str">
        <f t="shared" si="355"/>
        <v/>
      </c>
      <c r="P287" s="778"/>
      <c r="Q287" s="778"/>
      <c r="R287" s="785"/>
      <c r="S287" s="293" t="str">
        <f t="shared" si="356"/>
        <v/>
      </c>
      <c r="T287" s="778"/>
      <c r="U287" s="778"/>
      <c r="V287" s="785"/>
      <c r="W287" s="293" t="str">
        <f t="shared" si="357"/>
        <v/>
      </c>
      <c r="X287" s="778"/>
      <c r="Y287" s="778"/>
      <c r="Z287" s="785"/>
      <c r="AA287" s="293" t="str">
        <f t="shared" si="358"/>
        <v/>
      </c>
      <c r="AB287" s="778"/>
      <c r="AC287" s="778"/>
      <c r="AD287" s="785"/>
      <c r="AE287" s="239">
        <f t="shared" si="359"/>
        <v>1080</v>
      </c>
      <c r="AF287" s="295">
        <f t="shared" si="360"/>
        <v>45</v>
      </c>
      <c r="AG287" s="296">
        <f t="shared" si="361"/>
        <v>0.39189000068015856</v>
      </c>
      <c r="AH287" s="217">
        <f t="shared" si="362"/>
        <v>114.82814035035</v>
      </c>
      <c r="AI287" s="237">
        <f xml:space="preserve"> ( IF(ISNUMBER(G287), VLOOKUP(G287/$AH287,F!$A1:$B101,2,1)*G287*$H287*$I287,0)+IF(ISNUMBER(K287), VLOOKUP(K287/$AH287,F!$A1:$B101,2,1)*K287*$L287*$M287,0)+IF(ISNUMBER(O287), VLOOKUP(O287/$AH287,F!$A1:$B101,2,1)*O287*$P287*$Q287,0)+IF(ISNUMBER(S287), VLOOKUP(S287/$AH287,F!$A1:$B101,2,1)*S287*$T287*$U287,0)+IF(ISNUMBER(W287), VLOOKUP(W287/$AH287,F!$A1:$B101,2,1)*W287*$X287*$Y287,0)+IF(ISNUMBER(AA287), VLOOKUP(AA287/$AH287,F!$A1:$B101,2,1)*AA287*$AB287*$AC287,0))*IF(ISNUMBER(F287),F287,1)*IF(ISNUMBER(E287),E287,1)</f>
        <v>324</v>
      </c>
      <c r="AJ287" s="297">
        <f>H287*I287+L287*M287+P287*Q287+T287*U287+X287*Y287+AB287*AC287</f>
        <v>24</v>
      </c>
      <c r="AK287" s="298">
        <f>IFERROR(I287*INDEX(F!$P$21:$AB$33, MATCH(G287/$AH287, F!$O$21:$O$33,1), MATCH(E287, F!$P$20:$AB$20,1)), 0 ) +IFERROR( M287*INDEX(F!$P$21:$AB$33, MATCH(K287/$AH287, F!$O$21:$O$33,1), MATCH(E287, F!$P$20:$AB$20,1)),0) +  IFERROR( Q287*INDEX(F!$P$21:$AB$33, MATCH(O287/$AH287, F!$O$21:$O$33,1), MATCH(E287, F!$P$20:$AB$20,1)), 0) + IFERROR( U287*INDEX(F!$P$21:$AB$33, MATCH(S287/$AH287, F!$O$21:$O$33,1), MATCH(E287, F!$P$20:$AB$20,1)),0)  + IFERROR(Y287*INDEX(F!$P$21:$AB$33, MATCH(W287/$AH287, F!$O$21:$O$33,1), MATCH(E287, F!$P$20:$AB$20,1)),0)  + IFERROR( AC287*INDEX(F!$P$21:$AB$33, MATCH(AA287/$AH287, F!$O$21:$O$33,1), MATCH(E287, F!$P$20:$AB$20,1)),)</f>
        <v>8</v>
      </c>
      <c r="AL287" s="1031"/>
      <c r="AM287" s="10"/>
      <c r="AN287" s="10"/>
      <c r="AO287" s="10"/>
    </row>
    <row r="288" spans="1:41" x14ac:dyDescent="0.25">
      <c r="A288" s="1022"/>
      <c r="B288" s="245" t="str">
        <f t="shared" si="352"/>
        <v>Средняя</v>
      </c>
      <c r="C288" s="257" t="str">
        <f t="shared" si="352"/>
        <v>ОФП</v>
      </c>
      <c r="D288" s="224" t="str">
        <f t="shared" si="352"/>
        <v>Бицепс стоя</v>
      </c>
      <c r="E288" s="291">
        <f t="shared" si="352"/>
        <v>0.5</v>
      </c>
      <c r="F288" s="307" t="str">
        <f t="shared" si="352"/>
        <v/>
      </c>
      <c r="G288" s="300">
        <f t="shared" si="353"/>
        <v>27.5</v>
      </c>
      <c r="H288" s="779">
        <v>6</v>
      </c>
      <c r="I288" s="779">
        <v>4</v>
      </c>
      <c r="J288" s="784">
        <v>0.55000000000000004</v>
      </c>
      <c r="K288" s="300" t="str">
        <f t="shared" si="354"/>
        <v/>
      </c>
      <c r="L288" s="779"/>
      <c r="M288" s="779"/>
      <c r="N288" s="784"/>
      <c r="O288" s="300" t="str">
        <f t="shared" si="355"/>
        <v/>
      </c>
      <c r="P288" s="779"/>
      <c r="Q288" s="779"/>
      <c r="R288" s="784"/>
      <c r="S288" s="300" t="str">
        <f t="shared" si="356"/>
        <v/>
      </c>
      <c r="T288" s="779"/>
      <c r="U288" s="779"/>
      <c r="V288" s="784"/>
      <c r="W288" s="300" t="str">
        <f t="shared" si="357"/>
        <v/>
      </c>
      <c r="X288" s="779"/>
      <c r="Y288" s="779"/>
      <c r="Z288" s="784"/>
      <c r="AA288" s="300" t="str">
        <f t="shared" si="358"/>
        <v/>
      </c>
      <c r="AB288" s="779"/>
      <c r="AC288" s="779"/>
      <c r="AD288" s="784"/>
      <c r="AE288" s="285">
        <f t="shared" si="359"/>
        <v>660</v>
      </c>
      <c r="AF288" s="286">
        <f t="shared" si="360"/>
        <v>27.5</v>
      </c>
      <c r="AG288" s="287">
        <f t="shared" si="361"/>
        <v>0.54740190571196756</v>
      </c>
      <c r="AH288" s="217">
        <f t="shared" si="362"/>
        <v>50.23731140327812</v>
      </c>
      <c r="AI288" s="303">
        <f xml:space="preserve"> ( IF(ISNUMBER(G288), VLOOKUP(G288/$AH288,F!$A1:$B101,2,1)*G288*$H288*$I288,0)+IF(ISNUMBER(K288), VLOOKUP(K288/$AH288,F!$A1:$B101,2,1)*K288*$L288*$M288,0)+IF(ISNUMBER(O288), VLOOKUP(O288/$AH288,F!$A1:$B101,2,1)*O288*$P288*$Q288,0)+IF(ISNUMBER(S288), VLOOKUP(S288/$AH288,F!$A1:$B101,2,1)*S288*$T288*$U288,0)+IF(ISNUMBER(W288), VLOOKUP(W288/$AH288,F!$A1:$B101,2,1)*W288*$X288*$Y288,0)+IF(ISNUMBER(AA288), VLOOKUP(AA288/$AH288,F!$A1:$B101,2,1)*AA288*$AB288*$AC288,0))*IF(ISNUMBER(F288),F288,1)*IF(ISNUMBER(E288),E288,1)</f>
        <v>184.8</v>
      </c>
      <c r="AJ288" s="304">
        <f t="shared" ref="AJ288:AJ291" si="364">H288*I288+L288*M288+P288*Q288+T288*U288+X288*Y288+AB288*AC288</f>
        <v>24</v>
      </c>
      <c r="AK288" s="305">
        <f>IFERROR(I288*INDEX(F!$P$21:$AB$33, MATCH(G288/$AH288, F!$O$21:$O$33,1), MATCH(E288, F!$P$20:$AB$20,1)), 0 ) +IFERROR( M288*INDEX(F!$P$21:$AB$33, MATCH(K288/$AH288, F!$O$21:$O$33,1), MATCH(E288, F!$P$20:$AB$20,1)),0) +  IFERROR( Q288*INDEX(F!$P$21:$AB$33, MATCH(O288/$AH288, F!$O$21:$O$33,1), MATCH(E288, F!$P$20:$AB$20,1)), 0) + IFERROR( U288*INDEX(F!$P$21:$AB$33, MATCH(S288/$AH288, F!$O$21:$O$33,1), MATCH(E288, F!$P$20:$AB$20,1)),0)  + IFERROR(Y288*INDEX(F!$P$21:$AB$33, MATCH(W288/$AH288, F!$O$21:$O$33,1), MATCH(E288, F!$P$20:$AB$20,1)),0)  + IFERROR( AC288*INDEX(F!$P$21:$AB$33, MATCH(AA288/$AH288, F!$O$21:$O$33,1), MATCH(E288, F!$P$20:$AB$20,1)),)</f>
        <v>6</v>
      </c>
      <c r="AL288" s="1031"/>
      <c r="AM288" s="10"/>
      <c r="AN288" s="10"/>
      <c r="AO288" s="10"/>
    </row>
    <row r="289" spans="1:41" hidden="1" x14ac:dyDescent="0.25">
      <c r="A289" s="1022"/>
      <c r="B289" s="242" t="str">
        <f t="shared" si="352"/>
        <v/>
      </c>
      <c r="C289" s="258" t="str">
        <f t="shared" si="352"/>
        <v/>
      </c>
      <c r="D289" s="225" t="str">
        <f t="shared" si="352"/>
        <v/>
      </c>
      <c r="E289" s="291" t="str">
        <f t="shared" si="352"/>
        <v/>
      </c>
      <c r="F289" s="308" t="str">
        <f t="shared" si="352"/>
        <v/>
      </c>
      <c r="G289" s="293" t="str">
        <f t="shared" si="353"/>
        <v/>
      </c>
      <c r="H289" s="778"/>
      <c r="I289" s="778"/>
      <c r="J289" s="785"/>
      <c r="K289" s="293" t="str">
        <f t="shared" si="354"/>
        <v/>
      </c>
      <c r="L289" s="778"/>
      <c r="M289" s="778"/>
      <c r="N289" s="785"/>
      <c r="O289" s="293" t="str">
        <f t="shared" si="355"/>
        <v/>
      </c>
      <c r="P289" s="778"/>
      <c r="Q289" s="778"/>
      <c r="R289" s="785"/>
      <c r="S289" s="293" t="str">
        <f t="shared" si="356"/>
        <v/>
      </c>
      <c r="T289" s="778"/>
      <c r="U289" s="778"/>
      <c r="V289" s="785"/>
      <c r="W289" s="293" t="str">
        <f t="shared" si="357"/>
        <v/>
      </c>
      <c r="X289" s="778"/>
      <c r="Y289" s="778"/>
      <c r="Z289" s="785"/>
      <c r="AA289" s="293" t="str">
        <f t="shared" si="358"/>
        <v/>
      </c>
      <c r="AB289" s="778"/>
      <c r="AC289" s="778"/>
      <c r="AD289" s="785"/>
      <c r="AE289" s="239">
        <f t="shared" si="359"/>
        <v>0</v>
      </c>
      <c r="AF289" s="295">
        <f t="shared" si="360"/>
        <v>0</v>
      </c>
      <c r="AG289" s="296">
        <f t="shared" si="361"/>
        <v>0</v>
      </c>
      <c r="AH289" s="217" t="str">
        <f t="shared" si="362"/>
        <v/>
      </c>
      <c r="AI289" s="237">
        <f xml:space="preserve"> ( IF(ISNUMBER(G289), VLOOKUP(G289/$AH289,F!$A1:$B101,2,1)*G289*$H289*$I289,0)+IF(ISNUMBER(K289), VLOOKUP(K289/$AH289,F!$A1:$B101,2,1)*K289*$L289*$M289,0)+IF(ISNUMBER(O289), VLOOKUP(O289/$AH289,F!$A1:$B101,2,1)*O289*$P289*$Q289,0)+IF(ISNUMBER(S289), VLOOKUP(S289/$AH289,F!$A1:$B101,2,1)*S289*$T289*$U289,0)+IF(ISNUMBER(W289), VLOOKUP(W289/$AH289,F!$A1:$B101,2,1)*W289*$X289*$Y289,0)+IF(ISNUMBER(AA289), VLOOKUP(AA289/$AH289,F!$A1:$B101,2,1)*AA289*$AB289*$AC289,0))*IF(ISNUMBER(F289),F289,1)*IF(ISNUMBER(E289),E289,1)</f>
        <v>0</v>
      </c>
      <c r="AJ289" s="309">
        <f t="shared" si="364"/>
        <v>0</v>
      </c>
      <c r="AK289" s="298">
        <f>IFERROR(I289*INDEX(F!$P$21:$AB$33, MATCH(G289/$AH289, F!$O$21:$O$33,1), MATCH(E289, F!$P$20:$AB$20,1)), 0 ) +IFERROR( M289*INDEX(F!$P$21:$AB$33, MATCH(K289/$AH289, F!$O$21:$O$33,1), MATCH(E289, F!$P$20:$AB$20,1)),0) +  IFERROR( Q289*INDEX(F!$P$21:$AB$33, MATCH(O289/$AH289, F!$O$21:$O$33,1), MATCH(E289, F!$P$20:$AB$20,1)), 0) + IFERROR( U289*INDEX(F!$P$21:$AB$33, MATCH(S289/$AH289, F!$O$21:$O$33,1), MATCH(E289, F!$P$20:$AB$20,1)),0)  + IFERROR(Y289*INDEX(F!$P$21:$AB$33, MATCH(W289/$AH289, F!$O$21:$O$33,1), MATCH(E289, F!$P$20:$AB$20,1)),0)  + IFERROR( AC289*INDEX(F!$P$21:$AB$33, MATCH(AA289/$AH289, F!$O$21:$O$33,1), MATCH(E289, F!$P$20:$AB$20,1)),)</f>
        <v>0</v>
      </c>
      <c r="AL289" s="1031"/>
      <c r="AM289" s="10"/>
      <c r="AN289" s="10"/>
      <c r="AO289" s="10"/>
    </row>
    <row r="290" spans="1:41" ht="15" hidden="1" customHeight="1" x14ac:dyDescent="0.25">
      <c r="A290" s="1022"/>
      <c r="B290" s="243" t="str">
        <f t="shared" si="352"/>
        <v/>
      </c>
      <c r="C290" s="256" t="str">
        <f t="shared" si="352"/>
        <v/>
      </c>
      <c r="D290" s="214" t="str">
        <f t="shared" si="352"/>
        <v/>
      </c>
      <c r="E290" s="291" t="str">
        <f t="shared" si="352"/>
        <v/>
      </c>
      <c r="F290" s="307" t="str">
        <f t="shared" si="352"/>
        <v/>
      </c>
      <c r="G290" s="300" t="str">
        <f t="shared" si="353"/>
        <v/>
      </c>
      <c r="H290" s="779"/>
      <c r="I290" s="779"/>
      <c r="J290" s="784"/>
      <c r="K290" s="300" t="str">
        <f t="shared" si="354"/>
        <v/>
      </c>
      <c r="L290" s="779"/>
      <c r="M290" s="779"/>
      <c r="N290" s="784"/>
      <c r="O290" s="300" t="str">
        <f t="shared" si="355"/>
        <v/>
      </c>
      <c r="P290" s="779"/>
      <c r="Q290" s="779"/>
      <c r="R290" s="784"/>
      <c r="S290" s="300" t="str">
        <f t="shared" si="356"/>
        <v/>
      </c>
      <c r="T290" s="779"/>
      <c r="U290" s="779"/>
      <c r="V290" s="784"/>
      <c r="W290" s="300" t="str">
        <f t="shared" si="357"/>
        <v/>
      </c>
      <c r="X290" s="779"/>
      <c r="Y290" s="779"/>
      <c r="Z290" s="784"/>
      <c r="AA290" s="300" t="str">
        <f t="shared" si="358"/>
        <v/>
      </c>
      <c r="AB290" s="779"/>
      <c r="AC290" s="779"/>
      <c r="AD290" s="784"/>
      <c r="AE290" s="285">
        <f t="shared" si="359"/>
        <v>0</v>
      </c>
      <c r="AF290" s="286">
        <f t="shared" si="360"/>
        <v>0</v>
      </c>
      <c r="AG290" s="287">
        <f t="shared" si="361"/>
        <v>0</v>
      </c>
      <c r="AH290" s="217" t="str">
        <f t="shared" si="362"/>
        <v/>
      </c>
      <c r="AI290" s="310">
        <f xml:space="preserve"> ( IF(ISNUMBER(G290), VLOOKUP(G290/$AH290,F!$A1:$B101,2,1)*G290*$H290*$I290,0)+IF(ISNUMBER(K290), VLOOKUP(K290/$AH290,F!$A1:$B101,2,1)*K290*$L290*$M290,0)+IF(ISNUMBER(O290), VLOOKUP(O290/$AH290,F!$A1:$B101,2,1)*O290*$P290*$Q290,0)+IF(ISNUMBER(S290), VLOOKUP(S290/$AH290,F!$A1:$B101,2,1)*S290*$T290*$U290,0)+IF(ISNUMBER(W290), VLOOKUP(W290/$AH290,F!$A1:$B101,2,1)*W290*$X290*$Y290,0)+IF(ISNUMBER(AA290), VLOOKUP(AA290/$AH290,F!$A1:$B101,2,1)*AA290*$AB290*$AC290,0))*IF(ISNUMBER(F290),F290,1)*IF(ISNUMBER(E290),E290,1)</f>
        <v>0</v>
      </c>
      <c r="AJ290" s="311">
        <f t="shared" si="364"/>
        <v>0</v>
      </c>
      <c r="AK290" s="312">
        <f>IFERROR(I290*INDEX(F!$P$21:$AB$33, MATCH(G290/$AH290, F!$O$21:$O$33,1), MATCH(E290, F!$P$20:$AB$20,1)), 0 ) +IFERROR( M290*INDEX(F!$P$21:$AB$33, MATCH(K290/$AH290, F!$O$21:$O$33,1), MATCH(E290, F!$P$20:$AB$20,1)),0) +  IFERROR( Q290*INDEX(F!$P$21:$AB$33, MATCH(O290/$AH290, F!$O$21:$O$33,1), MATCH(E290, F!$P$20:$AB$20,1)), 0) + IFERROR( U290*INDEX(F!$P$21:$AB$33, MATCH(S290/$AH290, F!$O$21:$O$33,1), MATCH(E290, F!$P$20:$AB$20,1)),0)  + IFERROR(Y290*INDEX(F!$P$21:$AB$33, MATCH(W290/$AH290, F!$O$21:$O$33,1), MATCH(E290, F!$P$20:$AB$20,1)),0)  + IFERROR( AC290*INDEX(F!$P$21:$AB$33, MATCH(AA290/$AH290, F!$O$21:$O$33,1), MATCH(E290, F!$P$20:$AB$20,1)),)</f>
        <v>0</v>
      </c>
      <c r="AL290" s="1031"/>
      <c r="AM290" s="10"/>
      <c r="AN290" s="10"/>
      <c r="AO290" s="10"/>
    </row>
    <row r="291" spans="1:41" ht="15" hidden="1" customHeight="1" x14ac:dyDescent="0.25">
      <c r="A291" s="1022"/>
      <c r="B291" s="242" t="str">
        <f t="shared" si="352"/>
        <v/>
      </c>
      <c r="C291" s="258" t="str">
        <f t="shared" si="352"/>
        <v/>
      </c>
      <c r="D291" s="226" t="str">
        <f t="shared" si="352"/>
        <v/>
      </c>
      <c r="E291" s="291" t="str">
        <f t="shared" si="352"/>
        <v/>
      </c>
      <c r="F291" s="313" t="str">
        <f t="shared" si="352"/>
        <v/>
      </c>
      <c r="G291" s="293" t="str">
        <f t="shared" si="353"/>
        <v/>
      </c>
      <c r="H291" s="778"/>
      <c r="I291" s="778"/>
      <c r="J291" s="785"/>
      <c r="K291" s="293" t="str">
        <f t="shared" si="354"/>
        <v/>
      </c>
      <c r="L291" s="778"/>
      <c r="M291" s="778"/>
      <c r="N291" s="785"/>
      <c r="O291" s="293" t="str">
        <f t="shared" si="355"/>
        <v/>
      </c>
      <c r="P291" s="778"/>
      <c r="Q291" s="778"/>
      <c r="R291" s="785"/>
      <c r="S291" s="293" t="str">
        <f t="shared" si="356"/>
        <v/>
      </c>
      <c r="T291" s="778"/>
      <c r="U291" s="778"/>
      <c r="V291" s="785"/>
      <c r="W291" s="293" t="str">
        <f t="shared" si="357"/>
        <v/>
      </c>
      <c r="X291" s="778"/>
      <c r="Y291" s="778"/>
      <c r="Z291" s="785"/>
      <c r="AA291" s="293" t="str">
        <f t="shared" si="358"/>
        <v/>
      </c>
      <c r="AB291" s="778"/>
      <c r="AC291" s="778"/>
      <c r="AD291" s="785"/>
      <c r="AE291" s="239">
        <f t="shared" si="359"/>
        <v>0</v>
      </c>
      <c r="AF291" s="314">
        <f t="shared" si="360"/>
        <v>0</v>
      </c>
      <c r="AG291" s="315">
        <f t="shared" si="361"/>
        <v>0</v>
      </c>
      <c r="AH291" s="217" t="str">
        <f t="shared" si="362"/>
        <v/>
      </c>
      <c r="AI291" s="316">
        <f xml:space="preserve"> ( IF(ISNUMBER(G291), VLOOKUP(G291/$AH291,F!$A1:$B101,2,1)*G291*$H291*$I291,0)+IF(ISNUMBER(K291), VLOOKUP(K291/$AH291,F!$A1:$B101,2,1)*K291*$L291*$M291,0)+IF(ISNUMBER(O291), VLOOKUP(O291/$AH291,F!$A1:$B101,2,1)*O291*$P291*$Q291,0)+IF(ISNUMBER(S291), VLOOKUP(S291/$AH291,F!$A1:$B101,2,1)*S291*$T291*$U291,0)+IF(ISNUMBER(W291), VLOOKUP(W291/$AH291,F!$A1:$B101,2,1)*W291*$X291*$Y291,0)+IF(ISNUMBER(AA291), VLOOKUP(AA291/$AH291,F!$A1:$B101,2,1)*AA291*$AB291*$AC291,0))*IF(ISNUMBER(F291),F291,1)*IF(ISNUMBER(E291),E291,1)</f>
        <v>0</v>
      </c>
      <c r="AJ291" s="317">
        <f t="shared" si="364"/>
        <v>0</v>
      </c>
      <c r="AK291" s="318">
        <f>IFERROR(I291*INDEX(F!$P$21:$AB$33, MATCH(G291/$AH291, F!$O$21:$O$33,1), MATCH(E291, F!$P$20:$AB$20,1)), 0 ) +IFERROR( M291*INDEX(F!$P$21:$AB$33, MATCH(K291/$AH291, F!$O$21:$O$33,1), MATCH(E291, F!$P$20:$AB$20,1)),0) +  IFERROR( Q291*INDEX(F!$P$21:$AB$33, MATCH(O291/$AH291, F!$O$21:$O$33,1), MATCH(E291, F!$P$20:$AB$20,1)), 0) + IFERROR( U291*INDEX(F!$P$21:$AB$33, MATCH(S291/$AH291, F!$O$21:$O$33,1), MATCH(E291, F!$P$20:$AB$20,1)),0)  + IFERROR(Y291*INDEX(F!$P$21:$AB$33, MATCH(W291/$AH291, F!$O$21:$O$33,1), MATCH(E291, F!$P$20:$AB$20,1)),0)  + IFERROR( AC291*INDEX(F!$P$21:$AB$33, MATCH(AA291/$AH291, F!$O$21:$O$33,1), MATCH(E291, F!$P$20:$AB$20,1)),)</f>
        <v>0</v>
      </c>
      <c r="AL291" s="1031"/>
      <c r="AM291" s="10"/>
      <c r="AN291" s="10"/>
      <c r="AO291" s="10"/>
    </row>
    <row r="292" spans="1:41" ht="15.75" thickBot="1" x14ac:dyDescent="0.3">
      <c r="A292" s="1023"/>
      <c r="B292" s="246"/>
      <c r="C292" s="259"/>
      <c r="D292" s="227"/>
      <c r="E292" s="352">
        <f>ROUND(IFERROR(SUMPRODUCT(AJ284:AJ291,E284:E291)/AJ292,0),3)</f>
        <v>0.96799999999999997</v>
      </c>
      <c r="F292" s="388"/>
      <c r="G292" s="319"/>
      <c r="H292" s="780"/>
      <c r="I292" s="780"/>
      <c r="J292" s="786"/>
      <c r="K292" s="319"/>
      <c r="L292" s="780"/>
      <c r="M292" s="780"/>
      <c r="N292" s="786"/>
      <c r="O292" s="319"/>
      <c r="P292" s="780"/>
      <c r="Q292" s="780"/>
      <c r="R292" s="786"/>
      <c r="S292" s="319"/>
      <c r="T292" s="780"/>
      <c r="U292" s="780"/>
      <c r="V292" s="786"/>
      <c r="W292" s="319"/>
      <c r="X292" s="780"/>
      <c r="Y292" s="780"/>
      <c r="Z292" s="786"/>
      <c r="AA292" s="319"/>
      <c r="AB292" s="780"/>
      <c r="AC292" s="780"/>
      <c r="AD292" s="786"/>
      <c r="AE292" s="357">
        <f>SUM(AE284:AE291)</f>
        <v>6435</v>
      </c>
      <c r="AF292" s="358">
        <f t="shared" si="360"/>
        <v>57.972972972972975</v>
      </c>
      <c r="AG292" s="391">
        <f>IFERROR(  SUMPRODUCT(AG284:AG291,AJ284:AJ291)/AJ292,0)</f>
        <v>0.50189155685563169</v>
      </c>
      <c r="AH292" s="359"/>
      <c r="AI292" s="360">
        <f>SUM(AI284:AI291)</f>
        <v>3476.9999999999995</v>
      </c>
      <c r="AJ292" s="360">
        <f>SUM(AJ284:AJ291)</f>
        <v>111</v>
      </c>
      <c r="AK292" s="361">
        <f>IF(SUM(AK284:AK291)=0,TIME(,0,),TIME(,SUM(AK284:AK291)+F!$V$37,))</f>
        <v>5.2777777777777778E-2</v>
      </c>
      <c r="AL292" s="1032"/>
      <c r="AM292" s="10"/>
      <c r="AN292" s="10"/>
      <c r="AO292" s="10"/>
    </row>
    <row r="293" spans="1:41" x14ac:dyDescent="0.25">
      <c r="A293" s="213">
        <f>A294</f>
        <v>43816</v>
      </c>
      <c r="B293" s="247" t="str">
        <f t="shared" ref="B293:F300" si="365">IF(B237="","",B237)</f>
        <v>Тяжелая</v>
      </c>
      <c r="C293" s="260" t="str">
        <f t="shared" si="365"/>
        <v>ТГ</v>
      </c>
      <c r="D293" s="228" t="str">
        <f t="shared" si="365"/>
        <v>Становая тяга</v>
      </c>
      <c r="E293" s="280">
        <f t="shared" si="365"/>
        <v>1.4</v>
      </c>
      <c r="F293" s="322" t="str">
        <f t="shared" si="365"/>
        <v/>
      </c>
      <c r="G293" s="323">
        <f t="shared" ref="G293:G300" si="366">IF(J293&lt;&gt;0, IFERROR(IF( $F293=2,  MROUND($AH293*J293,1),    IF( OR($F293="",$F293=1),   MROUND($AH293*J293,2.5),  MROUND($AH293*J293, 0.1))), "" ), "")</f>
        <v>90</v>
      </c>
      <c r="H293" s="324">
        <v>4</v>
      </c>
      <c r="I293" s="324">
        <v>1</v>
      </c>
      <c r="J293" s="325">
        <v>0.5</v>
      </c>
      <c r="K293" s="323">
        <f t="shared" ref="K293:K300" si="367">IF(N293&lt;&gt;0, IFERROR(IF( $F293=2,  MROUND($AH293*N293,1),    IF( OR($F293="",$F293=1),   MROUND($AH293*N293,2.5),  MROUND($AH293*N293, 0.1))), "" ), "")</f>
        <v>107.5</v>
      </c>
      <c r="L293" s="324">
        <v>4</v>
      </c>
      <c r="M293" s="324">
        <v>3</v>
      </c>
      <c r="N293" s="325">
        <v>0.6</v>
      </c>
      <c r="O293" s="323" t="str">
        <f t="shared" ref="O293:O300" si="368">IF(R293&lt;&gt;0, IFERROR(IF( $F293=2,  MROUND($AH293*R293,1),    IF( OR($F293="",$F293=1),   MROUND($AH293*R293,2.5),  MROUND($AH293*R293, 0.1))), "" ), "")</f>
        <v/>
      </c>
      <c r="P293" s="324"/>
      <c r="Q293" s="324"/>
      <c r="R293" s="325"/>
      <c r="S293" s="323" t="str">
        <f t="shared" ref="S293:S300" si="369">IF(V293&lt;&gt;0, IFERROR(IF( $F293=2,  MROUND($AH293*V293,1),    IF( OR($F293="",$F293=1),   MROUND($AH293*V293,2.5),  MROUND($AH293*V293, 0.1))), "" ), "")</f>
        <v/>
      </c>
      <c r="T293" s="324"/>
      <c r="U293" s="324"/>
      <c r="V293" s="325"/>
      <c r="W293" s="323" t="str">
        <f t="shared" ref="W293:W300" si="370">IF(Z293&lt;&gt;0, IFERROR(IF( $F293=2,  MROUND($AH293*Z293,1),    IF( OR($F293="",$F293=1),   MROUND($AH293*Z293,2.5),  MROUND($AH293*Z293, 0.1))), "" ), "")</f>
        <v/>
      </c>
      <c r="X293" s="324"/>
      <c r="Y293" s="324"/>
      <c r="Z293" s="325"/>
      <c r="AA293" s="323" t="str">
        <f t="shared" ref="AA293:AA300" si="371">IF(AD293&lt;&gt;0, IFERROR(IF( $F293=2,  MROUND($AH293*AD293,1),    IF( OR($F293="",$F293=1),   MROUND($AH293*AD293,2.5),  MROUND($AH293*AD293, 0.1))), "" ), "")</f>
        <v/>
      </c>
      <c r="AB293" s="324"/>
      <c r="AC293" s="324"/>
      <c r="AD293" s="325"/>
      <c r="AE293" s="326">
        <f t="shared" ref="AE293:AE300" si="372">(IF(ISNUMBER(G293),G293,0)*H293*I293+IF(ISNUMBER(K293),K293,1)*L293*M293+IF(ISNUMBER(O293),O293,1)*P293*Q293+IF(ISNUMBER(S293),S293,1)*T293*U293+IF(ISNUMBER(W293),W293,1)*X293*Y293+IF(ISNUMBER(AA293),AA293,1)*AB293*AC293)*IF(ISNUMBER(F293),F293,1)</f>
        <v>1650</v>
      </c>
      <c r="AF293" s="327">
        <f t="shared" si="360"/>
        <v>103.125</v>
      </c>
      <c r="AG293" s="328">
        <f t="shared" ref="AG293:AG300" si="373">IFERROR((AF293/(AH293*IF(ISNUMBER(F293),F293,1))),0)</f>
        <v>0.57477200099756587</v>
      </c>
      <c r="AH293" s="216">
        <f t="shared" ref="AH293:AH300" si="374">IF(ISNUMBER(AH237), AH237+(AH237*$AH$282),"")</f>
        <v>179.41896929742188</v>
      </c>
      <c r="AI293" s="329">
        <f xml:space="preserve"> ( IF(ISNUMBER(G293), VLOOKUP(G293/$AH293,F!$A1:$B101,2,1)*G293*$H293*$I293,0)+IF(ISNUMBER(K293), VLOOKUP(K293/$AH293,F!$A1:$B101,2,1)*K293*$L293*$M293,0)+IF(ISNUMBER(O293), VLOOKUP(O293/$AH293,F!$A1:$B101,2,1)*O293*$P293*$Q293,0)+IF(ISNUMBER(S293), VLOOKUP(S293/$AH293,F!$A1:$B101,2,1)*S293*$T293*$U293,0)+IF(ISNUMBER(W293), VLOOKUP(W293/$AH293,F!$A1:$B101,2,1)*W293*$X293*$Y293,0)+IF(ISNUMBER(AA293), VLOOKUP(AA293/$AH293,F!$A1:$B101,2,1)*AA293*$AB293*$AC293,0))*IF(ISNUMBER(F293),F293,1)*IF(ISNUMBER(E293),E293,1)</f>
        <v>1480.08</v>
      </c>
      <c r="AJ293" s="330">
        <f t="shared" ref="AJ293:AJ295" si="375">H293*I293+L293*M293+P293*Q293+T293*U293+X293*Y293+AB293*AC293</f>
        <v>16</v>
      </c>
      <c r="AK293" s="331">
        <f>IFERROR(I293*INDEX(F!$P$21:$AB$33, MATCH(G293/$AH293, F!$O$21:$O$33,1), MATCH(E293, F!$P$20:$AB$20,1)), 0 ) +IFERROR( M293*INDEX(F!$P$21:$AB$33, MATCH(K293/$AH293, F!$O$21:$O$33,1), MATCH(E293, F!$P$20:$AB$20,1)),0) +  IFERROR( Q293*INDEX(F!$P$21:$AB$33, MATCH(O293/$AH293, F!$O$21:$O$33,1), MATCH(E293, F!$P$20:$AB$20,1)), 0) + IFERROR( U293*INDEX(F!$P$21:$AB$33, MATCH(S293/$AH293, F!$O$21:$O$33,1), MATCH(E293, F!$P$20:$AB$20,1)),0)  + IFERROR(Y293*INDEX(F!$P$21:$AB$33, MATCH(W293/$AH293, F!$O$21:$O$33,1), MATCH(E293, F!$P$20:$AB$20,1)),0)  + IFERROR( AC293*INDEX(F!$P$21:$AB$33, MATCH(AA293/$AH293, F!$O$21:$O$33,1), MATCH(E293, F!$P$20:$AB$20,1)),)</f>
        <v>17</v>
      </c>
      <c r="AL293" s="1033"/>
      <c r="AM293" s="10"/>
      <c r="AN293" s="10"/>
      <c r="AO293" s="10"/>
    </row>
    <row r="294" spans="1:41" ht="15.75" customHeight="1" x14ac:dyDescent="0.25">
      <c r="A294" s="1021">
        <f>A238+A226</f>
        <v>43816</v>
      </c>
      <c r="B294" s="248" t="str">
        <f t="shared" si="365"/>
        <v>Легкая</v>
      </c>
      <c r="C294" s="261" t="str">
        <f t="shared" si="365"/>
        <v>ЖМ</v>
      </c>
      <c r="D294" s="229" t="str">
        <f t="shared" si="365"/>
        <v>Жим лежа</v>
      </c>
      <c r="E294" s="291">
        <f t="shared" si="365"/>
        <v>1</v>
      </c>
      <c r="F294" s="332" t="str">
        <f t="shared" si="365"/>
        <v/>
      </c>
      <c r="G294" s="333">
        <f t="shared" si="366"/>
        <v>57.5</v>
      </c>
      <c r="H294" s="334">
        <v>6</v>
      </c>
      <c r="I294" s="334">
        <v>4</v>
      </c>
      <c r="J294" s="335">
        <v>0.4</v>
      </c>
      <c r="K294" s="333" t="str">
        <f t="shared" si="367"/>
        <v/>
      </c>
      <c r="L294" s="334"/>
      <c r="M294" s="334"/>
      <c r="N294" s="335"/>
      <c r="O294" s="333" t="str">
        <f t="shared" si="368"/>
        <v/>
      </c>
      <c r="P294" s="334"/>
      <c r="Q294" s="334"/>
      <c r="R294" s="335"/>
      <c r="S294" s="333" t="str">
        <f t="shared" si="369"/>
        <v/>
      </c>
      <c r="T294" s="334"/>
      <c r="U294" s="334"/>
      <c r="V294" s="335"/>
      <c r="W294" s="333" t="str">
        <f t="shared" si="370"/>
        <v/>
      </c>
      <c r="X294" s="334"/>
      <c r="Y294" s="334"/>
      <c r="Z294" s="335"/>
      <c r="AA294" s="333" t="str">
        <f t="shared" si="371"/>
        <v/>
      </c>
      <c r="AB294" s="334"/>
      <c r="AC294" s="334"/>
      <c r="AD294" s="335"/>
      <c r="AE294" s="336">
        <f t="shared" si="372"/>
        <v>1380</v>
      </c>
      <c r="AF294" s="337">
        <f t="shared" si="360"/>
        <v>57.5</v>
      </c>
      <c r="AG294" s="338">
        <f t="shared" si="373"/>
        <v>0.40059866736193989</v>
      </c>
      <c r="AH294" s="217">
        <f t="shared" si="374"/>
        <v>143.53517543793748</v>
      </c>
      <c r="AI294" s="339">
        <f xml:space="preserve"> ( IF(ISNUMBER(G294), VLOOKUP(G294/$AH294,F!$A1:$B101,2,1)*G294*$H294*$I294,0)+IF(ISNUMBER(K294), VLOOKUP(K294/$AH294,F!$A1:$B101,2,1)*K294*$L294*$M294,0)+IF(ISNUMBER(O294), VLOOKUP(O294/$AH294,F!$A1:$B101,2,1)*O294*$P294*$Q294,0)+IF(ISNUMBER(S294), VLOOKUP(S294/$AH294,F!$A1:$B101,2,1)*S294*$T294*$U294,0)+IF(ISNUMBER(W294), VLOOKUP(W294/$AH294,F!$A1:$B101,2,1)*W294*$X294*$Y294,0)+IF(ISNUMBER(AA294), VLOOKUP(AA294/$AH294,F!$A1:$B101,2,1)*AA294*$AB294*$AC294,0))*IF(ISNUMBER(F294),F294,1)*IF(ISNUMBER(E294),E294,1)</f>
        <v>441.6</v>
      </c>
      <c r="AJ294" s="340">
        <f t="shared" si="375"/>
        <v>24</v>
      </c>
      <c r="AK294" s="341">
        <f>IFERROR(I294*INDEX(F!$P$21:$AB$33, MATCH(G294/$AH294, F!$O$21:$O$33,1), MATCH(E294, F!$P$20:$AB$20,1)), 0 ) +IFERROR( M294*INDEX(F!$P$21:$AB$33, MATCH(K294/$AH294, F!$O$21:$O$33,1), MATCH(E294, F!$P$20:$AB$20,1)),0) +  IFERROR( Q294*INDEX(F!$P$21:$AB$33, MATCH(O294/$AH294, F!$O$21:$O$33,1), MATCH(E294, F!$P$20:$AB$20,1)), 0) + IFERROR( U294*INDEX(F!$P$21:$AB$33, MATCH(S294/$AH294, F!$O$21:$O$33,1), MATCH(E294, F!$P$20:$AB$20,1)),0)  + IFERROR(Y294*INDEX(F!$P$21:$AB$33, MATCH(W294/$AH294, F!$O$21:$O$33,1), MATCH(E294, F!$P$20:$AB$20,1)),0)  + IFERROR( AC294*INDEX(F!$P$21:$AB$33, MATCH(AA294/$AH294, F!$O$21:$O$33,1), MATCH(E294, F!$P$20:$AB$20,1)),)</f>
        <v>8</v>
      </c>
      <c r="AL294" s="1031"/>
      <c r="AM294" s="10"/>
      <c r="AN294" s="10"/>
      <c r="AO294" s="10"/>
    </row>
    <row r="295" spans="1:41" x14ac:dyDescent="0.25">
      <c r="A295" s="1022"/>
      <c r="B295" s="249" t="str">
        <f t="shared" si="365"/>
        <v>Средняя</v>
      </c>
      <c r="C295" s="262" t="str">
        <f t="shared" si="365"/>
        <v>ТГ</v>
      </c>
      <c r="D295" s="230" t="str">
        <f t="shared" si="365"/>
        <v>Тяга на прямых ногах</v>
      </c>
      <c r="E295" s="291">
        <f t="shared" si="365"/>
        <v>1.2</v>
      </c>
      <c r="F295" s="342" t="str">
        <f t="shared" si="365"/>
        <v/>
      </c>
      <c r="G295" s="343">
        <f t="shared" si="366"/>
        <v>72.5</v>
      </c>
      <c r="H295" s="344">
        <v>6</v>
      </c>
      <c r="I295" s="344">
        <v>3</v>
      </c>
      <c r="J295" s="345">
        <v>0.5</v>
      </c>
      <c r="K295" s="343" t="str">
        <f t="shared" si="367"/>
        <v/>
      </c>
      <c r="L295" s="344"/>
      <c r="M295" s="344"/>
      <c r="N295" s="345"/>
      <c r="O295" s="343" t="str">
        <f t="shared" si="368"/>
        <v/>
      </c>
      <c r="P295" s="344"/>
      <c r="Q295" s="344"/>
      <c r="R295" s="345"/>
      <c r="S295" s="343" t="str">
        <f t="shared" si="369"/>
        <v/>
      </c>
      <c r="T295" s="344"/>
      <c r="U295" s="344"/>
      <c r="V295" s="345"/>
      <c r="W295" s="343" t="str">
        <f t="shared" si="370"/>
        <v/>
      </c>
      <c r="X295" s="344"/>
      <c r="Y295" s="344"/>
      <c r="Z295" s="345"/>
      <c r="AA295" s="343" t="str">
        <f t="shared" si="371"/>
        <v/>
      </c>
      <c r="AB295" s="344"/>
      <c r="AC295" s="344"/>
      <c r="AD295" s="345"/>
      <c r="AE295" s="346">
        <f t="shared" si="372"/>
        <v>1305</v>
      </c>
      <c r="AF295" s="347">
        <f t="shared" si="360"/>
        <v>72.5</v>
      </c>
      <c r="AG295" s="348">
        <f t="shared" si="373"/>
        <v>0.50510266754331545</v>
      </c>
      <c r="AH295" s="217">
        <f t="shared" si="374"/>
        <v>143.53517543793748</v>
      </c>
      <c r="AI295" s="349">
        <f xml:space="preserve"> ( IF(ISNUMBER(G295), VLOOKUP(G295/$AH295,F!$A1:$B101,2,1)*G295*$H295*$I295,0)+IF(ISNUMBER(K295), VLOOKUP(K295/$AH295,F!$A1:$B101,2,1)*K295*$L295*$M295,0)+IF(ISNUMBER(O295), VLOOKUP(O295/$AH295,F!$A1:$B101,2,1)*O295*$P295*$Q295,0)+IF(ISNUMBER(S295), VLOOKUP(S295/$AH295,F!$A1:$B101,2,1)*S295*$T295*$U295,0)+IF(ISNUMBER(W295), VLOOKUP(W295/$AH295,F!$A1:$B101,2,1)*W295*$X295*$Y295,0)+IF(ISNUMBER(AA295), VLOOKUP(AA295/$AH295,F!$A1:$B101,2,1)*AA295*$AB295*$AC295,0))*IF(ISNUMBER(F295),F295,1)*IF(ISNUMBER(E295),E295,1)</f>
        <v>783</v>
      </c>
      <c r="AJ295" s="350">
        <f t="shared" si="375"/>
        <v>18</v>
      </c>
      <c r="AK295" s="351">
        <f>IFERROR(I295*INDEX(F!$P$21:$AB$33, MATCH(G295/$AH295, F!$O$21:$O$33,1), MATCH(E295, F!$P$20:$AB$20,1)), 0 ) +IFERROR( M295*INDEX(F!$P$21:$AB$33, MATCH(K295/$AH295, F!$O$21:$O$33,1), MATCH(E295, F!$P$20:$AB$20,1)),0) +  IFERROR( Q295*INDEX(F!$P$21:$AB$33, MATCH(O295/$AH295, F!$O$21:$O$33,1), MATCH(E295, F!$P$20:$AB$20,1)), 0) + IFERROR( U295*INDEX(F!$P$21:$AB$33, MATCH(S295/$AH295, F!$O$21:$O$33,1), MATCH(E295, F!$P$20:$AB$20,1)),0)  + IFERROR(Y295*INDEX(F!$P$21:$AB$33, MATCH(W295/$AH295, F!$O$21:$O$33,1), MATCH(E295, F!$P$20:$AB$20,1)),0)  + IFERROR( AC295*INDEX(F!$P$21:$AB$33, MATCH(AA295/$AH295, F!$O$21:$O$33,1), MATCH(E295, F!$P$20:$AB$20,1)),)</f>
        <v>9</v>
      </c>
      <c r="AL295" s="1031"/>
      <c r="AM295" s="10"/>
      <c r="AN295" s="10"/>
      <c r="AO295" s="10"/>
    </row>
    <row r="296" spans="1:41" x14ac:dyDescent="0.25">
      <c r="A296" s="1022"/>
      <c r="B296" s="248" t="str">
        <f t="shared" si="365"/>
        <v>Средняя</v>
      </c>
      <c r="C296" s="261" t="str">
        <f t="shared" si="365"/>
        <v>ОФП</v>
      </c>
      <c r="D296" s="229" t="str">
        <f t="shared" si="365"/>
        <v>Жим стоя</v>
      </c>
      <c r="E296" s="291">
        <f t="shared" si="365"/>
        <v>0.8</v>
      </c>
      <c r="F296" s="332" t="str">
        <f t="shared" si="365"/>
        <v/>
      </c>
      <c r="G296" s="333">
        <f t="shared" si="366"/>
        <v>42.5</v>
      </c>
      <c r="H296" s="334">
        <v>6</v>
      </c>
      <c r="I296" s="334">
        <v>1</v>
      </c>
      <c r="J296" s="335">
        <v>0.5</v>
      </c>
      <c r="K296" s="333">
        <f t="shared" si="367"/>
        <v>55</v>
      </c>
      <c r="L296" s="334">
        <v>5</v>
      </c>
      <c r="M296" s="334">
        <v>4</v>
      </c>
      <c r="N296" s="335">
        <v>0.65</v>
      </c>
      <c r="O296" s="333" t="str">
        <f t="shared" si="368"/>
        <v/>
      </c>
      <c r="P296" s="334"/>
      <c r="Q296" s="334"/>
      <c r="R296" s="335"/>
      <c r="S296" s="333" t="str">
        <f t="shared" si="369"/>
        <v/>
      </c>
      <c r="T296" s="334"/>
      <c r="U296" s="334"/>
      <c r="V296" s="335"/>
      <c r="W296" s="333" t="str">
        <f t="shared" si="370"/>
        <v/>
      </c>
      <c r="X296" s="334"/>
      <c r="Y296" s="334"/>
      <c r="Z296" s="335"/>
      <c r="AA296" s="333" t="str">
        <f t="shared" si="371"/>
        <v/>
      </c>
      <c r="AB296" s="334"/>
      <c r="AC296" s="334"/>
      <c r="AD296" s="335"/>
      <c r="AE296" s="336">
        <f t="shared" si="372"/>
        <v>1355</v>
      </c>
      <c r="AF296" s="337">
        <f t="shared" si="360"/>
        <v>52.115384615384613</v>
      </c>
      <c r="AG296" s="338">
        <f t="shared" si="373"/>
        <v>0.60514068481095695</v>
      </c>
      <c r="AH296" s="217">
        <f t="shared" si="374"/>
        <v>86.121105262762512</v>
      </c>
      <c r="AI296" s="339">
        <f xml:space="preserve"> ( IF(ISNUMBER(G296), VLOOKUP(G296/$AH296,F!$A1:$B101,2,1)*G296*$H296*$I296,0)+IF(ISNUMBER(K296), VLOOKUP(K296/$AH296,F!$A1:$B101,2,1)*K296*$L296*$M296,0)+IF(ISNUMBER(O296), VLOOKUP(O296/$AH296,F!$A1:$B101,2,1)*O296*$P296*$Q296,0)+IF(ISNUMBER(S296), VLOOKUP(S296/$AH296,F!$A1:$B101,2,1)*S296*$T296*$U296,0)+IF(ISNUMBER(W296), VLOOKUP(W296/$AH296,F!$A1:$B101,2,1)*W296*$X296*$Y296,0)+IF(ISNUMBER(AA296), VLOOKUP(AA296/$AH296,F!$A1:$B101,2,1)*AA296*$AB296*$AC296,0))*IF(ISNUMBER(F296),F296,1)*IF(ISNUMBER(E296),E296,1)</f>
        <v>757.92000000000007</v>
      </c>
      <c r="AJ296" s="340">
        <f>H296*I296+L296*M296+P296*Q296+T296*U296+X296*Y296+AB296*AC296</f>
        <v>26</v>
      </c>
      <c r="AK296" s="341">
        <f>IFERROR(I296*INDEX(F!$P$21:$AB$33, MATCH(G296/$AH296, F!$O$21:$O$33,1), MATCH(E296, F!$P$20:$AB$20,1)), 0 ) +IFERROR( M296*INDEX(F!$P$21:$AB$33, MATCH(K296/$AH296, F!$O$21:$O$33,1), MATCH(E296, F!$P$20:$AB$20,1)),0) +  IFERROR( Q296*INDEX(F!$P$21:$AB$33, MATCH(O296/$AH296, F!$O$21:$O$33,1), MATCH(E296, F!$P$20:$AB$20,1)), 0) + IFERROR( U296*INDEX(F!$P$21:$AB$33, MATCH(S296/$AH296, F!$O$21:$O$33,1), MATCH(E296, F!$P$20:$AB$20,1)),0)  + IFERROR(Y296*INDEX(F!$P$21:$AB$33, MATCH(W296/$AH296, F!$O$21:$O$33,1), MATCH(E296, F!$P$20:$AB$20,1)),0)  + IFERROR( AC296*INDEX(F!$P$21:$AB$33, MATCH(AA296/$AH296, F!$O$21:$O$33,1), MATCH(E296, F!$P$20:$AB$20,1)),)</f>
        <v>11.8</v>
      </c>
      <c r="AL296" s="1031"/>
      <c r="AM296" s="10"/>
      <c r="AN296" s="10"/>
      <c r="AO296" s="10"/>
    </row>
    <row r="297" spans="1:41" ht="15" customHeight="1" x14ac:dyDescent="0.25">
      <c r="A297" s="1022"/>
      <c r="B297" s="249" t="str">
        <f t="shared" si="365"/>
        <v>Легкая</v>
      </c>
      <c r="C297" s="262" t="str">
        <f t="shared" si="365"/>
        <v>ЖМ</v>
      </c>
      <c r="D297" s="230" t="str">
        <f t="shared" si="365"/>
        <v>Жим средним хватом</v>
      </c>
      <c r="E297" s="291">
        <f t="shared" si="365"/>
        <v>1</v>
      </c>
      <c r="F297" s="342" t="str">
        <f t="shared" si="365"/>
        <v/>
      </c>
      <c r="G297" s="343">
        <f t="shared" si="366"/>
        <v>60</v>
      </c>
      <c r="H297" s="344">
        <v>6</v>
      </c>
      <c r="I297" s="344">
        <v>5</v>
      </c>
      <c r="J297" s="345">
        <v>0.5</v>
      </c>
      <c r="K297" s="343" t="str">
        <f t="shared" si="367"/>
        <v/>
      </c>
      <c r="L297" s="344"/>
      <c r="M297" s="344"/>
      <c r="N297" s="345"/>
      <c r="O297" s="343" t="str">
        <f t="shared" si="368"/>
        <v/>
      </c>
      <c r="P297" s="344"/>
      <c r="Q297" s="344"/>
      <c r="R297" s="345"/>
      <c r="S297" s="343" t="str">
        <f t="shared" si="369"/>
        <v/>
      </c>
      <c r="T297" s="344"/>
      <c r="U297" s="344"/>
      <c r="V297" s="345"/>
      <c r="W297" s="343" t="str">
        <f t="shared" si="370"/>
        <v/>
      </c>
      <c r="X297" s="344"/>
      <c r="Y297" s="344"/>
      <c r="Z297" s="345"/>
      <c r="AA297" s="343" t="str">
        <f t="shared" si="371"/>
        <v/>
      </c>
      <c r="AB297" s="344"/>
      <c r="AC297" s="344"/>
      <c r="AD297" s="345"/>
      <c r="AE297" s="346">
        <f t="shared" si="372"/>
        <v>1800</v>
      </c>
      <c r="AF297" s="347">
        <f t="shared" si="360"/>
        <v>60</v>
      </c>
      <c r="AG297" s="348">
        <f t="shared" si="373"/>
        <v>0.49178353026529692</v>
      </c>
      <c r="AH297" s="217">
        <f t="shared" si="374"/>
        <v>122.00489912224688</v>
      </c>
      <c r="AI297" s="349">
        <f xml:space="preserve"> ( IF(ISNUMBER(G297), VLOOKUP(G297/$AH297,F!$A1:$B101,2,1)*G297*$H297*$I297,0)+IF(ISNUMBER(K297), VLOOKUP(K297/$AH297,F!$A1:$B101,2,1)*K297*$L297*$M297,0)+IF(ISNUMBER(O297), VLOOKUP(O297/$AH297,F!$A1:$B101,2,1)*O297*$P297*$Q297,0)+IF(ISNUMBER(S297), VLOOKUP(S297/$AH297,F!$A1:$B101,2,1)*S297*$T297*$U297,0)+IF(ISNUMBER(W297), VLOOKUP(W297/$AH297,F!$A1:$B101,2,1)*W297*$X297*$Y297,0)+IF(ISNUMBER(AA297), VLOOKUP(AA297/$AH297,F!$A1:$B101,2,1)*AA297*$AB297*$AC297,0))*IF(ISNUMBER(F297),F297,1)*IF(ISNUMBER(E297),E297,1)</f>
        <v>863.99999999999989</v>
      </c>
      <c r="AJ297" s="350">
        <f t="shared" ref="AJ297:AJ300" si="376">H297*I297+L297*M297+P297*Q297+T297*U297+X297*Y297+AB297*AC297</f>
        <v>30</v>
      </c>
      <c r="AK297" s="351">
        <f>IFERROR(I297*INDEX(F!$P$21:$AB$33, MATCH(G297/$AH297, F!$O$21:$O$33,1), MATCH(E297, F!$P$20:$AB$20,1)), 0 ) +IFERROR( M297*INDEX(F!$P$21:$AB$33, MATCH(K297/$AH297, F!$O$21:$O$33,1), MATCH(E297, F!$P$20:$AB$20,1)),0) +  IFERROR( Q297*INDEX(F!$P$21:$AB$33, MATCH(O297/$AH297, F!$O$21:$O$33,1), MATCH(E297, F!$P$20:$AB$20,1)), 0) + IFERROR( U297*INDEX(F!$P$21:$AB$33, MATCH(S297/$AH297, F!$O$21:$O$33,1), MATCH(E297, F!$P$20:$AB$20,1)),0)  + IFERROR(Y297*INDEX(F!$P$21:$AB$33, MATCH(W297/$AH297, F!$O$21:$O$33,1), MATCH(E297, F!$P$20:$AB$20,1)),0)  + IFERROR( AC297*INDEX(F!$P$21:$AB$33, MATCH(AA297/$AH297, F!$O$21:$O$33,1), MATCH(E297, F!$P$20:$AB$20,1)),)</f>
        <v>10</v>
      </c>
      <c r="AL297" s="1031"/>
      <c r="AM297" s="10"/>
      <c r="AN297" s="10"/>
      <c r="AO297" s="10"/>
    </row>
    <row r="298" spans="1:41" hidden="1" x14ac:dyDescent="0.25">
      <c r="A298" s="1022"/>
      <c r="B298" s="248" t="str">
        <f t="shared" si="365"/>
        <v/>
      </c>
      <c r="C298" s="261" t="str">
        <f t="shared" si="365"/>
        <v/>
      </c>
      <c r="D298" s="229" t="str">
        <f t="shared" si="365"/>
        <v/>
      </c>
      <c r="E298" s="291" t="str">
        <f t="shared" si="365"/>
        <v/>
      </c>
      <c r="F298" s="332" t="str">
        <f t="shared" si="365"/>
        <v/>
      </c>
      <c r="G298" s="333" t="str">
        <f t="shared" si="366"/>
        <v/>
      </c>
      <c r="H298" s="334"/>
      <c r="I298" s="334"/>
      <c r="J298" s="335"/>
      <c r="K298" s="333" t="str">
        <f t="shared" si="367"/>
        <v/>
      </c>
      <c r="L298" s="334"/>
      <c r="M298" s="334"/>
      <c r="N298" s="335"/>
      <c r="O298" s="333" t="str">
        <f t="shared" si="368"/>
        <v/>
      </c>
      <c r="P298" s="334"/>
      <c r="Q298" s="334"/>
      <c r="R298" s="335"/>
      <c r="S298" s="333" t="str">
        <f t="shared" si="369"/>
        <v/>
      </c>
      <c r="T298" s="334"/>
      <c r="U298" s="334"/>
      <c r="V298" s="335"/>
      <c r="W298" s="333" t="str">
        <f t="shared" si="370"/>
        <v/>
      </c>
      <c r="X298" s="334"/>
      <c r="Y298" s="334"/>
      <c r="Z298" s="335"/>
      <c r="AA298" s="333" t="str">
        <f t="shared" si="371"/>
        <v/>
      </c>
      <c r="AB298" s="334"/>
      <c r="AC298" s="334"/>
      <c r="AD298" s="335"/>
      <c r="AE298" s="336">
        <f t="shared" si="372"/>
        <v>0</v>
      </c>
      <c r="AF298" s="337">
        <f t="shared" si="360"/>
        <v>0</v>
      </c>
      <c r="AG298" s="338">
        <f t="shared" si="373"/>
        <v>0</v>
      </c>
      <c r="AH298" s="217" t="str">
        <f t="shared" si="374"/>
        <v/>
      </c>
      <c r="AI298" s="339">
        <f xml:space="preserve"> ( IF(ISNUMBER(G298), VLOOKUP(G298/$AH298,F!$A1:$B101,2,1)*G298*$H298*$I298,0)+IF(ISNUMBER(K298), VLOOKUP(K298/$AH298,F!$A1:$B101,2,1)*K298*$L298*$M298,0)+IF(ISNUMBER(O298), VLOOKUP(O298/$AH298,F!$A1:$B101,2,1)*O298*$P298*$Q298,0)+IF(ISNUMBER(S298), VLOOKUP(S298/$AH298,F!$A1:$B101,2,1)*S298*$T298*$U298,0)+IF(ISNUMBER(W298), VLOOKUP(W298/$AH298,F!$A1:$B101,2,1)*W298*$X298*$Y298,0)+IF(ISNUMBER(AA298), VLOOKUP(AA298/$AH298,F!$A1:$B101,2,1)*AA298*$AB298*$AC298,0))*IF(ISNUMBER(F298),F298,1)*IF(ISNUMBER(E298),E298,1)</f>
        <v>0</v>
      </c>
      <c r="AJ298" s="340">
        <f t="shared" si="376"/>
        <v>0</v>
      </c>
      <c r="AK298" s="341">
        <f>IFERROR(I298*INDEX(F!$P$21:$AB$33, MATCH(G298/$AH298, F!$O$21:$O$33,1), MATCH(E298, F!$P$20:$AB$20,1)), 0 ) +IFERROR( M298*INDEX(F!$P$21:$AB$33, MATCH(K298/$AH298, F!$O$21:$O$33,1), MATCH(E298, F!$P$20:$AB$20,1)),0) +  IFERROR( Q298*INDEX(F!$P$21:$AB$33, MATCH(O298/$AH298, F!$O$21:$O$33,1), MATCH(E298, F!$P$20:$AB$20,1)), 0) + IFERROR( U298*INDEX(F!$P$21:$AB$33, MATCH(S298/$AH298, F!$O$21:$O$33,1), MATCH(E298, F!$P$20:$AB$20,1)),0)  + IFERROR(Y298*INDEX(F!$P$21:$AB$33, MATCH(W298/$AH298, F!$O$21:$O$33,1), MATCH(E298, F!$P$20:$AB$20,1)),0)  + IFERROR( AC298*INDEX(F!$P$21:$AB$33, MATCH(AA298/$AH298, F!$O$21:$O$33,1), MATCH(E298, F!$P$20:$AB$20,1)),)</f>
        <v>0</v>
      </c>
      <c r="AL298" s="1031"/>
      <c r="AM298" s="10"/>
      <c r="AN298" s="10"/>
      <c r="AO298" s="10"/>
    </row>
    <row r="299" spans="1:41" hidden="1" x14ac:dyDescent="0.25">
      <c r="A299" s="1022"/>
      <c r="B299" s="249" t="str">
        <f t="shared" si="365"/>
        <v/>
      </c>
      <c r="C299" s="262" t="str">
        <f t="shared" si="365"/>
        <v/>
      </c>
      <c r="D299" s="230" t="str">
        <f t="shared" si="365"/>
        <v/>
      </c>
      <c r="E299" s="291" t="str">
        <f t="shared" si="365"/>
        <v/>
      </c>
      <c r="F299" s="342" t="str">
        <f t="shared" si="365"/>
        <v/>
      </c>
      <c r="G299" s="343" t="str">
        <f t="shared" si="366"/>
        <v/>
      </c>
      <c r="H299" s="344"/>
      <c r="I299" s="344"/>
      <c r="J299" s="345"/>
      <c r="K299" s="343" t="str">
        <f t="shared" si="367"/>
        <v/>
      </c>
      <c r="L299" s="344"/>
      <c r="M299" s="344"/>
      <c r="N299" s="345"/>
      <c r="O299" s="343" t="str">
        <f t="shared" si="368"/>
        <v/>
      </c>
      <c r="P299" s="344"/>
      <c r="Q299" s="344"/>
      <c r="R299" s="345"/>
      <c r="S299" s="343" t="str">
        <f t="shared" si="369"/>
        <v/>
      </c>
      <c r="T299" s="344"/>
      <c r="U299" s="344"/>
      <c r="V299" s="345"/>
      <c r="W299" s="343" t="str">
        <f t="shared" si="370"/>
        <v/>
      </c>
      <c r="X299" s="344"/>
      <c r="Y299" s="344"/>
      <c r="Z299" s="345"/>
      <c r="AA299" s="343" t="str">
        <f t="shared" si="371"/>
        <v/>
      </c>
      <c r="AB299" s="344"/>
      <c r="AC299" s="344"/>
      <c r="AD299" s="345"/>
      <c r="AE299" s="346">
        <f t="shared" si="372"/>
        <v>0</v>
      </c>
      <c r="AF299" s="347">
        <f t="shared" si="360"/>
        <v>0</v>
      </c>
      <c r="AG299" s="348">
        <f t="shared" si="373"/>
        <v>0</v>
      </c>
      <c r="AH299" s="217" t="str">
        <f t="shared" si="374"/>
        <v/>
      </c>
      <c r="AI299" s="349">
        <f xml:space="preserve"> ( IF(ISNUMBER(G299), VLOOKUP(G299/$AH299,F!$A1:$B101,2,1)*G299*$H299*$I299,0)+IF(ISNUMBER(K299), VLOOKUP(K299/$AH299,F!$A1:$B101,2,1)*K299*$L299*$M299,0)+IF(ISNUMBER(O299), VLOOKUP(O299/$AH299,F!$A1:$B101,2,1)*O299*$P299*$Q299,0)+IF(ISNUMBER(S299), VLOOKUP(S299/$AH299,F!$A1:$B101,2,1)*S299*$T299*$U299,0)+IF(ISNUMBER(W299), VLOOKUP(W299/$AH299,F!$A1:$B101,2,1)*W299*$X299*$Y299,0)+IF(ISNUMBER(AA299), VLOOKUP(AA299/$AH299,F!$A1:$B101,2,1)*AA299*$AB299*$AC299,0))*IF(ISNUMBER(F299),F299,1)*IF(ISNUMBER(E299),E299,1)</f>
        <v>0</v>
      </c>
      <c r="AJ299" s="350">
        <f t="shared" si="376"/>
        <v>0</v>
      </c>
      <c r="AK299" s="351">
        <f>IFERROR(I299*INDEX(F!$P$21:$AB$33, MATCH(G299/$AH299, F!$O$21:$O$33,1), MATCH(E299, F!$P$20:$AB$20,1)), 0 ) +IFERROR( M299*INDEX(F!$P$21:$AB$33, MATCH(K299/$AH299, F!$O$21:$O$33,1), MATCH(E299, F!$P$20:$AB$20,1)),0) +  IFERROR( Q299*INDEX(F!$P$21:$AB$33, MATCH(O299/$AH299, F!$O$21:$O$33,1), MATCH(E299, F!$P$20:$AB$20,1)), 0) + IFERROR( U299*INDEX(F!$P$21:$AB$33, MATCH(S299/$AH299, F!$O$21:$O$33,1), MATCH(E299, F!$P$20:$AB$20,1)),0)  + IFERROR(Y299*INDEX(F!$P$21:$AB$33, MATCH(W299/$AH299, F!$O$21:$O$33,1), MATCH(E299, F!$P$20:$AB$20,1)),0)  + IFERROR( AC299*INDEX(F!$P$21:$AB$33, MATCH(AA299/$AH299, F!$O$21:$O$33,1), MATCH(E299, F!$P$20:$AB$20,1)),)</f>
        <v>0</v>
      </c>
      <c r="AL299" s="1031"/>
      <c r="AM299" s="10"/>
      <c r="AN299" s="10"/>
      <c r="AO299" s="10"/>
    </row>
    <row r="300" spans="1:41" hidden="1" x14ac:dyDescent="0.25">
      <c r="A300" s="1022"/>
      <c r="B300" s="248" t="str">
        <f t="shared" si="365"/>
        <v/>
      </c>
      <c r="C300" s="261" t="str">
        <f t="shared" si="365"/>
        <v/>
      </c>
      <c r="D300" s="231" t="str">
        <f t="shared" si="365"/>
        <v/>
      </c>
      <c r="E300" s="291" t="str">
        <f t="shared" si="365"/>
        <v/>
      </c>
      <c r="F300" s="332" t="str">
        <f t="shared" si="365"/>
        <v/>
      </c>
      <c r="G300" s="333" t="str">
        <f t="shared" si="366"/>
        <v/>
      </c>
      <c r="H300" s="334"/>
      <c r="I300" s="334"/>
      <c r="J300" s="335"/>
      <c r="K300" s="333" t="str">
        <f t="shared" si="367"/>
        <v/>
      </c>
      <c r="L300" s="334"/>
      <c r="M300" s="334"/>
      <c r="N300" s="335"/>
      <c r="O300" s="333" t="str">
        <f t="shared" si="368"/>
        <v/>
      </c>
      <c r="P300" s="334"/>
      <c r="Q300" s="334"/>
      <c r="R300" s="335"/>
      <c r="S300" s="333" t="str">
        <f t="shared" si="369"/>
        <v/>
      </c>
      <c r="T300" s="334"/>
      <c r="U300" s="334"/>
      <c r="V300" s="335"/>
      <c r="W300" s="333" t="str">
        <f t="shared" si="370"/>
        <v/>
      </c>
      <c r="X300" s="334"/>
      <c r="Y300" s="334"/>
      <c r="Z300" s="335"/>
      <c r="AA300" s="333" t="str">
        <f t="shared" si="371"/>
        <v/>
      </c>
      <c r="AB300" s="334"/>
      <c r="AC300" s="334"/>
      <c r="AD300" s="335"/>
      <c r="AE300" s="336">
        <f t="shared" si="372"/>
        <v>0</v>
      </c>
      <c r="AF300" s="337">
        <f t="shared" si="360"/>
        <v>0</v>
      </c>
      <c r="AG300" s="338">
        <f t="shared" si="373"/>
        <v>0</v>
      </c>
      <c r="AH300" s="217" t="str">
        <f t="shared" si="374"/>
        <v/>
      </c>
      <c r="AI300" s="339">
        <f xml:space="preserve"> ( IF(ISNUMBER(G300), VLOOKUP(G300/$AH300,F!$A1:$B101,2,1)*G300*$H300*$I300,0)+IF(ISNUMBER(K300), VLOOKUP(K300/$AH300,F!$A1:$B101,2,1)*K300*$L300*$M300,0)+IF(ISNUMBER(O300), VLOOKUP(O300/$AH300,F!$A1:$B101,2,1)*O300*$P300*$Q300,0)+IF(ISNUMBER(S300), VLOOKUP(S300/$AH300,F!$A1:$B101,2,1)*S300*$T300*$U300,0)+IF(ISNUMBER(W300), VLOOKUP(W300/$AH300,F!$A1:$B101,2,1)*W300*$X300*$Y300,0)+IF(ISNUMBER(AA300), VLOOKUP(AA300/$AH300,F!$A1:$B101,2,1)*AA300*$AB300*$AC300,0))*IF(ISNUMBER(F300),F300,1)*IF(ISNUMBER(E300),E300,1)</f>
        <v>0</v>
      </c>
      <c r="AJ300" s="340">
        <f t="shared" si="376"/>
        <v>0</v>
      </c>
      <c r="AK300" s="341">
        <f>IFERROR(I300*INDEX(F!$P$21:$AB$33, MATCH(G300/$AH300, F!$O$21:$O$33,1), MATCH(E300, F!$P$20:$AB$20,1)), 0 ) +IFERROR( M300*INDEX(F!$P$21:$AB$33, MATCH(K300/$AH300, F!$O$21:$O$33,1), MATCH(E300, F!$P$20:$AB$20,1)),0) +  IFERROR( Q300*INDEX(F!$P$21:$AB$33, MATCH(O300/$AH300, F!$O$21:$O$33,1), MATCH(E300, F!$P$20:$AB$20,1)), 0) + IFERROR( U300*INDEX(F!$P$21:$AB$33, MATCH(S300/$AH300, F!$O$21:$O$33,1), MATCH(E300, F!$P$20:$AB$20,1)),0)  + IFERROR(Y300*INDEX(F!$P$21:$AB$33, MATCH(W300/$AH300, F!$O$21:$O$33,1), MATCH(E300, F!$P$20:$AB$20,1)),0)  + IFERROR( AC300*INDEX(F!$P$21:$AB$33, MATCH(AA300/$AH300, F!$O$21:$O$33,1), MATCH(E300, F!$P$20:$AB$20,1)),)</f>
        <v>0</v>
      </c>
      <c r="AL300" s="1031"/>
      <c r="AM300" s="10"/>
      <c r="AN300" s="10"/>
      <c r="AO300" s="10"/>
    </row>
    <row r="301" spans="1:41" ht="15.75" thickBot="1" x14ac:dyDescent="0.3">
      <c r="A301" s="1023"/>
      <c r="B301" s="250"/>
      <c r="C301" s="263"/>
      <c r="D301" s="215"/>
      <c r="E301" s="352">
        <f>ROUND(IFERROR(SUMPRODUCT(AJ293:AJ300,E293:E300)/AJ301,0),3)</f>
        <v>1.042</v>
      </c>
      <c r="F301" s="353"/>
      <c r="G301" s="354"/>
      <c r="H301" s="355"/>
      <c r="I301" s="355"/>
      <c r="J301" s="356"/>
      <c r="K301" s="354"/>
      <c r="L301" s="355"/>
      <c r="M301" s="355"/>
      <c r="N301" s="356"/>
      <c r="O301" s="354"/>
      <c r="P301" s="355"/>
      <c r="Q301" s="355"/>
      <c r="R301" s="356"/>
      <c r="S301" s="354"/>
      <c r="T301" s="355"/>
      <c r="U301" s="355"/>
      <c r="V301" s="356"/>
      <c r="W301" s="354"/>
      <c r="X301" s="355"/>
      <c r="Y301" s="355"/>
      <c r="Z301" s="356"/>
      <c r="AA301" s="354"/>
      <c r="AB301" s="355"/>
      <c r="AC301" s="355"/>
      <c r="AD301" s="356"/>
      <c r="AE301" s="357">
        <f>SUM(AE293:AE300)</f>
        <v>7490</v>
      </c>
      <c r="AF301" s="358">
        <f t="shared" si="360"/>
        <v>65.701754385964918</v>
      </c>
      <c r="AG301" s="391">
        <f>IFERROR(  SUMPRODUCT(AG293:AG300,AJ293:AJ300)/AJ301,0)</f>
        <v>0.51219062948658844</v>
      </c>
      <c r="AH301" s="359"/>
      <c r="AI301" s="360">
        <f>SUM(AI293:AI300)</f>
        <v>4326.5999999999995</v>
      </c>
      <c r="AJ301" s="360">
        <f>SUM(AJ293:AJ300)</f>
        <v>114</v>
      </c>
      <c r="AK301" s="361">
        <f>IF(SUM(AK293:AK300)=0,TIME(,0,),TIME(,SUM(AK293:AK300)+F!$V$37,))</f>
        <v>5.9027777777777783E-2</v>
      </c>
      <c r="AL301" s="1032"/>
      <c r="AM301" s="10"/>
      <c r="AN301" s="10"/>
      <c r="AO301" s="10"/>
    </row>
    <row r="302" spans="1:41" x14ac:dyDescent="0.25">
      <c r="A302" s="232">
        <f>A303</f>
        <v>43818</v>
      </c>
      <c r="B302" s="251" t="str">
        <f t="shared" ref="B302:F309" si="377">IF(B246="","",B246)</f>
        <v>Тяжелая</v>
      </c>
      <c r="C302" s="264" t="str">
        <f t="shared" si="377"/>
        <v>ЖМ</v>
      </c>
      <c r="D302" s="233" t="str">
        <f t="shared" si="377"/>
        <v>Жим лежа</v>
      </c>
      <c r="E302" s="280">
        <f t="shared" si="377"/>
        <v>1</v>
      </c>
      <c r="F302" s="362" t="str">
        <f t="shared" si="377"/>
        <v/>
      </c>
      <c r="G302" s="363">
        <f t="shared" ref="G302:G309" si="378">IF(J302&lt;&gt;0, IFERROR(IF( $F302=2,  MROUND($AH302*J302,1),    IF( OR($F302="",$F302=1),   MROUND($AH302*J302,2.5),  MROUND($AH302*J302, 0.1))), "" ), "")</f>
        <v>72.5</v>
      </c>
      <c r="H302" s="364">
        <v>5</v>
      </c>
      <c r="I302" s="364">
        <v>1</v>
      </c>
      <c r="J302" s="365">
        <v>0.5</v>
      </c>
      <c r="K302" s="363">
        <f t="shared" ref="K302:K309" si="379">IF(N302&lt;&gt;0, IFERROR(IF( $F302=2,  MROUND($AH302*N302,1),    IF( OR($F302="",$F302=1),   MROUND($AH302*N302,2.5),  MROUND($AH302*N302, 0.1))), "" ), "")</f>
        <v>85</v>
      </c>
      <c r="L302" s="364">
        <v>4</v>
      </c>
      <c r="M302" s="364">
        <v>1</v>
      </c>
      <c r="N302" s="365">
        <v>0.6</v>
      </c>
      <c r="O302" s="363">
        <f t="shared" ref="O302:O309" si="380">IF(R302&lt;&gt;0, IFERROR(IF( $F302=2,  MROUND($AH302*R302,1),    IF( OR($F302="",$F302=1),   MROUND($AH302*R302,2.5),  MROUND($AH302*R302, 0.1))), "" ), "")</f>
        <v>100</v>
      </c>
      <c r="P302" s="364">
        <v>4</v>
      </c>
      <c r="Q302" s="364">
        <v>4</v>
      </c>
      <c r="R302" s="365">
        <v>0.7</v>
      </c>
      <c r="S302" s="363" t="str">
        <f t="shared" ref="S302:S309" si="381">IF(V302&lt;&gt;0, IFERROR(IF( $F302=2,  MROUND($AH302*V302,1),    IF( OR($F302="",$F302=1),   MROUND($AH302*V302,2.5),  MROUND($AH302*V302, 0.1))), "" ), "")</f>
        <v/>
      </c>
      <c r="T302" s="364"/>
      <c r="U302" s="364"/>
      <c r="V302" s="365"/>
      <c r="W302" s="363" t="str">
        <f t="shared" ref="W302:W309" si="382">IF(Z302&lt;&gt;0, IFERROR(IF( $F302=2,  MROUND($AH302*Z302,1),    IF( OR($F302="",$F302=1),   MROUND($AH302*Z302,2.5),  MROUND($AH302*Z302, 0.1))), "" ), "")</f>
        <v/>
      </c>
      <c r="X302" s="364"/>
      <c r="Y302" s="364"/>
      <c r="Z302" s="365"/>
      <c r="AA302" s="363" t="str">
        <f t="shared" ref="AA302:AA309" si="383">IF(AD302&lt;&gt;0, IFERROR(IF( $F302=2,  MROUND($AH302*AD302,1),    IF( OR($F302="",$F302=1),   MROUND($AH302*AD302,2.5),  MROUND($AH302*AD302, 0.1))), "" ), "")</f>
        <v/>
      </c>
      <c r="AB302" s="364"/>
      <c r="AC302" s="364"/>
      <c r="AD302" s="365"/>
      <c r="AE302" s="366">
        <f t="shared" ref="AE302:AE309" si="384">(IF(ISNUMBER(G302),G302,0)*H302*I302+IF(ISNUMBER(K302),K302,1)*L302*M302+IF(ISNUMBER(O302),O302,1)*P302*Q302+IF(ISNUMBER(S302),S302,1)*T302*U302+IF(ISNUMBER(W302),W302,1)*X302*Y302+IF(ISNUMBER(AA302),AA302,1)*AB302*AC302)*IF(ISNUMBER(F302),F302,1)</f>
        <v>2302.5</v>
      </c>
      <c r="AF302" s="367">
        <f t="shared" si="360"/>
        <v>92.1</v>
      </c>
      <c r="AG302" s="368">
        <f t="shared" ref="AG302:AG309" si="385">IFERROR((AF302/(AH302*IF(ISNUMBER(F302),F302,1))),0)</f>
        <v>0.64165456111364627</v>
      </c>
      <c r="AH302" s="216">
        <f t="shared" ref="AH302:AH309" si="386">IF(ISNUMBER(AH246), AH246+(AH246*$AH$282),"")</f>
        <v>143.53517543793748</v>
      </c>
      <c r="AI302" s="369">
        <f xml:space="preserve"> ( IF(ISNUMBER(G302), VLOOKUP(G302/$AH302,F!$A1:$B101,2,1)*G302*$H302*$I302,0)+IF(ISNUMBER(K302), VLOOKUP(K302/$AH302,F!$A1:$B101,2,1)*K302*$L302*$M302,0)+IF(ISNUMBER(O302), VLOOKUP(O302/$AH302,F!$A1:$B101,2,1)*O302*$P302*$Q302,0)+IF(ISNUMBER(S302), VLOOKUP(S302/$AH302,F!$A1:$B101,2,1)*S302*$T302*$U302,0)+IF(ISNUMBER(W302), VLOOKUP(W302/$AH302,F!$A1:$B101,2,1)*W302*$X302*$Y302,0)+IF(ISNUMBER(AA302), VLOOKUP(AA302/$AH302,F!$A1:$B101,2,1)*AA302*$AB302*$AC302,0))*IF(ISNUMBER(F302),F302,1)*IF(ISNUMBER(E302),E302,1)</f>
        <v>1836.45</v>
      </c>
      <c r="AJ302" s="370">
        <f t="shared" ref="AJ302:AJ304" si="387">H302*I302+L302*M302+P302*Q302+T302*U302+X302*Y302+AB302*AC302</f>
        <v>25</v>
      </c>
      <c r="AK302" s="371">
        <f>IFERROR(I302*INDEX(F!$P$21:$AB$33, MATCH(G302/$AH302, F!$O$21:$O$33,1), MATCH(E302, F!$P$20:$AB$20,1)), 0 ) +IFERROR( M302*INDEX(F!$P$21:$AB$33, MATCH(K302/$AH302, F!$O$21:$O$33,1), MATCH(E302, F!$P$20:$AB$20,1)),0) +  IFERROR( Q302*INDEX(F!$P$21:$AB$33, MATCH(O302/$AH302, F!$O$21:$O$33,1), MATCH(E302, F!$P$20:$AB$20,1)), 0) + IFERROR( U302*INDEX(F!$P$21:$AB$33, MATCH(S302/$AH302, F!$O$21:$O$33,1), MATCH(E302, F!$P$20:$AB$20,1)),0)  + IFERROR(Y302*INDEX(F!$P$21:$AB$33, MATCH(W302/$AH302, F!$O$21:$O$33,1), MATCH(E302, F!$P$20:$AB$20,1)),0)  + IFERROR( AC302*INDEX(F!$P$21:$AB$33, MATCH(AA302/$AH302, F!$O$21:$O$33,1), MATCH(E302, F!$P$20:$AB$20,1)),)</f>
        <v>17</v>
      </c>
      <c r="AL302" s="1033"/>
      <c r="AM302" s="10"/>
      <c r="AN302" s="10"/>
      <c r="AO302" s="10"/>
    </row>
    <row r="303" spans="1:41" ht="15.75" customHeight="1" x14ac:dyDescent="0.25">
      <c r="A303" s="1021">
        <f>A247+A226</f>
        <v>43818</v>
      </c>
      <c r="B303" s="249" t="str">
        <f t="shared" si="377"/>
        <v>Легкая</v>
      </c>
      <c r="C303" s="262" t="str">
        <f t="shared" si="377"/>
        <v>ЖМ</v>
      </c>
      <c r="D303" s="230" t="str">
        <f t="shared" si="377"/>
        <v>Жим гантелей</v>
      </c>
      <c r="E303" s="291">
        <f t="shared" si="377"/>
        <v>0.8</v>
      </c>
      <c r="F303" s="342">
        <f t="shared" si="377"/>
        <v>2</v>
      </c>
      <c r="G303" s="343">
        <f t="shared" si="378"/>
        <v>16</v>
      </c>
      <c r="H303" s="344">
        <v>6</v>
      </c>
      <c r="I303" s="344">
        <v>5</v>
      </c>
      <c r="J303" s="345">
        <v>0.35</v>
      </c>
      <c r="K303" s="343" t="str">
        <f t="shared" si="379"/>
        <v/>
      </c>
      <c r="L303" s="344"/>
      <c r="M303" s="344"/>
      <c r="N303" s="345"/>
      <c r="O303" s="343" t="str">
        <f t="shared" si="380"/>
        <v/>
      </c>
      <c r="P303" s="344"/>
      <c r="Q303" s="344"/>
      <c r="R303" s="345"/>
      <c r="S303" s="343" t="str">
        <f t="shared" si="381"/>
        <v/>
      </c>
      <c r="T303" s="344"/>
      <c r="U303" s="344"/>
      <c r="V303" s="345"/>
      <c r="W303" s="343" t="str">
        <f t="shared" si="382"/>
        <v/>
      </c>
      <c r="X303" s="344"/>
      <c r="Y303" s="344"/>
      <c r="Z303" s="345"/>
      <c r="AA303" s="343" t="str">
        <f t="shared" si="383"/>
        <v/>
      </c>
      <c r="AB303" s="344"/>
      <c r="AC303" s="344"/>
      <c r="AD303" s="345"/>
      <c r="AE303" s="346">
        <f t="shared" si="384"/>
        <v>960</v>
      </c>
      <c r="AF303" s="347">
        <f t="shared" si="360"/>
        <v>32</v>
      </c>
      <c r="AG303" s="348">
        <f t="shared" si="385"/>
        <v>0.34834666727125208</v>
      </c>
      <c r="AH303" s="217">
        <f t="shared" si="386"/>
        <v>45.931256140139993</v>
      </c>
      <c r="AI303" s="349">
        <f xml:space="preserve"> ( IF(ISNUMBER(G303), VLOOKUP(G303/$AH303,F!$A1:$B101,2,1)*G303*$H303*$I303,0)+IF(ISNUMBER(K303), VLOOKUP(K303/$AH303,F!$A1:$B101,2,1)*K303*$L303*$M303,0)+IF(ISNUMBER(O303), VLOOKUP(O303/$AH303,F!$A1:$B101,2,1)*O303*$P303*$Q303,0)+IF(ISNUMBER(S303), VLOOKUP(S303/$AH303,F!$A1:$B101,2,1)*S303*$T303*$U303,0)+IF(ISNUMBER(W303), VLOOKUP(W303/$AH303,F!$A1:$B101,2,1)*W303*$X303*$Y303,0)+IF(ISNUMBER(AA303), VLOOKUP(AA303/$AH303,F!$A1:$B101,2,1)*AA303*$AB303*$AC303,0))*IF(ISNUMBER(F303),F303,1)*IF(ISNUMBER(E303),E303,1)</f>
        <v>153.60000000000002</v>
      </c>
      <c r="AJ303" s="350">
        <f t="shared" si="387"/>
        <v>30</v>
      </c>
      <c r="AK303" s="351">
        <f>IFERROR(I303*INDEX(F!$P$21:$AB$33, MATCH(G303/$AH303, F!$O$21:$O$33,1), MATCH(E303, F!$P$20:$AB$20,1)), 0 ) +IFERROR( M303*INDEX(F!$P$21:$AB$33, MATCH(K303/$AH303, F!$O$21:$O$33,1), MATCH(E303, F!$P$20:$AB$20,1)),0) +  IFERROR( Q303*INDEX(F!$P$21:$AB$33, MATCH(O303/$AH303, F!$O$21:$O$33,1), MATCH(E303, F!$P$20:$AB$20,1)), 0) + IFERROR( U303*INDEX(F!$P$21:$AB$33, MATCH(S303/$AH303, F!$O$21:$O$33,1), MATCH(E303, F!$P$20:$AB$20,1)),0)  + IFERROR(Y303*INDEX(F!$P$21:$AB$33, MATCH(W303/$AH303, F!$O$21:$O$33,1), MATCH(E303, F!$P$20:$AB$20,1)),0)  + IFERROR( AC303*INDEX(F!$P$21:$AB$33, MATCH(AA303/$AH303, F!$O$21:$O$33,1), MATCH(E303, F!$P$20:$AB$20,1)),)</f>
        <v>9</v>
      </c>
      <c r="AL303" s="1031"/>
      <c r="AM303" s="10"/>
      <c r="AN303" s="10"/>
      <c r="AO303" s="10"/>
    </row>
    <row r="304" spans="1:41" ht="15" customHeight="1" x14ac:dyDescent="0.25">
      <c r="A304" s="1022"/>
      <c r="B304" s="252" t="s">
        <v>815</v>
      </c>
      <c r="C304" s="265" t="str">
        <f t="shared" si="377"/>
        <v>ОФП</v>
      </c>
      <c r="D304" s="234" t="str">
        <f t="shared" si="377"/>
        <v>Французский жим</v>
      </c>
      <c r="E304" s="291">
        <f t="shared" si="377"/>
        <v>0.4</v>
      </c>
      <c r="F304" s="372" t="str">
        <f t="shared" si="377"/>
        <v/>
      </c>
      <c r="G304" s="373">
        <f t="shared" si="378"/>
        <v>27.5</v>
      </c>
      <c r="H304" s="374">
        <v>6</v>
      </c>
      <c r="I304" s="374">
        <v>5</v>
      </c>
      <c r="J304" s="375">
        <v>0.4</v>
      </c>
      <c r="K304" s="373" t="str">
        <f t="shared" si="379"/>
        <v/>
      </c>
      <c r="L304" s="374"/>
      <c r="M304" s="374"/>
      <c r="N304" s="375"/>
      <c r="O304" s="373" t="str">
        <f t="shared" si="380"/>
        <v/>
      </c>
      <c r="P304" s="374"/>
      <c r="Q304" s="374"/>
      <c r="R304" s="375"/>
      <c r="S304" s="373" t="str">
        <f t="shared" si="381"/>
        <v/>
      </c>
      <c r="T304" s="374"/>
      <c r="U304" s="374"/>
      <c r="V304" s="375"/>
      <c r="W304" s="373" t="str">
        <f t="shared" si="382"/>
        <v/>
      </c>
      <c r="X304" s="374"/>
      <c r="Y304" s="374"/>
      <c r="Z304" s="375"/>
      <c r="AA304" s="373" t="str">
        <f t="shared" si="383"/>
        <v/>
      </c>
      <c r="AB304" s="374"/>
      <c r="AC304" s="374"/>
      <c r="AD304" s="375"/>
      <c r="AE304" s="376">
        <f t="shared" si="384"/>
        <v>825</v>
      </c>
      <c r="AF304" s="377">
        <f t="shared" si="360"/>
        <v>27.5</v>
      </c>
      <c r="AG304" s="378">
        <f t="shared" si="385"/>
        <v>0.41025838757856226</v>
      </c>
      <c r="AH304" s="217">
        <f t="shared" si="386"/>
        <v>67.030926929516824</v>
      </c>
      <c r="AI304" s="379">
        <f xml:space="preserve"> ( IF(ISNUMBER(G304), VLOOKUP(G304/$AH304,F!$A1:$B101,2,1)*G304*$H304*$I304,0)+IF(ISNUMBER(K304), VLOOKUP(K304/$AH304,F!$A1:$B101,2,1)*K304*$L304*$M304,0)+IF(ISNUMBER(O304), VLOOKUP(O304/$AH304,F!$A1:$B101,2,1)*O304*$P304*$Q304,0)+IF(ISNUMBER(S304), VLOOKUP(S304/$AH304,F!$A1:$B101,2,1)*S304*$T304*$U304,0)+IF(ISNUMBER(W304), VLOOKUP(W304/$AH304,F!$A1:$B101,2,1)*W304*$X304*$Y304,0)+IF(ISNUMBER(AA304), VLOOKUP(AA304/$AH304,F!$A1:$B101,2,1)*AA304*$AB304*$AC304,0))*IF(ISNUMBER(F304),F304,1)*IF(ISNUMBER(E304),E304,1)</f>
        <v>112.20000000000003</v>
      </c>
      <c r="AJ304" s="380">
        <f t="shared" si="387"/>
        <v>30</v>
      </c>
      <c r="AK304" s="381">
        <f>IFERROR(I304*INDEX(F!$P$21:$AB$33, MATCH(G304/$AH304, F!$O$21:$O$33,1), MATCH(E304, F!$P$20:$AB$20,1)), 0 ) +IFERROR( M304*INDEX(F!$P$21:$AB$33, MATCH(K304/$AH304, F!$O$21:$O$33,1), MATCH(E304, F!$P$20:$AB$20,1)),0) +  IFERROR( Q304*INDEX(F!$P$21:$AB$33, MATCH(O304/$AH304, F!$O$21:$O$33,1), MATCH(E304, F!$P$20:$AB$20,1)), 0) + IFERROR( U304*INDEX(F!$P$21:$AB$33, MATCH(S304/$AH304, F!$O$21:$O$33,1), MATCH(E304, F!$P$20:$AB$20,1)),0)  + IFERROR(Y304*INDEX(F!$P$21:$AB$33, MATCH(W304/$AH304, F!$O$21:$O$33,1), MATCH(E304, F!$P$20:$AB$20,1)),0)  + IFERROR( AC304*INDEX(F!$P$21:$AB$33, MATCH(AA304/$AH304, F!$O$21:$O$33,1), MATCH(E304, F!$P$20:$AB$20,1)),)</f>
        <v>7.5</v>
      </c>
      <c r="AL304" s="1031"/>
      <c r="AM304" s="10"/>
      <c r="AN304" s="10"/>
      <c r="AO304" s="10"/>
    </row>
    <row r="305" spans="1:41" x14ac:dyDescent="0.25">
      <c r="A305" s="1022"/>
      <c r="B305" s="249" t="str">
        <f t="shared" si="377"/>
        <v>Легкая</v>
      </c>
      <c r="C305" s="262" t="str">
        <f t="shared" si="377"/>
        <v>ОФП</v>
      </c>
      <c r="D305" s="230" t="str">
        <f t="shared" si="377"/>
        <v>Молотковые сгибания</v>
      </c>
      <c r="E305" s="291">
        <f t="shared" si="377"/>
        <v>0.4</v>
      </c>
      <c r="F305" s="342">
        <f t="shared" si="377"/>
        <v>2</v>
      </c>
      <c r="G305" s="343">
        <f t="shared" si="378"/>
        <v>13</v>
      </c>
      <c r="H305" s="344">
        <v>6</v>
      </c>
      <c r="I305" s="344">
        <v>4</v>
      </c>
      <c r="J305" s="345">
        <v>0.5</v>
      </c>
      <c r="K305" s="343" t="str">
        <f t="shared" si="379"/>
        <v/>
      </c>
      <c r="L305" s="344"/>
      <c r="M305" s="344"/>
      <c r="N305" s="345"/>
      <c r="O305" s="343" t="str">
        <f t="shared" si="380"/>
        <v/>
      </c>
      <c r="P305" s="344"/>
      <c r="Q305" s="344"/>
      <c r="R305" s="345"/>
      <c r="S305" s="343" t="str">
        <f t="shared" si="381"/>
        <v/>
      </c>
      <c r="T305" s="344"/>
      <c r="U305" s="344"/>
      <c r="V305" s="345"/>
      <c r="W305" s="343" t="str">
        <f t="shared" si="382"/>
        <v/>
      </c>
      <c r="X305" s="344"/>
      <c r="Y305" s="344"/>
      <c r="Z305" s="345"/>
      <c r="AA305" s="343" t="str">
        <f t="shared" si="383"/>
        <v/>
      </c>
      <c r="AB305" s="344"/>
      <c r="AC305" s="344"/>
      <c r="AD305" s="345"/>
      <c r="AE305" s="346">
        <f t="shared" si="384"/>
        <v>624</v>
      </c>
      <c r="AF305" s="347">
        <f t="shared" si="360"/>
        <v>26</v>
      </c>
      <c r="AG305" s="348">
        <f t="shared" si="385"/>
        <v>0.50316740828069728</v>
      </c>
      <c r="AH305" s="217">
        <f t="shared" si="386"/>
        <v>25.836331578828752</v>
      </c>
      <c r="AI305" s="349">
        <f xml:space="preserve"> ( IF(ISNUMBER(G305), VLOOKUP(G305/$AH305,F!$A1:$B101,2,1)*G305*$H305*$I305,0)+IF(ISNUMBER(K305), VLOOKUP(K305/$AH305,F!$A1:$B101,2,1)*K305*$L305*$M305,0)+IF(ISNUMBER(O305), VLOOKUP(O305/$AH305,F!$A1:$B101,2,1)*O305*$P305*$Q305,0)+IF(ISNUMBER(S305), VLOOKUP(S305/$AH305,F!$A1:$B101,2,1)*S305*$T305*$U305,0)+IF(ISNUMBER(W305), VLOOKUP(W305/$AH305,F!$A1:$B101,2,1)*W305*$X305*$Y305,0)+IF(ISNUMBER(AA305), VLOOKUP(AA305/$AH305,F!$A1:$B101,2,1)*AA305*$AB305*$AC305,0))*IF(ISNUMBER(F305),F305,1)*IF(ISNUMBER(E305),E305,1)</f>
        <v>124.80000000000001</v>
      </c>
      <c r="AJ305" s="350">
        <f>H305*I305+L305*M305+P305*Q305+T305*U305+X305*Y305+AB305*AC305</f>
        <v>24</v>
      </c>
      <c r="AK305" s="351">
        <f>IFERROR(I305*INDEX(F!$P$21:$AB$33, MATCH(G305/$AH305, F!$O$21:$O$33,1), MATCH(E305, F!$P$20:$AB$20,1)), 0 ) +IFERROR( M305*INDEX(F!$P$21:$AB$33, MATCH(K305/$AH305, F!$O$21:$O$33,1), MATCH(E305, F!$P$20:$AB$20,1)),0) +  IFERROR( Q305*INDEX(F!$P$21:$AB$33, MATCH(O305/$AH305, F!$O$21:$O$33,1), MATCH(E305, F!$P$20:$AB$20,1)), 0) + IFERROR( U305*INDEX(F!$P$21:$AB$33, MATCH(S305/$AH305, F!$O$21:$O$33,1), MATCH(E305, F!$P$20:$AB$20,1)),0)  + IFERROR(Y305*INDEX(F!$P$21:$AB$33, MATCH(W305/$AH305, F!$O$21:$O$33,1), MATCH(E305, F!$P$20:$AB$20,1)),0)  + IFERROR( AC305*INDEX(F!$P$21:$AB$33, MATCH(AA305/$AH305, F!$O$21:$O$33,1), MATCH(E305, F!$P$20:$AB$20,1)),)</f>
        <v>6</v>
      </c>
      <c r="AL305" s="1031"/>
      <c r="AM305" s="10"/>
      <c r="AN305" s="10"/>
      <c r="AO305" s="10"/>
    </row>
    <row r="306" spans="1:41" x14ac:dyDescent="0.25">
      <c r="A306" s="1022"/>
      <c r="B306" s="252" t="str">
        <f t="shared" si="377"/>
        <v>Легкая</v>
      </c>
      <c r="C306" s="265" t="str">
        <f t="shared" si="377"/>
        <v>ОФП</v>
      </c>
      <c r="D306" s="234" t="str">
        <f t="shared" si="377"/>
        <v>Разгибания с гантелью из-за головы</v>
      </c>
      <c r="E306" s="291">
        <f t="shared" si="377"/>
        <v>0.4</v>
      </c>
      <c r="F306" s="372">
        <f t="shared" si="377"/>
        <v>2</v>
      </c>
      <c r="G306" s="373">
        <f t="shared" si="378"/>
        <v>10</v>
      </c>
      <c r="H306" s="374">
        <v>6</v>
      </c>
      <c r="I306" s="374">
        <v>3</v>
      </c>
      <c r="J306" s="375">
        <v>0.55000000000000004</v>
      </c>
      <c r="K306" s="373" t="str">
        <f t="shared" si="379"/>
        <v/>
      </c>
      <c r="L306" s="374"/>
      <c r="M306" s="374"/>
      <c r="N306" s="375"/>
      <c r="O306" s="373" t="str">
        <f t="shared" si="380"/>
        <v/>
      </c>
      <c r="P306" s="374"/>
      <c r="Q306" s="374"/>
      <c r="R306" s="375"/>
      <c r="S306" s="373" t="str">
        <f t="shared" si="381"/>
        <v/>
      </c>
      <c r="T306" s="374"/>
      <c r="U306" s="374"/>
      <c r="V306" s="375"/>
      <c r="W306" s="373" t="str">
        <f t="shared" si="382"/>
        <v/>
      </c>
      <c r="X306" s="374"/>
      <c r="Y306" s="374"/>
      <c r="Z306" s="375"/>
      <c r="AA306" s="373" t="str">
        <f t="shared" si="383"/>
        <v/>
      </c>
      <c r="AB306" s="374"/>
      <c r="AC306" s="374"/>
      <c r="AD306" s="375"/>
      <c r="AE306" s="376">
        <f t="shared" si="384"/>
        <v>360</v>
      </c>
      <c r="AF306" s="377">
        <f t="shared" si="360"/>
        <v>20</v>
      </c>
      <c r="AG306" s="378">
        <f t="shared" si="385"/>
        <v>0.53591794964808004</v>
      </c>
      <c r="AH306" s="217">
        <f t="shared" si="386"/>
        <v>18.659572806931877</v>
      </c>
      <c r="AI306" s="379">
        <f xml:space="preserve"> ( IF(ISNUMBER(G306), VLOOKUP(G306/$AH306,F!$A1:$B101,2,1)*G306*$H306*$I306,0)+IF(ISNUMBER(K306), VLOOKUP(K306/$AH306,F!$A1:$B101,2,1)*K306*$L306*$M306,0)+IF(ISNUMBER(O306), VLOOKUP(O306/$AH306,F!$A1:$B101,2,1)*O306*$P306*$Q306,0)+IF(ISNUMBER(S306), VLOOKUP(S306/$AH306,F!$A1:$B101,2,1)*S306*$T306*$U306,0)+IF(ISNUMBER(W306), VLOOKUP(W306/$AH306,F!$A1:$B101,2,1)*W306*$X306*$Y306,0)+IF(ISNUMBER(AA306), VLOOKUP(AA306/$AH306,F!$A1:$B101,2,1)*AA306*$AB306*$AC306,0))*IF(ISNUMBER(F306),F306,1)*IF(ISNUMBER(E306),E306,1)</f>
        <v>77.760000000000019</v>
      </c>
      <c r="AJ306" s="380">
        <f t="shared" ref="AJ306:AJ309" si="388">H306*I306+L306*M306+P306*Q306+T306*U306+X306*Y306+AB306*AC306</f>
        <v>18</v>
      </c>
      <c r="AK306" s="381">
        <f>IFERROR(I306*INDEX(F!$P$21:$AB$33, MATCH(G306/$AH306, F!$O$21:$O$33,1), MATCH(E306, F!$P$20:$AB$20,1)), 0 ) +IFERROR( M306*INDEX(F!$P$21:$AB$33, MATCH(K306/$AH306, F!$O$21:$O$33,1), MATCH(E306, F!$P$20:$AB$20,1)),0) +  IFERROR( Q306*INDEX(F!$P$21:$AB$33, MATCH(O306/$AH306, F!$O$21:$O$33,1), MATCH(E306, F!$P$20:$AB$20,1)), 0) + IFERROR( U306*INDEX(F!$P$21:$AB$33, MATCH(S306/$AH306, F!$O$21:$O$33,1), MATCH(E306, F!$P$20:$AB$20,1)),0)  + IFERROR(Y306*INDEX(F!$P$21:$AB$33, MATCH(W306/$AH306, F!$O$21:$O$33,1), MATCH(E306, F!$P$20:$AB$20,1)),0)  + IFERROR( AC306*INDEX(F!$P$21:$AB$33, MATCH(AA306/$AH306, F!$O$21:$O$33,1), MATCH(E306, F!$P$20:$AB$20,1)),)</f>
        <v>4.5</v>
      </c>
      <c r="AL306" s="1031"/>
      <c r="AM306" s="10"/>
      <c r="AN306" s="10"/>
      <c r="AO306" s="10"/>
    </row>
    <row r="307" spans="1:41" hidden="1" x14ac:dyDescent="0.25">
      <c r="A307" s="1022"/>
      <c r="B307" s="249" t="str">
        <f t="shared" si="377"/>
        <v/>
      </c>
      <c r="C307" s="262" t="str">
        <f t="shared" si="377"/>
        <v/>
      </c>
      <c r="D307" s="230" t="str">
        <f t="shared" si="377"/>
        <v/>
      </c>
      <c r="E307" s="291" t="str">
        <f t="shared" si="377"/>
        <v/>
      </c>
      <c r="F307" s="342" t="str">
        <f t="shared" si="377"/>
        <v/>
      </c>
      <c r="G307" s="343" t="str">
        <f t="shared" si="378"/>
        <v/>
      </c>
      <c r="H307" s="344"/>
      <c r="I307" s="344"/>
      <c r="J307" s="345"/>
      <c r="K307" s="343" t="str">
        <f t="shared" si="379"/>
        <v/>
      </c>
      <c r="L307" s="344"/>
      <c r="M307" s="344"/>
      <c r="N307" s="345"/>
      <c r="O307" s="343" t="str">
        <f t="shared" si="380"/>
        <v/>
      </c>
      <c r="P307" s="344"/>
      <c r="Q307" s="344"/>
      <c r="R307" s="345"/>
      <c r="S307" s="343" t="str">
        <f t="shared" si="381"/>
        <v/>
      </c>
      <c r="T307" s="344"/>
      <c r="U307" s="344"/>
      <c r="V307" s="345"/>
      <c r="W307" s="343" t="str">
        <f t="shared" si="382"/>
        <v/>
      </c>
      <c r="X307" s="344"/>
      <c r="Y307" s="344"/>
      <c r="Z307" s="345"/>
      <c r="AA307" s="343" t="str">
        <f t="shared" si="383"/>
        <v/>
      </c>
      <c r="AB307" s="344"/>
      <c r="AC307" s="344"/>
      <c r="AD307" s="345"/>
      <c r="AE307" s="346">
        <f t="shared" si="384"/>
        <v>0</v>
      </c>
      <c r="AF307" s="347">
        <f t="shared" si="360"/>
        <v>0</v>
      </c>
      <c r="AG307" s="348">
        <f t="shared" si="385"/>
        <v>0</v>
      </c>
      <c r="AH307" s="217" t="str">
        <f t="shared" si="386"/>
        <v/>
      </c>
      <c r="AI307" s="349">
        <f xml:space="preserve"> ( IF(ISNUMBER(G307), VLOOKUP(G307/$AH307,F!$A1:$B101,2,1)*G307*$H307*$I307,0)+IF(ISNUMBER(K307), VLOOKUP(K307/$AH307,F!$A1:$B101,2,1)*K307*$L307*$M307,0)+IF(ISNUMBER(O307), VLOOKUP(O307/$AH307,F!$A1:$B101,2,1)*O307*$P307*$Q307,0)+IF(ISNUMBER(S307), VLOOKUP(S307/$AH307,F!$A1:$B101,2,1)*S307*$T307*$U307,0)+IF(ISNUMBER(W307), VLOOKUP(W307/$AH307,F!$A1:$B101,2,1)*W307*$X307*$Y307,0)+IF(ISNUMBER(AA307), VLOOKUP(AA307/$AH307,F!$A1:$B101,2,1)*AA307*$AB307*$AC307,0))*IF(ISNUMBER(F307),F307,1)*IF(ISNUMBER(E307),E307,1)</f>
        <v>0</v>
      </c>
      <c r="AJ307" s="350">
        <f t="shared" si="388"/>
        <v>0</v>
      </c>
      <c r="AK307" s="351">
        <f>IFERROR(I307*INDEX(F!$P$21:$AB$33, MATCH(G307/$AH307, F!$O$21:$O$33,1), MATCH(E307, F!$P$20:$AB$20,1)), 0 ) +IFERROR( M307*INDEX(F!$P$21:$AB$33, MATCH(K307/$AH307, F!$O$21:$O$33,1), MATCH(E307, F!$P$20:$AB$20,1)),0) +  IFERROR( Q307*INDEX(F!$P$21:$AB$33, MATCH(O307/$AH307, F!$O$21:$O$33,1), MATCH(E307, F!$P$20:$AB$20,1)), 0) + IFERROR( U307*INDEX(F!$P$21:$AB$33, MATCH(S307/$AH307, F!$O$21:$O$33,1), MATCH(E307, F!$P$20:$AB$20,1)),0)  + IFERROR(Y307*INDEX(F!$P$21:$AB$33, MATCH(W307/$AH307, F!$O$21:$O$33,1), MATCH(E307, F!$P$20:$AB$20,1)),0)  + IFERROR( AC307*INDEX(F!$P$21:$AB$33, MATCH(AA307/$AH307, F!$O$21:$O$33,1), MATCH(E307, F!$P$20:$AB$20,1)),)</f>
        <v>0</v>
      </c>
      <c r="AL307" s="1031"/>
      <c r="AM307" s="10"/>
      <c r="AN307" s="10"/>
      <c r="AO307" s="10"/>
    </row>
    <row r="308" spans="1:41" hidden="1" x14ac:dyDescent="0.25">
      <c r="A308" s="1022"/>
      <c r="B308" s="252" t="str">
        <f t="shared" si="377"/>
        <v/>
      </c>
      <c r="C308" s="265" t="str">
        <f t="shared" si="377"/>
        <v/>
      </c>
      <c r="D308" s="234" t="str">
        <f t="shared" si="377"/>
        <v/>
      </c>
      <c r="E308" s="291" t="str">
        <f t="shared" si="377"/>
        <v/>
      </c>
      <c r="F308" s="382" t="str">
        <f t="shared" si="377"/>
        <v/>
      </c>
      <c r="G308" s="373" t="str">
        <f t="shared" si="378"/>
        <v/>
      </c>
      <c r="H308" s="374"/>
      <c r="I308" s="374"/>
      <c r="J308" s="375"/>
      <c r="K308" s="373" t="str">
        <f t="shared" si="379"/>
        <v/>
      </c>
      <c r="L308" s="374"/>
      <c r="M308" s="374"/>
      <c r="N308" s="375"/>
      <c r="O308" s="373" t="str">
        <f t="shared" si="380"/>
        <v/>
      </c>
      <c r="P308" s="374"/>
      <c r="Q308" s="374"/>
      <c r="R308" s="375"/>
      <c r="S308" s="373" t="str">
        <f t="shared" si="381"/>
        <v/>
      </c>
      <c r="T308" s="374"/>
      <c r="U308" s="374"/>
      <c r="V308" s="375"/>
      <c r="W308" s="373" t="str">
        <f t="shared" si="382"/>
        <v/>
      </c>
      <c r="X308" s="374"/>
      <c r="Y308" s="374"/>
      <c r="Z308" s="375"/>
      <c r="AA308" s="373" t="str">
        <f t="shared" si="383"/>
        <v/>
      </c>
      <c r="AB308" s="374"/>
      <c r="AC308" s="374"/>
      <c r="AD308" s="375"/>
      <c r="AE308" s="376">
        <f t="shared" si="384"/>
        <v>0</v>
      </c>
      <c r="AF308" s="377">
        <f t="shared" si="360"/>
        <v>0</v>
      </c>
      <c r="AG308" s="378">
        <f t="shared" si="385"/>
        <v>0</v>
      </c>
      <c r="AH308" s="217" t="str">
        <f t="shared" si="386"/>
        <v/>
      </c>
      <c r="AI308" s="379">
        <f xml:space="preserve"> ( IF(ISNUMBER(G308), VLOOKUP(G308/$AH308,F!$A1:$B101,2,1)*G308*$H308*$I308,0)+IF(ISNUMBER(K308), VLOOKUP(K308/$AH308,F!$A1:$B101,2,1)*K308*$L308*$M308,0)+IF(ISNUMBER(O308), VLOOKUP(O308/$AH308,F!$A1:$B101,2,1)*O308*$P308*$Q308,0)+IF(ISNUMBER(S308), VLOOKUP(S308/$AH308,F!$A1:$B101,2,1)*S308*$T308*$U308,0)+IF(ISNUMBER(W308), VLOOKUP(W308/$AH308,F!$A1:$B101,2,1)*W308*$X308*$Y308,0)+IF(ISNUMBER(AA308), VLOOKUP(AA308/$AH308,F!$A1:$B101,2,1)*AA308*$AB308*$AC308,0))*IF(ISNUMBER(F308),F308,1)*IF(ISNUMBER(E308),E308,1)</f>
        <v>0</v>
      </c>
      <c r="AJ308" s="380">
        <f t="shared" si="388"/>
        <v>0</v>
      </c>
      <c r="AK308" s="381">
        <f>IFERROR(I308*INDEX(F!$P$21:$AB$33, MATCH(G308/$AH308, F!$O$21:$O$33,1), MATCH(E308, F!$P$20:$AB$20,1)), 0 ) +IFERROR( M308*INDEX(F!$P$21:$AB$33, MATCH(K308/$AH308, F!$O$21:$O$33,1), MATCH(E308, F!$P$20:$AB$20,1)),0) +  IFERROR( Q308*INDEX(F!$P$21:$AB$33, MATCH(O308/$AH308, F!$O$21:$O$33,1), MATCH(E308, F!$P$20:$AB$20,1)), 0) + IFERROR( U308*INDEX(F!$P$21:$AB$33, MATCH(S308/$AH308, F!$O$21:$O$33,1), MATCH(E308, F!$P$20:$AB$20,1)),0)  + IFERROR(Y308*INDEX(F!$P$21:$AB$33, MATCH(W308/$AH308, F!$O$21:$O$33,1), MATCH(E308, F!$P$20:$AB$20,1)),0)  + IFERROR( AC308*INDEX(F!$P$21:$AB$33, MATCH(AA308/$AH308, F!$O$21:$O$33,1), MATCH(E308, F!$P$20:$AB$20,1)),)</f>
        <v>0</v>
      </c>
      <c r="AL308" s="1031"/>
      <c r="AM308" s="10"/>
      <c r="AN308" s="10"/>
      <c r="AO308" s="10"/>
    </row>
    <row r="309" spans="1:41" hidden="1" x14ac:dyDescent="0.25">
      <c r="A309" s="1022"/>
      <c r="B309" s="249" t="str">
        <f t="shared" si="377"/>
        <v/>
      </c>
      <c r="C309" s="262" t="str">
        <f t="shared" si="377"/>
        <v/>
      </c>
      <c r="D309" s="235" t="str">
        <f t="shared" si="377"/>
        <v/>
      </c>
      <c r="E309" s="291" t="str">
        <f t="shared" si="377"/>
        <v/>
      </c>
      <c r="F309" s="383" t="str">
        <f t="shared" si="377"/>
        <v/>
      </c>
      <c r="G309" s="343" t="str">
        <f t="shared" si="378"/>
        <v/>
      </c>
      <c r="H309" s="344"/>
      <c r="I309" s="344"/>
      <c r="J309" s="345"/>
      <c r="K309" s="343" t="str">
        <f t="shared" si="379"/>
        <v/>
      </c>
      <c r="L309" s="344"/>
      <c r="M309" s="344"/>
      <c r="N309" s="345"/>
      <c r="O309" s="343" t="str">
        <f t="shared" si="380"/>
        <v/>
      </c>
      <c r="P309" s="344"/>
      <c r="Q309" s="344"/>
      <c r="R309" s="345"/>
      <c r="S309" s="343" t="str">
        <f t="shared" si="381"/>
        <v/>
      </c>
      <c r="T309" s="344"/>
      <c r="U309" s="344"/>
      <c r="V309" s="345"/>
      <c r="W309" s="343" t="str">
        <f t="shared" si="382"/>
        <v/>
      </c>
      <c r="X309" s="344"/>
      <c r="Y309" s="344"/>
      <c r="Z309" s="345"/>
      <c r="AA309" s="343" t="str">
        <f t="shared" si="383"/>
        <v/>
      </c>
      <c r="AB309" s="344"/>
      <c r="AC309" s="344"/>
      <c r="AD309" s="345"/>
      <c r="AE309" s="346">
        <f t="shared" si="384"/>
        <v>0</v>
      </c>
      <c r="AF309" s="347">
        <f t="shared" si="360"/>
        <v>0</v>
      </c>
      <c r="AG309" s="348">
        <f t="shared" si="385"/>
        <v>0</v>
      </c>
      <c r="AH309" s="217" t="str">
        <f t="shared" si="386"/>
        <v/>
      </c>
      <c r="AI309" s="349">
        <f xml:space="preserve"> ( IF(ISNUMBER(G309), VLOOKUP(G309/$AH309,F!$A1:$B101,2,1)*G309*$H309*$I309,0)+IF(ISNUMBER(K309), VLOOKUP(K309/$AH309,F!$A1:$B101,2,1)*K309*$L309*$M309,0)+IF(ISNUMBER(O309), VLOOKUP(O309/$AH309,F!$A1:$B101,2,1)*O309*$P309*$Q309,0)+IF(ISNUMBER(S309), VLOOKUP(S309/$AH309,F!$A1:$B101,2,1)*S309*$T309*$U309,0)+IF(ISNUMBER(W309), VLOOKUP(W309/$AH309,F!$A1:$B101,2,1)*W309*$X309*$Y309,0)+IF(ISNUMBER(AA309), VLOOKUP(AA309/$AH309,F!$A1:$B101,2,1)*AA309*$AB309*$AC309,0))*IF(ISNUMBER(F309),F309,1)*IF(ISNUMBER(E309),E309,1)</f>
        <v>0</v>
      </c>
      <c r="AJ309" s="350">
        <f t="shared" si="388"/>
        <v>0</v>
      </c>
      <c r="AK309" s="351">
        <f>IFERROR(I309*INDEX(F!$P$21:$AB$33, MATCH(G309/$AH309, F!$O$21:$O$33,1), MATCH(E309, F!$P$20:$AB$20,1)), 0 ) +IFERROR( M309*INDEX(F!$P$21:$AB$33, MATCH(K309/$AH309, F!$O$21:$O$33,1), MATCH(E309, F!$P$20:$AB$20,1)),0) +  IFERROR( Q309*INDEX(F!$P$21:$AB$33, MATCH(O309/$AH309, F!$O$21:$O$33,1), MATCH(E309, F!$P$20:$AB$20,1)), 0) + IFERROR( U309*INDEX(F!$P$21:$AB$33, MATCH(S309/$AH309, F!$O$21:$O$33,1), MATCH(E309, F!$P$20:$AB$20,1)),0)  + IFERROR(Y309*INDEX(F!$P$21:$AB$33, MATCH(W309/$AH309, F!$O$21:$O$33,1), MATCH(E309, F!$P$20:$AB$20,1)),0)  + IFERROR( AC309*INDEX(F!$P$21:$AB$33, MATCH(AA309/$AH309, F!$O$21:$O$33,1), MATCH(E309, F!$P$20:$AB$20,1)),)</f>
        <v>0</v>
      </c>
      <c r="AL309" s="1031"/>
      <c r="AM309" s="10"/>
      <c r="AN309" s="10"/>
      <c r="AO309" s="10"/>
    </row>
    <row r="310" spans="1:41" ht="15.75" thickBot="1" x14ac:dyDescent="0.3">
      <c r="A310" s="1023"/>
      <c r="B310" s="253"/>
      <c r="C310" s="266"/>
      <c r="D310" s="218"/>
      <c r="E310" s="352">
        <f>ROUND(IFERROR(SUMPRODUCT(AJ302:AJ309,E302:E309)/AJ310,0),3)</f>
        <v>0.61299999999999999</v>
      </c>
      <c r="F310" s="384"/>
      <c r="G310" s="385"/>
      <c r="H310" s="386"/>
      <c r="I310" s="386"/>
      <c r="J310" s="387"/>
      <c r="K310" s="385"/>
      <c r="L310" s="386"/>
      <c r="M310" s="386"/>
      <c r="N310" s="387"/>
      <c r="O310" s="385"/>
      <c r="P310" s="386"/>
      <c r="Q310" s="386"/>
      <c r="R310" s="387"/>
      <c r="S310" s="385"/>
      <c r="T310" s="386"/>
      <c r="U310" s="386"/>
      <c r="V310" s="387"/>
      <c r="W310" s="385"/>
      <c r="X310" s="386"/>
      <c r="Y310" s="386"/>
      <c r="Z310" s="387"/>
      <c r="AA310" s="385"/>
      <c r="AB310" s="386"/>
      <c r="AC310" s="386"/>
      <c r="AD310" s="387"/>
      <c r="AE310" s="357">
        <f>SUM(AE302:AE309)</f>
        <v>5071.5</v>
      </c>
      <c r="AF310" s="358">
        <f t="shared" si="360"/>
        <v>39.933070866141733</v>
      </c>
      <c r="AG310" s="391">
        <f>IFERROR(  SUMPRODUCT(AG302:AG309,AJ302:AJ309)/AJ310,0)</f>
        <v>0.47655162650187222</v>
      </c>
      <c r="AH310" s="359"/>
      <c r="AI310" s="360">
        <f>SUM(AI302:AI309)</f>
        <v>2304.8100000000004</v>
      </c>
      <c r="AJ310" s="360">
        <f>SUM(AJ302:AJ309)</f>
        <v>127</v>
      </c>
      <c r="AK310" s="361">
        <f>IF(SUM(AK302:AK309)=0,TIME(,0,),TIME(,SUM(AK302:AK309)+F!$V$37,))</f>
        <v>5.1388888888888894E-2</v>
      </c>
      <c r="AL310" s="1032"/>
      <c r="AM310" s="10"/>
      <c r="AN310" s="10"/>
      <c r="AO310" s="10"/>
    </row>
    <row r="311" spans="1:41" ht="15" customHeight="1" x14ac:dyDescent="0.25">
      <c r="A311" s="212">
        <f>A312</f>
        <v>43820</v>
      </c>
      <c r="B311" s="241" t="str">
        <f t="shared" ref="B311:F318" si="389">IF(B255="","",B255)</f>
        <v>Тяжелая</v>
      </c>
      <c r="C311" s="254" t="str">
        <f t="shared" si="389"/>
        <v>ПР</v>
      </c>
      <c r="D311" s="222" t="str">
        <f t="shared" si="389"/>
        <v>Присед</v>
      </c>
      <c r="E311" s="280">
        <f t="shared" si="389"/>
        <v>1.2</v>
      </c>
      <c r="F311" s="281" t="str">
        <f t="shared" si="389"/>
        <v/>
      </c>
      <c r="G311" s="282">
        <f t="shared" ref="G311:G318" si="390">IF(J311&lt;&gt;0, IFERROR(IF( $F311=2,  MROUND($AH311*J311,1),    IF( OR($F311="",$F311=1),   MROUND($AH311*J311,2.5),  MROUND($AH311*J311, 0.1))), "" ), "")</f>
        <v>82.5</v>
      </c>
      <c r="H311" s="283">
        <v>6</v>
      </c>
      <c r="I311" s="283">
        <v>1</v>
      </c>
      <c r="J311" s="284">
        <v>0.5</v>
      </c>
      <c r="K311" s="282">
        <f t="shared" ref="K311:K318" si="391">IF(N311&lt;&gt;0, IFERROR(IF( $F311=2,  MROUND($AH311*N311,1),    IF( OR($F311="",$F311=1),   MROUND($AH311*N311,2.5),  MROUND($AH311*N311, 0.1))), "" ), "")</f>
        <v>102.5</v>
      </c>
      <c r="L311" s="283">
        <v>5</v>
      </c>
      <c r="M311" s="283">
        <v>1</v>
      </c>
      <c r="N311" s="284">
        <v>0.62</v>
      </c>
      <c r="O311" s="282">
        <f t="shared" ref="O311:O318" si="392">IF(R311&lt;&gt;0, IFERROR(IF( $F311=2,  MROUND($AH311*R311,1),    IF( OR($F311="",$F311=1),   MROUND($AH311*R311,2.5),  MROUND($AH311*R311, 0.1))), "" ), "")</f>
        <v>117.5</v>
      </c>
      <c r="P311" s="283">
        <v>5</v>
      </c>
      <c r="Q311" s="283">
        <v>5</v>
      </c>
      <c r="R311" s="284">
        <v>0.72</v>
      </c>
      <c r="S311" s="282" t="str">
        <f t="shared" ref="S311:S318" si="393">IF(V311&lt;&gt;0, IFERROR(IF( $F311=2,  MROUND($AH311*V311,1),    IF( OR($F311="",$F311=1),   MROUND($AH311*V311,2.5),  MROUND($AH311*V311, 0.1))), "" ), "")</f>
        <v/>
      </c>
      <c r="T311" s="283"/>
      <c r="U311" s="283"/>
      <c r="V311" s="284"/>
      <c r="W311" s="282" t="str">
        <f t="shared" ref="W311:W318" si="394">IF(Z311&lt;&gt;0, IFERROR(IF( $F311=2,  MROUND($AH311*Z311,1),    IF( OR($F311="",$F311=1),   MROUND($AH311*Z311,2.5),  MROUND($AH311*Z311, 0.1))), "" ), "")</f>
        <v/>
      </c>
      <c r="X311" s="283"/>
      <c r="Y311" s="283"/>
      <c r="Z311" s="284"/>
      <c r="AA311" s="282" t="str">
        <f t="shared" ref="AA311:AA318" si="395">IF(AD311&lt;&gt;0, IFERROR(IF( $F311=2,  MROUND($AH311*AD311,1),    IF( OR($F311="",$F311=1),   MROUND($AH311*AD311,2.5),  MROUND($AH311*AD311, 0.1))), "" ), "")</f>
        <v/>
      </c>
      <c r="AB311" s="283"/>
      <c r="AC311" s="283"/>
      <c r="AD311" s="284"/>
      <c r="AE311" s="392">
        <f t="shared" ref="AE311:AE318" si="396">(IF(ISNUMBER(G311),G311,0)*H311*I311+IF(ISNUMBER(K311),K311,1)*L311*M311+IF(ISNUMBER(O311),O311,1)*P311*Q311+IF(ISNUMBER(S311),S311,1)*T311*U311+IF(ISNUMBER(W311),W311,1)*X311*Y311+IF(ISNUMBER(AA311),AA311,1)*AB311*AC311)*IF(ISNUMBER(F311),F311,1)</f>
        <v>3945</v>
      </c>
      <c r="AF311" s="393">
        <f t="shared" si="360"/>
        <v>109.58333333333333</v>
      </c>
      <c r="AG311" s="394">
        <f t="shared" ref="AG311:AG318" si="397">IFERROR((AF311/(AH311*IF(ISNUMBER(F311),F311,1))),0)</f>
        <v>0.66802730671497379</v>
      </c>
      <c r="AH311" s="216">
        <f t="shared" ref="AH311:AH318" si="398">IF(ISNUMBER(AH255), AH255+(AH255*$AH$282),"")</f>
        <v>164.04020050050002</v>
      </c>
      <c r="AI311" s="288">
        <f xml:space="preserve"> ( IF(ISNUMBER(G311), VLOOKUP(G311/$AH311,F!$A1:$B101,2,1)*G311*$H311*$I311,0)+IF(ISNUMBER(K311), VLOOKUP(K311/$AH311,F!$A1:$B101,2,1)*K311*$L311*$M311,0)+IF(ISNUMBER(O311), VLOOKUP(O311/$AH311,F!$A1:$B101,2,1)*O311*$P311*$Q311,0)+IF(ISNUMBER(S311), VLOOKUP(S311/$AH311,F!$A1:$B101,2,1)*S311*$T311*$U311,0)+IF(ISNUMBER(W311), VLOOKUP(W311/$AH311,F!$A1:$B101,2,1)*W311*$X311*$Y311,0)+IF(ISNUMBER(AA311), VLOOKUP(AA311/$AH311,F!$A1:$B101,2,1)*AA311*$AB311*$AC311,0))*IF(ISNUMBER(F311),F311,1)*IF(ISNUMBER(E311),E311,1)</f>
        <v>4094.7</v>
      </c>
      <c r="AJ311" s="289">
        <f t="shared" ref="AJ311:AJ313" si="399">H311*I311+L311*M311+P311*Q311+T311*U311+X311*Y311+AB311*AC311</f>
        <v>36</v>
      </c>
      <c r="AK311" s="290">
        <f>IFERROR(I311*INDEX(F!$P$21:$AB$33, MATCH(G311/$AH311, F!$O$21:$O$33,1), MATCH(E311, F!$P$20:$AB$20,1)), 0 ) +IFERROR( M311*INDEX(F!$P$21:$AB$33, MATCH(K311/$AH311, F!$O$21:$O$33,1), MATCH(E311, F!$P$20:$AB$20,1)),0) +  IFERROR( Q311*INDEX(F!$P$21:$AB$33, MATCH(O311/$AH311, F!$O$21:$O$33,1), MATCH(E311, F!$P$20:$AB$20,1)), 0) + IFERROR( U311*INDEX(F!$P$21:$AB$33, MATCH(S311/$AH311, F!$O$21:$O$33,1), MATCH(E311, F!$P$20:$AB$20,1)),0)  + IFERROR(Y311*INDEX(F!$P$21:$AB$33, MATCH(W311/$AH311, F!$O$21:$O$33,1), MATCH(E311, F!$P$20:$AB$20,1)),0)  + IFERROR( AC311*INDEX(F!$P$21:$AB$33, MATCH(AA311/$AH311, F!$O$21:$O$33,1), MATCH(E311, F!$P$20:$AB$20,1)),)</f>
        <v>32</v>
      </c>
      <c r="AL311" s="1033"/>
      <c r="AM311" s="10"/>
      <c r="AN311" s="10"/>
      <c r="AO311" s="10"/>
    </row>
    <row r="312" spans="1:41" ht="15.75" customHeight="1" x14ac:dyDescent="0.25">
      <c r="A312" s="1021">
        <f>A256+A226</f>
        <v>43820</v>
      </c>
      <c r="B312" s="242" t="str">
        <f t="shared" si="389"/>
        <v>Легкая</v>
      </c>
      <c r="C312" s="258" t="str">
        <f t="shared" si="389"/>
        <v>ЖМ</v>
      </c>
      <c r="D312" s="223" t="str">
        <f t="shared" si="389"/>
        <v>Жим лежа</v>
      </c>
      <c r="E312" s="291">
        <f t="shared" si="389"/>
        <v>1</v>
      </c>
      <c r="F312" s="292" t="str">
        <f t="shared" si="389"/>
        <v/>
      </c>
      <c r="G312" s="293">
        <f t="shared" si="390"/>
        <v>65</v>
      </c>
      <c r="H312" s="238">
        <v>6</v>
      </c>
      <c r="I312" s="238">
        <v>3</v>
      </c>
      <c r="J312" s="294">
        <v>0.45</v>
      </c>
      <c r="K312" s="293" t="str">
        <f t="shared" si="391"/>
        <v/>
      </c>
      <c r="L312" s="238"/>
      <c r="M312" s="238"/>
      <c r="N312" s="294"/>
      <c r="O312" s="293" t="str">
        <f t="shared" si="392"/>
        <v/>
      </c>
      <c r="P312" s="238"/>
      <c r="Q312" s="238"/>
      <c r="R312" s="294"/>
      <c r="S312" s="293" t="str">
        <f t="shared" si="393"/>
        <v/>
      </c>
      <c r="T312" s="238"/>
      <c r="U312" s="238"/>
      <c r="V312" s="294"/>
      <c r="W312" s="293" t="str">
        <f t="shared" si="394"/>
        <v/>
      </c>
      <c r="X312" s="238"/>
      <c r="Y312" s="238"/>
      <c r="Z312" s="294"/>
      <c r="AA312" s="293" t="str">
        <f t="shared" si="395"/>
        <v/>
      </c>
      <c r="AB312" s="238"/>
      <c r="AC312" s="238"/>
      <c r="AD312" s="294"/>
      <c r="AE312" s="239">
        <f t="shared" si="396"/>
        <v>1170</v>
      </c>
      <c r="AF312" s="295">
        <f t="shared" si="360"/>
        <v>65</v>
      </c>
      <c r="AG312" s="296">
        <f t="shared" si="397"/>
        <v>0.4528506674526277</v>
      </c>
      <c r="AH312" s="217">
        <f t="shared" si="398"/>
        <v>143.53517543793748</v>
      </c>
      <c r="AI312" s="237">
        <f xml:space="preserve"> ( IF(ISNUMBER(G312), VLOOKUP(G312/$AH312,F!$A1:$B101,2,1)*G312*$H312*$I312,0)+IF(ISNUMBER(K312), VLOOKUP(K312/$AH312,F!$A1:$B101,2,1)*K312*$L312*$M312,0)+IF(ISNUMBER(O312), VLOOKUP(O312/$AH312,F!$A1:$B101,2,1)*O312*$P312*$Q312,0)+IF(ISNUMBER(S312), VLOOKUP(S312/$AH312,F!$A1:$B101,2,1)*S312*$T312*$U312,0)+IF(ISNUMBER(W312), VLOOKUP(W312/$AH312,F!$A1:$B101,2,1)*W312*$X312*$Y312,0)+IF(ISNUMBER(AA312), VLOOKUP(AA312/$AH312,F!$A1:$B101,2,1)*AA312*$AB312*$AC312,0))*IF(ISNUMBER(F312),F312,1)*IF(ISNUMBER(E312),E312,1)</f>
        <v>491.40000000000003</v>
      </c>
      <c r="AJ312" s="297">
        <f t="shared" si="399"/>
        <v>18</v>
      </c>
      <c r="AK312" s="298">
        <f>IFERROR(I312*INDEX(F!$P$21:$AB$33, MATCH(G312/$AH312, F!$O$21:$O$33,1), MATCH(E312, F!$P$20:$AB$20,1)), 0 ) +IFERROR( M312*INDEX(F!$P$21:$AB$33, MATCH(K312/$AH312, F!$O$21:$O$33,1), MATCH(E312, F!$P$20:$AB$20,1)),0) +  IFERROR( Q312*INDEX(F!$P$21:$AB$33, MATCH(O312/$AH312, F!$O$21:$O$33,1), MATCH(E312, F!$P$20:$AB$20,1)), 0) + IFERROR( U312*INDEX(F!$P$21:$AB$33, MATCH(S312/$AH312, F!$O$21:$O$33,1), MATCH(E312, F!$P$20:$AB$20,1)),0)  + IFERROR(Y312*INDEX(F!$P$21:$AB$33, MATCH(W312/$AH312, F!$O$21:$O$33,1), MATCH(E312, F!$P$20:$AB$20,1)),0)  + IFERROR( AC312*INDEX(F!$P$21:$AB$33, MATCH(AA312/$AH312, F!$O$21:$O$33,1), MATCH(E312, F!$P$20:$AB$20,1)),)</f>
        <v>6</v>
      </c>
      <c r="AL312" s="1031"/>
      <c r="AM312" s="10"/>
      <c r="AN312" s="10"/>
      <c r="AO312" s="10"/>
    </row>
    <row r="313" spans="1:41" x14ac:dyDescent="0.25">
      <c r="A313" s="1022"/>
      <c r="B313" s="243" t="str">
        <f t="shared" si="389"/>
        <v>Легкая</v>
      </c>
      <c r="C313" s="256" t="str">
        <f t="shared" si="389"/>
        <v>ОФП</v>
      </c>
      <c r="D313" s="224" t="str">
        <f t="shared" si="389"/>
        <v>Наклоны</v>
      </c>
      <c r="E313" s="291">
        <f t="shared" si="389"/>
        <v>0.8</v>
      </c>
      <c r="F313" s="299" t="str">
        <f t="shared" si="389"/>
        <v/>
      </c>
      <c r="G313" s="300">
        <f t="shared" si="390"/>
        <v>47.5</v>
      </c>
      <c r="H313" s="301">
        <v>6</v>
      </c>
      <c r="I313" s="301">
        <v>5</v>
      </c>
      <c r="J313" s="302">
        <v>0.49</v>
      </c>
      <c r="K313" s="300" t="str">
        <f t="shared" si="391"/>
        <v/>
      </c>
      <c r="L313" s="301"/>
      <c r="M313" s="301"/>
      <c r="N313" s="302"/>
      <c r="O313" s="300" t="str">
        <f t="shared" si="392"/>
        <v/>
      </c>
      <c r="P313" s="301"/>
      <c r="Q313" s="301"/>
      <c r="R313" s="302"/>
      <c r="S313" s="300" t="str">
        <f t="shared" si="393"/>
        <v/>
      </c>
      <c r="T313" s="301"/>
      <c r="U313" s="301"/>
      <c r="V313" s="302"/>
      <c r="W313" s="300" t="str">
        <f t="shared" si="394"/>
        <v/>
      </c>
      <c r="X313" s="301"/>
      <c r="Y313" s="301"/>
      <c r="Z313" s="302"/>
      <c r="AA313" s="300" t="str">
        <f t="shared" si="395"/>
        <v/>
      </c>
      <c r="AB313" s="301"/>
      <c r="AC313" s="301"/>
      <c r="AD313" s="302"/>
      <c r="AE313" s="285">
        <f t="shared" si="396"/>
        <v>1425</v>
      </c>
      <c r="AF313" s="286">
        <f t="shared" si="360"/>
        <v>47.5</v>
      </c>
      <c r="AG313" s="287">
        <f t="shared" si="397"/>
        <v>0.48135175841118455</v>
      </c>
      <c r="AH313" s="217">
        <f t="shared" si="398"/>
        <v>98.680433113582041</v>
      </c>
      <c r="AI313" s="303">
        <f xml:space="preserve"> ( IF(ISNUMBER(G313), VLOOKUP(G313/$AH313,F!$A1:$B101,2,1)*G313*$H313*$I313,0)+IF(ISNUMBER(K313), VLOOKUP(K313/$AH313,F!$A1:$B101,2,1)*K313*$L313*$M313,0)+IF(ISNUMBER(O313), VLOOKUP(O313/$AH313,F!$A1:$B101,2,1)*O313*$P313*$Q313,0)+IF(ISNUMBER(S313), VLOOKUP(S313/$AH313,F!$A1:$B101,2,1)*S313*$T313*$U313,0)+IF(ISNUMBER(W313), VLOOKUP(W313/$AH313,F!$A1:$B101,2,1)*W313*$X313*$Y313,0)+IF(ISNUMBER(AA313), VLOOKUP(AA313/$AH313,F!$A1:$B101,2,1)*AA313*$AB313*$AC313,0))*IF(ISNUMBER(F313),F313,1)*IF(ISNUMBER(E313),E313,1)</f>
        <v>535.80000000000007</v>
      </c>
      <c r="AJ313" s="304">
        <f t="shared" si="399"/>
        <v>30</v>
      </c>
      <c r="AK313" s="305">
        <f>IFERROR(I313*INDEX(F!$P$21:$AB$33, MATCH(G313/$AH313, F!$O$21:$O$33,1), MATCH(E313, F!$P$20:$AB$20,1)), 0 ) +IFERROR( M313*INDEX(F!$P$21:$AB$33, MATCH(K313/$AH313, F!$O$21:$O$33,1), MATCH(E313, F!$P$20:$AB$20,1)),0) +  IFERROR( Q313*INDEX(F!$P$21:$AB$33, MATCH(O313/$AH313, F!$O$21:$O$33,1), MATCH(E313, F!$P$20:$AB$20,1)), 0) + IFERROR( U313*INDEX(F!$P$21:$AB$33, MATCH(S313/$AH313, F!$O$21:$O$33,1), MATCH(E313, F!$P$20:$AB$20,1)),0)  + IFERROR(Y313*INDEX(F!$P$21:$AB$33, MATCH(W313/$AH313, F!$O$21:$O$33,1), MATCH(E313, F!$P$20:$AB$20,1)),0)  + IFERROR( AC313*INDEX(F!$P$21:$AB$33, MATCH(AA313/$AH313, F!$O$21:$O$33,1), MATCH(E313, F!$P$20:$AB$20,1)),)</f>
        <v>9</v>
      </c>
      <c r="AL313" s="1031"/>
      <c r="AM313" s="10"/>
      <c r="AN313" s="10"/>
      <c r="AO313" s="10"/>
    </row>
    <row r="314" spans="1:41" x14ac:dyDescent="0.25">
      <c r="A314" s="1022"/>
      <c r="B314" s="244" t="s">
        <v>815</v>
      </c>
      <c r="C314" s="255" t="str">
        <f t="shared" si="389"/>
        <v>ЖМ</v>
      </c>
      <c r="D314" s="223" t="str">
        <f t="shared" si="389"/>
        <v>Жим лежа</v>
      </c>
      <c r="E314" s="291">
        <f t="shared" si="389"/>
        <v>1</v>
      </c>
      <c r="F314" s="306" t="str">
        <f t="shared" si="389"/>
        <v/>
      </c>
      <c r="G314" s="293">
        <f t="shared" si="390"/>
        <v>72.5</v>
      </c>
      <c r="H314" s="238">
        <v>5</v>
      </c>
      <c r="I314" s="238">
        <v>5</v>
      </c>
      <c r="J314" s="294">
        <v>0.5</v>
      </c>
      <c r="K314" s="293" t="str">
        <f t="shared" si="391"/>
        <v/>
      </c>
      <c r="L314" s="238"/>
      <c r="M314" s="238"/>
      <c r="N314" s="294"/>
      <c r="O314" s="293" t="str">
        <f t="shared" si="392"/>
        <v/>
      </c>
      <c r="P314" s="238"/>
      <c r="Q314" s="238"/>
      <c r="R314" s="294"/>
      <c r="S314" s="293" t="str">
        <f t="shared" si="393"/>
        <v/>
      </c>
      <c r="T314" s="238"/>
      <c r="U314" s="238"/>
      <c r="V314" s="294"/>
      <c r="W314" s="293" t="str">
        <f t="shared" si="394"/>
        <v/>
      </c>
      <c r="X314" s="238"/>
      <c r="Y314" s="238"/>
      <c r="Z314" s="294"/>
      <c r="AA314" s="293" t="str">
        <f t="shared" si="395"/>
        <v/>
      </c>
      <c r="AB314" s="238"/>
      <c r="AC314" s="238"/>
      <c r="AD314" s="294"/>
      <c r="AE314" s="239">
        <f t="shared" si="396"/>
        <v>1812.5</v>
      </c>
      <c r="AF314" s="295">
        <f t="shared" si="360"/>
        <v>72.5</v>
      </c>
      <c r="AG314" s="296">
        <f t="shared" si="397"/>
        <v>0.50510266754331545</v>
      </c>
      <c r="AH314" s="217">
        <f t="shared" si="398"/>
        <v>143.53517543793748</v>
      </c>
      <c r="AI314" s="237">
        <f xml:space="preserve"> ( IF(ISNUMBER(G314), VLOOKUP(G314/$AH314,F!$A1:$B101,2,1)*G314*$H314*$I314,0)+IF(ISNUMBER(K314), VLOOKUP(K314/$AH314,F!$A1:$B101,2,1)*K314*$L314*$M314,0)+IF(ISNUMBER(O314), VLOOKUP(O314/$AH314,F!$A1:$B101,2,1)*O314*$P314*$Q314,0)+IF(ISNUMBER(S314), VLOOKUP(S314/$AH314,F!$A1:$B101,2,1)*S314*$T314*$U314,0)+IF(ISNUMBER(W314), VLOOKUP(W314/$AH314,F!$A1:$B101,2,1)*W314*$X314*$Y314,0)+IF(ISNUMBER(AA314), VLOOKUP(AA314/$AH314,F!$A1:$B101,2,1)*AA314*$AB314*$AC314,0))*IF(ISNUMBER(F314),F314,1)*IF(ISNUMBER(E314),E314,1)</f>
        <v>906.25</v>
      </c>
      <c r="AJ314" s="297">
        <f>H314*I314+L314*M314+P314*Q314+T314*U314+X314*Y314+AB314*AC314</f>
        <v>25</v>
      </c>
      <c r="AK314" s="298">
        <f>IFERROR(I314*INDEX(F!$P$21:$AB$33, MATCH(G314/$AH314, F!$O$21:$O$33,1), MATCH(E314, F!$P$20:$AB$20,1)), 0 ) +IFERROR( M314*INDEX(F!$P$21:$AB$33, MATCH(K314/$AH314, F!$O$21:$O$33,1), MATCH(E314, F!$P$20:$AB$20,1)),0) +  IFERROR( Q314*INDEX(F!$P$21:$AB$33, MATCH(O314/$AH314, F!$O$21:$O$33,1), MATCH(E314, F!$P$20:$AB$20,1)), 0) + IFERROR( U314*INDEX(F!$P$21:$AB$33, MATCH(S314/$AH314, F!$O$21:$O$33,1), MATCH(E314, F!$P$20:$AB$20,1)),0)  + IFERROR(Y314*INDEX(F!$P$21:$AB$33, MATCH(W314/$AH314, F!$O$21:$O$33,1), MATCH(E314, F!$P$20:$AB$20,1)),0)  + IFERROR( AC314*INDEX(F!$P$21:$AB$33, MATCH(AA314/$AH314, F!$O$21:$O$33,1), MATCH(E314, F!$P$20:$AB$20,1)),)</f>
        <v>10</v>
      </c>
      <c r="AL314" s="1031"/>
      <c r="AM314" s="10"/>
      <c r="AN314" s="10"/>
      <c r="AO314" s="10"/>
    </row>
    <row r="315" spans="1:41" hidden="1" x14ac:dyDescent="0.25">
      <c r="A315" s="1022"/>
      <c r="B315" s="245" t="str">
        <f t="shared" si="389"/>
        <v/>
      </c>
      <c r="C315" s="257" t="str">
        <f t="shared" si="389"/>
        <v/>
      </c>
      <c r="D315" s="224" t="str">
        <f t="shared" si="389"/>
        <v/>
      </c>
      <c r="E315" s="291" t="str">
        <f t="shared" si="389"/>
        <v/>
      </c>
      <c r="F315" s="307" t="str">
        <f t="shared" si="389"/>
        <v/>
      </c>
      <c r="G315" s="300" t="str">
        <f t="shared" si="390"/>
        <v/>
      </c>
      <c r="H315" s="301"/>
      <c r="I315" s="301"/>
      <c r="J315" s="302"/>
      <c r="K315" s="300" t="str">
        <f t="shared" si="391"/>
        <v/>
      </c>
      <c r="L315" s="301"/>
      <c r="M315" s="301"/>
      <c r="N315" s="302"/>
      <c r="O315" s="300" t="str">
        <f t="shared" si="392"/>
        <v/>
      </c>
      <c r="P315" s="301"/>
      <c r="Q315" s="301"/>
      <c r="R315" s="302"/>
      <c r="S315" s="300" t="str">
        <f t="shared" si="393"/>
        <v/>
      </c>
      <c r="T315" s="301"/>
      <c r="U315" s="301"/>
      <c r="V315" s="302"/>
      <c r="W315" s="300" t="str">
        <f t="shared" si="394"/>
        <v/>
      </c>
      <c r="X315" s="301"/>
      <c r="Y315" s="301"/>
      <c r="Z315" s="302"/>
      <c r="AA315" s="300" t="str">
        <f t="shared" si="395"/>
        <v/>
      </c>
      <c r="AB315" s="301"/>
      <c r="AC315" s="301"/>
      <c r="AD315" s="302"/>
      <c r="AE315" s="285">
        <f t="shared" si="396"/>
        <v>0</v>
      </c>
      <c r="AF315" s="286">
        <f t="shared" si="360"/>
        <v>0</v>
      </c>
      <c r="AG315" s="287">
        <f t="shared" si="397"/>
        <v>0</v>
      </c>
      <c r="AH315" s="217" t="str">
        <f t="shared" si="398"/>
        <v/>
      </c>
      <c r="AI315" s="303">
        <f xml:space="preserve"> ( IF(ISNUMBER(G315), VLOOKUP(G315/$AH315,F!$A1:$B101,2,1)*G315*$H315*$I315,0)+IF(ISNUMBER(K315), VLOOKUP(K315/$AH315,F!$A1:$B101,2,1)*K315*$L315*$M315,0)+IF(ISNUMBER(O315), VLOOKUP(O315/$AH315,F!$A1:$B101,2,1)*O315*$P315*$Q315,0)+IF(ISNUMBER(S315), VLOOKUP(S315/$AH315,F!$A1:$B101,2,1)*S315*$T315*$U315,0)+IF(ISNUMBER(W315), VLOOKUP(W315/$AH315,F!$A1:$B101,2,1)*W315*$X315*$Y315,0)+IF(ISNUMBER(AA315), VLOOKUP(AA315/$AH315,F!$A1:$B101,2,1)*AA315*$AB315*$AC315,0))*IF(ISNUMBER(F315),F315,1)*IF(ISNUMBER(E315),E315,1)</f>
        <v>0</v>
      </c>
      <c r="AJ315" s="304">
        <f t="shared" ref="AJ315:AJ318" si="400">H315*I315+L315*M315+P315*Q315+T315*U315+X315*Y315+AB315*AC315</f>
        <v>0</v>
      </c>
      <c r="AK315" s="305">
        <f>IFERROR(I315*INDEX(F!$P$21:$AB$33, MATCH(G315/$AH315, F!$O$21:$O$33,1), MATCH(E315, F!$P$20:$AB$20,1)), 0 ) +IFERROR( M315*INDEX(F!$P$21:$AB$33, MATCH(K315/$AH315, F!$O$21:$O$33,1), MATCH(E315, F!$P$20:$AB$20,1)),0) +  IFERROR( Q315*INDEX(F!$P$21:$AB$33, MATCH(O315/$AH315, F!$O$21:$O$33,1), MATCH(E315, F!$P$20:$AB$20,1)), 0) + IFERROR( U315*INDEX(F!$P$21:$AB$33, MATCH(S315/$AH315, F!$O$21:$O$33,1), MATCH(E315, F!$P$20:$AB$20,1)),0)  + IFERROR(Y315*INDEX(F!$P$21:$AB$33, MATCH(W315/$AH315, F!$O$21:$O$33,1), MATCH(E315, F!$P$20:$AB$20,1)),0)  + IFERROR( AC315*INDEX(F!$P$21:$AB$33, MATCH(AA315/$AH315, F!$O$21:$O$33,1), MATCH(E315, F!$P$20:$AB$20,1)),)</f>
        <v>0</v>
      </c>
      <c r="AL315" s="1031"/>
      <c r="AM315" s="10"/>
      <c r="AN315" s="10"/>
      <c r="AO315" s="10"/>
    </row>
    <row r="316" spans="1:41" hidden="1" x14ac:dyDescent="0.25">
      <c r="A316" s="1022"/>
      <c r="B316" s="242" t="str">
        <f t="shared" si="389"/>
        <v/>
      </c>
      <c r="C316" s="258" t="str">
        <f t="shared" si="389"/>
        <v/>
      </c>
      <c r="D316" s="225" t="str">
        <f t="shared" si="389"/>
        <v/>
      </c>
      <c r="E316" s="291" t="str">
        <f t="shared" si="389"/>
        <v/>
      </c>
      <c r="F316" s="308" t="str">
        <f t="shared" si="389"/>
        <v/>
      </c>
      <c r="G316" s="293" t="str">
        <f t="shared" si="390"/>
        <v/>
      </c>
      <c r="H316" s="238"/>
      <c r="I316" s="238"/>
      <c r="J316" s="294"/>
      <c r="K316" s="293" t="str">
        <f t="shared" si="391"/>
        <v/>
      </c>
      <c r="L316" s="238"/>
      <c r="M316" s="238"/>
      <c r="N316" s="294"/>
      <c r="O316" s="293" t="str">
        <f t="shared" si="392"/>
        <v/>
      </c>
      <c r="P316" s="238"/>
      <c r="Q316" s="238"/>
      <c r="R316" s="294"/>
      <c r="S316" s="293" t="str">
        <f t="shared" si="393"/>
        <v/>
      </c>
      <c r="T316" s="238"/>
      <c r="U316" s="238"/>
      <c r="V316" s="294"/>
      <c r="W316" s="293" t="str">
        <f t="shared" si="394"/>
        <v/>
      </c>
      <c r="X316" s="238"/>
      <c r="Y316" s="238"/>
      <c r="Z316" s="294"/>
      <c r="AA316" s="293" t="str">
        <f t="shared" si="395"/>
        <v/>
      </c>
      <c r="AB316" s="238"/>
      <c r="AC316" s="238"/>
      <c r="AD316" s="294"/>
      <c r="AE316" s="239">
        <f t="shared" si="396"/>
        <v>0</v>
      </c>
      <c r="AF316" s="295">
        <f t="shared" si="360"/>
        <v>0</v>
      </c>
      <c r="AG316" s="296">
        <f t="shared" si="397"/>
        <v>0</v>
      </c>
      <c r="AH316" s="217" t="str">
        <f t="shared" si="398"/>
        <v/>
      </c>
      <c r="AI316" s="237">
        <f xml:space="preserve"> ( IF(ISNUMBER(G316), VLOOKUP(G316/$AH316,F!$A1:$B101,2,1)*G316*$H316*$I316,0)+IF(ISNUMBER(K316), VLOOKUP(K316/$AH316,F!$A1:$B101,2,1)*K316*$L316*$M316,0)+IF(ISNUMBER(O316), VLOOKUP(O316/$AH316,F!$A1:$B101,2,1)*O316*$P316*$Q316,0)+IF(ISNUMBER(S316), VLOOKUP(S316/$AH316,F!$A1:$B101,2,1)*S316*$T316*$U316,0)+IF(ISNUMBER(W316), VLOOKUP(W316/$AH316,F!$A1:$B101,2,1)*W316*$X316*$Y316,0)+IF(ISNUMBER(AA316), VLOOKUP(AA316/$AH316,F!$A1:$B101,2,1)*AA316*$AB316*$AC316,0))*IF(ISNUMBER(F316),F316,1)*IF(ISNUMBER(E316),E316,1)</f>
        <v>0</v>
      </c>
      <c r="AJ316" s="309">
        <f t="shared" si="400"/>
        <v>0</v>
      </c>
      <c r="AK316" s="298">
        <f>IFERROR(I316*INDEX(F!$P$21:$AB$33, MATCH(G316/$AH316, F!$O$21:$O$33,1), MATCH(E316, F!$P$20:$AB$20,1)), 0 ) +IFERROR( M316*INDEX(F!$P$21:$AB$33, MATCH(K316/$AH316, F!$O$21:$O$33,1), MATCH(E316, F!$P$20:$AB$20,1)),0) +  IFERROR( Q316*INDEX(F!$P$21:$AB$33, MATCH(O316/$AH316, F!$O$21:$O$33,1), MATCH(E316, F!$P$20:$AB$20,1)), 0) + IFERROR( U316*INDEX(F!$P$21:$AB$33, MATCH(S316/$AH316, F!$O$21:$O$33,1), MATCH(E316, F!$P$20:$AB$20,1)),0)  + IFERROR(Y316*INDEX(F!$P$21:$AB$33, MATCH(W316/$AH316, F!$O$21:$O$33,1), MATCH(E316, F!$P$20:$AB$20,1)),0)  + IFERROR( AC316*INDEX(F!$P$21:$AB$33, MATCH(AA316/$AH316, F!$O$21:$O$33,1), MATCH(E316, F!$P$20:$AB$20,1)),)</f>
        <v>0</v>
      </c>
      <c r="AL316" s="1031"/>
      <c r="AM316" s="10"/>
      <c r="AN316" s="10"/>
      <c r="AO316" s="10"/>
    </row>
    <row r="317" spans="1:41" hidden="1" x14ac:dyDescent="0.25">
      <c r="A317" s="1022"/>
      <c r="B317" s="243" t="str">
        <f t="shared" si="389"/>
        <v/>
      </c>
      <c r="C317" s="256" t="str">
        <f t="shared" si="389"/>
        <v/>
      </c>
      <c r="D317" s="214" t="str">
        <f t="shared" si="389"/>
        <v/>
      </c>
      <c r="E317" s="291" t="str">
        <f t="shared" si="389"/>
        <v/>
      </c>
      <c r="F317" s="307" t="str">
        <f t="shared" si="389"/>
        <v/>
      </c>
      <c r="G317" s="300" t="str">
        <f t="shared" si="390"/>
        <v/>
      </c>
      <c r="H317" s="301"/>
      <c r="I317" s="301"/>
      <c r="J317" s="302"/>
      <c r="K317" s="300" t="str">
        <f t="shared" si="391"/>
        <v/>
      </c>
      <c r="L317" s="301"/>
      <c r="M317" s="301"/>
      <c r="N317" s="302"/>
      <c r="O317" s="300" t="str">
        <f t="shared" si="392"/>
        <v/>
      </c>
      <c r="P317" s="301"/>
      <c r="Q317" s="301"/>
      <c r="R317" s="302"/>
      <c r="S317" s="300" t="str">
        <f t="shared" si="393"/>
        <v/>
      </c>
      <c r="T317" s="301"/>
      <c r="U317" s="301"/>
      <c r="V317" s="302"/>
      <c r="W317" s="300" t="str">
        <f t="shared" si="394"/>
        <v/>
      </c>
      <c r="X317" s="301"/>
      <c r="Y317" s="301"/>
      <c r="Z317" s="302"/>
      <c r="AA317" s="300" t="str">
        <f t="shared" si="395"/>
        <v/>
      </c>
      <c r="AB317" s="301"/>
      <c r="AC317" s="301"/>
      <c r="AD317" s="302"/>
      <c r="AE317" s="285">
        <f t="shared" si="396"/>
        <v>0</v>
      </c>
      <c r="AF317" s="286">
        <f t="shared" si="360"/>
        <v>0</v>
      </c>
      <c r="AG317" s="287">
        <f t="shared" si="397"/>
        <v>0</v>
      </c>
      <c r="AH317" s="217" t="str">
        <f t="shared" si="398"/>
        <v/>
      </c>
      <c r="AI317" s="310">
        <f xml:space="preserve"> ( IF(ISNUMBER(G317), VLOOKUP(G317/$AH317,F!$A1:$B101,2,1)*G317*$H317*$I317,0)+IF(ISNUMBER(K317), VLOOKUP(K317/$AH317,F!$A1:$B101,2,1)*K317*$L317*$M317,0)+IF(ISNUMBER(O317), VLOOKUP(O317/$AH317,F!$A1:$B101,2,1)*O317*$P317*$Q317,0)+IF(ISNUMBER(S317), VLOOKUP(S317/$AH317,F!$A1:$B101,2,1)*S317*$T317*$U317,0)+IF(ISNUMBER(W317), VLOOKUP(W317/$AH317,F!$A1:$B101,2,1)*W317*$X317*$Y317,0)+IF(ISNUMBER(AA317), VLOOKUP(AA317/$AH317,F!$A1:$B101,2,1)*AA317*$AB317*$AC317,0))*IF(ISNUMBER(F317),F317,1)*IF(ISNUMBER(E317),E317,1)</f>
        <v>0</v>
      </c>
      <c r="AJ317" s="311">
        <f t="shared" si="400"/>
        <v>0</v>
      </c>
      <c r="AK317" s="312">
        <f>IFERROR(I317*INDEX(F!$P$21:$AB$33, MATCH(G317/$AH317, F!$O$21:$O$33,1), MATCH(E317, F!$P$20:$AB$20,1)), 0 ) +IFERROR( M317*INDEX(F!$P$21:$AB$33, MATCH(K317/$AH317, F!$O$21:$O$33,1), MATCH(E317, F!$P$20:$AB$20,1)),0) +  IFERROR( Q317*INDEX(F!$P$21:$AB$33, MATCH(O317/$AH317, F!$O$21:$O$33,1), MATCH(E317, F!$P$20:$AB$20,1)), 0) + IFERROR( U317*INDEX(F!$P$21:$AB$33, MATCH(S317/$AH317, F!$O$21:$O$33,1), MATCH(E317, F!$P$20:$AB$20,1)),0)  + IFERROR(Y317*INDEX(F!$P$21:$AB$33, MATCH(W317/$AH317, F!$O$21:$O$33,1), MATCH(E317, F!$P$20:$AB$20,1)),0)  + IFERROR( AC317*INDEX(F!$P$21:$AB$33, MATCH(AA317/$AH317, F!$O$21:$O$33,1), MATCH(E317, F!$P$20:$AB$20,1)),)</f>
        <v>0</v>
      </c>
      <c r="AL317" s="1031"/>
      <c r="AM317" s="10"/>
      <c r="AN317" s="10"/>
      <c r="AO317" s="10"/>
    </row>
    <row r="318" spans="1:41" hidden="1" x14ac:dyDescent="0.25">
      <c r="A318" s="1022"/>
      <c r="B318" s="242" t="str">
        <f t="shared" si="389"/>
        <v/>
      </c>
      <c r="C318" s="258" t="str">
        <f t="shared" si="389"/>
        <v/>
      </c>
      <c r="D318" s="226" t="str">
        <f t="shared" si="389"/>
        <v/>
      </c>
      <c r="E318" s="291" t="str">
        <f t="shared" si="389"/>
        <v/>
      </c>
      <c r="F318" s="313" t="str">
        <f t="shared" si="389"/>
        <v/>
      </c>
      <c r="G318" s="293" t="str">
        <f t="shared" si="390"/>
        <v/>
      </c>
      <c r="H318" s="238"/>
      <c r="I318" s="238"/>
      <c r="J318" s="294"/>
      <c r="K318" s="293" t="str">
        <f t="shared" si="391"/>
        <v/>
      </c>
      <c r="L318" s="238"/>
      <c r="M318" s="238"/>
      <c r="N318" s="294"/>
      <c r="O318" s="293" t="str">
        <f t="shared" si="392"/>
        <v/>
      </c>
      <c r="P318" s="238"/>
      <c r="Q318" s="238"/>
      <c r="R318" s="294"/>
      <c r="S318" s="293" t="str">
        <f t="shared" si="393"/>
        <v/>
      </c>
      <c r="T318" s="238"/>
      <c r="U318" s="238"/>
      <c r="V318" s="294"/>
      <c r="W318" s="293" t="str">
        <f t="shared" si="394"/>
        <v/>
      </c>
      <c r="X318" s="238"/>
      <c r="Y318" s="238"/>
      <c r="Z318" s="294"/>
      <c r="AA318" s="293" t="str">
        <f t="shared" si="395"/>
        <v/>
      </c>
      <c r="AB318" s="238"/>
      <c r="AC318" s="238"/>
      <c r="AD318" s="294"/>
      <c r="AE318" s="239">
        <f t="shared" si="396"/>
        <v>0</v>
      </c>
      <c r="AF318" s="314">
        <f t="shared" si="360"/>
        <v>0</v>
      </c>
      <c r="AG318" s="315">
        <f t="shared" si="397"/>
        <v>0</v>
      </c>
      <c r="AH318" s="217" t="str">
        <f t="shared" si="398"/>
        <v/>
      </c>
      <c r="AI318" s="316">
        <f xml:space="preserve"> ( IF(ISNUMBER(G318), VLOOKUP(G318/$AH318,F!$A1:$B101,2,1)*G318*$H318*$I318,0)+IF(ISNUMBER(K318), VLOOKUP(K318/$AH318,F!$A1:$B101,2,1)*K318*$L318*$M318,0)+IF(ISNUMBER(O318), VLOOKUP(O318/$AH318,F!$A1:$B101,2,1)*O318*$P318*$Q318,0)+IF(ISNUMBER(S318), VLOOKUP(S318/$AH318,F!$A1:$B101,2,1)*S318*$T318*$U318,0)+IF(ISNUMBER(W318), VLOOKUP(W318/$AH318,F!$A1:$B101,2,1)*W318*$X318*$Y318,0)+IF(ISNUMBER(AA318), VLOOKUP(AA318/$AH318,F!$A1:$B101,2,1)*AA318*$AB318*$AC318,0))*IF(ISNUMBER(F318),F318,1)*IF(ISNUMBER(E318),E318,1)</f>
        <v>0</v>
      </c>
      <c r="AJ318" s="317">
        <f t="shared" si="400"/>
        <v>0</v>
      </c>
      <c r="AK318" s="318">
        <f>IFERROR(I318*INDEX(F!$P$21:$AB$33, MATCH(G318/$AH318, F!$O$21:$O$33,1), MATCH(E318, F!$P$20:$AB$20,1)), 0 ) +IFERROR( M318*INDEX(F!$P$21:$AB$33, MATCH(K318/$AH318, F!$O$21:$O$33,1), MATCH(E318, F!$P$20:$AB$20,1)),0) +  IFERROR( Q318*INDEX(F!$P$21:$AB$33, MATCH(O318/$AH318, F!$O$21:$O$33,1), MATCH(E318, F!$P$20:$AB$20,1)), 0) + IFERROR( U318*INDEX(F!$P$21:$AB$33, MATCH(S318/$AH318, F!$O$21:$O$33,1), MATCH(E318, F!$P$20:$AB$20,1)),0)  + IFERROR(Y318*INDEX(F!$P$21:$AB$33, MATCH(W318/$AH318, F!$O$21:$O$33,1), MATCH(E318, F!$P$20:$AB$20,1)),0)  + IFERROR( AC318*INDEX(F!$P$21:$AB$33, MATCH(AA318/$AH318, F!$O$21:$O$33,1), MATCH(E318, F!$P$20:$AB$20,1)),)</f>
        <v>0</v>
      </c>
      <c r="AL318" s="1031"/>
      <c r="AM318" s="10"/>
      <c r="AN318" s="10"/>
      <c r="AO318" s="10"/>
    </row>
    <row r="319" spans="1:41" ht="15.75" thickBot="1" x14ac:dyDescent="0.3">
      <c r="A319" s="1023"/>
      <c r="B319" s="246"/>
      <c r="C319" s="259"/>
      <c r="D319" s="227"/>
      <c r="E319" s="352">
        <f>ROUND(IFERROR(SUMPRODUCT(AJ311:AJ318,E311:E318)/AJ319,0),3)</f>
        <v>1.0109999999999999</v>
      </c>
      <c r="F319" s="388"/>
      <c r="G319" s="319"/>
      <c r="H319" s="320"/>
      <c r="I319" s="320"/>
      <c r="J319" s="321"/>
      <c r="K319" s="319"/>
      <c r="L319" s="320"/>
      <c r="M319" s="320"/>
      <c r="N319" s="321"/>
      <c r="O319" s="319"/>
      <c r="P319" s="320"/>
      <c r="Q319" s="320"/>
      <c r="R319" s="321"/>
      <c r="S319" s="319"/>
      <c r="T319" s="320"/>
      <c r="U319" s="320"/>
      <c r="V319" s="321"/>
      <c r="W319" s="319"/>
      <c r="X319" s="320"/>
      <c r="Y319" s="320"/>
      <c r="Z319" s="321"/>
      <c r="AA319" s="319"/>
      <c r="AB319" s="320"/>
      <c r="AC319" s="320"/>
      <c r="AD319" s="321"/>
      <c r="AE319" s="357">
        <f>SUM(AE311:AE318)</f>
        <v>8352.5</v>
      </c>
      <c r="AF319" s="358">
        <f t="shared" si="360"/>
        <v>76.628440366972484</v>
      </c>
      <c r="AG319" s="391">
        <f>IFERROR(  SUMPRODUCT(AG311:AG318,AJ311:AJ318)/AJ319,0)</f>
        <v>0.54374692198903474</v>
      </c>
      <c r="AH319" s="359"/>
      <c r="AI319" s="360">
        <f>SUM(AI311:AI318)</f>
        <v>6028.15</v>
      </c>
      <c r="AJ319" s="360">
        <f>SUM(AJ311:AJ318)</f>
        <v>109</v>
      </c>
      <c r="AK319" s="361">
        <f>IF(SUM(AK311:AK318)=0,TIME(,0,),TIME(,SUM(AK311:AK318)+F!$V$37,))</f>
        <v>6.0416666666666667E-2</v>
      </c>
      <c r="AL319" s="1032"/>
      <c r="AM319" s="10"/>
      <c r="AN319" s="10"/>
      <c r="AO319" s="10"/>
    </row>
    <row r="320" spans="1:41" ht="15" hidden="1" customHeight="1" x14ac:dyDescent="0.25">
      <c r="A320" s="213">
        <f>A321</f>
        <v>43821</v>
      </c>
      <c r="B320" s="247" t="str">
        <f t="shared" ref="B320:F327" si="401">IF(B264="","",B264)</f>
        <v/>
      </c>
      <c r="C320" s="260" t="str">
        <f t="shared" si="401"/>
        <v/>
      </c>
      <c r="D320" s="228" t="str">
        <f t="shared" si="401"/>
        <v/>
      </c>
      <c r="E320" s="280" t="str">
        <f t="shared" si="401"/>
        <v/>
      </c>
      <c r="F320" s="322" t="str">
        <f t="shared" si="401"/>
        <v/>
      </c>
      <c r="G320" s="323" t="str">
        <f t="shared" ref="G320:G327" si="402">IF(J320&lt;&gt;0, IFERROR(IF( $F320=2,  MROUND($AH320*J320,1),    IF( OR($F320="",$F320=1),   MROUND($AH320*J320,2.5),  MROUND($AH320*J320, 0.1))), "" ), "")</f>
        <v/>
      </c>
      <c r="H320" s="324"/>
      <c r="I320" s="324"/>
      <c r="J320" s="325"/>
      <c r="K320" s="323" t="str">
        <f t="shared" ref="K320:K327" si="403">IF(N320&lt;&gt;0, IFERROR(IF( $F320=2,  MROUND($AH320*N320,1),    IF( OR($F320="",$F320=1),   MROUND($AH320*N320,2.5),  MROUND($AH320*N320, 0.1))), "" ), "")</f>
        <v/>
      </c>
      <c r="L320" s="324"/>
      <c r="M320" s="324"/>
      <c r="N320" s="325"/>
      <c r="O320" s="323" t="str">
        <f t="shared" ref="O320:O327" si="404">IF(R320&lt;&gt;0, IFERROR(IF( $F320=2,  MROUND($AH320*R320,1),    IF( OR($F320="",$F320=1),   MROUND($AH320*R320,2.5),  MROUND($AH320*R320, 0.1))), "" ), "")</f>
        <v/>
      </c>
      <c r="P320" s="324"/>
      <c r="Q320" s="324"/>
      <c r="R320" s="325"/>
      <c r="S320" s="323" t="str">
        <f t="shared" ref="S320:S327" si="405">IF(V320&lt;&gt;0, IFERROR(IF( $F320=2,  MROUND($AH320*V320,1),    IF( OR($F320="",$F320=1),   MROUND($AH320*V320,2.5),  MROUND($AH320*V320, 0.1))), "" ), "")</f>
        <v/>
      </c>
      <c r="T320" s="324"/>
      <c r="U320" s="324"/>
      <c r="V320" s="325"/>
      <c r="W320" s="323" t="str">
        <f t="shared" ref="W320:W327" si="406">IF(Z320&lt;&gt;0, IFERROR(IF( $F320=2,  MROUND($AH320*Z320,1),    IF( OR($F320="",$F320=1),   MROUND($AH320*Z320,2.5),  MROUND($AH320*Z320, 0.1))), "" ), "")</f>
        <v/>
      </c>
      <c r="X320" s="324"/>
      <c r="Y320" s="324"/>
      <c r="Z320" s="325"/>
      <c r="AA320" s="323" t="str">
        <f t="shared" ref="AA320:AA327" si="407">IF(AD320&lt;&gt;0, IFERROR(IF( $F320=2,  MROUND($AH320*AD320,1),    IF( OR($F320="",$F320=1),   MROUND($AH320*AD320,2.5),  MROUND($AH320*AD320, 0.1))), "" ), "")</f>
        <v/>
      </c>
      <c r="AB320" s="324"/>
      <c r="AC320" s="324"/>
      <c r="AD320" s="325"/>
      <c r="AE320" s="326">
        <f t="shared" ref="AE320:AE327" si="408">(IF(ISNUMBER(G320),G320,0)*H320*I320+IF(ISNUMBER(K320),K320,1)*L320*M320+IF(ISNUMBER(O320),O320,1)*P320*Q320+IF(ISNUMBER(S320),S320,1)*T320*U320+IF(ISNUMBER(W320),W320,1)*X320*Y320+IF(ISNUMBER(AA320),AA320,1)*AB320*AC320)*IF(ISNUMBER(F320),F320,1)</f>
        <v>0</v>
      </c>
      <c r="AF320" s="327">
        <f t="shared" si="360"/>
        <v>0</v>
      </c>
      <c r="AG320" s="328">
        <f t="shared" ref="AG320:AG327" si="409">IFERROR((AF320/(AH320*IF(ISNUMBER(F320),F320,1))),0)</f>
        <v>0</v>
      </c>
      <c r="AH320" s="216" t="str">
        <f t="shared" ref="AH320:AH327" si="410">IF(ISNUMBER(AH264), AH264+(AH264*$AH$282),"")</f>
        <v/>
      </c>
      <c r="AI320" s="329">
        <f xml:space="preserve"> ( IF(ISNUMBER(G320), VLOOKUP(G320/$AH320,F!$A1:$B101,2,1)*G320*$H320*$I320,0)+IF(ISNUMBER(K320), VLOOKUP(K320/$AH320,F!$A1:$B101,2,1)*K320*$L320*$M320,0)+IF(ISNUMBER(O320), VLOOKUP(O320/$AH320,F!$A1:$B101,2,1)*O320*$P320*$Q320,0)+IF(ISNUMBER(S320), VLOOKUP(S320/$AH320,F!$A1:$B101,2,1)*S320*$T320*$U320,0)+IF(ISNUMBER(W320), VLOOKUP(W320/$AH320,F!$A1:$B101,2,1)*W320*$X320*$Y320,0)+IF(ISNUMBER(AA320), VLOOKUP(AA320/$AH320,F!$A1:$B101,2,1)*AA320*$AB320*$AC320,0))*IF(ISNUMBER(F320),F320,1)*IF(ISNUMBER(E320),E320,1)</f>
        <v>0</v>
      </c>
      <c r="AJ320" s="330">
        <f t="shared" ref="AJ320:AJ322" si="411">H320*I320+L320*M320+P320*Q320+T320*U320+X320*Y320+AB320*AC320</f>
        <v>0</v>
      </c>
      <c r="AK320" s="331">
        <f>IFERROR(I320*INDEX(F!$P$21:$AB$33, MATCH(G320/$AH320, F!$O$21:$O$33,1), MATCH(E320, F!$P$20:$AB$20,1)), 0 ) +IFERROR( M320*INDEX(F!$P$21:$AB$33, MATCH(K320/$AH320, F!$O$21:$O$33,1), MATCH(E320, F!$P$20:$AB$20,1)),0) +  IFERROR( Q320*INDEX(F!$P$21:$AB$33, MATCH(O320/$AH320, F!$O$21:$O$33,1), MATCH(E320, F!$P$20:$AB$20,1)), 0) + IFERROR( U320*INDEX(F!$P$21:$AB$33, MATCH(S320/$AH320, F!$O$21:$O$33,1), MATCH(E320, F!$P$20:$AB$20,1)),0)  + IFERROR(Y320*INDEX(F!$P$21:$AB$33, MATCH(W320/$AH320, F!$O$21:$O$33,1), MATCH(E320, F!$P$20:$AB$20,1)),0)  + IFERROR( AC320*INDEX(F!$P$21:$AB$33, MATCH(AA320/$AH320, F!$O$21:$O$33,1), MATCH(E320, F!$P$20:$AB$20,1)),)</f>
        <v>0</v>
      </c>
      <c r="AL320" s="1033"/>
      <c r="AM320" s="10"/>
      <c r="AN320" s="10"/>
      <c r="AO320" s="10"/>
    </row>
    <row r="321" spans="1:41" ht="15.75" hidden="1" customHeight="1" x14ac:dyDescent="0.25">
      <c r="A321" s="1021">
        <f>A265+A226</f>
        <v>43821</v>
      </c>
      <c r="B321" s="248" t="str">
        <f t="shared" si="401"/>
        <v/>
      </c>
      <c r="C321" s="261" t="str">
        <f t="shared" si="401"/>
        <v/>
      </c>
      <c r="D321" s="229" t="str">
        <f t="shared" si="401"/>
        <v/>
      </c>
      <c r="E321" s="291" t="str">
        <f t="shared" si="401"/>
        <v/>
      </c>
      <c r="F321" s="332" t="str">
        <f t="shared" si="401"/>
        <v/>
      </c>
      <c r="G321" s="333" t="str">
        <f t="shared" si="402"/>
        <v/>
      </c>
      <c r="H321" s="334"/>
      <c r="I321" s="334"/>
      <c r="J321" s="335"/>
      <c r="K321" s="333" t="str">
        <f t="shared" si="403"/>
        <v/>
      </c>
      <c r="L321" s="334"/>
      <c r="M321" s="334"/>
      <c r="N321" s="335"/>
      <c r="O321" s="333" t="str">
        <f t="shared" si="404"/>
        <v/>
      </c>
      <c r="P321" s="334"/>
      <c r="Q321" s="334"/>
      <c r="R321" s="335"/>
      <c r="S321" s="333" t="str">
        <f t="shared" si="405"/>
        <v/>
      </c>
      <c r="T321" s="334"/>
      <c r="U321" s="334"/>
      <c r="V321" s="335"/>
      <c r="W321" s="333" t="str">
        <f t="shared" si="406"/>
        <v/>
      </c>
      <c r="X321" s="334"/>
      <c r="Y321" s="334"/>
      <c r="Z321" s="335"/>
      <c r="AA321" s="333" t="str">
        <f t="shared" si="407"/>
        <v/>
      </c>
      <c r="AB321" s="334"/>
      <c r="AC321" s="334"/>
      <c r="AD321" s="335"/>
      <c r="AE321" s="336">
        <f t="shared" si="408"/>
        <v>0</v>
      </c>
      <c r="AF321" s="337">
        <f t="shared" si="360"/>
        <v>0</v>
      </c>
      <c r="AG321" s="338">
        <f t="shared" si="409"/>
        <v>0</v>
      </c>
      <c r="AH321" s="217" t="str">
        <f t="shared" si="410"/>
        <v/>
      </c>
      <c r="AI321" s="339">
        <f xml:space="preserve"> ( IF(ISNUMBER(G321), VLOOKUP(G321/$AH321,F!$A1:$B101,2,1)*G321*$H321*$I321,0)+IF(ISNUMBER(K321), VLOOKUP(K321/$AH321,F!$A1:$B101,2,1)*K321*$L321*$M321,0)+IF(ISNUMBER(O321), VLOOKUP(O321/$AH321,F!$A1:$B101,2,1)*O321*$P321*$Q321,0)+IF(ISNUMBER(S321), VLOOKUP(S321/$AH321,F!$A1:$B101,2,1)*S321*$T321*$U321,0)+IF(ISNUMBER(W321), VLOOKUP(W321/$AH321,F!$A1:$B101,2,1)*W321*$X321*$Y321,0)+IF(ISNUMBER(AA321), VLOOKUP(AA321/$AH321,F!$A1:$B101,2,1)*AA321*$AB321*$AC321,0))*IF(ISNUMBER(F321),F321,1)*IF(ISNUMBER(E321),E321,1)</f>
        <v>0</v>
      </c>
      <c r="AJ321" s="340">
        <f t="shared" si="411"/>
        <v>0</v>
      </c>
      <c r="AK321" s="341">
        <f>IFERROR(I321*INDEX(F!$P$21:$AB$33, MATCH(G321/$AH321, F!$O$21:$O$33,1), MATCH(E321, F!$P$20:$AB$20,1)), 0 ) +IFERROR( M321*INDEX(F!$P$21:$AB$33, MATCH(K321/$AH321, F!$O$21:$O$33,1), MATCH(E321, F!$P$20:$AB$20,1)),0) +  IFERROR( Q321*INDEX(F!$P$21:$AB$33, MATCH(O321/$AH321, F!$O$21:$O$33,1), MATCH(E321, F!$P$20:$AB$20,1)), 0) + IFERROR( U321*INDEX(F!$P$21:$AB$33, MATCH(S321/$AH321, F!$O$21:$O$33,1), MATCH(E321, F!$P$20:$AB$20,1)),0)  + IFERROR(Y321*INDEX(F!$P$21:$AB$33, MATCH(W321/$AH321, F!$O$21:$O$33,1), MATCH(E321, F!$P$20:$AB$20,1)),0)  + IFERROR( AC321*INDEX(F!$P$21:$AB$33, MATCH(AA321/$AH321, F!$O$21:$O$33,1), MATCH(E321, F!$P$20:$AB$20,1)),)</f>
        <v>0</v>
      </c>
      <c r="AL321" s="1031"/>
      <c r="AM321" s="10"/>
      <c r="AN321" s="10"/>
      <c r="AO321" s="10"/>
    </row>
    <row r="322" spans="1:41" hidden="1" x14ac:dyDescent="0.25">
      <c r="A322" s="1022"/>
      <c r="B322" s="249" t="str">
        <f t="shared" si="401"/>
        <v/>
      </c>
      <c r="C322" s="262" t="str">
        <f t="shared" si="401"/>
        <v/>
      </c>
      <c r="D322" s="230" t="str">
        <f t="shared" si="401"/>
        <v/>
      </c>
      <c r="E322" s="291" t="str">
        <f t="shared" si="401"/>
        <v/>
      </c>
      <c r="F322" s="342" t="str">
        <f t="shared" si="401"/>
        <v/>
      </c>
      <c r="G322" s="343" t="str">
        <f t="shared" si="402"/>
        <v/>
      </c>
      <c r="H322" s="344"/>
      <c r="I322" s="344"/>
      <c r="J322" s="345"/>
      <c r="K322" s="343" t="str">
        <f t="shared" si="403"/>
        <v/>
      </c>
      <c r="L322" s="344"/>
      <c r="M322" s="344"/>
      <c r="N322" s="345"/>
      <c r="O322" s="343" t="str">
        <f t="shared" si="404"/>
        <v/>
      </c>
      <c r="P322" s="344"/>
      <c r="Q322" s="344"/>
      <c r="R322" s="345"/>
      <c r="S322" s="343" t="str">
        <f t="shared" si="405"/>
        <v/>
      </c>
      <c r="T322" s="344"/>
      <c r="U322" s="344"/>
      <c r="V322" s="345"/>
      <c r="W322" s="343" t="str">
        <f t="shared" si="406"/>
        <v/>
      </c>
      <c r="X322" s="344"/>
      <c r="Y322" s="344"/>
      <c r="Z322" s="345"/>
      <c r="AA322" s="343" t="str">
        <f t="shared" si="407"/>
        <v/>
      </c>
      <c r="AB322" s="344"/>
      <c r="AC322" s="344"/>
      <c r="AD322" s="345"/>
      <c r="AE322" s="346">
        <f t="shared" si="408"/>
        <v>0</v>
      </c>
      <c r="AF322" s="347">
        <f t="shared" si="360"/>
        <v>0</v>
      </c>
      <c r="AG322" s="348">
        <f t="shared" si="409"/>
        <v>0</v>
      </c>
      <c r="AH322" s="217" t="str">
        <f t="shared" si="410"/>
        <v/>
      </c>
      <c r="AI322" s="349">
        <f xml:space="preserve"> ( IF(ISNUMBER(G322), VLOOKUP(G322/$AH322,F!$A1:$B101,2,1)*G322*$H322*$I322,0)+IF(ISNUMBER(K322), VLOOKUP(K322/$AH322,F!$A1:$B101,2,1)*K322*$L322*$M322,0)+IF(ISNUMBER(O322), VLOOKUP(O322/$AH322,F!$A1:$B101,2,1)*O322*$P322*$Q322,0)+IF(ISNUMBER(S322), VLOOKUP(S322/$AH322,F!$A1:$B101,2,1)*S322*$T322*$U322,0)+IF(ISNUMBER(W322), VLOOKUP(W322/$AH322,F!$A1:$B101,2,1)*W322*$X322*$Y322,0)+IF(ISNUMBER(AA322), VLOOKUP(AA322/$AH322,F!$A1:$B101,2,1)*AA322*$AB322*$AC322,0))*IF(ISNUMBER(F322),F322,1)*IF(ISNUMBER(E322),E322,1)</f>
        <v>0</v>
      </c>
      <c r="AJ322" s="350">
        <f t="shared" si="411"/>
        <v>0</v>
      </c>
      <c r="AK322" s="351">
        <f>IFERROR(I322*INDEX(F!$P$21:$AB$33, MATCH(G322/$AH322, F!$O$21:$O$33,1), MATCH(E322, F!$P$20:$AB$20,1)), 0 ) +IFERROR( M322*INDEX(F!$P$21:$AB$33, MATCH(K322/$AH322, F!$O$21:$O$33,1), MATCH(E322, F!$P$20:$AB$20,1)),0) +  IFERROR( Q322*INDEX(F!$P$21:$AB$33, MATCH(O322/$AH322, F!$O$21:$O$33,1), MATCH(E322, F!$P$20:$AB$20,1)), 0) + IFERROR( U322*INDEX(F!$P$21:$AB$33, MATCH(S322/$AH322, F!$O$21:$O$33,1), MATCH(E322, F!$P$20:$AB$20,1)),0)  + IFERROR(Y322*INDEX(F!$P$21:$AB$33, MATCH(W322/$AH322, F!$O$21:$O$33,1), MATCH(E322, F!$P$20:$AB$20,1)),0)  + IFERROR( AC322*INDEX(F!$P$21:$AB$33, MATCH(AA322/$AH322, F!$O$21:$O$33,1), MATCH(E322, F!$P$20:$AB$20,1)),)</f>
        <v>0</v>
      </c>
      <c r="AL322" s="1031"/>
      <c r="AM322" s="10"/>
      <c r="AN322" s="10"/>
      <c r="AO322" s="10"/>
    </row>
    <row r="323" spans="1:41" hidden="1" x14ac:dyDescent="0.25">
      <c r="A323" s="1022"/>
      <c r="B323" s="248" t="str">
        <f t="shared" si="401"/>
        <v/>
      </c>
      <c r="C323" s="261" t="str">
        <f t="shared" si="401"/>
        <v/>
      </c>
      <c r="D323" s="229" t="str">
        <f t="shared" si="401"/>
        <v/>
      </c>
      <c r="E323" s="291" t="str">
        <f t="shared" si="401"/>
        <v/>
      </c>
      <c r="F323" s="332" t="str">
        <f t="shared" si="401"/>
        <v/>
      </c>
      <c r="G323" s="333" t="str">
        <f t="shared" si="402"/>
        <v/>
      </c>
      <c r="H323" s="334"/>
      <c r="I323" s="334"/>
      <c r="J323" s="335"/>
      <c r="K323" s="333" t="str">
        <f t="shared" si="403"/>
        <v/>
      </c>
      <c r="L323" s="334"/>
      <c r="M323" s="334"/>
      <c r="N323" s="335"/>
      <c r="O323" s="333" t="str">
        <f t="shared" si="404"/>
        <v/>
      </c>
      <c r="P323" s="334"/>
      <c r="Q323" s="334"/>
      <c r="R323" s="335"/>
      <c r="S323" s="333" t="str">
        <f t="shared" si="405"/>
        <v/>
      </c>
      <c r="T323" s="334"/>
      <c r="U323" s="334"/>
      <c r="V323" s="335"/>
      <c r="W323" s="333" t="str">
        <f t="shared" si="406"/>
        <v/>
      </c>
      <c r="X323" s="334"/>
      <c r="Y323" s="334"/>
      <c r="Z323" s="335"/>
      <c r="AA323" s="333" t="str">
        <f t="shared" si="407"/>
        <v/>
      </c>
      <c r="AB323" s="334"/>
      <c r="AC323" s="334"/>
      <c r="AD323" s="335"/>
      <c r="AE323" s="336">
        <f t="shared" si="408"/>
        <v>0</v>
      </c>
      <c r="AF323" s="337">
        <f t="shared" si="360"/>
        <v>0</v>
      </c>
      <c r="AG323" s="338">
        <f t="shared" si="409"/>
        <v>0</v>
      </c>
      <c r="AH323" s="217" t="str">
        <f t="shared" si="410"/>
        <v/>
      </c>
      <c r="AI323" s="339">
        <f xml:space="preserve"> ( IF(ISNUMBER(G323), VLOOKUP(G323/$AH323,F!$A1:$B101,2,1)*G323*$H323*$I323,0)+IF(ISNUMBER(K323), VLOOKUP(K323/$AH323,F!$A1:$B101,2,1)*K323*$L323*$M323,0)+IF(ISNUMBER(O323), VLOOKUP(O323/$AH323,F!$A1:$B101,2,1)*O323*$P323*$Q323,0)+IF(ISNUMBER(S323), VLOOKUP(S323/$AH323,F!$A1:$B101,2,1)*S323*$T323*$U323,0)+IF(ISNUMBER(W323), VLOOKUP(W323/$AH323,F!$A1:$B101,2,1)*W323*$X323*$Y323,0)+IF(ISNUMBER(AA323), VLOOKUP(AA323/$AH323,F!$A1:$B101,2,1)*AA323*$AB323*$AC323,0))*IF(ISNUMBER(F323),F323,1)*IF(ISNUMBER(E323),E323,1)</f>
        <v>0</v>
      </c>
      <c r="AJ323" s="340">
        <f>H323*I323+L323*M323+P323*Q323+T323*U323+X323*Y323+AB323*AC323</f>
        <v>0</v>
      </c>
      <c r="AK323" s="341">
        <f>IFERROR(I323*INDEX(F!$P$21:$AB$33, MATCH(G323/$AH323, F!$O$21:$O$33,1), MATCH(E323, F!$P$20:$AB$20,1)), 0 ) +IFERROR( M323*INDEX(F!$P$21:$AB$33, MATCH(K323/$AH323, F!$O$21:$O$33,1), MATCH(E323, F!$P$20:$AB$20,1)),0) +  IFERROR( Q323*INDEX(F!$P$21:$AB$33, MATCH(O323/$AH323, F!$O$21:$O$33,1), MATCH(E323, F!$P$20:$AB$20,1)), 0) + IFERROR( U323*INDEX(F!$P$21:$AB$33, MATCH(S323/$AH323, F!$O$21:$O$33,1), MATCH(E323, F!$P$20:$AB$20,1)),0)  + IFERROR(Y323*INDEX(F!$P$21:$AB$33, MATCH(W323/$AH323, F!$O$21:$O$33,1), MATCH(E323, F!$P$20:$AB$20,1)),0)  + IFERROR( AC323*INDEX(F!$P$21:$AB$33, MATCH(AA323/$AH323, F!$O$21:$O$33,1), MATCH(E323, F!$P$20:$AB$20,1)),)</f>
        <v>0</v>
      </c>
      <c r="AL323" s="1031"/>
      <c r="AM323" s="10"/>
      <c r="AN323" s="10"/>
      <c r="AO323" s="10"/>
    </row>
    <row r="324" spans="1:41" hidden="1" x14ac:dyDescent="0.25">
      <c r="A324" s="1022"/>
      <c r="B324" s="249" t="str">
        <f t="shared" si="401"/>
        <v/>
      </c>
      <c r="C324" s="262" t="str">
        <f t="shared" si="401"/>
        <v/>
      </c>
      <c r="D324" s="230" t="str">
        <f t="shared" si="401"/>
        <v/>
      </c>
      <c r="E324" s="291" t="str">
        <f t="shared" si="401"/>
        <v/>
      </c>
      <c r="F324" s="342" t="str">
        <f t="shared" si="401"/>
        <v/>
      </c>
      <c r="G324" s="343" t="str">
        <f t="shared" si="402"/>
        <v/>
      </c>
      <c r="H324" s="344"/>
      <c r="I324" s="344"/>
      <c r="J324" s="345"/>
      <c r="K324" s="343" t="str">
        <f t="shared" si="403"/>
        <v/>
      </c>
      <c r="L324" s="344"/>
      <c r="M324" s="344"/>
      <c r="N324" s="345"/>
      <c r="O324" s="343" t="str">
        <f t="shared" si="404"/>
        <v/>
      </c>
      <c r="P324" s="344"/>
      <c r="Q324" s="344"/>
      <c r="R324" s="345"/>
      <c r="S324" s="343" t="str">
        <f t="shared" si="405"/>
        <v/>
      </c>
      <c r="T324" s="344"/>
      <c r="U324" s="344"/>
      <c r="V324" s="345"/>
      <c r="W324" s="343" t="str">
        <f t="shared" si="406"/>
        <v/>
      </c>
      <c r="X324" s="344"/>
      <c r="Y324" s="344"/>
      <c r="Z324" s="345"/>
      <c r="AA324" s="343" t="str">
        <f t="shared" si="407"/>
        <v/>
      </c>
      <c r="AB324" s="344"/>
      <c r="AC324" s="344"/>
      <c r="AD324" s="345"/>
      <c r="AE324" s="346">
        <f t="shared" si="408"/>
        <v>0</v>
      </c>
      <c r="AF324" s="347">
        <f t="shared" si="360"/>
        <v>0</v>
      </c>
      <c r="AG324" s="348">
        <f t="shared" si="409"/>
        <v>0</v>
      </c>
      <c r="AH324" s="217" t="str">
        <f t="shared" si="410"/>
        <v/>
      </c>
      <c r="AI324" s="349">
        <f xml:space="preserve"> ( IF(ISNUMBER(G324), VLOOKUP(G324/$AH324,F!$A1:$B101,2,1)*G324*$H324*$I324,0)+IF(ISNUMBER(K324), VLOOKUP(K324/$AH324,F!$A1:$B101,2,1)*K324*$L324*$M324,0)+IF(ISNUMBER(O324), VLOOKUP(O324/$AH324,F!$A1:$B101,2,1)*O324*$P324*$Q324,0)+IF(ISNUMBER(S324), VLOOKUP(S324/$AH324,F!$A1:$B101,2,1)*S324*$T324*$U324,0)+IF(ISNUMBER(W324), VLOOKUP(W324/$AH324,F!$A1:$B101,2,1)*W324*$X324*$Y324,0)+IF(ISNUMBER(AA324), VLOOKUP(AA324/$AH324,F!$A1:$B101,2,1)*AA324*$AB324*$AC324,0))*IF(ISNUMBER(F324),F324,1)*IF(ISNUMBER(E324),E324,1)</f>
        <v>0</v>
      </c>
      <c r="AJ324" s="350">
        <f t="shared" ref="AJ324:AJ327" si="412">H324*I324+L324*M324+P324*Q324+T324*U324+X324*Y324+AB324*AC324</f>
        <v>0</v>
      </c>
      <c r="AK324" s="351">
        <f>IFERROR(I324*INDEX(F!$P$21:$AB$33, MATCH(G324/$AH324, F!$O$21:$O$33,1), MATCH(E324, F!$P$20:$AB$20,1)), 0 ) +IFERROR( M324*INDEX(F!$P$21:$AB$33, MATCH(K324/$AH324, F!$O$21:$O$33,1), MATCH(E324, F!$P$20:$AB$20,1)),0) +  IFERROR( Q324*INDEX(F!$P$21:$AB$33, MATCH(O324/$AH324, F!$O$21:$O$33,1), MATCH(E324, F!$P$20:$AB$20,1)), 0) + IFERROR( U324*INDEX(F!$P$21:$AB$33, MATCH(S324/$AH324, F!$O$21:$O$33,1), MATCH(E324, F!$P$20:$AB$20,1)),0)  + IFERROR(Y324*INDEX(F!$P$21:$AB$33, MATCH(W324/$AH324, F!$O$21:$O$33,1), MATCH(E324, F!$P$20:$AB$20,1)),0)  + IFERROR( AC324*INDEX(F!$P$21:$AB$33, MATCH(AA324/$AH324, F!$O$21:$O$33,1), MATCH(E324, F!$P$20:$AB$20,1)),)</f>
        <v>0</v>
      </c>
      <c r="AL324" s="1031"/>
      <c r="AM324" s="10"/>
      <c r="AN324" s="10"/>
      <c r="AO324" s="10"/>
    </row>
    <row r="325" spans="1:41" hidden="1" x14ac:dyDescent="0.25">
      <c r="A325" s="1022"/>
      <c r="B325" s="248" t="str">
        <f t="shared" si="401"/>
        <v/>
      </c>
      <c r="C325" s="261" t="str">
        <f t="shared" si="401"/>
        <v/>
      </c>
      <c r="D325" s="229" t="str">
        <f t="shared" si="401"/>
        <v/>
      </c>
      <c r="E325" s="291" t="str">
        <f t="shared" si="401"/>
        <v/>
      </c>
      <c r="F325" s="332" t="str">
        <f t="shared" si="401"/>
        <v/>
      </c>
      <c r="G325" s="333" t="str">
        <f t="shared" si="402"/>
        <v/>
      </c>
      <c r="H325" s="334"/>
      <c r="I325" s="334"/>
      <c r="J325" s="335"/>
      <c r="K325" s="333" t="str">
        <f t="shared" si="403"/>
        <v/>
      </c>
      <c r="L325" s="334"/>
      <c r="M325" s="334"/>
      <c r="N325" s="335"/>
      <c r="O325" s="333" t="str">
        <f t="shared" si="404"/>
        <v/>
      </c>
      <c r="P325" s="334"/>
      <c r="Q325" s="334"/>
      <c r="R325" s="335"/>
      <c r="S325" s="333" t="str">
        <f t="shared" si="405"/>
        <v/>
      </c>
      <c r="T325" s="334"/>
      <c r="U325" s="334"/>
      <c r="V325" s="335"/>
      <c r="W325" s="333" t="str">
        <f t="shared" si="406"/>
        <v/>
      </c>
      <c r="X325" s="334"/>
      <c r="Y325" s="334"/>
      <c r="Z325" s="335"/>
      <c r="AA325" s="333" t="str">
        <f t="shared" si="407"/>
        <v/>
      </c>
      <c r="AB325" s="334"/>
      <c r="AC325" s="334"/>
      <c r="AD325" s="335"/>
      <c r="AE325" s="336">
        <f t="shared" si="408"/>
        <v>0</v>
      </c>
      <c r="AF325" s="337">
        <f t="shared" si="360"/>
        <v>0</v>
      </c>
      <c r="AG325" s="338">
        <f t="shared" si="409"/>
        <v>0</v>
      </c>
      <c r="AH325" s="217" t="str">
        <f t="shared" si="410"/>
        <v/>
      </c>
      <c r="AI325" s="339">
        <f xml:space="preserve"> ( IF(ISNUMBER(G325), VLOOKUP(G325/$AH325,F!$A1:$B101,2,1)*G325*$H325*$I325,0)+IF(ISNUMBER(K325), VLOOKUP(K325/$AH325,F!$A1:$B101,2,1)*K325*$L325*$M325,0)+IF(ISNUMBER(O325), VLOOKUP(O325/$AH325,F!$A1:$B101,2,1)*O325*$P325*$Q325,0)+IF(ISNUMBER(S325), VLOOKUP(S325/$AH325,F!$A1:$B101,2,1)*S325*$T325*$U325,0)+IF(ISNUMBER(W325), VLOOKUP(W325/$AH325,F!$A1:$B101,2,1)*W325*$X325*$Y325,0)+IF(ISNUMBER(AA325), VLOOKUP(AA325/$AH325,F!$A1:$B101,2,1)*AA325*$AB325*$AC325,0))*IF(ISNUMBER(F325),F325,1)*IF(ISNUMBER(E325),E325,1)</f>
        <v>0</v>
      </c>
      <c r="AJ325" s="340">
        <f t="shared" si="412"/>
        <v>0</v>
      </c>
      <c r="AK325" s="341">
        <f>IFERROR(I325*INDEX(F!$P$21:$AB$33, MATCH(G325/$AH325, F!$O$21:$O$33,1), MATCH(E325, F!$P$20:$AB$20,1)), 0 ) +IFERROR( M325*INDEX(F!$P$21:$AB$33, MATCH(K325/$AH325, F!$O$21:$O$33,1), MATCH(E325, F!$P$20:$AB$20,1)),0) +  IFERROR( Q325*INDEX(F!$P$21:$AB$33, MATCH(O325/$AH325, F!$O$21:$O$33,1), MATCH(E325, F!$P$20:$AB$20,1)), 0) + IFERROR( U325*INDEX(F!$P$21:$AB$33, MATCH(S325/$AH325, F!$O$21:$O$33,1), MATCH(E325, F!$P$20:$AB$20,1)),0)  + IFERROR(Y325*INDEX(F!$P$21:$AB$33, MATCH(W325/$AH325, F!$O$21:$O$33,1), MATCH(E325, F!$P$20:$AB$20,1)),0)  + IFERROR( AC325*INDEX(F!$P$21:$AB$33, MATCH(AA325/$AH325, F!$O$21:$O$33,1), MATCH(E325, F!$P$20:$AB$20,1)),)</f>
        <v>0</v>
      </c>
      <c r="AL325" s="1031"/>
      <c r="AM325" s="10"/>
      <c r="AN325" s="10"/>
      <c r="AO325" s="10"/>
    </row>
    <row r="326" spans="1:41" hidden="1" x14ac:dyDescent="0.25">
      <c r="A326" s="1022"/>
      <c r="B326" s="249" t="str">
        <f t="shared" si="401"/>
        <v/>
      </c>
      <c r="C326" s="262" t="str">
        <f t="shared" si="401"/>
        <v/>
      </c>
      <c r="D326" s="230" t="str">
        <f t="shared" si="401"/>
        <v/>
      </c>
      <c r="E326" s="291" t="str">
        <f t="shared" si="401"/>
        <v/>
      </c>
      <c r="F326" s="342" t="str">
        <f t="shared" si="401"/>
        <v/>
      </c>
      <c r="G326" s="343" t="str">
        <f t="shared" si="402"/>
        <v/>
      </c>
      <c r="H326" s="344"/>
      <c r="I326" s="344"/>
      <c r="J326" s="345"/>
      <c r="K326" s="343" t="str">
        <f t="shared" si="403"/>
        <v/>
      </c>
      <c r="L326" s="344"/>
      <c r="M326" s="344"/>
      <c r="N326" s="345"/>
      <c r="O326" s="343" t="str">
        <f t="shared" si="404"/>
        <v/>
      </c>
      <c r="P326" s="344"/>
      <c r="Q326" s="344"/>
      <c r="R326" s="345"/>
      <c r="S326" s="343" t="str">
        <f t="shared" si="405"/>
        <v/>
      </c>
      <c r="T326" s="344"/>
      <c r="U326" s="344"/>
      <c r="V326" s="345"/>
      <c r="W326" s="343" t="str">
        <f t="shared" si="406"/>
        <v/>
      </c>
      <c r="X326" s="344"/>
      <c r="Y326" s="344"/>
      <c r="Z326" s="345"/>
      <c r="AA326" s="343" t="str">
        <f t="shared" si="407"/>
        <v/>
      </c>
      <c r="AB326" s="344"/>
      <c r="AC326" s="344"/>
      <c r="AD326" s="345"/>
      <c r="AE326" s="346">
        <f t="shared" si="408"/>
        <v>0</v>
      </c>
      <c r="AF326" s="347">
        <f t="shared" si="360"/>
        <v>0</v>
      </c>
      <c r="AG326" s="348">
        <f t="shared" si="409"/>
        <v>0</v>
      </c>
      <c r="AH326" s="217" t="str">
        <f t="shared" si="410"/>
        <v/>
      </c>
      <c r="AI326" s="349">
        <f xml:space="preserve"> ( IF(ISNUMBER(G326), VLOOKUP(G326/$AH326,F!$A1:$B101,2,1)*G326*$H326*$I326,0)+IF(ISNUMBER(K326), VLOOKUP(K326/$AH326,F!$A1:$B101,2,1)*K326*$L326*$M326,0)+IF(ISNUMBER(O326), VLOOKUP(O326/$AH326,F!$A1:$B101,2,1)*O326*$P326*$Q326,0)+IF(ISNUMBER(S326), VLOOKUP(S326/$AH326,F!$A1:$B101,2,1)*S326*$T326*$U326,0)+IF(ISNUMBER(W326), VLOOKUP(W326/$AH326,F!$A1:$B101,2,1)*W326*$X326*$Y326,0)+IF(ISNUMBER(AA326), VLOOKUP(AA326/$AH326,F!$A1:$B101,2,1)*AA326*$AB326*$AC326,0))*IF(ISNUMBER(F326),F326,1)*IF(ISNUMBER(E326),E326,1)</f>
        <v>0</v>
      </c>
      <c r="AJ326" s="350">
        <f t="shared" si="412"/>
        <v>0</v>
      </c>
      <c r="AK326" s="351">
        <f>IFERROR(I326*INDEX(F!$P$21:$AB$33, MATCH(G326/$AH326, F!$O$21:$O$33,1), MATCH(E326, F!$P$20:$AB$20,1)), 0 ) +IFERROR( M326*INDEX(F!$P$21:$AB$33, MATCH(K326/$AH326, F!$O$21:$O$33,1), MATCH(E326, F!$P$20:$AB$20,1)),0) +  IFERROR( Q326*INDEX(F!$P$21:$AB$33, MATCH(O326/$AH326, F!$O$21:$O$33,1), MATCH(E326, F!$P$20:$AB$20,1)), 0) + IFERROR( U326*INDEX(F!$P$21:$AB$33, MATCH(S326/$AH326, F!$O$21:$O$33,1), MATCH(E326, F!$P$20:$AB$20,1)),0)  + IFERROR(Y326*INDEX(F!$P$21:$AB$33, MATCH(W326/$AH326, F!$O$21:$O$33,1), MATCH(E326, F!$P$20:$AB$20,1)),0)  + IFERROR( AC326*INDEX(F!$P$21:$AB$33, MATCH(AA326/$AH326, F!$O$21:$O$33,1), MATCH(E326, F!$P$20:$AB$20,1)),)</f>
        <v>0</v>
      </c>
      <c r="AL326" s="1031"/>
      <c r="AM326" s="10"/>
      <c r="AN326" s="10"/>
      <c r="AO326" s="10"/>
    </row>
    <row r="327" spans="1:41" ht="15" hidden="1" customHeight="1" x14ac:dyDescent="0.25">
      <c r="A327" s="1022"/>
      <c r="B327" s="248" t="str">
        <f t="shared" si="401"/>
        <v/>
      </c>
      <c r="C327" s="261" t="str">
        <f t="shared" si="401"/>
        <v/>
      </c>
      <c r="D327" s="231" t="str">
        <f t="shared" si="401"/>
        <v/>
      </c>
      <c r="E327" s="291" t="str">
        <f t="shared" si="401"/>
        <v/>
      </c>
      <c r="F327" s="332" t="str">
        <f t="shared" si="401"/>
        <v/>
      </c>
      <c r="G327" s="333" t="str">
        <f t="shared" si="402"/>
        <v/>
      </c>
      <c r="H327" s="334"/>
      <c r="I327" s="334"/>
      <c r="J327" s="335"/>
      <c r="K327" s="333" t="str">
        <f t="shared" si="403"/>
        <v/>
      </c>
      <c r="L327" s="334"/>
      <c r="M327" s="334"/>
      <c r="N327" s="335"/>
      <c r="O327" s="333" t="str">
        <f t="shared" si="404"/>
        <v/>
      </c>
      <c r="P327" s="334"/>
      <c r="Q327" s="334"/>
      <c r="R327" s="335"/>
      <c r="S327" s="333" t="str">
        <f t="shared" si="405"/>
        <v/>
      </c>
      <c r="T327" s="334"/>
      <c r="U327" s="334"/>
      <c r="V327" s="335"/>
      <c r="W327" s="333" t="str">
        <f t="shared" si="406"/>
        <v/>
      </c>
      <c r="X327" s="334"/>
      <c r="Y327" s="334"/>
      <c r="Z327" s="335"/>
      <c r="AA327" s="333" t="str">
        <f t="shared" si="407"/>
        <v/>
      </c>
      <c r="AB327" s="334"/>
      <c r="AC327" s="334"/>
      <c r="AD327" s="335"/>
      <c r="AE327" s="336">
        <f t="shared" si="408"/>
        <v>0</v>
      </c>
      <c r="AF327" s="337">
        <f t="shared" si="360"/>
        <v>0</v>
      </c>
      <c r="AG327" s="338">
        <f t="shared" si="409"/>
        <v>0</v>
      </c>
      <c r="AH327" s="217" t="str">
        <f t="shared" si="410"/>
        <v/>
      </c>
      <c r="AI327" s="339">
        <f xml:space="preserve"> ( IF(ISNUMBER(G327), VLOOKUP(G327/$AH327,F!$A1:$B101,2,1)*G327*$H327*$I327,0)+IF(ISNUMBER(K327), VLOOKUP(K327/$AH327,F!$A1:$B101,2,1)*K327*$L327*$M327,0)+IF(ISNUMBER(O327), VLOOKUP(O327/$AH327,F!$A1:$B101,2,1)*O327*$P327*$Q327,0)+IF(ISNUMBER(S327), VLOOKUP(S327/$AH327,F!$A1:$B101,2,1)*S327*$T327*$U327,0)+IF(ISNUMBER(W327), VLOOKUP(W327/$AH327,F!$A1:$B101,2,1)*W327*$X327*$Y327,0)+IF(ISNUMBER(AA327), VLOOKUP(AA327/$AH327,F!$A1:$B101,2,1)*AA327*$AB327*$AC327,0))*IF(ISNUMBER(F327),F327,1)*IF(ISNUMBER(E327),E327,1)</f>
        <v>0</v>
      </c>
      <c r="AJ327" s="340">
        <f t="shared" si="412"/>
        <v>0</v>
      </c>
      <c r="AK327" s="341">
        <f>IFERROR(I327*INDEX(F!$P$21:$AB$33, MATCH(G327/$AH327, F!$O$21:$O$33,1), MATCH(E327, F!$P$20:$AB$20,1)), 0 ) +IFERROR( M327*INDEX(F!$P$21:$AB$33, MATCH(K327/$AH327, F!$O$21:$O$33,1), MATCH(E327, F!$P$20:$AB$20,1)),0) +  IFERROR( Q327*INDEX(F!$P$21:$AB$33, MATCH(O327/$AH327, F!$O$21:$O$33,1), MATCH(E327, F!$P$20:$AB$20,1)), 0) + IFERROR( U327*INDEX(F!$P$21:$AB$33, MATCH(S327/$AH327, F!$O$21:$O$33,1), MATCH(E327, F!$P$20:$AB$20,1)),0)  + IFERROR(Y327*INDEX(F!$P$21:$AB$33, MATCH(W327/$AH327, F!$O$21:$O$33,1), MATCH(E327, F!$P$20:$AB$20,1)),0)  + IFERROR( AC327*INDEX(F!$P$21:$AB$33, MATCH(AA327/$AH327, F!$O$21:$O$33,1), MATCH(E327, F!$P$20:$AB$20,1)),)</f>
        <v>0</v>
      </c>
      <c r="AL327" s="1031"/>
      <c r="AM327" s="10"/>
      <c r="AN327" s="10"/>
      <c r="AO327" s="10"/>
    </row>
    <row r="328" spans="1:41" ht="15.75" hidden="1" thickBot="1" x14ac:dyDescent="0.3">
      <c r="A328" s="1023"/>
      <c r="B328" s="250"/>
      <c r="C328" s="263"/>
      <c r="D328" s="215"/>
      <c r="E328" s="352">
        <f>ROUND(IFERROR(SUMPRODUCT(AJ320:AJ327,E320:E327)/AJ328,0),3)</f>
        <v>0</v>
      </c>
      <c r="F328" s="353"/>
      <c r="G328" s="354"/>
      <c r="H328" s="355"/>
      <c r="I328" s="355"/>
      <c r="J328" s="356"/>
      <c r="K328" s="354"/>
      <c r="L328" s="355"/>
      <c r="M328" s="355"/>
      <c r="N328" s="356"/>
      <c r="O328" s="354"/>
      <c r="P328" s="355"/>
      <c r="Q328" s="355"/>
      <c r="R328" s="356"/>
      <c r="S328" s="354"/>
      <c r="T328" s="355"/>
      <c r="U328" s="355"/>
      <c r="V328" s="356"/>
      <c r="W328" s="354"/>
      <c r="X328" s="355"/>
      <c r="Y328" s="355"/>
      <c r="Z328" s="356"/>
      <c r="AA328" s="354"/>
      <c r="AB328" s="355"/>
      <c r="AC328" s="355"/>
      <c r="AD328" s="356"/>
      <c r="AE328" s="357">
        <f>SUM(AE320:AE327)</f>
        <v>0</v>
      </c>
      <c r="AF328" s="358">
        <f t="shared" si="360"/>
        <v>0</v>
      </c>
      <c r="AG328" s="391">
        <f>IFERROR(  SUMPRODUCT(AG320:AG327,AJ320:AJ327)/AJ328,0)</f>
        <v>0</v>
      </c>
      <c r="AH328" s="359"/>
      <c r="AI328" s="360">
        <f>SUM(AI320:AI327)</f>
        <v>0</v>
      </c>
      <c r="AJ328" s="360">
        <f>SUM(AJ320:AJ327)</f>
        <v>0</v>
      </c>
      <c r="AK328" s="361">
        <f>IF(SUM(AK320:AK327)=0,TIME(,0,),TIME(,SUM(AK320:AK327)+F!$V$37,))</f>
        <v>0</v>
      </c>
      <c r="AL328" s="1032"/>
      <c r="AM328" s="10"/>
      <c r="AN328" s="10"/>
      <c r="AO328" s="10"/>
    </row>
    <row r="329" spans="1:41" hidden="1" x14ac:dyDescent="0.25">
      <c r="A329" s="232">
        <f>A330</f>
        <v>43822</v>
      </c>
      <c r="B329" s="251" t="str">
        <f t="shared" ref="B329:F336" si="413">IF(B273="","",B273)</f>
        <v/>
      </c>
      <c r="C329" s="264" t="str">
        <f t="shared" si="413"/>
        <v/>
      </c>
      <c r="D329" s="233" t="str">
        <f t="shared" si="413"/>
        <v/>
      </c>
      <c r="E329" s="280" t="str">
        <f t="shared" si="413"/>
        <v/>
      </c>
      <c r="F329" s="362" t="str">
        <f t="shared" si="413"/>
        <v/>
      </c>
      <c r="G329" s="363" t="str">
        <f t="shared" ref="G329:G336" si="414">IF(J329&lt;&gt;0, IFERROR(IF( $F329=2,  MROUND($AH329*J329,1),    IF( OR($F329="",$F329=1),   MROUND($AH329*J329,2.5),  MROUND($AH329*J329, 0.1))), "" ), "")</f>
        <v/>
      </c>
      <c r="H329" s="364"/>
      <c r="I329" s="364"/>
      <c r="J329" s="365"/>
      <c r="K329" s="363" t="str">
        <f t="shared" ref="K329:K336" si="415">IF(N329&lt;&gt;0, IFERROR(IF( $F329=2,  MROUND($AH329*N329,1),    IF( OR($F329="",$F329=1),   MROUND($AH329*N329,2.5),  MROUND($AH329*N329, 0.1))), "" ), "")</f>
        <v/>
      </c>
      <c r="L329" s="364"/>
      <c r="M329" s="364"/>
      <c r="N329" s="365"/>
      <c r="O329" s="363" t="str">
        <f t="shared" ref="O329:O336" si="416">IF(R329&lt;&gt;0, IFERROR(IF( $F329=2,  MROUND($AH329*R329,1),    IF( OR($F329="",$F329=1),   MROUND($AH329*R329,2.5),  MROUND($AH329*R329, 0.1))), "" ), "")</f>
        <v/>
      </c>
      <c r="P329" s="364"/>
      <c r="Q329" s="364"/>
      <c r="R329" s="365"/>
      <c r="S329" s="363" t="str">
        <f t="shared" ref="S329:S336" si="417">IF(V329&lt;&gt;0, IFERROR(IF( $F329=2,  MROUND($AH329*V329,1),    IF( OR($F329="",$F329=1),   MROUND($AH329*V329,2.5),  MROUND($AH329*V329, 0.1))), "" ), "")</f>
        <v/>
      </c>
      <c r="T329" s="364"/>
      <c r="U329" s="364"/>
      <c r="V329" s="365"/>
      <c r="W329" s="363" t="str">
        <f t="shared" ref="W329:W336" si="418">IF(Z329&lt;&gt;0, IFERROR(IF( $F329=2,  MROUND($AH329*Z329,1),    IF( OR($F329="",$F329=1),   MROUND($AH329*Z329,2.5),  MROUND($AH329*Z329, 0.1))), "" ), "")</f>
        <v/>
      </c>
      <c r="X329" s="364"/>
      <c r="Y329" s="364"/>
      <c r="Z329" s="365"/>
      <c r="AA329" s="363" t="str">
        <f t="shared" ref="AA329:AA336" si="419">IF(AD329&lt;&gt;0, IFERROR(IF( $F329=2,  MROUND($AH329*AD329,1),    IF( OR($F329="",$F329=1),   MROUND($AH329*AD329,2.5),  MROUND($AH329*AD329, 0.1))), "" ), "")</f>
        <v/>
      </c>
      <c r="AB329" s="364"/>
      <c r="AC329" s="364"/>
      <c r="AD329" s="365"/>
      <c r="AE329" s="366">
        <f t="shared" ref="AE329:AE336" si="420">(IF(ISNUMBER(G329),G329,0)*H329*I329+IF(ISNUMBER(K329),K329,1)*L329*M329+IF(ISNUMBER(O329),O329,1)*P329*Q329+IF(ISNUMBER(S329),S329,1)*T329*U329+IF(ISNUMBER(W329),W329,1)*X329*Y329+IF(ISNUMBER(AA329),AA329,1)*AB329*AC329)*IF(ISNUMBER(F329),F329,1)</f>
        <v>0</v>
      </c>
      <c r="AF329" s="367">
        <f t="shared" si="360"/>
        <v>0</v>
      </c>
      <c r="AG329" s="368">
        <f t="shared" ref="AG329:AG336" si="421">IFERROR((AF329/(AH329*IF(ISNUMBER(F329),F329,1))),0)</f>
        <v>0</v>
      </c>
      <c r="AH329" s="216" t="str">
        <f t="shared" ref="AH329:AH336" si="422">IF(ISNUMBER(AH273), AH273+(AH273*$AH$282),"")</f>
        <v/>
      </c>
      <c r="AI329" s="369">
        <f xml:space="preserve"> ( IF(ISNUMBER(G329), VLOOKUP(G329/$AH329,F!$A1:$B101,2,1)*G329*$H329*$I329,0)+IF(ISNUMBER(K329), VLOOKUP(K329/$AH329,F!$A1:$B101,2,1)*K329*$L329*$M329,0)+IF(ISNUMBER(O329), VLOOKUP(O329/$AH329,F!$A1:$B101,2,1)*O329*$P329*$Q329,0)+IF(ISNUMBER(S329), VLOOKUP(S329/$AH329,F!$A1:$B101,2,1)*S329*$T329*$U329,0)+IF(ISNUMBER(W329), VLOOKUP(W329/$AH329,F!$A1:$B101,2,1)*W329*$X329*$Y329,0)+IF(ISNUMBER(AA329), VLOOKUP(AA329/$AH329,F!$A1:$B101,2,1)*AA329*$AB329*$AC329,0))*IF(ISNUMBER(F329),F329,1)*IF(ISNUMBER(E329),E329,1)</f>
        <v>0</v>
      </c>
      <c r="AJ329" s="370">
        <f t="shared" ref="AJ329:AJ331" si="423">H329*I329+L329*M329+P329*Q329+T329*U329+X329*Y329+AB329*AC329</f>
        <v>0</v>
      </c>
      <c r="AK329" s="371">
        <f>IFERROR(I329*INDEX(F!$P$21:$AB$33, MATCH(G329/$AH329, F!$O$21:$O$33,1), MATCH(E329, F!$P$20:$AB$20,1)), 0 ) +IFERROR( M329*INDEX(F!$P$21:$AB$33, MATCH(K329/$AH329, F!$O$21:$O$33,1), MATCH(E329, F!$P$20:$AB$20,1)),0) +  IFERROR( Q329*INDEX(F!$P$21:$AB$33, MATCH(O329/$AH329, F!$O$21:$O$33,1), MATCH(E329, F!$P$20:$AB$20,1)), 0) + IFERROR( U329*INDEX(F!$P$21:$AB$33, MATCH(S329/$AH329, F!$O$21:$O$33,1), MATCH(E329, F!$P$20:$AB$20,1)),0)  + IFERROR(Y329*INDEX(F!$P$21:$AB$33, MATCH(W329/$AH329, F!$O$21:$O$33,1), MATCH(E329, F!$P$20:$AB$20,1)),0)  + IFERROR( AC329*INDEX(F!$P$21:$AB$33, MATCH(AA329/$AH329, F!$O$21:$O$33,1), MATCH(E329, F!$P$20:$AB$20,1)),)</f>
        <v>0</v>
      </c>
      <c r="AL329" s="1033"/>
      <c r="AM329" s="10"/>
      <c r="AN329" s="10"/>
      <c r="AO329" s="10"/>
    </row>
    <row r="330" spans="1:41" ht="15.75" hidden="1" customHeight="1" x14ac:dyDescent="0.25">
      <c r="A330" s="1021">
        <f>A274+A226</f>
        <v>43822</v>
      </c>
      <c r="B330" s="249" t="str">
        <f t="shared" si="413"/>
        <v/>
      </c>
      <c r="C330" s="262" t="str">
        <f t="shared" si="413"/>
        <v/>
      </c>
      <c r="D330" s="230" t="str">
        <f t="shared" si="413"/>
        <v/>
      </c>
      <c r="E330" s="291" t="str">
        <f t="shared" si="413"/>
        <v/>
      </c>
      <c r="F330" s="342" t="str">
        <f t="shared" si="413"/>
        <v/>
      </c>
      <c r="G330" s="343" t="str">
        <f t="shared" si="414"/>
        <v/>
      </c>
      <c r="H330" s="344"/>
      <c r="I330" s="344"/>
      <c r="J330" s="345"/>
      <c r="K330" s="343" t="str">
        <f t="shared" si="415"/>
        <v/>
      </c>
      <c r="L330" s="344"/>
      <c r="M330" s="344"/>
      <c r="N330" s="345"/>
      <c r="O330" s="343" t="str">
        <f t="shared" si="416"/>
        <v/>
      </c>
      <c r="P330" s="344"/>
      <c r="Q330" s="344"/>
      <c r="R330" s="345"/>
      <c r="S330" s="343" t="str">
        <f t="shared" si="417"/>
        <v/>
      </c>
      <c r="T330" s="344"/>
      <c r="U330" s="344"/>
      <c r="V330" s="345"/>
      <c r="W330" s="343" t="str">
        <f t="shared" si="418"/>
        <v/>
      </c>
      <c r="X330" s="344"/>
      <c r="Y330" s="344"/>
      <c r="Z330" s="345"/>
      <c r="AA330" s="343" t="str">
        <f t="shared" si="419"/>
        <v/>
      </c>
      <c r="AB330" s="344"/>
      <c r="AC330" s="344"/>
      <c r="AD330" s="345"/>
      <c r="AE330" s="346">
        <f t="shared" si="420"/>
        <v>0</v>
      </c>
      <c r="AF330" s="347">
        <f t="shared" si="360"/>
        <v>0</v>
      </c>
      <c r="AG330" s="348">
        <f t="shared" si="421"/>
        <v>0</v>
      </c>
      <c r="AH330" s="217" t="str">
        <f t="shared" si="422"/>
        <v/>
      </c>
      <c r="AI330" s="349">
        <f xml:space="preserve"> ( IF(ISNUMBER(G330), VLOOKUP(G330/$AH330,F!$A1:$B101,2,1)*G330*$H330*$I330,0)+IF(ISNUMBER(K330), VLOOKUP(K330/$AH330,F!$A1:$B101,2,1)*K330*$L330*$M330,0)+IF(ISNUMBER(O330), VLOOKUP(O330/$AH330,F!$A1:$B101,2,1)*O330*$P330*$Q330,0)+IF(ISNUMBER(S330), VLOOKUP(S330/$AH330,F!$A1:$B101,2,1)*S330*$T330*$U330,0)+IF(ISNUMBER(W330), VLOOKUP(W330/$AH330,F!$A1:$B101,2,1)*W330*$X330*$Y330,0)+IF(ISNUMBER(AA330), VLOOKUP(AA330/$AH330,F!$A1:$B101,2,1)*AA330*$AB330*$AC330,0))*IF(ISNUMBER(F330),F330,1)*IF(ISNUMBER(E330),E330,1)</f>
        <v>0</v>
      </c>
      <c r="AJ330" s="350">
        <f t="shared" si="423"/>
        <v>0</v>
      </c>
      <c r="AK330" s="351">
        <f>IFERROR(I330*INDEX(F!$P$21:$AB$33, MATCH(G330/$AH330, F!$O$21:$O$33,1), MATCH(E330, F!$P$20:$AB$20,1)), 0 ) +IFERROR( M330*INDEX(F!$P$21:$AB$33, MATCH(K330/$AH330, F!$O$21:$O$33,1), MATCH(E330, F!$P$20:$AB$20,1)),0) +  IFERROR( Q330*INDEX(F!$P$21:$AB$33, MATCH(O330/$AH330, F!$O$21:$O$33,1), MATCH(E330, F!$P$20:$AB$20,1)), 0) + IFERROR( U330*INDEX(F!$P$21:$AB$33, MATCH(S330/$AH330, F!$O$21:$O$33,1), MATCH(E330, F!$P$20:$AB$20,1)),0)  + IFERROR(Y330*INDEX(F!$P$21:$AB$33, MATCH(W330/$AH330, F!$O$21:$O$33,1), MATCH(E330, F!$P$20:$AB$20,1)),0)  + IFERROR( AC330*INDEX(F!$P$21:$AB$33, MATCH(AA330/$AH330, F!$O$21:$O$33,1), MATCH(E330, F!$P$20:$AB$20,1)),)</f>
        <v>0</v>
      </c>
      <c r="AL330" s="1031"/>
      <c r="AM330" s="10"/>
      <c r="AN330" s="10"/>
      <c r="AO330" s="10"/>
    </row>
    <row r="331" spans="1:41" hidden="1" x14ac:dyDescent="0.25">
      <c r="A331" s="1022"/>
      <c r="B331" s="252" t="str">
        <f t="shared" si="413"/>
        <v/>
      </c>
      <c r="C331" s="265" t="str">
        <f t="shared" si="413"/>
        <v/>
      </c>
      <c r="D331" s="234" t="str">
        <f t="shared" si="413"/>
        <v/>
      </c>
      <c r="E331" s="291" t="str">
        <f t="shared" si="413"/>
        <v/>
      </c>
      <c r="F331" s="372" t="str">
        <f t="shared" si="413"/>
        <v/>
      </c>
      <c r="G331" s="373" t="str">
        <f t="shared" si="414"/>
        <v/>
      </c>
      <c r="H331" s="374"/>
      <c r="I331" s="374"/>
      <c r="J331" s="375"/>
      <c r="K331" s="373" t="str">
        <f t="shared" si="415"/>
        <v/>
      </c>
      <c r="L331" s="374"/>
      <c r="M331" s="374"/>
      <c r="N331" s="375"/>
      <c r="O331" s="373" t="str">
        <f t="shared" si="416"/>
        <v/>
      </c>
      <c r="P331" s="374"/>
      <c r="Q331" s="374"/>
      <c r="R331" s="375"/>
      <c r="S331" s="373" t="str">
        <f t="shared" si="417"/>
        <v/>
      </c>
      <c r="T331" s="374"/>
      <c r="U331" s="374"/>
      <c r="V331" s="375"/>
      <c r="W331" s="373" t="str">
        <f t="shared" si="418"/>
        <v/>
      </c>
      <c r="X331" s="374"/>
      <c r="Y331" s="374"/>
      <c r="Z331" s="375"/>
      <c r="AA331" s="373" t="str">
        <f t="shared" si="419"/>
        <v/>
      </c>
      <c r="AB331" s="374"/>
      <c r="AC331" s="374"/>
      <c r="AD331" s="375"/>
      <c r="AE331" s="376">
        <f t="shared" si="420"/>
        <v>0</v>
      </c>
      <c r="AF331" s="377">
        <f t="shared" si="360"/>
        <v>0</v>
      </c>
      <c r="AG331" s="378">
        <f t="shared" si="421"/>
        <v>0</v>
      </c>
      <c r="AH331" s="217" t="str">
        <f t="shared" si="422"/>
        <v/>
      </c>
      <c r="AI331" s="379">
        <f xml:space="preserve"> ( IF(ISNUMBER(G331), VLOOKUP(G331/$AH331,F!$A1:$B101,2,1)*G331*$H331*$I331,0)+IF(ISNUMBER(K331), VLOOKUP(K331/$AH331,F!$A1:$B101,2,1)*K331*$L331*$M331,0)+IF(ISNUMBER(O331), VLOOKUP(O331/$AH331,F!$A1:$B101,2,1)*O331*$P331*$Q331,0)+IF(ISNUMBER(S331), VLOOKUP(S331/$AH331,F!$A1:$B101,2,1)*S331*$T331*$U331,0)+IF(ISNUMBER(W331), VLOOKUP(W331/$AH331,F!$A1:$B101,2,1)*W331*$X331*$Y331,0)+IF(ISNUMBER(AA331), VLOOKUP(AA331/$AH331,F!$A1:$B101,2,1)*AA331*$AB331*$AC331,0))*IF(ISNUMBER(F331),F331,1)*IF(ISNUMBER(E331),E331,1)</f>
        <v>0</v>
      </c>
      <c r="AJ331" s="380">
        <f t="shared" si="423"/>
        <v>0</v>
      </c>
      <c r="AK331" s="381">
        <f>IFERROR(I331*INDEX(F!$P$21:$AB$33, MATCH(G331/$AH331, F!$O$21:$O$33,1), MATCH(E331, F!$P$20:$AB$20,1)), 0 ) +IFERROR( M331*INDEX(F!$P$21:$AB$33, MATCH(K331/$AH331, F!$O$21:$O$33,1), MATCH(E331, F!$P$20:$AB$20,1)),0) +  IFERROR( Q331*INDEX(F!$P$21:$AB$33, MATCH(O331/$AH331, F!$O$21:$O$33,1), MATCH(E331, F!$P$20:$AB$20,1)), 0) + IFERROR( U331*INDEX(F!$P$21:$AB$33, MATCH(S331/$AH331, F!$O$21:$O$33,1), MATCH(E331, F!$P$20:$AB$20,1)),0)  + IFERROR(Y331*INDEX(F!$P$21:$AB$33, MATCH(W331/$AH331, F!$O$21:$O$33,1), MATCH(E331, F!$P$20:$AB$20,1)),0)  + IFERROR( AC331*INDEX(F!$P$21:$AB$33, MATCH(AA331/$AH331, F!$O$21:$O$33,1), MATCH(E331, F!$P$20:$AB$20,1)),)</f>
        <v>0</v>
      </c>
      <c r="AL331" s="1031"/>
      <c r="AM331" s="10"/>
      <c r="AN331" s="10"/>
      <c r="AO331" s="10"/>
    </row>
    <row r="332" spans="1:41" hidden="1" x14ac:dyDescent="0.25">
      <c r="A332" s="1022"/>
      <c r="B332" s="249" t="str">
        <f t="shared" si="413"/>
        <v/>
      </c>
      <c r="C332" s="262" t="str">
        <f t="shared" si="413"/>
        <v/>
      </c>
      <c r="D332" s="230" t="str">
        <f t="shared" si="413"/>
        <v/>
      </c>
      <c r="E332" s="291" t="str">
        <f t="shared" si="413"/>
        <v/>
      </c>
      <c r="F332" s="342" t="str">
        <f t="shared" si="413"/>
        <v/>
      </c>
      <c r="G332" s="343" t="str">
        <f t="shared" si="414"/>
        <v/>
      </c>
      <c r="H332" s="344"/>
      <c r="I332" s="344"/>
      <c r="J332" s="345"/>
      <c r="K332" s="343" t="str">
        <f t="shared" si="415"/>
        <v/>
      </c>
      <c r="L332" s="344"/>
      <c r="M332" s="344"/>
      <c r="N332" s="345"/>
      <c r="O332" s="343" t="str">
        <f t="shared" si="416"/>
        <v/>
      </c>
      <c r="P332" s="344"/>
      <c r="Q332" s="344"/>
      <c r="R332" s="345"/>
      <c r="S332" s="343" t="str">
        <f t="shared" si="417"/>
        <v/>
      </c>
      <c r="T332" s="344"/>
      <c r="U332" s="344"/>
      <c r="V332" s="345"/>
      <c r="W332" s="343" t="str">
        <f t="shared" si="418"/>
        <v/>
      </c>
      <c r="X332" s="344"/>
      <c r="Y332" s="344"/>
      <c r="Z332" s="345"/>
      <c r="AA332" s="343" t="str">
        <f t="shared" si="419"/>
        <v/>
      </c>
      <c r="AB332" s="344"/>
      <c r="AC332" s="344"/>
      <c r="AD332" s="345"/>
      <c r="AE332" s="346">
        <f t="shared" si="420"/>
        <v>0</v>
      </c>
      <c r="AF332" s="347">
        <f t="shared" si="360"/>
        <v>0</v>
      </c>
      <c r="AG332" s="348">
        <f t="shared" si="421"/>
        <v>0</v>
      </c>
      <c r="AH332" s="217" t="str">
        <f t="shared" si="422"/>
        <v/>
      </c>
      <c r="AI332" s="349">
        <f xml:space="preserve"> ( IF(ISNUMBER(G332), VLOOKUP(G332/$AH332,F!$A1:$B101,2,1)*G332*$H332*$I332,0)+IF(ISNUMBER(K332), VLOOKUP(K332/$AH332,F!$A1:$B101,2,1)*K332*$L332*$M332,0)+IF(ISNUMBER(O332), VLOOKUP(O332/$AH332,F!$A1:$B101,2,1)*O332*$P332*$Q332,0)+IF(ISNUMBER(S332), VLOOKUP(S332/$AH332,F!$A1:$B101,2,1)*S332*$T332*$U332,0)+IF(ISNUMBER(W332), VLOOKUP(W332/$AH332,F!$A1:$B101,2,1)*W332*$X332*$Y332,0)+IF(ISNUMBER(AA332), VLOOKUP(AA332/$AH332,F!$A1:$B101,2,1)*AA332*$AB332*$AC332,0))*IF(ISNUMBER(F332),F332,1)*IF(ISNUMBER(E332),E332,1)</f>
        <v>0</v>
      </c>
      <c r="AJ332" s="350">
        <f>H332*I332+L332*M332+P332*Q332+T332*U332+X332*Y332+AB332*AC332</f>
        <v>0</v>
      </c>
      <c r="AK332" s="351">
        <f>IFERROR(I332*INDEX(F!$P$21:$AB$33, MATCH(G332/$AH332, F!$O$21:$O$33,1), MATCH(E332, F!$P$20:$AB$20,1)), 0 ) +IFERROR( M332*INDEX(F!$P$21:$AB$33, MATCH(K332/$AH332, F!$O$21:$O$33,1), MATCH(E332, F!$P$20:$AB$20,1)),0) +  IFERROR( Q332*INDEX(F!$P$21:$AB$33, MATCH(O332/$AH332, F!$O$21:$O$33,1), MATCH(E332, F!$P$20:$AB$20,1)), 0) + IFERROR( U332*INDEX(F!$P$21:$AB$33, MATCH(S332/$AH332, F!$O$21:$O$33,1), MATCH(E332, F!$P$20:$AB$20,1)),0)  + IFERROR(Y332*INDEX(F!$P$21:$AB$33, MATCH(W332/$AH332, F!$O$21:$O$33,1), MATCH(E332, F!$P$20:$AB$20,1)),0)  + IFERROR( AC332*INDEX(F!$P$21:$AB$33, MATCH(AA332/$AH332, F!$O$21:$O$33,1), MATCH(E332, F!$P$20:$AB$20,1)),)</f>
        <v>0</v>
      </c>
      <c r="AL332" s="1031"/>
      <c r="AM332" s="10"/>
      <c r="AN332" s="10"/>
      <c r="AO332" s="10"/>
    </row>
    <row r="333" spans="1:41" hidden="1" x14ac:dyDescent="0.25">
      <c r="A333" s="1022"/>
      <c r="B333" s="252" t="str">
        <f t="shared" si="413"/>
        <v/>
      </c>
      <c r="C333" s="265" t="str">
        <f t="shared" si="413"/>
        <v/>
      </c>
      <c r="D333" s="234" t="str">
        <f t="shared" si="413"/>
        <v/>
      </c>
      <c r="E333" s="291" t="str">
        <f t="shared" si="413"/>
        <v/>
      </c>
      <c r="F333" s="372" t="str">
        <f t="shared" si="413"/>
        <v/>
      </c>
      <c r="G333" s="373" t="str">
        <f t="shared" si="414"/>
        <v/>
      </c>
      <c r="H333" s="374"/>
      <c r="I333" s="374"/>
      <c r="J333" s="375"/>
      <c r="K333" s="373" t="str">
        <f t="shared" si="415"/>
        <v/>
      </c>
      <c r="L333" s="374"/>
      <c r="M333" s="374"/>
      <c r="N333" s="375"/>
      <c r="O333" s="373" t="str">
        <f t="shared" si="416"/>
        <v/>
      </c>
      <c r="P333" s="374"/>
      <c r="Q333" s="374"/>
      <c r="R333" s="375"/>
      <c r="S333" s="373" t="str">
        <f t="shared" si="417"/>
        <v/>
      </c>
      <c r="T333" s="374"/>
      <c r="U333" s="374"/>
      <c r="V333" s="375"/>
      <c r="W333" s="373" t="str">
        <f t="shared" si="418"/>
        <v/>
      </c>
      <c r="X333" s="374"/>
      <c r="Y333" s="374"/>
      <c r="Z333" s="375"/>
      <c r="AA333" s="373" t="str">
        <f t="shared" si="419"/>
        <v/>
      </c>
      <c r="AB333" s="374"/>
      <c r="AC333" s="374"/>
      <c r="AD333" s="375"/>
      <c r="AE333" s="376">
        <f t="shared" si="420"/>
        <v>0</v>
      </c>
      <c r="AF333" s="377">
        <f t="shared" si="360"/>
        <v>0</v>
      </c>
      <c r="AG333" s="378">
        <f t="shared" si="421"/>
        <v>0</v>
      </c>
      <c r="AH333" s="217" t="str">
        <f t="shared" si="422"/>
        <v/>
      </c>
      <c r="AI333" s="379">
        <f xml:space="preserve"> ( IF(ISNUMBER(G333), VLOOKUP(G333/$AH333,F!$A1:$B101,2,1)*G333*$H333*$I333,0)+IF(ISNUMBER(K333), VLOOKUP(K333/$AH333,F!$A1:$B101,2,1)*K333*$L333*$M333,0)+IF(ISNUMBER(O333), VLOOKUP(O333/$AH333,F!$A1:$B101,2,1)*O333*$P333*$Q333,0)+IF(ISNUMBER(S333), VLOOKUP(S333/$AH333,F!$A1:$B101,2,1)*S333*$T333*$U333,0)+IF(ISNUMBER(W333), VLOOKUP(W333/$AH333,F!$A1:$B101,2,1)*W333*$X333*$Y333,0)+IF(ISNUMBER(AA333), VLOOKUP(AA333/$AH333,F!$A1:$B101,2,1)*AA333*$AB333*$AC333,0))*IF(ISNUMBER(F333),F333,1)*IF(ISNUMBER(E333),E333,1)</f>
        <v>0</v>
      </c>
      <c r="AJ333" s="380">
        <f t="shared" ref="AJ333:AJ336" si="424">H333*I333+L333*M333+P333*Q333+T333*U333+X333*Y333+AB333*AC333</f>
        <v>0</v>
      </c>
      <c r="AK333" s="381">
        <f>IFERROR(I333*INDEX(F!$P$21:$AB$33, MATCH(G333/$AH333, F!$O$21:$O$33,1), MATCH(E333, F!$P$20:$AB$20,1)), 0 ) +IFERROR( M333*INDEX(F!$P$21:$AB$33, MATCH(K333/$AH333, F!$O$21:$O$33,1), MATCH(E333, F!$P$20:$AB$20,1)),0) +  IFERROR( Q333*INDEX(F!$P$21:$AB$33, MATCH(O333/$AH333, F!$O$21:$O$33,1), MATCH(E333, F!$P$20:$AB$20,1)), 0) + IFERROR( U333*INDEX(F!$P$21:$AB$33, MATCH(S333/$AH333, F!$O$21:$O$33,1), MATCH(E333, F!$P$20:$AB$20,1)),0)  + IFERROR(Y333*INDEX(F!$P$21:$AB$33, MATCH(W333/$AH333, F!$O$21:$O$33,1), MATCH(E333, F!$P$20:$AB$20,1)),0)  + IFERROR( AC333*INDEX(F!$P$21:$AB$33, MATCH(AA333/$AH333, F!$O$21:$O$33,1), MATCH(E333, F!$P$20:$AB$20,1)),)</f>
        <v>0</v>
      </c>
      <c r="AL333" s="1031"/>
      <c r="AM333" s="10"/>
      <c r="AN333" s="10"/>
      <c r="AO333" s="10"/>
    </row>
    <row r="334" spans="1:41" ht="15" hidden="1" customHeight="1" x14ac:dyDescent="0.25">
      <c r="A334" s="1022"/>
      <c r="B334" s="249" t="str">
        <f t="shared" si="413"/>
        <v/>
      </c>
      <c r="C334" s="262" t="str">
        <f t="shared" si="413"/>
        <v/>
      </c>
      <c r="D334" s="230" t="str">
        <f t="shared" si="413"/>
        <v/>
      </c>
      <c r="E334" s="291" t="str">
        <f t="shared" si="413"/>
        <v/>
      </c>
      <c r="F334" s="342" t="str">
        <f t="shared" si="413"/>
        <v/>
      </c>
      <c r="G334" s="343" t="str">
        <f t="shared" si="414"/>
        <v/>
      </c>
      <c r="H334" s="344"/>
      <c r="I334" s="344"/>
      <c r="J334" s="345"/>
      <c r="K334" s="343" t="str">
        <f t="shared" si="415"/>
        <v/>
      </c>
      <c r="L334" s="344"/>
      <c r="M334" s="344"/>
      <c r="N334" s="345"/>
      <c r="O334" s="343" t="str">
        <f t="shared" si="416"/>
        <v/>
      </c>
      <c r="P334" s="344"/>
      <c r="Q334" s="344"/>
      <c r="R334" s="345"/>
      <c r="S334" s="343" t="str">
        <f t="shared" si="417"/>
        <v/>
      </c>
      <c r="T334" s="344"/>
      <c r="U334" s="344"/>
      <c r="V334" s="345"/>
      <c r="W334" s="343" t="str">
        <f t="shared" si="418"/>
        <v/>
      </c>
      <c r="X334" s="344"/>
      <c r="Y334" s="344"/>
      <c r="Z334" s="345"/>
      <c r="AA334" s="343" t="str">
        <f t="shared" si="419"/>
        <v/>
      </c>
      <c r="AB334" s="344"/>
      <c r="AC334" s="344"/>
      <c r="AD334" s="345"/>
      <c r="AE334" s="346">
        <f t="shared" si="420"/>
        <v>0</v>
      </c>
      <c r="AF334" s="347">
        <f t="shared" si="360"/>
        <v>0</v>
      </c>
      <c r="AG334" s="348">
        <f t="shared" si="421"/>
        <v>0</v>
      </c>
      <c r="AH334" s="217" t="str">
        <f t="shared" si="422"/>
        <v/>
      </c>
      <c r="AI334" s="349">
        <f xml:space="preserve"> ( IF(ISNUMBER(G334), VLOOKUP(G334/$AH334,F!$A1:$B101,2,1)*G334*$H334*$I334,0)+IF(ISNUMBER(K334), VLOOKUP(K334/$AH334,F!$A1:$B101,2,1)*K334*$L334*$M334,0)+IF(ISNUMBER(O334), VLOOKUP(O334/$AH334,F!$A1:$B101,2,1)*O334*$P334*$Q334,0)+IF(ISNUMBER(S334), VLOOKUP(S334/$AH334,F!$A1:$B101,2,1)*S334*$T334*$U334,0)+IF(ISNUMBER(W334), VLOOKUP(W334/$AH334,F!$A1:$B101,2,1)*W334*$X334*$Y334,0)+IF(ISNUMBER(AA334), VLOOKUP(AA334/$AH334,F!$A1:$B101,2,1)*AA334*$AB334*$AC334,0))*IF(ISNUMBER(F334),F334,1)*IF(ISNUMBER(E334),E334,1)</f>
        <v>0</v>
      </c>
      <c r="AJ334" s="350">
        <f t="shared" si="424"/>
        <v>0</v>
      </c>
      <c r="AK334" s="351">
        <f>IFERROR(I334*INDEX(F!$P$21:$AB$33, MATCH(G334/$AH334, F!$O$21:$O$33,1), MATCH(E334, F!$P$20:$AB$20,1)), 0 ) +IFERROR( M334*INDEX(F!$P$21:$AB$33, MATCH(K334/$AH334, F!$O$21:$O$33,1), MATCH(E334, F!$P$20:$AB$20,1)),0) +  IFERROR( Q334*INDEX(F!$P$21:$AB$33, MATCH(O334/$AH334, F!$O$21:$O$33,1), MATCH(E334, F!$P$20:$AB$20,1)), 0) + IFERROR( U334*INDEX(F!$P$21:$AB$33, MATCH(S334/$AH334, F!$O$21:$O$33,1), MATCH(E334, F!$P$20:$AB$20,1)),0)  + IFERROR(Y334*INDEX(F!$P$21:$AB$33, MATCH(W334/$AH334, F!$O$21:$O$33,1), MATCH(E334, F!$P$20:$AB$20,1)),0)  + IFERROR( AC334*INDEX(F!$P$21:$AB$33, MATCH(AA334/$AH334, F!$O$21:$O$33,1), MATCH(E334, F!$P$20:$AB$20,1)),)</f>
        <v>0</v>
      </c>
      <c r="AL334" s="1031"/>
      <c r="AM334" s="10"/>
      <c r="AN334" s="10"/>
      <c r="AO334" s="10"/>
    </row>
    <row r="335" spans="1:41" hidden="1" x14ac:dyDescent="0.25">
      <c r="A335" s="1022"/>
      <c r="B335" s="252" t="str">
        <f t="shared" si="413"/>
        <v/>
      </c>
      <c r="C335" s="265" t="str">
        <f t="shared" si="413"/>
        <v/>
      </c>
      <c r="D335" s="234" t="str">
        <f t="shared" si="413"/>
        <v/>
      </c>
      <c r="E335" s="291" t="str">
        <f t="shared" si="413"/>
        <v/>
      </c>
      <c r="F335" s="382" t="str">
        <f t="shared" si="413"/>
        <v/>
      </c>
      <c r="G335" s="373" t="str">
        <f t="shared" si="414"/>
        <v/>
      </c>
      <c r="H335" s="374"/>
      <c r="I335" s="374"/>
      <c r="J335" s="375"/>
      <c r="K335" s="373" t="str">
        <f t="shared" si="415"/>
        <v/>
      </c>
      <c r="L335" s="374"/>
      <c r="M335" s="374"/>
      <c r="N335" s="375"/>
      <c r="O335" s="373" t="str">
        <f t="shared" si="416"/>
        <v/>
      </c>
      <c r="P335" s="374"/>
      <c r="Q335" s="374"/>
      <c r="R335" s="375"/>
      <c r="S335" s="373" t="str">
        <f t="shared" si="417"/>
        <v/>
      </c>
      <c r="T335" s="374"/>
      <c r="U335" s="374"/>
      <c r="V335" s="375"/>
      <c r="W335" s="373" t="str">
        <f t="shared" si="418"/>
        <v/>
      </c>
      <c r="X335" s="374"/>
      <c r="Y335" s="374"/>
      <c r="Z335" s="375"/>
      <c r="AA335" s="373" t="str">
        <f t="shared" si="419"/>
        <v/>
      </c>
      <c r="AB335" s="374"/>
      <c r="AC335" s="374"/>
      <c r="AD335" s="375"/>
      <c r="AE335" s="376">
        <f t="shared" si="420"/>
        <v>0</v>
      </c>
      <c r="AF335" s="377">
        <f t="shared" si="360"/>
        <v>0</v>
      </c>
      <c r="AG335" s="378">
        <f t="shared" si="421"/>
        <v>0</v>
      </c>
      <c r="AH335" s="217" t="str">
        <f t="shared" si="422"/>
        <v/>
      </c>
      <c r="AI335" s="379">
        <f xml:space="preserve"> ( IF(ISNUMBER(G335), VLOOKUP(G335/$AH335,F!$A1:$B101,2,1)*G335*$H335*$I335,0)+IF(ISNUMBER(K335), VLOOKUP(K335/$AH335,F!$A1:$B101,2,1)*K335*$L335*$M335,0)+IF(ISNUMBER(O335), VLOOKUP(O335/$AH335,F!$A1:$B101,2,1)*O335*$P335*$Q335,0)+IF(ISNUMBER(S335), VLOOKUP(S335/$AH335,F!$A1:$B101,2,1)*S335*$T335*$U335,0)+IF(ISNUMBER(W335), VLOOKUP(W335/$AH335,F!$A1:$B101,2,1)*W335*$X335*$Y335,0)+IF(ISNUMBER(AA335), VLOOKUP(AA335/$AH335,F!$A1:$B101,2,1)*AA335*$AB335*$AC335,0))*IF(ISNUMBER(F335),F335,1)*IF(ISNUMBER(E335),E335,1)</f>
        <v>0</v>
      </c>
      <c r="AJ335" s="380">
        <f t="shared" si="424"/>
        <v>0</v>
      </c>
      <c r="AK335" s="381">
        <f>IFERROR(I335*INDEX(F!$P$21:$AB$33, MATCH(G335/$AH335, F!$O$21:$O$33,1), MATCH(E335, F!$P$20:$AB$20,1)), 0 ) +IFERROR( M335*INDEX(F!$P$21:$AB$33, MATCH(K335/$AH335, F!$O$21:$O$33,1), MATCH(E335, F!$P$20:$AB$20,1)),0) +  IFERROR( Q335*INDEX(F!$P$21:$AB$33, MATCH(O335/$AH335, F!$O$21:$O$33,1), MATCH(E335, F!$P$20:$AB$20,1)), 0) + IFERROR( U335*INDEX(F!$P$21:$AB$33, MATCH(S335/$AH335, F!$O$21:$O$33,1), MATCH(E335, F!$P$20:$AB$20,1)),0)  + IFERROR(Y335*INDEX(F!$P$21:$AB$33, MATCH(W335/$AH335, F!$O$21:$O$33,1), MATCH(E335, F!$P$20:$AB$20,1)),0)  + IFERROR( AC335*INDEX(F!$P$21:$AB$33, MATCH(AA335/$AH335, F!$O$21:$O$33,1), MATCH(E335, F!$P$20:$AB$20,1)),)</f>
        <v>0</v>
      </c>
      <c r="AL335" s="1031"/>
      <c r="AM335" s="10"/>
      <c r="AN335" s="10"/>
      <c r="AO335" s="10"/>
    </row>
    <row r="336" spans="1:41" hidden="1" x14ac:dyDescent="0.25">
      <c r="A336" s="1022"/>
      <c r="B336" s="249" t="str">
        <f t="shared" si="413"/>
        <v/>
      </c>
      <c r="C336" s="262" t="str">
        <f t="shared" si="413"/>
        <v/>
      </c>
      <c r="D336" s="235" t="str">
        <f t="shared" si="413"/>
        <v/>
      </c>
      <c r="E336" s="291" t="str">
        <f t="shared" si="413"/>
        <v/>
      </c>
      <c r="F336" s="383" t="str">
        <f t="shared" si="413"/>
        <v/>
      </c>
      <c r="G336" s="343" t="str">
        <f t="shared" si="414"/>
        <v/>
      </c>
      <c r="H336" s="344"/>
      <c r="I336" s="344"/>
      <c r="J336" s="345"/>
      <c r="K336" s="343" t="str">
        <f t="shared" si="415"/>
        <v/>
      </c>
      <c r="L336" s="344"/>
      <c r="M336" s="344"/>
      <c r="N336" s="345"/>
      <c r="O336" s="343" t="str">
        <f t="shared" si="416"/>
        <v/>
      </c>
      <c r="P336" s="344"/>
      <c r="Q336" s="344"/>
      <c r="R336" s="345"/>
      <c r="S336" s="343" t="str">
        <f t="shared" si="417"/>
        <v/>
      </c>
      <c r="T336" s="344"/>
      <c r="U336" s="344"/>
      <c r="V336" s="345"/>
      <c r="W336" s="343" t="str">
        <f t="shared" si="418"/>
        <v/>
      </c>
      <c r="X336" s="344"/>
      <c r="Y336" s="344"/>
      <c r="Z336" s="345"/>
      <c r="AA336" s="343" t="str">
        <f t="shared" si="419"/>
        <v/>
      </c>
      <c r="AB336" s="344"/>
      <c r="AC336" s="344"/>
      <c r="AD336" s="345"/>
      <c r="AE336" s="346">
        <f t="shared" si="420"/>
        <v>0</v>
      </c>
      <c r="AF336" s="347">
        <f t="shared" si="360"/>
        <v>0</v>
      </c>
      <c r="AG336" s="348">
        <f t="shared" si="421"/>
        <v>0</v>
      </c>
      <c r="AH336" s="217" t="str">
        <f t="shared" si="422"/>
        <v/>
      </c>
      <c r="AI336" s="349">
        <f xml:space="preserve"> ( IF(ISNUMBER(G336), VLOOKUP(G336/$AH336,F!$A1:$B101,2,1)*G336*$H336*$I336,0)+IF(ISNUMBER(K336), VLOOKUP(K336/$AH336,F!$A1:$B101,2,1)*K336*$L336*$M336,0)+IF(ISNUMBER(O336), VLOOKUP(O336/$AH336,F!$A1:$B101,2,1)*O336*$P336*$Q336,0)+IF(ISNUMBER(S336), VLOOKUP(S336/$AH336,F!$A1:$B101,2,1)*S336*$T336*$U336,0)+IF(ISNUMBER(W336), VLOOKUP(W336/$AH336,F!$A1:$B101,2,1)*W336*$X336*$Y336,0)+IF(ISNUMBER(AA336), VLOOKUP(AA336/$AH336,F!$A1:$B101,2,1)*AA336*$AB336*$AC336,0))*IF(ISNUMBER(F336),F336,1)*IF(ISNUMBER(E336),E336,1)</f>
        <v>0</v>
      </c>
      <c r="AJ336" s="350">
        <f t="shared" si="424"/>
        <v>0</v>
      </c>
      <c r="AK336" s="351">
        <f>IFERROR(I336*INDEX(F!$P$21:$AB$33, MATCH(G336/$AH336, F!$O$21:$O$33,1), MATCH(E336, F!$P$20:$AB$20,1)), 0 ) +IFERROR( M336*INDEX(F!$P$21:$AB$33, MATCH(K336/$AH336, F!$O$21:$O$33,1), MATCH(E336, F!$P$20:$AB$20,1)),0) +  IFERROR( Q336*INDEX(F!$P$21:$AB$33, MATCH(O336/$AH336, F!$O$21:$O$33,1), MATCH(E336, F!$P$20:$AB$20,1)), 0) + IFERROR( U336*INDEX(F!$P$21:$AB$33, MATCH(S336/$AH336, F!$O$21:$O$33,1), MATCH(E336, F!$P$20:$AB$20,1)),0)  + IFERROR(Y336*INDEX(F!$P$21:$AB$33, MATCH(W336/$AH336, F!$O$21:$O$33,1), MATCH(E336, F!$P$20:$AB$20,1)),0)  + IFERROR( AC336*INDEX(F!$P$21:$AB$33, MATCH(AA336/$AH336, F!$O$21:$O$33,1), MATCH(E336, F!$P$20:$AB$20,1)),)</f>
        <v>0</v>
      </c>
      <c r="AL336" s="1031"/>
      <c r="AM336" s="10"/>
      <c r="AN336" s="10"/>
      <c r="AO336" s="10"/>
    </row>
    <row r="337" spans="1:41" ht="15.75" hidden="1" thickBot="1" x14ac:dyDescent="0.3">
      <c r="A337" s="1023"/>
      <c r="B337" s="253"/>
      <c r="C337" s="266"/>
      <c r="D337" s="218"/>
      <c r="E337" s="352">
        <f>ROUND(IFERROR(SUMPRODUCT(AJ329:AJ336,E329:E336)/AJ337,0),3)</f>
        <v>0</v>
      </c>
      <c r="F337" s="384"/>
      <c r="G337" s="781"/>
      <c r="H337" s="386"/>
      <c r="I337" s="386"/>
      <c r="J337" s="387"/>
      <c r="K337" s="781"/>
      <c r="L337" s="386"/>
      <c r="M337" s="386"/>
      <c r="N337" s="387"/>
      <c r="O337" s="781"/>
      <c r="P337" s="386"/>
      <c r="Q337" s="386"/>
      <c r="R337" s="387"/>
      <c r="S337" s="781"/>
      <c r="T337" s="386"/>
      <c r="U337" s="386"/>
      <c r="V337" s="387"/>
      <c r="W337" s="781"/>
      <c r="X337" s="386"/>
      <c r="Y337" s="386"/>
      <c r="Z337" s="387"/>
      <c r="AA337" s="781"/>
      <c r="AB337" s="386"/>
      <c r="AC337" s="386"/>
      <c r="AD337" s="387"/>
      <c r="AE337" s="357">
        <f>SUM(AE329:AE336)</f>
        <v>0</v>
      </c>
      <c r="AF337" s="358">
        <f t="shared" si="360"/>
        <v>0</v>
      </c>
      <c r="AG337" s="391">
        <f>IFERROR(  SUMPRODUCT(AG329:AG336,AJ329:AJ336)/AJ337,0)</f>
        <v>0</v>
      </c>
      <c r="AH337" s="359"/>
      <c r="AI337" s="360">
        <f>SUM(AI329:AI336)</f>
        <v>0</v>
      </c>
      <c r="AJ337" s="360">
        <f>SUM(AJ329:AJ336)</f>
        <v>0</v>
      </c>
      <c r="AK337" s="361">
        <f>IF(SUM(AK329:AK336)=0,TIME(,0,),TIME(,SUM(AK329:AK336)+F!$V$37,))</f>
        <v>0</v>
      </c>
      <c r="AL337" s="1032"/>
      <c r="AM337" s="10"/>
      <c r="AN337" s="10"/>
      <c r="AO337" s="10"/>
    </row>
    <row r="338" spans="1:41" ht="18" thickBot="1" x14ac:dyDescent="0.3">
      <c r="A338" s="929">
        <f>A282</f>
        <v>7</v>
      </c>
      <c r="B338" s="432"/>
      <c r="C338" s="432"/>
      <c r="D338" s="432"/>
      <c r="E338" s="478">
        <f>IF(AJ338=0,0,(E348*AJ348 + E357*AJ357 + E366*AJ366 + E375*AJ375 + E384*AJ384 + E393*AJ393   ) /AJ338 )</f>
        <v>0.90640229885057466</v>
      </c>
      <c r="F338" s="1025" t="s">
        <v>74</v>
      </c>
      <c r="G338" s="1025"/>
      <c r="H338" s="1025"/>
      <c r="I338" s="1025"/>
      <c r="J338" s="1025"/>
      <c r="K338" s="1025"/>
      <c r="L338" s="1025"/>
      <c r="M338" s="1025"/>
      <c r="N338" s="1029">
        <f>N282+1</f>
        <v>7</v>
      </c>
      <c r="O338" s="1029"/>
      <c r="P338" s="1029"/>
      <c r="Q338" s="1029"/>
      <c r="R338" s="1029"/>
      <c r="S338" s="1029"/>
      <c r="T338" s="1029"/>
      <c r="U338" s="1029"/>
      <c r="V338" s="1029"/>
      <c r="W338" s="1029"/>
      <c r="X338" s="1029"/>
      <c r="Y338" s="1029"/>
      <c r="Z338" s="1029"/>
      <c r="AA338" s="1029"/>
      <c r="AB338" s="1029"/>
      <c r="AC338" s="1029"/>
      <c r="AD338" s="1029"/>
      <c r="AE338" s="267">
        <f>AE348+AE357+AE366+AE375+AE384+AE393</f>
        <v>29270</v>
      </c>
      <c r="AF338" s="278">
        <f>IFERROR(AE338/AJ338,0)</f>
        <v>56.072796934865899</v>
      </c>
      <c r="AG338" s="423">
        <f>IF(AJ338=0,0,(AG348*AJ348 + AG357*AJ357 + AG366*AJ366 + AG375*AJ375 + AG384*AJ384 + AG393*AJ393   ) /AJ338 )</f>
        <v>0.46403454596078003</v>
      </c>
      <c r="AH338" s="402">
        <f>AH282</f>
        <v>5.0000000000000001E-3</v>
      </c>
      <c r="AI338" s="267">
        <f>AI348+AI357+AI366+AI375+AI384+AI393</f>
        <v>16586.359999999997</v>
      </c>
      <c r="AJ338" s="267">
        <f>AJ348+AJ357+AJ366+AJ375+AJ384+AJ393</f>
        <v>522</v>
      </c>
      <c r="AK338" s="279">
        <f>AK348+AK357+AK366+AK375+AK384+AK393</f>
        <v>0.24097222222222223</v>
      </c>
      <c r="AL338" s="579"/>
      <c r="AM338" s="10"/>
      <c r="AN338" s="10"/>
      <c r="AO338" s="10"/>
    </row>
    <row r="339" spans="1:41" ht="16.5" thickBot="1" x14ac:dyDescent="0.3">
      <c r="A339" s="395" t="s">
        <v>3</v>
      </c>
      <c r="B339" s="396" t="s">
        <v>10</v>
      </c>
      <c r="C339" s="396" t="s">
        <v>89</v>
      </c>
      <c r="D339" s="396" t="s">
        <v>11</v>
      </c>
      <c r="E339" s="396" t="s">
        <v>94</v>
      </c>
      <c r="F339" s="396" t="s">
        <v>60</v>
      </c>
      <c r="G339" s="396" t="s">
        <v>13</v>
      </c>
      <c r="H339" s="396" t="s">
        <v>14</v>
      </c>
      <c r="I339" s="396" t="s">
        <v>15</v>
      </c>
      <c r="J339" s="396" t="s">
        <v>4</v>
      </c>
      <c r="K339" s="396" t="s">
        <v>13</v>
      </c>
      <c r="L339" s="396" t="s">
        <v>14</v>
      </c>
      <c r="M339" s="396" t="s">
        <v>15</v>
      </c>
      <c r="N339" s="396" t="s">
        <v>4</v>
      </c>
      <c r="O339" s="396" t="s">
        <v>13</v>
      </c>
      <c r="P339" s="396" t="s">
        <v>14</v>
      </c>
      <c r="Q339" s="396" t="s">
        <v>15</v>
      </c>
      <c r="R339" s="396" t="s">
        <v>4</v>
      </c>
      <c r="S339" s="396" t="s">
        <v>13</v>
      </c>
      <c r="T339" s="396" t="s">
        <v>14</v>
      </c>
      <c r="U339" s="396" t="s">
        <v>15</v>
      </c>
      <c r="V339" s="396" t="s">
        <v>4</v>
      </c>
      <c r="W339" s="396" t="s">
        <v>13</v>
      </c>
      <c r="X339" s="396" t="s">
        <v>14</v>
      </c>
      <c r="Y339" s="396" t="s">
        <v>15</v>
      </c>
      <c r="Z339" s="396" t="s">
        <v>4</v>
      </c>
      <c r="AA339" s="396" t="s">
        <v>13</v>
      </c>
      <c r="AB339" s="396" t="s">
        <v>14</v>
      </c>
      <c r="AC339" s="396" t="s">
        <v>15</v>
      </c>
      <c r="AD339" s="397" t="s">
        <v>4</v>
      </c>
      <c r="AE339" s="396" t="s">
        <v>5</v>
      </c>
      <c r="AF339" s="396" t="s">
        <v>91</v>
      </c>
      <c r="AG339" s="396" t="s">
        <v>92</v>
      </c>
      <c r="AH339" s="398" t="s">
        <v>6</v>
      </c>
      <c r="AI339" s="399" t="s">
        <v>93</v>
      </c>
      <c r="AJ339" s="396" t="s">
        <v>7</v>
      </c>
      <c r="AK339" s="428" t="s">
        <v>17</v>
      </c>
      <c r="AL339" s="578" t="s">
        <v>637</v>
      </c>
      <c r="AM339" s="10"/>
      <c r="AN339" s="10"/>
      <c r="AO339" s="10"/>
    </row>
    <row r="340" spans="1:41" x14ac:dyDescent="0.25">
      <c r="A340" s="212">
        <f>A341</f>
        <v>43822</v>
      </c>
      <c r="B340" s="241" t="s">
        <v>815</v>
      </c>
      <c r="C340" s="254" t="str">
        <f t="shared" ref="B340:F347" si="425">IF(C284="","",C284)</f>
        <v>ПР</v>
      </c>
      <c r="D340" s="222" t="str">
        <f t="shared" si="425"/>
        <v>Присед</v>
      </c>
      <c r="E340" s="280">
        <f t="shared" si="425"/>
        <v>1.2</v>
      </c>
      <c r="F340" s="281" t="str">
        <f t="shared" si="425"/>
        <v/>
      </c>
      <c r="G340" s="282">
        <f t="shared" ref="G340:G347" si="426">IF(J340&lt;&gt;0, IFERROR(IF( $F340=2,  MROUND($AH340*J340,1),    IF( OR($F340="",$F340=1),   MROUND($AH340*J340,2.5),  MROUND($AH340*J340, 0.1))), "" ), "")</f>
        <v>65</v>
      </c>
      <c r="H340" s="283">
        <v>5</v>
      </c>
      <c r="I340" s="283">
        <v>5</v>
      </c>
      <c r="J340" s="284">
        <v>0.4</v>
      </c>
      <c r="K340" s="282" t="str">
        <f t="shared" ref="K340:K347" si="427">IF(N340&lt;&gt;0, IFERROR(IF( $F340=2,  MROUND($AH340*N340,1),    IF( OR($F340="",$F340=1),   MROUND($AH340*N340,2.5),  MROUND($AH340*N340, 0.1))), "" ), "")</f>
        <v/>
      </c>
      <c r="L340" s="283"/>
      <c r="M340" s="283"/>
      <c r="N340" s="284"/>
      <c r="O340" s="282" t="str">
        <f t="shared" ref="O340:O347" si="428">IF(R340&lt;&gt;0, IFERROR(IF( $F340=2,  MROUND($AH340*R340,1),    IF( OR($F340="",$F340=1),   MROUND($AH340*R340,2.5),  MROUND($AH340*R340, 0.1))), "" ), "")</f>
        <v/>
      </c>
      <c r="P340" s="283"/>
      <c r="Q340" s="283"/>
      <c r="R340" s="284"/>
      <c r="S340" s="282" t="str">
        <f t="shared" ref="S340:S347" si="429">IF(V340&lt;&gt;0, IFERROR(IF( $F340=2,  MROUND($AH340*V340,1),    IF( OR($F340="",$F340=1),   MROUND($AH340*V340,2.5),  MROUND($AH340*V340, 0.1))), "" ), "")</f>
        <v/>
      </c>
      <c r="T340" s="283"/>
      <c r="U340" s="283"/>
      <c r="V340" s="284"/>
      <c r="W340" s="282" t="str">
        <f t="shared" ref="W340:W347" si="430">IF(Z340&lt;&gt;0, IFERROR(IF( $F340=2,  MROUND($AH340*Z340,1),    IF( OR($F340="",$F340=1),   MROUND($AH340*Z340,2.5),  MROUND($AH340*Z340, 0.1))), "" ), "")</f>
        <v/>
      </c>
      <c r="X340" s="283"/>
      <c r="Y340" s="283"/>
      <c r="Z340" s="284"/>
      <c r="AA340" s="282" t="str">
        <f t="shared" ref="AA340:AA347" si="431">IF(AD340&lt;&gt;0, IFERROR(IF( $F340=2,  MROUND($AH340*AD340,1),    IF( OR($F340="",$F340=1),   MROUND($AH340*AD340,2.5),  MROUND($AH340*AD340, 0.1))), "" ), "")</f>
        <v/>
      </c>
      <c r="AB340" s="283"/>
      <c r="AC340" s="283"/>
      <c r="AD340" s="284"/>
      <c r="AE340" s="392">
        <f t="shared" ref="AE340:AE347" si="432">(IF(ISNUMBER(G340),G340,0)*H340*I340+IF(ISNUMBER(K340),K340,1)*L340*M340+IF(ISNUMBER(O340),O340,1)*P340*Q340+IF(ISNUMBER(S340),S340,1)*T340*U340+IF(ISNUMBER(W340),W340,1)*X340*Y340+IF(ISNUMBER(AA340),AA340,1)*AB340*AC340)*IF(ISNUMBER(F340),F340,1)</f>
        <v>1625</v>
      </c>
      <c r="AF340" s="393">
        <f t="shared" ref="AF340:AF393" si="433">IFERROR(AE340/AJ340,0)</f>
        <v>65</v>
      </c>
      <c r="AG340" s="394">
        <f t="shared" ref="AG340:AG347" si="434">IFERROR((AF340/(AH340*IF(ISNUMBER(F340),F340,1))),0)</f>
        <v>0.39427296917517324</v>
      </c>
      <c r="AH340" s="216">
        <f t="shared" ref="AH340:AH347" si="435">IF(ISNUMBER(AH284), AH284+(AH284*$AH$338),"")</f>
        <v>164.86040150300252</v>
      </c>
      <c r="AI340" s="303">
        <f xml:space="preserve"> ( IF(ISNUMBER(G340), VLOOKUP(G340/$AH340,F!$A1:$B101,2,1)*G340*$H340*$I340,0)+IF(ISNUMBER(K340), VLOOKUP(K340/$AH340,F!$A1:$B101,2,1)*K340*$L340*$M340,0)+IF(ISNUMBER(O340), VLOOKUP(O340/$AH340,F!$A1:$B101,2,1)*O340*$P340*$Q340,0)+IF(ISNUMBER(S340), VLOOKUP(S340/$AH340,F!$A1:$B101,2,1)*S340*$T340*$U340,0)+IF(ISNUMBER(W340), VLOOKUP(W340/$AH340,F!$A1:$B101,2,1)*W340*$X340*$Y340,0)+IF(ISNUMBER(AA340), VLOOKUP(AA340/$AH340,F!$A1:$B101,2,1)*AA340*$AB340*$AC340,0))*IF(ISNUMBER(F340),F340,1)*IF(ISNUMBER(E340),E340,1)</f>
        <v>585</v>
      </c>
      <c r="AJ340" s="289">
        <f t="shared" ref="AJ340:AJ342" si="436">H340*I340+L340*M340+P340*Q340+T340*U340+X340*Y340+AB340*AC340</f>
        <v>25</v>
      </c>
      <c r="AK340" s="290">
        <f>IFERROR(I340*INDEX(F!$P$21:$AB$33, MATCH(G340/$AH340, F!$O$21:$O$33,1), MATCH(E340, F!$P$20:$AB$20,1)), 0 ) +IFERROR( M340*INDEX(F!$P$21:$AB$33, MATCH(K340/$AH340, F!$O$21:$O$33,1), MATCH(E340, F!$P$20:$AB$20,1)),0) +  IFERROR( Q340*INDEX(F!$P$21:$AB$33, MATCH(O340/$AH340, F!$O$21:$O$33,1), MATCH(E340, F!$P$20:$AB$20,1)), 0) + IFERROR( U340*INDEX(F!$P$21:$AB$33, MATCH(S340/$AH340, F!$O$21:$O$33,1), MATCH(E340, F!$P$20:$AB$20,1)),0)  + IFERROR(Y340*INDEX(F!$P$21:$AB$33, MATCH(W340/$AH340, F!$O$21:$O$33,1), MATCH(E340, F!$P$20:$AB$20,1)),0)  + IFERROR( AC340*INDEX(F!$P$21:$AB$33, MATCH(AA340/$AH340, F!$O$21:$O$33,1), MATCH(E340, F!$P$20:$AB$20,1)),)</f>
        <v>15</v>
      </c>
      <c r="AL340" s="1033"/>
      <c r="AM340" s="10"/>
      <c r="AN340" s="10"/>
      <c r="AO340" s="10"/>
    </row>
    <row r="341" spans="1:41" ht="15" customHeight="1" x14ac:dyDescent="0.25">
      <c r="A341" s="1021">
        <f>A285+A282</f>
        <v>43822</v>
      </c>
      <c r="B341" s="242" t="str">
        <f t="shared" si="425"/>
        <v>Средняя</v>
      </c>
      <c r="C341" s="258" t="str">
        <f t="shared" si="425"/>
        <v>ЖМ</v>
      </c>
      <c r="D341" s="223" t="str">
        <f t="shared" si="425"/>
        <v>Жим лежа</v>
      </c>
      <c r="E341" s="291">
        <f t="shared" si="425"/>
        <v>1</v>
      </c>
      <c r="F341" s="292" t="str">
        <f t="shared" si="425"/>
        <v/>
      </c>
      <c r="G341" s="293">
        <f t="shared" si="426"/>
        <v>72.5</v>
      </c>
      <c r="H341" s="238">
        <v>6</v>
      </c>
      <c r="I341" s="238">
        <v>1</v>
      </c>
      <c r="J341" s="294">
        <v>0.5</v>
      </c>
      <c r="K341" s="293">
        <f t="shared" si="427"/>
        <v>87.5</v>
      </c>
      <c r="L341" s="238">
        <v>5</v>
      </c>
      <c r="M341" s="238">
        <v>5</v>
      </c>
      <c r="N341" s="294">
        <v>0.6</v>
      </c>
      <c r="O341" s="293" t="str">
        <f t="shared" si="428"/>
        <v/>
      </c>
      <c r="P341" s="238"/>
      <c r="Q341" s="238"/>
      <c r="R341" s="294"/>
      <c r="S341" s="293" t="str">
        <f t="shared" si="429"/>
        <v/>
      </c>
      <c r="T341" s="238"/>
      <c r="U341" s="238"/>
      <c r="V341" s="294"/>
      <c r="W341" s="293" t="str">
        <f t="shared" si="430"/>
        <v/>
      </c>
      <c r="X341" s="238"/>
      <c r="Y341" s="238"/>
      <c r="Z341" s="294"/>
      <c r="AA341" s="293" t="str">
        <f t="shared" si="431"/>
        <v/>
      </c>
      <c r="AB341" s="238"/>
      <c r="AC341" s="238"/>
      <c r="AD341" s="294"/>
      <c r="AE341" s="239">
        <f t="shared" si="432"/>
        <v>2622.5</v>
      </c>
      <c r="AF341" s="295">
        <f t="shared" si="433"/>
        <v>84.596774193548384</v>
      </c>
      <c r="AG341" s="296">
        <f t="shared" si="434"/>
        <v>0.58644784780539783</v>
      </c>
      <c r="AH341" s="217">
        <f t="shared" si="435"/>
        <v>144.25285131512717</v>
      </c>
      <c r="AI341" s="237">
        <f xml:space="preserve"> ( IF(ISNUMBER(G341), VLOOKUP(G341/$AH341,F!$A1:$B101,2,1)*G341*$H341*$I341,0)+IF(ISNUMBER(K341), VLOOKUP(K341/$AH341,F!$A1:$B101,2,1)*K341*$L341*$M341,0)+IF(ISNUMBER(O341), VLOOKUP(O341/$AH341,F!$A1:$B101,2,1)*O341*$P341*$Q341,0)+IF(ISNUMBER(S341), VLOOKUP(S341/$AH341,F!$A1:$B101,2,1)*S341*$T341*$U341,0)+IF(ISNUMBER(W341), VLOOKUP(W341/$AH341,F!$A1:$B101,2,1)*W341*$X341*$Y341,0)+IF(ISNUMBER(AA341), VLOOKUP(AA341/$AH341,F!$A1:$B101,2,1)*AA341*$AB341*$AC341,0))*IF(ISNUMBER(F341),F341,1)*IF(ISNUMBER(E341),E341,1)</f>
        <v>1748.7499999999998</v>
      </c>
      <c r="AJ341" s="297">
        <f t="shared" si="436"/>
        <v>31</v>
      </c>
      <c r="AK341" s="298">
        <f>IFERROR(I341*INDEX(F!$P$21:$AB$33, MATCH(G341/$AH341, F!$O$21:$O$33,1), MATCH(E341, F!$P$20:$AB$20,1)), 0 ) +IFERROR( M341*INDEX(F!$P$21:$AB$33, MATCH(K341/$AH341, F!$O$21:$O$33,1), MATCH(E341, F!$P$20:$AB$20,1)),0) +  IFERROR( Q341*INDEX(F!$P$21:$AB$33, MATCH(O341/$AH341, F!$O$21:$O$33,1), MATCH(E341, F!$P$20:$AB$20,1)), 0) + IFERROR( U341*INDEX(F!$P$21:$AB$33, MATCH(S341/$AH341, F!$O$21:$O$33,1), MATCH(E341, F!$P$20:$AB$20,1)),0)  + IFERROR(Y341*INDEX(F!$P$21:$AB$33, MATCH(W341/$AH341, F!$O$21:$O$33,1), MATCH(E341, F!$P$20:$AB$20,1)),0)  + IFERROR( AC341*INDEX(F!$P$21:$AB$33, MATCH(AA341/$AH341, F!$O$21:$O$33,1), MATCH(E341, F!$P$20:$AB$20,1)),)</f>
        <v>17</v>
      </c>
      <c r="AL341" s="1031"/>
      <c r="AM341" s="10"/>
      <c r="AN341" s="10"/>
      <c r="AO341" s="10"/>
    </row>
    <row r="342" spans="1:41" x14ac:dyDescent="0.25">
      <c r="A342" s="1022"/>
      <c r="B342" s="243" t="str">
        <f t="shared" si="425"/>
        <v>Легкая</v>
      </c>
      <c r="C342" s="256" t="str">
        <f t="shared" si="425"/>
        <v>ПР</v>
      </c>
      <c r="D342" s="224" t="str">
        <f t="shared" si="425"/>
        <v>Присед на груди</v>
      </c>
      <c r="E342" s="291">
        <f t="shared" si="425"/>
        <v>1.2</v>
      </c>
      <c r="F342" s="299" t="str">
        <f t="shared" si="425"/>
        <v/>
      </c>
      <c r="G342" s="300">
        <f t="shared" si="426"/>
        <v>55</v>
      </c>
      <c r="H342" s="301">
        <v>5</v>
      </c>
      <c r="I342" s="301">
        <v>5</v>
      </c>
      <c r="J342" s="302">
        <v>0.45</v>
      </c>
      <c r="K342" s="300" t="str">
        <f t="shared" si="427"/>
        <v/>
      </c>
      <c r="L342" s="301"/>
      <c r="M342" s="301"/>
      <c r="N342" s="302"/>
      <c r="O342" s="300" t="str">
        <f t="shared" si="428"/>
        <v/>
      </c>
      <c r="P342" s="301"/>
      <c r="Q342" s="301"/>
      <c r="R342" s="302"/>
      <c r="S342" s="300" t="str">
        <f t="shared" si="429"/>
        <v/>
      </c>
      <c r="T342" s="301"/>
      <c r="U342" s="301"/>
      <c r="V342" s="302"/>
      <c r="W342" s="300" t="str">
        <f t="shared" si="430"/>
        <v/>
      </c>
      <c r="X342" s="301"/>
      <c r="Y342" s="301"/>
      <c r="Z342" s="302"/>
      <c r="AA342" s="300" t="str">
        <f t="shared" si="431"/>
        <v/>
      </c>
      <c r="AB342" s="301"/>
      <c r="AC342" s="301"/>
      <c r="AD342" s="302"/>
      <c r="AE342" s="285">
        <f t="shared" si="432"/>
        <v>1375</v>
      </c>
      <c r="AF342" s="286">
        <f t="shared" si="433"/>
        <v>55</v>
      </c>
      <c r="AG342" s="287">
        <f t="shared" si="434"/>
        <v>0.44482078573609302</v>
      </c>
      <c r="AH342" s="217">
        <f t="shared" si="435"/>
        <v>123.64530112725186</v>
      </c>
      <c r="AI342" s="303">
        <f xml:space="preserve"> ( IF(ISNUMBER(G342), VLOOKUP(G342/$AH342,F!$A1:$B101,2,1)*G342*$H342*$I342,0)+IF(ISNUMBER(K342), VLOOKUP(K342/$AH342,F!$A1:$B101,2,1)*K342*$L342*$M342,0)+IF(ISNUMBER(O342), VLOOKUP(O342/$AH342,F!$A1:$B101,2,1)*O342*$P342*$Q342,0)+IF(ISNUMBER(S342), VLOOKUP(S342/$AH342,F!$A1:$B101,2,1)*S342*$T342*$U342,0)+IF(ISNUMBER(W342), VLOOKUP(W342/$AH342,F!$A1:$B101,2,1)*W342*$X342*$Y342,0)+IF(ISNUMBER(AA342), VLOOKUP(AA342/$AH342,F!$A1:$B101,2,1)*AA342*$AB342*$AC342,0))*IF(ISNUMBER(F342),F342,1)*IF(ISNUMBER(E342),E342,1)</f>
        <v>660</v>
      </c>
      <c r="AJ342" s="304">
        <f t="shared" si="436"/>
        <v>25</v>
      </c>
      <c r="AK342" s="305">
        <f>IFERROR(I342*INDEX(F!$P$21:$AB$33, MATCH(G342/$AH342, F!$O$21:$O$33,1), MATCH(E342, F!$P$20:$AB$20,1)), 0 ) +IFERROR( M342*INDEX(F!$P$21:$AB$33, MATCH(K342/$AH342, F!$O$21:$O$33,1), MATCH(E342, F!$P$20:$AB$20,1)),0) +  IFERROR( Q342*INDEX(F!$P$21:$AB$33, MATCH(O342/$AH342, F!$O$21:$O$33,1), MATCH(E342, F!$P$20:$AB$20,1)), 0) + IFERROR( U342*INDEX(F!$P$21:$AB$33, MATCH(S342/$AH342, F!$O$21:$O$33,1), MATCH(E342, F!$P$20:$AB$20,1)),0)  + IFERROR(Y342*INDEX(F!$P$21:$AB$33, MATCH(W342/$AH342, F!$O$21:$O$33,1), MATCH(E342, F!$P$20:$AB$20,1)),0)  + IFERROR( AC342*INDEX(F!$P$21:$AB$33, MATCH(AA342/$AH342, F!$O$21:$O$33,1), MATCH(E342, F!$P$20:$AB$20,1)),)</f>
        <v>15</v>
      </c>
      <c r="AL342" s="1031"/>
      <c r="AM342" s="10"/>
      <c r="AN342" s="10"/>
      <c r="AO342" s="10"/>
    </row>
    <row r="343" spans="1:41" ht="15.75" customHeight="1" x14ac:dyDescent="0.25">
      <c r="A343" s="1022"/>
      <c r="B343" s="244" t="str">
        <f t="shared" si="425"/>
        <v>Легкая</v>
      </c>
      <c r="C343" s="255" t="str">
        <f t="shared" si="425"/>
        <v>ЖМ</v>
      </c>
      <c r="D343" s="223" t="str">
        <f t="shared" si="425"/>
        <v>Жим на наклонной</v>
      </c>
      <c r="E343" s="291">
        <f t="shared" si="425"/>
        <v>1</v>
      </c>
      <c r="F343" s="306" t="str">
        <f t="shared" si="425"/>
        <v/>
      </c>
      <c r="G343" s="293">
        <f t="shared" si="426"/>
        <v>45</v>
      </c>
      <c r="H343" s="238">
        <v>6</v>
      </c>
      <c r="I343" s="238">
        <v>5</v>
      </c>
      <c r="J343" s="294">
        <v>0.4</v>
      </c>
      <c r="K343" s="293" t="str">
        <f t="shared" si="427"/>
        <v/>
      </c>
      <c r="L343" s="238"/>
      <c r="M343" s="238"/>
      <c r="N343" s="294"/>
      <c r="O343" s="293" t="str">
        <f t="shared" si="428"/>
        <v/>
      </c>
      <c r="P343" s="238"/>
      <c r="Q343" s="238"/>
      <c r="R343" s="294"/>
      <c r="S343" s="293" t="str">
        <f t="shared" si="429"/>
        <v/>
      </c>
      <c r="T343" s="238"/>
      <c r="U343" s="238"/>
      <c r="V343" s="294"/>
      <c r="W343" s="293" t="str">
        <f t="shared" si="430"/>
        <v/>
      </c>
      <c r="X343" s="238"/>
      <c r="Y343" s="238"/>
      <c r="Z343" s="294"/>
      <c r="AA343" s="293" t="str">
        <f t="shared" si="431"/>
        <v/>
      </c>
      <c r="AB343" s="238"/>
      <c r="AC343" s="238"/>
      <c r="AD343" s="294"/>
      <c r="AE343" s="239">
        <f t="shared" si="432"/>
        <v>1350</v>
      </c>
      <c r="AF343" s="295">
        <f t="shared" si="433"/>
        <v>45</v>
      </c>
      <c r="AG343" s="296">
        <f t="shared" si="434"/>
        <v>0.38994029918423734</v>
      </c>
      <c r="AH343" s="217">
        <f t="shared" si="435"/>
        <v>115.40228105210174</v>
      </c>
      <c r="AI343" s="237">
        <f xml:space="preserve"> ( IF(ISNUMBER(G343), VLOOKUP(G343/$AH343,F!$A1:$B101,2,1)*G343*$H343*$I343,0)+IF(ISNUMBER(K343), VLOOKUP(K343/$AH343,F!$A1:$B101,2,1)*K343*$L343*$M343,0)+IF(ISNUMBER(O343), VLOOKUP(O343/$AH343,F!$A1:$B101,2,1)*O343*$P343*$Q343,0)+IF(ISNUMBER(S343), VLOOKUP(S343/$AH343,F!$A1:$B101,2,1)*S343*$T343*$U343,0)+IF(ISNUMBER(W343), VLOOKUP(W343/$AH343,F!$A1:$B101,2,1)*W343*$X343*$Y343,0)+IF(ISNUMBER(AA343), VLOOKUP(AA343/$AH343,F!$A1:$B101,2,1)*AA343*$AB343*$AC343,0))*IF(ISNUMBER(F343),F343,1)*IF(ISNUMBER(E343),E343,1)</f>
        <v>378.00000000000006</v>
      </c>
      <c r="AJ343" s="297">
        <f>H343*I343+L343*M343+P343*Q343+T343*U343+X343*Y343+AB343*AC343</f>
        <v>30</v>
      </c>
      <c r="AK343" s="298">
        <f>IFERROR(I343*INDEX(F!$P$21:$AB$33, MATCH(G343/$AH343, F!$O$21:$O$33,1), MATCH(E343, F!$P$20:$AB$20,1)), 0 ) +IFERROR( M343*INDEX(F!$P$21:$AB$33, MATCH(K343/$AH343, F!$O$21:$O$33,1), MATCH(E343, F!$P$20:$AB$20,1)),0) +  IFERROR( Q343*INDEX(F!$P$21:$AB$33, MATCH(O343/$AH343, F!$O$21:$O$33,1), MATCH(E343, F!$P$20:$AB$20,1)), 0) + IFERROR( U343*INDEX(F!$P$21:$AB$33, MATCH(S343/$AH343, F!$O$21:$O$33,1), MATCH(E343, F!$P$20:$AB$20,1)),0)  + IFERROR(Y343*INDEX(F!$P$21:$AB$33, MATCH(W343/$AH343, F!$O$21:$O$33,1), MATCH(E343, F!$P$20:$AB$20,1)),0)  + IFERROR( AC343*INDEX(F!$P$21:$AB$33, MATCH(AA343/$AH343, F!$O$21:$O$33,1), MATCH(E343, F!$P$20:$AB$20,1)),)</f>
        <v>10</v>
      </c>
      <c r="AL343" s="1031"/>
      <c r="AM343" s="10"/>
      <c r="AN343" s="10"/>
      <c r="AO343" s="10"/>
    </row>
    <row r="344" spans="1:41" x14ac:dyDescent="0.25">
      <c r="A344" s="1022"/>
      <c r="B344" s="245" t="str">
        <f t="shared" si="425"/>
        <v>Средняя</v>
      </c>
      <c r="C344" s="257" t="str">
        <f t="shared" si="425"/>
        <v>ОФП</v>
      </c>
      <c r="D344" s="224" t="str">
        <f t="shared" si="425"/>
        <v>Бицепс стоя</v>
      </c>
      <c r="E344" s="291">
        <f t="shared" si="425"/>
        <v>0.5</v>
      </c>
      <c r="F344" s="307" t="str">
        <f t="shared" si="425"/>
        <v/>
      </c>
      <c r="G344" s="300">
        <f t="shared" si="426"/>
        <v>30</v>
      </c>
      <c r="H344" s="301">
        <v>5</v>
      </c>
      <c r="I344" s="301">
        <v>4</v>
      </c>
      <c r="J344" s="302">
        <v>0.6</v>
      </c>
      <c r="K344" s="300" t="str">
        <f t="shared" si="427"/>
        <v/>
      </c>
      <c r="L344" s="301"/>
      <c r="M344" s="301"/>
      <c r="N344" s="302"/>
      <c r="O344" s="300" t="str">
        <f t="shared" si="428"/>
        <v/>
      </c>
      <c r="P344" s="301"/>
      <c r="Q344" s="301"/>
      <c r="R344" s="302"/>
      <c r="S344" s="300" t="str">
        <f t="shared" si="429"/>
        <v/>
      </c>
      <c r="T344" s="301"/>
      <c r="U344" s="301"/>
      <c r="V344" s="302"/>
      <c r="W344" s="300" t="str">
        <f t="shared" si="430"/>
        <v/>
      </c>
      <c r="X344" s="301"/>
      <c r="Y344" s="301"/>
      <c r="Z344" s="302"/>
      <c r="AA344" s="300" t="str">
        <f t="shared" si="431"/>
        <v/>
      </c>
      <c r="AB344" s="301"/>
      <c r="AC344" s="301"/>
      <c r="AD344" s="302"/>
      <c r="AE344" s="285">
        <f t="shared" si="432"/>
        <v>600</v>
      </c>
      <c r="AF344" s="286">
        <f t="shared" si="433"/>
        <v>30</v>
      </c>
      <c r="AG344" s="287">
        <f t="shared" si="434"/>
        <v>0.59419474161407604</v>
      </c>
      <c r="AH344" s="217">
        <f t="shared" si="435"/>
        <v>50.488497960294509</v>
      </c>
      <c r="AI344" s="303">
        <f xml:space="preserve"> ( IF(ISNUMBER(G344), VLOOKUP(G344/$AH344,F!$A1:$B101,2,1)*G344*$H344*$I344,0)+IF(ISNUMBER(K344), VLOOKUP(K344/$AH344,F!$A1:$B101,2,1)*K344*$L344*$M344,0)+IF(ISNUMBER(O344), VLOOKUP(O344/$AH344,F!$A1:$B101,2,1)*O344*$P344*$Q344,0)+IF(ISNUMBER(S344), VLOOKUP(S344/$AH344,F!$A1:$B101,2,1)*S344*$T344*$U344,0)+IF(ISNUMBER(W344), VLOOKUP(W344/$AH344,F!$A1:$B101,2,1)*W344*$X344*$Y344,0)+IF(ISNUMBER(AA344), VLOOKUP(AA344/$AH344,F!$A1:$B101,2,1)*AA344*$AB344*$AC344,0))*IF(ISNUMBER(F344),F344,1)*IF(ISNUMBER(E344),E344,1)</f>
        <v>204.00000000000003</v>
      </c>
      <c r="AJ344" s="304">
        <f t="shared" ref="AJ344:AJ347" si="437">H344*I344+L344*M344+P344*Q344+T344*U344+X344*Y344+AB344*AC344</f>
        <v>20</v>
      </c>
      <c r="AK344" s="305">
        <f>IFERROR(I344*INDEX(F!$P$21:$AB$33, MATCH(G344/$AH344, F!$O$21:$O$33,1), MATCH(E344, F!$P$20:$AB$20,1)), 0 ) +IFERROR( M344*INDEX(F!$P$21:$AB$33, MATCH(K344/$AH344, F!$O$21:$O$33,1), MATCH(E344, F!$P$20:$AB$20,1)),0) +  IFERROR( Q344*INDEX(F!$P$21:$AB$33, MATCH(O344/$AH344, F!$O$21:$O$33,1), MATCH(E344, F!$P$20:$AB$20,1)), 0) + IFERROR( U344*INDEX(F!$P$21:$AB$33, MATCH(S344/$AH344, F!$O$21:$O$33,1), MATCH(E344, F!$P$20:$AB$20,1)),0)  + IFERROR(Y344*INDEX(F!$P$21:$AB$33, MATCH(W344/$AH344, F!$O$21:$O$33,1), MATCH(E344, F!$P$20:$AB$20,1)),0)  + IFERROR( AC344*INDEX(F!$P$21:$AB$33, MATCH(AA344/$AH344, F!$O$21:$O$33,1), MATCH(E344, F!$P$20:$AB$20,1)),)</f>
        <v>7.2</v>
      </c>
      <c r="AL344" s="1031"/>
      <c r="AM344" s="10"/>
      <c r="AN344" s="10"/>
      <c r="AO344" s="10"/>
    </row>
    <row r="345" spans="1:41" hidden="1" x14ac:dyDescent="0.25">
      <c r="A345" s="1022"/>
      <c r="B345" s="242" t="str">
        <f t="shared" si="425"/>
        <v/>
      </c>
      <c r="C345" s="258" t="str">
        <f t="shared" si="425"/>
        <v/>
      </c>
      <c r="D345" s="225" t="str">
        <f t="shared" si="425"/>
        <v/>
      </c>
      <c r="E345" s="291" t="str">
        <f t="shared" si="425"/>
        <v/>
      </c>
      <c r="F345" s="308" t="str">
        <f t="shared" si="425"/>
        <v/>
      </c>
      <c r="G345" s="293" t="str">
        <f t="shared" si="426"/>
        <v/>
      </c>
      <c r="H345" s="238"/>
      <c r="I345" s="238"/>
      <c r="J345" s="294"/>
      <c r="K345" s="293" t="str">
        <f t="shared" si="427"/>
        <v/>
      </c>
      <c r="L345" s="238"/>
      <c r="M345" s="238"/>
      <c r="N345" s="294"/>
      <c r="O345" s="293" t="str">
        <f t="shared" si="428"/>
        <v/>
      </c>
      <c r="P345" s="238"/>
      <c r="Q345" s="238"/>
      <c r="R345" s="294"/>
      <c r="S345" s="293" t="str">
        <f t="shared" si="429"/>
        <v/>
      </c>
      <c r="T345" s="238"/>
      <c r="U345" s="238"/>
      <c r="V345" s="294"/>
      <c r="W345" s="293" t="str">
        <f t="shared" si="430"/>
        <v/>
      </c>
      <c r="X345" s="238"/>
      <c r="Y345" s="238"/>
      <c r="Z345" s="294"/>
      <c r="AA345" s="293" t="str">
        <f t="shared" si="431"/>
        <v/>
      </c>
      <c r="AB345" s="238"/>
      <c r="AC345" s="238"/>
      <c r="AD345" s="294"/>
      <c r="AE345" s="239">
        <f t="shared" si="432"/>
        <v>0</v>
      </c>
      <c r="AF345" s="295">
        <f t="shared" si="433"/>
        <v>0</v>
      </c>
      <c r="AG345" s="296">
        <f t="shared" si="434"/>
        <v>0</v>
      </c>
      <c r="AH345" s="217" t="str">
        <f t="shared" si="435"/>
        <v/>
      </c>
      <c r="AI345" s="237">
        <f xml:space="preserve"> ( IF(ISNUMBER(G345), VLOOKUP(G345/$AH345,F!$A1:$B101,2,1)*G345*$H345*$I345,0)+IF(ISNUMBER(K345), VLOOKUP(K345/$AH345,F!$A1:$B101,2,1)*K345*$L345*$M345,0)+IF(ISNUMBER(O345), VLOOKUP(O345/$AH345,F!$A1:$B101,2,1)*O345*$P345*$Q345,0)+IF(ISNUMBER(S345), VLOOKUP(S345/$AH345,F!$A1:$B101,2,1)*S345*$T345*$U345,0)+IF(ISNUMBER(W345), VLOOKUP(W345/$AH345,F!$A1:$B101,2,1)*W345*$X345*$Y345,0)+IF(ISNUMBER(AA345), VLOOKUP(AA345/$AH345,F!$A1:$B101,2,1)*AA345*$AB345*$AC345,0))*IF(ISNUMBER(F345),F345,1)*IF(ISNUMBER(E345),E345,1)</f>
        <v>0</v>
      </c>
      <c r="AJ345" s="309">
        <f t="shared" si="437"/>
        <v>0</v>
      </c>
      <c r="AK345" s="298">
        <f>IFERROR(I345*INDEX(F!$P$21:$AB$33, MATCH(G345/$AH345, F!$O$21:$O$33,1), MATCH(E345, F!$P$20:$AB$20,1)), 0 ) +IFERROR( M345*INDEX(F!$P$21:$AB$33, MATCH(K345/$AH345, F!$O$21:$O$33,1), MATCH(E345, F!$P$20:$AB$20,1)),0) +  IFERROR( Q345*INDEX(F!$P$21:$AB$33, MATCH(O345/$AH345, F!$O$21:$O$33,1), MATCH(E345, F!$P$20:$AB$20,1)), 0) + IFERROR( U345*INDEX(F!$P$21:$AB$33, MATCH(S345/$AH345, F!$O$21:$O$33,1), MATCH(E345, F!$P$20:$AB$20,1)),0)  + IFERROR(Y345*INDEX(F!$P$21:$AB$33, MATCH(W345/$AH345, F!$O$21:$O$33,1), MATCH(E345, F!$P$20:$AB$20,1)),0)  + IFERROR( AC345*INDEX(F!$P$21:$AB$33, MATCH(AA345/$AH345, F!$O$21:$O$33,1), MATCH(E345, F!$P$20:$AB$20,1)),)</f>
        <v>0</v>
      </c>
      <c r="AL345" s="1031"/>
      <c r="AM345" s="10"/>
      <c r="AN345" s="10"/>
      <c r="AO345" s="10"/>
    </row>
    <row r="346" spans="1:41" ht="15" hidden="1" customHeight="1" x14ac:dyDescent="0.25">
      <c r="A346" s="1022"/>
      <c r="B346" s="243" t="str">
        <f t="shared" si="425"/>
        <v/>
      </c>
      <c r="C346" s="256" t="str">
        <f t="shared" si="425"/>
        <v/>
      </c>
      <c r="D346" s="214" t="str">
        <f t="shared" si="425"/>
        <v/>
      </c>
      <c r="E346" s="291" t="str">
        <f t="shared" si="425"/>
        <v/>
      </c>
      <c r="F346" s="307" t="str">
        <f t="shared" si="425"/>
        <v/>
      </c>
      <c r="G346" s="300" t="str">
        <f t="shared" si="426"/>
        <v/>
      </c>
      <c r="H346" s="301"/>
      <c r="I346" s="301"/>
      <c r="J346" s="302"/>
      <c r="K346" s="300" t="str">
        <f t="shared" si="427"/>
        <v/>
      </c>
      <c r="L346" s="301"/>
      <c r="M346" s="301"/>
      <c r="N346" s="302"/>
      <c r="O346" s="300" t="str">
        <f t="shared" si="428"/>
        <v/>
      </c>
      <c r="P346" s="301"/>
      <c r="Q346" s="301"/>
      <c r="R346" s="302"/>
      <c r="S346" s="300" t="str">
        <f t="shared" si="429"/>
        <v/>
      </c>
      <c r="T346" s="301"/>
      <c r="U346" s="301"/>
      <c r="V346" s="302"/>
      <c r="W346" s="300" t="str">
        <f t="shared" si="430"/>
        <v/>
      </c>
      <c r="X346" s="301"/>
      <c r="Y346" s="301"/>
      <c r="Z346" s="302"/>
      <c r="AA346" s="300" t="str">
        <f t="shared" si="431"/>
        <v/>
      </c>
      <c r="AB346" s="301"/>
      <c r="AC346" s="301"/>
      <c r="AD346" s="302"/>
      <c r="AE346" s="285">
        <f t="shared" si="432"/>
        <v>0</v>
      </c>
      <c r="AF346" s="286">
        <f t="shared" si="433"/>
        <v>0</v>
      </c>
      <c r="AG346" s="287">
        <f t="shared" si="434"/>
        <v>0</v>
      </c>
      <c r="AH346" s="217" t="str">
        <f t="shared" si="435"/>
        <v/>
      </c>
      <c r="AI346" s="310">
        <f xml:space="preserve"> ( IF(ISNUMBER(G346), VLOOKUP(G346/$AH346,F!$A1:$B101,2,1)*G346*$H346*$I346,0)+IF(ISNUMBER(K346), VLOOKUP(K346/$AH346,F!$A1:$B101,2,1)*K346*$L346*$M346,0)+IF(ISNUMBER(O346), VLOOKUP(O346/$AH346,F!$A1:$B101,2,1)*O346*$P346*$Q346,0)+IF(ISNUMBER(S346), VLOOKUP(S346/$AH346,F!$A1:$B101,2,1)*S346*$T346*$U346,0)+IF(ISNUMBER(W346), VLOOKUP(W346/$AH346,F!$A1:$B101,2,1)*W346*$X346*$Y346,0)+IF(ISNUMBER(AA346), VLOOKUP(AA346/$AH346,F!$A1:$B101,2,1)*AA346*$AB346*$AC346,0))*IF(ISNUMBER(F346),F346,1)*IF(ISNUMBER(E346),E346,1)</f>
        <v>0</v>
      </c>
      <c r="AJ346" s="311">
        <f t="shared" si="437"/>
        <v>0</v>
      </c>
      <c r="AK346" s="312">
        <f>IFERROR(I346*INDEX(F!$P$21:$AB$33, MATCH(G346/$AH346, F!$O$21:$O$33,1), MATCH(E346, F!$P$20:$AB$20,1)), 0 ) +IFERROR( M346*INDEX(F!$P$21:$AB$33, MATCH(K346/$AH346, F!$O$21:$O$33,1), MATCH(E346, F!$P$20:$AB$20,1)),0) +  IFERROR( Q346*INDEX(F!$P$21:$AB$33, MATCH(O346/$AH346, F!$O$21:$O$33,1), MATCH(E346, F!$P$20:$AB$20,1)), 0) + IFERROR( U346*INDEX(F!$P$21:$AB$33, MATCH(S346/$AH346, F!$O$21:$O$33,1), MATCH(E346, F!$P$20:$AB$20,1)),0)  + IFERROR(Y346*INDEX(F!$P$21:$AB$33, MATCH(W346/$AH346, F!$O$21:$O$33,1), MATCH(E346, F!$P$20:$AB$20,1)),0)  + IFERROR( AC346*INDEX(F!$P$21:$AB$33, MATCH(AA346/$AH346, F!$O$21:$O$33,1), MATCH(E346, F!$P$20:$AB$20,1)),)</f>
        <v>0</v>
      </c>
      <c r="AL346" s="1031"/>
      <c r="AM346" s="10"/>
      <c r="AN346" s="10"/>
      <c r="AO346" s="10"/>
    </row>
    <row r="347" spans="1:41" ht="15" hidden="1" customHeight="1" x14ac:dyDescent="0.25">
      <c r="A347" s="1022"/>
      <c r="B347" s="242" t="str">
        <f t="shared" si="425"/>
        <v/>
      </c>
      <c r="C347" s="258" t="str">
        <f t="shared" si="425"/>
        <v/>
      </c>
      <c r="D347" s="226" t="str">
        <f t="shared" si="425"/>
        <v/>
      </c>
      <c r="E347" s="291" t="str">
        <f t="shared" si="425"/>
        <v/>
      </c>
      <c r="F347" s="313" t="str">
        <f t="shared" si="425"/>
        <v/>
      </c>
      <c r="G347" s="293" t="str">
        <f t="shared" si="426"/>
        <v/>
      </c>
      <c r="H347" s="238"/>
      <c r="I347" s="238"/>
      <c r="J347" s="294"/>
      <c r="K347" s="293" t="str">
        <f t="shared" si="427"/>
        <v/>
      </c>
      <c r="L347" s="238"/>
      <c r="M347" s="238"/>
      <c r="N347" s="294"/>
      <c r="O347" s="293" t="str">
        <f t="shared" si="428"/>
        <v/>
      </c>
      <c r="P347" s="238"/>
      <c r="Q347" s="238"/>
      <c r="R347" s="294"/>
      <c r="S347" s="293" t="str">
        <f t="shared" si="429"/>
        <v/>
      </c>
      <c r="T347" s="238"/>
      <c r="U347" s="238"/>
      <c r="V347" s="294"/>
      <c r="W347" s="293" t="str">
        <f t="shared" si="430"/>
        <v/>
      </c>
      <c r="X347" s="238"/>
      <c r="Y347" s="238"/>
      <c r="Z347" s="294"/>
      <c r="AA347" s="293" t="str">
        <f t="shared" si="431"/>
        <v/>
      </c>
      <c r="AB347" s="238"/>
      <c r="AC347" s="238"/>
      <c r="AD347" s="294"/>
      <c r="AE347" s="239">
        <f t="shared" si="432"/>
        <v>0</v>
      </c>
      <c r="AF347" s="314">
        <f t="shared" si="433"/>
        <v>0</v>
      </c>
      <c r="AG347" s="315">
        <f t="shared" si="434"/>
        <v>0</v>
      </c>
      <c r="AH347" s="217" t="str">
        <f t="shared" si="435"/>
        <v/>
      </c>
      <c r="AI347" s="316">
        <f xml:space="preserve"> ( IF(ISNUMBER(G347), VLOOKUP(G347/$AH347,F!$A1:$B101,2,1)*G347*$H347*$I347,0)+IF(ISNUMBER(K347), VLOOKUP(K347/$AH347,F!$A1:$B101,2,1)*K347*$L347*$M347,0)+IF(ISNUMBER(O347), VLOOKUP(O347/$AH347,F!$A1:$B101,2,1)*O347*$P347*$Q347,0)+IF(ISNUMBER(S347), VLOOKUP(S347/$AH347,F!$A1:$B101,2,1)*S347*$T347*$U347,0)+IF(ISNUMBER(W347), VLOOKUP(W347/$AH347,F!$A1:$B101,2,1)*W347*$X347*$Y347,0)+IF(ISNUMBER(AA347), VLOOKUP(AA347/$AH347,F!$A1:$B101,2,1)*AA347*$AB347*$AC347,0))*IF(ISNUMBER(F347),F347,1)*IF(ISNUMBER(E347),E347,1)</f>
        <v>0</v>
      </c>
      <c r="AJ347" s="317">
        <f t="shared" si="437"/>
        <v>0</v>
      </c>
      <c r="AK347" s="318">
        <f>IFERROR(I347*INDEX(F!$P$21:$AB$33, MATCH(G347/$AH347, F!$O$21:$O$33,1), MATCH(E347, F!$P$20:$AB$20,1)), 0 ) +IFERROR( M347*INDEX(F!$P$21:$AB$33, MATCH(K347/$AH347, F!$O$21:$O$33,1), MATCH(E347, F!$P$20:$AB$20,1)),0) +  IFERROR( Q347*INDEX(F!$P$21:$AB$33, MATCH(O347/$AH347, F!$O$21:$O$33,1), MATCH(E347, F!$P$20:$AB$20,1)), 0) + IFERROR( U347*INDEX(F!$P$21:$AB$33, MATCH(S347/$AH347, F!$O$21:$O$33,1), MATCH(E347, F!$P$20:$AB$20,1)),0)  + IFERROR(Y347*INDEX(F!$P$21:$AB$33, MATCH(W347/$AH347, F!$O$21:$O$33,1), MATCH(E347, F!$P$20:$AB$20,1)),0)  + IFERROR( AC347*INDEX(F!$P$21:$AB$33, MATCH(AA347/$AH347, F!$O$21:$O$33,1), MATCH(E347, F!$P$20:$AB$20,1)),)</f>
        <v>0</v>
      </c>
      <c r="AL347" s="1031"/>
      <c r="AM347" s="10"/>
      <c r="AN347" s="10"/>
      <c r="AO347" s="10"/>
    </row>
    <row r="348" spans="1:41" ht="15" customHeight="1" thickBot="1" x14ac:dyDescent="0.3">
      <c r="A348" s="1023"/>
      <c r="B348" s="246"/>
      <c r="C348" s="259"/>
      <c r="D348" s="227"/>
      <c r="E348" s="352">
        <f>ROUND(IFERROR(SUMPRODUCT(AJ340:AJ347,E340:E347)/AJ348,0),3)</f>
        <v>1</v>
      </c>
      <c r="F348" s="388"/>
      <c r="G348" s="319"/>
      <c r="H348" s="320"/>
      <c r="I348" s="320"/>
      <c r="J348" s="321"/>
      <c r="K348" s="319"/>
      <c r="L348" s="320"/>
      <c r="M348" s="320"/>
      <c r="N348" s="321"/>
      <c r="O348" s="319"/>
      <c r="P348" s="320"/>
      <c r="Q348" s="320"/>
      <c r="R348" s="321"/>
      <c r="S348" s="319"/>
      <c r="T348" s="320"/>
      <c r="U348" s="320"/>
      <c r="V348" s="321"/>
      <c r="W348" s="319"/>
      <c r="X348" s="320"/>
      <c r="Y348" s="320"/>
      <c r="Z348" s="321"/>
      <c r="AA348" s="319"/>
      <c r="AB348" s="320"/>
      <c r="AC348" s="320"/>
      <c r="AD348" s="321"/>
      <c r="AE348" s="357">
        <f>SUM(AE340:AE347)</f>
        <v>7572.5</v>
      </c>
      <c r="AF348" s="358">
        <f t="shared" si="433"/>
        <v>57.805343511450381</v>
      </c>
      <c r="AG348" s="391">
        <f>IFERROR(  SUMPRODUCT(AG340:AG347,AJ340:AJ347)/AJ348,0)</f>
        <v>0.47892619055387498</v>
      </c>
      <c r="AH348" s="359"/>
      <c r="AI348" s="360">
        <f>SUM(AI340:AI347)</f>
        <v>3575.75</v>
      </c>
      <c r="AJ348" s="360">
        <f>SUM(AJ340:AJ347)</f>
        <v>131</v>
      </c>
      <c r="AK348" s="361">
        <f>IF(SUM(AK340:AK347)=0,TIME(,0,),TIME(,SUM(AK340:AK347)+F!$V$37,))</f>
        <v>6.5277777777777782E-2</v>
      </c>
      <c r="AL348" s="1032"/>
      <c r="AM348" s="10"/>
      <c r="AN348" s="10"/>
      <c r="AO348" s="10"/>
    </row>
    <row r="349" spans="1:41" x14ac:dyDescent="0.25">
      <c r="A349" s="213">
        <f>A350</f>
        <v>43823</v>
      </c>
      <c r="B349" s="247" t="str">
        <f t="shared" ref="B349:F356" si="438">IF(B293="","",B293)</f>
        <v>Тяжелая</v>
      </c>
      <c r="C349" s="260" t="str">
        <f t="shared" si="438"/>
        <v>ТГ</v>
      </c>
      <c r="D349" s="228" t="str">
        <f t="shared" si="438"/>
        <v>Становая тяга</v>
      </c>
      <c r="E349" s="280">
        <f t="shared" si="438"/>
        <v>1.4</v>
      </c>
      <c r="F349" s="322" t="str">
        <f t="shared" si="438"/>
        <v/>
      </c>
      <c r="G349" s="323">
        <f t="shared" ref="G349:G356" si="439">IF(J349&lt;&gt;0, IFERROR(IF( $F349=2,  MROUND($AH349*J349,1),    IF( OR($F349="",$F349=1),   MROUND($AH349*J349,2.5),  MROUND($AH349*J349, 0.1))), "" ), "")</f>
        <v>100</v>
      </c>
      <c r="H349" s="324">
        <v>6</v>
      </c>
      <c r="I349" s="324">
        <v>1</v>
      </c>
      <c r="J349" s="325">
        <v>0.55000000000000004</v>
      </c>
      <c r="K349" s="323">
        <f t="shared" ref="K349:K356" si="440">IF(N349&lt;&gt;0, IFERROR(IF( $F349=2,  MROUND($AH349*N349,1),    IF( OR($F349="",$F349=1),   MROUND($AH349*N349,2.5),  MROUND($AH349*N349, 0.1))), "" ), "")</f>
        <v>112.5</v>
      </c>
      <c r="L349" s="324">
        <v>6</v>
      </c>
      <c r="M349" s="324">
        <v>2</v>
      </c>
      <c r="N349" s="325">
        <v>0.62</v>
      </c>
      <c r="O349" s="323">
        <f t="shared" ref="O349:O356" si="441">IF(R349&lt;&gt;0, IFERROR(IF( $F349=2,  MROUND($AH349*R349,1),    IF( OR($F349="",$F349=1),   MROUND($AH349*R349,2.5),  MROUND($AH349*R349, 0.1))), "" ), "")</f>
        <v>125</v>
      </c>
      <c r="P349" s="324">
        <v>5</v>
      </c>
      <c r="Q349" s="324">
        <v>2</v>
      </c>
      <c r="R349" s="325">
        <v>0.7</v>
      </c>
      <c r="S349" s="323" t="str">
        <f t="shared" ref="S349:S356" si="442">IF(V349&lt;&gt;0, IFERROR(IF( $F349=2,  MROUND($AH349*V349,1),    IF( OR($F349="",$F349=1),   MROUND($AH349*V349,2.5),  MROUND($AH349*V349, 0.1))), "" ), "")</f>
        <v/>
      </c>
      <c r="T349" s="324"/>
      <c r="U349" s="324"/>
      <c r="V349" s="325"/>
      <c r="W349" s="323" t="str">
        <f t="shared" ref="W349:W356" si="443">IF(Z349&lt;&gt;0, IFERROR(IF( $F349=2,  MROUND($AH349*Z349,1),    IF( OR($F349="",$F349=1),   MROUND($AH349*Z349,2.5),  MROUND($AH349*Z349, 0.1))), "" ), "")</f>
        <v/>
      </c>
      <c r="X349" s="324"/>
      <c r="Y349" s="324"/>
      <c r="Z349" s="325"/>
      <c r="AA349" s="323" t="str">
        <f t="shared" ref="AA349:AA356" si="444">IF(AD349&lt;&gt;0, IFERROR(IF( $F349=2,  MROUND($AH349*AD349,1),    IF( OR($F349="",$F349=1),   MROUND($AH349*AD349,2.5),  MROUND($AH349*AD349, 0.1))), "" ), "")</f>
        <v/>
      </c>
      <c r="AB349" s="324"/>
      <c r="AC349" s="324"/>
      <c r="AD349" s="325"/>
      <c r="AE349" s="326">
        <f t="shared" ref="AE349:AE356" si="445">(IF(ISNUMBER(G349),G349,0)*H349*I349+IF(ISNUMBER(K349),K349,1)*L349*M349+IF(ISNUMBER(O349),O349,1)*P349*Q349+IF(ISNUMBER(S349),S349,1)*T349*U349+IF(ISNUMBER(W349),W349,1)*X349*Y349+IF(ISNUMBER(AA349),AA349,1)*AB349*AC349)*IF(ISNUMBER(F349),F349,1)</f>
        <v>3200</v>
      </c>
      <c r="AF349" s="327">
        <f t="shared" si="433"/>
        <v>114.28571428571429</v>
      </c>
      <c r="AG349" s="328">
        <f t="shared" ref="AG349:AG356" si="446">IFERROR((AF349/(AH349*IF(ISNUMBER(F349),F349,1))),0)</f>
        <v>0.63380772438834765</v>
      </c>
      <c r="AH349" s="216">
        <f t="shared" ref="AH349:AH356" si="447">IF(ISNUMBER(AH293), AH293+(AH293*$AH$338),"")</f>
        <v>180.31606414390899</v>
      </c>
      <c r="AI349" s="329">
        <f xml:space="preserve"> ( IF(ISNUMBER(G349), VLOOKUP(G349/$AH349,F!$A1:$B101,2,1)*G349*$H349*$I349,0)+IF(ISNUMBER(K349), VLOOKUP(K349/$AH349,F!$A1:$B101,2,1)*K349*$L349*$M349,0)+IF(ISNUMBER(O349), VLOOKUP(O349/$AH349,F!$A1:$B101,2,1)*O349*$P349*$Q349,0)+IF(ISNUMBER(S349), VLOOKUP(S349/$AH349,F!$A1:$B101,2,1)*S349*$T349*$U349,0)+IF(ISNUMBER(W349), VLOOKUP(W349/$AH349,F!$A1:$B101,2,1)*W349*$X349*$Y349,0)+IF(ISNUMBER(AA349), VLOOKUP(AA349/$AH349,F!$A1:$B101,2,1)*AA349*$AB349*$AC349,0))*IF(ISNUMBER(F349),F349,1)*IF(ISNUMBER(E349),E349,1)</f>
        <v>3424.3999999999996</v>
      </c>
      <c r="AJ349" s="330">
        <f t="shared" ref="AJ349:AJ351" si="448">H349*I349+L349*M349+P349*Q349+T349*U349+X349*Y349+AB349*AC349</f>
        <v>28</v>
      </c>
      <c r="AK349" s="331">
        <f>IFERROR(I349*INDEX(F!$P$21:$AB$33, MATCH(G349/$AH349, F!$O$21:$O$33,1), MATCH(E349, F!$P$20:$AB$20,1)), 0 ) +IFERROR( M349*INDEX(F!$P$21:$AB$33, MATCH(K349/$AH349, F!$O$21:$O$33,1), MATCH(E349, F!$P$20:$AB$20,1)),0) +  IFERROR( Q349*INDEX(F!$P$21:$AB$33, MATCH(O349/$AH349, F!$O$21:$O$33,1), MATCH(E349, F!$P$20:$AB$20,1)), 0) + IFERROR( U349*INDEX(F!$P$21:$AB$33, MATCH(S349/$AH349, F!$O$21:$O$33,1), MATCH(E349, F!$P$20:$AB$20,1)),0)  + IFERROR(Y349*INDEX(F!$P$21:$AB$33, MATCH(W349/$AH349, F!$O$21:$O$33,1), MATCH(E349, F!$P$20:$AB$20,1)),0)  + IFERROR( AC349*INDEX(F!$P$21:$AB$33, MATCH(AA349/$AH349, F!$O$21:$O$33,1), MATCH(E349, F!$P$20:$AB$20,1)),)</f>
        <v>22.5</v>
      </c>
      <c r="AL349" s="1033"/>
      <c r="AM349" s="10"/>
      <c r="AN349" s="10"/>
      <c r="AO349" s="10"/>
    </row>
    <row r="350" spans="1:41" ht="15.75" customHeight="1" x14ac:dyDescent="0.25">
      <c r="A350" s="1021">
        <f>A294+A282</f>
        <v>43823</v>
      </c>
      <c r="B350" s="248" t="str">
        <f t="shared" si="438"/>
        <v>Легкая</v>
      </c>
      <c r="C350" s="261" t="str">
        <f t="shared" si="438"/>
        <v>ЖМ</v>
      </c>
      <c r="D350" s="229" t="str">
        <f t="shared" si="438"/>
        <v>Жим лежа</v>
      </c>
      <c r="E350" s="291">
        <f t="shared" si="438"/>
        <v>1</v>
      </c>
      <c r="F350" s="332" t="str">
        <f t="shared" si="438"/>
        <v/>
      </c>
      <c r="G350" s="333">
        <f t="shared" si="439"/>
        <v>65</v>
      </c>
      <c r="H350" s="334">
        <v>6</v>
      </c>
      <c r="I350" s="334">
        <v>5</v>
      </c>
      <c r="J350" s="335">
        <v>0.45</v>
      </c>
      <c r="K350" s="333" t="str">
        <f t="shared" si="440"/>
        <v/>
      </c>
      <c r="L350" s="334"/>
      <c r="M350" s="334"/>
      <c r="N350" s="335"/>
      <c r="O350" s="333" t="str">
        <f t="shared" si="441"/>
        <v/>
      </c>
      <c r="P350" s="334"/>
      <c r="Q350" s="334"/>
      <c r="R350" s="335"/>
      <c r="S350" s="333" t="str">
        <f t="shared" si="442"/>
        <v/>
      </c>
      <c r="T350" s="334"/>
      <c r="U350" s="334"/>
      <c r="V350" s="335"/>
      <c r="W350" s="333" t="str">
        <f t="shared" si="443"/>
        <v/>
      </c>
      <c r="X350" s="334"/>
      <c r="Y350" s="334"/>
      <c r="Z350" s="335"/>
      <c r="AA350" s="333" t="str">
        <f t="shared" si="444"/>
        <v/>
      </c>
      <c r="AB350" s="334"/>
      <c r="AC350" s="334"/>
      <c r="AD350" s="335"/>
      <c r="AE350" s="336">
        <f t="shared" si="445"/>
        <v>1950</v>
      </c>
      <c r="AF350" s="337">
        <f t="shared" si="433"/>
        <v>65</v>
      </c>
      <c r="AG350" s="338">
        <f t="shared" si="446"/>
        <v>0.45059767905734094</v>
      </c>
      <c r="AH350" s="217">
        <f t="shared" si="447"/>
        <v>144.25285131512717</v>
      </c>
      <c r="AI350" s="339">
        <f xml:space="preserve"> ( IF(ISNUMBER(G350), VLOOKUP(G350/$AH350,F!$A1:$B101,2,1)*G350*$H350*$I350,0)+IF(ISNUMBER(K350), VLOOKUP(K350/$AH350,F!$A1:$B101,2,1)*K350*$L350*$M350,0)+IF(ISNUMBER(O350), VLOOKUP(O350/$AH350,F!$A1:$B101,2,1)*O350*$P350*$Q350,0)+IF(ISNUMBER(S350), VLOOKUP(S350/$AH350,F!$A1:$B101,2,1)*S350*$T350*$U350,0)+IF(ISNUMBER(W350), VLOOKUP(W350/$AH350,F!$A1:$B101,2,1)*W350*$X350*$Y350,0)+IF(ISNUMBER(AA350), VLOOKUP(AA350/$AH350,F!$A1:$B101,2,1)*AA350*$AB350*$AC350,0))*IF(ISNUMBER(F350),F350,1)*IF(ISNUMBER(E350),E350,1)</f>
        <v>819</v>
      </c>
      <c r="AJ350" s="340">
        <f t="shared" si="448"/>
        <v>30</v>
      </c>
      <c r="AK350" s="341">
        <f>IFERROR(I350*INDEX(F!$P$21:$AB$33, MATCH(G350/$AH350, F!$O$21:$O$33,1), MATCH(E350, F!$P$20:$AB$20,1)), 0 ) +IFERROR( M350*INDEX(F!$P$21:$AB$33, MATCH(K350/$AH350, F!$O$21:$O$33,1), MATCH(E350, F!$P$20:$AB$20,1)),0) +  IFERROR( Q350*INDEX(F!$P$21:$AB$33, MATCH(O350/$AH350, F!$O$21:$O$33,1), MATCH(E350, F!$P$20:$AB$20,1)), 0) + IFERROR( U350*INDEX(F!$P$21:$AB$33, MATCH(S350/$AH350, F!$O$21:$O$33,1), MATCH(E350, F!$P$20:$AB$20,1)),0)  + IFERROR(Y350*INDEX(F!$P$21:$AB$33, MATCH(W350/$AH350, F!$O$21:$O$33,1), MATCH(E350, F!$P$20:$AB$20,1)),0)  + IFERROR( AC350*INDEX(F!$P$21:$AB$33, MATCH(AA350/$AH350, F!$O$21:$O$33,1), MATCH(E350, F!$P$20:$AB$20,1)),)</f>
        <v>10</v>
      </c>
      <c r="AL350" s="1031"/>
      <c r="AM350" s="10"/>
      <c r="AN350" s="10"/>
      <c r="AO350" s="10"/>
    </row>
    <row r="351" spans="1:41" x14ac:dyDescent="0.25">
      <c r="A351" s="1022"/>
      <c r="B351" s="249" t="s">
        <v>815</v>
      </c>
      <c r="C351" s="262" t="str">
        <f t="shared" si="438"/>
        <v>ТГ</v>
      </c>
      <c r="D351" s="230" t="str">
        <f t="shared" si="438"/>
        <v>Тяга на прямых ногах</v>
      </c>
      <c r="E351" s="291">
        <f t="shared" si="438"/>
        <v>1.2</v>
      </c>
      <c r="F351" s="342" t="str">
        <f t="shared" si="438"/>
        <v/>
      </c>
      <c r="G351" s="343">
        <f t="shared" si="439"/>
        <v>57.5</v>
      </c>
      <c r="H351" s="344">
        <v>5</v>
      </c>
      <c r="I351" s="344">
        <v>5</v>
      </c>
      <c r="J351" s="345">
        <v>0.4</v>
      </c>
      <c r="K351" s="343" t="str">
        <f t="shared" si="440"/>
        <v/>
      </c>
      <c r="L351" s="344"/>
      <c r="M351" s="344"/>
      <c r="N351" s="345"/>
      <c r="O351" s="343" t="str">
        <f t="shared" si="441"/>
        <v/>
      </c>
      <c r="P351" s="344"/>
      <c r="Q351" s="344"/>
      <c r="R351" s="345"/>
      <c r="S351" s="343" t="str">
        <f t="shared" si="442"/>
        <v/>
      </c>
      <c r="T351" s="344"/>
      <c r="U351" s="344"/>
      <c r="V351" s="345"/>
      <c r="W351" s="343" t="str">
        <f t="shared" si="443"/>
        <v/>
      </c>
      <c r="X351" s="344"/>
      <c r="Y351" s="344"/>
      <c r="Z351" s="345"/>
      <c r="AA351" s="343" t="str">
        <f t="shared" si="444"/>
        <v/>
      </c>
      <c r="AB351" s="344"/>
      <c r="AC351" s="344"/>
      <c r="AD351" s="345"/>
      <c r="AE351" s="346">
        <f t="shared" si="445"/>
        <v>1437.5</v>
      </c>
      <c r="AF351" s="347">
        <f t="shared" si="433"/>
        <v>57.5</v>
      </c>
      <c r="AG351" s="348">
        <f t="shared" si="446"/>
        <v>0.3986056391661093</v>
      </c>
      <c r="AH351" s="217">
        <f t="shared" si="447"/>
        <v>144.25285131512717</v>
      </c>
      <c r="AI351" s="349">
        <f xml:space="preserve"> ( IF(ISNUMBER(G351), VLOOKUP(G351/$AH351,F!$A1:$B101,2,1)*G351*$H351*$I351,0)+IF(ISNUMBER(K351), VLOOKUP(K351/$AH351,F!$A1:$B101,2,1)*K351*$L351*$M351,0)+IF(ISNUMBER(O351), VLOOKUP(O351/$AH351,F!$A1:$B101,2,1)*O351*$P351*$Q351,0)+IF(ISNUMBER(S351), VLOOKUP(S351/$AH351,F!$A1:$B101,2,1)*S351*$T351*$U351,0)+IF(ISNUMBER(W351), VLOOKUP(W351/$AH351,F!$A1:$B101,2,1)*W351*$X351*$Y351,0)+IF(ISNUMBER(AA351), VLOOKUP(AA351/$AH351,F!$A1:$B101,2,1)*AA351*$AB351*$AC351,0))*IF(ISNUMBER(F351),F351,1)*IF(ISNUMBER(E351),E351,1)</f>
        <v>517.5</v>
      </c>
      <c r="AJ351" s="350">
        <f t="shared" si="448"/>
        <v>25</v>
      </c>
      <c r="AK351" s="351">
        <f>IFERROR(I351*INDEX(F!$P$21:$AB$33, MATCH(G351/$AH351, F!$O$21:$O$33,1), MATCH(E351, F!$P$20:$AB$20,1)), 0 ) +IFERROR( M351*INDEX(F!$P$21:$AB$33, MATCH(K351/$AH351, F!$O$21:$O$33,1), MATCH(E351, F!$P$20:$AB$20,1)),0) +  IFERROR( Q351*INDEX(F!$P$21:$AB$33, MATCH(O351/$AH351, F!$O$21:$O$33,1), MATCH(E351, F!$P$20:$AB$20,1)), 0) + IFERROR( U351*INDEX(F!$P$21:$AB$33, MATCH(S351/$AH351, F!$O$21:$O$33,1), MATCH(E351, F!$P$20:$AB$20,1)),0)  + IFERROR(Y351*INDEX(F!$P$21:$AB$33, MATCH(W351/$AH351, F!$O$21:$O$33,1), MATCH(E351, F!$P$20:$AB$20,1)),0)  + IFERROR( AC351*INDEX(F!$P$21:$AB$33, MATCH(AA351/$AH351, F!$O$21:$O$33,1), MATCH(E351, F!$P$20:$AB$20,1)),)</f>
        <v>15</v>
      </c>
      <c r="AL351" s="1031"/>
      <c r="AM351" s="10"/>
      <c r="AN351" s="10"/>
      <c r="AO351" s="10"/>
    </row>
    <row r="352" spans="1:41" x14ac:dyDescent="0.25">
      <c r="A352" s="1022"/>
      <c r="B352" s="248" t="s">
        <v>815</v>
      </c>
      <c r="C352" s="261" t="str">
        <f t="shared" si="438"/>
        <v>ОФП</v>
      </c>
      <c r="D352" s="229" t="str">
        <f t="shared" si="438"/>
        <v>Жим стоя</v>
      </c>
      <c r="E352" s="291">
        <f t="shared" si="438"/>
        <v>0.8</v>
      </c>
      <c r="F352" s="332" t="str">
        <f t="shared" si="438"/>
        <v/>
      </c>
      <c r="G352" s="333">
        <f t="shared" si="439"/>
        <v>40</v>
      </c>
      <c r="H352" s="334">
        <v>6</v>
      </c>
      <c r="I352" s="334">
        <v>5</v>
      </c>
      <c r="J352" s="335">
        <v>0.45</v>
      </c>
      <c r="K352" s="333" t="str">
        <f t="shared" si="440"/>
        <v/>
      </c>
      <c r="L352" s="334"/>
      <c r="M352" s="334"/>
      <c r="N352" s="335"/>
      <c r="O352" s="333" t="str">
        <f t="shared" si="441"/>
        <v/>
      </c>
      <c r="P352" s="334"/>
      <c r="Q352" s="334"/>
      <c r="R352" s="335"/>
      <c r="S352" s="333" t="str">
        <f t="shared" si="442"/>
        <v/>
      </c>
      <c r="T352" s="334"/>
      <c r="U352" s="334"/>
      <c r="V352" s="335"/>
      <c r="W352" s="333" t="str">
        <f t="shared" si="443"/>
        <v/>
      </c>
      <c r="X352" s="334"/>
      <c r="Y352" s="334"/>
      <c r="Z352" s="335"/>
      <c r="AA352" s="333" t="str">
        <f t="shared" si="444"/>
        <v/>
      </c>
      <c r="AB352" s="334"/>
      <c r="AC352" s="334"/>
      <c r="AD352" s="335"/>
      <c r="AE352" s="336">
        <f t="shared" si="445"/>
        <v>1200</v>
      </c>
      <c r="AF352" s="337">
        <f t="shared" si="433"/>
        <v>40</v>
      </c>
      <c r="AG352" s="338">
        <f t="shared" si="446"/>
        <v>0.46215146569983678</v>
      </c>
      <c r="AH352" s="217">
        <f t="shared" si="447"/>
        <v>86.551710789076324</v>
      </c>
      <c r="AI352" s="339">
        <f xml:space="preserve"> ( IF(ISNUMBER(G352), VLOOKUP(G352/$AH352,F!$A1:$B101,2,1)*G352*$H352*$I352,0)+IF(ISNUMBER(K352), VLOOKUP(K352/$AH352,F!$A1:$B101,2,1)*K352*$L352*$M352,0)+IF(ISNUMBER(O352), VLOOKUP(O352/$AH352,F!$A1:$B101,2,1)*O352*$P352*$Q352,0)+IF(ISNUMBER(S352), VLOOKUP(S352/$AH352,F!$A1:$B101,2,1)*S352*$T352*$U352,0)+IF(ISNUMBER(W352), VLOOKUP(W352/$AH352,F!$A1:$B101,2,1)*W352*$X352*$Y352,0)+IF(ISNUMBER(AA352), VLOOKUP(AA352/$AH352,F!$A1:$B101,2,1)*AA352*$AB352*$AC352,0))*IF(ISNUMBER(F352),F352,1)*IF(ISNUMBER(E352),E352,1)</f>
        <v>422.40000000000003</v>
      </c>
      <c r="AJ352" s="340">
        <f>H352*I352+L352*M352+P352*Q352+T352*U352+X352*Y352+AB352*AC352</f>
        <v>30</v>
      </c>
      <c r="AK352" s="341">
        <f>IFERROR(I352*INDEX(F!$P$21:$AB$33, MATCH(G352/$AH352, F!$O$21:$O$33,1), MATCH(E352, F!$P$20:$AB$20,1)), 0 ) +IFERROR( M352*INDEX(F!$P$21:$AB$33, MATCH(K352/$AH352, F!$O$21:$O$33,1), MATCH(E352, F!$P$20:$AB$20,1)),0) +  IFERROR( Q352*INDEX(F!$P$21:$AB$33, MATCH(O352/$AH352, F!$O$21:$O$33,1), MATCH(E352, F!$P$20:$AB$20,1)), 0) + IFERROR( U352*INDEX(F!$P$21:$AB$33, MATCH(S352/$AH352, F!$O$21:$O$33,1), MATCH(E352, F!$P$20:$AB$20,1)),0)  + IFERROR(Y352*INDEX(F!$P$21:$AB$33, MATCH(W352/$AH352, F!$O$21:$O$33,1), MATCH(E352, F!$P$20:$AB$20,1)),0)  + IFERROR( AC352*INDEX(F!$P$21:$AB$33, MATCH(AA352/$AH352, F!$O$21:$O$33,1), MATCH(E352, F!$P$20:$AB$20,1)),)</f>
        <v>9</v>
      </c>
      <c r="AL352" s="1031"/>
      <c r="AM352" s="10"/>
      <c r="AN352" s="10"/>
      <c r="AO352" s="10"/>
    </row>
    <row r="353" spans="1:41" x14ac:dyDescent="0.25">
      <c r="A353" s="1022"/>
      <c r="B353" s="249" t="str">
        <f t="shared" si="438"/>
        <v>Легкая</v>
      </c>
      <c r="C353" s="262" t="str">
        <f t="shared" si="438"/>
        <v>ЖМ</v>
      </c>
      <c r="D353" s="230" t="str">
        <f t="shared" si="438"/>
        <v>Жим средним хватом</v>
      </c>
      <c r="E353" s="291">
        <f t="shared" si="438"/>
        <v>1</v>
      </c>
      <c r="F353" s="342" t="str">
        <f t="shared" si="438"/>
        <v/>
      </c>
      <c r="G353" s="343">
        <f t="shared" si="439"/>
        <v>42.5</v>
      </c>
      <c r="H353" s="344">
        <v>5</v>
      </c>
      <c r="I353" s="344">
        <v>5</v>
      </c>
      <c r="J353" s="345">
        <v>0.35</v>
      </c>
      <c r="K353" s="343" t="str">
        <f t="shared" si="440"/>
        <v/>
      </c>
      <c r="L353" s="344"/>
      <c r="M353" s="344"/>
      <c r="N353" s="345"/>
      <c r="O353" s="343" t="str">
        <f t="shared" si="441"/>
        <v/>
      </c>
      <c r="P353" s="344"/>
      <c r="Q353" s="344"/>
      <c r="R353" s="345"/>
      <c r="S353" s="343" t="str">
        <f t="shared" si="442"/>
        <v/>
      </c>
      <c r="T353" s="344"/>
      <c r="U353" s="344"/>
      <c r="V353" s="345"/>
      <c r="W353" s="343" t="str">
        <f t="shared" si="443"/>
        <v/>
      </c>
      <c r="X353" s="344"/>
      <c r="Y353" s="344"/>
      <c r="Z353" s="345"/>
      <c r="AA353" s="343" t="str">
        <f t="shared" si="444"/>
        <v/>
      </c>
      <c r="AB353" s="344"/>
      <c r="AC353" s="344"/>
      <c r="AD353" s="345"/>
      <c r="AE353" s="346">
        <f t="shared" si="445"/>
        <v>1062.5</v>
      </c>
      <c r="AF353" s="347">
        <f t="shared" si="433"/>
        <v>42.5</v>
      </c>
      <c r="AG353" s="348">
        <f t="shared" si="446"/>
        <v>0.34661359927487762</v>
      </c>
      <c r="AH353" s="217">
        <f t="shared" si="447"/>
        <v>122.61492361785811</v>
      </c>
      <c r="AI353" s="349">
        <f xml:space="preserve"> ( IF(ISNUMBER(G353), VLOOKUP(G353/$AH353,F!$A1:$B101,2,1)*G353*$H353*$I353,0)+IF(ISNUMBER(K353), VLOOKUP(K353/$AH353,F!$A1:$B101,2,1)*K353*$L353*$M353,0)+IF(ISNUMBER(O353), VLOOKUP(O353/$AH353,F!$A1:$B101,2,1)*O353*$P353*$Q353,0)+IF(ISNUMBER(S353), VLOOKUP(S353/$AH353,F!$A1:$B101,2,1)*S353*$T353*$U353,0)+IF(ISNUMBER(W353), VLOOKUP(W353/$AH353,F!$A1:$B101,2,1)*W353*$X353*$Y353,0)+IF(ISNUMBER(AA353), VLOOKUP(AA353/$AH353,F!$A1:$B101,2,1)*AA353*$AB353*$AC353,0))*IF(ISNUMBER(F353),F353,1)*IF(ISNUMBER(E353),E353,1)</f>
        <v>212.5</v>
      </c>
      <c r="AJ353" s="350">
        <f t="shared" ref="AJ353:AJ356" si="449">H353*I353+L353*M353+P353*Q353+T353*U353+X353*Y353+AB353*AC353</f>
        <v>25</v>
      </c>
      <c r="AK353" s="351">
        <f>IFERROR(I353*INDEX(F!$P$21:$AB$33, MATCH(G353/$AH353, F!$O$21:$O$33,1), MATCH(E353, F!$P$20:$AB$20,1)), 0 ) +IFERROR( M353*INDEX(F!$P$21:$AB$33, MATCH(K353/$AH353, F!$O$21:$O$33,1), MATCH(E353, F!$P$20:$AB$20,1)),0) +  IFERROR( Q353*INDEX(F!$P$21:$AB$33, MATCH(O353/$AH353, F!$O$21:$O$33,1), MATCH(E353, F!$P$20:$AB$20,1)), 0) + IFERROR( U353*INDEX(F!$P$21:$AB$33, MATCH(S353/$AH353, F!$O$21:$O$33,1), MATCH(E353, F!$P$20:$AB$20,1)),0)  + IFERROR(Y353*INDEX(F!$P$21:$AB$33, MATCH(W353/$AH353, F!$O$21:$O$33,1), MATCH(E353, F!$P$20:$AB$20,1)),0)  + IFERROR( AC353*INDEX(F!$P$21:$AB$33, MATCH(AA353/$AH353, F!$O$21:$O$33,1), MATCH(E353, F!$P$20:$AB$20,1)),)</f>
        <v>10</v>
      </c>
      <c r="AL353" s="1031"/>
      <c r="AM353" s="10"/>
      <c r="AN353" s="10"/>
      <c r="AO353" s="10"/>
    </row>
    <row r="354" spans="1:41" hidden="1" x14ac:dyDescent="0.25">
      <c r="A354" s="1022"/>
      <c r="B354" s="248" t="str">
        <f t="shared" si="438"/>
        <v/>
      </c>
      <c r="C354" s="261" t="str">
        <f t="shared" si="438"/>
        <v/>
      </c>
      <c r="D354" s="229" t="str">
        <f t="shared" si="438"/>
        <v/>
      </c>
      <c r="E354" s="291" t="str">
        <f t="shared" si="438"/>
        <v/>
      </c>
      <c r="F354" s="332" t="str">
        <f t="shared" si="438"/>
        <v/>
      </c>
      <c r="G354" s="333" t="str">
        <f t="shared" si="439"/>
        <v/>
      </c>
      <c r="H354" s="334"/>
      <c r="I354" s="334"/>
      <c r="J354" s="335"/>
      <c r="K354" s="333" t="str">
        <f t="shared" si="440"/>
        <v/>
      </c>
      <c r="L354" s="334"/>
      <c r="M354" s="334"/>
      <c r="N354" s="335"/>
      <c r="O354" s="333" t="str">
        <f t="shared" si="441"/>
        <v/>
      </c>
      <c r="P354" s="334"/>
      <c r="Q354" s="334"/>
      <c r="R354" s="335"/>
      <c r="S354" s="333" t="str">
        <f t="shared" si="442"/>
        <v/>
      </c>
      <c r="T354" s="334"/>
      <c r="U354" s="334"/>
      <c r="V354" s="335"/>
      <c r="W354" s="333" t="str">
        <f t="shared" si="443"/>
        <v/>
      </c>
      <c r="X354" s="334"/>
      <c r="Y354" s="334"/>
      <c r="Z354" s="335"/>
      <c r="AA354" s="333" t="str">
        <f t="shared" si="444"/>
        <v/>
      </c>
      <c r="AB354" s="334"/>
      <c r="AC354" s="334"/>
      <c r="AD354" s="335"/>
      <c r="AE354" s="336">
        <f t="shared" si="445"/>
        <v>0</v>
      </c>
      <c r="AF354" s="337">
        <f t="shared" si="433"/>
        <v>0</v>
      </c>
      <c r="AG354" s="338">
        <f t="shared" si="446"/>
        <v>0</v>
      </c>
      <c r="AH354" s="217" t="str">
        <f t="shared" si="447"/>
        <v/>
      </c>
      <c r="AI354" s="339">
        <f xml:space="preserve"> ( IF(ISNUMBER(G354), VLOOKUP(G354/$AH354,F!$A1:$B101,2,1)*G354*$H354*$I354,0)+IF(ISNUMBER(K354), VLOOKUP(K354/$AH354,F!$A1:$B101,2,1)*K354*$L354*$M354,0)+IF(ISNUMBER(O354), VLOOKUP(O354/$AH354,F!$A1:$B101,2,1)*O354*$P354*$Q354,0)+IF(ISNUMBER(S354), VLOOKUP(S354/$AH354,F!$A1:$B101,2,1)*S354*$T354*$U354,0)+IF(ISNUMBER(W354), VLOOKUP(W354/$AH354,F!$A1:$B101,2,1)*W354*$X354*$Y354,0)+IF(ISNUMBER(AA354), VLOOKUP(AA354/$AH354,F!$A1:$B101,2,1)*AA354*$AB354*$AC354,0))*IF(ISNUMBER(F354),F354,1)*IF(ISNUMBER(E354),E354,1)</f>
        <v>0</v>
      </c>
      <c r="AJ354" s="340">
        <f t="shared" si="449"/>
        <v>0</v>
      </c>
      <c r="AK354" s="341">
        <f>IFERROR(I354*INDEX(F!$P$21:$AB$33, MATCH(G354/$AH354, F!$O$21:$O$33,1), MATCH(E354, F!$P$20:$AB$20,1)), 0 ) +IFERROR( M354*INDEX(F!$P$21:$AB$33, MATCH(K354/$AH354, F!$O$21:$O$33,1), MATCH(E354, F!$P$20:$AB$20,1)),0) +  IFERROR( Q354*INDEX(F!$P$21:$AB$33, MATCH(O354/$AH354, F!$O$21:$O$33,1), MATCH(E354, F!$P$20:$AB$20,1)), 0) + IFERROR( U354*INDEX(F!$P$21:$AB$33, MATCH(S354/$AH354, F!$O$21:$O$33,1), MATCH(E354, F!$P$20:$AB$20,1)),0)  + IFERROR(Y354*INDEX(F!$P$21:$AB$33, MATCH(W354/$AH354, F!$O$21:$O$33,1), MATCH(E354, F!$P$20:$AB$20,1)),0)  + IFERROR( AC354*INDEX(F!$P$21:$AB$33, MATCH(AA354/$AH354, F!$O$21:$O$33,1), MATCH(E354, F!$P$20:$AB$20,1)),)</f>
        <v>0</v>
      </c>
      <c r="AL354" s="1031"/>
      <c r="AM354" s="10"/>
      <c r="AN354" s="10"/>
      <c r="AO354" s="10"/>
    </row>
    <row r="355" spans="1:41" hidden="1" x14ac:dyDescent="0.25">
      <c r="A355" s="1022"/>
      <c r="B355" s="249" t="str">
        <f t="shared" si="438"/>
        <v/>
      </c>
      <c r="C355" s="262" t="str">
        <f t="shared" si="438"/>
        <v/>
      </c>
      <c r="D355" s="230" t="str">
        <f t="shared" si="438"/>
        <v/>
      </c>
      <c r="E355" s="291" t="str">
        <f t="shared" si="438"/>
        <v/>
      </c>
      <c r="F355" s="342" t="str">
        <f t="shared" si="438"/>
        <v/>
      </c>
      <c r="G355" s="343" t="str">
        <f t="shared" si="439"/>
        <v/>
      </c>
      <c r="H355" s="344"/>
      <c r="I355" s="344"/>
      <c r="J355" s="345"/>
      <c r="K355" s="343" t="str">
        <f t="shared" si="440"/>
        <v/>
      </c>
      <c r="L355" s="344"/>
      <c r="M355" s="344"/>
      <c r="N355" s="345"/>
      <c r="O355" s="343" t="str">
        <f t="shared" si="441"/>
        <v/>
      </c>
      <c r="P355" s="344"/>
      <c r="Q355" s="344"/>
      <c r="R355" s="345"/>
      <c r="S355" s="343" t="str">
        <f t="shared" si="442"/>
        <v/>
      </c>
      <c r="T355" s="344"/>
      <c r="U355" s="344"/>
      <c r="V355" s="345"/>
      <c r="W355" s="343" t="str">
        <f t="shared" si="443"/>
        <v/>
      </c>
      <c r="X355" s="344"/>
      <c r="Y355" s="344"/>
      <c r="Z355" s="345"/>
      <c r="AA355" s="343" t="str">
        <f t="shared" si="444"/>
        <v/>
      </c>
      <c r="AB355" s="344"/>
      <c r="AC355" s="344"/>
      <c r="AD355" s="345"/>
      <c r="AE355" s="346">
        <f t="shared" si="445"/>
        <v>0</v>
      </c>
      <c r="AF355" s="347">
        <f t="shared" si="433"/>
        <v>0</v>
      </c>
      <c r="AG355" s="348">
        <f t="shared" si="446"/>
        <v>0</v>
      </c>
      <c r="AH355" s="217" t="str">
        <f t="shared" si="447"/>
        <v/>
      </c>
      <c r="AI355" s="349">
        <f xml:space="preserve"> ( IF(ISNUMBER(G355), VLOOKUP(G355/$AH355,F!$A1:$B101,2,1)*G355*$H355*$I355,0)+IF(ISNUMBER(K355), VLOOKUP(K355/$AH355,F!$A1:$B101,2,1)*K355*$L355*$M355,0)+IF(ISNUMBER(O355), VLOOKUP(O355/$AH355,F!$A1:$B101,2,1)*O355*$P355*$Q355,0)+IF(ISNUMBER(S355), VLOOKUP(S355/$AH355,F!$A1:$B101,2,1)*S355*$T355*$U355,0)+IF(ISNUMBER(W355), VLOOKUP(W355/$AH355,F!$A1:$B101,2,1)*W355*$X355*$Y355,0)+IF(ISNUMBER(AA355), VLOOKUP(AA355/$AH355,F!$A1:$B101,2,1)*AA355*$AB355*$AC355,0))*IF(ISNUMBER(F355),F355,1)*IF(ISNUMBER(E355),E355,1)</f>
        <v>0</v>
      </c>
      <c r="AJ355" s="350">
        <f t="shared" si="449"/>
        <v>0</v>
      </c>
      <c r="AK355" s="351">
        <f>IFERROR(I355*INDEX(F!$P$21:$AB$33, MATCH(G355/$AH355, F!$O$21:$O$33,1), MATCH(E355, F!$P$20:$AB$20,1)), 0 ) +IFERROR( M355*INDEX(F!$P$21:$AB$33, MATCH(K355/$AH355, F!$O$21:$O$33,1), MATCH(E355, F!$P$20:$AB$20,1)),0) +  IFERROR( Q355*INDEX(F!$P$21:$AB$33, MATCH(O355/$AH355, F!$O$21:$O$33,1), MATCH(E355, F!$P$20:$AB$20,1)), 0) + IFERROR( U355*INDEX(F!$P$21:$AB$33, MATCH(S355/$AH355, F!$O$21:$O$33,1), MATCH(E355, F!$P$20:$AB$20,1)),0)  + IFERROR(Y355*INDEX(F!$P$21:$AB$33, MATCH(W355/$AH355, F!$O$21:$O$33,1), MATCH(E355, F!$P$20:$AB$20,1)),0)  + IFERROR( AC355*INDEX(F!$P$21:$AB$33, MATCH(AA355/$AH355, F!$O$21:$O$33,1), MATCH(E355, F!$P$20:$AB$20,1)),)</f>
        <v>0</v>
      </c>
      <c r="AL355" s="1031"/>
      <c r="AM355" s="10"/>
      <c r="AN355" s="10"/>
      <c r="AO355" s="10"/>
    </row>
    <row r="356" spans="1:41" hidden="1" x14ac:dyDescent="0.25">
      <c r="A356" s="1022"/>
      <c r="B356" s="248" t="str">
        <f t="shared" si="438"/>
        <v/>
      </c>
      <c r="C356" s="261" t="str">
        <f t="shared" si="438"/>
        <v/>
      </c>
      <c r="D356" s="231" t="str">
        <f t="shared" si="438"/>
        <v/>
      </c>
      <c r="E356" s="291" t="str">
        <f t="shared" si="438"/>
        <v/>
      </c>
      <c r="F356" s="332" t="str">
        <f t="shared" si="438"/>
        <v/>
      </c>
      <c r="G356" s="333" t="str">
        <f t="shared" si="439"/>
        <v/>
      </c>
      <c r="H356" s="334"/>
      <c r="I356" s="334"/>
      <c r="J356" s="335"/>
      <c r="K356" s="333" t="str">
        <f t="shared" si="440"/>
        <v/>
      </c>
      <c r="L356" s="334"/>
      <c r="M356" s="334"/>
      <c r="N356" s="335"/>
      <c r="O356" s="333" t="str">
        <f t="shared" si="441"/>
        <v/>
      </c>
      <c r="P356" s="334"/>
      <c r="Q356" s="334"/>
      <c r="R356" s="335"/>
      <c r="S356" s="333" t="str">
        <f t="shared" si="442"/>
        <v/>
      </c>
      <c r="T356" s="334"/>
      <c r="U356" s="334"/>
      <c r="V356" s="335"/>
      <c r="W356" s="333" t="str">
        <f t="shared" si="443"/>
        <v/>
      </c>
      <c r="X356" s="334"/>
      <c r="Y356" s="334"/>
      <c r="Z356" s="335"/>
      <c r="AA356" s="333" t="str">
        <f t="shared" si="444"/>
        <v/>
      </c>
      <c r="AB356" s="334"/>
      <c r="AC356" s="334"/>
      <c r="AD356" s="335"/>
      <c r="AE356" s="336">
        <f t="shared" si="445"/>
        <v>0</v>
      </c>
      <c r="AF356" s="337">
        <f t="shared" si="433"/>
        <v>0</v>
      </c>
      <c r="AG356" s="338">
        <f t="shared" si="446"/>
        <v>0</v>
      </c>
      <c r="AH356" s="217" t="str">
        <f t="shared" si="447"/>
        <v/>
      </c>
      <c r="AI356" s="339">
        <f xml:space="preserve"> ( IF(ISNUMBER(G356), VLOOKUP(G356/$AH356,F!$A1:$B101,2,1)*G356*$H356*$I356,0)+IF(ISNUMBER(K356), VLOOKUP(K356/$AH356,F!$A1:$B101,2,1)*K356*$L356*$M356,0)+IF(ISNUMBER(O356), VLOOKUP(O356/$AH356,F!$A1:$B101,2,1)*O356*$P356*$Q356,0)+IF(ISNUMBER(S356), VLOOKUP(S356/$AH356,F!$A1:$B101,2,1)*S356*$T356*$U356,0)+IF(ISNUMBER(W356), VLOOKUP(W356/$AH356,F!$A1:$B101,2,1)*W356*$X356*$Y356,0)+IF(ISNUMBER(AA356), VLOOKUP(AA356/$AH356,F!$A1:$B101,2,1)*AA356*$AB356*$AC356,0))*IF(ISNUMBER(F356),F356,1)*IF(ISNUMBER(E356),E356,1)</f>
        <v>0</v>
      </c>
      <c r="AJ356" s="340">
        <f t="shared" si="449"/>
        <v>0</v>
      </c>
      <c r="AK356" s="341">
        <f>IFERROR(I356*INDEX(F!$P$21:$AB$33, MATCH(G356/$AH356, F!$O$21:$O$33,1), MATCH(E356, F!$P$20:$AB$20,1)), 0 ) +IFERROR( M356*INDEX(F!$P$21:$AB$33, MATCH(K356/$AH356, F!$O$21:$O$33,1), MATCH(E356, F!$P$20:$AB$20,1)),0) +  IFERROR( Q356*INDEX(F!$P$21:$AB$33, MATCH(O356/$AH356, F!$O$21:$O$33,1), MATCH(E356, F!$P$20:$AB$20,1)), 0) + IFERROR( U356*INDEX(F!$P$21:$AB$33, MATCH(S356/$AH356, F!$O$21:$O$33,1), MATCH(E356, F!$P$20:$AB$20,1)),0)  + IFERROR(Y356*INDEX(F!$P$21:$AB$33, MATCH(W356/$AH356, F!$O$21:$O$33,1), MATCH(E356, F!$P$20:$AB$20,1)),0)  + IFERROR( AC356*INDEX(F!$P$21:$AB$33, MATCH(AA356/$AH356, F!$O$21:$O$33,1), MATCH(E356, F!$P$20:$AB$20,1)),)</f>
        <v>0</v>
      </c>
      <c r="AL356" s="1031"/>
      <c r="AM356" s="10"/>
      <c r="AN356" s="10"/>
      <c r="AO356" s="10"/>
    </row>
    <row r="357" spans="1:41" ht="15" customHeight="1" thickBot="1" x14ac:dyDescent="0.3">
      <c r="A357" s="1023"/>
      <c r="B357" s="250"/>
      <c r="C357" s="263"/>
      <c r="D357" s="215"/>
      <c r="E357" s="352">
        <f>ROUND(IFERROR(SUMPRODUCT(AJ349:AJ356,E349:E356)/AJ357,0),3)</f>
        <v>1.0740000000000001</v>
      </c>
      <c r="F357" s="353"/>
      <c r="G357" s="354"/>
      <c r="H357" s="355"/>
      <c r="I357" s="355"/>
      <c r="J357" s="356"/>
      <c r="K357" s="354"/>
      <c r="L357" s="355"/>
      <c r="M357" s="355"/>
      <c r="N357" s="356"/>
      <c r="O357" s="354"/>
      <c r="P357" s="355"/>
      <c r="Q357" s="355"/>
      <c r="R357" s="356"/>
      <c r="S357" s="354"/>
      <c r="T357" s="355"/>
      <c r="U357" s="355"/>
      <c r="V357" s="356"/>
      <c r="W357" s="354"/>
      <c r="X357" s="355"/>
      <c r="Y357" s="355"/>
      <c r="Z357" s="356"/>
      <c r="AA357" s="354"/>
      <c r="AB357" s="355"/>
      <c r="AC357" s="355"/>
      <c r="AD357" s="356"/>
      <c r="AE357" s="357">
        <f>SUM(AE349:AE356)</f>
        <v>8850</v>
      </c>
      <c r="AF357" s="358">
        <f t="shared" si="433"/>
        <v>64.130434782608702</v>
      </c>
      <c r="AG357" s="391">
        <f>IFERROR(  SUMPRODUCT(AG349:AG356,AJ349:AJ356)/AJ357,0)</f>
        <v>0.46202588106241832</v>
      </c>
      <c r="AH357" s="359"/>
      <c r="AI357" s="360">
        <f>SUM(AI349:AI356)</f>
        <v>5395.7999999999993</v>
      </c>
      <c r="AJ357" s="360">
        <f>SUM(AJ349:AJ356)</f>
        <v>138</v>
      </c>
      <c r="AK357" s="361">
        <f>IF(SUM(AK349:AK356)=0,TIME(,0,),TIME(,SUM(AK349:AK356)+F!$V$37,))</f>
        <v>6.6666666666666666E-2</v>
      </c>
      <c r="AL357" s="1032"/>
      <c r="AM357" s="10"/>
      <c r="AN357" s="10"/>
      <c r="AO357" s="10"/>
    </row>
    <row r="358" spans="1:41" x14ac:dyDescent="0.25">
      <c r="A358" s="232">
        <f>A359</f>
        <v>43825</v>
      </c>
      <c r="B358" s="251" t="str">
        <f t="shared" ref="B358:F365" si="450">IF(B302="","",B302)</f>
        <v>Тяжелая</v>
      </c>
      <c r="C358" s="264" t="str">
        <f t="shared" si="450"/>
        <v>ЖМ</v>
      </c>
      <c r="D358" s="233" t="str">
        <f t="shared" si="450"/>
        <v>Жим лежа</v>
      </c>
      <c r="E358" s="280">
        <f t="shared" si="450"/>
        <v>1</v>
      </c>
      <c r="F358" s="362" t="str">
        <f t="shared" si="450"/>
        <v/>
      </c>
      <c r="G358" s="363">
        <f t="shared" ref="G358:G365" si="451">IF(J358&lt;&gt;0, IFERROR(IF( $F358=2,  MROUND($AH358*J358,1),    IF( OR($F358="",$F358=1),   MROUND($AH358*J358,2.5),  MROUND($AH358*J358, 0.1))), "" ), "")</f>
        <v>80</v>
      </c>
      <c r="H358" s="364">
        <v>6</v>
      </c>
      <c r="I358" s="364">
        <v>1</v>
      </c>
      <c r="J358" s="365">
        <v>0.55000000000000004</v>
      </c>
      <c r="K358" s="363">
        <f t="shared" ref="K358:K365" si="452">IF(N358&lt;&gt;0, IFERROR(IF( $F358=2,  MROUND($AH358*N358,1),    IF( OR($F358="",$F358=1),   MROUND($AH358*N358,2.5),  MROUND($AH358*N358, 0.1))), "" ), "")</f>
        <v>95</v>
      </c>
      <c r="L358" s="364">
        <v>5</v>
      </c>
      <c r="M358" s="364">
        <v>1</v>
      </c>
      <c r="N358" s="365">
        <v>0.65</v>
      </c>
      <c r="O358" s="363">
        <f t="shared" ref="O358:O365" si="453">IF(R358&lt;&gt;0, IFERROR(IF( $F358=2,  MROUND($AH358*R358,1),    IF( OR($F358="",$F358=1),   MROUND($AH358*R358,2.5),  MROUND($AH358*R358, 0.1))), "" ), "")</f>
        <v>107.5</v>
      </c>
      <c r="P358" s="364">
        <v>4</v>
      </c>
      <c r="Q358" s="364">
        <v>1</v>
      </c>
      <c r="R358" s="365">
        <v>0.75</v>
      </c>
      <c r="S358" s="363">
        <f t="shared" ref="S358:S365" si="454">IF(V358&lt;&gt;0, IFERROR(IF( $F358=2,  MROUND($AH358*V358,1),    IF( OR($F358="",$F358=1),   MROUND($AH358*V358,2.5),  MROUND($AH358*V358, 0.1))), "" ), "")</f>
        <v>122.5</v>
      </c>
      <c r="T358" s="364">
        <v>4</v>
      </c>
      <c r="U358" s="364">
        <v>2</v>
      </c>
      <c r="V358" s="365">
        <v>0.85</v>
      </c>
      <c r="W358" s="363" t="str">
        <f t="shared" ref="W358:W365" si="455">IF(Z358&lt;&gt;0, IFERROR(IF( $F358=2,  MROUND($AH358*Z358,1),    IF( OR($F358="",$F358=1),   MROUND($AH358*Z358,2.5),  MROUND($AH358*Z358, 0.1))), "" ), "")</f>
        <v/>
      </c>
      <c r="X358" s="364"/>
      <c r="Y358" s="364"/>
      <c r="Z358" s="365"/>
      <c r="AA358" s="363" t="str">
        <f t="shared" ref="AA358:AA365" si="456">IF(AD358&lt;&gt;0, IFERROR(IF( $F358=2,  MROUND($AH358*AD358,1),    IF( OR($F358="",$F358=1),   MROUND($AH358*AD358,2.5),  MROUND($AH358*AD358, 0.1))), "" ), "")</f>
        <v/>
      </c>
      <c r="AB358" s="364"/>
      <c r="AC358" s="364"/>
      <c r="AD358" s="365"/>
      <c r="AE358" s="366">
        <f t="shared" ref="AE358:AE365" si="457">(IF(ISNUMBER(G358),G358,0)*H358*I358+IF(ISNUMBER(K358),K358,1)*L358*M358+IF(ISNUMBER(O358),O358,1)*P358*Q358+IF(ISNUMBER(S358),S358,1)*T358*U358+IF(ISNUMBER(W358),W358,1)*X358*Y358+IF(ISNUMBER(AA358),AA358,1)*AB358*AC358)*IF(ISNUMBER(F358),F358,1)</f>
        <v>2365</v>
      </c>
      <c r="AF358" s="367">
        <f t="shared" si="433"/>
        <v>102.82608695652173</v>
      </c>
      <c r="AG358" s="368">
        <f t="shared" ref="AG358:AG365" si="458">IFERROR((AF358/(AH358*IF(ISNUMBER(F358),F358,1))),0)</f>
        <v>0.71281840198703095</v>
      </c>
      <c r="AH358" s="216">
        <f t="shared" ref="AH358:AH365" si="459">IF(ISNUMBER(AH302), AH302+(AH302*$AH$338),"")</f>
        <v>144.25285131512717</v>
      </c>
      <c r="AI358" s="369">
        <f xml:space="preserve"> ( IF(ISNUMBER(G358), VLOOKUP(G358/$AH358,F!$A1:$B101,2,1)*G358*$H358*$I358,0)+IF(ISNUMBER(K358), VLOOKUP(K358/$AH358,F!$A1:$B101,2,1)*K358*$L358*$M358,0)+IF(ISNUMBER(O358), VLOOKUP(O358/$AH358,F!$A1:$B101,2,1)*O358*$P358*$Q358,0)+IF(ISNUMBER(S358), VLOOKUP(S358/$AH358,F!$A1:$B101,2,1)*S358*$T358*$U358,0)+IF(ISNUMBER(W358), VLOOKUP(W358/$AH358,F!$A1:$B101,2,1)*W358*$X358*$Y358,0)+IF(ISNUMBER(AA358), VLOOKUP(AA358/$AH358,F!$A1:$B101,2,1)*AA358*$AB358*$AC358,0))*IF(ISNUMBER(F358),F358,1)*IF(ISNUMBER(E358),E358,1)</f>
        <v>2932.2</v>
      </c>
      <c r="AJ358" s="370">
        <f t="shared" ref="AJ358:AJ360" si="460">H358*I358+L358*M358+P358*Q358+T358*U358+X358*Y358+AB358*AC358</f>
        <v>23</v>
      </c>
      <c r="AK358" s="371">
        <f>IFERROR(I358*INDEX(F!$P$21:$AB$33, MATCH(G358/$AH358, F!$O$21:$O$33,1), MATCH(E358, F!$P$20:$AB$20,1)), 0 ) +IFERROR( M358*INDEX(F!$P$21:$AB$33, MATCH(K358/$AH358, F!$O$21:$O$33,1), MATCH(E358, F!$P$20:$AB$20,1)),0) +  IFERROR( Q358*INDEX(F!$P$21:$AB$33, MATCH(O358/$AH358, F!$O$21:$O$33,1), MATCH(E358, F!$P$20:$AB$20,1)), 0) + IFERROR( U358*INDEX(F!$P$21:$AB$33, MATCH(S358/$AH358, F!$O$21:$O$33,1), MATCH(E358, F!$P$20:$AB$20,1)),0)  + IFERROR(Y358*INDEX(F!$P$21:$AB$33, MATCH(W358/$AH358, F!$O$21:$O$33,1), MATCH(E358, F!$P$20:$AB$20,1)),0)  + IFERROR( AC358*INDEX(F!$P$21:$AB$33, MATCH(AA358/$AH358, F!$O$21:$O$33,1), MATCH(E358, F!$P$20:$AB$20,1)),)</f>
        <v>18</v>
      </c>
      <c r="AL358" s="1033"/>
      <c r="AM358" s="10"/>
      <c r="AN358" s="10"/>
      <c r="AO358" s="10"/>
    </row>
    <row r="359" spans="1:41" ht="15.75" customHeight="1" x14ac:dyDescent="0.25">
      <c r="A359" s="1021">
        <f>A303+A282</f>
        <v>43825</v>
      </c>
      <c r="B359" s="249" t="str">
        <f t="shared" si="450"/>
        <v>Легкая</v>
      </c>
      <c r="C359" s="262" t="str">
        <f t="shared" si="450"/>
        <v>ЖМ</v>
      </c>
      <c r="D359" s="230" t="str">
        <f t="shared" si="450"/>
        <v>Жим гантелей</v>
      </c>
      <c r="E359" s="291">
        <f t="shared" si="450"/>
        <v>0.8</v>
      </c>
      <c r="F359" s="342">
        <f t="shared" si="450"/>
        <v>2</v>
      </c>
      <c r="G359" s="343">
        <f t="shared" si="451"/>
        <v>18</v>
      </c>
      <c r="H359" s="344">
        <v>6</v>
      </c>
      <c r="I359" s="344">
        <v>5</v>
      </c>
      <c r="J359" s="345">
        <v>0.4</v>
      </c>
      <c r="K359" s="343" t="str">
        <f t="shared" si="452"/>
        <v/>
      </c>
      <c r="L359" s="344"/>
      <c r="M359" s="344"/>
      <c r="N359" s="345"/>
      <c r="O359" s="343" t="str">
        <f t="shared" si="453"/>
        <v/>
      </c>
      <c r="P359" s="344"/>
      <c r="Q359" s="344"/>
      <c r="R359" s="345"/>
      <c r="S359" s="343" t="str">
        <f t="shared" si="454"/>
        <v/>
      </c>
      <c r="T359" s="344"/>
      <c r="U359" s="344"/>
      <c r="V359" s="345"/>
      <c r="W359" s="343" t="str">
        <f t="shared" si="455"/>
        <v/>
      </c>
      <c r="X359" s="344"/>
      <c r="Y359" s="344"/>
      <c r="Z359" s="345"/>
      <c r="AA359" s="343" t="str">
        <f t="shared" si="456"/>
        <v/>
      </c>
      <c r="AB359" s="344"/>
      <c r="AC359" s="344"/>
      <c r="AD359" s="345"/>
      <c r="AE359" s="346">
        <f t="shared" si="457"/>
        <v>1080</v>
      </c>
      <c r="AF359" s="347">
        <f t="shared" si="433"/>
        <v>36</v>
      </c>
      <c r="AG359" s="348">
        <f t="shared" si="458"/>
        <v>0.38994029918423739</v>
      </c>
      <c r="AH359" s="217">
        <f t="shared" si="459"/>
        <v>46.160912420840695</v>
      </c>
      <c r="AI359" s="349">
        <f xml:space="preserve"> ( IF(ISNUMBER(G359), VLOOKUP(G359/$AH359,F!$A1:$B101,2,1)*G359*$H359*$I359,0)+IF(ISNUMBER(K359), VLOOKUP(K359/$AH359,F!$A1:$B101,2,1)*K359*$L359*$M359,0)+IF(ISNUMBER(O359), VLOOKUP(O359/$AH359,F!$A1:$B101,2,1)*O359*$P359*$Q359,0)+IF(ISNUMBER(S359), VLOOKUP(S359/$AH359,F!$A1:$B101,2,1)*S359*$T359*$U359,0)+IF(ISNUMBER(W359), VLOOKUP(W359/$AH359,F!$A1:$B101,2,1)*W359*$X359*$Y359,0)+IF(ISNUMBER(AA359), VLOOKUP(AA359/$AH359,F!$A1:$B101,2,1)*AA359*$AB359*$AC359,0))*IF(ISNUMBER(F359),F359,1)*IF(ISNUMBER(E359),E359,1)</f>
        <v>241.92000000000004</v>
      </c>
      <c r="AJ359" s="350">
        <f t="shared" si="460"/>
        <v>30</v>
      </c>
      <c r="AK359" s="351">
        <f>IFERROR(I359*INDEX(F!$P$21:$AB$33, MATCH(G359/$AH359, F!$O$21:$O$33,1), MATCH(E359, F!$P$20:$AB$20,1)), 0 ) +IFERROR( M359*INDEX(F!$P$21:$AB$33, MATCH(K359/$AH359, F!$O$21:$O$33,1), MATCH(E359, F!$P$20:$AB$20,1)),0) +  IFERROR( Q359*INDEX(F!$P$21:$AB$33, MATCH(O359/$AH359, F!$O$21:$O$33,1), MATCH(E359, F!$P$20:$AB$20,1)), 0) + IFERROR( U359*INDEX(F!$P$21:$AB$33, MATCH(S359/$AH359, F!$O$21:$O$33,1), MATCH(E359, F!$P$20:$AB$20,1)),0)  + IFERROR(Y359*INDEX(F!$P$21:$AB$33, MATCH(W359/$AH359, F!$O$21:$O$33,1), MATCH(E359, F!$P$20:$AB$20,1)),0)  + IFERROR( AC359*INDEX(F!$P$21:$AB$33, MATCH(AA359/$AH359, F!$O$21:$O$33,1), MATCH(E359, F!$P$20:$AB$20,1)),)</f>
        <v>9</v>
      </c>
      <c r="AL359" s="1031"/>
      <c r="AM359" s="10"/>
      <c r="AN359" s="10"/>
      <c r="AO359" s="10"/>
    </row>
    <row r="360" spans="1:41" x14ac:dyDescent="0.25">
      <c r="A360" s="1022"/>
      <c r="B360" s="252" t="s">
        <v>815</v>
      </c>
      <c r="C360" s="265" t="str">
        <f t="shared" si="450"/>
        <v>ОФП</v>
      </c>
      <c r="D360" s="234" t="str">
        <f t="shared" si="450"/>
        <v>Французский жим</v>
      </c>
      <c r="E360" s="291">
        <f t="shared" si="450"/>
        <v>0.4</v>
      </c>
      <c r="F360" s="372" t="str">
        <f t="shared" si="450"/>
        <v/>
      </c>
      <c r="G360" s="373">
        <f t="shared" si="451"/>
        <v>27.5</v>
      </c>
      <c r="H360" s="374">
        <v>6</v>
      </c>
      <c r="I360" s="374">
        <v>5</v>
      </c>
      <c r="J360" s="375">
        <v>0.4</v>
      </c>
      <c r="K360" s="373" t="str">
        <f t="shared" si="452"/>
        <v/>
      </c>
      <c r="L360" s="374"/>
      <c r="M360" s="374"/>
      <c r="N360" s="375"/>
      <c r="O360" s="373" t="str">
        <f t="shared" si="453"/>
        <v/>
      </c>
      <c r="P360" s="374"/>
      <c r="Q360" s="374"/>
      <c r="R360" s="375"/>
      <c r="S360" s="373" t="str">
        <f t="shared" si="454"/>
        <v/>
      </c>
      <c r="T360" s="374"/>
      <c r="U360" s="374"/>
      <c r="V360" s="375"/>
      <c r="W360" s="373" t="str">
        <f t="shared" si="455"/>
        <v/>
      </c>
      <c r="X360" s="374"/>
      <c r="Y360" s="374"/>
      <c r="Z360" s="375"/>
      <c r="AA360" s="373" t="str">
        <f t="shared" si="456"/>
        <v/>
      </c>
      <c r="AB360" s="374"/>
      <c r="AC360" s="374"/>
      <c r="AD360" s="375"/>
      <c r="AE360" s="376">
        <f t="shared" si="457"/>
        <v>825</v>
      </c>
      <c r="AF360" s="377">
        <f t="shared" si="433"/>
        <v>27.5</v>
      </c>
      <c r="AG360" s="378">
        <f t="shared" si="458"/>
        <v>0.40821730107319631</v>
      </c>
      <c r="AH360" s="217">
        <f t="shared" si="459"/>
        <v>67.366081564164404</v>
      </c>
      <c r="AI360" s="379">
        <f xml:space="preserve"> ( IF(ISNUMBER(G360), VLOOKUP(G360/$AH360,F!$A1:$B101,2,1)*G360*$H360*$I360,0)+IF(ISNUMBER(K360), VLOOKUP(K360/$AH360,F!$A1:$B101,2,1)*K360*$L360*$M360,0)+IF(ISNUMBER(O360), VLOOKUP(O360/$AH360,F!$A1:$B101,2,1)*O360*$P360*$Q360,0)+IF(ISNUMBER(S360), VLOOKUP(S360/$AH360,F!$A1:$B101,2,1)*S360*$T360*$U360,0)+IF(ISNUMBER(W360), VLOOKUP(W360/$AH360,F!$A1:$B101,2,1)*W360*$X360*$Y360,0)+IF(ISNUMBER(AA360), VLOOKUP(AA360/$AH360,F!$A1:$B101,2,1)*AA360*$AB360*$AC360,0))*IF(ISNUMBER(F360),F360,1)*IF(ISNUMBER(E360),E360,1)</f>
        <v>105.60000000000001</v>
      </c>
      <c r="AJ360" s="380">
        <f t="shared" si="460"/>
        <v>30</v>
      </c>
      <c r="AK360" s="381">
        <f>IFERROR(I360*INDEX(F!$P$21:$AB$33, MATCH(G360/$AH360, F!$O$21:$O$33,1), MATCH(E360, F!$P$20:$AB$20,1)), 0 ) +IFERROR( M360*INDEX(F!$P$21:$AB$33, MATCH(K360/$AH360, F!$O$21:$O$33,1), MATCH(E360, F!$P$20:$AB$20,1)),0) +  IFERROR( Q360*INDEX(F!$P$21:$AB$33, MATCH(O360/$AH360, F!$O$21:$O$33,1), MATCH(E360, F!$P$20:$AB$20,1)), 0) + IFERROR( U360*INDEX(F!$P$21:$AB$33, MATCH(S360/$AH360, F!$O$21:$O$33,1), MATCH(E360, F!$P$20:$AB$20,1)),0)  + IFERROR(Y360*INDEX(F!$P$21:$AB$33, MATCH(W360/$AH360, F!$O$21:$O$33,1), MATCH(E360, F!$P$20:$AB$20,1)),0)  + IFERROR( AC360*INDEX(F!$P$21:$AB$33, MATCH(AA360/$AH360, F!$O$21:$O$33,1), MATCH(E360, F!$P$20:$AB$20,1)),)</f>
        <v>7.5</v>
      </c>
      <c r="AL360" s="1031"/>
      <c r="AM360" s="10"/>
      <c r="AN360" s="10"/>
      <c r="AO360" s="10"/>
    </row>
    <row r="361" spans="1:41" x14ac:dyDescent="0.25">
      <c r="A361" s="1022"/>
      <c r="B361" s="249" t="str">
        <f t="shared" si="450"/>
        <v>Легкая</v>
      </c>
      <c r="C361" s="262" t="str">
        <f t="shared" si="450"/>
        <v>ОФП</v>
      </c>
      <c r="D361" s="230" t="str">
        <f t="shared" si="450"/>
        <v>Молотковые сгибания</v>
      </c>
      <c r="E361" s="291">
        <f t="shared" si="450"/>
        <v>0.4</v>
      </c>
      <c r="F361" s="342">
        <f t="shared" si="450"/>
        <v>2</v>
      </c>
      <c r="G361" s="343">
        <f t="shared" si="451"/>
        <v>9</v>
      </c>
      <c r="H361" s="344">
        <v>6</v>
      </c>
      <c r="I361" s="344">
        <v>5</v>
      </c>
      <c r="J361" s="345">
        <v>0.35</v>
      </c>
      <c r="K361" s="343" t="str">
        <f t="shared" si="452"/>
        <v/>
      </c>
      <c r="L361" s="344"/>
      <c r="M361" s="344"/>
      <c r="N361" s="345"/>
      <c r="O361" s="343" t="str">
        <f t="shared" si="453"/>
        <v/>
      </c>
      <c r="P361" s="344"/>
      <c r="Q361" s="344"/>
      <c r="R361" s="345"/>
      <c r="S361" s="343" t="str">
        <f t="shared" si="454"/>
        <v/>
      </c>
      <c r="T361" s="344"/>
      <c r="U361" s="344"/>
      <c r="V361" s="345"/>
      <c r="W361" s="343" t="str">
        <f t="shared" si="455"/>
        <v/>
      </c>
      <c r="X361" s="344"/>
      <c r="Y361" s="344"/>
      <c r="Z361" s="345"/>
      <c r="AA361" s="343" t="str">
        <f t="shared" si="456"/>
        <v/>
      </c>
      <c r="AB361" s="344"/>
      <c r="AC361" s="344"/>
      <c r="AD361" s="345"/>
      <c r="AE361" s="346">
        <f t="shared" si="457"/>
        <v>540</v>
      </c>
      <c r="AF361" s="347">
        <f t="shared" si="433"/>
        <v>18</v>
      </c>
      <c r="AG361" s="348">
        <f t="shared" si="458"/>
        <v>0.34661359927487762</v>
      </c>
      <c r="AH361" s="217">
        <f t="shared" si="459"/>
        <v>25.965513236722895</v>
      </c>
      <c r="AI361" s="349">
        <f xml:space="preserve"> ( IF(ISNUMBER(G361), VLOOKUP(G361/$AH361,F!$A1:$B101,2,1)*G361*$H361*$I361,0)+IF(ISNUMBER(K361), VLOOKUP(K361/$AH361,F!$A1:$B101,2,1)*K361*$L361*$M361,0)+IF(ISNUMBER(O361), VLOOKUP(O361/$AH361,F!$A1:$B101,2,1)*O361*$P361*$Q361,0)+IF(ISNUMBER(S361), VLOOKUP(S361/$AH361,F!$A1:$B101,2,1)*S361*$T361*$U361,0)+IF(ISNUMBER(W361), VLOOKUP(W361/$AH361,F!$A1:$B101,2,1)*W361*$X361*$Y361,0)+IF(ISNUMBER(AA361), VLOOKUP(AA361/$AH361,F!$A1:$B101,2,1)*AA361*$AB361*$AC361,0))*IF(ISNUMBER(F361),F361,1)*IF(ISNUMBER(E361),E361,1)</f>
        <v>43.2</v>
      </c>
      <c r="AJ361" s="350">
        <f>H361*I361+L361*M361+P361*Q361+T361*U361+X361*Y361+AB361*AC361</f>
        <v>30</v>
      </c>
      <c r="AK361" s="351">
        <f>IFERROR(I361*INDEX(F!$P$21:$AB$33, MATCH(G361/$AH361, F!$O$21:$O$33,1), MATCH(E361, F!$P$20:$AB$20,1)), 0 ) +IFERROR( M361*INDEX(F!$P$21:$AB$33, MATCH(K361/$AH361, F!$O$21:$O$33,1), MATCH(E361, F!$P$20:$AB$20,1)),0) +  IFERROR( Q361*INDEX(F!$P$21:$AB$33, MATCH(O361/$AH361, F!$O$21:$O$33,1), MATCH(E361, F!$P$20:$AB$20,1)), 0) + IFERROR( U361*INDEX(F!$P$21:$AB$33, MATCH(S361/$AH361, F!$O$21:$O$33,1), MATCH(E361, F!$P$20:$AB$20,1)),0)  + IFERROR(Y361*INDEX(F!$P$21:$AB$33, MATCH(W361/$AH361, F!$O$21:$O$33,1), MATCH(E361, F!$P$20:$AB$20,1)),0)  + IFERROR( AC361*INDEX(F!$P$21:$AB$33, MATCH(AA361/$AH361, F!$O$21:$O$33,1), MATCH(E361, F!$P$20:$AB$20,1)),)</f>
        <v>7.5</v>
      </c>
      <c r="AL361" s="1031"/>
      <c r="AM361" s="10"/>
      <c r="AN361" s="10"/>
      <c r="AO361" s="10"/>
    </row>
    <row r="362" spans="1:41" x14ac:dyDescent="0.25">
      <c r="A362" s="1022"/>
      <c r="B362" s="252" t="str">
        <f t="shared" si="450"/>
        <v>Легкая</v>
      </c>
      <c r="C362" s="265" t="str">
        <f t="shared" si="450"/>
        <v>ОФП</v>
      </c>
      <c r="D362" s="234" t="str">
        <f t="shared" si="450"/>
        <v>Разгибания с гантелью из-за головы</v>
      </c>
      <c r="E362" s="291">
        <f t="shared" si="450"/>
        <v>0.4</v>
      </c>
      <c r="F362" s="372">
        <f t="shared" si="450"/>
        <v>2</v>
      </c>
      <c r="G362" s="373">
        <f t="shared" si="451"/>
        <v>7</v>
      </c>
      <c r="H362" s="374">
        <v>6</v>
      </c>
      <c r="I362" s="374">
        <v>5</v>
      </c>
      <c r="J362" s="375">
        <v>0.35</v>
      </c>
      <c r="K362" s="373" t="str">
        <f t="shared" si="452"/>
        <v/>
      </c>
      <c r="L362" s="374"/>
      <c r="M362" s="374"/>
      <c r="N362" s="375"/>
      <c r="O362" s="373" t="str">
        <f t="shared" si="453"/>
        <v/>
      </c>
      <c r="P362" s="374"/>
      <c r="Q362" s="374"/>
      <c r="R362" s="375"/>
      <c r="S362" s="373" t="str">
        <f t="shared" si="454"/>
        <v/>
      </c>
      <c r="T362" s="374"/>
      <c r="U362" s="374"/>
      <c r="V362" s="375"/>
      <c r="W362" s="373" t="str">
        <f t="shared" si="455"/>
        <v/>
      </c>
      <c r="X362" s="374"/>
      <c r="Y362" s="374"/>
      <c r="Z362" s="375"/>
      <c r="AA362" s="373" t="str">
        <f t="shared" si="456"/>
        <v/>
      </c>
      <c r="AB362" s="374"/>
      <c r="AC362" s="374"/>
      <c r="AD362" s="375"/>
      <c r="AE362" s="376">
        <f t="shared" si="457"/>
        <v>420</v>
      </c>
      <c r="AF362" s="377">
        <f t="shared" si="433"/>
        <v>14</v>
      </c>
      <c r="AG362" s="378">
        <f t="shared" si="458"/>
        <v>0.37327618383448358</v>
      </c>
      <c r="AH362" s="217">
        <f t="shared" si="459"/>
        <v>18.752870670966537</v>
      </c>
      <c r="AI362" s="379">
        <f xml:space="preserve"> ( IF(ISNUMBER(G362), VLOOKUP(G362/$AH362,F!$A1:$B101,2,1)*G362*$H362*$I362,0)+IF(ISNUMBER(K362), VLOOKUP(K362/$AH362,F!$A1:$B101,2,1)*K362*$L362*$M362,0)+IF(ISNUMBER(O362), VLOOKUP(O362/$AH362,F!$A1:$B101,2,1)*O362*$P362*$Q362,0)+IF(ISNUMBER(S362), VLOOKUP(S362/$AH362,F!$A1:$B101,2,1)*S362*$T362*$U362,0)+IF(ISNUMBER(W362), VLOOKUP(W362/$AH362,F!$A1:$B101,2,1)*W362*$X362*$Y362,0)+IF(ISNUMBER(AA362), VLOOKUP(AA362/$AH362,F!$A1:$B101,2,1)*AA362*$AB362*$AC362,0))*IF(ISNUMBER(F362),F362,1)*IF(ISNUMBER(E362),E362,1)</f>
        <v>43.680000000000007</v>
      </c>
      <c r="AJ362" s="380">
        <f t="shared" ref="AJ362:AJ365" si="461">H362*I362+L362*M362+P362*Q362+T362*U362+X362*Y362+AB362*AC362</f>
        <v>30</v>
      </c>
      <c r="AK362" s="381">
        <f>IFERROR(I362*INDEX(F!$P$21:$AB$33, MATCH(G362/$AH362, F!$O$21:$O$33,1), MATCH(E362, F!$P$20:$AB$20,1)), 0 ) +IFERROR( M362*INDEX(F!$P$21:$AB$33, MATCH(K362/$AH362, F!$O$21:$O$33,1), MATCH(E362, F!$P$20:$AB$20,1)),0) +  IFERROR( Q362*INDEX(F!$P$21:$AB$33, MATCH(O362/$AH362, F!$O$21:$O$33,1), MATCH(E362, F!$P$20:$AB$20,1)), 0) + IFERROR( U362*INDEX(F!$P$21:$AB$33, MATCH(S362/$AH362, F!$O$21:$O$33,1), MATCH(E362, F!$P$20:$AB$20,1)),0)  + IFERROR(Y362*INDEX(F!$P$21:$AB$33, MATCH(W362/$AH362, F!$O$21:$O$33,1), MATCH(E362, F!$P$20:$AB$20,1)),0)  + IFERROR( AC362*INDEX(F!$P$21:$AB$33, MATCH(AA362/$AH362, F!$O$21:$O$33,1), MATCH(E362, F!$P$20:$AB$20,1)),)</f>
        <v>7.5</v>
      </c>
      <c r="AL362" s="1031"/>
      <c r="AM362" s="10"/>
      <c r="AN362" s="10"/>
      <c r="AO362" s="10"/>
    </row>
    <row r="363" spans="1:41" hidden="1" x14ac:dyDescent="0.25">
      <c r="A363" s="1022"/>
      <c r="B363" s="249" t="str">
        <f t="shared" si="450"/>
        <v/>
      </c>
      <c r="C363" s="262" t="str">
        <f t="shared" si="450"/>
        <v/>
      </c>
      <c r="D363" s="230" t="str">
        <f t="shared" si="450"/>
        <v/>
      </c>
      <c r="E363" s="291" t="str">
        <f t="shared" si="450"/>
        <v/>
      </c>
      <c r="F363" s="342" t="str">
        <f t="shared" si="450"/>
        <v/>
      </c>
      <c r="G363" s="343" t="str">
        <f t="shared" si="451"/>
        <v/>
      </c>
      <c r="H363" s="344"/>
      <c r="I363" s="344"/>
      <c r="J363" s="345"/>
      <c r="K363" s="343" t="str">
        <f t="shared" si="452"/>
        <v/>
      </c>
      <c r="L363" s="344"/>
      <c r="M363" s="344"/>
      <c r="N363" s="345"/>
      <c r="O363" s="343" t="str">
        <f t="shared" si="453"/>
        <v/>
      </c>
      <c r="P363" s="344"/>
      <c r="Q363" s="344"/>
      <c r="R363" s="345"/>
      <c r="S363" s="343" t="str">
        <f t="shared" si="454"/>
        <v/>
      </c>
      <c r="T363" s="344"/>
      <c r="U363" s="344"/>
      <c r="V363" s="345"/>
      <c r="W363" s="343" t="str">
        <f t="shared" si="455"/>
        <v/>
      </c>
      <c r="X363" s="344"/>
      <c r="Y363" s="344"/>
      <c r="Z363" s="345"/>
      <c r="AA363" s="343" t="str">
        <f t="shared" si="456"/>
        <v/>
      </c>
      <c r="AB363" s="344"/>
      <c r="AC363" s="344"/>
      <c r="AD363" s="345"/>
      <c r="AE363" s="346">
        <f t="shared" si="457"/>
        <v>0</v>
      </c>
      <c r="AF363" s="347">
        <f t="shared" si="433"/>
        <v>0</v>
      </c>
      <c r="AG363" s="348">
        <f t="shared" si="458"/>
        <v>0</v>
      </c>
      <c r="AH363" s="217" t="str">
        <f t="shared" si="459"/>
        <v/>
      </c>
      <c r="AI363" s="349">
        <f xml:space="preserve"> ( IF(ISNUMBER(G363), VLOOKUP(G363/$AH363,F!$A1:$B101,2,1)*G363*$H363*$I363,0)+IF(ISNUMBER(K363), VLOOKUP(K363/$AH363,F!$A1:$B101,2,1)*K363*$L363*$M363,0)+IF(ISNUMBER(O363), VLOOKUP(O363/$AH363,F!$A1:$B101,2,1)*O363*$P363*$Q363,0)+IF(ISNUMBER(S363), VLOOKUP(S363/$AH363,F!$A1:$B101,2,1)*S363*$T363*$U363,0)+IF(ISNUMBER(W363), VLOOKUP(W363/$AH363,F!$A1:$B101,2,1)*W363*$X363*$Y363,0)+IF(ISNUMBER(AA363), VLOOKUP(AA363/$AH363,F!$A1:$B101,2,1)*AA363*$AB363*$AC363,0))*IF(ISNUMBER(F363),F363,1)*IF(ISNUMBER(E363),E363,1)</f>
        <v>0</v>
      </c>
      <c r="AJ363" s="350">
        <f t="shared" si="461"/>
        <v>0</v>
      </c>
      <c r="AK363" s="351">
        <f>IFERROR(I363*INDEX(F!$P$21:$AB$33, MATCH(G363/$AH363, F!$O$21:$O$33,1), MATCH(E363, F!$P$20:$AB$20,1)), 0 ) +IFERROR( M363*INDEX(F!$P$21:$AB$33, MATCH(K363/$AH363, F!$O$21:$O$33,1), MATCH(E363, F!$P$20:$AB$20,1)),0) +  IFERROR( Q363*INDEX(F!$P$21:$AB$33, MATCH(O363/$AH363, F!$O$21:$O$33,1), MATCH(E363, F!$P$20:$AB$20,1)), 0) + IFERROR( U363*INDEX(F!$P$21:$AB$33, MATCH(S363/$AH363, F!$O$21:$O$33,1), MATCH(E363, F!$P$20:$AB$20,1)),0)  + IFERROR(Y363*INDEX(F!$P$21:$AB$33, MATCH(W363/$AH363, F!$O$21:$O$33,1), MATCH(E363, F!$P$20:$AB$20,1)),0)  + IFERROR( AC363*INDEX(F!$P$21:$AB$33, MATCH(AA363/$AH363, F!$O$21:$O$33,1), MATCH(E363, F!$P$20:$AB$20,1)),)</f>
        <v>0</v>
      </c>
      <c r="AL363" s="1031"/>
      <c r="AM363" s="10"/>
      <c r="AN363" s="10"/>
      <c r="AO363" s="10"/>
    </row>
    <row r="364" spans="1:41" ht="15" hidden="1" customHeight="1" x14ac:dyDescent="0.25">
      <c r="A364" s="1022"/>
      <c r="B364" s="252" t="str">
        <f t="shared" si="450"/>
        <v/>
      </c>
      <c r="C364" s="265" t="str">
        <f t="shared" si="450"/>
        <v/>
      </c>
      <c r="D364" s="234" t="str">
        <f t="shared" si="450"/>
        <v/>
      </c>
      <c r="E364" s="291" t="str">
        <f t="shared" si="450"/>
        <v/>
      </c>
      <c r="F364" s="382" t="str">
        <f t="shared" si="450"/>
        <v/>
      </c>
      <c r="G364" s="373" t="str">
        <f t="shared" si="451"/>
        <v/>
      </c>
      <c r="H364" s="374"/>
      <c r="I364" s="374"/>
      <c r="J364" s="375"/>
      <c r="K364" s="373" t="str">
        <f t="shared" si="452"/>
        <v/>
      </c>
      <c r="L364" s="374"/>
      <c r="M364" s="374"/>
      <c r="N364" s="375"/>
      <c r="O364" s="373" t="str">
        <f t="shared" si="453"/>
        <v/>
      </c>
      <c r="P364" s="374"/>
      <c r="Q364" s="374"/>
      <c r="R364" s="375"/>
      <c r="S364" s="373" t="str">
        <f t="shared" si="454"/>
        <v/>
      </c>
      <c r="T364" s="374"/>
      <c r="U364" s="374"/>
      <c r="V364" s="375"/>
      <c r="W364" s="373" t="str">
        <f t="shared" si="455"/>
        <v/>
      </c>
      <c r="X364" s="374"/>
      <c r="Y364" s="374"/>
      <c r="Z364" s="375"/>
      <c r="AA364" s="373" t="str">
        <f t="shared" si="456"/>
        <v/>
      </c>
      <c r="AB364" s="374"/>
      <c r="AC364" s="374"/>
      <c r="AD364" s="375"/>
      <c r="AE364" s="376">
        <f t="shared" si="457"/>
        <v>0</v>
      </c>
      <c r="AF364" s="377">
        <f t="shared" si="433"/>
        <v>0</v>
      </c>
      <c r="AG364" s="378">
        <f t="shared" si="458"/>
        <v>0</v>
      </c>
      <c r="AH364" s="217" t="str">
        <f t="shared" si="459"/>
        <v/>
      </c>
      <c r="AI364" s="379">
        <f xml:space="preserve"> ( IF(ISNUMBER(G364), VLOOKUP(G364/$AH364,F!$A1:$B101,2,1)*G364*$H364*$I364,0)+IF(ISNUMBER(K364), VLOOKUP(K364/$AH364,F!$A1:$B101,2,1)*K364*$L364*$M364,0)+IF(ISNUMBER(O364), VLOOKUP(O364/$AH364,F!$A1:$B101,2,1)*O364*$P364*$Q364,0)+IF(ISNUMBER(S364), VLOOKUP(S364/$AH364,F!$A1:$B101,2,1)*S364*$T364*$U364,0)+IF(ISNUMBER(W364), VLOOKUP(W364/$AH364,F!$A1:$B101,2,1)*W364*$X364*$Y364,0)+IF(ISNUMBER(AA364), VLOOKUP(AA364/$AH364,F!$A1:$B101,2,1)*AA364*$AB364*$AC364,0))*IF(ISNUMBER(F364),F364,1)*IF(ISNUMBER(E364),E364,1)</f>
        <v>0</v>
      </c>
      <c r="AJ364" s="380">
        <f t="shared" si="461"/>
        <v>0</v>
      </c>
      <c r="AK364" s="381">
        <f>IFERROR(I364*INDEX(F!$P$21:$AB$33, MATCH(G364/$AH364, F!$O$21:$O$33,1), MATCH(E364, F!$P$20:$AB$20,1)), 0 ) +IFERROR( M364*INDEX(F!$P$21:$AB$33, MATCH(K364/$AH364, F!$O$21:$O$33,1), MATCH(E364, F!$P$20:$AB$20,1)),0) +  IFERROR( Q364*INDEX(F!$P$21:$AB$33, MATCH(O364/$AH364, F!$O$21:$O$33,1), MATCH(E364, F!$P$20:$AB$20,1)), 0) + IFERROR( U364*INDEX(F!$P$21:$AB$33, MATCH(S364/$AH364, F!$O$21:$O$33,1), MATCH(E364, F!$P$20:$AB$20,1)),0)  + IFERROR(Y364*INDEX(F!$P$21:$AB$33, MATCH(W364/$AH364, F!$O$21:$O$33,1), MATCH(E364, F!$P$20:$AB$20,1)),0)  + IFERROR( AC364*INDEX(F!$P$21:$AB$33, MATCH(AA364/$AH364, F!$O$21:$O$33,1), MATCH(E364, F!$P$20:$AB$20,1)),)</f>
        <v>0</v>
      </c>
      <c r="AL364" s="1031"/>
      <c r="AM364" s="10"/>
      <c r="AN364" s="10"/>
      <c r="AO364" s="10"/>
    </row>
    <row r="365" spans="1:41" hidden="1" x14ac:dyDescent="0.25">
      <c r="A365" s="1022"/>
      <c r="B365" s="249" t="str">
        <f t="shared" si="450"/>
        <v/>
      </c>
      <c r="C365" s="262" t="str">
        <f t="shared" si="450"/>
        <v/>
      </c>
      <c r="D365" s="235" t="str">
        <f t="shared" si="450"/>
        <v/>
      </c>
      <c r="E365" s="291" t="str">
        <f t="shared" si="450"/>
        <v/>
      </c>
      <c r="F365" s="383" t="str">
        <f t="shared" si="450"/>
        <v/>
      </c>
      <c r="G365" s="343" t="str">
        <f t="shared" si="451"/>
        <v/>
      </c>
      <c r="H365" s="344"/>
      <c r="I365" s="344"/>
      <c r="J365" s="345"/>
      <c r="K365" s="343" t="str">
        <f t="shared" si="452"/>
        <v/>
      </c>
      <c r="L365" s="344"/>
      <c r="M365" s="344"/>
      <c r="N365" s="345"/>
      <c r="O365" s="343" t="str">
        <f t="shared" si="453"/>
        <v/>
      </c>
      <c r="P365" s="344"/>
      <c r="Q365" s="344"/>
      <c r="R365" s="345"/>
      <c r="S365" s="343" t="str">
        <f t="shared" si="454"/>
        <v/>
      </c>
      <c r="T365" s="344"/>
      <c r="U365" s="344"/>
      <c r="V365" s="345"/>
      <c r="W365" s="343" t="str">
        <f t="shared" si="455"/>
        <v/>
      </c>
      <c r="X365" s="344"/>
      <c r="Y365" s="344"/>
      <c r="Z365" s="345"/>
      <c r="AA365" s="343" t="str">
        <f t="shared" si="456"/>
        <v/>
      </c>
      <c r="AB365" s="344"/>
      <c r="AC365" s="344"/>
      <c r="AD365" s="345"/>
      <c r="AE365" s="346">
        <f t="shared" si="457"/>
        <v>0</v>
      </c>
      <c r="AF365" s="347">
        <f t="shared" si="433"/>
        <v>0</v>
      </c>
      <c r="AG365" s="348">
        <f t="shared" si="458"/>
        <v>0</v>
      </c>
      <c r="AH365" s="217" t="str">
        <f t="shared" si="459"/>
        <v/>
      </c>
      <c r="AI365" s="349">
        <f xml:space="preserve"> ( IF(ISNUMBER(G365), VLOOKUP(G365/$AH365,F!$A1:$B101,2,1)*G365*$H365*$I365,0)+IF(ISNUMBER(K365), VLOOKUP(K365/$AH365,F!$A1:$B101,2,1)*K365*$L365*$M365,0)+IF(ISNUMBER(O365), VLOOKUP(O365/$AH365,F!$A1:$B101,2,1)*O365*$P365*$Q365,0)+IF(ISNUMBER(S365), VLOOKUP(S365/$AH365,F!$A1:$B101,2,1)*S365*$T365*$U365,0)+IF(ISNUMBER(W365), VLOOKUP(W365/$AH365,F!$A1:$B101,2,1)*W365*$X365*$Y365,0)+IF(ISNUMBER(AA365), VLOOKUP(AA365/$AH365,F!$A1:$B101,2,1)*AA365*$AB365*$AC365,0))*IF(ISNUMBER(F365),F365,1)*IF(ISNUMBER(E365),E365,1)</f>
        <v>0</v>
      </c>
      <c r="AJ365" s="350">
        <f t="shared" si="461"/>
        <v>0</v>
      </c>
      <c r="AK365" s="351">
        <f>IFERROR(I365*INDEX(F!$P$21:$AB$33, MATCH(G365/$AH365, F!$O$21:$O$33,1), MATCH(E365, F!$P$20:$AB$20,1)), 0 ) +IFERROR( M365*INDEX(F!$P$21:$AB$33, MATCH(K365/$AH365, F!$O$21:$O$33,1), MATCH(E365, F!$P$20:$AB$20,1)),0) +  IFERROR( Q365*INDEX(F!$P$21:$AB$33, MATCH(O365/$AH365, F!$O$21:$O$33,1), MATCH(E365, F!$P$20:$AB$20,1)), 0) + IFERROR( U365*INDEX(F!$P$21:$AB$33, MATCH(S365/$AH365, F!$O$21:$O$33,1), MATCH(E365, F!$P$20:$AB$20,1)),0)  + IFERROR(Y365*INDEX(F!$P$21:$AB$33, MATCH(W365/$AH365, F!$O$21:$O$33,1), MATCH(E365, F!$P$20:$AB$20,1)),0)  + IFERROR( AC365*INDEX(F!$P$21:$AB$33, MATCH(AA365/$AH365, F!$O$21:$O$33,1), MATCH(E365, F!$P$20:$AB$20,1)),)</f>
        <v>0</v>
      </c>
      <c r="AL365" s="1031"/>
      <c r="AM365" s="10"/>
      <c r="AN365" s="10"/>
      <c r="AO365" s="10"/>
    </row>
    <row r="366" spans="1:41" ht="15.75" thickBot="1" x14ac:dyDescent="0.3">
      <c r="A366" s="1023"/>
      <c r="B366" s="253"/>
      <c r="C366" s="266"/>
      <c r="D366" s="218"/>
      <c r="E366" s="352">
        <f>ROUND(IFERROR(SUMPRODUCT(AJ358:AJ365,E358:E365)/AJ366,0),3)</f>
        <v>0.57999999999999996</v>
      </c>
      <c r="F366" s="384"/>
      <c r="G366" s="385"/>
      <c r="H366" s="386"/>
      <c r="I366" s="386"/>
      <c r="J366" s="387"/>
      <c r="K366" s="385"/>
      <c r="L366" s="386"/>
      <c r="M366" s="386"/>
      <c r="N366" s="387"/>
      <c r="O366" s="385"/>
      <c r="P366" s="386"/>
      <c r="Q366" s="386"/>
      <c r="R366" s="387"/>
      <c r="S366" s="385"/>
      <c r="T366" s="386"/>
      <c r="U366" s="386"/>
      <c r="V366" s="387"/>
      <c r="W366" s="385"/>
      <c r="X366" s="386"/>
      <c r="Y366" s="386"/>
      <c r="Z366" s="387"/>
      <c r="AA366" s="385"/>
      <c r="AB366" s="386"/>
      <c r="AC366" s="386"/>
      <c r="AD366" s="387"/>
      <c r="AE366" s="357">
        <f>SUM(AE358:AE365)</f>
        <v>5230</v>
      </c>
      <c r="AF366" s="358">
        <f t="shared" si="433"/>
        <v>36.573426573426573</v>
      </c>
      <c r="AG366" s="391">
        <f>IFERROR(  SUMPRODUCT(AG358:AG365,AJ358:AJ365)/AJ366,0)</f>
        <v>0.43312059263430464</v>
      </c>
      <c r="AH366" s="359"/>
      <c r="AI366" s="360">
        <f>SUM(AI358:AI365)</f>
        <v>3366.5999999999995</v>
      </c>
      <c r="AJ366" s="360">
        <f>SUM(AJ358:AJ365)</f>
        <v>143</v>
      </c>
      <c r="AK366" s="361">
        <f>IF(SUM(AK358:AK365)=0,TIME(,0,),TIME(,SUM(AK358:AK365)+F!$V$37,))</f>
        <v>5.486111111111111E-2</v>
      </c>
      <c r="AL366" s="1032"/>
      <c r="AM366" s="10"/>
      <c r="AN366" s="10"/>
      <c r="AO366" s="10"/>
    </row>
    <row r="367" spans="1:41" x14ac:dyDescent="0.25">
      <c r="A367" s="212">
        <f>A368</f>
        <v>43827</v>
      </c>
      <c r="B367" s="241" t="str">
        <f t="shared" ref="B367:F374" si="462">IF(B311="","",B311)</f>
        <v>Тяжелая</v>
      </c>
      <c r="C367" s="254" t="str">
        <f t="shared" si="462"/>
        <v>ПР</v>
      </c>
      <c r="D367" s="222" t="str">
        <f t="shared" si="462"/>
        <v>Присед</v>
      </c>
      <c r="E367" s="280">
        <f t="shared" si="462"/>
        <v>1.2</v>
      </c>
      <c r="F367" s="281" t="str">
        <f t="shared" si="462"/>
        <v/>
      </c>
      <c r="G367" s="282">
        <f t="shared" ref="G367:G374" si="463">IF(J367&lt;&gt;0, IFERROR(IF( $F367=2,  MROUND($AH367*J367,1),    IF( OR($F367="",$F367=1),   MROUND($AH367*J367,2.5),  MROUND($AH367*J367, 0.1))), "" ), "")</f>
        <v>82.5</v>
      </c>
      <c r="H367" s="283">
        <v>6</v>
      </c>
      <c r="I367" s="283">
        <v>1</v>
      </c>
      <c r="J367" s="284">
        <v>0.5</v>
      </c>
      <c r="K367" s="282">
        <f t="shared" ref="K367:K374" si="464">IF(N367&lt;&gt;0, IFERROR(IF( $F367=2,  MROUND($AH367*N367,1),    IF( OR($F367="",$F367=1),   MROUND($AH367*N367,2.5),  MROUND($AH367*N367, 0.1))), "" ), "")</f>
        <v>102.5</v>
      </c>
      <c r="L367" s="283">
        <v>6</v>
      </c>
      <c r="M367" s="283">
        <v>4</v>
      </c>
      <c r="N367" s="284">
        <v>0.62</v>
      </c>
      <c r="O367" s="282" t="str">
        <f t="shared" ref="O367:O374" si="465">IF(R367&lt;&gt;0, IFERROR(IF( $F367=2,  MROUND($AH367*R367,1),    IF( OR($F367="",$F367=1),   MROUND($AH367*R367,2.5),  MROUND($AH367*R367, 0.1))), "" ), "")</f>
        <v/>
      </c>
      <c r="P367" s="283"/>
      <c r="Q367" s="283"/>
      <c r="R367" s="284"/>
      <c r="S367" s="282" t="str">
        <f t="shared" ref="S367:S374" si="466">IF(V367&lt;&gt;0, IFERROR(IF( $F367=2,  MROUND($AH367*V367,1),    IF( OR($F367="",$F367=1),   MROUND($AH367*V367,2.5),  MROUND($AH367*V367, 0.1))), "" ), "")</f>
        <v/>
      </c>
      <c r="T367" s="283"/>
      <c r="U367" s="283"/>
      <c r="V367" s="284"/>
      <c r="W367" s="282" t="str">
        <f t="shared" ref="W367:W374" si="467">IF(Z367&lt;&gt;0, IFERROR(IF( $F367=2,  MROUND($AH367*Z367,1),    IF( OR($F367="",$F367=1),   MROUND($AH367*Z367,2.5),  MROUND($AH367*Z367, 0.1))), "" ), "")</f>
        <v/>
      </c>
      <c r="X367" s="283"/>
      <c r="Y367" s="283"/>
      <c r="Z367" s="284"/>
      <c r="AA367" s="282" t="str">
        <f t="shared" ref="AA367:AA374" si="468">IF(AD367&lt;&gt;0, IFERROR(IF( $F367=2,  MROUND($AH367*AD367,1),    IF( OR($F367="",$F367=1),   MROUND($AH367*AD367,2.5),  MROUND($AH367*AD367, 0.1))), "" ), "")</f>
        <v/>
      </c>
      <c r="AB367" s="283"/>
      <c r="AC367" s="283"/>
      <c r="AD367" s="284"/>
      <c r="AE367" s="392">
        <f t="shared" ref="AE367:AE374" si="469">(IF(ISNUMBER(G367),G367,0)*H367*I367+IF(ISNUMBER(K367),K367,1)*L367*M367+IF(ISNUMBER(O367),O367,1)*P367*Q367+IF(ISNUMBER(S367),S367,1)*T367*U367+IF(ISNUMBER(W367),W367,1)*X367*Y367+IF(ISNUMBER(AA367),AA367,1)*AB367*AC367)*IF(ISNUMBER(F367),F367,1)</f>
        <v>2955</v>
      </c>
      <c r="AF367" s="393">
        <f t="shared" si="433"/>
        <v>98.5</v>
      </c>
      <c r="AG367" s="394">
        <f t="shared" ref="AG367:AG374" si="470">IFERROR((AF367/(AH367*IF(ISNUMBER(F367),F367,1))),0)</f>
        <v>0.59747519175007024</v>
      </c>
      <c r="AH367" s="216">
        <f t="shared" ref="AH367:AH374" si="471">IF(ISNUMBER(AH311), AH311+(AH311*$AH$338),"")</f>
        <v>164.86040150300252</v>
      </c>
      <c r="AI367" s="288">
        <f xml:space="preserve"> ( IF(ISNUMBER(G367), VLOOKUP(G367/$AH367,F!$A1:$B101,2,1)*G367*$H367*$I367,0)+IF(ISNUMBER(K367), VLOOKUP(K367/$AH367,F!$A1:$B101,2,1)*K367*$L367*$M367,0)+IF(ISNUMBER(O367), VLOOKUP(O367/$AH367,F!$A1:$B101,2,1)*O367*$P367*$Q367,0)+IF(ISNUMBER(S367), VLOOKUP(S367/$AH367,F!$A1:$B101,2,1)*S367*$T367*$U367,0)+IF(ISNUMBER(W367), VLOOKUP(W367/$AH367,F!$A1:$B101,2,1)*W367*$X367*$Y367,0)+IF(ISNUMBER(AA367), VLOOKUP(AA367/$AH367,F!$A1:$B101,2,1)*AA367*$AB367*$AC367,0))*IF(ISNUMBER(F367),F367,1)*IF(ISNUMBER(E367),E367,1)</f>
        <v>2451.96</v>
      </c>
      <c r="AJ367" s="289">
        <f t="shared" ref="AJ367:AJ369" si="472">H367*I367+L367*M367+P367*Q367+T367*U367+X367*Y367+AB367*AC367</f>
        <v>30</v>
      </c>
      <c r="AK367" s="290">
        <f>IFERROR(I367*INDEX(F!$P$21:$AB$33, MATCH(G367/$AH367, F!$O$21:$O$33,1), MATCH(E367, F!$P$20:$AB$20,1)), 0 ) +IFERROR( M367*INDEX(F!$P$21:$AB$33, MATCH(K367/$AH367, F!$O$21:$O$33,1), MATCH(E367, F!$P$20:$AB$20,1)),0) +  IFERROR( Q367*INDEX(F!$P$21:$AB$33, MATCH(O367/$AH367, F!$O$21:$O$33,1), MATCH(E367, F!$P$20:$AB$20,1)), 0) + IFERROR( U367*INDEX(F!$P$21:$AB$33, MATCH(S367/$AH367, F!$O$21:$O$33,1), MATCH(E367, F!$P$20:$AB$20,1)),0)  + IFERROR(Y367*INDEX(F!$P$21:$AB$33, MATCH(W367/$AH367, F!$O$21:$O$33,1), MATCH(E367, F!$P$20:$AB$20,1)),0)  + IFERROR( AC367*INDEX(F!$P$21:$AB$33, MATCH(AA367/$AH367, F!$O$21:$O$33,1), MATCH(E367, F!$P$20:$AB$20,1)),)</f>
        <v>19</v>
      </c>
      <c r="AL367" s="1033"/>
      <c r="AM367" s="10"/>
      <c r="AN367" s="10"/>
      <c r="AO367" s="10"/>
    </row>
    <row r="368" spans="1:41" ht="15.75" customHeight="1" x14ac:dyDescent="0.25">
      <c r="A368" s="1021">
        <f>A312+A282</f>
        <v>43827</v>
      </c>
      <c r="B368" s="242" t="str">
        <f t="shared" si="462"/>
        <v>Легкая</v>
      </c>
      <c r="C368" s="258" t="str">
        <f t="shared" si="462"/>
        <v>ЖМ</v>
      </c>
      <c r="D368" s="223" t="str">
        <f t="shared" si="462"/>
        <v>Жим лежа</v>
      </c>
      <c r="E368" s="291">
        <f t="shared" si="462"/>
        <v>1</v>
      </c>
      <c r="F368" s="292" t="str">
        <f t="shared" si="462"/>
        <v/>
      </c>
      <c r="G368" s="293">
        <f t="shared" si="463"/>
        <v>70</v>
      </c>
      <c r="H368" s="238">
        <v>6</v>
      </c>
      <c r="I368" s="238">
        <v>5</v>
      </c>
      <c r="J368" s="294">
        <v>0.49</v>
      </c>
      <c r="K368" s="293" t="str">
        <f t="shared" si="464"/>
        <v/>
      </c>
      <c r="L368" s="238"/>
      <c r="M368" s="238"/>
      <c r="N368" s="294"/>
      <c r="O368" s="293" t="str">
        <f t="shared" si="465"/>
        <v/>
      </c>
      <c r="P368" s="238"/>
      <c r="Q368" s="238"/>
      <c r="R368" s="294"/>
      <c r="S368" s="293" t="str">
        <f t="shared" si="466"/>
        <v/>
      </c>
      <c r="T368" s="238"/>
      <c r="U368" s="238"/>
      <c r="V368" s="294"/>
      <c r="W368" s="293" t="str">
        <f t="shared" si="467"/>
        <v/>
      </c>
      <c r="X368" s="238"/>
      <c r="Y368" s="238"/>
      <c r="Z368" s="294"/>
      <c r="AA368" s="293" t="str">
        <f t="shared" si="468"/>
        <v/>
      </c>
      <c r="AB368" s="238"/>
      <c r="AC368" s="238"/>
      <c r="AD368" s="294"/>
      <c r="AE368" s="239">
        <f t="shared" si="469"/>
        <v>2100</v>
      </c>
      <c r="AF368" s="295">
        <f t="shared" si="433"/>
        <v>70</v>
      </c>
      <c r="AG368" s="296">
        <f t="shared" si="470"/>
        <v>0.48525903898482875</v>
      </c>
      <c r="AH368" s="217">
        <f t="shared" si="471"/>
        <v>144.25285131512717</v>
      </c>
      <c r="AI368" s="237">
        <f xml:space="preserve"> ( IF(ISNUMBER(G368), VLOOKUP(G368/$AH368,F!$A1:$B101,2,1)*G368*$H368*$I368,0)+IF(ISNUMBER(K368), VLOOKUP(K368/$AH368,F!$A1:$B101,2,1)*K368*$L368*$M368,0)+IF(ISNUMBER(O368), VLOOKUP(O368/$AH368,F!$A1:$B101,2,1)*O368*$P368*$Q368,0)+IF(ISNUMBER(S368), VLOOKUP(S368/$AH368,F!$A1:$B101,2,1)*S368*$T368*$U368,0)+IF(ISNUMBER(W368), VLOOKUP(W368/$AH368,F!$A1:$B101,2,1)*W368*$X368*$Y368,0)+IF(ISNUMBER(AA368), VLOOKUP(AA368/$AH368,F!$A1:$B101,2,1)*AA368*$AB368*$AC368,0))*IF(ISNUMBER(F368),F368,1)*IF(ISNUMBER(E368),E368,1)</f>
        <v>986.99999999999989</v>
      </c>
      <c r="AJ368" s="297">
        <f t="shared" si="472"/>
        <v>30</v>
      </c>
      <c r="AK368" s="298">
        <f>IFERROR(I368*INDEX(F!$P$21:$AB$33, MATCH(G368/$AH368, F!$O$21:$O$33,1), MATCH(E368, F!$P$20:$AB$20,1)), 0 ) +IFERROR( M368*INDEX(F!$P$21:$AB$33, MATCH(K368/$AH368, F!$O$21:$O$33,1), MATCH(E368, F!$P$20:$AB$20,1)),0) +  IFERROR( Q368*INDEX(F!$P$21:$AB$33, MATCH(O368/$AH368, F!$O$21:$O$33,1), MATCH(E368, F!$P$20:$AB$20,1)), 0) + IFERROR( U368*INDEX(F!$P$21:$AB$33, MATCH(S368/$AH368, F!$O$21:$O$33,1), MATCH(E368, F!$P$20:$AB$20,1)),0)  + IFERROR(Y368*INDEX(F!$P$21:$AB$33, MATCH(W368/$AH368, F!$O$21:$O$33,1), MATCH(E368, F!$P$20:$AB$20,1)),0)  + IFERROR( AC368*INDEX(F!$P$21:$AB$33, MATCH(AA368/$AH368, F!$O$21:$O$33,1), MATCH(E368, F!$P$20:$AB$20,1)),)</f>
        <v>10</v>
      </c>
      <c r="AL368" s="1031"/>
      <c r="AM368" s="10"/>
      <c r="AN368" s="10"/>
      <c r="AO368" s="10"/>
    </row>
    <row r="369" spans="1:41" x14ac:dyDescent="0.25">
      <c r="A369" s="1022"/>
      <c r="B369" s="243" t="str">
        <f t="shared" si="462"/>
        <v>Легкая</v>
      </c>
      <c r="C369" s="256" t="str">
        <f t="shared" si="462"/>
        <v>ОФП</v>
      </c>
      <c r="D369" s="224" t="str">
        <f t="shared" si="462"/>
        <v>Наклоны</v>
      </c>
      <c r="E369" s="291">
        <f t="shared" si="462"/>
        <v>0.8</v>
      </c>
      <c r="F369" s="299" t="str">
        <f t="shared" si="462"/>
        <v/>
      </c>
      <c r="G369" s="300">
        <f t="shared" si="463"/>
        <v>45</v>
      </c>
      <c r="H369" s="301">
        <v>5</v>
      </c>
      <c r="I369" s="301">
        <v>5</v>
      </c>
      <c r="J369" s="302">
        <v>0.45</v>
      </c>
      <c r="K369" s="300" t="str">
        <f t="shared" si="464"/>
        <v/>
      </c>
      <c r="L369" s="301"/>
      <c r="M369" s="301"/>
      <c r="N369" s="302"/>
      <c r="O369" s="300" t="str">
        <f t="shared" si="465"/>
        <v/>
      </c>
      <c r="P369" s="301"/>
      <c r="Q369" s="301"/>
      <c r="R369" s="302"/>
      <c r="S369" s="300" t="str">
        <f t="shared" si="466"/>
        <v/>
      </c>
      <c r="T369" s="301"/>
      <c r="U369" s="301"/>
      <c r="V369" s="302"/>
      <c r="W369" s="300" t="str">
        <f t="shared" si="467"/>
        <v/>
      </c>
      <c r="X369" s="301"/>
      <c r="Y369" s="301"/>
      <c r="Z369" s="302"/>
      <c r="AA369" s="300" t="str">
        <f t="shared" si="468"/>
        <v/>
      </c>
      <c r="AB369" s="301"/>
      <c r="AC369" s="301"/>
      <c r="AD369" s="302"/>
      <c r="AE369" s="285">
        <f t="shared" si="469"/>
        <v>1125</v>
      </c>
      <c r="AF369" s="286">
        <f t="shared" si="433"/>
        <v>45</v>
      </c>
      <c r="AG369" s="287">
        <f t="shared" si="470"/>
        <v>0.45374871177802156</v>
      </c>
      <c r="AH369" s="217">
        <f t="shared" si="471"/>
        <v>99.173835279149955</v>
      </c>
      <c r="AI369" s="303">
        <f xml:space="preserve"> ( IF(ISNUMBER(G369), VLOOKUP(G369/$AH369,F!$A1:$B101,2,1)*G369*$H369*$I369,0)+IF(ISNUMBER(K369), VLOOKUP(K369/$AH369,F!$A1:$B101,2,1)*K369*$L369*$M369,0)+IF(ISNUMBER(O369), VLOOKUP(O369/$AH369,F!$A1:$B101,2,1)*O369*$P369*$Q369,0)+IF(ISNUMBER(S369), VLOOKUP(S369/$AH369,F!$A1:$B101,2,1)*S369*$T369*$U369,0)+IF(ISNUMBER(W369), VLOOKUP(W369/$AH369,F!$A1:$B101,2,1)*W369*$X369*$Y369,0)+IF(ISNUMBER(AA369), VLOOKUP(AA369/$AH369,F!$A1:$B101,2,1)*AA369*$AB369*$AC369,0))*IF(ISNUMBER(F369),F369,1)*IF(ISNUMBER(E369),E369,1)</f>
        <v>378</v>
      </c>
      <c r="AJ369" s="304">
        <f t="shared" si="472"/>
        <v>25</v>
      </c>
      <c r="AK369" s="305">
        <f>IFERROR(I369*INDEX(F!$P$21:$AB$33, MATCH(G369/$AH369, F!$O$21:$O$33,1), MATCH(E369, F!$P$20:$AB$20,1)), 0 ) +IFERROR( M369*INDEX(F!$P$21:$AB$33, MATCH(K369/$AH369, F!$O$21:$O$33,1), MATCH(E369, F!$P$20:$AB$20,1)),0) +  IFERROR( Q369*INDEX(F!$P$21:$AB$33, MATCH(O369/$AH369, F!$O$21:$O$33,1), MATCH(E369, F!$P$20:$AB$20,1)), 0) + IFERROR( U369*INDEX(F!$P$21:$AB$33, MATCH(S369/$AH369, F!$O$21:$O$33,1), MATCH(E369, F!$P$20:$AB$20,1)),0)  + IFERROR(Y369*INDEX(F!$P$21:$AB$33, MATCH(W369/$AH369, F!$O$21:$O$33,1), MATCH(E369, F!$P$20:$AB$20,1)),0)  + IFERROR( AC369*INDEX(F!$P$21:$AB$33, MATCH(AA369/$AH369, F!$O$21:$O$33,1), MATCH(E369, F!$P$20:$AB$20,1)),)</f>
        <v>9</v>
      </c>
      <c r="AL369" s="1031"/>
      <c r="AM369" s="10"/>
      <c r="AN369" s="10"/>
      <c r="AO369" s="10"/>
    </row>
    <row r="370" spans="1:41" x14ac:dyDescent="0.25">
      <c r="A370" s="1022"/>
      <c r="B370" s="244" t="str">
        <f t="shared" si="462"/>
        <v>Легкая</v>
      </c>
      <c r="C370" s="255" t="str">
        <f t="shared" si="462"/>
        <v>ЖМ</v>
      </c>
      <c r="D370" s="223" t="str">
        <f t="shared" si="462"/>
        <v>Жим лежа</v>
      </c>
      <c r="E370" s="291">
        <f t="shared" si="462"/>
        <v>1</v>
      </c>
      <c r="F370" s="306" t="str">
        <f t="shared" si="462"/>
        <v/>
      </c>
      <c r="G370" s="293">
        <f t="shared" si="463"/>
        <v>57.5</v>
      </c>
      <c r="H370" s="238">
        <v>5</v>
      </c>
      <c r="I370" s="238">
        <v>5</v>
      </c>
      <c r="J370" s="294">
        <v>0.4</v>
      </c>
      <c r="K370" s="293" t="str">
        <f t="shared" si="464"/>
        <v/>
      </c>
      <c r="L370" s="238"/>
      <c r="M370" s="238"/>
      <c r="N370" s="294"/>
      <c r="O370" s="293" t="str">
        <f t="shared" si="465"/>
        <v/>
      </c>
      <c r="P370" s="238"/>
      <c r="Q370" s="238"/>
      <c r="R370" s="294"/>
      <c r="S370" s="293" t="str">
        <f t="shared" si="466"/>
        <v/>
      </c>
      <c r="T370" s="238"/>
      <c r="U370" s="238"/>
      <c r="V370" s="294"/>
      <c r="W370" s="293" t="str">
        <f t="shared" si="467"/>
        <v/>
      </c>
      <c r="X370" s="238"/>
      <c r="Y370" s="238"/>
      <c r="Z370" s="294"/>
      <c r="AA370" s="293" t="str">
        <f t="shared" si="468"/>
        <v/>
      </c>
      <c r="AB370" s="238"/>
      <c r="AC370" s="238"/>
      <c r="AD370" s="294"/>
      <c r="AE370" s="239">
        <f t="shared" si="469"/>
        <v>1437.5</v>
      </c>
      <c r="AF370" s="295">
        <f t="shared" si="433"/>
        <v>57.5</v>
      </c>
      <c r="AG370" s="296">
        <f t="shared" si="470"/>
        <v>0.3986056391661093</v>
      </c>
      <c r="AH370" s="217">
        <f t="shared" si="471"/>
        <v>144.25285131512717</v>
      </c>
      <c r="AI370" s="237">
        <f xml:space="preserve"> ( IF(ISNUMBER(G370), VLOOKUP(G370/$AH370,F!$A1:$B101,2,1)*G370*$H370*$I370,0)+IF(ISNUMBER(K370), VLOOKUP(K370/$AH370,F!$A1:$B101,2,1)*K370*$L370*$M370,0)+IF(ISNUMBER(O370), VLOOKUP(O370/$AH370,F!$A1:$B101,2,1)*O370*$P370*$Q370,0)+IF(ISNUMBER(S370), VLOOKUP(S370/$AH370,F!$A1:$B101,2,1)*S370*$T370*$U370,0)+IF(ISNUMBER(W370), VLOOKUP(W370/$AH370,F!$A1:$B101,2,1)*W370*$X370*$Y370,0)+IF(ISNUMBER(AA370), VLOOKUP(AA370/$AH370,F!$A1:$B101,2,1)*AA370*$AB370*$AC370,0))*IF(ISNUMBER(F370),F370,1)*IF(ISNUMBER(E370),E370,1)</f>
        <v>431.25</v>
      </c>
      <c r="AJ370" s="297">
        <f>H370*I370+L370*M370+P370*Q370+T370*U370+X370*Y370+AB370*AC370</f>
        <v>25</v>
      </c>
      <c r="AK370" s="298">
        <f>IFERROR(I370*INDEX(F!$P$21:$AB$33, MATCH(G370/$AH370, F!$O$21:$O$33,1), MATCH(E370, F!$P$20:$AB$20,1)), 0 ) +IFERROR( M370*INDEX(F!$P$21:$AB$33, MATCH(K370/$AH370, F!$O$21:$O$33,1), MATCH(E370, F!$P$20:$AB$20,1)),0) +  IFERROR( Q370*INDEX(F!$P$21:$AB$33, MATCH(O370/$AH370, F!$O$21:$O$33,1), MATCH(E370, F!$P$20:$AB$20,1)), 0) + IFERROR( U370*INDEX(F!$P$21:$AB$33, MATCH(S370/$AH370, F!$O$21:$O$33,1), MATCH(E370, F!$P$20:$AB$20,1)),0)  + IFERROR(Y370*INDEX(F!$P$21:$AB$33, MATCH(W370/$AH370, F!$O$21:$O$33,1), MATCH(E370, F!$P$20:$AB$20,1)),0)  + IFERROR( AC370*INDEX(F!$P$21:$AB$33, MATCH(AA370/$AH370, F!$O$21:$O$33,1), MATCH(E370, F!$P$20:$AB$20,1)),)</f>
        <v>10</v>
      </c>
      <c r="AL370" s="1031"/>
      <c r="AM370" s="10"/>
      <c r="AN370" s="10"/>
      <c r="AO370" s="10"/>
    </row>
    <row r="371" spans="1:41" ht="15" hidden="1" customHeight="1" x14ac:dyDescent="0.25">
      <c r="A371" s="1022"/>
      <c r="B371" s="245" t="str">
        <f t="shared" si="462"/>
        <v/>
      </c>
      <c r="C371" s="257" t="str">
        <f t="shared" si="462"/>
        <v/>
      </c>
      <c r="D371" s="224" t="str">
        <f t="shared" si="462"/>
        <v/>
      </c>
      <c r="E371" s="291" t="str">
        <f t="shared" si="462"/>
        <v/>
      </c>
      <c r="F371" s="307" t="str">
        <f t="shared" si="462"/>
        <v/>
      </c>
      <c r="G371" s="300" t="str">
        <f t="shared" si="463"/>
        <v/>
      </c>
      <c r="H371" s="301"/>
      <c r="I371" s="301"/>
      <c r="J371" s="302"/>
      <c r="K371" s="300" t="str">
        <f t="shared" si="464"/>
        <v/>
      </c>
      <c r="L371" s="301"/>
      <c r="M371" s="301"/>
      <c r="N371" s="302"/>
      <c r="O371" s="300" t="str">
        <f t="shared" si="465"/>
        <v/>
      </c>
      <c r="P371" s="301"/>
      <c r="Q371" s="301"/>
      <c r="R371" s="302"/>
      <c r="S371" s="300" t="str">
        <f t="shared" si="466"/>
        <v/>
      </c>
      <c r="T371" s="301"/>
      <c r="U371" s="301"/>
      <c r="V371" s="302"/>
      <c r="W371" s="300" t="str">
        <f t="shared" si="467"/>
        <v/>
      </c>
      <c r="X371" s="301"/>
      <c r="Y371" s="301"/>
      <c r="Z371" s="302"/>
      <c r="AA371" s="300" t="str">
        <f t="shared" si="468"/>
        <v/>
      </c>
      <c r="AB371" s="301"/>
      <c r="AC371" s="301"/>
      <c r="AD371" s="302"/>
      <c r="AE371" s="285">
        <f t="shared" si="469"/>
        <v>0</v>
      </c>
      <c r="AF371" s="286">
        <f t="shared" si="433"/>
        <v>0</v>
      </c>
      <c r="AG371" s="287">
        <f t="shared" si="470"/>
        <v>0</v>
      </c>
      <c r="AH371" s="217" t="str">
        <f t="shared" si="471"/>
        <v/>
      </c>
      <c r="AI371" s="303">
        <f xml:space="preserve"> ( IF(ISNUMBER(G371), VLOOKUP(G371/$AH371,F!$A1:$B101,2,1)*G371*$H371*$I371,0)+IF(ISNUMBER(K371), VLOOKUP(K371/$AH371,F!$A1:$B101,2,1)*K371*$L371*$M371,0)+IF(ISNUMBER(O371), VLOOKUP(O371/$AH371,F!$A1:$B101,2,1)*O371*$P371*$Q371,0)+IF(ISNUMBER(S371), VLOOKUP(S371/$AH371,F!$A1:$B101,2,1)*S371*$T371*$U371,0)+IF(ISNUMBER(W371), VLOOKUP(W371/$AH371,F!$A1:$B101,2,1)*W371*$X371*$Y371,0)+IF(ISNUMBER(AA371), VLOOKUP(AA371/$AH371,F!$A1:$B101,2,1)*AA371*$AB371*$AC371,0))*IF(ISNUMBER(F371),F371,1)*IF(ISNUMBER(E371),E371,1)</f>
        <v>0</v>
      </c>
      <c r="AJ371" s="304">
        <f t="shared" ref="AJ371:AJ374" si="473">H371*I371+L371*M371+P371*Q371+T371*U371+X371*Y371+AB371*AC371</f>
        <v>0</v>
      </c>
      <c r="AK371" s="305">
        <f>IFERROR(I371*INDEX(F!$P$21:$AB$33, MATCH(G371/$AH371, F!$O$21:$O$33,1), MATCH(E371, F!$P$20:$AB$20,1)), 0 ) +IFERROR( M371*INDEX(F!$P$21:$AB$33, MATCH(K371/$AH371, F!$O$21:$O$33,1), MATCH(E371, F!$P$20:$AB$20,1)),0) +  IFERROR( Q371*INDEX(F!$P$21:$AB$33, MATCH(O371/$AH371, F!$O$21:$O$33,1), MATCH(E371, F!$P$20:$AB$20,1)), 0) + IFERROR( U371*INDEX(F!$P$21:$AB$33, MATCH(S371/$AH371, F!$O$21:$O$33,1), MATCH(E371, F!$P$20:$AB$20,1)),0)  + IFERROR(Y371*INDEX(F!$P$21:$AB$33, MATCH(W371/$AH371, F!$O$21:$O$33,1), MATCH(E371, F!$P$20:$AB$20,1)),0)  + IFERROR( AC371*INDEX(F!$P$21:$AB$33, MATCH(AA371/$AH371, F!$O$21:$O$33,1), MATCH(E371, F!$P$20:$AB$20,1)),)</f>
        <v>0</v>
      </c>
      <c r="AL371" s="1031"/>
      <c r="AM371" s="10"/>
      <c r="AN371" s="10"/>
      <c r="AO371" s="10"/>
    </row>
    <row r="372" spans="1:41" hidden="1" x14ac:dyDescent="0.25">
      <c r="A372" s="1022"/>
      <c r="B372" s="242" t="str">
        <f t="shared" si="462"/>
        <v/>
      </c>
      <c r="C372" s="258" t="str">
        <f t="shared" si="462"/>
        <v/>
      </c>
      <c r="D372" s="225" t="str">
        <f t="shared" si="462"/>
        <v/>
      </c>
      <c r="E372" s="291" t="str">
        <f t="shared" si="462"/>
        <v/>
      </c>
      <c r="F372" s="308" t="str">
        <f t="shared" si="462"/>
        <v/>
      </c>
      <c r="G372" s="293" t="str">
        <f t="shared" si="463"/>
        <v/>
      </c>
      <c r="H372" s="238"/>
      <c r="I372" s="238"/>
      <c r="J372" s="294"/>
      <c r="K372" s="293" t="str">
        <f t="shared" si="464"/>
        <v/>
      </c>
      <c r="L372" s="238"/>
      <c r="M372" s="238"/>
      <c r="N372" s="294"/>
      <c r="O372" s="293" t="str">
        <f t="shared" si="465"/>
        <v/>
      </c>
      <c r="P372" s="238"/>
      <c r="Q372" s="238"/>
      <c r="R372" s="294"/>
      <c r="S372" s="293" t="str">
        <f t="shared" si="466"/>
        <v/>
      </c>
      <c r="T372" s="238"/>
      <c r="U372" s="238"/>
      <c r="V372" s="294"/>
      <c r="W372" s="293" t="str">
        <f t="shared" si="467"/>
        <v/>
      </c>
      <c r="X372" s="238"/>
      <c r="Y372" s="238"/>
      <c r="Z372" s="294"/>
      <c r="AA372" s="293" t="str">
        <f t="shared" si="468"/>
        <v/>
      </c>
      <c r="AB372" s="238"/>
      <c r="AC372" s="238"/>
      <c r="AD372" s="294"/>
      <c r="AE372" s="239">
        <f t="shared" si="469"/>
        <v>0</v>
      </c>
      <c r="AF372" s="295">
        <f t="shared" si="433"/>
        <v>0</v>
      </c>
      <c r="AG372" s="296">
        <f t="shared" si="470"/>
        <v>0</v>
      </c>
      <c r="AH372" s="217" t="str">
        <f t="shared" si="471"/>
        <v/>
      </c>
      <c r="AI372" s="237">
        <f xml:space="preserve"> ( IF(ISNUMBER(G372), VLOOKUP(G372/$AH372,F!$A1:$B101,2,1)*G372*$H372*$I372,0)+IF(ISNUMBER(K372), VLOOKUP(K372/$AH372,F!$A1:$B101,2,1)*K372*$L372*$M372,0)+IF(ISNUMBER(O372), VLOOKUP(O372/$AH372,F!$A1:$B101,2,1)*O372*$P372*$Q372,0)+IF(ISNUMBER(S372), VLOOKUP(S372/$AH372,F!$A1:$B101,2,1)*S372*$T372*$U372,0)+IF(ISNUMBER(W372), VLOOKUP(W372/$AH372,F!$A1:$B101,2,1)*W372*$X372*$Y372,0)+IF(ISNUMBER(AA372), VLOOKUP(AA372/$AH372,F!$A1:$B101,2,1)*AA372*$AB372*$AC372,0))*IF(ISNUMBER(F372),F372,1)*IF(ISNUMBER(E372),E372,1)</f>
        <v>0</v>
      </c>
      <c r="AJ372" s="309">
        <f t="shared" si="473"/>
        <v>0</v>
      </c>
      <c r="AK372" s="298">
        <f>IFERROR(I372*INDEX(F!$P$21:$AB$33, MATCH(G372/$AH372, F!$O$21:$O$33,1), MATCH(E372, F!$P$20:$AB$20,1)), 0 ) +IFERROR( M372*INDEX(F!$P$21:$AB$33, MATCH(K372/$AH372, F!$O$21:$O$33,1), MATCH(E372, F!$P$20:$AB$20,1)),0) +  IFERROR( Q372*INDEX(F!$P$21:$AB$33, MATCH(O372/$AH372, F!$O$21:$O$33,1), MATCH(E372, F!$P$20:$AB$20,1)), 0) + IFERROR( U372*INDEX(F!$P$21:$AB$33, MATCH(S372/$AH372, F!$O$21:$O$33,1), MATCH(E372, F!$P$20:$AB$20,1)),0)  + IFERROR(Y372*INDEX(F!$P$21:$AB$33, MATCH(W372/$AH372, F!$O$21:$O$33,1), MATCH(E372, F!$P$20:$AB$20,1)),0)  + IFERROR( AC372*INDEX(F!$P$21:$AB$33, MATCH(AA372/$AH372, F!$O$21:$O$33,1), MATCH(E372, F!$P$20:$AB$20,1)),)</f>
        <v>0</v>
      </c>
      <c r="AL372" s="1031"/>
      <c r="AM372" s="10"/>
      <c r="AN372" s="10"/>
      <c r="AO372" s="10"/>
    </row>
    <row r="373" spans="1:41" hidden="1" x14ac:dyDescent="0.25">
      <c r="A373" s="1022"/>
      <c r="B373" s="243" t="str">
        <f t="shared" si="462"/>
        <v/>
      </c>
      <c r="C373" s="256" t="str">
        <f t="shared" si="462"/>
        <v/>
      </c>
      <c r="D373" s="214" t="str">
        <f t="shared" si="462"/>
        <v/>
      </c>
      <c r="E373" s="291" t="str">
        <f t="shared" si="462"/>
        <v/>
      </c>
      <c r="F373" s="307" t="str">
        <f t="shared" si="462"/>
        <v/>
      </c>
      <c r="G373" s="300" t="str">
        <f t="shared" si="463"/>
        <v/>
      </c>
      <c r="H373" s="301"/>
      <c r="I373" s="301"/>
      <c r="J373" s="302"/>
      <c r="K373" s="300" t="str">
        <f t="shared" si="464"/>
        <v/>
      </c>
      <c r="L373" s="301"/>
      <c r="M373" s="301"/>
      <c r="N373" s="302"/>
      <c r="O373" s="300" t="str">
        <f t="shared" si="465"/>
        <v/>
      </c>
      <c r="P373" s="301"/>
      <c r="Q373" s="301"/>
      <c r="R373" s="302"/>
      <c r="S373" s="300" t="str">
        <f t="shared" si="466"/>
        <v/>
      </c>
      <c r="T373" s="301"/>
      <c r="U373" s="301"/>
      <c r="V373" s="302"/>
      <c r="W373" s="300" t="str">
        <f t="shared" si="467"/>
        <v/>
      </c>
      <c r="X373" s="301"/>
      <c r="Y373" s="301"/>
      <c r="Z373" s="302"/>
      <c r="AA373" s="300" t="str">
        <f t="shared" si="468"/>
        <v/>
      </c>
      <c r="AB373" s="301"/>
      <c r="AC373" s="301"/>
      <c r="AD373" s="302"/>
      <c r="AE373" s="285">
        <f t="shared" si="469"/>
        <v>0</v>
      </c>
      <c r="AF373" s="286">
        <f t="shared" si="433"/>
        <v>0</v>
      </c>
      <c r="AG373" s="287">
        <f t="shared" si="470"/>
        <v>0</v>
      </c>
      <c r="AH373" s="217" t="str">
        <f t="shared" si="471"/>
        <v/>
      </c>
      <c r="AI373" s="310">
        <f xml:space="preserve"> ( IF(ISNUMBER(G373), VLOOKUP(G373/$AH373,F!$A1:$B101,2,1)*G373*$H373*$I373,0)+IF(ISNUMBER(K373), VLOOKUP(K373/$AH373,F!$A1:$B101,2,1)*K373*$L373*$M373,0)+IF(ISNUMBER(O373), VLOOKUP(O373/$AH373,F!$A1:$B101,2,1)*O373*$P373*$Q373,0)+IF(ISNUMBER(S373), VLOOKUP(S373/$AH373,F!$A1:$B101,2,1)*S373*$T373*$U373,0)+IF(ISNUMBER(W373), VLOOKUP(W373/$AH373,F!$A1:$B101,2,1)*W373*$X373*$Y373,0)+IF(ISNUMBER(AA373), VLOOKUP(AA373/$AH373,F!$A1:$B101,2,1)*AA373*$AB373*$AC373,0))*IF(ISNUMBER(F373),F373,1)*IF(ISNUMBER(E373),E373,1)</f>
        <v>0</v>
      </c>
      <c r="AJ373" s="311">
        <f t="shared" si="473"/>
        <v>0</v>
      </c>
      <c r="AK373" s="312">
        <f>IFERROR(I373*INDEX(F!$P$21:$AB$33, MATCH(G373/$AH373, F!$O$21:$O$33,1), MATCH(E373, F!$P$20:$AB$20,1)), 0 ) +IFERROR( M373*INDEX(F!$P$21:$AB$33, MATCH(K373/$AH373, F!$O$21:$O$33,1), MATCH(E373, F!$P$20:$AB$20,1)),0) +  IFERROR( Q373*INDEX(F!$P$21:$AB$33, MATCH(O373/$AH373, F!$O$21:$O$33,1), MATCH(E373, F!$P$20:$AB$20,1)), 0) + IFERROR( U373*INDEX(F!$P$21:$AB$33, MATCH(S373/$AH373, F!$O$21:$O$33,1), MATCH(E373, F!$P$20:$AB$20,1)),0)  + IFERROR(Y373*INDEX(F!$P$21:$AB$33, MATCH(W373/$AH373, F!$O$21:$O$33,1), MATCH(E373, F!$P$20:$AB$20,1)),0)  + IFERROR( AC373*INDEX(F!$P$21:$AB$33, MATCH(AA373/$AH373, F!$O$21:$O$33,1), MATCH(E373, F!$P$20:$AB$20,1)),)</f>
        <v>0</v>
      </c>
      <c r="AL373" s="1031"/>
      <c r="AM373" s="10"/>
      <c r="AN373" s="10"/>
      <c r="AO373" s="10"/>
    </row>
    <row r="374" spans="1:41" hidden="1" x14ac:dyDescent="0.25">
      <c r="A374" s="1022"/>
      <c r="B374" s="242" t="str">
        <f t="shared" si="462"/>
        <v/>
      </c>
      <c r="C374" s="258" t="str">
        <f t="shared" si="462"/>
        <v/>
      </c>
      <c r="D374" s="226" t="str">
        <f t="shared" si="462"/>
        <v/>
      </c>
      <c r="E374" s="291" t="str">
        <f t="shared" si="462"/>
        <v/>
      </c>
      <c r="F374" s="313" t="str">
        <f t="shared" si="462"/>
        <v/>
      </c>
      <c r="G374" s="293" t="str">
        <f t="shared" si="463"/>
        <v/>
      </c>
      <c r="H374" s="238"/>
      <c r="I374" s="238"/>
      <c r="J374" s="294"/>
      <c r="K374" s="293" t="str">
        <f t="shared" si="464"/>
        <v/>
      </c>
      <c r="L374" s="238"/>
      <c r="M374" s="238"/>
      <c r="N374" s="294"/>
      <c r="O374" s="293" t="str">
        <f t="shared" si="465"/>
        <v/>
      </c>
      <c r="P374" s="238"/>
      <c r="Q374" s="238"/>
      <c r="R374" s="294"/>
      <c r="S374" s="293" t="str">
        <f t="shared" si="466"/>
        <v/>
      </c>
      <c r="T374" s="238"/>
      <c r="U374" s="238"/>
      <c r="V374" s="294"/>
      <c r="W374" s="293" t="str">
        <f t="shared" si="467"/>
        <v/>
      </c>
      <c r="X374" s="238"/>
      <c r="Y374" s="238"/>
      <c r="Z374" s="294"/>
      <c r="AA374" s="293" t="str">
        <f t="shared" si="468"/>
        <v/>
      </c>
      <c r="AB374" s="238"/>
      <c r="AC374" s="238"/>
      <c r="AD374" s="294"/>
      <c r="AE374" s="239">
        <f t="shared" si="469"/>
        <v>0</v>
      </c>
      <c r="AF374" s="314">
        <f t="shared" si="433"/>
        <v>0</v>
      </c>
      <c r="AG374" s="315">
        <f t="shared" si="470"/>
        <v>0</v>
      </c>
      <c r="AH374" s="217" t="str">
        <f t="shared" si="471"/>
        <v/>
      </c>
      <c r="AI374" s="316">
        <f xml:space="preserve"> ( IF(ISNUMBER(G374), VLOOKUP(G374/$AH374,F!$A1:$B101,2,1)*G374*$H374*$I374,0)+IF(ISNUMBER(K374), VLOOKUP(K374/$AH374,F!$A1:$B101,2,1)*K374*$L374*$M374,0)+IF(ISNUMBER(O374), VLOOKUP(O374/$AH374,F!$A1:$B101,2,1)*O374*$P374*$Q374,0)+IF(ISNUMBER(S374), VLOOKUP(S374/$AH374,F!$A1:$B101,2,1)*S374*$T374*$U374,0)+IF(ISNUMBER(W374), VLOOKUP(W374/$AH374,F!$A1:$B101,2,1)*W374*$X374*$Y374,0)+IF(ISNUMBER(AA374), VLOOKUP(AA374/$AH374,F!$A1:$B101,2,1)*AA374*$AB374*$AC374,0))*IF(ISNUMBER(F374),F374,1)*IF(ISNUMBER(E374),E374,1)</f>
        <v>0</v>
      </c>
      <c r="AJ374" s="317">
        <f t="shared" si="473"/>
        <v>0</v>
      </c>
      <c r="AK374" s="318">
        <f>IFERROR(I374*INDEX(F!$P$21:$AB$33, MATCH(G374/$AH374, F!$O$21:$O$33,1), MATCH(E374, F!$P$20:$AB$20,1)), 0 ) +IFERROR( M374*INDEX(F!$P$21:$AB$33, MATCH(K374/$AH374, F!$O$21:$O$33,1), MATCH(E374, F!$P$20:$AB$20,1)),0) +  IFERROR( Q374*INDEX(F!$P$21:$AB$33, MATCH(O374/$AH374, F!$O$21:$O$33,1), MATCH(E374, F!$P$20:$AB$20,1)), 0) + IFERROR( U374*INDEX(F!$P$21:$AB$33, MATCH(S374/$AH374, F!$O$21:$O$33,1), MATCH(E374, F!$P$20:$AB$20,1)),0)  + IFERROR(Y374*INDEX(F!$P$21:$AB$33, MATCH(W374/$AH374, F!$O$21:$O$33,1), MATCH(E374, F!$P$20:$AB$20,1)),0)  + IFERROR( AC374*INDEX(F!$P$21:$AB$33, MATCH(AA374/$AH374, F!$O$21:$O$33,1), MATCH(E374, F!$P$20:$AB$20,1)),)</f>
        <v>0</v>
      </c>
      <c r="AL374" s="1031"/>
      <c r="AM374" s="10"/>
      <c r="AN374" s="10"/>
      <c r="AO374" s="10"/>
    </row>
    <row r="375" spans="1:41" ht="15.75" thickBot="1" x14ac:dyDescent="0.3">
      <c r="A375" s="1023"/>
      <c r="B375" s="246"/>
      <c r="C375" s="259"/>
      <c r="D375" s="227"/>
      <c r="E375" s="352">
        <f>ROUND(IFERROR(SUMPRODUCT(AJ367:AJ374,E367:E374)/AJ375,0),3)</f>
        <v>1.0089999999999999</v>
      </c>
      <c r="F375" s="388"/>
      <c r="G375" s="319"/>
      <c r="H375" s="320"/>
      <c r="I375" s="320"/>
      <c r="J375" s="321"/>
      <c r="K375" s="319"/>
      <c r="L375" s="320"/>
      <c r="M375" s="320"/>
      <c r="N375" s="321"/>
      <c r="O375" s="319"/>
      <c r="P375" s="320"/>
      <c r="Q375" s="320"/>
      <c r="R375" s="321"/>
      <c r="S375" s="319"/>
      <c r="T375" s="320"/>
      <c r="U375" s="320"/>
      <c r="V375" s="321"/>
      <c r="W375" s="319"/>
      <c r="X375" s="320"/>
      <c r="Y375" s="320"/>
      <c r="Z375" s="321"/>
      <c r="AA375" s="319"/>
      <c r="AB375" s="320"/>
      <c r="AC375" s="320"/>
      <c r="AD375" s="321"/>
      <c r="AE375" s="357">
        <f>SUM(AE367:AE374)</f>
        <v>7617.5</v>
      </c>
      <c r="AF375" s="358">
        <f t="shared" si="433"/>
        <v>69.25</v>
      </c>
      <c r="AG375" s="391">
        <f>IFERROR(  SUMPRODUCT(AG367:AG374,AJ367:AJ374)/AJ375,0)</f>
        <v>0.4890080517786386</v>
      </c>
      <c r="AH375" s="359"/>
      <c r="AI375" s="360">
        <f>SUM(AI367:AI374)</f>
        <v>4248.21</v>
      </c>
      <c r="AJ375" s="360">
        <f>SUM(AJ367:AJ374)</f>
        <v>110</v>
      </c>
      <c r="AK375" s="361">
        <f>IF(SUM(AK367:AK374)=0,TIME(,0,),TIME(,SUM(AK367:AK374)+F!$V$37,))</f>
        <v>5.4166666666666669E-2</v>
      </c>
      <c r="AL375" s="1032"/>
      <c r="AM375" s="10"/>
      <c r="AN375" s="10"/>
      <c r="AO375" s="10"/>
    </row>
    <row r="376" spans="1:41" hidden="1" x14ac:dyDescent="0.25">
      <c r="A376" s="213">
        <f>A377</f>
        <v>43828</v>
      </c>
      <c r="B376" s="247" t="str">
        <f t="shared" ref="B376:F383" si="474">IF(B320="","",B320)</f>
        <v/>
      </c>
      <c r="C376" s="260" t="str">
        <f t="shared" si="474"/>
        <v/>
      </c>
      <c r="D376" s="228" t="str">
        <f t="shared" si="474"/>
        <v/>
      </c>
      <c r="E376" s="280" t="str">
        <f t="shared" si="474"/>
        <v/>
      </c>
      <c r="F376" s="322" t="str">
        <f t="shared" si="474"/>
        <v/>
      </c>
      <c r="G376" s="323" t="str">
        <f t="shared" ref="G376:G383" si="475">IF(J376&lt;&gt;0, IFERROR(IF( $F376=2,  MROUND($AH376*J376,1),    IF( OR($F376="",$F376=1),   MROUND($AH376*J376,2.5),  MROUND($AH376*J376, 0.1))), "" ), "")</f>
        <v/>
      </c>
      <c r="H376" s="324"/>
      <c r="I376" s="324"/>
      <c r="J376" s="325"/>
      <c r="K376" s="323" t="str">
        <f t="shared" ref="K376:K383" si="476">IF(N376&lt;&gt;0, IFERROR(IF( $F376=2,  MROUND($AH376*N376,1),    IF( OR($F376="",$F376=1),   MROUND($AH376*N376,2.5),  MROUND($AH376*N376, 0.1))), "" ), "")</f>
        <v/>
      </c>
      <c r="L376" s="324"/>
      <c r="M376" s="324"/>
      <c r="N376" s="325"/>
      <c r="O376" s="323" t="str">
        <f t="shared" ref="O376:O383" si="477">IF(R376&lt;&gt;0, IFERROR(IF( $F376=2,  MROUND($AH376*R376,1),    IF( OR($F376="",$F376=1),   MROUND($AH376*R376,2.5),  MROUND($AH376*R376, 0.1))), "" ), "")</f>
        <v/>
      </c>
      <c r="P376" s="324"/>
      <c r="Q376" s="324"/>
      <c r="R376" s="325"/>
      <c r="S376" s="323" t="str">
        <f t="shared" ref="S376:S383" si="478">IF(V376&lt;&gt;0, IFERROR(IF( $F376=2,  MROUND($AH376*V376,1),    IF( OR($F376="",$F376=1),   MROUND($AH376*V376,2.5),  MROUND($AH376*V376, 0.1))), "" ), "")</f>
        <v/>
      </c>
      <c r="T376" s="324"/>
      <c r="U376" s="324"/>
      <c r="V376" s="325"/>
      <c r="W376" s="323" t="str">
        <f t="shared" ref="W376:W383" si="479">IF(Z376&lt;&gt;0, IFERROR(IF( $F376=2,  MROUND($AH376*Z376,1),    IF( OR($F376="",$F376=1),   MROUND($AH376*Z376,2.5),  MROUND($AH376*Z376, 0.1))), "" ), "")</f>
        <v/>
      </c>
      <c r="X376" s="324"/>
      <c r="Y376" s="324"/>
      <c r="Z376" s="325"/>
      <c r="AA376" s="323" t="str">
        <f t="shared" ref="AA376:AA383" si="480">IF(AD376&lt;&gt;0, IFERROR(IF( $F376=2,  MROUND($AH376*AD376,1),    IF( OR($F376="",$F376=1),   MROUND($AH376*AD376,2.5),  MROUND($AH376*AD376, 0.1))), "" ), "")</f>
        <v/>
      </c>
      <c r="AB376" s="324"/>
      <c r="AC376" s="324"/>
      <c r="AD376" s="325"/>
      <c r="AE376" s="326">
        <f t="shared" ref="AE376:AE383" si="481">(IF(ISNUMBER(G376),G376,0)*H376*I376+IF(ISNUMBER(K376),K376,1)*L376*M376+IF(ISNUMBER(O376),O376,1)*P376*Q376+IF(ISNUMBER(S376),S376,1)*T376*U376+IF(ISNUMBER(W376),W376,1)*X376*Y376+IF(ISNUMBER(AA376),AA376,1)*AB376*AC376)*IF(ISNUMBER(F376),F376,1)</f>
        <v>0</v>
      </c>
      <c r="AF376" s="327">
        <f t="shared" si="433"/>
        <v>0</v>
      </c>
      <c r="AG376" s="328">
        <f t="shared" ref="AG376:AG383" si="482">IFERROR((AF376/(AH376*IF(ISNUMBER(F376),F376,1))),0)</f>
        <v>0</v>
      </c>
      <c r="AH376" s="216" t="str">
        <f t="shared" ref="AH376:AH383" si="483">IF(ISNUMBER(AH320), AH320+(AH320*$AH$338),"")</f>
        <v/>
      </c>
      <c r="AI376" s="329">
        <f xml:space="preserve"> ( IF(ISNUMBER(G376), VLOOKUP(G376/$AH376,F!$A1:$B101,2,1)*G376*$H376*$I376,0)+IF(ISNUMBER(K376), VLOOKUP(K376/$AH376,F!$A1:$B101,2,1)*K376*$L376*$M376,0)+IF(ISNUMBER(O376), VLOOKUP(O376/$AH376,F!$A1:$B101,2,1)*O376*$P376*$Q376,0)+IF(ISNUMBER(S376), VLOOKUP(S376/$AH376,F!$A1:$B101,2,1)*S376*$T376*$U376,0)+IF(ISNUMBER(W376), VLOOKUP(W376/$AH376,F!$A1:$B101,2,1)*W376*$X376*$Y376,0)+IF(ISNUMBER(AA376), VLOOKUP(AA376/$AH376,F!$A1:$B101,2,1)*AA376*$AB376*$AC376,0))*IF(ISNUMBER(F376),F376,1)*IF(ISNUMBER(E376),E376,1)</f>
        <v>0</v>
      </c>
      <c r="AJ376" s="330">
        <f t="shared" ref="AJ376:AJ378" si="484">H376*I376+L376*M376+P376*Q376+T376*U376+X376*Y376+AB376*AC376</f>
        <v>0</v>
      </c>
      <c r="AK376" s="331">
        <f>IFERROR(I376*INDEX(F!$P$21:$AB$33, MATCH(G376/$AH376, F!$O$21:$O$33,1), MATCH(E376, F!$P$20:$AB$20,1)), 0 ) +IFERROR( M376*INDEX(F!$P$21:$AB$33, MATCH(K376/$AH376, F!$O$21:$O$33,1), MATCH(E376, F!$P$20:$AB$20,1)),0) +  IFERROR( Q376*INDEX(F!$P$21:$AB$33, MATCH(O376/$AH376, F!$O$21:$O$33,1), MATCH(E376, F!$P$20:$AB$20,1)), 0) + IFERROR( U376*INDEX(F!$P$21:$AB$33, MATCH(S376/$AH376, F!$O$21:$O$33,1), MATCH(E376, F!$P$20:$AB$20,1)),0)  + IFERROR(Y376*INDEX(F!$P$21:$AB$33, MATCH(W376/$AH376, F!$O$21:$O$33,1), MATCH(E376, F!$P$20:$AB$20,1)),0)  + IFERROR( AC376*INDEX(F!$P$21:$AB$33, MATCH(AA376/$AH376, F!$O$21:$O$33,1), MATCH(E376, F!$P$20:$AB$20,1)),)</f>
        <v>0</v>
      </c>
      <c r="AL376" s="1033"/>
      <c r="AM376" s="10"/>
      <c r="AN376" s="10"/>
      <c r="AO376" s="10"/>
    </row>
    <row r="377" spans="1:41" ht="15.75" hidden="1" customHeight="1" x14ac:dyDescent="0.25">
      <c r="A377" s="1021">
        <f>A321+A282</f>
        <v>43828</v>
      </c>
      <c r="B377" s="248" t="str">
        <f t="shared" si="474"/>
        <v/>
      </c>
      <c r="C377" s="261" t="str">
        <f t="shared" si="474"/>
        <v/>
      </c>
      <c r="D377" s="229" t="str">
        <f t="shared" si="474"/>
        <v/>
      </c>
      <c r="E377" s="291" t="str">
        <f t="shared" si="474"/>
        <v/>
      </c>
      <c r="F377" s="332" t="str">
        <f t="shared" si="474"/>
        <v/>
      </c>
      <c r="G377" s="333" t="str">
        <f t="shared" si="475"/>
        <v/>
      </c>
      <c r="H377" s="334"/>
      <c r="I377" s="334"/>
      <c r="J377" s="335"/>
      <c r="K377" s="333" t="str">
        <f t="shared" si="476"/>
        <v/>
      </c>
      <c r="L377" s="334"/>
      <c r="M377" s="334"/>
      <c r="N377" s="335"/>
      <c r="O377" s="333" t="str">
        <f t="shared" si="477"/>
        <v/>
      </c>
      <c r="P377" s="334"/>
      <c r="Q377" s="334"/>
      <c r="R377" s="335"/>
      <c r="S377" s="333" t="str">
        <f t="shared" si="478"/>
        <v/>
      </c>
      <c r="T377" s="334"/>
      <c r="U377" s="334"/>
      <c r="V377" s="335"/>
      <c r="W377" s="333" t="str">
        <f t="shared" si="479"/>
        <v/>
      </c>
      <c r="X377" s="334"/>
      <c r="Y377" s="334"/>
      <c r="Z377" s="335"/>
      <c r="AA377" s="333" t="str">
        <f t="shared" si="480"/>
        <v/>
      </c>
      <c r="AB377" s="334"/>
      <c r="AC377" s="334"/>
      <c r="AD377" s="335"/>
      <c r="AE377" s="336">
        <f t="shared" si="481"/>
        <v>0</v>
      </c>
      <c r="AF377" s="337">
        <f t="shared" si="433"/>
        <v>0</v>
      </c>
      <c r="AG377" s="338">
        <f t="shared" si="482"/>
        <v>0</v>
      </c>
      <c r="AH377" s="217" t="str">
        <f t="shared" si="483"/>
        <v/>
      </c>
      <c r="AI377" s="339">
        <f xml:space="preserve"> ( IF(ISNUMBER(G377), VLOOKUP(G377/$AH377,F!$A1:$B101,2,1)*G377*$H377*$I377,0)+IF(ISNUMBER(K377), VLOOKUP(K377/$AH377,F!$A1:$B101,2,1)*K377*$L377*$M377,0)+IF(ISNUMBER(O377), VLOOKUP(O377/$AH377,F!$A1:$B101,2,1)*O377*$P377*$Q377,0)+IF(ISNUMBER(S377), VLOOKUP(S377/$AH377,F!$A1:$B101,2,1)*S377*$T377*$U377,0)+IF(ISNUMBER(W377), VLOOKUP(W377/$AH377,F!$A1:$B101,2,1)*W377*$X377*$Y377,0)+IF(ISNUMBER(AA377), VLOOKUP(AA377/$AH377,F!$A1:$B101,2,1)*AA377*$AB377*$AC377,0))*IF(ISNUMBER(F377),F377,1)*IF(ISNUMBER(E377),E377,1)</f>
        <v>0</v>
      </c>
      <c r="AJ377" s="340">
        <f t="shared" si="484"/>
        <v>0</v>
      </c>
      <c r="AK377" s="341">
        <f>IFERROR(I377*INDEX(F!$P$21:$AB$33, MATCH(G377/$AH377, F!$O$21:$O$33,1), MATCH(E377, F!$P$20:$AB$20,1)), 0 ) +IFERROR( M377*INDEX(F!$P$21:$AB$33, MATCH(K377/$AH377, F!$O$21:$O$33,1), MATCH(E377, F!$P$20:$AB$20,1)),0) +  IFERROR( Q377*INDEX(F!$P$21:$AB$33, MATCH(O377/$AH377, F!$O$21:$O$33,1), MATCH(E377, F!$P$20:$AB$20,1)), 0) + IFERROR( U377*INDEX(F!$P$21:$AB$33, MATCH(S377/$AH377, F!$O$21:$O$33,1), MATCH(E377, F!$P$20:$AB$20,1)),0)  + IFERROR(Y377*INDEX(F!$P$21:$AB$33, MATCH(W377/$AH377, F!$O$21:$O$33,1), MATCH(E377, F!$P$20:$AB$20,1)),0)  + IFERROR( AC377*INDEX(F!$P$21:$AB$33, MATCH(AA377/$AH377, F!$O$21:$O$33,1), MATCH(E377, F!$P$20:$AB$20,1)),)</f>
        <v>0</v>
      </c>
      <c r="AL377" s="1031"/>
      <c r="AM377" s="10"/>
      <c r="AN377" s="10"/>
      <c r="AO377" s="10"/>
    </row>
    <row r="378" spans="1:41" ht="15" hidden="1" customHeight="1" x14ac:dyDescent="0.25">
      <c r="A378" s="1022"/>
      <c r="B378" s="249" t="str">
        <f t="shared" si="474"/>
        <v/>
      </c>
      <c r="C378" s="262" t="str">
        <f t="shared" si="474"/>
        <v/>
      </c>
      <c r="D378" s="230" t="str">
        <f t="shared" si="474"/>
        <v/>
      </c>
      <c r="E378" s="291" t="str">
        <f t="shared" si="474"/>
        <v/>
      </c>
      <c r="F378" s="342" t="str">
        <f t="shared" si="474"/>
        <v/>
      </c>
      <c r="G378" s="343" t="str">
        <f t="shared" si="475"/>
        <v/>
      </c>
      <c r="H378" s="344"/>
      <c r="I378" s="344"/>
      <c r="J378" s="345"/>
      <c r="K378" s="343" t="str">
        <f t="shared" si="476"/>
        <v/>
      </c>
      <c r="L378" s="344"/>
      <c r="M378" s="344"/>
      <c r="N378" s="345"/>
      <c r="O378" s="343" t="str">
        <f t="shared" si="477"/>
        <v/>
      </c>
      <c r="P378" s="344"/>
      <c r="Q378" s="344"/>
      <c r="R378" s="345"/>
      <c r="S378" s="343" t="str">
        <f t="shared" si="478"/>
        <v/>
      </c>
      <c r="T378" s="344"/>
      <c r="U378" s="344"/>
      <c r="V378" s="345"/>
      <c r="W378" s="343" t="str">
        <f t="shared" si="479"/>
        <v/>
      </c>
      <c r="X378" s="344"/>
      <c r="Y378" s="344"/>
      <c r="Z378" s="345"/>
      <c r="AA378" s="343" t="str">
        <f t="shared" si="480"/>
        <v/>
      </c>
      <c r="AB378" s="344"/>
      <c r="AC378" s="344"/>
      <c r="AD378" s="345"/>
      <c r="AE378" s="346">
        <f t="shared" si="481"/>
        <v>0</v>
      </c>
      <c r="AF378" s="347">
        <f t="shared" si="433"/>
        <v>0</v>
      </c>
      <c r="AG378" s="348">
        <f t="shared" si="482"/>
        <v>0</v>
      </c>
      <c r="AH378" s="217" t="str">
        <f t="shared" si="483"/>
        <v/>
      </c>
      <c r="AI378" s="349">
        <f xml:space="preserve"> ( IF(ISNUMBER(G378), VLOOKUP(G378/$AH378,F!$A1:$B101,2,1)*G378*$H378*$I378,0)+IF(ISNUMBER(K378), VLOOKUP(K378/$AH378,F!$A1:$B101,2,1)*K378*$L378*$M378,0)+IF(ISNUMBER(O378), VLOOKUP(O378/$AH378,F!$A1:$B101,2,1)*O378*$P378*$Q378,0)+IF(ISNUMBER(S378), VLOOKUP(S378/$AH378,F!$A1:$B101,2,1)*S378*$T378*$U378,0)+IF(ISNUMBER(W378), VLOOKUP(W378/$AH378,F!$A1:$B101,2,1)*W378*$X378*$Y378,0)+IF(ISNUMBER(AA378), VLOOKUP(AA378/$AH378,F!$A1:$B101,2,1)*AA378*$AB378*$AC378,0))*IF(ISNUMBER(F378),F378,1)*IF(ISNUMBER(E378),E378,1)</f>
        <v>0</v>
      </c>
      <c r="AJ378" s="350">
        <f t="shared" si="484"/>
        <v>0</v>
      </c>
      <c r="AK378" s="351">
        <f>IFERROR(I378*INDEX(F!$P$21:$AB$33, MATCH(G378/$AH378, F!$O$21:$O$33,1), MATCH(E378, F!$P$20:$AB$20,1)), 0 ) +IFERROR( M378*INDEX(F!$P$21:$AB$33, MATCH(K378/$AH378, F!$O$21:$O$33,1), MATCH(E378, F!$P$20:$AB$20,1)),0) +  IFERROR( Q378*INDEX(F!$P$21:$AB$33, MATCH(O378/$AH378, F!$O$21:$O$33,1), MATCH(E378, F!$P$20:$AB$20,1)), 0) + IFERROR( U378*INDEX(F!$P$21:$AB$33, MATCH(S378/$AH378, F!$O$21:$O$33,1), MATCH(E378, F!$P$20:$AB$20,1)),0)  + IFERROR(Y378*INDEX(F!$P$21:$AB$33, MATCH(W378/$AH378, F!$O$21:$O$33,1), MATCH(E378, F!$P$20:$AB$20,1)),0)  + IFERROR( AC378*INDEX(F!$P$21:$AB$33, MATCH(AA378/$AH378, F!$O$21:$O$33,1), MATCH(E378, F!$P$20:$AB$20,1)),)</f>
        <v>0</v>
      </c>
      <c r="AL378" s="1031"/>
      <c r="AM378" s="10"/>
      <c r="AN378" s="10"/>
      <c r="AO378" s="10"/>
    </row>
    <row r="379" spans="1:41" hidden="1" x14ac:dyDescent="0.25">
      <c r="A379" s="1022"/>
      <c r="B379" s="248" t="str">
        <f t="shared" si="474"/>
        <v/>
      </c>
      <c r="C379" s="261" t="str">
        <f t="shared" si="474"/>
        <v/>
      </c>
      <c r="D379" s="229" t="str">
        <f t="shared" si="474"/>
        <v/>
      </c>
      <c r="E379" s="291" t="str">
        <f t="shared" si="474"/>
        <v/>
      </c>
      <c r="F379" s="332" t="str">
        <f t="shared" si="474"/>
        <v/>
      </c>
      <c r="G379" s="333" t="str">
        <f t="shared" si="475"/>
        <v/>
      </c>
      <c r="H379" s="334"/>
      <c r="I379" s="334"/>
      <c r="J379" s="335"/>
      <c r="K379" s="333" t="str">
        <f t="shared" si="476"/>
        <v/>
      </c>
      <c r="L379" s="334"/>
      <c r="M379" s="334"/>
      <c r="N379" s="335"/>
      <c r="O379" s="333" t="str">
        <f t="shared" si="477"/>
        <v/>
      </c>
      <c r="P379" s="334"/>
      <c r="Q379" s="334"/>
      <c r="R379" s="335"/>
      <c r="S379" s="333" t="str">
        <f t="shared" si="478"/>
        <v/>
      </c>
      <c r="T379" s="334"/>
      <c r="U379" s="334"/>
      <c r="V379" s="335"/>
      <c r="W379" s="333" t="str">
        <f t="shared" si="479"/>
        <v/>
      </c>
      <c r="X379" s="334"/>
      <c r="Y379" s="334"/>
      <c r="Z379" s="335"/>
      <c r="AA379" s="333" t="str">
        <f t="shared" si="480"/>
        <v/>
      </c>
      <c r="AB379" s="334"/>
      <c r="AC379" s="334"/>
      <c r="AD379" s="335"/>
      <c r="AE379" s="336">
        <f t="shared" si="481"/>
        <v>0</v>
      </c>
      <c r="AF379" s="337">
        <f t="shared" si="433"/>
        <v>0</v>
      </c>
      <c r="AG379" s="338">
        <f t="shared" si="482"/>
        <v>0</v>
      </c>
      <c r="AH379" s="217" t="str">
        <f t="shared" si="483"/>
        <v/>
      </c>
      <c r="AI379" s="339">
        <f xml:space="preserve"> ( IF(ISNUMBER(G379), VLOOKUP(G379/$AH379,F!$A1:$B101,2,1)*G379*$H379*$I379,0)+IF(ISNUMBER(K379), VLOOKUP(K379/$AH379,F!$A1:$B101,2,1)*K379*$L379*$M379,0)+IF(ISNUMBER(O379), VLOOKUP(O379/$AH379,F!$A1:$B101,2,1)*O379*$P379*$Q379,0)+IF(ISNUMBER(S379), VLOOKUP(S379/$AH379,F!$A1:$B101,2,1)*S379*$T379*$U379,0)+IF(ISNUMBER(W379), VLOOKUP(W379/$AH379,F!$A1:$B101,2,1)*W379*$X379*$Y379,0)+IF(ISNUMBER(AA379), VLOOKUP(AA379/$AH379,F!$A1:$B101,2,1)*AA379*$AB379*$AC379,0))*IF(ISNUMBER(F379),F379,1)*IF(ISNUMBER(E379),E379,1)</f>
        <v>0</v>
      </c>
      <c r="AJ379" s="340">
        <f>H379*I379+L379*M379+P379*Q379+T379*U379+X379*Y379+AB379*AC379</f>
        <v>0</v>
      </c>
      <c r="AK379" s="341">
        <f>IFERROR(I379*INDEX(F!$P$21:$AB$33, MATCH(G379/$AH379, F!$O$21:$O$33,1), MATCH(E379, F!$P$20:$AB$20,1)), 0 ) +IFERROR( M379*INDEX(F!$P$21:$AB$33, MATCH(K379/$AH379, F!$O$21:$O$33,1), MATCH(E379, F!$P$20:$AB$20,1)),0) +  IFERROR( Q379*INDEX(F!$P$21:$AB$33, MATCH(O379/$AH379, F!$O$21:$O$33,1), MATCH(E379, F!$P$20:$AB$20,1)), 0) + IFERROR( U379*INDEX(F!$P$21:$AB$33, MATCH(S379/$AH379, F!$O$21:$O$33,1), MATCH(E379, F!$P$20:$AB$20,1)),0)  + IFERROR(Y379*INDEX(F!$P$21:$AB$33, MATCH(W379/$AH379, F!$O$21:$O$33,1), MATCH(E379, F!$P$20:$AB$20,1)),0)  + IFERROR( AC379*INDEX(F!$P$21:$AB$33, MATCH(AA379/$AH379, F!$O$21:$O$33,1), MATCH(E379, F!$P$20:$AB$20,1)),)</f>
        <v>0</v>
      </c>
      <c r="AL379" s="1031"/>
      <c r="AM379" s="10"/>
      <c r="AN379" s="10"/>
      <c r="AO379" s="10"/>
    </row>
    <row r="380" spans="1:41" hidden="1" x14ac:dyDescent="0.25">
      <c r="A380" s="1022"/>
      <c r="B380" s="249" t="str">
        <f t="shared" si="474"/>
        <v/>
      </c>
      <c r="C380" s="262" t="str">
        <f t="shared" si="474"/>
        <v/>
      </c>
      <c r="D380" s="230" t="str">
        <f t="shared" si="474"/>
        <v/>
      </c>
      <c r="E380" s="291" t="str">
        <f t="shared" si="474"/>
        <v/>
      </c>
      <c r="F380" s="342" t="str">
        <f t="shared" si="474"/>
        <v/>
      </c>
      <c r="G380" s="343" t="str">
        <f t="shared" si="475"/>
        <v/>
      </c>
      <c r="H380" s="344"/>
      <c r="I380" s="344"/>
      <c r="J380" s="345"/>
      <c r="K380" s="343" t="str">
        <f t="shared" si="476"/>
        <v/>
      </c>
      <c r="L380" s="344"/>
      <c r="M380" s="344"/>
      <c r="N380" s="345"/>
      <c r="O380" s="343" t="str">
        <f t="shared" si="477"/>
        <v/>
      </c>
      <c r="P380" s="344"/>
      <c r="Q380" s="344"/>
      <c r="R380" s="345"/>
      <c r="S380" s="343" t="str">
        <f t="shared" si="478"/>
        <v/>
      </c>
      <c r="T380" s="344"/>
      <c r="U380" s="344"/>
      <c r="V380" s="345"/>
      <c r="W380" s="343" t="str">
        <f t="shared" si="479"/>
        <v/>
      </c>
      <c r="X380" s="344"/>
      <c r="Y380" s="344"/>
      <c r="Z380" s="345"/>
      <c r="AA380" s="343" t="str">
        <f t="shared" si="480"/>
        <v/>
      </c>
      <c r="AB380" s="344"/>
      <c r="AC380" s="344"/>
      <c r="AD380" s="345"/>
      <c r="AE380" s="346">
        <f t="shared" si="481"/>
        <v>0</v>
      </c>
      <c r="AF380" s="347">
        <f t="shared" si="433"/>
        <v>0</v>
      </c>
      <c r="AG380" s="348">
        <f t="shared" si="482"/>
        <v>0</v>
      </c>
      <c r="AH380" s="217" t="str">
        <f t="shared" si="483"/>
        <v/>
      </c>
      <c r="AI380" s="349">
        <f xml:space="preserve"> ( IF(ISNUMBER(G380), VLOOKUP(G380/$AH380,F!$A1:$B101,2,1)*G380*$H380*$I380,0)+IF(ISNUMBER(K380), VLOOKUP(K380/$AH380,F!$A1:$B101,2,1)*K380*$L380*$M380,0)+IF(ISNUMBER(O380), VLOOKUP(O380/$AH380,F!$A1:$B101,2,1)*O380*$P380*$Q380,0)+IF(ISNUMBER(S380), VLOOKUP(S380/$AH380,F!$A1:$B101,2,1)*S380*$T380*$U380,0)+IF(ISNUMBER(W380), VLOOKUP(W380/$AH380,F!$A1:$B101,2,1)*W380*$X380*$Y380,0)+IF(ISNUMBER(AA380), VLOOKUP(AA380/$AH380,F!$A1:$B101,2,1)*AA380*$AB380*$AC380,0))*IF(ISNUMBER(F380),F380,1)*IF(ISNUMBER(E380),E380,1)</f>
        <v>0</v>
      </c>
      <c r="AJ380" s="350">
        <f t="shared" ref="AJ380:AJ383" si="485">H380*I380+L380*M380+P380*Q380+T380*U380+X380*Y380+AB380*AC380</f>
        <v>0</v>
      </c>
      <c r="AK380" s="351">
        <f>IFERROR(I380*INDEX(F!$P$21:$AB$33, MATCH(G380/$AH380, F!$O$21:$O$33,1), MATCH(E380, F!$P$20:$AB$20,1)), 0 ) +IFERROR( M380*INDEX(F!$P$21:$AB$33, MATCH(K380/$AH380, F!$O$21:$O$33,1), MATCH(E380, F!$P$20:$AB$20,1)),0) +  IFERROR( Q380*INDEX(F!$P$21:$AB$33, MATCH(O380/$AH380, F!$O$21:$O$33,1), MATCH(E380, F!$P$20:$AB$20,1)), 0) + IFERROR( U380*INDEX(F!$P$21:$AB$33, MATCH(S380/$AH380, F!$O$21:$O$33,1), MATCH(E380, F!$P$20:$AB$20,1)),0)  + IFERROR(Y380*INDEX(F!$P$21:$AB$33, MATCH(W380/$AH380, F!$O$21:$O$33,1), MATCH(E380, F!$P$20:$AB$20,1)),0)  + IFERROR( AC380*INDEX(F!$P$21:$AB$33, MATCH(AA380/$AH380, F!$O$21:$O$33,1), MATCH(E380, F!$P$20:$AB$20,1)),)</f>
        <v>0</v>
      </c>
      <c r="AL380" s="1031"/>
      <c r="AM380" s="10"/>
      <c r="AN380" s="10"/>
      <c r="AO380" s="10"/>
    </row>
    <row r="381" spans="1:41" hidden="1" x14ac:dyDescent="0.25">
      <c r="A381" s="1022"/>
      <c r="B381" s="248" t="str">
        <f t="shared" si="474"/>
        <v/>
      </c>
      <c r="C381" s="261" t="str">
        <f t="shared" si="474"/>
        <v/>
      </c>
      <c r="D381" s="229" t="str">
        <f t="shared" si="474"/>
        <v/>
      </c>
      <c r="E381" s="291" t="str">
        <f t="shared" si="474"/>
        <v/>
      </c>
      <c r="F381" s="332" t="str">
        <f t="shared" si="474"/>
        <v/>
      </c>
      <c r="G381" s="333" t="str">
        <f t="shared" si="475"/>
        <v/>
      </c>
      <c r="H381" s="334"/>
      <c r="I381" s="334"/>
      <c r="J381" s="335"/>
      <c r="K381" s="333" t="str">
        <f t="shared" si="476"/>
        <v/>
      </c>
      <c r="L381" s="334"/>
      <c r="M381" s="334"/>
      <c r="N381" s="335"/>
      <c r="O381" s="333" t="str">
        <f t="shared" si="477"/>
        <v/>
      </c>
      <c r="P381" s="334"/>
      <c r="Q381" s="334"/>
      <c r="R381" s="335"/>
      <c r="S381" s="333" t="str">
        <f t="shared" si="478"/>
        <v/>
      </c>
      <c r="T381" s="334"/>
      <c r="U381" s="334"/>
      <c r="V381" s="335"/>
      <c r="W381" s="333" t="str">
        <f t="shared" si="479"/>
        <v/>
      </c>
      <c r="X381" s="334"/>
      <c r="Y381" s="334"/>
      <c r="Z381" s="335"/>
      <c r="AA381" s="333" t="str">
        <f t="shared" si="480"/>
        <v/>
      </c>
      <c r="AB381" s="334"/>
      <c r="AC381" s="334"/>
      <c r="AD381" s="335"/>
      <c r="AE381" s="336">
        <f t="shared" si="481"/>
        <v>0</v>
      </c>
      <c r="AF381" s="337">
        <f t="shared" si="433"/>
        <v>0</v>
      </c>
      <c r="AG381" s="338">
        <f t="shared" si="482"/>
        <v>0</v>
      </c>
      <c r="AH381" s="217" t="str">
        <f t="shared" si="483"/>
        <v/>
      </c>
      <c r="AI381" s="339">
        <f xml:space="preserve"> ( IF(ISNUMBER(G381), VLOOKUP(G381/$AH381,F!$A1:$B101,2,1)*G381*$H381*$I381,0)+IF(ISNUMBER(K381), VLOOKUP(K381/$AH381,F!$A1:$B101,2,1)*K381*$L381*$M381,0)+IF(ISNUMBER(O381), VLOOKUP(O381/$AH381,F!$A1:$B101,2,1)*O381*$P381*$Q381,0)+IF(ISNUMBER(S381), VLOOKUP(S381/$AH381,F!$A1:$B101,2,1)*S381*$T381*$U381,0)+IF(ISNUMBER(W381), VLOOKUP(W381/$AH381,F!$A1:$B101,2,1)*W381*$X381*$Y381,0)+IF(ISNUMBER(AA381), VLOOKUP(AA381/$AH381,F!$A1:$B101,2,1)*AA381*$AB381*$AC381,0))*IF(ISNUMBER(F381),F381,1)*IF(ISNUMBER(E381),E381,1)</f>
        <v>0</v>
      </c>
      <c r="AJ381" s="340">
        <f t="shared" si="485"/>
        <v>0</v>
      </c>
      <c r="AK381" s="341">
        <f>IFERROR(I381*INDEX(F!$P$21:$AB$33, MATCH(G381/$AH381, F!$O$21:$O$33,1), MATCH(E381, F!$P$20:$AB$20,1)), 0 ) +IFERROR( M381*INDEX(F!$P$21:$AB$33, MATCH(K381/$AH381, F!$O$21:$O$33,1), MATCH(E381, F!$P$20:$AB$20,1)),0) +  IFERROR( Q381*INDEX(F!$P$21:$AB$33, MATCH(O381/$AH381, F!$O$21:$O$33,1), MATCH(E381, F!$P$20:$AB$20,1)), 0) + IFERROR( U381*INDEX(F!$P$21:$AB$33, MATCH(S381/$AH381, F!$O$21:$O$33,1), MATCH(E381, F!$P$20:$AB$20,1)),0)  + IFERROR(Y381*INDEX(F!$P$21:$AB$33, MATCH(W381/$AH381, F!$O$21:$O$33,1), MATCH(E381, F!$P$20:$AB$20,1)),0)  + IFERROR( AC381*INDEX(F!$P$21:$AB$33, MATCH(AA381/$AH381, F!$O$21:$O$33,1), MATCH(E381, F!$P$20:$AB$20,1)),)</f>
        <v>0</v>
      </c>
      <c r="AL381" s="1031"/>
      <c r="AM381" s="10"/>
      <c r="AN381" s="10"/>
      <c r="AO381" s="10"/>
    </row>
    <row r="382" spans="1:41" hidden="1" x14ac:dyDescent="0.25">
      <c r="A382" s="1022"/>
      <c r="B382" s="249" t="str">
        <f t="shared" si="474"/>
        <v/>
      </c>
      <c r="C382" s="262" t="str">
        <f t="shared" si="474"/>
        <v/>
      </c>
      <c r="D382" s="230" t="str">
        <f t="shared" si="474"/>
        <v/>
      </c>
      <c r="E382" s="291" t="str">
        <f t="shared" si="474"/>
        <v/>
      </c>
      <c r="F382" s="342" t="str">
        <f t="shared" si="474"/>
        <v/>
      </c>
      <c r="G382" s="343" t="str">
        <f t="shared" si="475"/>
        <v/>
      </c>
      <c r="H382" s="344"/>
      <c r="I382" s="344"/>
      <c r="J382" s="345"/>
      <c r="K382" s="343" t="str">
        <f t="shared" si="476"/>
        <v/>
      </c>
      <c r="L382" s="344"/>
      <c r="M382" s="344"/>
      <c r="N382" s="345"/>
      <c r="O382" s="343" t="str">
        <f t="shared" si="477"/>
        <v/>
      </c>
      <c r="P382" s="344"/>
      <c r="Q382" s="344"/>
      <c r="R382" s="345"/>
      <c r="S382" s="343" t="str">
        <f t="shared" si="478"/>
        <v/>
      </c>
      <c r="T382" s="344"/>
      <c r="U382" s="344"/>
      <c r="V382" s="345"/>
      <c r="W382" s="343" t="str">
        <f t="shared" si="479"/>
        <v/>
      </c>
      <c r="X382" s="344"/>
      <c r="Y382" s="344"/>
      <c r="Z382" s="345"/>
      <c r="AA382" s="343" t="str">
        <f t="shared" si="480"/>
        <v/>
      </c>
      <c r="AB382" s="344"/>
      <c r="AC382" s="344"/>
      <c r="AD382" s="345"/>
      <c r="AE382" s="346">
        <f t="shared" si="481"/>
        <v>0</v>
      </c>
      <c r="AF382" s="347">
        <f t="shared" si="433"/>
        <v>0</v>
      </c>
      <c r="AG382" s="348">
        <f t="shared" si="482"/>
        <v>0</v>
      </c>
      <c r="AH382" s="217" t="str">
        <f t="shared" si="483"/>
        <v/>
      </c>
      <c r="AI382" s="349">
        <f xml:space="preserve"> ( IF(ISNUMBER(G382), VLOOKUP(G382/$AH382,F!$A1:$B101,2,1)*G382*$H382*$I382,0)+IF(ISNUMBER(K382), VLOOKUP(K382/$AH382,F!$A1:$B101,2,1)*K382*$L382*$M382,0)+IF(ISNUMBER(O382), VLOOKUP(O382/$AH382,F!$A1:$B101,2,1)*O382*$P382*$Q382,0)+IF(ISNUMBER(S382), VLOOKUP(S382/$AH382,F!$A1:$B101,2,1)*S382*$T382*$U382,0)+IF(ISNUMBER(W382), VLOOKUP(W382/$AH382,F!$A1:$B101,2,1)*W382*$X382*$Y382,0)+IF(ISNUMBER(AA382), VLOOKUP(AA382/$AH382,F!$A1:$B101,2,1)*AA382*$AB382*$AC382,0))*IF(ISNUMBER(F382),F382,1)*IF(ISNUMBER(E382),E382,1)</f>
        <v>0</v>
      </c>
      <c r="AJ382" s="350">
        <f t="shared" si="485"/>
        <v>0</v>
      </c>
      <c r="AK382" s="351">
        <f>IFERROR(I382*INDEX(F!$P$21:$AB$33, MATCH(G382/$AH382, F!$O$21:$O$33,1), MATCH(E382, F!$P$20:$AB$20,1)), 0 ) +IFERROR( M382*INDEX(F!$P$21:$AB$33, MATCH(K382/$AH382, F!$O$21:$O$33,1), MATCH(E382, F!$P$20:$AB$20,1)),0) +  IFERROR( Q382*INDEX(F!$P$21:$AB$33, MATCH(O382/$AH382, F!$O$21:$O$33,1), MATCH(E382, F!$P$20:$AB$20,1)), 0) + IFERROR( U382*INDEX(F!$P$21:$AB$33, MATCH(S382/$AH382, F!$O$21:$O$33,1), MATCH(E382, F!$P$20:$AB$20,1)),0)  + IFERROR(Y382*INDEX(F!$P$21:$AB$33, MATCH(W382/$AH382, F!$O$21:$O$33,1), MATCH(E382, F!$P$20:$AB$20,1)),0)  + IFERROR( AC382*INDEX(F!$P$21:$AB$33, MATCH(AA382/$AH382, F!$O$21:$O$33,1), MATCH(E382, F!$P$20:$AB$20,1)),)</f>
        <v>0</v>
      </c>
      <c r="AL382" s="1031"/>
      <c r="AM382" s="10"/>
      <c r="AN382" s="10"/>
      <c r="AO382" s="10"/>
    </row>
    <row r="383" spans="1:41" hidden="1" x14ac:dyDescent="0.25">
      <c r="A383" s="1022"/>
      <c r="B383" s="248" t="str">
        <f t="shared" si="474"/>
        <v/>
      </c>
      <c r="C383" s="261" t="str">
        <f t="shared" si="474"/>
        <v/>
      </c>
      <c r="D383" s="231" t="str">
        <f t="shared" si="474"/>
        <v/>
      </c>
      <c r="E383" s="291" t="str">
        <f t="shared" si="474"/>
        <v/>
      </c>
      <c r="F383" s="332" t="str">
        <f t="shared" si="474"/>
        <v/>
      </c>
      <c r="G383" s="333" t="str">
        <f t="shared" si="475"/>
        <v/>
      </c>
      <c r="H383" s="334"/>
      <c r="I383" s="334"/>
      <c r="J383" s="335"/>
      <c r="K383" s="333" t="str">
        <f t="shared" si="476"/>
        <v/>
      </c>
      <c r="L383" s="334"/>
      <c r="M383" s="334"/>
      <c r="N383" s="335"/>
      <c r="O383" s="333" t="str">
        <f t="shared" si="477"/>
        <v/>
      </c>
      <c r="P383" s="334"/>
      <c r="Q383" s="334"/>
      <c r="R383" s="335"/>
      <c r="S383" s="333" t="str">
        <f t="shared" si="478"/>
        <v/>
      </c>
      <c r="T383" s="334"/>
      <c r="U383" s="334"/>
      <c r="V383" s="335"/>
      <c r="W383" s="333" t="str">
        <f t="shared" si="479"/>
        <v/>
      </c>
      <c r="X383" s="334"/>
      <c r="Y383" s="334"/>
      <c r="Z383" s="335"/>
      <c r="AA383" s="333" t="str">
        <f t="shared" si="480"/>
        <v/>
      </c>
      <c r="AB383" s="334"/>
      <c r="AC383" s="334"/>
      <c r="AD383" s="335"/>
      <c r="AE383" s="336">
        <f t="shared" si="481"/>
        <v>0</v>
      </c>
      <c r="AF383" s="337">
        <f t="shared" si="433"/>
        <v>0</v>
      </c>
      <c r="AG383" s="338">
        <f t="shared" si="482"/>
        <v>0</v>
      </c>
      <c r="AH383" s="217" t="str">
        <f t="shared" si="483"/>
        <v/>
      </c>
      <c r="AI383" s="339">
        <f xml:space="preserve"> ( IF(ISNUMBER(G383), VLOOKUP(G383/$AH383,F!$A1:$B101,2,1)*G383*$H383*$I383,0)+IF(ISNUMBER(K383), VLOOKUP(K383/$AH383,F!$A1:$B101,2,1)*K383*$L383*$M383,0)+IF(ISNUMBER(O383), VLOOKUP(O383/$AH383,F!$A1:$B101,2,1)*O383*$P383*$Q383,0)+IF(ISNUMBER(S383), VLOOKUP(S383/$AH383,F!$A1:$B101,2,1)*S383*$T383*$U383,0)+IF(ISNUMBER(W383), VLOOKUP(W383/$AH383,F!$A1:$B101,2,1)*W383*$X383*$Y383,0)+IF(ISNUMBER(AA383), VLOOKUP(AA383/$AH383,F!$A1:$B101,2,1)*AA383*$AB383*$AC383,0))*IF(ISNUMBER(F383),F383,1)*IF(ISNUMBER(E383),E383,1)</f>
        <v>0</v>
      </c>
      <c r="AJ383" s="340">
        <f t="shared" si="485"/>
        <v>0</v>
      </c>
      <c r="AK383" s="341">
        <f>IFERROR(I383*INDEX(F!$P$21:$AB$33, MATCH(G383/$AH383, F!$O$21:$O$33,1), MATCH(E383, F!$P$20:$AB$20,1)), 0 ) +IFERROR( M383*INDEX(F!$P$21:$AB$33, MATCH(K383/$AH383, F!$O$21:$O$33,1), MATCH(E383, F!$P$20:$AB$20,1)),0) +  IFERROR( Q383*INDEX(F!$P$21:$AB$33, MATCH(O383/$AH383, F!$O$21:$O$33,1), MATCH(E383, F!$P$20:$AB$20,1)), 0) + IFERROR( U383*INDEX(F!$P$21:$AB$33, MATCH(S383/$AH383, F!$O$21:$O$33,1), MATCH(E383, F!$P$20:$AB$20,1)),0)  + IFERROR(Y383*INDEX(F!$P$21:$AB$33, MATCH(W383/$AH383, F!$O$21:$O$33,1), MATCH(E383, F!$P$20:$AB$20,1)),0)  + IFERROR( AC383*INDEX(F!$P$21:$AB$33, MATCH(AA383/$AH383, F!$O$21:$O$33,1), MATCH(E383, F!$P$20:$AB$20,1)),)</f>
        <v>0</v>
      </c>
      <c r="AL383" s="1031"/>
      <c r="AM383" s="10"/>
      <c r="AN383" s="10"/>
      <c r="AO383" s="10"/>
    </row>
    <row r="384" spans="1:41" ht="15.75" hidden="1" thickBot="1" x14ac:dyDescent="0.3">
      <c r="A384" s="1023"/>
      <c r="B384" s="250"/>
      <c r="C384" s="263"/>
      <c r="D384" s="215"/>
      <c r="E384" s="352">
        <f>ROUND(IFERROR(SUMPRODUCT(AJ376:AJ383,E376:E383)/AJ384,0),3)</f>
        <v>0</v>
      </c>
      <c r="F384" s="353"/>
      <c r="G384" s="354"/>
      <c r="H384" s="355"/>
      <c r="I384" s="355"/>
      <c r="J384" s="356"/>
      <c r="K384" s="354"/>
      <c r="L384" s="355"/>
      <c r="M384" s="355"/>
      <c r="N384" s="356"/>
      <c r="O384" s="354"/>
      <c r="P384" s="355"/>
      <c r="Q384" s="355"/>
      <c r="R384" s="356"/>
      <c r="S384" s="354"/>
      <c r="T384" s="355"/>
      <c r="U384" s="355"/>
      <c r="V384" s="356"/>
      <c r="W384" s="354"/>
      <c r="X384" s="355"/>
      <c r="Y384" s="355"/>
      <c r="Z384" s="356"/>
      <c r="AA384" s="354"/>
      <c r="AB384" s="355"/>
      <c r="AC384" s="355"/>
      <c r="AD384" s="356"/>
      <c r="AE384" s="357">
        <f>SUM(AE376:AE383)</f>
        <v>0</v>
      </c>
      <c r="AF384" s="358">
        <f t="shared" si="433"/>
        <v>0</v>
      </c>
      <c r="AG384" s="391">
        <f>IFERROR(  SUMPRODUCT(AG376:AG383,AJ376:AJ383)/AJ384,0)</f>
        <v>0</v>
      </c>
      <c r="AH384" s="359"/>
      <c r="AI384" s="360">
        <f>SUM(AI376:AI383)</f>
        <v>0</v>
      </c>
      <c r="AJ384" s="360">
        <f>SUM(AJ376:AJ383)</f>
        <v>0</v>
      </c>
      <c r="AK384" s="361">
        <f>IF(SUM(AK376:AK383)=0,TIME(,0,),TIME(,SUM(AK376:AK383)+F!$V$37,))</f>
        <v>0</v>
      </c>
      <c r="AL384" s="1032"/>
      <c r="AM384" s="10"/>
      <c r="AN384" s="10"/>
      <c r="AO384" s="10"/>
    </row>
    <row r="385" spans="1:41" ht="15" hidden="1" customHeight="1" x14ac:dyDescent="0.25">
      <c r="A385" s="232">
        <f>A386</f>
        <v>43829</v>
      </c>
      <c r="B385" s="251" t="str">
        <f t="shared" ref="B385:F392" si="486">IF(B329="","",B329)</f>
        <v/>
      </c>
      <c r="C385" s="264" t="str">
        <f t="shared" si="486"/>
        <v/>
      </c>
      <c r="D385" s="233" t="str">
        <f t="shared" si="486"/>
        <v/>
      </c>
      <c r="E385" s="280" t="str">
        <f t="shared" si="486"/>
        <v/>
      </c>
      <c r="F385" s="362" t="str">
        <f t="shared" si="486"/>
        <v/>
      </c>
      <c r="G385" s="363" t="str">
        <f t="shared" ref="G385:G392" si="487">IF(J385&lt;&gt;0, IFERROR(IF( $F385=2,  MROUND($AH385*J385,1),    IF( OR($F385="",$F385=1),   MROUND($AH385*J385,2.5),  MROUND($AH385*J385, 0.1))), "" ), "")</f>
        <v/>
      </c>
      <c r="H385" s="364"/>
      <c r="I385" s="364"/>
      <c r="J385" s="365"/>
      <c r="K385" s="363" t="str">
        <f t="shared" ref="K385:K392" si="488">IF(N385&lt;&gt;0, IFERROR(IF( $F385=2,  MROUND($AH385*N385,1),    IF( OR($F385="",$F385=1),   MROUND($AH385*N385,2.5),  MROUND($AH385*N385, 0.1))), "" ), "")</f>
        <v/>
      </c>
      <c r="L385" s="364"/>
      <c r="M385" s="364"/>
      <c r="N385" s="365"/>
      <c r="O385" s="363" t="str">
        <f t="shared" ref="O385:O392" si="489">IF(R385&lt;&gt;0, IFERROR(IF( $F385=2,  MROUND($AH385*R385,1),    IF( OR($F385="",$F385=1),   MROUND($AH385*R385,2.5),  MROUND($AH385*R385, 0.1))), "" ), "")</f>
        <v/>
      </c>
      <c r="P385" s="364"/>
      <c r="Q385" s="364"/>
      <c r="R385" s="365"/>
      <c r="S385" s="363" t="str">
        <f t="shared" ref="S385:S392" si="490">IF(V385&lt;&gt;0, IFERROR(IF( $F385=2,  MROUND($AH385*V385,1),    IF( OR($F385="",$F385=1),   MROUND($AH385*V385,2.5),  MROUND($AH385*V385, 0.1))), "" ), "")</f>
        <v/>
      </c>
      <c r="T385" s="364"/>
      <c r="U385" s="364"/>
      <c r="V385" s="365"/>
      <c r="W385" s="363" t="str">
        <f t="shared" ref="W385:W392" si="491">IF(Z385&lt;&gt;0, IFERROR(IF( $F385=2,  MROUND($AH385*Z385,1),    IF( OR($F385="",$F385=1),   MROUND($AH385*Z385,2.5),  MROUND($AH385*Z385, 0.1))), "" ), "")</f>
        <v/>
      </c>
      <c r="X385" s="364"/>
      <c r="Y385" s="364"/>
      <c r="Z385" s="365"/>
      <c r="AA385" s="363" t="str">
        <f t="shared" ref="AA385:AA392" si="492">IF(AD385&lt;&gt;0, IFERROR(IF( $F385=2,  MROUND($AH385*AD385,1),    IF( OR($F385="",$F385=1),   MROUND($AH385*AD385,2.5),  MROUND($AH385*AD385, 0.1))), "" ), "")</f>
        <v/>
      </c>
      <c r="AB385" s="364"/>
      <c r="AC385" s="364"/>
      <c r="AD385" s="365"/>
      <c r="AE385" s="366">
        <f t="shared" ref="AE385:AE392" si="493">(IF(ISNUMBER(G385),G385,0)*H385*I385+IF(ISNUMBER(K385),K385,1)*L385*M385+IF(ISNUMBER(O385),O385,1)*P385*Q385+IF(ISNUMBER(S385),S385,1)*T385*U385+IF(ISNUMBER(W385),W385,1)*X385*Y385+IF(ISNUMBER(AA385),AA385,1)*AB385*AC385)*IF(ISNUMBER(F385),F385,1)</f>
        <v>0</v>
      </c>
      <c r="AF385" s="367">
        <f t="shared" si="433"/>
        <v>0</v>
      </c>
      <c r="AG385" s="368">
        <f t="shared" ref="AG385:AG392" si="494">IFERROR((AF385/(AH385*IF(ISNUMBER(F385),F385,1))),0)</f>
        <v>0</v>
      </c>
      <c r="AH385" s="216" t="str">
        <f t="shared" ref="AH385:AH392" si="495">IF(ISNUMBER(AH329), AH329+(AH329*$AH$338),"")</f>
        <v/>
      </c>
      <c r="AI385" s="369">
        <f xml:space="preserve"> ( IF(ISNUMBER(G385), VLOOKUP(G385/$AH385,F!$A1:$B101,2,1)*G385*$H385*$I385,0)+IF(ISNUMBER(K385), VLOOKUP(K385/$AH385,F!$A1:$B101,2,1)*K385*$L385*$M385,0)+IF(ISNUMBER(O385), VLOOKUP(O385/$AH385,F!$A1:$B101,2,1)*O385*$P385*$Q385,0)+IF(ISNUMBER(S385), VLOOKUP(S385/$AH385,F!$A1:$B101,2,1)*S385*$T385*$U385,0)+IF(ISNUMBER(W385), VLOOKUP(W385/$AH385,F!$A1:$B101,2,1)*W385*$X385*$Y385,0)+IF(ISNUMBER(AA385), VLOOKUP(AA385/$AH385,F!$A1:$B101,2,1)*AA385*$AB385*$AC385,0))*IF(ISNUMBER(F385),F385,1)*IF(ISNUMBER(E385),E385,1)</f>
        <v>0</v>
      </c>
      <c r="AJ385" s="370">
        <f t="shared" ref="AJ385:AJ387" si="496">H385*I385+L385*M385+P385*Q385+T385*U385+X385*Y385+AB385*AC385</f>
        <v>0</v>
      </c>
      <c r="AK385" s="371">
        <f>IFERROR(I385*INDEX(F!$P$21:$AB$33, MATCH(G385/$AH385, F!$O$21:$O$33,1), MATCH(E385, F!$P$20:$AB$20,1)), 0 ) +IFERROR( M385*INDEX(F!$P$21:$AB$33, MATCH(K385/$AH385, F!$O$21:$O$33,1), MATCH(E385, F!$P$20:$AB$20,1)),0) +  IFERROR( Q385*INDEX(F!$P$21:$AB$33, MATCH(O385/$AH385, F!$O$21:$O$33,1), MATCH(E385, F!$P$20:$AB$20,1)), 0) + IFERROR( U385*INDEX(F!$P$21:$AB$33, MATCH(S385/$AH385, F!$O$21:$O$33,1), MATCH(E385, F!$P$20:$AB$20,1)),0)  + IFERROR(Y385*INDEX(F!$P$21:$AB$33, MATCH(W385/$AH385, F!$O$21:$O$33,1), MATCH(E385, F!$P$20:$AB$20,1)),0)  + IFERROR( AC385*INDEX(F!$P$21:$AB$33, MATCH(AA385/$AH385, F!$O$21:$O$33,1), MATCH(E385, F!$P$20:$AB$20,1)),)</f>
        <v>0</v>
      </c>
      <c r="AL385" s="1033"/>
      <c r="AM385" s="10"/>
      <c r="AN385" s="10"/>
      <c r="AO385" s="10"/>
    </row>
    <row r="386" spans="1:41" ht="15.75" hidden="1" customHeight="1" x14ac:dyDescent="0.25">
      <c r="A386" s="1021">
        <f>A330+A282</f>
        <v>43829</v>
      </c>
      <c r="B386" s="249" t="str">
        <f t="shared" si="486"/>
        <v/>
      </c>
      <c r="C386" s="262" t="str">
        <f t="shared" si="486"/>
        <v/>
      </c>
      <c r="D386" s="230" t="str">
        <f t="shared" si="486"/>
        <v/>
      </c>
      <c r="E386" s="291" t="str">
        <f t="shared" si="486"/>
        <v/>
      </c>
      <c r="F386" s="342" t="str">
        <f t="shared" si="486"/>
        <v/>
      </c>
      <c r="G386" s="343" t="str">
        <f t="shared" si="487"/>
        <v/>
      </c>
      <c r="H386" s="344"/>
      <c r="I386" s="344"/>
      <c r="J386" s="345"/>
      <c r="K386" s="343" t="str">
        <f t="shared" si="488"/>
        <v/>
      </c>
      <c r="L386" s="344"/>
      <c r="M386" s="344"/>
      <c r="N386" s="345"/>
      <c r="O386" s="343" t="str">
        <f t="shared" si="489"/>
        <v/>
      </c>
      <c r="P386" s="344"/>
      <c r="Q386" s="344"/>
      <c r="R386" s="345"/>
      <c r="S386" s="343" t="str">
        <f t="shared" si="490"/>
        <v/>
      </c>
      <c r="T386" s="344"/>
      <c r="U386" s="344"/>
      <c r="V386" s="345"/>
      <c r="W386" s="343" t="str">
        <f t="shared" si="491"/>
        <v/>
      </c>
      <c r="X386" s="344"/>
      <c r="Y386" s="344"/>
      <c r="Z386" s="345"/>
      <c r="AA386" s="343" t="str">
        <f t="shared" si="492"/>
        <v/>
      </c>
      <c r="AB386" s="344"/>
      <c r="AC386" s="344"/>
      <c r="AD386" s="345"/>
      <c r="AE386" s="346">
        <f t="shared" si="493"/>
        <v>0</v>
      </c>
      <c r="AF386" s="347">
        <f t="shared" si="433"/>
        <v>0</v>
      </c>
      <c r="AG386" s="348">
        <f t="shared" si="494"/>
        <v>0</v>
      </c>
      <c r="AH386" s="217" t="str">
        <f t="shared" si="495"/>
        <v/>
      </c>
      <c r="AI386" s="349">
        <f xml:space="preserve"> ( IF(ISNUMBER(G386), VLOOKUP(G386/$AH386,F!$A1:$B101,2,1)*G386*$H386*$I386,0)+IF(ISNUMBER(K386), VLOOKUP(K386/$AH386,F!$A1:$B101,2,1)*K386*$L386*$M386,0)+IF(ISNUMBER(O386), VLOOKUP(O386/$AH386,F!$A1:$B101,2,1)*O386*$P386*$Q386,0)+IF(ISNUMBER(S386), VLOOKUP(S386/$AH386,F!$A1:$B101,2,1)*S386*$T386*$U386,0)+IF(ISNUMBER(W386), VLOOKUP(W386/$AH386,F!$A1:$B101,2,1)*W386*$X386*$Y386,0)+IF(ISNUMBER(AA386), VLOOKUP(AA386/$AH386,F!$A1:$B101,2,1)*AA386*$AB386*$AC386,0))*IF(ISNUMBER(F386),F386,1)*IF(ISNUMBER(E386),E386,1)</f>
        <v>0</v>
      </c>
      <c r="AJ386" s="350">
        <f t="shared" si="496"/>
        <v>0</v>
      </c>
      <c r="AK386" s="351">
        <f>IFERROR(I386*INDEX(F!$P$21:$AB$33, MATCH(G386/$AH386, F!$O$21:$O$33,1), MATCH(E386, F!$P$20:$AB$20,1)), 0 ) +IFERROR( M386*INDEX(F!$P$21:$AB$33, MATCH(K386/$AH386, F!$O$21:$O$33,1), MATCH(E386, F!$P$20:$AB$20,1)),0) +  IFERROR( Q386*INDEX(F!$P$21:$AB$33, MATCH(O386/$AH386, F!$O$21:$O$33,1), MATCH(E386, F!$P$20:$AB$20,1)), 0) + IFERROR( U386*INDEX(F!$P$21:$AB$33, MATCH(S386/$AH386, F!$O$21:$O$33,1), MATCH(E386, F!$P$20:$AB$20,1)),0)  + IFERROR(Y386*INDEX(F!$P$21:$AB$33, MATCH(W386/$AH386, F!$O$21:$O$33,1), MATCH(E386, F!$P$20:$AB$20,1)),0)  + IFERROR( AC386*INDEX(F!$P$21:$AB$33, MATCH(AA386/$AH386, F!$O$21:$O$33,1), MATCH(E386, F!$P$20:$AB$20,1)),)</f>
        <v>0</v>
      </c>
      <c r="AL386" s="1031"/>
      <c r="AM386" s="10"/>
      <c r="AN386" s="10"/>
      <c r="AO386" s="10"/>
    </row>
    <row r="387" spans="1:41" hidden="1" x14ac:dyDescent="0.25">
      <c r="A387" s="1022"/>
      <c r="B387" s="252" t="str">
        <f t="shared" si="486"/>
        <v/>
      </c>
      <c r="C387" s="265" t="str">
        <f t="shared" si="486"/>
        <v/>
      </c>
      <c r="D387" s="234" t="str">
        <f t="shared" si="486"/>
        <v/>
      </c>
      <c r="E387" s="291" t="str">
        <f t="shared" si="486"/>
        <v/>
      </c>
      <c r="F387" s="372" t="str">
        <f t="shared" si="486"/>
        <v/>
      </c>
      <c r="G387" s="373" t="str">
        <f t="shared" si="487"/>
        <v/>
      </c>
      <c r="H387" s="374"/>
      <c r="I387" s="374"/>
      <c r="J387" s="375"/>
      <c r="K387" s="373" t="str">
        <f t="shared" si="488"/>
        <v/>
      </c>
      <c r="L387" s="374"/>
      <c r="M387" s="374"/>
      <c r="N387" s="375"/>
      <c r="O387" s="373" t="str">
        <f t="shared" si="489"/>
        <v/>
      </c>
      <c r="P387" s="374"/>
      <c r="Q387" s="374"/>
      <c r="R387" s="375"/>
      <c r="S387" s="373" t="str">
        <f t="shared" si="490"/>
        <v/>
      </c>
      <c r="T387" s="374"/>
      <c r="U387" s="374"/>
      <c r="V387" s="375"/>
      <c r="W387" s="373" t="str">
        <f t="shared" si="491"/>
        <v/>
      </c>
      <c r="X387" s="374"/>
      <c r="Y387" s="374"/>
      <c r="Z387" s="375"/>
      <c r="AA387" s="373" t="str">
        <f t="shared" si="492"/>
        <v/>
      </c>
      <c r="AB387" s="374"/>
      <c r="AC387" s="374"/>
      <c r="AD387" s="375"/>
      <c r="AE387" s="376">
        <f t="shared" si="493"/>
        <v>0</v>
      </c>
      <c r="AF387" s="377">
        <f t="shared" si="433"/>
        <v>0</v>
      </c>
      <c r="AG387" s="378">
        <f t="shared" si="494"/>
        <v>0</v>
      </c>
      <c r="AH387" s="217" t="str">
        <f t="shared" si="495"/>
        <v/>
      </c>
      <c r="AI387" s="379">
        <f xml:space="preserve"> ( IF(ISNUMBER(G387), VLOOKUP(G387/$AH387,F!$A1:$B101,2,1)*G387*$H387*$I387,0)+IF(ISNUMBER(K387), VLOOKUP(K387/$AH387,F!$A1:$B101,2,1)*K387*$L387*$M387,0)+IF(ISNUMBER(O387), VLOOKUP(O387/$AH387,F!$A1:$B101,2,1)*O387*$P387*$Q387,0)+IF(ISNUMBER(S387), VLOOKUP(S387/$AH387,F!$A1:$B101,2,1)*S387*$T387*$U387,0)+IF(ISNUMBER(W387), VLOOKUP(W387/$AH387,F!$A1:$B101,2,1)*W387*$X387*$Y387,0)+IF(ISNUMBER(AA387), VLOOKUP(AA387/$AH387,F!$A1:$B101,2,1)*AA387*$AB387*$AC387,0))*IF(ISNUMBER(F387),F387,1)*IF(ISNUMBER(E387),E387,1)</f>
        <v>0</v>
      </c>
      <c r="AJ387" s="380">
        <f t="shared" si="496"/>
        <v>0</v>
      </c>
      <c r="AK387" s="381">
        <f>IFERROR(I387*INDEX(F!$P$21:$AB$33, MATCH(G387/$AH387, F!$O$21:$O$33,1), MATCH(E387, F!$P$20:$AB$20,1)), 0 ) +IFERROR( M387*INDEX(F!$P$21:$AB$33, MATCH(K387/$AH387, F!$O$21:$O$33,1), MATCH(E387, F!$P$20:$AB$20,1)),0) +  IFERROR( Q387*INDEX(F!$P$21:$AB$33, MATCH(O387/$AH387, F!$O$21:$O$33,1), MATCH(E387, F!$P$20:$AB$20,1)), 0) + IFERROR( U387*INDEX(F!$P$21:$AB$33, MATCH(S387/$AH387, F!$O$21:$O$33,1), MATCH(E387, F!$P$20:$AB$20,1)),0)  + IFERROR(Y387*INDEX(F!$P$21:$AB$33, MATCH(W387/$AH387, F!$O$21:$O$33,1), MATCH(E387, F!$P$20:$AB$20,1)),0)  + IFERROR( AC387*INDEX(F!$P$21:$AB$33, MATCH(AA387/$AH387, F!$O$21:$O$33,1), MATCH(E387, F!$P$20:$AB$20,1)),)</f>
        <v>0</v>
      </c>
      <c r="AL387" s="1031"/>
      <c r="AM387" s="10"/>
      <c r="AN387" s="10"/>
      <c r="AO387" s="10"/>
    </row>
    <row r="388" spans="1:41" hidden="1" x14ac:dyDescent="0.25">
      <c r="A388" s="1022"/>
      <c r="B388" s="249" t="str">
        <f t="shared" si="486"/>
        <v/>
      </c>
      <c r="C388" s="262" t="str">
        <f t="shared" si="486"/>
        <v/>
      </c>
      <c r="D388" s="230" t="str">
        <f t="shared" si="486"/>
        <v/>
      </c>
      <c r="E388" s="291" t="str">
        <f t="shared" si="486"/>
        <v/>
      </c>
      <c r="F388" s="342" t="str">
        <f t="shared" si="486"/>
        <v/>
      </c>
      <c r="G388" s="343" t="str">
        <f t="shared" si="487"/>
        <v/>
      </c>
      <c r="H388" s="344"/>
      <c r="I388" s="344"/>
      <c r="J388" s="345"/>
      <c r="K388" s="343" t="str">
        <f t="shared" si="488"/>
        <v/>
      </c>
      <c r="L388" s="344"/>
      <c r="M388" s="344"/>
      <c r="N388" s="345"/>
      <c r="O388" s="343" t="str">
        <f t="shared" si="489"/>
        <v/>
      </c>
      <c r="P388" s="344"/>
      <c r="Q388" s="344"/>
      <c r="R388" s="345"/>
      <c r="S388" s="343" t="str">
        <f t="shared" si="490"/>
        <v/>
      </c>
      <c r="T388" s="344"/>
      <c r="U388" s="344"/>
      <c r="V388" s="345"/>
      <c r="W388" s="343" t="str">
        <f t="shared" si="491"/>
        <v/>
      </c>
      <c r="X388" s="344"/>
      <c r="Y388" s="344"/>
      <c r="Z388" s="345"/>
      <c r="AA388" s="343" t="str">
        <f t="shared" si="492"/>
        <v/>
      </c>
      <c r="AB388" s="344"/>
      <c r="AC388" s="344"/>
      <c r="AD388" s="345"/>
      <c r="AE388" s="346">
        <f t="shared" si="493"/>
        <v>0</v>
      </c>
      <c r="AF388" s="347">
        <f t="shared" si="433"/>
        <v>0</v>
      </c>
      <c r="AG388" s="348">
        <f t="shared" si="494"/>
        <v>0</v>
      </c>
      <c r="AH388" s="217" t="str">
        <f t="shared" si="495"/>
        <v/>
      </c>
      <c r="AI388" s="349">
        <f xml:space="preserve"> ( IF(ISNUMBER(G388), VLOOKUP(G388/$AH388,F!$A1:$B101,2,1)*G388*$H388*$I388,0)+IF(ISNUMBER(K388), VLOOKUP(K388/$AH388,F!$A1:$B101,2,1)*K388*$L388*$M388,0)+IF(ISNUMBER(O388), VLOOKUP(O388/$AH388,F!$A1:$B101,2,1)*O388*$P388*$Q388,0)+IF(ISNUMBER(S388), VLOOKUP(S388/$AH388,F!$A1:$B101,2,1)*S388*$T388*$U388,0)+IF(ISNUMBER(W388), VLOOKUP(W388/$AH388,F!$A1:$B101,2,1)*W388*$X388*$Y388,0)+IF(ISNUMBER(AA388), VLOOKUP(AA388/$AH388,F!$A1:$B101,2,1)*AA388*$AB388*$AC388,0))*IF(ISNUMBER(F388),F388,1)*IF(ISNUMBER(E388),E388,1)</f>
        <v>0</v>
      </c>
      <c r="AJ388" s="350">
        <f>H388*I388+L388*M388+P388*Q388+T388*U388+X388*Y388+AB388*AC388</f>
        <v>0</v>
      </c>
      <c r="AK388" s="351">
        <f>IFERROR(I388*INDEX(F!$P$21:$AB$33, MATCH(G388/$AH388, F!$O$21:$O$33,1), MATCH(E388, F!$P$20:$AB$20,1)), 0 ) +IFERROR( M388*INDEX(F!$P$21:$AB$33, MATCH(K388/$AH388, F!$O$21:$O$33,1), MATCH(E388, F!$P$20:$AB$20,1)),0) +  IFERROR( Q388*INDEX(F!$P$21:$AB$33, MATCH(O388/$AH388, F!$O$21:$O$33,1), MATCH(E388, F!$P$20:$AB$20,1)), 0) + IFERROR( U388*INDEX(F!$P$21:$AB$33, MATCH(S388/$AH388, F!$O$21:$O$33,1), MATCH(E388, F!$P$20:$AB$20,1)),0)  + IFERROR(Y388*INDEX(F!$P$21:$AB$33, MATCH(W388/$AH388, F!$O$21:$O$33,1), MATCH(E388, F!$P$20:$AB$20,1)),0)  + IFERROR( AC388*INDEX(F!$P$21:$AB$33, MATCH(AA388/$AH388, F!$O$21:$O$33,1), MATCH(E388, F!$P$20:$AB$20,1)),)</f>
        <v>0</v>
      </c>
      <c r="AL388" s="1031"/>
      <c r="AM388" s="10"/>
      <c r="AN388" s="10"/>
      <c r="AO388" s="10"/>
    </row>
    <row r="389" spans="1:41" hidden="1" x14ac:dyDescent="0.25">
      <c r="A389" s="1022"/>
      <c r="B389" s="252" t="str">
        <f t="shared" si="486"/>
        <v/>
      </c>
      <c r="C389" s="265" t="str">
        <f t="shared" si="486"/>
        <v/>
      </c>
      <c r="D389" s="234" t="str">
        <f t="shared" si="486"/>
        <v/>
      </c>
      <c r="E389" s="291" t="str">
        <f t="shared" si="486"/>
        <v/>
      </c>
      <c r="F389" s="372" t="str">
        <f t="shared" si="486"/>
        <v/>
      </c>
      <c r="G389" s="373" t="str">
        <f t="shared" si="487"/>
        <v/>
      </c>
      <c r="H389" s="374"/>
      <c r="I389" s="374"/>
      <c r="J389" s="375"/>
      <c r="K389" s="373" t="str">
        <f t="shared" si="488"/>
        <v/>
      </c>
      <c r="L389" s="374"/>
      <c r="M389" s="374"/>
      <c r="N389" s="375"/>
      <c r="O389" s="373" t="str">
        <f t="shared" si="489"/>
        <v/>
      </c>
      <c r="P389" s="374"/>
      <c r="Q389" s="374"/>
      <c r="R389" s="375"/>
      <c r="S389" s="373" t="str">
        <f t="shared" si="490"/>
        <v/>
      </c>
      <c r="T389" s="374"/>
      <c r="U389" s="374"/>
      <c r="V389" s="375"/>
      <c r="W389" s="373" t="str">
        <f t="shared" si="491"/>
        <v/>
      </c>
      <c r="X389" s="374"/>
      <c r="Y389" s="374"/>
      <c r="Z389" s="375"/>
      <c r="AA389" s="373" t="str">
        <f t="shared" si="492"/>
        <v/>
      </c>
      <c r="AB389" s="374"/>
      <c r="AC389" s="374"/>
      <c r="AD389" s="375"/>
      <c r="AE389" s="376">
        <f t="shared" si="493"/>
        <v>0</v>
      </c>
      <c r="AF389" s="377">
        <f t="shared" si="433"/>
        <v>0</v>
      </c>
      <c r="AG389" s="378">
        <f t="shared" si="494"/>
        <v>0</v>
      </c>
      <c r="AH389" s="217" t="str">
        <f t="shared" si="495"/>
        <v/>
      </c>
      <c r="AI389" s="379">
        <f xml:space="preserve"> ( IF(ISNUMBER(G389), VLOOKUP(G389/$AH389,F!$A1:$B101,2,1)*G389*$H389*$I389,0)+IF(ISNUMBER(K389), VLOOKUP(K389/$AH389,F!$A1:$B101,2,1)*K389*$L389*$M389,0)+IF(ISNUMBER(O389), VLOOKUP(O389/$AH389,F!$A1:$B101,2,1)*O389*$P389*$Q389,0)+IF(ISNUMBER(S389), VLOOKUP(S389/$AH389,F!$A1:$B101,2,1)*S389*$T389*$U389,0)+IF(ISNUMBER(W389), VLOOKUP(W389/$AH389,F!$A1:$B101,2,1)*W389*$X389*$Y389,0)+IF(ISNUMBER(AA389), VLOOKUP(AA389/$AH389,F!$A1:$B101,2,1)*AA389*$AB389*$AC389,0))*IF(ISNUMBER(F389),F389,1)*IF(ISNUMBER(E389),E389,1)</f>
        <v>0</v>
      </c>
      <c r="AJ389" s="380">
        <f t="shared" ref="AJ389:AJ392" si="497">H389*I389+L389*M389+P389*Q389+T389*U389+X389*Y389+AB389*AC389</f>
        <v>0</v>
      </c>
      <c r="AK389" s="381">
        <f>IFERROR(I389*INDEX(F!$P$21:$AB$33, MATCH(G389/$AH389, F!$O$21:$O$33,1), MATCH(E389, F!$P$20:$AB$20,1)), 0 ) +IFERROR( M389*INDEX(F!$P$21:$AB$33, MATCH(K389/$AH389, F!$O$21:$O$33,1), MATCH(E389, F!$P$20:$AB$20,1)),0) +  IFERROR( Q389*INDEX(F!$P$21:$AB$33, MATCH(O389/$AH389, F!$O$21:$O$33,1), MATCH(E389, F!$P$20:$AB$20,1)), 0) + IFERROR( U389*INDEX(F!$P$21:$AB$33, MATCH(S389/$AH389, F!$O$21:$O$33,1), MATCH(E389, F!$P$20:$AB$20,1)),0)  + IFERROR(Y389*INDEX(F!$P$21:$AB$33, MATCH(W389/$AH389, F!$O$21:$O$33,1), MATCH(E389, F!$P$20:$AB$20,1)),0)  + IFERROR( AC389*INDEX(F!$P$21:$AB$33, MATCH(AA389/$AH389, F!$O$21:$O$33,1), MATCH(E389, F!$P$20:$AB$20,1)),)</f>
        <v>0</v>
      </c>
      <c r="AL389" s="1031"/>
      <c r="AM389" s="10"/>
      <c r="AN389" s="10"/>
      <c r="AO389" s="10"/>
    </row>
    <row r="390" spans="1:41" hidden="1" x14ac:dyDescent="0.25">
      <c r="A390" s="1022"/>
      <c r="B390" s="249" t="str">
        <f t="shared" si="486"/>
        <v/>
      </c>
      <c r="C390" s="262" t="str">
        <f t="shared" si="486"/>
        <v/>
      </c>
      <c r="D390" s="230" t="str">
        <f t="shared" si="486"/>
        <v/>
      </c>
      <c r="E390" s="291" t="str">
        <f t="shared" si="486"/>
        <v/>
      </c>
      <c r="F390" s="342" t="str">
        <f t="shared" si="486"/>
        <v/>
      </c>
      <c r="G390" s="343" t="str">
        <f t="shared" si="487"/>
        <v/>
      </c>
      <c r="H390" s="344"/>
      <c r="I390" s="344"/>
      <c r="J390" s="345"/>
      <c r="K390" s="343" t="str">
        <f t="shared" si="488"/>
        <v/>
      </c>
      <c r="L390" s="344"/>
      <c r="M390" s="344"/>
      <c r="N390" s="345"/>
      <c r="O390" s="343" t="str">
        <f t="shared" si="489"/>
        <v/>
      </c>
      <c r="P390" s="344"/>
      <c r="Q390" s="344"/>
      <c r="R390" s="345"/>
      <c r="S390" s="343" t="str">
        <f t="shared" si="490"/>
        <v/>
      </c>
      <c r="T390" s="344"/>
      <c r="U390" s="344"/>
      <c r="V390" s="345"/>
      <c r="W390" s="343" t="str">
        <f t="shared" si="491"/>
        <v/>
      </c>
      <c r="X390" s="344"/>
      <c r="Y390" s="344"/>
      <c r="Z390" s="345"/>
      <c r="AA390" s="343" t="str">
        <f t="shared" si="492"/>
        <v/>
      </c>
      <c r="AB390" s="344"/>
      <c r="AC390" s="344"/>
      <c r="AD390" s="345"/>
      <c r="AE390" s="346">
        <f t="shared" si="493"/>
        <v>0</v>
      </c>
      <c r="AF390" s="347">
        <f t="shared" si="433"/>
        <v>0</v>
      </c>
      <c r="AG390" s="348">
        <f t="shared" si="494"/>
        <v>0</v>
      </c>
      <c r="AH390" s="217" t="str">
        <f t="shared" si="495"/>
        <v/>
      </c>
      <c r="AI390" s="349">
        <f xml:space="preserve"> ( IF(ISNUMBER(G390), VLOOKUP(G390/$AH390,F!$A1:$B101,2,1)*G390*$H390*$I390,0)+IF(ISNUMBER(K390), VLOOKUP(K390/$AH390,F!$A1:$B101,2,1)*K390*$L390*$M390,0)+IF(ISNUMBER(O390), VLOOKUP(O390/$AH390,F!$A1:$B101,2,1)*O390*$P390*$Q390,0)+IF(ISNUMBER(S390), VLOOKUP(S390/$AH390,F!$A1:$B101,2,1)*S390*$T390*$U390,0)+IF(ISNUMBER(W390), VLOOKUP(W390/$AH390,F!$A1:$B101,2,1)*W390*$X390*$Y390,0)+IF(ISNUMBER(AA390), VLOOKUP(AA390/$AH390,F!$A1:$B101,2,1)*AA390*$AB390*$AC390,0))*IF(ISNUMBER(F390),F390,1)*IF(ISNUMBER(E390),E390,1)</f>
        <v>0</v>
      </c>
      <c r="AJ390" s="350">
        <f t="shared" si="497"/>
        <v>0</v>
      </c>
      <c r="AK390" s="351">
        <f>IFERROR(I390*INDEX(F!$P$21:$AB$33, MATCH(G390/$AH390, F!$O$21:$O$33,1), MATCH(E390, F!$P$20:$AB$20,1)), 0 ) +IFERROR( M390*INDEX(F!$P$21:$AB$33, MATCH(K390/$AH390, F!$O$21:$O$33,1), MATCH(E390, F!$P$20:$AB$20,1)),0) +  IFERROR( Q390*INDEX(F!$P$21:$AB$33, MATCH(O390/$AH390, F!$O$21:$O$33,1), MATCH(E390, F!$P$20:$AB$20,1)), 0) + IFERROR( U390*INDEX(F!$P$21:$AB$33, MATCH(S390/$AH390, F!$O$21:$O$33,1), MATCH(E390, F!$P$20:$AB$20,1)),0)  + IFERROR(Y390*INDEX(F!$P$21:$AB$33, MATCH(W390/$AH390, F!$O$21:$O$33,1), MATCH(E390, F!$P$20:$AB$20,1)),0)  + IFERROR( AC390*INDEX(F!$P$21:$AB$33, MATCH(AA390/$AH390, F!$O$21:$O$33,1), MATCH(E390, F!$P$20:$AB$20,1)),)</f>
        <v>0</v>
      </c>
      <c r="AL390" s="1031"/>
      <c r="AM390" s="10"/>
      <c r="AN390" s="10"/>
      <c r="AO390" s="10"/>
    </row>
    <row r="391" spans="1:41" hidden="1" x14ac:dyDescent="0.25">
      <c r="A391" s="1022"/>
      <c r="B391" s="252" t="str">
        <f t="shared" si="486"/>
        <v/>
      </c>
      <c r="C391" s="265" t="str">
        <f t="shared" si="486"/>
        <v/>
      </c>
      <c r="D391" s="234" t="str">
        <f t="shared" si="486"/>
        <v/>
      </c>
      <c r="E391" s="291" t="str">
        <f t="shared" si="486"/>
        <v/>
      </c>
      <c r="F391" s="382" t="str">
        <f t="shared" si="486"/>
        <v/>
      </c>
      <c r="G391" s="373" t="str">
        <f t="shared" si="487"/>
        <v/>
      </c>
      <c r="H391" s="374"/>
      <c r="I391" s="374"/>
      <c r="J391" s="375"/>
      <c r="K391" s="373" t="str">
        <f t="shared" si="488"/>
        <v/>
      </c>
      <c r="L391" s="374"/>
      <c r="M391" s="374"/>
      <c r="N391" s="375"/>
      <c r="O391" s="373" t="str">
        <f t="shared" si="489"/>
        <v/>
      </c>
      <c r="P391" s="374"/>
      <c r="Q391" s="374"/>
      <c r="R391" s="375"/>
      <c r="S391" s="373" t="str">
        <f t="shared" si="490"/>
        <v/>
      </c>
      <c r="T391" s="374"/>
      <c r="U391" s="374"/>
      <c r="V391" s="375"/>
      <c r="W391" s="373" t="str">
        <f t="shared" si="491"/>
        <v/>
      </c>
      <c r="X391" s="374"/>
      <c r="Y391" s="374"/>
      <c r="Z391" s="375"/>
      <c r="AA391" s="373" t="str">
        <f t="shared" si="492"/>
        <v/>
      </c>
      <c r="AB391" s="374"/>
      <c r="AC391" s="374"/>
      <c r="AD391" s="375"/>
      <c r="AE391" s="376">
        <f t="shared" si="493"/>
        <v>0</v>
      </c>
      <c r="AF391" s="377">
        <f t="shared" si="433"/>
        <v>0</v>
      </c>
      <c r="AG391" s="378">
        <f t="shared" si="494"/>
        <v>0</v>
      </c>
      <c r="AH391" s="217" t="str">
        <f t="shared" si="495"/>
        <v/>
      </c>
      <c r="AI391" s="379">
        <f xml:space="preserve"> ( IF(ISNUMBER(G391), VLOOKUP(G391/$AH391,F!$A1:$B101,2,1)*G391*$H391*$I391,0)+IF(ISNUMBER(K391), VLOOKUP(K391/$AH391,F!$A1:$B101,2,1)*K391*$L391*$M391,0)+IF(ISNUMBER(O391), VLOOKUP(O391/$AH391,F!$A1:$B101,2,1)*O391*$P391*$Q391,0)+IF(ISNUMBER(S391), VLOOKUP(S391/$AH391,F!$A1:$B101,2,1)*S391*$T391*$U391,0)+IF(ISNUMBER(W391), VLOOKUP(W391/$AH391,F!$A1:$B101,2,1)*W391*$X391*$Y391,0)+IF(ISNUMBER(AA391), VLOOKUP(AA391/$AH391,F!$A1:$B101,2,1)*AA391*$AB391*$AC391,0))*IF(ISNUMBER(F391),F391,1)*IF(ISNUMBER(E391),E391,1)</f>
        <v>0</v>
      </c>
      <c r="AJ391" s="380">
        <f t="shared" si="497"/>
        <v>0</v>
      </c>
      <c r="AK391" s="381">
        <f>IFERROR(I391*INDEX(F!$P$21:$AB$33, MATCH(G391/$AH391, F!$O$21:$O$33,1), MATCH(E391, F!$P$20:$AB$20,1)), 0 ) +IFERROR( M391*INDEX(F!$P$21:$AB$33, MATCH(K391/$AH391, F!$O$21:$O$33,1), MATCH(E391, F!$P$20:$AB$20,1)),0) +  IFERROR( Q391*INDEX(F!$P$21:$AB$33, MATCH(O391/$AH391, F!$O$21:$O$33,1), MATCH(E391, F!$P$20:$AB$20,1)), 0) + IFERROR( U391*INDEX(F!$P$21:$AB$33, MATCH(S391/$AH391, F!$O$21:$O$33,1), MATCH(E391, F!$P$20:$AB$20,1)),0)  + IFERROR(Y391*INDEX(F!$P$21:$AB$33, MATCH(W391/$AH391, F!$O$21:$O$33,1), MATCH(E391, F!$P$20:$AB$20,1)),0)  + IFERROR( AC391*INDEX(F!$P$21:$AB$33, MATCH(AA391/$AH391, F!$O$21:$O$33,1), MATCH(E391, F!$P$20:$AB$20,1)),)</f>
        <v>0</v>
      </c>
      <c r="AL391" s="1031"/>
      <c r="AM391" s="10"/>
      <c r="AN391" s="10"/>
      <c r="AO391" s="10"/>
    </row>
    <row r="392" spans="1:41" hidden="1" x14ac:dyDescent="0.25">
      <c r="A392" s="1022"/>
      <c r="B392" s="249" t="str">
        <f t="shared" si="486"/>
        <v/>
      </c>
      <c r="C392" s="262" t="str">
        <f t="shared" si="486"/>
        <v/>
      </c>
      <c r="D392" s="235" t="str">
        <f t="shared" si="486"/>
        <v/>
      </c>
      <c r="E392" s="291" t="str">
        <f t="shared" si="486"/>
        <v/>
      </c>
      <c r="F392" s="383" t="str">
        <f t="shared" si="486"/>
        <v/>
      </c>
      <c r="G392" s="343" t="str">
        <f t="shared" si="487"/>
        <v/>
      </c>
      <c r="H392" s="344"/>
      <c r="I392" s="344"/>
      <c r="J392" s="345"/>
      <c r="K392" s="343" t="str">
        <f t="shared" si="488"/>
        <v/>
      </c>
      <c r="L392" s="344"/>
      <c r="M392" s="344"/>
      <c r="N392" s="345"/>
      <c r="O392" s="343" t="str">
        <f t="shared" si="489"/>
        <v/>
      </c>
      <c r="P392" s="344"/>
      <c r="Q392" s="344"/>
      <c r="R392" s="345"/>
      <c r="S392" s="343" t="str">
        <f t="shared" si="490"/>
        <v/>
      </c>
      <c r="T392" s="344"/>
      <c r="U392" s="344"/>
      <c r="V392" s="345"/>
      <c r="W392" s="343" t="str">
        <f t="shared" si="491"/>
        <v/>
      </c>
      <c r="X392" s="344"/>
      <c r="Y392" s="344"/>
      <c r="Z392" s="345"/>
      <c r="AA392" s="343" t="str">
        <f t="shared" si="492"/>
        <v/>
      </c>
      <c r="AB392" s="344"/>
      <c r="AC392" s="344"/>
      <c r="AD392" s="345"/>
      <c r="AE392" s="346">
        <f t="shared" si="493"/>
        <v>0</v>
      </c>
      <c r="AF392" s="347">
        <f t="shared" si="433"/>
        <v>0</v>
      </c>
      <c r="AG392" s="348">
        <f t="shared" si="494"/>
        <v>0</v>
      </c>
      <c r="AH392" s="217" t="str">
        <f t="shared" si="495"/>
        <v/>
      </c>
      <c r="AI392" s="349">
        <f xml:space="preserve"> ( IF(ISNUMBER(G392), VLOOKUP(G392/$AH392,F!$A1:$B101,2,1)*G392*$H392*$I392,0)+IF(ISNUMBER(K392), VLOOKUP(K392/$AH392,F!$A1:$B101,2,1)*K392*$L392*$M392,0)+IF(ISNUMBER(O392), VLOOKUP(O392/$AH392,F!$A1:$B101,2,1)*O392*$P392*$Q392,0)+IF(ISNUMBER(S392), VLOOKUP(S392/$AH392,F!$A1:$B101,2,1)*S392*$T392*$U392,0)+IF(ISNUMBER(W392), VLOOKUP(W392/$AH392,F!$A1:$B101,2,1)*W392*$X392*$Y392,0)+IF(ISNUMBER(AA392), VLOOKUP(AA392/$AH392,F!$A1:$B101,2,1)*AA392*$AB392*$AC392,0))*IF(ISNUMBER(F392),F392,1)*IF(ISNUMBER(E392),E392,1)</f>
        <v>0</v>
      </c>
      <c r="AJ392" s="350">
        <f t="shared" si="497"/>
        <v>0</v>
      </c>
      <c r="AK392" s="351">
        <f>IFERROR(I392*INDEX(F!$P$21:$AB$33, MATCH(G392/$AH392, F!$O$21:$O$33,1), MATCH(E392, F!$P$20:$AB$20,1)), 0 ) +IFERROR( M392*INDEX(F!$P$21:$AB$33, MATCH(K392/$AH392, F!$O$21:$O$33,1), MATCH(E392, F!$P$20:$AB$20,1)),0) +  IFERROR( Q392*INDEX(F!$P$21:$AB$33, MATCH(O392/$AH392, F!$O$21:$O$33,1), MATCH(E392, F!$P$20:$AB$20,1)), 0) + IFERROR( U392*INDEX(F!$P$21:$AB$33, MATCH(S392/$AH392, F!$O$21:$O$33,1), MATCH(E392, F!$P$20:$AB$20,1)),0)  + IFERROR(Y392*INDEX(F!$P$21:$AB$33, MATCH(W392/$AH392, F!$O$21:$O$33,1), MATCH(E392, F!$P$20:$AB$20,1)),0)  + IFERROR( AC392*INDEX(F!$P$21:$AB$33, MATCH(AA392/$AH392, F!$O$21:$O$33,1), MATCH(E392, F!$P$20:$AB$20,1)),)</f>
        <v>0</v>
      </c>
      <c r="AL392" s="1031"/>
      <c r="AM392" s="10"/>
      <c r="AN392" s="10"/>
      <c r="AO392" s="10"/>
    </row>
    <row r="393" spans="1:41" ht="15.75" hidden="1" thickBot="1" x14ac:dyDescent="0.3">
      <c r="A393" s="1023"/>
      <c r="B393" s="253"/>
      <c r="C393" s="266"/>
      <c r="D393" s="218"/>
      <c r="E393" s="352">
        <f>ROUND(IFERROR(SUMPRODUCT(AJ385:AJ392,E385:E392)/AJ393,0),3)</f>
        <v>0</v>
      </c>
      <c r="F393" s="384"/>
      <c r="G393" s="781"/>
      <c r="H393" s="386"/>
      <c r="I393" s="386"/>
      <c r="J393" s="387"/>
      <c r="K393" s="781"/>
      <c r="L393" s="386"/>
      <c r="M393" s="386"/>
      <c r="N393" s="387"/>
      <c r="O393" s="781"/>
      <c r="P393" s="386"/>
      <c r="Q393" s="386"/>
      <c r="R393" s="387"/>
      <c r="S393" s="781"/>
      <c r="T393" s="386"/>
      <c r="U393" s="386"/>
      <c r="V393" s="387"/>
      <c r="W393" s="781"/>
      <c r="X393" s="386"/>
      <c r="Y393" s="386"/>
      <c r="Z393" s="387"/>
      <c r="AA393" s="781"/>
      <c r="AB393" s="386"/>
      <c r="AC393" s="386"/>
      <c r="AD393" s="387"/>
      <c r="AE393" s="357">
        <f>SUM(AE385:AE392)</f>
        <v>0</v>
      </c>
      <c r="AF393" s="358">
        <f t="shared" si="433"/>
        <v>0</v>
      </c>
      <c r="AG393" s="391">
        <f>IFERROR(  SUMPRODUCT(AG385:AG392,AJ385:AJ392)/AJ393,0)</f>
        <v>0</v>
      </c>
      <c r="AH393" s="359"/>
      <c r="AI393" s="360">
        <f>SUM(AI385:AI392)</f>
        <v>0</v>
      </c>
      <c r="AJ393" s="360">
        <f>SUM(AJ385:AJ392)</f>
        <v>0</v>
      </c>
      <c r="AK393" s="361">
        <f>IF(SUM(AK385:AK392)=0,TIME(,0,),TIME(,SUM(AK385:AK392)+F!$V$37,))</f>
        <v>0</v>
      </c>
      <c r="AL393" s="1032"/>
      <c r="AM393" s="10"/>
      <c r="AN393" s="10"/>
      <c r="AO393" s="10"/>
    </row>
    <row r="394" spans="1:41" ht="18" thickBot="1" x14ac:dyDescent="0.3">
      <c r="A394" s="930">
        <f>A338</f>
        <v>7</v>
      </c>
      <c r="B394" s="433"/>
      <c r="C394" s="433"/>
      <c r="D394" s="433"/>
      <c r="E394" s="478">
        <f>IF(AJ394=0,0,(E404*AJ404 + E413*AJ413 + E422*AJ422 + E431*AJ431 + E440*AJ440 + E449*AJ449   ) /AJ394 )</f>
        <v>0.90435934291581099</v>
      </c>
      <c r="F394" s="1027" t="s">
        <v>74</v>
      </c>
      <c r="G394" s="1027"/>
      <c r="H394" s="1027"/>
      <c r="I394" s="1027"/>
      <c r="J394" s="1027"/>
      <c r="K394" s="1027"/>
      <c r="L394" s="1027"/>
      <c r="M394" s="1027"/>
      <c r="N394" s="1028">
        <f>N338+1</f>
        <v>8</v>
      </c>
      <c r="O394" s="1028"/>
      <c r="P394" s="1028"/>
      <c r="Q394" s="1028"/>
      <c r="R394" s="1028"/>
      <c r="S394" s="1028"/>
      <c r="T394" s="1028"/>
      <c r="U394" s="1028"/>
      <c r="V394" s="1028"/>
      <c r="W394" s="1028"/>
      <c r="X394" s="1028"/>
      <c r="Y394" s="1028"/>
      <c r="Z394" s="1028"/>
      <c r="AA394" s="1028"/>
      <c r="AB394" s="1028"/>
      <c r="AC394" s="1028"/>
      <c r="AD394" s="1028"/>
      <c r="AE394" s="268">
        <f>AE404+AE413+AE422+AE431+AE440+AE449</f>
        <v>28480</v>
      </c>
      <c r="AF394" s="389">
        <f>IFERROR(AE394/AJ394,0)</f>
        <v>58.480492813141687</v>
      </c>
      <c r="AG394" s="425">
        <f>IF(AJ394=0,0,(AG404*AJ404 + AG413*AJ413 + AG422*AJ422 + AG431*AJ431 + AG440*AJ440 + AG449*AJ449   ) /AJ394 )</f>
        <v>0.48698930622136988</v>
      </c>
      <c r="AH394" s="402">
        <f>AH338</f>
        <v>5.0000000000000001E-3</v>
      </c>
      <c r="AI394" s="268">
        <f>AI404+AI413+AI422+AI431+AI440+AI449</f>
        <v>16550.79</v>
      </c>
      <c r="AJ394" s="268">
        <f>AJ404+AJ413+AJ422+AJ431+AJ440+AJ449</f>
        <v>487</v>
      </c>
      <c r="AK394" s="390">
        <f>AK404+AK413+AK422+AK431+AK440+AK449</f>
        <v>0.2361111111111111</v>
      </c>
      <c r="AL394" s="577"/>
      <c r="AM394" s="10"/>
      <c r="AN394" s="10"/>
      <c r="AO394" s="10"/>
    </row>
    <row r="395" spans="1:41" ht="16.5" thickBot="1" x14ac:dyDescent="0.3">
      <c r="A395" s="395" t="s">
        <v>3</v>
      </c>
      <c r="B395" s="396" t="s">
        <v>10</v>
      </c>
      <c r="C395" s="396" t="s">
        <v>89</v>
      </c>
      <c r="D395" s="396" t="s">
        <v>11</v>
      </c>
      <c r="E395" s="396" t="s">
        <v>94</v>
      </c>
      <c r="F395" s="396" t="s">
        <v>60</v>
      </c>
      <c r="G395" s="396" t="s">
        <v>13</v>
      </c>
      <c r="H395" s="396" t="s">
        <v>14</v>
      </c>
      <c r="I395" s="396" t="s">
        <v>15</v>
      </c>
      <c r="J395" s="396" t="s">
        <v>4</v>
      </c>
      <c r="K395" s="396" t="s">
        <v>13</v>
      </c>
      <c r="L395" s="396" t="s">
        <v>14</v>
      </c>
      <c r="M395" s="396" t="s">
        <v>15</v>
      </c>
      <c r="N395" s="396" t="s">
        <v>4</v>
      </c>
      <c r="O395" s="396" t="s">
        <v>13</v>
      </c>
      <c r="P395" s="396" t="s">
        <v>14</v>
      </c>
      <c r="Q395" s="396" t="s">
        <v>15</v>
      </c>
      <c r="R395" s="396" t="s">
        <v>4</v>
      </c>
      <c r="S395" s="396" t="s">
        <v>13</v>
      </c>
      <c r="T395" s="396" t="s">
        <v>14</v>
      </c>
      <c r="U395" s="396" t="s">
        <v>15</v>
      </c>
      <c r="V395" s="396" t="s">
        <v>4</v>
      </c>
      <c r="W395" s="396" t="s">
        <v>13</v>
      </c>
      <c r="X395" s="396" t="s">
        <v>14</v>
      </c>
      <c r="Y395" s="396" t="s">
        <v>15</v>
      </c>
      <c r="Z395" s="396" t="s">
        <v>4</v>
      </c>
      <c r="AA395" s="396" t="s">
        <v>13</v>
      </c>
      <c r="AB395" s="396" t="s">
        <v>14</v>
      </c>
      <c r="AC395" s="396" t="s">
        <v>15</v>
      </c>
      <c r="AD395" s="397" t="s">
        <v>4</v>
      </c>
      <c r="AE395" s="396" t="s">
        <v>5</v>
      </c>
      <c r="AF395" s="396" t="s">
        <v>91</v>
      </c>
      <c r="AG395" s="396" t="s">
        <v>92</v>
      </c>
      <c r="AH395" s="398" t="s">
        <v>6</v>
      </c>
      <c r="AI395" s="399" t="s">
        <v>93</v>
      </c>
      <c r="AJ395" s="396" t="s">
        <v>7</v>
      </c>
      <c r="AK395" s="428" t="s">
        <v>17</v>
      </c>
      <c r="AL395" s="578" t="s">
        <v>637</v>
      </c>
      <c r="AM395" s="10"/>
      <c r="AN395" s="10"/>
      <c r="AO395" s="10"/>
    </row>
    <row r="396" spans="1:41" x14ac:dyDescent="0.25">
      <c r="A396" s="212">
        <f>A397</f>
        <v>43829</v>
      </c>
      <c r="B396" s="241" t="s">
        <v>814</v>
      </c>
      <c r="C396" s="254" t="str">
        <f t="shared" ref="B396:F403" si="498">IF(C340="","",C340)</f>
        <v>ПР</v>
      </c>
      <c r="D396" s="222" t="str">
        <f t="shared" si="498"/>
        <v>Присед</v>
      </c>
      <c r="E396" s="280">
        <f t="shared" si="498"/>
        <v>1.2</v>
      </c>
      <c r="F396" s="281" t="str">
        <f t="shared" si="498"/>
        <v/>
      </c>
      <c r="G396" s="282">
        <f t="shared" ref="G396:G403" si="499">IF(J396&lt;&gt;0, IFERROR(IF( $F396=2,  MROUND($AH396*J396,1),    IF( OR($F396="",$F396=1),   MROUND($AH396*J396,2.5),  MROUND($AH396*J396, 0.1))), "" ), "")</f>
        <v>90</v>
      </c>
      <c r="H396" s="283">
        <v>6</v>
      </c>
      <c r="I396" s="283">
        <v>4</v>
      </c>
      <c r="J396" s="284">
        <v>0.55000000000000004</v>
      </c>
      <c r="K396" s="282" t="str">
        <f t="shared" ref="K396:K403" si="500">IF(N396&lt;&gt;0, IFERROR(IF( $F396=2,  MROUND($AH396*N396,1),    IF( OR($F396="",$F396=1),   MROUND($AH396*N396,2.5),  MROUND($AH396*N396, 0.1))), "" ), "")</f>
        <v/>
      </c>
      <c r="L396" s="283"/>
      <c r="M396" s="283"/>
      <c r="N396" s="284"/>
      <c r="O396" s="282" t="str">
        <f t="shared" ref="O396:O403" si="501">IF(R396&lt;&gt;0, IFERROR(IF( $F396=2,  MROUND($AH396*R396,1),    IF( OR($F396="",$F396=1),   MROUND($AH396*R396,2.5),  MROUND($AH396*R396, 0.1))), "" ), "")</f>
        <v/>
      </c>
      <c r="P396" s="283"/>
      <c r="Q396" s="283"/>
      <c r="R396" s="284"/>
      <c r="S396" s="282" t="str">
        <f t="shared" ref="S396:S403" si="502">IF(V396&lt;&gt;0, IFERROR(IF( $F396=2,  MROUND($AH396*V396,1),    IF( OR($F396="",$F396=1),   MROUND($AH396*V396,2.5),  MROUND($AH396*V396, 0.1))), "" ), "")</f>
        <v/>
      </c>
      <c r="T396" s="283"/>
      <c r="U396" s="283"/>
      <c r="V396" s="284"/>
      <c r="W396" s="282" t="str">
        <f t="shared" ref="W396:W403" si="503">IF(Z396&lt;&gt;0, IFERROR(IF( $F396=2,  MROUND($AH396*Z396,1),    IF( OR($F396="",$F396=1),   MROUND($AH396*Z396,2.5),  MROUND($AH396*Z396, 0.1))), "" ), "")</f>
        <v/>
      </c>
      <c r="X396" s="283"/>
      <c r="Y396" s="283"/>
      <c r="Z396" s="284"/>
      <c r="AA396" s="282" t="str">
        <f t="shared" ref="AA396:AA403" si="504">IF(AD396&lt;&gt;0, IFERROR(IF( $F396=2,  MROUND($AH396*AD396,1),    IF( OR($F396="",$F396=1),   MROUND($AH396*AD396,2.5),  MROUND($AH396*AD396, 0.1))), "" ), "")</f>
        <v/>
      </c>
      <c r="AB396" s="283"/>
      <c r="AC396" s="283"/>
      <c r="AD396" s="284"/>
      <c r="AE396" s="392">
        <f t="shared" ref="AE396:AE403" si="505">(IF(ISNUMBER(G396),G396,0)*H396*I396+IF(ISNUMBER(K396),K396,1)*L396*M396+IF(ISNUMBER(O396),O396,1)*P396*Q396+IF(ISNUMBER(S396),S396,1)*T396*U396+IF(ISNUMBER(W396),W396,1)*X396*Y396+IF(ISNUMBER(AA396),AA396,1)*AB396*AC396)*IF(ISNUMBER(F396),F396,1)</f>
        <v>2160</v>
      </c>
      <c r="AF396" s="393">
        <f t="shared" ref="AF396:AF449" si="506">IFERROR(AE396/AJ396,0)</f>
        <v>90</v>
      </c>
      <c r="AG396" s="394">
        <f t="shared" ref="AG396:AG403" si="507">IFERROR((AF396/(AH396*IF(ISNUMBER(F396),F396,1))),0)</f>
        <v>0.54320041677406194</v>
      </c>
      <c r="AH396" s="216">
        <f t="shared" ref="AH396:AH403" si="508">IF(ISNUMBER(AH340), AH340+(AH340*$AH$394),"")</f>
        <v>165.68470351051752</v>
      </c>
      <c r="AI396" s="303">
        <f xml:space="preserve"> ( IF(ISNUMBER(G396), VLOOKUP(G396/$AH396,F!$A1:$B101,2,1)*G396*$H396*$I396,0)+IF(ISNUMBER(K396), VLOOKUP(K396/$AH396,F!$A1:$B101,2,1)*K396*$L396*$M396,0)+IF(ISNUMBER(O396), VLOOKUP(O396/$AH396,F!$A1:$B101,2,1)*O396*$P396*$Q396,0)+IF(ISNUMBER(S396), VLOOKUP(S396/$AH396,F!$A1:$B101,2,1)*S396*$T396*$U396,0)+IF(ISNUMBER(W396), VLOOKUP(W396/$AH396,F!$A1:$B101,2,1)*W396*$X396*$Y396,0)+IF(ISNUMBER(AA396), VLOOKUP(AA396/$AH396,F!$A1:$B101,2,1)*AA396*$AB396*$AC396,0))*IF(ISNUMBER(F396),F396,1)*IF(ISNUMBER(E396),E396,1)</f>
        <v>1451.5200000000002</v>
      </c>
      <c r="AJ396" s="289">
        <f t="shared" ref="AJ396:AJ398" si="509">H396*I396+L396*M396+P396*Q396+T396*U396+X396*Y396+AB396*AC396</f>
        <v>24</v>
      </c>
      <c r="AK396" s="290">
        <f>IFERROR(I396*INDEX(F!$P$21:$AB$33, MATCH(G396/$AH396, F!$O$21:$O$33,1), MATCH(E396, F!$P$20:$AB$20,1)), 0 ) +IFERROR( M396*INDEX(F!$P$21:$AB$33, MATCH(K396/$AH396, F!$O$21:$O$33,1), MATCH(E396, F!$P$20:$AB$20,1)),0) +  IFERROR( Q396*INDEX(F!$P$21:$AB$33, MATCH(O396/$AH396, F!$O$21:$O$33,1), MATCH(E396, F!$P$20:$AB$20,1)), 0) + IFERROR( U396*INDEX(F!$P$21:$AB$33, MATCH(S396/$AH396, F!$O$21:$O$33,1), MATCH(E396, F!$P$20:$AB$20,1)),0)  + IFERROR(Y396*INDEX(F!$P$21:$AB$33, MATCH(W396/$AH396, F!$O$21:$O$33,1), MATCH(E396, F!$P$20:$AB$20,1)),0)  + IFERROR( AC396*INDEX(F!$P$21:$AB$33, MATCH(AA396/$AH396, F!$O$21:$O$33,1), MATCH(E396, F!$P$20:$AB$20,1)),)</f>
        <v>12</v>
      </c>
      <c r="AL396" s="1033"/>
      <c r="AM396" s="10"/>
      <c r="AN396" s="10"/>
      <c r="AO396" s="10"/>
    </row>
    <row r="397" spans="1:41" ht="15.75" customHeight="1" x14ac:dyDescent="0.25">
      <c r="A397" s="1021">
        <f>A341+A338</f>
        <v>43829</v>
      </c>
      <c r="B397" s="242" t="str">
        <f t="shared" si="498"/>
        <v>Средняя</v>
      </c>
      <c r="C397" s="258" t="str">
        <f t="shared" si="498"/>
        <v>ЖМ</v>
      </c>
      <c r="D397" s="223" t="str">
        <f t="shared" si="498"/>
        <v>Жим лежа</v>
      </c>
      <c r="E397" s="291">
        <f t="shared" si="498"/>
        <v>1</v>
      </c>
      <c r="F397" s="292" t="str">
        <f t="shared" si="498"/>
        <v/>
      </c>
      <c r="G397" s="293">
        <f t="shared" si="499"/>
        <v>72.5</v>
      </c>
      <c r="H397" s="238">
        <v>6</v>
      </c>
      <c r="I397" s="238">
        <v>1</v>
      </c>
      <c r="J397" s="294">
        <v>0.5</v>
      </c>
      <c r="K397" s="293">
        <f t="shared" si="500"/>
        <v>95</v>
      </c>
      <c r="L397" s="238">
        <v>5</v>
      </c>
      <c r="M397" s="238">
        <v>3</v>
      </c>
      <c r="N397" s="294">
        <v>0.65</v>
      </c>
      <c r="O397" s="293" t="str">
        <f t="shared" si="501"/>
        <v/>
      </c>
      <c r="P397" s="238"/>
      <c r="Q397" s="238"/>
      <c r="R397" s="294"/>
      <c r="S397" s="293" t="str">
        <f t="shared" si="502"/>
        <v/>
      </c>
      <c r="T397" s="238"/>
      <c r="U397" s="238"/>
      <c r="V397" s="294"/>
      <c r="W397" s="293" t="str">
        <f t="shared" si="503"/>
        <v/>
      </c>
      <c r="X397" s="238"/>
      <c r="Y397" s="238"/>
      <c r="Z397" s="294"/>
      <c r="AA397" s="293" t="str">
        <f t="shared" si="504"/>
        <v/>
      </c>
      <c r="AB397" s="238"/>
      <c r="AC397" s="238"/>
      <c r="AD397" s="294"/>
      <c r="AE397" s="239">
        <f t="shared" si="505"/>
        <v>1860</v>
      </c>
      <c r="AF397" s="295">
        <f t="shared" si="506"/>
        <v>88.571428571428569</v>
      </c>
      <c r="AG397" s="296">
        <f t="shared" si="507"/>
        <v>0.61094650049871824</v>
      </c>
      <c r="AH397" s="217">
        <f t="shared" si="508"/>
        <v>144.97411557170281</v>
      </c>
      <c r="AI397" s="237">
        <f xml:space="preserve"> ( IF(ISNUMBER(G397), VLOOKUP(G397/$AH397,F!$A1:$B101,2,1)*G397*$H397*$I397,0)+IF(ISNUMBER(K397), VLOOKUP(K397/$AH397,F!$A1:$B101,2,1)*K397*$L397*$M397,0)+IF(ISNUMBER(O397), VLOOKUP(O397/$AH397,F!$A1:$B101,2,1)*O397*$P397*$Q397,0)+IF(ISNUMBER(S397), VLOOKUP(S397/$AH397,F!$A1:$B101,2,1)*S397*$T397*$U397,0)+IF(ISNUMBER(W397), VLOOKUP(W397/$AH397,F!$A1:$B101,2,1)*W397*$X397*$Y397,0)+IF(ISNUMBER(AA397), VLOOKUP(AA397/$AH397,F!$A1:$B101,2,1)*AA397*$AB397*$AC397,0))*IF(ISNUMBER(F397),F397,1)*IF(ISNUMBER(E397),E397,1)</f>
        <v>1357.5</v>
      </c>
      <c r="AJ397" s="297">
        <f t="shared" si="509"/>
        <v>21</v>
      </c>
      <c r="AK397" s="298">
        <f>IFERROR(I397*INDEX(F!$P$21:$AB$33, MATCH(G397/$AH397, F!$O$21:$O$33,1), MATCH(E397, F!$P$20:$AB$20,1)), 0 ) +IFERROR( M397*INDEX(F!$P$21:$AB$33, MATCH(K397/$AH397, F!$O$21:$O$33,1), MATCH(E397, F!$P$20:$AB$20,1)),0) +  IFERROR( Q397*INDEX(F!$P$21:$AB$33, MATCH(O397/$AH397, F!$O$21:$O$33,1), MATCH(E397, F!$P$20:$AB$20,1)), 0) + IFERROR( U397*INDEX(F!$P$21:$AB$33, MATCH(S397/$AH397, F!$O$21:$O$33,1), MATCH(E397, F!$P$20:$AB$20,1)),0)  + IFERROR(Y397*INDEX(F!$P$21:$AB$33, MATCH(W397/$AH397, F!$O$21:$O$33,1), MATCH(E397, F!$P$20:$AB$20,1)),0)  + IFERROR( AC397*INDEX(F!$P$21:$AB$33, MATCH(AA397/$AH397, F!$O$21:$O$33,1), MATCH(E397, F!$P$20:$AB$20,1)),)</f>
        <v>11</v>
      </c>
      <c r="AL397" s="1031"/>
      <c r="AM397" s="10"/>
      <c r="AN397" s="10"/>
      <c r="AO397" s="10"/>
    </row>
    <row r="398" spans="1:41" x14ac:dyDescent="0.25">
      <c r="A398" s="1022"/>
      <c r="B398" s="243" t="str">
        <f t="shared" si="498"/>
        <v>Легкая</v>
      </c>
      <c r="C398" s="256" t="str">
        <f t="shared" si="498"/>
        <v>ПР</v>
      </c>
      <c r="D398" s="224" t="str">
        <f t="shared" si="498"/>
        <v>Присед на груди</v>
      </c>
      <c r="E398" s="291">
        <f t="shared" si="498"/>
        <v>1.2</v>
      </c>
      <c r="F398" s="299" t="str">
        <f t="shared" si="498"/>
        <v/>
      </c>
      <c r="G398" s="300">
        <f t="shared" si="499"/>
        <v>55</v>
      </c>
      <c r="H398" s="301">
        <v>5</v>
      </c>
      <c r="I398" s="301">
        <v>5</v>
      </c>
      <c r="J398" s="302">
        <v>0.45</v>
      </c>
      <c r="K398" s="300" t="str">
        <f t="shared" si="500"/>
        <v/>
      </c>
      <c r="L398" s="301"/>
      <c r="M398" s="301"/>
      <c r="N398" s="302"/>
      <c r="O398" s="300" t="str">
        <f t="shared" si="501"/>
        <v/>
      </c>
      <c r="P398" s="301"/>
      <c r="Q398" s="301"/>
      <c r="R398" s="302"/>
      <c r="S398" s="300" t="str">
        <f t="shared" si="502"/>
        <v/>
      </c>
      <c r="T398" s="301"/>
      <c r="U398" s="301"/>
      <c r="V398" s="302"/>
      <c r="W398" s="300" t="str">
        <f t="shared" si="503"/>
        <v/>
      </c>
      <c r="X398" s="301"/>
      <c r="Y398" s="301"/>
      <c r="Z398" s="302"/>
      <c r="AA398" s="300" t="str">
        <f t="shared" si="504"/>
        <v/>
      </c>
      <c r="AB398" s="301"/>
      <c r="AC398" s="301"/>
      <c r="AD398" s="302"/>
      <c r="AE398" s="285">
        <f t="shared" si="505"/>
        <v>1375</v>
      </c>
      <c r="AF398" s="286">
        <f t="shared" si="506"/>
        <v>55</v>
      </c>
      <c r="AG398" s="287">
        <f t="shared" si="507"/>
        <v>0.44260774700108763</v>
      </c>
      <c r="AH398" s="217">
        <f t="shared" si="508"/>
        <v>124.26352763288811</v>
      </c>
      <c r="AI398" s="303">
        <f xml:space="preserve"> ( IF(ISNUMBER(G398), VLOOKUP(G398/$AH398,F!$A1:$B101,2,1)*G398*$H398*$I398,0)+IF(ISNUMBER(K398), VLOOKUP(K398/$AH398,F!$A1:$B101,2,1)*K398*$L398*$M398,0)+IF(ISNUMBER(O398), VLOOKUP(O398/$AH398,F!$A1:$B101,2,1)*O398*$P398*$Q398,0)+IF(ISNUMBER(S398), VLOOKUP(S398/$AH398,F!$A1:$B101,2,1)*S398*$T398*$U398,0)+IF(ISNUMBER(W398), VLOOKUP(W398/$AH398,F!$A1:$B101,2,1)*W398*$X398*$Y398,0)+IF(ISNUMBER(AA398), VLOOKUP(AA398/$AH398,F!$A1:$B101,2,1)*AA398*$AB398*$AC398,0))*IF(ISNUMBER(F398),F398,1)*IF(ISNUMBER(E398),E398,1)</f>
        <v>660</v>
      </c>
      <c r="AJ398" s="304">
        <f t="shared" si="509"/>
        <v>25</v>
      </c>
      <c r="AK398" s="305">
        <f>IFERROR(I398*INDEX(F!$P$21:$AB$33, MATCH(G398/$AH398, F!$O$21:$O$33,1), MATCH(E398, F!$P$20:$AB$20,1)), 0 ) +IFERROR( M398*INDEX(F!$P$21:$AB$33, MATCH(K398/$AH398, F!$O$21:$O$33,1), MATCH(E398, F!$P$20:$AB$20,1)),0) +  IFERROR( Q398*INDEX(F!$P$21:$AB$33, MATCH(O398/$AH398, F!$O$21:$O$33,1), MATCH(E398, F!$P$20:$AB$20,1)), 0) + IFERROR( U398*INDEX(F!$P$21:$AB$33, MATCH(S398/$AH398, F!$O$21:$O$33,1), MATCH(E398, F!$P$20:$AB$20,1)),0)  + IFERROR(Y398*INDEX(F!$P$21:$AB$33, MATCH(W398/$AH398, F!$O$21:$O$33,1), MATCH(E398, F!$P$20:$AB$20,1)),0)  + IFERROR( AC398*INDEX(F!$P$21:$AB$33, MATCH(AA398/$AH398, F!$O$21:$O$33,1), MATCH(E398, F!$P$20:$AB$20,1)),)</f>
        <v>15</v>
      </c>
      <c r="AL398" s="1031"/>
      <c r="AM398" s="10"/>
      <c r="AN398" s="10"/>
      <c r="AO398" s="10"/>
    </row>
    <row r="399" spans="1:41" ht="15.75" customHeight="1" x14ac:dyDescent="0.25">
      <c r="A399" s="1022"/>
      <c r="B399" s="244" t="str">
        <f t="shared" si="498"/>
        <v>Легкая</v>
      </c>
      <c r="C399" s="255" t="str">
        <f t="shared" si="498"/>
        <v>ЖМ</v>
      </c>
      <c r="D399" s="223" t="str">
        <f t="shared" si="498"/>
        <v>Жим на наклонной</v>
      </c>
      <c r="E399" s="291">
        <f t="shared" si="498"/>
        <v>1</v>
      </c>
      <c r="F399" s="306" t="str">
        <f t="shared" si="498"/>
        <v/>
      </c>
      <c r="G399" s="293">
        <f t="shared" si="499"/>
        <v>47.5</v>
      </c>
      <c r="H399" s="238">
        <v>6</v>
      </c>
      <c r="I399" s="238">
        <v>5</v>
      </c>
      <c r="J399" s="294">
        <v>0.4</v>
      </c>
      <c r="K399" s="293" t="str">
        <f t="shared" si="500"/>
        <v/>
      </c>
      <c r="L399" s="238"/>
      <c r="M399" s="238"/>
      <c r="N399" s="294"/>
      <c r="O399" s="293" t="str">
        <f t="shared" si="501"/>
        <v/>
      </c>
      <c r="P399" s="238"/>
      <c r="Q399" s="238"/>
      <c r="R399" s="294"/>
      <c r="S399" s="293" t="str">
        <f t="shared" si="502"/>
        <v/>
      </c>
      <c r="T399" s="238"/>
      <c r="U399" s="238"/>
      <c r="V399" s="294"/>
      <c r="W399" s="293" t="str">
        <f t="shared" si="503"/>
        <v/>
      </c>
      <c r="X399" s="238"/>
      <c r="Y399" s="238"/>
      <c r="Z399" s="294"/>
      <c r="AA399" s="293" t="str">
        <f t="shared" si="504"/>
        <v/>
      </c>
      <c r="AB399" s="238"/>
      <c r="AC399" s="238"/>
      <c r="AD399" s="294"/>
      <c r="AE399" s="239">
        <f t="shared" si="505"/>
        <v>1425</v>
      </c>
      <c r="AF399" s="295">
        <f t="shared" si="506"/>
        <v>47.5</v>
      </c>
      <c r="AG399" s="296">
        <f t="shared" si="507"/>
        <v>0.40955586978996739</v>
      </c>
      <c r="AH399" s="217">
        <f t="shared" si="508"/>
        <v>115.97929245736225</v>
      </c>
      <c r="AI399" s="237">
        <f xml:space="preserve"> ( IF(ISNUMBER(G399), VLOOKUP(G399/$AH399,F!$A1:$B101,2,1)*G399*$H399*$I399,0)+IF(ISNUMBER(K399), VLOOKUP(K399/$AH399,F!$A1:$B101,2,1)*K399*$L399*$M399,0)+IF(ISNUMBER(O399), VLOOKUP(O399/$AH399,F!$A1:$B101,2,1)*O399*$P399*$Q399,0)+IF(ISNUMBER(S399), VLOOKUP(S399/$AH399,F!$A1:$B101,2,1)*S399*$T399*$U399,0)+IF(ISNUMBER(W399), VLOOKUP(W399/$AH399,F!$A1:$B101,2,1)*W399*$X399*$Y399,0)+IF(ISNUMBER(AA399), VLOOKUP(AA399/$AH399,F!$A1:$B101,2,1)*AA399*$AB399*$AC399,0))*IF(ISNUMBER(F399),F399,1)*IF(ISNUMBER(E399),E399,1)</f>
        <v>456</v>
      </c>
      <c r="AJ399" s="297">
        <f>H399*I399+L399*M399+P399*Q399+T399*U399+X399*Y399+AB399*AC399</f>
        <v>30</v>
      </c>
      <c r="AK399" s="298">
        <f>IFERROR(I399*INDEX(F!$P$21:$AB$33, MATCH(G399/$AH399, F!$O$21:$O$33,1), MATCH(E399, F!$P$20:$AB$20,1)), 0 ) +IFERROR( M399*INDEX(F!$P$21:$AB$33, MATCH(K399/$AH399, F!$O$21:$O$33,1), MATCH(E399, F!$P$20:$AB$20,1)),0) +  IFERROR( Q399*INDEX(F!$P$21:$AB$33, MATCH(O399/$AH399, F!$O$21:$O$33,1), MATCH(E399, F!$P$20:$AB$20,1)), 0) + IFERROR( U399*INDEX(F!$P$21:$AB$33, MATCH(S399/$AH399, F!$O$21:$O$33,1), MATCH(E399, F!$P$20:$AB$20,1)),0)  + IFERROR(Y399*INDEX(F!$P$21:$AB$33, MATCH(W399/$AH399, F!$O$21:$O$33,1), MATCH(E399, F!$P$20:$AB$20,1)),0)  + IFERROR( AC399*INDEX(F!$P$21:$AB$33, MATCH(AA399/$AH399, F!$O$21:$O$33,1), MATCH(E399, F!$P$20:$AB$20,1)),)</f>
        <v>10</v>
      </c>
      <c r="AL399" s="1031"/>
      <c r="AM399" s="10"/>
      <c r="AN399" s="10"/>
      <c r="AO399" s="10"/>
    </row>
    <row r="400" spans="1:41" x14ac:dyDescent="0.25">
      <c r="A400" s="1022"/>
      <c r="B400" s="245" t="str">
        <f t="shared" si="498"/>
        <v>Средняя</v>
      </c>
      <c r="C400" s="257" t="str">
        <f t="shared" si="498"/>
        <v>ОФП</v>
      </c>
      <c r="D400" s="224" t="str">
        <f t="shared" si="498"/>
        <v>Бицепс стоя</v>
      </c>
      <c r="E400" s="291">
        <f t="shared" si="498"/>
        <v>0.5</v>
      </c>
      <c r="F400" s="307" t="str">
        <f t="shared" si="498"/>
        <v/>
      </c>
      <c r="G400" s="300">
        <f t="shared" si="499"/>
        <v>30</v>
      </c>
      <c r="H400" s="301">
        <v>4</v>
      </c>
      <c r="I400" s="301">
        <v>1</v>
      </c>
      <c r="J400" s="302">
        <v>0.6</v>
      </c>
      <c r="K400" s="300">
        <f t="shared" si="500"/>
        <v>35</v>
      </c>
      <c r="L400" s="301">
        <v>4</v>
      </c>
      <c r="M400" s="301">
        <v>1</v>
      </c>
      <c r="N400" s="302">
        <v>0.7</v>
      </c>
      <c r="O400" s="300">
        <f t="shared" si="501"/>
        <v>40</v>
      </c>
      <c r="P400" s="301">
        <v>4</v>
      </c>
      <c r="Q400" s="301">
        <v>4</v>
      </c>
      <c r="R400" s="302">
        <v>0.8</v>
      </c>
      <c r="S400" s="300" t="str">
        <f t="shared" si="502"/>
        <v/>
      </c>
      <c r="T400" s="301"/>
      <c r="U400" s="301"/>
      <c r="V400" s="302"/>
      <c r="W400" s="300" t="str">
        <f t="shared" si="503"/>
        <v/>
      </c>
      <c r="X400" s="301"/>
      <c r="Y400" s="301"/>
      <c r="Z400" s="302"/>
      <c r="AA400" s="300" t="str">
        <f t="shared" si="504"/>
        <v/>
      </c>
      <c r="AB400" s="301"/>
      <c r="AC400" s="301"/>
      <c r="AD400" s="302"/>
      <c r="AE400" s="285">
        <f t="shared" si="505"/>
        <v>900</v>
      </c>
      <c r="AF400" s="286">
        <f t="shared" si="506"/>
        <v>37.5</v>
      </c>
      <c r="AG400" s="287">
        <f t="shared" si="507"/>
        <v>0.73904818608715916</v>
      </c>
      <c r="AH400" s="217">
        <f t="shared" si="508"/>
        <v>50.740940450095984</v>
      </c>
      <c r="AI400" s="303">
        <f xml:space="preserve"> ( IF(ISNUMBER(G400), VLOOKUP(G400/$AH400,F!$A1:$B101,2,1)*G400*$H400*$I400,0)+IF(ISNUMBER(K400), VLOOKUP(K400/$AH400,F!$A1:$B101,2,1)*K400*$L400*$M400,0)+IF(ISNUMBER(O400), VLOOKUP(O400/$AH400,F!$A1:$B101,2,1)*O400*$P400*$Q400,0)+IF(ISNUMBER(S400), VLOOKUP(S400/$AH400,F!$A1:$B101,2,1)*S400*$T400*$U400,0)+IF(ISNUMBER(W400), VLOOKUP(W400/$AH400,F!$A1:$B101,2,1)*W400*$X400*$Y400,0)+IF(ISNUMBER(AA400), VLOOKUP(AA400/$AH400,F!$A1:$B101,2,1)*AA400*$AB400*$AC400,0))*IF(ISNUMBER(F400),F400,1)*IF(ISNUMBER(E400),E400,1)</f>
        <v>549.70000000000005</v>
      </c>
      <c r="AJ400" s="304">
        <f t="shared" ref="AJ400:AJ403" si="510">H400*I400+L400*M400+P400*Q400+T400*U400+X400*Y400+AB400*AC400</f>
        <v>24</v>
      </c>
      <c r="AK400" s="305">
        <f>IFERROR(I400*INDEX(F!$P$21:$AB$33, MATCH(G400/$AH400, F!$O$21:$O$33,1), MATCH(E400, F!$P$20:$AB$20,1)), 0 ) +IFERROR( M400*INDEX(F!$P$21:$AB$33, MATCH(K400/$AH400, F!$O$21:$O$33,1), MATCH(E400, F!$P$20:$AB$20,1)),0) +  IFERROR( Q400*INDEX(F!$P$21:$AB$33, MATCH(O400/$AH400, F!$O$21:$O$33,1), MATCH(E400, F!$P$20:$AB$20,1)), 0) + IFERROR( U400*INDEX(F!$P$21:$AB$33, MATCH(S400/$AH400, F!$O$21:$O$33,1), MATCH(E400, F!$P$20:$AB$20,1)),0)  + IFERROR(Y400*INDEX(F!$P$21:$AB$33, MATCH(W400/$AH400, F!$O$21:$O$33,1), MATCH(E400, F!$P$20:$AB$20,1)),0)  + IFERROR( AC400*INDEX(F!$P$21:$AB$33, MATCH(AA400/$AH400, F!$O$21:$O$33,1), MATCH(E400, F!$P$20:$AB$20,1)),)</f>
        <v>13.6</v>
      </c>
      <c r="AL400" s="1031"/>
      <c r="AM400" s="10"/>
      <c r="AN400" s="10"/>
      <c r="AO400" s="10"/>
    </row>
    <row r="401" spans="1:41" hidden="1" x14ac:dyDescent="0.25">
      <c r="A401" s="1022"/>
      <c r="B401" s="242" t="str">
        <f t="shared" si="498"/>
        <v/>
      </c>
      <c r="C401" s="258" t="str">
        <f t="shared" si="498"/>
        <v/>
      </c>
      <c r="D401" s="225" t="str">
        <f t="shared" si="498"/>
        <v/>
      </c>
      <c r="E401" s="291" t="str">
        <f t="shared" si="498"/>
        <v/>
      </c>
      <c r="F401" s="308" t="str">
        <f t="shared" si="498"/>
        <v/>
      </c>
      <c r="G401" s="293" t="str">
        <f t="shared" si="499"/>
        <v/>
      </c>
      <c r="H401" s="238"/>
      <c r="I401" s="238"/>
      <c r="J401" s="294"/>
      <c r="K401" s="293" t="str">
        <f t="shared" si="500"/>
        <v/>
      </c>
      <c r="L401" s="238"/>
      <c r="M401" s="238"/>
      <c r="N401" s="294"/>
      <c r="O401" s="293" t="str">
        <f t="shared" si="501"/>
        <v/>
      </c>
      <c r="P401" s="238"/>
      <c r="Q401" s="238"/>
      <c r="R401" s="294"/>
      <c r="S401" s="293" t="str">
        <f t="shared" si="502"/>
        <v/>
      </c>
      <c r="T401" s="238"/>
      <c r="U401" s="238"/>
      <c r="V401" s="294"/>
      <c r="W401" s="293" t="str">
        <f t="shared" si="503"/>
        <v/>
      </c>
      <c r="X401" s="238"/>
      <c r="Y401" s="238"/>
      <c r="Z401" s="294"/>
      <c r="AA401" s="293" t="str">
        <f t="shared" si="504"/>
        <v/>
      </c>
      <c r="AB401" s="238"/>
      <c r="AC401" s="238"/>
      <c r="AD401" s="294"/>
      <c r="AE401" s="239">
        <f t="shared" si="505"/>
        <v>0</v>
      </c>
      <c r="AF401" s="295">
        <f t="shared" si="506"/>
        <v>0</v>
      </c>
      <c r="AG401" s="296">
        <f t="shared" si="507"/>
        <v>0</v>
      </c>
      <c r="AH401" s="217" t="str">
        <f t="shared" si="508"/>
        <v/>
      </c>
      <c r="AI401" s="237">
        <f xml:space="preserve"> ( IF(ISNUMBER(G401), VLOOKUP(G401/$AH401,F!$A1:$B101,2,1)*G401*$H401*$I401,0)+IF(ISNUMBER(K401), VLOOKUP(K401/$AH401,F!$A1:$B101,2,1)*K401*$L401*$M401,0)+IF(ISNUMBER(O401), VLOOKUP(O401/$AH401,F!$A1:$B101,2,1)*O401*$P401*$Q401,0)+IF(ISNUMBER(S401), VLOOKUP(S401/$AH401,F!$A1:$B101,2,1)*S401*$T401*$U401,0)+IF(ISNUMBER(W401), VLOOKUP(W401/$AH401,F!$A1:$B101,2,1)*W401*$X401*$Y401,0)+IF(ISNUMBER(AA401), VLOOKUP(AA401/$AH401,F!$A1:$B101,2,1)*AA401*$AB401*$AC401,0))*IF(ISNUMBER(F401),F401,1)*IF(ISNUMBER(E401),E401,1)</f>
        <v>0</v>
      </c>
      <c r="AJ401" s="309">
        <f t="shared" si="510"/>
        <v>0</v>
      </c>
      <c r="AK401" s="298">
        <f>IFERROR(I401*INDEX(F!$P$21:$AB$33, MATCH(G401/$AH401, F!$O$21:$O$33,1), MATCH(E401, F!$P$20:$AB$20,1)), 0 ) +IFERROR( M401*INDEX(F!$P$21:$AB$33, MATCH(K401/$AH401, F!$O$21:$O$33,1), MATCH(E401, F!$P$20:$AB$20,1)),0) +  IFERROR( Q401*INDEX(F!$P$21:$AB$33, MATCH(O401/$AH401, F!$O$21:$O$33,1), MATCH(E401, F!$P$20:$AB$20,1)), 0) + IFERROR( U401*INDEX(F!$P$21:$AB$33, MATCH(S401/$AH401, F!$O$21:$O$33,1), MATCH(E401, F!$P$20:$AB$20,1)),0)  + IFERROR(Y401*INDEX(F!$P$21:$AB$33, MATCH(W401/$AH401, F!$O$21:$O$33,1), MATCH(E401, F!$P$20:$AB$20,1)),0)  + IFERROR( AC401*INDEX(F!$P$21:$AB$33, MATCH(AA401/$AH401, F!$O$21:$O$33,1), MATCH(E401, F!$P$20:$AB$20,1)),)</f>
        <v>0</v>
      </c>
      <c r="AL401" s="1031"/>
      <c r="AM401" s="10"/>
      <c r="AN401" s="10"/>
      <c r="AO401" s="10"/>
    </row>
    <row r="402" spans="1:41" ht="15" hidden="1" customHeight="1" x14ac:dyDescent="0.25">
      <c r="A402" s="1022"/>
      <c r="B402" s="243" t="str">
        <f t="shared" si="498"/>
        <v/>
      </c>
      <c r="C402" s="256" t="str">
        <f t="shared" si="498"/>
        <v/>
      </c>
      <c r="D402" s="214" t="str">
        <f t="shared" si="498"/>
        <v/>
      </c>
      <c r="E402" s="291" t="str">
        <f t="shared" si="498"/>
        <v/>
      </c>
      <c r="F402" s="307" t="str">
        <f t="shared" si="498"/>
        <v/>
      </c>
      <c r="G402" s="300" t="str">
        <f t="shared" si="499"/>
        <v/>
      </c>
      <c r="H402" s="301"/>
      <c r="I402" s="301"/>
      <c r="J402" s="302"/>
      <c r="K402" s="300" t="str">
        <f t="shared" si="500"/>
        <v/>
      </c>
      <c r="L402" s="301"/>
      <c r="M402" s="301"/>
      <c r="N402" s="302"/>
      <c r="O402" s="300" t="str">
        <f t="shared" si="501"/>
        <v/>
      </c>
      <c r="P402" s="301"/>
      <c r="Q402" s="301"/>
      <c r="R402" s="302"/>
      <c r="S402" s="300" t="str">
        <f t="shared" si="502"/>
        <v/>
      </c>
      <c r="T402" s="301"/>
      <c r="U402" s="301"/>
      <c r="V402" s="302"/>
      <c r="W402" s="300" t="str">
        <f t="shared" si="503"/>
        <v/>
      </c>
      <c r="X402" s="301"/>
      <c r="Y402" s="301"/>
      <c r="Z402" s="302"/>
      <c r="AA402" s="300" t="str">
        <f t="shared" si="504"/>
        <v/>
      </c>
      <c r="AB402" s="301"/>
      <c r="AC402" s="301"/>
      <c r="AD402" s="302"/>
      <c r="AE402" s="285">
        <f t="shared" si="505"/>
        <v>0</v>
      </c>
      <c r="AF402" s="286">
        <f t="shared" si="506"/>
        <v>0</v>
      </c>
      <c r="AG402" s="287">
        <f t="shared" si="507"/>
        <v>0</v>
      </c>
      <c r="AH402" s="217" t="str">
        <f t="shared" si="508"/>
        <v/>
      </c>
      <c r="AI402" s="310">
        <f xml:space="preserve"> ( IF(ISNUMBER(G402), VLOOKUP(G402/$AH402,F!$A1:$B101,2,1)*G402*$H402*$I402,0)+IF(ISNUMBER(K402), VLOOKUP(K402/$AH402,F!$A1:$B101,2,1)*K402*$L402*$M402,0)+IF(ISNUMBER(O402), VLOOKUP(O402/$AH402,F!$A1:$B101,2,1)*O402*$P402*$Q402,0)+IF(ISNUMBER(S402), VLOOKUP(S402/$AH402,F!$A1:$B101,2,1)*S402*$T402*$U402,0)+IF(ISNUMBER(W402), VLOOKUP(W402/$AH402,F!$A1:$B101,2,1)*W402*$X402*$Y402,0)+IF(ISNUMBER(AA402), VLOOKUP(AA402/$AH402,F!$A1:$B101,2,1)*AA402*$AB402*$AC402,0))*IF(ISNUMBER(F402),F402,1)*IF(ISNUMBER(E402),E402,1)</f>
        <v>0</v>
      </c>
      <c r="AJ402" s="311">
        <f t="shared" si="510"/>
        <v>0</v>
      </c>
      <c r="AK402" s="312">
        <f>IFERROR(I402*INDEX(F!$P$21:$AB$33, MATCH(G402/$AH402, F!$O$21:$O$33,1), MATCH(E402, F!$P$20:$AB$20,1)), 0 ) +IFERROR( M402*INDEX(F!$P$21:$AB$33, MATCH(K402/$AH402, F!$O$21:$O$33,1), MATCH(E402, F!$P$20:$AB$20,1)),0) +  IFERROR( Q402*INDEX(F!$P$21:$AB$33, MATCH(O402/$AH402, F!$O$21:$O$33,1), MATCH(E402, F!$P$20:$AB$20,1)), 0) + IFERROR( U402*INDEX(F!$P$21:$AB$33, MATCH(S402/$AH402, F!$O$21:$O$33,1), MATCH(E402, F!$P$20:$AB$20,1)),0)  + IFERROR(Y402*INDEX(F!$P$21:$AB$33, MATCH(W402/$AH402, F!$O$21:$O$33,1), MATCH(E402, F!$P$20:$AB$20,1)),0)  + IFERROR( AC402*INDEX(F!$P$21:$AB$33, MATCH(AA402/$AH402, F!$O$21:$O$33,1), MATCH(E402, F!$P$20:$AB$20,1)),)</f>
        <v>0</v>
      </c>
      <c r="AL402" s="1031"/>
      <c r="AM402" s="10"/>
      <c r="AN402" s="10"/>
      <c r="AO402" s="10"/>
    </row>
    <row r="403" spans="1:41" ht="15" hidden="1" customHeight="1" x14ac:dyDescent="0.25">
      <c r="A403" s="1022"/>
      <c r="B403" s="242" t="str">
        <f t="shared" si="498"/>
        <v/>
      </c>
      <c r="C403" s="258" t="str">
        <f t="shared" si="498"/>
        <v/>
      </c>
      <c r="D403" s="226" t="str">
        <f t="shared" si="498"/>
        <v/>
      </c>
      <c r="E403" s="291" t="str">
        <f t="shared" si="498"/>
        <v/>
      </c>
      <c r="F403" s="313" t="str">
        <f t="shared" si="498"/>
        <v/>
      </c>
      <c r="G403" s="293" t="str">
        <f t="shared" si="499"/>
        <v/>
      </c>
      <c r="H403" s="238"/>
      <c r="I403" s="238"/>
      <c r="J403" s="294"/>
      <c r="K403" s="293" t="str">
        <f t="shared" si="500"/>
        <v/>
      </c>
      <c r="L403" s="238"/>
      <c r="M403" s="238"/>
      <c r="N403" s="294"/>
      <c r="O403" s="293" t="str">
        <f t="shared" si="501"/>
        <v/>
      </c>
      <c r="P403" s="238"/>
      <c r="Q403" s="238"/>
      <c r="R403" s="294"/>
      <c r="S403" s="293" t="str">
        <f t="shared" si="502"/>
        <v/>
      </c>
      <c r="T403" s="238"/>
      <c r="U403" s="238"/>
      <c r="V403" s="294"/>
      <c r="W403" s="293" t="str">
        <f t="shared" si="503"/>
        <v/>
      </c>
      <c r="X403" s="238"/>
      <c r="Y403" s="238"/>
      <c r="Z403" s="294"/>
      <c r="AA403" s="293" t="str">
        <f t="shared" si="504"/>
        <v/>
      </c>
      <c r="AB403" s="238"/>
      <c r="AC403" s="238"/>
      <c r="AD403" s="294"/>
      <c r="AE403" s="239">
        <f t="shared" si="505"/>
        <v>0</v>
      </c>
      <c r="AF403" s="314">
        <f t="shared" si="506"/>
        <v>0</v>
      </c>
      <c r="AG403" s="315">
        <f t="shared" si="507"/>
        <v>0</v>
      </c>
      <c r="AH403" s="217" t="str">
        <f t="shared" si="508"/>
        <v/>
      </c>
      <c r="AI403" s="316">
        <f xml:space="preserve"> ( IF(ISNUMBER(G403), VLOOKUP(G403/$AH403,F!$A1:$B101,2,1)*G403*$H403*$I403,0)+IF(ISNUMBER(K403), VLOOKUP(K403/$AH403,F!$A1:$B101,2,1)*K403*$L403*$M403,0)+IF(ISNUMBER(O403), VLOOKUP(O403/$AH403,F!$A1:$B101,2,1)*O403*$P403*$Q403,0)+IF(ISNUMBER(S403), VLOOKUP(S403/$AH403,F!$A1:$B101,2,1)*S403*$T403*$U403,0)+IF(ISNUMBER(W403), VLOOKUP(W403/$AH403,F!$A1:$B101,2,1)*W403*$X403*$Y403,0)+IF(ISNUMBER(AA403), VLOOKUP(AA403/$AH403,F!$A1:$B101,2,1)*AA403*$AB403*$AC403,0))*IF(ISNUMBER(F403),F403,1)*IF(ISNUMBER(E403),E403,1)</f>
        <v>0</v>
      </c>
      <c r="AJ403" s="317">
        <f t="shared" si="510"/>
        <v>0</v>
      </c>
      <c r="AK403" s="318">
        <f>IFERROR(I403*INDEX(F!$P$21:$AB$33, MATCH(G403/$AH403, F!$O$21:$O$33,1), MATCH(E403, F!$P$20:$AB$20,1)), 0 ) +IFERROR( M403*INDEX(F!$P$21:$AB$33, MATCH(K403/$AH403, F!$O$21:$O$33,1), MATCH(E403, F!$P$20:$AB$20,1)),0) +  IFERROR( Q403*INDEX(F!$P$21:$AB$33, MATCH(O403/$AH403, F!$O$21:$O$33,1), MATCH(E403, F!$P$20:$AB$20,1)), 0) + IFERROR( U403*INDEX(F!$P$21:$AB$33, MATCH(S403/$AH403, F!$O$21:$O$33,1), MATCH(E403, F!$P$20:$AB$20,1)),0)  + IFERROR(Y403*INDEX(F!$P$21:$AB$33, MATCH(W403/$AH403, F!$O$21:$O$33,1), MATCH(E403, F!$P$20:$AB$20,1)),0)  + IFERROR( AC403*INDEX(F!$P$21:$AB$33, MATCH(AA403/$AH403, F!$O$21:$O$33,1), MATCH(E403, F!$P$20:$AB$20,1)),)</f>
        <v>0</v>
      </c>
      <c r="AL403" s="1031"/>
      <c r="AM403" s="10"/>
      <c r="AN403" s="10"/>
      <c r="AO403" s="10"/>
    </row>
    <row r="404" spans="1:41" ht="15.75" thickBot="1" x14ac:dyDescent="0.3">
      <c r="A404" s="1023"/>
      <c r="B404" s="246"/>
      <c r="C404" s="259"/>
      <c r="D404" s="227"/>
      <c r="E404" s="352">
        <f>ROUND(IFERROR(SUMPRODUCT(AJ396:AJ403,E396:E403)/AJ404,0),3)</f>
        <v>0.98199999999999998</v>
      </c>
      <c r="F404" s="388"/>
      <c r="G404" s="319"/>
      <c r="H404" s="320"/>
      <c r="I404" s="320"/>
      <c r="J404" s="321"/>
      <c r="K404" s="319"/>
      <c r="L404" s="320"/>
      <c r="M404" s="320"/>
      <c r="N404" s="321"/>
      <c r="O404" s="319"/>
      <c r="P404" s="320"/>
      <c r="Q404" s="320"/>
      <c r="R404" s="321"/>
      <c r="S404" s="319"/>
      <c r="T404" s="320"/>
      <c r="U404" s="320"/>
      <c r="V404" s="321"/>
      <c r="W404" s="319"/>
      <c r="X404" s="320"/>
      <c r="Y404" s="320"/>
      <c r="Z404" s="321"/>
      <c r="AA404" s="319"/>
      <c r="AB404" s="320"/>
      <c r="AC404" s="320"/>
      <c r="AD404" s="321"/>
      <c r="AE404" s="357">
        <f>SUM(AE396:AE403)</f>
        <v>7720</v>
      </c>
      <c r="AF404" s="358">
        <f t="shared" si="506"/>
        <v>62.258064516129032</v>
      </c>
      <c r="AG404" s="391">
        <f>IFERROR(  SUMPRODUCT(AG396:AG403,AJ396:AJ403)/AJ404,0)</f>
        <v>0.53996542538603709</v>
      </c>
      <c r="AH404" s="359"/>
      <c r="AI404" s="360">
        <f>SUM(AI396:AI403)</f>
        <v>4474.72</v>
      </c>
      <c r="AJ404" s="360">
        <f>SUM(AJ396:AJ403)</f>
        <v>124</v>
      </c>
      <c r="AK404" s="361">
        <f>IF(SUM(AK396:AK403)=0,TIME(,0,),TIME(,SUM(AK396:AK403)+F!$V$37,))</f>
        <v>6.3194444444444442E-2</v>
      </c>
      <c r="AL404" s="1032"/>
      <c r="AM404" s="10"/>
      <c r="AN404" s="10"/>
      <c r="AO404" s="10"/>
    </row>
    <row r="405" spans="1:41" x14ac:dyDescent="0.25">
      <c r="A405" s="213">
        <f>A406</f>
        <v>43830</v>
      </c>
      <c r="B405" s="247" t="str">
        <f t="shared" ref="B405:F412" si="511">IF(B349="","",B349)</f>
        <v>Тяжелая</v>
      </c>
      <c r="C405" s="260" t="str">
        <f t="shared" si="511"/>
        <v>ТГ</v>
      </c>
      <c r="D405" s="228" t="str">
        <f t="shared" si="511"/>
        <v>Становая тяга</v>
      </c>
      <c r="E405" s="280">
        <f t="shared" si="511"/>
        <v>1.4</v>
      </c>
      <c r="F405" s="322" t="str">
        <f t="shared" si="511"/>
        <v/>
      </c>
      <c r="G405" s="323">
        <f t="shared" ref="G405:G412" si="512">IF(J405&lt;&gt;0, IFERROR(IF( $F405=2,  MROUND($AH405*J405,1),    IF( OR($F405="",$F405=1),   MROUND($AH405*J405,2.5),  MROUND($AH405*J405, 0.1))), "" ), "")</f>
        <v>100</v>
      </c>
      <c r="H405" s="324">
        <v>5</v>
      </c>
      <c r="I405" s="324">
        <v>1</v>
      </c>
      <c r="J405" s="325">
        <v>0.55000000000000004</v>
      </c>
      <c r="K405" s="323">
        <f t="shared" ref="K405:K412" si="513">IF(N405&lt;&gt;0, IFERROR(IF( $F405=2,  MROUND($AH405*N405,1),    IF( OR($F405="",$F405=1),   MROUND($AH405*N405,2.5),  MROUND($AH405*N405, 0.1))), "" ), "")</f>
        <v>117.5</v>
      </c>
      <c r="L405" s="324">
        <v>6</v>
      </c>
      <c r="M405" s="324">
        <v>4</v>
      </c>
      <c r="N405" s="325">
        <v>0.65</v>
      </c>
      <c r="O405" s="323" t="str">
        <f t="shared" ref="O405:O412" si="514">IF(R405&lt;&gt;0, IFERROR(IF( $F405=2,  MROUND($AH405*R405,1),    IF( OR($F405="",$F405=1),   MROUND($AH405*R405,2.5),  MROUND($AH405*R405, 0.1))), "" ), "")</f>
        <v/>
      </c>
      <c r="P405" s="324"/>
      <c r="Q405" s="324"/>
      <c r="R405" s="325"/>
      <c r="S405" s="323" t="str">
        <f t="shared" ref="S405:S412" si="515">IF(V405&lt;&gt;0, IFERROR(IF( $F405=2,  MROUND($AH405*V405,1),    IF( OR($F405="",$F405=1),   MROUND($AH405*V405,2.5),  MROUND($AH405*V405, 0.1))), "" ), "")</f>
        <v/>
      </c>
      <c r="T405" s="324"/>
      <c r="U405" s="324"/>
      <c r="V405" s="325"/>
      <c r="W405" s="323" t="str">
        <f t="shared" ref="W405:W412" si="516">IF(Z405&lt;&gt;0, IFERROR(IF( $F405=2,  MROUND($AH405*Z405,1),    IF( OR($F405="",$F405=1),   MROUND($AH405*Z405,2.5),  MROUND($AH405*Z405, 0.1))), "" ), "")</f>
        <v/>
      </c>
      <c r="X405" s="324"/>
      <c r="Y405" s="324"/>
      <c r="Z405" s="325"/>
      <c r="AA405" s="323" t="str">
        <f t="shared" ref="AA405:AA412" si="517">IF(AD405&lt;&gt;0, IFERROR(IF( $F405=2,  MROUND($AH405*AD405,1),    IF( OR($F405="",$F405=1),   MROUND($AH405*AD405,2.5),  MROUND($AH405*AD405, 0.1))), "" ), "")</f>
        <v/>
      </c>
      <c r="AB405" s="324"/>
      <c r="AC405" s="324"/>
      <c r="AD405" s="325"/>
      <c r="AE405" s="326">
        <f t="shared" ref="AE405:AE412" si="518">(IF(ISNUMBER(G405),G405,0)*H405*I405+IF(ISNUMBER(K405),K405,1)*L405*M405+IF(ISNUMBER(O405),O405,1)*P405*Q405+IF(ISNUMBER(S405),S405,1)*T405*U405+IF(ISNUMBER(W405),W405,1)*X405*Y405+IF(ISNUMBER(AA405),AA405,1)*AB405*AC405)*IF(ISNUMBER(F405),F405,1)</f>
        <v>3320</v>
      </c>
      <c r="AF405" s="327">
        <f t="shared" si="506"/>
        <v>114.48275862068965</v>
      </c>
      <c r="AG405" s="328">
        <f t="shared" ref="AG405:AG412" si="519">IFERROR((AF405/(AH405*IF(ISNUMBER(F405),F405,1))),0)</f>
        <v>0.6317417873899982</v>
      </c>
      <c r="AH405" s="216">
        <f t="shared" ref="AH405:AH412" si="520">IF(ISNUMBER(AH349), AH349+(AH349*$AH$394),"")</f>
        <v>181.21764446462853</v>
      </c>
      <c r="AI405" s="329">
        <f xml:space="preserve"> ( IF(ISNUMBER(G405), VLOOKUP(G405/$AH405,F!$A1:$B101,2,1)*G405*$H405*$I405,0)+IF(ISNUMBER(K405), VLOOKUP(K405/$AH405,F!$A1:$B101,2,1)*K405*$L405*$M405,0)+IF(ISNUMBER(O405), VLOOKUP(O405/$AH405,F!$A1:$B101,2,1)*O405*$P405*$Q405,0)+IF(ISNUMBER(S405), VLOOKUP(S405/$AH405,F!$A1:$B101,2,1)*S405*$T405*$U405,0)+IF(ISNUMBER(W405), VLOOKUP(W405/$AH405,F!$A1:$B101,2,1)*W405*$X405*$Y405,0)+IF(ISNUMBER(AA405), VLOOKUP(AA405/$AH405,F!$A1:$B101,2,1)*AA405*$AB405*$AC405,0))*IF(ISNUMBER(F405),F405,1)*IF(ISNUMBER(E405),E405,1)</f>
        <v>3485.4400000000005</v>
      </c>
      <c r="AJ405" s="330">
        <f t="shared" ref="AJ405:AJ407" si="521">H405*I405+L405*M405+P405*Q405+T405*U405+X405*Y405+AB405*AC405</f>
        <v>29</v>
      </c>
      <c r="AK405" s="331">
        <f>IFERROR(I405*INDEX(F!$P$21:$AB$33, MATCH(G405/$AH405, F!$O$21:$O$33,1), MATCH(E405, F!$P$20:$AB$20,1)), 0 ) +IFERROR( M405*INDEX(F!$P$21:$AB$33, MATCH(K405/$AH405, F!$O$21:$O$33,1), MATCH(E405, F!$P$20:$AB$20,1)),0) +  IFERROR( Q405*INDEX(F!$P$21:$AB$33, MATCH(O405/$AH405, F!$O$21:$O$33,1), MATCH(E405, F!$P$20:$AB$20,1)), 0) + IFERROR( U405*INDEX(F!$P$21:$AB$33, MATCH(S405/$AH405, F!$O$21:$O$33,1), MATCH(E405, F!$P$20:$AB$20,1)),0)  + IFERROR(Y405*INDEX(F!$P$21:$AB$33, MATCH(W405/$AH405, F!$O$21:$O$33,1), MATCH(E405, F!$P$20:$AB$20,1)),0)  + IFERROR( AC405*INDEX(F!$P$21:$AB$33, MATCH(AA405/$AH405, F!$O$21:$O$33,1), MATCH(E405, F!$P$20:$AB$20,1)),)</f>
        <v>22.5</v>
      </c>
      <c r="AL405" s="1033"/>
      <c r="AM405" s="10"/>
      <c r="AN405" s="10"/>
      <c r="AO405" s="10"/>
    </row>
    <row r="406" spans="1:41" ht="15.75" customHeight="1" x14ac:dyDescent="0.25">
      <c r="A406" s="1021">
        <f>A350+A338</f>
        <v>43830</v>
      </c>
      <c r="B406" s="248" t="str">
        <f t="shared" si="511"/>
        <v>Легкая</v>
      </c>
      <c r="C406" s="261" t="str">
        <f t="shared" si="511"/>
        <v>ЖМ</v>
      </c>
      <c r="D406" s="229" t="str">
        <f t="shared" si="511"/>
        <v>Жим лежа</v>
      </c>
      <c r="E406" s="291">
        <f t="shared" si="511"/>
        <v>1</v>
      </c>
      <c r="F406" s="332" t="str">
        <f t="shared" si="511"/>
        <v/>
      </c>
      <c r="G406" s="333">
        <f t="shared" si="512"/>
        <v>65</v>
      </c>
      <c r="H406" s="334">
        <v>6</v>
      </c>
      <c r="I406" s="334">
        <v>5</v>
      </c>
      <c r="J406" s="335">
        <v>0.45</v>
      </c>
      <c r="K406" s="333" t="str">
        <f t="shared" si="513"/>
        <v/>
      </c>
      <c r="L406" s="334"/>
      <c r="M406" s="334"/>
      <c r="N406" s="335"/>
      <c r="O406" s="333" t="str">
        <f t="shared" si="514"/>
        <v/>
      </c>
      <c r="P406" s="334"/>
      <c r="Q406" s="334"/>
      <c r="R406" s="335"/>
      <c r="S406" s="333" t="str">
        <f t="shared" si="515"/>
        <v/>
      </c>
      <c r="T406" s="334"/>
      <c r="U406" s="334"/>
      <c r="V406" s="335"/>
      <c r="W406" s="333" t="str">
        <f t="shared" si="516"/>
        <v/>
      </c>
      <c r="X406" s="334"/>
      <c r="Y406" s="334"/>
      <c r="Z406" s="335"/>
      <c r="AA406" s="333" t="str">
        <f t="shared" si="517"/>
        <v/>
      </c>
      <c r="AB406" s="334"/>
      <c r="AC406" s="334"/>
      <c r="AD406" s="335"/>
      <c r="AE406" s="336">
        <f t="shared" si="518"/>
        <v>1950</v>
      </c>
      <c r="AF406" s="337">
        <f t="shared" si="506"/>
        <v>65</v>
      </c>
      <c r="AG406" s="338">
        <f t="shared" si="519"/>
        <v>0.44835589955954325</v>
      </c>
      <c r="AH406" s="217">
        <f t="shared" si="520"/>
        <v>144.97411557170281</v>
      </c>
      <c r="AI406" s="339">
        <f xml:space="preserve"> ( IF(ISNUMBER(G406), VLOOKUP(G406/$AH406,F!$A1:$B101,2,1)*G406*$H406*$I406,0)+IF(ISNUMBER(K406), VLOOKUP(K406/$AH406,F!$A1:$B101,2,1)*K406*$L406*$M406,0)+IF(ISNUMBER(O406), VLOOKUP(O406/$AH406,F!$A1:$B101,2,1)*O406*$P406*$Q406,0)+IF(ISNUMBER(S406), VLOOKUP(S406/$AH406,F!$A1:$B101,2,1)*S406*$T406*$U406,0)+IF(ISNUMBER(W406), VLOOKUP(W406/$AH406,F!$A1:$B101,2,1)*W406*$X406*$Y406,0)+IF(ISNUMBER(AA406), VLOOKUP(AA406/$AH406,F!$A1:$B101,2,1)*AA406*$AB406*$AC406,0))*IF(ISNUMBER(F406),F406,1)*IF(ISNUMBER(E406),E406,1)</f>
        <v>780</v>
      </c>
      <c r="AJ406" s="340">
        <f t="shared" si="521"/>
        <v>30</v>
      </c>
      <c r="AK406" s="341">
        <f>IFERROR(I406*INDEX(F!$P$21:$AB$33, MATCH(G406/$AH406, F!$O$21:$O$33,1), MATCH(E406, F!$P$20:$AB$20,1)), 0 ) +IFERROR( M406*INDEX(F!$P$21:$AB$33, MATCH(K406/$AH406, F!$O$21:$O$33,1), MATCH(E406, F!$P$20:$AB$20,1)),0) +  IFERROR( Q406*INDEX(F!$P$21:$AB$33, MATCH(O406/$AH406, F!$O$21:$O$33,1), MATCH(E406, F!$P$20:$AB$20,1)), 0) + IFERROR( U406*INDEX(F!$P$21:$AB$33, MATCH(S406/$AH406, F!$O$21:$O$33,1), MATCH(E406, F!$P$20:$AB$20,1)),0)  + IFERROR(Y406*INDEX(F!$P$21:$AB$33, MATCH(W406/$AH406, F!$O$21:$O$33,1), MATCH(E406, F!$P$20:$AB$20,1)),0)  + IFERROR( AC406*INDEX(F!$P$21:$AB$33, MATCH(AA406/$AH406, F!$O$21:$O$33,1), MATCH(E406, F!$P$20:$AB$20,1)),)</f>
        <v>10</v>
      </c>
      <c r="AL406" s="1031"/>
      <c r="AM406" s="10"/>
      <c r="AN406" s="10"/>
      <c r="AO406" s="10"/>
    </row>
    <row r="407" spans="1:41" x14ac:dyDescent="0.25">
      <c r="A407" s="1022"/>
      <c r="B407" s="249" t="s">
        <v>815</v>
      </c>
      <c r="C407" s="262" t="str">
        <f t="shared" si="511"/>
        <v>ТГ</v>
      </c>
      <c r="D407" s="230" t="str">
        <f t="shared" si="511"/>
        <v>Тяга на прямых ногах</v>
      </c>
      <c r="E407" s="291">
        <f t="shared" si="511"/>
        <v>1.2</v>
      </c>
      <c r="F407" s="342" t="str">
        <f t="shared" si="511"/>
        <v/>
      </c>
      <c r="G407" s="343">
        <f t="shared" si="512"/>
        <v>62.5</v>
      </c>
      <c r="H407" s="344">
        <v>5</v>
      </c>
      <c r="I407" s="344">
        <v>5</v>
      </c>
      <c r="J407" s="345">
        <v>0.43</v>
      </c>
      <c r="K407" s="343" t="str">
        <f t="shared" si="513"/>
        <v/>
      </c>
      <c r="L407" s="344"/>
      <c r="M407" s="344"/>
      <c r="N407" s="345"/>
      <c r="O407" s="343" t="str">
        <f t="shared" si="514"/>
        <v/>
      </c>
      <c r="P407" s="344"/>
      <c r="Q407" s="344"/>
      <c r="R407" s="345"/>
      <c r="S407" s="343" t="str">
        <f t="shared" si="515"/>
        <v/>
      </c>
      <c r="T407" s="344"/>
      <c r="U407" s="344"/>
      <c r="V407" s="345"/>
      <c r="W407" s="343" t="str">
        <f t="shared" si="516"/>
        <v/>
      </c>
      <c r="X407" s="344"/>
      <c r="Y407" s="344"/>
      <c r="Z407" s="345"/>
      <c r="AA407" s="343" t="str">
        <f t="shared" si="517"/>
        <v/>
      </c>
      <c r="AB407" s="344"/>
      <c r="AC407" s="344"/>
      <c r="AD407" s="345"/>
      <c r="AE407" s="346">
        <f t="shared" si="518"/>
        <v>1562.5</v>
      </c>
      <c r="AF407" s="347">
        <f t="shared" si="506"/>
        <v>62.5</v>
      </c>
      <c r="AG407" s="348">
        <f t="shared" si="519"/>
        <v>0.43111144188417622</v>
      </c>
      <c r="AH407" s="217">
        <f t="shared" si="520"/>
        <v>144.97411557170281</v>
      </c>
      <c r="AI407" s="349">
        <f xml:space="preserve"> ( IF(ISNUMBER(G407), VLOOKUP(G407/$AH407,F!$A1:$B101,2,1)*G407*$H407*$I407,0)+IF(ISNUMBER(K407), VLOOKUP(K407/$AH407,F!$A1:$B101,2,1)*K407*$L407*$M407,0)+IF(ISNUMBER(O407), VLOOKUP(O407/$AH407,F!$A1:$B101,2,1)*O407*$P407*$Q407,0)+IF(ISNUMBER(S407), VLOOKUP(S407/$AH407,F!$A1:$B101,2,1)*S407*$T407*$U407,0)+IF(ISNUMBER(W407), VLOOKUP(W407/$AH407,F!$A1:$B101,2,1)*W407*$X407*$Y407,0)+IF(ISNUMBER(AA407), VLOOKUP(AA407/$AH407,F!$A1:$B101,2,1)*AA407*$AB407*$AC407,0))*IF(ISNUMBER(F407),F407,1)*IF(ISNUMBER(E407),E407,1)</f>
        <v>712.5</v>
      </c>
      <c r="AJ407" s="350">
        <f t="shared" si="521"/>
        <v>25</v>
      </c>
      <c r="AK407" s="351">
        <f>IFERROR(I407*INDEX(F!$P$21:$AB$33, MATCH(G407/$AH407, F!$O$21:$O$33,1), MATCH(E407, F!$P$20:$AB$20,1)), 0 ) +IFERROR( M407*INDEX(F!$P$21:$AB$33, MATCH(K407/$AH407, F!$O$21:$O$33,1), MATCH(E407, F!$P$20:$AB$20,1)),0) +  IFERROR( Q407*INDEX(F!$P$21:$AB$33, MATCH(O407/$AH407, F!$O$21:$O$33,1), MATCH(E407, F!$P$20:$AB$20,1)), 0) + IFERROR( U407*INDEX(F!$P$21:$AB$33, MATCH(S407/$AH407, F!$O$21:$O$33,1), MATCH(E407, F!$P$20:$AB$20,1)),0)  + IFERROR(Y407*INDEX(F!$P$21:$AB$33, MATCH(W407/$AH407, F!$O$21:$O$33,1), MATCH(E407, F!$P$20:$AB$20,1)),0)  + IFERROR( AC407*INDEX(F!$P$21:$AB$33, MATCH(AA407/$AH407, F!$O$21:$O$33,1), MATCH(E407, F!$P$20:$AB$20,1)),)</f>
        <v>15</v>
      </c>
      <c r="AL407" s="1031"/>
      <c r="AM407" s="10"/>
      <c r="AN407" s="10"/>
      <c r="AO407" s="10"/>
    </row>
    <row r="408" spans="1:41" x14ac:dyDescent="0.25">
      <c r="A408" s="1022"/>
      <c r="B408" s="248" t="s">
        <v>815</v>
      </c>
      <c r="C408" s="261" t="str">
        <f t="shared" si="511"/>
        <v>ОФП</v>
      </c>
      <c r="D408" s="229" t="str">
        <f t="shared" si="511"/>
        <v>Жим стоя</v>
      </c>
      <c r="E408" s="291">
        <f t="shared" si="511"/>
        <v>0.8</v>
      </c>
      <c r="F408" s="332" t="str">
        <f t="shared" si="511"/>
        <v/>
      </c>
      <c r="G408" s="333">
        <f t="shared" si="512"/>
        <v>40</v>
      </c>
      <c r="H408" s="334">
        <v>5</v>
      </c>
      <c r="I408" s="334">
        <v>5</v>
      </c>
      <c r="J408" s="335">
        <v>0.47</v>
      </c>
      <c r="K408" s="333" t="str">
        <f t="shared" si="513"/>
        <v/>
      </c>
      <c r="L408" s="334"/>
      <c r="M408" s="334"/>
      <c r="N408" s="335"/>
      <c r="O408" s="333" t="str">
        <f t="shared" si="514"/>
        <v/>
      </c>
      <c r="P408" s="334"/>
      <c r="Q408" s="334"/>
      <c r="R408" s="335"/>
      <c r="S408" s="333" t="str">
        <f t="shared" si="515"/>
        <v/>
      </c>
      <c r="T408" s="334"/>
      <c r="U408" s="334"/>
      <c r="V408" s="335"/>
      <c r="W408" s="333" t="str">
        <f t="shared" si="516"/>
        <v/>
      </c>
      <c r="X408" s="334"/>
      <c r="Y408" s="334"/>
      <c r="Z408" s="335"/>
      <c r="AA408" s="333" t="str">
        <f t="shared" si="517"/>
        <v/>
      </c>
      <c r="AB408" s="334"/>
      <c r="AC408" s="334"/>
      <c r="AD408" s="335"/>
      <c r="AE408" s="336">
        <f t="shared" si="518"/>
        <v>1000</v>
      </c>
      <c r="AF408" s="337">
        <f t="shared" si="506"/>
        <v>40</v>
      </c>
      <c r="AG408" s="338">
        <f t="shared" si="519"/>
        <v>0.45985220467645455</v>
      </c>
      <c r="AH408" s="217">
        <f t="shared" si="520"/>
        <v>86.984469343021701</v>
      </c>
      <c r="AI408" s="339">
        <f xml:space="preserve"> ( IF(ISNUMBER(G408), VLOOKUP(G408/$AH408,F!$A1:$B101,2,1)*G408*$H408*$I408,0)+IF(ISNUMBER(K408), VLOOKUP(K408/$AH408,F!$A1:$B101,2,1)*K408*$L408*$M408,0)+IF(ISNUMBER(O408), VLOOKUP(O408/$AH408,F!$A1:$B101,2,1)*O408*$P408*$Q408,0)+IF(ISNUMBER(S408), VLOOKUP(S408/$AH408,F!$A1:$B101,2,1)*S408*$T408*$U408,0)+IF(ISNUMBER(W408), VLOOKUP(W408/$AH408,F!$A1:$B101,2,1)*W408*$X408*$Y408,0)+IF(ISNUMBER(AA408), VLOOKUP(AA408/$AH408,F!$A1:$B101,2,1)*AA408*$AB408*$AC408,0))*IF(ISNUMBER(F408),F408,1)*IF(ISNUMBER(E408),E408,1)</f>
        <v>336</v>
      </c>
      <c r="AJ408" s="340">
        <f>H408*I408+L408*M408+P408*Q408+T408*U408+X408*Y408+AB408*AC408</f>
        <v>25</v>
      </c>
      <c r="AK408" s="341">
        <f>IFERROR(I408*INDEX(F!$P$21:$AB$33, MATCH(G408/$AH408, F!$O$21:$O$33,1), MATCH(E408, F!$P$20:$AB$20,1)), 0 ) +IFERROR( M408*INDEX(F!$P$21:$AB$33, MATCH(K408/$AH408, F!$O$21:$O$33,1), MATCH(E408, F!$P$20:$AB$20,1)),0) +  IFERROR( Q408*INDEX(F!$P$21:$AB$33, MATCH(O408/$AH408, F!$O$21:$O$33,1), MATCH(E408, F!$P$20:$AB$20,1)), 0) + IFERROR( U408*INDEX(F!$P$21:$AB$33, MATCH(S408/$AH408, F!$O$21:$O$33,1), MATCH(E408, F!$P$20:$AB$20,1)),0)  + IFERROR(Y408*INDEX(F!$P$21:$AB$33, MATCH(W408/$AH408, F!$O$21:$O$33,1), MATCH(E408, F!$P$20:$AB$20,1)),0)  + IFERROR( AC408*INDEX(F!$P$21:$AB$33, MATCH(AA408/$AH408, F!$O$21:$O$33,1), MATCH(E408, F!$P$20:$AB$20,1)),)</f>
        <v>9</v>
      </c>
      <c r="AL408" s="1031"/>
      <c r="AM408" s="10"/>
      <c r="AN408" s="10"/>
      <c r="AO408" s="10"/>
    </row>
    <row r="409" spans="1:41" x14ac:dyDescent="0.25">
      <c r="A409" s="1022"/>
      <c r="B409" s="249" t="str">
        <f t="shared" si="511"/>
        <v>Легкая</v>
      </c>
      <c r="C409" s="262" t="str">
        <f t="shared" si="511"/>
        <v>ЖМ</v>
      </c>
      <c r="D409" s="230" t="str">
        <f t="shared" si="511"/>
        <v>Жим средним хватом</v>
      </c>
      <c r="E409" s="291">
        <f t="shared" si="511"/>
        <v>1</v>
      </c>
      <c r="F409" s="342" t="str">
        <f t="shared" si="511"/>
        <v/>
      </c>
      <c r="G409" s="343">
        <f t="shared" si="512"/>
        <v>50</v>
      </c>
      <c r="H409" s="344">
        <v>6</v>
      </c>
      <c r="I409" s="344">
        <v>4</v>
      </c>
      <c r="J409" s="345">
        <v>0.4</v>
      </c>
      <c r="K409" s="343" t="str">
        <f t="shared" si="513"/>
        <v/>
      </c>
      <c r="L409" s="344"/>
      <c r="M409" s="344"/>
      <c r="N409" s="345"/>
      <c r="O409" s="343" t="str">
        <f t="shared" si="514"/>
        <v/>
      </c>
      <c r="P409" s="344"/>
      <c r="Q409" s="344"/>
      <c r="R409" s="345"/>
      <c r="S409" s="343" t="str">
        <f t="shared" si="515"/>
        <v/>
      </c>
      <c r="T409" s="344"/>
      <c r="U409" s="344"/>
      <c r="V409" s="345"/>
      <c r="W409" s="343" t="str">
        <f t="shared" si="516"/>
        <v/>
      </c>
      <c r="X409" s="344"/>
      <c r="Y409" s="344"/>
      <c r="Z409" s="345"/>
      <c r="AA409" s="343" t="str">
        <f t="shared" si="517"/>
        <v/>
      </c>
      <c r="AB409" s="344"/>
      <c r="AC409" s="344"/>
      <c r="AD409" s="345"/>
      <c r="AE409" s="346">
        <f t="shared" si="518"/>
        <v>1200</v>
      </c>
      <c r="AF409" s="347">
        <f t="shared" si="506"/>
        <v>50</v>
      </c>
      <c r="AG409" s="348">
        <f t="shared" si="519"/>
        <v>0.40575194530275405</v>
      </c>
      <c r="AH409" s="217">
        <f t="shared" si="520"/>
        <v>123.2279982359474</v>
      </c>
      <c r="AI409" s="349">
        <f xml:space="preserve"> ( IF(ISNUMBER(G409), VLOOKUP(G409/$AH409,F!$A1:$B101,2,1)*G409*$H409*$I409,0)+IF(ISNUMBER(K409), VLOOKUP(K409/$AH409,F!$A1:$B101,2,1)*K409*$L409*$M409,0)+IF(ISNUMBER(O409), VLOOKUP(O409/$AH409,F!$A1:$B101,2,1)*O409*$P409*$Q409,0)+IF(ISNUMBER(S409), VLOOKUP(S409/$AH409,F!$A1:$B101,2,1)*S409*$T409*$U409,0)+IF(ISNUMBER(W409), VLOOKUP(W409/$AH409,F!$A1:$B101,2,1)*W409*$X409*$Y409,0)+IF(ISNUMBER(AA409), VLOOKUP(AA409/$AH409,F!$A1:$B101,2,1)*AA409*$AB409*$AC409,0))*IF(ISNUMBER(F409),F409,1)*IF(ISNUMBER(E409),E409,1)</f>
        <v>384</v>
      </c>
      <c r="AJ409" s="350">
        <f t="shared" ref="AJ409:AJ412" si="522">H409*I409+L409*M409+P409*Q409+T409*U409+X409*Y409+AB409*AC409</f>
        <v>24</v>
      </c>
      <c r="AK409" s="351">
        <f>IFERROR(I409*INDEX(F!$P$21:$AB$33, MATCH(G409/$AH409, F!$O$21:$O$33,1), MATCH(E409, F!$P$20:$AB$20,1)), 0 ) +IFERROR( M409*INDEX(F!$P$21:$AB$33, MATCH(K409/$AH409, F!$O$21:$O$33,1), MATCH(E409, F!$P$20:$AB$20,1)),0) +  IFERROR( Q409*INDEX(F!$P$21:$AB$33, MATCH(O409/$AH409, F!$O$21:$O$33,1), MATCH(E409, F!$P$20:$AB$20,1)), 0) + IFERROR( U409*INDEX(F!$P$21:$AB$33, MATCH(S409/$AH409, F!$O$21:$O$33,1), MATCH(E409, F!$P$20:$AB$20,1)),0)  + IFERROR(Y409*INDEX(F!$P$21:$AB$33, MATCH(W409/$AH409, F!$O$21:$O$33,1), MATCH(E409, F!$P$20:$AB$20,1)),0)  + IFERROR( AC409*INDEX(F!$P$21:$AB$33, MATCH(AA409/$AH409, F!$O$21:$O$33,1), MATCH(E409, F!$P$20:$AB$20,1)),)</f>
        <v>8</v>
      </c>
      <c r="AL409" s="1031"/>
      <c r="AM409" s="10"/>
      <c r="AN409" s="10"/>
      <c r="AO409" s="10"/>
    </row>
    <row r="410" spans="1:41" hidden="1" x14ac:dyDescent="0.25">
      <c r="A410" s="1022"/>
      <c r="B410" s="248" t="str">
        <f t="shared" si="511"/>
        <v/>
      </c>
      <c r="C410" s="261" t="str">
        <f t="shared" si="511"/>
        <v/>
      </c>
      <c r="D410" s="229" t="str">
        <f t="shared" si="511"/>
        <v/>
      </c>
      <c r="E410" s="291" t="str">
        <f t="shared" si="511"/>
        <v/>
      </c>
      <c r="F410" s="332" t="str">
        <f t="shared" si="511"/>
        <v/>
      </c>
      <c r="G410" s="333" t="str">
        <f t="shared" si="512"/>
        <v/>
      </c>
      <c r="H410" s="334"/>
      <c r="I410" s="334"/>
      <c r="J410" s="335"/>
      <c r="K410" s="333" t="str">
        <f t="shared" si="513"/>
        <v/>
      </c>
      <c r="L410" s="334"/>
      <c r="M410" s="334"/>
      <c r="N410" s="335"/>
      <c r="O410" s="333" t="str">
        <f t="shared" si="514"/>
        <v/>
      </c>
      <c r="P410" s="334"/>
      <c r="Q410" s="334"/>
      <c r="R410" s="335"/>
      <c r="S410" s="333" t="str">
        <f t="shared" si="515"/>
        <v/>
      </c>
      <c r="T410" s="334"/>
      <c r="U410" s="334"/>
      <c r="V410" s="335"/>
      <c r="W410" s="333" t="str">
        <f t="shared" si="516"/>
        <v/>
      </c>
      <c r="X410" s="334"/>
      <c r="Y410" s="334"/>
      <c r="Z410" s="335"/>
      <c r="AA410" s="333" t="str">
        <f t="shared" si="517"/>
        <v/>
      </c>
      <c r="AB410" s="334"/>
      <c r="AC410" s="334"/>
      <c r="AD410" s="335"/>
      <c r="AE410" s="336">
        <f t="shared" si="518"/>
        <v>0</v>
      </c>
      <c r="AF410" s="337">
        <f t="shared" si="506"/>
        <v>0</v>
      </c>
      <c r="AG410" s="338">
        <f t="shared" si="519"/>
        <v>0</v>
      </c>
      <c r="AH410" s="217" t="str">
        <f t="shared" si="520"/>
        <v/>
      </c>
      <c r="AI410" s="339">
        <f xml:space="preserve"> ( IF(ISNUMBER(G410), VLOOKUP(G410/$AH410,F!$A1:$B101,2,1)*G410*$H410*$I410,0)+IF(ISNUMBER(K410), VLOOKUP(K410/$AH410,F!$A1:$B101,2,1)*K410*$L410*$M410,0)+IF(ISNUMBER(O410), VLOOKUP(O410/$AH410,F!$A1:$B101,2,1)*O410*$P410*$Q410,0)+IF(ISNUMBER(S410), VLOOKUP(S410/$AH410,F!$A1:$B101,2,1)*S410*$T410*$U410,0)+IF(ISNUMBER(W410), VLOOKUP(W410/$AH410,F!$A1:$B101,2,1)*W410*$X410*$Y410,0)+IF(ISNUMBER(AA410), VLOOKUP(AA410/$AH410,F!$A1:$B101,2,1)*AA410*$AB410*$AC410,0))*IF(ISNUMBER(F410),F410,1)*IF(ISNUMBER(E410),E410,1)</f>
        <v>0</v>
      </c>
      <c r="AJ410" s="340">
        <f t="shared" si="522"/>
        <v>0</v>
      </c>
      <c r="AK410" s="341">
        <f>IFERROR(I410*INDEX(F!$P$21:$AB$33, MATCH(G410/$AH410, F!$O$21:$O$33,1), MATCH(E410, F!$P$20:$AB$20,1)), 0 ) +IFERROR( M410*INDEX(F!$P$21:$AB$33, MATCH(K410/$AH410, F!$O$21:$O$33,1), MATCH(E410, F!$P$20:$AB$20,1)),0) +  IFERROR( Q410*INDEX(F!$P$21:$AB$33, MATCH(O410/$AH410, F!$O$21:$O$33,1), MATCH(E410, F!$P$20:$AB$20,1)), 0) + IFERROR( U410*INDEX(F!$P$21:$AB$33, MATCH(S410/$AH410, F!$O$21:$O$33,1), MATCH(E410, F!$P$20:$AB$20,1)),0)  + IFERROR(Y410*INDEX(F!$P$21:$AB$33, MATCH(W410/$AH410, F!$O$21:$O$33,1), MATCH(E410, F!$P$20:$AB$20,1)),0)  + IFERROR( AC410*INDEX(F!$P$21:$AB$33, MATCH(AA410/$AH410, F!$O$21:$O$33,1), MATCH(E410, F!$P$20:$AB$20,1)),)</f>
        <v>0</v>
      </c>
      <c r="AL410" s="1031"/>
      <c r="AM410" s="10"/>
      <c r="AN410" s="10"/>
      <c r="AO410" s="10"/>
    </row>
    <row r="411" spans="1:41" hidden="1" x14ac:dyDescent="0.25">
      <c r="A411" s="1022"/>
      <c r="B411" s="249" t="str">
        <f t="shared" si="511"/>
        <v/>
      </c>
      <c r="C411" s="262" t="str">
        <f t="shared" si="511"/>
        <v/>
      </c>
      <c r="D411" s="230" t="str">
        <f t="shared" si="511"/>
        <v/>
      </c>
      <c r="E411" s="291" t="str">
        <f t="shared" si="511"/>
        <v/>
      </c>
      <c r="F411" s="342" t="str">
        <f t="shared" si="511"/>
        <v/>
      </c>
      <c r="G411" s="343" t="str">
        <f t="shared" si="512"/>
        <v/>
      </c>
      <c r="H411" s="344"/>
      <c r="I411" s="344"/>
      <c r="J411" s="345"/>
      <c r="K411" s="343" t="str">
        <f t="shared" si="513"/>
        <v/>
      </c>
      <c r="L411" s="344"/>
      <c r="M411" s="344"/>
      <c r="N411" s="345"/>
      <c r="O411" s="343" t="str">
        <f t="shared" si="514"/>
        <v/>
      </c>
      <c r="P411" s="344"/>
      <c r="Q411" s="344"/>
      <c r="R411" s="345"/>
      <c r="S411" s="343" t="str">
        <f t="shared" si="515"/>
        <v/>
      </c>
      <c r="T411" s="344"/>
      <c r="U411" s="344"/>
      <c r="V411" s="345"/>
      <c r="W411" s="343" t="str">
        <f t="shared" si="516"/>
        <v/>
      </c>
      <c r="X411" s="344"/>
      <c r="Y411" s="344"/>
      <c r="Z411" s="345"/>
      <c r="AA411" s="343" t="str">
        <f t="shared" si="517"/>
        <v/>
      </c>
      <c r="AB411" s="344"/>
      <c r="AC411" s="344"/>
      <c r="AD411" s="345"/>
      <c r="AE411" s="346">
        <f t="shared" si="518"/>
        <v>0</v>
      </c>
      <c r="AF411" s="347">
        <f t="shared" si="506"/>
        <v>0</v>
      </c>
      <c r="AG411" s="348">
        <f t="shared" si="519"/>
        <v>0</v>
      </c>
      <c r="AH411" s="217" t="str">
        <f t="shared" si="520"/>
        <v/>
      </c>
      <c r="AI411" s="349">
        <f xml:space="preserve"> ( IF(ISNUMBER(G411), VLOOKUP(G411/$AH411,F!$A1:$B101,2,1)*G411*$H411*$I411,0)+IF(ISNUMBER(K411), VLOOKUP(K411/$AH411,F!$A1:$B101,2,1)*K411*$L411*$M411,0)+IF(ISNUMBER(O411), VLOOKUP(O411/$AH411,F!$A1:$B101,2,1)*O411*$P411*$Q411,0)+IF(ISNUMBER(S411), VLOOKUP(S411/$AH411,F!$A1:$B101,2,1)*S411*$T411*$U411,0)+IF(ISNUMBER(W411), VLOOKUP(W411/$AH411,F!$A1:$B101,2,1)*W411*$X411*$Y411,0)+IF(ISNUMBER(AA411), VLOOKUP(AA411/$AH411,F!$A1:$B101,2,1)*AA411*$AB411*$AC411,0))*IF(ISNUMBER(F411),F411,1)*IF(ISNUMBER(E411),E411,1)</f>
        <v>0</v>
      </c>
      <c r="AJ411" s="350">
        <f t="shared" si="522"/>
        <v>0</v>
      </c>
      <c r="AK411" s="351">
        <f>IFERROR(I411*INDEX(F!$P$21:$AB$33, MATCH(G411/$AH411, F!$O$21:$O$33,1), MATCH(E411, F!$P$20:$AB$20,1)), 0 ) +IFERROR( M411*INDEX(F!$P$21:$AB$33, MATCH(K411/$AH411, F!$O$21:$O$33,1), MATCH(E411, F!$P$20:$AB$20,1)),0) +  IFERROR( Q411*INDEX(F!$P$21:$AB$33, MATCH(O411/$AH411, F!$O$21:$O$33,1), MATCH(E411, F!$P$20:$AB$20,1)), 0) + IFERROR( U411*INDEX(F!$P$21:$AB$33, MATCH(S411/$AH411, F!$O$21:$O$33,1), MATCH(E411, F!$P$20:$AB$20,1)),0)  + IFERROR(Y411*INDEX(F!$P$21:$AB$33, MATCH(W411/$AH411, F!$O$21:$O$33,1), MATCH(E411, F!$P$20:$AB$20,1)),0)  + IFERROR( AC411*INDEX(F!$P$21:$AB$33, MATCH(AA411/$AH411, F!$O$21:$O$33,1), MATCH(E411, F!$P$20:$AB$20,1)),)</f>
        <v>0</v>
      </c>
      <c r="AL411" s="1031"/>
      <c r="AM411" s="10"/>
      <c r="AN411" s="10"/>
      <c r="AO411" s="10"/>
    </row>
    <row r="412" spans="1:41" hidden="1" x14ac:dyDescent="0.25">
      <c r="A412" s="1022"/>
      <c r="B412" s="248" t="str">
        <f t="shared" si="511"/>
        <v/>
      </c>
      <c r="C412" s="261" t="str">
        <f t="shared" si="511"/>
        <v/>
      </c>
      <c r="D412" s="231" t="str">
        <f t="shared" si="511"/>
        <v/>
      </c>
      <c r="E412" s="291" t="str">
        <f t="shared" si="511"/>
        <v/>
      </c>
      <c r="F412" s="332" t="str">
        <f t="shared" si="511"/>
        <v/>
      </c>
      <c r="G412" s="333" t="str">
        <f t="shared" si="512"/>
        <v/>
      </c>
      <c r="H412" s="334"/>
      <c r="I412" s="334"/>
      <c r="J412" s="335"/>
      <c r="K412" s="333" t="str">
        <f t="shared" si="513"/>
        <v/>
      </c>
      <c r="L412" s="334"/>
      <c r="M412" s="334"/>
      <c r="N412" s="335"/>
      <c r="O412" s="333" t="str">
        <f t="shared" si="514"/>
        <v/>
      </c>
      <c r="P412" s="334"/>
      <c r="Q412" s="334"/>
      <c r="R412" s="335"/>
      <c r="S412" s="333" t="str">
        <f t="shared" si="515"/>
        <v/>
      </c>
      <c r="T412" s="334"/>
      <c r="U412" s="334"/>
      <c r="V412" s="335"/>
      <c r="W412" s="333" t="str">
        <f t="shared" si="516"/>
        <v/>
      </c>
      <c r="X412" s="334"/>
      <c r="Y412" s="334"/>
      <c r="Z412" s="335"/>
      <c r="AA412" s="333" t="str">
        <f t="shared" si="517"/>
        <v/>
      </c>
      <c r="AB412" s="334"/>
      <c r="AC412" s="334"/>
      <c r="AD412" s="335"/>
      <c r="AE412" s="336">
        <f t="shared" si="518"/>
        <v>0</v>
      </c>
      <c r="AF412" s="337">
        <f t="shared" si="506"/>
        <v>0</v>
      </c>
      <c r="AG412" s="338">
        <f t="shared" si="519"/>
        <v>0</v>
      </c>
      <c r="AH412" s="217" t="str">
        <f t="shared" si="520"/>
        <v/>
      </c>
      <c r="AI412" s="339">
        <f xml:space="preserve"> ( IF(ISNUMBER(G412), VLOOKUP(G412/$AH412,F!$A1:$B101,2,1)*G412*$H412*$I412,0)+IF(ISNUMBER(K412), VLOOKUP(K412/$AH412,F!$A1:$B101,2,1)*K412*$L412*$M412,0)+IF(ISNUMBER(O412), VLOOKUP(O412/$AH412,F!$A1:$B101,2,1)*O412*$P412*$Q412,0)+IF(ISNUMBER(S412), VLOOKUP(S412/$AH412,F!$A1:$B101,2,1)*S412*$T412*$U412,0)+IF(ISNUMBER(W412), VLOOKUP(W412/$AH412,F!$A1:$B101,2,1)*W412*$X412*$Y412,0)+IF(ISNUMBER(AA412), VLOOKUP(AA412/$AH412,F!$A1:$B101,2,1)*AA412*$AB412*$AC412,0))*IF(ISNUMBER(F412),F412,1)*IF(ISNUMBER(E412),E412,1)</f>
        <v>0</v>
      </c>
      <c r="AJ412" s="340">
        <f t="shared" si="522"/>
        <v>0</v>
      </c>
      <c r="AK412" s="341">
        <f>IFERROR(I412*INDEX(F!$P$21:$AB$33, MATCH(G412/$AH412, F!$O$21:$O$33,1), MATCH(E412, F!$P$20:$AB$20,1)), 0 ) +IFERROR( M412*INDEX(F!$P$21:$AB$33, MATCH(K412/$AH412, F!$O$21:$O$33,1), MATCH(E412, F!$P$20:$AB$20,1)),0) +  IFERROR( Q412*INDEX(F!$P$21:$AB$33, MATCH(O412/$AH412, F!$O$21:$O$33,1), MATCH(E412, F!$P$20:$AB$20,1)), 0) + IFERROR( U412*INDEX(F!$P$21:$AB$33, MATCH(S412/$AH412, F!$O$21:$O$33,1), MATCH(E412, F!$P$20:$AB$20,1)),0)  + IFERROR(Y412*INDEX(F!$P$21:$AB$33, MATCH(W412/$AH412, F!$O$21:$O$33,1), MATCH(E412, F!$P$20:$AB$20,1)),0)  + IFERROR( AC412*INDEX(F!$P$21:$AB$33, MATCH(AA412/$AH412, F!$O$21:$O$33,1), MATCH(E412, F!$P$20:$AB$20,1)),)</f>
        <v>0</v>
      </c>
      <c r="AL412" s="1031"/>
      <c r="AM412" s="10"/>
      <c r="AN412" s="10"/>
      <c r="AO412" s="10"/>
    </row>
    <row r="413" spans="1:41" ht="15.75" thickBot="1" x14ac:dyDescent="0.3">
      <c r="A413" s="1023"/>
      <c r="B413" s="250"/>
      <c r="C413" s="263"/>
      <c r="D413" s="215"/>
      <c r="E413" s="352">
        <f>ROUND(IFERROR(SUMPRODUCT(AJ405:AJ412,E405:E412)/AJ413,0),3)</f>
        <v>1.087</v>
      </c>
      <c r="F413" s="353"/>
      <c r="G413" s="354"/>
      <c r="H413" s="355"/>
      <c r="I413" s="355"/>
      <c r="J413" s="356"/>
      <c r="K413" s="354"/>
      <c r="L413" s="355"/>
      <c r="M413" s="355"/>
      <c r="N413" s="356"/>
      <c r="O413" s="354"/>
      <c r="P413" s="355"/>
      <c r="Q413" s="355"/>
      <c r="R413" s="356"/>
      <c r="S413" s="354"/>
      <c r="T413" s="355"/>
      <c r="U413" s="355"/>
      <c r="V413" s="356"/>
      <c r="W413" s="354"/>
      <c r="X413" s="355"/>
      <c r="Y413" s="355"/>
      <c r="Z413" s="356"/>
      <c r="AA413" s="354"/>
      <c r="AB413" s="355"/>
      <c r="AC413" s="355"/>
      <c r="AD413" s="356"/>
      <c r="AE413" s="357">
        <f>SUM(AE405:AE412)</f>
        <v>9032.5</v>
      </c>
      <c r="AF413" s="358">
        <f t="shared" si="506"/>
        <v>67.91353383458646</v>
      </c>
      <c r="AG413" s="391">
        <f>IFERROR(  SUMPRODUCT(AG405:AG412,AJ405:AJ412)/AJ413,0)</f>
        <v>0.47957388475472268</v>
      </c>
      <c r="AH413" s="359"/>
      <c r="AI413" s="360">
        <f>SUM(AI405:AI412)</f>
        <v>5697.9400000000005</v>
      </c>
      <c r="AJ413" s="360">
        <f>SUM(AJ405:AJ412)</f>
        <v>133</v>
      </c>
      <c r="AK413" s="361">
        <f>IF(SUM(AK405:AK412)=0,TIME(,0,),TIME(,SUM(AK405:AK412)+F!$V$37,))</f>
        <v>6.5277777777777782E-2</v>
      </c>
      <c r="AL413" s="1032"/>
      <c r="AM413" s="10"/>
      <c r="AN413" s="10"/>
      <c r="AO413" s="10"/>
    </row>
    <row r="414" spans="1:41" x14ac:dyDescent="0.25">
      <c r="A414" s="232">
        <f>A415</f>
        <v>43832</v>
      </c>
      <c r="B414" s="251" t="str">
        <f t="shared" ref="B414:F421" si="523">IF(B358="","",B358)</f>
        <v>Тяжелая</v>
      </c>
      <c r="C414" s="264" t="str">
        <f t="shared" si="523"/>
        <v>ЖМ</v>
      </c>
      <c r="D414" s="233" t="str">
        <f t="shared" si="523"/>
        <v>Жим лежа</v>
      </c>
      <c r="E414" s="280">
        <f t="shared" si="523"/>
        <v>1</v>
      </c>
      <c r="F414" s="362" t="str">
        <f t="shared" si="523"/>
        <v/>
      </c>
      <c r="G414" s="363">
        <f t="shared" ref="G414:G421" si="524">IF(J414&lt;&gt;0, IFERROR(IF( $F414=2,  MROUND($AH414*J414,1),    IF( OR($F414="",$F414=1),   MROUND($AH414*J414,2.5),  MROUND($AH414*J414, 0.1))), "" ), "")</f>
        <v>72.5</v>
      </c>
      <c r="H414" s="364">
        <v>6</v>
      </c>
      <c r="I414" s="364">
        <v>1</v>
      </c>
      <c r="J414" s="365">
        <v>0.5</v>
      </c>
      <c r="K414" s="363">
        <f t="shared" ref="K414:K421" si="525">IF(N414&lt;&gt;0, IFERROR(IF( $F414=2,  MROUND($AH414*N414,1),    IF( OR($F414="",$F414=1),   MROUND($AH414*N414,2.5),  MROUND($AH414*N414, 0.1))), "" ), "")</f>
        <v>87.5</v>
      </c>
      <c r="L414" s="364">
        <v>5</v>
      </c>
      <c r="M414" s="364">
        <v>2</v>
      </c>
      <c r="N414" s="365">
        <v>0.6</v>
      </c>
      <c r="O414" s="363">
        <f t="shared" ref="O414:O421" si="526">IF(R414&lt;&gt;0, IFERROR(IF( $F414=2,  MROUND($AH414*R414,1),    IF( OR($F414="",$F414=1),   MROUND($AH414*R414,2.5),  MROUND($AH414*R414, 0.1))), "" ), "")</f>
        <v>102.5</v>
      </c>
      <c r="P414" s="364">
        <v>4</v>
      </c>
      <c r="Q414" s="364">
        <v>2</v>
      </c>
      <c r="R414" s="365">
        <v>0.7</v>
      </c>
      <c r="S414" s="363">
        <f t="shared" ref="S414:S421" si="527">IF(V414&lt;&gt;0, IFERROR(IF( $F414=2,  MROUND($AH414*V414,1),    IF( OR($F414="",$F414=1),   MROUND($AH414*V414,2.5),  MROUND($AH414*V414, 0.1))), "" ), "")</f>
        <v>107.5</v>
      </c>
      <c r="T414" s="364">
        <v>3</v>
      </c>
      <c r="U414" s="364">
        <v>1</v>
      </c>
      <c r="V414" s="365">
        <v>0.75</v>
      </c>
      <c r="W414" s="363" t="str">
        <f t="shared" ref="W414:W421" si="528">IF(Z414&lt;&gt;0, IFERROR(IF( $F414=2,  MROUND($AH414*Z414,1),    IF( OR($F414="",$F414=1),   MROUND($AH414*Z414,2.5),  MROUND($AH414*Z414, 0.1))), "" ), "")</f>
        <v/>
      </c>
      <c r="X414" s="364"/>
      <c r="Y414" s="364"/>
      <c r="Z414" s="365"/>
      <c r="AA414" s="363" t="str">
        <f t="shared" ref="AA414:AA421" si="529">IF(AD414&lt;&gt;0, IFERROR(IF( $F414=2,  MROUND($AH414*AD414,1),    IF( OR($F414="",$F414=1),   MROUND($AH414*AD414,2.5),  MROUND($AH414*AD414, 0.1))), "" ), "")</f>
        <v/>
      </c>
      <c r="AB414" s="364"/>
      <c r="AC414" s="364"/>
      <c r="AD414" s="365"/>
      <c r="AE414" s="366">
        <f t="shared" ref="AE414:AE421" si="530">(IF(ISNUMBER(G414),G414,0)*H414*I414+IF(ISNUMBER(K414),K414,1)*L414*M414+IF(ISNUMBER(O414),O414,1)*P414*Q414+IF(ISNUMBER(S414),S414,1)*T414*U414+IF(ISNUMBER(W414),W414,1)*X414*Y414+IF(ISNUMBER(AA414),AA414,1)*AB414*AC414)*IF(ISNUMBER(F414),F414,1)</f>
        <v>2452.5</v>
      </c>
      <c r="AF414" s="367">
        <f t="shared" si="506"/>
        <v>90.833333333333329</v>
      </c>
      <c r="AG414" s="368">
        <f t="shared" ref="AG414:AG421" si="531">IFERROR((AF414/(AH414*IF(ISNUMBER(F414),F414,1))),0)</f>
        <v>0.6265486288716694</v>
      </c>
      <c r="AH414" s="216">
        <f t="shared" ref="AH414:AH421" si="532">IF(ISNUMBER(AH358), AH358+(AH358*$AH$394),"")</f>
        <v>144.97411557170281</v>
      </c>
      <c r="AI414" s="369">
        <f xml:space="preserve"> ( IF(ISNUMBER(G414), VLOOKUP(G414/$AH414,F!$A1:$B101,2,1)*G414*$H414*$I414,0)+IF(ISNUMBER(K414), VLOOKUP(K414/$AH414,F!$A1:$B101,2,1)*K414*$L414*$M414,0)+IF(ISNUMBER(O414), VLOOKUP(O414/$AH414,F!$A1:$B101,2,1)*O414*$P414*$Q414,0)+IF(ISNUMBER(S414), VLOOKUP(S414/$AH414,F!$A1:$B101,2,1)*S414*$T414*$U414,0)+IF(ISNUMBER(W414), VLOOKUP(W414/$AH414,F!$A1:$B101,2,1)*W414*$X414*$Y414,0)+IF(ISNUMBER(AA414), VLOOKUP(AA414/$AH414,F!$A1:$B101,2,1)*AA414*$AB414*$AC414,0))*IF(ISNUMBER(F414),F414,1)*IF(ISNUMBER(E414),E414,1)</f>
        <v>1935.65</v>
      </c>
      <c r="AJ414" s="370">
        <f t="shared" ref="AJ414:AJ416" si="533">H414*I414+L414*M414+P414*Q414+T414*U414+X414*Y414+AB414*AC414</f>
        <v>27</v>
      </c>
      <c r="AK414" s="371">
        <f>IFERROR(I414*INDEX(F!$P$21:$AB$33, MATCH(G414/$AH414, F!$O$21:$O$33,1), MATCH(E414, F!$P$20:$AB$20,1)), 0 ) +IFERROR( M414*INDEX(F!$P$21:$AB$33, MATCH(K414/$AH414, F!$O$21:$O$33,1), MATCH(E414, F!$P$20:$AB$20,1)),0) +  IFERROR( Q414*INDEX(F!$P$21:$AB$33, MATCH(O414/$AH414, F!$O$21:$O$33,1), MATCH(E414, F!$P$20:$AB$20,1)), 0) + IFERROR( U414*INDEX(F!$P$21:$AB$33, MATCH(S414/$AH414, F!$O$21:$O$33,1), MATCH(E414, F!$P$20:$AB$20,1)),0)  + IFERROR(Y414*INDEX(F!$P$21:$AB$33, MATCH(W414/$AH414, F!$O$21:$O$33,1), MATCH(E414, F!$P$20:$AB$20,1)),0)  + IFERROR( AC414*INDEX(F!$P$21:$AB$33, MATCH(AA414/$AH414, F!$O$21:$O$33,1), MATCH(E414, F!$P$20:$AB$20,1)),)</f>
        <v>20</v>
      </c>
      <c r="AL414" s="1033"/>
      <c r="AM414" s="10"/>
      <c r="AN414" s="10"/>
      <c r="AO414" s="10"/>
    </row>
    <row r="415" spans="1:41" ht="15.75" customHeight="1" x14ac:dyDescent="0.25">
      <c r="A415" s="1021">
        <f>A359+A338</f>
        <v>43832</v>
      </c>
      <c r="B415" s="249" t="str">
        <f t="shared" si="523"/>
        <v>Легкая</v>
      </c>
      <c r="C415" s="262" t="str">
        <f t="shared" si="523"/>
        <v>ЖМ</v>
      </c>
      <c r="D415" s="230" t="str">
        <f t="shared" si="523"/>
        <v>Жим гантелей</v>
      </c>
      <c r="E415" s="291">
        <f t="shared" si="523"/>
        <v>0.8</v>
      </c>
      <c r="F415" s="342">
        <f t="shared" si="523"/>
        <v>2</v>
      </c>
      <c r="G415" s="343">
        <f t="shared" si="524"/>
        <v>21</v>
      </c>
      <c r="H415" s="344">
        <v>5</v>
      </c>
      <c r="I415" s="344">
        <v>5</v>
      </c>
      <c r="J415" s="345">
        <v>0.45</v>
      </c>
      <c r="K415" s="343" t="str">
        <f t="shared" si="525"/>
        <v/>
      </c>
      <c r="L415" s="344"/>
      <c r="M415" s="344"/>
      <c r="N415" s="345"/>
      <c r="O415" s="343" t="str">
        <f t="shared" si="526"/>
        <v/>
      </c>
      <c r="P415" s="344"/>
      <c r="Q415" s="344"/>
      <c r="R415" s="345"/>
      <c r="S415" s="343" t="str">
        <f t="shared" si="527"/>
        <v/>
      </c>
      <c r="T415" s="344"/>
      <c r="U415" s="344"/>
      <c r="V415" s="345"/>
      <c r="W415" s="343" t="str">
        <f t="shared" si="528"/>
        <v/>
      </c>
      <c r="X415" s="344"/>
      <c r="Y415" s="344"/>
      <c r="Z415" s="345"/>
      <c r="AA415" s="343" t="str">
        <f t="shared" si="529"/>
        <v/>
      </c>
      <c r="AB415" s="344"/>
      <c r="AC415" s="344"/>
      <c r="AD415" s="345"/>
      <c r="AE415" s="346">
        <f t="shared" si="530"/>
        <v>1050</v>
      </c>
      <c r="AF415" s="347">
        <f t="shared" si="506"/>
        <v>42</v>
      </c>
      <c r="AG415" s="348">
        <f t="shared" si="531"/>
        <v>0.45266701397838499</v>
      </c>
      <c r="AH415" s="217">
        <f t="shared" si="532"/>
        <v>46.391716982944899</v>
      </c>
      <c r="AI415" s="349">
        <f xml:space="preserve"> ( IF(ISNUMBER(G415), VLOOKUP(G415/$AH415,F!$A1:$B101,2,1)*G415*$H415*$I415,0)+IF(ISNUMBER(K415), VLOOKUP(K415/$AH415,F!$A1:$B101,2,1)*K415*$L415*$M415,0)+IF(ISNUMBER(O415), VLOOKUP(O415/$AH415,F!$A1:$B101,2,1)*O415*$P415*$Q415,0)+IF(ISNUMBER(S415), VLOOKUP(S415/$AH415,F!$A1:$B101,2,1)*S415*$T415*$U415,0)+IF(ISNUMBER(W415), VLOOKUP(W415/$AH415,F!$A1:$B101,2,1)*W415*$X415*$Y415,0)+IF(ISNUMBER(AA415), VLOOKUP(AA415/$AH415,F!$A1:$B101,2,1)*AA415*$AB415*$AC415,0))*IF(ISNUMBER(F415),F415,1)*IF(ISNUMBER(E415),E415,1)</f>
        <v>352.8</v>
      </c>
      <c r="AJ415" s="350">
        <f t="shared" si="533"/>
        <v>25</v>
      </c>
      <c r="AK415" s="351">
        <f>IFERROR(I415*INDEX(F!$P$21:$AB$33, MATCH(G415/$AH415, F!$O$21:$O$33,1), MATCH(E415, F!$P$20:$AB$20,1)), 0 ) +IFERROR( M415*INDEX(F!$P$21:$AB$33, MATCH(K415/$AH415, F!$O$21:$O$33,1), MATCH(E415, F!$P$20:$AB$20,1)),0) +  IFERROR( Q415*INDEX(F!$P$21:$AB$33, MATCH(O415/$AH415, F!$O$21:$O$33,1), MATCH(E415, F!$P$20:$AB$20,1)), 0) + IFERROR( U415*INDEX(F!$P$21:$AB$33, MATCH(S415/$AH415, F!$O$21:$O$33,1), MATCH(E415, F!$P$20:$AB$20,1)),0)  + IFERROR(Y415*INDEX(F!$P$21:$AB$33, MATCH(W415/$AH415, F!$O$21:$O$33,1), MATCH(E415, F!$P$20:$AB$20,1)),0)  + IFERROR( AC415*INDEX(F!$P$21:$AB$33, MATCH(AA415/$AH415, F!$O$21:$O$33,1), MATCH(E415, F!$P$20:$AB$20,1)),)</f>
        <v>9</v>
      </c>
      <c r="AL415" s="1031"/>
      <c r="AM415" s="10"/>
      <c r="AN415" s="10"/>
      <c r="AO415" s="10"/>
    </row>
    <row r="416" spans="1:41" x14ac:dyDescent="0.25">
      <c r="A416" s="1022"/>
      <c r="B416" s="252" t="s">
        <v>815</v>
      </c>
      <c r="C416" s="265" t="str">
        <f t="shared" si="523"/>
        <v>ОФП</v>
      </c>
      <c r="D416" s="234" t="str">
        <f t="shared" si="523"/>
        <v>Французский жим</v>
      </c>
      <c r="E416" s="291">
        <f t="shared" si="523"/>
        <v>0.4</v>
      </c>
      <c r="F416" s="372" t="str">
        <f t="shared" si="523"/>
        <v/>
      </c>
      <c r="G416" s="373">
        <f t="shared" si="524"/>
        <v>22.5</v>
      </c>
      <c r="H416" s="374">
        <v>6</v>
      </c>
      <c r="I416" s="374">
        <v>4</v>
      </c>
      <c r="J416" s="375">
        <v>0.35</v>
      </c>
      <c r="K416" s="373" t="str">
        <f t="shared" si="525"/>
        <v/>
      </c>
      <c r="L416" s="374"/>
      <c r="M416" s="374"/>
      <c r="N416" s="375"/>
      <c r="O416" s="373" t="str">
        <f t="shared" si="526"/>
        <v/>
      </c>
      <c r="P416" s="374"/>
      <c r="Q416" s="374"/>
      <c r="R416" s="375"/>
      <c r="S416" s="373" t="str">
        <f t="shared" si="527"/>
        <v/>
      </c>
      <c r="T416" s="374"/>
      <c r="U416" s="374"/>
      <c r="V416" s="375"/>
      <c r="W416" s="373" t="str">
        <f t="shared" si="528"/>
        <v/>
      </c>
      <c r="X416" s="374"/>
      <c r="Y416" s="374"/>
      <c r="Z416" s="375"/>
      <c r="AA416" s="373" t="str">
        <f t="shared" si="529"/>
        <v/>
      </c>
      <c r="AB416" s="374"/>
      <c r="AC416" s="374"/>
      <c r="AD416" s="375"/>
      <c r="AE416" s="376">
        <f t="shared" si="530"/>
        <v>540</v>
      </c>
      <c r="AF416" s="377">
        <f t="shared" si="506"/>
        <v>22.5</v>
      </c>
      <c r="AG416" s="378">
        <f t="shared" si="531"/>
        <v>0.33233430209486808</v>
      </c>
      <c r="AH416" s="217">
        <f t="shared" si="532"/>
        <v>67.70291197198523</v>
      </c>
      <c r="AI416" s="379">
        <f xml:space="preserve"> ( IF(ISNUMBER(G416), VLOOKUP(G416/$AH416,F!$A1:$B101,2,1)*G416*$H416*$I416,0)+IF(ISNUMBER(K416), VLOOKUP(K416/$AH416,F!$A1:$B101,2,1)*K416*$L416*$M416,0)+IF(ISNUMBER(O416), VLOOKUP(O416/$AH416,F!$A1:$B101,2,1)*O416*$P416*$Q416,0)+IF(ISNUMBER(S416), VLOOKUP(S416/$AH416,F!$A1:$B101,2,1)*S416*$T416*$U416,0)+IF(ISNUMBER(W416), VLOOKUP(W416/$AH416,F!$A1:$B101,2,1)*W416*$X416*$Y416,0)+IF(ISNUMBER(AA416), VLOOKUP(AA416/$AH416,F!$A1:$B101,2,1)*AA416*$AB416*$AC416,0))*IF(ISNUMBER(F416),F416,1)*IF(ISNUMBER(E416),E416,1)</f>
        <v>38.879999999999995</v>
      </c>
      <c r="AJ416" s="380">
        <f t="shared" si="533"/>
        <v>24</v>
      </c>
      <c r="AK416" s="381">
        <f>IFERROR(I416*INDEX(F!$P$21:$AB$33, MATCH(G416/$AH416, F!$O$21:$O$33,1), MATCH(E416, F!$P$20:$AB$20,1)), 0 ) +IFERROR( M416*INDEX(F!$P$21:$AB$33, MATCH(K416/$AH416, F!$O$21:$O$33,1), MATCH(E416, F!$P$20:$AB$20,1)),0) +  IFERROR( Q416*INDEX(F!$P$21:$AB$33, MATCH(O416/$AH416, F!$O$21:$O$33,1), MATCH(E416, F!$P$20:$AB$20,1)), 0) + IFERROR( U416*INDEX(F!$P$21:$AB$33, MATCH(S416/$AH416, F!$O$21:$O$33,1), MATCH(E416, F!$P$20:$AB$20,1)),0)  + IFERROR(Y416*INDEX(F!$P$21:$AB$33, MATCH(W416/$AH416, F!$O$21:$O$33,1), MATCH(E416, F!$P$20:$AB$20,1)),0)  + IFERROR( AC416*INDEX(F!$P$21:$AB$33, MATCH(AA416/$AH416, F!$O$21:$O$33,1), MATCH(E416, F!$P$20:$AB$20,1)),)</f>
        <v>6</v>
      </c>
      <c r="AL416" s="1031"/>
      <c r="AM416" s="10"/>
      <c r="AN416" s="10"/>
      <c r="AO416" s="10"/>
    </row>
    <row r="417" spans="1:41" x14ac:dyDescent="0.25">
      <c r="A417" s="1022"/>
      <c r="B417" s="249" t="str">
        <f t="shared" si="523"/>
        <v>Легкая</v>
      </c>
      <c r="C417" s="262" t="str">
        <f t="shared" si="523"/>
        <v>ОФП</v>
      </c>
      <c r="D417" s="230" t="str">
        <f t="shared" si="523"/>
        <v>Молотковые сгибания</v>
      </c>
      <c r="E417" s="291">
        <f t="shared" si="523"/>
        <v>0.4</v>
      </c>
      <c r="F417" s="342">
        <f t="shared" si="523"/>
        <v>2</v>
      </c>
      <c r="G417" s="343">
        <f t="shared" si="524"/>
        <v>9</v>
      </c>
      <c r="H417" s="344">
        <v>6</v>
      </c>
      <c r="I417" s="344">
        <v>5</v>
      </c>
      <c r="J417" s="345">
        <v>0.35</v>
      </c>
      <c r="K417" s="343" t="str">
        <f t="shared" si="525"/>
        <v/>
      </c>
      <c r="L417" s="344"/>
      <c r="M417" s="344"/>
      <c r="N417" s="345"/>
      <c r="O417" s="343" t="str">
        <f t="shared" si="526"/>
        <v/>
      </c>
      <c r="P417" s="344"/>
      <c r="Q417" s="344"/>
      <c r="R417" s="345"/>
      <c r="S417" s="343" t="str">
        <f t="shared" si="527"/>
        <v/>
      </c>
      <c r="T417" s="344"/>
      <c r="U417" s="344"/>
      <c r="V417" s="345"/>
      <c r="W417" s="343" t="str">
        <f t="shared" si="528"/>
        <v/>
      </c>
      <c r="X417" s="344"/>
      <c r="Y417" s="344"/>
      <c r="Z417" s="345"/>
      <c r="AA417" s="343" t="str">
        <f t="shared" si="529"/>
        <v/>
      </c>
      <c r="AB417" s="344"/>
      <c r="AC417" s="344"/>
      <c r="AD417" s="345"/>
      <c r="AE417" s="346">
        <f t="shared" si="530"/>
        <v>540</v>
      </c>
      <c r="AF417" s="347">
        <f t="shared" si="506"/>
        <v>18</v>
      </c>
      <c r="AG417" s="348">
        <f t="shared" si="531"/>
        <v>0.3448891535073409</v>
      </c>
      <c r="AH417" s="217">
        <f t="shared" si="532"/>
        <v>26.095340802906509</v>
      </c>
      <c r="AI417" s="349">
        <f xml:space="preserve"> ( IF(ISNUMBER(G417), VLOOKUP(G417/$AH417,F!$A1:$B101,2,1)*G417*$H417*$I417,0)+IF(ISNUMBER(K417), VLOOKUP(K417/$AH417,F!$A1:$B101,2,1)*K417*$L417*$M417,0)+IF(ISNUMBER(O417), VLOOKUP(O417/$AH417,F!$A1:$B101,2,1)*O417*$P417*$Q417,0)+IF(ISNUMBER(S417), VLOOKUP(S417/$AH417,F!$A1:$B101,2,1)*S417*$T417*$U417,0)+IF(ISNUMBER(W417), VLOOKUP(W417/$AH417,F!$A1:$B101,2,1)*W417*$X417*$Y417,0)+IF(ISNUMBER(AA417), VLOOKUP(AA417/$AH417,F!$A1:$B101,2,1)*AA417*$AB417*$AC417,0))*IF(ISNUMBER(F417),F417,1)*IF(ISNUMBER(E417),E417,1)</f>
        <v>43.2</v>
      </c>
      <c r="AJ417" s="350">
        <f>H417*I417+L417*M417+P417*Q417+T417*U417+X417*Y417+AB417*AC417</f>
        <v>30</v>
      </c>
      <c r="AK417" s="351">
        <f>IFERROR(I417*INDEX(F!$P$21:$AB$33, MATCH(G417/$AH417, F!$O$21:$O$33,1), MATCH(E417, F!$P$20:$AB$20,1)), 0 ) +IFERROR( M417*INDEX(F!$P$21:$AB$33, MATCH(K417/$AH417, F!$O$21:$O$33,1), MATCH(E417, F!$P$20:$AB$20,1)),0) +  IFERROR( Q417*INDEX(F!$P$21:$AB$33, MATCH(O417/$AH417, F!$O$21:$O$33,1), MATCH(E417, F!$P$20:$AB$20,1)), 0) + IFERROR( U417*INDEX(F!$P$21:$AB$33, MATCH(S417/$AH417, F!$O$21:$O$33,1), MATCH(E417, F!$P$20:$AB$20,1)),0)  + IFERROR(Y417*INDEX(F!$P$21:$AB$33, MATCH(W417/$AH417, F!$O$21:$O$33,1), MATCH(E417, F!$P$20:$AB$20,1)),0)  + IFERROR( AC417*INDEX(F!$P$21:$AB$33, MATCH(AA417/$AH417, F!$O$21:$O$33,1), MATCH(E417, F!$P$20:$AB$20,1)),)</f>
        <v>7.5</v>
      </c>
      <c r="AL417" s="1031"/>
      <c r="AM417" s="10"/>
      <c r="AN417" s="10"/>
      <c r="AO417" s="10"/>
    </row>
    <row r="418" spans="1:41" x14ac:dyDescent="0.25">
      <c r="A418" s="1022"/>
      <c r="B418" s="252" t="str">
        <f t="shared" si="523"/>
        <v>Легкая</v>
      </c>
      <c r="C418" s="265" t="str">
        <f t="shared" si="523"/>
        <v>ОФП</v>
      </c>
      <c r="D418" s="234" t="str">
        <f t="shared" si="523"/>
        <v>Разгибания с гантелью из-за головы</v>
      </c>
      <c r="E418" s="291">
        <f t="shared" si="523"/>
        <v>0.4</v>
      </c>
      <c r="F418" s="372">
        <f t="shared" si="523"/>
        <v>2</v>
      </c>
      <c r="G418" s="373">
        <f t="shared" si="524"/>
        <v>8</v>
      </c>
      <c r="H418" s="374">
        <v>6</v>
      </c>
      <c r="I418" s="374">
        <v>5</v>
      </c>
      <c r="J418" s="375">
        <v>0.4</v>
      </c>
      <c r="K418" s="373" t="str">
        <f t="shared" si="525"/>
        <v/>
      </c>
      <c r="L418" s="374"/>
      <c r="M418" s="374"/>
      <c r="N418" s="375"/>
      <c r="O418" s="373" t="str">
        <f t="shared" si="526"/>
        <v/>
      </c>
      <c r="P418" s="374"/>
      <c r="Q418" s="374"/>
      <c r="R418" s="375"/>
      <c r="S418" s="373" t="str">
        <f t="shared" si="527"/>
        <v/>
      </c>
      <c r="T418" s="374"/>
      <c r="U418" s="374"/>
      <c r="V418" s="375"/>
      <c r="W418" s="373" t="str">
        <f t="shared" si="528"/>
        <v/>
      </c>
      <c r="X418" s="374"/>
      <c r="Y418" s="374"/>
      <c r="Z418" s="375"/>
      <c r="AA418" s="373" t="str">
        <f t="shared" si="529"/>
        <v/>
      </c>
      <c r="AB418" s="374"/>
      <c r="AC418" s="374"/>
      <c r="AD418" s="375"/>
      <c r="AE418" s="376">
        <f t="shared" si="530"/>
        <v>480</v>
      </c>
      <c r="AF418" s="377">
        <f t="shared" si="506"/>
        <v>16</v>
      </c>
      <c r="AG418" s="378">
        <f t="shared" si="531"/>
        <v>0.42447895816288111</v>
      </c>
      <c r="AH418" s="217">
        <f t="shared" si="532"/>
        <v>18.846635024321369</v>
      </c>
      <c r="AI418" s="379">
        <f xml:space="preserve"> ( IF(ISNUMBER(G418), VLOOKUP(G418/$AH418,F!$A1:$B101,2,1)*G418*$H418*$I418,0)+IF(ISNUMBER(K418), VLOOKUP(K418/$AH418,F!$A1:$B101,2,1)*K418*$L418*$M418,0)+IF(ISNUMBER(O418), VLOOKUP(O418/$AH418,F!$A1:$B101,2,1)*O418*$P418*$Q418,0)+IF(ISNUMBER(S418), VLOOKUP(S418/$AH418,F!$A1:$B101,2,1)*S418*$T418*$U418,0)+IF(ISNUMBER(W418), VLOOKUP(W418/$AH418,F!$A1:$B101,2,1)*W418*$X418*$Y418,0)+IF(ISNUMBER(AA418), VLOOKUP(AA418/$AH418,F!$A1:$B101,2,1)*AA418*$AB418*$AC418,0))*IF(ISNUMBER(F418),F418,1)*IF(ISNUMBER(E418),E418,1)</f>
        <v>69.12</v>
      </c>
      <c r="AJ418" s="380">
        <f t="shared" ref="AJ418:AJ421" si="534">H418*I418+L418*M418+P418*Q418+T418*U418+X418*Y418+AB418*AC418</f>
        <v>30</v>
      </c>
      <c r="AK418" s="381">
        <f>IFERROR(I418*INDEX(F!$P$21:$AB$33, MATCH(G418/$AH418, F!$O$21:$O$33,1), MATCH(E418, F!$P$20:$AB$20,1)), 0 ) +IFERROR( M418*INDEX(F!$P$21:$AB$33, MATCH(K418/$AH418, F!$O$21:$O$33,1), MATCH(E418, F!$P$20:$AB$20,1)),0) +  IFERROR( Q418*INDEX(F!$P$21:$AB$33, MATCH(O418/$AH418, F!$O$21:$O$33,1), MATCH(E418, F!$P$20:$AB$20,1)), 0) + IFERROR( U418*INDEX(F!$P$21:$AB$33, MATCH(S418/$AH418, F!$O$21:$O$33,1), MATCH(E418, F!$P$20:$AB$20,1)),0)  + IFERROR(Y418*INDEX(F!$P$21:$AB$33, MATCH(W418/$AH418, F!$O$21:$O$33,1), MATCH(E418, F!$P$20:$AB$20,1)),0)  + IFERROR( AC418*INDEX(F!$P$21:$AB$33, MATCH(AA418/$AH418, F!$O$21:$O$33,1), MATCH(E418, F!$P$20:$AB$20,1)),)</f>
        <v>7.5</v>
      </c>
      <c r="AL418" s="1031"/>
      <c r="AM418" s="10"/>
      <c r="AN418" s="10"/>
      <c r="AO418" s="10"/>
    </row>
    <row r="419" spans="1:41" hidden="1" x14ac:dyDescent="0.25">
      <c r="A419" s="1022"/>
      <c r="B419" s="249" t="str">
        <f t="shared" si="523"/>
        <v/>
      </c>
      <c r="C419" s="262" t="str">
        <f t="shared" si="523"/>
        <v/>
      </c>
      <c r="D419" s="230" t="str">
        <f t="shared" si="523"/>
        <v/>
      </c>
      <c r="E419" s="291" t="str">
        <f t="shared" si="523"/>
        <v/>
      </c>
      <c r="F419" s="342" t="str">
        <f t="shared" si="523"/>
        <v/>
      </c>
      <c r="G419" s="343" t="str">
        <f t="shared" si="524"/>
        <v/>
      </c>
      <c r="H419" s="344"/>
      <c r="I419" s="344"/>
      <c r="J419" s="345"/>
      <c r="K419" s="343" t="str">
        <f t="shared" si="525"/>
        <v/>
      </c>
      <c r="L419" s="344"/>
      <c r="M419" s="344"/>
      <c r="N419" s="345"/>
      <c r="O419" s="343" t="str">
        <f t="shared" si="526"/>
        <v/>
      </c>
      <c r="P419" s="344"/>
      <c r="Q419" s="344"/>
      <c r="R419" s="345"/>
      <c r="S419" s="343" t="str">
        <f t="shared" si="527"/>
        <v/>
      </c>
      <c r="T419" s="344"/>
      <c r="U419" s="344"/>
      <c r="V419" s="345"/>
      <c r="W419" s="343" t="str">
        <f t="shared" si="528"/>
        <v/>
      </c>
      <c r="X419" s="344"/>
      <c r="Y419" s="344"/>
      <c r="Z419" s="345"/>
      <c r="AA419" s="343" t="str">
        <f t="shared" si="529"/>
        <v/>
      </c>
      <c r="AB419" s="344"/>
      <c r="AC419" s="344"/>
      <c r="AD419" s="345"/>
      <c r="AE419" s="346">
        <f t="shared" si="530"/>
        <v>0</v>
      </c>
      <c r="AF419" s="347">
        <f t="shared" si="506"/>
        <v>0</v>
      </c>
      <c r="AG419" s="348">
        <f t="shared" si="531"/>
        <v>0</v>
      </c>
      <c r="AH419" s="217" t="str">
        <f t="shared" si="532"/>
        <v/>
      </c>
      <c r="AI419" s="349">
        <f xml:space="preserve"> ( IF(ISNUMBER(G419), VLOOKUP(G419/$AH419,F!$A1:$B101,2,1)*G419*$H419*$I419,0)+IF(ISNUMBER(K419), VLOOKUP(K419/$AH419,F!$A1:$B101,2,1)*K419*$L419*$M419,0)+IF(ISNUMBER(O419), VLOOKUP(O419/$AH419,F!$A1:$B101,2,1)*O419*$P419*$Q419,0)+IF(ISNUMBER(S419), VLOOKUP(S419/$AH419,F!$A1:$B101,2,1)*S419*$T419*$U419,0)+IF(ISNUMBER(W419), VLOOKUP(W419/$AH419,F!$A1:$B101,2,1)*W419*$X419*$Y419,0)+IF(ISNUMBER(AA419), VLOOKUP(AA419/$AH419,F!$A1:$B101,2,1)*AA419*$AB419*$AC419,0))*IF(ISNUMBER(F419),F419,1)*IF(ISNUMBER(E419),E419,1)</f>
        <v>0</v>
      </c>
      <c r="AJ419" s="350">
        <f t="shared" si="534"/>
        <v>0</v>
      </c>
      <c r="AK419" s="351">
        <f>IFERROR(I419*INDEX(F!$P$21:$AB$33, MATCH(G419/$AH419, F!$O$21:$O$33,1), MATCH(E419, F!$P$20:$AB$20,1)), 0 ) +IFERROR( M419*INDEX(F!$P$21:$AB$33, MATCH(K419/$AH419, F!$O$21:$O$33,1), MATCH(E419, F!$P$20:$AB$20,1)),0) +  IFERROR( Q419*INDEX(F!$P$21:$AB$33, MATCH(O419/$AH419, F!$O$21:$O$33,1), MATCH(E419, F!$P$20:$AB$20,1)), 0) + IFERROR( U419*INDEX(F!$P$21:$AB$33, MATCH(S419/$AH419, F!$O$21:$O$33,1), MATCH(E419, F!$P$20:$AB$20,1)),0)  + IFERROR(Y419*INDEX(F!$P$21:$AB$33, MATCH(W419/$AH419, F!$O$21:$O$33,1), MATCH(E419, F!$P$20:$AB$20,1)),0)  + IFERROR( AC419*INDEX(F!$P$21:$AB$33, MATCH(AA419/$AH419, F!$O$21:$O$33,1), MATCH(E419, F!$P$20:$AB$20,1)),)</f>
        <v>0</v>
      </c>
      <c r="AL419" s="1031"/>
      <c r="AM419" s="10"/>
      <c r="AN419" s="10"/>
      <c r="AO419" s="10"/>
    </row>
    <row r="420" spans="1:41" hidden="1" x14ac:dyDescent="0.25">
      <c r="A420" s="1022"/>
      <c r="B420" s="252" t="str">
        <f t="shared" si="523"/>
        <v/>
      </c>
      <c r="C420" s="265" t="str">
        <f t="shared" si="523"/>
        <v/>
      </c>
      <c r="D420" s="234" t="str">
        <f t="shared" si="523"/>
        <v/>
      </c>
      <c r="E420" s="291" t="str">
        <f t="shared" si="523"/>
        <v/>
      </c>
      <c r="F420" s="382" t="str">
        <f t="shared" si="523"/>
        <v/>
      </c>
      <c r="G420" s="373" t="str">
        <f t="shared" si="524"/>
        <v/>
      </c>
      <c r="H420" s="374"/>
      <c r="I420" s="374"/>
      <c r="J420" s="375"/>
      <c r="K420" s="373" t="str">
        <f t="shared" si="525"/>
        <v/>
      </c>
      <c r="L420" s="374"/>
      <c r="M420" s="374"/>
      <c r="N420" s="375"/>
      <c r="O420" s="373" t="str">
        <f t="shared" si="526"/>
        <v/>
      </c>
      <c r="P420" s="374"/>
      <c r="Q420" s="374"/>
      <c r="R420" s="375"/>
      <c r="S420" s="373" t="str">
        <f t="shared" si="527"/>
        <v/>
      </c>
      <c r="T420" s="374"/>
      <c r="U420" s="374"/>
      <c r="V420" s="375"/>
      <c r="W420" s="373" t="str">
        <f t="shared" si="528"/>
        <v/>
      </c>
      <c r="X420" s="374"/>
      <c r="Y420" s="374"/>
      <c r="Z420" s="375"/>
      <c r="AA420" s="373" t="str">
        <f t="shared" si="529"/>
        <v/>
      </c>
      <c r="AB420" s="374"/>
      <c r="AC420" s="374"/>
      <c r="AD420" s="375"/>
      <c r="AE420" s="376">
        <f t="shared" si="530"/>
        <v>0</v>
      </c>
      <c r="AF420" s="377">
        <f t="shared" si="506"/>
        <v>0</v>
      </c>
      <c r="AG420" s="378">
        <f t="shared" si="531"/>
        <v>0</v>
      </c>
      <c r="AH420" s="217" t="str">
        <f t="shared" si="532"/>
        <v/>
      </c>
      <c r="AI420" s="379">
        <f xml:space="preserve"> ( IF(ISNUMBER(G420), VLOOKUP(G420/$AH420,F!$A1:$B101,2,1)*G420*$H420*$I420,0)+IF(ISNUMBER(K420), VLOOKUP(K420/$AH420,F!$A1:$B101,2,1)*K420*$L420*$M420,0)+IF(ISNUMBER(O420), VLOOKUP(O420/$AH420,F!$A1:$B101,2,1)*O420*$P420*$Q420,0)+IF(ISNUMBER(S420), VLOOKUP(S420/$AH420,F!$A1:$B101,2,1)*S420*$T420*$U420,0)+IF(ISNUMBER(W420), VLOOKUP(W420/$AH420,F!$A1:$B101,2,1)*W420*$X420*$Y420,0)+IF(ISNUMBER(AA420), VLOOKUP(AA420/$AH420,F!$A1:$B101,2,1)*AA420*$AB420*$AC420,0))*IF(ISNUMBER(F420),F420,1)*IF(ISNUMBER(E420),E420,1)</f>
        <v>0</v>
      </c>
      <c r="AJ420" s="380">
        <f t="shared" si="534"/>
        <v>0</v>
      </c>
      <c r="AK420" s="381">
        <f>IFERROR(I420*INDEX(F!$P$21:$AB$33, MATCH(G420/$AH420, F!$O$21:$O$33,1), MATCH(E420, F!$P$20:$AB$20,1)), 0 ) +IFERROR( M420*INDEX(F!$P$21:$AB$33, MATCH(K420/$AH420, F!$O$21:$O$33,1), MATCH(E420, F!$P$20:$AB$20,1)),0) +  IFERROR( Q420*INDEX(F!$P$21:$AB$33, MATCH(O420/$AH420, F!$O$21:$O$33,1), MATCH(E420, F!$P$20:$AB$20,1)), 0) + IFERROR( U420*INDEX(F!$P$21:$AB$33, MATCH(S420/$AH420, F!$O$21:$O$33,1), MATCH(E420, F!$P$20:$AB$20,1)),0)  + IFERROR(Y420*INDEX(F!$P$21:$AB$33, MATCH(W420/$AH420, F!$O$21:$O$33,1), MATCH(E420, F!$P$20:$AB$20,1)),0)  + IFERROR( AC420*INDEX(F!$P$21:$AB$33, MATCH(AA420/$AH420, F!$O$21:$O$33,1), MATCH(E420, F!$P$20:$AB$20,1)),)</f>
        <v>0</v>
      </c>
      <c r="AL420" s="1031"/>
      <c r="AM420" s="10"/>
      <c r="AN420" s="10"/>
      <c r="AO420" s="10"/>
    </row>
    <row r="421" spans="1:41" hidden="1" x14ac:dyDescent="0.25">
      <c r="A421" s="1022"/>
      <c r="B421" s="249" t="str">
        <f t="shared" si="523"/>
        <v/>
      </c>
      <c r="C421" s="262" t="str">
        <f t="shared" si="523"/>
        <v/>
      </c>
      <c r="D421" s="235" t="str">
        <f t="shared" si="523"/>
        <v/>
      </c>
      <c r="E421" s="291" t="str">
        <f t="shared" si="523"/>
        <v/>
      </c>
      <c r="F421" s="383" t="str">
        <f t="shared" si="523"/>
        <v/>
      </c>
      <c r="G421" s="343" t="str">
        <f t="shared" si="524"/>
        <v/>
      </c>
      <c r="H421" s="344"/>
      <c r="I421" s="344"/>
      <c r="J421" s="345"/>
      <c r="K421" s="343" t="str">
        <f t="shared" si="525"/>
        <v/>
      </c>
      <c r="L421" s="344"/>
      <c r="M421" s="344"/>
      <c r="N421" s="345"/>
      <c r="O421" s="343" t="str">
        <f t="shared" si="526"/>
        <v/>
      </c>
      <c r="P421" s="344"/>
      <c r="Q421" s="344"/>
      <c r="R421" s="345"/>
      <c r="S421" s="343" t="str">
        <f t="shared" si="527"/>
        <v/>
      </c>
      <c r="T421" s="344"/>
      <c r="U421" s="344"/>
      <c r="V421" s="345"/>
      <c r="W421" s="343" t="str">
        <f t="shared" si="528"/>
        <v/>
      </c>
      <c r="X421" s="344"/>
      <c r="Y421" s="344"/>
      <c r="Z421" s="345"/>
      <c r="AA421" s="343" t="str">
        <f t="shared" si="529"/>
        <v/>
      </c>
      <c r="AB421" s="344"/>
      <c r="AC421" s="344"/>
      <c r="AD421" s="345"/>
      <c r="AE421" s="346">
        <f t="shared" si="530"/>
        <v>0</v>
      </c>
      <c r="AF421" s="347">
        <f t="shared" si="506"/>
        <v>0</v>
      </c>
      <c r="AG421" s="348">
        <f t="shared" si="531"/>
        <v>0</v>
      </c>
      <c r="AH421" s="217" t="str">
        <f t="shared" si="532"/>
        <v/>
      </c>
      <c r="AI421" s="349">
        <f xml:space="preserve"> ( IF(ISNUMBER(G421), VLOOKUP(G421/$AH421,F!$A1:$B101,2,1)*G421*$H421*$I421,0)+IF(ISNUMBER(K421), VLOOKUP(K421/$AH421,F!$A1:$B101,2,1)*K421*$L421*$M421,0)+IF(ISNUMBER(O421), VLOOKUP(O421/$AH421,F!$A1:$B101,2,1)*O421*$P421*$Q421,0)+IF(ISNUMBER(S421), VLOOKUP(S421/$AH421,F!$A1:$B101,2,1)*S421*$T421*$U421,0)+IF(ISNUMBER(W421), VLOOKUP(W421/$AH421,F!$A1:$B101,2,1)*W421*$X421*$Y421,0)+IF(ISNUMBER(AA421), VLOOKUP(AA421/$AH421,F!$A1:$B101,2,1)*AA421*$AB421*$AC421,0))*IF(ISNUMBER(F421),F421,1)*IF(ISNUMBER(E421),E421,1)</f>
        <v>0</v>
      </c>
      <c r="AJ421" s="350">
        <f t="shared" si="534"/>
        <v>0</v>
      </c>
      <c r="AK421" s="351">
        <f>IFERROR(I421*INDEX(F!$P$21:$AB$33, MATCH(G421/$AH421, F!$O$21:$O$33,1), MATCH(E421, F!$P$20:$AB$20,1)), 0 ) +IFERROR( M421*INDEX(F!$P$21:$AB$33, MATCH(K421/$AH421, F!$O$21:$O$33,1), MATCH(E421, F!$P$20:$AB$20,1)),0) +  IFERROR( Q421*INDEX(F!$P$21:$AB$33, MATCH(O421/$AH421, F!$O$21:$O$33,1), MATCH(E421, F!$P$20:$AB$20,1)), 0) + IFERROR( U421*INDEX(F!$P$21:$AB$33, MATCH(S421/$AH421, F!$O$21:$O$33,1), MATCH(E421, F!$P$20:$AB$20,1)),0)  + IFERROR(Y421*INDEX(F!$P$21:$AB$33, MATCH(W421/$AH421, F!$O$21:$O$33,1), MATCH(E421, F!$P$20:$AB$20,1)),0)  + IFERROR( AC421*INDEX(F!$P$21:$AB$33, MATCH(AA421/$AH421, F!$O$21:$O$33,1), MATCH(E421, F!$P$20:$AB$20,1)),)</f>
        <v>0</v>
      </c>
      <c r="AL421" s="1031"/>
      <c r="AM421" s="10"/>
      <c r="AN421" s="10"/>
      <c r="AO421" s="10"/>
    </row>
    <row r="422" spans="1:41" ht="15.75" thickBot="1" x14ac:dyDescent="0.3">
      <c r="A422" s="1023"/>
      <c r="B422" s="253"/>
      <c r="C422" s="266"/>
      <c r="D422" s="218"/>
      <c r="E422" s="352">
        <f>ROUND(IFERROR(SUMPRODUCT(AJ414:AJ421,E414:E421)/AJ422,0),3)</f>
        <v>0.59299999999999997</v>
      </c>
      <c r="F422" s="384"/>
      <c r="G422" s="385"/>
      <c r="H422" s="386"/>
      <c r="I422" s="386"/>
      <c r="J422" s="387"/>
      <c r="K422" s="385"/>
      <c r="L422" s="386"/>
      <c r="M422" s="386"/>
      <c r="N422" s="387"/>
      <c r="O422" s="385"/>
      <c r="P422" s="386"/>
      <c r="Q422" s="386"/>
      <c r="R422" s="387"/>
      <c r="S422" s="385"/>
      <c r="T422" s="386"/>
      <c r="U422" s="386"/>
      <c r="V422" s="387"/>
      <c r="W422" s="385"/>
      <c r="X422" s="386"/>
      <c r="Y422" s="386"/>
      <c r="Z422" s="387"/>
      <c r="AA422" s="385"/>
      <c r="AB422" s="386"/>
      <c r="AC422" s="386"/>
      <c r="AD422" s="387"/>
      <c r="AE422" s="357">
        <f>SUM(AE414:AE421)</f>
        <v>5062.5</v>
      </c>
      <c r="AF422" s="358">
        <f t="shared" si="506"/>
        <v>37.224264705882355</v>
      </c>
      <c r="AG422" s="391">
        <f>IFERROR(  SUMPRODUCT(AG414:AG421,AJ414:AJ421)/AJ422,0)</f>
        <v>0.43595996271601606</v>
      </c>
      <c r="AH422" s="359"/>
      <c r="AI422" s="360">
        <f>SUM(AI414:AI421)</f>
        <v>2439.65</v>
      </c>
      <c r="AJ422" s="360">
        <f>SUM(AJ414:AJ421)</f>
        <v>136</v>
      </c>
      <c r="AK422" s="361">
        <f>IF(SUM(AK414:AK421)=0,TIME(,0,),TIME(,SUM(AK414:AK421)+F!$V$37,))</f>
        <v>5.5555555555555552E-2</v>
      </c>
      <c r="AL422" s="1032"/>
      <c r="AM422" s="10"/>
      <c r="AN422" s="10"/>
      <c r="AO422" s="10"/>
    </row>
    <row r="423" spans="1:41" x14ac:dyDescent="0.25">
      <c r="A423" s="212">
        <f>A424</f>
        <v>43834</v>
      </c>
      <c r="B423" s="241" t="str">
        <f t="shared" ref="B423:F430" si="535">IF(B367="","",B367)</f>
        <v>Тяжелая</v>
      </c>
      <c r="C423" s="254" t="str">
        <f t="shared" si="535"/>
        <v>ПР</v>
      </c>
      <c r="D423" s="222" t="str">
        <f t="shared" si="535"/>
        <v>Присед</v>
      </c>
      <c r="E423" s="280">
        <f t="shared" si="535"/>
        <v>1.2</v>
      </c>
      <c r="F423" s="281" t="str">
        <f t="shared" si="535"/>
        <v/>
      </c>
      <c r="G423" s="282">
        <f t="shared" ref="G423:G430" si="536">IF(J423&lt;&gt;0, IFERROR(IF( $F423=2,  MROUND($AH423*J423,1),    IF( OR($F423="",$F423=1),   MROUND($AH423*J423,2.5),  MROUND($AH423*J423, 0.1))), "" ), "")</f>
        <v>82.5</v>
      </c>
      <c r="H423" s="283">
        <v>6</v>
      </c>
      <c r="I423" s="283">
        <v>1</v>
      </c>
      <c r="J423" s="284">
        <v>0.5</v>
      </c>
      <c r="K423" s="282">
        <f t="shared" ref="K423:K430" si="537">IF(N423&lt;&gt;0, IFERROR(IF( $F423=2,  MROUND($AH423*N423,1),    IF( OR($F423="",$F423=1),   MROUND($AH423*N423,2.5),  MROUND($AH423*N423, 0.1))), "" ), "")</f>
        <v>110</v>
      </c>
      <c r="L423" s="283">
        <v>5</v>
      </c>
      <c r="M423" s="283">
        <v>3</v>
      </c>
      <c r="N423" s="284">
        <v>0.67</v>
      </c>
      <c r="O423" s="282" t="str">
        <f t="shared" ref="O423:O430" si="538">IF(R423&lt;&gt;0, IFERROR(IF( $F423=2,  MROUND($AH423*R423,1),    IF( OR($F423="",$F423=1),   MROUND($AH423*R423,2.5),  MROUND($AH423*R423, 0.1))), "" ), "")</f>
        <v/>
      </c>
      <c r="P423" s="283"/>
      <c r="Q423" s="283"/>
      <c r="R423" s="284"/>
      <c r="S423" s="282" t="str">
        <f t="shared" ref="S423:S430" si="539">IF(V423&lt;&gt;0, IFERROR(IF( $F423=2,  MROUND($AH423*V423,1),    IF( OR($F423="",$F423=1),   MROUND($AH423*V423,2.5),  MROUND($AH423*V423, 0.1))), "" ), "")</f>
        <v/>
      </c>
      <c r="T423" s="283"/>
      <c r="U423" s="283"/>
      <c r="V423" s="284"/>
      <c r="W423" s="282" t="str">
        <f t="shared" ref="W423:W430" si="540">IF(Z423&lt;&gt;0, IFERROR(IF( $F423=2,  MROUND($AH423*Z423,1),    IF( OR($F423="",$F423=1),   MROUND($AH423*Z423,2.5),  MROUND($AH423*Z423, 0.1))), "" ), "")</f>
        <v/>
      </c>
      <c r="X423" s="283"/>
      <c r="Y423" s="283"/>
      <c r="Z423" s="284"/>
      <c r="AA423" s="282" t="str">
        <f t="shared" ref="AA423:AA430" si="541">IF(AD423&lt;&gt;0, IFERROR(IF( $F423=2,  MROUND($AH423*AD423,1),    IF( OR($F423="",$F423=1),   MROUND($AH423*AD423,2.5),  MROUND($AH423*AD423, 0.1))), "" ), "")</f>
        <v/>
      </c>
      <c r="AB423" s="283"/>
      <c r="AC423" s="283"/>
      <c r="AD423" s="284"/>
      <c r="AE423" s="392">
        <f t="shared" ref="AE423:AE430" si="542">(IF(ISNUMBER(G423),G423,0)*H423*I423+IF(ISNUMBER(K423),K423,1)*L423*M423+IF(ISNUMBER(O423),O423,1)*P423*Q423+IF(ISNUMBER(S423),S423,1)*T423*U423+IF(ISNUMBER(W423),W423,1)*X423*Y423+IF(ISNUMBER(AA423),AA423,1)*AB423*AC423)*IF(ISNUMBER(F423),F423,1)</f>
        <v>2145</v>
      </c>
      <c r="AF423" s="393">
        <f t="shared" si="506"/>
        <v>102.14285714285714</v>
      </c>
      <c r="AG423" s="394">
        <f t="shared" ref="AG423:AG430" si="543">IFERROR((AF423/(AH423*IF(ISNUMBER(F423),F423,1))),0)</f>
        <v>0.61648936189437187</v>
      </c>
      <c r="AH423" s="216">
        <f t="shared" ref="AH423:AH430" si="544">IF(ISNUMBER(AH367), AH367+(AH367*$AH$394),"")</f>
        <v>165.68470351051752</v>
      </c>
      <c r="AI423" s="288">
        <f xml:space="preserve"> ( IF(ISNUMBER(G423), VLOOKUP(G423/$AH423,F!$A1:$B101,2,1)*G423*$H423*$I423,0)+IF(ISNUMBER(K423), VLOOKUP(K423/$AH423,F!$A1:$B101,2,1)*K423*$L423*$M423,0)+IF(ISNUMBER(O423), VLOOKUP(O423/$AH423,F!$A1:$B101,2,1)*O423*$P423*$Q423,0)+IF(ISNUMBER(S423), VLOOKUP(S423/$AH423,F!$A1:$B101,2,1)*S423*$T423*$U423,0)+IF(ISNUMBER(W423), VLOOKUP(W423/$AH423,F!$A1:$B101,2,1)*W423*$X423*$Y423,0)+IF(ISNUMBER(AA423), VLOOKUP(AA423/$AH423,F!$A1:$B101,2,1)*AA423*$AB423*$AC423,0))*IF(ISNUMBER(F423),F423,1)*IF(ISNUMBER(E423),E423,1)</f>
        <v>1908.7199999999998</v>
      </c>
      <c r="AJ423" s="289">
        <f t="shared" ref="AJ423:AJ425" si="545">H423*I423+L423*M423+P423*Q423+T423*U423+X423*Y423+AB423*AC423</f>
        <v>21</v>
      </c>
      <c r="AK423" s="290">
        <f>IFERROR(I423*INDEX(F!$P$21:$AB$33, MATCH(G423/$AH423, F!$O$21:$O$33,1), MATCH(E423, F!$P$20:$AB$20,1)), 0 ) +IFERROR( M423*INDEX(F!$P$21:$AB$33, MATCH(K423/$AH423, F!$O$21:$O$33,1), MATCH(E423, F!$P$20:$AB$20,1)),0) +  IFERROR( Q423*INDEX(F!$P$21:$AB$33, MATCH(O423/$AH423, F!$O$21:$O$33,1), MATCH(E423, F!$P$20:$AB$20,1)), 0) + IFERROR( U423*INDEX(F!$P$21:$AB$33, MATCH(S423/$AH423, F!$O$21:$O$33,1), MATCH(E423, F!$P$20:$AB$20,1)),0)  + IFERROR(Y423*INDEX(F!$P$21:$AB$33, MATCH(W423/$AH423, F!$O$21:$O$33,1), MATCH(E423, F!$P$20:$AB$20,1)),0)  + IFERROR( AC423*INDEX(F!$P$21:$AB$33, MATCH(AA423/$AH423, F!$O$21:$O$33,1), MATCH(E423, F!$P$20:$AB$20,1)),)</f>
        <v>15</v>
      </c>
      <c r="AL423" s="1033"/>
      <c r="AM423" s="10"/>
      <c r="AN423" s="10"/>
      <c r="AO423" s="10"/>
    </row>
    <row r="424" spans="1:41" ht="15.75" customHeight="1" x14ac:dyDescent="0.25">
      <c r="A424" s="1021">
        <f>A368+A338</f>
        <v>43834</v>
      </c>
      <c r="B424" s="242" t="str">
        <f t="shared" si="535"/>
        <v>Легкая</v>
      </c>
      <c r="C424" s="258" t="str">
        <f t="shared" si="535"/>
        <v>ЖМ</v>
      </c>
      <c r="D424" s="223" t="str">
        <f t="shared" si="535"/>
        <v>Жим лежа</v>
      </c>
      <c r="E424" s="291">
        <f t="shared" si="535"/>
        <v>1</v>
      </c>
      <c r="F424" s="292" t="str">
        <f t="shared" si="535"/>
        <v/>
      </c>
      <c r="G424" s="293">
        <f t="shared" si="536"/>
        <v>65</v>
      </c>
      <c r="H424" s="238">
        <v>6</v>
      </c>
      <c r="I424" s="238">
        <v>4</v>
      </c>
      <c r="J424" s="294">
        <v>0.45</v>
      </c>
      <c r="K424" s="293" t="str">
        <f t="shared" si="537"/>
        <v/>
      </c>
      <c r="L424" s="238"/>
      <c r="M424" s="238"/>
      <c r="N424" s="294"/>
      <c r="O424" s="293" t="str">
        <f t="shared" si="538"/>
        <v/>
      </c>
      <c r="P424" s="238"/>
      <c r="Q424" s="238"/>
      <c r="R424" s="294"/>
      <c r="S424" s="293" t="str">
        <f t="shared" si="539"/>
        <v/>
      </c>
      <c r="T424" s="238"/>
      <c r="U424" s="238"/>
      <c r="V424" s="294"/>
      <c r="W424" s="293" t="str">
        <f t="shared" si="540"/>
        <v/>
      </c>
      <c r="X424" s="238"/>
      <c r="Y424" s="238"/>
      <c r="Z424" s="294"/>
      <c r="AA424" s="293" t="str">
        <f t="shared" si="541"/>
        <v/>
      </c>
      <c r="AB424" s="238"/>
      <c r="AC424" s="238"/>
      <c r="AD424" s="294"/>
      <c r="AE424" s="239">
        <f t="shared" si="542"/>
        <v>1560</v>
      </c>
      <c r="AF424" s="295">
        <f t="shared" si="506"/>
        <v>65</v>
      </c>
      <c r="AG424" s="296">
        <f t="shared" si="543"/>
        <v>0.44835589955954325</v>
      </c>
      <c r="AH424" s="217">
        <f t="shared" si="544"/>
        <v>144.97411557170281</v>
      </c>
      <c r="AI424" s="237">
        <f xml:space="preserve"> ( IF(ISNUMBER(G424), VLOOKUP(G424/$AH424,F!$A1:$B101,2,1)*G424*$H424*$I424,0)+IF(ISNUMBER(K424), VLOOKUP(K424/$AH424,F!$A1:$B101,2,1)*K424*$L424*$M424,0)+IF(ISNUMBER(O424), VLOOKUP(O424/$AH424,F!$A1:$B101,2,1)*O424*$P424*$Q424,0)+IF(ISNUMBER(S424), VLOOKUP(S424/$AH424,F!$A1:$B101,2,1)*S424*$T424*$U424,0)+IF(ISNUMBER(W424), VLOOKUP(W424/$AH424,F!$A1:$B101,2,1)*W424*$X424*$Y424,0)+IF(ISNUMBER(AA424), VLOOKUP(AA424/$AH424,F!$A1:$B101,2,1)*AA424*$AB424*$AC424,0))*IF(ISNUMBER(F424),F424,1)*IF(ISNUMBER(E424),E424,1)</f>
        <v>624</v>
      </c>
      <c r="AJ424" s="297">
        <f t="shared" si="545"/>
        <v>24</v>
      </c>
      <c r="AK424" s="298">
        <f>IFERROR(I424*INDEX(F!$P$21:$AB$33, MATCH(G424/$AH424, F!$O$21:$O$33,1), MATCH(E424, F!$P$20:$AB$20,1)), 0 ) +IFERROR( M424*INDEX(F!$P$21:$AB$33, MATCH(K424/$AH424, F!$O$21:$O$33,1), MATCH(E424, F!$P$20:$AB$20,1)),0) +  IFERROR( Q424*INDEX(F!$P$21:$AB$33, MATCH(O424/$AH424, F!$O$21:$O$33,1), MATCH(E424, F!$P$20:$AB$20,1)), 0) + IFERROR( U424*INDEX(F!$P$21:$AB$33, MATCH(S424/$AH424, F!$O$21:$O$33,1), MATCH(E424, F!$P$20:$AB$20,1)),0)  + IFERROR(Y424*INDEX(F!$P$21:$AB$33, MATCH(W424/$AH424, F!$O$21:$O$33,1), MATCH(E424, F!$P$20:$AB$20,1)),0)  + IFERROR( AC424*INDEX(F!$P$21:$AB$33, MATCH(AA424/$AH424, F!$O$21:$O$33,1), MATCH(E424, F!$P$20:$AB$20,1)),)</f>
        <v>8</v>
      </c>
      <c r="AL424" s="1031"/>
      <c r="AM424" s="10"/>
      <c r="AN424" s="10"/>
      <c r="AO424" s="10"/>
    </row>
    <row r="425" spans="1:41" x14ac:dyDescent="0.25">
      <c r="A425" s="1022"/>
      <c r="B425" s="243" t="str">
        <f t="shared" si="535"/>
        <v>Легкая</v>
      </c>
      <c r="C425" s="256" t="str">
        <f t="shared" si="535"/>
        <v>ОФП</v>
      </c>
      <c r="D425" s="224" t="str">
        <f t="shared" si="535"/>
        <v>Наклоны</v>
      </c>
      <c r="E425" s="291">
        <f t="shared" si="535"/>
        <v>0.8</v>
      </c>
      <c r="F425" s="299" t="str">
        <f t="shared" si="535"/>
        <v/>
      </c>
      <c r="G425" s="300">
        <f t="shared" si="536"/>
        <v>40</v>
      </c>
      <c r="H425" s="301">
        <v>6</v>
      </c>
      <c r="I425" s="301">
        <v>4</v>
      </c>
      <c r="J425" s="302">
        <v>0.4</v>
      </c>
      <c r="K425" s="300" t="str">
        <f t="shared" si="537"/>
        <v/>
      </c>
      <c r="L425" s="301"/>
      <c r="M425" s="301"/>
      <c r="N425" s="302"/>
      <c r="O425" s="300" t="str">
        <f t="shared" si="538"/>
        <v/>
      </c>
      <c r="P425" s="301"/>
      <c r="Q425" s="301"/>
      <c r="R425" s="302"/>
      <c r="S425" s="300" t="str">
        <f t="shared" si="539"/>
        <v/>
      </c>
      <c r="T425" s="301"/>
      <c r="U425" s="301"/>
      <c r="V425" s="302"/>
      <c r="W425" s="300" t="str">
        <f t="shared" si="540"/>
        <v/>
      </c>
      <c r="X425" s="301"/>
      <c r="Y425" s="301"/>
      <c r="Z425" s="302"/>
      <c r="AA425" s="300" t="str">
        <f t="shared" si="541"/>
        <v/>
      </c>
      <c r="AB425" s="301"/>
      <c r="AC425" s="301"/>
      <c r="AD425" s="302"/>
      <c r="AE425" s="285">
        <f t="shared" si="542"/>
        <v>960</v>
      </c>
      <c r="AF425" s="286">
        <f t="shared" si="506"/>
        <v>40</v>
      </c>
      <c r="AG425" s="287">
        <f t="shared" si="543"/>
        <v>0.4013255604449058</v>
      </c>
      <c r="AH425" s="217">
        <f t="shared" si="544"/>
        <v>99.669704455545698</v>
      </c>
      <c r="AI425" s="303">
        <f xml:space="preserve"> ( IF(ISNUMBER(G425), VLOOKUP(G425/$AH425,F!$A1:$B101,2,1)*G425*$H425*$I425,0)+IF(ISNUMBER(K425), VLOOKUP(K425/$AH425,F!$A1:$B101,2,1)*K425*$L425*$M425,0)+IF(ISNUMBER(O425), VLOOKUP(O425/$AH425,F!$A1:$B101,2,1)*O425*$P425*$Q425,0)+IF(ISNUMBER(S425), VLOOKUP(S425/$AH425,F!$A1:$B101,2,1)*S425*$T425*$U425,0)+IF(ISNUMBER(W425), VLOOKUP(W425/$AH425,F!$A1:$B101,2,1)*W425*$X425*$Y425,0)+IF(ISNUMBER(AA425), VLOOKUP(AA425/$AH425,F!$A1:$B101,2,1)*AA425*$AB425*$AC425,0))*IF(ISNUMBER(F425),F425,1)*IF(ISNUMBER(E425),E425,1)</f>
        <v>245.76000000000005</v>
      </c>
      <c r="AJ425" s="304">
        <f t="shared" si="545"/>
        <v>24</v>
      </c>
      <c r="AK425" s="305">
        <f>IFERROR(I425*INDEX(F!$P$21:$AB$33, MATCH(G425/$AH425, F!$O$21:$O$33,1), MATCH(E425, F!$P$20:$AB$20,1)), 0 ) +IFERROR( M425*INDEX(F!$P$21:$AB$33, MATCH(K425/$AH425, F!$O$21:$O$33,1), MATCH(E425, F!$P$20:$AB$20,1)),0) +  IFERROR( Q425*INDEX(F!$P$21:$AB$33, MATCH(O425/$AH425, F!$O$21:$O$33,1), MATCH(E425, F!$P$20:$AB$20,1)), 0) + IFERROR( U425*INDEX(F!$P$21:$AB$33, MATCH(S425/$AH425, F!$O$21:$O$33,1), MATCH(E425, F!$P$20:$AB$20,1)),0)  + IFERROR(Y425*INDEX(F!$P$21:$AB$33, MATCH(W425/$AH425, F!$O$21:$O$33,1), MATCH(E425, F!$P$20:$AB$20,1)),0)  + IFERROR( AC425*INDEX(F!$P$21:$AB$33, MATCH(AA425/$AH425, F!$O$21:$O$33,1), MATCH(E425, F!$P$20:$AB$20,1)),)</f>
        <v>7.2</v>
      </c>
      <c r="AL425" s="1031"/>
      <c r="AM425" s="10"/>
      <c r="AN425" s="10"/>
      <c r="AO425" s="10"/>
    </row>
    <row r="426" spans="1:41" x14ac:dyDescent="0.25">
      <c r="A426" s="1022"/>
      <c r="B426" s="244" t="s">
        <v>814</v>
      </c>
      <c r="C426" s="255" t="str">
        <f t="shared" si="535"/>
        <v>ЖМ</v>
      </c>
      <c r="D426" s="223" t="str">
        <f t="shared" si="535"/>
        <v>Жим лежа</v>
      </c>
      <c r="E426" s="291">
        <f t="shared" si="535"/>
        <v>1</v>
      </c>
      <c r="F426" s="306" t="str">
        <f t="shared" si="535"/>
        <v/>
      </c>
      <c r="G426" s="293">
        <f t="shared" si="536"/>
        <v>80</v>
      </c>
      <c r="H426" s="238">
        <v>5</v>
      </c>
      <c r="I426" s="238">
        <v>5</v>
      </c>
      <c r="J426" s="294">
        <v>0.55000000000000004</v>
      </c>
      <c r="K426" s="293" t="str">
        <f t="shared" si="537"/>
        <v/>
      </c>
      <c r="L426" s="238"/>
      <c r="M426" s="238"/>
      <c r="N426" s="294"/>
      <c r="O426" s="293" t="str">
        <f t="shared" si="538"/>
        <v/>
      </c>
      <c r="P426" s="238"/>
      <c r="Q426" s="238"/>
      <c r="R426" s="294"/>
      <c r="S426" s="293" t="str">
        <f t="shared" si="539"/>
        <v/>
      </c>
      <c r="T426" s="238"/>
      <c r="U426" s="238"/>
      <c r="V426" s="294"/>
      <c r="W426" s="293" t="str">
        <f t="shared" si="540"/>
        <v/>
      </c>
      <c r="X426" s="238"/>
      <c r="Y426" s="238"/>
      <c r="Z426" s="294"/>
      <c r="AA426" s="293" t="str">
        <f t="shared" si="541"/>
        <v/>
      </c>
      <c r="AB426" s="238"/>
      <c r="AC426" s="238"/>
      <c r="AD426" s="294"/>
      <c r="AE426" s="239">
        <f t="shared" si="542"/>
        <v>2000</v>
      </c>
      <c r="AF426" s="295">
        <f t="shared" si="506"/>
        <v>80</v>
      </c>
      <c r="AG426" s="296">
        <f t="shared" si="543"/>
        <v>0.55182264561174554</v>
      </c>
      <c r="AH426" s="217">
        <f t="shared" si="544"/>
        <v>144.97411557170281</v>
      </c>
      <c r="AI426" s="237">
        <f xml:space="preserve"> ( IF(ISNUMBER(G426), VLOOKUP(G426/$AH426,F!$A1:$B101,2,1)*G426*$H426*$I426,0)+IF(ISNUMBER(K426), VLOOKUP(K426/$AH426,F!$A1:$B101,2,1)*K426*$L426*$M426,0)+IF(ISNUMBER(O426), VLOOKUP(O426/$AH426,F!$A1:$B101,2,1)*O426*$P426*$Q426,0)+IF(ISNUMBER(S426), VLOOKUP(S426/$AH426,F!$A1:$B101,2,1)*S426*$T426*$U426,0)+IF(ISNUMBER(W426), VLOOKUP(W426/$AH426,F!$A1:$B101,2,1)*W426*$X426*$Y426,0)+IF(ISNUMBER(AA426), VLOOKUP(AA426/$AH426,F!$A1:$B101,2,1)*AA426*$AB426*$AC426,0))*IF(ISNUMBER(F426),F426,1)*IF(ISNUMBER(E426),E426,1)</f>
        <v>1160</v>
      </c>
      <c r="AJ426" s="297">
        <f>H426*I426+L426*M426+P426*Q426+T426*U426+X426*Y426+AB426*AC426</f>
        <v>25</v>
      </c>
      <c r="AK426" s="298">
        <f>IFERROR(I426*INDEX(F!$P$21:$AB$33, MATCH(G426/$AH426, F!$O$21:$O$33,1), MATCH(E426, F!$P$20:$AB$20,1)), 0 ) +IFERROR( M426*INDEX(F!$P$21:$AB$33, MATCH(K426/$AH426, F!$O$21:$O$33,1), MATCH(E426, F!$P$20:$AB$20,1)),0) +  IFERROR( Q426*INDEX(F!$P$21:$AB$33, MATCH(O426/$AH426, F!$O$21:$O$33,1), MATCH(E426, F!$P$20:$AB$20,1)), 0) + IFERROR( U426*INDEX(F!$P$21:$AB$33, MATCH(S426/$AH426, F!$O$21:$O$33,1), MATCH(E426, F!$P$20:$AB$20,1)),0)  + IFERROR(Y426*INDEX(F!$P$21:$AB$33, MATCH(W426/$AH426, F!$O$21:$O$33,1), MATCH(E426, F!$P$20:$AB$20,1)),0)  + IFERROR( AC426*INDEX(F!$P$21:$AB$33, MATCH(AA426/$AH426, F!$O$21:$O$33,1), MATCH(E426, F!$P$20:$AB$20,1)),)</f>
        <v>15</v>
      </c>
      <c r="AL426" s="1031"/>
      <c r="AM426" s="10"/>
      <c r="AN426" s="10"/>
      <c r="AO426" s="10"/>
    </row>
    <row r="427" spans="1:41" hidden="1" x14ac:dyDescent="0.25">
      <c r="A427" s="1022"/>
      <c r="B427" s="245" t="str">
        <f t="shared" si="535"/>
        <v/>
      </c>
      <c r="C427" s="257" t="str">
        <f t="shared" si="535"/>
        <v/>
      </c>
      <c r="D427" s="224" t="str">
        <f t="shared" si="535"/>
        <v/>
      </c>
      <c r="E427" s="291" t="str">
        <f t="shared" si="535"/>
        <v/>
      </c>
      <c r="F427" s="307" t="str">
        <f t="shared" si="535"/>
        <v/>
      </c>
      <c r="G427" s="300" t="str">
        <f t="shared" si="536"/>
        <v/>
      </c>
      <c r="H427" s="301"/>
      <c r="I427" s="301"/>
      <c r="J427" s="302"/>
      <c r="K427" s="300" t="str">
        <f t="shared" si="537"/>
        <v/>
      </c>
      <c r="L427" s="301"/>
      <c r="M427" s="301"/>
      <c r="N427" s="302"/>
      <c r="O427" s="300" t="str">
        <f t="shared" si="538"/>
        <v/>
      </c>
      <c r="P427" s="301"/>
      <c r="Q427" s="301"/>
      <c r="R427" s="302"/>
      <c r="S427" s="300" t="str">
        <f t="shared" si="539"/>
        <v/>
      </c>
      <c r="T427" s="301"/>
      <c r="U427" s="301"/>
      <c r="V427" s="302"/>
      <c r="W427" s="300" t="str">
        <f t="shared" si="540"/>
        <v/>
      </c>
      <c r="X427" s="301"/>
      <c r="Y427" s="301"/>
      <c r="Z427" s="302"/>
      <c r="AA427" s="300" t="str">
        <f t="shared" si="541"/>
        <v/>
      </c>
      <c r="AB427" s="301"/>
      <c r="AC427" s="301"/>
      <c r="AD427" s="302"/>
      <c r="AE427" s="285">
        <f t="shared" si="542"/>
        <v>0</v>
      </c>
      <c r="AF427" s="286">
        <f t="shared" si="506"/>
        <v>0</v>
      </c>
      <c r="AG427" s="287">
        <f t="shared" si="543"/>
        <v>0</v>
      </c>
      <c r="AH427" s="217" t="str">
        <f t="shared" si="544"/>
        <v/>
      </c>
      <c r="AI427" s="303">
        <f xml:space="preserve"> ( IF(ISNUMBER(G427), VLOOKUP(G427/$AH427,F!$A1:$B101,2,1)*G427*$H427*$I427,0)+IF(ISNUMBER(K427), VLOOKUP(K427/$AH427,F!$A1:$B101,2,1)*K427*$L427*$M427,0)+IF(ISNUMBER(O427), VLOOKUP(O427/$AH427,F!$A1:$B101,2,1)*O427*$P427*$Q427,0)+IF(ISNUMBER(S427), VLOOKUP(S427/$AH427,F!$A1:$B101,2,1)*S427*$T427*$U427,0)+IF(ISNUMBER(W427), VLOOKUP(W427/$AH427,F!$A1:$B101,2,1)*W427*$X427*$Y427,0)+IF(ISNUMBER(AA427), VLOOKUP(AA427/$AH427,F!$A1:$B101,2,1)*AA427*$AB427*$AC427,0))*IF(ISNUMBER(F427),F427,1)*IF(ISNUMBER(E427),E427,1)</f>
        <v>0</v>
      </c>
      <c r="AJ427" s="304">
        <f t="shared" ref="AJ427:AJ430" si="546">H427*I427+L427*M427+P427*Q427+T427*U427+X427*Y427+AB427*AC427</f>
        <v>0</v>
      </c>
      <c r="AK427" s="305">
        <f>IFERROR(I427*INDEX(F!$P$21:$AB$33, MATCH(G427/$AH427, F!$O$21:$O$33,1), MATCH(E427, F!$P$20:$AB$20,1)), 0 ) +IFERROR( M427*INDEX(F!$P$21:$AB$33, MATCH(K427/$AH427, F!$O$21:$O$33,1), MATCH(E427, F!$P$20:$AB$20,1)),0) +  IFERROR( Q427*INDEX(F!$P$21:$AB$33, MATCH(O427/$AH427, F!$O$21:$O$33,1), MATCH(E427, F!$P$20:$AB$20,1)), 0) + IFERROR( U427*INDEX(F!$P$21:$AB$33, MATCH(S427/$AH427, F!$O$21:$O$33,1), MATCH(E427, F!$P$20:$AB$20,1)),0)  + IFERROR(Y427*INDEX(F!$P$21:$AB$33, MATCH(W427/$AH427, F!$O$21:$O$33,1), MATCH(E427, F!$P$20:$AB$20,1)),0)  + IFERROR( AC427*INDEX(F!$P$21:$AB$33, MATCH(AA427/$AH427, F!$O$21:$O$33,1), MATCH(E427, F!$P$20:$AB$20,1)),)</f>
        <v>0</v>
      </c>
      <c r="AL427" s="1031"/>
      <c r="AM427" s="10"/>
      <c r="AN427" s="10"/>
      <c r="AO427" s="10"/>
    </row>
    <row r="428" spans="1:41" hidden="1" x14ac:dyDescent="0.25">
      <c r="A428" s="1022"/>
      <c r="B428" s="242" t="str">
        <f t="shared" si="535"/>
        <v/>
      </c>
      <c r="C428" s="258" t="str">
        <f t="shared" si="535"/>
        <v/>
      </c>
      <c r="D428" s="225" t="str">
        <f t="shared" si="535"/>
        <v/>
      </c>
      <c r="E428" s="291" t="str">
        <f t="shared" si="535"/>
        <v/>
      </c>
      <c r="F428" s="308" t="str">
        <f t="shared" si="535"/>
        <v/>
      </c>
      <c r="G428" s="293" t="str">
        <f t="shared" si="536"/>
        <v/>
      </c>
      <c r="H428" s="238"/>
      <c r="I428" s="238"/>
      <c r="J428" s="294"/>
      <c r="K428" s="293" t="str">
        <f t="shared" si="537"/>
        <v/>
      </c>
      <c r="L428" s="238"/>
      <c r="M428" s="238"/>
      <c r="N428" s="294"/>
      <c r="O428" s="293" t="str">
        <f t="shared" si="538"/>
        <v/>
      </c>
      <c r="P428" s="238"/>
      <c r="Q428" s="238"/>
      <c r="R428" s="294"/>
      <c r="S428" s="293" t="str">
        <f t="shared" si="539"/>
        <v/>
      </c>
      <c r="T428" s="238"/>
      <c r="U428" s="238"/>
      <c r="V428" s="294"/>
      <c r="W428" s="293" t="str">
        <f t="shared" si="540"/>
        <v/>
      </c>
      <c r="X428" s="238"/>
      <c r="Y428" s="238"/>
      <c r="Z428" s="294"/>
      <c r="AA428" s="293" t="str">
        <f t="shared" si="541"/>
        <v/>
      </c>
      <c r="AB428" s="238"/>
      <c r="AC428" s="238"/>
      <c r="AD428" s="294"/>
      <c r="AE428" s="239">
        <f t="shared" si="542"/>
        <v>0</v>
      </c>
      <c r="AF428" s="295">
        <f t="shared" si="506"/>
        <v>0</v>
      </c>
      <c r="AG428" s="296">
        <f t="shared" si="543"/>
        <v>0</v>
      </c>
      <c r="AH428" s="217" t="str">
        <f t="shared" si="544"/>
        <v/>
      </c>
      <c r="AI428" s="237">
        <f xml:space="preserve"> ( IF(ISNUMBER(G428), VLOOKUP(G428/$AH428,F!$A1:$B101,2,1)*G428*$H428*$I428,0)+IF(ISNUMBER(K428), VLOOKUP(K428/$AH428,F!$A1:$B101,2,1)*K428*$L428*$M428,0)+IF(ISNUMBER(O428), VLOOKUP(O428/$AH428,F!$A1:$B101,2,1)*O428*$P428*$Q428,0)+IF(ISNUMBER(S428), VLOOKUP(S428/$AH428,F!$A1:$B101,2,1)*S428*$T428*$U428,0)+IF(ISNUMBER(W428), VLOOKUP(W428/$AH428,F!$A1:$B101,2,1)*W428*$X428*$Y428,0)+IF(ISNUMBER(AA428), VLOOKUP(AA428/$AH428,F!$A1:$B101,2,1)*AA428*$AB428*$AC428,0))*IF(ISNUMBER(F428),F428,1)*IF(ISNUMBER(E428),E428,1)</f>
        <v>0</v>
      </c>
      <c r="AJ428" s="309">
        <f t="shared" si="546"/>
        <v>0</v>
      </c>
      <c r="AK428" s="298">
        <f>IFERROR(I428*INDEX(F!$P$21:$AB$33, MATCH(G428/$AH428, F!$O$21:$O$33,1), MATCH(E428, F!$P$20:$AB$20,1)), 0 ) +IFERROR( M428*INDEX(F!$P$21:$AB$33, MATCH(K428/$AH428, F!$O$21:$O$33,1), MATCH(E428, F!$P$20:$AB$20,1)),0) +  IFERROR( Q428*INDEX(F!$P$21:$AB$33, MATCH(O428/$AH428, F!$O$21:$O$33,1), MATCH(E428, F!$P$20:$AB$20,1)), 0) + IFERROR( U428*INDEX(F!$P$21:$AB$33, MATCH(S428/$AH428, F!$O$21:$O$33,1), MATCH(E428, F!$P$20:$AB$20,1)),0)  + IFERROR(Y428*INDEX(F!$P$21:$AB$33, MATCH(W428/$AH428, F!$O$21:$O$33,1), MATCH(E428, F!$P$20:$AB$20,1)),0)  + IFERROR( AC428*INDEX(F!$P$21:$AB$33, MATCH(AA428/$AH428, F!$O$21:$O$33,1), MATCH(E428, F!$P$20:$AB$20,1)),)</f>
        <v>0</v>
      </c>
      <c r="AL428" s="1031"/>
      <c r="AM428" s="10"/>
      <c r="AN428" s="10"/>
      <c r="AO428" s="10"/>
    </row>
    <row r="429" spans="1:41" hidden="1" x14ac:dyDescent="0.25">
      <c r="A429" s="1022"/>
      <c r="B429" s="243" t="str">
        <f t="shared" si="535"/>
        <v/>
      </c>
      <c r="C429" s="256" t="str">
        <f t="shared" si="535"/>
        <v/>
      </c>
      <c r="D429" s="214" t="str">
        <f t="shared" si="535"/>
        <v/>
      </c>
      <c r="E429" s="291" t="str">
        <f t="shared" si="535"/>
        <v/>
      </c>
      <c r="F429" s="307" t="str">
        <f t="shared" si="535"/>
        <v/>
      </c>
      <c r="G429" s="300" t="str">
        <f t="shared" si="536"/>
        <v/>
      </c>
      <c r="H429" s="301"/>
      <c r="I429" s="301"/>
      <c r="J429" s="302"/>
      <c r="K429" s="300" t="str">
        <f t="shared" si="537"/>
        <v/>
      </c>
      <c r="L429" s="301"/>
      <c r="M429" s="301"/>
      <c r="N429" s="302"/>
      <c r="O429" s="300" t="str">
        <f t="shared" si="538"/>
        <v/>
      </c>
      <c r="P429" s="301"/>
      <c r="Q429" s="301"/>
      <c r="R429" s="302"/>
      <c r="S429" s="300" t="str">
        <f t="shared" si="539"/>
        <v/>
      </c>
      <c r="T429" s="301"/>
      <c r="U429" s="301"/>
      <c r="V429" s="302"/>
      <c r="W429" s="300" t="str">
        <f t="shared" si="540"/>
        <v/>
      </c>
      <c r="X429" s="301"/>
      <c r="Y429" s="301"/>
      <c r="Z429" s="302"/>
      <c r="AA429" s="300" t="str">
        <f t="shared" si="541"/>
        <v/>
      </c>
      <c r="AB429" s="301"/>
      <c r="AC429" s="301"/>
      <c r="AD429" s="302"/>
      <c r="AE429" s="285">
        <f t="shared" si="542"/>
        <v>0</v>
      </c>
      <c r="AF429" s="286">
        <f t="shared" si="506"/>
        <v>0</v>
      </c>
      <c r="AG429" s="287">
        <f t="shared" si="543"/>
        <v>0</v>
      </c>
      <c r="AH429" s="217" t="str">
        <f t="shared" si="544"/>
        <v/>
      </c>
      <c r="AI429" s="310">
        <f xml:space="preserve"> ( IF(ISNUMBER(G429), VLOOKUP(G429/$AH429,F!$A1:$B101,2,1)*G429*$H429*$I429,0)+IF(ISNUMBER(K429), VLOOKUP(K429/$AH429,F!$A1:$B101,2,1)*K429*$L429*$M429,0)+IF(ISNUMBER(O429), VLOOKUP(O429/$AH429,F!$A1:$B101,2,1)*O429*$P429*$Q429,0)+IF(ISNUMBER(S429), VLOOKUP(S429/$AH429,F!$A1:$B101,2,1)*S429*$T429*$U429,0)+IF(ISNUMBER(W429), VLOOKUP(W429/$AH429,F!$A1:$B101,2,1)*W429*$X429*$Y429,0)+IF(ISNUMBER(AA429), VLOOKUP(AA429/$AH429,F!$A1:$B101,2,1)*AA429*$AB429*$AC429,0))*IF(ISNUMBER(F429),F429,1)*IF(ISNUMBER(E429),E429,1)</f>
        <v>0</v>
      </c>
      <c r="AJ429" s="311">
        <f t="shared" si="546"/>
        <v>0</v>
      </c>
      <c r="AK429" s="312">
        <f>IFERROR(I429*INDEX(F!$P$21:$AB$33, MATCH(G429/$AH429, F!$O$21:$O$33,1), MATCH(E429, F!$P$20:$AB$20,1)), 0 ) +IFERROR( M429*INDEX(F!$P$21:$AB$33, MATCH(K429/$AH429, F!$O$21:$O$33,1), MATCH(E429, F!$P$20:$AB$20,1)),0) +  IFERROR( Q429*INDEX(F!$P$21:$AB$33, MATCH(O429/$AH429, F!$O$21:$O$33,1), MATCH(E429, F!$P$20:$AB$20,1)), 0) + IFERROR( U429*INDEX(F!$P$21:$AB$33, MATCH(S429/$AH429, F!$O$21:$O$33,1), MATCH(E429, F!$P$20:$AB$20,1)),0)  + IFERROR(Y429*INDEX(F!$P$21:$AB$33, MATCH(W429/$AH429, F!$O$21:$O$33,1), MATCH(E429, F!$P$20:$AB$20,1)),0)  + IFERROR( AC429*INDEX(F!$P$21:$AB$33, MATCH(AA429/$AH429, F!$O$21:$O$33,1), MATCH(E429, F!$P$20:$AB$20,1)),)</f>
        <v>0</v>
      </c>
      <c r="AL429" s="1031"/>
      <c r="AM429" s="10"/>
      <c r="AN429" s="10"/>
      <c r="AO429" s="10"/>
    </row>
    <row r="430" spans="1:41" hidden="1" x14ac:dyDescent="0.25">
      <c r="A430" s="1022"/>
      <c r="B430" s="242" t="str">
        <f t="shared" si="535"/>
        <v/>
      </c>
      <c r="C430" s="258" t="str">
        <f t="shared" si="535"/>
        <v/>
      </c>
      <c r="D430" s="226" t="str">
        <f t="shared" si="535"/>
        <v/>
      </c>
      <c r="E430" s="291" t="str">
        <f t="shared" si="535"/>
        <v/>
      </c>
      <c r="F430" s="313" t="str">
        <f t="shared" si="535"/>
        <v/>
      </c>
      <c r="G430" s="293" t="str">
        <f t="shared" si="536"/>
        <v/>
      </c>
      <c r="H430" s="238"/>
      <c r="I430" s="238"/>
      <c r="J430" s="294"/>
      <c r="K430" s="293" t="str">
        <f t="shared" si="537"/>
        <v/>
      </c>
      <c r="L430" s="238"/>
      <c r="M430" s="238"/>
      <c r="N430" s="294"/>
      <c r="O430" s="293" t="str">
        <f t="shared" si="538"/>
        <v/>
      </c>
      <c r="P430" s="238"/>
      <c r="Q430" s="238"/>
      <c r="R430" s="294"/>
      <c r="S430" s="293" t="str">
        <f t="shared" si="539"/>
        <v/>
      </c>
      <c r="T430" s="238"/>
      <c r="U430" s="238"/>
      <c r="V430" s="294"/>
      <c r="W430" s="293" t="str">
        <f t="shared" si="540"/>
        <v/>
      </c>
      <c r="X430" s="238"/>
      <c r="Y430" s="238"/>
      <c r="Z430" s="294"/>
      <c r="AA430" s="293" t="str">
        <f t="shared" si="541"/>
        <v/>
      </c>
      <c r="AB430" s="238"/>
      <c r="AC430" s="238"/>
      <c r="AD430" s="294"/>
      <c r="AE430" s="239">
        <f t="shared" si="542"/>
        <v>0</v>
      </c>
      <c r="AF430" s="314">
        <f t="shared" si="506"/>
        <v>0</v>
      </c>
      <c r="AG430" s="315">
        <f t="shared" si="543"/>
        <v>0</v>
      </c>
      <c r="AH430" s="217" t="str">
        <f t="shared" si="544"/>
        <v/>
      </c>
      <c r="AI430" s="316">
        <f xml:space="preserve"> ( IF(ISNUMBER(G430), VLOOKUP(G430/$AH430,F!$A1:$B101,2,1)*G430*$H430*$I430,0)+IF(ISNUMBER(K430), VLOOKUP(K430/$AH430,F!$A1:$B101,2,1)*K430*$L430*$M430,0)+IF(ISNUMBER(O430), VLOOKUP(O430/$AH430,F!$A1:$B101,2,1)*O430*$P430*$Q430,0)+IF(ISNUMBER(S430), VLOOKUP(S430/$AH430,F!$A1:$B101,2,1)*S430*$T430*$U430,0)+IF(ISNUMBER(W430), VLOOKUP(W430/$AH430,F!$A1:$B101,2,1)*W430*$X430*$Y430,0)+IF(ISNUMBER(AA430), VLOOKUP(AA430/$AH430,F!$A1:$B101,2,1)*AA430*$AB430*$AC430,0))*IF(ISNUMBER(F430),F430,1)*IF(ISNUMBER(E430),E430,1)</f>
        <v>0</v>
      </c>
      <c r="AJ430" s="317">
        <f t="shared" si="546"/>
        <v>0</v>
      </c>
      <c r="AK430" s="318">
        <f>IFERROR(I430*INDEX(F!$P$21:$AB$33, MATCH(G430/$AH430, F!$O$21:$O$33,1), MATCH(E430, F!$P$20:$AB$20,1)), 0 ) +IFERROR( M430*INDEX(F!$P$21:$AB$33, MATCH(K430/$AH430, F!$O$21:$O$33,1), MATCH(E430, F!$P$20:$AB$20,1)),0) +  IFERROR( Q430*INDEX(F!$P$21:$AB$33, MATCH(O430/$AH430, F!$O$21:$O$33,1), MATCH(E430, F!$P$20:$AB$20,1)), 0) + IFERROR( U430*INDEX(F!$P$21:$AB$33, MATCH(S430/$AH430, F!$O$21:$O$33,1), MATCH(E430, F!$P$20:$AB$20,1)),0)  + IFERROR(Y430*INDEX(F!$P$21:$AB$33, MATCH(W430/$AH430, F!$O$21:$O$33,1), MATCH(E430, F!$P$20:$AB$20,1)),0)  + IFERROR( AC430*INDEX(F!$P$21:$AB$33, MATCH(AA430/$AH430, F!$O$21:$O$33,1), MATCH(E430, F!$P$20:$AB$20,1)),)</f>
        <v>0</v>
      </c>
      <c r="AL430" s="1031"/>
      <c r="AM430" s="10"/>
      <c r="AN430" s="10"/>
      <c r="AO430" s="10"/>
    </row>
    <row r="431" spans="1:41" ht="15.75" thickBot="1" x14ac:dyDescent="0.3">
      <c r="A431" s="1023"/>
      <c r="B431" s="246"/>
      <c r="C431" s="259"/>
      <c r="D431" s="227"/>
      <c r="E431" s="352">
        <f>ROUND(IFERROR(SUMPRODUCT(AJ423:AJ430,E423:E430)/AJ431,0),3)</f>
        <v>0.99399999999999999</v>
      </c>
      <c r="F431" s="388"/>
      <c r="G431" s="319"/>
      <c r="H431" s="320"/>
      <c r="I431" s="320"/>
      <c r="J431" s="321"/>
      <c r="K431" s="319"/>
      <c r="L431" s="320"/>
      <c r="M431" s="320"/>
      <c r="N431" s="321"/>
      <c r="O431" s="319"/>
      <c r="P431" s="320"/>
      <c r="Q431" s="320"/>
      <c r="R431" s="321"/>
      <c r="S431" s="319"/>
      <c r="T431" s="320"/>
      <c r="U431" s="320"/>
      <c r="V431" s="321"/>
      <c r="W431" s="319"/>
      <c r="X431" s="320"/>
      <c r="Y431" s="320"/>
      <c r="Z431" s="321"/>
      <c r="AA431" s="319"/>
      <c r="AB431" s="320"/>
      <c r="AC431" s="320"/>
      <c r="AD431" s="321"/>
      <c r="AE431" s="357">
        <f>SUM(AE423:AE430)</f>
        <v>6665</v>
      </c>
      <c r="AF431" s="358">
        <f t="shared" si="506"/>
        <v>70.90425531914893</v>
      </c>
      <c r="AG431" s="391">
        <f>IFERROR(  SUMPRODUCT(AG423:AG430,AJ423:AJ430)/AJ431,0)</f>
        <v>0.50142763595938544</v>
      </c>
      <c r="AH431" s="359"/>
      <c r="AI431" s="360">
        <f>SUM(AI423:AI430)</f>
        <v>3938.48</v>
      </c>
      <c r="AJ431" s="360">
        <f>SUM(AJ423:AJ430)</f>
        <v>94</v>
      </c>
      <c r="AK431" s="361">
        <f>IF(SUM(AK423:AK430)=0,TIME(,0,),TIME(,SUM(AK423:AK430)+F!$V$37,))</f>
        <v>5.2083333333333336E-2</v>
      </c>
      <c r="AL431" s="1032"/>
      <c r="AM431" s="10"/>
      <c r="AN431" s="10"/>
      <c r="AO431" s="10"/>
    </row>
    <row r="432" spans="1:41" hidden="1" x14ac:dyDescent="0.25">
      <c r="A432" s="213">
        <f>A433</f>
        <v>43835</v>
      </c>
      <c r="B432" s="247" t="str">
        <f t="shared" ref="B432:F439" si="547">IF(B376="","",B376)</f>
        <v/>
      </c>
      <c r="C432" s="260" t="str">
        <f t="shared" si="547"/>
        <v/>
      </c>
      <c r="D432" s="228" t="str">
        <f t="shared" si="547"/>
        <v/>
      </c>
      <c r="E432" s="280" t="str">
        <f t="shared" si="547"/>
        <v/>
      </c>
      <c r="F432" s="322" t="str">
        <f t="shared" si="547"/>
        <v/>
      </c>
      <c r="G432" s="323" t="str">
        <f t="shared" ref="G432:G439" si="548">IF(J432&lt;&gt;0, IFERROR(IF( $F432=2,  MROUND($AH432*J432,1),    IF( OR($F432="",$F432=1),   MROUND($AH432*J432,2.5),  MROUND($AH432*J432, 0.1))), "" ), "")</f>
        <v/>
      </c>
      <c r="H432" s="324"/>
      <c r="I432" s="324"/>
      <c r="J432" s="325"/>
      <c r="K432" s="323" t="str">
        <f t="shared" ref="K432:K439" si="549">IF(N432&lt;&gt;0, IFERROR(IF( $F432=2,  MROUND($AH432*N432,1),    IF( OR($F432="",$F432=1),   MROUND($AH432*N432,2.5),  MROUND($AH432*N432, 0.1))), "" ), "")</f>
        <v/>
      </c>
      <c r="L432" s="324"/>
      <c r="M432" s="324"/>
      <c r="N432" s="325"/>
      <c r="O432" s="323" t="str">
        <f t="shared" ref="O432:O439" si="550">IF(R432&lt;&gt;0, IFERROR(IF( $F432=2,  MROUND($AH432*R432,1),    IF( OR($F432="",$F432=1),   MROUND($AH432*R432,2.5),  MROUND($AH432*R432, 0.1))), "" ), "")</f>
        <v/>
      </c>
      <c r="P432" s="324"/>
      <c r="Q432" s="324"/>
      <c r="R432" s="325"/>
      <c r="S432" s="323" t="str">
        <f t="shared" ref="S432:S439" si="551">IF(V432&lt;&gt;0, IFERROR(IF( $F432=2,  MROUND($AH432*V432,1),    IF( OR($F432="",$F432=1),   MROUND($AH432*V432,2.5),  MROUND($AH432*V432, 0.1))), "" ), "")</f>
        <v/>
      </c>
      <c r="T432" s="324"/>
      <c r="U432" s="324"/>
      <c r="V432" s="325"/>
      <c r="W432" s="323" t="str">
        <f t="shared" ref="W432:W439" si="552">IF(Z432&lt;&gt;0, IFERROR(IF( $F432=2,  MROUND($AH432*Z432,1),    IF( OR($F432="",$F432=1),   MROUND($AH432*Z432,2.5),  MROUND($AH432*Z432, 0.1))), "" ), "")</f>
        <v/>
      </c>
      <c r="X432" s="324"/>
      <c r="Y432" s="324"/>
      <c r="Z432" s="325"/>
      <c r="AA432" s="323" t="str">
        <f t="shared" ref="AA432:AA439" si="553">IF(AD432&lt;&gt;0, IFERROR(IF( $F432=2,  MROUND($AH432*AD432,1),    IF( OR($F432="",$F432=1),   MROUND($AH432*AD432,2.5),  MROUND($AH432*AD432, 0.1))), "" ), "")</f>
        <v/>
      </c>
      <c r="AB432" s="324"/>
      <c r="AC432" s="324"/>
      <c r="AD432" s="325"/>
      <c r="AE432" s="326">
        <f t="shared" ref="AE432:AE439" si="554">(IF(ISNUMBER(G432),G432,0)*H432*I432+IF(ISNUMBER(K432),K432,1)*L432*M432+IF(ISNUMBER(O432),O432,1)*P432*Q432+IF(ISNUMBER(S432),S432,1)*T432*U432+IF(ISNUMBER(W432),W432,1)*X432*Y432+IF(ISNUMBER(AA432),AA432,1)*AB432*AC432)*IF(ISNUMBER(F432),F432,1)</f>
        <v>0</v>
      </c>
      <c r="AF432" s="327">
        <f t="shared" si="506"/>
        <v>0</v>
      </c>
      <c r="AG432" s="328">
        <f t="shared" ref="AG432:AG439" si="555">IFERROR((AF432/(AH432*IF(ISNUMBER(F432),F432,1))),0)</f>
        <v>0</v>
      </c>
      <c r="AH432" s="216" t="str">
        <f t="shared" ref="AH432:AH439" si="556">IF(ISNUMBER(AH376), AH376+(AH376*$AH$394),"")</f>
        <v/>
      </c>
      <c r="AI432" s="329">
        <f xml:space="preserve"> ( IF(ISNUMBER(G432), VLOOKUP(G432/$AH432,F!$A1:$B101,2,1)*G432*$H432*$I432,0)+IF(ISNUMBER(K432), VLOOKUP(K432/$AH432,F!$A1:$B101,2,1)*K432*$L432*$M432,0)+IF(ISNUMBER(O432), VLOOKUP(O432/$AH432,F!$A1:$B101,2,1)*O432*$P432*$Q432,0)+IF(ISNUMBER(S432), VLOOKUP(S432/$AH432,F!$A1:$B101,2,1)*S432*$T432*$U432,0)+IF(ISNUMBER(W432), VLOOKUP(W432/$AH432,F!$A1:$B101,2,1)*W432*$X432*$Y432,0)+IF(ISNUMBER(AA432), VLOOKUP(AA432/$AH432,F!$A1:$B101,2,1)*AA432*$AB432*$AC432,0))*IF(ISNUMBER(F432),F432,1)*IF(ISNUMBER(E432),E432,1)</f>
        <v>0</v>
      </c>
      <c r="AJ432" s="330">
        <f t="shared" ref="AJ432:AJ434" si="557">H432*I432+L432*M432+P432*Q432+T432*U432+X432*Y432+AB432*AC432</f>
        <v>0</v>
      </c>
      <c r="AK432" s="331">
        <f>IFERROR(I432*INDEX(F!$P$21:$AB$33, MATCH(G432/$AH432, F!$O$21:$O$33,1), MATCH(E432, F!$P$20:$AB$20,1)), 0 ) +IFERROR( M432*INDEX(F!$P$21:$AB$33, MATCH(K432/$AH432, F!$O$21:$O$33,1), MATCH(E432, F!$P$20:$AB$20,1)),0) +  IFERROR( Q432*INDEX(F!$P$21:$AB$33, MATCH(O432/$AH432, F!$O$21:$O$33,1), MATCH(E432, F!$P$20:$AB$20,1)), 0) + IFERROR( U432*INDEX(F!$P$21:$AB$33, MATCH(S432/$AH432, F!$O$21:$O$33,1), MATCH(E432, F!$P$20:$AB$20,1)),0)  + IFERROR(Y432*INDEX(F!$P$21:$AB$33, MATCH(W432/$AH432, F!$O$21:$O$33,1), MATCH(E432, F!$P$20:$AB$20,1)),0)  + IFERROR( AC432*INDEX(F!$P$21:$AB$33, MATCH(AA432/$AH432, F!$O$21:$O$33,1), MATCH(E432, F!$P$20:$AB$20,1)),)</f>
        <v>0</v>
      </c>
      <c r="AL432" s="1033"/>
      <c r="AM432" s="10"/>
      <c r="AN432" s="10"/>
      <c r="AO432" s="10"/>
    </row>
    <row r="433" spans="1:41" ht="15.75" hidden="1" customHeight="1" x14ac:dyDescent="0.25">
      <c r="A433" s="1021">
        <f>A377+A338</f>
        <v>43835</v>
      </c>
      <c r="B433" s="248" t="str">
        <f t="shared" si="547"/>
        <v/>
      </c>
      <c r="C433" s="261" t="str">
        <f t="shared" si="547"/>
        <v/>
      </c>
      <c r="D433" s="229" t="str">
        <f t="shared" si="547"/>
        <v/>
      </c>
      <c r="E433" s="291" t="str">
        <f t="shared" si="547"/>
        <v/>
      </c>
      <c r="F433" s="332" t="str">
        <f t="shared" si="547"/>
        <v/>
      </c>
      <c r="G433" s="333" t="str">
        <f t="shared" si="548"/>
        <v/>
      </c>
      <c r="H433" s="334"/>
      <c r="I433" s="334"/>
      <c r="J433" s="335"/>
      <c r="K433" s="333" t="str">
        <f t="shared" si="549"/>
        <v/>
      </c>
      <c r="L433" s="334"/>
      <c r="M433" s="334"/>
      <c r="N433" s="335"/>
      <c r="O433" s="333" t="str">
        <f t="shared" si="550"/>
        <v/>
      </c>
      <c r="P433" s="334"/>
      <c r="Q433" s="334"/>
      <c r="R433" s="335"/>
      <c r="S433" s="333" t="str">
        <f t="shared" si="551"/>
        <v/>
      </c>
      <c r="T433" s="334"/>
      <c r="U433" s="334"/>
      <c r="V433" s="335"/>
      <c r="W433" s="333" t="str">
        <f t="shared" si="552"/>
        <v/>
      </c>
      <c r="X433" s="334"/>
      <c r="Y433" s="334"/>
      <c r="Z433" s="335"/>
      <c r="AA433" s="333" t="str">
        <f t="shared" si="553"/>
        <v/>
      </c>
      <c r="AB433" s="334"/>
      <c r="AC433" s="334"/>
      <c r="AD433" s="335"/>
      <c r="AE433" s="336">
        <f t="shared" si="554"/>
        <v>0</v>
      </c>
      <c r="AF433" s="337">
        <f t="shared" si="506"/>
        <v>0</v>
      </c>
      <c r="AG433" s="338">
        <f t="shared" si="555"/>
        <v>0</v>
      </c>
      <c r="AH433" s="217" t="str">
        <f t="shared" si="556"/>
        <v/>
      </c>
      <c r="AI433" s="339">
        <f xml:space="preserve"> ( IF(ISNUMBER(G433), VLOOKUP(G433/$AH433,F!$A1:$B101,2,1)*G433*$H433*$I433,0)+IF(ISNUMBER(K433), VLOOKUP(K433/$AH433,F!$A1:$B101,2,1)*K433*$L433*$M433,0)+IF(ISNUMBER(O433), VLOOKUP(O433/$AH433,F!$A1:$B101,2,1)*O433*$P433*$Q433,0)+IF(ISNUMBER(S433), VLOOKUP(S433/$AH433,F!$A1:$B101,2,1)*S433*$T433*$U433,0)+IF(ISNUMBER(W433), VLOOKUP(W433/$AH433,F!$A1:$B101,2,1)*W433*$X433*$Y433,0)+IF(ISNUMBER(AA433), VLOOKUP(AA433/$AH433,F!$A1:$B101,2,1)*AA433*$AB433*$AC433,0))*IF(ISNUMBER(F433),F433,1)*IF(ISNUMBER(E433),E433,1)</f>
        <v>0</v>
      </c>
      <c r="AJ433" s="340">
        <f t="shared" si="557"/>
        <v>0</v>
      </c>
      <c r="AK433" s="341">
        <f>IFERROR(I433*INDEX(F!$P$21:$AB$33, MATCH(G433/$AH433, F!$O$21:$O$33,1), MATCH(E433, F!$P$20:$AB$20,1)), 0 ) +IFERROR( M433*INDEX(F!$P$21:$AB$33, MATCH(K433/$AH433, F!$O$21:$O$33,1), MATCH(E433, F!$P$20:$AB$20,1)),0) +  IFERROR( Q433*INDEX(F!$P$21:$AB$33, MATCH(O433/$AH433, F!$O$21:$O$33,1), MATCH(E433, F!$P$20:$AB$20,1)), 0) + IFERROR( U433*INDEX(F!$P$21:$AB$33, MATCH(S433/$AH433, F!$O$21:$O$33,1), MATCH(E433, F!$P$20:$AB$20,1)),0)  + IFERROR(Y433*INDEX(F!$P$21:$AB$33, MATCH(W433/$AH433, F!$O$21:$O$33,1), MATCH(E433, F!$P$20:$AB$20,1)),0)  + IFERROR( AC433*INDEX(F!$P$21:$AB$33, MATCH(AA433/$AH433, F!$O$21:$O$33,1), MATCH(E433, F!$P$20:$AB$20,1)),)</f>
        <v>0</v>
      </c>
      <c r="AL433" s="1031"/>
      <c r="AM433" s="10"/>
      <c r="AN433" s="10"/>
      <c r="AO433" s="10"/>
    </row>
    <row r="434" spans="1:41" hidden="1" x14ac:dyDescent="0.25">
      <c r="A434" s="1022"/>
      <c r="B434" s="249" t="str">
        <f t="shared" si="547"/>
        <v/>
      </c>
      <c r="C434" s="262" t="str">
        <f t="shared" si="547"/>
        <v/>
      </c>
      <c r="D434" s="230" t="str">
        <f t="shared" si="547"/>
        <v/>
      </c>
      <c r="E434" s="291" t="str">
        <f t="shared" si="547"/>
        <v/>
      </c>
      <c r="F434" s="342" t="str">
        <f t="shared" si="547"/>
        <v/>
      </c>
      <c r="G434" s="343" t="str">
        <f t="shared" si="548"/>
        <v/>
      </c>
      <c r="H434" s="344"/>
      <c r="I434" s="344"/>
      <c r="J434" s="345"/>
      <c r="K434" s="343" t="str">
        <f t="shared" si="549"/>
        <v/>
      </c>
      <c r="L434" s="344"/>
      <c r="M434" s="344"/>
      <c r="N434" s="345"/>
      <c r="O434" s="343" t="str">
        <f t="shared" si="550"/>
        <v/>
      </c>
      <c r="P434" s="344"/>
      <c r="Q434" s="344"/>
      <c r="R434" s="345"/>
      <c r="S434" s="343" t="str">
        <f t="shared" si="551"/>
        <v/>
      </c>
      <c r="T434" s="344"/>
      <c r="U434" s="344"/>
      <c r="V434" s="345"/>
      <c r="W434" s="343" t="str">
        <f t="shared" si="552"/>
        <v/>
      </c>
      <c r="X434" s="344"/>
      <c r="Y434" s="344"/>
      <c r="Z434" s="345"/>
      <c r="AA434" s="343" t="str">
        <f t="shared" si="553"/>
        <v/>
      </c>
      <c r="AB434" s="344"/>
      <c r="AC434" s="344"/>
      <c r="AD434" s="345"/>
      <c r="AE434" s="346">
        <f t="shared" si="554"/>
        <v>0</v>
      </c>
      <c r="AF434" s="347">
        <f t="shared" si="506"/>
        <v>0</v>
      </c>
      <c r="AG434" s="348">
        <f t="shared" si="555"/>
        <v>0</v>
      </c>
      <c r="AH434" s="217" t="str">
        <f t="shared" si="556"/>
        <v/>
      </c>
      <c r="AI434" s="349">
        <f xml:space="preserve"> ( IF(ISNUMBER(G434), VLOOKUP(G434/$AH434,F!$A1:$B101,2,1)*G434*$H434*$I434,0)+IF(ISNUMBER(K434), VLOOKUP(K434/$AH434,F!$A1:$B101,2,1)*K434*$L434*$M434,0)+IF(ISNUMBER(O434), VLOOKUP(O434/$AH434,F!$A1:$B101,2,1)*O434*$P434*$Q434,0)+IF(ISNUMBER(S434), VLOOKUP(S434/$AH434,F!$A1:$B101,2,1)*S434*$T434*$U434,0)+IF(ISNUMBER(W434), VLOOKUP(W434/$AH434,F!$A1:$B101,2,1)*W434*$X434*$Y434,0)+IF(ISNUMBER(AA434), VLOOKUP(AA434/$AH434,F!$A1:$B101,2,1)*AA434*$AB434*$AC434,0))*IF(ISNUMBER(F434),F434,1)*IF(ISNUMBER(E434),E434,1)</f>
        <v>0</v>
      </c>
      <c r="AJ434" s="350">
        <f t="shared" si="557"/>
        <v>0</v>
      </c>
      <c r="AK434" s="351">
        <f>IFERROR(I434*INDEX(F!$P$21:$AB$33, MATCH(G434/$AH434, F!$O$21:$O$33,1), MATCH(E434, F!$P$20:$AB$20,1)), 0 ) +IFERROR( M434*INDEX(F!$P$21:$AB$33, MATCH(K434/$AH434, F!$O$21:$O$33,1), MATCH(E434, F!$P$20:$AB$20,1)),0) +  IFERROR( Q434*INDEX(F!$P$21:$AB$33, MATCH(O434/$AH434, F!$O$21:$O$33,1), MATCH(E434, F!$P$20:$AB$20,1)), 0) + IFERROR( U434*INDEX(F!$P$21:$AB$33, MATCH(S434/$AH434, F!$O$21:$O$33,1), MATCH(E434, F!$P$20:$AB$20,1)),0)  + IFERROR(Y434*INDEX(F!$P$21:$AB$33, MATCH(W434/$AH434, F!$O$21:$O$33,1), MATCH(E434, F!$P$20:$AB$20,1)),0)  + IFERROR( AC434*INDEX(F!$P$21:$AB$33, MATCH(AA434/$AH434, F!$O$21:$O$33,1), MATCH(E434, F!$P$20:$AB$20,1)),)</f>
        <v>0</v>
      </c>
      <c r="AL434" s="1031"/>
      <c r="AM434" s="10"/>
      <c r="AN434" s="10"/>
      <c r="AO434" s="10"/>
    </row>
    <row r="435" spans="1:41" hidden="1" x14ac:dyDescent="0.25">
      <c r="A435" s="1022"/>
      <c r="B435" s="248" t="str">
        <f t="shared" si="547"/>
        <v/>
      </c>
      <c r="C435" s="261" t="str">
        <f t="shared" si="547"/>
        <v/>
      </c>
      <c r="D435" s="229" t="str">
        <f t="shared" si="547"/>
        <v/>
      </c>
      <c r="E435" s="291" t="str">
        <f t="shared" si="547"/>
        <v/>
      </c>
      <c r="F435" s="332" t="str">
        <f t="shared" si="547"/>
        <v/>
      </c>
      <c r="G435" s="333" t="str">
        <f t="shared" si="548"/>
        <v/>
      </c>
      <c r="H435" s="334"/>
      <c r="I435" s="334"/>
      <c r="J435" s="335"/>
      <c r="K435" s="333" t="str">
        <f t="shared" si="549"/>
        <v/>
      </c>
      <c r="L435" s="334"/>
      <c r="M435" s="334"/>
      <c r="N435" s="335"/>
      <c r="O435" s="333" t="str">
        <f t="shared" si="550"/>
        <v/>
      </c>
      <c r="P435" s="334"/>
      <c r="Q435" s="334"/>
      <c r="R435" s="335"/>
      <c r="S435" s="333" t="str">
        <f t="shared" si="551"/>
        <v/>
      </c>
      <c r="T435" s="334"/>
      <c r="U435" s="334"/>
      <c r="V435" s="335"/>
      <c r="W435" s="333" t="str">
        <f t="shared" si="552"/>
        <v/>
      </c>
      <c r="X435" s="334"/>
      <c r="Y435" s="334"/>
      <c r="Z435" s="335"/>
      <c r="AA435" s="333" t="str">
        <f t="shared" si="553"/>
        <v/>
      </c>
      <c r="AB435" s="334"/>
      <c r="AC435" s="334"/>
      <c r="AD435" s="335"/>
      <c r="AE435" s="336">
        <f t="shared" si="554"/>
        <v>0</v>
      </c>
      <c r="AF435" s="337">
        <f t="shared" si="506"/>
        <v>0</v>
      </c>
      <c r="AG435" s="338">
        <f t="shared" si="555"/>
        <v>0</v>
      </c>
      <c r="AH435" s="217" t="str">
        <f t="shared" si="556"/>
        <v/>
      </c>
      <c r="AI435" s="339">
        <f xml:space="preserve"> ( IF(ISNUMBER(G435), VLOOKUP(G435/$AH435,F!$A1:$B101,2,1)*G435*$H435*$I435,0)+IF(ISNUMBER(K435), VLOOKUP(K435/$AH435,F!$A1:$B101,2,1)*K435*$L435*$M435,0)+IF(ISNUMBER(O435), VLOOKUP(O435/$AH435,F!$A1:$B101,2,1)*O435*$P435*$Q435,0)+IF(ISNUMBER(S435), VLOOKUP(S435/$AH435,F!$A1:$B101,2,1)*S435*$T435*$U435,0)+IF(ISNUMBER(W435), VLOOKUP(W435/$AH435,F!$A1:$B101,2,1)*W435*$X435*$Y435,0)+IF(ISNUMBER(AA435), VLOOKUP(AA435/$AH435,F!$A1:$B101,2,1)*AA435*$AB435*$AC435,0))*IF(ISNUMBER(F435),F435,1)*IF(ISNUMBER(E435),E435,1)</f>
        <v>0</v>
      </c>
      <c r="AJ435" s="340">
        <f>H435*I435+L435*M435+P435*Q435+T435*U435+X435*Y435+AB435*AC435</f>
        <v>0</v>
      </c>
      <c r="AK435" s="341">
        <f>IFERROR(I435*INDEX(F!$P$21:$AB$33, MATCH(G435/$AH435, F!$O$21:$O$33,1), MATCH(E435, F!$P$20:$AB$20,1)), 0 ) +IFERROR( M435*INDEX(F!$P$21:$AB$33, MATCH(K435/$AH435, F!$O$21:$O$33,1), MATCH(E435, F!$P$20:$AB$20,1)),0) +  IFERROR( Q435*INDEX(F!$P$21:$AB$33, MATCH(O435/$AH435, F!$O$21:$O$33,1), MATCH(E435, F!$P$20:$AB$20,1)), 0) + IFERROR( U435*INDEX(F!$P$21:$AB$33, MATCH(S435/$AH435, F!$O$21:$O$33,1), MATCH(E435, F!$P$20:$AB$20,1)),0)  + IFERROR(Y435*INDEX(F!$P$21:$AB$33, MATCH(W435/$AH435, F!$O$21:$O$33,1), MATCH(E435, F!$P$20:$AB$20,1)),0)  + IFERROR( AC435*INDEX(F!$P$21:$AB$33, MATCH(AA435/$AH435, F!$O$21:$O$33,1), MATCH(E435, F!$P$20:$AB$20,1)),)</f>
        <v>0</v>
      </c>
      <c r="AL435" s="1031"/>
      <c r="AM435" s="10"/>
      <c r="AN435" s="10"/>
      <c r="AO435" s="10"/>
    </row>
    <row r="436" spans="1:41" hidden="1" x14ac:dyDescent="0.25">
      <c r="A436" s="1022"/>
      <c r="B436" s="249" t="str">
        <f t="shared" si="547"/>
        <v/>
      </c>
      <c r="C436" s="262" t="str">
        <f t="shared" si="547"/>
        <v/>
      </c>
      <c r="D436" s="230" t="str">
        <f t="shared" si="547"/>
        <v/>
      </c>
      <c r="E436" s="291" t="str">
        <f t="shared" si="547"/>
        <v/>
      </c>
      <c r="F436" s="342" t="str">
        <f t="shared" si="547"/>
        <v/>
      </c>
      <c r="G436" s="343" t="str">
        <f t="shared" si="548"/>
        <v/>
      </c>
      <c r="H436" s="344"/>
      <c r="I436" s="344"/>
      <c r="J436" s="345"/>
      <c r="K436" s="343" t="str">
        <f t="shared" si="549"/>
        <v/>
      </c>
      <c r="L436" s="344"/>
      <c r="M436" s="344"/>
      <c r="N436" s="345"/>
      <c r="O436" s="343" t="str">
        <f t="shared" si="550"/>
        <v/>
      </c>
      <c r="P436" s="344"/>
      <c r="Q436" s="344"/>
      <c r="R436" s="345"/>
      <c r="S436" s="343" t="str">
        <f t="shared" si="551"/>
        <v/>
      </c>
      <c r="T436" s="344"/>
      <c r="U436" s="344"/>
      <c r="V436" s="345"/>
      <c r="W436" s="343" t="str">
        <f t="shared" si="552"/>
        <v/>
      </c>
      <c r="X436" s="344"/>
      <c r="Y436" s="344"/>
      <c r="Z436" s="345"/>
      <c r="AA436" s="343" t="str">
        <f t="shared" si="553"/>
        <v/>
      </c>
      <c r="AB436" s="344"/>
      <c r="AC436" s="344"/>
      <c r="AD436" s="345"/>
      <c r="AE436" s="346">
        <f t="shared" si="554"/>
        <v>0</v>
      </c>
      <c r="AF436" s="347">
        <f t="shared" si="506"/>
        <v>0</v>
      </c>
      <c r="AG436" s="348">
        <f t="shared" si="555"/>
        <v>0</v>
      </c>
      <c r="AH436" s="217" t="str">
        <f t="shared" si="556"/>
        <v/>
      </c>
      <c r="AI436" s="349">
        <f xml:space="preserve"> ( IF(ISNUMBER(G436), VLOOKUP(G436/$AH436,F!$A1:$B101,2,1)*G436*$H436*$I436,0)+IF(ISNUMBER(K436), VLOOKUP(K436/$AH436,F!$A1:$B101,2,1)*K436*$L436*$M436,0)+IF(ISNUMBER(O436), VLOOKUP(O436/$AH436,F!$A1:$B101,2,1)*O436*$P436*$Q436,0)+IF(ISNUMBER(S436), VLOOKUP(S436/$AH436,F!$A1:$B101,2,1)*S436*$T436*$U436,0)+IF(ISNUMBER(W436), VLOOKUP(W436/$AH436,F!$A1:$B101,2,1)*W436*$X436*$Y436,0)+IF(ISNUMBER(AA436), VLOOKUP(AA436/$AH436,F!$A1:$B101,2,1)*AA436*$AB436*$AC436,0))*IF(ISNUMBER(F436),F436,1)*IF(ISNUMBER(E436),E436,1)</f>
        <v>0</v>
      </c>
      <c r="AJ436" s="350">
        <f t="shared" ref="AJ436:AJ439" si="558">H436*I436+L436*M436+P436*Q436+T436*U436+X436*Y436+AB436*AC436</f>
        <v>0</v>
      </c>
      <c r="AK436" s="351">
        <f>IFERROR(I436*INDEX(F!$P$21:$AB$33, MATCH(G436/$AH436, F!$O$21:$O$33,1), MATCH(E436, F!$P$20:$AB$20,1)), 0 ) +IFERROR( M436*INDEX(F!$P$21:$AB$33, MATCH(K436/$AH436, F!$O$21:$O$33,1), MATCH(E436, F!$P$20:$AB$20,1)),0) +  IFERROR( Q436*INDEX(F!$P$21:$AB$33, MATCH(O436/$AH436, F!$O$21:$O$33,1), MATCH(E436, F!$P$20:$AB$20,1)), 0) + IFERROR( U436*INDEX(F!$P$21:$AB$33, MATCH(S436/$AH436, F!$O$21:$O$33,1), MATCH(E436, F!$P$20:$AB$20,1)),0)  + IFERROR(Y436*INDEX(F!$P$21:$AB$33, MATCH(W436/$AH436, F!$O$21:$O$33,1), MATCH(E436, F!$P$20:$AB$20,1)),0)  + IFERROR( AC436*INDEX(F!$P$21:$AB$33, MATCH(AA436/$AH436, F!$O$21:$O$33,1), MATCH(E436, F!$P$20:$AB$20,1)),)</f>
        <v>0</v>
      </c>
      <c r="AL436" s="1031"/>
      <c r="AM436" s="10"/>
      <c r="AN436" s="10"/>
      <c r="AO436" s="10"/>
    </row>
    <row r="437" spans="1:41" hidden="1" x14ac:dyDescent="0.25">
      <c r="A437" s="1022"/>
      <c r="B437" s="248" t="str">
        <f t="shared" si="547"/>
        <v/>
      </c>
      <c r="C437" s="261" t="str">
        <f t="shared" si="547"/>
        <v/>
      </c>
      <c r="D437" s="229" t="str">
        <f t="shared" si="547"/>
        <v/>
      </c>
      <c r="E437" s="291" t="str">
        <f t="shared" si="547"/>
        <v/>
      </c>
      <c r="F437" s="332" t="str">
        <f t="shared" si="547"/>
        <v/>
      </c>
      <c r="G437" s="333" t="str">
        <f t="shared" si="548"/>
        <v/>
      </c>
      <c r="H437" s="334"/>
      <c r="I437" s="334"/>
      <c r="J437" s="335"/>
      <c r="K437" s="333" t="str">
        <f t="shared" si="549"/>
        <v/>
      </c>
      <c r="L437" s="334"/>
      <c r="M437" s="334"/>
      <c r="N437" s="335"/>
      <c r="O437" s="333" t="str">
        <f t="shared" si="550"/>
        <v/>
      </c>
      <c r="P437" s="334"/>
      <c r="Q437" s="334"/>
      <c r="R437" s="335"/>
      <c r="S437" s="333" t="str">
        <f t="shared" si="551"/>
        <v/>
      </c>
      <c r="T437" s="334"/>
      <c r="U437" s="334"/>
      <c r="V437" s="335"/>
      <c r="W437" s="333" t="str">
        <f t="shared" si="552"/>
        <v/>
      </c>
      <c r="X437" s="334"/>
      <c r="Y437" s="334"/>
      <c r="Z437" s="335"/>
      <c r="AA437" s="333" t="str">
        <f t="shared" si="553"/>
        <v/>
      </c>
      <c r="AB437" s="334"/>
      <c r="AC437" s="334"/>
      <c r="AD437" s="335"/>
      <c r="AE437" s="336">
        <f t="shared" si="554"/>
        <v>0</v>
      </c>
      <c r="AF437" s="337">
        <f t="shared" si="506"/>
        <v>0</v>
      </c>
      <c r="AG437" s="338">
        <f t="shared" si="555"/>
        <v>0</v>
      </c>
      <c r="AH437" s="217" t="str">
        <f t="shared" si="556"/>
        <v/>
      </c>
      <c r="AI437" s="339">
        <f xml:space="preserve"> ( IF(ISNUMBER(G437), VLOOKUP(G437/$AH437,F!$A1:$B101,2,1)*G437*$H437*$I437,0)+IF(ISNUMBER(K437), VLOOKUP(K437/$AH437,F!$A1:$B101,2,1)*K437*$L437*$M437,0)+IF(ISNUMBER(O437), VLOOKUP(O437/$AH437,F!$A1:$B101,2,1)*O437*$P437*$Q437,0)+IF(ISNUMBER(S437), VLOOKUP(S437/$AH437,F!$A1:$B101,2,1)*S437*$T437*$U437,0)+IF(ISNUMBER(W437), VLOOKUP(W437/$AH437,F!$A1:$B101,2,1)*W437*$X437*$Y437,0)+IF(ISNUMBER(AA437), VLOOKUP(AA437/$AH437,F!$A1:$B101,2,1)*AA437*$AB437*$AC437,0))*IF(ISNUMBER(F437),F437,1)*IF(ISNUMBER(E437),E437,1)</f>
        <v>0</v>
      </c>
      <c r="AJ437" s="340">
        <f t="shared" si="558"/>
        <v>0</v>
      </c>
      <c r="AK437" s="341">
        <f>IFERROR(I437*INDEX(F!$P$21:$AB$33, MATCH(G437/$AH437, F!$O$21:$O$33,1), MATCH(E437, F!$P$20:$AB$20,1)), 0 ) +IFERROR( M437*INDEX(F!$P$21:$AB$33, MATCH(K437/$AH437, F!$O$21:$O$33,1), MATCH(E437, F!$P$20:$AB$20,1)),0) +  IFERROR( Q437*INDEX(F!$P$21:$AB$33, MATCH(O437/$AH437, F!$O$21:$O$33,1), MATCH(E437, F!$P$20:$AB$20,1)), 0) + IFERROR( U437*INDEX(F!$P$21:$AB$33, MATCH(S437/$AH437, F!$O$21:$O$33,1), MATCH(E437, F!$P$20:$AB$20,1)),0)  + IFERROR(Y437*INDEX(F!$P$21:$AB$33, MATCH(W437/$AH437, F!$O$21:$O$33,1), MATCH(E437, F!$P$20:$AB$20,1)),0)  + IFERROR( AC437*INDEX(F!$P$21:$AB$33, MATCH(AA437/$AH437, F!$O$21:$O$33,1), MATCH(E437, F!$P$20:$AB$20,1)),)</f>
        <v>0</v>
      </c>
      <c r="AL437" s="1031"/>
      <c r="AM437" s="10"/>
      <c r="AN437" s="10"/>
      <c r="AO437" s="10"/>
    </row>
    <row r="438" spans="1:41" hidden="1" x14ac:dyDescent="0.25">
      <c r="A438" s="1022"/>
      <c r="B438" s="249" t="str">
        <f t="shared" si="547"/>
        <v/>
      </c>
      <c r="C438" s="262" t="str">
        <f t="shared" si="547"/>
        <v/>
      </c>
      <c r="D438" s="230" t="str">
        <f t="shared" si="547"/>
        <v/>
      </c>
      <c r="E438" s="291" t="str">
        <f t="shared" si="547"/>
        <v/>
      </c>
      <c r="F438" s="342" t="str">
        <f t="shared" si="547"/>
        <v/>
      </c>
      <c r="G438" s="343" t="str">
        <f t="shared" si="548"/>
        <v/>
      </c>
      <c r="H438" s="344"/>
      <c r="I438" s="344"/>
      <c r="J438" s="345"/>
      <c r="K438" s="343" t="str">
        <f t="shared" si="549"/>
        <v/>
      </c>
      <c r="L438" s="344"/>
      <c r="M438" s="344"/>
      <c r="N438" s="345"/>
      <c r="O438" s="343" t="str">
        <f t="shared" si="550"/>
        <v/>
      </c>
      <c r="P438" s="344"/>
      <c r="Q438" s="344"/>
      <c r="R438" s="345"/>
      <c r="S438" s="343" t="str">
        <f t="shared" si="551"/>
        <v/>
      </c>
      <c r="T438" s="344"/>
      <c r="U438" s="344"/>
      <c r="V438" s="345"/>
      <c r="W438" s="343" t="str">
        <f t="shared" si="552"/>
        <v/>
      </c>
      <c r="X438" s="344"/>
      <c r="Y438" s="344"/>
      <c r="Z438" s="345"/>
      <c r="AA438" s="343" t="str">
        <f t="shared" si="553"/>
        <v/>
      </c>
      <c r="AB438" s="344"/>
      <c r="AC438" s="344"/>
      <c r="AD438" s="345"/>
      <c r="AE438" s="346">
        <f t="shared" si="554"/>
        <v>0</v>
      </c>
      <c r="AF438" s="347">
        <f t="shared" si="506"/>
        <v>0</v>
      </c>
      <c r="AG438" s="348">
        <f t="shared" si="555"/>
        <v>0</v>
      </c>
      <c r="AH438" s="217" t="str">
        <f t="shared" si="556"/>
        <v/>
      </c>
      <c r="AI438" s="349">
        <f xml:space="preserve"> ( IF(ISNUMBER(G438), VLOOKUP(G438/$AH438,F!$A1:$B101,2,1)*G438*$H438*$I438,0)+IF(ISNUMBER(K438), VLOOKUP(K438/$AH438,F!$A1:$B101,2,1)*K438*$L438*$M438,0)+IF(ISNUMBER(O438), VLOOKUP(O438/$AH438,F!$A1:$B101,2,1)*O438*$P438*$Q438,0)+IF(ISNUMBER(S438), VLOOKUP(S438/$AH438,F!$A1:$B101,2,1)*S438*$T438*$U438,0)+IF(ISNUMBER(W438), VLOOKUP(W438/$AH438,F!$A1:$B101,2,1)*W438*$X438*$Y438,0)+IF(ISNUMBER(AA438), VLOOKUP(AA438/$AH438,F!$A1:$B101,2,1)*AA438*$AB438*$AC438,0))*IF(ISNUMBER(F438),F438,1)*IF(ISNUMBER(E438),E438,1)</f>
        <v>0</v>
      </c>
      <c r="AJ438" s="350">
        <f t="shared" si="558"/>
        <v>0</v>
      </c>
      <c r="AK438" s="351">
        <f>IFERROR(I438*INDEX(F!$P$21:$AB$33, MATCH(G438/$AH438, F!$O$21:$O$33,1), MATCH(E438, F!$P$20:$AB$20,1)), 0 ) +IFERROR( M438*INDEX(F!$P$21:$AB$33, MATCH(K438/$AH438, F!$O$21:$O$33,1), MATCH(E438, F!$P$20:$AB$20,1)),0) +  IFERROR( Q438*INDEX(F!$P$21:$AB$33, MATCH(O438/$AH438, F!$O$21:$O$33,1), MATCH(E438, F!$P$20:$AB$20,1)), 0) + IFERROR( U438*INDEX(F!$P$21:$AB$33, MATCH(S438/$AH438, F!$O$21:$O$33,1), MATCH(E438, F!$P$20:$AB$20,1)),0)  + IFERROR(Y438*INDEX(F!$P$21:$AB$33, MATCH(W438/$AH438, F!$O$21:$O$33,1), MATCH(E438, F!$P$20:$AB$20,1)),0)  + IFERROR( AC438*INDEX(F!$P$21:$AB$33, MATCH(AA438/$AH438, F!$O$21:$O$33,1), MATCH(E438, F!$P$20:$AB$20,1)),)</f>
        <v>0</v>
      </c>
      <c r="AL438" s="1031"/>
      <c r="AM438" s="10"/>
      <c r="AN438" s="10"/>
      <c r="AO438" s="10"/>
    </row>
    <row r="439" spans="1:41" hidden="1" x14ac:dyDescent="0.25">
      <c r="A439" s="1022"/>
      <c r="B439" s="248" t="str">
        <f t="shared" si="547"/>
        <v/>
      </c>
      <c r="C439" s="261" t="str">
        <f t="shared" si="547"/>
        <v/>
      </c>
      <c r="D439" s="231" t="str">
        <f t="shared" si="547"/>
        <v/>
      </c>
      <c r="E439" s="291" t="str">
        <f t="shared" si="547"/>
        <v/>
      </c>
      <c r="F439" s="332" t="str">
        <f t="shared" si="547"/>
        <v/>
      </c>
      <c r="G439" s="333" t="str">
        <f t="shared" si="548"/>
        <v/>
      </c>
      <c r="H439" s="334"/>
      <c r="I439" s="334"/>
      <c r="J439" s="335"/>
      <c r="K439" s="333" t="str">
        <f t="shared" si="549"/>
        <v/>
      </c>
      <c r="L439" s="334"/>
      <c r="M439" s="334"/>
      <c r="N439" s="335"/>
      <c r="O439" s="333" t="str">
        <f t="shared" si="550"/>
        <v/>
      </c>
      <c r="P439" s="334"/>
      <c r="Q439" s="334"/>
      <c r="R439" s="335"/>
      <c r="S439" s="333" t="str">
        <f t="shared" si="551"/>
        <v/>
      </c>
      <c r="T439" s="334"/>
      <c r="U439" s="334"/>
      <c r="V439" s="335"/>
      <c r="W439" s="333" t="str">
        <f t="shared" si="552"/>
        <v/>
      </c>
      <c r="X439" s="334"/>
      <c r="Y439" s="334"/>
      <c r="Z439" s="335"/>
      <c r="AA439" s="333" t="str">
        <f t="shared" si="553"/>
        <v/>
      </c>
      <c r="AB439" s="334"/>
      <c r="AC439" s="334"/>
      <c r="AD439" s="335"/>
      <c r="AE439" s="336">
        <f t="shared" si="554"/>
        <v>0</v>
      </c>
      <c r="AF439" s="337">
        <f t="shared" si="506"/>
        <v>0</v>
      </c>
      <c r="AG439" s="338">
        <f t="shared" si="555"/>
        <v>0</v>
      </c>
      <c r="AH439" s="217" t="str">
        <f t="shared" si="556"/>
        <v/>
      </c>
      <c r="AI439" s="339">
        <f xml:space="preserve"> ( IF(ISNUMBER(G439), VLOOKUP(G439/$AH439,F!$A1:$B101,2,1)*G439*$H439*$I439,0)+IF(ISNUMBER(K439), VLOOKUP(K439/$AH439,F!$A1:$B101,2,1)*K439*$L439*$M439,0)+IF(ISNUMBER(O439), VLOOKUP(O439/$AH439,F!$A1:$B101,2,1)*O439*$P439*$Q439,0)+IF(ISNUMBER(S439), VLOOKUP(S439/$AH439,F!$A1:$B101,2,1)*S439*$T439*$U439,0)+IF(ISNUMBER(W439), VLOOKUP(W439/$AH439,F!$A1:$B101,2,1)*W439*$X439*$Y439,0)+IF(ISNUMBER(AA439), VLOOKUP(AA439/$AH439,F!$A1:$B101,2,1)*AA439*$AB439*$AC439,0))*IF(ISNUMBER(F439),F439,1)*IF(ISNUMBER(E439),E439,1)</f>
        <v>0</v>
      </c>
      <c r="AJ439" s="340">
        <f t="shared" si="558"/>
        <v>0</v>
      </c>
      <c r="AK439" s="341">
        <f>IFERROR(I439*INDEX(F!$P$21:$AB$33, MATCH(G439/$AH439, F!$O$21:$O$33,1), MATCH(E439, F!$P$20:$AB$20,1)), 0 ) +IFERROR( M439*INDEX(F!$P$21:$AB$33, MATCH(K439/$AH439, F!$O$21:$O$33,1), MATCH(E439, F!$P$20:$AB$20,1)),0) +  IFERROR( Q439*INDEX(F!$P$21:$AB$33, MATCH(O439/$AH439, F!$O$21:$O$33,1), MATCH(E439, F!$P$20:$AB$20,1)), 0) + IFERROR( U439*INDEX(F!$P$21:$AB$33, MATCH(S439/$AH439, F!$O$21:$O$33,1), MATCH(E439, F!$P$20:$AB$20,1)),0)  + IFERROR(Y439*INDEX(F!$P$21:$AB$33, MATCH(W439/$AH439, F!$O$21:$O$33,1), MATCH(E439, F!$P$20:$AB$20,1)),0)  + IFERROR( AC439*INDEX(F!$P$21:$AB$33, MATCH(AA439/$AH439, F!$O$21:$O$33,1), MATCH(E439, F!$P$20:$AB$20,1)),)</f>
        <v>0</v>
      </c>
      <c r="AL439" s="1031"/>
      <c r="AM439" s="10"/>
      <c r="AN439" s="10"/>
      <c r="AO439" s="10"/>
    </row>
    <row r="440" spans="1:41" ht="15.75" hidden="1" thickBot="1" x14ac:dyDescent="0.3">
      <c r="A440" s="1023"/>
      <c r="B440" s="250"/>
      <c r="C440" s="263"/>
      <c r="D440" s="215"/>
      <c r="E440" s="352">
        <f>ROUND(IFERROR(SUMPRODUCT(AJ432:AJ439,E432:E439)/AJ440,0),3)</f>
        <v>0</v>
      </c>
      <c r="F440" s="353"/>
      <c r="G440" s="354"/>
      <c r="H440" s="355"/>
      <c r="I440" s="355"/>
      <c r="J440" s="356"/>
      <c r="K440" s="354"/>
      <c r="L440" s="355"/>
      <c r="M440" s="355"/>
      <c r="N440" s="356"/>
      <c r="O440" s="354"/>
      <c r="P440" s="355"/>
      <c r="Q440" s="355"/>
      <c r="R440" s="356"/>
      <c r="S440" s="354"/>
      <c r="T440" s="355"/>
      <c r="U440" s="355"/>
      <c r="V440" s="356"/>
      <c r="W440" s="354"/>
      <c r="X440" s="355"/>
      <c r="Y440" s="355"/>
      <c r="Z440" s="356"/>
      <c r="AA440" s="354"/>
      <c r="AB440" s="355"/>
      <c r="AC440" s="355"/>
      <c r="AD440" s="356"/>
      <c r="AE440" s="357">
        <f>SUM(AE432:AE439)</f>
        <v>0</v>
      </c>
      <c r="AF440" s="358">
        <f t="shared" si="506"/>
        <v>0</v>
      </c>
      <c r="AG440" s="391">
        <f>IFERROR(  SUMPRODUCT(AG432:AG439,AJ432:AJ439)/AJ440,0)</f>
        <v>0</v>
      </c>
      <c r="AH440" s="359"/>
      <c r="AI440" s="360">
        <f>SUM(AI432:AI439)</f>
        <v>0</v>
      </c>
      <c r="AJ440" s="360">
        <f>SUM(AJ432:AJ439)</f>
        <v>0</v>
      </c>
      <c r="AK440" s="361">
        <f>IF(SUM(AK432:AK439)=0,TIME(,0,),TIME(,SUM(AK432:AK439)+F!$V$37,))</f>
        <v>0</v>
      </c>
      <c r="AL440" s="1032"/>
      <c r="AM440" s="10"/>
      <c r="AN440" s="10"/>
      <c r="AO440" s="10"/>
    </row>
    <row r="441" spans="1:41" hidden="1" x14ac:dyDescent="0.25">
      <c r="A441" s="232">
        <f>A442</f>
        <v>43836</v>
      </c>
      <c r="B441" s="251" t="str">
        <f t="shared" ref="B441:F448" si="559">IF(B385="","",B385)</f>
        <v/>
      </c>
      <c r="C441" s="264" t="str">
        <f t="shared" si="559"/>
        <v/>
      </c>
      <c r="D441" s="233" t="str">
        <f t="shared" si="559"/>
        <v/>
      </c>
      <c r="E441" s="280" t="str">
        <f t="shared" si="559"/>
        <v/>
      </c>
      <c r="F441" s="362" t="str">
        <f t="shared" si="559"/>
        <v/>
      </c>
      <c r="G441" s="363" t="str">
        <f t="shared" ref="G441:G448" si="560">IF(J441&lt;&gt;0, IFERROR(IF( $F441=2,  MROUND($AH441*J441,1),    IF( OR($F441="",$F441=1),   MROUND($AH441*J441,2.5),  MROUND($AH441*J441, 0.1))), "" ), "")</f>
        <v/>
      </c>
      <c r="H441" s="364"/>
      <c r="I441" s="364"/>
      <c r="J441" s="365"/>
      <c r="K441" s="363" t="str">
        <f t="shared" ref="K441:K448" si="561">IF(N441&lt;&gt;0, IFERROR(IF( $F441=2,  MROUND($AH441*N441,1),    IF( OR($F441="",$F441=1),   MROUND($AH441*N441,2.5),  MROUND($AH441*N441, 0.1))), "" ), "")</f>
        <v/>
      </c>
      <c r="L441" s="364"/>
      <c r="M441" s="364"/>
      <c r="N441" s="365"/>
      <c r="O441" s="363" t="str">
        <f t="shared" ref="O441:O448" si="562">IF(R441&lt;&gt;0, IFERROR(IF( $F441=2,  MROUND($AH441*R441,1),    IF( OR($F441="",$F441=1),   MROUND($AH441*R441,2.5),  MROUND($AH441*R441, 0.1))), "" ), "")</f>
        <v/>
      </c>
      <c r="P441" s="364"/>
      <c r="Q441" s="364"/>
      <c r="R441" s="365"/>
      <c r="S441" s="363" t="str">
        <f t="shared" ref="S441:S448" si="563">IF(V441&lt;&gt;0, IFERROR(IF( $F441=2,  MROUND($AH441*V441,1),    IF( OR($F441="",$F441=1),   MROUND($AH441*V441,2.5),  MROUND($AH441*V441, 0.1))), "" ), "")</f>
        <v/>
      </c>
      <c r="T441" s="364"/>
      <c r="U441" s="364"/>
      <c r="V441" s="365"/>
      <c r="W441" s="363" t="str">
        <f t="shared" ref="W441:W448" si="564">IF(Z441&lt;&gt;0, IFERROR(IF( $F441=2,  MROUND($AH441*Z441,1),    IF( OR($F441="",$F441=1),   MROUND($AH441*Z441,2.5),  MROUND($AH441*Z441, 0.1))), "" ), "")</f>
        <v/>
      </c>
      <c r="X441" s="364"/>
      <c r="Y441" s="364"/>
      <c r="Z441" s="365"/>
      <c r="AA441" s="363" t="str">
        <f t="shared" ref="AA441:AA448" si="565">IF(AD441&lt;&gt;0, IFERROR(IF( $F441=2,  MROUND($AH441*AD441,1),    IF( OR($F441="",$F441=1),   MROUND($AH441*AD441,2.5),  MROUND($AH441*AD441, 0.1))), "" ), "")</f>
        <v/>
      </c>
      <c r="AB441" s="364"/>
      <c r="AC441" s="364"/>
      <c r="AD441" s="365"/>
      <c r="AE441" s="366">
        <f t="shared" ref="AE441:AE448" si="566">(IF(ISNUMBER(G441),G441,0)*H441*I441+IF(ISNUMBER(K441),K441,1)*L441*M441+IF(ISNUMBER(O441),O441,1)*P441*Q441+IF(ISNUMBER(S441),S441,1)*T441*U441+IF(ISNUMBER(W441),W441,1)*X441*Y441+IF(ISNUMBER(AA441),AA441,1)*AB441*AC441)*IF(ISNUMBER(F441),F441,1)</f>
        <v>0</v>
      </c>
      <c r="AF441" s="367">
        <f t="shared" si="506"/>
        <v>0</v>
      </c>
      <c r="AG441" s="368">
        <f t="shared" ref="AG441:AG448" si="567">IFERROR((AF441/(AH441*IF(ISNUMBER(F441),F441,1))),0)</f>
        <v>0</v>
      </c>
      <c r="AH441" s="216" t="str">
        <f t="shared" ref="AH441:AH448" si="568">IF(ISNUMBER(AH385), AH385+(AH385*$AH$394),"")</f>
        <v/>
      </c>
      <c r="AI441" s="369">
        <f xml:space="preserve"> ( IF(ISNUMBER(G441), VLOOKUP(G441/$AH441,F!$A1:$B101,2,1)*G441*$H441*$I441,0)+IF(ISNUMBER(K441), VLOOKUP(K441/$AH441,F!$A1:$B101,2,1)*K441*$L441*$M441,0)+IF(ISNUMBER(O441), VLOOKUP(O441/$AH441,F!$A1:$B101,2,1)*O441*$P441*$Q441,0)+IF(ISNUMBER(S441), VLOOKUP(S441/$AH441,F!$A1:$B101,2,1)*S441*$T441*$U441,0)+IF(ISNUMBER(W441), VLOOKUP(W441/$AH441,F!$A1:$B101,2,1)*W441*$X441*$Y441,0)+IF(ISNUMBER(AA441), VLOOKUP(AA441/$AH441,F!$A1:$B101,2,1)*AA441*$AB441*$AC441,0))*IF(ISNUMBER(F441),F441,1)*IF(ISNUMBER(E441),E441,1)</f>
        <v>0</v>
      </c>
      <c r="AJ441" s="370">
        <f t="shared" ref="AJ441:AJ443" si="569">H441*I441+L441*M441+P441*Q441+T441*U441+X441*Y441+AB441*AC441</f>
        <v>0</v>
      </c>
      <c r="AK441" s="371">
        <f>IFERROR(I441*INDEX(F!$P$21:$AB$33, MATCH(G441/$AH441, F!$O$21:$O$33,1), MATCH(E441, F!$P$20:$AB$20,1)), 0 ) +IFERROR( M441*INDEX(F!$P$21:$AB$33, MATCH(K441/$AH441, F!$O$21:$O$33,1), MATCH(E441, F!$P$20:$AB$20,1)),0) +  IFERROR( Q441*INDEX(F!$P$21:$AB$33, MATCH(O441/$AH441, F!$O$21:$O$33,1), MATCH(E441, F!$P$20:$AB$20,1)), 0) + IFERROR( U441*INDEX(F!$P$21:$AB$33, MATCH(S441/$AH441, F!$O$21:$O$33,1), MATCH(E441, F!$P$20:$AB$20,1)),0)  + IFERROR(Y441*INDEX(F!$P$21:$AB$33, MATCH(W441/$AH441, F!$O$21:$O$33,1), MATCH(E441, F!$P$20:$AB$20,1)),0)  + IFERROR( AC441*INDEX(F!$P$21:$AB$33, MATCH(AA441/$AH441, F!$O$21:$O$33,1), MATCH(E441, F!$P$20:$AB$20,1)),)</f>
        <v>0</v>
      </c>
      <c r="AL441" s="1033"/>
      <c r="AM441" s="10"/>
      <c r="AN441" s="10"/>
      <c r="AO441" s="10"/>
    </row>
    <row r="442" spans="1:41" ht="15.75" hidden="1" customHeight="1" x14ac:dyDescent="0.25">
      <c r="A442" s="1021">
        <f>A386+A338</f>
        <v>43836</v>
      </c>
      <c r="B442" s="249" t="str">
        <f t="shared" si="559"/>
        <v/>
      </c>
      <c r="C442" s="262" t="str">
        <f t="shared" si="559"/>
        <v/>
      </c>
      <c r="D442" s="230" t="str">
        <f t="shared" si="559"/>
        <v/>
      </c>
      <c r="E442" s="291" t="str">
        <f t="shared" si="559"/>
        <v/>
      </c>
      <c r="F442" s="342" t="str">
        <f t="shared" si="559"/>
        <v/>
      </c>
      <c r="G442" s="343" t="str">
        <f t="shared" si="560"/>
        <v/>
      </c>
      <c r="H442" s="344"/>
      <c r="I442" s="344"/>
      <c r="J442" s="345"/>
      <c r="K442" s="343" t="str">
        <f t="shared" si="561"/>
        <v/>
      </c>
      <c r="L442" s="344"/>
      <c r="M442" s="344"/>
      <c r="N442" s="345"/>
      <c r="O442" s="343" t="str">
        <f t="shared" si="562"/>
        <v/>
      </c>
      <c r="P442" s="344"/>
      <c r="Q442" s="344"/>
      <c r="R442" s="345"/>
      <c r="S442" s="343" t="str">
        <f t="shared" si="563"/>
        <v/>
      </c>
      <c r="T442" s="344"/>
      <c r="U442" s="344"/>
      <c r="V442" s="345"/>
      <c r="W442" s="343" t="str">
        <f t="shared" si="564"/>
        <v/>
      </c>
      <c r="X442" s="344"/>
      <c r="Y442" s="344"/>
      <c r="Z442" s="345"/>
      <c r="AA442" s="343" t="str">
        <f t="shared" si="565"/>
        <v/>
      </c>
      <c r="AB442" s="344"/>
      <c r="AC442" s="344"/>
      <c r="AD442" s="345"/>
      <c r="AE442" s="346">
        <f t="shared" si="566"/>
        <v>0</v>
      </c>
      <c r="AF442" s="347">
        <f t="shared" si="506"/>
        <v>0</v>
      </c>
      <c r="AG442" s="348">
        <f t="shared" si="567"/>
        <v>0</v>
      </c>
      <c r="AH442" s="217" t="str">
        <f t="shared" si="568"/>
        <v/>
      </c>
      <c r="AI442" s="349">
        <f xml:space="preserve"> ( IF(ISNUMBER(G442), VLOOKUP(G442/$AH442,F!$A1:$B101,2,1)*G442*$H442*$I442,0)+IF(ISNUMBER(K442), VLOOKUP(K442/$AH442,F!$A1:$B101,2,1)*K442*$L442*$M442,0)+IF(ISNUMBER(O442), VLOOKUP(O442/$AH442,F!$A1:$B101,2,1)*O442*$P442*$Q442,0)+IF(ISNUMBER(S442), VLOOKUP(S442/$AH442,F!$A1:$B101,2,1)*S442*$T442*$U442,0)+IF(ISNUMBER(W442), VLOOKUP(W442/$AH442,F!$A1:$B101,2,1)*W442*$X442*$Y442,0)+IF(ISNUMBER(AA442), VLOOKUP(AA442/$AH442,F!$A1:$B101,2,1)*AA442*$AB442*$AC442,0))*IF(ISNUMBER(F442),F442,1)*IF(ISNUMBER(E442),E442,1)</f>
        <v>0</v>
      </c>
      <c r="AJ442" s="350">
        <f t="shared" si="569"/>
        <v>0</v>
      </c>
      <c r="AK442" s="351">
        <f>IFERROR(I442*INDEX(F!$P$21:$AB$33, MATCH(G442/$AH442, F!$O$21:$O$33,1), MATCH(E442, F!$P$20:$AB$20,1)), 0 ) +IFERROR( M442*INDEX(F!$P$21:$AB$33, MATCH(K442/$AH442, F!$O$21:$O$33,1), MATCH(E442, F!$P$20:$AB$20,1)),0) +  IFERROR( Q442*INDEX(F!$P$21:$AB$33, MATCH(O442/$AH442, F!$O$21:$O$33,1), MATCH(E442, F!$P$20:$AB$20,1)), 0) + IFERROR( U442*INDEX(F!$P$21:$AB$33, MATCH(S442/$AH442, F!$O$21:$O$33,1), MATCH(E442, F!$P$20:$AB$20,1)),0)  + IFERROR(Y442*INDEX(F!$P$21:$AB$33, MATCH(W442/$AH442, F!$O$21:$O$33,1), MATCH(E442, F!$P$20:$AB$20,1)),0)  + IFERROR( AC442*INDEX(F!$P$21:$AB$33, MATCH(AA442/$AH442, F!$O$21:$O$33,1), MATCH(E442, F!$P$20:$AB$20,1)),)</f>
        <v>0</v>
      </c>
      <c r="AL442" s="1031"/>
      <c r="AM442" s="10"/>
      <c r="AN442" s="10"/>
      <c r="AO442" s="10"/>
    </row>
    <row r="443" spans="1:41" hidden="1" x14ac:dyDescent="0.25">
      <c r="A443" s="1022"/>
      <c r="B443" s="252" t="str">
        <f t="shared" si="559"/>
        <v/>
      </c>
      <c r="C443" s="265" t="str">
        <f t="shared" si="559"/>
        <v/>
      </c>
      <c r="D443" s="234" t="str">
        <f t="shared" si="559"/>
        <v/>
      </c>
      <c r="E443" s="291" t="str">
        <f t="shared" si="559"/>
        <v/>
      </c>
      <c r="F443" s="372" t="str">
        <f t="shared" si="559"/>
        <v/>
      </c>
      <c r="G443" s="373" t="str">
        <f t="shared" si="560"/>
        <v/>
      </c>
      <c r="H443" s="374"/>
      <c r="I443" s="374"/>
      <c r="J443" s="375"/>
      <c r="K443" s="373" t="str">
        <f t="shared" si="561"/>
        <v/>
      </c>
      <c r="L443" s="374"/>
      <c r="M443" s="374"/>
      <c r="N443" s="375"/>
      <c r="O443" s="373" t="str">
        <f t="shared" si="562"/>
        <v/>
      </c>
      <c r="P443" s="374"/>
      <c r="Q443" s="374"/>
      <c r="R443" s="375"/>
      <c r="S443" s="373" t="str">
        <f t="shared" si="563"/>
        <v/>
      </c>
      <c r="T443" s="374"/>
      <c r="U443" s="374"/>
      <c r="V443" s="375"/>
      <c r="W443" s="373" t="str">
        <f t="shared" si="564"/>
        <v/>
      </c>
      <c r="X443" s="374"/>
      <c r="Y443" s="374"/>
      <c r="Z443" s="375"/>
      <c r="AA443" s="373" t="str">
        <f t="shared" si="565"/>
        <v/>
      </c>
      <c r="AB443" s="374"/>
      <c r="AC443" s="374"/>
      <c r="AD443" s="375"/>
      <c r="AE443" s="376">
        <f t="shared" si="566"/>
        <v>0</v>
      </c>
      <c r="AF443" s="377">
        <f t="shared" si="506"/>
        <v>0</v>
      </c>
      <c r="AG443" s="378">
        <f t="shared" si="567"/>
        <v>0</v>
      </c>
      <c r="AH443" s="217" t="str">
        <f t="shared" si="568"/>
        <v/>
      </c>
      <c r="AI443" s="379">
        <f xml:space="preserve"> ( IF(ISNUMBER(G443), VLOOKUP(G443/$AH443,F!$A1:$B101,2,1)*G443*$H443*$I443,0)+IF(ISNUMBER(K443), VLOOKUP(K443/$AH443,F!$A1:$B101,2,1)*K443*$L443*$M443,0)+IF(ISNUMBER(O443), VLOOKUP(O443/$AH443,F!$A1:$B101,2,1)*O443*$P443*$Q443,0)+IF(ISNUMBER(S443), VLOOKUP(S443/$AH443,F!$A1:$B101,2,1)*S443*$T443*$U443,0)+IF(ISNUMBER(W443), VLOOKUP(W443/$AH443,F!$A1:$B101,2,1)*W443*$X443*$Y443,0)+IF(ISNUMBER(AA443), VLOOKUP(AA443/$AH443,F!$A1:$B101,2,1)*AA443*$AB443*$AC443,0))*IF(ISNUMBER(F443),F443,1)*IF(ISNUMBER(E443),E443,1)</f>
        <v>0</v>
      </c>
      <c r="AJ443" s="380">
        <f t="shared" si="569"/>
        <v>0</v>
      </c>
      <c r="AK443" s="381">
        <f>IFERROR(I443*INDEX(F!$P$21:$AB$33, MATCH(G443/$AH443, F!$O$21:$O$33,1), MATCH(E443, F!$P$20:$AB$20,1)), 0 ) +IFERROR( M443*INDEX(F!$P$21:$AB$33, MATCH(K443/$AH443, F!$O$21:$O$33,1), MATCH(E443, F!$P$20:$AB$20,1)),0) +  IFERROR( Q443*INDEX(F!$P$21:$AB$33, MATCH(O443/$AH443, F!$O$21:$O$33,1), MATCH(E443, F!$P$20:$AB$20,1)), 0) + IFERROR( U443*INDEX(F!$P$21:$AB$33, MATCH(S443/$AH443, F!$O$21:$O$33,1), MATCH(E443, F!$P$20:$AB$20,1)),0)  + IFERROR(Y443*INDEX(F!$P$21:$AB$33, MATCH(W443/$AH443, F!$O$21:$O$33,1), MATCH(E443, F!$P$20:$AB$20,1)),0)  + IFERROR( AC443*INDEX(F!$P$21:$AB$33, MATCH(AA443/$AH443, F!$O$21:$O$33,1), MATCH(E443, F!$P$20:$AB$20,1)),)</f>
        <v>0</v>
      </c>
      <c r="AL443" s="1031"/>
      <c r="AM443" s="10"/>
      <c r="AN443" s="10"/>
      <c r="AO443" s="10"/>
    </row>
    <row r="444" spans="1:41" hidden="1" x14ac:dyDescent="0.25">
      <c r="A444" s="1022"/>
      <c r="B444" s="249" t="str">
        <f t="shared" si="559"/>
        <v/>
      </c>
      <c r="C444" s="262" t="str">
        <f t="shared" si="559"/>
        <v/>
      </c>
      <c r="D444" s="230" t="str">
        <f t="shared" si="559"/>
        <v/>
      </c>
      <c r="E444" s="291" t="str">
        <f t="shared" si="559"/>
        <v/>
      </c>
      <c r="F444" s="342" t="str">
        <f t="shared" si="559"/>
        <v/>
      </c>
      <c r="G444" s="343" t="str">
        <f t="shared" si="560"/>
        <v/>
      </c>
      <c r="H444" s="344"/>
      <c r="I444" s="344"/>
      <c r="J444" s="345"/>
      <c r="K444" s="343" t="str">
        <f t="shared" si="561"/>
        <v/>
      </c>
      <c r="L444" s="344"/>
      <c r="M444" s="344"/>
      <c r="N444" s="345"/>
      <c r="O444" s="343" t="str">
        <f t="shared" si="562"/>
        <v/>
      </c>
      <c r="P444" s="344"/>
      <c r="Q444" s="344"/>
      <c r="R444" s="345"/>
      <c r="S444" s="343" t="str">
        <f t="shared" si="563"/>
        <v/>
      </c>
      <c r="T444" s="344"/>
      <c r="U444" s="344"/>
      <c r="V444" s="345"/>
      <c r="W444" s="343" t="str">
        <f t="shared" si="564"/>
        <v/>
      </c>
      <c r="X444" s="344"/>
      <c r="Y444" s="344"/>
      <c r="Z444" s="345"/>
      <c r="AA444" s="343" t="str">
        <f t="shared" si="565"/>
        <v/>
      </c>
      <c r="AB444" s="344"/>
      <c r="AC444" s="344"/>
      <c r="AD444" s="345"/>
      <c r="AE444" s="346">
        <f t="shared" si="566"/>
        <v>0</v>
      </c>
      <c r="AF444" s="347">
        <f t="shared" si="506"/>
        <v>0</v>
      </c>
      <c r="AG444" s="348">
        <f t="shared" si="567"/>
        <v>0</v>
      </c>
      <c r="AH444" s="217" t="str">
        <f t="shared" si="568"/>
        <v/>
      </c>
      <c r="AI444" s="349">
        <f xml:space="preserve"> ( IF(ISNUMBER(G444), VLOOKUP(G444/$AH444,F!$A1:$B101,2,1)*G444*$H444*$I444,0)+IF(ISNUMBER(K444), VLOOKUP(K444/$AH444,F!$A1:$B101,2,1)*K444*$L444*$M444,0)+IF(ISNUMBER(O444), VLOOKUP(O444/$AH444,F!$A1:$B101,2,1)*O444*$P444*$Q444,0)+IF(ISNUMBER(S444), VLOOKUP(S444/$AH444,F!$A1:$B101,2,1)*S444*$T444*$U444,0)+IF(ISNUMBER(W444), VLOOKUP(W444/$AH444,F!$A1:$B101,2,1)*W444*$X444*$Y444,0)+IF(ISNUMBER(AA444), VLOOKUP(AA444/$AH444,F!$A1:$B101,2,1)*AA444*$AB444*$AC444,0))*IF(ISNUMBER(F444),F444,1)*IF(ISNUMBER(E444),E444,1)</f>
        <v>0</v>
      </c>
      <c r="AJ444" s="350">
        <f>H444*I444+L444*M444+P444*Q444+T444*U444+X444*Y444+AB444*AC444</f>
        <v>0</v>
      </c>
      <c r="AK444" s="351">
        <f>IFERROR(I444*INDEX(F!$P$21:$AB$33, MATCH(G444/$AH444, F!$O$21:$O$33,1), MATCH(E444, F!$P$20:$AB$20,1)), 0 ) +IFERROR( M444*INDEX(F!$P$21:$AB$33, MATCH(K444/$AH444, F!$O$21:$O$33,1), MATCH(E444, F!$P$20:$AB$20,1)),0) +  IFERROR( Q444*INDEX(F!$P$21:$AB$33, MATCH(O444/$AH444, F!$O$21:$O$33,1), MATCH(E444, F!$P$20:$AB$20,1)), 0) + IFERROR( U444*INDEX(F!$P$21:$AB$33, MATCH(S444/$AH444, F!$O$21:$O$33,1), MATCH(E444, F!$P$20:$AB$20,1)),0)  + IFERROR(Y444*INDEX(F!$P$21:$AB$33, MATCH(W444/$AH444, F!$O$21:$O$33,1), MATCH(E444, F!$P$20:$AB$20,1)),0)  + IFERROR( AC444*INDEX(F!$P$21:$AB$33, MATCH(AA444/$AH444, F!$O$21:$O$33,1), MATCH(E444, F!$P$20:$AB$20,1)),)</f>
        <v>0</v>
      </c>
      <c r="AL444" s="1031"/>
      <c r="AM444" s="10"/>
      <c r="AN444" s="10"/>
      <c r="AO444" s="10"/>
    </row>
    <row r="445" spans="1:41" hidden="1" x14ac:dyDescent="0.25">
      <c r="A445" s="1022"/>
      <c r="B445" s="252" t="str">
        <f t="shared" si="559"/>
        <v/>
      </c>
      <c r="C445" s="265" t="str">
        <f t="shared" si="559"/>
        <v/>
      </c>
      <c r="D445" s="234" t="str">
        <f t="shared" si="559"/>
        <v/>
      </c>
      <c r="E445" s="291" t="str">
        <f t="shared" si="559"/>
        <v/>
      </c>
      <c r="F445" s="372" t="str">
        <f t="shared" si="559"/>
        <v/>
      </c>
      <c r="G445" s="373" t="str">
        <f t="shared" si="560"/>
        <v/>
      </c>
      <c r="H445" s="374"/>
      <c r="I445" s="374"/>
      <c r="J445" s="375"/>
      <c r="K445" s="373" t="str">
        <f t="shared" si="561"/>
        <v/>
      </c>
      <c r="L445" s="374"/>
      <c r="M445" s="374"/>
      <c r="N445" s="375"/>
      <c r="O445" s="373" t="str">
        <f t="shared" si="562"/>
        <v/>
      </c>
      <c r="P445" s="374"/>
      <c r="Q445" s="374"/>
      <c r="R445" s="375"/>
      <c r="S445" s="373" t="str">
        <f t="shared" si="563"/>
        <v/>
      </c>
      <c r="T445" s="374"/>
      <c r="U445" s="374"/>
      <c r="V445" s="375"/>
      <c r="W445" s="373" t="str">
        <f t="shared" si="564"/>
        <v/>
      </c>
      <c r="X445" s="374"/>
      <c r="Y445" s="374"/>
      <c r="Z445" s="375"/>
      <c r="AA445" s="373" t="str">
        <f t="shared" si="565"/>
        <v/>
      </c>
      <c r="AB445" s="374"/>
      <c r="AC445" s="374"/>
      <c r="AD445" s="375"/>
      <c r="AE445" s="376">
        <f t="shared" si="566"/>
        <v>0</v>
      </c>
      <c r="AF445" s="377">
        <f t="shared" si="506"/>
        <v>0</v>
      </c>
      <c r="AG445" s="378">
        <f t="shared" si="567"/>
        <v>0</v>
      </c>
      <c r="AH445" s="217" t="str">
        <f t="shared" si="568"/>
        <v/>
      </c>
      <c r="AI445" s="379">
        <f xml:space="preserve"> ( IF(ISNUMBER(G445), VLOOKUP(G445/$AH445,F!$A1:$B101,2,1)*G445*$H445*$I445,0)+IF(ISNUMBER(K445), VLOOKUP(K445/$AH445,F!$A1:$B101,2,1)*K445*$L445*$M445,0)+IF(ISNUMBER(O445), VLOOKUP(O445/$AH445,F!$A1:$B101,2,1)*O445*$P445*$Q445,0)+IF(ISNUMBER(S445), VLOOKUP(S445/$AH445,F!$A1:$B101,2,1)*S445*$T445*$U445,0)+IF(ISNUMBER(W445), VLOOKUP(W445/$AH445,F!$A1:$B101,2,1)*W445*$X445*$Y445,0)+IF(ISNUMBER(AA445), VLOOKUP(AA445/$AH445,F!$A1:$B101,2,1)*AA445*$AB445*$AC445,0))*IF(ISNUMBER(F445),F445,1)*IF(ISNUMBER(E445),E445,1)</f>
        <v>0</v>
      </c>
      <c r="AJ445" s="380">
        <f t="shared" ref="AJ445:AJ448" si="570">H445*I445+L445*M445+P445*Q445+T445*U445+X445*Y445+AB445*AC445</f>
        <v>0</v>
      </c>
      <c r="AK445" s="381">
        <f>IFERROR(I445*INDEX(F!$P$21:$AB$33, MATCH(G445/$AH445, F!$O$21:$O$33,1), MATCH(E445, F!$P$20:$AB$20,1)), 0 ) +IFERROR( M445*INDEX(F!$P$21:$AB$33, MATCH(K445/$AH445, F!$O$21:$O$33,1), MATCH(E445, F!$P$20:$AB$20,1)),0) +  IFERROR( Q445*INDEX(F!$P$21:$AB$33, MATCH(O445/$AH445, F!$O$21:$O$33,1), MATCH(E445, F!$P$20:$AB$20,1)), 0) + IFERROR( U445*INDEX(F!$P$21:$AB$33, MATCH(S445/$AH445, F!$O$21:$O$33,1), MATCH(E445, F!$P$20:$AB$20,1)),0)  + IFERROR(Y445*INDEX(F!$P$21:$AB$33, MATCH(W445/$AH445, F!$O$21:$O$33,1), MATCH(E445, F!$P$20:$AB$20,1)),0)  + IFERROR( AC445*INDEX(F!$P$21:$AB$33, MATCH(AA445/$AH445, F!$O$21:$O$33,1), MATCH(E445, F!$P$20:$AB$20,1)),)</f>
        <v>0</v>
      </c>
      <c r="AL445" s="1031"/>
      <c r="AM445" s="10"/>
      <c r="AN445" s="10"/>
      <c r="AO445" s="10"/>
    </row>
    <row r="446" spans="1:41" hidden="1" x14ac:dyDescent="0.25">
      <c r="A446" s="1022"/>
      <c r="B446" s="249" t="str">
        <f t="shared" si="559"/>
        <v/>
      </c>
      <c r="C446" s="262" t="str">
        <f t="shared" si="559"/>
        <v/>
      </c>
      <c r="D446" s="230" t="str">
        <f t="shared" si="559"/>
        <v/>
      </c>
      <c r="E446" s="291" t="str">
        <f t="shared" si="559"/>
        <v/>
      </c>
      <c r="F446" s="342" t="str">
        <f t="shared" si="559"/>
        <v/>
      </c>
      <c r="G446" s="343" t="str">
        <f t="shared" si="560"/>
        <v/>
      </c>
      <c r="H446" s="344"/>
      <c r="I446" s="344"/>
      <c r="J446" s="345"/>
      <c r="K446" s="343" t="str">
        <f t="shared" si="561"/>
        <v/>
      </c>
      <c r="L446" s="344"/>
      <c r="M446" s="344"/>
      <c r="N446" s="345"/>
      <c r="O446" s="343" t="str">
        <f t="shared" si="562"/>
        <v/>
      </c>
      <c r="P446" s="344"/>
      <c r="Q446" s="344"/>
      <c r="R446" s="345"/>
      <c r="S446" s="343" t="str">
        <f t="shared" si="563"/>
        <v/>
      </c>
      <c r="T446" s="344"/>
      <c r="U446" s="344"/>
      <c r="V446" s="345"/>
      <c r="W446" s="343" t="str">
        <f t="shared" si="564"/>
        <v/>
      </c>
      <c r="X446" s="344"/>
      <c r="Y446" s="344"/>
      <c r="Z446" s="345"/>
      <c r="AA446" s="343" t="str">
        <f t="shared" si="565"/>
        <v/>
      </c>
      <c r="AB446" s="344"/>
      <c r="AC446" s="344"/>
      <c r="AD446" s="345"/>
      <c r="AE446" s="346">
        <f t="shared" si="566"/>
        <v>0</v>
      </c>
      <c r="AF446" s="347">
        <f t="shared" si="506"/>
        <v>0</v>
      </c>
      <c r="AG446" s="348">
        <f t="shared" si="567"/>
        <v>0</v>
      </c>
      <c r="AH446" s="217" t="str">
        <f t="shared" si="568"/>
        <v/>
      </c>
      <c r="AI446" s="349">
        <f xml:space="preserve"> ( IF(ISNUMBER(G446), VLOOKUP(G446/$AH446,F!$A1:$B101,2,1)*G446*$H446*$I446,0)+IF(ISNUMBER(K446), VLOOKUP(K446/$AH446,F!$A1:$B101,2,1)*K446*$L446*$M446,0)+IF(ISNUMBER(O446), VLOOKUP(O446/$AH446,F!$A1:$B101,2,1)*O446*$P446*$Q446,0)+IF(ISNUMBER(S446), VLOOKUP(S446/$AH446,F!$A1:$B101,2,1)*S446*$T446*$U446,0)+IF(ISNUMBER(W446), VLOOKUP(W446/$AH446,F!$A1:$B101,2,1)*W446*$X446*$Y446,0)+IF(ISNUMBER(AA446), VLOOKUP(AA446/$AH446,F!$A1:$B101,2,1)*AA446*$AB446*$AC446,0))*IF(ISNUMBER(F446),F446,1)*IF(ISNUMBER(E446),E446,1)</f>
        <v>0</v>
      </c>
      <c r="AJ446" s="350">
        <f t="shared" si="570"/>
        <v>0</v>
      </c>
      <c r="AK446" s="351">
        <f>IFERROR(I446*INDEX(F!$P$21:$AB$33, MATCH(G446/$AH446, F!$O$21:$O$33,1), MATCH(E446, F!$P$20:$AB$20,1)), 0 ) +IFERROR( M446*INDEX(F!$P$21:$AB$33, MATCH(K446/$AH446, F!$O$21:$O$33,1), MATCH(E446, F!$P$20:$AB$20,1)),0) +  IFERROR( Q446*INDEX(F!$P$21:$AB$33, MATCH(O446/$AH446, F!$O$21:$O$33,1), MATCH(E446, F!$P$20:$AB$20,1)), 0) + IFERROR( U446*INDEX(F!$P$21:$AB$33, MATCH(S446/$AH446, F!$O$21:$O$33,1), MATCH(E446, F!$P$20:$AB$20,1)),0)  + IFERROR(Y446*INDEX(F!$P$21:$AB$33, MATCH(W446/$AH446, F!$O$21:$O$33,1), MATCH(E446, F!$P$20:$AB$20,1)),0)  + IFERROR( AC446*INDEX(F!$P$21:$AB$33, MATCH(AA446/$AH446, F!$O$21:$O$33,1), MATCH(E446, F!$P$20:$AB$20,1)),)</f>
        <v>0</v>
      </c>
      <c r="AL446" s="1031"/>
      <c r="AM446" s="10"/>
      <c r="AN446" s="10"/>
      <c r="AO446" s="10"/>
    </row>
    <row r="447" spans="1:41" hidden="1" x14ac:dyDescent="0.25">
      <c r="A447" s="1022"/>
      <c r="B447" s="252" t="str">
        <f t="shared" si="559"/>
        <v/>
      </c>
      <c r="C447" s="265" t="str">
        <f t="shared" si="559"/>
        <v/>
      </c>
      <c r="D447" s="234" t="str">
        <f t="shared" si="559"/>
        <v/>
      </c>
      <c r="E447" s="291" t="str">
        <f t="shared" si="559"/>
        <v/>
      </c>
      <c r="F447" s="382" t="str">
        <f t="shared" si="559"/>
        <v/>
      </c>
      <c r="G447" s="373" t="str">
        <f t="shared" si="560"/>
        <v/>
      </c>
      <c r="H447" s="374"/>
      <c r="I447" s="374"/>
      <c r="J447" s="375"/>
      <c r="K447" s="373" t="str">
        <f t="shared" si="561"/>
        <v/>
      </c>
      <c r="L447" s="374"/>
      <c r="M447" s="374"/>
      <c r="N447" s="375"/>
      <c r="O447" s="373" t="str">
        <f t="shared" si="562"/>
        <v/>
      </c>
      <c r="P447" s="374"/>
      <c r="Q447" s="374"/>
      <c r="R447" s="375"/>
      <c r="S447" s="373" t="str">
        <f t="shared" si="563"/>
        <v/>
      </c>
      <c r="T447" s="374"/>
      <c r="U447" s="374"/>
      <c r="V447" s="375"/>
      <c r="W447" s="373" t="str">
        <f t="shared" si="564"/>
        <v/>
      </c>
      <c r="X447" s="374"/>
      <c r="Y447" s="374"/>
      <c r="Z447" s="375"/>
      <c r="AA447" s="373" t="str">
        <f t="shared" si="565"/>
        <v/>
      </c>
      <c r="AB447" s="374"/>
      <c r="AC447" s="374"/>
      <c r="AD447" s="375"/>
      <c r="AE447" s="376">
        <f t="shared" si="566"/>
        <v>0</v>
      </c>
      <c r="AF447" s="377">
        <f t="shared" si="506"/>
        <v>0</v>
      </c>
      <c r="AG447" s="378">
        <f t="shared" si="567"/>
        <v>0</v>
      </c>
      <c r="AH447" s="217" t="str">
        <f t="shared" si="568"/>
        <v/>
      </c>
      <c r="AI447" s="379">
        <f xml:space="preserve"> ( IF(ISNUMBER(G447), VLOOKUP(G447/$AH447,F!$A1:$B101,2,1)*G447*$H447*$I447,0)+IF(ISNUMBER(K447), VLOOKUP(K447/$AH447,F!$A1:$B101,2,1)*K447*$L447*$M447,0)+IF(ISNUMBER(O447), VLOOKUP(O447/$AH447,F!$A1:$B101,2,1)*O447*$P447*$Q447,0)+IF(ISNUMBER(S447), VLOOKUP(S447/$AH447,F!$A1:$B101,2,1)*S447*$T447*$U447,0)+IF(ISNUMBER(W447), VLOOKUP(W447/$AH447,F!$A1:$B101,2,1)*W447*$X447*$Y447,0)+IF(ISNUMBER(AA447), VLOOKUP(AA447/$AH447,F!$A1:$B101,2,1)*AA447*$AB447*$AC447,0))*IF(ISNUMBER(F447),F447,1)*IF(ISNUMBER(E447),E447,1)</f>
        <v>0</v>
      </c>
      <c r="AJ447" s="380">
        <f t="shared" si="570"/>
        <v>0</v>
      </c>
      <c r="AK447" s="381">
        <f>IFERROR(I447*INDEX(F!$P$21:$AB$33, MATCH(G447/$AH447, F!$O$21:$O$33,1), MATCH(E447, F!$P$20:$AB$20,1)), 0 ) +IFERROR( M447*INDEX(F!$P$21:$AB$33, MATCH(K447/$AH447, F!$O$21:$O$33,1), MATCH(E447, F!$P$20:$AB$20,1)),0) +  IFERROR( Q447*INDEX(F!$P$21:$AB$33, MATCH(O447/$AH447, F!$O$21:$O$33,1), MATCH(E447, F!$P$20:$AB$20,1)), 0) + IFERROR( U447*INDEX(F!$P$21:$AB$33, MATCH(S447/$AH447, F!$O$21:$O$33,1), MATCH(E447, F!$P$20:$AB$20,1)),0)  + IFERROR(Y447*INDEX(F!$P$21:$AB$33, MATCH(W447/$AH447, F!$O$21:$O$33,1), MATCH(E447, F!$P$20:$AB$20,1)),0)  + IFERROR( AC447*INDEX(F!$P$21:$AB$33, MATCH(AA447/$AH447, F!$O$21:$O$33,1), MATCH(E447, F!$P$20:$AB$20,1)),)</f>
        <v>0</v>
      </c>
      <c r="AL447" s="1031"/>
      <c r="AM447" s="10"/>
      <c r="AN447" s="10"/>
      <c r="AO447" s="10"/>
    </row>
    <row r="448" spans="1:41" hidden="1" x14ac:dyDescent="0.25">
      <c r="A448" s="1022"/>
      <c r="B448" s="249" t="str">
        <f t="shared" si="559"/>
        <v/>
      </c>
      <c r="C448" s="262" t="str">
        <f t="shared" si="559"/>
        <v/>
      </c>
      <c r="D448" s="235" t="str">
        <f t="shared" si="559"/>
        <v/>
      </c>
      <c r="E448" s="291" t="str">
        <f t="shared" si="559"/>
        <v/>
      </c>
      <c r="F448" s="383" t="str">
        <f t="shared" si="559"/>
        <v/>
      </c>
      <c r="G448" s="343" t="str">
        <f t="shared" si="560"/>
        <v/>
      </c>
      <c r="H448" s="344"/>
      <c r="I448" s="344"/>
      <c r="J448" s="345"/>
      <c r="K448" s="343" t="str">
        <f t="shared" si="561"/>
        <v/>
      </c>
      <c r="L448" s="344"/>
      <c r="M448" s="344"/>
      <c r="N448" s="345"/>
      <c r="O448" s="343" t="str">
        <f t="shared" si="562"/>
        <v/>
      </c>
      <c r="P448" s="344"/>
      <c r="Q448" s="344"/>
      <c r="R448" s="345"/>
      <c r="S448" s="343" t="str">
        <f t="shared" si="563"/>
        <v/>
      </c>
      <c r="T448" s="344"/>
      <c r="U448" s="344"/>
      <c r="V448" s="345"/>
      <c r="W448" s="343" t="str">
        <f t="shared" si="564"/>
        <v/>
      </c>
      <c r="X448" s="344"/>
      <c r="Y448" s="344"/>
      <c r="Z448" s="345"/>
      <c r="AA448" s="343" t="str">
        <f t="shared" si="565"/>
        <v/>
      </c>
      <c r="AB448" s="344"/>
      <c r="AC448" s="344"/>
      <c r="AD448" s="345"/>
      <c r="AE448" s="346">
        <f t="shared" si="566"/>
        <v>0</v>
      </c>
      <c r="AF448" s="347">
        <f t="shared" si="506"/>
        <v>0</v>
      </c>
      <c r="AG448" s="348">
        <f t="shared" si="567"/>
        <v>0</v>
      </c>
      <c r="AH448" s="217" t="str">
        <f t="shared" si="568"/>
        <v/>
      </c>
      <c r="AI448" s="349">
        <f xml:space="preserve"> ( IF(ISNUMBER(G448), VLOOKUP(G448/$AH448,F!$A1:$B101,2,1)*G448*$H448*$I448,0)+IF(ISNUMBER(K448), VLOOKUP(K448/$AH448,F!$A1:$B101,2,1)*K448*$L448*$M448,0)+IF(ISNUMBER(O448), VLOOKUP(O448/$AH448,F!$A1:$B101,2,1)*O448*$P448*$Q448,0)+IF(ISNUMBER(S448), VLOOKUP(S448/$AH448,F!$A1:$B101,2,1)*S448*$T448*$U448,0)+IF(ISNUMBER(W448), VLOOKUP(W448/$AH448,F!$A1:$B101,2,1)*W448*$X448*$Y448,0)+IF(ISNUMBER(AA448), VLOOKUP(AA448/$AH448,F!$A1:$B101,2,1)*AA448*$AB448*$AC448,0))*IF(ISNUMBER(F448),F448,1)*IF(ISNUMBER(E448),E448,1)</f>
        <v>0</v>
      </c>
      <c r="AJ448" s="350">
        <f t="shared" si="570"/>
        <v>0</v>
      </c>
      <c r="AK448" s="351">
        <f>IFERROR(I448*INDEX(F!$P$21:$AB$33, MATCH(G448/$AH448, F!$O$21:$O$33,1), MATCH(E448, F!$P$20:$AB$20,1)), 0 ) +IFERROR( M448*INDEX(F!$P$21:$AB$33, MATCH(K448/$AH448, F!$O$21:$O$33,1), MATCH(E448, F!$P$20:$AB$20,1)),0) +  IFERROR( Q448*INDEX(F!$P$21:$AB$33, MATCH(O448/$AH448, F!$O$21:$O$33,1), MATCH(E448, F!$P$20:$AB$20,1)), 0) + IFERROR( U448*INDEX(F!$P$21:$AB$33, MATCH(S448/$AH448, F!$O$21:$O$33,1), MATCH(E448, F!$P$20:$AB$20,1)),0)  + IFERROR(Y448*INDEX(F!$P$21:$AB$33, MATCH(W448/$AH448, F!$O$21:$O$33,1), MATCH(E448, F!$P$20:$AB$20,1)),0)  + IFERROR( AC448*INDEX(F!$P$21:$AB$33, MATCH(AA448/$AH448, F!$O$21:$O$33,1), MATCH(E448, F!$P$20:$AB$20,1)),)</f>
        <v>0</v>
      </c>
      <c r="AL448" s="1031"/>
      <c r="AM448" s="10"/>
      <c r="AN448" s="10"/>
      <c r="AO448" s="10"/>
    </row>
    <row r="449" spans="1:41" ht="15.75" hidden="1" thickBot="1" x14ac:dyDescent="0.3">
      <c r="A449" s="1023"/>
      <c r="B449" s="253"/>
      <c r="C449" s="266"/>
      <c r="D449" s="218"/>
      <c r="E449" s="352">
        <f>ROUND(IFERROR(SUMPRODUCT(AJ441:AJ448,E441:E448)/AJ449,0),3)</f>
        <v>0</v>
      </c>
      <c r="F449" s="384"/>
      <c r="G449" s="781"/>
      <c r="H449" s="386"/>
      <c r="I449" s="386"/>
      <c r="J449" s="387"/>
      <c r="K449" s="781"/>
      <c r="L449" s="386"/>
      <c r="M449" s="386"/>
      <c r="N449" s="387"/>
      <c r="O449" s="781"/>
      <c r="P449" s="386"/>
      <c r="Q449" s="386"/>
      <c r="R449" s="387"/>
      <c r="S449" s="781"/>
      <c r="T449" s="386"/>
      <c r="U449" s="386"/>
      <c r="V449" s="387"/>
      <c r="W449" s="781"/>
      <c r="X449" s="386"/>
      <c r="Y449" s="386"/>
      <c r="Z449" s="387"/>
      <c r="AA449" s="781"/>
      <c r="AB449" s="386"/>
      <c r="AC449" s="386"/>
      <c r="AD449" s="387"/>
      <c r="AE449" s="357">
        <f>SUM(AE441:AE448)</f>
        <v>0</v>
      </c>
      <c r="AF449" s="358">
        <f t="shared" si="506"/>
        <v>0</v>
      </c>
      <c r="AG449" s="391">
        <f>IFERROR(  SUMPRODUCT(AG441:AG448,AJ441:AJ448)/AJ449,0)</f>
        <v>0</v>
      </c>
      <c r="AH449" s="359"/>
      <c r="AI449" s="360">
        <f>SUM(AI441:AI448)</f>
        <v>0</v>
      </c>
      <c r="AJ449" s="360">
        <f>SUM(AJ441:AJ448)</f>
        <v>0</v>
      </c>
      <c r="AK449" s="361">
        <f>IF(SUM(AK441:AK448)=0,TIME(,0,),TIME(,SUM(AK441:AK448)+F!$V$37,))</f>
        <v>0</v>
      </c>
      <c r="AL449" s="1032"/>
      <c r="AM449" s="10"/>
      <c r="AN449" s="10"/>
      <c r="AO449" s="10"/>
    </row>
    <row r="450" spans="1:41" ht="18" thickBot="1" x14ac:dyDescent="0.3">
      <c r="A450" s="929">
        <f>A394</f>
        <v>7</v>
      </c>
      <c r="B450" s="432"/>
      <c r="C450" s="432"/>
      <c r="D450" s="432"/>
      <c r="E450" s="478">
        <f>IF(AJ450=0,0,(E460*AJ460 + E469*AJ469 + E478*AJ478 + E487*AJ487 + E496*AJ496 + E505*AJ505   ) /AJ450 )</f>
        <v>0.94438709677419341</v>
      </c>
      <c r="F450" s="1025" t="s">
        <v>74</v>
      </c>
      <c r="G450" s="1025"/>
      <c r="H450" s="1025"/>
      <c r="I450" s="1025"/>
      <c r="J450" s="1025"/>
      <c r="K450" s="1025"/>
      <c r="L450" s="1025"/>
      <c r="M450" s="1025"/>
      <c r="N450" s="1029">
        <f>N394+1</f>
        <v>9</v>
      </c>
      <c r="O450" s="1029"/>
      <c r="P450" s="1029"/>
      <c r="Q450" s="1029"/>
      <c r="R450" s="1029"/>
      <c r="S450" s="1029"/>
      <c r="T450" s="1029"/>
      <c r="U450" s="1029"/>
      <c r="V450" s="1029"/>
      <c r="W450" s="1029"/>
      <c r="X450" s="1029"/>
      <c r="Y450" s="1029"/>
      <c r="Z450" s="1029"/>
      <c r="AA450" s="1029"/>
      <c r="AB450" s="1029"/>
      <c r="AC450" s="1029"/>
      <c r="AD450" s="1029"/>
      <c r="AE450" s="267">
        <f>AE460+AE469+AE478+AE487+AE496+AE505</f>
        <v>26682.5</v>
      </c>
      <c r="AF450" s="278">
        <f>IFERROR(AE450/AJ450,0)</f>
        <v>66.209677419354833</v>
      </c>
      <c r="AG450" s="423">
        <f>IF(AJ450=0,0,(AG460*AJ460 + AG469*AJ469 + AG478*AJ478 + AG487*AJ487 + AG496*AJ496 + AG505*AJ505   ) /AJ450 )</f>
        <v>0.52938794897194552</v>
      </c>
      <c r="AH450" s="402">
        <f>AH394</f>
        <v>5.0000000000000001E-3</v>
      </c>
      <c r="AI450" s="267">
        <f>AI460+AI469+AI478+AI487+AI496+AI505</f>
        <v>19654.204999999998</v>
      </c>
      <c r="AJ450" s="267">
        <f>AJ460+AJ469+AJ478+AJ487+AJ496+AJ505</f>
        <v>403</v>
      </c>
      <c r="AK450" s="279">
        <f>AK460+AK469+AK478+AK487+AK496+AK505</f>
        <v>0.23333333333333336</v>
      </c>
      <c r="AL450" s="579"/>
      <c r="AM450" s="10"/>
      <c r="AN450" s="10"/>
      <c r="AO450" s="10"/>
    </row>
    <row r="451" spans="1:41" ht="16.5" thickBot="1" x14ac:dyDescent="0.3">
      <c r="A451" s="395" t="s">
        <v>3</v>
      </c>
      <c r="B451" s="396" t="s">
        <v>10</v>
      </c>
      <c r="C451" s="396" t="s">
        <v>89</v>
      </c>
      <c r="D451" s="396" t="s">
        <v>11</v>
      </c>
      <c r="E451" s="396" t="s">
        <v>94</v>
      </c>
      <c r="F451" s="396" t="s">
        <v>60</v>
      </c>
      <c r="G451" s="396" t="s">
        <v>13</v>
      </c>
      <c r="H451" s="396" t="s">
        <v>14</v>
      </c>
      <c r="I451" s="396" t="s">
        <v>15</v>
      </c>
      <c r="J451" s="396" t="s">
        <v>4</v>
      </c>
      <c r="K451" s="396" t="s">
        <v>13</v>
      </c>
      <c r="L451" s="396" t="s">
        <v>14</v>
      </c>
      <c r="M451" s="396" t="s">
        <v>15</v>
      </c>
      <c r="N451" s="396" t="s">
        <v>4</v>
      </c>
      <c r="O451" s="396" t="s">
        <v>13</v>
      </c>
      <c r="P451" s="396" t="s">
        <v>14</v>
      </c>
      <c r="Q451" s="396" t="s">
        <v>15</v>
      </c>
      <c r="R451" s="396" t="s">
        <v>4</v>
      </c>
      <c r="S451" s="396" t="s">
        <v>13</v>
      </c>
      <c r="T451" s="396" t="s">
        <v>14</v>
      </c>
      <c r="U451" s="396" t="s">
        <v>15</v>
      </c>
      <c r="V451" s="396" t="s">
        <v>4</v>
      </c>
      <c r="W451" s="396" t="s">
        <v>13</v>
      </c>
      <c r="X451" s="396" t="s">
        <v>14</v>
      </c>
      <c r="Y451" s="396" t="s">
        <v>15</v>
      </c>
      <c r="Z451" s="396" t="s">
        <v>4</v>
      </c>
      <c r="AA451" s="396" t="s">
        <v>13</v>
      </c>
      <c r="AB451" s="396" t="s">
        <v>14</v>
      </c>
      <c r="AC451" s="396" t="s">
        <v>15</v>
      </c>
      <c r="AD451" s="397" t="s">
        <v>4</v>
      </c>
      <c r="AE451" s="396" t="s">
        <v>5</v>
      </c>
      <c r="AF451" s="396" t="s">
        <v>91</v>
      </c>
      <c r="AG451" s="396" t="s">
        <v>92</v>
      </c>
      <c r="AH451" s="398" t="s">
        <v>6</v>
      </c>
      <c r="AI451" s="399" t="s">
        <v>93</v>
      </c>
      <c r="AJ451" s="396" t="s">
        <v>7</v>
      </c>
      <c r="AK451" s="428" t="s">
        <v>17</v>
      </c>
      <c r="AL451" s="578" t="s">
        <v>637</v>
      </c>
      <c r="AM451" s="10"/>
      <c r="AN451" s="10"/>
      <c r="AO451" s="10"/>
    </row>
    <row r="452" spans="1:41" x14ac:dyDescent="0.25">
      <c r="A452" s="212">
        <f>A453</f>
        <v>43836</v>
      </c>
      <c r="B452" s="241" t="s">
        <v>816</v>
      </c>
      <c r="C452" s="254" t="str">
        <f t="shared" ref="B452:F459" si="571">IF(C396="","",C396)</f>
        <v>ПР</v>
      </c>
      <c r="D452" s="222" t="str">
        <f t="shared" si="571"/>
        <v>Присед</v>
      </c>
      <c r="E452" s="280">
        <f t="shared" si="571"/>
        <v>1.2</v>
      </c>
      <c r="F452" s="281" t="str">
        <f t="shared" si="571"/>
        <v/>
      </c>
      <c r="G452" s="282">
        <f t="shared" ref="G452:G459" si="572">IF(J452&lt;&gt;0, IFERROR(IF( $F452=2,  MROUND($AH452*J452,1),    IF( OR($F452="",$F452=1),   MROUND($AH452*J452,2.5),  MROUND($AH452*J452, 0.1))), "" ), "")</f>
        <v>82.5</v>
      </c>
      <c r="H452" s="283">
        <v>5</v>
      </c>
      <c r="I452" s="283">
        <v>1</v>
      </c>
      <c r="J452" s="284">
        <v>0.5</v>
      </c>
      <c r="K452" s="282">
        <f t="shared" ref="K452:K459" si="573">IF(N452&lt;&gt;0, IFERROR(IF( $F452=2,  MROUND($AH452*N452,1),    IF( OR($F452="",$F452=1),   MROUND($AH452*N452,2.5),  MROUND($AH452*N452, 0.1))), "" ), "")</f>
        <v>107.5</v>
      </c>
      <c r="L452" s="283">
        <v>4</v>
      </c>
      <c r="M452" s="283">
        <v>1</v>
      </c>
      <c r="N452" s="284">
        <v>0.65</v>
      </c>
      <c r="O452" s="282">
        <f t="shared" ref="O452:O459" si="574">IF(R452&lt;&gt;0, IFERROR(IF( $F452=2,  MROUND($AH452*R452,1),    IF( OR($F452="",$F452=1),   MROUND($AH452*R452,2.5),  MROUND($AH452*R452, 0.1))), "" ), "")</f>
        <v>117.5</v>
      </c>
      <c r="P452" s="283">
        <v>4</v>
      </c>
      <c r="Q452" s="283">
        <v>2</v>
      </c>
      <c r="R452" s="284">
        <v>0.7</v>
      </c>
      <c r="S452" s="282" t="str">
        <f t="shared" ref="S452:S459" si="575">IF(V452&lt;&gt;0, IFERROR(IF( $F452=2,  MROUND($AH452*V452,1),    IF( OR($F452="",$F452=1),   MROUND($AH452*V452,2.5),  MROUND($AH452*V452, 0.1))), "" ), "")</f>
        <v/>
      </c>
      <c r="T452" s="283"/>
      <c r="U452" s="283"/>
      <c r="V452" s="284"/>
      <c r="W452" s="282" t="str">
        <f t="shared" ref="W452:W459" si="576">IF(Z452&lt;&gt;0, IFERROR(IF( $F452=2,  MROUND($AH452*Z452,1),    IF( OR($F452="",$F452=1),   MROUND($AH452*Z452,2.5),  MROUND($AH452*Z452, 0.1))), "" ), "")</f>
        <v/>
      </c>
      <c r="X452" s="283"/>
      <c r="Y452" s="283"/>
      <c r="Z452" s="284"/>
      <c r="AA452" s="282" t="str">
        <f t="shared" ref="AA452:AA459" si="577">IF(AD452&lt;&gt;0, IFERROR(IF( $F452=2,  MROUND($AH452*AD452,1),    IF( OR($F452="",$F452=1),   MROUND($AH452*AD452,2.5),  MROUND($AH452*AD452, 0.1))), "" ), "")</f>
        <v/>
      </c>
      <c r="AB452" s="283"/>
      <c r="AC452" s="283"/>
      <c r="AD452" s="284"/>
      <c r="AE452" s="392">
        <f t="shared" ref="AE452:AE459" si="578">(IF(ISNUMBER(G452),G452,0)*H452*I452+IF(ISNUMBER(K452),K452,1)*L452*M452+IF(ISNUMBER(O452),O452,1)*P452*Q452+IF(ISNUMBER(S452),S452,1)*T452*U452+IF(ISNUMBER(W452),W452,1)*X452*Y452+IF(ISNUMBER(AA452),AA452,1)*AB452*AC452)*IF(ISNUMBER(F452),F452,1)</f>
        <v>1782.5</v>
      </c>
      <c r="AF452" s="393">
        <f t="shared" ref="AF452:AF505" si="579">IFERROR(AE452/AJ452,0)</f>
        <v>104.85294117647059</v>
      </c>
      <c r="AG452" s="394">
        <f t="shared" ref="AG452:AG459" si="580">IFERROR((AF452/(AH452*IF(ISNUMBER(F452),F452,1))),0)</f>
        <v>0.62969774844715343</v>
      </c>
      <c r="AH452" s="216">
        <f t="shared" ref="AH452:AH459" si="581">IF(ISNUMBER(AH396), AH396+(AH396*$AH$450),"")</f>
        <v>166.5131270280701</v>
      </c>
      <c r="AI452" s="303">
        <f xml:space="preserve"> ( IF(ISNUMBER(G452), VLOOKUP(G452/$AH452,F!$A1:$B101,2,1)*G452*$H452*$I452,0)+IF(ISNUMBER(K452), VLOOKUP(K452/$AH452,F!$A1:$B101,2,1)*K452*$L452*$M452,0)+IF(ISNUMBER(O452), VLOOKUP(O452/$AH452,F!$A1:$B101,2,1)*O452*$P452*$Q452,0)+IF(ISNUMBER(S452), VLOOKUP(S452/$AH452,F!$A1:$B101,2,1)*S452*$T452*$U452,0)+IF(ISNUMBER(W452), VLOOKUP(W452/$AH452,F!$A1:$B101,2,1)*W452*$X452*$Y452,0)+IF(ISNUMBER(AA452), VLOOKUP(AA452/$AH452,F!$A1:$B101,2,1)*AA452*$AB452*$AC452,0))*IF(ISNUMBER(F452),F452,1)*IF(ISNUMBER(E452),E452,1)</f>
        <v>1655.28</v>
      </c>
      <c r="AJ452" s="289">
        <f t="shared" ref="AJ452:AJ454" si="582">H452*I452+L452*M452+P452*Q452+T452*U452+X452*Y452+AB452*AC452</f>
        <v>17</v>
      </c>
      <c r="AK452" s="290">
        <f>IFERROR(I452*INDEX(F!$P$21:$AB$33, MATCH(G452/$AH452, F!$O$21:$O$33,1), MATCH(E452, F!$P$20:$AB$20,1)), 0 ) +IFERROR( M452*INDEX(F!$P$21:$AB$33, MATCH(K452/$AH452, F!$O$21:$O$33,1), MATCH(E452, F!$P$20:$AB$20,1)),0) +  IFERROR( Q452*INDEX(F!$P$21:$AB$33, MATCH(O452/$AH452, F!$O$21:$O$33,1), MATCH(E452, F!$P$20:$AB$20,1)), 0) + IFERROR( U452*INDEX(F!$P$21:$AB$33, MATCH(S452/$AH452, F!$O$21:$O$33,1), MATCH(E452, F!$P$20:$AB$20,1)),0)  + IFERROR(Y452*INDEX(F!$P$21:$AB$33, MATCH(W452/$AH452, F!$O$21:$O$33,1), MATCH(E452, F!$P$20:$AB$20,1)),0)  + IFERROR( AC452*INDEX(F!$P$21:$AB$33, MATCH(AA452/$AH452, F!$O$21:$O$33,1), MATCH(E452, F!$P$20:$AB$20,1)),)</f>
        <v>17</v>
      </c>
      <c r="AL452" s="1033"/>
      <c r="AM452" s="10"/>
      <c r="AN452" s="10"/>
      <c r="AO452" s="10"/>
    </row>
    <row r="453" spans="1:41" ht="15.75" customHeight="1" x14ac:dyDescent="0.25">
      <c r="A453" s="1021">
        <f>A397+A394</f>
        <v>43836</v>
      </c>
      <c r="B453" s="242" t="str">
        <f t="shared" si="571"/>
        <v>Средняя</v>
      </c>
      <c r="C453" s="258" t="str">
        <f t="shared" si="571"/>
        <v>ЖМ</v>
      </c>
      <c r="D453" s="223" t="str">
        <f t="shared" si="571"/>
        <v>Жим лежа</v>
      </c>
      <c r="E453" s="291">
        <f t="shared" si="571"/>
        <v>1</v>
      </c>
      <c r="F453" s="292" t="str">
        <f t="shared" si="571"/>
        <v/>
      </c>
      <c r="G453" s="293">
        <f t="shared" si="572"/>
        <v>80</v>
      </c>
      <c r="H453" s="238">
        <v>6</v>
      </c>
      <c r="I453" s="238">
        <v>1</v>
      </c>
      <c r="J453" s="294">
        <v>0.55000000000000004</v>
      </c>
      <c r="K453" s="293">
        <f t="shared" si="573"/>
        <v>102.5</v>
      </c>
      <c r="L453" s="238">
        <v>5</v>
      </c>
      <c r="M453" s="238">
        <v>3</v>
      </c>
      <c r="N453" s="294">
        <v>0.7</v>
      </c>
      <c r="O453" s="293" t="str">
        <f t="shared" si="574"/>
        <v/>
      </c>
      <c r="P453" s="238"/>
      <c r="Q453" s="238"/>
      <c r="R453" s="294"/>
      <c r="S453" s="293" t="str">
        <f t="shared" si="575"/>
        <v/>
      </c>
      <c r="T453" s="238"/>
      <c r="U453" s="238"/>
      <c r="V453" s="294"/>
      <c r="W453" s="293" t="str">
        <f t="shared" si="576"/>
        <v/>
      </c>
      <c r="X453" s="238"/>
      <c r="Y453" s="238"/>
      <c r="Z453" s="294"/>
      <c r="AA453" s="293" t="str">
        <f t="shared" si="577"/>
        <v/>
      </c>
      <c r="AB453" s="238"/>
      <c r="AC453" s="238"/>
      <c r="AD453" s="294"/>
      <c r="AE453" s="239">
        <f t="shared" si="578"/>
        <v>2017.5</v>
      </c>
      <c r="AF453" s="295">
        <f t="shared" si="579"/>
        <v>96.071428571428569</v>
      </c>
      <c r="AG453" s="296">
        <f t="shared" si="580"/>
        <v>0.65938295873116348</v>
      </c>
      <c r="AH453" s="217">
        <f t="shared" si="581"/>
        <v>145.69898614956134</v>
      </c>
      <c r="AI453" s="237">
        <f xml:space="preserve"> ( IF(ISNUMBER(G453), VLOOKUP(G453/$AH453,F!$A1:$B101,2,1)*G453*$H453*$I453,0)+IF(ISNUMBER(K453), VLOOKUP(K453/$AH453,F!$A1:$B101,2,1)*K453*$L453*$M453,0)+IF(ISNUMBER(O453), VLOOKUP(O453/$AH453,F!$A1:$B101,2,1)*O453*$P453*$Q453,0)+IF(ISNUMBER(S453), VLOOKUP(S453/$AH453,F!$A1:$B101,2,1)*S453*$T453*$U453,0)+IF(ISNUMBER(W453), VLOOKUP(W453/$AH453,F!$A1:$B101,2,1)*W453*$X453*$Y453,0)+IF(ISNUMBER(AA453), VLOOKUP(AA453/$AH453,F!$A1:$B101,2,1)*AA453*$AB453*$AC453,0))*IF(ISNUMBER(F453),F453,1)*IF(ISNUMBER(E453),E453,1)</f>
        <v>1652.55</v>
      </c>
      <c r="AJ453" s="297">
        <f t="shared" si="582"/>
        <v>21</v>
      </c>
      <c r="AK453" s="298">
        <f>IFERROR(I453*INDEX(F!$P$21:$AB$33, MATCH(G453/$AH453, F!$O$21:$O$33,1), MATCH(E453, F!$P$20:$AB$20,1)), 0 ) +IFERROR( M453*INDEX(F!$P$21:$AB$33, MATCH(K453/$AH453, F!$O$21:$O$33,1), MATCH(E453, F!$P$20:$AB$20,1)),0) +  IFERROR( Q453*INDEX(F!$P$21:$AB$33, MATCH(O453/$AH453, F!$O$21:$O$33,1), MATCH(E453, F!$P$20:$AB$20,1)), 0) + IFERROR( U453*INDEX(F!$P$21:$AB$33, MATCH(S453/$AH453, F!$O$21:$O$33,1), MATCH(E453, F!$P$20:$AB$20,1)),0)  + IFERROR(Y453*INDEX(F!$P$21:$AB$33, MATCH(W453/$AH453, F!$O$21:$O$33,1), MATCH(E453, F!$P$20:$AB$20,1)),0)  + IFERROR( AC453*INDEX(F!$P$21:$AB$33, MATCH(AA453/$AH453, F!$O$21:$O$33,1), MATCH(E453, F!$P$20:$AB$20,1)),)</f>
        <v>14</v>
      </c>
      <c r="AL453" s="1031"/>
      <c r="AM453" s="10"/>
      <c r="AN453" s="10"/>
      <c r="AO453" s="10"/>
    </row>
    <row r="454" spans="1:41" x14ac:dyDescent="0.25">
      <c r="A454" s="1022"/>
      <c r="B454" s="243" t="str">
        <f t="shared" si="571"/>
        <v>Легкая</v>
      </c>
      <c r="C454" s="256" t="str">
        <f t="shared" si="571"/>
        <v>ПР</v>
      </c>
      <c r="D454" s="224" t="str">
        <f t="shared" si="571"/>
        <v>Присед на груди</v>
      </c>
      <c r="E454" s="291">
        <f t="shared" si="571"/>
        <v>1.2</v>
      </c>
      <c r="F454" s="299" t="str">
        <f t="shared" si="571"/>
        <v/>
      </c>
      <c r="G454" s="300">
        <f t="shared" si="572"/>
        <v>55</v>
      </c>
      <c r="H454" s="301">
        <v>6</v>
      </c>
      <c r="I454" s="301">
        <v>4</v>
      </c>
      <c r="J454" s="302">
        <v>0.44</v>
      </c>
      <c r="K454" s="300" t="str">
        <f t="shared" si="573"/>
        <v/>
      </c>
      <c r="L454" s="301"/>
      <c r="M454" s="301"/>
      <c r="N454" s="302"/>
      <c r="O454" s="300" t="str">
        <f t="shared" si="574"/>
        <v/>
      </c>
      <c r="P454" s="301"/>
      <c r="Q454" s="301"/>
      <c r="R454" s="302"/>
      <c r="S454" s="300" t="str">
        <f t="shared" si="575"/>
        <v/>
      </c>
      <c r="T454" s="301"/>
      <c r="U454" s="301"/>
      <c r="V454" s="302"/>
      <c r="W454" s="300" t="str">
        <f t="shared" si="576"/>
        <v/>
      </c>
      <c r="X454" s="301"/>
      <c r="Y454" s="301"/>
      <c r="Z454" s="302"/>
      <c r="AA454" s="300" t="str">
        <f t="shared" si="577"/>
        <v/>
      </c>
      <c r="AB454" s="301"/>
      <c r="AC454" s="301"/>
      <c r="AD454" s="302"/>
      <c r="AE454" s="285">
        <f t="shared" si="578"/>
        <v>1320</v>
      </c>
      <c r="AF454" s="286">
        <f t="shared" si="579"/>
        <v>55</v>
      </c>
      <c r="AG454" s="287">
        <f t="shared" si="580"/>
        <v>0.44040571840904236</v>
      </c>
      <c r="AH454" s="217">
        <f t="shared" si="581"/>
        <v>124.88484527105255</v>
      </c>
      <c r="AI454" s="303">
        <f xml:space="preserve"> ( IF(ISNUMBER(G454), VLOOKUP(G454/$AH454,F!$A1:$B101,2,1)*G454*$H454*$I454,0)+IF(ISNUMBER(K454), VLOOKUP(K454/$AH454,F!$A1:$B101,2,1)*K454*$L454*$M454,0)+IF(ISNUMBER(O454), VLOOKUP(O454/$AH454,F!$A1:$B101,2,1)*O454*$P454*$Q454,0)+IF(ISNUMBER(S454), VLOOKUP(S454/$AH454,F!$A1:$B101,2,1)*S454*$T454*$U454,0)+IF(ISNUMBER(W454), VLOOKUP(W454/$AH454,F!$A1:$B101,2,1)*W454*$X454*$Y454,0)+IF(ISNUMBER(AA454), VLOOKUP(AA454/$AH454,F!$A1:$B101,2,1)*AA454*$AB454*$AC454,0))*IF(ISNUMBER(F454),F454,1)*IF(ISNUMBER(E454),E454,1)</f>
        <v>633.6</v>
      </c>
      <c r="AJ454" s="304">
        <f t="shared" si="582"/>
        <v>24</v>
      </c>
      <c r="AK454" s="305">
        <f>IFERROR(I454*INDEX(F!$P$21:$AB$33, MATCH(G454/$AH454, F!$O$21:$O$33,1), MATCH(E454, F!$P$20:$AB$20,1)), 0 ) +IFERROR( M454*INDEX(F!$P$21:$AB$33, MATCH(K454/$AH454, F!$O$21:$O$33,1), MATCH(E454, F!$P$20:$AB$20,1)),0) +  IFERROR( Q454*INDEX(F!$P$21:$AB$33, MATCH(O454/$AH454, F!$O$21:$O$33,1), MATCH(E454, F!$P$20:$AB$20,1)), 0) + IFERROR( U454*INDEX(F!$P$21:$AB$33, MATCH(S454/$AH454, F!$O$21:$O$33,1), MATCH(E454, F!$P$20:$AB$20,1)),0)  + IFERROR(Y454*INDEX(F!$P$21:$AB$33, MATCH(W454/$AH454, F!$O$21:$O$33,1), MATCH(E454, F!$P$20:$AB$20,1)),0)  + IFERROR( AC454*INDEX(F!$P$21:$AB$33, MATCH(AA454/$AH454, F!$O$21:$O$33,1), MATCH(E454, F!$P$20:$AB$20,1)),)</f>
        <v>12</v>
      </c>
      <c r="AL454" s="1031"/>
      <c r="AM454" s="10"/>
      <c r="AN454" s="10"/>
      <c r="AO454" s="10"/>
    </row>
    <row r="455" spans="1:41" ht="15.75" customHeight="1" x14ac:dyDescent="0.25">
      <c r="A455" s="1022"/>
      <c r="B455" s="244" t="str">
        <f t="shared" si="571"/>
        <v>Легкая</v>
      </c>
      <c r="C455" s="255" t="str">
        <f t="shared" si="571"/>
        <v>ЖМ</v>
      </c>
      <c r="D455" s="223" t="str">
        <f t="shared" si="571"/>
        <v>Жим на наклонной</v>
      </c>
      <c r="E455" s="291">
        <f t="shared" si="571"/>
        <v>1</v>
      </c>
      <c r="F455" s="306" t="str">
        <f t="shared" si="571"/>
        <v/>
      </c>
      <c r="G455" s="293">
        <f t="shared" si="572"/>
        <v>55</v>
      </c>
      <c r="H455" s="238">
        <v>6</v>
      </c>
      <c r="I455" s="238">
        <v>4</v>
      </c>
      <c r="J455" s="294">
        <v>0.48</v>
      </c>
      <c r="K455" s="293" t="str">
        <f t="shared" si="573"/>
        <v/>
      </c>
      <c r="L455" s="238"/>
      <c r="M455" s="238"/>
      <c r="N455" s="294"/>
      <c r="O455" s="293" t="str">
        <f t="shared" si="574"/>
        <v/>
      </c>
      <c r="P455" s="238"/>
      <c r="Q455" s="238"/>
      <c r="R455" s="294"/>
      <c r="S455" s="293" t="str">
        <f t="shared" si="575"/>
        <v/>
      </c>
      <c r="T455" s="238"/>
      <c r="U455" s="238"/>
      <c r="V455" s="294"/>
      <c r="W455" s="293" t="str">
        <f t="shared" si="576"/>
        <v/>
      </c>
      <c r="X455" s="238"/>
      <c r="Y455" s="238"/>
      <c r="Z455" s="294"/>
      <c r="AA455" s="293" t="str">
        <f t="shared" si="577"/>
        <v/>
      </c>
      <c r="AB455" s="238"/>
      <c r="AC455" s="238"/>
      <c r="AD455" s="294"/>
      <c r="AE455" s="239">
        <f t="shared" si="578"/>
        <v>1320</v>
      </c>
      <c r="AF455" s="295">
        <f t="shared" si="579"/>
        <v>55</v>
      </c>
      <c r="AG455" s="296">
        <f t="shared" si="580"/>
        <v>0.47186326972397397</v>
      </c>
      <c r="AH455" s="217">
        <f t="shared" si="581"/>
        <v>116.55918891964906</v>
      </c>
      <c r="AI455" s="237">
        <f xml:space="preserve"> ( IF(ISNUMBER(G455), VLOOKUP(G455/$AH455,F!$A1:$B101,2,1)*G455*$H455*$I455,0)+IF(ISNUMBER(K455), VLOOKUP(K455/$AH455,F!$A1:$B101,2,1)*K455*$L455*$M455,0)+IF(ISNUMBER(O455), VLOOKUP(O455/$AH455,F!$A1:$B101,2,1)*O455*$P455*$Q455,0)+IF(ISNUMBER(S455), VLOOKUP(S455/$AH455,F!$A1:$B101,2,1)*S455*$T455*$U455,0)+IF(ISNUMBER(W455), VLOOKUP(W455/$AH455,F!$A1:$B101,2,1)*W455*$X455*$Y455,0)+IF(ISNUMBER(AA455), VLOOKUP(AA455/$AH455,F!$A1:$B101,2,1)*AA455*$AB455*$AC455,0))*IF(ISNUMBER(F455),F455,1)*IF(ISNUMBER(E455),E455,1)</f>
        <v>607.20000000000005</v>
      </c>
      <c r="AJ455" s="297">
        <f>H455*I455+L455*M455+P455*Q455+T455*U455+X455*Y455+AB455*AC455</f>
        <v>24</v>
      </c>
      <c r="AK455" s="298">
        <f>IFERROR(I455*INDEX(F!$P$21:$AB$33, MATCH(G455/$AH455, F!$O$21:$O$33,1), MATCH(E455, F!$P$20:$AB$20,1)), 0 ) +IFERROR( M455*INDEX(F!$P$21:$AB$33, MATCH(K455/$AH455, F!$O$21:$O$33,1), MATCH(E455, F!$P$20:$AB$20,1)),0) +  IFERROR( Q455*INDEX(F!$P$21:$AB$33, MATCH(O455/$AH455, F!$O$21:$O$33,1), MATCH(E455, F!$P$20:$AB$20,1)), 0) + IFERROR( U455*INDEX(F!$P$21:$AB$33, MATCH(S455/$AH455, F!$O$21:$O$33,1), MATCH(E455, F!$P$20:$AB$20,1)),0)  + IFERROR(Y455*INDEX(F!$P$21:$AB$33, MATCH(W455/$AH455, F!$O$21:$O$33,1), MATCH(E455, F!$P$20:$AB$20,1)),0)  + IFERROR( AC455*INDEX(F!$P$21:$AB$33, MATCH(AA455/$AH455, F!$O$21:$O$33,1), MATCH(E455, F!$P$20:$AB$20,1)),)</f>
        <v>8</v>
      </c>
      <c r="AL455" s="1031"/>
      <c r="AM455" s="10"/>
      <c r="AN455" s="10"/>
      <c r="AO455" s="10"/>
    </row>
    <row r="456" spans="1:41" x14ac:dyDescent="0.25">
      <c r="A456" s="1022"/>
      <c r="B456" s="245" t="str">
        <f t="shared" si="571"/>
        <v>Средняя</v>
      </c>
      <c r="C456" s="257" t="str">
        <f t="shared" si="571"/>
        <v>ОФП</v>
      </c>
      <c r="D456" s="224" t="str">
        <f t="shared" si="571"/>
        <v>Бицепс стоя</v>
      </c>
      <c r="E456" s="291">
        <f t="shared" si="571"/>
        <v>0.5</v>
      </c>
      <c r="F456" s="307" t="str">
        <f t="shared" si="571"/>
        <v/>
      </c>
      <c r="G456" s="300">
        <f t="shared" si="572"/>
        <v>27.5</v>
      </c>
      <c r="H456" s="301">
        <v>5</v>
      </c>
      <c r="I456" s="301">
        <v>1</v>
      </c>
      <c r="J456" s="302">
        <v>0.55000000000000004</v>
      </c>
      <c r="K456" s="300">
        <f t="shared" si="573"/>
        <v>37.5</v>
      </c>
      <c r="L456" s="301">
        <v>4</v>
      </c>
      <c r="M456" s="301">
        <v>4</v>
      </c>
      <c r="N456" s="302">
        <v>0.74</v>
      </c>
      <c r="O456" s="300" t="str">
        <f t="shared" si="574"/>
        <v/>
      </c>
      <c r="P456" s="301"/>
      <c r="Q456" s="301"/>
      <c r="R456" s="302"/>
      <c r="S456" s="300" t="str">
        <f t="shared" si="575"/>
        <v/>
      </c>
      <c r="T456" s="301"/>
      <c r="U456" s="301"/>
      <c r="V456" s="302"/>
      <c r="W456" s="300" t="str">
        <f t="shared" si="576"/>
        <v/>
      </c>
      <c r="X456" s="301"/>
      <c r="Y456" s="301"/>
      <c r="Z456" s="302"/>
      <c r="AA456" s="300" t="str">
        <f t="shared" si="577"/>
        <v/>
      </c>
      <c r="AB456" s="301"/>
      <c r="AC456" s="301"/>
      <c r="AD456" s="302"/>
      <c r="AE456" s="285">
        <f t="shared" si="578"/>
        <v>737.5</v>
      </c>
      <c r="AF456" s="286">
        <f t="shared" si="579"/>
        <v>35.11904761904762</v>
      </c>
      <c r="AG456" s="287">
        <f t="shared" si="580"/>
        <v>0.6886810863009144</v>
      </c>
      <c r="AH456" s="217">
        <f t="shared" si="581"/>
        <v>50.994645152346465</v>
      </c>
      <c r="AI456" s="303">
        <f xml:space="preserve"> ( IF(ISNUMBER(G456), VLOOKUP(G456/$AH456,F!$A1:$B101,2,1)*G456*$H456*$I456,0)+IF(ISNUMBER(K456), VLOOKUP(K456/$AH456,F!$A1:$B101,2,1)*K456*$L456*$M456,0)+IF(ISNUMBER(O456), VLOOKUP(O456/$AH456,F!$A1:$B101,2,1)*O456*$P456*$Q456,0)+IF(ISNUMBER(S456), VLOOKUP(S456/$AH456,F!$A1:$B101,2,1)*S456*$T456*$U456,0)+IF(ISNUMBER(W456), VLOOKUP(W456/$AH456,F!$A1:$B101,2,1)*W456*$X456*$Y456,0)+IF(ISNUMBER(AA456), VLOOKUP(AA456/$AH456,F!$A1:$B101,2,1)*AA456*$AB456*$AC456,0))*IF(ISNUMBER(F456),F456,1)*IF(ISNUMBER(E456),E456,1)</f>
        <v>358.125</v>
      </c>
      <c r="AJ456" s="304">
        <f t="shared" ref="AJ456:AJ459" si="583">H456*I456+L456*M456+P456*Q456+T456*U456+X456*Y456+AB456*AC456</f>
        <v>21</v>
      </c>
      <c r="AK456" s="305">
        <f>IFERROR(I456*INDEX(F!$P$21:$AB$33, MATCH(G456/$AH456, F!$O$21:$O$33,1), MATCH(E456, F!$P$20:$AB$20,1)), 0 ) +IFERROR( M456*INDEX(F!$P$21:$AB$33, MATCH(K456/$AH456, F!$O$21:$O$33,1), MATCH(E456, F!$P$20:$AB$20,1)),0) +  IFERROR( Q456*INDEX(F!$P$21:$AB$33, MATCH(O456/$AH456, F!$O$21:$O$33,1), MATCH(E456, F!$P$20:$AB$20,1)), 0) + IFERROR( U456*INDEX(F!$P$21:$AB$33, MATCH(S456/$AH456, F!$O$21:$O$33,1), MATCH(E456, F!$P$20:$AB$20,1)),0)  + IFERROR(Y456*INDEX(F!$P$21:$AB$33, MATCH(W456/$AH456, F!$O$21:$O$33,1), MATCH(E456, F!$P$20:$AB$20,1)),0)  + IFERROR( AC456*INDEX(F!$P$21:$AB$33, MATCH(AA456/$AH456, F!$O$21:$O$33,1), MATCH(E456, F!$P$20:$AB$20,1)),)</f>
        <v>11.5</v>
      </c>
      <c r="AL456" s="1031"/>
      <c r="AM456" s="10"/>
      <c r="AN456" s="10"/>
      <c r="AO456" s="10"/>
    </row>
    <row r="457" spans="1:41" hidden="1" x14ac:dyDescent="0.25">
      <c r="A457" s="1022"/>
      <c r="B457" s="242" t="str">
        <f t="shared" si="571"/>
        <v/>
      </c>
      <c r="C457" s="258" t="str">
        <f t="shared" si="571"/>
        <v/>
      </c>
      <c r="D457" s="225" t="str">
        <f t="shared" si="571"/>
        <v/>
      </c>
      <c r="E457" s="291" t="str">
        <f t="shared" si="571"/>
        <v/>
      </c>
      <c r="F457" s="308" t="str">
        <f t="shared" si="571"/>
        <v/>
      </c>
      <c r="G457" s="293" t="str">
        <f t="shared" si="572"/>
        <v/>
      </c>
      <c r="H457" s="238"/>
      <c r="I457" s="238"/>
      <c r="J457" s="294"/>
      <c r="K457" s="293" t="str">
        <f t="shared" si="573"/>
        <v/>
      </c>
      <c r="L457" s="238"/>
      <c r="M457" s="238"/>
      <c r="N457" s="294"/>
      <c r="O457" s="293" t="str">
        <f t="shared" si="574"/>
        <v/>
      </c>
      <c r="P457" s="238"/>
      <c r="Q457" s="238"/>
      <c r="R457" s="294"/>
      <c r="S457" s="293" t="str">
        <f t="shared" si="575"/>
        <v/>
      </c>
      <c r="T457" s="238"/>
      <c r="U457" s="238"/>
      <c r="V457" s="294"/>
      <c r="W457" s="293" t="str">
        <f t="shared" si="576"/>
        <v/>
      </c>
      <c r="X457" s="238"/>
      <c r="Y457" s="238"/>
      <c r="Z457" s="294"/>
      <c r="AA457" s="293" t="str">
        <f t="shared" si="577"/>
        <v/>
      </c>
      <c r="AB457" s="238"/>
      <c r="AC457" s="238"/>
      <c r="AD457" s="294"/>
      <c r="AE457" s="239">
        <f t="shared" si="578"/>
        <v>0</v>
      </c>
      <c r="AF457" s="295">
        <f t="shared" si="579"/>
        <v>0</v>
      </c>
      <c r="AG457" s="296">
        <f t="shared" si="580"/>
        <v>0</v>
      </c>
      <c r="AH457" s="217" t="str">
        <f t="shared" si="581"/>
        <v/>
      </c>
      <c r="AI457" s="237">
        <f xml:space="preserve"> ( IF(ISNUMBER(G457), VLOOKUP(G457/$AH457,F!$A1:$B101,2,1)*G457*$H457*$I457,0)+IF(ISNUMBER(K457), VLOOKUP(K457/$AH457,F!$A1:$B101,2,1)*K457*$L457*$M457,0)+IF(ISNUMBER(O457), VLOOKUP(O457/$AH457,F!$A1:$B101,2,1)*O457*$P457*$Q457,0)+IF(ISNUMBER(S457), VLOOKUP(S457/$AH457,F!$A1:$B101,2,1)*S457*$T457*$U457,0)+IF(ISNUMBER(W457), VLOOKUP(W457/$AH457,F!$A1:$B101,2,1)*W457*$X457*$Y457,0)+IF(ISNUMBER(AA457), VLOOKUP(AA457/$AH457,F!$A1:$B101,2,1)*AA457*$AB457*$AC457,0))*IF(ISNUMBER(F457),F457,1)*IF(ISNUMBER(E457),E457,1)</f>
        <v>0</v>
      </c>
      <c r="AJ457" s="309">
        <f t="shared" si="583"/>
        <v>0</v>
      </c>
      <c r="AK457" s="298">
        <f>IFERROR(I457*INDEX(F!$P$21:$AB$33, MATCH(G457/$AH457, F!$O$21:$O$33,1), MATCH(E457, F!$P$20:$AB$20,1)), 0 ) +IFERROR( M457*INDEX(F!$P$21:$AB$33, MATCH(K457/$AH457, F!$O$21:$O$33,1), MATCH(E457, F!$P$20:$AB$20,1)),0) +  IFERROR( Q457*INDEX(F!$P$21:$AB$33, MATCH(O457/$AH457, F!$O$21:$O$33,1), MATCH(E457, F!$P$20:$AB$20,1)), 0) + IFERROR( U457*INDEX(F!$P$21:$AB$33, MATCH(S457/$AH457, F!$O$21:$O$33,1), MATCH(E457, F!$P$20:$AB$20,1)),0)  + IFERROR(Y457*INDEX(F!$P$21:$AB$33, MATCH(W457/$AH457, F!$O$21:$O$33,1), MATCH(E457, F!$P$20:$AB$20,1)),0)  + IFERROR( AC457*INDEX(F!$P$21:$AB$33, MATCH(AA457/$AH457, F!$O$21:$O$33,1), MATCH(E457, F!$P$20:$AB$20,1)),)</f>
        <v>0</v>
      </c>
      <c r="AL457" s="1031"/>
      <c r="AM457" s="10"/>
      <c r="AN457" s="10"/>
      <c r="AO457" s="10"/>
    </row>
    <row r="458" spans="1:41" ht="15" hidden="1" customHeight="1" x14ac:dyDescent="0.25">
      <c r="A458" s="1022"/>
      <c r="B458" s="243" t="str">
        <f t="shared" si="571"/>
        <v/>
      </c>
      <c r="C458" s="256" t="str">
        <f t="shared" si="571"/>
        <v/>
      </c>
      <c r="D458" s="214" t="str">
        <f t="shared" si="571"/>
        <v/>
      </c>
      <c r="E458" s="291" t="str">
        <f t="shared" si="571"/>
        <v/>
      </c>
      <c r="F458" s="307" t="str">
        <f t="shared" si="571"/>
        <v/>
      </c>
      <c r="G458" s="300" t="str">
        <f t="shared" si="572"/>
        <v/>
      </c>
      <c r="H458" s="301"/>
      <c r="I458" s="301"/>
      <c r="J458" s="302"/>
      <c r="K458" s="300" t="str">
        <f t="shared" si="573"/>
        <v/>
      </c>
      <c r="L458" s="301"/>
      <c r="M458" s="301"/>
      <c r="N458" s="302"/>
      <c r="O458" s="300" t="str">
        <f t="shared" si="574"/>
        <v/>
      </c>
      <c r="P458" s="301"/>
      <c r="Q458" s="301"/>
      <c r="R458" s="302"/>
      <c r="S458" s="300" t="str">
        <f t="shared" si="575"/>
        <v/>
      </c>
      <c r="T458" s="301"/>
      <c r="U458" s="301"/>
      <c r="V458" s="302"/>
      <c r="W458" s="300" t="str">
        <f t="shared" si="576"/>
        <v/>
      </c>
      <c r="X458" s="301"/>
      <c r="Y458" s="301"/>
      <c r="Z458" s="302"/>
      <c r="AA458" s="300" t="str">
        <f t="shared" si="577"/>
        <v/>
      </c>
      <c r="AB458" s="301"/>
      <c r="AC458" s="301"/>
      <c r="AD458" s="302"/>
      <c r="AE458" s="285">
        <f t="shared" si="578"/>
        <v>0</v>
      </c>
      <c r="AF458" s="286">
        <f t="shared" si="579"/>
        <v>0</v>
      </c>
      <c r="AG458" s="287">
        <f t="shared" si="580"/>
        <v>0</v>
      </c>
      <c r="AH458" s="217" t="str">
        <f t="shared" si="581"/>
        <v/>
      </c>
      <c r="AI458" s="310">
        <f xml:space="preserve"> ( IF(ISNUMBER(G458), VLOOKUP(G458/$AH458,F!$A1:$B101,2,1)*G458*$H458*$I458,0)+IF(ISNUMBER(K458), VLOOKUP(K458/$AH458,F!$A1:$B101,2,1)*K458*$L458*$M458,0)+IF(ISNUMBER(O458), VLOOKUP(O458/$AH458,F!$A1:$B101,2,1)*O458*$P458*$Q458,0)+IF(ISNUMBER(S458), VLOOKUP(S458/$AH458,F!$A1:$B101,2,1)*S458*$T458*$U458,0)+IF(ISNUMBER(W458), VLOOKUP(W458/$AH458,F!$A1:$B101,2,1)*W458*$X458*$Y458,0)+IF(ISNUMBER(AA458), VLOOKUP(AA458/$AH458,F!$A1:$B101,2,1)*AA458*$AB458*$AC458,0))*IF(ISNUMBER(F458),F458,1)*IF(ISNUMBER(E458),E458,1)</f>
        <v>0</v>
      </c>
      <c r="AJ458" s="311">
        <f t="shared" si="583"/>
        <v>0</v>
      </c>
      <c r="AK458" s="312">
        <f>IFERROR(I458*INDEX(F!$P$21:$AB$33, MATCH(G458/$AH458, F!$O$21:$O$33,1), MATCH(E458, F!$P$20:$AB$20,1)), 0 ) +IFERROR( M458*INDEX(F!$P$21:$AB$33, MATCH(K458/$AH458, F!$O$21:$O$33,1), MATCH(E458, F!$P$20:$AB$20,1)),0) +  IFERROR( Q458*INDEX(F!$P$21:$AB$33, MATCH(O458/$AH458, F!$O$21:$O$33,1), MATCH(E458, F!$P$20:$AB$20,1)), 0) + IFERROR( U458*INDEX(F!$P$21:$AB$33, MATCH(S458/$AH458, F!$O$21:$O$33,1), MATCH(E458, F!$P$20:$AB$20,1)),0)  + IFERROR(Y458*INDEX(F!$P$21:$AB$33, MATCH(W458/$AH458, F!$O$21:$O$33,1), MATCH(E458, F!$P$20:$AB$20,1)),0)  + IFERROR( AC458*INDEX(F!$P$21:$AB$33, MATCH(AA458/$AH458, F!$O$21:$O$33,1), MATCH(E458, F!$P$20:$AB$20,1)),)</f>
        <v>0</v>
      </c>
      <c r="AL458" s="1031"/>
      <c r="AM458" s="10"/>
      <c r="AN458" s="10"/>
      <c r="AO458" s="10"/>
    </row>
    <row r="459" spans="1:41" ht="15" hidden="1" customHeight="1" x14ac:dyDescent="0.25">
      <c r="A459" s="1022"/>
      <c r="B459" s="242" t="str">
        <f t="shared" si="571"/>
        <v/>
      </c>
      <c r="C459" s="258" t="str">
        <f t="shared" si="571"/>
        <v/>
      </c>
      <c r="D459" s="226" t="str">
        <f t="shared" si="571"/>
        <v/>
      </c>
      <c r="E459" s="291" t="str">
        <f t="shared" si="571"/>
        <v/>
      </c>
      <c r="F459" s="313" t="str">
        <f t="shared" si="571"/>
        <v/>
      </c>
      <c r="G459" s="293" t="str">
        <f t="shared" si="572"/>
        <v/>
      </c>
      <c r="H459" s="238"/>
      <c r="I459" s="238"/>
      <c r="J459" s="294"/>
      <c r="K459" s="293" t="str">
        <f t="shared" si="573"/>
        <v/>
      </c>
      <c r="L459" s="238"/>
      <c r="M459" s="238"/>
      <c r="N459" s="294"/>
      <c r="O459" s="293" t="str">
        <f t="shared" si="574"/>
        <v/>
      </c>
      <c r="P459" s="238"/>
      <c r="Q459" s="238"/>
      <c r="R459" s="294"/>
      <c r="S459" s="293" t="str">
        <f t="shared" si="575"/>
        <v/>
      </c>
      <c r="T459" s="238"/>
      <c r="U459" s="238"/>
      <c r="V459" s="294"/>
      <c r="W459" s="293" t="str">
        <f t="shared" si="576"/>
        <v/>
      </c>
      <c r="X459" s="238"/>
      <c r="Y459" s="238"/>
      <c r="Z459" s="294"/>
      <c r="AA459" s="293" t="str">
        <f t="shared" si="577"/>
        <v/>
      </c>
      <c r="AB459" s="238"/>
      <c r="AC459" s="238"/>
      <c r="AD459" s="294"/>
      <c r="AE459" s="239">
        <f t="shared" si="578"/>
        <v>0</v>
      </c>
      <c r="AF459" s="314">
        <f t="shared" si="579"/>
        <v>0</v>
      </c>
      <c r="AG459" s="315">
        <f t="shared" si="580"/>
        <v>0</v>
      </c>
      <c r="AH459" s="217" t="str">
        <f t="shared" si="581"/>
        <v/>
      </c>
      <c r="AI459" s="316">
        <f xml:space="preserve"> ( IF(ISNUMBER(G459), VLOOKUP(G459/$AH459,F!$A1:$B101,2,1)*G459*$H459*$I459,0)+IF(ISNUMBER(K459), VLOOKUP(K459/$AH459,F!$A1:$B101,2,1)*K459*$L459*$M459,0)+IF(ISNUMBER(O459), VLOOKUP(O459/$AH459,F!$A1:$B101,2,1)*O459*$P459*$Q459,0)+IF(ISNUMBER(S459), VLOOKUP(S459/$AH459,F!$A1:$B101,2,1)*S459*$T459*$U459,0)+IF(ISNUMBER(W459), VLOOKUP(W459/$AH459,F!$A1:$B101,2,1)*W459*$X459*$Y459,0)+IF(ISNUMBER(AA459), VLOOKUP(AA459/$AH459,F!$A1:$B101,2,1)*AA459*$AB459*$AC459,0))*IF(ISNUMBER(F459),F459,1)*IF(ISNUMBER(E459),E459,1)</f>
        <v>0</v>
      </c>
      <c r="AJ459" s="317">
        <f t="shared" si="583"/>
        <v>0</v>
      </c>
      <c r="AK459" s="318">
        <f>IFERROR(I459*INDEX(F!$P$21:$AB$33, MATCH(G459/$AH459, F!$O$21:$O$33,1), MATCH(E459, F!$P$20:$AB$20,1)), 0 ) +IFERROR( M459*INDEX(F!$P$21:$AB$33, MATCH(K459/$AH459, F!$O$21:$O$33,1), MATCH(E459, F!$P$20:$AB$20,1)),0) +  IFERROR( Q459*INDEX(F!$P$21:$AB$33, MATCH(O459/$AH459, F!$O$21:$O$33,1), MATCH(E459, F!$P$20:$AB$20,1)), 0) + IFERROR( U459*INDEX(F!$P$21:$AB$33, MATCH(S459/$AH459, F!$O$21:$O$33,1), MATCH(E459, F!$P$20:$AB$20,1)),0)  + IFERROR(Y459*INDEX(F!$P$21:$AB$33, MATCH(W459/$AH459, F!$O$21:$O$33,1), MATCH(E459, F!$P$20:$AB$20,1)),0)  + IFERROR( AC459*INDEX(F!$P$21:$AB$33, MATCH(AA459/$AH459, F!$O$21:$O$33,1), MATCH(E459, F!$P$20:$AB$20,1)),)</f>
        <v>0</v>
      </c>
      <c r="AL459" s="1031"/>
      <c r="AM459" s="10"/>
      <c r="AN459" s="10"/>
      <c r="AO459" s="10"/>
    </row>
    <row r="460" spans="1:41" ht="15.75" thickBot="1" x14ac:dyDescent="0.3">
      <c r="A460" s="1023"/>
      <c r="B460" s="246"/>
      <c r="C460" s="259"/>
      <c r="D460" s="227"/>
      <c r="E460" s="352">
        <f>ROUND(IFERROR(SUMPRODUCT(AJ452:AJ459,E452:E459)/AJ460,0),3)</f>
        <v>0.97899999999999998</v>
      </c>
      <c r="F460" s="388"/>
      <c r="G460" s="319"/>
      <c r="H460" s="320"/>
      <c r="I460" s="320"/>
      <c r="J460" s="321"/>
      <c r="K460" s="319"/>
      <c r="L460" s="320"/>
      <c r="M460" s="320"/>
      <c r="N460" s="321"/>
      <c r="O460" s="319"/>
      <c r="P460" s="320"/>
      <c r="Q460" s="320"/>
      <c r="R460" s="321"/>
      <c r="S460" s="319"/>
      <c r="T460" s="320"/>
      <c r="U460" s="320"/>
      <c r="V460" s="321"/>
      <c r="W460" s="319"/>
      <c r="X460" s="320"/>
      <c r="Y460" s="320"/>
      <c r="Z460" s="321"/>
      <c r="AA460" s="319"/>
      <c r="AB460" s="320"/>
      <c r="AC460" s="320"/>
      <c r="AD460" s="321"/>
      <c r="AE460" s="357">
        <f>SUM(AE452:AE459)</f>
        <v>7177.5</v>
      </c>
      <c r="AF460" s="358">
        <f t="shared" si="579"/>
        <v>67.079439252336442</v>
      </c>
      <c r="AG460" s="391">
        <f>IFERROR(  SUMPRODUCT(AG452:AG459,AJ452:AJ459)/AJ460,0)</f>
        <v>0.56923983536885636</v>
      </c>
      <c r="AH460" s="359"/>
      <c r="AI460" s="360">
        <f>SUM(AI452:AI459)</f>
        <v>4906.7550000000001</v>
      </c>
      <c r="AJ460" s="360">
        <f>SUM(AJ452:AJ459)</f>
        <v>107</v>
      </c>
      <c r="AK460" s="361">
        <f>IF(SUM(AK452:AK459)=0,TIME(,0,),TIME(,SUM(AK452:AK459)+F!$V$37,))</f>
        <v>6.3888888888888898E-2</v>
      </c>
      <c r="AL460" s="1032"/>
      <c r="AM460" s="10"/>
      <c r="AN460" s="10"/>
      <c r="AO460" s="10"/>
    </row>
    <row r="461" spans="1:41" x14ac:dyDescent="0.25">
      <c r="A461" s="213">
        <f>A462</f>
        <v>43837</v>
      </c>
      <c r="B461" s="247" t="str">
        <f t="shared" ref="B461:F468" si="584">IF(B405="","",B405)</f>
        <v>Тяжелая</v>
      </c>
      <c r="C461" s="260" t="str">
        <f t="shared" si="584"/>
        <v>ТГ</v>
      </c>
      <c r="D461" s="228" t="str">
        <f t="shared" si="584"/>
        <v>Становая тяга</v>
      </c>
      <c r="E461" s="280">
        <f t="shared" si="584"/>
        <v>1.4</v>
      </c>
      <c r="F461" s="322" t="str">
        <f t="shared" si="584"/>
        <v/>
      </c>
      <c r="G461" s="323">
        <f t="shared" ref="G461:G468" si="585">IF(J461&lt;&gt;0, IFERROR(IF( $F461=2,  MROUND($AH461*J461,1),    IF( OR($F461="",$F461=1),   MROUND($AH461*J461,2.5),  MROUND($AH461*J461, 0.1))), "" ), "")</f>
        <v>100</v>
      </c>
      <c r="H461" s="324">
        <v>5</v>
      </c>
      <c r="I461" s="324">
        <v>1</v>
      </c>
      <c r="J461" s="325">
        <v>0.55000000000000004</v>
      </c>
      <c r="K461" s="323">
        <f t="shared" ref="K461:K468" si="586">IF(N461&lt;&gt;0, IFERROR(IF( $F461=2,  MROUND($AH461*N461,1),    IF( OR($F461="",$F461=1),   MROUND($AH461*N461,2.5),  MROUND($AH461*N461, 0.1))), "" ), "")</f>
        <v>117.5</v>
      </c>
      <c r="L461" s="324">
        <v>4</v>
      </c>
      <c r="M461" s="324">
        <v>1</v>
      </c>
      <c r="N461" s="325">
        <v>0.64</v>
      </c>
      <c r="O461" s="323">
        <f t="shared" ref="O461:O468" si="587">IF(R461&lt;&gt;0, IFERROR(IF( $F461=2,  MROUND($AH461*R461,1),    IF( OR($F461="",$F461=1),   MROUND($AH461*R461,2.5),  MROUND($AH461*R461, 0.1))), "" ), "")</f>
        <v>127.5</v>
      </c>
      <c r="P461" s="324">
        <v>4</v>
      </c>
      <c r="Q461" s="324">
        <v>1</v>
      </c>
      <c r="R461" s="325">
        <v>0.7</v>
      </c>
      <c r="S461" s="323">
        <f t="shared" ref="S461:S468" si="588">IF(V461&lt;&gt;0, IFERROR(IF( $F461=2,  MROUND($AH461*V461,1),    IF( OR($F461="",$F461=1),   MROUND($AH461*V461,2.5),  MROUND($AH461*V461, 0.1))), "" ), "")</f>
        <v>145</v>
      </c>
      <c r="T461" s="324">
        <v>4</v>
      </c>
      <c r="U461" s="324">
        <v>4</v>
      </c>
      <c r="V461" s="325">
        <v>0.8</v>
      </c>
      <c r="W461" s="323" t="str">
        <f t="shared" ref="W461:W468" si="589">IF(Z461&lt;&gt;0, IFERROR(IF( $F461=2,  MROUND($AH461*Z461,1),    IF( OR($F461="",$F461=1),   MROUND($AH461*Z461,2.5),  MROUND($AH461*Z461, 0.1))), "" ), "")</f>
        <v/>
      </c>
      <c r="X461" s="324"/>
      <c r="Y461" s="324"/>
      <c r="Z461" s="325"/>
      <c r="AA461" s="323" t="str">
        <f t="shared" ref="AA461:AA468" si="590">IF(AD461&lt;&gt;0, IFERROR(IF( $F461=2,  MROUND($AH461*AD461,1),    IF( OR($F461="",$F461=1),   MROUND($AH461*AD461,2.5),  MROUND($AH461*AD461, 0.1))), "" ), "")</f>
        <v/>
      </c>
      <c r="AB461" s="324"/>
      <c r="AC461" s="324"/>
      <c r="AD461" s="325"/>
      <c r="AE461" s="326">
        <f t="shared" ref="AE461:AE468" si="591">(IF(ISNUMBER(G461),G461,0)*H461*I461+IF(ISNUMBER(K461),K461,1)*L461*M461+IF(ISNUMBER(O461),O461,1)*P461*Q461+IF(ISNUMBER(S461),S461,1)*T461*U461+IF(ISNUMBER(W461),W461,1)*X461*Y461+IF(ISNUMBER(AA461),AA461,1)*AB461*AC461)*IF(ISNUMBER(F461),F461,1)</f>
        <v>3800</v>
      </c>
      <c r="AF461" s="327">
        <f t="shared" si="579"/>
        <v>131.0344827586207</v>
      </c>
      <c r="AG461" s="328">
        <f t="shared" ref="AG461:AG468" si="592">IFERROR((AF461/(AH461*IF(ISNUMBER(F461),F461,1))),0)</f>
        <v>0.71948054668884298</v>
      </c>
      <c r="AH461" s="216">
        <f t="shared" ref="AH461:AH468" si="593">IF(ISNUMBER(AH405), AH405+(AH405*$AH$450),"")</f>
        <v>182.12373268695168</v>
      </c>
      <c r="AI461" s="329">
        <f xml:space="preserve"> ( IF(ISNUMBER(G461), VLOOKUP(G461/$AH461,F!$A1:$B101,2,1)*G461*$H461*$I461,0)+IF(ISNUMBER(K461), VLOOKUP(K461/$AH461,F!$A1:$B101,2,1)*K461*$L461*$M461,0)+IF(ISNUMBER(O461), VLOOKUP(O461/$AH461,F!$A1:$B101,2,1)*O461*$P461*$Q461,0)+IF(ISNUMBER(S461), VLOOKUP(S461/$AH461,F!$A1:$B101,2,1)*S461*$T461*$U461,0)+IF(ISNUMBER(W461), VLOOKUP(W461/$AH461,F!$A1:$B101,2,1)*W461*$X461*$Y461,0)+IF(ISNUMBER(AA461), VLOOKUP(AA461/$AH461,F!$A1:$B101,2,1)*AA461*$AB461*$AC461,0))*IF(ISNUMBER(F461),F461,1)*IF(ISNUMBER(E461),E461,1)</f>
        <v>6322.4</v>
      </c>
      <c r="AJ461" s="330">
        <f t="shared" ref="AJ461:AJ463" si="594">H461*I461+L461*M461+P461*Q461+T461*U461+X461*Y461+AB461*AC461</f>
        <v>29</v>
      </c>
      <c r="AK461" s="331">
        <f>IFERROR(I461*INDEX(F!$P$21:$AB$33, MATCH(G461/$AH461, F!$O$21:$O$33,1), MATCH(E461, F!$P$20:$AB$20,1)), 0 ) +IFERROR( M461*INDEX(F!$P$21:$AB$33, MATCH(K461/$AH461, F!$O$21:$O$33,1), MATCH(E461, F!$P$20:$AB$20,1)),0) +  IFERROR( Q461*INDEX(F!$P$21:$AB$33, MATCH(O461/$AH461, F!$O$21:$O$33,1), MATCH(E461, F!$P$20:$AB$20,1)), 0) + IFERROR( U461*INDEX(F!$P$21:$AB$33, MATCH(S461/$AH461, F!$O$21:$O$33,1), MATCH(E461, F!$P$20:$AB$20,1)),0)  + IFERROR(Y461*INDEX(F!$P$21:$AB$33, MATCH(W461/$AH461, F!$O$21:$O$33,1), MATCH(E461, F!$P$20:$AB$20,1)),0)  + IFERROR( AC461*INDEX(F!$P$21:$AB$33, MATCH(AA461/$AH461, F!$O$21:$O$33,1), MATCH(E461, F!$P$20:$AB$20,1)),)</f>
        <v>35.5</v>
      </c>
      <c r="AL461" s="1033"/>
      <c r="AM461" s="10"/>
      <c r="AN461" s="10"/>
      <c r="AO461" s="10"/>
    </row>
    <row r="462" spans="1:41" ht="15.75" customHeight="1" x14ac:dyDescent="0.25">
      <c r="A462" s="1021">
        <f>A406+A394</f>
        <v>43837</v>
      </c>
      <c r="B462" s="248" t="str">
        <f t="shared" si="584"/>
        <v>Легкая</v>
      </c>
      <c r="C462" s="261" t="str">
        <f t="shared" si="584"/>
        <v>ЖМ</v>
      </c>
      <c r="D462" s="229" t="str">
        <f t="shared" si="584"/>
        <v>Жим лежа</v>
      </c>
      <c r="E462" s="291">
        <f t="shared" si="584"/>
        <v>1</v>
      </c>
      <c r="F462" s="332" t="str">
        <f t="shared" si="584"/>
        <v/>
      </c>
      <c r="G462" s="333">
        <f t="shared" si="585"/>
        <v>65</v>
      </c>
      <c r="H462" s="334">
        <v>6</v>
      </c>
      <c r="I462" s="334">
        <v>4</v>
      </c>
      <c r="J462" s="335">
        <v>0.45</v>
      </c>
      <c r="K462" s="333" t="str">
        <f t="shared" si="586"/>
        <v/>
      </c>
      <c r="L462" s="334"/>
      <c r="M462" s="334"/>
      <c r="N462" s="335"/>
      <c r="O462" s="333" t="str">
        <f t="shared" si="587"/>
        <v/>
      </c>
      <c r="P462" s="334"/>
      <c r="Q462" s="334"/>
      <c r="R462" s="335"/>
      <c r="S462" s="333" t="str">
        <f t="shared" si="588"/>
        <v/>
      </c>
      <c r="T462" s="334"/>
      <c r="U462" s="334"/>
      <c r="V462" s="335"/>
      <c r="W462" s="333" t="str">
        <f t="shared" si="589"/>
        <v/>
      </c>
      <c r="X462" s="334"/>
      <c r="Y462" s="334"/>
      <c r="Z462" s="335"/>
      <c r="AA462" s="333" t="str">
        <f t="shared" si="590"/>
        <v/>
      </c>
      <c r="AB462" s="334"/>
      <c r="AC462" s="334"/>
      <c r="AD462" s="335"/>
      <c r="AE462" s="336">
        <f t="shared" si="591"/>
        <v>1560</v>
      </c>
      <c r="AF462" s="337">
        <f t="shared" si="579"/>
        <v>65</v>
      </c>
      <c r="AG462" s="338">
        <f t="shared" si="592"/>
        <v>0.44612527319357531</v>
      </c>
      <c r="AH462" s="217">
        <f t="shared" si="593"/>
        <v>145.69898614956134</v>
      </c>
      <c r="AI462" s="339">
        <f xml:space="preserve"> ( IF(ISNUMBER(G462), VLOOKUP(G462/$AH462,F!$A1:$B101,2,1)*G462*$H462*$I462,0)+IF(ISNUMBER(K462), VLOOKUP(K462/$AH462,F!$A1:$B101,2,1)*K462*$L462*$M462,0)+IF(ISNUMBER(O462), VLOOKUP(O462/$AH462,F!$A1:$B101,2,1)*O462*$P462*$Q462,0)+IF(ISNUMBER(S462), VLOOKUP(S462/$AH462,F!$A1:$B101,2,1)*S462*$T462*$U462,0)+IF(ISNUMBER(W462), VLOOKUP(W462/$AH462,F!$A1:$B101,2,1)*W462*$X462*$Y462,0)+IF(ISNUMBER(AA462), VLOOKUP(AA462/$AH462,F!$A1:$B101,2,1)*AA462*$AB462*$AC462,0))*IF(ISNUMBER(F462),F462,1)*IF(ISNUMBER(E462),E462,1)</f>
        <v>624</v>
      </c>
      <c r="AJ462" s="340">
        <f t="shared" si="594"/>
        <v>24</v>
      </c>
      <c r="AK462" s="341">
        <f>IFERROR(I462*INDEX(F!$P$21:$AB$33, MATCH(G462/$AH462, F!$O$21:$O$33,1), MATCH(E462, F!$P$20:$AB$20,1)), 0 ) +IFERROR( M462*INDEX(F!$P$21:$AB$33, MATCH(K462/$AH462, F!$O$21:$O$33,1), MATCH(E462, F!$P$20:$AB$20,1)),0) +  IFERROR( Q462*INDEX(F!$P$21:$AB$33, MATCH(O462/$AH462, F!$O$21:$O$33,1), MATCH(E462, F!$P$20:$AB$20,1)), 0) + IFERROR( U462*INDEX(F!$P$21:$AB$33, MATCH(S462/$AH462, F!$O$21:$O$33,1), MATCH(E462, F!$P$20:$AB$20,1)),0)  + IFERROR(Y462*INDEX(F!$P$21:$AB$33, MATCH(W462/$AH462, F!$O$21:$O$33,1), MATCH(E462, F!$P$20:$AB$20,1)),0)  + IFERROR( AC462*INDEX(F!$P$21:$AB$33, MATCH(AA462/$AH462, F!$O$21:$O$33,1), MATCH(E462, F!$P$20:$AB$20,1)),)</f>
        <v>8</v>
      </c>
      <c r="AL462" s="1031"/>
      <c r="AM462" s="10"/>
      <c r="AN462" s="10"/>
      <c r="AO462" s="10"/>
    </row>
    <row r="463" spans="1:41" x14ac:dyDescent="0.25">
      <c r="A463" s="1022"/>
      <c r="B463" s="249" t="s">
        <v>815</v>
      </c>
      <c r="C463" s="262" t="str">
        <f t="shared" si="584"/>
        <v>ТГ</v>
      </c>
      <c r="D463" s="230" t="str">
        <f t="shared" si="584"/>
        <v>Тяга на прямых ногах</v>
      </c>
      <c r="E463" s="291">
        <f t="shared" si="584"/>
        <v>1.2</v>
      </c>
      <c r="F463" s="342" t="str">
        <f t="shared" si="584"/>
        <v/>
      </c>
      <c r="G463" s="343">
        <f t="shared" si="585"/>
        <v>67.5</v>
      </c>
      <c r="H463" s="344">
        <v>5</v>
      </c>
      <c r="I463" s="344">
        <v>4</v>
      </c>
      <c r="J463" s="345">
        <v>0.47</v>
      </c>
      <c r="K463" s="343" t="str">
        <f t="shared" si="586"/>
        <v/>
      </c>
      <c r="L463" s="344"/>
      <c r="M463" s="344"/>
      <c r="N463" s="345"/>
      <c r="O463" s="343" t="str">
        <f t="shared" si="587"/>
        <v/>
      </c>
      <c r="P463" s="344"/>
      <c r="Q463" s="344"/>
      <c r="R463" s="345"/>
      <c r="S463" s="343" t="str">
        <f t="shared" si="588"/>
        <v/>
      </c>
      <c r="T463" s="344"/>
      <c r="U463" s="344"/>
      <c r="V463" s="345"/>
      <c r="W463" s="343" t="str">
        <f t="shared" si="589"/>
        <v/>
      </c>
      <c r="X463" s="344"/>
      <c r="Y463" s="344"/>
      <c r="Z463" s="345"/>
      <c r="AA463" s="343" t="str">
        <f t="shared" si="590"/>
        <v/>
      </c>
      <c r="AB463" s="344"/>
      <c r="AC463" s="344"/>
      <c r="AD463" s="345"/>
      <c r="AE463" s="346">
        <f t="shared" si="591"/>
        <v>1350</v>
      </c>
      <c r="AF463" s="347">
        <f t="shared" si="579"/>
        <v>67.5</v>
      </c>
      <c r="AG463" s="348">
        <f t="shared" si="592"/>
        <v>0.4632839375471744</v>
      </c>
      <c r="AH463" s="217">
        <f t="shared" si="593"/>
        <v>145.69898614956134</v>
      </c>
      <c r="AI463" s="349">
        <f xml:space="preserve"> ( IF(ISNUMBER(G463), VLOOKUP(G463/$AH463,F!$A1:$B101,2,1)*G463*$H463*$I463,0)+IF(ISNUMBER(K463), VLOOKUP(K463/$AH463,F!$A1:$B101,2,1)*K463*$L463*$M463,0)+IF(ISNUMBER(O463), VLOOKUP(O463/$AH463,F!$A1:$B101,2,1)*O463*$P463*$Q463,0)+IF(ISNUMBER(S463), VLOOKUP(S463/$AH463,F!$A1:$B101,2,1)*S463*$T463*$U463,0)+IF(ISNUMBER(W463), VLOOKUP(W463/$AH463,F!$A1:$B101,2,1)*W463*$X463*$Y463,0)+IF(ISNUMBER(AA463), VLOOKUP(AA463/$AH463,F!$A1:$B101,2,1)*AA463*$AB463*$AC463,0))*IF(ISNUMBER(F463),F463,1)*IF(ISNUMBER(E463),E463,1)</f>
        <v>712.8</v>
      </c>
      <c r="AJ463" s="350">
        <f t="shared" si="594"/>
        <v>20</v>
      </c>
      <c r="AK463" s="351">
        <f>IFERROR(I463*INDEX(F!$P$21:$AB$33, MATCH(G463/$AH463, F!$O$21:$O$33,1), MATCH(E463, F!$P$20:$AB$20,1)), 0 ) +IFERROR( M463*INDEX(F!$P$21:$AB$33, MATCH(K463/$AH463, F!$O$21:$O$33,1), MATCH(E463, F!$P$20:$AB$20,1)),0) +  IFERROR( Q463*INDEX(F!$P$21:$AB$33, MATCH(O463/$AH463, F!$O$21:$O$33,1), MATCH(E463, F!$P$20:$AB$20,1)), 0) + IFERROR( U463*INDEX(F!$P$21:$AB$33, MATCH(S463/$AH463, F!$O$21:$O$33,1), MATCH(E463, F!$P$20:$AB$20,1)),0)  + IFERROR(Y463*INDEX(F!$P$21:$AB$33, MATCH(W463/$AH463, F!$O$21:$O$33,1), MATCH(E463, F!$P$20:$AB$20,1)),0)  + IFERROR( AC463*INDEX(F!$P$21:$AB$33, MATCH(AA463/$AH463, F!$O$21:$O$33,1), MATCH(E463, F!$P$20:$AB$20,1)),)</f>
        <v>12</v>
      </c>
      <c r="AL463" s="1031"/>
      <c r="AM463" s="10"/>
      <c r="AN463" s="10"/>
      <c r="AO463" s="10"/>
    </row>
    <row r="464" spans="1:41" x14ac:dyDescent="0.25">
      <c r="A464" s="1022"/>
      <c r="B464" s="248" t="s">
        <v>815</v>
      </c>
      <c r="C464" s="261" t="str">
        <f t="shared" si="584"/>
        <v>ОФП</v>
      </c>
      <c r="D464" s="229" t="str">
        <f t="shared" si="584"/>
        <v>Жим стоя</v>
      </c>
      <c r="E464" s="291">
        <f t="shared" si="584"/>
        <v>0.8</v>
      </c>
      <c r="F464" s="332" t="str">
        <f t="shared" si="584"/>
        <v/>
      </c>
      <c r="G464" s="333">
        <f t="shared" si="585"/>
        <v>35</v>
      </c>
      <c r="H464" s="334">
        <v>6</v>
      </c>
      <c r="I464" s="334">
        <v>4</v>
      </c>
      <c r="J464" s="335">
        <v>0.4</v>
      </c>
      <c r="K464" s="333" t="str">
        <f t="shared" si="586"/>
        <v/>
      </c>
      <c r="L464" s="334"/>
      <c r="M464" s="334"/>
      <c r="N464" s="335"/>
      <c r="O464" s="333" t="str">
        <f t="shared" si="587"/>
        <v/>
      </c>
      <c r="P464" s="334"/>
      <c r="Q464" s="334"/>
      <c r="R464" s="335"/>
      <c r="S464" s="333" t="str">
        <f t="shared" si="588"/>
        <v/>
      </c>
      <c r="T464" s="334"/>
      <c r="U464" s="334"/>
      <c r="V464" s="335"/>
      <c r="W464" s="333" t="str">
        <f t="shared" si="589"/>
        <v/>
      </c>
      <c r="X464" s="334"/>
      <c r="Y464" s="334"/>
      <c r="Z464" s="335"/>
      <c r="AA464" s="333" t="str">
        <f t="shared" si="590"/>
        <v/>
      </c>
      <c r="AB464" s="334"/>
      <c r="AC464" s="334"/>
      <c r="AD464" s="335"/>
      <c r="AE464" s="336">
        <f t="shared" si="591"/>
        <v>840</v>
      </c>
      <c r="AF464" s="337">
        <f t="shared" si="579"/>
        <v>35</v>
      </c>
      <c r="AG464" s="338">
        <f t="shared" si="592"/>
        <v>0.40036883491731112</v>
      </c>
      <c r="AH464" s="217">
        <f t="shared" si="593"/>
        <v>87.419391689736813</v>
      </c>
      <c r="AI464" s="339">
        <f xml:space="preserve"> ( IF(ISNUMBER(G464), VLOOKUP(G464/$AH464,F!$A1:$B101,2,1)*G464*$H464*$I464,0)+IF(ISNUMBER(K464), VLOOKUP(K464/$AH464,F!$A1:$B101,2,1)*K464*$L464*$M464,0)+IF(ISNUMBER(O464), VLOOKUP(O464/$AH464,F!$A1:$B101,2,1)*O464*$P464*$Q464,0)+IF(ISNUMBER(S464), VLOOKUP(S464/$AH464,F!$A1:$B101,2,1)*S464*$T464*$U464,0)+IF(ISNUMBER(W464), VLOOKUP(W464/$AH464,F!$A1:$B101,2,1)*W464*$X464*$Y464,0)+IF(ISNUMBER(AA464), VLOOKUP(AA464/$AH464,F!$A1:$B101,2,1)*AA464*$AB464*$AC464,0))*IF(ISNUMBER(F464),F464,1)*IF(ISNUMBER(E464),E464,1)</f>
        <v>215.04000000000002</v>
      </c>
      <c r="AJ464" s="340">
        <f>H464*I464+L464*M464+P464*Q464+T464*U464+X464*Y464+AB464*AC464</f>
        <v>24</v>
      </c>
      <c r="AK464" s="341">
        <f>IFERROR(I464*INDEX(F!$P$21:$AB$33, MATCH(G464/$AH464, F!$O$21:$O$33,1), MATCH(E464, F!$P$20:$AB$20,1)), 0 ) +IFERROR( M464*INDEX(F!$P$21:$AB$33, MATCH(K464/$AH464, F!$O$21:$O$33,1), MATCH(E464, F!$P$20:$AB$20,1)),0) +  IFERROR( Q464*INDEX(F!$P$21:$AB$33, MATCH(O464/$AH464, F!$O$21:$O$33,1), MATCH(E464, F!$P$20:$AB$20,1)), 0) + IFERROR( U464*INDEX(F!$P$21:$AB$33, MATCH(S464/$AH464, F!$O$21:$O$33,1), MATCH(E464, F!$P$20:$AB$20,1)),0)  + IFERROR(Y464*INDEX(F!$P$21:$AB$33, MATCH(W464/$AH464, F!$O$21:$O$33,1), MATCH(E464, F!$P$20:$AB$20,1)),0)  + IFERROR( AC464*INDEX(F!$P$21:$AB$33, MATCH(AA464/$AH464, F!$O$21:$O$33,1), MATCH(E464, F!$P$20:$AB$20,1)),)</f>
        <v>7.2</v>
      </c>
      <c r="AL464" s="1031"/>
      <c r="AM464" s="10"/>
      <c r="AN464" s="10"/>
      <c r="AO464" s="10"/>
    </row>
    <row r="465" spans="1:41" x14ac:dyDescent="0.25">
      <c r="A465" s="1022"/>
      <c r="B465" s="249" t="str">
        <f t="shared" si="584"/>
        <v>Легкая</v>
      </c>
      <c r="C465" s="262" t="str">
        <f t="shared" si="584"/>
        <v>ЖМ</v>
      </c>
      <c r="D465" s="230" t="str">
        <f t="shared" si="584"/>
        <v>Жим средним хватом</v>
      </c>
      <c r="E465" s="291">
        <f t="shared" si="584"/>
        <v>1</v>
      </c>
      <c r="F465" s="342" t="str">
        <f t="shared" si="584"/>
        <v/>
      </c>
      <c r="G465" s="343">
        <f t="shared" si="585"/>
        <v>50</v>
      </c>
      <c r="H465" s="344">
        <v>5</v>
      </c>
      <c r="I465" s="344">
        <v>4</v>
      </c>
      <c r="J465" s="345">
        <v>0.4</v>
      </c>
      <c r="K465" s="343" t="str">
        <f t="shared" si="586"/>
        <v/>
      </c>
      <c r="L465" s="344"/>
      <c r="M465" s="344"/>
      <c r="N465" s="345"/>
      <c r="O465" s="343" t="str">
        <f t="shared" si="587"/>
        <v/>
      </c>
      <c r="P465" s="344"/>
      <c r="Q465" s="344"/>
      <c r="R465" s="345"/>
      <c r="S465" s="343" t="str">
        <f t="shared" si="588"/>
        <v/>
      </c>
      <c r="T465" s="344"/>
      <c r="U465" s="344"/>
      <c r="V465" s="345"/>
      <c r="W465" s="343" t="str">
        <f t="shared" si="589"/>
        <v/>
      </c>
      <c r="X465" s="344"/>
      <c r="Y465" s="344"/>
      <c r="Z465" s="345"/>
      <c r="AA465" s="343" t="str">
        <f t="shared" si="590"/>
        <v/>
      </c>
      <c r="AB465" s="344"/>
      <c r="AC465" s="344"/>
      <c r="AD465" s="345"/>
      <c r="AE465" s="346">
        <f t="shared" si="591"/>
        <v>1000</v>
      </c>
      <c r="AF465" s="347">
        <f t="shared" si="579"/>
        <v>50</v>
      </c>
      <c r="AG465" s="348">
        <f t="shared" si="592"/>
        <v>0.40373327890821298</v>
      </c>
      <c r="AH465" s="217">
        <f t="shared" si="593"/>
        <v>123.84413822712713</v>
      </c>
      <c r="AI465" s="349">
        <f xml:space="preserve"> ( IF(ISNUMBER(G465), VLOOKUP(G465/$AH465,F!$A1:$B101,2,1)*G465*$H465*$I465,0)+IF(ISNUMBER(K465), VLOOKUP(K465/$AH465,F!$A1:$B101,2,1)*K465*$L465*$M465,0)+IF(ISNUMBER(O465), VLOOKUP(O465/$AH465,F!$A1:$B101,2,1)*O465*$P465*$Q465,0)+IF(ISNUMBER(S465), VLOOKUP(S465/$AH465,F!$A1:$B101,2,1)*S465*$T465*$U465,0)+IF(ISNUMBER(W465), VLOOKUP(W465/$AH465,F!$A1:$B101,2,1)*W465*$X465*$Y465,0)+IF(ISNUMBER(AA465), VLOOKUP(AA465/$AH465,F!$A1:$B101,2,1)*AA465*$AB465*$AC465,0))*IF(ISNUMBER(F465),F465,1)*IF(ISNUMBER(E465),E465,1)</f>
        <v>320</v>
      </c>
      <c r="AJ465" s="350">
        <f t="shared" ref="AJ465:AJ468" si="595">H465*I465+L465*M465+P465*Q465+T465*U465+X465*Y465+AB465*AC465</f>
        <v>20</v>
      </c>
      <c r="AK465" s="351">
        <f>IFERROR(I465*INDEX(F!$P$21:$AB$33, MATCH(G465/$AH465, F!$O$21:$O$33,1), MATCH(E465, F!$P$20:$AB$20,1)), 0 ) +IFERROR( M465*INDEX(F!$P$21:$AB$33, MATCH(K465/$AH465, F!$O$21:$O$33,1), MATCH(E465, F!$P$20:$AB$20,1)),0) +  IFERROR( Q465*INDEX(F!$P$21:$AB$33, MATCH(O465/$AH465, F!$O$21:$O$33,1), MATCH(E465, F!$P$20:$AB$20,1)), 0) + IFERROR( U465*INDEX(F!$P$21:$AB$33, MATCH(S465/$AH465, F!$O$21:$O$33,1), MATCH(E465, F!$P$20:$AB$20,1)),0)  + IFERROR(Y465*INDEX(F!$P$21:$AB$33, MATCH(W465/$AH465, F!$O$21:$O$33,1), MATCH(E465, F!$P$20:$AB$20,1)),0)  + IFERROR( AC465*INDEX(F!$P$21:$AB$33, MATCH(AA465/$AH465, F!$O$21:$O$33,1), MATCH(E465, F!$P$20:$AB$20,1)),)</f>
        <v>8</v>
      </c>
      <c r="AL465" s="1031"/>
      <c r="AM465" s="10"/>
      <c r="AN465" s="10"/>
      <c r="AO465" s="10"/>
    </row>
    <row r="466" spans="1:41" hidden="1" x14ac:dyDescent="0.25">
      <c r="A466" s="1022"/>
      <c r="B466" s="248" t="str">
        <f t="shared" si="584"/>
        <v/>
      </c>
      <c r="C466" s="261" t="str">
        <f t="shared" si="584"/>
        <v/>
      </c>
      <c r="D466" s="229" t="str">
        <f t="shared" si="584"/>
        <v/>
      </c>
      <c r="E466" s="291" t="str">
        <f t="shared" si="584"/>
        <v/>
      </c>
      <c r="F466" s="332" t="str">
        <f t="shared" si="584"/>
        <v/>
      </c>
      <c r="G466" s="333" t="str">
        <f t="shared" si="585"/>
        <v/>
      </c>
      <c r="H466" s="334"/>
      <c r="I466" s="334"/>
      <c r="J466" s="335"/>
      <c r="K466" s="333" t="str">
        <f t="shared" si="586"/>
        <v/>
      </c>
      <c r="L466" s="334"/>
      <c r="M466" s="334"/>
      <c r="N466" s="335"/>
      <c r="O466" s="333" t="str">
        <f t="shared" si="587"/>
        <v/>
      </c>
      <c r="P466" s="334"/>
      <c r="Q466" s="334"/>
      <c r="R466" s="335"/>
      <c r="S466" s="333" t="str">
        <f t="shared" si="588"/>
        <v/>
      </c>
      <c r="T466" s="334"/>
      <c r="U466" s="334"/>
      <c r="V466" s="335"/>
      <c r="W466" s="333" t="str">
        <f t="shared" si="589"/>
        <v/>
      </c>
      <c r="X466" s="334"/>
      <c r="Y466" s="334"/>
      <c r="Z466" s="335"/>
      <c r="AA466" s="333" t="str">
        <f t="shared" si="590"/>
        <v/>
      </c>
      <c r="AB466" s="334"/>
      <c r="AC466" s="334"/>
      <c r="AD466" s="335"/>
      <c r="AE466" s="336">
        <f t="shared" si="591"/>
        <v>0</v>
      </c>
      <c r="AF466" s="337">
        <f t="shared" si="579"/>
        <v>0</v>
      </c>
      <c r="AG466" s="338">
        <f t="shared" si="592"/>
        <v>0</v>
      </c>
      <c r="AH466" s="217" t="str">
        <f t="shared" si="593"/>
        <v/>
      </c>
      <c r="AI466" s="339">
        <f xml:space="preserve"> ( IF(ISNUMBER(G466), VLOOKUP(G466/$AH466,F!$A1:$B101,2,1)*G466*$H466*$I466,0)+IF(ISNUMBER(K466), VLOOKUP(K466/$AH466,F!$A1:$B101,2,1)*K466*$L466*$M466,0)+IF(ISNUMBER(O466), VLOOKUP(O466/$AH466,F!$A1:$B101,2,1)*O466*$P466*$Q466,0)+IF(ISNUMBER(S466), VLOOKUP(S466/$AH466,F!$A1:$B101,2,1)*S466*$T466*$U466,0)+IF(ISNUMBER(W466), VLOOKUP(W466/$AH466,F!$A1:$B101,2,1)*W466*$X466*$Y466,0)+IF(ISNUMBER(AA466), VLOOKUP(AA466/$AH466,F!$A1:$B101,2,1)*AA466*$AB466*$AC466,0))*IF(ISNUMBER(F466),F466,1)*IF(ISNUMBER(E466),E466,1)</f>
        <v>0</v>
      </c>
      <c r="AJ466" s="340">
        <f t="shared" si="595"/>
        <v>0</v>
      </c>
      <c r="AK466" s="341">
        <f>IFERROR(I466*INDEX(F!$P$21:$AB$33, MATCH(G466/$AH466, F!$O$21:$O$33,1), MATCH(E466, F!$P$20:$AB$20,1)), 0 ) +IFERROR( M466*INDEX(F!$P$21:$AB$33, MATCH(K466/$AH466, F!$O$21:$O$33,1), MATCH(E466, F!$P$20:$AB$20,1)),0) +  IFERROR( Q466*INDEX(F!$P$21:$AB$33, MATCH(O466/$AH466, F!$O$21:$O$33,1), MATCH(E466, F!$P$20:$AB$20,1)), 0) + IFERROR( U466*INDEX(F!$P$21:$AB$33, MATCH(S466/$AH466, F!$O$21:$O$33,1), MATCH(E466, F!$P$20:$AB$20,1)),0)  + IFERROR(Y466*INDEX(F!$P$21:$AB$33, MATCH(W466/$AH466, F!$O$21:$O$33,1), MATCH(E466, F!$P$20:$AB$20,1)),0)  + IFERROR( AC466*INDEX(F!$P$21:$AB$33, MATCH(AA466/$AH466, F!$O$21:$O$33,1), MATCH(E466, F!$P$20:$AB$20,1)),)</f>
        <v>0</v>
      </c>
      <c r="AL466" s="1031"/>
      <c r="AM466" s="10"/>
      <c r="AN466" s="10"/>
      <c r="AO466" s="10"/>
    </row>
    <row r="467" spans="1:41" hidden="1" x14ac:dyDescent="0.25">
      <c r="A467" s="1022"/>
      <c r="B467" s="249" t="str">
        <f t="shared" si="584"/>
        <v/>
      </c>
      <c r="C467" s="262" t="str">
        <f t="shared" si="584"/>
        <v/>
      </c>
      <c r="D467" s="230" t="str">
        <f t="shared" si="584"/>
        <v/>
      </c>
      <c r="E467" s="291" t="str">
        <f t="shared" si="584"/>
        <v/>
      </c>
      <c r="F467" s="342" t="str">
        <f t="shared" si="584"/>
        <v/>
      </c>
      <c r="G467" s="343" t="str">
        <f t="shared" si="585"/>
        <v/>
      </c>
      <c r="H467" s="344"/>
      <c r="I467" s="344"/>
      <c r="J467" s="345"/>
      <c r="K467" s="343" t="str">
        <f t="shared" si="586"/>
        <v/>
      </c>
      <c r="L467" s="344"/>
      <c r="M467" s="344"/>
      <c r="N467" s="345"/>
      <c r="O467" s="343" t="str">
        <f t="shared" si="587"/>
        <v/>
      </c>
      <c r="P467" s="344"/>
      <c r="Q467" s="344"/>
      <c r="R467" s="345"/>
      <c r="S467" s="343" t="str">
        <f t="shared" si="588"/>
        <v/>
      </c>
      <c r="T467" s="344"/>
      <c r="U467" s="344"/>
      <c r="V467" s="345"/>
      <c r="W467" s="343" t="str">
        <f t="shared" si="589"/>
        <v/>
      </c>
      <c r="X467" s="344"/>
      <c r="Y467" s="344"/>
      <c r="Z467" s="345"/>
      <c r="AA467" s="343" t="str">
        <f t="shared" si="590"/>
        <v/>
      </c>
      <c r="AB467" s="344"/>
      <c r="AC467" s="344"/>
      <c r="AD467" s="345"/>
      <c r="AE467" s="346">
        <f t="shared" si="591"/>
        <v>0</v>
      </c>
      <c r="AF467" s="347">
        <f t="shared" si="579"/>
        <v>0</v>
      </c>
      <c r="AG467" s="348">
        <f t="shared" si="592"/>
        <v>0</v>
      </c>
      <c r="AH467" s="217" t="str">
        <f t="shared" si="593"/>
        <v/>
      </c>
      <c r="AI467" s="349">
        <f xml:space="preserve"> ( IF(ISNUMBER(G467), VLOOKUP(G467/$AH467,F!$A1:$B101,2,1)*G467*$H467*$I467,0)+IF(ISNUMBER(K467), VLOOKUP(K467/$AH467,F!$A1:$B101,2,1)*K467*$L467*$M467,0)+IF(ISNUMBER(O467), VLOOKUP(O467/$AH467,F!$A1:$B101,2,1)*O467*$P467*$Q467,0)+IF(ISNUMBER(S467), VLOOKUP(S467/$AH467,F!$A1:$B101,2,1)*S467*$T467*$U467,0)+IF(ISNUMBER(W467), VLOOKUP(W467/$AH467,F!$A1:$B101,2,1)*W467*$X467*$Y467,0)+IF(ISNUMBER(AA467), VLOOKUP(AA467/$AH467,F!$A1:$B101,2,1)*AA467*$AB467*$AC467,0))*IF(ISNUMBER(F467),F467,1)*IF(ISNUMBER(E467),E467,1)</f>
        <v>0</v>
      </c>
      <c r="AJ467" s="350">
        <f t="shared" si="595"/>
        <v>0</v>
      </c>
      <c r="AK467" s="351">
        <f>IFERROR(I467*INDEX(F!$P$21:$AB$33, MATCH(G467/$AH467, F!$O$21:$O$33,1), MATCH(E467, F!$P$20:$AB$20,1)), 0 ) +IFERROR( M467*INDEX(F!$P$21:$AB$33, MATCH(K467/$AH467, F!$O$21:$O$33,1), MATCH(E467, F!$P$20:$AB$20,1)),0) +  IFERROR( Q467*INDEX(F!$P$21:$AB$33, MATCH(O467/$AH467, F!$O$21:$O$33,1), MATCH(E467, F!$P$20:$AB$20,1)), 0) + IFERROR( U467*INDEX(F!$P$21:$AB$33, MATCH(S467/$AH467, F!$O$21:$O$33,1), MATCH(E467, F!$P$20:$AB$20,1)),0)  + IFERROR(Y467*INDEX(F!$P$21:$AB$33, MATCH(W467/$AH467, F!$O$21:$O$33,1), MATCH(E467, F!$P$20:$AB$20,1)),0)  + IFERROR( AC467*INDEX(F!$P$21:$AB$33, MATCH(AA467/$AH467, F!$O$21:$O$33,1), MATCH(E467, F!$P$20:$AB$20,1)),)</f>
        <v>0</v>
      </c>
      <c r="AL467" s="1031"/>
      <c r="AM467" s="10"/>
      <c r="AN467" s="10"/>
      <c r="AO467" s="10"/>
    </row>
    <row r="468" spans="1:41" hidden="1" x14ac:dyDescent="0.25">
      <c r="A468" s="1022"/>
      <c r="B468" s="248" t="str">
        <f t="shared" si="584"/>
        <v/>
      </c>
      <c r="C468" s="261" t="str">
        <f t="shared" si="584"/>
        <v/>
      </c>
      <c r="D468" s="231" t="str">
        <f t="shared" si="584"/>
        <v/>
      </c>
      <c r="E468" s="291" t="str">
        <f t="shared" si="584"/>
        <v/>
      </c>
      <c r="F468" s="332" t="str">
        <f t="shared" si="584"/>
        <v/>
      </c>
      <c r="G468" s="333" t="str">
        <f t="shared" si="585"/>
        <v/>
      </c>
      <c r="H468" s="334"/>
      <c r="I468" s="334"/>
      <c r="J468" s="335"/>
      <c r="K468" s="333" t="str">
        <f t="shared" si="586"/>
        <v/>
      </c>
      <c r="L468" s="334"/>
      <c r="M468" s="334"/>
      <c r="N468" s="335"/>
      <c r="O468" s="333" t="str">
        <f t="shared" si="587"/>
        <v/>
      </c>
      <c r="P468" s="334"/>
      <c r="Q468" s="334"/>
      <c r="R468" s="335"/>
      <c r="S468" s="333" t="str">
        <f t="shared" si="588"/>
        <v/>
      </c>
      <c r="T468" s="334"/>
      <c r="U468" s="334"/>
      <c r="V468" s="335"/>
      <c r="W468" s="333" t="str">
        <f t="shared" si="589"/>
        <v/>
      </c>
      <c r="X468" s="334"/>
      <c r="Y468" s="334"/>
      <c r="Z468" s="335"/>
      <c r="AA468" s="333" t="str">
        <f t="shared" si="590"/>
        <v/>
      </c>
      <c r="AB468" s="334"/>
      <c r="AC468" s="334"/>
      <c r="AD468" s="335"/>
      <c r="AE468" s="336">
        <f t="shared" si="591"/>
        <v>0</v>
      </c>
      <c r="AF468" s="337">
        <f t="shared" si="579"/>
        <v>0</v>
      </c>
      <c r="AG468" s="338">
        <f t="shared" si="592"/>
        <v>0</v>
      </c>
      <c r="AH468" s="217" t="str">
        <f t="shared" si="593"/>
        <v/>
      </c>
      <c r="AI468" s="339">
        <f xml:space="preserve"> ( IF(ISNUMBER(G468), VLOOKUP(G468/$AH468,F!$A1:$B101,2,1)*G468*$H468*$I468,0)+IF(ISNUMBER(K468), VLOOKUP(K468/$AH468,F!$A1:$B101,2,1)*K468*$L468*$M468,0)+IF(ISNUMBER(O468), VLOOKUP(O468/$AH468,F!$A1:$B101,2,1)*O468*$P468*$Q468,0)+IF(ISNUMBER(S468), VLOOKUP(S468/$AH468,F!$A1:$B101,2,1)*S468*$T468*$U468,0)+IF(ISNUMBER(W468), VLOOKUP(W468/$AH468,F!$A1:$B101,2,1)*W468*$X468*$Y468,0)+IF(ISNUMBER(AA468), VLOOKUP(AA468/$AH468,F!$A1:$B101,2,1)*AA468*$AB468*$AC468,0))*IF(ISNUMBER(F468),F468,1)*IF(ISNUMBER(E468),E468,1)</f>
        <v>0</v>
      </c>
      <c r="AJ468" s="340">
        <f t="shared" si="595"/>
        <v>0</v>
      </c>
      <c r="AK468" s="341">
        <f>IFERROR(I468*INDEX(F!$P$21:$AB$33, MATCH(G468/$AH468, F!$O$21:$O$33,1), MATCH(E468, F!$P$20:$AB$20,1)), 0 ) +IFERROR( M468*INDEX(F!$P$21:$AB$33, MATCH(K468/$AH468, F!$O$21:$O$33,1), MATCH(E468, F!$P$20:$AB$20,1)),0) +  IFERROR( Q468*INDEX(F!$P$21:$AB$33, MATCH(O468/$AH468, F!$O$21:$O$33,1), MATCH(E468, F!$P$20:$AB$20,1)), 0) + IFERROR( U468*INDEX(F!$P$21:$AB$33, MATCH(S468/$AH468, F!$O$21:$O$33,1), MATCH(E468, F!$P$20:$AB$20,1)),0)  + IFERROR(Y468*INDEX(F!$P$21:$AB$33, MATCH(W468/$AH468, F!$O$21:$O$33,1), MATCH(E468, F!$P$20:$AB$20,1)),0)  + IFERROR( AC468*INDEX(F!$P$21:$AB$33, MATCH(AA468/$AH468, F!$O$21:$O$33,1), MATCH(E468, F!$P$20:$AB$20,1)),)</f>
        <v>0</v>
      </c>
      <c r="AL468" s="1031"/>
      <c r="AM468" s="10"/>
      <c r="AN468" s="10"/>
      <c r="AO468" s="10"/>
    </row>
    <row r="469" spans="1:41" ht="15.75" thickBot="1" x14ac:dyDescent="0.3">
      <c r="A469" s="1023"/>
      <c r="B469" s="250"/>
      <c r="C469" s="263"/>
      <c r="D469" s="215"/>
      <c r="E469" s="352">
        <f>ROUND(IFERROR(SUMPRODUCT(AJ461:AJ468,E461:E468)/AJ469,0),3)</f>
        <v>1.0920000000000001</v>
      </c>
      <c r="F469" s="353"/>
      <c r="G469" s="354"/>
      <c r="H469" s="355"/>
      <c r="I469" s="355"/>
      <c r="J469" s="356"/>
      <c r="K469" s="354"/>
      <c r="L469" s="355"/>
      <c r="M469" s="355"/>
      <c r="N469" s="356"/>
      <c r="O469" s="354"/>
      <c r="P469" s="355"/>
      <c r="Q469" s="355"/>
      <c r="R469" s="356"/>
      <c r="S469" s="354"/>
      <c r="T469" s="355"/>
      <c r="U469" s="355"/>
      <c r="V469" s="356"/>
      <c r="W469" s="354"/>
      <c r="X469" s="355"/>
      <c r="Y469" s="355"/>
      <c r="Z469" s="356"/>
      <c r="AA469" s="354"/>
      <c r="AB469" s="355"/>
      <c r="AC469" s="355"/>
      <c r="AD469" s="356"/>
      <c r="AE469" s="357">
        <f>SUM(AE461:AE468)</f>
        <v>8550</v>
      </c>
      <c r="AF469" s="358">
        <f t="shared" si="579"/>
        <v>73.07692307692308</v>
      </c>
      <c r="AG469" s="391">
        <f>IFERROR(  SUMPRODUCT(AG461:AG468,AJ461:AJ468)/AJ469,0)</f>
        <v>0.5001806733140638</v>
      </c>
      <c r="AH469" s="359"/>
      <c r="AI469" s="360">
        <f>SUM(AI461:AI468)</f>
        <v>8194.24</v>
      </c>
      <c r="AJ469" s="360">
        <f>SUM(AJ461:AJ468)</f>
        <v>117</v>
      </c>
      <c r="AK469" s="361">
        <f>IF(SUM(AK461:AK468)=0,TIME(,0,),TIME(,SUM(AK461:AK468)+F!$V$37,))</f>
        <v>6.9444444444444448E-2</v>
      </c>
      <c r="AL469" s="1032"/>
      <c r="AM469" s="10"/>
      <c r="AN469" s="10"/>
      <c r="AO469" s="10"/>
    </row>
    <row r="470" spans="1:41" x14ac:dyDescent="0.25">
      <c r="A470" s="232">
        <f>A471</f>
        <v>43839</v>
      </c>
      <c r="B470" s="251" t="str">
        <f t="shared" ref="B470:F477" si="596">IF(B414="","",B414)</f>
        <v>Тяжелая</v>
      </c>
      <c r="C470" s="264" t="str">
        <f t="shared" si="596"/>
        <v>ЖМ</v>
      </c>
      <c r="D470" s="233" t="str">
        <f t="shared" si="596"/>
        <v>Жим лежа</v>
      </c>
      <c r="E470" s="280">
        <f t="shared" si="596"/>
        <v>1</v>
      </c>
      <c r="F470" s="362" t="str">
        <f t="shared" si="596"/>
        <v/>
      </c>
      <c r="G470" s="363">
        <f t="shared" ref="G470:G477" si="597">IF(J470&lt;&gt;0, IFERROR(IF( $F470=2,  MROUND($AH470*J470,1),    IF( OR($F470="",$F470=1),   MROUND($AH470*J470,2.5),  MROUND($AH470*J470, 0.1))), "" ), "")</f>
        <v>82.5</v>
      </c>
      <c r="H470" s="364">
        <v>6</v>
      </c>
      <c r="I470" s="364">
        <v>1</v>
      </c>
      <c r="J470" s="365">
        <v>0.56999999999999995</v>
      </c>
      <c r="K470" s="363">
        <f t="shared" ref="K470:K477" si="598">IF(N470&lt;&gt;0, IFERROR(IF( $F470=2,  MROUND($AH470*N470,1),    IF( OR($F470="",$F470=1),   MROUND($AH470*N470,2.5),  MROUND($AH470*N470, 0.1))), "" ), "")</f>
        <v>97.5</v>
      </c>
      <c r="L470" s="364">
        <v>5</v>
      </c>
      <c r="M470" s="364">
        <v>1</v>
      </c>
      <c r="N470" s="365">
        <v>0.67</v>
      </c>
      <c r="O470" s="363">
        <f t="shared" ref="O470:O477" si="599">IF(R470&lt;&gt;0, IFERROR(IF( $F470=2,  MROUND($AH470*R470,1),    IF( OR($F470="",$F470=1),   MROUND($AH470*R470,2.5),  MROUND($AH470*R470, 0.1))), "" ), "")</f>
        <v>107.5</v>
      </c>
      <c r="P470" s="364">
        <v>5</v>
      </c>
      <c r="Q470" s="364">
        <v>4</v>
      </c>
      <c r="R470" s="365">
        <v>0.74</v>
      </c>
      <c r="S470" s="363" t="str">
        <f t="shared" ref="S470:S477" si="600">IF(V470&lt;&gt;0, IFERROR(IF( $F470=2,  MROUND($AH470*V470,1),    IF( OR($F470="",$F470=1),   MROUND($AH470*V470,2.5),  MROUND($AH470*V470, 0.1))), "" ), "")</f>
        <v/>
      </c>
      <c r="T470" s="364"/>
      <c r="U470" s="364"/>
      <c r="V470" s="365"/>
      <c r="W470" s="363" t="str">
        <f t="shared" ref="W470:W477" si="601">IF(Z470&lt;&gt;0, IFERROR(IF( $F470=2,  MROUND($AH470*Z470,1),    IF( OR($F470="",$F470=1),   MROUND($AH470*Z470,2.5),  MROUND($AH470*Z470, 0.1))), "" ), "")</f>
        <v/>
      </c>
      <c r="X470" s="364"/>
      <c r="Y470" s="364"/>
      <c r="Z470" s="365"/>
      <c r="AA470" s="363" t="str">
        <f t="shared" ref="AA470:AA477" si="602">IF(AD470&lt;&gt;0, IFERROR(IF( $F470=2,  MROUND($AH470*AD470,1),    IF( OR($F470="",$F470=1),   MROUND($AH470*AD470,2.5),  MROUND($AH470*AD470, 0.1))), "" ), "")</f>
        <v/>
      </c>
      <c r="AB470" s="364"/>
      <c r="AC470" s="364"/>
      <c r="AD470" s="365"/>
      <c r="AE470" s="366">
        <f t="shared" ref="AE470:AE477" si="603">(IF(ISNUMBER(G470),G470,0)*H470*I470+IF(ISNUMBER(K470),K470,1)*L470*M470+IF(ISNUMBER(O470),O470,1)*P470*Q470+IF(ISNUMBER(S470),S470,1)*T470*U470+IF(ISNUMBER(W470),W470,1)*X470*Y470+IF(ISNUMBER(AA470),AA470,1)*AB470*AC470)*IF(ISNUMBER(F470),F470,1)</f>
        <v>3132.5</v>
      </c>
      <c r="AF470" s="367">
        <f t="shared" si="579"/>
        <v>101.04838709677419</v>
      </c>
      <c r="AG470" s="368">
        <f t="shared" ref="AG470:AG477" si="604">IFERROR((AF470/(AH470*IF(ISNUMBER(F470),F470,1))),0)</f>
        <v>0.69354214306643902</v>
      </c>
      <c r="AH470" s="216">
        <f t="shared" ref="AH470:AH477" si="605">IF(ISNUMBER(AH414), AH414+(AH414*$AH$450),"")</f>
        <v>145.69898614956134</v>
      </c>
      <c r="AI470" s="369">
        <f xml:space="preserve"> ( IF(ISNUMBER(G470), VLOOKUP(G470/$AH470,F!$A1:$B101,2,1)*G470*$H470*$I470,0)+IF(ISNUMBER(K470), VLOOKUP(K470/$AH470,F!$A1:$B101,2,1)*K470*$L470*$M470,0)+IF(ISNUMBER(O470), VLOOKUP(O470/$AH470,F!$A1:$B101,2,1)*O470*$P470*$Q470,0)+IF(ISNUMBER(S470), VLOOKUP(S470/$AH470,F!$A1:$B101,2,1)*S470*$T470*$U470,0)+IF(ISNUMBER(W470), VLOOKUP(W470/$AH470,F!$A1:$B101,2,1)*W470*$X470*$Y470,0)+IF(ISNUMBER(AA470), VLOOKUP(AA470/$AH470,F!$A1:$B101,2,1)*AA470*$AB470*$AC470,0))*IF(ISNUMBER(F470),F470,1)*IF(ISNUMBER(E470),E470,1)</f>
        <v>2997.25</v>
      </c>
      <c r="AJ470" s="370">
        <f t="shared" ref="AJ470:AJ472" si="606">H470*I470+L470*M470+P470*Q470+T470*U470+X470*Y470+AB470*AC470</f>
        <v>31</v>
      </c>
      <c r="AK470" s="371">
        <f>IFERROR(I470*INDEX(F!$P$21:$AB$33, MATCH(G470/$AH470, F!$O$21:$O$33,1), MATCH(E470, F!$P$20:$AB$20,1)), 0 ) +IFERROR( M470*INDEX(F!$P$21:$AB$33, MATCH(K470/$AH470, F!$O$21:$O$33,1), MATCH(E470, F!$P$20:$AB$20,1)),0) +  IFERROR( Q470*INDEX(F!$P$21:$AB$33, MATCH(O470/$AH470, F!$O$21:$O$33,1), MATCH(E470, F!$P$20:$AB$20,1)), 0) + IFERROR( U470*INDEX(F!$P$21:$AB$33, MATCH(S470/$AH470, F!$O$21:$O$33,1), MATCH(E470, F!$P$20:$AB$20,1)),0)  + IFERROR(Y470*INDEX(F!$P$21:$AB$33, MATCH(W470/$AH470, F!$O$21:$O$33,1), MATCH(E470, F!$P$20:$AB$20,1)),0)  + IFERROR( AC470*INDEX(F!$P$21:$AB$33, MATCH(AA470/$AH470, F!$O$21:$O$33,1), MATCH(E470, F!$P$20:$AB$20,1)),)</f>
        <v>22</v>
      </c>
      <c r="AL470" s="1033"/>
      <c r="AM470" s="10"/>
      <c r="AN470" s="10"/>
      <c r="AO470" s="10"/>
    </row>
    <row r="471" spans="1:41" ht="15.75" customHeight="1" x14ac:dyDescent="0.25">
      <c r="A471" s="1021">
        <f>A415+A394</f>
        <v>43839</v>
      </c>
      <c r="B471" s="249" t="s">
        <v>814</v>
      </c>
      <c r="C471" s="262" t="str">
        <f t="shared" si="596"/>
        <v>ЖМ</v>
      </c>
      <c r="D471" s="230" t="str">
        <f t="shared" si="596"/>
        <v>Жим гантелей</v>
      </c>
      <c r="E471" s="291">
        <f t="shared" si="596"/>
        <v>0.8</v>
      </c>
      <c r="F471" s="342">
        <f t="shared" si="596"/>
        <v>2</v>
      </c>
      <c r="G471" s="343">
        <f t="shared" si="597"/>
        <v>26</v>
      </c>
      <c r="H471" s="344">
        <v>5</v>
      </c>
      <c r="I471" s="344">
        <v>4</v>
      </c>
      <c r="J471" s="345">
        <v>0.55000000000000004</v>
      </c>
      <c r="K471" s="343" t="str">
        <f t="shared" si="598"/>
        <v/>
      </c>
      <c r="L471" s="344"/>
      <c r="M471" s="344"/>
      <c r="N471" s="345"/>
      <c r="O471" s="343" t="str">
        <f t="shared" si="599"/>
        <v/>
      </c>
      <c r="P471" s="344"/>
      <c r="Q471" s="344"/>
      <c r="R471" s="345"/>
      <c r="S471" s="343" t="str">
        <f t="shared" si="600"/>
        <v/>
      </c>
      <c r="T471" s="344"/>
      <c r="U471" s="344"/>
      <c r="V471" s="345"/>
      <c r="W471" s="343" t="str">
        <f t="shared" si="601"/>
        <v/>
      </c>
      <c r="X471" s="344"/>
      <c r="Y471" s="344"/>
      <c r="Z471" s="345"/>
      <c r="AA471" s="343" t="str">
        <f t="shared" si="602"/>
        <v/>
      </c>
      <c r="AB471" s="344"/>
      <c r="AC471" s="344"/>
      <c r="AD471" s="345"/>
      <c r="AE471" s="346">
        <f t="shared" si="603"/>
        <v>1040</v>
      </c>
      <c r="AF471" s="347">
        <f t="shared" si="579"/>
        <v>52</v>
      </c>
      <c r="AG471" s="348">
        <f t="shared" si="604"/>
        <v>0.55765659149196922</v>
      </c>
      <c r="AH471" s="217">
        <f t="shared" si="605"/>
        <v>46.623675567859621</v>
      </c>
      <c r="AI471" s="349">
        <f xml:space="preserve"> ( IF(ISNUMBER(G471), VLOOKUP(G471/$AH471,F!$A1:$B101,2,1)*G471*$H471*$I471,0)+IF(ISNUMBER(K471), VLOOKUP(K471/$AH471,F!$A1:$B101,2,1)*K471*$L471*$M471,0)+IF(ISNUMBER(O471), VLOOKUP(O471/$AH471,F!$A1:$B101,2,1)*O471*$P471*$Q471,0)+IF(ISNUMBER(S471), VLOOKUP(S471/$AH471,F!$A1:$B101,2,1)*S471*$T471*$U471,0)+IF(ISNUMBER(W471), VLOOKUP(W471/$AH471,F!$A1:$B101,2,1)*W471*$X471*$Y471,0)+IF(ISNUMBER(AA471), VLOOKUP(AA471/$AH471,F!$A1:$B101,2,1)*AA471*$AB471*$AC471,0))*IF(ISNUMBER(F471),F471,1)*IF(ISNUMBER(E471),E471,1)</f>
        <v>482.55999999999995</v>
      </c>
      <c r="AJ471" s="350">
        <f t="shared" si="606"/>
        <v>20</v>
      </c>
      <c r="AK471" s="351">
        <f>IFERROR(I471*INDEX(F!$P$21:$AB$33, MATCH(G471/$AH471, F!$O$21:$O$33,1), MATCH(E471, F!$P$20:$AB$20,1)), 0 ) +IFERROR( M471*INDEX(F!$P$21:$AB$33, MATCH(K471/$AH471, F!$O$21:$O$33,1), MATCH(E471, F!$P$20:$AB$20,1)),0) +  IFERROR( Q471*INDEX(F!$P$21:$AB$33, MATCH(O471/$AH471, F!$O$21:$O$33,1), MATCH(E471, F!$P$20:$AB$20,1)), 0) + IFERROR( U471*INDEX(F!$P$21:$AB$33, MATCH(S471/$AH471, F!$O$21:$O$33,1), MATCH(E471, F!$P$20:$AB$20,1)),0)  + IFERROR(Y471*INDEX(F!$P$21:$AB$33, MATCH(W471/$AH471, F!$O$21:$O$33,1), MATCH(E471, F!$P$20:$AB$20,1)),0)  + IFERROR( AC471*INDEX(F!$P$21:$AB$33, MATCH(AA471/$AH471, F!$O$21:$O$33,1), MATCH(E471, F!$P$20:$AB$20,1)),)</f>
        <v>10</v>
      </c>
      <c r="AL471" s="1031"/>
      <c r="AM471" s="10"/>
      <c r="AN471" s="10"/>
      <c r="AO471" s="10"/>
    </row>
    <row r="472" spans="1:41" x14ac:dyDescent="0.25">
      <c r="A472" s="1022"/>
      <c r="B472" s="252" t="s">
        <v>815</v>
      </c>
      <c r="C472" s="265" t="str">
        <f t="shared" si="596"/>
        <v>ОФП</v>
      </c>
      <c r="D472" s="234" t="str">
        <f t="shared" si="596"/>
        <v>Французский жим</v>
      </c>
      <c r="E472" s="291">
        <f t="shared" si="596"/>
        <v>0.4</v>
      </c>
      <c r="F472" s="372" t="str">
        <f t="shared" si="596"/>
        <v/>
      </c>
      <c r="G472" s="373">
        <f t="shared" si="597"/>
        <v>32.5</v>
      </c>
      <c r="H472" s="374">
        <v>6</v>
      </c>
      <c r="I472" s="374">
        <v>3</v>
      </c>
      <c r="J472" s="375">
        <v>0.49</v>
      </c>
      <c r="K472" s="373" t="str">
        <f t="shared" si="598"/>
        <v/>
      </c>
      <c r="L472" s="374"/>
      <c r="M472" s="374"/>
      <c r="N472" s="375"/>
      <c r="O472" s="373" t="str">
        <f t="shared" si="599"/>
        <v/>
      </c>
      <c r="P472" s="374"/>
      <c r="Q472" s="374"/>
      <c r="R472" s="375"/>
      <c r="S472" s="373" t="str">
        <f t="shared" si="600"/>
        <v/>
      </c>
      <c r="T472" s="374"/>
      <c r="U472" s="374"/>
      <c r="V472" s="375"/>
      <c r="W472" s="373" t="str">
        <f t="shared" si="601"/>
        <v/>
      </c>
      <c r="X472" s="374"/>
      <c r="Y472" s="374"/>
      <c r="Z472" s="375"/>
      <c r="AA472" s="373" t="str">
        <f t="shared" si="602"/>
        <v/>
      </c>
      <c r="AB472" s="374"/>
      <c r="AC472" s="374"/>
      <c r="AD472" s="375"/>
      <c r="AE472" s="376">
        <f t="shared" si="603"/>
        <v>585</v>
      </c>
      <c r="AF472" s="377">
        <f t="shared" si="579"/>
        <v>32.5</v>
      </c>
      <c r="AG472" s="378">
        <f t="shared" si="604"/>
        <v>0.47765018543209337</v>
      </c>
      <c r="AH472" s="217">
        <f t="shared" si="605"/>
        <v>68.041426531845161</v>
      </c>
      <c r="AI472" s="379">
        <f xml:space="preserve"> ( IF(ISNUMBER(G472), VLOOKUP(G472/$AH472,F!$A1:$B101,2,1)*G472*$H472*$I472,0)+IF(ISNUMBER(K472), VLOOKUP(K472/$AH472,F!$A1:$B101,2,1)*K472*$L472*$M472,0)+IF(ISNUMBER(O472), VLOOKUP(O472/$AH472,F!$A1:$B101,2,1)*O472*$P472*$Q472,0)+IF(ISNUMBER(S472), VLOOKUP(S472/$AH472,F!$A1:$B101,2,1)*S472*$T472*$U472,0)+IF(ISNUMBER(W472), VLOOKUP(W472/$AH472,F!$A1:$B101,2,1)*W472*$X472*$Y472,0)+IF(ISNUMBER(AA472), VLOOKUP(AA472/$AH472,F!$A1:$B101,2,1)*AA472*$AB472*$AC472,0))*IF(ISNUMBER(F472),F472,1)*IF(ISNUMBER(E472),E472,1)</f>
        <v>107.64000000000001</v>
      </c>
      <c r="AJ472" s="380">
        <f t="shared" si="606"/>
        <v>18</v>
      </c>
      <c r="AK472" s="381">
        <f>IFERROR(I472*INDEX(F!$P$21:$AB$33, MATCH(G472/$AH472, F!$O$21:$O$33,1), MATCH(E472, F!$P$20:$AB$20,1)), 0 ) +IFERROR( M472*INDEX(F!$P$21:$AB$33, MATCH(K472/$AH472, F!$O$21:$O$33,1), MATCH(E472, F!$P$20:$AB$20,1)),0) +  IFERROR( Q472*INDEX(F!$P$21:$AB$33, MATCH(O472/$AH472, F!$O$21:$O$33,1), MATCH(E472, F!$P$20:$AB$20,1)), 0) + IFERROR( U472*INDEX(F!$P$21:$AB$33, MATCH(S472/$AH472, F!$O$21:$O$33,1), MATCH(E472, F!$P$20:$AB$20,1)),0)  + IFERROR(Y472*INDEX(F!$P$21:$AB$33, MATCH(W472/$AH472, F!$O$21:$O$33,1), MATCH(E472, F!$P$20:$AB$20,1)),0)  + IFERROR( AC472*INDEX(F!$P$21:$AB$33, MATCH(AA472/$AH472, F!$O$21:$O$33,1), MATCH(E472, F!$P$20:$AB$20,1)),)</f>
        <v>4.5</v>
      </c>
      <c r="AL472" s="1031"/>
      <c r="AM472" s="14"/>
      <c r="AN472" s="14"/>
      <c r="AO472" s="14"/>
    </row>
    <row r="473" spans="1:41" x14ac:dyDescent="0.25">
      <c r="A473" s="1022"/>
      <c r="B473" s="249" t="str">
        <f t="shared" si="596"/>
        <v>Легкая</v>
      </c>
      <c r="C473" s="262" t="str">
        <f t="shared" si="596"/>
        <v>ОФП</v>
      </c>
      <c r="D473" s="230" t="str">
        <f t="shared" si="596"/>
        <v>Молотковые сгибания</v>
      </c>
      <c r="E473" s="291">
        <f t="shared" si="596"/>
        <v>0.4</v>
      </c>
      <c r="F473" s="342">
        <f t="shared" si="596"/>
        <v>2</v>
      </c>
      <c r="G473" s="343">
        <f t="shared" si="597"/>
        <v>13</v>
      </c>
      <c r="H473" s="344">
        <v>5</v>
      </c>
      <c r="I473" s="344">
        <v>3</v>
      </c>
      <c r="J473" s="345">
        <v>0.48</v>
      </c>
      <c r="K473" s="343" t="str">
        <f t="shared" si="598"/>
        <v/>
      </c>
      <c r="L473" s="344"/>
      <c r="M473" s="344"/>
      <c r="N473" s="345"/>
      <c r="O473" s="343" t="str">
        <f t="shared" si="599"/>
        <v/>
      </c>
      <c r="P473" s="344"/>
      <c r="Q473" s="344"/>
      <c r="R473" s="345"/>
      <c r="S473" s="343" t="str">
        <f t="shared" si="600"/>
        <v/>
      </c>
      <c r="T473" s="344"/>
      <c r="U473" s="344"/>
      <c r="V473" s="345"/>
      <c r="W473" s="343" t="str">
        <f t="shared" si="601"/>
        <v/>
      </c>
      <c r="X473" s="344"/>
      <c r="Y473" s="344"/>
      <c r="Z473" s="345"/>
      <c r="AA473" s="343" t="str">
        <f t="shared" si="602"/>
        <v/>
      </c>
      <c r="AB473" s="344"/>
      <c r="AC473" s="344"/>
      <c r="AD473" s="345"/>
      <c r="AE473" s="346">
        <f t="shared" si="603"/>
        <v>390</v>
      </c>
      <c r="AF473" s="347">
        <f t="shared" si="579"/>
        <v>26</v>
      </c>
      <c r="AG473" s="348">
        <f t="shared" si="604"/>
        <v>0.49569474799286145</v>
      </c>
      <c r="AH473" s="217">
        <f t="shared" si="605"/>
        <v>26.225817506921043</v>
      </c>
      <c r="AI473" s="349">
        <f xml:space="preserve"> ( IF(ISNUMBER(G473), VLOOKUP(G473/$AH473,F!$A1:$B101,2,1)*G473*$H473*$I473,0)+IF(ISNUMBER(K473), VLOOKUP(K473/$AH473,F!$A1:$B101,2,1)*K473*$L473*$M473,0)+IF(ISNUMBER(O473), VLOOKUP(O473/$AH473,F!$A1:$B101,2,1)*O473*$P473*$Q473,0)+IF(ISNUMBER(S473), VLOOKUP(S473/$AH473,F!$A1:$B101,2,1)*S473*$T473*$U473,0)+IF(ISNUMBER(W473), VLOOKUP(W473/$AH473,F!$A1:$B101,2,1)*W473*$X473*$Y473,0)+IF(ISNUMBER(AA473), VLOOKUP(AA473/$AH473,F!$A1:$B101,2,1)*AA473*$AB473*$AC473,0))*IF(ISNUMBER(F473),F473,1)*IF(ISNUMBER(E473),E473,1)</f>
        <v>74.88000000000001</v>
      </c>
      <c r="AJ473" s="350">
        <f>H473*I473+L473*M473+P473*Q473+T473*U473+X473*Y473+AB473*AC473</f>
        <v>15</v>
      </c>
      <c r="AK473" s="351">
        <f>IFERROR(I473*INDEX(F!$P$21:$AB$33, MATCH(G473/$AH473, F!$O$21:$O$33,1), MATCH(E473, F!$P$20:$AB$20,1)), 0 ) +IFERROR( M473*INDEX(F!$P$21:$AB$33, MATCH(K473/$AH473, F!$O$21:$O$33,1), MATCH(E473, F!$P$20:$AB$20,1)),0) +  IFERROR( Q473*INDEX(F!$P$21:$AB$33, MATCH(O473/$AH473, F!$O$21:$O$33,1), MATCH(E473, F!$P$20:$AB$20,1)), 0) + IFERROR( U473*INDEX(F!$P$21:$AB$33, MATCH(S473/$AH473, F!$O$21:$O$33,1), MATCH(E473, F!$P$20:$AB$20,1)),0)  + IFERROR(Y473*INDEX(F!$P$21:$AB$33, MATCH(W473/$AH473, F!$O$21:$O$33,1), MATCH(E473, F!$P$20:$AB$20,1)),0)  + IFERROR( AC473*INDEX(F!$P$21:$AB$33, MATCH(AA473/$AH473, F!$O$21:$O$33,1), MATCH(E473, F!$P$20:$AB$20,1)),)</f>
        <v>4.5</v>
      </c>
      <c r="AL473" s="1031"/>
      <c r="AM473" s="14"/>
      <c r="AN473" s="14"/>
      <c r="AO473" s="14"/>
    </row>
    <row r="474" spans="1:41" x14ac:dyDescent="0.25">
      <c r="A474" s="1022"/>
      <c r="B474" s="252" t="str">
        <f t="shared" si="596"/>
        <v>Легкая</v>
      </c>
      <c r="C474" s="265" t="str">
        <f t="shared" si="596"/>
        <v>ОФП</v>
      </c>
      <c r="D474" s="234" t="str">
        <f t="shared" si="596"/>
        <v>Разгибания с гантелью из-за головы</v>
      </c>
      <c r="E474" s="291">
        <f t="shared" si="596"/>
        <v>0.4</v>
      </c>
      <c r="F474" s="372">
        <f t="shared" si="596"/>
        <v>2</v>
      </c>
      <c r="G474" s="373">
        <f t="shared" si="597"/>
        <v>9</v>
      </c>
      <c r="H474" s="374">
        <v>5</v>
      </c>
      <c r="I474" s="374">
        <v>3</v>
      </c>
      <c r="J474" s="375">
        <v>0.49</v>
      </c>
      <c r="K474" s="373" t="str">
        <f t="shared" si="598"/>
        <v/>
      </c>
      <c r="L474" s="374"/>
      <c r="M474" s="374"/>
      <c r="N474" s="375"/>
      <c r="O474" s="373" t="str">
        <f t="shared" si="599"/>
        <v/>
      </c>
      <c r="P474" s="374"/>
      <c r="Q474" s="374"/>
      <c r="R474" s="375"/>
      <c r="S474" s="373" t="str">
        <f t="shared" si="600"/>
        <v/>
      </c>
      <c r="T474" s="374"/>
      <c r="U474" s="374"/>
      <c r="V474" s="375"/>
      <c r="W474" s="373" t="str">
        <f t="shared" si="601"/>
        <v/>
      </c>
      <c r="X474" s="374"/>
      <c r="Y474" s="374"/>
      <c r="Z474" s="375"/>
      <c r="AA474" s="373" t="str">
        <f t="shared" si="602"/>
        <v/>
      </c>
      <c r="AB474" s="374"/>
      <c r="AC474" s="374"/>
      <c r="AD474" s="375"/>
      <c r="AE474" s="376">
        <f t="shared" si="603"/>
        <v>270</v>
      </c>
      <c r="AF474" s="377">
        <f t="shared" si="579"/>
        <v>18</v>
      </c>
      <c r="AG474" s="378">
        <f t="shared" si="604"/>
        <v>0.47516301286889678</v>
      </c>
      <c r="AH474" s="217">
        <f t="shared" si="605"/>
        <v>18.940868199442974</v>
      </c>
      <c r="AI474" s="379">
        <f xml:space="preserve"> ( IF(ISNUMBER(G474), VLOOKUP(G474/$AH474,F!$A1:$B101,2,1)*G474*$H474*$I474,0)+IF(ISNUMBER(K474), VLOOKUP(K474/$AH474,F!$A1:$B101,2,1)*K474*$L474*$M474,0)+IF(ISNUMBER(O474), VLOOKUP(O474/$AH474,F!$A1:$B101,2,1)*O474*$P474*$Q474,0)+IF(ISNUMBER(S474), VLOOKUP(S474/$AH474,F!$A1:$B101,2,1)*S474*$T474*$U474,0)+IF(ISNUMBER(W474), VLOOKUP(W474/$AH474,F!$A1:$B101,2,1)*W474*$X474*$Y474,0)+IF(ISNUMBER(AA474), VLOOKUP(AA474/$AH474,F!$A1:$B101,2,1)*AA474*$AB474*$AC474,0))*IF(ISNUMBER(F474),F474,1)*IF(ISNUMBER(E474),E474,1)</f>
        <v>49.680000000000007</v>
      </c>
      <c r="AJ474" s="380">
        <f t="shared" ref="AJ474:AJ477" si="607">H474*I474+L474*M474+P474*Q474+T474*U474+X474*Y474+AB474*AC474</f>
        <v>15</v>
      </c>
      <c r="AK474" s="381">
        <f>IFERROR(I474*INDEX(F!$P$21:$AB$33, MATCH(G474/$AH474, F!$O$21:$O$33,1), MATCH(E474, F!$P$20:$AB$20,1)), 0 ) +IFERROR( M474*INDEX(F!$P$21:$AB$33, MATCH(K474/$AH474, F!$O$21:$O$33,1), MATCH(E474, F!$P$20:$AB$20,1)),0) +  IFERROR( Q474*INDEX(F!$P$21:$AB$33, MATCH(O474/$AH474, F!$O$21:$O$33,1), MATCH(E474, F!$P$20:$AB$20,1)), 0) + IFERROR( U474*INDEX(F!$P$21:$AB$33, MATCH(S474/$AH474, F!$O$21:$O$33,1), MATCH(E474, F!$P$20:$AB$20,1)),0)  + IFERROR(Y474*INDEX(F!$P$21:$AB$33, MATCH(W474/$AH474, F!$O$21:$O$33,1), MATCH(E474, F!$P$20:$AB$20,1)),0)  + IFERROR( AC474*INDEX(F!$P$21:$AB$33, MATCH(AA474/$AH474, F!$O$21:$O$33,1), MATCH(E474, F!$P$20:$AB$20,1)),)</f>
        <v>4.5</v>
      </c>
      <c r="AL474" s="1031"/>
      <c r="AM474" s="14"/>
      <c r="AN474" s="14"/>
      <c r="AO474" s="14"/>
    </row>
    <row r="475" spans="1:41" hidden="1" x14ac:dyDescent="0.25">
      <c r="A475" s="1022"/>
      <c r="B475" s="249" t="str">
        <f t="shared" si="596"/>
        <v/>
      </c>
      <c r="C475" s="262" t="str">
        <f t="shared" si="596"/>
        <v/>
      </c>
      <c r="D475" s="230" t="str">
        <f t="shared" si="596"/>
        <v/>
      </c>
      <c r="E475" s="291" t="str">
        <f t="shared" si="596"/>
        <v/>
      </c>
      <c r="F475" s="342" t="str">
        <f t="shared" si="596"/>
        <v/>
      </c>
      <c r="G475" s="343" t="str">
        <f t="shared" si="597"/>
        <v/>
      </c>
      <c r="H475" s="344"/>
      <c r="I475" s="344"/>
      <c r="J475" s="345"/>
      <c r="K475" s="343" t="str">
        <f t="shared" si="598"/>
        <v/>
      </c>
      <c r="L475" s="344"/>
      <c r="M475" s="344"/>
      <c r="N475" s="345"/>
      <c r="O475" s="343" t="str">
        <f t="shared" si="599"/>
        <v/>
      </c>
      <c r="P475" s="344"/>
      <c r="Q475" s="344"/>
      <c r="R475" s="345"/>
      <c r="S475" s="343" t="str">
        <f t="shared" si="600"/>
        <v/>
      </c>
      <c r="T475" s="344"/>
      <c r="U475" s="344"/>
      <c r="V475" s="345"/>
      <c r="W475" s="343" t="str">
        <f t="shared" si="601"/>
        <v/>
      </c>
      <c r="X475" s="344"/>
      <c r="Y475" s="344"/>
      <c r="Z475" s="345"/>
      <c r="AA475" s="343" t="str">
        <f t="shared" si="602"/>
        <v/>
      </c>
      <c r="AB475" s="344"/>
      <c r="AC475" s="344"/>
      <c r="AD475" s="345"/>
      <c r="AE475" s="346">
        <f t="shared" si="603"/>
        <v>0</v>
      </c>
      <c r="AF475" s="347">
        <f t="shared" si="579"/>
        <v>0</v>
      </c>
      <c r="AG475" s="348">
        <f t="shared" si="604"/>
        <v>0</v>
      </c>
      <c r="AH475" s="217" t="str">
        <f t="shared" si="605"/>
        <v/>
      </c>
      <c r="AI475" s="349">
        <f xml:space="preserve"> ( IF(ISNUMBER(G475), VLOOKUP(G475/$AH475,F!$A1:$B101,2,1)*G475*$H475*$I475,0)+IF(ISNUMBER(K475), VLOOKUP(K475/$AH475,F!$A1:$B101,2,1)*K475*$L475*$M475,0)+IF(ISNUMBER(O475), VLOOKUP(O475/$AH475,F!$A1:$B101,2,1)*O475*$P475*$Q475,0)+IF(ISNUMBER(S475), VLOOKUP(S475/$AH475,F!$A1:$B101,2,1)*S475*$T475*$U475,0)+IF(ISNUMBER(W475), VLOOKUP(W475/$AH475,F!$A1:$B101,2,1)*W475*$X475*$Y475,0)+IF(ISNUMBER(AA475), VLOOKUP(AA475/$AH475,F!$A1:$B101,2,1)*AA475*$AB475*$AC475,0))*IF(ISNUMBER(F475),F475,1)*IF(ISNUMBER(E475),E475,1)</f>
        <v>0</v>
      </c>
      <c r="AJ475" s="350">
        <f t="shared" si="607"/>
        <v>0</v>
      </c>
      <c r="AK475" s="351">
        <f>IFERROR(I475*INDEX(F!$P$21:$AB$33, MATCH(G475/$AH475, F!$O$21:$O$33,1), MATCH(E475, F!$P$20:$AB$20,1)), 0 ) +IFERROR( M475*INDEX(F!$P$21:$AB$33, MATCH(K475/$AH475, F!$O$21:$O$33,1), MATCH(E475, F!$P$20:$AB$20,1)),0) +  IFERROR( Q475*INDEX(F!$P$21:$AB$33, MATCH(O475/$AH475, F!$O$21:$O$33,1), MATCH(E475, F!$P$20:$AB$20,1)), 0) + IFERROR( U475*INDEX(F!$P$21:$AB$33, MATCH(S475/$AH475, F!$O$21:$O$33,1), MATCH(E475, F!$P$20:$AB$20,1)),0)  + IFERROR(Y475*INDEX(F!$P$21:$AB$33, MATCH(W475/$AH475, F!$O$21:$O$33,1), MATCH(E475, F!$P$20:$AB$20,1)),0)  + IFERROR( AC475*INDEX(F!$P$21:$AB$33, MATCH(AA475/$AH475, F!$O$21:$O$33,1), MATCH(E475, F!$P$20:$AB$20,1)),)</f>
        <v>0</v>
      </c>
      <c r="AL475" s="1031"/>
      <c r="AM475" s="14"/>
      <c r="AN475" s="14"/>
      <c r="AO475" s="14"/>
    </row>
    <row r="476" spans="1:41" hidden="1" x14ac:dyDescent="0.25">
      <c r="A476" s="1022"/>
      <c r="B476" s="252" t="str">
        <f t="shared" si="596"/>
        <v/>
      </c>
      <c r="C476" s="265" t="str">
        <f t="shared" si="596"/>
        <v/>
      </c>
      <c r="D476" s="234" t="str">
        <f t="shared" si="596"/>
        <v/>
      </c>
      <c r="E476" s="291" t="str">
        <f t="shared" si="596"/>
        <v/>
      </c>
      <c r="F476" s="382" t="str">
        <f t="shared" si="596"/>
        <v/>
      </c>
      <c r="G476" s="373" t="str">
        <f t="shared" si="597"/>
        <v/>
      </c>
      <c r="H476" s="374"/>
      <c r="I476" s="374"/>
      <c r="J476" s="375"/>
      <c r="K476" s="373" t="str">
        <f t="shared" si="598"/>
        <v/>
      </c>
      <c r="L476" s="374"/>
      <c r="M476" s="374"/>
      <c r="N476" s="375"/>
      <c r="O476" s="373" t="str">
        <f t="shared" si="599"/>
        <v/>
      </c>
      <c r="P476" s="374"/>
      <c r="Q476" s="374"/>
      <c r="R476" s="375"/>
      <c r="S476" s="373" t="str">
        <f t="shared" si="600"/>
        <v/>
      </c>
      <c r="T476" s="374"/>
      <c r="U476" s="374"/>
      <c r="V476" s="375"/>
      <c r="W476" s="373" t="str">
        <f t="shared" si="601"/>
        <v/>
      </c>
      <c r="X476" s="374"/>
      <c r="Y476" s="374"/>
      <c r="Z476" s="375"/>
      <c r="AA476" s="373" t="str">
        <f t="shared" si="602"/>
        <v/>
      </c>
      <c r="AB476" s="374"/>
      <c r="AC476" s="374"/>
      <c r="AD476" s="375"/>
      <c r="AE476" s="376">
        <f t="shared" si="603"/>
        <v>0</v>
      </c>
      <c r="AF476" s="377">
        <f t="shared" si="579"/>
        <v>0</v>
      </c>
      <c r="AG476" s="378">
        <f t="shared" si="604"/>
        <v>0</v>
      </c>
      <c r="AH476" s="217" t="str">
        <f t="shared" si="605"/>
        <v/>
      </c>
      <c r="AI476" s="379">
        <f xml:space="preserve"> ( IF(ISNUMBER(G476), VLOOKUP(G476/$AH476,F!$A1:$B101,2,1)*G476*$H476*$I476,0)+IF(ISNUMBER(K476), VLOOKUP(K476/$AH476,F!$A1:$B101,2,1)*K476*$L476*$M476,0)+IF(ISNUMBER(O476), VLOOKUP(O476/$AH476,F!$A1:$B101,2,1)*O476*$P476*$Q476,0)+IF(ISNUMBER(S476), VLOOKUP(S476/$AH476,F!$A1:$B101,2,1)*S476*$T476*$U476,0)+IF(ISNUMBER(W476), VLOOKUP(W476/$AH476,F!$A1:$B101,2,1)*W476*$X476*$Y476,0)+IF(ISNUMBER(AA476), VLOOKUP(AA476/$AH476,F!$A1:$B101,2,1)*AA476*$AB476*$AC476,0))*IF(ISNUMBER(F476),F476,1)*IF(ISNUMBER(E476),E476,1)</f>
        <v>0</v>
      </c>
      <c r="AJ476" s="380">
        <f t="shared" si="607"/>
        <v>0</v>
      </c>
      <c r="AK476" s="381">
        <f>IFERROR(I476*INDEX(F!$P$21:$AB$33, MATCH(G476/$AH476, F!$O$21:$O$33,1), MATCH(E476, F!$P$20:$AB$20,1)), 0 ) +IFERROR( M476*INDEX(F!$P$21:$AB$33, MATCH(K476/$AH476, F!$O$21:$O$33,1), MATCH(E476, F!$P$20:$AB$20,1)),0) +  IFERROR( Q476*INDEX(F!$P$21:$AB$33, MATCH(O476/$AH476, F!$O$21:$O$33,1), MATCH(E476, F!$P$20:$AB$20,1)), 0) + IFERROR( U476*INDEX(F!$P$21:$AB$33, MATCH(S476/$AH476, F!$O$21:$O$33,1), MATCH(E476, F!$P$20:$AB$20,1)),0)  + IFERROR(Y476*INDEX(F!$P$21:$AB$33, MATCH(W476/$AH476, F!$O$21:$O$33,1), MATCH(E476, F!$P$20:$AB$20,1)),0)  + IFERROR( AC476*INDEX(F!$P$21:$AB$33, MATCH(AA476/$AH476, F!$O$21:$O$33,1), MATCH(E476, F!$P$20:$AB$20,1)),)</f>
        <v>0</v>
      </c>
      <c r="AL476" s="1031"/>
      <c r="AM476" s="14"/>
      <c r="AN476" s="14"/>
      <c r="AO476" s="14"/>
    </row>
    <row r="477" spans="1:41" hidden="1" x14ac:dyDescent="0.25">
      <c r="A477" s="1022"/>
      <c r="B477" s="249" t="str">
        <f t="shared" si="596"/>
        <v/>
      </c>
      <c r="C477" s="262" t="str">
        <f t="shared" si="596"/>
        <v/>
      </c>
      <c r="D477" s="235" t="str">
        <f t="shared" si="596"/>
        <v/>
      </c>
      <c r="E477" s="291" t="str">
        <f t="shared" si="596"/>
        <v/>
      </c>
      <c r="F477" s="383" t="str">
        <f t="shared" si="596"/>
        <v/>
      </c>
      <c r="G477" s="343" t="str">
        <f t="shared" si="597"/>
        <v/>
      </c>
      <c r="H477" s="344"/>
      <c r="I477" s="344"/>
      <c r="J477" s="345"/>
      <c r="K477" s="343" t="str">
        <f t="shared" si="598"/>
        <v/>
      </c>
      <c r="L477" s="344"/>
      <c r="M477" s="344"/>
      <c r="N477" s="345"/>
      <c r="O477" s="343" t="str">
        <f t="shared" si="599"/>
        <v/>
      </c>
      <c r="P477" s="344"/>
      <c r="Q477" s="344"/>
      <c r="R477" s="345"/>
      <c r="S477" s="343" t="str">
        <f t="shared" si="600"/>
        <v/>
      </c>
      <c r="T477" s="344"/>
      <c r="U477" s="344"/>
      <c r="V477" s="345"/>
      <c r="W477" s="343" t="str">
        <f t="shared" si="601"/>
        <v/>
      </c>
      <c r="X477" s="344"/>
      <c r="Y477" s="344"/>
      <c r="Z477" s="345"/>
      <c r="AA477" s="343" t="str">
        <f t="shared" si="602"/>
        <v/>
      </c>
      <c r="AB477" s="344"/>
      <c r="AC477" s="344"/>
      <c r="AD477" s="345"/>
      <c r="AE477" s="346">
        <f t="shared" si="603"/>
        <v>0</v>
      </c>
      <c r="AF477" s="347">
        <f t="shared" si="579"/>
        <v>0</v>
      </c>
      <c r="AG477" s="348">
        <f t="shared" si="604"/>
        <v>0</v>
      </c>
      <c r="AH477" s="217" t="str">
        <f t="shared" si="605"/>
        <v/>
      </c>
      <c r="AI477" s="349">
        <f xml:space="preserve"> ( IF(ISNUMBER(G477), VLOOKUP(G477/$AH477,F!$A1:$B101,2,1)*G477*$H477*$I477,0)+IF(ISNUMBER(K477), VLOOKUP(K477/$AH477,F!$A1:$B101,2,1)*K477*$L477*$M477,0)+IF(ISNUMBER(O477), VLOOKUP(O477/$AH477,F!$A1:$B101,2,1)*O477*$P477*$Q477,0)+IF(ISNUMBER(S477), VLOOKUP(S477/$AH477,F!$A1:$B101,2,1)*S477*$T477*$U477,0)+IF(ISNUMBER(W477), VLOOKUP(W477/$AH477,F!$A1:$B101,2,1)*W477*$X477*$Y477,0)+IF(ISNUMBER(AA477), VLOOKUP(AA477/$AH477,F!$A1:$B101,2,1)*AA477*$AB477*$AC477,0))*IF(ISNUMBER(F477),F477,1)*IF(ISNUMBER(E477),E477,1)</f>
        <v>0</v>
      </c>
      <c r="AJ477" s="350">
        <f t="shared" si="607"/>
        <v>0</v>
      </c>
      <c r="AK477" s="351">
        <f>IFERROR(I477*INDEX(F!$P$21:$AB$33, MATCH(G477/$AH477, F!$O$21:$O$33,1), MATCH(E477, F!$P$20:$AB$20,1)), 0 ) +IFERROR( M477*INDEX(F!$P$21:$AB$33, MATCH(K477/$AH477, F!$O$21:$O$33,1), MATCH(E477, F!$P$20:$AB$20,1)),0) +  IFERROR( Q477*INDEX(F!$P$21:$AB$33, MATCH(O477/$AH477, F!$O$21:$O$33,1), MATCH(E477, F!$P$20:$AB$20,1)), 0) + IFERROR( U477*INDEX(F!$P$21:$AB$33, MATCH(S477/$AH477, F!$O$21:$O$33,1), MATCH(E477, F!$P$20:$AB$20,1)),0)  + IFERROR(Y477*INDEX(F!$P$21:$AB$33, MATCH(W477/$AH477, F!$O$21:$O$33,1), MATCH(E477, F!$P$20:$AB$20,1)),0)  + IFERROR( AC477*INDEX(F!$P$21:$AB$33, MATCH(AA477/$AH477, F!$O$21:$O$33,1), MATCH(E477, F!$P$20:$AB$20,1)),)</f>
        <v>0</v>
      </c>
      <c r="AL477" s="1031"/>
      <c r="AM477" s="14"/>
      <c r="AN477" s="14"/>
      <c r="AO477" s="14"/>
    </row>
    <row r="478" spans="1:41" ht="15.75" thickBot="1" x14ac:dyDescent="0.3">
      <c r="A478" s="1023"/>
      <c r="B478" s="253"/>
      <c r="C478" s="266"/>
      <c r="D478" s="218"/>
      <c r="E478" s="352">
        <f>ROUND(IFERROR(SUMPRODUCT(AJ470:AJ477,E470:E477)/AJ478,0),3)</f>
        <v>0.66900000000000004</v>
      </c>
      <c r="F478" s="384"/>
      <c r="G478" s="385"/>
      <c r="H478" s="386"/>
      <c r="I478" s="386"/>
      <c r="J478" s="387"/>
      <c r="K478" s="385"/>
      <c r="L478" s="386"/>
      <c r="M478" s="386"/>
      <c r="N478" s="387"/>
      <c r="O478" s="385"/>
      <c r="P478" s="386"/>
      <c r="Q478" s="386"/>
      <c r="R478" s="387"/>
      <c r="S478" s="385"/>
      <c r="T478" s="386"/>
      <c r="U478" s="386"/>
      <c r="V478" s="387"/>
      <c r="W478" s="385"/>
      <c r="X478" s="386"/>
      <c r="Y478" s="386"/>
      <c r="Z478" s="387"/>
      <c r="AA478" s="385"/>
      <c r="AB478" s="386"/>
      <c r="AC478" s="386"/>
      <c r="AD478" s="387"/>
      <c r="AE478" s="357">
        <f>SUM(AE470:AE477)</f>
        <v>5417.5</v>
      </c>
      <c r="AF478" s="358">
        <f t="shared" si="579"/>
        <v>54.722222222222221</v>
      </c>
      <c r="AG478" s="391">
        <f>IFERROR(  SUMPRODUCT(AG470:AG477,AJ470:AJ477)/AJ478,0)</f>
        <v>0.56377280823841458</v>
      </c>
      <c r="AH478" s="359"/>
      <c r="AI478" s="360">
        <f>SUM(AI470:AI477)</f>
        <v>3712.0099999999998</v>
      </c>
      <c r="AJ478" s="360">
        <f>SUM(AJ470:AJ477)</f>
        <v>99</v>
      </c>
      <c r="AK478" s="361">
        <f>IF(SUM(AK470:AK477)=0,TIME(,0,),TIME(,SUM(AK470:AK477)+F!$V$37,))</f>
        <v>5.2083333333333336E-2</v>
      </c>
      <c r="AL478" s="1032"/>
      <c r="AM478" s="14"/>
      <c r="AN478" s="14"/>
      <c r="AO478" s="14"/>
    </row>
    <row r="479" spans="1:41" x14ac:dyDescent="0.25">
      <c r="A479" s="212">
        <f>A480</f>
        <v>43841</v>
      </c>
      <c r="B479" s="241" t="s">
        <v>815</v>
      </c>
      <c r="C479" s="254" t="str">
        <f t="shared" ref="B479:F486" si="608">IF(C423="","",C423)</f>
        <v>ПР</v>
      </c>
      <c r="D479" s="222" t="str">
        <f t="shared" si="608"/>
        <v>Присед</v>
      </c>
      <c r="E479" s="280">
        <f t="shared" si="608"/>
        <v>1.2</v>
      </c>
      <c r="F479" s="281" t="str">
        <f t="shared" si="608"/>
        <v/>
      </c>
      <c r="G479" s="282">
        <f t="shared" ref="G479:G486" si="609">IF(J479&lt;&gt;0, IFERROR(IF( $F479=2,  MROUND($AH479*J479,1),    IF( OR($F479="",$F479=1),   MROUND($AH479*J479,2.5),  MROUND($AH479*J479, 0.1))), "" ), "")</f>
        <v>75</v>
      </c>
      <c r="H479" s="283">
        <v>6</v>
      </c>
      <c r="I479" s="283">
        <v>4</v>
      </c>
      <c r="J479" s="284">
        <v>0.45</v>
      </c>
      <c r="K479" s="282" t="str">
        <f t="shared" ref="K479:K486" si="610">IF(N479&lt;&gt;0, IFERROR(IF( $F479=2,  MROUND($AH479*N479,1),    IF( OR($F479="",$F479=1),   MROUND($AH479*N479,2.5),  MROUND($AH479*N479, 0.1))), "" ), "")</f>
        <v/>
      </c>
      <c r="L479" s="283"/>
      <c r="M479" s="283"/>
      <c r="N479" s="284"/>
      <c r="O479" s="282" t="str">
        <f t="shared" ref="O479:O486" si="611">IF(R479&lt;&gt;0, IFERROR(IF( $F479=2,  MROUND($AH479*R479,1),    IF( OR($F479="",$F479=1),   MROUND($AH479*R479,2.5),  MROUND($AH479*R479, 0.1))), "" ), "")</f>
        <v/>
      </c>
      <c r="P479" s="283"/>
      <c r="Q479" s="283"/>
      <c r="R479" s="284"/>
      <c r="S479" s="282" t="str">
        <f t="shared" ref="S479:S486" si="612">IF(V479&lt;&gt;0, IFERROR(IF( $F479=2,  MROUND($AH479*V479,1),    IF( OR($F479="",$F479=1),   MROUND($AH479*V479,2.5),  MROUND($AH479*V479, 0.1))), "" ), "")</f>
        <v/>
      </c>
      <c r="T479" s="283"/>
      <c r="U479" s="283"/>
      <c r="V479" s="284"/>
      <c r="W479" s="282" t="str">
        <f t="shared" ref="W479:W486" si="613">IF(Z479&lt;&gt;0, IFERROR(IF( $F479=2,  MROUND($AH479*Z479,1),    IF( OR($F479="",$F479=1),   MROUND($AH479*Z479,2.5),  MROUND($AH479*Z479, 0.1))), "" ), "")</f>
        <v/>
      </c>
      <c r="X479" s="283"/>
      <c r="Y479" s="283"/>
      <c r="Z479" s="284"/>
      <c r="AA479" s="282" t="str">
        <f t="shared" ref="AA479:AA486" si="614">IF(AD479&lt;&gt;0, IFERROR(IF( $F479=2,  MROUND($AH479*AD479,1),    IF( OR($F479="",$F479=1),   MROUND($AH479*AD479,2.5),  MROUND($AH479*AD479, 0.1))), "" ), "")</f>
        <v/>
      </c>
      <c r="AB479" s="283"/>
      <c r="AC479" s="283"/>
      <c r="AD479" s="284"/>
      <c r="AE479" s="392">
        <f t="shared" ref="AE479:AE486" si="615">(IF(ISNUMBER(G479),G479,0)*H479*I479+IF(ISNUMBER(K479),K479,1)*L479*M479+IF(ISNUMBER(O479),O479,1)*P479*Q479+IF(ISNUMBER(S479),S479,1)*T479*U479+IF(ISNUMBER(W479),W479,1)*X479*Y479+IF(ISNUMBER(AA479),AA479,1)*AB479*AC479)*IF(ISNUMBER(F479),F479,1)</f>
        <v>1800</v>
      </c>
      <c r="AF479" s="393">
        <f t="shared" si="579"/>
        <v>75</v>
      </c>
      <c r="AG479" s="394">
        <f t="shared" ref="AG479:AG486" si="616">IFERROR((AF479/(AH479*IF(ISNUMBER(F479),F479,1))),0)</f>
        <v>0.45041493928197507</v>
      </c>
      <c r="AH479" s="216">
        <f t="shared" ref="AH479:AH486" si="617">IF(ISNUMBER(AH423), AH423+(AH423*$AH$450),"")</f>
        <v>166.5131270280701</v>
      </c>
      <c r="AI479" s="288">
        <f xml:space="preserve"> ( IF(ISNUMBER(G479), VLOOKUP(G479/$AH479,F!$A1:$B101,2,1)*G479*$H479*$I479,0)+IF(ISNUMBER(K479), VLOOKUP(K479/$AH479,F!$A1:$B101,2,1)*K479*$L479*$M479,0)+IF(ISNUMBER(O479), VLOOKUP(O479/$AH479,F!$A1:$B101,2,1)*O479*$P479*$Q479,0)+IF(ISNUMBER(S479), VLOOKUP(S479/$AH479,F!$A1:$B101,2,1)*S479*$T479*$U479,0)+IF(ISNUMBER(W479), VLOOKUP(W479/$AH479,F!$A1:$B101,2,1)*W479*$X479*$Y479,0)+IF(ISNUMBER(AA479), VLOOKUP(AA479/$AH479,F!$A1:$B101,2,1)*AA479*$AB479*$AC479,0))*IF(ISNUMBER(F479),F479,1)*IF(ISNUMBER(E479),E479,1)</f>
        <v>907.19999999999993</v>
      </c>
      <c r="AJ479" s="289">
        <f t="shared" ref="AJ479:AJ481" si="618">H479*I479+L479*M479+P479*Q479+T479*U479+X479*Y479+AB479*AC479</f>
        <v>24</v>
      </c>
      <c r="AK479" s="290">
        <f>IFERROR(I479*INDEX(F!$P$21:$AB$33, MATCH(G479/$AH479, F!$O$21:$O$33,1), MATCH(E479, F!$P$20:$AB$20,1)), 0 ) +IFERROR( M479*INDEX(F!$P$21:$AB$33, MATCH(K479/$AH479, F!$O$21:$O$33,1), MATCH(E479, F!$P$20:$AB$20,1)),0) +  IFERROR( Q479*INDEX(F!$P$21:$AB$33, MATCH(O479/$AH479, F!$O$21:$O$33,1), MATCH(E479, F!$P$20:$AB$20,1)), 0) + IFERROR( U479*INDEX(F!$P$21:$AB$33, MATCH(S479/$AH479, F!$O$21:$O$33,1), MATCH(E479, F!$P$20:$AB$20,1)),0)  + IFERROR(Y479*INDEX(F!$P$21:$AB$33, MATCH(W479/$AH479, F!$O$21:$O$33,1), MATCH(E479, F!$P$20:$AB$20,1)),0)  + IFERROR( AC479*INDEX(F!$P$21:$AB$33, MATCH(AA479/$AH479, F!$O$21:$O$33,1), MATCH(E479, F!$P$20:$AB$20,1)),)</f>
        <v>12</v>
      </c>
      <c r="AL479" s="1033"/>
      <c r="AM479" s="14"/>
      <c r="AN479" s="14"/>
      <c r="AO479" s="14"/>
    </row>
    <row r="480" spans="1:41" ht="15.75" customHeight="1" x14ac:dyDescent="0.25">
      <c r="A480" s="1021">
        <f>A424+A394</f>
        <v>43841</v>
      </c>
      <c r="B480" s="242" t="s">
        <v>815</v>
      </c>
      <c r="C480" s="258" t="str">
        <f t="shared" si="608"/>
        <v>ЖМ</v>
      </c>
      <c r="D480" s="223" t="str">
        <f t="shared" si="608"/>
        <v>Жим лежа</v>
      </c>
      <c r="E480" s="291">
        <f t="shared" si="608"/>
        <v>1</v>
      </c>
      <c r="F480" s="292" t="str">
        <f t="shared" si="608"/>
        <v/>
      </c>
      <c r="G480" s="293">
        <f t="shared" si="609"/>
        <v>72.5</v>
      </c>
      <c r="H480" s="238">
        <v>5</v>
      </c>
      <c r="I480" s="238">
        <v>5</v>
      </c>
      <c r="J480" s="294">
        <v>0.49</v>
      </c>
      <c r="K480" s="293" t="str">
        <f t="shared" si="610"/>
        <v/>
      </c>
      <c r="L480" s="238"/>
      <c r="M480" s="238"/>
      <c r="N480" s="294"/>
      <c r="O480" s="293" t="str">
        <f t="shared" si="611"/>
        <v/>
      </c>
      <c r="P480" s="238"/>
      <c r="Q480" s="238"/>
      <c r="R480" s="294"/>
      <c r="S480" s="293" t="str">
        <f t="shared" si="612"/>
        <v/>
      </c>
      <c r="T480" s="238"/>
      <c r="U480" s="238"/>
      <c r="V480" s="294"/>
      <c r="W480" s="293" t="str">
        <f t="shared" si="613"/>
        <v/>
      </c>
      <c r="X480" s="238"/>
      <c r="Y480" s="238"/>
      <c r="Z480" s="294"/>
      <c r="AA480" s="293" t="str">
        <f t="shared" si="614"/>
        <v/>
      </c>
      <c r="AB480" s="238"/>
      <c r="AC480" s="238"/>
      <c r="AD480" s="294"/>
      <c r="AE480" s="239">
        <f t="shared" si="615"/>
        <v>1812.5</v>
      </c>
      <c r="AF480" s="295">
        <f t="shared" si="579"/>
        <v>72.5</v>
      </c>
      <c r="AG480" s="296">
        <f t="shared" si="616"/>
        <v>0.49760126625437251</v>
      </c>
      <c r="AH480" s="217">
        <f t="shared" si="617"/>
        <v>145.69898614956134</v>
      </c>
      <c r="AI480" s="237">
        <f xml:space="preserve"> ( IF(ISNUMBER(G480), VLOOKUP(G480/$AH480,F!$A1:$B101,2,1)*G480*$H480*$I480,0)+IF(ISNUMBER(K480), VLOOKUP(K480/$AH480,F!$A1:$B101,2,1)*K480*$L480*$M480,0)+IF(ISNUMBER(O480), VLOOKUP(O480/$AH480,F!$A1:$B101,2,1)*O480*$P480*$Q480,0)+IF(ISNUMBER(S480), VLOOKUP(S480/$AH480,F!$A1:$B101,2,1)*S480*$T480*$U480,0)+IF(ISNUMBER(W480), VLOOKUP(W480/$AH480,F!$A1:$B101,2,1)*W480*$X480*$Y480,0)+IF(ISNUMBER(AA480), VLOOKUP(AA480/$AH480,F!$A1:$B101,2,1)*AA480*$AB480*$AC480,0))*IF(ISNUMBER(F480),F480,1)*IF(ISNUMBER(E480),E480,1)</f>
        <v>870</v>
      </c>
      <c r="AJ480" s="297">
        <f t="shared" si="618"/>
        <v>25</v>
      </c>
      <c r="AK480" s="298">
        <f>IFERROR(I480*INDEX(F!$P$21:$AB$33, MATCH(G480/$AH480, F!$O$21:$O$33,1), MATCH(E480, F!$P$20:$AB$20,1)), 0 ) +IFERROR( M480*INDEX(F!$P$21:$AB$33, MATCH(K480/$AH480, F!$O$21:$O$33,1), MATCH(E480, F!$P$20:$AB$20,1)),0) +  IFERROR( Q480*INDEX(F!$P$21:$AB$33, MATCH(O480/$AH480, F!$O$21:$O$33,1), MATCH(E480, F!$P$20:$AB$20,1)), 0) + IFERROR( U480*INDEX(F!$P$21:$AB$33, MATCH(S480/$AH480, F!$O$21:$O$33,1), MATCH(E480, F!$P$20:$AB$20,1)),0)  + IFERROR(Y480*INDEX(F!$P$21:$AB$33, MATCH(W480/$AH480, F!$O$21:$O$33,1), MATCH(E480, F!$P$20:$AB$20,1)),0)  + IFERROR( AC480*INDEX(F!$P$21:$AB$33, MATCH(AA480/$AH480, F!$O$21:$O$33,1), MATCH(E480, F!$P$20:$AB$20,1)),)</f>
        <v>10</v>
      </c>
      <c r="AL480" s="1031"/>
      <c r="AM480" s="14"/>
      <c r="AN480" s="14"/>
      <c r="AO480" s="14"/>
    </row>
    <row r="481" spans="1:41" x14ac:dyDescent="0.25">
      <c r="A481" s="1022"/>
      <c r="B481" s="243" t="str">
        <f t="shared" si="608"/>
        <v>Легкая</v>
      </c>
      <c r="C481" s="256" t="str">
        <f t="shared" si="608"/>
        <v>ОФП</v>
      </c>
      <c r="D481" s="224" t="str">
        <f t="shared" si="608"/>
        <v>Наклоны</v>
      </c>
      <c r="E481" s="291">
        <f t="shared" si="608"/>
        <v>0.8</v>
      </c>
      <c r="F481" s="299" t="str">
        <f t="shared" si="608"/>
        <v/>
      </c>
      <c r="G481" s="300">
        <f t="shared" si="609"/>
        <v>35</v>
      </c>
      <c r="H481" s="301">
        <v>5</v>
      </c>
      <c r="I481" s="301">
        <v>3</v>
      </c>
      <c r="J481" s="302">
        <v>0.35</v>
      </c>
      <c r="K481" s="300" t="str">
        <f t="shared" si="610"/>
        <v/>
      </c>
      <c r="L481" s="301"/>
      <c r="M481" s="301"/>
      <c r="N481" s="302"/>
      <c r="O481" s="300" t="str">
        <f t="shared" si="611"/>
        <v/>
      </c>
      <c r="P481" s="301"/>
      <c r="Q481" s="301"/>
      <c r="R481" s="302"/>
      <c r="S481" s="300" t="str">
        <f t="shared" si="612"/>
        <v/>
      </c>
      <c r="T481" s="301"/>
      <c r="U481" s="301"/>
      <c r="V481" s="302"/>
      <c r="W481" s="300" t="str">
        <f t="shared" si="613"/>
        <v/>
      </c>
      <c r="X481" s="301"/>
      <c r="Y481" s="301"/>
      <c r="Z481" s="302"/>
      <c r="AA481" s="300" t="str">
        <f t="shared" si="614"/>
        <v/>
      </c>
      <c r="AB481" s="301"/>
      <c r="AC481" s="301"/>
      <c r="AD481" s="302"/>
      <c r="AE481" s="285">
        <f t="shared" si="615"/>
        <v>525</v>
      </c>
      <c r="AF481" s="286">
        <f t="shared" si="579"/>
        <v>35</v>
      </c>
      <c r="AG481" s="287">
        <f t="shared" si="616"/>
        <v>0.34941280138238068</v>
      </c>
      <c r="AH481" s="217">
        <f t="shared" si="617"/>
        <v>100.16805297782342</v>
      </c>
      <c r="AI481" s="303">
        <f xml:space="preserve"> ( IF(ISNUMBER(G481), VLOOKUP(G481/$AH481,F!$A1:$B101,2,1)*G481*$H481*$I481,0)+IF(ISNUMBER(K481), VLOOKUP(K481/$AH481,F!$A1:$B101,2,1)*K481*$L481*$M481,0)+IF(ISNUMBER(O481), VLOOKUP(O481/$AH481,F!$A1:$B101,2,1)*O481*$P481*$Q481,0)+IF(ISNUMBER(S481), VLOOKUP(S481/$AH481,F!$A1:$B101,2,1)*S481*$T481*$U481,0)+IF(ISNUMBER(W481), VLOOKUP(W481/$AH481,F!$A1:$B101,2,1)*W481*$X481*$Y481,0)+IF(ISNUMBER(AA481), VLOOKUP(AA481/$AH481,F!$A1:$B101,2,1)*AA481*$AB481*$AC481,0))*IF(ISNUMBER(F481),F481,1)*IF(ISNUMBER(E481),E481,1)</f>
        <v>84</v>
      </c>
      <c r="AJ481" s="304">
        <f t="shared" si="618"/>
        <v>15</v>
      </c>
      <c r="AK481" s="305">
        <f>IFERROR(I481*INDEX(F!$P$21:$AB$33, MATCH(G481/$AH481, F!$O$21:$O$33,1), MATCH(E481, F!$P$20:$AB$20,1)), 0 ) +IFERROR( M481*INDEX(F!$P$21:$AB$33, MATCH(K481/$AH481, F!$O$21:$O$33,1), MATCH(E481, F!$P$20:$AB$20,1)),0) +  IFERROR( Q481*INDEX(F!$P$21:$AB$33, MATCH(O481/$AH481, F!$O$21:$O$33,1), MATCH(E481, F!$P$20:$AB$20,1)), 0) + IFERROR( U481*INDEX(F!$P$21:$AB$33, MATCH(S481/$AH481, F!$O$21:$O$33,1), MATCH(E481, F!$P$20:$AB$20,1)),0)  + IFERROR(Y481*INDEX(F!$P$21:$AB$33, MATCH(W481/$AH481, F!$O$21:$O$33,1), MATCH(E481, F!$P$20:$AB$20,1)),0)  + IFERROR( AC481*INDEX(F!$P$21:$AB$33, MATCH(AA481/$AH481, F!$O$21:$O$33,1), MATCH(E481, F!$P$20:$AB$20,1)),)</f>
        <v>5.4</v>
      </c>
      <c r="AL481" s="1031"/>
      <c r="AM481" s="14"/>
      <c r="AN481" s="14"/>
      <c r="AO481" s="14"/>
    </row>
    <row r="482" spans="1:41" x14ac:dyDescent="0.25">
      <c r="A482" s="1022"/>
      <c r="B482" s="244" t="str">
        <f t="shared" si="608"/>
        <v>Средняя</v>
      </c>
      <c r="C482" s="255" t="str">
        <f t="shared" si="608"/>
        <v>ЖМ</v>
      </c>
      <c r="D482" s="223" t="str">
        <f t="shared" si="608"/>
        <v>Жим лежа</v>
      </c>
      <c r="E482" s="291">
        <f t="shared" si="608"/>
        <v>1</v>
      </c>
      <c r="F482" s="306" t="str">
        <f t="shared" si="608"/>
        <v/>
      </c>
      <c r="G482" s="293">
        <f t="shared" si="609"/>
        <v>87.5</v>
      </c>
      <c r="H482" s="238">
        <v>4</v>
      </c>
      <c r="I482" s="238">
        <v>4</v>
      </c>
      <c r="J482" s="294">
        <v>0.6</v>
      </c>
      <c r="K482" s="293" t="str">
        <f t="shared" si="610"/>
        <v/>
      </c>
      <c r="L482" s="238"/>
      <c r="M482" s="238"/>
      <c r="N482" s="294"/>
      <c r="O482" s="293" t="str">
        <f t="shared" si="611"/>
        <v/>
      </c>
      <c r="P482" s="238"/>
      <c r="Q482" s="238"/>
      <c r="R482" s="294"/>
      <c r="S482" s="293" t="str">
        <f t="shared" si="612"/>
        <v/>
      </c>
      <c r="T482" s="238"/>
      <c r="U482" s="238"/>
      <c r="V482" s="294"/>
      <c r="W482" s="293" t="str">
        <f t="shared" si="613"/>
        <v/>
      </c>
      <c r="X482" s="238"/>
      <c r="Y482" s="238"/>
      <c r="Z482" s="294"/>
      <c r="AA482" s="293" t="str">
        <f t="shared" si="614"/>
        <v/>
      </c>
      <c r="AB482" s="238"/>
      <c r="AC482" s="238"/>
      <c r="AD482" s="294"/>
      <c r="AE482" s="239">
        <f t="shared" si="615"/>
        <v>1400</v>
      </c>
      <c r="AF482" s="295">
        <f t="shared" si="579"/>
        <v>87.5</v>
      </c>
      <c r="AG482" s="296">
        <f t="shared" si="616"/>
        <v>0.6005532523759668</v>
      </c>
      <c r="AH482" s="217">
        <f t="shared" si="617"/>
        <v>145.69898614956134</v>
      </c>
      <c r="AI482" s="237">
        <f xml:space="preserve"> ( IF(ISNUMBER(G482), VLOOKUP(G482/$AH482,F!$A1:$B101,2,1)*G482*$H482*$I482,0)+IF(ISNUMBER(K482), VLOOKUP(K482/$AH482,F!$A1:$B101,2,1)*K482*$L482*$M482,0)+IF(ISNUMBER(O482), VLOOKUP(O482/$AH482,F!$A1:$B101,2,1)*O482*$P482*$Q482,0)+IF(ISNUMBER(S482), VLOOKUP(S482/$AH482,F!$A1:$B101,2,1)*S482*$T482*$U482,0)+IF(ISNUMBER(W482), VLOOKUP(W482/$AH482,F!$A1:$B101,2,1)*W482*$X482*$Y482,0)+IF(ISNUMBER(AA482), VLOOKUP(AA482/$AH482,F!$A1:$B101,2,1)*AA482*$AB482*$AC482,0))*IF(ISNUMBER(F482),F482,1)*IF(ISNUMBER(E482),E482,1)</f>
        <v>979.99999999999989</v>
      </c>
      <c r="AJ482" s="297">
        <f>H482*I482+L482*M482+P482*Q482+T482*U482+X482*Y482+AB482*AC482</f>
        <v>16</v>
      </c>
      <c r="AK482" s="298">
        <f>IFERROR(I482*INDEX(F!$P$21:$AB$33, MATCH(G482/$AH482, F!$O$21:$O$33,1), MATCH(E482, F!$P$20:$AB$20,1)), 0 ) +IFERROR( M482*INDEX(F!$P$21:$AB$33, MATCH(K482/$AH482, F!$O$21:$O$33,1), MATCH(E482, F!$P$20:$AB$20,1)),0) +  IFERROR( Q482*INDEX(F!$P$21:$AB$33, MATCH(O482/$AH482, F!$O$21:$O$33,1), MATCH(E482, F!$P$20:$AB$20,1)), 0) + IFERROR( U482*INDEX(F!$P$21:$AB$33, MATCH(S482/$AH482, F!$O$21:$O$33,1), MATCH(E482, F!$P$20:$AB$20,1)),0)  + IFERROR(Y482*INDEX(F!$P$21:$AB$33, MATCH(W482/$AH482, F!$O$21:$O$33,1), MATCH(E482, F!$P$20:$AB$20,1)),0)  + IFERROR( AC482*INDEX(F!$P$21:$AB$33, MATCH(AA482/$AH482, F!$O$21:$O$33,1), MATCH(E482, F!$P$20:$AB$20,1)),)</f>
        <v>12</v>
      </c>
      <c r="AL482" s="1031"/>
      <c r="AM482" s="14"/>
      <c r="AN482" s="14"/>
      <c r="AO482" s="14"/>
    </row>
    <row r="483" spans="1:41" hidden="1" x14ac:dyDescent="0.25">
      <c r="A483" s="1022"/>
      <c r="B483" s="245" t="str">
        <f t="shared" si="608"/>
        <v/>
      </c>
      <c r="C483" s="257" t="str">
        <f t="shared" si="608"/>
        <v/>
      </c>
      <c r="D483" s="224" t="str">
        <f t="shared" si="608"/>
        <v/>
      </c>
      <c r="E483" s="291" t="str">
        <f t="shared" si="608"/>
        <v/>
      </c>
      <c r="F483" s="307" t="str">
        <f t="shared" si="608"/>
        <v/>
      </c>
      <c r="G483" s="300" t="str">
        <f t="shared" si="609"/>
        <v/>
      </c>
      <c r="H483" s="301"/>
      <c r="I483" s="301"/>
      <c r="J483" s="302"/>
      <c r="K483" s="300" t="str">
        <f t="shared" si="610"/>
        <v/>
      </c>
      <c r="L483" s="301"/>
      <c r="M483" s="301"/>
      <c r="N483" s="302"/>
      <c r="O483" s="300" t="str">
        <f t="shared" si="611"/>
        <v/>
      </c>
      <c r="P483" s="301"/>
      <c r="Q483" s="301"/>
      <c r="R483" s="302"/>
      <c r="S483" s="300" t="str">
        <f t="shared" si="612"/>
        <v/>
      </c>
      <c r="T483" s="301"/>
      <c r="U483" s="301"/>
      <c r="V483" s="302"/>
      <c r="W483" s="300" t="str">
        <f t="shared" si="613"/>
        <v/>
      </c>
      <c r="X483" s="301"/>
      <c r="Y483" s="301"/>
      <c r="Z483" s="302"/>
      <c r="AA483" s="300" t="str">
        <f t="shared" si="614"/>
        <v/>
      </c>
      <c r="AB483" s="301"/>
      <c r="AC483" s="301"/>
      <c r="AD483" s="302"/>
      <c r="AE483" s="285">
        <f t="shared" si="615"/>
        <v>0</v>
      </c>
      <c r="AF483" s="286">
        <f t="shared" si="579"/>
        <v>0</v>
      </c>
      <c r="AG483" s="287">
        <f t="shared" si="616"/>
        <v>0</v>
      </c>
      <c r="AH483" s="217" t="str">
        <f t="shared" si="617"/>
        <v/>
      </c>
      <c r="AI483" s="303">
        <f xml:space="preserve"> ( IF(ISNUMBER(G483), VLOOKUP(G483/$AH483,F!$A1:$B101,2,1)*G483*$H483*$I483,0)+IF(ISNUMBER(K483), VLOOKUP(K483/$AH483,F!$A1:$B101,2,1)*K483*$L483*$M483,0)+IF(ISNUMBER(O483), VLOOKUP(O483/$AH483,F!$A1:$B101,2,1)*O483*$P483*$Q483,0)+IF(ISNUMBER(S483), VLOOKUP(S483/$AH483,F!$A1:$B101,2,1)*S483*$T483*$U483,0)+IF(ISNUMBER(W483), VLOOKUP(W483/$AH483,F!$A1:$B101,2,1)*W483*$X483*$Y483,0)+IF(ISNUMBER(AA483), VLOOKUP(AA483/$AH483,F!$A1:$B101,2,1)*AA483*$AB483*$AC483,0))*IF(ISNUMBER(F483),F483,1)*IF(ISNUMBER(E483),E483,1)</f>
        <v>0</v>
      </c>
      <c r="AJ483" s="304">
        <f t="shared" ref="AJ483:AJ486" si="619">H483*I483+L483*M483+P483*Q483+T483*U483+X483*Y483+AB483*AC483</f>
        <v>0</v>
      </c>
      <c r="AK483" s="305">
        <f>IFERROR(I483*INDEX(F!$P$21:$AB$33, MATCH(G483/$AH483, F!$O$21:$O$33,1), MATCH(E483, F!$P$20:$AB$20,1)), 0 ) +IFERROR( M483*INDEX(F!$P$21:$AB$33, MATCH(K483/$AH483, F!$O$21:$O$33,1), MATCH(E483, F!$P$20:$AB$20,1)),0) +  IFERROR( Q483*INDEX(F!$P$21:$AB$33, MATCH(O483/$AH483, F!$O$21:$O$33,1), MATCH(E483, F!$P$20:$AB$20,1)), 0) + IFERROR( U483*INDEX(F!$P$21:$AB$33, MATCH(S483/$AH483, F!$O$21:$O$33,1), MATCH(E483, F!$P$20:$AB$20,1)),0)  + IFERROR(Y483*INDEX(F!$P$21:$AB$33, MATCH(W483/$AH483, F!$O$21:$O$33,1), MATCH(E483, F!$P$20:$AB$20,1)),0)  + IFERROR( AC483*INDEX(F!$P$21:$AB$33, MATCH(AA483/$AH483, F!$O$21:$O$33,1), MATCH(E483, F!$P$20:$AB$20,1)),)</f>
        <v>0</v>
      </c>
      <c r="AL483" s="1031"/>
      <c r="AM483" s="14"/>
      <c r="AN483" s="14"/>
      <c r="AO483" s="14"/>
    </row>
    <row r="484" spans="1:41" hidden="1" x14ac:dyDescent="0.25">
      <c r="A484" s="1022"/>
      <c r="B484" s="242" t="str">
        <f t="shared" si="608"/>
        <v/>
      </c>
      <c r="C484" s="258" t="str">
        <f t="shared" si="608"/>
        <v/>
      </c>
      <c r="D484" s="225" t="str">
        <f t="shared" si="608"/>
        <v/>
      </c>
      <c r="E484" s="291" t="str">
        <f t="shared" si="608"/>
        <v/>
      </c>
      <c r="F484" s="308" t="str">
        <f t="shared" si="608"/>
        <v/>
      </c>
      <c r="G484" s="293" t="str">
        <f t="shared" si="609"/>
        <v/>
      </c>
      <c r="H484" s="238"/>
      <c r="I484" s="238"/>
      <c r="J484" s="294"/>
      <c r="K484" s="293" t="str">
        <f t="shared" si="610"/>
        <v/>
      </c>
      <c r="L484" s="238"/>
      <c r="M484" s="238"/>
      <c r="N484" s="294"/>
      <c r="O484" s="293" t="str">
        <f t="shared" si="611"/>
        <v/>
      </c>
      <c r="P484" s="238"/>
      <c r="Q484" s="238"/>
      <c r="R484" s="294"/>
      <c r="S484" s="293" t="str">
        <f t="shared" si="612"/>
        <v/>
      </c>
      <c r="T484" s="238"/>
      <c r="U484" s="238"/>
      <c r="V484" s="294"/>
      <c r="W484" s="293" t="str">
        <f t="shared" si="613"/>
        <v/>
      </c>
      <c r="X484" s="238"/>
      <c r="Y484" s="238"/>
      <c r="Z484" s="294"/>
      <c r="AA484" s="293" t="str">
        <f t="shared" si="614"/>
        <v/>
      </c>
      <c r="AB484" s="238"/>
      <c r="AC484" s="238"/>
      <c r="AD484" s="294"/>
      <c r="AE484" s="239">
        <f t="shared" si="615"/>
        <v>0</v>
      </c>
      <c r="AF484" s="295">
        <f t="shared" si="579"/>
        <v>0</v>
      </c>
      <c r="AG484" s="296">
        <f t="shared" si="616"/>
        <v>0</v>
      </c>
      <c r="AH484" s="217" t="str">
        <f t="shared" si="617"/>
        <v/>
      </c>
      <c r="AI484" s="237">
        <f xml:space="preserve"> ( IF(ISNUMBER(G484), VLOOKUP(G484/$AH484,F!$A1:$B101,2,1)*G484*$H484*$I484,0)+IF(ISNUMBER(K484), VLOOKUP(K484/$AH484,F!$A1:$B101,2,1)*K484*$L484*$M484,0)+IF(ISNUMBER(O484), VLOOKUP(O484/$AH484,F!$A1:$B101,2,1)*O484*$P484*$Q484,0)+IF(ISNUMBER(S484), VLOOKUP(S484/$AH484,F!$A1:$B101,2,1)*S484*$T484*$U484,0)+IF(ISNUMBER(W484), VLOOKUP(W484/$AH484,F!$A1:$B101,2,1)*W484*$X484*$Y484,0)+IF(ISNUMBER(AA484), VLOOKUP(AA484/$AH484,F!$A1:$B101,2,1)*AA484*$AB484*$AC484,0))*IF(ISNUMBER(F484),F484,1)*IF(ISNUMBER(E484),E484,1)</f>
        <v>0</v>
      </c>
      <c r="AJ484" s="309">
        <f t="shared" si="619"/>
        <v>0</v>
      </c>
      <c r="AK484" s="298">
        <f>IFERROR(I484*INDEX(F!$P$21:$AB$33, MATCH(G484/$AH484, F!$O$21:$O$33,1), MATCH(E484, F!$P$20:$AB$20,1)), 0 ) +IFERROR( M484*INDEX(F!$P$21:$AB$33, MATCH(K484/$AH484, F!$O$21:$O$33,1), MATCH(E484, F!$P$20:$AB$20,1)),0) +  IFERROR( Q484*INDEX(F!$P$21:$AB$33, MATCH(O484/$AH484, F!$O$21:$O$33,1), MATCH(E484, F!$P$20:$AB$20,1)), 0) + IFERROR( U484*INDEX(F!$P$21:$AB$33, MATCH(S484/$AH484, F!$O$21:$O$33,1), MATCH(E484, F!$P$20:$AB$20,1)),0)  + IFERROR(Y484*INDEX(F!$P$21:$AB$33, MATCH(W484/$AH484, F!$O$21:$O$33,1), MATCH(E484, F!$P$20:$AB$20,1)),0)  + IFERROR( AC484*INDEX(F!$P$21:$AB$33, MATCH(AA484/$AH484, F!$O$21:$O$33,1), MATCH(E484, F!$P$20:$AB$20,1)),)</f>
        <v>0</v>
      </c>
      <c r="AL484" s="1031"/>
      <c r="AM484" s="14"/>
      <c r="AN484" s="14"/>
      <c r="AO484" s="14"/>
    </row>
    <row r="485" spans="1:41" hidden="1" x14ac:dyDescent="0.25">
      <c r="A485" s="1022"/>
      <c r="B485" s="243" t="str">
        <f t="shared" si="608"/>
        <v/>
      </c>
      <c r="C485" s="256" t="str">
        <f t="shared" si="608"/>
        <v/>
      </c>
      <c r="D485" s="214" t="str">
        <f t="shared" si="608"/>
        <v/>
      </c>
      <c r="E485" s="291" t="str">
        <f t="shared" si="608"/>
        <v/>
      </c>
      <c r="F485" s="307" t="str">
        <f t="shared" si="608"/>
        <v/>
      </c>
      <c r="G485" s="300" t="str">
        <f t="shared" si="609"/>
        <v/>
      </c>
      <c r="H485" s="301"/>
      <c r="I485" s="301"/>
      <c r="J485" s="302"/>
      <c r="K485" s="300" t="str">
        <f t="shared" si="610"/>
        <v/>
      </c>
      <c r="L485" s="301"/>
      <c r="M485" s="301"/>
      <c r="N485" s="302"/>
      <c r="O485" s="300" t="str">
        <f t="shared" si="611"/>
        <v/>
      </c>
      <c r="P485" s="301"/>
      <c r="Q485" s="301"/>
      <c r="R485" s="302"/>
      <c r="S485" s="300" t="str">
        <f t="shared" si="612"/>
        <v/>
      </c>
      <c r="T485" s="301"/>
      <c r="U485" s="301"/>
      <c r="V485" s="302"/>
      <c r="W485" s="300" t="str">
        <f t="shared" si="613"/>
        <v/>
      </c>
      <c r="X485" s="301"/>
      <c r="Y485" s="301"/>
      <c r="Z485" s="302"/>
      <c r="AA485" s="300" t="str">
        <f t="shared" si="614"/>
        <v/>
      </c>
      <c r="AB485" s="301"/>
      <c r="AC485" s="301"/>
      <c r="AD485" s="302"/>
      <c r="AE485" s="285">
        <f t="shared" si="615"/>
        <v>0</v>
      </c>
      <c r="AF485" s="286">
        <f t="shared" si="579"/>
        <v>0</v>
      </c>
      <c r="AG485" s="287">
        <f t="shared" si="616"/>
        <v>0</v>
      </c>
      <c r="AH485" s="217" t="str">
        <f t="shared" si="617"/>
        <v/>
      </c>
      <c r="AI485" s="310">
        <f xml:space="preserve"> ( IF(ISNUMBER(G485), VLOOKUP(G485/$AH485,F!$A1:$B101,2,1)*G485*$H485*$I485,0)+IF(ISNUMBER(K485), VLOOKUP(K485/$AH485,F!$A1:$B101,2,1)*K485*$L485*$M485,0)+IF(ISNUMBER(O485), VLOOKUP(O485/$AH485,F!$A1:$B101,2,1)*O485*$P485*$Q485,0)+IF(ISNUMBER(S485), VLOOKUP(S485/$AH485,F!$A1:$B101,2,1)*S485*$T485*$U485,0)+IF(ISNUMBER(W485), VLOOKUP(W485/$AH485,F!$A1:$B101,2,1)*W485*$X485*$Y485,0)+IF(ISNUMBER(AA485), VLOOKUP(AA485/$AH485,F!$A1:$B101,2,1)*AA485*$AB485*$AC485,0))*IF(ISNUMBER(F485),F485,1)*IF(ISNUMBER(E485),E485,1)</f>
        <v>0</v>
      </c>
      <c r="AJ485" s="311">
        <f t="shared" si="619"/>
        <v>0</v>
      </c>
      <c r="AK485" s="312">
        <f>IFERROR(I485*INDEX(F!$P$21:$AB$33, MATCH(G485/$AH485, F!$O$21:$O$33,1), MATCH(E485, F!$P$20:$AB$20,1)), 0 ) +IFERROR( M485*INDEX(F!$P$21:$AB$33, MATCH(K485/$AH485, F!$O$21:$O$33,1), MATCH(E485, F!$P$20:$AB$20,1)),0) +  IFERROR( Q485*INDEX(F!$P$21:$AB$33, MATCH(O485/$AH485, F!$O$21:$O$33,1), MATCH(E485, F!$P$20:$AB$20,1)), 0) + IFERROR( U485*INDEX(F!$P$21:$AB$33, MATCH(S485/$AH485, F!$O$21:$O$33,1), MATCH(E485, F!$P$20:$AB$20,1)),0)  + IFERROR(Y485*INDEX(F!$P$21:$AB$33, MATCH(W485/$AH485, F!$O$21:$O$33,1), MATCH(E485, F!$P$20:$AB$20,1)),0)  + IFERROR( AC485*INDEX(F!$P$21:$AB$33, MATCH(AA485/$AH485, F!$O$21:$O$33,1), MATCH(E485, F!$P$20:$AB$20,1)),)</f>
        <v>0</v>
      </c>
      <c r="AL485" s="1031"/>
      <c r="AM485" s="14"/>
      <c r="AN485" s="14"/>
      <c r="AO485" s="14"/>
    </row>
    <row r="486" spans="1:41" hidden="1" x14ac:dyDescent="0.25">
      <c r="A486" s="1022"/>
      <c r="B486" s="242" t="str">
        <f t="shared" si="608"/>
        <v/>
      </c>
      <c r="C486" s="258" t="str">
        <f t="shared" si="608"/>
        <v/>
      </c>
      <c r="D486" s="226" t="str">
        <f t="shared" si="608"/>
        <v/>
      </c>
      <c r="E486" s="291" t="str">
        <f t="shared" si="608"/>
        <v/>
      </c>
      <c r="F486" s="313" t="str">
        <f t="shared" si="608"/>
        <v/>
      </c>
      <c r="G486" s="293" t="str">
        <f t="shared" si="609"/>
        <v/>
      </c>
      <c r="H486" s="238"/>
      <c r="I486" s="238"/>
      <c r="J486" s="294"/>
      <c r="K486" s="293" t="str">
        <f t="shared" si="610"/>
        <v/>
      </c>
      <c r="L486" s="238"/>
      <c r="M486" s="238"/>
      <c r="N486" s="294"/>
      <c r="O486" s="293" t="str">
        <f t="shared" si="611"/>
        <v/>
      </c>
      <c r="P486" s="238"/>
      <c r="Q486" s="238"/>
      <c r="R486" s="294"/>
      <c r="S486" s="293" t="str">
        <f t="shared" si="612"/>
        <v/>
      </c>
      <c r="T486" s="238"/>
      <c r="U486" s="238"/>
      <c r="V486" s="294"/>
      <c r="W486" s="293" t="str">
        <f t="shared" si="613"/>
        <v/>
      </c>
      <c r="X486" s="238"/>
      <c r="Y486" s="238"/>
      <c r="Z486" s="294"/>
      <c r="AA486" s="293" t="str">
        <f t="shared" si="614"/>
        <v/>
      </c>
      <c r="AB486" s="238"/>
      <c r="AC486" s="238"/>
      <c r="AD486" s="294"/>
      <c r="AE486" s="239">
        <f t="shared" si="615"/>
        <v>0</v>
      </c>
      <c r="AF486" s="314">
        <f t="shared" si="579"/>
        <v>0</v>
      </c>
      <c r="AG486" s="315">
        <f t="shared" si="616"/>
        <v>0</v>
      </c>
      <c r="AH486" s="217" t="str">
        <f t="shared" si="617"/>
        <v/>
      </c>
      <c r="AI486" s="316">
        <f xml:space="preserve"> ( IF(ISNUMBER(G486), VLOOKUP(G486/$AH486,F!$A1:$B101,2,1)*G486*$H486*$I486,0)+IF(ISNUMBER(K486), VLOOKUP(K486/$AH486,F!$A1:$B101,2,1)*K486*$L486*$M486,0)+IF(ISNUMBER(O486), VLOOKUP(O486/$AH486,F!$A1:$B101,2,1)*O486*$P486*$Q486,0)+IF(ISNUMBER(S486), VLOOKUP(S486/$AH486,F!$A1:$B101,2,1)*S486*$T486*$U486,0)+IF(ISNUMBER(W486), VLOOKUP(W486/$AH486,F!$A1:$B101,2,1)*W486*$X486*$Y486,0)+IF(ISNUMBER(AA486), VLOOKUP(AA486/$AH486,F!$A1:$B101,2,1)*AA486*$AB486*$AC486,0))*IF(ISNUMBER(F486),F486,1)*IF(ISNUMBER(E486),E486,1)</f>
        <v>0</v>
      </c>
      <c r="AJ486" s="317">
        <f t="shared" si="619"/>
        <v>0</v>
      </c>
      <c r="AK486" s="318">
        <f>IFERROR(I486*INDEX(F!$P$21:$AB$33, MATCH(G486/$AH486, F!$O$21:$O$33,1), MATCH(E486, F!$P$20:$AB$20,1)), 0 ) +IFERROR( M486*INDEX(F!$P$21:$AB$33, MATCH(K486/$AH486, F!$O$21:$O$33,1), MATCH(E486, F!$P$20:$AB$20,1)),0) +  IFERROR( Q486*INDEX(F!$P$21:$AB$33, MATCH(O486/$AH486, F!$O$21:$O$33,1), MATCH(E486, F!$P$20:$AB$20,1)), 0) + IFERROR( U486*INDEX(F!$P$21:$AB$33, MATCH(S486/$AH486, F!$O$21:$O$33,1), MATCH(E486, F!$P$20:$AB$20,1)),0)  + IFERROR(Y486*INDEX(F!$P$21:$AB$33, MATCH(W486/$AH486, F!$O$21:$O$33,1), MATCH(E486, F!$P$20:$AB$20,1)),0)  + IFERROR( AC486*INDEX(F!$P$21:$AB$33, MATCH(AA486/$AH486, F!$O$21:$O$33,1), MATCH(E486, F!$P$20:$AB$20,1)),)</f>
        <v>0</v>
      </c>
      <c r="AL486" s="1031"/>
      <c r="AM486" s="14"/>
      <c r="AN486" s="14"/>
      <c r="AO486" s="14"/>
    </row>
    <row r="487" spans="1:41" ht="15.75" thickBot="1" x14ac:dyDescent="0.3">
      <c r="A487" s="1023"/>
      <c r="B487" s="246"/>
      <c r="C487" s="259"/>
      <c r="D487" s="227"/>
      <c r="E487" s="352">
        <f>ROUND(IFERROR(SUMPRODUCT(AJ479:AJ486,E479:E486)/AJ487,0),3)</f>
        <v>1.0229999999999999</v>
      </c>
      <c r="F487" s="388"/>
      <c r="G487" s="319"/>
      <c r="H487" s="320"/>
      <c r="I487" s="320"/>
      <c r="J487" s="321"/>
      <c r="K487" s="319"/>
      <c r="L487" s="320"/>
      <c r="M487" s="320"/>
      <c r="N487" s="321"/>
      <c r="O487" s="319"/>
      <c r="P487" s="320"/>
      <c r="Q487" s="320"/>
      <c r="R487" s="321"/>
      <c r="S487" s="319"/>
      <c r="T487" s="320"/>
      <c r="U487" s="320"/>
      <c r="V487" s="321"/>
      <c r="W487" s="319"/>
      <c r="X487" s="320"/>
      <c r="Y487" s="320"/>
      <c r="Z487" s="321"/>
      <c r="AA487" s="319"/>
      <c r="AB487" s="320"/>
      <c r="AC487" s="320"/>
      <c r="AD487" s="321"/>
      <c r="AE487" s="357">
        <f>SUM(AE479:AE486)</f>
        <v>5537.5</v>
      </c>
      <c r="AF487" s="358">
        <f t="shared" si="579"/>
        <v>69.21875</v>
      </c>
      <c r="AG487" s="391">
        <f>IFERROR(  SUMPRODUCT(AG479:AG486,AJ479:AJ486)/AJ487,0)</f>
        <v>0.47625042822347369</v>
      </c>
      <c r="AH487" s="359"/>
      <c r="AI487" s="360">
        <f>SUM(AI479:AI486)</f>
        <v>2841.2</v>
      </c>
      <c r="AJ487" s="360">
        <f>SUM(AJ479:AJ486)</f>
        <v>80</v>
      </c>
      <c r="AK487" s="361">
        <f>IF(SUM(AK479:AK486)=0,TIME(,0,),TIME(,SUM(AK479:AK486)+F!$V$37,))</f>
        <v>4.7916666666666663E-2</v>
      </c>
      <c r="AL487" s="1032"/>
      <c r="AM487" s="14"/>
      <c r="AN487" s="14"/>
      <c r="AO487" s="14"/>
    </row>
    <row r="488" spans="1:41" hidden="1" x14ac:dyDescent="0.25">
      <c r="A488" s="213">
        <f>A489</f>
        <v>43842</v>
      </c>
      <c r="B488" s="247" t="str">
        <f t="shared" ref="B488:F495" si="620">IF(B432="","",B432)</f>
        <v/>
      </c>
      <c r="C488" s="260" t="str">
        <f t="shared" si="620"/>
        <v/>
      </c>
      <c r="D488" s="228" t="str">
        <f t="shared" si="620"/>
        <v/>
      </c>
      <c r="E488" s="280" t="str">
        <f t="shared" si="620"/>
        <v/>
      </c>
      <c r="F488" s="322" t="str">
        <f t="shared" si="620"/>
        <v/>
      </c>
      <c r="G488" s="323" t="str">
        <f t="shared" ref="G488:G495" si="621">IF(J488&lt;&gt;0, IFERROR(IF( $F488=2,  MROUND($AH488*J488,1),    IF( OR($F488="",$F488=1),   MROUND($AH488*J488,2.5),  MROUND($AH488*J488, 0.1))), "" ), "")</f>
        <v/>
      </c>
      <c r="H488" s="324"/>
      <c r="I488" s="324"/>
      <c r="J488" s="325"/>
      <c r="K488" s="323" t="str">
        <f t="shared" ref="K488:K495" si="622">IF(N488&lt;&gt;0, IFERROR(IF( $F488=2,  MROUND($AH488*N488,1),    IF( OR($F488="",$F488=1),   MROUND($AH488*N488,2.5),  MROUND($AH488*N488, 0.1))), "" ), "")</f>
        <v/>
      </c>
      <c r="L488" s="324"/>
      <c r="M488" s="324"/>
      <c r="N488" s="325"/>
      <c r="O488" s="323" t="str">
        <f t="shared" ref="O488:O495" si="623">IF(R488&lt;&gt;0, IFERROR(IF( $F488=2,  MROUND($AH488*R488,1),    IF( OR($F488="",$F488=1),   MROUND($AH488*R488,2.5),  MROUND($AH488*R488, 0.1))), "" ), "")</f>
        <v/>
      </c>
      <c r="P488" s="324"/>
      <c r="Q488" s="324"/>
      <c r="R488" s="325"/>
      <c r="S488" s="323" t="str">
        <f t="shared" ref="S488:S495" si="624">IF(V488&lt;&gt;0, IFERROR(IF( $F488=2,  MROUND($AH488*V488,1),    IF( OR($F488="",$F488=1),   MROUND($AH488*V488,2.5),  MROUND($AH488*V488, 0.1))), "" ), "")</f>
        <v/>
      </c>
      <c r="T488" s="324"/>
      <c r="U488" s="324"/>
      <c r="V488" s="325"/>
      <c r="W488" s="323" t="str">
        <f t="shared" ref="W488:W495" si="625">IF(Z488&lt;&gt;0, IFERROR(IF( $F488=2,  MROUND($AH488*Z488,1),    IF( OR($F488="",$F488=1),   MROUND($AH488*Z488,2.5),  MROUND($AH488*Z488, 0.1))), "" ), "")</f>
        <v/>
      </c>
      <c r="X488" s="324"/>
      <c r="Y488" s="324"/>
      <c r="Z488" s="325"/>
      <c r="AA488" s="323" t="str">
        <f t="shared" ref="AA488:AA495" si="626">IF(AD488&lt;&gt;0, IFERROR(IF( $F488=2,  MROUND($AH488*AD488,1),    IF( OR($F488="",$F488=1),   MROUND($AH488*AD488,2.5),  MROUND($AH488*AD488, 0.1))), "" ), "")</f>
        <v/>
      </c>
      <c r="AB488" s="324"/>
      <c r="AC488" s="324"/>
      <c r="AD488" s="325"/>
      <c r="AE488" s="326">
        <f t="shared" ref="AE488:AE495" si="627">(IF(ISNUMBER(G488),G488,0)*H488*I488+IF(ISNUMBER(K488),K488,1)*L488*M488+IF(ISNUMBER(O488),O488,1)*P488*Q488+IF(ISNUMBER(S488),S488,1)*T488*U488+IF(ISNUMBER(W488),W488,1)*X488*Y488+IF(ISNUMBER(AA488),AA488,1)*AB488*AC488)*IF(ISNUMBER(F488),F488,1)</f>
        <v>0</v>
      </c>
      <c r="AF488" s="327">
        <f t="shared" si="579"/>
        <v>0</v>
      </c>
      <c r="AG488" s="328">
        <f t="shared" ref="AG488:AG495" si="628">IFERROR((AF488/(AH488*IF(ISNUMBER(F488),F488,1))),0)</f>
        <v>0</v>
      </c>
      <c r="AH488" s="216" t="str">
        <f t="shared" ref="AH488:AH495" si="629">IF(ISNUMBER(AH432), AH432+(AH432*$AH$450),"")</f>
        <v/>
      </c>
      <c r="AI488" s="329">
        <f xml:space="preserve"> ( IF(ISNUMBER(G488), VLOOKUP(G488/$AH488,F!$A1:$B101,2,1)*G488*$H488*$I488,0)+IF(ISNUMBER(K488), VLOOKUP(K488/$AH488,F!$A1:$B101,2,1)*K488*$L488*$M488,0)+IF(ISNUMBER(O488), VLOOKUP(O488/$AH488,F!$A1:$B101,2,1)*O488*$P488*$Q488,0)+IF(ISNUMBER(S488), VLOOKUP(S488/$AH488,F!$A1:$B101,2,1)*S488*$T488*$U488,0)+IF(ISNUMBER(W488), VLOOKUP(W488/$AH488,F!$A1:$B101,2,1)*W488*$X488*$Y488,0)+IF(ISNUMBER(AA488), VLOOKUP(AA488/$AH488,F!$A1:$B101,2,1)*AA488*$AB488*$AC488,0))*IF(ISNUMBER(F488),F488,1)*IF(ISNUMBER(E488),E488,1)</f>
        <v>0</v>
      </c>
      <c r="AJ488" s="330">
        <f t="shared" ref="AJ488:AJ490" si="630">H488*I488+L488*M488+P488*Q488+T488*U488+X488*Y488+AB488*AC488</f>
        <v>0</v>
      </c>
      <c r="AK488" s="331">
        <f>IFERROR(I488*INDEX(F!$P$21:$AB$33, MATCH(G488/$AH488, F!$O$21:$O$33,1), MATCH(E488, F!$P$20:$AB$20,1)), 0 ) +IFERROR( M488*INDEX(F!$P$21:$AB$33, MATCH(K488/$AH488, F!$O$21:$O$33,1), MATCH(E488, F!$P$20:$AB$20,1)),0) +  IFERROR( Q488*INDEX(F!$P$21:$AB$33, MATCH(O488/$AH488, F!$O$21:$O$33,1), MATCH(E488, F!$P$20:$AB$20,1)), 0) + IFERROR( U488*INDEX(F!$P$21:$AB$33, MATCH(S488/$AH488, F!$O$21:$O$33,1), MATCH(E488, F!$P$20:$AB$20,1)),0)  + IFERROR(Y488*INDEX(F!$P$21:$AB$33, MATCH(W488/$AH488, F!$O$21:$O$33,1), MATCH(E488, F!$P$20:$AB$20,1)),0)  + IFERROR( AC488*INDEX(F!$P$21:$AB$33, MATCH(AA488/$AH488, F!$O$21:$O$33,1), MATCH(E488, F!$P$20:$AB$20,1)),)</f>
        <v>0</v>
      </c>
      <c r="AL488" s="1033"/>
      <c r="AM488" s="14"/>
      <c r="AN488" s="14"/>
      <c r="AO488" s="14"/>
    </row>
    <row r="489" spans="1:41" ht="15.75" hidden="1" customHeight="1" x14ac:dyDescent="0.25">
      <c r="A489" s="1021">
        <f>A433+A394</f>
        <v>43842</v>
      </c>
      <c r="B489" s="248" t="str">
        <f t="shared" si="620"/>
        <v/>
      </c>
      <c r="C489" s="261" t="str">
        <f t="shared" si="620"/>
        <v/>
      </c>
      <c r="D489" s="229" t="str">
        <f t="shared" si="620"/>
        <v/>
      </c>
      <c r="E489" s="291" t="str">
        <f t="shared" si="620"/>
        <v/>
      </c>
      <c r="F489" s="332" t="str">
        <f t="shared" si="620"/>
        <v/>
      </c>
      <c r="G489" s="333" t="str">
        <f t="shared" si="621"/>
        <v/>
      </c>
      <c r="H489" s="334"/>
      <c r="I489" s="334"/>
      <c r="J489" s="335"/>
      <c r="K489" s="333" t="str">
        <f t="shared" si="622"/>
        <v/>
      </c>
      <c r="L489" s="334"/>
      <c r="M489" s="334"/>
      <c r="N489" s="335"/>
      <c r="O489" s="333" t="str">
        <f t="shared" si="623"/>
        <v/>
      </c>
      <c r="P489" s="334"/>
      <c r="Q489" s="334"/>
      <c r="R489" s="335"/>
      <c r="S489" s="333" t="str">
        <f t="shared" si="624"/>
        <v/>
      </c>
      <c r="T489" s="334"/>
      <c r="U489" s="334"/>
      <c r="V489" s="335"/>
      <c r="W489" s="333" t="str">
        <f t="shared" si="625"/>
        <v/>
      </c>
      <c r="X489" s="334"/>
      <c r="Y489" s="334"/>
      <c r="Z489" s="335"/>
      <c r="AA489" s="333" t="str">
        <f t="shared" si="626"/>
        <v/>
      </c>
      <c r="AB489" s="334"/>
      <c r="AC489" s="334"/>
      <c r="AD489" s="335"/>
      <c r="AE489" s="336">
        <f t="shared" si="627"/>
        <v>0</v>
      </c>
      <c r="AF489" s="337">
        <f t="shared" si="579"/>
        <v>0</v>
      </c>
      <c r="AG489" s="338">
        <f t="shared" si="628"/>
        <v>0</v>
      </c>
      <c r="AH489" s="217" t="str">
        <f t="shared" si="629"/>
        <v/>
      </c>
      <c r="AI489" s="339">
        <f xml:space="preserve"> ( IF(ISNUMBER(G489), VLOOKUP(G489/$AH489,F!$A1:$B101,2,1)*G489*$H489*$I489,0)+IF(ISNUMBER(K489), VLOOKUP(K489/$AH489,F!$A1:$B101,2,1)*K489*$L489*$M489,0)+IF(ISNUMBER(O489), VLOOKUP(O489/$AH489,F!$A1:$B101,2,1)*O489*$P489*$Q489,0)+IF(ISNUMBER(S489), VLOOKUP(S489/$AH489,F!$A1:$B101,2,1)*S489*$T489*$U489,0)+IF(ISNUMBER(W489), VLOOKUP(W489/$AH489,F!$A1:$B101,2,1)*W489*$X489*$Y489,0)+IF(ISNUMBER(AA489), VLOOKUP(AA489/$AH489,F!$A1:$B101,2,1)*AA489*$AB489*$AC489,0))*IF(ISNUMBER(F489),F489,1)*IF(ISNUMBER(E489),E489,1)</f>
        <v>0</v>
      </c>
      <c r="AJ489" s="340">
        <f t="shared" si="630"/>
        <v>0</v>
      </c>
      <c r="AK489" s="341">
        <f>IFERROR(I489*INDEX(F!$P$21:$AB$33, MATCH(G489/$AH489, F!$O$21:$O$33,1), MATCH(E489, F!$P$20:$AB$20,1)), 0 ) +IFERROR( M489*INDEX(F!$P$21:$AB$33, MATCH(K489/$AH489, F!$O$21:$O$33,1), MATCH(E489, F!$P$20:$AB$20,1)),0) +  IFERROR( Q489*INDEX(F!$P$21:$AB$33, MATCH(O489/$AH489, F!$O$21:$O$33,1), MATCH(E489, F!$P$20:$AB$20,1)), 0) + IFERROR( U489*INDEX(F!$P$21:$AB$33, MATCH(S489/$AH489, F!$O$21:$O$33,1), MATCH(E489, F!$P$20:$AB$20,1)),0)  + IFERROR(Y489*INDEX(F!$P$21:$AB$33, MATCH(W489/$AH489, F!$O$21:$O$33,1), MATCH(E489, F!$P$20:$AB$20,1)),0)  + IFERROR( AC489*INDEX(F!$P$21:$AB$33, MATCH(AA489/$AH489, F!$O$21:$O$33,1), MATCH(E489, F!$P$20:$AB$20,1)),)</f>
        <v>0</v>
      </c>
      <c r="AL489" s="1031"/>
      <c r="AM489" s="14"/>
      <c r="AN489" s="14"/>
      <c r="AO489" s="14"/>
    </row>
    <row r="490" spans="1:41" hidden="1" x14ac:dyDescent="0.25">
      <c r="A490" s="1022"/>
      <c r="B490" s="249" t="str">
        <f t="shared" si="620"/>
        <v/>
      </c>
      <c r="C490" s="262" t="str">
        <f t="shared" si="620"/>
        <v/>
      </c>
      <c r="D490" s="230" t="str">
        <f t="shared" si="620"/>
        <v/>
      </c>
      <c r="E490" s="291" t="str">
        <f t="shared" si="620"/>
        <v/>
      </c>
      <c r="F490" s="342" t="str">
        <f t="shared" si="620"/>
        <v/>
      </c>
      <c r="G490" s="343" t="str">
        <f t="shared" si="621"/>
        <v/>
      </c>
      <c r="H490" s="344"/>
      <c r="I490" s="344"/>
      <c r="J490" s="345"/>
      <c r="K490" s="343" t="str">
        <f t="shared" si="622"/>
        <v/>
      </c>
      <c r="L490" s="344"/>
      <c r="M490" s="344"/>
      <c r="N490" s="345"/>
      <c r="O490" s="343" t="str">
        <f t="shared" si="623"/>
        <v/>
      </c>
      <c r="P490" s="344"/>
      <c r="Q490" s="344"/>
      <c r="R490" s="345"/>
      <c r="S490" s="343" t="str">
        <f t="shared" si="624"/>
        <v/>
      </c>
      <c r="T490" s="344"/>
      <c r="U490" s="344"/>
      <c r="V490" s="345"/>
      <c r="W490" s="343" t="str">
        <f t="shared" si="625"/>
        <v/>
      </c>
      <c r="X490" s="344"/>
      <c r="Y490" s="344"/>
      <c r="Z490" s="345"/>
      <c r="AA490" s="343" t="str">
        <f t="shared" si="626"/>
        <v/>
      </c>
      <c r="AB490" s="344"/>
      <c r="AC490" s="344"/>
      <c r="AD490" s="345"/>
      <c r="AE490" s="346">
        <f t="shared" si="627"/>
        <v>0</v>
      </c>
      <c r="AF490" s="347">
        <f t="shared" si="579"/>
        <v>0</v>
      </c>
      <c r="AG490" s="348">
        <f t="shared" si="628"/>
        <v>0</v>
      </c>
      <c r="AH490" s="217" t="str">
        <f t="shared" si="629"/>
        <v/>
      </c>
      <c r="AI490" s="349">
        <f xml:space="preserve"> ( IF(ISNUMBER(G490), VLOOKUP(G490/$AH490,F!$A1:$B101,2,1)*G490*$H490*$I490,0)+IF(ISNUMBER(K490), VLOOKUP(K490/$AH490,F!$A1:$B101,2,1)*K490*$L490*$M490,0)+IF(ISNUMBER(O490), VLOOKUP(O490/$AH490,F!$A1:$B101,2,1)*O490*$P490*$Q490,0)+IF(ISNUMBER(S490), VLOOKUP(S490/$AH490,F!$A1:$B101,2,1)*S490*$T490*$U490,0)+IF(ISNUMBER(W490), VLOOKUP(W490/$AH490,F!$A1:$B101,2,1)*W490*$X490*$Y490,0)+IF(ISNUMBER(AA490), VLOOKUP(AA490/$AH490,F!$A1:$B101,2,1)*AA490*$AB490*$AC490,0))*IF(ISNUMBER(F490),F490,1)*IF(ISNUMBER(E490),E490,1)</f>
        <v>0</v>
      </c>
      <c r="AJ490" s="350">
        <f t="shared" si="630"/>
        <v>0</v>
      </c>
      <c r="AK490" s="351">
        <f>IFERROR(I490*INDEX(F!$P$21:$AB$33, MATCH(G490/$AH490, F!$O$21:$O$33,1), MATCH(E490, F!$P$20:$AB$20,1)), 0 ) +IFERROR( M490*INDEX(F!$P$21:$AB$33, MATCH(K490/$AH490, F!$O$21:$O$33,1), MATCH(E490, F!$P$20:$AB$20,1)),0) +  IFERROR( Q490*INDEX(F!$P$21:$AB$33, MATCH(O490/$AH490, F!$O$21:$O$33,1), MATCH(E490, F!$P$20:$AB$20,1)), 0) + IFERROR( U490*INDEX(F!$P$21:$AB$33, MATCH(S490/$AH490, F!$O$21:$O$33,1), MATCH(E490, F!$P$20:$AB$20,1)),0)  + IFERROR(Y490*INDEX(F!$P$21:$AB$33, MATCH(W490/$AH490, F!$O$21:$O$33,1), MATCH(E490, F!$P$20:$AB$20,1)),0)  + IFERROR( AC490*INDEX(F!$P$21:$AB$33, MATCH(AA490/$AH490, F!$O$21:$O$33,1), MATCH(E490, F!$P$20:$AB$20,1)),)</f>
        <v>0</v>
      </c>
      <c r="AL490" s="1031"/>
      <c r="AM490" s="14"/>
      <c r="AN490" s="14"/>
      <c r="AO490" s="14"/>
    </row>
    <row r="491" spans="1:41" hidden="1" x14ac:dyDescent="0.25">
      <c r="A491" s="1022"/>
      <c r="B491" s="248" t="str">
        <f t="shared" si="620"/>
        <v/>
      </c>
      <c r="C491" s="261" t="str">
        <f t="shared" si="620"/>
        <v/>
      </c>
      <c r="D491" s="229" t="str">
        <f t="shared" si="620"/>
        <v/>
      </c>
      <c r="E491" s="291" t="str">
        <f t="shared" si="620"/>
        <v/>
      </c>
      <c r="F491" s="332" t="str">
        <f t="shared" si="620"/>
        <v/>
      </c>
      <c r="G491" s="333" t="str">
        <f t="shared" si="621"/>
        <v/>
      </c>
      <c r="H491" s="334"/>
      <c r="I491" s="334"/>
      <c r="J491" s="335"/>
      <c r="K491" s="333" t="str">
        <f t="shared" si="622"/>
        <v/>
      </c>
      <c r="L491" s="334"/>
      <c r="M491" s="334"/>
      <c r="N491" s="335"/>
      <c r="O491" s="333" t="str">
        <f t="shared" si="623"/>
        <v/>
      </c>
      <c r="P491" s="334"/>
      <c r="Q491" s="334"/>
      <c r="R491" s="335"/>
      <c r="S491" s="333" t="str">
        <f t="shared" si="624"/>
        <v/>
      </c>
      <c r="T491" s="334"/>
      <c r="U491" s="334"/>
      <c r="V491" s="335"/>
      <c r="W491" s="333" t="str">
        <f t="shared" si="625"/>
        <v/>
      </c>
      <c r="X491" s="334"/>
      <c r="Y491" s="334"/>
      <c r="Z491" s="335"/>
      <c r="AA491" s="333" t="str">
        <f t="shared" si="626"/>
        <v/>
      </c>
      <c r="AB491" s="334"/>
      <c r="AC491" s="334"/>
      <c r="AD491" s="335"/>
      <c r="AE491" s="336">
        <f t="shared" si="627"/>
        <v>0</v>
      </c>
      <c r="AF491" s="337">
        <f t="shared" si="579"/>
        <v>0</v>
      </c>
      <c r="AG491" s="338">
        <f t="shared" si="628"/>
        <v>0</v>
      </c>
      <c r="AH491" s="217" t="str">
        <f t="shared" si="629"/>
        <v/>
      </c>
      <c r="AI491" s="339">
        <f xml:space="preserve"> ( IF(ISNUMBER(G491), VLOOKUP(G491/$AH491,F!$A1:$B101,2,1)*G491*$H491*$I491,0)+IF(ISNUMBER(K491), VLOOKUP(K491/$AH491,F!$A1:$B101,2,1)*K491*$L491*$M491,0)+IF(ISNUMBER(O491), VLOOKUP(O491/$AH491,F!$A1:$B101,2,1)*O491*$P491*$Q491,0)+IF(ISNUMBER(S491), VLOOKUP(S491/$AH491,F!$A1:$B101,2,1)*S491*$T491*$U491,0)+IF(ISNUMBER(W491), VLOOKUP(W491/$AH491,F!$A1:$B101,2,1)*W491*$X491*$Y491,0)+IF(ISNUMBER(AA491), VLOOKUP(AA491/$AH491,F!$A1:$B101,2,1)*AA491*$AB491*$AC491,0))*IF(ISNUMBER(F491),F491,1)*IF(ISNUMBER(E491),E491,1)</f>
        <v>0</v>
      </c>
      <c r="AJ491" s="340">
        <f>H491*I491+L491*M491+P491*Q491+T491*U491+X491*Y491+AB491*AC491</f>
        <v>0</v>
      </c>
      <c r="AK491" s="341">
        <f>IFERROR(I491*INDEX(F!$P$21:$AB$33, MATCH(G491/$AH491, F!$O$21:$O$33,1), MATCH(E491, F!$P$20:$AB$20,1)), 0 ) +IFERROR( M491*INDEX(F!$P$21:$AB$33, MATCH(K491/$AH491, F!$O$21:$O$33,1), MATCH(E491, F!$P$20:$AB$20,1)),0) +  IFERROR( Q491*INDEX(F!$P$21:$AB$33, MATCH(O491/$AH491, F!$O$21:$O$33,1), MATCH(E491, F!$P$20:$AB$20,1)), 0) + IFERROR( U491*INDEX(F!$P$21:$AB$33, MATCH(S491/$AH491, F!$O$21:$O$33,1), MATCH(E491, F!$P$20:$AB$20,1)),0)  + IFERROR(Y491*INDEX(F!$P$21:$AB$33, MATCH(W491/$AH491, F!$O$21:$O$33,1), MATCH(E491, F!$P$20:$AB$20,1)),0)  + IFERROR( AC491*INDEX(F!$P$21:$AB$33, MATCH(AA491/$AH491, F!$O$21:$O$33,1), MATCH(E491, F!$P$20:$AB$20,1)),)</f>
        <v>0</v>
      </c>
      <c r="AL491" s="1031"/>
      <c r="AM491" s="14"/>
      <c r="AN491" s="14"/>
      <c r="AO491" s="14"/>
    </row>
    <row r="492" spans="1:41" hidden="1" x14ac:dyDescent="0.25">
      <c r="A492" s="1022"/>
      <c r="B492" s="249" t="str">
        <f t="shared" si="620"/>
        <v/>
      </c>
      <c r="C492" s="262" t="str">
        <f t="shared" si="620"/>
        <v/>
      </c>
      <c r="D492" s="230" t="str">
        <f t="shared" si="620"/>
        <v/>
      </c>
      <c r="E492" s="291" t="str">
        <f t="shared" si="620"/>
        <v/>
      </c>
      <c r="F492" s="342" t="str">
        <f t="shared" si="620"/>
        <v/>
      </c>
      <c r="G492" s="343" t="str">
        <f t="shared" si="621"/>
        <v/>
      </c>
      <c r="H492" s="344"/>
      <c r="I492" s="344"/>
      <c r="J492" s="345"/>
      <c r="K492" s="343" t="str">
        <f t="shared" si="622"/>
        <v/>
      </c>
      <c r="L492" s="344"/>
      <c r="M492" s="344"/>
      <c r="N492" s="345"/>
      <c r="O492" s="343" t="str">
        <f t="shared" si="623"/>
        <v/>
      </c>
      <c r="P492" s="344"/>
      <c r="Q492" s="344"/>
      <c r="R492" s="345"/>
      <c r="S492" s="343" t="str">
        <f t="shared" si="624"/>
        <v/>
      </c>
      <c r="T492" s="344"/>
      <c r="U492" s="344"/>
      <c r="V492" s="345"/>
      <c r="W492" s="343" t="str">
        <f t="shared" si="625"/>
        <v/>
      </c>
      <c r="X492" s="344"/>
      <c r="Y492" s="344"/>
      <c r="Z492" s="345"/>
      <c r="AA492" s="343" t="str">
        <f t="shared" si="626"/>
        <v/>
      </c>
      <c r="AB492" s="344"/>
      <c r="AC492" s="344"/>
      <c r="AD492" s="345"/>
      <c r="AE492" s="346">
        <f t="shared" si="627"/>
        <v>0</v>
      </c>
      <c r="AF492" s="347">
        <f t="shared" si="579"/>
        <v>0</v>
      </c>
      <c r="AG492" s="348">
        <f t="shared" si="628"/>
        <v>0</v>
      </c>
      <c r="AH492" s="217" t="str">
        <f t="shared" si="629"/>
        <v/>
      </c>
      <c r="AI492" s="349">
        <f xml:space="preserve"> ( IF(ISNUMBER(G492), VLOOKUP(G492/$AH492,F!$A1:$B101,2,1)*G492*$H492*$I492,0)+IF(ISNUMBER(K492), VLOOKUP(K492/$AH492,F!$A1:$B101,2,1)*K492*$L492*$M492,0)+IF(ISNUMBER(O492), VLOOKUP(O492/$AH492,F!$A1:$B101,2,1)*O492*$P492*$Q492,0)+IF(ISNUMBER(S492), VLOOKUP(S492/$AH492,F!$A1:$B101,2,1)*S492*$T492*$U492,0)+IF(ISNUMBER(W492), VLOOKUP(W492/$AH492,F!$A1:$B101,2,1)*W492*$X492*$Y492,0)+IF(ISNUMBER(AA492), VLOOKUP(AA492/$AH492,F!$A1:$B101,2,1)*AA492*$AB492*$AC492,0))*IF(ISNUMBER(F492),F492,1)*IF(ISNUMBER(E492),E492,1)</f>
        <v>0</v>
      </c>
      <c r="AJ492" s="350">
        <f t="shared" ref="AJ492:AJ495" si="631">H492*I492+L492*M492+P492*Q492+T492*U492+X492*Y492+AB492*AC492</f>
        <v>0</v>
      </c>
      <c r="AK492" s="351">
        <f>IFERROR(I492*INDEX(F!$P$21:$AB$33, MATCH(G492/$AH492, F!$O$21:$O$33,1), MATCH(E492, F!$P$20:$AB$20,1)), 0 ) +IFERROR( M492*INDEX(F!$P$21:$AB$33, MATCH(K492/$AH492, F!$O$21:$O$33,1), MATCH(E492, F!$P$20:$AB$20,1)),0) +  IFERROR( Q492*INDEX(F!$P$21:$AB$33, MATCH(O492/$AH492, F!$O$21:$O$33,1), MATCH(E492, F!$P$20:$AB$20,1)), 0) + IFERROR( U492*INDEX(F!$P$21:$AB$33, MATCH(S492/$AH492, F!$O$21:$O$33,1), MATCH(E492, F!$P$20:$AB$20,1)),0)  + IFERROR(Y492*INDEX(F!$P$21:$AB$33, MATCH(W492/$AH492, F!$O$21:$O$33,1), MATCH(E492, F!$P$20:$AB$20,1)),0)  + IFERROR( AC492*INDEX(F!$P$21:$AB$33, MATCH(AA492/$AH492, F!$O$21:$O$33,1), MATCH(E492, F!$P$20:$AB$20,1)),)</f>
        <v>0</v>
      </c>
      <c r="AL492" s="1031"/>
      <c r="AM492" s="14"/>
      <c r="AN492" s="14"/>
      <c r="AO492" s="14"/>
    </row>
    <row r="493" spans="1:41" hidden="1" x14ac:dyDescent="0.25">
      <c r="A493" s="1022"/>
      <c r="B493" s="248" t="str">
        <f t="shared" si="620"/>
        <v/>
      </c>
      <c r="C493" s="261" t="str">
        <f t="shared" si="620"/>
        <v/>
      </c>
      <c r="D493" s="229" t="str">
        <f t="shared" si="620"/>
        <v/>
      </c>
      <c r="E493" s="291" t="str">
        <f t="shared" si="620"/>
        <v/>
      </c>
      <c r="F493" s="332" t="str">
        <f t="shared" si="620"/>
        <v/>
      </c>
      <c r="G493" s="333" t="str">
        <f t="shared" si="621"/>
        <v/>
      </c>
      <c r="H493" s="334"/>
      <c r="I493" s="334"/>
      <c r="J493" s="335"/>
      <c r="K493" s="333" t="str">
        <f t="shared" si="622"/>
        <v/>
      </c>
      <c r="L493" s="334"/>
      <c r="M493" s="334"/>
      <c r="N493" s="335"/>
      <c r="O493" s="333" t="str">
        <f t="shared" si="623"/>
        <v/>
      </c>
      <c r="P493" s="334"/>
      <c r="Q493" s="334"/>
      <c r="R493" s="335"/>
      <c r="S493" s="333" t="str">
        <f t="shared" si="624"/>
        <v/>
      </c>
      <c r="T493" s="334"/>
      <c r="U493" s="334"/>
      <c r="V493" s="335"/>
      <c r="W493" s="333" t="str">
        <f t="shared" si="625"/>
        <v/>
      </c>
      <c r="X493" s="334"/>
      <c r="Y493" s="334"/>
      <c r="Z493" s="335"/>
      <c r="AA493" s="333" t="str">
        <f t="shared" si="626"/>
        <v/>
      </c>
      <c r="AB493" s="334"/>
      <c r="AC493" s="334"/>
      <c r="AD493" s="335"/>
      <c r="AE493" s="336">
        <f t="shared" si="627"/>
        <v>0</v>
      </c>
      <c r="AF493" s="337">
        <f t="shared" si="579"/>
        <v>0</v>
      </c>
      <c r="AG493" s="338">
        <f t="shared" si="628"/>
        <v>0</v>
      </c>
      <c r="AH493" s="217" t="str">
        <f t="shared" si="629"/>
        <v/>
      </c>
      <c r="AI493" s="339">
        <f xml:space="preserve"> ( IF(ISNUMBER(G493), VLOOKUP(G493/$AH493,F!$A1:$B101,2,1)*G493*$H493*$I493,0)+IF(ISNUMBER(K493), VLOOKUP(K493/$AH493,F!$A1:$B101,2,1)*K493*$L493*$M493,0)+IF(ISNUMBER(O493), VLOOKUP(O493/$AH493,F!$A1:$B101,2,1)*O493*$P493*$Q493,0)+IF(ISNUMBER(S493), VLOOKUP(S493/$AH493,F!$A1:$B101,2,1)*S493*$T493*$U493,0)+IF(ISNUMBER(W493), VLOOKUP(W493/$AH493,F!$A1:$B101,2,1)*W493*$X493*$Y493,0)+IF(ISNUMBER(AA493), VLOOKUP(AA493/$AH493,F!$A1:$B101,2,1)*AA493*$AB493*$AC493,0))*IF(ISNUMBER(F493),F493,1)*IF(ISNUMBER(E493),E493,1)</f>
        <v>0</v>
      </c>
      <c r="AJ493" s="340">
        <f t="shared" si="631"/>
        <v>0</v>
      </c>
      <c r="AK493" s="341">
        <f>IFERROR(I493*INDEX(F!$P$21:$AB$33, MATCH(G493/$AH493, F!$O$21:$O$33,1), MATCH(E493, F!$P$20:$AB$20,1)), 0 ) +IFERROR( M493*INDEX(F!$P$21:$AB$33, MATCH(K493/$AH493, F!$O$21:$O$33,1), MATCH(E493, F!$P$20:$AB$20,1)),0) +  IFERROR( Q493*INDEX(F!$P$21:$AB$33, MATCH(O493/$AH493, F!$O$21:$O$33,1), MATCH(E493, F!$P$20:$AB$20,1)), 0) + IFERROR( U493*INDEX(F!$P$21:$AB$33, MATCH(S493/$AH493, F!$O$21:$O$33,1), MATCH(E493, F!$P$20:$AB$20,1)),0)  + IFERROR(Y493*INDEX(F!$P$21:$AB$33, MATCH(W493/$AH493, F!$O$21:$O$33,1), MATCH(E493, F!$P$20:$AB$20,1)),0)  + IFERROR( AC493*INDEX(F!$P$21:$AB$33, MATCH(AA493/$AH493, F!$O$21:$O$33,1), MATCH(E493, F!$P$20:$AB$20,1)),)</f>
        <v>0</v>
      </c>
      <c r="AL493" s="1031"/>
      <c r="AM493" s="14"/>
      <c r="AN493" s="14"/>
      <c r="AO493" s="14"/>
    </row>
    <row r="494" spans="1:41" hidden="1" x14ac:dyDescent="0.25">
      <c r="A494" s="1022"/>
      <c r="B494" s="249" t="str">
        <f t="shared" si="620"/>
        <v/>
      </c>
      <c r="C494" s="262" t="str">
        <f t="shared" si="620"/>
        <v/>
      </c>
      <c r="D494" s="230" t="str">
        <f t="shared" si="620"/>
        <v/>
      </c>
      <c r="E494" s="291" t="str">
        <f t="shared" si="620"/>
        <v/>
      </c>
      <c r="F494" s="342" t="str">
        <f t="shared" si="620"/>
        <v/>
      </c>
      <c r="G494" s="343" t="str">
        <f t="shared" si="621"/>
        <v/>
      </c>
      <c r="H494" s="344"/>
      <c r="I494" s="344"/>
      <c r="J494" s="345"/>
      <c r="K494" s="343" t="str">
        <f t="shared" si="622"/>
        <v/>
      </c>
      <c r="L494" s="344"/>
      <c r="M494" s="344"/>
      <c r="N494" s="345"/>
      <c r="O494" s="343" t="str">
        <f t="shared" si="623"/>
        <v/>
      </c>
      <c r="P494" s="344"/>
      <c r="Q494" s="344"/>
      <c r="R494" s="345"/>
      <c r="S494" s="343" t="str">
        <f t="shared" si="624"/>
        <v/>
      </c>
      <c r="T494" s="344"/>
      <c r="U494" s="344"/>
      <c r="V494" s="345"/>
      <c r="W494" s="343" t="str">
        <f t="shared" si="625"/>
        <v/>
      </c>
      <c r="X494" s="344"/>
      <c r="Y494" s="344"/>
      <c r="Z494" s="345"/>
      <c r="AA494" s="343" t="str">
        <f t="shared" si="626"/>
        <v/>
      </c>
      <c r="AB494" s="344"/>
      <c r="AC494" s="344"/>
      <c r="AD494" s="345"/>
      <c r="AE494" s="346">
        <f t="shared" si="627"/>
        <v>0</v>
      </c>
      <c r="AF494" s="347">
        <f t="shared" si="579"/>
        <v>0</v>
      </c>
      <c r="AG494" s="348">
        <f t="shared" si="628"/>
        <v>0</v>
      </c>
      <c r="AH494" s="217" t="str">
        <f t="shared" si="629"/>
        <v/>
      </c>
      <c r="AI494" s="349">
        <f xml:space="preserve"> ( IF(ISNUMBER(G494), VLOOKUP(G494/$AH494,F!$A1:$B101,2,1)*G494*$H494*$I494,0)+IF(ISNUMBER(K494), VLOOKUP(K494/$AH494,F!$A1:$B101,2,1)*K494*$L494*$M494,0)+IF(ISNUMBER(O494), VLOOKUP(O494/$AH494,F!$A1:$B101,2,1)*O494*$P494*$Q494,0)+IF(ISNUMBER(S494), VLOOKUP(S494/$AH494,F!$A1:$B101,2,1)*S494*$T494*$U494,0)+IF(ISNUMBER(W494), VLOOKUP(W494/$AH494,F!$A1:$B101,2,1)*W494*$X494*$Y494,0)+IF(ISNUMBER(AA494), VLOOKUP(AA494/$AH494,F!$A1:$B101,2,1)*AA494*$AB494*$AC494,0))*IF(ISNUMBER(F494),F494,1)*IF(ISNUMBER(E494),E494,1)</f>
        <v>0</v>
      </c>
      <c r="AJ494" s="350">
        <f t="shared" si="631"/>
        <v>0</v>
      </c>
      <c r="AK494" s="351">
        <f>IFERROR(I494*INDEX(F!$P$21:$AB$33, MATCH(G494/$AH494, F!$O$21:$O$33,1), MATCH(E494, F!$P$20:$AB$20,1)), 0 ) +IFERROR( M494*INDEX(F!$P$21:$AB$33, MATCH(K494/$AH494, F!$O$21:$O$33,1), MATCH(E494, F!$P$20:$AB$20,1)),0) +  IFERROR( Q494*INDEX(F!$P$21:$AB$33, MATCH(O494/$AH494, F!$O$21:$O$33,1), MATCH(E494, F!$P$20:$AB$20,1)), 0) + IFERROR( U494*INDEX(F!$P$21:$AB$33, MATCH(S494/$AH494, F!$O$21:$O$33,1), MATCH(E494, F!$P$20:$AB$20,1)),0)  + IFERROR(Y494*INDEX(F!$P$21:$AB$33, MATCH(W494/$AH494, F!$O$21:$O$33,1), MATCH(E494, F!$P$20:$AB$20,1)),0)  + IFERROR( AC494*INDEX(F!$P$21:$AB$33, MATCH(AA494/$AH494, F!$O$21:$O$33,1), MATCH(E494, F!$P$20:$AB$20,1)),)</f>
        <v>0</v>
      </c>
      <c r="AL494" s="1031"/>
      <c r="AM494" s="14"/>
      <c r="AN494" s="14"/>
      <c r="AO494" s="14"/>
    </row>
    <row r="495" spans="1:41" hidden="1" x14ac:dyDescent="0.25">
      <c r="A495" s="1022"/>
      <c r="B495" s="248" t="str">
        <f t="shared" si="620"/>
        <v/>
      </c>
      <c r="C495" s="261" t="str">
        <f t="shared" si="620"/>
        <v/>
      </c>
      <c r="D495" s="231" t="str">
        <f t="shared" si="620"/>
        <v/>
      </c>
      <c r="E495" s="291" t="str">
        <f t="shared" si="620"/>
        <v/>
      </c>
      <c r="F495" s="332" t="str">
        <f t="shared" si="620"/>
        <v/>
      </c>
      <c r="G495" s="333" t="str">
        <f t="shared" si="621"/>
        <v/>
      </c>
      <c r="H495" s="334"/>
      <c r="I495" s="334"/>
      <c r="J495" s="335"/>
      <c r="K495" s="333" t="str">
        <f t="shared" si="622"/>
        <v/>
      </c>
      <c r="L495" s="334"/>
      <c r="M495" s="334"/>
      <c r="N495" s="335"/>
      <c r="O495" s="333" t="str">
        <f t="shared" si="623"/>
        <v/>
      </c>
      <c r="P495" s="334"/>
      <c r="Q495" s="334"/>
      <c r="R495" s="335"/>
      <c r="S495" s="333" t="str">
        <f t="shared" si="624"/>
        <v/>
      </c>
      <c r="T495" s="334"/>
      <c r="U495" s="334"/>
      <c r="V495" s="335"/>
      <c r="W495" s="333" t="str">
        <f t="shared" si="625"/>
        <v/>
      </c>
      <c r="X495" s="334"/>
      <c r="Y495" s="334"/>
      <c r="Z495" s="335"/>
      <c r="AA495" s="333" t="str">
        <f t="shared" si="626"/>
        <v/>
      </c>
      <c r="AB495" s="334"/>
      <c r="AC495" s="334"/>
      <c r="AD495" s="335"/>
      <c r="AE495" s="336">
        <f t="shared" si="627"/>
        <v>0</v>
      </c>
      <c r="AF495" s="337">
        <f t="shared" si="579"/>
        <v>0</v>
      </c>
      <c r="AG495" s="338">
        <f t="shared" si="628"/>
        <v>0</v>
      </c>
      <c r="AH495" s="217" t="str">
        <f t="shared" si="629"/>
        <v/>
      </c>
      <c r="AI495" s="339">
        <f xml:space="preserve"> ( IF(ISNUMBER(G495), VLOOKUP(G495/$AH495,F!$A1:$B101,2,1)*G495*$H495*$I495,0)+IF(ISNUMBER(K495), VLOOKUP(K495/$AH495,F!$A1:$B101,2,1)*K495*$L495*$M495,0)+IF(ISNUMBER(O495), VLOOKUP(O495/$AH495,F!$A1:$B101,2,1)*O495*$P495*$Q495,0)+IF(ISNUMBER(S495), VLOOKUP(S495/$AH495,F!$A1:$B101,2,1)*S495*$T495*$U495,0)+IF(ISNUMBER(W495), VLOOKUP(W495/$AH495,F!$A1:$B101,2,1)*W495*$X495*$Y495,0)+IF(ISNUMBER(AA495), VLOOKUP(AA495/$AH495,F!$A1:$B101,2,1)*AA495*$AB495*$AC495,0))*IF(ISNUMBER(F495),F495,1)*IF(ISNUMBER(E495),E495,1)</f>
        <v>0</v>
      </c>
      <c r="AJ495" s="340">
        <f t="shared" si="631"/>
        <v>0</v>
      </c>
      <c r="AK495" s="341">
        <f>IFERROR(I495*INDEX(F!$P$21:$AB$33, MATCH(G495/$AH495, F!$O$21:$O$33,1), MATCH(E495, F!$P$20:$AB$20,1)), 0 ) +IFERROR( M495*INDEX(F!$P$21:$AB$33, MATCH(K495/$AH495, F!$O$21:$O$33,1), MATCH(E495, F!$P$20:$AB$20,1)),0) +  IFERROR( Q495*INDEX(F!$P$21:$AB$33, MATCH(O495/$AH495, F!$O$21:$O$33,1), MATCH(E495, F!$P$20:$AB$20,1)), 0) + IFERROR( U495*INDEX(F!$P$21:$AB$33, MATCH(S495/$AH495, F!$O$21:$O$33,1), MATCH(E495, F!$P$20:$AB$20,1)),0)  + IFERROR(Y495*INDEX(F!$P$21:$AB$33, MATCH(W495/$AH495, F!$O$21:$O$33,1), MATCH(E495, F!$P$20:$AB$20,1)),0)  + IFERROR( AC495*INDEX(F!$P$21:$AB$33, MATCH(AA495/$AH495, F!$O$21:$O$33,1), MATCH(E495, F!$P$20:$AB$20,1)),)</f>
        <v>0</v>
      </c>
      <c r="AL495" s="1031"/>
      <c r="AM495" s="14"/>
      <c r="AN495" s="14"/>
      <c r="AO495" s="14"/>
    </row>
    <row r="496" spans="1:41" ht="15.75" hidden="1" thickBot="1" x14ac:dyDescent="0.3">
      <c r="A496" s="1023"/>
      <c r="B496" s="250"/>
      <c r="C496" s="263"/>
      <c r="D496" s="215"/>
      <c r="E496" s="352">
        <f>ROUND(IFERROR(SUMPRODUCT(AJ488:AJ495,E488:E495)/AJ496,0),3)</f>
        <v>0</v>
      </c>
      <c r="F496" s="353"/>
      <c r="G496" s="354"/>
      <c r="H496" s="355"/>
      <c r="I496" s="355"/>
      <c r="J496" s="356"/>
      <c r="K496" s="354"/>
      <c r="L496" s="355"/>
      <c r="M496" s="355"/>
      <c r="N496" s="356"/>
      <c r="O496" s="354"/>
      <c r="P496" s="355"/>
      <c r="Q496" s="355"/>
      <c r="R496" s="356"/>
      <c r="S496" s="354"/>
      <c r="T496" s="355"/>
      <c r="U496" s="355"/>
      <c r="V496" s="356"/>
      <c r="W496" s="354"/>
      <c r="X496" s="355"/>
      <c r="Y496" s="355"/>
      <c r="Z496" s="356"/>
      <c r="AA496" s="354"/>
      <c r="AB496" s="355"/>
      <c r="AC496" s="355"/>
      <c r="AD496" s="356"/>
      <c r="AE496" s="357">
        <f>SUM(AE488:AE495)</f>
        <v>0</v>
      </c>
      <c r="AF496" s="358">
        <f t="shared" si="579"/>
        <v>0</v>
      </c>
      <c r="AG496" s="391">
        <f>IFERROR(  SUMPRODUCT(AG488:AG495,AJ488:AJ495)/AJ496,0)</f>
        <v>0</v>
      </c>
      <c r="AH496" s="359"/>
      <c r="AI496" s="360">
        <f>SUM(AI488:AI495)</f>
        <v>0</v>
      </c>
      <c r="AJ496" s="360">
        <f>SUM(AJ488:AJ495)</f>
        <v>0</v>
      </c>
      <c r="AK496" s="361">
        <f>IF(SUM(AK488:AK495)=0,TIME(,0,),TIME(,SUM(AK488:AK495)+F!$V$37,))</f>
        <v>0</v>
      </c>
      <c r="AL496" s="1032"/>
      <c r="AM496" s="14"/>
      <c r="AN496" s="14"/>
      <c r="AO496" s="14"/>
    </row>
    <row r="497" spans="1:41" hidden="1" x14ac:dyDescent="0.25">
      <c r="A497" s="232">
        <f>A498</f>
        <v>43843</v>
      </c>
      <c r="B497" s="251" t="str">
        <f t="shared" ref="B497:F504" si="632">IF(B441="","",B441)</f>
        <v/>
      </c>
      <c r="C497" s="264" t="str">
        <f t="shared" si="632"/>
        <v/>
      </c>
      <c r="D497" s="233" t="str">
        <f t="shared" si="632"/>
        <v/>
      </c>
      <c r="E497" s="280" t="str">
        <f t="shared" si="632"/>
        <v/>
      </c>
      <c r="F497" s="362" t="str">
        <f t="shared" si="632"/>
        <v/>
      </c>
      <c r="G497" s="363" t="str">
        <f t="shared" ref="G497:G504" si="633">IF(J497&lt;&gt;0, IFERROR(IF( $F497=2,  MROUND($AH497*J497,1),    IF( OR($F497="",$F497=1),   MROUND($AH497*J497,2.5),  MROUND($AH497*J497, 0.1))), "" ), "")</f>
        <v/>
      </c>
      <c r="H497" s="364"/>
      <c r="I497" s="364"/>
      <c r="J497" s="365"/>
      <c r="K497" s="363" t="str">
        <f t="shared" ref="K497:K504" si="634">IF(N497&lt;&gt;0, IFERROR(IF( $F497=2,  MROUND($AH497*N497,1),    IF( OR($F497="",$F497=1),   MROUND($AH497*N497,2.5),  MROUND($AH497*N497, 0.1))), "" ), "")</f>
        <v/>
      </c>
      <c r="L497" s="364"/>
      <c r="M497" s="364"/>
      <c r="N497" s="365"/>
      <c r="O497" s="363" t="str">
        <f t="shared" ref="O497:O504" si="635">IF(R497&lt;&gt;0, IFERROR(IF( $F497=2,  MROUND($AH497*R497,1),    IF( OR($F497="",$F497=1),   MROUND($AH497*R497,2.5),  MROUND($AH497*R497, 0.1))), "" ), "")</f>
        <v/>
      </c>
      <c r="P497" s="364"/>
      <c r="Q497" s="364"/>
      <c r="R497" s="365"/>
      <c r="S497" s="363" t="str">
        <f t="shared" ref="S497:S504" si="636">IF(V497&lt;&gt;0, IFERROR(IF( $F497=2,  MROUND($AH497*V497,1),    IF( OR($F497="",$F497=1),   MROUND($AH497*V497,2.5),  MROUND($AH497*V497, 0.1))), "" ), "")</f>
        <v/>
      </c>
      <c r="T497" s="364"/>
      <c r="U497" s="364"/>
      <c r="V497" s="365"/>
      <c r="W497" s="363" t="str">
        <f t="shared" ref="W497:W504" si="637">IF(Z497&lt;&gt;0, IFERROR(IF( $F497=2,  MROUND($AH497*Z497,1),    IF( OR($F497="",$F497=1),   MROUND($AH497*Z497,2.5),  MROUND($AH497*Z497, 0.1))), "" ), "")</f>
        <v/>
      </c>
      <c r="X497" s="364"/>
      <c r="Y497" s="364"/>
      <c r="Z497" s="365"/>
      <c r="AA497" s="363" t="str">
        <f t="shared" ref="AA497:AA504" si="638">IF(AD497&lt;&gt;0, IFERROR(IF( $F497=2,  MROUND($AH497*AD497,1),    IF( OR($F497="",$F497=1),   MROUND($AH497*AD497,2.5),  MROUND($AH497*AD497, 0.1))), "" ), "")</f>
        <v/>
      </c>
      <c r="AB497" s="364"/>
      <c r="AC497" s="364"/>
      <c r="AD497" s="365"/>
      <c r="AE497" s="366">
        <f t="shared" ref="AE497:AE504" si="639">(IF(ISNUMBER(G497),G497,0)*H497*I497+IF(ISNUMBER(K497),K497,1)*L497*M497+IF(ISNUMBER(O497),O497,1)*P497*Q497+IF(ISNUMBER(S497),S497,1)*T497*U497+IF(ISNUMBER(W497),W497,1)*X497*Y497+IF(ISNUMBER(AA497),AA497,1)*AB497*AC497)*IF(ISNUMBER(F497),F497,1)</f>
        <v>0</v>
      </c>
      <c r="AF497" s="367">
        <f t="shared" si="579"/>
        <v>0</v>
      </c>
      <c r="AG497" s="368">
        <f t="shared" ref="AG497:AG504" si="640">IFERROR((AF497/(AH497*IF(ISNUMBER(F497),F497,1))),0)</f>
        <v>0</v>
      </c>
      <c r="AH497" s="216" t="str">
        <f t="shared" ref="AH497:AH504" si="641">IF(ISNUMBER(AH441), AH441+(AH441*$AH$450),"")</f>
        <v/>
      </c>
      <c r="AI497" s="369">
        <f xml:space="preserve"> ( IF(ISNUMBER(G497), VLOOKUP(G497/$AH497,F!$A1:$B101,2,1)*G497*$H497*$I497,0)+IF(ISNUMBER(K497), VLOOKUP(K497/$AH497,F!$A1:$B101,2,1)*K497*$L497*$M497,0)+IF(ISNUMBER(O497), VLOOKUP(O497/$AH497,F!$A1:$B101,2,1)*O497*$P497*$Q497,0)+IF(ISNUMBER(S497), VLOOKUP(S497/$AH497,F!$A1:$B101,2,1)*S497*$T497*$U497,0)+IF(ISNUMBER(W497), VLOOKUP(W497/$AH497,F!$A1:$B101,2,1)*W497*$X497*$Y497,0)+IF(ISNUMBER(AA497), VLOOKUP(AA497/$AH497,F!$A1:$B101,2,1)*AA497*$AB497*$AC497,0))*IF(ISNUMBER(F497),F497,1)*IF(ISNUMBER(E497),E497,1)</f>
        <v>0</v>
      </c>
      <c r="AJ497" s="370">
        <f t="shared" ref="AJ497:AJ499" si="642">H497*I497+L497*M497+P497*Q497+T497*U497+X497*Y497+AB497*AC497</f>
        <v>0</v>
      </c>
      <c r="AK497" s="371">
        <f>IFERROR(I497*INDEX(F!$P$21:$AB$33, MATCH(G497/$AH497, F!$O$21:$O$33,1), MATCH(E497, F!$P$20:$AB$20,1)), 0 ) +IFERROR( M497*INDEX(F!$P$21:$AB$33, MATCH(K497/$AH497, F!$O$21:$O$33,1), MATCH(E497, F!$P$20:$AB$20,1)),0) +  IFERROR( Q497*INDEX(F!$P$21:$AB$33, MATCH(O497/$AH497, F!$O$21:$O$33,1), MATCH(E497, F!$P$20:$AB$20,1)), 0) + IFERROR( U497*INDEX(F!$P$21:$AB$33, MATCH(S497/$AH497, F!$O$21:$O$33,1), MATCH(E497, F!$P$20:$AB$20,1)),0)  + IFERROR(Y497*INDEX(F!$P$21:$AB$33, MATCH(W497/$AH497, F!$O$21:$O$33,1), MATCH(E497, F!$P$20:$AB$20,1)),0)  + IFERROR( AC497*INDEX(F!$P$21:$AB$33, MATCH(AA497/$AH497, F!$O$21:$O$33,1), MATCH(E497, F!$P$20:$AB$20,1)),)</f>
        <v>0</v>
      </c>
      <c r="AL497" s="1033"/>
      <c r="AM497" s="14"/>
      <c r="AN497" s="14"/>
      <c r="AO497" s="14"/>
    </row>
    <row r="498" spans="1:41" ht="15.75" hidden="1" customHeight="1" x14ac:dyDescent="0.25">
      <c r="A498" s="1021">
        <f>A442+A394</f>
        <v>43843</v>
      </c>
      <c r="B498" s="249" t="str">
        <f t="shared" si="632"/>
        <v/>
      </c>
      <c r="C498" s="262" t="str">
        <f t="shared" si="632"/>
        <v/>
      </c>
      <c r="D498" s="230" t="str">
        <f t="shared" si="632"/>
        <v/>
      </c>
      <c r="E498" s="291" t="str">
        <f t="shared" si="632"/>
        <v/>
      </c>
      <c r="F498" s="342" t="str">
        <f t="shared" si="632"/>
        <v/>
      </c>
      <c r="G498" s="343" t="str">
        <f t="shared" si="633"/>
        <v/>
      </c>
      <c r="H498" s="344"/>
      <c r="I498" s="344"/>
      <c r="J498" s="345"/>
      <c r="K498" s="343" t="str">
        <f t="shared" si="634"/>
        <v/>
      </c>
      <c r="L498" s="344"/>
      <c r="M498" s="344"/>
      <c r="N498" s="345"/>
      <c r="O498" s="343" t="str">
        <f t="shared" si="635"/>
        <v/>
      </c>
      <c r="P498" s="344"/>
      <c r="Q498" s="344"/>
      <c r="R498" s="345"/>
      <c r="S498" s="343" t="str">
        <f t="shared" si="636"/>
        <v/>
      </c>
      <c r="T498" s="344"/>
      <c r="U498" s="344"/>
      <c r="V498" s="345"/>
      <c r="W498" s="343" t="str">
        <f t="shared" si="637"/>
        <v/>
      </c>
      <c r="X498" s="344"/>
      <c r="Y498" s="344"/>
      <c r="Z498" s="345"/>
      <c r="AA498" s="343" t="str">
        <f t="shared" si="638"/>
        <v/>
      </c>
      <c r="AB498" s="344"/>
      <c r="AC498" s="344"/>
      <c r="AD498" s="345"/>
      <c r="AE498" s="346">
        <f t="shared" si="639"/>
        <v>0</v>
      </c>
      <c r="AF498" s="347">
        <f t="shared" si="579"/>
        <v>0</v>
      </c>
      <c r="AG498" s="348">
        <f t="shared" si="640"/>
        <v>0</v>
      </c>
      <c r="AH498" s="217" t="str">
        <f t="shared" si="641"/>
        <v/>
      </c>
      <c r="AI498" s="349">
        <f xml:space="preserve"> ( IF(ISNUMBER(G498), VLOOKUP(G498/$AH498,F!$A1:$B101,2,1)*G498*$H498*$I498,0)+IF(ISNUMBER(K498), VLOOKUP(K498/$AH498,F!$A1:$B101,2,1)*K498*$L498*$M498,0)+IF(ISNUMBER(O498), VLOOKUP(O498/$AH498,F!$A1:$B101,2,1)*O498*$P498*$Q498,0)+IF(ISNUMBER(S498), VLOOKUP(S498/$AH498,F!$A1:$B101,2,1)*S498*$T498*$U498,0)+IF(ISNUMBER(W498), VLOOKUP(W498/$AH498,F!$A1:$B101,2,1)*W498*$X498*$Y498,0)+IF(ISNUMBER(AA498), VLOOKUP(AA498/$AH498,F!$A1:$B101,2,1)*AA498*$AB498*$AC498,0))*IF(ISNUMBER(F498),F498,1)*IF(ISNUMBER(E498),E498,1)</f>
        <v>0</v>
      </c>
      <c r="AJ498" s="350">
        <f t="shared" si="642"/>
        <v>0</v>
      </c>
      <c r="AK498" s="351">
        <f>IFERROR(I498*INDEX(F!$P$21:$AB$33, MATCH(G498/$AH498, F!$O$21:$O$33,1), MATCH(E498, F!$P$20:$AB$20,1)), 0 ) +IFERROR( M498*INDEX(F!$P$21:$AB$33, MATCH(K498/$AH498, F!$O$21:$O$33,1), MATCH(E498, F!$P$20:$AB$20,1)),0) +  IFERROR( Q498*INDEX(F!$P$21:$AB$33, MATCH(O498/$AH498, F!$O$21:$O$33,1), MATCH(E498, F!$P$20:$AB$20,1)), 0) + IFERROR( U498*INDEX(F!$P$21:$AB$33, MATCH(S498/$AH498, F!$O$21:$O$33,1), MATCH(E498, F!$P$20:$AB$20,1)),0)  + IFERROR(Y498*INDEX(F!$P$21:$AB$33, MATCH(W498/$AH498, F!$O$21:$O$33,1), MATCH(E498, F!$P$20:$AB$20,1)),0)  + IFERROR( AC498*INDEX(F!$P$21:$AB$33, MATCH(AA498/$AH498, F!$O$21:$O$33,1), MATCH(E498, F!$P$20:$AB$20,1)),)</f>
        <v>0</v>
      </c>
      <c r="AL498" s="1031"/>
      <c r="AM498" s="14"/>
      <c r="AN498" s="14"/>
      <c r="AO498" s="14"/>
    </row>
    <row r="499" spans="1:41" hidden="1" x14ac:dyDescent="0.25">
      <c r="A499" s="1022"/>
      <c r="B499" s="252" t="str">
        <f t="shared" si="632"/>
        <v/>
      </c>
      <c r="C499" s="265" t="str">
        <f t="shared" si="632"/>
        <v/>
      </c>
      <c r="D499" s="234" t="str">
        <f t="shared" si="632"/>
        <v/>
      </c>
      <c r="E499" s="291" t="str">
        <f t="shared" si="632"/>
        <v/>
      </c>
      <c r="F499" s="372" t="str">
        <f t="shared" si="632"/>
        <v/>
      </c>
      <c r="G499" s="373" t="str">
        <f t="shared" si="633"/>
        <v/>
      </c>
      <c r="H499" s="374"/>
      <c r="I499" s="374"/>
      <c r="J499" s="375"/>
      <c r="K499" s="373" t="str">
        <f t="shared" si="634"/>
        <v/>
      </c>
      <c r="L499" s="374"/>
      <c r="M499" s="374"/>
      <c r="N499" s="375"/>
      <c r="O499" s="373" t="str">
        <f t="shared" si="635"/>
        <v/>
      </c>
      <c r="P499" s="374"/>
      <c r="Q499" s="374"/>
      <c r="R499" s="375"/>
      <c r="S499" s="373" t="str">
        <f t="shared" si="636"/>
        <v/>
      </c>
      <c r="T499" s="374"/>
      <c r="U499" s="374"/>
      <c r="V499" s="375"/>
      <c r="W499" s="373" t="str">
        <f t="shared" si="637"/>
        <v/>
      </c>
      <c r="X499" s="374"/>
      <c r="Y499" s="374"/>
      <c r="Z499" s="375"/>
      <c r="AA499" s="373" t="str">
        <f t="shared" si="638"/>
        <v/>
      </c>
      <c r="AB499" s="374"/>
      <c r="AC499" s="374"/>
      <c r="AD499" s="375"/>
      <c r="AE499" s="376">
        <f t="shared" si="639"/>
        <v>0</v>
      </c>
      <c r="AF499" s="377">
        <f t="shared" si="579"/>
        <v>0</v>
      </c>
      <c r="AG499" s="378">
        <f t="shared" si="640"/>
        <v>0</v>
      </c>
      <c r="AH499" s="217" t="str">
        <f t="shared" si="641"/>
        <v/>
      </c>
      <c r="AI499" s="379">
        <f xml:space="preserve"> ( IF(ISNUMBER(G499), VLOOKUP(G499/$AH499,F!$A1:$B101,2,1)*G499*$H499*$I499,0)+IF(ISNUMBER(K499), VLOOKUP(K499/$AH499,F!$A1:$B101,2,1)*K499*$L499*$M499,0)+IF(ISNUMBER(O499), VLOOKUP(O499/$AH499,F!$A1:$B101,2,1)*O499*$P499*$Q499,0)+IF(ISNUMBER(S499), VLOOKUP(S499/$AH499,F!$A1:$B101,2,1)*S499*$T499*$U499,0)+IF(ISNUMBER(W499), VLOOKUP(W499/$AH499,F!$A1:$B101,2,1)*W499*$X499*$Y499,0)+IF(ISNUMBER(AA499), VLOOKUP(AA499/$AH499,F!$A1:$B101,2,1)*AA499*$AB499*$AC499,0))*IF(ISNUMBER(F499),F499,1)*IF(ISNUMBER(E499),E499,1)</f>
        <v>0</v>
      </c>
      <c r="AJ499" s="380">
        <f t="shared" si="642"/>
        <v>0</v>
      </c>
      <c r="AK499" s="381">
        <f>IFERROR(I499*INDEX(F!$P$21:$AB$33, MATCH(G499/$AH499, F!$O$21:$O$33,1), MATCH(E499, F!$P$20:$AB$20,1)), 0 ) +IFERROR( M499*INDEX(F!$P$21:$AB$33, MATCH(K499/$AH499, F!$O$21:$O$33,1), MATCH(E499, F!$P$20:$AB$20,1)),0) +  IFERROR( Q499*INDEX(F!$P$21:$AB$33, MATCH(O499/$AH499, F!$O$21:$O$33,1), MATCH(E499, F!$P$20:$AB$20,1)), 0) + IFERROR( U499*INDEX(F!$P$21:$AB$33, MATCH(S499/$AH499, F!$O$21:$O$33,1), MATCH(E499, F!$P$20:$AB$20,1)),0)  + IFERROR(Y499*INDEX(F!$P$21:$AB$33, MATCH(W499/$AH499, F!$O$21:$O$33,1), MATCH(E499, F!$P$20:$AB$20,1)),0)  + IFERROR( AC499*INDEX(F!$P$21:$AB$33, MATCH(AA499/$AH499, F!$O$21:$O$33,1), MATCH(E499, F!$P$20:$AB$20,1)),)</f>
        <v>0</v>
      </c>
      <c r="AL499" s="1031"/>
      <c r="AM499" s="14"/>
      <c r="AN499" s="14"/>
      <c r="AO499" s="14"/>
    </row>
    <row r="500" spans="1:41" hidden="1" x14ac:dyDescent="0.25">
      <c r="A500" s="1022"/>
      <c r="B500" s="249" t="str">
        <f t="shared" si="632"/>
        <v/>
      </c>
      <c r="C500" s="262" t="str">
        <f t="shared" si="632"/>
        <v/>
      </c>
      <c r="D500" s="230" t="str">
        <f t="shared" si="632"/>
        <v/>
      </c>
      <c r="E500" s="291" t="str">
        <f t="shared" si="632"/>
        <v/>
      </c>
      <c r="F500" s="342" t="str">
        <f t="shared" si="632"/>
        <v/>
      </c>
      <c r="G500" s="343" t="str">
        <f t="shared" si="633"/>
        <v/>
      </c>
      <c r="H500" s="344"/>
      <c r="I500" s="344"/>
      <c r="J500" s="345"/>
      <c r="K500" s="343" t="str">
        <f t="shared" si="634"/>
        <v/>
      </c>
      <c r="L500" s="344"/>
      <c r="M500" s="344"/>
      <c r="N500" s="345"/>
      <c r="O500" s="343" t="str">
        <f t="shared" si="635"/>
        <v/>
      </c>
      <c r="P500" s="344"/>
      <c r="Q500" s="344"/>
      <c r="R500" s="345"/>
      <c r="S500" s="343" t="str">
        <f t="shared" si="636"/>
        <v/>
      </c>
      <c r="T500" s="344"/>
      <c r="U500" s="344"/>
      <c r="V500" s="345"/>
      <c r="W500" s="343" t="str">
        <f t="shared" si="637"/>
        <v/>
      </c>
      <c r="X500" s="344"/>
      <c r="Y500" s="344"/>
      <c r="Z500" s="345"/>
      <c r="AA500" s="343" t="str">
        <f t="shared" si="638"/>
        <v/>
      </c>
      <c r="AB500" s="344"/>
      <c r="AC500" s="344"/>
      <c r="AD500" s="345"/>
      <c r="AE500" s="346">
        <f t="shared" si="639"/>
        <v>0</v>
      </c>
      <c r="AF500" s="347">
        <f t="shared" si="579"/>
        <v>0</v>
      </c>
      <c r="AG500" s="348">
        <f t="shared" si="640"/>
        <v>0</v>
      </c>
      <c r="AH500" s="217" t="str">
        <f t="shared" si="641"/>
        <v/>
      </c>
      <c r="AI500" s="349">
        <f xml:space="preserve"> ( IF(ISNUMBER(G500), VLOOKUP(G500/$AH500,F!$A1:$B101,2,1)*G500*$H500*$I500,0)+IF(ISNUMBER(K500), VLOOKUP(K500/$AH500,F!$A1:$B101,2,1)*K500*$L500*$M500,0)+IF(ISNUMBER(O500), VLOOKUP(O500/$AH500,F!$A1:$B101,2,1)*O500*$P500*$Q500,0)+IF(ISNUMBER(S500), VLOOKUP(S500/$AH500,F!$A1:$B101,2,1)*S500*$T500*$U500,0)+IF(ISNUMBER(W500), VLOOKUP(W500/$AH500,F!$A1:$B101,2,1)*W500*$X500*$Y500,0)+IF(ISNUMBER(AA500), VLOOKUP(AA500/$AH500,F!$A1:$B101,2,1)*AA500*$AB500*$AC500,0))*IF(ISNUMBER(F500),F500,1)*IF(ISNUMBER(E500),E500,1)</f>
        <v>0</v>
      </c>
      <c r="AJ500" s="350">
        <f>H500*I500+L500*M500+P500*Q500+T500*U500+X500*Y500+AB500*AC500</f>
        <v>0</v>
      </c>
      <c r="AK500" s="351">
        <f>IFERROR(I500*INDEX(F!$P$21:$AB$33, MATCH(G500/$AH500, F!$O$21:$O$33,1), MATCH(E500, F!$P$20:$AB$20,1)), 0 ) +IFERROR( M500*INDEX(F!$P$21:$AB$33, MATCH(K500/$AH500, F!$O$21:$O$33,1), MATCH(E500, F!$P$20:$AB$20,1)),0) +  IFERROR( Q500*INDEX(F!$P$21:$AB$33, MATCH(O500/$AH500, F!$O$21:$O$33,1), MATCH(E500, F!$P$20:$AB$20,1)), 0) + IFERROR( U500*INDEX(F!$P$21:$AB$33, MATCH(S500/$AH500, F!$O$21:$O$33,1), MATCH(E500, F!$P$20:$AB$20,1)),0)  + IFERROR(Y500*INDEX(F!$P$21:$AB$33, MATCH(W500/$AH500, F!$O$21:$O$33,1), MATCH(E500, F!$P$20:$AB$20,1)),0)  + IFERROR( AC500*INDEX(F!$P$21:$AB$33, MATCH(AA500/$AH500, F!$O$21:$O$33,1), MATCH(E500, F!$P$20:$AB$20,1)),)</f>
        <v>0</v>
      </c>
      <c r="AL500" s="1031"/>
      <c r="AM500" s="14"/>
      <c r="AN500" s="14"/>
      <c r="AO500" s="14"/>
    </row>
    <row r="501" spans="1:41" hidden="1" x14ac:dyDescent="0.25">
      <c r="A501" s="1022"/>
      <c r="B501" s="252" t="str">
        <f t="shared" si="632"/>
        <v/>
      </c>
      <c r="C501" s="265" t="str">
        <f t="shared" si="632"/>
        <v/>
      </c>
      <c r="D501" s="234" t="str">
        <f t="shared" si="632"/>
        <v/>
      </c>
      <c r="E501" s="291" t="str">
        <f t="shared" si="632"/>
        <v/>
      </c>
      <c r="F501" s="372" t="str">
        <f t="shared" si="632"/>
        <v/>
      </c>
      <c r="G501" s="373" t="str">
        <f t="shared" si="633"/>
        <v/>
      </c>
      <c r="H501" s="374"/>
      <c r="I501" s="374"/>
      <c r="J501" s="375"/>
      <c r="K501" s="373" t="str">
        <f t="shared" si="634"/>
        <v/>
      </c>
      <c r="L501" s="374"/>
      <c r="M501" s="374"/>
      <c r="N501" s="375"/>
      <c r="O501" s="373" t="str">
        <f t="shared" si="635"/>
        <v/>
      </c>
      <c r="P501" s="374"/>
      <c r="Q501" s="374"/>
      <c r="R501" s="375"/>
      <c r="S501" s="373" t="str">
        <f t="shared" si="636"/>
        <v/>
      </c>
      <c r="T501" s="374"/>
      <c r="U501" s="374"/>
      <c r="V501" s="375"/>
      <c r="W501" s="373" t="str">
        <f t="shared" si="637"/>
        <v/>
      </c>
      <c r="X501" s="374"/>
      <c r="Y501" s="374"/>
      <c r="Z501" s="375"/>
      <c r="AA501" s="373" t="str">
        <f t="shared" si="638"/>
        <v/>
      </c>
      <c r="AB501" s="374"/>
      <c r="AC501" s="374"/>
      <c r="AD501" s="375"/>
      <c r="AE501" s="376">
        <f t="shared" si="639"/>
        <v>0</v>
      </c>
      <c r="AF501" s="377">
        <f t="shared" si="579"/>
        <v>0</v>
      </c>
      <c r="AG501" s="378">
        <f t="shared" si="640"/>
        <v>0</v>
      </c>
      <c r="AH501" s="217" t="str">
        <f t="shared" si="641"/>
        <v/>
      </c>
      <c r="AI501" s="379">
        <f xml:space="preserve"> ( IF(ISNUMBER(G501), VLOOKUP(G501/$AH501,F!$A1:$B101,2,1)*G501*$H501*$I501,0)+IF(ISNUMBER(K501), VLOOKUP(K501/$AH501,F!$A1:$B101,2,1)*K501*$L501*$M501,0)+IF(ISNUMBER(O501), VLOOKUP(O501/$AH501,F!$A1:$B101,2,1)*O501*$P501*$Q501,0)+IF(ISNUMBER(S501), VLOOKUP(S501/$AH501,F!$A1:$B101,2,1)*S501*$T501*$U501,0)+IF(ISNUMBER(W501), VLOOKUP(W501/$AH501,F!$A1:$B101,2,1)*W501*$X501*$Y501,0)+IF(ISNUMBER(AA501), VLOOKUP(AA501/$AH501,F!$A1:$B101,2,1)*AA501*$AB501*$AC501,0))*IF(ISNUMBER(F501),F501,1)*IF(ISNUMBER(E501),E501,1)</f>
        <v>0</v>
      </c>
      <c r="AJ501" s="380">
        <f t="shared" ref="AJ501:AJ504" si="643">H501*I501+L501*M501+P501*Q501+T501*U501+X501*Y501+AB501*AC501</f>
        <v>0</v>
      </c>
      <c r="AK501" s="381">
        <f>IFERROR(I501*INDEX(F!$P$21:$AB$33, MATCH(G501/$AH501, F!$O$21:$O$33,1), MATCH(E501, F!$P$20:$AB$20,1)), 0 ) +IFERROR( M501*INDEX(F!$P$21:$AB$33, MATCH(K501/$AH501, F!$O$21:$O$33,1), MATCH(E501, F!$P$20:$AB$20,1)),0) +  IFERROR( Q501*INDEX(F!$P$21:$AB$33, MATCH(O501/$AH501, F!$O$21:$O$33,1), MATCH(E501, F!$P$20:$AB$20,1)), 0) + IFERROR( U501*INDEX(F!$P$21:$AB$33, MATCH(S501/$AH501, F!$O$21:$O$33,1), MATCH(E501, F!$P$20:$AB$20,1)),0)  + IFERROR(Y501*INDEX(F!$P$21:$AB$33, MATCH(W501/$AH501, F!$O$21:$O$33,1), MATCH(E501, F!$P$20:$AB$20,1)),0)  + IFERROR( AC501*INDEX(F!$P$21:$AB$33, MATCH(AA501/$AH501, F!$O$21:$O$33,1), MATCH(E501, F!$P$20:$AB$20,1)),)</f>
        <v>0</v>
      </c>
      <c r="AL501" s="1031"/>
      <c r="AM501" s="14"/>
      <c r="AN501" s="14"/>
      <c r="AO501" s="14"/>
    </row>
    <row r="502" spans="1:41" hidden="1" x14ac:dyDescent="0.25">
      <c r="A502" s="1022"/>
      <c r="B502" s="249" t="str">
        <f t="shared" si="632"/>
        <v/>
      </c>
      <c r="C502" s="262" t="str">
        <f t="shared" si="632"/>
        <v/>
      </c>
      <c r="D502" s="230" t="str">
        <f t="shared" si="632"/>
        <v/>
      </c>
      <c r="E502" s="291" t="str">
        <f t="shared" si="632"/>
        <v/>
      </c>
      <c r="F502" s="342" t="str">
        <f t="shared" si="632"/>
        <v/>
      </c>
      <c r="G502" s="343" t="str">
        <f t="shared" si="633"/>
        <v/>
      </c>
      <c r="H502" s="344"/>
      <c r="I502" s="344"/>
      <c r="J502" s="345"/>
      <c r="K502" s="343" t="str">
        <f t="shared" si="634"/>
        <v/>
      </c>
      <c r="L502" s="344"/>
      <c r="M502" s="344"/>
      <c r="N502" s="345"/>
      <c r="O502" s="343" t="str">
        <f t="shared" si="635"/>
        <v/>
      </c>
      <c r="P502" s="344"/>
      <c r="Q502" s="344"/>
      <c r="R502" s="345"/>
      <c r="S502" s="343" t="str">
        <f t="shared" si="636"/>
        <v/>
      </c>
      <c r="T502" s="344"/>
      <c r="U502" s="344"/>
      <c r="V502" s="345"/>
      <c r="W502" s="343" t="str">
        <f t="shared" si="637"/>
        <v/>
      </c>
      <c r="X502" s="344"/>
      <c r="Y502" s="344"/>
      <c r="Z502" s="345"/>
      <c r="AA502" s="343" t="str">
        <f t="shared" si="638"/>
        <v/>
      </c>
      <c r="AB502" s="344"/>
      <c r="AC502" s="344"/>
      <c r="AD502" s="345"/>
      <c r="AE502" s="346">
        <f t="shared" si="639"/>
        <v>0</v>
      </c>
      <c r="AF502" s="347">
        <f t="shared" si="579"/>
        <v>0</v>
      </c>
      <c r="AG502" s="348">
        <f t="shared" si="640"/>
        <v>0</v>
      </c>
      <c r="AH502" s="217" t="str">
        <f t="shared" si="641"/>
        <v/>
      </c>
      <c r="AI502" s="349">
        <f xml:space="preserve"> ( IF(ISNUMBER(G502), VLOOKUP(G502/$AH502,F!$A1:$B101,2,1)*G502*$H502*$I502,0)+IF(ISNUMBER(K502), VLOOKUP(K502/$AH502,F!$A1:$B101,2,1)*K502*$L502*$M502,0)+IF(ISNUMBER(O502), VLOOKUP(O502/$AH502,F!$A1:$B101,2,1)*O502*$P502*$Q502,0)+IF(ISNUMBER(S502), VLOOKUP(S502/$AH502,F!$A1:$B101,2,1)*S502*$T502*$U502,0)+IF(ISNUMBER(W502), VLOOKUP(W502/$AH502,F!$A1:$B101,2,1)*W502*$X502*$Y502,0)+IF(ISNUMBER(AA502), VLOOKUP(AA502/$AH502,F!$A1:$B101,2,1)*AA502*$AB502*$AC502,0))*IF(ISNUMBER(F502),F502,1)*IF(ISNUMBER(E502),E502,1)</f>
        <v>0</v>
      </c>
      <c r="AJ502" s="350">
        <f t="shared" si="643"/>
        <v>0</v>
      </c>
      <c r="AK502" s="351">
        <f>IFERROR(I502*INDEX(F!$P$21:$AB$33, MATCH(G502/$AH502, F!$O$21:$O$33,1), MATCH(E502, F!$P$20:$AB$20,1)), 0 ) +IFERROR( M502*INDEX(F!$P$21:$AB$33, MATCH(K502/$AH502, F!$O$21:$O$33,1), MATCH(E502, F!$P$20:$AB$20,1)),0) +  IFERROR( Q502*INDEX(F!$P$21:$AB$33, MATCH(O502/$AH502, F!$O$21:$O$33,1), MATCH(E502, F!$P$20:$AB$20,1)), 0) + IFERROR( U502*INDEX(F!$P$21:$AB$33, MATCH(S502/$AH502, F!$O$21:$O$33,1), MATCH(E502, F!$P$20:$AB$20,1)),0)  + IFERROR(Y502*INDEX(F!$P$21:$AB$33, MATCH(W502/$AH502, F!$O$21:$O$33,1), MATCH(E502, F!$P$20:$AB$20,1)),0)  + IFERROR( AC502*INDEX(F!$P$21:$AB$33, MATCH(AA502/$AH502, F!$O$21:$O$33,1), MATCH(E502, F!$P$20:$AB$20,1)),)</f>
        <v>0</v>
      </c>
      <c r="AL502" s="1031"/>
      <c r="AM502" s="14"/>
      <c r="AN502" s="14"/>
      <c r="AO502" s="14"/>
    </row>
    <row r="503" spans="1:41" hidden="1" x14ac:dyDescent="0.25">
      <c r="A503" s="1022"/>
      <c r="B503" s="252" t="str">
        <f t="shared" si="632"/>
        <v/>
      </c>
      <c r="C503" s="265" t="str">
        <f t="shared" si="632"/>
        <v/>
      </c>
      <c r="D503" s="234" t="str">
        <f t="shared" si="632"/>
        <v/>
      </c>
      <c r="E503" s="291" t="str">
        <f t="shared" si="632"/>
        <v/>
      </c>
      <c r="F503" s="382" t="str">
        <f t="shared" si="632"/>
        <v/>
      </c>
      <c r="G503" s="373" t="str">
        <f t="shared" si="633"/>
        <v/>
      </c>
      <c r="H503" s="374"/>
      <c r="I503" s="374"/>
      <c r="J503" s="375"/>
      <c r="K503" s="373" t="str">
        <f t="shared" si="634"/>
        <v/>
      </c>
      <c r="L503" s="374"/>
      <c r="M503" s="374"/>
      <c r="N503" s="375"/>
      <c r="O503" s="373" t="str">
        <f t="shared" si="635"/>
        <v/>
      </c>
      <c r="P503" s="374"/>
      <c r="Q503" s="374"/>
      <c r="R503" s="375"/>
      <c r="S503" s="373" t="str">
        <f t="shared" si="636"/>
        <v/>
      </c>
      <c r="T503" s="374"/>
      <c r="U503" s="374"/>
      <c r="V503" s="375"/>
      <c r="W503" s="373" t="str">
        <f t="shared" si="637"/>
        <v/>
      </c>
      <c r="X503" s="374"/>
      <c r="Y503" s="374"/>
      <c r="Z503" s="375"/>
      <c r="AA503" s="373" t="str">
        <f t="shared" si="638"/>
        <v/>
      </c>
      <c r="AB503" s="374"/>
      <c r="AC503" s="374"/>
      <c r="AD503" s="375"/>
      <c r="AE503" s="376">
        <f t="shared" si="639"/>
        <v>0</v>
      </c>
      <c r="AF503" s="377">
        <f t="shared" si="579"/>
        <v>0</v>
      </c>
      <c r="AG503" s="378">
        <f t="shared" si="640"/>
        <v>0</v>
      </c>
      <c r="AH503" s="217" t="str">
        <f t="shared" si="641"/>
        <v/>
      </c>
      <c r="AI503" s="379">
        <f xml:space="preserve"> ( IF(ISNUMBER(G503), VLOOKUP(G503/$AH503,F!$A1:$B101,2,1)*G503*$H503*$I503,0)+IF(ISNUMBER(K503), VLOOKUP(K503/$AH503,F!$A1:$B101,2,1)*K503*$L503*$M503,0)+IF(ISNUMBER(O503), VLOOKUP(O503/$AH503,F!$A1:$B101,2,1)*O503*$P503*$Q503,0)+IF(ISNUMBER(S503), VLOOKUP(S503/$AH503,F!$A1:$B101,2,1)*S503*$T503*$U503,0)+IF(ISNUMBER(W503), VLOOKUP(W503/$AH503,F!$A1:$B101,2,1)*W503*$X503*$Y503,0)+IF(ISNUMBER(AA503), VLOOKUP(AA503/$AH503,F!$A1:$B101,2,1)*AA503*$AB503*$AC503,0))*IF(ISNUMBER(F503),F503,1)*IF(ISNUMBER(E503),E503,1)</f>
        <v>0</v>
      </c>
      <c r="AJ503" s="380">
        <f t="shared" si="643"/>
        <v>0</v>
      </c>
      <c r="AK503" s="381">
        <f>IFERROR(I503*INDEX(F!$P$21:$AB$33, MATCH(G503/$AH503, F!$O$21:$O$33,1), MATCH(E503, F!$P$20:$AB$20,1)), 0 ) +IFERROR( M503*INDEX(F!$P$21:$AB$33, MATCH(K503/$AH503, F!$O$21:$O$33,1), MATCH(E503, F!$P$20:$AB$20,1)),0) +  IFERROR( Q503*INDEX(F!$P$21:$AB$33, MATCH(O503/$AH503, F!$O$21:$O$33,1), MATCH(E503, F!$P$20:$AB$20,1)), 0) + IFERROR( U503*INDEX(F!$P$21:$AB$33, MATCH(S503/$AH503, F!$O$21:$O$33,1), MATCH(E503, F!$P$20:$AB$20,1)),0)  + IFERROR(Y503*INDEX(F!$P$21:$AB$33, MATCH(W503/$AH503, F!$O$21:$O$33,1), MATCH(E503, F!$P$20:$AB$20,1)),0)  + IFERROR( AC503*INDEX(F!$P$21:$AB$33, MATCH(AA503/$AH503, F!$O$21:$O$33,1), MATCH(E503, F!$P$20:$AB$20,1)),)</f>
        <v>0</v>
      </c>
      <c r="AL503" s="1031"/>
      <c r="AM503" s="14"/>
      <c r="AN503" s="14"/>
      <c r="AO503" s="14"/>
    </row>
    <row r="504" spans="1:41" hidden="1" x14ac:dyDescent="0.25">
      <c r="A504" s="1022"/>
      <c r="B504" s="249" t="str">
        <f t="shared" si="632"/>
        <v/>
      </c>
      <c r="C504" s="262" t="str">
        <f t="shared" si="632"/>
        <v/>
      </c>
      <c r="D504" s="235" t="str">
        <f t="shared" si="632"/>
        <v/>
      </c>
      <c r="E504" s="291" t="str">
        <f t="shared" si="632"/>
        <v/>
      </c>
      <c r="F504" s="383" t="str">
        <f t="shared" si="632"/>
        <v/>
      </c>
      <c r="G504" s="343" t="str">
        <f t="shared" si="633"/>
        <v/>
      </c>
      <c r="H504" s="344"/>
      <c r="I504" s="344"/>
      <c r="J504" s="345"/>
      <c r="K504" s="343" t="str">
        <f t="shared" si="634"/>
        <v/>
      </c>
      <c r="L504" s="344"/>
      <c r="M504" s="344"/>
      <c r="N504" s="345"/>
      <c r="O504" s="343" t="str">
        <f t="shared" si="635"/>
        <v/>
      </c>
      <c r="P504" s="344"/>
      <c r="Q504" s="344"/>
      <c r="R504" s="345"/>
      <c r="S504" s="343" t="str">
        <f t="shared" si="636"/>
        <v/>
      </c>
      <c r="T504" s="344"/>
      <c r="U504" s="344"/>
      <c r="V504" s="345"/>
      <c r="W504" s="343" t="str">
        <f t="shared" si="637"/>
        <v/>
      </c>
      <c r="X504" s="344"/>
      <c r="Y504" s="344"/>
      <c r="Z504" s="345"/>
      <c r="AA504" s="343" t="str">
        <f t="shared" si="638"/>
        <v/>
      </c>
      <c r="AB504" s="344"/>
      <c r="AC504" s="344"/>
      <c r="AD504" s="345"/>
      <c r="AE504" s="346">
        <f t="shared" si="639"/>
        <v>0</v>
      </c>
      <c r="AF504" s="347">
        <f t="shared" si="579"/>
        <v>0</v>
      </c>
      <c r="AG504" s="348">
        <f t="shared" si="640"/>
        <v>0</v>
      </c>
      <c r="AH504" s="217" t="str">
        <f t="shared" si="641"/>
        <v/>
      </c>
      <c r="AI504" s="349">
        <f xml:space="preserve"> ( IF(ISNUMBER(G504), VLOOKUP(G504/$AH504,F!$A1:$B101,2,1)*G504*$H504*$I504,0)+IF(ISNUMBER(K504), VLOOKUP(K504/$AH504,F!$A1:$B101,2,1)*K504*$L504*$M504,0)+IF(ISNUMBER(O504), VLOOKUP(O504/$AH504,F!$A1:$B101,2,1)*O504*$P504*$Q504,0)+IF(ISNUMBER(S504), VLOOKUP(S504/$AH504,F!$A1:$B101,2,1)*S504*$T504*$U504,0)+IF(ISNUMBER(W504), VLOOKUP(W504/$AH504,F!$A1:$B101,2,1)*W504*$X504*$Y504,0)+IF(ISNUMBER(AA504), VLOOKUP(AA504/$AH504,F!$A1:$B101,2,1)*AA504*$AB504*$AC504,0))*IF(ISNUMBER(F504),F504,1)*IF(ISNUMBER(E504),E504,1)</f>
        <v>0</v>
      </c>
      <c r="AJ504" s="350">
        <f t="shared" si="643"/>
        <v>0</v>
      </c>
      <c r="AK504" s="351">
        <f>IFERROR(I504*INDEX(F!$P$21:$AB$33, MATCH(G504/$AH504, F!$O$21:$O$33,1), MATCH(E504, F!$P$20:$AB$20,1)), 0 ) +IFERROR( M504*INDEX(F!$P$21:$AB$33, MATCH(K504/$AH504, F!$O$21:$O$33,1), MATCH(E504, F!$P$20:$AB$20,1)),0) +  IFERROR( Q504*INDEX(F!$P$21:$AB$33, MATCH(O504/$AH504, F!$O$21:$O$33,1), MATCH(E504, F!$P$20:$AB$20,1)), 0) + IFERROR( U504*INDEX(F!$P$21:$AB$33, MATCH(S504/$AH504, F!$O$21:$O$33,1), MATCH(E504, F!$P$20:$AB$20,1)),0)  + IFERROR(Y504*INDEX(F!$P$21:$AB$33, MATCH(W504/$AH504, F!$O$21:$O$33,1), MATCH(E504, F!$P$20:$AB$20,1)),0)  + IFERROR( AC504*INDEX(F!$P$21:$AB$33, MATCH(AA504/$AH504, F!$O$21:$O$33,1), MATCH(E504, F!$P$20:$AB$20,1)),)</f>
        <v>0</v>
      </c>
      <c r="AL504" s="1031"/>
      <c r="AM504" s="14"/>
      <c r="AN504" s="14"/>
      <c r="AO504" s="14"/>
    </row>
    <row r="505" spans="1:41" ht="15.75" hidden="1" thickBot="1" x14ac:dyDescent="0.3">
      <c r="A505" s="1023"/>
      <c r="B505" s="253"/>
      <c r="C505" s="266"/>
      <c r="D505" s="218"/>
      <c r="E505" s="352">
        <f>ROUND(IFERROR(SUMPRODUCT(AJ497:AJ504,E497:E504)/AJ505,0),3)</f>
        <v>0</v>
      </c>
      <c r="F505" s="384"/>
      <c r="G505" s="781"/>
      <c r="H505" s="386"/>
      <c r="I505" s="386"/>
      <c r="J505" s="387"/>
      <c r="K505" s="781"/>
      <c r="L505" s="386"/>
      <c r="M505" s="386"/>
      <c r="N505" s="387"/>
      <c r="O505" s="781"/>
      <c r="P505" s="386"/>
      <c r="Q505" s="386"/>
      <c r="R505" s="387"/>
      <c r="S505" s="781"/>
      <c r="T505" s="386"/>
      <c r="U505" s="386"/>
      <c r="V505" s="387"/>
      <c r="W505" s="781"/>
      <c r="X505" s="386"/>
      <c r="Y505" s="386"/>
      <c r="Z505" s="387"/>
      <c r="AA505" s="781"/>
      <c r="AB505" s="386"/>
      <c r="AC505" s="386"/>
      <c r="AD505" s="387"/>
      <c r="AE505" s="357">
        <f>SUM(AE497:AE504)</f>
        <v>0</v>
      </c>
      <c r="AF505" s="358">
        <f t="shared" si="579"/>
        <v>0</v>
      </c>
      <c r="AG505" s="391">
        <f>IFERROR(  SUMPRODUCT(AG497:AG504,AJ497:AJ504)/AJ505,0)</f>
        <v>0</v>
      </c>
      <c r="AH505" s="359"/>
      <c r="AI505" s="360">
        <f>SUM(AI497:AI504)</f>
        <v>0</v>
      </c>
      <c r="AJ505" s="360">
        <f>SUM(AJ497:AJ504)</f>
        <v>0</v>
      </c>
      <c r="AK505" s="361">
        <f>IF(SUM(AK497:AK504)=0,TIME(,0,),TIME(,SUM(AK497:AK504)+F!$V$37,))</f>
        <v>0</v>
      </c>
      <c r="AL505" s="1032"/>
      <c r="AM505" s="14"/>
      <c r="AN505" s="14"/>
      <c r="AO505" s="14"/>
    </row>
    <row r="506" spans="1:41" ht="18" thickBot="1" x14ac:dyDescent="0.3">
      <c r="A506" s="930">
        <f>A450</f>
        <v>7</v>
      </c>
      <c r="B506" s="433"/>
      <c r="C506" s="433"/>
      <c r="D506" s="433"/>
      <c r="E506" s="478">
        <f>IF(AJ506=0,0,(E516*AJ516 + E525*AJ525 + E534*AJ534 + E543*AJ543 + E552*AJ552 + E561*AJ561   ) /AJ506 )</f>
        <v>0.90720901639344254</v>
      </c>
      <c r="F506" s="1027" t="s">
        <v>74</v>
      </c>
      <c r="G506" s="1027"/>
      <c r="H506" s="1027"/>
      <c r="I506" s="1027"/>
      <c r="J506" s="1027"/>
      <c r="K506" s="1027"/>
      <c r="L506" s="1027"/>
      <c r="M506" s="1027"/>
      <c r="N506" s="1028">
        <f>N450+1</f>
        <v>10</v>
      </c>
      <c r="O506" s="1028"/>
      <c r="P506" s="1028"/>
      <c r="Q506" s="1028"/>
      <c r="R506" s="1028"/>
      <c r="S506" s="1028"/>
      <c r="T506" s="1028"/>
      <c r="U506" s="1028"/>
      <c r="V506" s="1028"/>
      <c r="W506" s="1028"/>
      <c r="X506" s="1028"/>
      <c r="Y506" s="1028"/>
      <c r="Z506" s="1028"/>
      <c r="AA506" s="1028"/>
      <c r="AB506" s="1028"/>
      <c r="AC506" s="1028"/>
      <c r="AD506" s="1028"/>
      <c r="AE506" s="268">
        <f>AE516+AE525+AE534+AE543+AE552+AE561</f>
        <v>29198.5</v>
      </c>
      <c r="AF506" s="389">
        <f>IFERROR(AE506/AJ506,0)</f>
        <v>59.832991803278688</v>
      </c>
      <c r="AG506" s="425">
        <f>IF(AJ506=0,0,(AG516*AJ516 + AG525*AJ525 + AG534*AJ534 + AG543*AJ543 + AG552*AJ552 + AG561*AJ561   ) /AJ506 )</f>
        <v>0.48635447677963634</v>
      </c>
      <c r="AH506" s="402">
        <f>AH450</f>
        <v>5.0000000000000001E-3</v>
      </c>
      <c r="AI506" s="268">
        <f>AI516+AI525+AI534+AI543+AI552+AI561</f>
        <v>18303.038</v>
      </c>
      <c r="AJ506" s="268">
        <f>AJ516+AJ525+AJ534+AJ543+AJ552+AJ561</f>
        <v>488</v>
      </c>
      <c r="AK506" s="390">
        <f>AK516+AK525+AK534+AK543+AK552+AK561</f>
        <v>0.23888888888888887</v>
      </c>
      <c r="AL506" s="577"/>
      <c r="AM506" s="14"/>
      <c r="AN506" s="14"/>
      <c r="AO506" s="14"/>
    </row>
    <row r="507" spans="1:41" ht="16.5" thickBot="1" x14ac:dyDescent="0.3">
      <c r="A507" s="395" t="s">
        <v>3</v>
      </c>
      <c r="B507" s="396" t="s">
        <v>10</v>
      </c>
      <c r="C507" s="396" t="s">
        <v>89</v>
      </c>
      <c r="D507" s="396" t="s">
        <v>11</v>
      </c>
      <c r="E507" s="396" t="s">
        <v>94</v>
      </c>
      <c r="F507" s="396" t="s">
        <v>60</v>
      </c>
      <c r="G507" s="396" t="s">
        <v>13</v>
      </c>
      <c r="H507" s="396" t="s">
        <v>14</v>
      </c>
      <c r="I507" s="396" t="s">
        <v>15</v>
      </c>
      <c r="J507" s="396" t="s">
        <v>4</v>
      </c>
      <c r="K507" s="396" t="s">
        <v>13</v>
      </c>
      <c r="L507" s="396" t="s">
        <v>14</v>
      </c>
      <c r="M507" s="396" t="s">
        <v>15</v>
      </c>
      <c r="N507" s="396" t="s">
        <v>4</v>
      </c>
      <c r="O507" s="396" t="s">
        <v>13</v>
      </c>
      <c r="P507" s="396" t="s">
        <v>14</v>
      </c>
      <c r="Q507" s="396" t="s">
        <v>15</v>
      </c>
      <c r="R507" s="396" t="s">
        <v>4</v>
      </c>
      <c r="S507" s="396" t="s">
        <v>13</v>
      </c>
      <c r="T507" s="396" t="s">
        <v>14</v>
      </c>
      <c r="U507" s="396" t="s">
        <v>15</v>
      </c>
      <c r="V507" s="396" t="s">
        <v>4</v>
      </c>
      <c r="W507" s="396" t="s">
        <v>13</v>
      </c>
      <c r="X507" s="396" t="s">
        <v>14</v>
      </c>
      <c r="Y507" s="396" t="s">
        <v>15</v>
      </c>
      <c r="Z507" s="396" t="s">
        <v>4</v>
      </c>
      <c r="AA507" s="396" t="s">
        <v>13</v>
      </c>
      <c r="AB507" s="396" t="s">
        <v>14</v>
      </c>
      <c r="AC507" s="396" t="s">
        <v>15</v>
      </c>
      <c r="AD507" s="397" t="s">
        <v>4</v>
      </c>
      <c r="AE507" s="396" t="s">
        <v>5</v>
      </c>
      <c r="AF507" s="396" t="s">
        <v>91</v>
      </c>
      <c r="AG507" s="396" t="s">
        <v>92</v>
      </c>
      <c r="AH507" s="398" t="s">
        <v>6</v>
      </c>
      <c r="AI507" s="399" t="s">
        <v>93</v>
      </c>
      <c r="AJ507" s="396" t="s">
        <v>7</v>
      </c>
      <c r="AK507" s="428" t="s">
        <v>17</v>
      </c>
      <c r="AL507" s="578" t="s">
        <v>637</v>
      </c>
      <c r="AM507" s="14"/>
      <c r="AN507" s="14"/>
      <c r="AO507" s="14"/>
    </row>
    <row r="508" spans="1:41" x14ac:dyDescent="0.25">
      <c r="A508" s="212">
        <f>A509</f>
        <v>43843</v>
      </c>
      <c r="B508" s="241" t="str">
        <f t="shared" ref="B508:F515" si="644">IF(B452="","",B452)</f>
        <v>Тяжелая</v>
      </c>
      <c r="C508" s="254" t="str">
        <f t="shared" si="644"/>
        <v>ПР</v>
      </c>
      <c r="D508" s="222" t="str">
        <f t="shared" si="644"/>
        <v>Присед</v>
      </c>
      <c r="E508" s="280">
        <f t="shared" si="644"/>
        <v>1.2</v>
      </c>
      <c r="F508" s="281" t="str">
        <f t="shared" si="644"/>
        <v/>
      </c>
      <c r="G508" s="282">
        <f t="shared" ref="G508:G515" si="645">IF(J508&lt;&gt;0, IFERROR(IF( $F508=2,  MROUND($AH508*J508,1),    IF( OR($F508="",$F508=1),   MROUND($AH508*J508,2.5),  MROUND($AH508*J508, 0.1))), "" ), "")</f>
        <v>87.5</v>
      </c>
      <c r="H508" s="283">
        <v>5</v>
      </c>
      <c r="I508" s="283">
        <v>1</v>
      </c>
      <c r="J508" s="284">
        <v>0.52</v>
      </c>
      <c r="K508" s="282">
        <f t="shared" ref="K508:K515" si="646">IF(N508&lt;&gt;0, IFERROR(IF( $F508=2,  MROUND($AH508*N508,1),    IF( OR($F508="",$F508=1),   MROUND($AH508*N508,2.5),  MROUND($AH508*N508, 0.1))), "" ), "")</f>
        <v>97.5</v>
      </c>
      <c r="L508" s="283">
        <v>5</v>
      </c>
      <c r="M508" s="283">
        <v>3</v>
      </c>
      <c r="N508" s="284">
        <v>0.57999999999999996</v>
      </c>
      <c r="O508" s="282" t="str">
        <f t="shared" ref="O508:O515" si="647">IF(R508&lt;&gt;0, IFERROR(IF( $F508=2,  MROUND($AH508*R508,1),    IF( OR($F508="",$F508=1),   MROUND($AH508*R508,2.5),  MROUND($AH508*R508, 0.1))), "" ), "")</f>
        <v/>
      </c>
      <c r="P508" s="283"/>
      <c r="Q508" s="283"/>
      <c r="R508" s="284"/>
      <c r="S508" s="282" t="str">
        <f t="shared" ref="S508:S515" si="648">IF(V508&lt;&gt;0, IFERROR(IF( $F508=2,  MROUND($AH508*V508,1),    IF( OR($F508="",$F508=1),   MROUND($AH508*V508,2.5),  MROUND($AH508*V508, 0.1))), "" ), "")</f>
        <v/>
      </c>
      <c r="T508" s="283"/>
      <c r="U508" s="283"/>
      <c r="V508" s="284"/>
      <c r="W508" s="282" t="str">
        <f t="shared" ref="W508:W515" si="649">IF(Z508&lt;&gt;0, IFERROR(IF( $F508=2,  MROUND($AH508*Z508,1),    IF( OR($F508="",$F508=1),   MROUND($AH508*Z508,2.5),  MROUND($AH508*Z508, 0.1))), "" ), "")</f>
        <v/>
      </c>
      <c r="X508" s="283"/>
      <c r="Y508" s="283"/>
      <c r="Z508" s="284"/>
      <c r="AA508" s="282" t="str">
        <f t="shared" ref="AA508:AA515" si="650">IF(AD508&lt;&gt;0, IFERROR(IF( $F508=2,  MROUND($AH508*AD508,1),    IF( OR($F508="",$F508=1),   MROUND($AH508*AD508,2.5),  MROUND($AH508*AD508, 0.1))), "" ), "")</f>
        <v/>
      </c>
      <c r="AB508" s="283"/>
      <c r="AC508" s="283"/>
      <c r="AD508" s="284"/>
      <c r="AE508" s="392">
        <f t="shared" ref="AE508:AE515" si="651">(IF(ISNUMBER(G508),G508,0)*H508*I508+IF(ISNUMBER(K508),K508,1)*L508*M508+IF(ISNUMBER(O508),O508,1)*P508*Q508+IF(ISNUMBER(S508),S508,1)*T508*U508+IF(ISNUMBER(W508),W508,1)*X508*Y508+IF(ISNUMBER(AA508),AA508,1)*AB508*AC508)*IF(ISNUMBER(F508),F508,1)</f>
        <v>1900</v>
      </c>
      <c r="AF508" s="393">
        <f t="shared" ref="AF508:AF561" si="652">IFERROR(AE508/AJ508,0)</f>
        <v>95</v>
      </c>
      <c r="AG508" s="394">
        <f t="shared" ref="AG508:AG515" si="653">IFERROR((AF508/(AH508*IF(ISNUMBER(F508),F508,1))),0)</f>
        <v>0.56768715398723224</v>
      </c>
      <c r="AH508" s="216">
        <f t="shared" ref="AH508:AH515" si="654">IF(ISNUMBER(AH452), AH452+(AH452*$AH$506),"")</f>
        <v>167.34569266321046</v>
      </c>
      <c r="AI508" s="303">
        <f xml:space="preserve"> ( IF(ISNUMBER(G508), VLOOKUP(G508/$AH508,F!$A1:$B101,2,1)*G508*$H508*$I508,0)+IF(ISNUMBER(K508), VLOOKUP(K508/$AH508,F!$A1:$B101,2,1)*K508*$L508*$M508,0)+IF(ISNUMBER(O508), VLOOKUP(O508/$AH508,F!$A1:$B101,2,1)*O508*$P508*$Q508,0)+IF(ISNUMBER(S508), VLOOKUP(S508/$AH508,F!$A1:$B101,2,1)*S508*$T508*$U508,0)+IF(ISNUMBER(W508), VLOOKUP(W508/$AH508,F!$A1:$B101,2,1)*W508*$X508*$Y508,0)+IF(ISNUMBER(AA508), VLOOKUP(AA508/$AH508,F!$A1:$B101,2,1)*AA508*$AB508*$AC508,0))*IF(ISNUMBER(F508),F508,1)*IF(ISNUMBER(E508),E508,1)</f>
        <v>1419</v>
      </c>
      <c r="AJ508" s="289">
        <f t="shared" ref="AJ508:AJ510" si="655">H508*I508+L508*M508+P508*Q508+T508*U508+X508*Y508+AB508*AC508</f>
        <v>20</v>
      </c>
      <c r="AK508" s="290">
        <f>IFERROR(I508*INDEX(F!$P$21:$AB$33, MATCH(G508/$AH508, F!$O$21:$O$33,1), MATCH(E508, F!$P$20:$AB$20,1)), 0 ) +IFERROR( M508*INDEX(F!$P$21:$AB$33, MATCH(K508/$AH508, F!$O$21:$O$33,1), MATCH(E508, F!$P$20:$AB$20,1)),0) +  IFERROR( Q508*INDEX(F!$P$21:$AB$33, MATCH(O508/$AH508, F!$O$21:$O$33,1), MATCH(E508, F!$P$20:$AB$20,1)), 0) + IFERROR( U508*INDEX(F!$P$21:$AB$33, MATCH(S508/$AH508, F!$O$21:$O$33,1), MATCH(E508, F!$P$20:$AB$20,1)),0)  + IFERROR(Y508*INDEX(F!$P$21:$AB$33, MATCH(W508/$AH508, F!$O$21:$O$33,1), MATCH(E508, F!$P$20:$AB$20,1)),0)  + IFERROR( AC508*INDEX(F!$P$21:$AB$33, MATCH(AA508/$AH508, F!$O$21:$O$33,1), MATCH(E508, F!$P$20:$AB$20,1)),)</f>
        <v>15</v>
      </c>
      <c r="AL508" s="1033"/>
      <c r="AM508" s="14"/>
      <c r="AN508" s="14"/>
      <c r="AO508" s="14"/>
    </row>
    <row r="509" spans="1:41" ht="15.75" customHeight="1" x14ac:dyDescent="0.25">
      <c r="A509" s="1021">
        <f>A453+A450</f>
        <v>43843</v>
      </c>
      <c r="B509" s="242" t="s">
        <v>815</v>
      </c>
      <c r="C509" s="258" t="str">
        <f t="shared" si="644"/>
        <v>ЖМ</v>
      </c>
      <c r="D509" s="223" t="str">
        <f t="shared" si="644"/>
        <v>Жим лежа</v>
      </c>
      <c r="E509" s="291">
        <f t="shared" si="644"/>
        <v>1</v>
      </c>
      <c r="F509" s="292" t="str">
        <f t="shared" si="644"/>
        <v/>
      </c>
      <c r="G509" s="293">
        <f t="shared" si="645"/>
        <v>65</v>
      </c>
      <c r="H509" s="238">
        <v>6</v>
      </c>
      <c r="I509" s="238">
        <v>4</v>
      </c>
      <c r="J509" s="294">
        <v>0.45</v>
      </c>
      <c r="K509" s="293" t="str">
        <f t="shared" si="646"/>
        <v/>
      </c>
      <c r="L509" s="238"/>
      <c r="M509" s="238"/>
      <c r="N509" s="294"/>
      <c r="O509" s="293" t="str">
        <f t="shared" si="647"/>
        <v/>
      </c>
      <c r="P509" s="238"/>
      <c r="Q509" s="238"/>
      <c r="R509" s="294"/>
      <c r="S509" s="293" t="str">
        <f t="shared" si="648"/>
        <v/>
      </c>
      <c r="T509" s="238"/>
      <c r="U509" s="238"/>
      <c r="V509" s="294"/>
      <c r="W509" s="293" t="str">
        <f t="shared" si="649"/>
        <v/>
      </c>
      <c r="X509" s="238"/>
      <c r="Y509" s="238"/>
      <c r="Z509" s="294"/>
      <c r="AA509" s="293" t="str">
        <f t="shared" si="650"/>
        <v/>
      </c>
      <c r="AB509" s="238"/>
      <c r="AC509" s="238"/>
      <c r="AD509" s="294"/>
      <c r="AE509" s="239">
        <f t="shared" si="651"/>
        <v>1560</v>
      </c>
      <c r="AF509" s="295">
        <f t="shared" si="652"/>
        <v>65</v>
      </c>
      <c r="AG509" s="296">
        <f t="shared" si="653"/>
        <v>0.44390574447121922</v>
      </c>
      <c r="AH509" s="217">
        <f t="shared" si="654"/>
        <v>146.42748108030915</v>
      </c>
      <c r="AI509" s="237">
        <f xml:space="preserve"> ( IF(ISNUMBER(G509), VLOOKUP(G509/$AH509,F!$A1:$B101,2,1)*G509*$H509*$I509,0)+IF(ISNUMBER(K509), VLOOKUP(K509/$AH509,F!$A1:$B101,2,1)*K509*$L509*$M509,0)+IF(ISNUMBER(O509), VLOOKUP(O509/$AH509,F!$A1:$B101,2,1)*O509*$P509*$Q509,0)+IF(ISNUMBER(S509), VLOOKUP(S509/$AH509,F!$A1:$B101,2,1)*S509*$T509*$U509,0)+IF(ISNUMBER(W509), VLOOKUP(W509/$AH509,F!$A1:$B101,2,1)*W509*$X509*$Y509,0)+IF(ISNUMBER(AA509), VLOOKUP(AA509/$AH509,F!$A1:$B101,2,1)*AA509*$AB509*$AC509,0))*IF(ISNUMBER(F509),F509,1)*IF(ISNUMBER(E509),E509,1)</f>
        <v>624</v>
      </c>
      <c r="AJ509" s="297">
        <f t="shared" si="655"/>
        <v>24</v>
      </c>
      <c r="AK509" s="298">
        <f>IFERROR(I509*INDEX(F!$P$21:$AB$33, MATCH(G509/$AH509, F!$O$21:$O$33,1), MATCH(E509, F!$P$20:$AB$20,1)), 0 ) +IFERROR( M509*INDEX(F!$P$21:$AB$33, MATCH(K509/$AH509, F!$O$21:$O$33,1), MATCH(E509, F!$P$20:$AB$20,1)),0) +  IFERROR( Q509*INDEX(F!$P$21:$AB$33, MATCH(O509/$AH509, F!$O$21:$O$33,1), MATCH(E509, F!$P$20:$AB$20,1)), 0) + IFERROR( U509*INDEX(F!$P$21:$AB$33, MATCH(S509/$AH509, F!$O$21:$O$33,1), MATCH(E509, F!$P$20:$AB$20,1)),0)  + IFERROR(Y509*INDEX(F!$P$21:$AB$33, MATCH(W509/$AH509, F!$O$21:$O$33,1), MATCH(E509, F!$P$20:$AB$20,1)),0)  + IFERROR( AC509*INDEX(F!$P$21:$AB$33, MATCH(AA509/$AH509, F!$O$21:$O$33,1), MATCH(E509, F!$P$20:$AB$20,1)),)</f>
        <v>8</v>
      </c>
      <c r="AL509" s="1031"/>
      <c r="AM509" s="14"/>
      <c r="AN509" s="14"/>
      <c r="AO509" s="14"/>
    </row>
    <row r="510" spans="1:41" x14ac:dyDescent="0.25">
      <c r="A510" s="1022"/>
      <c r="B510" s="243" t="str">
        <f t="shared" si="644"/>
        <v>Легкая</v>
      </c>
      <c r="C510" s="256" t="str">
        <f t="shared" si="644"/>
        <v>ПР</v>
      </c>
      <c r="D510" s="224" t="str">
        <f t="shared" si="644"/>
        <v>Присед на груди</v>
      </c>
      <c r="E510" s="291">
        <f t="shared" si="644"/>
        <v>1.2</v>
      </c>
      <c r="F510" s="299" t="str">
        <f t="shared" si="644"/>
        <v/>
      </c>
      <c r="G510" s="300">
        <f t="shared" si="645"/>
        <v>57.5</v>
      </c>
      <c r="H510" s="301">
        <v>5</v>
      </c>
      <c r="I510" s="301">
        <v>4</v>
      </c>
      <c r="J510" s="302">
        <v>0.45</v>
      </c>
      <c r="K510" s="300" t="str">
        <f t="shared" si="646"/>
        <v/>
      </c>
      <c r="L510" s="301"/>
      <c r="M510" s="301"/>
      <c r="N510" s="302"/>
      <c r="O510" s="300" t="str">
        <f t="shared" si="647"/>
        <v/>
      </c>
      <c r="P510" s="301"/>
      <c r="Q510" s="301"/>
      <c r="R510" s="302"/>
      <c r="S510" s="300" t="str">
        <f t="shared" si="648"/>
        <v/>
      </c>
      <c r="T510" s="301"/>
      <c r="U510" s="301"/>
      <c r="V510" s="302"/>
      <c r="W510" s="300" t="str">
        <f t="shared" si="649"/>
        <v/>
      </c>
      <c r="X510" s="301"/>
      <c r="Y510" s="301"/>
      <c r="Z510" s="302"/>
      <c r="AA510" s="300" t="str">
        <f t="shared" si="650"/>
        <v/>
      </c>
      <c r="AB510" s="301"/>
      <c r="AC510" s="301"/>
      <c r="AD510" s="302"/>
      <c r="AE510" s="285">
        <f t="shared" si="651"/>
        <v>1150</v>
      </c>
      <c r="AF510" s="286">
        <f t="shared" si="652"/>
        <v>57.5</v>
      </c>
      <c r="AG510" s="287">
        <f t="shared" si="653"/>
        <v>0.45813349269145071</v>
      </c>
      <c r="AH510" s="217">
        <f t="shared" si="654"/>
        <v>125.50926949740781</v>
      </c>
      <c r="AI510" s="303">
        <f xml:space="preserve"> ( IF(ISNUMBER(G510), VLOOKUP(G510/$AH510,F!$A1:$B101,2,1)*G510*$H510*$I510,0)+IF(ISNUMBER(K510), VLOOKUP(K510/$AH510,F!$A1:$B101,2,1)*K510*$L510*$M510,0)+IF(ISNUMBER(O510), VLOOKUP(O510/$AH510,F!$A1:$B101,2,1)*O510*$P510*$Q510,0)+IF(ISNUMBER(S510), VLOOKUP(S510/$AH510,F!$A1:$B101,2,1)*S510*$T510*$U510,0)+IF(ISNUMBER(W510), VLOOKUP(W510/$AH510,F!$A1:$B101,2,1)*W510*$X510*$Y510,0)+IF(ISNUMBER(AA510), VLOOKUP(AA510/$AH510,F!$A1:$B101,2,1)*AA510*$AB510*$AC510,0))*IF(ISNUMBER(F510),F510,1)*IF(ISNUMBER(E510),E510,1)</f>
        <v>579.6</v>
      </c>
      <c r="AJ510" s="304">
        <f t="shared" si="655"/>
        <v>20</v>
      </c>
      <c r="AK510" s="305">
        <f>IFERROR(I510*INDEX(F!$P$21:$AB$33, MATCH(G510/$AH510, F!$O$21:$O$33,1), MATCH(E510, F!$P$20:$AB$20,1)), 0 ) +IFERROR( M510*INDEX(F!$P$21:$AB$33, MATCH(K510/$AH510, F!$O$21:$O$33,1), MATCH(E510, F!$P$20:$AB$20,1)),0) +  IFERROR( Q510*INDEX(F!$P$21:$AB$33, MATCH(O510/$AH510, F!$O$21:$O$33,1), MATCH(E510, F!$P$20:$AB$20,1)), 0) + IFERROR( U510*INDEX(F!$P$21:$AB$33, MATCH(S510/$AH510, F!$O$21:$O$33,1), MATCH(E510, F!$P$20:$AB$20,1)),0)  + IFERROR(Y510*INDEX(F!$P$21:$AB$33, MATCH(W510/$AH510, F!$O$21:$O$33,1), MATCH(E510, F!$P$20:$AB$20,1)),0)  + IFERROR( AC510*INDEX(F!$P$21:$AB$33, MATCH(AA510/$AH510, F!$O$21:$O$33,1), MATCH(E510, F!$P$20:$AB$20,1)),)</f>
        <v>12</v>
      </c>
      <c r="AL510" s="1031"/>
      <c r="AM510" s="14"/>
      <c r="AN510" s="14"/>
      <c r="AO510" s="14"/>
    </row>
    <row r="511" spans="1:41" ht="15.75" customHeight="1" x14ac:dyDescent="0.25">
      <c r="A511" s="1022"/>
      <c r="B511" s="244" t="str">
        <f t="shared" si="644"/>
        <v>Легкая</v>
      </c>
      <c r="C511" s="255" t="str">
        <f t="shared" si="644"/>
        <v>ЖМ</v>
      </c>
      <c r="D511" s="223" t="str">
        <f t="shared" si="644"/>
        <v>Жим на наклонной</v>
      </c>
      <c r="E511" s="291">
        <f t="shared" si="644"/>
        <v>1</v>
      </c>
      <c r="F511" s="306" t="str">
        <f t="shared" si="644"/>
        <v/>
      </c>
      <c r="G511" s="293">
        <f t="shared" si="645"/>
        <v>47.5</v>
      </c>
      <c r="H511" s="238">
        <v>6</v>
      </c>
      <c r="I511" s="238">
        <v>5</v>
      </c>
      <c r="J511" s="294">
        <v>0.4</v>
      </c>
      <c r="K511" s="293" t="str">
        <f t="shared" si="646"/>
        <v/>
      </c>
      <c r="L511" s="238"/>
      <c r="M511" s="238"/>
      <c r="N511" s="294"/>
      <c r="O511" s="293" t="str">
        <f t="shared" si="647"/>
        <v/>
      </c>
      <c r="P511" s="238"/>
      <c r="Q511" s="238"/>
      <c r="R511" s="294"/>
      <c r="S511" s="293" t="str">
        <f t="shared" si="648"/>
        <v/>
      </c>
      <c r="T511" s="238"/>
      <c r="U511" s="238"/>
      <c r="V511" s="294"/>
      <c r="W511" s="293" t="str">
        <f t="shared" si="649"/>
        <v/>
      </c>
      <c r="X511" s="238"/>
      <c r="Y511" s="238"/>
      <c r="Z511" s="294"/>
      <c r="AA511" s="293" t="str">
        <f t="shared" si="650"/>
        <v/>
      </c>
      <c r="AB511" s="238"/>
      <c r="AC511" s="238"/>
      <c r="AD511" s="294"/>
      <c r="AE511" s="239">
        <f t="shared" si="651"/>
        <v>1425</v>
      </c>
      <c r="AF511" s="295">
        <f t="shared" si="652"/>
        <v>47.5</v>
      </c>
      <c r="AG511" s="296">
        <f t="shared" si="653"/>
        <v>0.40549082427659455</v>
      </c>
      <c r="AH511" s="217">
        <f t="shared" si="654"/>
        <v>117.14198486424731</v>
      </c>
      <c r="AI511" s="237">
        <f xml:space="preserve"> ( IF(ISNUMBER(G511), VLOOKUP(G511/$AH511,F!$A1:$B101,2,1)*G511*$H511*$I511,0)+IF(ISNUMBER(K511), VLOOKUP(K511/$AH511,F!$A1:$B101,2,1)*K511*$L511*$M511,0)+IF(ISNUMBER(O511), VLOOKUP(O511/$AH511,F!$A1:$B101,2,1)*O511*$P511*$Q511,0)+IF(ISNUMBER(S511), VLOOKUP(S511/$AH511,F!$A1:$B101,2,1)*S511*$T511*$U511,0)+IF(ISNUMBER(W511), VLOOKUP(W511/$AH511,F!$A1:$B101,2,1)*W511*$X511*$Y511,0)+IF(ISNUMBER(AA511), VLOOKUP(AA511/$AH511,F!$A1:$B101,2,1)*AA511*$AB511*$AC511,0))*IF(ISNUMBER(F511),F511,1)*IF(ISNUMBER(E511),E511,1)</f>
        <v>456</v>
      </c>
      <c r="AJ511" s="297">
        <f>H511*I511+L511*M511+P511*Q511+T511*U511+X511*Y511+AB511*AC511</f>
        <v>30</v>
      </c>
      <c r="AK511" s="298">
        <f>IFERROR(I511*INDEX(F!$P$21:$AB$33, MATCH(G511/$AH511, F!$O$21:$O$33,1), MATCH(E511, F!$P$20:$AB$20,1)), 0 ) +IFERROR( M511*INDEX(F!$P$21:$AB$33, MATCH(K511/$AH511, F!$O$21:$O$33,1), MATCH(E511, F!$P$20:$AB$20,1)),0) +  IFERROR( Q511*INDEX(F!$P$21:$AB$33, MATCH(O511/$AH511, F!$O$21:$O$33,1), MATCH(E511, F!$P$20:$AB$20,1)), 0) + IFERROR( U511*INDEX(F!$P$21:$AB$33, MATCH(S511/$AH511, F!$O$21:$O$33,1), MATCH(E511, F!$P$20:$AB$20,1)),0)  + IFERROR(Y511*INDEX(F!$P$21:$AB$33, MATCH(W511/$AH511, F!$O$21:$O$33,1), MATCH(E511, F!$P$20:$AB$20,1)),0)  + IFERROR( AC511*INDEX(F!$P$21:$AB$33, MATCH(AA511/$AH511, F!$O$21:$O$33,1), MATCH(E511, F!$P$20:$AB$20,1)),)</f>
        <v>10</v>
      </c>
      <c r="AL511" s="1031"/>
      <c r="AM511" s="14"/>
      <c r="AN511" s="14"/>
      <c r="AO511" s="14"/>
    </row>
    <row r="512" spans="1:41" x14ac:dyDescent="0.25">
      <c r="A512" s="1022"/>
      <c r="B512" s="245" t="str">
        <f t="shared" si="644"/>
        <v>Средняя</v>
      </c>
      <c r="C512" s="257" t="str">
        <f t="shared" si="644"/>
        <v>ОФП</v>
      </c>
      <c r="D512" s="224" t="str">
        <f t="shared" si="644"/>
        <v>Бицепс стоя</v>
      </c>
      <c r="E512" s="291">
        <f t="shared" si="644"/>
        <v>0.5</v>
      </c>
      <c r="F512" s="307" t="str">
        <f t="shared" si="644"/>
        <v/>
      </c>
      <c r="G512" s="300">
        <f t="shared" si="645"/>
        <v>30</v>
      </c>
      <c r="H512" s="301">
        <v>6</v>
      </c>
      <c r="I512" s="301">
        <v>5</v>
      </c>
      <c r="J512" s="302">
        <v>0.6</v>
      </c>
      <c r="K512" s="300" t="str">
        <f t="shared" si="646"/>
        <v/>
      </c>
      <c r="L512" s="301"/>
      <c r="M512" s="301"/>
      <c r="N512" s="302"/>
      <c r="O512" s="300" t="str">
        <f t="shared" si="647"/>
        <v/>
      </c>
      <c r="P512" s="301"/>
      <c r="Q512" s="301"/>
      <c r="R512" s="302"/>
      <c r="S512" s="300" t="str">
        <f t="shared" si="648"/>
        <v/>
      </c>
      <c r="T512" s="301"/>
      <c r="U512" s="301"/>
      <c r="V512" s="302"/>
      <c r="W512" s="300" t="str">
        <f t="shared" si="649"/>
        <v/>
      </c>
      <c r="X512" s="301"/>
      <c r="Y512" s="301"/>
      <c r="Z512" s="302"/>
      <c r="AA512" s="300" t="str">
        <f t="shared" si="650"/>
        <v/>
      </c>
      <c r="AB512" s="301"/>
      <c r="AC512" s="301"/>
      <c r="AD512" s="302"/>
      <c r="AE512" s="285">
        <f t="shared" si="651"/>
        <v>900</v>
      </c>
      <c r="AF512" s="286">
        <f t="shared" si="652"/>
        <v>30</v>
      </c>
      <c r="AG512" s="287">
        <f t="shared" si="653"/>
        <v>0.58537021248951993</v>
      </c>
      <c r="AH512" s="217">
        <f t="shared" si="654"/>
        <v>51.249618378108195</v>
      </c>
      <c r="AI512" s="303">
        <f xml:space="preserve"> ( IF(ISNUMBER(G512), VLOOKUP(G512/$AH512,F!$A1:$B101,2,1)*G512*$H512*$I512,0)+IF(ISNUMBER(K512), VLOOKUP(K512/$AH512,F!$A1:$B101,2,1)*K512*$L512*$M512,0)+IF(ISNUMBER(O512), VLOOKUP(O512/$AH512,F!$A1:$B101,2,1)*O512*$P512*$Q512,0)+IF(ISNUMBER(S512), VLOOKUP(S512/$AH512,F!$A1:$B101,2,1)*S512*$T512*$U512,0)+IF(ISNUMBER(W512), VLOOKUP(W512/$AH512,F!$A1:$B101,2,1)*W512*$X512*$Y512,0)+IF(ISNUMBER(AA512), VLOOKUP(AA512/$AH512,F!$A1:$B101,2,1)*AA512*$AB512*$AC512,0))*IF(ISNUMBER(F512),F512,1)*IF(ISNUMBER(E512),E512,1)</f>
        <v>292.5</v>
      </c>
      <c r="AJ512" s="304">
        <f t="shared" ref="AJ512:AJ515" si="656">H512*I512+L512*M512+P512*Q512+T512*U512+X512*Y512+AB512*AC512</f>
        <v>30</v>
      </c>
      <c r="AK512" s="305">
        <f>IFERROR(I512*INDEX(F!$P$21:$AB$33, MATCH(G512/$AH512, F!$O$21:$O$33,1), MATCH(E512, F!$P$20:$AB$20,1)), 0 ) +IFERROR( M512*INDEX(F!$P$21:$AB$33, MATCH(K512/$AH512, F!$O$21:$O$33,1), MATCH(E512, F!$P$20:$AB$20,1)),0) +  IFERROR( Q512*INDEX(F!$P$21:$AB$33, MATCH(O512/$AH512, F!$O$21:$O$33,1), MATCH(E512, F!$P$20:$AB$20,1)), 0) + IFERROR( U512*INDEX(F!$P$21:$AB$33, MATCH(S512/$AH512, F!$O$21:$O$33,1), MATCH(E512, F!$P$20:$AB$20,1)),0)  + IFERROR(Y512*INDEX(F!$P$21:$AB$33, MATCH(W512/$AH512, F!$O$21:$O$33,1), MATCH(E512, F!$P$20:$AB$20,1)),0)  + IFERROR( AC512*INDEX(F!$P$21:$AB$33, MATCH(AA512/$AH512, F!$O$21:$O$33,1), MATCH(E512, F!$P$20:$AB$20,1)),)</f>
        <v>9</v>
      </c>
      <c r="AL512" s="1031"/>
      <c r="AM512" s="14"/>
      <c r="AN512" s="14"/>
      <c r="AO512" s="14"/>
    </row>
    <row r="513" spans="1:41" hidden="1" x14ac:dyDescent="0.25">
      <c r="A513" s="1022"/>
      <c r="B513" s="242" t="str">
        <f t="shared" si="644"/>
        <v/>
      </c>
      <c r="C513" s="258" t="str">
        <f t="shared" si="644"/>
        <v/>
      </c>
      <c r="D513" s="225" t="str">
        <f t="shared" si="644"/>
        <v/>
      </c>
      <c r="E513" s="291" t="str">
        <f t="shared" si="644"/>
        <v/>
      </c>
      <c r="F513" s="308" t="str">
        <f t="shared" si="644"/>
        <v/>
      </c>
      <c r="G513" s="293" t="str">
        <f t="shared" si="645"/>
        <v/>
      </c>
      <c r="H513" s="238"/>
      <c r="I513" s="238"/>
      <c r="J513" s="294"/>
      <c r="K513" s="293" t="str">
        <f t="shared" si="646"/>
        <v/>
      </c>
      <c r="L513" s="238"/>
      <c r="M513" s="238"/>
      <c r="N513" s="294"/>
      <c r="O513" s="293" t="str">
        <f t="shared" si="647"/>
        <v/>
      </c>
      <c r="P513" s="238"/>
      <c r="Q513" s="238"/>
      <c r="R513" s="294"/>
      <c r="S513" s="293" t="str">
        <f t="shared" si="648"/>
        <v/>
      </c>
      <c r="T513" s="238"/>
      <c r="U513" s="238"/>
      <c r="V513" s="294"/>
      <c r="W513" s="293" t="str">
        <f t="shared" si="649"/>
        <v/>
      </c>
      <c r="X513" s="238"/>
      <c r="Y513" s="238"/>
      <c r="Z513" s="294"/>
      <c r="AA513" s="293" t="str">
        <f t="shared" si="650"/>
        <v/>
      </c>
      <c r="AB513" s="238"/>
      <c r="AC513" s="238"/>
      <c r="AD513" s="294"/>
      <c r="AE513" s="239">
        <f t="shared" si="651"/>
        <v>0</v>
      </c>
      <c r="AF513" s="295">
        <f t="shared" si="652"/>
        <v>0</v>
      </c>
      <c r="AG513" s="296">
        <f t="shared" si="653"/>
        <v>0</v>
      </c>
      <c r="AH513" s="217" t="str">
        <f t="shared" si="654"/>
        <v/>
      </c>
      <c r="AI513" s="237">
        <f xml:space="preserve"> ( IF(ISNUMBER(G513), VLOOKUP(G513/$AH513,F!$A1:$B101,2,1)*G513*$H513*$I513,0)+IF(ISNUMBER(K513), VLOOKUP(K513/$AH513,F!$A1:$B101,2,1)*K513*$L513*$M513,0)+IF(ISNUMBER(O513), VLOOKUP(O513/$AH513,F!$A1:$B101,2,1)*O513*$P513*$Q513,0)+IF(ISNUMBER(S513), VLOOKUP(S513/$AH513,F!$A1:$B101,2,1)*S513*$T513*$U513,0)+IF(ISNUMBER(W513), VLOOKUP(W513/$AH513,F!$A1:$B101,2,1)*W513*$X513*$Y513,0)+IF(ISNUMBER(AA513), VLOOKUP(AA513/$AH513,F!$A1:$B101,2,1)*AA513*$AB513*$AC513,0))*IF(ISNUMBER(F513),F513,1)*IF(ISNUMBER(E513),E513,1)</f>
        <v>0</v>
      </c>
      <c r="AJ513" s="309">
        <f t="shared" si="656"/>
        <v>0</v>
      </c>
      <c r="AK513" s="298">
        <f>IFERROR(I513*INDEX(F!$P$21:$AB$33, MATCH(G513/$AH513, F!$O$21:$O$33,1), MATCH(E513, F!$P$20:$AB$20,1)), 0 ) +IFERROR( M513*INDEX(F!$P$21:$AB$33, MATCH(K513/$AH513, F!$O$21:$O$33,1), MATCH(E513, F!$P$20:$AB$20,1)),0) +  IFERROR( Q513*INDEX(F!$P$21:$AB$33, MATCH(O513/$AH513, F!$O$21:$O$33,1), MATCH(E513, F!$P$20:$AB$20,1)), 0) + IFERROR( U513*INDEX(F!$P$21:$AB$33, MATCH(S513/$AH513, F!$O$21:$O$33,1), MATCH(E513, F!$P$20:$AB$20,1)),0)  + IFERROR(Y513*INDEX(F!$P$21:$AB$33, MATCH(W513/$AH513, F!$O$21:$O$33,1), MATCH(E513, F!$P$20:$AB$20,1)),0)  + IFERROR( AC513*INDEX(F!$P$21:$AB$33, MATCH(AA513/$AH513, F!$O$21:$O$33,1), MATCH(E513, F!$P$20:$AB$20,1)),)</f>
        <v>0</v>
      </c>
      <c r="AL513" s="1031"/>
      <c r="AM513" s="14"/>
      <c r="AN513" s="14"/>
      <c r="AO513" s="14"/>
    </row>
    <row r="514" spans="1:41" ht="15" hidden="1" customHeight="1" x14ac:dyDescent="0.25">
      <c r="A514" s="1022"/>
      <c r="B514" s="243" t="str">
        <f t="shared" si="644"/>
        <v/>
      </c>
      <c r="C514" s="256" t="str">
        <f t="shared" si="644"/>
        <v/>
      </c>
      <c r="D514" s="214" t="str">
        <f t="shared" si="644"/>
        <v/>
      </c>
      <c r="E514" s="291" t="str">
        <f t="shared" si="644"/>
        <v/>
      </c>
      <c r="F514" s="307" t="str">
        <f t="shared" si="644"/>
        <v/>
      </c>
      <c r="G514" s="300" t="str">
        <f t="shared" si="645"/>
        <v/>
      </c>
      <c r="H514" s="301"/>
      <c r="I514" s="301"/>
      <c r="J514" s="302"/>
      <c r="K514" s="300" t="str">
        <f t="shared" si="646"/>
        <v/>
      </c>
      <c r="L514" s="301"/>
      <c r="M514" s="301"/>
      <c r="N514" s="302"/>
      <c r="O514" s="300" t="str">
        <f t="shared" si="647"/>
        <v/>
      </c>
      <c r="P514" s="301"/>
      <c r="Q514" s="301"/>
      <c r="R514" s="302"/>
      <c r="S514" s="300" t="str">
        <f t="shared" si="648"/>
        <v/>
      </c>
      <c r="T514" s="301"/>
      <c r="U514" s="301"/>
      <c r="V514" s="302"/>
      <c r="W514" s="300" t="str">
        <f t="shared" si="649"/>
        <v/>
      </c>
      <c r="X514" s="301"/>
      <c r="Y514" s="301"/>
      <c r="Z514" s="302"/>
      <c r="AA514" s="300" t="str">
        <f t="shared" si="650"/>
        <v/>
      </c>
      <c r="AB514" s="301"/>
      <c r="AC514" s="301"/>
      <c r="AD514" s="302"/>
      <c r="AE514" s="285">
        <f t="shared" si="651"/>
        <v>0</v>
      </c>
      <c r="AF514" s="286">
        <f t="shared" si="652"/>
        <v>0</v>
      </c>
      <c r="AG514" s="287">
        <f t="shared" si="653"/>
        <v>0</v>
      </c>
      <c r="AH514" s="217" t="str">
        <f t="shared" si="654"/>
        <v/>
      </c>
      <c r="AI514" s="310">
        <f xml:space="preserve"> ( IF(ISNUMBER(G514), VLOOKUP(G514/$AH514,F!$A1:$B101,2,1)*G514*$H514*$I514,0)+IF(ISNUMBER(K514), VLOOKUP(K514/$AH514,F!$A1:$B101,2,1)*K514*$L514*$M514,0)+IF(ISNUMBER(O514), VLOOKUP(O514/$AH514,F!$A1:$B101,2,1)*O514*$P514*$Q514,0)+IF(ISNUMBER(S514), VLOOKUP(S514/$AH514,F!$A1:$B101,2,1)*S514*$T514*$U514,0)+IF(ISNUMBER(W514), VLOOKUP(W514/$AH514,F!$A1:$B101,2,1)*W514*$X514*$Y514,0)+IF(ISNUMBER(AA514), VLOOKUP(AA514/$AH514,F!$A1:$B101,2,1)*AA514*$AB514*$AC514,0))*IF(ISNUMBER(F514),F514,1)*IF(ISNUMBER(E514),E514,1)</f>
        <v>0</v>
      </c>
      <c r="AJ514" s="311">
        <f t="shared" si="656"/>
        <v>0</v>
      </c>
      <c r="AK514" s="312">
        <f>IFERROR(I514*INDEX(F!$P$21:$AB$33, MATCH(G514/$AH514, F!$O$21:$O$33,1), MATCH(E514, F!$P$20:$AB$20,1)), 0 ) +IFERROR( M514*INDEX(F!$P$21:$AB$33, MATCH(K514/$AH514, F!$O$21:$O$33,1), MATCH(E514, F!$P$20:$AB$20,1)),0) +  IFERROR( Q514*INDEX(F!$P$21:$AB$33, MATCH(O514/$AH514, F!$O$21:$O$33,1), MATCH(E514, F!$P$20:$AB$20,1)), 0) + IFERROR( U514*INDEX(F!$P$21:$AB$33, MATCH(S514/$AH514, F!$O$21:$O$33,1), MATCH(E514, F!$P$20:$AB$20,1)),0)  + IFERROR(Y514*INDEX(F!$P$21:$AB$33, MATCH(W514/$AH514, F!$O$21:$O$33,1), MATCH(E514, F!$P$20:$AB$20,1)),0)  + IFERROR( AC514*INDEX(F!$P$21:$AB$33, MATCH(AA514/$AH514, F!$O$21:$O$33,1), MATCH(E514, F!$P$20:$AB$20,1)),)</f>
        <v>0</v>
      </c>
      <c r="AL514" s="1031"/>
      <c r="AM514" s="14"/>
      <c r="AN514" s="14"/>
      <c r="AO514" s="14"/>
    </row>
    <row r="515" spans="1:41" ht="15" hidden="1" customHeight="1" x14ac:dyDescent="0.25">
      <c r="A515" s="1022"/>
      <c r="B515" s="242" t="str">
        <f t="shared" si="644"/>
        <v/>
      </c>
      <c r="C515" s="258" t="str">
        <f t="shared" si="644"/>
        <v/>
      </c>
      <c r="D515" s="226" t="str">
        <f t="shared" si="644"/>
        <v/>
      </c>
      <c r="E515" s="291" t="str">
        <f t="shared" si="644"/>
        <v/>
      </c>
      <c r="F515" s="313" t="str">
        <f t="shared" si="644"/>
        <v/>
      </c>
      <c r="G515" s="293" t="str">
        <f t="shared" si="645"/>
        <v/>
      </c>
      <c r="H515" s="238"/>
      <c r="I515" s="238"/>
      <c r="J515" s="294"/>
      <c r="K515" s="293" t="str">
        <f t="shared" si="646"/>
        <v/>
      </c>
      <c r="L515" s="238"/>
      <c r="M515" s="238"/>
      <c r="N515" s="294"/>
      <c r="O515" s="293" t="str">
        <f t="shared" si="647"/>
        <v/>
      </c>
      <c r="P515" s="238"/>
      <c r="Q515" s="238"/>
      <c r="R515" s="294"/>
      <c r="S515" s="293" t="str">
        <f t="shared" si="648"/>
        <v/>
      </c>
      <c r="T515" s="238"/>
      <c r="U515" s="238"/>
      <c r="V515" s="294"/>
      <c r="W515" s="293" t="str">
        <f t="shared" si="649"/>
        <v/>
      </c>
      <c r="X515" s="238"/>
      <c r="Y515" s="238"/>
      <c r="Z515" s="294"/>
      <c r="AA515" s="293" t="str">
        <f t="shared" si="650"/>
        <v/>
      </c>
      <c r="AB515" s="238"/>
      <c r="AC515" s="238"/>
      <c r="AD515" s="294"/>
      <c r="AE515" s="239">
        <f t="shared" si="651"/>
        <v>0</v>
      </c>
      <c r="AF515" s="314">
        <f t="shared" si="652"/>
        <v>0</v>
      </c>
      <c r="AG515" s="315">
        <f t="shared" si="653"/>
        <v>0</v>
      </c>
      <c r="AH515" s="217" t="str">
        <f t="shared" si="654"/>
        <v/>
      </c>
      <c r="AI515" s="316">
        <f xml:space="preserve"> ( IF(ISNUMBER(G515), VLOOKUP(G515/$AH515,F!$A1:$B101,2,1)*G515*$H515*$I515,0)+IF(ISNUMBER(K515), VLOOKUP(K515/$AH515,F!$A1:$B101,2,1)*K515*$L515*$M515,0)+IF(ISNUMBER(O515), VLOOKUP(O515/$AH515,F!$A1:$B101,2,1)*O515*$P515*$Q515,0)+IF(ISNUMBER(S515), VLOOKUP(S515/$AH515,F!$A1:$B101,2,1)*S515*$T515*$U515,0)+IF(ISNUMBER(W515), VLOOKUP(W515/$AH515,F!$A1:$B101,2,1)*W515*$X515*$Y515,0)+IF(ISNUMBER(AA515), VLOOKUP(AA515/$AH515,F!$A1:$B101,2,1)*AA515*$AB515*$AC515,0))*IF(ISNUMBER(F515),F515,1)*IF(ISNUMBER(E515),E515,1)</f>
        <v>0</v>
      </c>
      <c r="AJ515" s="317">
        <f t="shared" si="656"/>
        <v>0</v>
      </c>
      <c r="AK515" s="318">
        <f>IFERROR(I515*INDEX(F!$P$21:$AB$33, MATCH(G515/$AH515, F!$O$21:$O$33,1), MATCH(E515, F!$P$20:$AB$20,1)), 0 ) +IFERROR( M515*INDEX(F!$P$21:$AB$33, MATCH(K515/$AH515, F!$O$21:$O$33,1), MATCH(E515, F!$P$20:$AB$20,1)),0) +  IFERROR( Q515*INDEX(F!$P$21:$AB$33, MATCH(O515/$AH515, F!$O$21:$O$33,1), MATCH(E515, F!$P$20:$AB$20,1)), 0) + IFERROR( U515*INDEX(F!$P$21:$AB$33, MATCH(S515/$AH515, F!$O$21:$O$33,1), MATCH(E515, F!$P$20:$AB$20,1)),0)  + IFERROR(Y515*INDEX(F!$P$21:$AB$33, MATCH(W515/$AH515, F!$O$21:$O$33,1), MATCH(E515, F!$P$20:$AB$20,1)),0)  + IFERROR( AC515*INDEX(F!$P$21:$AB$33, MATCH(AA515/$AH515, F!$O$21:$O$33,1), MATCH(E515, F!$P$20:$AB$20,1)),)</f>
        <v>0</v>
      </c>
      <c r="AL515" s="1031"/>
      <c r="AM515" s="14"/>
      <c r="AN515" s="14"/>
      <c r="AO515" s="14"/>
    </row>
    <row r="516" spans="1:41" ht="15.75" thickBot="1" x14ac:dyDescent="0.3">
      <c r="A516" s="1023"/>
      <c r="B516" s="246"/>
      <c r="C516" s="259"/>
      <c r="D516" s="227"/>
      <c r="E516" s="352">
        <f>ROUND(IFERROR(SUMPRODUCT(AJ508:AJ515,E508:E515)/AJ516,0),3)</f>
        <v>0.94399999999999995</v>
      </c>
      <c r="F516" s="388"/>
      <c r="G516" s="319"/>
      <c r="H516" s="320"/>
      <c r="I516" s="320"/>
      <c r="J516" s="321"/>
      <c r="K516" s="319"/>
      <c r="L516" s="320"/>
      <c r="M516" s="320"/>
      <c r="N516" s="321"/>
      <c r="O516" s="319"/>
      <c r="P516" s="320"/>
      <c r="Q516" s="320"/>
      <c r="R516" s="321"/>
      <c r="S516" s="319"/>
      <c r="T516" s="320"/>
      <c r="U516" s="320"/>
      <c r="V516" s="321"/>
      <c r="W516" s="319"/>
      <c r="X516" s="320"/>
      <c r="Y516" s="320"/>
      <c r="Z516" s="321"/>
      <c r="AA516" s="319"/>
      <c r="AB516" s="320"/>
      <c r="AC516" s="320"/>
      <c r="AD516" s="321"/>
      <c r="AE516" s="357">
        <f>SUM(AE508:AE515)</f>
        <v>6935</v>
      </c>
      <c r="AF516" s="358">
        <f t="shared" si="652"/>
        <v>55.927419354838712</v>
      </c>
      <c r="AG516" s="391">
        <f>IFERROR(  SUMPRODUCT(AG508:AG515,AJ508:AJ515)/AJ516,0)</f>
        <v>0.49109662825698674</v>
      </c>
      <c r="AH516" s="359"/>
      <c r="AI516" s="360">
        <f>SUM(AI508:AI515)</f>
        <v>3371.1</v>
      </c>
      <c r="AJ516" s="360">
        <f>SUM(AJ508:AJ515)</f>
        <v>124</v>
      </c>
      <c r="AK516" s="361">
        <f>IF(SUM(AK508:AK515)=0,TIME(,0,),TIME(,SUM(AK508:AK515)+F!$V$37,))</f>
        <v>5.8333333333333327E-2</v>
      </c>
      <c r="AL516" s="1032"/>
      <c r="AM516" s="14"/>
      <c r="AN516" s="14"/>
      <c r="AO516" s="14"/>
    </row>
    <row r="517" spans="1:41" x14ac:dyDescent="0.25">
      <c r="A517" s="213">
        <f>A518</f>
        <v>43844</v>
      </c>
      <c r="B517" s="247" t="str">
        <f t="shared" ref="B517:F524" si="657">IF(B461="","",B461)</f>
        <v>Тяжелая</v>
      </c>
      <c r="C517" s="260" t="str">
        <f t="shared" si="657"/>
        <v>ТГ</v>
      </c>
      <c r="D517" s="228" t="str">
        <f t="shared" si="657"/>
        <v>Становая тяга</v>
      </c>
      <c r="E517" s="280">
        <f t="shared" si="657"/>
        <v>1.4</v>
      </c>
      <c r="F517" s="322" t="str">
        <f t="shared" si="657"/>
        <v/>
      </c>
      <c r="G517" s="323">
        <f t="shared" ref="G517:G524" si="658">IF(J517&lt;&gt;0, IFERROR(IF( $F517=2,  MROUND($AH517*J517,1),    IF( OR($F517="",$F517=1),   MROUND($AH517*J517,2.5),  MROUND($AH517*J517, 0.1))), "" ), "")</f>
        <v>92.5</v>
      </c>
      <c r="H517" s="324">
        <v>6</v>
      </c>
      <c r="I517" s="324">
        <v>1</v>
      </c>
      <c r="J517" s="325">
        <v>0.5</v>
      </c>
      <c r="K517" s="323">
        <f t="shared" ref="K517:K524" si="659">IF(N517&lt;&gt;0, IFERROR(IF( $F517=2,  MROUND($AH517*N517,1),    IF( OR($F517="",$F517=1),   MROUND($AH517*N517,2.5),  MROUND($AH517*N517, 0.1))), "" ), "")</f>
        <v>105</v>
      </c>
      <c r="L517" s="324">
        <v>5</v>
      </c>
      <c r="M517" s="324">
        <v>1</v>
      </c>
      <c r="N517" s="325">
        <v>0.57999999999999996</v>
      </c>
      <c r="O517" s="323">
        <f t="shared" ref="O517:O524" si="660">IF(R517&lt;&gt;0, IFERROR(IF( $F517=2,  MROUND($AH517*R517,1),    IF( OR($F517="",$F517=1),   MROUND($AH517*R517,2.5),  MROUND($AH517*R517, 0.1))), "" ), "")</f>
        <v>122.5</v>
      </c>
      <c r="P517" s="324">
        <v>4</v>
      </c>
      <c r="Q517" s="324">
        <v>4</v>
      </c>
      <c r="R517" s="325">
        <v>0.67</v>
      </c>
      <c r="S517" s="323" t="str">
        <f t="shared" ref="S517:S524" si="661">IF(V517&lt;&gt;0, IFERROR(IF( $F517=2,  MROUND($AH517*V517,1),    IF( OR($F517="",$F517=1),   MROUND($AH517*V517,2.5),  MROUND($AH517*V517, 0.1))), "" ), "")</f>
        <v/>
      </c>
      <c r="T517" s="324"/>
      <c r="U517" s="324"/>
      <c r="V517" s="325"/>
      <c r="W517" s="323" t="str">
        <f t="shared" ref="W517:W524" si="662">IF(Z517&lt;&gt;0, IFERROR(IF( $F517=2,  MROUND($AH517*Z517,1),    IF( OR($F517="",$F517=1),   MROUND($AH517*Z517,2.5),  MROUND($AH517*Z517, 0.1))), "" ), "")</f>
        <v/>
      </c>
      <c r="X517" s="324"/>
      <c r="Y517" s="324"/>
      <c r="Z517" s="325"/>
      <c r="AA517" s="323" t="str">
        <f t="shared" ref="AA517:AA524" si="663">IF(AD517&lt;&gt;0, IFERROR(IF( $F517=2,  MROUND($AH517*AD517,1),    IF( OR($F517="",$F517=1),   MROUND($AH517*AD517,2.5),  MROUND($AH517*AD517, 0.1))), "" ), "")</f>
        <v/>
      </c>
      <c r="AB517" s="324"/>
      <c r="AC517" s="324"/>
      <c r="AD517" s="325"/>
      <c r="AE517" s="326">
        <f t="shared" ref="AE517:AE524" si="664">(IF(ISNUMBER(G517),G517,0)*H517*I517+IF(ISNUMBER(K517),K517,1)*L517*M517+IF(ISNUMBER(O517),O517,1)*P517*Q517+IF(ISNUMBER(S517),S517,1)*T517*U517+IF(ISNUMBER(W517),W517,1)*X517*Y517+IF(ISNUMBER(AA517),AA517,1)*AB517*AC517)*IF(ISNUMBER(F517),F517,1)</f>
        <v>3040</v>
      </c>
      <c r="AF517" s="327">
        <f t="shared" si="652"/>
        <v>112.5925925925926</v>
      </c>
      <c r="AG517" s="328">
        <f t="shared" ref="AG517:AG524" si="665">IFERROR((AF517/(AH517*IF(ISNUMBER(F517),F517,1))),0)</f>
        <v>0.6151445986062708</v>
      </c>
      <c r="AH517" s="216">
        <f t="shared" ref="AH517:AH524" si="666">IF(ISNUMBER(AH461), AH461+(AH461*$AH$506),"")</f>
        <v>183.03435135038643</v>
      </c>
      <c r="AI517" s="329">
        <f xml:space="preserve"> ( IF(ISNUMBER(G517), VLOOKUP(G517/$AH517,F!$A1:$B101,2,1)*G517*$H517*$I517,0)+IF(ISNUMBER(K517), VLOOKUP(K517/$AH517,F!$A1:$B101,2,1)*K517*$L517*$M517,0)+IF(ISNUMBER(O517), VLOOKUP(O517/$AH517,F!$A1:$B101,2,1)*O517*$P517*$Q517,0)+IF(ISNUMBER(S517), VLOOKUP(S517/$AH517,F!$A1:$B101,2,1)*S517*$T517*$U517,0)+IF(ISNUMBER(W517), VLOOKUP(W517/$AH517,F!$A1:$B101,2,1)*W517*$X517*$Y517,0)+IF(ISNUMBER(AA517), VLOOKUP(AA517/$AH517,F!$A1:$B101,2,1)*AA517*$AB517*$AC517,0))*IF(ISNUMBER(F517),F517,1)*IF(ISNUMBER(E517),E517,1)</f>
        <v>3094.2799999999997</v>
      </c>
      <c r="AJ517" s="330">
        <f t="shared" ref="AJ517:AJ519" si="667">H517*I517+L517*M517+P517*Q517+T517*U517+X517*Y517+AB517*AC517</f>
        <v>27</v>
      </c>
      <c r="AK517" s="331">
        <f>IFERROR(I517*INDEX(F!$P$21:$AB$33, MATCH(G517/$AH517, F!$O$21:$O$33,1), MATCH(E517, F!$P$20:$AB$20,1)), 0 ) +IFERROR( M517*INDEX(F!$P$21:$AB$33, MATCH(K517/$AH517, F!$O$21:$O$33,1), MATCH(E517, F!$P$20:$AB$20,1)),0) +  IFERROR( Q517*INDEX(F!$P$21:$AB$33, MATCH(O517/$AH517, F!$O$21:$O$33,1), MATCH(E517, F!$P$20:$AB$20,1)), 0) + IFERROR( U517*INDEX(F!$P$21:$AB$33, MATCH(S517/$AH517, F!$O$21:$O$33,1), MATCH(E517, F!$P$20:$AB$20,1)),0)  + IFERROR(Y517*INDEX(F!$P$21:$AB$33, MATCH(W517/$AH517, F!$O$21:$O$33,1), MATCH(E517, F!$P$20:$AB$20,1)),0)  + IFERROR( AC517*INDEX(F!$P$21:$AB$33, MATCH(AA517/$AH517, F!$O$21:$O$33,1), MATCH(E517, F!$P$20:$AB$20,1)),)</f>
        <v>26</v>
      </c>
      <c r="AL517" s="1033"/>
      <c r="AM517" s="14"/>
      <c r="AN517" s="14"/>
      <c r="AO517" s="14"/>
    </row>
    <row r="518" spans="1:41" ht="15.75" customHeight="1" x14ac:dyDescent="0.25">
      <c r="A518" s="1021">
        <f>A462+A450</f>
        <v>43844</v>
      </c>
      <c r="B518" s="248" t="str">
        <f t="shared" si="657"/>
        <v>Легкая</v>
      </c>
      <c r="C518" s="261" t="str">
        <f t="shared" si="657"/>
        <v>ЖМ</v>
      </c>
      <c r="D518" s="229" t="str">
        <f t="shared" si="657"/>
        <v>Жим лежа</v>
      </c>
      <c r="E518" s="291">
        <f t="shared" si="657"/>
        <v>1</v>
      </c>
      <c r="F518" s="332" t="str">
        <f t="shared" si="657"/>
        <v/>
      </c>
      <c r="G518" s="333">
        <f t="shared" si="658"/>
        <v>57.5</v>
      </c>
      <c r="H518" s="334">
        <v>5</v>
      </c>
      <c r="I518" s="334">
        <v>5</v>
      </c>
      <c r="J518" s="335">
        <v>0.4</v>
      </c>
      <c r="K518" s="333" t="str">
        <f t="shared" si="659"/>
        <v/>
      </c>
      <c r="L518" s="334"/>
      <c r="M518" s="334"/>
      <c r="N518" s="335"/>
      <c r="O518" s="333" t="str">
        <f t="shared" si="660"/>
        <v/>
      </c>
      <c r="P518" s="334"/>
      <c r="Q518" s="334"/>
      <c r="R518" s="335"/>
      <c r="S518" s="333" t="str">
        <f t="shared" si="661"/>
        <v/>
      </c>
      <c r="T518" s="334"/>
      <c r="U518" s="334"/>
      <c r="V518" s="335"/>
      <c r="W518" s="333" t="str">
        <f t="shared" si="662"/>
        <v/>
      </c>
      <c r="X518" s="334"/>
      <c r="Y518" s="334"/>
      <c r="Z518" s="335"/>
      <c r="AA518" s="333" t="str">
        <f t="shared" si="663"/>
        <v/>
      </c>
      <c r="AB518" s="334"/>
      <c r="AC518" s="334"/>
      <c r="AD518" s="335"/>
      <c r="AE518" s="336">
        <f t="shared" si="664"/>
        <v>1437.5</v>
      </c>
      <c r="AF518" s="337">
        <f t="shared" si="652"/>
        <v>57.5</v>
      </c>
      <c r="AG518" s="338">
        <f t="shared" si="665"/>
        <v>0.39268585087838626</v>
      </c>
      <c r="AH518" s="217">
        <f t="shared" si="666"/>
        <v>146.42748108030915</v>
      </c>
      <c r="AI518" s="339">
        <f xml:space="preserve"> ( IF(ISNUMBER(G518), VLOOKUP(G518/$AH518,F!$A1:$B101,2,1)*G518*$H518*$I518,0)+IF(ISNUMBER(K518), VLOOKUP(K518/$AH518,F!$A1:$B101,2,1)*K518*$L518*$M518,0)+IF(ISNUMBER(O518), VLOOKUP(O518/$AH518,F!$A1:$B101,2,1)*O518*$P518*$Q518,0)+IF(ISNUMBER(S518), VLOOKUP(S518/$AH518,F!$A1:$B101,2,1)*S518*$T518*$U518,0)+IF(ISNUMBER(W518), VLOOKUP(W518/$AH518,F!$A1:$B101,2,1)*W518*$X518*$Y518,0)+IF(ISNUMBER(AA518), VLOOKUP(AA518/$AH518,F!$A1:$B101,2,1)*AA518*$AB518*$AC518,0))*IF(ISNUMBER(F518),F518,1)*IF(ISNUMBER(E518),E518,1)</f>
        <v>431.25</v>
      </c>
      <c r="AJ518" s="340">
        <f t="shared" si="667"/>
        <v>25</v>
      </c>
      <c r="AK518" s="341">
        <f>IFERROR(I518*INDEX(F!$P$21:$AB$33, MATCH(G518/$AH518, F!$O$21:$O$33,1), MATCH(E518, F!$P$20:$AB$20,1)), 0 ) +IFERROR( M518*INDEX(F!$P$21:$AB$33, MATCH(K518/$AH518, F!$O$21:$O$33,1), MATCH(E518, F!$P$20:$AB$20,1)),0) +  IFERROR( Q518*INDEX(F!$P$21:$AB$33, MATCH(O518/$AH518, F!$O$21:$O$33,1), MATCH(E518, F!$P$20:$AB$20,1)), 0) + IFERROR( U518*INDEX(F!$P$21:$AB$33, MATCH(S518/$AH518, F!$O$21:$O$33,1), MATCH(E518, F!$P$20:$AB$20,1)),0)  + IFERROR(Y518*INDEX(F!$P$21:$AB$33, MATCH(W518/$AH518, F!$O$21:$O$33,1), MATCH(E518, F!$P$20:$AB$20,1)),0)  + IFERROR( AC518*INDEX(F!$P$21:$AB$33, MATCH(AA518/$AH518, F!$O$21:$O$33,1), MATCH(E518, F!$P$20:$AB$20,1)),)</f>
        <v>10</v>
      </c>
      <c r="AL518" s="1031"/>
      <c r="AM518" s="14"/>
      <c r="AN518" s="14"/>
      <c r="AO518" s="14"/>
    </row>
    <row r="519" spans="1:41" x14ac:dyDescent="0.25">
      <c r="A519" s="1022"/>
      <c r="B519" s="249" t="s">
        <v>815</v>
      </c>
      <c r="C519" s="262" t="str">
        <f t="shared" si="657"/>
        <v>ТГ</v>
      </c>
      <c r="D519" s="230" t="str">
        <f t="shared" si="657"/>
        <v>Тяга на прямых ногах</v>
      </c>
      <c r="E519" s="291">
        <f t="shared" si="657"/>
        <v>1.2</v>
      </c>
      <c r="F519" s="342" t="str">
        <f t="shared" si="657"/>
        <v/>
      </c>
      <c r="G519" s="343">
        <f t="shared" si="658"/>
        <v>65</v>
      </c>
      <c r="H519" s="344">
        <v>4</v>
      </c>
      <c r="I519" s="344">
        <v>6</v>
      </c>
      <c r="J519" s="345">
        <v>0.45</v>
      </c>
      <c r="K519" s="343" t="str">
        <f t="shared" si="659"/>
        <v/>
      </c>
      <c r="L519" s="344"/>
      <c r="M519" s="344"/>
      <c r="N519" s="345"/>
      <c r="O519" s="343" t="str">
        <f t="shared" si="660"/>
        <v/>
      </c>
      <c r="P519" s="344"/>
      <c r="Q519" s="344"/>
      <c r="R519" s="345"/>
      <c r="S519" s="343" t="str">
        <f t="shared" si="661"/>
        <v/>
      </c>
      <c r="T519" s="344"/>
      <c r="U519" s="344"/>
      <c r="V519" s="345"/>
      <c r="W519" s="343" t="str">
        <f t="shared" si="662"/>
        <v/>
      </c>
      <c r="X519" s="344"/>
      <c r="Y519" s="344"/>
      <c r="Z519" s="345"/>
      <c r="AA519" s="343" t="str">
        <f t="shared" si="663"/>
        <v/>
      </c>
      <c r="AB519" s="344"/>
      <c r="AC519" s="344"/>
      <c r="AD519" s="345"/>
      <c r="AE519" s="346">
        <f t="shared" si="664"/>
        <v>1560</v>
      </c>
      <c r="AF519" s="347">
        <f t="shared" si="652"/>
        <v>65</v>
      </c>
      <c r="AG519" s="348">
        <f t="shared" si="665"/>
        <v>0.44390574447121922</v>
      </c>
      <c r="AH519" s="217">
        <f t="shared" si="666"/>
        <v>146.42748108030915</v>
      </c>
      <c r="AI519" s="349">
        <f xml:space="preserve"> ( IF(ISNUMBER(G519), VLOOKUP(G519/$AH519,F!$A1:$B101,2,1)*G519*$H519*$I519,0)+IF(ISNUMBER(K519), VLOOKUP(K519/$AH519,F!$A1:$B101,2,1)*K519*$L519*$M519,0)+IF(ISNUMBER(O519), VLOOKUP(O519/$AH519,F!$A1:$B101,2,1)*O519*$P519*$Q519,0)+IF(ISNUMBER(S519), VLOOKUP(S519/$AH519,F!$A1:$B101,2,1)*S519*$T519*$U519,0)+IF(ISNUMBER(W519), VLOOKUP(W519/$AH519,F!$A1:$B101,2,1)*W519*$X519*$Y519,0)+IF(ISNUMBER(AA519), VLOOKUP(AA519/$AH519,F!$A1:$B101,2,1)*AA519*$AB519*$AC519,0))*IF(ISNUMBER(F519),F519,1)*IF(ISNUMBER(E519),E519,1)</f>
        <v>748.8</v>
      </c>
      <c r="AJ519" s="350">
        <f t="shared" si="667"/>
        <v>24</v>
      </c>
      <c r="AK519" s="351">
        <f>IFERROR(I519*INDEX(F!$P$21:$AB$33, MATCH(G519/$AH519, F!$O$21:$O$33,1), MATCH(E519, F!$P$20:$AB$20,1)), 0 ) +IFERROR( M519*INDEX(F!$P$21:$AB$33, MATCH(K519/$AH519, F!$O$21:$O$33,1), MATCH(E519, F!$P$20:$AB$20,1)),0) +  IFERROR( Q519*INDEX(F!$P$21:$AB$33, MATCH(O519/$AH519, F!$O$21:$O$33,1), MATCH(E519, F!$P$20:$AB$20,1)), 0) + IFERROR( U519*INDEX(F!$P$21:$AB$33, MATCH(S519/$AH519, F!$O$21:$O$33,1), MATCH(E519, F!$P$20:$AB$20,1)),0)  + IFERROR(Y519*INDEX(F!$P$21:$AB$33, MATCH(W519/$AH519, F!$O$21:$O$33,1), MATCH(E519, F!$P$20:$AB$20,1)),0)  + IFERROR( AC519*INDEX(F!$P$21:$AB$33, MATCH(AA519/$AH519, F!$O$21:$O$33,1), MATCH(E519, F!$P$20:$AB$20,1)),)</f>
        <v>18</v>
      </c>
      <c r="AL519" s="1031"/>
      <c r="AM519" s="14"/>
      <c r="AN519" s="14"/>
      <c r="AO519" s="14"/>
    </row>
    <row r="520" spans="1:41" x14ac:dyDescent="0.25">
      <c r="A520" s="1022"/>
      <c r="B520" s="248" t="s">
        <v>815</v>
      </c>
      <c r="C520" s="261" t="str">
        <f t="shared" si="657"/>
        <v>ОФП</v>
      </c>
      <c r="D520" s="229" t="str">
        <f t="shared" si="657"/>
        <v>Жим стоя</v>
      </c>
      <c r="E520" s="291">
        <f t="shared" si="657"/>
        <v>0.8</v>
      </c>
      <c r="F520" s="332" t="str">
        <f t="shared" si="657"/>
        <v/>
      </c>
      <c r="G520" s="333">
        <f t="shared" si="658"/>
        <v>42.5</v>
      </c>
      <c r="H520" s="334">
        <v>6</v>
      </c>
      <c r="I520" s="334">
        <v>5</v>
      </c>
      <c r="J520" s="335">
        <v>0.48</v>
      </c>
      <c r="K520" s="333" t="str">
        <f t="shared" si="659"/>
        <v/>
      </c>
      <c r="L520" s="334"/>
      <c r="M520" s="334"/>
      <c r="N520" s="335"/>
      <c r="O520" s="333" t="str">
        <f t="shared" si="660"/>
        <v/>
      </c>
      <c r="P520" s="334"/>
      <c r="Q520" s="334"/>
      <c r="R520" s="335"/>
      <c r="S520" s="333" t="str">
        <f t="shared" si="661"/>
        <v/>
      </c>
      <c r="T520" s="334"/>
      <c r="U520" s="334"/>
      <c r="V520" s="335"/>
      <c r="W520" s="333" t="str">
        <f t="shared" si="662"/>
        <v/>
      </c>
      <c r="X520" s="334"/>
      <c r="Y520" s="334"/>
      <c r="Z520" s="335"/>
      <c r="AA520" s="333" t="str">
        <f t="shared" si="663"/>
        <v/>
      </c>
      <c r="AB520" s="334"/>
      <c r="AC520" s="334"/>
      <c r="AD520" s="335"/>
      <c r="AE520" s="336">
        <f t="shared" si="664"/>
        <v>1275</v>
      </c>
      <c r="AF520" s="337">
        <f t="shared" si="652"/>
        <v>42.5</v>
      </c>
      <c r="AG520" s="338">
        <f t="shared" si="665"/>
        <v>0.48374343948786708</v>
      </c>
      <c r="AH520" s="217">
        <f t="shared" si="666"/>
        <v>87.85648864818549</v>
      </c>
      <c r="AI520" s="339">
        <f xml:space="preserve"> ( IF(ISNUMBER(G520), VLOOKUP(G520/$AH520,F!$A1:$B101,2,1)*G520*$H520*$I520,0)+IF(ISNUMBER(K520), VLOOKUP(K520/$AH520,F!$A1:$B101,2,1)*K520*$L520*$M520,0)+IF(ISNUMBER(O520), VLOOKUP(O520/$AH520,F!$A1:$B101,2,1)*O520*$P520*$Q520,0)+IF(ISNUMBER(S520), VLOOKUP(S520/$AH520,F!$A1:$B101,2,1)*S520*$T520*$U520,0)+IF(ISNUMBER(W520), VLOOKUP(W520/$AH520,F!$A1:$B101,2,1)*W520*$X520*$Y520,0)+IF(ISNUMBER(AA520), VLOOKUP(AA520/$AH520,F!$A1:$B101,2,1)*AA520*$AB520*$AC520,0))*IF(ISNUMBER(F520),F520,1)*IF(ISNUMBER(E520),E520,1)</f>
        <v>479.40000000000003</v>
      </c>
      <c r="AJ520" s="340">
        <f>H520*I520+L520*M520+P520*Q520+T520*U520+X520*Y520+AB520*AC520</f>
        <v>30</v>
      </c>
      <c r="AK520" s="341">
        <f>IFERROR(I520*INDEX(F!$P$21:$AB$33, MATCH(G520/$AH520, F!$O$21:$O$33,1), MATCH(E520, F!$P$20:$AB$20,1)), 0 ) +IFERROR( M520*INDEX(F!$P$21:$AB$33, MATCH(K520/$AH520, F!$O$21:$O$33,1), MATCH(E520, F!$P$20:$AB$20,1)),0) +  IFERROR( Q520*INDEX(F!$P$21:$AB$33, MATCH(O520/$AH520, F!$O$21:$O$33,1), MATCH(E520, F!$P$20:$AB$20,1)), 0) + IFERROR( U520*INDEX(F!$P$21:$AB$33, MATCH(S520/$AH520, F!$O$21:$O$33,1), MATCH(E520, F!$P$20:$AB$20,1)),0)  + IFERROR(Y520*INDEX(F!$P$21:$AB$33, MATCH(W520/$AH520, F!$O$21:$O$33,1), MATCH(E520, F!$P$20:$AB$20,1)),0)  + IFERROR( AC520*INDEX(F!$P$21:$AB$33, MATCH(AA520/$AH520, F!$O$21:$O$33,1), MATCH(E520, F!$P$20:$AB$20,1)),)</f>
        <v>9</v>
      </c>
      <c r="AL520" s="1031"/>
      <c r="AM520" s="14"/>
      <c r="AN520" s="14"/>
      <c r="AO520" s="14"/>
    </row>
    <row r="521" spans="1:41" x14ac:dyDescent="0.25">
      <c r="A521" s="1022"/>
      <c r="B521" s="249" t="str">
        <f t="shared" si="657"/>
        <v>Легкая</v>
      </c>
      <c r="C521" s="262" t="str">
        <f t="shared" si="657"/>
        <v>ЖМ</v>
      </c>
      <c r="D521" s="230" t="str">
        <f t="shared" si="657"/>
        <v>Жим средним хватом</v>
      </c>
      <c r="E521" s="291">
        <f t="shared" si="657"/>
        <v>1</v>
      </c>
      <c r="F521" s="342" t="str">
        <f t="shared" si="657"/>
        <v/>
      </c>
      <c r="G521" s="343">
        <f t="shared" si="658"/>
        <v>55</v>
      </c>
      <c r="H521" s="344">
        <v>5</v>
      </c>
      <c r="I521" s="344">
        <v>5</v>
      </c>
      <c r="J521" s="345">
        <v>0.45</v>
      </c>
      <c r="K521" s="343" t="str">
        <f t="shared" si="659"/>
        <v/>
      </c>
      <c r="L521" s="344"/>
      <c r="M521" s="344"/>
      <c r="N521" s="345"/>
      <c r="O521" s="343" t="str">
        <f t="shared" si="660"/>
        <v/>
      </c>
      <c r="P521" s="344"/>
      <c r="Q521" s="344"/>
      <c r="R521" s="345"/>
      <c r="S521" s="343" t="str">
        <f t="shared" si="661"/>
        <v/>
      </c>
      <c r="T521" s="344"/>
      <c r="U521" s="344"/>
      <c r="V521" s="345"/>
      <c r="W521" s="343" t="str">
        <f t="shared" si="662"/>
        <v/>
      </c>
      <c r="X521" s="344"/>
      <c r="Y521" s="344"/>
      <c r="Z521" s="345"/>
      <c r="AA521" s="343" t="str">
        <f t="shared" si="663"/>
        <v/>
      </c>
      <c r="AB521" s="344"/>
      <c r="AC521" s="344"/>
      <c r="AD521" s="345"/>
      <c r="AE521" s="346">
        <f t="shared" si="664"/>
        <v>1375</v>
      </c>
      <c r="AF521" s="347">
        <f t="shared" si="652"/>
        <v>55</v>
      </c>
      <c r="AG521" s="348">
        <f t="shared" si="665"/>
        <v>0.44189712119306895</v>
      </c>
      <c r="AH521" s="217">
        <f t="shared" si="666"/>
        <v>124.46335891826277</v>
      </c>
      <c r="AI521" s="349">
        <f xml:space="preserve"> ( IF(ISNUMBER(G521), VLOOKUP(G521/$AH521,F!$A1:$B101,2,1)*G521*$H521*$I521,0)+IF(ISNUMBER(K521), VLOOKUP(K521/$AH521,F!$A1:$B101,2,1)*K521*$L521*$M521,0)+IF(ISNUMBER(O521), VLOOKUP(O521/$AH521,F!$A1:$B101,2,1)*O521*$P521*$Q521,0)+IF(ISNUMBER(S521), VLOOKUP(S521/$AH521,F!$A1:$B101,2,1)*S521*$T521*$U521,0)+IF(ISNUMBER(W521), VLOOKUP(W521/$AH521,F!$A1:$B101,2,1)*W521*$X521*$Y521,0)+IF(ISNUMBER(AA521), VLOOKUP(AA521/$AH521,F!$A1:$B101,2,1)*AA521*$AB521*$AC521,0))*IF(ISNUMBER(F521),F521,1)*IF(ISNUMBER(E521),E521,1)</f>
        <v>550</v>
      </c>
      <c r="AJ521" s="350">
        <f t="shared" ref="AJ521:AJ524" si="668">H521*I521+L521*M521+P521*Q521+T521*U521+X521*Y521+AB521*AC521</f>
        <v>25</v>
      </c>
      <c r="AK521" s="351">
        <f>IFERROR(I521*INDEX(F!$P$21:$AB$33, MATCH(G521/$AH521, F!$O$21:$O$33,1), MATCH(E521, F!$P$20:$AB$20,1)), 0 ) +IFERROR( M521*INDEX(F!$P$21:$AB$33, MATCH(K521/$AH521, F!$O$21:$O$33,1), MATCH(E521, F!$P$20:$AB$20,1)),0) +  IFERROR( Q521*INDEX(F!$P$21:$AB$33, MATCH(O521/$AH521, F!$O$21:$O$33,1), MATCH(E521, F!$P$20:$AB$20,1)), 0) + IFERROR( U521*INDEX(F!$P$21:$AB$33, MATCH(S521/$AH521, F!$O$21:$O$33,1), MATCH(E521, F!$P$20:$AB$20,1)),0)  + IFERROR(Y521*INDEX(F!$P$21:$AB$33, MATCH(W521/$AH521, F!$O$21:$O$33,1), MATCH(E521, F!$P$20:$AB$20,1)),0)  + IFERROR( AC521*INDEX(F!$P$21:$AB$33, MATCH(AA521/$AH521, F!$O$21:$O$33,1), MATCH(E521, F!$P$20:$AB$20,1)),)</f>
        <v>10</v>
      </c>
      <c r="AL521" s="1031"/>
      <c r="AM521" s="14"/>
      <c r="AN521" s="14"/>
      <c r="AO521" s="14"/>
    </row>
    <row r="522" spans="1:41" hidden="1" x14ac:dyDescent="0.25">
      <c r="A522" s="1022"/>
      <c r="B522" s="248" t="str">
        <f t="shared" si="657"/>
        <v/>
      </c>
      <c r="C522" s="261" t="str">
        <f t="shared" si="657"/>
        <v/>
      </c>
      <c r="D522" s="229" t="str">
        <f t="shared" si="657"/>
        <v/>
      </c>
      <c r="E522" s="291" t="str">
        <f t="shared" si="657"/>
        <v/>
      </c>
      <c r="F522" s="332" t="str">
        <f t="shared" si="657"/>
        <v/>
      </c>
      <c r="G522" s="333" t="str">
        <f t="shared" si="658"/>
        <v/>
      </c>
      <c r="H522" s="334"/>
      <c r="I522" s="334"/>
      <c r="J522" s="335"/>
      <c r="K522" s="333" t="str">
        <f t="shared" si="659"/>
        <v/>
      </c>
      <c r="L522" s="334"/>
      <c r="M522" s="334"/>
      <c r="N522" s="335"/>
      <c r="O522" s="333" t="str">
        <f t="shared" si="660"/>
        <v/>
      </c>
      <c r="P522" s="334"/>
      <c r="Q522" s="334"/>
      <c r="R522" s="335"/>
      <c r="S522" s="333" t="str">
        <f t="shared" si="661"/>
        <v/>
      </c>
      <c r="T522" s="334"/>
      <c r="U522" s="334"/>
      <c r="V522" s="335"/>
      <c r="W522" s="333" t="str">
        <f t="shared" si="662"/>
        <v/>
      </c>
      <c r="X522" s="334"/>
      <c r="Y522" s="334"/>
      <c r="Z522" s="335"/>
      <c r="AA522" s="333" t="str">
        <f t="shared" si="663"/>
        <v/>
      </c>
      <c r="AB522" s="334"/>
      <c r="AC522" s="334"/>
      <c r="AD522" s="335"/>
      <c r="AE522" s="336">
        <f t="shared" si="664"/>
        <v>0</v>
      </c>
      <c r="AF522" s="337">
        <f t="shared" si="652"/>
        <v>0</v>
      </c>
      <c r="AG522" s="338">
        <f t="shared" si="665"/>
        <v>0</v>
      </c>
      <c r="AH522" s="217" t="str">
        <f t="shared" si="666"/>
        <v/>
      </c>
      <c r="AI522" s="339">
        <f xml:space="preserve"> ( IF(ISNUMBER(G522), VLOOKUP(G522/$AH522,F!$A1:$B101,2,1)*G522*$H522*$I522,0)+IF(ISNUMBER(K522), VLOOKUP(K522/$AH522,F!$A1:$B101,2,1)*K522*$L522*$M522,0)+IF(ISNUMBER(O522), VLOOKUP(O522/$AH522,F!$A1:$B101,2,1)*O522*$P522*$Q522,0)+IF(ISNUMBER(S522), VLOOKUP(S522/$AH522,F!$A1:$B101,2,1)*S522*$T522*$U522,0)+IF(ISNUMBER(W522), VLOOKUP(W522/$AH522,F!$A1:$B101,2,1)*W522*$X522*$Y522,0)+IF(ISNUMBER(AA522), VLOOKUP(AA522/$AH522,F!$A1:$B101,2,1)*AA522*$AB522*$AC522,0))*IF(ISNUMBER(F522),F522,1)*IF(ISNUMBER(E522),E522,1)</f>
        <v>0</v>
      </c>
      <c r="AJ522" s="340">
        <f t="shared" si="668"/>
        <v>0</v>
      </c>
      <c r="AK522" s="341">
        <f>IFERROR(I522*INDEX(F!$P$21:$AB$33, MATCH(G522/$AH522, F!$O$21:$O$33,1), MATCH(E522, F!$P$20:$AB$20,1)), 0 ) +IFERROR( M522*INDEX(F!$P$21:$AB$33, MATCH(K522/$AH522, F!$O$21:$O$33,1), MATCH(E522, F!$P$20:$AB$20,1)),0) +  IFERROR( Q522*INDEX(F!$P$21:$AB$33, MATCH(O522/$AH522, F!$O$21:$O$33,1), MATCH(E522, F!$P$20:$AB$20,1)), 0) + IFERROR( U522*INDEX(F!$P$21:$AB$33, MATCH(S522/$AH522, F!$O$21:$O$33,1), MATCH(E522, F!$P$20:$AB$20,1)),0)  + IFERROR(Y522*INDEX(F!$P$21:$AB$33, MATCH(W522/$AH522, F!$O$21:$O$33,1), MATCH(E522, F!$P$20:$AB$20,1)),0)  + IFERROR( AC522*INDEX(F!$P$21:$AB$33, MATCH(AA522/$AH522, F!$O$21:$O$33,1), MATCH(E522, F!$P$20:$AB$20,1)),)</f>
        <v>0</v>
      </c>
      <c r="AL522" s="1031"/>
      <c r="AM522" s="14"/>
      <c r="AN522" s="14"/>
      <c r="AO522" s="14"/>
    </row>
    <row r="523" spans="1:41" hidden="1" x14ac:dyDescent="0.25">
      <c r="A523" s="1022"/>
      <c r="B523" s="249" t="str">
        <f t="shared" si="657"/>
        <v/>
      </c>
      <c r="C523" s="262" t="str">
        <f t="shared" si="657"/>
        <v/>
      </c>
      <c r="D523" s="230" t="str">
        <f t="shared" si="657"/>
        <v/>
      </c>
      <c r="E523" s="291" t="str">
        <f t="shared" si="657"/>
        <v/>
      </c>
      <c r="F523" s="342" t="str">
        <f t="shared" si="657"/>
        <v/>
      </c>
      <c r="G523" s="343" t="str">
        <f t="shared" si="658"/>
        <v/>
      </c>
      <c r="H523" s="344"/>
      <c r="I523" s="344"/>
      <c r="J523" s="345"/>
      <c r="K523" s="343" t="str">
        <f t="shared" si="659"/>
        <v/>
      </c>
      <c r="L523" s="344"/>
      <c r="M523" s="344"/>
      <c r="N523" s="345"/>
      <c r="O523" s="343" t="str">
        <f t="shared" si="660"/>
        <v/>
      </c>
      <c r="P523" s="344"/>
      <c r="Q523" s="344"/>
      <c r="R523" s="345"/>
      <c r="S523" s="343" t="str">
        <f t="shared" si="661"/>
        <v/>
      </c>
      <c r="T523" s="344"/>
      <c r="U523" s="344"/>
      <c r="V523" s="345"/>
      <c r="W523" s="343" t="str">
        <f t="shared" si="662"/>
        <v/>
      </c>
      <c r="X523" s="344"/>
      <c r="Y523" s="344"/>
      <c r="Z523" s="345"/>
      <c r="AA523" s="343" t="str">
        <f t="shared" si="663"/>
        <v/>
      </c>
      <c r="AB523" s="344"/>
      <c r="AC523" s="344"/>
      <c r="AD523" s="345"/>
      <c r="AE523" s="346">
        <f t="shared" si="664"/>
        <v>0</v>
      </c>
      <c r="AF523" s="347">
        <f t="shared" si="652"/>
        <v>0</v>
      </c>
      <c r="AG523" s="348">
        <f t="shared" si="665"/>
        <v>0</v>
      </c>
      <c r="AH523" s="217" t="str">
        <f t="shared" si="666"/>
        <v/>
      </c>
      <c r="AI523" s="349">
        <f xml:space="preserve"> ( IF(ISNUMBER(G523), VLOOKUP(G523/$AH523,F!$A1:$B101,2,1)*G523*$H523*$I523,0)+IF(ISNUMBER(K523), VLOOKUP(K523/$AH523,F!$A1:$B101,2,1)*K523*$L523*$M523,0)+IF(ISNUMBER(O523), VLOOKUP(O523/$AH523,F!$A1:$B101,2,1)*O523*$P523*$Q523,0)+IF(ISNUMBER(S523), VLOOKUP(S523/$AH523,F!$A1:$B101,2,1)*S523*$T523*$U523,0)+IF(ISNUMBER(W523), VLOOKUP(W523/$AH523,F!$A1:$B101,2,1)*W523*$X523*$Y523,0)+IF(ISNUMBER(AA523), VLOOKUP(AA523/$AH523,F!$A1:$B101,2,1)*AA523*$AB523*$AC523,0))*IF(ISNUMBER(F523),F523,1)*IF(ISNUMBER(E523),E523,1)</f>
        <v>0</v>
      </c>
      <c r="AJ523" s="350">
        <f t="shared" si="668"/>
        <v>0</v>
      </c>
      <c r="AK523" s="351">
        <f>IFERROR(I523*INDEX(F!$P$21:$AB$33, MATCH(G523/$AH523, F!$O$21:$O$33,1), MATCH(E523, F!$P$20:$AB$20,1)), 0 ) +IFERROR( M523*INDEX(F!$P$21:$AB$33, MATCH(K523/$AH523, F!$O$21:$O$33,1), MATCH(E523, F!$P$20:$AB$20,1)),0) +  IFERROR( Q523*INDEX(F!$P$21:$AB$33, MATCH(O523/$AH523, F!$O$21:$O$33,1), MATCH(E523, F!$P$20:$AB$20,1)), 0) + IFERROR( U523*INDEX(F!$P$21:$AB$33, MATCH(S523/$AH523, F!$O$21:$O$33,1), MATCH(E523, F!$P$20:$AB$20,1)),0)  + IFERROR(Y523*INDEX(F!$P$21:$AB$33, MATCH(W523/$AH523, F!$O$21:$O$33,1), MATCH(E523, F!$P$20:$AB$20,1)),0)  + IFERROR( AC523*INDEX(F!$P$21:$AB$33, MATCH(AA523/$AH523, F!$O$21:$O$33,1), MATCH(E523, F!$P$20:$AB$20,1)),)</f>
        <v>0</v>
      </c>
      <c r="AL523" s="1031"/>
      <c r="AM523" s="14"/>
      <c r="AN523" s="14"/>
      <c r="AO523" s="14"/>
    </row>
    <row r="524" spans="1:41" hidden="1" x14ac:dyDescent="0.25">
      <c r="A524" s="1022"/>
      <c r="B524" s="248" t="str">
        <f t="shared" si="657"/>
        <v/>
      </c>
      <c r="C524" s="261" t="str">
        <f t="shared" si="657"/>
        <v/>
      </c>
      <c r="D524" s="231" t="str">
        <f t="shared" si="657"/>
        <v/>
      </c>
      <c r="E524" s="291" t="str">
        <f t="shared" si="657"/>
        <v/>
      </c>
      <c r="F524" s="332" t="str">
        <f t="shared" si="657"/>
        <v/>
      </c>
      <c r="G524" s="333" t="str">
        <f t="shared" si="658"/>
        <v/>
      </c>
      <c r="H524" s="334"/>
      <c r="I524" s="334"/>
      <c r="J524" s="335"/>
      <c r="K524" s="333" t="str">
        <f t="shared" si="659"/>
        <v/>
      </c>
      <c r="L524" s="334"/>
      <c r="M524" s="334"/>
      <c r="N524" s="335"/>
      <c r="O524" s="333" t="str">
        <f t="shared" si="660"/>
        <v/>
      </c>
      <c r="P524" s="334"/>
      <c r="Q524" s="334"/>
      <c r="R524" s="335"/>
      <c r="S524" s="333" t="str">
        <f t="shared" si="661"/>
        <v/>
      </c>
      <c r="T524" s="334"/>
      <c r="U524" s="334"/>
      <c r="V524" s="335"/>
      <c r="W524" s="333" t="str">
        <f t="shared" si="662"/>
        <v/>
      </c>
      <c r="X524" s="334"/>
      <c r="Y524" s="334"/>
      <c r="Z524" s="335"/>
      <c r="AA524" s="333" t="str">
        <f t="shared" si="663"/>
        <v/>
      </c>
      <c r="AB524" s="334"/>
      <c r="AC524" s="334"/>
      <c r="AD524" s="335"/>
      <c r="AE524" s="336">
        <f t="shared" si="664"/>
        <v>0</v>
      </c>
      <c r="AF524" s="337">
        <f t="shared" si="652"/>
        <v>0</v>
      </c>
      <c r="AG524" s="338">
        <f t="shared" si="665"/>
        <v>0</v>
      </c>
      <c r="AH524" s="217" t="str">
        <f t="shared" si="666"/>
        <v/>
      </c>
      <c r="AI524" s="339">
        <f xml:space="preserve"> ( IF(ISNUMBER(G524), VLOOKUP(G524/$AH524,F!$A1:$B101,2,1)*G524*$H524*$I524,0)+IF(ISNUMBER(K524), VLOOKUP(K524/$AH524,F!$A1:$B101,2,1)*K524*$L524*$M524,0)+IF(ISNUMBER(O524), VLOOKUP(O524/$AH524,F!$A1:$B101,2,1)*O524*$P524*$Q524,0)+IF(ISNUMBER(S524), VLOOKUP(S524/$AH524,F!$A1:$B101,2,1)*S524*$T524*$U524,0)+IF(ISNUMBER(W524), VLOOKUP(W524/$AH524,F!$A1:$B101,2,1)*W524*$X524*$Y524,0)+IF(ISNUMBER(AA524), VLOOKUP(AA524/$AH524,F!$A1:$B101,2,1)*AA524*$AB524*$AC524,0))*IF(ISNUMBER(F524),F524,1)*IF(ISNUMBER(E524),E524,1)</f>
        <v>0</v>
      </c>
      <c r="AJ524" s="340">
        <f t="shared" si="668"/>
        <v>0</v>
      </c>
      <c r="AK524" s="341">
        <f>IFERROR(I524*INDEX(F!$P$21:$AB$33, MATCH(G524/$AH524, F!$O$21:$O$33,1), MATCH(E524, F!$P$20:$AB$20,1)), 0 ) +IFERROR( M524*INDEX(F!$P$21:$AB$33, MATCH(K524/$AH524, F!$O$21:$O$33,1), MATCH(E524, F!$P$20:$AB$20,1)),0) +  IFERROR( Q524*INDEX(F!$P$21:$AB$33, MATCH(O524/$AH524, F!$O$21:$O$33,1), MATCH(E524, F!$P$20:$AB$20,1)), 0) + IFERROR( U524*INDEX(F!$P$21:$AB$33, MATCH(S524/$AH524, F!$O$21:$O$33,1), MATCH(E524, F!$P$20:$AB$20,1)),0)  + IFERROR(Y524*INDEX(F!$P$21:$AB$33, MATCH(W524/$AH524, F!$O$21:$O$33,1), MATCH(E524, F!$P$20:$AB$20,1)),0)  + IFERROR( AC524*INDEX(F!$P$21:$AB$33, MATCH(AA524/$AH524, F!$O$21:$O$33,1), MATCH(E524, F!$P$20:$AB$20,1)),)</f>
        <v>0</v>
      </c>
      <c r="AL524" s="1031"/>
      <c r="AM524" s="14"/>
      <c r="AN524" s="14"/>
      <c r="AO524" s="14"/>
    </row>
    <row r="525" spans="1:41" ht="15.75" thickBot="1" x14ac:dyDescent="0.3">
      <c r="A525" s="1023"/>
      <c r="B525" s="250"/>
      <c r="C525" s="263"/>
      <c r="D525" s="215"/>
      <c r="E525" s="352">
        <f>ROUND(IFERROR(SUMPRODUCT(AJ517:AJ524,E517:E524)/AJ525,0),3)</f>
        <v>1.073</v>
      </c>
      <c r="F525" s="353"/>
      <c r="G525" s="354"/>
      <c r="H525" s="355"/>
      <c r="I525" s="355"/>
      <c r="J525" s="356"/>
      <c r="K525" s="354"/>
      <c r="L525" s="355"/>
      <c r="M525" s="355"/>
      <c r="N525" s="356"/>
      <c r="O525" s="354"/>
      <c r="P525" s="355"/>
      <c r="Q525" s="355"/>
      <c r="R525" s="356"/>
      <c r="S525" s="354"/>
      <c r="T525" s="355"/>
      <c r="U525" s="355"/>
      <c r="V525" s="356"/>
      <c r="W525" s="354"/>
      <c r="X525" s="355"/>
      <c r="Y525" s="355"/>
      <c r="Z525" s="356"/>
      <c r="AA525" s="354"/>
      <c r="AB525" s="355"/>
      <c r="AC525" s="355"/>
      <c r="AD525" s="356"/>
      <c r="AE525" s="357">
        <f>SUM(AE517:AE524)</f>
        <v>8687.5</v>
      </c>
      <c r="AF525" s="358">
        <f t="shared" si="652"/>
        <v>66.31679389312977</v>
      </c>
      <c r="AG525" s="391">
        <f>IFERROR(  SUMPRODUCT(AG517:AG524,AJ517:AJ524)/AJ525,0)</f>
        <v>0.47816427111527449</v>
      </c>
      <c r="AH525" s="359"/>
      <c r="AI525" s="360">
        <f>SUM(AI517:AI524)</f>
        <v>5303.73</v>
      </c>
      <c r="AJ525" s="360">
        <f>SUM(AJ517:AJ524)</f>
        <v>131</v>
      </c>
      <c r="AK525" s="361">
        <f>IF(SUM(AK517:AK524)=0,TIME(,0,),TIME(,SUM(AK517:AK524)+F!$V$37,))</f>
        <v>7.1527777777777773E-2</v>
      </c>
      <c r="AL525" s="1032"/>
      <c r="AM525" s="14"/>
      <c r="AN525" s="14"/>
      <c r="AO525" s="14"/>
    </row>
    <row r="526" spans="1:41" x14ac:dyDescent="0.25">
      <c r="A526" s="232">
        <f>A527</f>
        <v>43846</v>
      </c>
      <c r="B526" s="251" t="str">
        <f t="shared" ref="B526:F533" si="669">IF(B470="","",B470)</f>
        <v>Тяжелая</v>
      </c>
      <c r="C526" s="264" t="str">
        <f t="shared" si="669"/>
        <v>ЖМ</v>
      </c>
      <c r="D526" s="233" t="str">
        <f t="shared" si="669"/>
        <v>Жим лежа</v>
      </c>
      <c r="E526" s="280">
        <f t="shared" si="669"/>
        <v>1</v>
      </c>
      <c r="F526" s="362" t="str">
        <f t="shared" si="669"/>
        <v/>
      </c>
      <c r="G526" s="363">
        <f t="shared" ref="G526:G533" si="670">IF(J526&lt;&gt;0, IFERROR(IF( $F526=2,  MROUND($AH526*J526,1),    IF( OR($F526="",$F526=1),   MROUND($AH526*J526,2.5),  MROUND($AH526*J526, 0.1))), "" ), "")</f>
        <v>80</v>
      </c>
      <c r="H526" s="364">
        <v>6</v>
      </c>
      <c r="I526" s="364">
        <v>1</v>
      </c>
      <c r="J526" s="365">
        <v>0.55000000000000004</v>
      </c>
      <c r="K526" s="363">
        <f t="shared" ref="K526:K533" si="671">IF(N526&lt;&gt;0, IFERROR(IF( $F526=2,  MROUND($AH526*N526,1),    IF( OR($F526="",$F526=1),   MROUND($AH526*N526,2.5),  MROUND($AH526*N526, 0.1))), "" ), "")</f>
        <v>90</v>
      </c>
      <c r="L526" s="364">
        <v>5</v>
      </c>
      <c r="M526" s="364">
        <v>1</v>
      </c>
      <c r="N526" s="365">
        <v>0.62</v>
      </c>
      <c r="O526" s="363">
        <f t="shared" ref="O526:O533" si="672">IF(R526&lt;&gt;0, IFERROR(IF( $F526=2,  MROUND($AH526*R526,1),    IF( OR($F526="",$F526=1),   MROUND($AH526*R526,2.5),  MROUND($AH526*R526, 0.1))), "" ), "")</f>
        <v>107.5</v>
      </c>
      <c r="P526" s="364">
        <v>4</v>
      </c>
      <c r="Q526" s="364">
        <v>1</v>
      </c>
      <c r="R526" s="365">
        <v>0.73</v>
      </c>
      <c r="S526" s="363">
        <f t="shared" ref="S526:S533" si="673">IF(V526&lt;&gt;0, IFERROR(IF( $F526=2,  MROUND($AH526*V526,1),    IF( OR($F526="",$F526=1),   MROUND($AH526*V526,2.5),  MROUND($AH526*V526, 0.1))), "" ), "")</f>
        <v>117.5</v>
      </c>
      <c r="T526" s="364">
        <v>4</v>
      </c>
      <c r="U526" s="364">
        <v>4</v>
      </c>
      <c r="V526" s="365">
        <v>0.81</v>
      </c>
      <c r="W526" s="363" t="str">
        <f t="shared" ref="W526:W533" si="674">IF(Z526&lt;&gt;0, IFERROR(IF( $F526=2,  MROUND($AH526*Z526,1),    IF( OR($F526="",$F526=1),   MROUND($AH526*Z526,2.5),  MROUND($AH526*Z526, 0.1))), "" ), "")</f>
        <v/>
      </c>
      <c r="X526" s="364"/>
      <c r="Y526" s="364"/>
      <c r="Z526" s="365"/>
      <c r="AA526" s="363" t="str">
        <f t="shared" ref="AA526:AA533" si="675">IF(AD526&lt;&gt;0, IFERROR(IF( $F526=2,  MROUND($AH526*AD526,1),    IF( OR($F526="",$F526=1),   MROUND($AH526*AD526,2.5),  MROUND($AH526*AD526, 0.1))), "" ), "")</f>
        <v/>
      </c>
      <c r="AB526" s="364"/>
      <c r="AC526" s="364"/>
      <c r="AD526" s="365"/>
      <c r="AE526" s="366">
        <f t="shared" ref="AE526:AE533" si="676">(IF(ISNUMBER(G526),G526,0)*H526*I526+IF(ISNUMBER(K526),K526,1)*L526*M526+IF(ISNUMBER(O526),O526,1)*P526*Q526+IF(ISNUMBER(S526),S526,1)*T526*U526+IF(ISNUMBER(W526),W526,1)*X526*Y526+IF(ISNUMBER(AA526),AA526,1)*AB526*AC526)*IF(ISNUMBER(F526),F526,1)</f>
        <v>3240</v>
      </c>
      <c r="AF526" s="367">
        <f t="shared" si="652"/>
        <v>104.51612903225806</v>
      </c>
      <c r="AG526" s="368">
        <f t="shared" ref="AG526:AG533" si="677">IFERROR((AF526/(AH526*IF(ISNUMBER(F526),F526,1))),0)</f>
        <v>0.71377400103560806</v>
      </c>
      <c r="AH526" s="216">
        <f t="shared" ref="AH526:AH533" si="678">IF(ISNUMBER(AH470), AH470+(AH470*$AH$506),"")</f>
        <v>146.42748108030915</v>
      </c>
      <c r="AI526" s="369">
        <f xml:space="preserve"> ( IF(ISNUMBER(G526), VLOOKUP(G526/$AH526,F!$A1:$B101,2,1)*G526*$H526*$I526,0)+IF(ISNUMBER(K526), VLOOKUP(K526/$AH526,F!$A1:$B101,2,1)*K526*$L526*$M526,0)+IF(ISNUMBER(O526), VLOOKUP(O526/$AH526,F!$A1:$B101,2,1)*O526*$P526*$Q526,0)+IF(ISNUMBER(S526), VLOOKUP(S526/$AH526,F!$A1:$B101,2,1)*S526*$T526*$U526,0)+IF(ISNUMBER(W526), VLOOKUP(W526/$AH526,F!$A1:$B101,2,1)*W526*$X526*$Y526,0)+IF(ISNUMBER(AA526), VLOOKUP(AA526/$AH526,F!$A1:$B101,2,1)*AA526*$AB526*$AC526,0))*IF(ISNUMBER(F526),F526,1)*IF(ISNUMBER(E526),E526,1)</f>
        <v>3924.8</v>
      </c>
      <c r="AJ526" s="370">
        <f t="shared" ref="AJ526:AJ528" si="679">H526*I526+L526*M526+P526*Q526+T526*U526+X526*Y526+AB526*AC526</f>
        <v>31</v>
      </c>
      <c r="AK526" s="371">
        <f>IFERROR(I526*INDEX(F!$P$21:$AB$33, MATCH(G526/$AH526, F!$O$21:$O$33,1), MATCH(E526, F!$P$20:$AB$20,1)), 0 ) +IFERROR( M526*INDEX(F!$P$21:$AB$33, MATCH(K526/$AH526, F!$O$21:$O$33,1), MATCH(E526, F!$P$20:$AB$20,1)),0) +  IFERROR( Q526*INDEX(F!$P$21:$AB$33, MATCH(O526/$AH526, F!$O$21:$O$33,1), MATCH(E526, F!$P$20:$AB$20,1)), 0) + IFERROR( U526*INDEX(F!$P$21:$AB$33, MATCH(S526/$AH526, F!$O$21:$O$33,1), MATCH(E526, F!$P$20:$AB$20,1)),0)  + IFERROR(Y526*INDEX(F!$P$21:$AB$33, MATCH(W526/$AH526, F!$O$21:$O$33,1), MATCH(E526, F!$P$20:$AB$20,1)),0)  + IFERROR( AC526*INDEX(F!$P$21:$AB$33, MATCH(AA526/$AH526, F!$O$21:$O$33,1), MATCH(E526, F!$P$20:$AB$20,1)),)</f>
        <v>25</v>
      </c>
      <c r="AL526" s="1033"/>
      <c r="AM526" s="14"/>
      <c r="AN526" s="14"/>
      <c r="AO526" s="14"/>
    </row>
    <row r="527" spans="1:41" ht="15.75" customHeight="1" x14ac:dyDescent="0.25">
      <c r="A527" s="1021">
        <f>A471+A450</f>
        <v>43846</v>
      </c>
      <c r="B527" s="249" t="s">
        <v>815</v>
      </c>
      <c r="C527" s="262" t="str">
        <f t="shared" si="669"/>
        <v>ЖМ</v>
      </c>
      <c r="D527" s="230" t="str">
        <f t="shared" si="669"/>
        <v>Жим гантелей</v>
      </c>
      <c r="E527" s="291">
        <f t="shared" si="669"/>
        <v>0.8</v>
      </c>
      <c r="F527" s="342">
        <f t="shared" si="669"/>
        <v>2</v>
      </c>
      <c r="G527" s="343">
        <f t="shared" si="670"/>
        <v>21</v>
      </c>
      <c r="H527" s="344">
        <v>6</v>
      </c>
      <c r="I527" s="344">
        <v>4</v>
      </c>
      <c r="J527" s="345">
        <v>0.45</v>
      </c>
      <c r="K527" s="343" t="str">
        <f t="shared" si="671"/>
        <v/>
      </c>
      <c r="L527" s="344"/>
      <c r="M527" s="344"/>
      <c r="N527" s="345"/>
      <c r="O527" s="343" t="str">
        <f t="shared" si="672"/>
        <v/>
      </c>
      <c r="P527" s="344"/>
      <c r="Q527" s="344"/>
      <c r="R527" s="345"/>
      <c r="S527" s="343" t="str">
        <f t="shared" si="673"/>
        <v/>
      </c>
      <c r="T527" s="344"/>
      <c r="U527" s="344"/>
      <c r="V527" s="345"/>
      <c r="W527" s="343" t="str">
        <f t="shared" si="674"/>
        <v/>
      </c>
      <c r="X527" s="344"/>
      <c r="Y527" s="344"/>
      <c r="Z527" s="345"/>
      <c r="AA527" s="343" t="str">
        <f t="shared" si="675"/>
        <v/>
      </c>
      <c r="AB527" s="344"/>
      <c r="AC527" s="344"/>
      <c r="AD527" s="345"/>
      <c r="AE527" s="346">
        <f t="shared" si="676"/>
        <v>1008</v>
      </c>
      <c r="AF527" s="347">
        <f t="shared" si="652"/>
        <v>42</v>
      </c>
      <c r="AG527" s="348">
        <f t="shared" si="677"/>
        <v>0.44817406893728873</v>
      </c>
      <c r="AH527" s="217">
        <f t="shared" si="678"/>
        <v>46.856793945698918</v>
      </c>
      <c r="AI527" s="349">
        <f xml:space="preserve"> ( IF(ISNUMBER(G527), VLOOKUP(G527/$AH527,F!$A1:$B101,2,1)*G527*$H527*$I527,0)+IF(ISNUMBER(K527), VLOOKUP(K527/$AH527,F!$A1:$B101,2,1)*K527*$L527*$M527,0)+IF(ISNUMBER(O527), VLOOKUP(O527/$AH527,F!$A1:$B101,2,1)*O527*$P527*$Q527,0)+IF(ISNUMBER(S527), VLOOKUP(S527/$AH527,F!$A1:$B101,2,1)*S527*$T527*$U527,0)+IF(ISNUMBER(W527), VLOOKUP(W527/$AH527,F!$A1:$B101,2,1)*W527*$X527*$Y527,0)+IF(ISNUMBER(AA527), VLOOKUP(AA527/$AH527,F!$A1:$B101,2,1)*AA527*$AB527*$AC527,0))*IF(ISNUMBER(F527),F527,1)*IF(ISNUMBER(E527),E527,1)</f>
        <v>322.56000000000006</v>
      </c>
      <c r="AJ527" s="350">
        <f t="shared" si="679"/>
        <v>24</v>
      </c>
      <c r="AK527" s="351">
        <f>IFERROR(I527*INDEX(F!$P$21:$AB$33, MATCH(G527/$AH527, F!$O$21:$O$33,1), MATCH(E527, F!$P$20:$AB$20,1)), 0 ) +IFERROR( M527*INDEX(F!$P$21:$AB$33, MATCH(K527/$AH527, F!$O$21:$O$33,1), MATCH(E527, F!$P$20:$AB$20,1)),0) +  IFERROR( Q527*INDEX(F!$P$21:$AB$33, MATCH(O527/$AH527, F!$O$21:$O$33,1), MATCH(E527, F!$P$20:$AB$20,1)), 0) + IFERROR( U527*INDEX(F!$P$21:$AB$33, MATCH(S527/$AH527, F!$O$21:$O$33,1), MATCH(E527, F!$P$20:$AB$20,1)),0)  + IFERROR(Y527*INDEX(F!$P$21:$AB$33, MATCH(W527/$AH527, F!$O$21:$O$33,1), MATCH(E527, F!$P$20:$AB$20,1)),0)  + IFERROR( AC527*INDEX(F!$P$21:$AB$33, MATCH(AA527/$AH527, F!$O$21:$O$33,1), MATCH(E527, F!$P$20:$AB$20,1)),)</f>
        <v>7.2</v>
      </c>
      <c r="AL527" s="1031"/>
      <c r="AM527" s="14"/>
      <c r="AN527" s="14"/>
      <c r="AO527" s="14"/>
    </row>
    <row r="528" spans="1:41" x14ac:dyDescent="0.25">
      <c r="A528" s="1022"/>
      <c r="B528" s="252" t="s">
        <v>815</v>
      </c>
      <c r="C528" s="265" t="str">
        <f t="shared" si="669"/>
        <v>ОФП</v>
      </c>
      <c r="D528" s="234" t="str">
        <f t="shared" si="669"/>
        <v>Французский жим</v>
      </c>
      <c r="E528" s="291">
        <f t="shared" si="669"/>
        <v>0.4</v>
      </c>
      <c r="F528" s="372" t="str">
        <f t="shared" si="669"/>
        <v/>
      </c>
      <c r="G528" s="373">
        <f t="shared" si="670"/>
        <v>30</v>
      </c>
      <c r="H528" s="374">
        <v>5</v>
      </c>
      <c r="I528" s="374">
        <v>4</v>
      </c>
      <c r="J528" s="375">
        <v>0.45</v>
      </c>
      <c r="K528" s="373" t="str">
        <f t="shared" si="671"/>
        <v/>
      </c>
      <c r="L528" s="374"/>
      <c r="M528" s="374"/>
      <c r="N528" s="375"/>
      <c r="O528" s="373" t="str">
        <f t="shared" si="672"/>
        <v/>
      </c>
      <c r="P528" s="374"/>
      <c r="Q528" s="374"/>
      <c r="R528" s="375"/>
      <c r="S528" s="373" t="str">
        <f t="shared" si="673"/>
        <v/>
      </c>
      <c r="T528" s="374"/>
      <c r="U528" s="374"/>
      <c r="V528" s="375"/>
      <c r="W528" s="373" t="str">
        <f t="shared" si="674"/>
        <v/>
      </c>
      <c r="X528" s="374"/>
      <c r="Y528" s="374"/>
      <c r="Z528" s="375"/>
      <c r="AA528" s="373" t="str">
        <f t="shared" si="675"/>
        <v/>
      </c>
      <c r="AB528" s="374"/>
      <c r="AC528" s="374"/>
      <c r="AD528" s="375"/>
      <c r="AE528" s="376">
        <f t="shared" si="676"/>
        <v>600</v>
      </c>
      <c r="AF528" s="377">
        <f t="shared" si="652"/>
        <v>30</v>
      </c>
      <c r="AG528" s="378">
        <f t="shared" si="677"/>
        <v>0.4387142920157</v>
      </c>
      <c r="AH528" s="217">
        <f t="shared" si="678"/>
        <v>68.381633664504392</v>
      </c>
      <c r="AI528" s="379">
        <f xml:space="preserve"> ( IF(ISNUMBER(G528), VLOOKUP(G528/$AH528,F!$A1:$B101,2,1)*G528*$H528*$I528,0)+IF(ISNUMBER(K528), VLOOKUP(K528/$AH528,F!$A1:$B101,2,1)*K528*$L528*$M528,0)+IF(ISNUMBER(O528), VLOOKUP(O528/$AH528,F!$A1:$B101,2,1)*O528*$P528*$Q528,0)+IF(ISNUMBER(S528), VLOOKUP(S528/$AH528,F!$A1:$B101,2,1)*S528*$T528*$U528,0)+IF(ISNUMBER(W528), VLOOKUP(W528/$AH528,F!$A1:$B101,2,1)*W528*$X528*$Y528,0)+IF(ISNUMBER(AA528), VLOOKUP(AA528/$AH528,F!$A1:$B101,2,1)*AA528*$AB528*$AC528,0))*IF(ISNUMBER(F528),F528,1)*IF(ISNUMBER(E528),E528,1)</f>
        <v>91.2</v>
      </c>
      <c r="AJ528" s="380">
        <f t="shared" si="679"/>
        <v>20</v>
      </c>
      <c r="AK528" s="381">
        <f>IFERROR(I528*INDEX(F!$P$21:$AB$33, MATCH(G528/$AH528, F!$O$21:$O$33,1), MATCH(E528, F!$P$20:$AB$20,1)), 0 ) +IFERROR( M528*INDEX(F!$P$21:$AB$33, MATCH(K528/$AH528, F!$O$21:$O$33,1), MATCH(E528, F!$P$20:$AB$20,1)),0) +  IFERROR( Q528*INDEX(F!$P$21:$AB$33, MATCH(O528/$AH528, F!$O$21:$O$33,1), MATCH(E528, F!$P$20:$AB$20,1)), 0) + IFERROR( U528*INDEX(F!$P$21:$AB$33, MATCH(S528/$AH528, F!$O$21:$O$33,1), MATCH(E528, F!$P$20:$AB$20,1)),0)  + IFERROR(Y528*INDEX(F!$P$21:$AB$33, MATCH(W528/$AH528, F!$O$21:$O$33,1), MATCH(E528, F!$P$20:$AB$20,1)),0)  + IFERROR( AC528*INDEX(F!$P$21:$AB$33, MATCH(AA528/$AH528, F!$O$21:$O$33,1), MATCH(E528, F!$P$20:$AB$20,1)),)</f>
        <v>6</v>
      </c>
      <c r="AL528" s="1031"/>
      <c r="AM528" s="14"/>
      <c r="AN528" s="14"/>
      <c r="AO528" s="14"/>
    </row>
    <row r="529" spans="1:41" x14ac:dyDescent="0.25">
      <c r="A529" s="1022"/>
      <c r="B529" s="249" t="str">
        <f t="shared" si="669"/>
        <v>Легкая</v>
      </c>
      <c r="C529" s="262" t="str">
        <f t="shared" si="669"/>
        <v>ОФП</v>
      </c>
      <c r="D529" s="230" t="str">
        <f t="shared" si="669"/>
        <v>Молотковые сгибания</v>
      </c>
      <c r="E529" s="291">
        <f t="shared" si="669"/>
        <v>0.4</v>
      </c>
      <c r="F529" s="342">
        <f t="shared" si="669"/>
        <v>2</v>
      </c>
      <c r="G529" s="343">
        <f t="shared" si="670"/>
        <v>9</v>
      </c>
      <c r="H529" s="344">
        <v>6</v>
      </c>
      <c r="I529" s="344">
        <v>5</v>
      </c>
      <c r="J529" s="345">
        <v>0.35</v>
      </c>
      <c r="K529" s="343" t="str">
        <f t="shared" si="671"/>
        <v/>
      </c>
      <c r="L529" s="344"/>
      <c r="M529" s="344"/>
      <c r="N529" s="345"/>
      <c r="O529" s="343" t="str">
        <f t="shared" si="672"/>
        <v/>
      </c>
      <c r="P529" s="344"/>
      <c r="Q529" s="344"/>
      <c r="R529" s="345"/>
      <c r="S529" s="343" t="str">
        <f t="shared" si="673"/>
        <v/>
      </c>
      <c r="T529" s="344"/>
      <c r="U529" s="344"/>
      <c r="V529" s="345"/>
      <c r="W529" s="343" t="str">
        <f t="shared" si="674"/>
        <v/>
      </c>
      <c r="X529" s="344"/>
      <c r="Y529" s="344"/>
      <c r="Z529" s="345"/>
      <c r="AA529" s="343" t="str">
        <f t="shared" si="675"/>
        <v/>
      </c>
      <c r="AB529" s="344"/>
      <c r="AC529" s="344"/>
      <c r="AD529" s="345"/>
      <c r="AE529" s="346">
        <f t="shared" si="676"/>
        <v>540</v>
      </c>
      <c r="AF529" s="347">
        <f t="shared" si="652"/>
        <v>18</v>
      </c>
      <c r="AG529" s="348">
        <f t="shared" si="677"/>
        <v>0.34146595728555323</v>
      </c>
      <c r="AH529" s="217">
        <f t="shared" si="678"/>
        <v>26.35694659445565</v>
      </c>
      <c r="AI529" s="349">
        <f xml:space="preserve"> ( IF(ISNUMBER(G529), VLOOKUP(G529/$AH529,F!$A1:$B101,2,1)*G529*$H529*$I529,0)+IF(ISNUMBER(K529), VLOOKUP(K529/$AH529,F!$A1:$B101,2,1)*K529*$L529*$M529,0)+IF(ISNUMBER(O529), VLOOKUP(O529/$AH529,F!$A1:$B101,2,1)*O529*$P529*$Q529,0)+IF(ISNUMBER(S529), VLOOKUP(S529/$AH529,F!$A1:$B101,2,1)*S529*$T529*$U529,0)+IF(ISNUMBER(W529), VLOOKUP(W529/$AH529,F!$A1:$B101,2,1)*W529*$X529*$Y529,0)+IF(ISNUMBER(AA529), VLOOKUP(AA529/$AH529,F!$A1:$B101,2,1)*AA529*$AB529*$AC529,0))*IF(ISNUMBER(F529),F529,1)*IF(ISNUMBER(E529),E529,1)</f>
        <v>43.2</v>
      </c>
      <c r="AJ529" s="350">
        <f>H529*I529+L529*M529+P529*Q529+T529*U529+X529*Y529+AB529*AC529</f>
        <v>30</v>
      </c>
      <c r="AK529" s="351">
        <f>IFERROR(I529*INDEX(F!$P$21:$AB$33, MATCH(G529/$AH529, F!$O$21:$O$33,1), MATCH(E529, F!$P$20:$AB$20,1)), 0 ) +IFERROR( M529*INDEX(F!$P$21:$AB$33, MATCH(K529/$AH529, F!$O$21:$O$33,1), MATCH(E529, F!$P$20:$AB$20,1)),0) +  IFERROR( Q529*INDEX(F!$P$21:$AB$33, MATCH(O529/$AH529, F!$O$21:$O$33,1), MATCH(E529, F!$P$20:$AB$20,1)), 0) + IFERROR( U529*INDEX(F!$P$21:$AB$33, MATCH(S529/$AH529, F!$O$21:$O$33,1), MATCH(E529, F!$P$20:$AB$20,1)),0)  + IFERROR(Y529*INDEX(F!$P$21:$AB$33, MATCH(W529/$AH529, F!$O$21:$O$33,1), MATCH(E529, F!$P$20:$AB$20,1)),0)  + IFERROR( AC529*INDEX(F!$P$21:$AB$33, MATCH(AA529/$AH529, F!$O$21:$O$33,1), MATCH(E529, F!$P$20:$AB$20,1)),)</f>
        <v>7.5</v>
      </c>
      <c r="AL529" s="1031"/>
      <c r="AM529" s="14"/>
      <c r="AN529" s="14"/>
      <c r="AO529" s="14"/>
    </row>
    <row r="530" spans="1:41" x14ac:dyDescent="0.25">
      <c r="A530" s="1022"/>
      <c r="B530" s="252" t="str">
        <f t="shared" si="669"/>
        <v>Легкая</v>
      </c>
      <c r="C530" s="265" t="str">
        <f t="shared" si="669"/>
        <v>ОФП</v>
      </c>
      <c r="D530" s="234" t="str">
        <f t="shared" si="669"/>
        <v>Разгибания с гантелью из-за головы</v>
      </c>
      <c r="E530" s="291">
        <f t="shared" si="669"/>
        <v>0.4</v>
      </c>
      <c r="F530" s="372">
        <f t="shared" si="669"/>
        <v>2</v>
      </c>
      <c r="G530" s="373">
        <f t="shared" si="670"/>
        <v>6</v>
      </c>
      <c r="H530" s="374">
        <v>6</v>
      </c>
      <c r="I530" s="374">
        <v>4</v>
      </c>
      <c r="J530" s="375">
        <v>0.32</v>
      </c>
      <c r="K530" s="373" t="str">
        <f t="shared" si="671"/>
        <v/>
      </c>
      <c r="L530" s="374"/>
      <c r="M530" s="374"/>
      <c r="N530" s="375"/>
      <c r="O530" s="373" t="str">
        <f t="shared" si="672"/>
        <v/>
      </c>
      <c r="P530" s="374"/>
      <c r="Q530" s="374"/>
      <c r="R530" s="375"/>
      <c r="S530" s="373" t="str">
        <f t="shared" si="673"/>
        <v/>
      </c>
      <c r="T530" s="374"/>
      <c r="U530" s="374"/>
      <c r="V530" s="375"/>
      <c r="W530" s="373" t="str">
        <f t="shared" si="674"/>
        <v/>
      </c>
      <c r="X530" s="374"/>
      <c r="Y530" s="374"/>
      <c r="Z530" s="375"/>
      <c r="AA530" s="373" t="str">
        <f t="shared" si="675"/>
        <v/>
      </c>
      <c r="AB530" s="374"/>
      <c r="AC530" s="374"/>
      <c r="AD530" s="375"/>
      <c r="AE530" s="376">
        <f t="shared" si="676"/>
        <v>288</v>
      </c>
      <c r="AF530" s="377">
        <f t="shared" si="652"/>
        <v>12</v>
      </c>
      <c r="AG530" s="378">
        <f t="shared" si="677"/>
        <v>0.31519934518666454</v>
      </c>
      <c r="AH530" s="217">
        <f t="shared" si="678"/>
        <v>19.035572540440189</v>
      </c>
      <c r="AI530" s="379">
        <f xml:space="preserve"> ( IF(ISNUMBER(G530), VLOOKUP(G530/$AH530,F!$A1:$B101,2,1)*G530*$H530*$I530,0)+IF(ISNUMBER(K530), VLOOKUP(K530/$AH530,F!$A1:$B101,2,1)*K530*$L530*$M530,0)+IF(ISNUMBER(O530), VLOOKUP(O530/$AH530,F!$A1:$B101,2,1)*O530*$P530*$Q530,0)+IF(ISNUMBER(S530), VLOOKUP(S530/$AH530,F!$A1:$B101,2,1)*S530*$T530*$U530,0)+IF(ISNUMBER(W530), VLOOKUP(W530/$AH530,F!$A1:$B101,2,1)*W530*$X530*$Y530,0)+IF(ISNUMBER(AA530), VLOOKUP(AA530/$AH530,F!$A1:$B101,2,1)*AA530*$AB530*$AC530,0))*IF(ISNUMBER(F530),F530,1)*IF(ISNUMBER(E530),E530,1)</f>
        <v>16.128000000000004</v>
      </c>
      <c r="AJ530" s="380">
        <f t="shared" ref="AJ530:AJ533" si="680">H530*I530+L530*M530+P530*Q530+T530*U530+X530*Y530+AB530*AC530</f>
        <v>24</v>
      </c>
      <c r="AK530" s="381">
        <f>IFERROR(I530*INDEX(F!$P$21:$AB$33, MATCH(G530/$AH530, F!$O$21:$O$33,1), MATCH(E530, F!$P$20:$AB$20,1)), 0 ) +IFERROR( M530*INDEX(F!$P$21:$AB$33, MATCH(K530/$AH530, F!$O$21:$O$33,1), MATCH(E530, F!$P$20:$AB$20,1)),0) +  IFERROR( Q530*INDEX(F!$P$21:$AB$33, MATCH(O530/$AH530, F!$O$21:$O$33,1), MATCH(E530, F!$P$20:$AB$20,1)), 0) + IFERROR( U530*INDEX(F!$P$21:$AB$33, MATCH(S530/$AH530, F!$O$21:$O$33,1), MATCH(E530, F!$P$20:$AB$20,1)),0)  + IFERROR(Y530*INDEX(F!$P$21:$AB$33, MATCH(W530/$AH530, F!$O$21:$O$33,1), MATCH(E530, F!$P$20:$AB$20,1)),0)  + IFERROR( AC530*INDEX(F!$P$21:$AB$33, MATCH(AA530/$AH530, F!$O$21:$O$33,1), MATCH(E530, F!$P$20:$AB$20,1)),)</f>
        <v>6</v>
      </c>
      <c r="AL530" s="1031"/>
      <c r="AM530" s="14"/>
      <c r="AN530" s="14"/>
      <c r="AO530" s="14"/>
    </row>
    <row r="531" spans="1:41" hidden="1" x14ac:dyDescent="0.25">
      <c r="A531" s="1022"/>
      <c r="B531" s="249" t="str">
        <f t="shared" si="669"/>
        <v/>
      </c>
      <c r="C531" s="262" t="str">
        <f t="shared" si="669"/>
        <v/>
      </c>
      <c r="D531" s="230" t="str">
        <f t="shared" si="669"/>
        <v/>
      </c>
      <c r="E531" s="291" t="str">
        <f t="shared" si="669"/>
        <v/>
      </c>
      <c r="F531" s="342" t="str">
        <f t="shared" si="669"/>
        <v/>
      </c>
      <c r="G531" s="343" t="str">
        <f t="shared" si="670"/>
        <v/>
      </c>
      <c r="H531" s="344"/>
      <c r="I531" s="344"/>
      <c r="J531" s="345"/>
      <c r="K531" s="343" t="str">
        <f t="shared" si="671"/>
        <v/>
      </c>
      <c r="L531" s="344"/>
      <c r="M531" s="344"/>
      <c r="N531" s="345"/>
      <c r="O531" s="343" t="str">
        <f t="shared" si="672"/>
        <v/>
      </c>
      <c r="P531" s="344"/>
      <c r="Q531" s="344"/>
      <c r="R531" s="345"/>
      <c r="S531" s="343" t="str">
        <f t="shared" si="673"/>
        <v/>
      </c>
      <c r="T531" s="344"/>
      <c r="U531" s="344"/>
      <c r="V531" s="345"/>
      <c r="W531" s="343" t="str">
        <f t="shared" si="674"/>
        <v/>
      </c>
      <c r="X531" s="344"/>
      <c r="Y531" s="344"/>
      <c r="Z531" s="345"/>
      <c r="AA531" s="343" t="str">
        <f t="shared" si="675"/>
        <v/>
      </c>
      <c r="AB531" s="344"/>
      <c r="AC531" s="344"/>
      <c r="AD531" s="345"/>
      <c r="AE531" s="346">
        <f t="shared" si="676"/>
        <v>0</v>
      </c>
      <c r="AF531" s="347">
        <f t="shared" si="652"/>
        <v>0</v>
      </c>
      <c r="AG531" s="348">
        <f t="shared" si="677"/>
        <v>0</v>
      </c>
      <c r="AH531" s="217" t="str">
        <f t="shared" si="678"/>
        <v/>
      </c>
      <c r="AI531" s="349">
        <f xml:space="preserve"> ( IF(ISNUMBER(G531), VLOOKUP(G531/$AH531,F!$A1:$B101,2,1)*G531*$H531*$I531,0)+IF(ISNUMBER(K531), VLOOKUP(K531/$AH531,F!$A1:$B101,2,1)*K531*$L531*$M531,0)+IF(ISNUMBER(O531), VLOOKUP(O531/$AH531,F!$A1:$B101,2,1)*O531*$P531*$Q531,0)+IF(ISNUMBER(S531), VLOOKUP(S531/$AH531,F!$A1:$B101,2,1)*S531*$T531*$U531,0)+IF(ISNUMBER(W531), VLOOKUP(W531/$AH531,F!$A1:$B101,2,1)*W531*$X531*$Y531,0)+IF(ISNUMBER(AA531), VLOOKUP(AA531/$AH531,F!$A1:$B101,2,1)*AA531*$AB531*$AC531,0))*IF(ISNUMBER(F531),F531,1)*IF(ISNUMBER(E531),E531,1)</f>
        <v>0</v>
      </c>
      <c r="AJ531" s="350">
        <f t="shared" si="680"/>
        <v>0</v>
      </c>
      <c r="AK531" s="351">
        <f>IFERROR(I531*INDEX(F!$P$21:$AB$33, MATCH(G531/$AH531, F!$O$21:$O$33,1), MATCH(E531, F!$P$20:$AB$20,1)), 0 ) +IFERROR( M531*INDEX(F!$P$21:$AB$33, MATCH(K531/$AH531, F!$O$21:$O$33,1), MATCH(E531, F!$P$20:$AB$20,1)),0) +  IFERROR( Q531*INDEX(F!$P$21:$AB$33, MATCH(O531/$AH531, F!$O$21:$O$33,1), MATCH(E531, F!$P$20:$AB$20,1)), 0) + IFERROR( U531*INDEX(F!$P$21:$AB$33, MATCH(S531/$AH531, F!$O$21:$O$33,1), MATCH(E531, F!$P$20:$AB$20,1)),0)  + IFERROR(Y531*INDEX(F!$P$21:$AB$33, MATCH(W531/$AH531, F!$O$21:$O$33,1), MATCH(E531, F!$P$20:$AB$20,1)),0)  + IFERROR( AC531*INDEX(F!$P$21:$AB$33, MATCH(AA531/$AH531, F!$O$21:$O$33,1), MATCH(E531, F!$P$20:$AB$20,1)),)</f>
        <v>0</v>
      </c>
      <c r="AL531" s="1031"/>
      <c r="AM531" s="14"/>
      <c r="AN531" s="14"/>
      <c r="AO531" s="14"/>
    </row>
    <row r="532" spans="1:41" hidden="1" x14ac:dyDescent="0.25">
      <c r="A532" s="1022"/>
      <c r="B532" s="252" t="str">
        <f t="shared" si="669"/>
        <v/>
      </c>
      <c r="C532" s="265" t="str">
        <f t="shared" si="669"/>
        <v/>
      </c>
      <c r="D532" s="234" t="str">
        <f t="shared" si="669"/>
        <v/>
      </c>
      <c r="E532" s="291" t="str">
        <f t="shared" si="669"/>
        <v/>
      </c>
      <c r="F532" s="382" t="str">
        <f t="shared" si="669"/>
        <v/>
      </c>
      <c r="G532" s="373" t="str">
        <f t="shared" si="670"/>
        <v/>
      </c>
      <c r="H532" s="374"/>
      <c r="I532" s="374"/>
      <c r="J532" s="375"/>
      <c r="K532" s="373" t="str">
        <f t="shared" si="671"/>
        <v/>
      </c>
      <c r="L532" s="374"/>
      <c r="M532" s="374"/>
      <c r="N532" s="375"/>
      <c r="O532" s="373" t="str">
        <f t="shared" si="672"/>
        <v/>
      </c>
      <c r="P532" s="374"/>
      <c r="Q532" s="374"/>
      <c r="R532" s="375"/>
      <c r="S532" s="373" t="str">
        <f t="shared" si="673"/>
        <v/>
      </c>
      <c r="T532" s="374"/>
      <c r="U532" s="374"/>
      <c r="V532" s="375"/>
      <c r="W532" s="373" t="str">
        <f t="shared" si="674"/>
        <v/>
      </c>
      <c r="X532" s="374"/>
      <c r="Y532" s="374"/>
      <c r="Z532" s="375"/>
      <c r="AA532" s="373" t="str">
        <f t="shared" si="675"/>
        <v/>
      </c>
      <c r="AB532" s="374"/>
      <c r="AC532" s="374"/>
      <c r="AD532" s="375"/>
      <c r="AE532" s="376">
        <f t="shared" si="676"/>
        <v>0</v>
      </c>
      <c r="AF532" s="377">
        <f t="shared" si="652"/>
        <v>0</v>
      </c>
      <c r="AG532" s="378">
        <f t="shared" si="677"/>
        <v>0</v>
      </c>
      <c r="AH532" s="217" t="str">
        <f t="shared" si="678"/>
        <v/>
      </c>
      <c r="AI532" s="379">
        <f xml:space="preserve"> ( IF(ISNUMBER(G532), VLOOKUP(G532/$AH532,F!$A1:$B101,2,1)*G532*$H532*$I532,0)+IF(ISNUMBER(K532), VLOOKUP(K532/$AH532,F!$A1:$B101,2,1)*K532*$L532*$M532,0)+IF(ISNUMBER(O532), VLOOKUP(O532/$AH532,F!$A1:$B101,2,1)*O532*$P532*$Q532,0)+IF(ISNUMBER(S532), VLOOKUP(S532/$AH532,F!$A1:$B101,2,1)*S532*$T532*$U532,0)+IF(ISNUMBER(W532), VLOOKUP(W532/$AH532,F!$A1:$B101,2,1)*W532*$X532*$Y532,0)+IF(ISNUMBER(AA532), VLOOKUP(AA532/$AH532,F!$A1:$B101,2,1)*AA532*$AB532*$AC532,0))*IF(ISNUMBER(F532),F532,1)*IF(ISNUMBER(E532),E532,1)</f>
        <v>0</v>
      </c>
      <c r="AJ532" s="380">
        <f t="shared" si="680"/>
        <v>0</v>
      </c>
      <c r="AK532" s="381">
        <f>IFERROR(I532*INDEX(F!$P$21:$AB$33, MATCH(G532/$AH532, F!$O$21:$O$33,1), MATCH(E532, F!$P$20:$AB$20,1)), 0 ) +IFERROR( M532*INDEX(F!$P$21:$AB$33, MATCH(K532/$AH532, F!$O$21:$O$33,1), MATCH(E532, F!$P$20:$AB$20,1)),0) +  IFERROR( Q532*INDEX(F!$P$21:$AB$33, MATCH(O532/$AH532, F!$O$21:$O$33,1), MATCH(E532, F!$P$20:$AB$20,1)), 0) + IFERROR( U532*INDEX(F!$P$21:$AB$33, MATCH(S532/$AH532, F!$O$21:$O$33,1), MATCH(E532, F!$P$20:$AB$20,1)),0)  + IFERROR(Y532*INDEX(F!$P$21:$AB$33, MATCH(W532/$AH532, F!$O$21:$O$33,1), MATCH(E532, F!$P$20:$AB$20,1)),0)  + IFERROR( AC532*INDEX(F!$P$21:$AB$33, MATCH(AA532/$AH532, F!$O$21:$O$33,1), MATCH(E532, F!$P$20:$AB$20,1)),)</f>
        <v>0</v>
      </c>
      <c r="AL532" s="1031"/>
      <c r="AM532" s="14"/>
      <c r="AN532" s="14"/>
      <c r="AO532" s="14"/>
    </row>
    <row r="533" spans="1:41" hidden="1" x14ac:dyDescent="0.25">
      <c r="A533" s="1022"/>
      <c r="B533" s="249" t="str">
        <f t="shared" si="669"/>
        <v/>
      </c>
      <c r="C533" s="262" t="str">
        <f t="shared" si="669"/>
        <v/>
      </c>
      <c r="D533" s="235" t="str">
        <f t="shared" si="669"/>
        <v/>
      </c>
      <c r="E533" s="291" t="str">
        <f t="shared" si="669"/>
        <v/>
      </c>
      <c r="F533" s="383" t="str">
        <f t="shared" si="669"/>
        <v/>
      </c>
      <c r="G533" s="343" t="str">
        <f t="shared" si="670"/>
        <v/>
      </c>
      <c r="H533" s="344"/>
      <c r="I533" s="344"/>
      <c r="J533" s="345"/>
      <c r="K533" s="343" t="str">
        <f t="shared" si="671"/>
        <v/>
      </c>
      <c r="L533" s="344"/>
      <c r="M533" s="344"/>
      <c r="N533" s="345"/>
      <c r="O533" s="343" t="str">
        <f t="shared" si="672"/>
        <v/>
      </c>
      <c r="P533" s="344"/>
      <c r="Q533" s="344"/>
      <c r="R533" s="345"/>
      <c r="S533" s="343" t="str">
        <f t="shared" si="673"/>
        <v/>
      </c>
      <c r="T533" s="344"/>
      <c r="U533" s="344"/>
      <c r="V533" s="345"/>
      <c r="W533" s="343" t="str">
        <f t="shared" si="674"/>
        <v/>
      </c>
      <c r="X533" s="344"/>
      <c r="Y533" s="344"/>
      <c r="Z533" s="345"/>
      <c r="AA533" s="343" t="str">
        <f t="shared" si="675"/>
        <v/>
      </c>
      <c r="AB533" s="344"/>
      <c r="AC533" s="344"/>
      <c r="AD533" s="345"/>
      <c r="AE533" s="346">
        <f t="shared" si="676"/>
        <v>0</v>
      </c>
      <c r="AF533" s="347">
        <f t="shared" si="652"/>
        <v>0</v>
      </c>
      <c r="AG533" s="348">
        <f t="shared" si="677"/>
        <v>0</v>
      </c>
      <c r="AH533" s="217" t="str">
        <f t="shared" si="678"/>
        <v/>
      </c>
      <c r="AI533" s="349">
        <f xml:space="preserve"> ( IF(ISNUMBER(G533), VLOOKUP(G533/$AH533,F!$A1:$B101,2,1)*G533*$H533*$I533,0)+IF(ISNUMBER(K533), VLOOKUP(K533/$AH533,F!$A1:$B101,2,1)*K533*$L533*$M533,0)+IF(ISNUMBER(O533), VLOOKUP(O533/$AH533,F!$A1:$B101,2,1)*O533*$P533*$Q533,0)+IF(ISNUMBER(S533), VLOOKUP(S533/$AH533,F!$A1:$B101,2,1)*S533*$T533*$U533,0)+IF(ISNUMBER(W533), VLOOKUP(W533/$AH533,F!$A1:$B101,2,1)*W533*$X533*$Y533,0)+IF(ISNUMBER(AA533), VLOOKUP(AA533/$AH533,F!$A1:$B101,2,1)*AA533*$AB533*$AC533,0))*IF(ISNUMBER(F533),F533,1)*IF(ISNUMBER(E533),E533,1)</f>
        <v>0</v>
      </c>
      <c r="AJ533" s="350">
        <f t="shared" si="680"/>
        <v>0</v>
      </c>
      <c r="AK533" s="351">
        <f>IFERROR(I533*INDEX(F!$P$21:$AB$33, MATCH(G533/$AH533, F!$O$21:$O$33,1), MATCH(E533, F!$P$20:$AB$20,1)), 0 ) +IFERROR( M533*INDEX(F!$P$21:$AB$33, MATCH(K533/$AH533, F!$O$21:$O$33,1), MATCH(E533, F!$P$20:$AB$20,1)),0) +  IFERROR( Q533*INDEX(F!$P$21:$AB$33, MATCH(O533/$AH533, F!$O$21:$O$33,1), MATCH(E533, F!$P$20:$AB$20,1)), 0) + IFERROR( U533*INDEX(F!$P$21:$AB$33, MATCH(S533/$AH533, F!$O$21:$O$33,1), MATCH(E533, F!$P$20:$AB$20,1)),0)  + IFERROR(Y533*INDEX(F!$P$21:$AB$33, MATCH(W533/$AH533, F!$O$21:$O$33,1), MATCH(E533, F!$P$20:$AB$20,1)),0)  + IFERROR( AC533*INDEX(F!$P$21:$AB$33, MATCH(AA533/$AH533, F!$O$21:$O$33,1), MATCH(E533, F!$P$20:$AB$20,1)),)</f>
        <v>0</v>
      </c>
      <c r="AL533" s="1031"/>
      <c r="AM533" s="14"/>
      <c r="AN533" s="14"/>
      <c r="AO533" s="14"/>
    </row>
    <row r="534" spans="1:41" ht="15.75" thickBot="1" x14ac:dyDescent="0.3">
      <c r="A534" s="1023"/>
      <c r="B534" s="253"/>
      <c r="C534" s="266"/>
      <c r="D534" s="218"/>
      <c r="E534" s="352">
        <f>ROUND(IFERROR(SUMPRODUCT(AJ526:AJ533,E526:E533)/AJ534,0),3)</f>
        <v>0.61899999999999999</v>
      </c>
      <c r="F534" s="384"/>
      <c r="G534" s="385"/>
      <c r="H534" s="386"/>
      <c r="I534" s="386"/>
      <c r="J534" s="387"/>
      <c r="K534" s="385"/>
      <c r="L534" s="386"/>
      <c r="M534" s="386"/>
      <c r="N534" s="387"/>
      <c r="O534" s="385"/>
      <c r="P534" s="386"/>
      <c r="Q534" s="386"/>
      <c r="R534" s="387"/>
      <c r="S534" s="385"/>
      <c r="T534" s="386"/>
      <c r="U534" s="386"/>
      <c r="V534" s="387"/>
      <c r="W534" s="385"/>
      <c r="X534" s="386"/>
      <c r="Y534" s="386"/>
      <c r="Z534" s="387"/>
      <c r="AA534" s="385"/>
      <c r="AB534" s="386"/>
      <c r="AC534" s="386"/>
      <c r="AD534" s="387"/>
      <c r="AE534" s="357">
        <f>SUM(AE526:AE533)</f>
        <v>5676</v>
      </c>
      <c r="AF534" s="358">
        <f t="shared" si="652"/>
        <v>44</v>
      </c>
      <c r="AG534" s="391">
        <f>IFERROR(  SUMPRODUCT(AG526:AG533,AJ526:AJ533)/AJ534,0)</f>
        <v>0.46097845372061491</v>
      </c>
      <c r="AH534" s="359"/>
      <c r="AI534" s="360">
        <f>SUM(AI526:AI533)</f>
        <v>4397.8879999999999</v>
      </c>
      <c r="AJ534" s="360">
        <f>SUM(AJ526:AJ533)</f>
        <v>129</v>
      </c>
      <c r="AK534" s="361">
        <f>IF(SUM(AK526:AK533)=0,TIME(,0,),TIME(,SUM(AK526:AK533)+F!$V$37,))</f>
        <v>5.6250000000000001E-2</v>
      </c>
      <c r="AL534" s="1032"/>
      <c r="AM534" s="14"/>
      <c r="AN534" s="14"/>
      <c r="AO534" s="14"/>
    </row>
    <row r="535" spans="1:41" x14ac:dyDescent="0.25">
      <c r="A535" s="212">
        <f>A536</f>
        <v>43848</v>
      </c>
      <c r="B535" s="241" t="str">
        <f t="shared" ref="B535:F542" si="681">IF(B479="","",B479)</f>
        <v>Легкая</v>
      </c>
      <c r="C535" s="254" t="str">
        <f t="shared" si="681"/>
        <v>ПР</v>
      </c>
      <c r="D535" s="222" t="str">
        <f t="shared" si="681"/>
        <v>Присед</v>
      </c>
      <c r="E535" s="280">
        <f t="shared" si="681"/>
        <v>1.2</v>
      </c>
      <c r="F535" s="281" t="str">
        <f t="shared" si="681"/>
        <v/>
      </c>
      <c r="G535" s="282">
        <f t="shared" ref="G535:G542" si="682">IF(J535&lt;&gt;0, IFERROR(IF( $F535=2,  MROUND($AH535*J535,1),    IF( OR($F535="",$F535=1),   MROUND($AH535*J535,2.5),  MROUND($AH535*J535, 0.1))), "" ), "")</f>
        <v>82.5</v>
      </c>
      <c r="H535" s="283">
        <v>6</v>
      </c>
      <c r="I535" s="283">
        <v>1</v>
      </c>
      <c r="J535" s="284">
        <v>0.5</v>
      </c>
      <c r="K535" s="282">
        <f t="shared" ref="K535:K542" si="683">IF(N535&lt;&gt;0, IFERROR(IF( $F535=2,  MROUND($AH535*N535,1),    IF( OR($F535="",$F535=1),   MROUND($AH535*N535,2.5),  MROUND($AH535*N535, 0.1))), "" ), "")</f>
        <v>115</v>
      </c>
      <c r="L535" s="283">
        <v>6</v>
      </c>
      <c r="M535" s="283">
        <v>4</v>
      </c>
      <c r="N535" s="284">
        <v>0.68</v>
      </c>
      <c r="O535" s="282" t="str">
        <f t="shared" ref="O535:O542" si="684">IF(R535&lt;&gt;0, IFERROR(IF( $F535=2,  MROUND($AH535*R535,1),    IF( OR($F535="",$F535=1),   MROUND($AH535*R535,2.5),  MROUND($AH535*R535, 0.1))), "" ), "")</f>
        <v/>
      </c>
      <c r="P535" s="283"/>
      <c r="Q535" s="283"/>
      <c r="R535" s="284"/>
      <c r="S535" s="282" t="str">
        <f t="shared" ref="S535:S542" si="685">IF(V535&lt;&gt;0, IFERROR(IF( $F535=2,  MROUND($AH535*V535,1),    IF( OR($F535="",$F535=1),   MROUND($AH535*V535,2.5),  MROUND($AH535*V535, 0.1))), "" ), "")</f>
        <v/>
      </c>
      <c r="T535" s="283"/>
      <c r="U535" s="283"/>
      <c r="V535" s="284"/>
      <c r="W535" s="282" t="str">
        <f t="shared" ref="W535:W542" si="686">IF(Z535&lt;&gt;0, IFERROR(IF( $F535=2,  MROUND($AH535*Z535,1),    IF( OR($F535="",$F535=1),   MROUND($AH535*Z535,2.5),  MROUND($AH535*Z535, 0.1))), "" ), "")</f>
        <v/>
      </c>
      <c r="X535" s="283"/>
      <c r="Y535" s="283"/>
      <c r="Z535" s="284"/>
      <c r="AA535" s="282" t="str">
        <f t="shared" ref="AA535:AA542" si="687">IF(AD535&lt;&gt;0, IFERROR(IF( $F535=2,  MROUND($AH535*AD535,1),    IF( OR($F535="",$F535=1),   MROUND($AH535*AD535,2.5),  MROUND($AH535*AD535, 0.1))), "" ), "")</f>
        <v/>
      </c>
      <c r="AB535" s="283"/>
      <c r="AC535" s="283"/>
      <c r="AD535" s="284"/>
      <c r="AE535" s="392">
        <f t="shared" ref="AE535:AE542" si="688">(IF(ISNUMBER(G535),G535,0)*H535*I535+IF(ISNUMBER(K535),K535,1)*L535*M535+IF(ISNUMBER(O535),O535,1)*P535*Q535+IF(ISNUMBER(S535),S535,1)*T535*U535+IF(ISNUMBER(W535),W535,1)*X535*Y535+IF(ISNUMBER(AA535),AA535,1)*AB535*AC535)*IF(ISNUMBER(F535),F535,1)</f>
        <v>3255</v>
      </c>
      <c r="AF535" s="393">
        <f t="shared" si="652"/>
        <v>108.5</v>
      </c>
      <c r="AG535" s="394">
        <f t="shared" ref="AG535:AG542" si="689">IFERROR((AF535/(AH535*IF(ISNUMBER(F535),F535,1))),0)</f>
        <v>0.64835848639594418</v>
      </c>
      <c r="AH535" s="216">
        <f t="shared" ref="AH535:AH542" si="690">IF(ISNUMBER(AH479), AH479+(AH479*$AH$506),"")</f>
        <v>167.34569266321046</v>
      </c>
      <c r="AI535" s="288">
        <f xml:space="preserve"> ( IF(ISNUMBER(G535), VLOOKUP(G535/$AH535,F!$A1:$B101,2,1)*G535*$H535*$I535,0)+IF(ISNUMBER(K535), VLOOKUP(K535/$AH535,F!$A1:$B101,2,1)*K535*$L535*$M535,0)+IF(ISNUMBER(O535), VLOOKUP(O535/$AH535,F!$A1:$B101,2,1)*O535*$P535*$Q535,0)+IF(ISNUMBER(S535), VLOOKUP(S535/$AH535,F!$A1:$B101,2,1)*S535*$T535*$U535,0)+IF(ISNUMBER(W535), VLOOKUP(W535/$AH535,F!$A1:$B101,2,1)*W535*$X535*$Y535,0)+IF(ISNUMBER(AA535), VLOOKUP(AA535/$AH535,F!$A1:$B101,2,1)*AA535*$AB535*$AC535,0))*IF(ISNUMBER(F535),F535,1)*IF(ISNUMBER(E535),E535,1)</f>
        <v>3166.5599999999995</v>
      </c>
      <c r="AJ535" s="289">
        <f t="shared" ref="AJ535:AJ537" si="691">H535*I535+L535*M535+P535*Q535+T535*U535+X535*Y535+AB535*AC535</f>
        <v>30</v>
      </c>
      <c r="AK535" s="290">
        <f>IFERROR(I535*INDEX(F!$P$21:$AB$33, MATCH(G535/$AH535, F!$O$21:$O$33,1), MATCH(E535, F!$P$20:$AB$20,1)), 0 ) +IFERROR( M535*INDEX(F!$P$21:$AB$33, MATCH(K535/$AH535, F!$O$21:$O$33,1), MATCH(E535, F!$P$20:$AB$20,1)),0) +  IFERROR( Q535*INDEX(F!$P$21:$AB$33, MATCH(O535/$AH535, F!$O$21:$O$33,1), MATCH(E535, F!$P$20:$AB$20,1)), 0) + IFERROR( U535*INDEX(F!$P$21:$AB$33, MATCH(S535/$AH535, F!$O$21:$O$33,1), MATCH(E535, F!$P$20:$AB$20,1)),0)  + IFERROR(Y535*INDEX(F!$P$21:$AB$33, MATCH(W535/$AH535, F!$O$21:$O$33,1), MATCH(E535, F!$P$20:$AB$20,1)),0)  + IFERROR( AC535*INDEX(F!$P$21:$AB$33, MATCH(AA535/$AH535, F!$O$21:$O$33,1), MATCH(E535, F!$P$20:$AB$20,1)),)</f>
        <v>19</v>
      </c>
      <c r="AL535" s="1033"/>
      <c r="AM535" s="14"/>
      <c r="AN535" s="14"/>
      <c r="AO535" s="14"/>
    </row>
    <row r="536" spans="1:41" ht="15.75" customHeight="1" x14ac:dyDescent="0.25">
      <c r="A536" s="1021">
        <f>A480+A450</f>
        <v>43848</v>
      </c>
      <c r="B536" s="242" t="str">
        <f t="shared" si="681"/>
        <v>Легкая</v>
      </c>
      <c r="C536" s="258" t="str">
        <f t="shared" si="681"/>
        <v>ЖМ</v>
      </c>
      <c r="D536" s="223" t="str">
        <f t="shared" si="681"/>
        <v>Жим лежа</v>
      </c>
      <c r="E536" s="291">
        <f t="shared" si="681"/>
        <v>1</v>
      </c>
      <c r="F536" s="292" t="str">
        <f t="shared" si="681"/>
        <v/>
      </c>
      <c r="G536" s="293">
        <f t="shared" si="682"/>
        <v>65</v>
      </c>
      <c r="H536" s="238">
        <v>5</v>
      </c>
      <c r="I536" s="238">
        <v>5</v>
      </c>
      <c r="J536" s="294">
        <v>0.45</v>
      </c>
      <c r="K536" s="293" t="str">
        <f t="shared" si="683"/>
        <v/>
      </c>
      <c r="L536" s="238"/>
      <c r="M536" s="238"/>
      <c r="N536" s="294"/>
      <c r="O536" s="293" t="str">
        <f t="shared" si="684"/>
        <v/>
      </c>
      <c r="P536" s="238"/>
      <c r="Q536" s="238"/>
      <c r="R536" s="294"/>
      <c r="S536" s="293" t="str">
        <f t="shared" si="685"/>
        <v/>
      </c>
      <c r="T536" s="238"/>
      <c r="U536" s="238"/>
      <c r="V536" s="294"/>
      <c r="W536" s="293" t="str">
        <f t="shared" si="686"/>
        <v/>
      </c>
      <c r="X536" s="238"/>
      <c r="Y536" s="238"/>
      <c r="Z536" s="294"/>
      <c r="AA536" s="293" t="str">
        <f t="shared" si="687"/>
        <v/>
      </c>
      <c r="AB536" s="238"/>
      <c r="AC536" s="238"/>
      <c r="AD536" s="294"/>
      <c r="AE536" s="239">
        <f t="shared" si="688"/>
        <v>1625</v>
      </c>
      <c r="AF536" s="295">
        <f t="shared" si="652"/>
        <v>65</v>
      </c>
      <c r="AG536" s="296">
        <f t="shared" si="689"/>
        <v>0.44390574447121922</v>
      </c>
      <c r="AH536" s="217">
        <f t="shared" si="690"/>
        <v>146.42748108030915</v>
      </c>
      <c r="AI536" s="237">
        <f xml:space="preserve"> ( IF(ISNUMBER(G536), VLOOKUP(G536/$AH536,F!$A1:$B101,2,1)*G536*$H536*$I536,0)+IF(ISNUMBER(K536), VLOOKUP(K536/$AH536,F!$A1:$B101,2,1)*K536*$L536*$M536,0)+IF(ISNUMBER(O536), VLOOKUP(O536/$AH536,F!$A1:$B101,2,1)*O536*$P536*$Q536,0)+IF(ISNUMBER(S536), VLOOKUP(S536/$AH536,F!$A1:$B101,2,1)*S536*$T536*$U536,0)+IF(ISNUMBER(W536), VLOOKUP(W536/$AH536,F!$A1:$B101,2,1)*W536*$X536*$Y536,0)+IF(ISNUMBER(AA536), VLOOKUP(AA536/$AH536,F!$A1:$B101,2,1)*AA536*$AB536*$AC536,0))*IF(ISNUMBER(F536),F536,1)*IF(ISNUMBER(E536),E536,1)</f>
        <v>650</v>
      </c>
      <c r="AJ536" s="297">
        <f t="shared" si="691"/>
        <v>25</v>
      </c>
      <c r="AK536" s="298">
        <f>IFERROR(I536*INDEX(F!$P$21:$AB$33, MATCH(G536/$AH536, F!$O$21:$O$33,1), MATCH(E536, F!$P$20:$AB$20,1)), 0 ) +IFERROR( M536*INDEX(F!$P$21:$AB$33, MATCH(K536/$AH536, F!$O$21:$O$33,1), MATCH(E536, F!$P$20:$AB$20,1)),0) +  IFERROR( Q536*INDEX(F!$P$21:$AB$33, MATCH(O536/$AH536, F!$O$21:$O$33,1), MATCH(E536, F!$P$20:$AB$20,1)), 0) + IFERROR( U536*INDEX(F!$P$21:$AB$33, MATCH(S536/$AH536, F!$O$21:$O$33,1), MATCH(E536, F!$P$20:$AB$20,1)),0)  + IFERROR(Y536*INDEX(F!$P$21:$AB$33, MATCH(W536/$AH536, F!$O$21:$O$33,1), MATCH(E536, F!$P$20:$AB$20,1)),0)  + IFERROR( AC536*INDEX(F!$P$21:$AB$33, MATCH(AA536/$AH536, F!$O$21:$O$33,1), MATCH(E536, F!$P$20:$AB$20,1)),)</f>
        <v>10</v>
      </c>
      <c r="AL536" s="1031"/>
      <c r="AM536" s="14"/>
      <c r="AN536" s="14"/>
      <c r="AO536" s="14"/>
    </row>
    <row r="537" spans="1:41" x14ac:dyDescent="0.25">
      <c r="A537" s="1022"/>
      <c r="B537" s="243" t="str">
        <f t="shared" si="681"/>
        <v>Легкая</v>
      </c>
      <c r="C537" s="256" t="str">
        <f t="shared" si="681"/>
        <v>ОФП</v>
      </c>
      <c r="D537" s="224" t="str">
        <f t="shared" si="681"/>
        <v>Наклоны</v>
      </c>
      <c r="E537" s="291">
        <f t="shared" si="681"/>
        <v>0.8</v>
      </c>
      <c r="F537" s="299" t="str">
        <f t="shared" si="681"/>
        <v/>
      </c>
      <c r="G537" s="300">
        <f t="shared" si="682"/>
        <v>42.5</v>
      </c>
      <c r="H537" s="301">
        <v>6</v>
      </c>
      <c r="I537" s="301">
        <v>4</v>
      </c>
      <c r="J537" s="302">
        <v>0.42</v>
      </c>
      <c r="K537" s="300" t="str">
        <f t="shared" si="683"/>
        <v/>
      </c>
      <c r="L537" s="301"/>
      <c r="M537" s="301"/>
      <c r="N537" s="302"/>
      <c r="O537" s="300" t="str">
        <f t="shared" si="684"/>
        <v/>
      </c>
      <c r="P537" s="301"/>
      <c r="Q537" s="301"/>
      <c r="R537" s="302"/>
      <c r="S537" s="300" t="str">
        <f t="shared" si="685"/>
        <v/>
      </c>
      <c r="T537" s="301"/>
      <c r="U537" s="301"/>
      <c r="V537" s="302"/>
      <c r="W537" s="300" t="str">
        <f t="shared" si="686"/>
        <v/>
      </c>
      <c r="X537" s="301"/>
      <c r="Y537" s="301"/>
      <c r="Z537" s="302"/>
      <c r="AA537" s="300" t="str">
        <f t="shared" si="687"/>
        <v/>
      </c>
      <c r="AB537" s="301"/>
      <c r="AC537" s="301"/>
      <c r="AD537" s="302"/>
      <c r="AE537" s="285">
        <f t="shared" si="688"/>
        <v>1020</v>
      </c>
      <c r="AF537" s="286">
        <f t="shared" si="652"/>
        <v>42.5</v>
      </c>
      <c r="AG537" s="287">
        <f t="shared" si="689"/>
        <v>0.42217609264395672</v>
      </c>
      <c r="AH537" s="217">
        <f t="shared" si="690"/>
        <v>100.66889324271254</v>
      </c>
      <c r="AI537" s="303">
        <f xml:space="preserve"> ( IF(ISNUMBER(G537), VLOOKUP(G537/$AH537,F!$A1:$B101,2,1)*G537*$H537*$I537,0)+IF(ISNUMBER(K537), VLOOKUP(K537/$AH537,F!$A1:$B101,2,1)*K537*$L537*$M537,0)+IF(ISNUMBER(O537), VLOOKUP(O537/$AH537,F!$A1:$B101,2,1)*O537*$P537*$Q537,0)+IF(ISNUMBER(S537), VLOOKUP(S537/$AH537,F!$A1:$B101,2,1)*S537*$T537*$U537,0)+IF(ISNUMBER(W537), VLOOKUP(W537/$AH537,F!$A1:$B101,2,1)*W537*$X537*$Y537,0)+IF(ISNUMBER(AA537), VLOOKUP(AA537/$AH537,F!$A1:$B101,2,1)*AA537*$AB537*$AC537,0))*IF(ISNUMBER(F537),F537,1)*IF(ISNUMBER(E537),E537,1)</f>
        <v>293.76</v>
      </c>
      <c r="AJ537" s="304">
        <f t="shared" si="691"/>
        <v>24</v>
      </c>
      <c r="AK537" s="305">
        <f>IFERROR(I537*INDEX(F!$P$21:$AB$33, MATCH(G537/$AH537, F!$O$21:$O$33,1), MATCH(E537, F!$P$20:$AB$20,1)), 0 ) +IFERROR( M537*INDEX(F!$P$21:$AB$33, MATCH(K537/$AH537, F!$O$21:$O$33,1), MATCH(E537, F!$P$20:$AB$20,1)),0) +  IFERROR( Q537*INDEX(F!$P$21:$AB$33, MATCH(O537/$AH537, F!$O$21:$O$33,1), MATCH(E537, F!$P$20:$AB$20,1)), 0) + IFERROR( U537*INDEX(F!$P$21:$AB$33, MATCH(S537/$AH537, F!$O$21:$O$33,1), MATCH(E537, F!$P$20:$AB$20,1)),0)  + IFERROR(Y537*INDEX(F!$P$21:$AB$33, MATCH(W537/$AH537, F!$O$21:$O$33,1), MATCH(E537, F!$P$20:$AB$20,1)),0)  + IFERROR( AC537*INDEX(F!$P$21:$AB$33, MATCH(AA537/$AH537, F!$O$21:$O$33,1), MATCH(E537, F!$P$20:$AB$20,1)),)</f>
        <v>7.2</v>
      </c>
      <c r="AL537" s="1031"/>
      <c r="AM537" s="14"/>
      <c r="AN537" s="14"/>
      <c r="AO537" s="14"/>
    </row>
    <row r="538" spans="1:41" x14ac:dyDescent="0.25">
      <c r="A538" s="1022"/>
      <c r="B538" s="244" t="str">
        <f t="shared" si="681"/>
        <v>Средняя</v>
      </c>
      <c r="C538" s="255" t="str">
        <f t="shared" si="681"/>
        <v>ЖМ</v>
      </c>
      <c r="D538" s="223" t="str">
        <f t="shared" si="681"/>
        <v>Жим лежа</v>
      </c>
      <c r="E538" s="291">
        <f t="shared" si="681"/>
        <v>1</v>
      </c>
      <c r="F538" s="306" t="str">
        <f t="shared" si="681"/>
        <v/>
      </c>
      <c r="G538" s="293">
        <f t="shared" si="682"/>
        <v>80</v>
      </c>
      <c r="H538" s="238">
        <v>5</v>
      </c>
      <c r="I538" s="238">
        <v>5</v>
      </c>
      <c r="J538" s="294">
        <v>0.55000000000000004</v>
      </c>
      <c r="K538" s="293" t="str">
        <f t="shared" si="683"/>
        <v/>
      </c>
      <c r="L538" s="238"/>
      <c r="M538" s="238"/>
      <c r="N538" s="294"/>
      <c r="O538" s="293" t="str">
        <f t="shared" si="684"/>
        <v/>
      </c>
      <c r="P538" s="238"/>
      <c r="Q538" s="238"/>
      <c r="R538" s="294"/>
      <c r="S538" s="293" t="str">
        <f t="shared" si="685"/>
        <v/>
      </c>
      <c r="T538" s="238"/>
      <c r="U538" s="238"/>
      <c r="V538" s="294"/>
      <c r="W538" s="293" t="str">
        <f t="shared" si="686"/>
        <v/>
      </c>
      <c r="X538" s="238"/>
      <c r="Y538" s="238"/>
      <c r="Z538" s="294"/>
      <c r="AA538" s="293" t="str">
        <f t="shared" si="687"/>
        <v/>
      </c>
      <c r="AB538" s="238"/>
      <c r="AC538" s="238"/>
      <c r="AD538" s="294"/>
      <c r="AE538" s="239">
        <f t="shared" si="688"/>
        <v>2000</v>
      </c>
      <c r="AF538" s="295">
        <f t="shared" si="652"/>
        <v>80</v>
      </c>
      <c r="AG538" s="296">
        <f t="shared" si="689"/>
        <v>0.54634553165688515</v>
      </c>
      <c r="AH538" s="217">
        <f t="shared" si="690"/>
        <v>146.42748108030915</v>
      </c>
      <c r="AI538" s="237">
        <f xml:space="preserve"> ( IF(ISNUMBER(G538), VLOOKUP(G538/$AH538,F!$A1:$B101,2,1)*G538*$H538*$I538,0)+IF(ISNUMBER(K538), VLOOKUP(K538/$AH538,F!$A1:$B101,2,1)*K538*$L538*$M538,0)+IF(ISNUMBER(O538), VLOOKUP(O538/$AH538,F!$A1:$B101,2,1)*O538*$P538*$Q538,0)+IF(ISNUMBER(S538), VLOOKUP(S538/$AH538,F!$A1:$B101,2,1)*S538*$T538*$U538,0)+IF(ISNUMBER(W538), VLOOKUP(W538/$AH538,F!$A1:$B101,2,1)*W538*$X538*$Y538,0)+IF(ISNUMBER(AA538), VLOOKUP(AA538/$AH538,F!$A1:$B101,2,1)*AA538*$AB538*$AC538,0))*IF(ISNUMBER(F538),F538,1)*IF(ISNUMBER(E538),E538,1)</f>
        <v>1120.0000000000002</v>
      </c>
      <c r="AJ538" s="297">
        <f>H538*I538+L538*M538+P538*Q538+T538*U538+X538*Y538+AB538*AC538</f>
        <v>25</v>
      </c>
      <c r="AK538" s="298">
        <f>IFERROR(I538*INDEX(F!$P$21:$AB$33, MATCH(G538/$AH538, F!$O$21:$O$33,1), MATCH(E538, F!$P$20:$AB$20,1)), 0 ) +IFERROR( M538*INDEX(F!$P$21:$AB$33, MATCH(K538/$AH538, F!$O$21:$O$33,1), MATCH(E538, F!$P$20:$AB$20,1)),0) +  IFERROR( Q538*INDEX(F!$P$21:$AB$33, MATCH(O538/$AH538, F!$O$21:$O$33,1), MATCH(E538, F!$P$20:$AB$20,1)), 0) + IFERROR( U538*INDEX(F!$P$21:$AB$33, MATCH(S538/$AH538, F!$O$21:$O$33,1), MATCH(E538, F!$P$20:$AB$20,1)),0)  + IFERROR(Y538*INDEX(F!$P$21:$AB$33, MATCH(W538/$AH538, F!$O$21:$O$33,1), MATCH(E538, F!$P$20:$AB$20,1)),0)  + IFERROR( AC538*INDEX(F!$P$21:$AB$33, MATCH(AA538/$AH538, F!$O$21:$O$33,1), MATCH(E538, F!$P$20:$AB$20,1)),)</f>
        <v>10</v>
      </c>
      <c r="AL538" s="1031"/>
      <c r="AM538" s="14"/>
      <c r="AN538" s="14"/>
      <c r="AO538" s="14"/>
    </row>
    <row r="539" spans="1:41" hidden="1" x14ac:dyDescent="0.25">
      <c r="A539" s="1022"/>
      <c r="B539" s="245" t="str">
        <f t="shared" si="681"/>
        <v/>
      </c>
      <c r="C539" s="257" t="str">
        <f t="shared" si="681"/>
        <v/>
      </c>
      <c r="D539" s="224" t="str">
        <f t="shared" si="681"/>
        <v/>
      </c>
      <c r="E539" s="291" t="str">
        <f t="shared" si="681"/>
        <v/>
      </c>
      <c r="F539" s="307" t="str">
        <f t="shared" si="681"/>
        <v/>
      </c>
      <c r="G539" s="300" t="str">
        <f t="shared" si="682"/>
        <v/>
      </c>
      <c r="H539" s="301"/>
      <c r="I539" s="301"/>
      <c r="J539" s="302"/>
      <c r="K539" s="300" t="str">
        <f t="shared" si="683"/>
        <v/>
      </c>
      <c r="L539" s="301"/>
      <c r="M539" s="301"/>
      <c r="N539" s="302"/>
      <c r="O539" s="300" t="str">
        <f t="shared" si="684"/>
        <v/>
      </c>
      <c r="P539" s="301"/>
      <c r="Q539" s="301"/>
      <c r="R539" s="302"/>
      <c r="S539" s="300" t="str">
        <f t="shared" si="685"/>
        <v/>
      </c>
      <c r="T539" s="301"/>
      <c r="U539" s="301"/>
      <c r="V539" s="302"/>
      <c r="W539" s="300" t="str">
        <f t="shared" si="686"/>
        <v/>
      </c>
      <c r="X539" s="301"/>
      <c r="Y539" s="301"/>
      <c r="Z539" s="302"/>
      <c r="AA539" s="300" t="str">
        <f t="shared" si="687"/>
        <v/>
      </c>
      <c r="AB539" s="301"/>
      <c r="AC539" s="301"/>
      <c r="AD539" s="302"/>
      <c r="AE539" s="285">
        <f t="shared" si="688"/>
        <v>0</v>
      </c>
      <c r="AF539" s="286">
        <f t="shared" si="652"/>
        <v>0</v>
      </c>
      <c r="AG539" s="287">
        <f t="shared" si="689"/>
        <v>0</v>
      </c>
      <c r="AH539" s="217" t="str">
        <f t="shared" si="690"/>
        <v/>
      </c>
      <c r="AI539" s="303">
        <f xml:space="preserve"> ( IF(ISNUMBER(G539), VLOOKUP(G539/$AH539,F!$A1:$B101,2,1)*G539*$H539*$I539,0)+IF(ISNUMBER(K539), VLOOKUP(K539/$AH539,F!$A1:$B101,2,1)*K539*$L539*$M539,0)+IF(ISNUMBER(O539), VLOOKUP(O539/$AH539,F!$A1:$B101,2,1)*O539*$P539*$Q539,0)+IF(ISNUMBER(S539), VLOOKUP(S539/$AH539,F!$A1:$B101,2,1)*S539*$T539*$U539,0)+IF(ISNUMBER(W539), VLOOKUP(W539/$AH539,F!$A1:$B101,2,1)*W539*$X539*$Y539,0)+IF(ISNUMBER(AA539), VLOOKUP(AA539/$AH539,F!$A1:$B101,2,1)*AA539*$AB539*$AC539,0))*IF(ISNUMBER(F539),F539,1)*IF(ISNUMBER(E539),E539,1)</f>
        <v>0</v>
      </c>
      <c r="AJ539" s="304">
        <f t="shared" ref="AJ539:AJ542" si="692">H539*I539+L539*M539+P539*Q539+T539*U539+X539*Y539+AB539*AC539</f>
        <v>0</v>
      </c>
      <c r="AK539" s="305">
        <f>IFERROR(I539*INDEX(F!$P$21:$AB$33, MATCH(G539/$AH539, F!$O$21:$O$33,1), MATCH(E539, F!$P$20:$AB$20,1)), 0 ) +IFERROR( M539*INDEX(F!$P$21:$AB$33, MATCH(K539/$AH539, F!$O$21:$O$33,1), MATCH(E539, F!$P$20:$AB$20,1)),0) +  IFERROR( Q539*INDEX(F!$P$21:$AB$33, MATCH(O539/$AH539, F!$O$21:$O$33,1), MATCH(E539, F!$P$20:$AB$20,1)), 0) + IFERROR( U539*INDEX(F!$P$21:$AB$33, MATCH(S539/$AH539, F!$O$21:$O$33,1), MATCH(E539, F!$P$20:$AB$20,1)),0)  + IFERROR(Y539*INDEX(F!$P$21:$AB$33, MATCH(W539/$AH539, F!$O$21:$O$33,1), MATCH(E539, F!$P$20:$AB$20,1)),0)  + IFERROR( AC539*INDEX(F!$P$21:$AB$33, MATCH(AA539/$AH539, F!$O$21:$O$33,1), MATCH(E539, F!$P$20:$AB$20,1)),)</f>
        <v>0</v>
      </c>
      <c r="AL539" s="1031"/>
      <c r="AM539" s="14"/>
      <c r="AN539" s="14"/>
      <c r="AO539" s="14"/>
    </row>
    <row r="540" spans="1:41" hidden="1" x14ac:dyDescent="0.25">
      <c r="A540" s="1022"/>
      <c r="B540" s="242" t="str">
        <f t="shared" si="681"/>
        <v/>
      </c>
      <c r="C540" s="258" t="str">
        <f t="shared" si="681"/>
        <v/>
      </c>
      <c r="D540" s="225" t="str">
        <f t="shared" si="681"/>
        <v/>
      </c>
      <c r="E540" s="291" t="str">
        <f t="shared" si="681"/>
        <v/>
      </c>
      <c r="F540" s="308" t="str">
        <f t="shared" si="681"/>
        <v/>
      </c>
      <c r="G540" s="293" t="str">
        <f t="shared" si="682"/>
        <v/>
      </c>
      <c r="H540" s="238"/>
      <c r="I540" s="238"/>
      <c r="J540" s="294"/>
      <c r="K540" s="293" t="str">
        <f t="shared" si="683"/>
        <v/>
      </c>
      <c r="L540" s="238"/>
      <c r="M540" s="238"/>
      <c r="N540" s="294"/>
      <c r="O540" s="293" t="str">
        <f t="shared" si="684"/>
        <v/>
      </c>
      <c r="P540" s="238"/>
      <c r="Q540" s="238"/>
      <c r="R540" s="294"/>
      <c r="S540" s="293" t="str">
        <f t="shared" si="685"/>
        <v/>
      </c>
      <c r="T540" s="238"/>
      <c r="U540" s="238"/>
      <c r="V540" s="294"/>
      <c r="W540" s="293" t="str">
        <f t="shared" si="686"/>
        <v/>
      </c>
      <c r="X540" s="238"/>
      <c r="Y540" s="238"/>
      <c r="Z540" s="294"/>
      <c r="AA540" s="293" t="str">
        <f t="shared" si="687"/>
        <v/>
      </c>
      <c r="AB540" s="238"/>
      <c r="AC540" s="238"/>
      <c r="AD540" s="294"/>
      <c r="AE540" s="239">
        <f t="shared" si="688"/>
        <v>0</v>
      </c>
      <c r="AF540" s="295">
        <f t="shared" si="652"/>
        <v>0</v>
      </c>
      <c r="AG540" s="296">
        <f t="shared" si="689"/>
        <v>0</v>
      </c>
      <c r="AH540" s="217" t="str">
        <f t="shared" si="690"/>
        <v/>
      </c>
      <c r="AI540" s="237">
        <f xml:space="preserve"> ( IF(ISNUMBER(G540), VLOOKUP(G540/$AH540,F!$A1:$B101,2,1)*G540*$H540*$I540,0)+IF(ISNUMBER(K540), VLOOKUP(K540/$AH540,F!$A1:$B101,2,1)*K540*$L540*$M540,0)+IF(ISNUMBER(O540), VLOOKUP(O540/$AH540,F!$A1:$B101,2,1)*O540*$P540*$Q540,0)+IF(ISNUMBER(S540), VLOOKUP(S540/$AH540,F!$A1:$B101,2,1)*S540*$T540*$U540,0)+IF(ISNUMBER(W540), VLOOKUP(W540/$AH540,F!$A1:$B101,2,1)*W540*$X540*$Y540,0)+IF(ISNUMBER(AA540), VLOOKUP(AA540/$AH540,F!$A1:$B101,2,1)*AA540*$AB540*$AC540,0))*IF(ISNUMBER(F540),F540,1)*IF(ISNUMBER(E540),E540,1)</f>
        <v>0</v>
      </c>
      <c r="AJ540" s="309">
        <f t="shared" si="692"/>
        <v>0</v>
      </c>
      <c r="AK540" s="298">
        <f>IFERROR(I540*INDEX(F!$P$21:$AB$33, MATCH(G540/$AH540, F!$O$21:$O$33,1), MATCH(E540, F!$P$20:$AB$20,1)), 0 ) +IFERROR( M540*INDEX(F!$P$21:$AB$33, MATCH(K540/$AH540, F!$O$21:$O$33,1), MATCH(E540, F!$P$20:$AB$20,1)),0) +  IFERROR( Q540*INDEX(F!$P$21:$AB$33, MATCH(O540/$AH540, F!$O$21:$O$33,1), MATCH(E540, F!$P$20:$AB$20,1)), 0) + IFERROR( U540*INDEX(F!$P$21:$AB$33, MATCH(S540/$AH540, F!$O$21:$O$33,1), MATCH(E540, F!$P$20:$AB$20,1)),0)  + IFERROR(Y540*INDEX(F!$P$21:$AB$33, MATCH(W540/$AH540, F!$O$21:$O$33,1), MATCH(E540, F!$P$20:$AB$20,1)),0)  + IFERROR( AC540*INDEX(F!$P$21:$AB$33, MATCH(AA540/$AH540, F!$O$21:$O$33,1), MATCH(E540, F!$P$20:$AB$20,1)),)</f>
        <v>0</v>
      </c>
      <c r="AL540" s="1031"/>
      <c r="AM540" s="14"/>
      <c r="AN540" s="14"/>
      <c r="AO540" s="14"/>
    </row>
    <row r="541" spans="1:41" hidden="1" x14ac:dyDescent="0.25">
      <c r="A541" s="1022"/>
      <c r="B541" s="243" t="str">
        <f t="shared" si="681"/>
        <v/>
      </c>
      <c r="C541" s="256" t="str">
        <f t="shared" si="681"/>
        <v/>
      </c>
      <c r="D541" s="214" t="str">
        <f t="shared" si="681"/>
        <v/>
      </c>
      <c r="E541" s="291" t="str">
        <f t="shared" si="681"/>
        <v/>
      </c>
      <c r="F541" s="307" t="str">
        <f t="shared" si="681"/>
        <v/>
      </c>
      <c r="G541" s="300" t="str">
        <f t="shared" si="682"/>
        <v/>
      </c>
      <c r="H541" s="301"/>
      <c r="I541" s="301"/>
      <c r="J541" s="302"/>
      <c r="K541" s="300" t="str">
        <f t="shared" si="683"/>
        <v/>
      </c>
      <c r="L541" s="301"/>
      <c r="M541" s="301"/>
      <c r="N541" s="302"/>
      <c r="O541" s="300" t="str">
        <f t="shared" si="684"/>
        <v/>
      </c>
      <c r="P541" s="301"/>
      <c r="Q541" s="301"/>
      <c r="R541" s="302"/>
      <c r="S541" s="300" t="str">
        <f t="shared" si="685"/>
        <v/>
      </c>
      <c r="T541" s="301"/>
      <c r="U541" s="301"/>
      <c r="V541" s="302"/>
      <c r="W541" s="300" t="str">
        <f t="shared" si="686"/>
        <v/>
      </c>
      <c r="X541" s="301"/>
      <c r="Y541" s="301"/>
      <c r="Z541" s="302"/>
      <c r="AA541" s="300" t="str">
        <f t="shared" si="687"/>
        <v/>
      </c>
      <c r="AB541" s="301"/>
      <c r="AC541" s="301"/>
      <c r="AD541" s="302"/>
      <c r="AE541" s="285">
        <f t="shared" si="688"/>
        <v>0</v>
      </c>
      <c r="AF541" s="286">
        <f t="shared" si="652"/>
        <v>0</v>
      </c>
      <c r="AG541" s="287">
        <f t="shared" si="689"/>
        <v>0</v>
      </c>
      <c r="AH541" s="217" t="str">
        <f t="shared" si="690"/>
        <v/>
      </c>
      <c r="AI541" s="310">
        <f xml:space="preserve"> ( IF(ISNUMBER(G541), VLOOKUP(G541/$AH541,F!$A1:$B101,2,1)*G541*$H541*$I541,0)+IF(ISNUMBER(K541), VLOOKUP(K541/$AH541,F!$A1:$B101,2,1)*K541*$L541*$M541,0)+IF(ISNUMBER(O541), VLOOKUP(O541/$AH541,F!$A1:$B101,2,1)*O541*$P541*$Q541,0)+IF(ISNUMBER(S541), VLOOKUP(S541/$AH541,F!$A1:$B101,2,1)*S541*$T541*$U541,0)+IF(ISNUMBER(W541), VLOOKUP(W541/$AH541,F!$A1:$B101,2,1)*W541*$X541*$Y541,0)+IF(ISNUMBER(AA541), VLOOKUP(AA541/$AH541,F!$A1:$B101,2,1)*AA541*$AB541*$AC541,0))*IF(ISNUMBER(F541),F541,1)*IF(ISNUMBER(E541),E541,1)</f>
        <v>0</v>
      </c>
      <c r="AJ541" s="311">
        <f t="shared" si="692"/>
        <v>0</v>
      </c>
      <c r="AK541" s="312">
        <f>IFERROR(I541*INDEX(F!$P$21:$AB$33, MATCH(G541/$AH541, F!$O$21:$O$33,1), MATCH(E541, F!$P$20:$AB$20,1)), 0 ) +IFERROR( M541*INDEX(F!$P$21:$AB$33, MATCH(K541/$AH541, F!$O$21:$O$33,1), MATCH(E541, F!$P$20:$AB$20,1)),0) +  IFERROR( Q541*INDEX(F!$P$21:$AB$33, MATCH(O541/$AH541, F!$O$21:$O$33,1), MATCH(E541, F!$P$20:$AB$20,1)), 0) + IFERROR( U541*INDEX(F!$P$21:$AB$33, MATCH(S541/$AH541, F!$O$21:$O$33,1), MATCH(E541, F!$P$20:$AB$20,1)),0)  + IFERROR(Y541*INDEX(F!$P$21:$AB$33, MATCH(W541/$AH541, F!$O$21:$O$33,1), MATCH(E541, F!$P$20:$AB$20,1)),0)  + IFERROR( AC541*INDEX(F!$P$21:$AB$33, MATCH(AA541/$AH541, F!$O$21:$O$33,1), MATCH(E541, F!$P$20:$AB$20,1)),)</f>
        <v>0</v>
      </c>
      <c r="AL541" s="1031"/>
      <c r="AM541" s="14"/>
      <c r="AN541" s="14"/>
      <c r="AO541" s="14"/>
    </row>
    <row r="542" spans="1:41" hidden="1" x14ac:dyDescent="0.25">
      <c r="A542" s="1022"/>
      <c r="B542" s="242" t="str">
        <f t="shared" si="681"/>
        <v/>
      </c>
      <c r="C542" s="258" t="str">
        <f t="shared" si="681"/>
        <v/>
      </c>
      <c r="D542" s="226" t="str">
        <f t="shared" si="681"/>
        <v/>
      </c>
      <c r="E542" s="291" t="str">
        <f t="shared" si="681"/>
        <v/>
      </c>
      <c r="F542" s="313" t="str">
        <f t="shared" si="681"/>
        <v/>
      </c>
      <c r="G542" s="293" t="str">
        <f t="shared" si="682"/>
        <v/>
      </c>
      <c r="H542" s="238"/>
      <c r="I542" s="238"/>
      <c r="J542" s="294"/>
      <c r="K542" s="293" t="str">
        <f t="shared" si="683"/>
        <v/>
      </c>
      <c r="L542" s="238"/>
      <c r="M542" s="238"/>
      <c r="N542" s="294"/>
      <c r="O542" s="293" t="str">
        <f t="shared" si="684"/>
        <v/>
      </c>
      <c r="P542" s="238"/>
      <c r="Q542" s="238"/>
      <c r="R542" s="294"/>
      <c r="S542" s="293" t="str">
        <f t="shared" si="685"/>
        <v/>
      </c>
      <c r="T542" s="238"/>
      <c r="U542" s="238"/>
      <c r="V542" s="294"/>
      <c r="W542" s="293" t="str">
        <f t="shared" si="686"/>
        <v/>
      </c>
      <c r="X542" s="238"/>
      <c r="Y542" s="238"/>
      <c r="Z542" s="294"/>
      <c r="AA542" s="293" t="str">
        <f t="shared" si="687"/>
        <v/>
      </c>
      <c r="AB542" s="238"/>
      <c r="AC542" s="238"/>
      <c r="AD542" s="294"/>
      <c r="AE542" s="239">
        <f t="shared" si="688"/>
        <v>0</v>
      </c>
      <c r="AF542" s="314">
        <f t="shared" si="652"/>
        <v>0</v>
      </c>
      <c r="AG542" s="315">
        <f t="shared" si="689"/>
        <v>0</v>
      </c>
      <c r="AH542" s="217" t="str">
        <f t="shared" si="690"/>
        <v/>
      </c>
      <c r="AI542" s="316">
        <f xml:space="preserve"> ( IF(ISNUMBER(G542), VLOOKUP(G542/$AH542,F!$A1:$B101,2,1)*G542*$H542*$I542,0)+IF(ISNUMBER(K542), VLOOKUP(K542/$AH542,F!$A1:$B101,2,1)*K542*$L542*$M542,0)+IF(ISNUMBER(O542), VLOOKUP(O542/$AH542,F!$A1:$B101,2,1)*O542*$P542*$Q542,0)+IF(ISNUMBER(S542), VLOOKUP(S542/$AH542,F!$A1:$B101,2,1)*S542*$T542*$U542,0)+IF(ISNUMBER(W542), VLOOKUP(W542/$AH542,F!$A1:$B101,2,1)*W542*$X542*$Y542,0)+IF(ISNUMBER(AA542), VLOOKUP(AA542/$AH542,F!$A1:$B101,2,1)*AA542*$AB542*$AC542,0))*IF(ISNUMBER(F542),F542,1)*IF(ISNUMBER(E542),E542,1)</f>
        <v>0</v>
      </c>
      <c r="AJ542" s="317">
        <f t="shared" si="692"/>
        <v>0</v>
      </c>
      <c r="AK542" s="318">
        <f>IFERROR(I542*INDEX(F!$P$21:$AB$33, MATCH(G542/$AH542, F!$O$21:$O$33,1), MATCH(E542, F!$P$20:$AB$20,1)), 0 ) +IFERROR( M542*INDEX(F!$P$21:$AB$33, MATCH(K542/$AH542, F!$O$21:$O$33,1), MATCH(E542, F!$P$20:$AB$20,1)),0) +  IFERROR( Q542*INDEX(F!$P$21:$AB$33, MATCH(O542/$AH542, F!$O$21:$O$33,1), MATCH(E542, F!$P$20:$AB$20,1)), 0) + IFERROR( U542*INDEX(F!$P$21:$AB$33, MATCH(S542/$AH542, F!$O$21:$O$33,1), MATCH(E542, F!$P$20:$AB$20,1)),0)  + IFERROR(Y542*INDEX(F!$P$21:$AB$33, MATCH(W542/$AH542, F!$O$21:$O$33,1), MATCH(E542, F!$P$20:$AB$20,1)),0)  + IFERROR( AC542*INDEX(F!$P$21:$AB$33, MATCH(AA542/$AH542, F!$O$21:$O$33,1), MATCH(E542, F!$P$20:$AB$20,1)),)</f>
        <v>0</v>
      </c>
      <c r="AL542" s="1031"/>
      <c r="AM542" s="14"/>
      <c r="AN542" s="14"/>
      <c r="AO542" s="14"/>
    </row>
    <row r="543" spans="1:41" ht="15.75" thickBot="1" x14ac:dyDescent="0.3">
      <c r="A543" s="1023"/>
      <c r="B543" s="246"/>
      <c r="C543" s="259"/>
      <c r="D543" s="227"/>
      <c r="E543" s="352">
        <f>ROUND(IFERROR(SUMPRODUCT(AJ535:AJ542,E535:E542)/AJ543,0),3)</f>
        <v>1.012</v>
      </c>
      <c r="F543" s="388"/>
      <c r="G543" s="319"/>
      <c r="H543" s="320"/>
      <c r="I543" s="320"/>
      <c r="J543" s="321"/>
      <c r="K543" s="319"/>
      <c r="L543" s="320"/>
      <c r="M543" s="320"/>
      <c r="N543" s="321"/>
      <c r="O543" s="319"/>
      <c r="P543" s="320"/>
      <c r="Q543" s="320"/>
      <c r="R543" s="321"/>
      <c r="S543" s="319"/>
      <c r="T543" s="320"/>
      <c r="U543" s="320"/>
      <c r="V543" s="321"/>
      <c r="W543" s="319"/>
      <c r="X543" s="320"/>
      <c r="Y543" s="320"/>
      <c r="Z543" s="321"/>
      <c r="AA543" s="319"/>
      <c r="AB543" s="320"/>
      <c r="AC543" s="320"/>
      <c r="AD543" s="321"/>
      <c r="AE543" s="357">
        <f>SUM(AE535:AE542)</f>
        <v>7900</v>
      </c>
      <c r="AF543" s="358">
        <f t="shared" si="652"/>
        <v>75.961538461538467</v>
      </c>
      <c r="AG543" s="391">
        <f>IFERROR(  SUMPRODUCT(AG535:AG542,AJ535:AJ542)/AJ543,0)</f>
        <v>0.52249291075515292</v>
      </c>
      <c r="AH543" s="359"/>
      <c r="AI543" s="360">
        <f>SUM(AI535:AI542)</f>
        <v>5230.32</v>
      </c>
      <c r="AJ543" s="360">
        <f>SUM(AJ535:AJ542)</f>
        <v>104</v>
      </c>
      <c r="AK543" s="361">
        <f>IF(SUM(AK535:AK542)=0,TIME(,0,),TIME(,SUM(AK535:AK542)+F!$V$37,))</f>
        <v>5.2777777777777778E-2</v>
      </c>
      <c r="AL543" s="1032"/>
      <c r="AM543" s="14"/>
      <c r="AN543" s="14"/>
      <c r="AO543" s="14"/>
    </row>
    <row r="544" spans="1:41" hidden="1" x14ac:dyDescent="0.25">
      <c r="A544" s="213">
        <f>A545</f>
        <v>43849</v>
      </c>
      <c r="B544" s="247" t="str">
        <f t="shared" ref="B544:F551" si="693">IF(B488="","",B488)</f>
        <v/>
      </c>
      <c r="C544" s="260" t="str">
        <f t="shared" si="693"/>
        <v/>
      </c>
      <c r="D544" s="228" t="str">
        <f t="shared" si="693"/>
        <v/>
      </c>
      <c r="E544" s="280" t="str">
        <f t="shared" si="693"/>
        <v/>
      </c>
      <c r="F544" s="322" t="str">
        <f t="shared" si="693"/>
        <v/>
      </c>
      <c r="G544" s="323" t="str">
        <f t="shared" ref="G544:G551" si="694">IF(J544&lt;&gt;0, IFERROR(IF( $F544=2,  MROUND($AH544*J544,1),    IF( OR($F544="",$F544=1),   MROUND($AH544*J544,2.5),  MROUND($AH544*J544, 0.1))), "" ), "")</f>
        <v/>
      </c>
      <c r="H544" s="324"/>
      <c r="I544" s="324"/>
      <c r="J544" s="325"/>
      <c r="K544" s="323" t="str">
        <f t="shared" ref="K544:K551" si="695">IF(N544&lt;&gt;0, IFERROR(IF( $F544=2,  MROUND($AH544*N544,1),    IF( OR($F544="",$F544=1),   MROUND($AH544*N544,2.5),  MROUND($AH544*N544, 0.1))), "" ), "")</f>
        <v/>
      </c>
      <c r="L544" s="324"/>
      <c r="M544" s="324"/>
      <c r="N544" s="325"/>
      <c r="O544" s="323" t="str">
        <f t="shared" ref="O544:O551" si="696">IF(R544&lt;&gt;0, IFERROR(IF( $F544=2,  MROUND($AH544*R544,1),    IF( OR($F544="",$F544=1),   MROUND($AH544*R544,2.5),  MROUND($AH544*R544, 0.1))), "" ), "")</f>
        <v/>
      </c>
      <c r="P544" s="324"/>
      <c r="Q544" s="324"/>
      <c r="R544" s="325"/>
      <c r="S544" s="323" t="str">
        <f t="shared" ref="S544:S551" si="697">IF(V544&lt;&gt;0, IFERROR(IF( $F544=2,  MROUND($AH544*V544,1),    IF( OR($F544="",$F544=1),   MROUND($AH544*V544,2.5),  MROUND($AH544*V544, 0.1))), "" ), "")</f>
        <v/>
      </c>
      <c r="T544" s="324"/>
      <c r="U544" s="324"/>
      <c r="V544" s="325"/>
      <c r="W544" s="323" t="str">
        <f t="shared" ref="W544:W551" si="698">IF(Z544&lt;&gt;0, IFERROR(IF( $F544=2,  MROUND($AH544*Z544,1),    IF( OR($F544="",$F544=1),   MROUND($AH544*Z544,2.5),  MROUND($AH544*Z544, 0.1))), "" ), "")</f>
        <v/>
      </c>
      <c r="X544" s="324"/>
      <c r="Y544" s="324"/>
      <c r="Z544" s="325"/>
      <c r="AA544" s="323" t="str">
        <f t="shared" ref="AA544:AA551" si="699">IF(AD544&lt;&gt;0, IFERROR(IF( $F544=2,  MROUND($AH544*AD544,1),    IF( OR($F544="",$F544=1),   MROUND($AH544*AD544,2.5),  MROUND($AH544*AD544, 0.1))), "" ), "")</f>
        <v/>
      </c>
      <c r="AB544" s="324"/>
      <c r="AC544" s="324"/>
      <c r="AD544" s="325"/>
      <c r="AE544" s="326">
        <f t="shared" ref="AE544:AE551" si="700">(IF(ISNUMBER(G544),G544,0)*H544*I544+IF(ISNUMBER(K544),K544,1)*L544*M544+IF(ISNUMBER(O544),O544,1)*P544*Q544+IF(ISNUMBER(S544),S544,1)*T544*U544+IF(ISNUMBER(W544),W544,1)*X544*Y544+IF(ISNUMBER(AA544),AA544,1)*AB544*AC544)*IF(ISNUMBER(F544),F544,1)</f>
        <v>0</v>
      </c>
      <c r="AF544" s="327">
        <f t="shared" si="652"/>
        <v>0</v>
      </c>
      <c r="AG544" s="328">
        <f t="shared" ref="AG544:AG551" si="701">IFERROR((AF544/(AH544*IF(ISNUMBER(F544),F544,1))),0)</f>
        <v>0</v>
      </c>
      <c r="AH544" s="216" t="str">
        <f t="shared" ref="AH544:AH551" si="702">IF(ISNUMBER(AH488), AH488+(AH488*$AH$506),"")</f>
        <v/>
      </c>
      <c r="AI544" s="329">
        <f xml:space="preserve"> ( IF(ISNUMBER(G544), VLOOKUP(G544/$AH544,F!$A1:$B101,2,1)*G544*$H544*$I544,0)+IF(ISNUMBER(K544), VLOOKUP(K544/$AH544,F!$A1:$B101,2,1)*K544*$L544*$M544,0)+IF(ISNUMBER(O544), VLOOKUP(O544/$AH544,F!$A1:$B101,2,1)*O544*$P544*$Q544,0)+IF(ISNUMBER(S544), VLOOKUP(S544/$AH544,F!$A1:$B101,2,1)*S544*$T544*$U544,0)+IF(ISNUMBER(W544), VLOOKUP(W544/$AH544,F!$A1:$B101,2,1)*W544*$X544*$Y544,0)+IF(ISNUMBER(AA544), VLOOKUP(AA544/$AH544,F!$A1:$B101,2,1)*AA544*$AB544*$AC544,0))*IF(ISNUMBER(F544),F544,1)*IF(ISNUMBER(E544),E544,1)</f>
        <v>0</v>
      </c>
      <c r="AJ544" s="330">
        <f t="shared" ref="AJ544:AJ546" si="703">H544*I544+L544*M544+P544*Q544+T544*U544+X544*Y544+AB544*AC544</f>
        <v>0</v>
      </c>
      <c r="AK544" s="331">
        <f>IFERROR(I544*INDEX(F!$P$21:$AB$33, MATCH(G544/$AH544, F!$O$21:$O$33,1), MATCH(E544, F!$P$20:$AB$20,1)), 0 ) +IFERROR( M544*INDEX(F!$P$21:$AB$33, MATCH(K544/$AH544, F!$O$21:$O$33,1), MATCH(E544, F!$P$20:$AB$20,1)),0) +  IFERROR( Q544*INDEX(F!$P$21:$AB$33, MATCH(O544/$AH544, F!$O$21:$O$33,1), MATCH(E544, F!$P$20:$AB$20,1)), 0) + IFERROR( U544*INDEX(F!$P$21:$AB$33, MATCH(S544/$AH544, F!$O$21:$O$33,1), MATCH(E544, F!$P$20:$AB$20,1)),0)  + IFERROR(Y544*INDEX(F!$P$21:$AB$33, MATCH(W544/$AH544, F!$O$21:$O$33,1), MATCH(E544, F!$P$20:$AB$20,1)),0)  + IFERROR( AC544*INDEX(F!$P$21:$AB$33, MATCH(AA544/$AH544, F!$O$21:$O$33,1), MATCH(E544, F!$P$20:$AB$20,1)),)</f>
        <v>0</v>
      </c>
      <c r="AL544" s="1033"/>
      <c r="AM544" s="14"/>
      <c r="AN544" s="14"/>
      <c r="AO544" s="14"/>
    </row>
    <row r="545" spans="1:41" ht="15.75" hidden="1" customHeight="1" x14ac:dyDescent="0.25">
      <c r="A545" s="1021">
        <f>A489+A450</f>
        <v>43849</v>
      </c>
      <c r="B545" s="248" t="str">
        <f t="shared" si="693"/>
        <v/>
      </c>
      <c r="C545" s="261" t="str">
        <f t="shared" si="693"/>
        <v/>
      </c>
      <c r="D545" s="229" t="str">
        <f t="shared" si="693"/>
        <v/>
      </c>
      <c r="E545" s="291" t="str">
        <f t="shared" si="693"/>
        <v/>
      </c>
      <c r="F545" s="332" t="str">
        <f t="shared" si="693"/>
        <v/>
      </c>
      <c r="G545" s="333" t="str">
        <f t="shared" si="694"/>
        <v/>
      </c>
      <c r="H545" s="334"/>
      <c r="I545" s="334"/>
      <c r="J545" s="335"/>
      <c r="K545" s="333" t="str">
        <f t="shared" si="695"/>
        <v/>
      </c>
      <c r="L545" s="334"/>
      <c r="M545" s="334"/>
      <c r="N545" s="335"/>
      <c r="O545" s="333" t="str">
        <f t="shared" si="696"/>
        <v/>
      </c>
      <c r="P545" s="334"/>
      <c r="Q545" s="334"/>
      <c r="R545" s="335"/>
      <c r="S545" s="333" t="str">
        <f t="shared" si="697"/>
        <v/>
      </c>
      <c r="T545" s="334"/>
      <c r="U545" s="334"/>
      <c r="V545" s="335"/>
      <c r="W545" s="333" t="str">
        <f t="shared" si="698"/>
        <v/>
      </c>
      <c r="X545" s="334"/>
      <c r="Y545" s="334"/>
      <c r="Z545" s="335"/>
      <c r="AA545" s="333" t="str">
        <f t="shared" si="699"/>
        <v/>
      </c>
      <c r="AB545" s="334"/>
      <c r="AC545" s="334"/>
      <c r="AD545" s="335"/>
      <c r="AE545" s="336">
        <f t="shared" si="700"/>
        <v>0</v>
      </c>
      <c r="AF545" s="337">
        <f t="shared" si="652"/>
        <v>0</v>
      </c>
      <c r="AG545" s="338">
        <f t="shared" si="701"/>
        <v>0</v>
      </c>
      <c r="AH545" s="217" t="str">
        <f t="shared" si="702"/>
        <v/>
      </c>
      <c r="AI545" s="339">
        <f xml:space="preserve"> ( IF(ISNUMBER(G545), VLOOKUP(G545/$AH545,F!$A1:$B101,2,1)*G545*$H545*$I545,0)+IF(ISNUMBER(K545), VLOOKUP(K545/$AH545,F!$A1:$B101,2,1)*K545*$L545*$M545,0)+IF(ISNUMBER(O545), VLOOKUP(O545/$AH545,F!$A1:$B101,2,1)*O545*$P545*$Q545,0)+IF(ISNUMBER(S545), VLOOKUP(S545/$AH545,F!$A1:$B101,2,1)*S545*$T545*$U545,0)+IF(ISNUMBER(W545), VLOOKUP(W545/$AH545,F!$A1:$B101,2,1)*W545*$X545*$Y545,0)+IF(ISNUMBER(AA545), VLOOKUP(AA545/$AH545,F!$A1:$B101,2,1)*AA545*$AB545*$AC545,0))*IF(ISNUMBER(F545),F545,1)*IF(ISNUMBER(E545),E545,1)</f>
        <v>0</v>
      </c>
      <c r="AJ545" s="340">
        <f t="shared" si="703"/>
        <v>0</v>
      </c>
      <c r="AK545" s="341">
        <f>IFERROR(I545*INDEX(F!$P$21:$AB$33, MATCH(G545/$AH545, F!$O$21:$O$33,1), MATCH(E545, F!$P$20:$AB$20,1)), 0 ) +IFERROR( M545*INDEX(F!$P$21:$AB$33, MATCH(K545/$AH545, F!$O$21:$O$33,1), MATCH(E545, F!$P$20:$AB$20,1)),0) +  IFERROR( Q545*INDEX(F!$P$21:$AB$33, MATCH(O545/$AH545, F!$O$21:$O$33,1), MATCH(E545, F!$P$20:$AB$20,1)), 0) + IFERROR( U545*INDEX(F!$P$21:$AB$33, MATCH(S545/$AH545, F!$O$21:$O$33,1), MATCH(E545, F!$P$20:$AB$20,1)),0)  + IFERROR(Y545*INDEX(F!$P$21:$AB$33, MATCH(W545/$AH545, F!$O$21:$O$33,1), MATCH(E545, F!$P$20:$AB$20,1)),0)  + IFERROR( AC545*INDEX(F!$P$21:$AB$33, MATCH(AA545/$AH545, F!$O$21:$O$33,1), MATCH(E545, F!$P$20:$AB$20,1)),)</f>
        <v>0</v>
      </c>
      <c r="AL545" s="1031"/>
      <c r="AM545" s="14"/>
      <c r="AN545" s="14"/>
      <c r="AO545" s="14"/>
    </row>
    <row r="546" spans="1:41" hidden="1" x14ac:dyDescent="0.25">
      <c r="A546" s="1022"/>
      <c r="B546" s="249" t="str">
        <f t="shared" si="693"/>
        <v/>
      </c>
      <c r="C546" s="262" t="str">
        <f t="shared" si="693"/>
        <v/>
      </c>
      <c r="D546" s="230" t="str">
        <f t="shared" si="693"/>
        <v/>
      </c>
      <c r="E546" s="291" t="str">
        <f t="shared" si="693"/>
        <v/>
      </c>
      <c r="F546" s="342" t="str">
        <f t="shared" si="693"/>
        <v/>
      </c>
      <c r="G546" s="343" t="str">
        <f t="shared" si="694"/>
        <v/>
      </c>
      <c r="H546" s="344"/>
      <c r="I546" s="344"/>
      <c r="J546" s="345"/>
      <c r="K546" s="343" t="str">
        <f t="shared" si="695"/>
        <v/>
      </c>
      <c r="L546" s="344"/>
      <c r="M546" s="344"/>
      <c r="N546" s="345"/>
      <c r="O546" s="343" t="str">
        <f t="shared" si="696"/>
        <v/>
      </c>
      <c r="P546" s="344"/>
      <c r="Q546" s="344"/>
      <c r="R546" s="345"/>
      <c r="S546" s="343" t="str">
        <f t="shared" si="697"/>
        <v/>
      </c>
      <c r="T546" s="344"/>
      <c r="U546" s="344"/>
      <c r="V546" s="345"/>
      <c r="W546" s="343" t="str">
        <f t="shared" si="698"/>
        <v/>
      </c>
      <c r="X546" s="344"/>
      <c r="Y546" s="344"/>
      <c r="Z546" s="345"/>
      <c r="AA546" s="343" t="str">
        <f t="shared" si="699"/>
        <v/>
      </c>
      <c r="AB546" s="344"/>
      <c r="AC546" s="344"/>
      <c r="AD546" s="345"/>
      <c r="AE546" s="346">
        <f t="shared" si="700"/>
        <v>0</v>
      </c>
      <c r="AF546" s="347">
        <f t="shared" si="652"/>
        <v>0</v>
      </c>
      <c r="AG546" s="348">
        <f t="shared" si="701"/>
        <v>0</v>
      </c>
      <c r="AH546" s="217" t="str">
        <f t="shared" si="702"/>
        <v/>
      </c>
      <c r="AI546" s="349">
        <f xml:space="preserve"> ( IF(ISNUMBER(G546), VLOOKUP(G546/$AH546,F!$A1:$B101,2,1)*G546*$H546*$I546,0)+IF(ISNUMBER(K546), VLOOKUP(K546/$AH546,F!$A1:$B101,2,1)*K546*$L546*$M546,0)+IF(ISNUMBER(O546), VLOOKUP(O546/$AH546,F!$A1:$B101,2,1)*O546*$P546*$Q546,0)+IF(ISNUMBER(S546), VLOOKUP(S546/$AH546,F!$A1:$B101,2,1)*S546*$T546*$U546,0)+IF(ISNUMBER(W546), VLOOKUP(W546/$AH546,F!$A1:$B101,2,1)*W546*$X546*$Y546,0)+IF(ISNUMBER(AA546), VLOOKUP(AA546/$AH546,F!$A1:$B101,2,1)*AA546*$AB546*$AC546,0))*IF(ISNUMBER(F546),F546,1)*IF(ISNUMBER(E546),E546,1)</f>
        <v>0</v>
      </c>
      <c r="AJ546" s="350">
        <f t="shared" si="703"/>
        <v>0</v>
      </c>
      <c r="AK546" s="351">
        <f>IFERROR(I546*INDEX(F!$P$21:$AB$33, MATCH(G546/$AH546, F!$O$21:$O$33,1), MATCH(E546, F!$P$20:$AB$20,1)), 0 ) +IFERROR( M546*INDEX(F!$P$21:$AB$33, MATCH(K546/$AH546, F!$O$21:$O$33,1), MATCH(E546, F!$P$20:$AB$20,1)),0) +  IFERROR( Q546*INDEX(F!$P$21:$AB$33, MATCH(O546/$AH546, F!$O$21:$O$33,1), MATCH(E546, F!$P$20:$AB$20,1)), 0) + IFERROR( U546*INDEX(F!$P$21:$AB$33, MATCH(S546/$AH546, F!$O$21:$O$33,1), MATCH(E546, F!$P$20:$AB$20,1)),0)  + IFERROR(Y546*INDEX(F!$P$21:$AB$33, MATCH(W546/$AH546, F!$O$21:$O$33,1), MATCH(E546, F!$P$20:$AB$20,1)),0)  + IFERROR( AC546*INDEX(F!$P$21:$AB$33, MATCH(AA546/$AH546, F!$O$21:$O$33,1), MATCH(E546, F!$P$20:$AB$20,1)),)</f>
        <v>0</v>
      </c>
      <c r="AL546" s="1031"/>
      <c r="AM546" s="14"/>
      <c r="AN546" s="14"/>
      <c r="AO546" s="14"/>
    </row>
    <row r="547" spans="1:41" hidden="1" x14ac:dyDescent="0.25">
      <c r="A547" s="1022"/>
      <c r="B547" s="248" t="str">
        <f t="shared" si="693"/>
        <v/>
      </c>
      <c r="C547" s="261" t="str">
        <f t="shared" si="693"/>
        <v/>
      </c>
      <c r="D547" s="229" t="str">
        <f t="shared" si="693"/>
        <v/>
      </c>
      <c r="E547" s="291" t="str">
        <f t="shared" si="693"/>
        <v/>
      </c>
      <c r="F547" s="332" t="str">
        <f t="shared" si="693"/>
        <v/>
      </c>
      <c r="G547" s="333" t="str">
        <f t="shared" si="694"/>
        <v/>
      </c>
      <c r="H547" s="334"/>
      <c r="I547" s="334"/>
      <c r="J547" s="335"/>
      <c r="K547" s="333" t="str">
        <f t="shared" si="695"/>
        <v/>
      </c>
      <c r="L547" s="334"/>
      <c r="M547" s="334"/>
      <c r="N547" s="335"/>
      <c r="O547" s="333" t="str">
        <f t="shared" si="696"/>
        <v/>
      </c>
      <c r="P547" s="334"/>
      <c r="Q547" s="334"/>
      <c r="R547" s="335"/>
      <c r="S547" s="333" t="str">
        <f t="shared" si="697"/>
        <v/>
      </c>
      <c r="T547" s="334"/>
      <c r="U547" s="334"/>
      <c r="V547" s="335"/>
      <c r="W547" s="333" t="str">
        <f t="shared" si="698"/>
        <v/>
      </c>
      <c r="X547" s="334"/>
      <c r="Y547" s="334"/>
      <c r="Z547" s="335"/>
      <c r="AA547" s="333" t="str">
        <f t="shared" si="699"/>
        <v/>
      </c>
      <c r="AB547" s="334"/>
      <c r="AC547" s="334"/>
      <c r="AD547" s="335"/>
      <c r="AE547" s="336">
        <f t="shared" si="700"/>
        <v>0</v>
      </c>
      <c r="AF547" s="337">
        <f t="shared" si="652"/>
        <v>0</v>
      </c>
      <c r="AG547" s="338">
        <f t="shared" si="701"/>
        <v>0</v>
      </c>
      <c r="AH547" s="217" t="str">
        <f t="shared" si="702"/>
        <v/>
      </c>
      <c r="AI547" s="339">
        <f xml:space="preserve"> ( IF(ISNUMBER(G547), VLOOKUP(G547/$AH547,F!$A1:$B101,2,1)*G547*$H547*$I547,0)+IF(ISNUMBER(K547), VLOOKUP(K547/$AH547,F!$A1:$B101,2,1)*K547*$L547*$M547,0)+IF(ISNUMBER(O547), VLOOKUP(O547/$AH547,F!$A1:$B101,2,1)*O547*$P547*$Q547,0)+IF(ISNUMBER(S547), VLOOKUP(S547/$AH547,F!$A1:$B101,2,1)*S547*$T547*$U547,0)+IF(ISNUMBER(W547), VLOOKUP(W547/$AH547,F!$A1:$B101,2,1)*W547*$X547*$Y547,0)+IF(ISNUMBER(AA547), VLOOKUP(AA547/$AH547,F!$A1:$B101,2,1)*AA547*$AB547*$AC547,0))*IF(ISNUMBER(F547),F547,1)*IF(ISNUMBER(E547),E547,1)</f>
        <v>0</v>
      </c>
      <c r="AJ547" s="340">
        <f>H547*I547+L547*M547+P547*Q547+T547*U547+X547*Y547+AB547*AC547</f>
        <v>0</v>
      </c>
      <c r="AK547" s="341">
        <f>IFERROR(I547*INDEX(F!$P$21:$AB$33, MATCH(G547/$AH547, F!$O$21:$O$33,1), MATCH(E547, F!$P$20:$AB$20,1)), 0 ) +IFERROR( M547*INDEX(F!$P$21:$AB$33, MATCH(K547/$AH547, F!$O$21:$O$33,1), MATCH(E547, F!$P$20:$AB$20,1)),0) +  IFERROR( Q547*INDEX(F!$P$21:$AB$33, MATCH(O547/$AH547, F!$O$21:$O$33,1), MATCH(E547, F!$P$20:$AB$20,1)), 0) + IFERROR( U547*INDEX(F!$P$21:$AB$33, MATCH(S547/$AH547, F!$O$21:$O$33,1), MATCH(E547, F!$P$20:$AB$20,1)),0)  + IFERROR(Y547*INDEX(F!$P$21:$AB$33, MATCH(W547/$AH547, F!$O$21:$O$33,1), MATCH(E547, F!$P$20:$AB$20,1)),0)  + IFERROR( AC547*INDEX(F!$P$21:$AB$33, MATCH(AA547/$AH547, F!$O$21:$O$33,1), MATCH(E547, F!$P$20:$AB$20,1)),)</f>
        <v>0</v>
      </c>
      <c r="AL547" s="1031"/>
      <c r="AM547" s="14"/>
      <c r="AN547" s="14"/>
      <c r="AO547" s="14"/>
    </row>
    <row r="548" spans="1:41" hidden="1" x14ac:dyDescent="0.25">
      <c r="A548" s="1022"/>
      <c r="B548" s="249" t="str">
        <f t="shared" si="693"/>
        <v/>
      </c>
      <c r="C548" s="262" t="str">
        <f t="shared" si="693"/>
        <v/>
      </c>
      <c r="D548" s="230" t="str">
        <f t="shared" si="693"/>
        <v/>
      </c>
      <c r="E548" s="291" t="str">
        <f t="shared" si="693"/>
        <v/>
      </c>
      <c r="F548" s="342" t="str">
        <f t="shared" si="693"/>
        <v/>
      </c>
      <c r="G548" s="343" t="str">
        <f t="shared" si="694"/>
        <v/>
      </c>
      <c r="H548" s="344"/>
      <c r="I548" s="344"/>
      <c r="J548" s="345"/>
      <c r="K548" s="343" t="str">
        <f t="shared" si="695"/>
        <v/>
      </c>
      <c r="L548" s="344"/>
      <c r="M548" s="344"/>
      <c r="N548" s="345"/>
      <c r="O548" s="343" t="str">
        <f t="shared" si="696"/>
        <v/>
      </c>
      <c r="P548" s="344"/>
      <c r="Q548" s="344"/>
      <c r="R548" s="345"/>
      <c r="S548" s="343" t="str">
        <f t="shared" si="697"/>
        <v/>
      </c>
      <c r="T548" s="344"/>
      <c r="U548" s="344"/>
      <c r="V548" s="345"/>
      <c r="W548" s="343" t="str">
        <f t="shared" si="698"/>
        <v/>
      </c>
      <c r="X548" s="344"/>
      <c r="Y548" s="344"/>
      <c r="Z548" s="345"/>
      <c r="AA548" s="343" t="str">
        <f t="shared" si="699"/>
        <v/>
      </c>
      <c r="AB548" s="344"/>
      <c r="AC548" s="344"/>
      <c r="AD548" s="345"/>
      <c r="AE548" s="346">
        <f t="shared" si="700"/>
        <v>0</v>
      </c>
      <c r="AF548" s="347">
        <f t="shared" si="652"/>
        <v>0</v>
      </c>
      <c r="AG548" s="348">
        <f t="shared" si="701"/>
        <v>0</v>
      </c>
      <c r="AH548" s="217" t="str">
        <f t="shared" si="702"/>
        <v/>
      </c>
      <c r="AI548" s="349">
        <f xml:space="preserve"> ( IF(ISNUMBER(G548), VLOOKUP(G548/$AH548,F!$A1:$B101,2,1)*G548*$H548*$I548,0)+IF(ISNUMBER(K548), VLOOKUP(K548/$AH548,F!$A1:$B101,2,1)*K548*$L548*$M548,0)+IF(ISNUMBER(O548), VLOOKUP(O548/$AH548,F!$A1:$B101,2,1)*O548*$P548*$Q548,0)+IF(ISNUMBER(S548), VLOOKUP(S548/$AH548,F!$A1:$B101,2,1)*S548*$T548*$U548,0)+IF(ISNUMBER(W548), VLOOKUP(W548/$AH548,F!$A1:$B101,2,1)*W548*$X548*$Y548,0)+IF(ISNUMBER(AA548), VLOOKUP(AA548/$AH548,F!$A1:$B101,2,1)*AA548*$AB548*$AC548,0))*IF(ISNUMBER(F548),F548,1)*IF(ISNUMBER(E548),E548,1)</f>
        <v>0</v>
      </c>
      <c r="AJ548" s="350">
        <f t="shared" ref="AJ548:AJ551" si="704">H548*I548+L548*M548+P548*Q548+T548*U548+X548*Y548+AB548*AC548</f>
        <v>0</v>
      </c>
      <c r="AK548" s="351">
        <f>IFERROR(I548*INDEX(F!$P$21:$AB$33, MATCH(G548/$AH548, F!$O$21:$O$33,1), MATCH(E548, F!$P$20:$AB$20,1)), 0 ) +IFERROR( M548*INDEX(F!$P$21:$AB$33, MATCH(K548/$AH548, F!$O$21:$O$33,1), MATCH(E548, F!$P$20:$AB$20,1)),0) +  IFERROR( Q548*INDEX(F!$P$21:$AB$33, MATCH(O548/$AH548, F!$O$21:$O$33,1), MATCH(E548, F!$P$20:$AB$20,1)), 0) + IFERROR( U548*INDEX(F!$P$21:$AB$33, MATCH(S548/$AH548, F!$O$21:$O$33,1), MATCH(E548, F!$P$20:$AB$20,1)),0)  + IFERROR(Y548*INDEX(F!$P$21:$AB$33, MATCH(W548/$AH548, F!$O$21:$O$33,1), MATCH(E548, F!$P$20:$AB$20,1)),0)  + IFERROR( AC548*INDEX(F!$P$21:$AB$33, MATCH(AA548/$AH548, F!$O$21:$O$33,1), MATCH(E548, F!$P$20:$AB$20,1)),)</f>
        <v>0</v>
      </c>
      <c r="AL548" s="1031"/>
      <c r="AM548" s="14"/>
      <c r="AN548" s="14"/>
      <c r="AO548" s="14"/>
    </row>
    <row r="549" spans="1:41" hidden="1" x14ac:dyDescent="0.25">
      <c r="A549" s="1022"/>
      <c r="B549" s="248" t="str">
        <f t="shared" si="693"/>
        <v/>
      </c>
      <c r="C549" s="261" t="str">
        <f t="shared" si="693"/>
        <v/>
      </c>
      <c r="D549" s="229" t="str">
        <f t="shared" si="693"/>
        <v/>
      </c>
      <c r="E549" s="291" t="str">
        <f t="shared" si="693"/>
        <v/>
      </c>
      <c r="F549" s="332" t="str">
        <f t="shared" si="693"/>
        <v/>
      </c>
      <c r="G549" s="333" t="str">
        <f t="shared" si="694"/>
        <v/>
      </c>
      <c r="H549" s="334"/>
      <c r="I549" s="334"/>
      <c r="J549" s="335"/>
      <c r="K549" s="333" t="str">
        <f t="shared" si="695"/>
        <v/>
      </c>
      <c r="L549" s="334"/>
      <c r="M549" s="334"/>
      <c r="N549" s="335"/>
      <c r="O549" s="333" t="str">
        <f t="shared" si="696"/>
        <v/>
      </c>
      <c r="P549" s="334"/>
      <c r="Q549" s="334"/>
      <c r="R549" s="335"/>
      <c r="S549" s="333" t="str">
        <f t="shared" si="697"/>
        <v/>
      </c>
      <c r="T549" s="334"/>
      <c r="U549" s="334"/>
      <c r="V549" s="335"/>
      <c r="W549" s="333" t="str">
        <f t="shared" si="698"/>
        <v/>
      </c>
      <c r="X549" s="334"/>
      <c r="Y549" s="334"/>
      <c r="Z549" s="335"/>
      <c r="AA549" s="333" t="str">
        <f t="shared" si="699"/>
        <v/>
      </c>
      <c r="AB549" s="334"/>
      <c r="AC549" s="334"/>
      <c r="AD549" s="335"/>
      <c r="AE549" s="336">
        <f t="shared" si="700"/>
        <v>0</v>
      </c>
      <c r="AF549" s="337">
        <f t="shared" si="652"/>
        <v>0</v>
      </c>
      <c r="AG549" s="338">
        <f t="shared" si="701"/>
        <v>0</v>
      </c>
      <c r="AH549" s="217" t="str">
        <f t="shared" si="702"/>
        <v/>
      </c>
      <c r="AI549" s="339">
        <f xml:space="preserve"> ( IF(ISNUMBER(G549), VLOOKUP(G549/$AH549,F!$A1:$B101,2,1)*G549*$H549*$I549,0)+IF(ISNUMBER(K549), VLOOKUP(K549/$AH549,F!$A1:$B101,2,1)*K549*$L549*$M549,0)+IF(ISNUMBER(O549), VLOOKUP(O549/$AH549,F!$A1:$B101,2,1)*O549*$P549*$Q549,0)+IF(ISNUMBER(S549), VLOOKUP(S549/$AH549,F!$A1:$B101,2,1)*S549*$T549*$U549,0)+IF(ISNUMBER(W549), VLOOKUP(W549/$AH549,F!$A1:$B101,2,1)*W549*$X549*$Y549,0)+IF(ISNUMBER(AA549), VLOOKUP(AA549/$AH549,F!$A1:$B101,2,1)*AA549*$AB549*$AC549,0))*IF(ISNUMBER(F549),F549,1)*IF(ISNUMBER(E549),E549,1)</f>
        <v>0</v>
      </c>
      <c r="AJ549" s="340">
        <f t="shared" si="704"/>
        <v>0</v>
      </c>
      <c r="AK549" s="341">
        <f>IFERROR(I549*INDEX(F!$P$21:$AB$33, MATCH(G549/$AH549, F!$O$21:$O$33,1), MATCH(E549, F!$P$20:$AB$20,1)), 0 ) +IFERROR( M549*INDEX(F!$P$21:$AB$33, MATCH(K549/$AH549, F!$O$21:$O$33,1), MATCH(E549, F!$P$20:$AB$20,1)),0) +  IFERROR( Q549*INDEX(F!$P$21:$AB$33, MATCH(O549/$AH549, F!$O$21:$O$33,1), MATCH(E549, F!$P$20:$AB$20,1)), 0) + IFERROR( U549*INDEX(F!$P$21:$AB$33, MATCH(S549/$AH549, F!$O$21:$O$33,1), MATCH(E549, F!$P$20:$AB$20,1)),0)  + IFERROR(Y549*INDEX(F!$P$21:$AB$33, MATCH(W549/$AH549, F!$O$21:$O$33,1), MATCH(E549, F!$P$20:$AB$20,1)),0)  + IFERROR( AC549*INDEX(F!$P$21:$AB$33, MATCH(AA549/$AH549, F!$O$21:$O$33,1), MATCH(E549, F!$P$20:$AB$20,1)),)</f>
        <v>0</v>
      </c>
      <c r="AL549" s="1031"/>
      <c r="AM549" s="14"/>
      <c r="AN549" s="14"/>
      <c r="AO549" s="14"/>
    </row>
    <row r="550" spans="1:41" hidden="1" x14ac:dyDescent="0.25">
      <c r="A550" s="1022"/>
      <c r="B550" s="249" t="str">
        <f t="shared" si="693"/>
        <v/>
      </c>
      <c r="C550" s="262" t="str">
        <f t="shared" si="693"/>
        <v/>
      </c>
      <c r="D550" s="230" t="str">
        <f t="shared" si="693"/>
        <v/>
      </c>
      <c r="E550" s="291" t="str">
        <f t="shared" si="693"/>
        <v/>
      </c>
      <c r="F550" s="342" t="str">
        <f t="shared" si="693"/>
        <v/>
      </c>
      <c r="G550" s="343" t="str">
        <f t="shared" si="694"/>
        <v/>
      </c>
      <c r="H550" s="344"/>
      <c r="I550" s="344"/>
      <c r="J550" s="345"/>
      <c r="K550" s="343" t="str">
        <f t="shared" si="695"/>
        <v/>
      </c>
      <c r="L550" s="344"/>
      <c r="M550" s="344"/>
      <c r="N550" s="345"/>
      <c r="O550" s="343" t="str">
        <f t="shared" si="696"/>
        <v/>
      </c>
      <c r="P550" s="344"/>
      <c r="Q550" s="344"/>
      <c r="R550" s="345"/>
      <c r="S550" s="343" t="str">
        <f t="shared" si="697"/>
        <v/>
      </c>
      <c r="T550" s="344"/>
      <c r="U550" s="344"/>
      <c r="V550" s="345"/>
      <c r="W550" s="343" t="str">
        <f t="shared" si="698"/>
        <v/>
      </c>
      <c r="X550" s="344"/>
      <c r="Y550" s="344"/>
      <c r="Z550" s="345"/>
      <c r="AA550" s="343" t="str">
        <f t="shared" si="699"/>
        <v/>
      </c>
      <c r="AB550" s="344"/>
      <c r="AC550" s="344"/>
      <c r="AD550" s="345"/>
      <c r="AE550" s="346">
        <f t="shared" si="700"/>
        <v>0</v>
      </c>
      <c r="AF550" s="347">
        <f t="shared" si="652"/>
        <v>0</v>
      </c>
      <c r="AG550" s="348">
        <f t="shared" si="701"/>
        <v>0</v>
      </c>
      <c r="AH550" s="217" t="str">
        <f t="shared" si="702"/>
        <v/>
      </c>
      <c r="AI550" s="349">
        <f xml:space="preserve"> ( IF(ISNUMBER(G550), VLOOKUP(G550/$AH550,F!$A1:$B101,2,1)*G550*$H550*$I550,0)+IF(ISNUMBER(K550), VLOOKUP(K550/$AH550,F!$A1:$B101,2,1)*K550*$L550*$M550,0)+IF(ISNUMBER(O550), VLOOKUP(O550/$AH550,F!$A1:$B101,2,1)*O550*$P550*$Q550,0)+IF(ISNUMBER(S550), VLOOKUP(S550/$AH550,F!$A1:$B101,2,1)*S550*$T550*$U550,0)+IF(ISNUMBER(W550), VLOOKUP(W550/$AH550,F!$A1:$B101,2,1)*W550*$X550*$Y550,0)+IF(ISNUMBER(AA550), VLOOKUP(AA550/$AH550,F!$A1:$B101,2,1)*AA550*$AB550*$AC550,0))*IF(ISNUMBER(F550),F550,1)*IF(ISNUMBER(E550),E550,1)</f>
        <v>0</v>
      </c>
      <c r="AJ550" s="350">
        <f t="shared" si="704"/>
        <v>0</v>
      </c>
      <c r="AK550" s="351">
        <f>IFERROR(I550*INDEX(F!$P$21:$AB$33, MATCH(G550/$AH550, F!$O$21:$O$33,1), MATCH(E550, F!$P$20:$AB$20,1)), 0 ) +IFERROR( M550*INDEX(F!$P$21:$AB$33, MATCH(K550/$AH550, F!$O$21:$O$33,1), MATCH(E550, F!$P$20:$AB$20,1)),0) +  IFERROR( Q550*INDEX(F!$P$21:$AB$33, MATCH(O550/$AH550, F!$O$21:$O$33,1), MATCH(E550, F!$P$20:$AB$20,1)), 0) + IFERROR( U550*INDEX(F!$P$21:$AB$33, MATCH(S550/$AH550, F!$O$21:$O$33,1), MATCH(E550, F!$P$20:$AB$20,1)),0)  + IFERROR(Y550*INDEX(F!$P$21:$AB$33, MATCH(W550/$AH550, F!$O$21:$O$33,1), MATCH(E550, F!$P$20:$AB$20,1)),0)  + IFERROR( AC550*INDEX(F!$P$21:$AB$33, MATCH(AA550/$AH550, F!$O$21:$O$33,1), MATCH(E550, F!$P$20:$AB$20,1)),)</f>
        <v>0</v>
      </c>
      <c r="AL550" s="1031"/>
      <c r="AM550" s="14"/>
      <c r="AN550" s="14"/>
      <c r="AO550" s="14"/>
    </row>
    <row r="551" spans="1:41" hidden="1" x14ac:dyDescent="0.25">
      <c r="A551" s="1022"/>
      <c r="B551" s="248" t="str">
        <f t="shared" si="693"/>
        <v/>
      </c>
      <c r="C551" s="261" t="str">
        <f t="shared" si="693"/>
        <v/>
      </c>
      <c r="D551" s="231" t="str">
        <f t="shared" si="693"/>
        <v/>
      </c>
      <c r="E551" s="291" t="str">
        <f t="shared" si="693"/>
        <v/>
      </c>
      <c r="F551" s="332" t="str">
        <f t="shared" si="693"/>
        <v/>
      </c>
      <c r="G551" s="333" t="str">
        <f t="shared" si="694"/>
        <v/>
      </c>
      <c r="H551" s="334"/>
      <c r="I551" s="334"/>
      <c r="J551" s="335"/>
      <c r="K551" s="333" t="str">
        <f t="shared" si="695"/>
        <v/>
      </c>
      <c r="L551" s="334"/>
      <c r="M551" s="334"/>
      <c r="N551" s="335"/>
      <c r="O551" s="333" t="str">
        <f t="shared" si="696"/>
        <v/>
      </c>
      <c r="P551" s="334"/>
      <c r="Q551" s="334"/>
      <c r="R551" s="335"/>
      <c r="S551" s="333" t="str">
        <f t="shared" si="697"/>
        <v/>
      </c>
      <c r="T551" s="334"/>
      <c r="U551" s="334"/>
      <c r="V551" s="335"/>
      <c r="W551" s="333" t="str">
        <f t="shared" si="698"/>
        <v/>
      </c>
      <c r="X551" s="334"/>
      <c r="Y551" s="334"/>
      <c r="Z551" s="335"/>
      <c r="AA551" s="333" t="str">
        <f t="shared" si="699"/>
        <v/>
      </c>
      <c r="AB551" s="334"/>
      <c r="AC551" s="334"/>
      <c r="AD551" s="335"/>
      <c r="AE551" s="336">
        <f t="shared" si="700"/>
        <v>0</v>
      </c>
      <c r="AF551" s="337">
        <f t="shared" si="652"/>
        <v>0</v>
      </c>
      <c r="AG551" s="338">
        <f t="shared" si="701"/>
        <v>0</v>
      </c>
      <c r="AH551" s="217" t="str">
        <f t="shared" si="702"/>
        <v/>
      </c>
      <c r="AI551" s="339">
        <f xml:space="preserve"> ( IF(ISNUMBER(G551), VLOOKUP(G551/$AH551,F!$A1:$B101,2,1)*G551*$H551*$I551,0)+IF(ISNUMBER(K551), VLOOKUP(K551/$AH551,F!$A1:$B101,2,1)*K551*$L551*$M551,0)+IF(ISNUMBER(O551), VLOOKUP(O551/$AH551,F!$A1:$B101,2,1)*O551*$P551*$Q551,0)+IF(ISNUMBER(S551), VLOOKUP(S551/$AH551,F!$A1:$B101,2,1)*S551*$T551*$U551,0)+IF(ISNUMBER(W551), VLOOKUP(W551/$AH551,F!$A1:$B101,2,1)*W551*$X551*$Y551,0)+IF(ISNUMBER(AA551), VLOOKUP(AA551/$AH551,F!$A1:$B101,2,1)*AA551*$AB551*$AC551,0))*IF(ISNUMBER(F551),F551,1)*IF(ISNUMBER(E551),E551,1)</f>
        <v>0</v>
      </c>
      <c r="AJ551" s="340">
        <f t="shared" si="704"/>
        <v>0</v>
      </c>
      <c r="AK551" s="341">
        <f>IFERROR(I551*INDEX(F!$P$21:$AB$33, MATCH(G551/$AH551, F!$O$21:$O$33,1), MATCH(E551, F!$P$20:$AB$20,1)), 0 ) +IFERROR( M551*INDEX(F!$P$21:$AB$33, MATCH(K551/$AH551, F!$O$21:$O$33,1), MATCH(E551, F!$P$20:$AB$20,1)),0) +  IFERROR( Q551*INDEX(F!$P$21:$AB$33, MATCH(O551/$AH551, F!$O$21:$O$33,1), MATCH(E551, F!$P$20:$AB$20,1)), 0) + IFERROR( U551*INDEX(F!$P$21:$AB$33, MATCH(S551/$AH551, F!$O$21:$O$33,1), MATCH(E551, F!$P$20:$AB$20,1)),0)  + IFERROR(Y551*INDEX(F!$P$21:$AB$33, MATCH(W551/$AH551, F!$O$21:$O$33,1), MATCH(E551, F!$P$20:$AB$20,1)),0)  + IFERROR( AC551*INDEX(F!$P$21:$AB$33, MATCH(AA551/$AH551, F!$O$21:$O$33,1), MATCH(E551, F!$P$20:$AB$20,1)),)</f>
        <v>0</v>
      </c>
      <c r="AL551" s="1031"/>
      <c r="AM551" s="14"/>
      <c r="AN551" s="14"/>
      <c r="AO551" s="14"/>
    </row>
    <row r="552" spans="1:41" ht="15.75" hidden="1" thickBot="1" x14ac:dyDescent="0.3">
      <c r="A552" s="1023"/>
      <c r="B552" s="250"/>
      <c r="C552" s="263"/>
      <c r="D552" s="215"/>
      <c r="E552" s="352">
        <f>ROUND(IFERROR(SUMPRODUCT(AJ544:AJ551,E544:E551)/AJ552,0),3)</f>
        <v>0</v>
      </c>
      <c r="F552" s="353"/>
      <c r="G552" s="354"/>
      <c r="H552" s="355"/>
      <c r="I552" s="355"/>
      <c r="J552" s="356"/>
      <c r="K552" s="354"/>
      <c r="L552" s="355"/>
      <c r="M552" s="355"/>
      <c r="N552" s="356"/>
      <c r="O552" s="354"/>
      <c r="P552" s="355"/>
      <c r="Q552" s="355"/>
      <c r="R552" s="356"/>
      <c r="S552" s="354"/>
      <c r="T552" s="355"/>
      <c r="U552" s="355"/>
      <c r="V552" s="356"/>
      <c r="W552" s="354"/>
      <c r="X552" s="355"/>
      <c r="Y552" s="355"/>
      <c r="Z552" s="356"/>
      <c r="AA552" s="354"/>
      <c r="AB552" s="355"/>
      <c r="AC552" s="355"/>
      <c r="AD552" s="356"/>
      <c r="AE552" s="357">
        <f>SUM(AE544:AE551)</f>
        <v>0</v>
      </c>
      <c r="AF552" s="358">
        <f t="shared" si="652"/>
        <v>0</v>
      </c>
      <c r="AG552" s="391">
        <f>IFERROR(  SUMPRODUCT(AG544:AG551,AJ544:AJ551)/AJ552,0)</f>
        <v>0</v>
      </c>
      <c r="AH552" s="359"/>
      <c r="AI552" s="360">
        <f>SUM(AI544:AI551)</f>
        <v>0</v>
      </c>
      <c r="AJ552" s="360">
        <f>SUM(AJ544:AJ551)</f>
        <v>0</v>
      </c>
      <c r="AK552" s="361">
        <f>IF(SUM(AK544:AK551)=0,TIME(,0,),TIME(,SUM(AK544:AK551)+F!$V$37,))</f>
        <v>0</v>
      </c>
      <c r="AL552" s="1032"/>
      <c r="AM552" s="14"/>
      <c r="AN552" s="14"/>
      <c r="AO552" s="14"/>
    </row>
    <row r="553" spans="1:41" hidden="1" x14ac:dyDescent="0.25">
      <c r="A553" s="232">
        <f>A554</f>
        <v>43850</v>
      </c>
      <c r="B553" s="251" t="str">
        <f t="shared" ref="B553:F560" si="705">IF(B497="","",B497)</f>
        <v/>
      </c>
      <c r="C553" s="264" t="str">
        <f t="shared" si="705"/>
        <v/>
      </c>
      <c r="D553" s="233" t="str">
        <f t="shared" si="705"/>
        <v/>
      </c>
      <c r="E553" s="280" t="str">
        <f t="shared" si="705"/>
        <v/>
      </c>
      <c r="F553" s="362" t="str">
        <f t="shared" si="705"/>
        <v/>
      </c>
      <c r="G553" s="363" t="str">
        <f t="shared" ref="G553:G560" si="706">IF(J553&lt;&gt;0, IFERROR(IF( $F553=2,  MROUND($AH553*J553,1),    IF( OR($F553="",$F553=1),   MROUND($AH553*J553,2.5),  MROUND($AH553*J553, 0.1))), "" ), "")</f>
        <v/>
      </c>
      <c r="H553" s="364"/>
      <c r="I553" s="364"/>
      <c r="J553" s="365"/>
      <c r="K553" s="363" t="str">
        <f t="shared" ref="K553:K560" si="707">IF(N553&lt;&gt;0, IFERROR(IF( $F553=2,  MROUND($AH553*N553,1),    IF( OR($F553="",$F553=1),   MROUND($AH553*N553,2.5),  MROUND($AH553*N553, 0.1))), "" ), "")</f>
        <v/>
      </c>
      <c r="L553" s="364"/>
      <c r="M553" s="364"/>
      <c r="N553" s="365"/>
      <c r="O553" s="363" t="str">
        <f t="shared" ref="O553:O560" si="708">IF(R553&lt;&gt;0, IFERROR(IF( $F553=2,  MROUND($AH553*R553,1),    IF( OR($F553="",$F553=1),   MROUND($AH553*R553,2.5),  MROUND($AH553*R553, 0.1))), "" ), "")</f>
        <v/>
      </c>
      <c r="P553" s="364"/>
      <c r="Q553" s="364"/>
      <c r="R553" s="365"/>
      <c r="S553" s="363" t="str">
        <f t="shared" ref="S553:S560" si="709">IF(V553&lt;&gt;0, IFERROR(IF( $F553=2,  MROUND($AH553*V553,1),    IF( OR($F553="",$F553=1),   MROUND($AH553*V553,2.5),  MROUND($AH553*V553, 0.1))), "" ), "")</f>
        <v/>
      </c>
      <c r="T553" s="364"/>
      <c r="U553" s="364"/>
      <c r="V553" s="365"/>
      <c r="W553" s="363" t="str">
        <f t="shared" ref="W553:W560" si="710">IF(Z553&lt;&gt;0, IFERROR(IF( $F553=2,  MROUND($AH553*Z553,1),    IF( OR($F553="",$F553=1),   MROUND($AH553*Z553,2.5),  MROUND($AH553*Z553, 0.1))), "" ), "")</f>
        <v/>
      </c>
      <c r="X553" s="364"/>
      <c r="Y553" s="364"/>
      <c r="Z553" s="365"/>
      <c r="AA553" s="363" t="str">
        <f t="shared" ref="AA553:AA560" si="711">IF(AD553&lt;&gt;0, IFERROR(IF( $F553=2,  MROUND($AH553*AD553,1),    IF( OR($F553="",$F553=1),   MROUND($AH553*AD553,2.5),  MROUND($AH553*AD553, 0.1))), "" ), "")</f>
        <v/>
      </c>
      <c r="AB553" s="364"/>
      <c r="AC553" s="364"/>
      <c r="AD553" s="365"/>
      <c r="AE553" s="366">
        <f t="shared" ref="AE553:AE560" si="712">(IF(ISNUMBER(G553),G553,0)*H553*I553+IF(ISNUMBER(K553),K553,1)*L553*M553+IF(ISNUMBER(O553),O553,1)*P553*Q553+IF(ISNUMBER(S553),S553,1)*T553*U553+IF(ISNUMBER(W553),W553,1)*X553*Y553+IF(ISNUMBER(AA553),AA553,1)*AB553*AC553)*IF(ISNUMBER(F553),F553,1)</f>
        <v>0</v>
      </c>
      <c r="AF553" s="367">
        <f t="shared" si="652"/>
        <v>0</v>
      </c>
      <c r="AG553" s="368">
        <f t="shared" ref="AG553:AG560" si="713">IFERROR((AF553/(AH553*IF(ISNUMBER(F553),F553,1))),0)</f>
        <v>0</v>
      </c>
      <c r="AH553" s="216" t="str">
        <f t="shared" ref="AH553:AH560" si="714">IF(ISNUMBER(AH497), AH497+(AH497*$AH$506),"")</f>
        <v/>
      </c>
      <c r="AI553" s="369">
        <f xml:space="preserve"> ( IF(ISNUMBER(G553), VLOOKUP(G553/$AH553,F!$A1:$B101,2,1)*G553*$H553*$I553,0)+IF(ISNUMBER(K553), VLOOKUP(K553/$AH553,F!$A1:$B101,2,1)*K553*$L553*$M553,0)+IF(ISNUMBER(O553), VLOOKUP(O553/$AH553,F!$A1:$B101,2,1)*O553*$P553*$Q553,0)+IF(ISNUMBER(S553), VLOOKUP(S553/$AH553,F!$A1:$B101,2,1)*S553*$T553*$U553,0)+IF(ISNUMBER(W553), VLOOKUP(W553/$AH553,F!$A1:$B101,2,1)*W553*$X553*$Y553,0)+IF(ISNUMBER(AA553), VLOOKUP(AA553/$AH553,F!$A1:$B101,2,1)*AA553*$AB553*$AC553,0))*IF(ISNUMBER(F553),F553,1)*IF(ISNUMBER(E553),E553,1)</f>
        <v>0</v>
      </c>
      <c r="AJ553" s="370">
        <f t="shared" ref="AJ553:AJ555" si="715">H553*I553+L553*M553+P553*Q553+T553*U553+X553*Y553+AB553*AC553</f>
        <v>0</v>
      </c>
      <c r="AK553" s="371">
        <f>IFERROR(I553*INDEX(F!$P$21:$AB$33, MATCH(G553/$AH553, F!$O$21:$O$33,1), MATCH(E553, F!$P$20:$AB$20,1)), 0 ) +IFERROR( M553*INDEX(F!$P$21:$AB$33, MATCH(K553/$AH553, F!$O$21:$O$33,1), MATCH(E553, F!$P$20:$AB$20,1)),0) +  IFERROR( Q553*INDEX(F!$P$21:$AB$33, MATCH(O553/$AH553, F!$O$21:$O$33,1), MATCH(E553, F!$P$20:$AB$20,1)), 0) + IFERROR( U553*INDEX(F!$P$21:$AB$33, MATCH(S553/$AH553, F!$O$21:$O$33,1), MATCH(E553, F!$P$20:$AB$20,1)),0)  + IFERROR(Y553*INDEX(F!$P$21:$AB$33, MATCH(W553/$AH553, F!$O$21:$O$33,1), MATCH(E553, F!$P$20:$AB$20,1)),0)  + IFERROR( AC553*INDEX(F!$P$21:$AB$33, MATCH(AA553/$AH553, F!$O$21:$O$33,1), MATCH(E553, F!$P$20:$AB$20,1)),)</f>
        <v>0</v>
      </c>
      <c r="AL553" s="1033"/>
      <c r="AM553" s="14"/>
      <c r="AN553" s="14"/>
      <c r="AO553" s="14"/>
    </row>
    <row r="554" spans="1:41" ht="15.75" hidden="1" customHeight="1" x14ac:dyDescent="0.25">
      <c r="A554" s="1021">
        <f>A498+A450</f>
        <v>43850</v>
      </c>
      <c r="B554" s="249" t="str">
        <f t="shared" si="705"/>
        <v/>
      </c>
      <c r="C554" s="262" t="str">
        <f t="shared" si="705"/>
        <v/>
      </c>
      <c r="D554" s="230" t="str">
        <f t="shared" si="705"/>
        <v/>
      </c>
      <c r="E554" s="291" t="str">
        <f t="shared" si="705"/>
        <v/>
      </c>
      <c r="F554" s="342" t="str">
        <f t="shared" si="705"/>
        <v/>
      </c>
      <c r="G554" s="343" t="str">
        <f t="shared" si="706"/>
        <v/>
      </c>
      <c r="H554" s="344"/>
      <c r="I554" s="344"/>
      <c r="J554" s="345"/>
      <c r="K554" s="343" t="str">
        <f t="shared" si="707"/>
        <v/>
      </c>
      <c r="L554" s="344"/>
      <c r="M554" s="344"/>
      <c r="N554" s="345"/>
      <c r="O554" s="343" t="str">
        <f t="shared" si="708"/>
        <v/>
      </c>
      <c r="P554" s="344"/>
      <c r="Q554" s="344"/>
      <c r="R554" s="345"/>
      <c r="S554" s="343" t="str">
        <f t="shared" si="709"/>
        <v/>
      </c>
      <c r="T554" s="344"/>
      <c r="U554" s="344"/>
      <c r="V554" s="345"/>
      <c r="W554" s="343" t="str">
        <f t="shared" si="710"/>
        <v/>
      </c>
      <c r="X554" s="344"/>
      <c r="Y554" s="344"/>
      <c r="Z554" s="345"/>
      <c r="AA554" s="343" t="str">
        <f t="shared" si="711"/>
        <v/>
      </c>
      <c r="AB554" s="344"/>
      <c r="AC554" s="344"/>
      <c r="AD554" s="345"/>
      <c r="AE554" s="346">
        <f t="shared" si="712"/>
        <v>0</v>
      </c>
      <c r="AF554" s="347">
        <f t="shared" si="652"/>
        <v>0</v>
      </c>
      <c r="AG554" s="348">
        <f t="shared" si="713"/>
        <v>0</v>
      </c>
      <c r="AH554" s="217" t="str">
        <f t="shared" si="714"/>
        <v/>
      </c>
      <c r="AI554" s="349">
        <f xml:space="preserve"> ( IF(ISNUMBER(G554), VLOOKUP(G554/$AH554,F!$A1:$B101,2,1)*G554*$H554*$I554,0)+IF(ISNUMBER(K554), VLOOKUP(K554/$AH554,F!$A1:$B101,2,1)*K554*$L554*$M554,0)+IF(ISNUMBER(O554), VLOOKUP(O554/$AH554,F!$A1:$B101,2,1)*O554*$P554*$Q554,0)+IF(ISNUMBER(S554), VLOOKUP(S554/$AH554,F!$A1:$B101,2,1)*S554*$T554*$U554,0)+IF(ISNUMBER(W554), VLOOKUP(W554/$AH554,F!$A1:$B101,2,1)*W554*$X554*$Y554,0)+IF(ISNUMBER(AA554), VLOOKUP(AA554/$AH554,F!$A1:$B101,2,1)*AA554*$AB554*$AC554,0))*IF(ISNUMBER(F554),F554,1)*IF(ISNUMBER(E554),E554,1)</f>
        <v>0</v>
      </c>
      <c r="AJ554" s="350">
        <f t="shared" si="715"/>
        <v>0</v>
      </c>
      <c r="AK554" s="351">
        <f>IFERROR(I554*INDEX(F!$P$21:$AB$33, MATCH(G554/$AH554, F!$O$21:$O$33,1), MATCH(E554, F!$P$20:$AB$20,1)), 0 ) +IFERROR( M554*INDEX(F!$P$21:$AB$33, MATCH(K554/$AH554, F!$O$21:$O$33,1), MATCH(E554, F!$P$20:$AB$20,1)),0) +  IFERROR( Q554*INDEX(F!$P$21:$AB$33, MATCH(O554/$AH554, F!$O$21:$O$33,1), MATCH(E554, F!$P$20:$AB$20,1)), 0) + IFERROR( U554*INDEX(F!$P$21:$AB$33, MATCH(S554/$AH554, F!$O$21:$O$33,1), MATCH(E554, F!$P$20:$AB$20,1)),0)  + IFERROR(Y554*INDEX(F!$P$21:$AB$33, MATCH(W554/$AH554, F!$O$21:$O$33,1), MATCH(E554, F!$P$20:$AB$20,1)),0)  + IFERROR( AC554*INDEX(F!$P$21:$AB$33, MATCH(AA554/$AH554, F!$O$21:$O$33,1), MATCH(E554, F!$P$20:$AB$20,1)),)</f>
        <v>0</v>
      </c>
      <c r="AL554" s="1031"/>
      <c r="AM554" s="14"/>
      <c r="AN554" s="14"/>
      <c r="AO554" s="14"/>
    </row>
    <row r="555" spans="1:41" hidden="1" x14ac:dyDescent="0.25">
      <c r="A555" s="1022"/>
      <c r="B555" s="252" t="str">
        <f t="shared" si="705"/>
        <v/>
      </c>
      <c r="C555" s="265" t="str">
        <f t="shared" si="705"/>
        <v/>
      </c>
      <c r="D555" s="234" t="str">
        <f t="shared" si="705"/>
        <v/>
      </c>
      <c r="E555" s="291" t="str">
        <f t="shared" si="705"/>
        <v/>
      </c>
      <c r="F555" s="372" t="str">
        <f t="shared" si="705"/>
        <v/>
      </c>
      <c r="G555" s="373" t="str">
        <f t="shared" si="706"/>
        <v/>
      </c>
      <c r="H555" s="374"/>
      <c r="I555" s="374"/>
      <c r="J555" s="375"/>
      <c r="K555" s="373" t="str">
        <f t="shared" si="707"/>
        <v/>
      </c>
      <c r="L555" s="374"/>
      <c r="M555" s="374"/>
      <c r="N555" s="375"/>
      <c r="O555" s="373" t="str">
        <f t="shared" si="708"/>
        <v/>
      </c>
      <c r="P555" s="374"/>
      <c r="Q555" s="374"/>
      <c r="R555" s="375"/>
      <c r="S555" s="373" t="str">
        <f t="shared" si="709"/>
        <v/>
      </c>
      <c r="T555" s="374"/>
      <c r="U555" s="374"/>
      <c r="V555" s="375"/>
      <c r="W555" s="373" t="str">
        <f t="shared" si="710"/>
        <v/>
      </c>
      <c r="X555" s="374"/>
      <c r="Y555" s="374"/>
      <c r="Z555" s="375"/>
      <c r="AA555" s="373" t="str">
        <f t="shared" si="711"/>
        <v/>
      </c>
      <c r="AB555" s="374"/>
      <c r="AC555" s="374"/>
      <c r="AD555" s="375"/>
      <c r="AE555" s="376">
        <f t="shared" si="712"/>
        <v>0</v>
      </c>
      <c r="AF555" s="377">
        <f t="shared" si="652"/>
        <v>0</v>
      </c>
      <c r="AG555" s="378">
        <f t="shared" si="713"/>
        <v>0</v>
      </c>
      <c r="AH555" s="217" t="str">
        <f t="shared" si="714"/>
        <v/>
      </c>
      <c r="AI555" s="379">
        <f xml:space="preserve"> ( IF(ISNUMBER(G555), VLOOKUP(G555/$AH555,F!$A1:$B101,2,1)*G555*$H555*$I555,0)+IF(ISNUMBER(K555), VLOOKUP(K555/$AH555,F!$A1:$B101,2,1)*K555*$L555*$M555,0)+IF(ISNUMBER(O555), VLOOKUP(O555/$AH555,F!$A1:$B101,2,1)*O555*$P555*$Q555,0)+IF(ISNUMBER(S555), VLOOKUP(S555/$AH555,F!$A1:$B101,2,1)*S555*$T555*$U555,0)+IF(ISNUMBER(W555), VLOOKUP(W555/$AH555,F!$A1:$B101,2,1)*W555*$X555*$Y555,0)+IF(ISNUMBER(AA555), VLOOKUP(AA555/$AH555,F!$A1:$B101,2,1)*AA555*$AB555*$AC555,0))*IF(ISNUMBER(F555),F555,1)*IF(ISNUMBER(E555),E555,1)</f>
        <v>0</v>
      </c>
      <c r="AJ555" s="380">
        <f t="shared" si="715"/>
        <v>0</v>
      </c>
      <c r="AK555" s="381">
        <f>IFERROR(I555*INDEX(F!$P$21:$AB$33, MATCH(G555/$AH555, F!$O$21:$O$33,1), MATCH(E555, F!$P$20:$AB$20,1)), 0 ) +IFERROR( M555*INDEX(F!$P$21:$AB$33, MATCH(K555/$AH555, F!$O$21:$O$33,1), MATCH(E555, F!$P$20:$AB$20,1)),0) +  IFERROR( Q555*INDEX(F!$P$21:$AB$33, MATCH(O555/$AH555, F!$O$21:$O$33,1), MATCH(E555, F!$P$20:$AB$20,1)), 0) + IFERROR( U555*INDEX(F!$P$21:$AB$33, MATCH(S555/$AH555, F!$O$21:$O$33,1), MATCH(E555, F!$P$20:$AB$20,1)),0)  + IFERROR(Y555*INDEX(F!$P$21:$AB$33, MATCH(W555/$AH555, F!$O$21:$O$33,1), MATCH(E555, F!$P$20:$AB$20,1)),0)  + IFERROR( AC555*INDEX(F!$P$21:$AB$33, MATCH(AA555/$AH555, F!$O$21:$O$33,1), MATCH(E555, F!$P$20:$AB$20,1)),)</f>
        <v>0</v>
      </c>
      <c r="AL555" s="1031"/>
      <c r="AM555" s="14"/>
      <c r="AN555" s="14"/>
      <c r="AO555" s="14"/>
    </row>
    <row r="556" spans="1:41" hidden="1" x14ac:dyDescent="0.25">
      <c r="A556" s="1022"/>
      <c r="B556" s="249" t="str">
        <f t="shared" si="705"/>
        <v/>
      </c>
      <c r="C556" s="262" t="str">
        <f t="shared" si="705"/>
        <v/>
      </c>
      <c r="D556" s="230" t="str">
        <f t="shared" si="705"/>
        <v/>
      </c>
      <c r="E556" s="291" t="str">
        <f t="shared" si="705"/>
        <v/>
      </c>
      <c r="F556" s="342" t="str">
        <f t="shared" si="705"/>
        <v/>
      </c>
      <c r="G556" s="343" t="str">
        <f t="shared" si="706"/>
        <v/>
      </c>
      <c r="H556" s="344"/>
      <c r="I556" s="344"/>
      <c r="J556" s="345"/>
      <c r="K556" s="343" t="str">
        <f t="shared" si="707"/>
        <v/>
      </c>
      <c r="L556" s="344"/>
      <c r="M556" s="344"/>
      <c r="N556" s="345"/>
      <c r="O556" s="343" t="str">
        <f t="shared" si="708"/>
        <v/>
      </c>
      <c r="P556" s="344"/>
      <c r="Q556" s="344"/>
      <c r="R556" s="345"/>
      <c r="S556" s="343" t="str">
        <f t="shared" si="709"/>
        <v/>
      </c>
      <c r="T556" s="344"/>
      <c r="U556" s="344"/>
      <c r="V556" s="345"/>
      <c r="W556" s="343" t="str">
        <f t="shared" si="710"/>
        <v/>
      </c>
      <c r="X556" s="344"/>
      <c r="Y556" s="344"/>
      <c r="Z556" s="345"/>
      <c r="AA556" s="343" t="str">
        <f t="shared" si="711"/>
        <v/>
      </c>
      <c r="AB556" s="344"/>
      <c r="AC556" s="344"/>
      <c r="AD556" s="345"/>
      <c r="AE556" s="346">
        <f t="shared" si="712"/>
        <v>0</v>
      </c>
      <c r="AF556" s="347">
        <f t="shared" si="652"/>
        <v>0</v>
      </c>
      <c r="AG556" s="348">
        <f t="shared" si="713"/>
        <v>0</v>
      </c>
      <c r="AH556" s="217" t="str">
        <f t="shared" si="714"/>
        <v/>
      </c>
      <c r="AI556" s="349">
        <f xml:space="preserve"> ( IF(ISNUMBER(G556), VLOOKUP(G556/$AH556,F!$A1:$B101,2,1)*G556*$H556*$I556,0)+IF(ISNUMBER(K556), VLOOKUP(K556/$AH556,F!$A1:$B101,2,1)*K556*$L556*$M556,0)+IF(ISNUMBER(O556), VLOOKUP(O556/$AH556,F!$A1:$B101,2,1)*O556*$P556*$Q556,0)+IF(ISNUMBER(S556), VLOOKUP(S556/$AH556,F!$A1:$B101,2,1)*S556*$T556*$U556,0)+IF(ISNUMBER(W556), VLOOKUP(W556/$AH556,F!$A1:$B101,2,1)*W556*$X556*$Y556,0)+IF(ISNUMBER(AA556), VLOOKUP(AA556/$AH556,F!$A1:$B101,2,1)*AA556*$AB556*$AC556,0))*IF(ISNUMBER(F556),F556,1)*IF(ISNUMBER(E556),E556,1)</f>
        <v>0</v>
      </c>
      <c r="AJ556" s="350">
        <f>H556*I556+L556*M556+P556*Q556+T556*U556+X556*Y556+AB556*AC556</f>
        <v>0</v>
      </c>
      <c r="AK556" s="351">
        <f>IFERROR(I556*INDEX(F!$P$21:$AB$33, MATCH(G556/$AH556, F!$O$21:$O$33,1), MATCH(E556, F!$P$20:$AB$20,1)), 0 ) +IFERROR( M556*INDEX(F!$P$21:$AB$33, MATCH(K556/$AH556, F!$O$21:$O$33,1), MATCH(E556, F!$P$20:$AB$20,1)),0) +  IFERROR( Q556*INDEX(F!$P$21:$AB$33, MATCH(O556/$AH556, F!$O$21:$O$33,1), MATCH(E556, F!$P$20:$AB$20,1)), 0) + IFERROR( U556*INDEX(F!$P$21:$AB$33, MATCH(S556/$AH556, F!$O$21:$O$33,1), MATCH(E556, F!$P$20:$AB$20,1)),0)  + IFERROR(Y556*INDEX(F!$P$21:$AB$33, MATCH(W556/$AH556, F!$O$21:$O$33,1), MATCH(E556, F!$P$20:$AB$20,1)),0)  + IFERROR( AC556*INDEX(F!$P$21:$AB$33, MATCH(AA556/$AH556, F!$O$21:$O$33,1), MATCH(E556, F!$P$20:$AB$20,1)),)</f>
        <v>0</v>
      </c>
      <c r="AL556" s="1031"/>
      <c r="AM556" s="14"/>
      <c r="AN556" s="14"/>
      <c r="AO556" s="14"/>
    </row>
    <row r="557" spans="1:41" hidden="1" x14ac:dyDescent="0.25">
      <c r="A557" s="1022"/>
      <c r="B557" s="252" t="str">
        <f t="shared" si="705"/>
        <v/>
      </c>
      <c r="C557" s="265" t="str">
        <f t="shared" si="705"/>
        <v/>
      </c>
      <c r="D557" s="234" t="str">
        <f t="shared" si="705"/>
        <v/>
      </c>
      <c r="E557" s="291" t="str">
        <f t="shared" si="705"/>
        <v/>
      </c>
      <c r="F557" s="372" t="str">
        <f t="shared" si="705"/>
        <v/>
      </c>
      <c r="G557" s="373" t="str">
        <f t="shared" si="706"/>
        <v/>
      </c>
      <c r="H557" s="374"/>
      <c r="I557" s="374"/>
      <c r="J557" s="375"/>
      <c r="K557" s="373" t="str">
        <f t="shared" si="707"/>
        <v/>
      </c>
      <c r="L557" s="374"/>
      <c r="M557" s="374"/>
      <c r="N557" s="375"/>
      <c r="O557" s="373" t="str">
        <f t="shared" si="708"/>
        <v/>
      </c>
      <c r="P557" s="374"/>
      <c r="Q557" s="374"/>
      <c r="R557" s="375"/>
      <c r="S557" s="373" t="str">
        <f t="shared" si="709"/>
        <v/>
      </c>
      <c r="T557" s="374"/>
      <c r="U557" s="374"/>
      <c r="V557" s="375"/>
      <c r="W557" s="373" t="str">
        <f t="shared" si="710"/>
        <v/>
      </c>
      <c r="X557" s="374"/>
      <c r="Y557" s="374"/>
      <c r="Z557" s="375"/>
      <c r="AA557" s="373" t="str">
        <f t="shared" si="711"/>
        <v/>
      </c>
      <c r="AB557" s="374"/>
      <c r="AC557" s="374"/>
      <c r="AD557" s="375"/>
      <c r="AE557" s="376">
        <f t="shared" si="712"/>
        <v>0</v>
      </c>
      <c r="AF557" s="377">
        <f t="shared" si="652"/>
        <v>0</v>
      </c>
      <c r="AG557" s="378">
        <f t="shared" si="713"/>
        <v>0</v>
      </c>
      <c r="AH557" s="217" t="str">
        <f t="shared" si="714"/>
        <v/>
      </c>
      <c r="AI557" s="379">
        <f xml:space="preserve"> ( IF(ISNUMBER(G557), VLOOKUP(G557/$AH557,F!$A1:$B101,2,1)*G557*$H557*$I557,0)+IF(ISNUMBER(K557), VLOOKUP(K557/$AH557,F!$A1:$B101,2,1)*K557*$L557*$M557,0)+IF(ISNUMBER(O557), VLOOKUP(O557/$AH557,F!$A1:$B101,2,1)*O557*$P557*$Q557,0)+IF(ISNUMBER(S557), VLOOKUP(S557/$AH557,F!$A1:$B101,2,1)*S557*$T557*$U557,0)+IF(ISNUMBER(W557), VLOOKUP(W557/$AH557,F!$A1:$B101,2,1)*W557*$X557*$Y557,0)+IF(ISNUMBER(AA557), VLOOKUP(AA557/$AH557,F!$A1:$B101,2,1)*AA557*$AB557*$AC557,0))*IF(ISNUMBER(F557),F557,1)*IF(ISNUMBER(E557),E557,1)</f>
        <v>0</v>
      </c>
      <c r="AJ557" s="380">
        <f t="shared" ref="AJ557:AJ560" si="716">H557*I557+L557*M557+P557*Q557+T557*U557+X557*Y557+AB557*AC557</f>
        <v>0</v>
      </c>
      <c r="AK557" s="381">
        <f>IFERROR(I557*INDEX(F!$P$21:$AB$33, MATCH(G557/$AH557, F!$O$21:$O$33,1), MATCH(E557, F!$P$20:$AB$20,1)), 0 ) +IFERROR( M557*INDEX(F!$P$21:$AB$33, MATCH(K557/$AH557, F!$O$21:$O$33,1), MATCH(E557, F!$P$20:$AB$20,1)),0) +  IFERROR( Q557*INDEX(F!$P$21:$AB$33, MATCH(O557/$AH557, F!$O$21:$O$33,1), MATCH(E557, F!$P$20:$AB$20,1)), 0) + IFERROR( U557*INDEX(F!$P$21:$AB$33, MATCH(S557/$AH557, F!$O$21:$O$33,1), MATCH(E557, F!$P$20:$AB$20,1)),0)  + IFERROR(Y557*INDEX(F!$P$21:$AB$33, MATCH(W557/$AH557, F!$O$21:$O$33,1), MATCH(E557, F!$P$20:$AB$20,1)),0)  + IFERROR( AC557*INDEX(F!$P$21:$AB$33, MATCH(AA557/$AH557, F!$O$21:$O$33,1), MATCH(E557, F!$P$20:$AB$20,1)),)</f>
        <v>0</v>
      </c>
      <c r="AL557" s="1031"/>
      <c r="AM557" s="14"/>
      <c r="AN557" s="14"/>
      <c r="AO557" s="14"/>
    </row>
    <row r="558" spans="1:41" hidden="1" x14ac:dyDescent="0.25">
      <c r="A558" s="1022"/>
      <c r="B558" s="249" t="str">
        <f t="shared" si="705"/>
        <v/>
      </c>
      <c r="C558" s="262" t="str">
        <f t="shared" si="705"/>
        <v/>
      </c>
      <c r="D558" s="230" t="str">
        <f t="shared" si="705"/>
        <v/>
      </c>
      <c r="E558" s="291" t="str">
        <f t="shared" si="705"/>
        <v/>
      </c>
      <c r="F558" s="342" t="str">
        <f t="shared" si="705"/>
        <v/>
      </c>
      <c r="G558" s="343" t="str">
        <f t="shared" si="706"/>
        <v/>
      </c>
      <c r="H558" s="344"/>
      <c r="I558" s="344"/>
      <c r="J558" s="345"/>
      <c r="K558" s="343" t="str">
        <f t="shared" si="707"/>
        <v/>
      </c>
      <c r="L558" s="344"/>
      <c r="M558" s="344"/>
      <c r="N558" s="345"/>
      <c r="O558" s="343" t="str">
        <f t="shared" si="708"/>
        <v/>
      </c>
      <c r="P558" s="344"/>
      <c r="Q558" s="344"/>
      <c r="R558" s="345"/>
      <c r="S558" s="343" t="str">
        <f t="shared" si="709"/>
        <v/>
      </c>
      <c r="T558" s="344"/>
      <c r="U558" s="344"/>
      <c r="V558" s="345"/>
      <c r="W558" s="343" t="str">
        <f t="shared" si="710"/>
        <v/>
      </c>
      <c r="X558" s="344"/>
      <c r="Y558" s="344"/>
      <c r="Z558" s="345"/>
      <c r="AA558" s="343" t="str">
        <f t="shared" si="711"/>
        <v/>
      </c>
      <c r="AB558" s="344"/>
      <c r="AC558" s="344"/>
      <c r="AD558" s="345"/>
      <c r="AE558" s="346">
        <f t="shared" si="712"/>
        <v>0</v>
      </c>
      <c r="AF558" s="347">
        <f t="shared" si="652"/>
        <v>0</v>
      </c>
      <c r="AG558" s="348">
        <f t="shared" si="713"/>
        <v>0</v>
      </c>
      <c r="AH558" s="217" t="str">
        <f t="shared" si="714"/>
        <v/>
      </c>
      <c r="AI558" s="349">
        <f xml:space="preserve"> ( IF(ISNUMBER(G558), VLOOKUP(G558/$AH558,F!$A1:$B101,2,1)*G558*$H558*$I558,0)+IF(ISNUMBER(K558), VLOOKUP(K558/$AH558,F!$A1:$B101,2,1)*K558*$L558*$M558,0)+IF(ISNUMBER(O558), VLOOKUP(O558/$AH558,F!$A1:$B101,2,1)*O558*$P558*$Q558,0)+IF(ISNUMBER(S558), VLOOKUP(S558/$AH558,F!$A1:$B101,2,1)*S558*$T558*$U558,0)+IF(ISNUMBER(W558), VLOOKUP(W558/$AH558,F!$A1:$B101,2,1)*W558*$X558*$Y558,0)+IF(ISNUMBER(AA558), VLOOKUP(AA558/$AH558,F!$A1:$B101,2,1)*AA558*$AB558*$AC558,0))*IF(ISNUMBER(F558),F558,1)*IF(ISNUMBER(E558),E558,1)</f>
        <v>0</v>
      </c>
      <c r="AJ558" s="350">
        <f t="shared" si="716"/>
        <v>0</v>
      </c>
      <c r="AK558" s="351">
        <f>IFERROR(I558*INDEX(F!$P$21:$AB$33, MATCH(G558/$AH558, F!$O$21:$O$33,1), MATCH(E558, F!$P$20:$AB$20,1)), 0 ) +IFERROR( M558*INDEX(F!$P$21:$AB$33, MATCH(K558/$AH558, F!$O$21:$O$33,1), MATCH(E558, F!$P$20:$AB$20,1)),0) +  IFERROR( Q558*INDEX(F!$P$21:$AB$33, MATCH(O558/$AH558, F!$O$21:$O$33,1), MATCH(E558, F!$P$20:$AB$20,1)), 0) + IFERROR( U558*INDEX(F!$P$21:$AB$33, MATCH(S558/$AH558, F!$O$21:$O$33,1), MATCH(E558, F!$P$20:$AB$20,1)),0)  + IFERROR(Y558*INDEX(F!$P$21:$AB$33, MATCH(W558/$AH558, F!$O$21:$O$33,1), MATCH(E558, F!$P$20:$AB$20,1)),0)  + IFERROR( AC558*INDEX(F!$P$21:$AB$33, MATCH(AA558/$AH558, F!$O$21:$O$33,1), MATCH(E558, F!$P$20:$AB$20,1)),)</f>
        <v>0</v>
      </c>
      <c r="AL558" s="1031"/>
      <c r="AM558" s="14"/>
      <c r="AN558" s="14"/>
      <c r="AO558" s="14"/>
    </row>
    <row r="559" spans="1:41" hidden="1" x14ac:dyDescent="0.25">
      <c r="A559" s="1022"/>
      <c r="B559" s="252" t="str">
        <f t="shared" si="705"/>
        <v/>
      </c>
      <c r="C559" s="265" t="str">
        <f t="shared" si="705"/>
        <v/>
      </c>
      <c r="D559" s="234" t="str">
        <f t="shared" si="705"/>
        <v/>
      </c>
      <c r="E559" s="291" t="str">
        <f t="shared" si="705"/>
        <v/>
      </c>
      <c r="F559" s="382" t="str">
        <f t="shared" si="705"/>
        <v/>
      </c>
      <c r="G559" s="373" t="str">
        <f t="shared" si="706"/>
        <v/>
      </c>
      <c r="H559" s="374"/>
      <c r="I559" s="374"/>
      <c r="J559" s="375"/>
      <c r="K559" s="373" t="str">
        <f t="shared" si="707"/>
        <v/>
      </c>
      <c r="L559" s="374"/>
      <c r="M559" s="374"/>
      <c r="N559" s="375"/>
      <c r="O559" s="373" t="str">
        <f t="shared" si="708"/>
        <v/>
      </c>
      <c r="P559" s="374"/>
      <c r="Q559" s="374"/>
      <c r="R559" s="375"/>
      <c r="S559" s="373" t="str">
        <f t="shared" si="709"/>
        <v/>
      </c>
      <c r="T559" s="374"/>
      <c r="U559" s="374"/>
      <c r="V559" s="375"/>
      <c r="W559" s="373" t="str">
        <f t="shared" si="710"/>
        <v/>
      </c>
      <c r="X559" s="374"/>
      <c r="Y559" s="374"/>
      <c r="Z559" s="375"/>
      <c r="AA559" s="373" t="str">
        <f t="shared" si="711"/>
        <v/>
      </c>
      <c r="AB559" s="374"/>
      <c r="AC559" s="374"/>
      <c r="AD559" s="375"/>
      <c r="AE559" s="376">
        <f t="shared" si="712"/>
        <v>0</v>
      </c>
      <c r="AF559" s="377">
        <f t="shared" si="652"/>
        <v>0</v>
      </c>
      <c r="AG559" s="378">
        <f t="shared" si="713"/>
        <v>0</v>
      </c>
      <c r="AH559" s="217" t="str">
        <f t="shared" si="714"/>
        <v/>
      </c>
      <c r="AI559" s="379">
        <f xml:space="preserve"> ( IF(ISNUMBER(G559), VLOOKUP(G559/$AH559,F!$A1:$B101,2,1)*G559*$H559*$I559,0)+IF(ISNUMBER(K559), VLOOKUP(K559/$AH559,F!$A1:$B101,2,1)*K559*$L559*$M559,0)+IF(ISNUMBER(O559), VLOOKUP(O559/$AH559,F!$A1:$B101,2,1)*O559*$P559*$Q559,0)+IF(ISNUMBER(S559), VLOOKUP(S559/$AH559,F!$A1:$B101,2,1)*S559*$T559*$U559,0)+IF(ISNUMBER(W559), VLOOKUP(W559/$AH559,F!$A1:$B101,2,1)*W559*$X559*$Y559,0)+IF(ISNUMBER(AA559), VLOOKUP(AA559/$AH559,F!$A1:$B101,2,1)*AA559*$AB559*$AC559,0))*IF(ISNUMBER(F559),F559,1)*IF(ISNUMBER(E559),E559,1)</f>
        <v>0</v>
      </c>
      <c r="AJ559" s="380">
        <f t="shared" si="716"/>
        <v>0</v>
      </c>
      <c r="AK559" s="381">
        <f>IFERROR(I559*INDEX(F!$P$21:$AB$33, MATCH(G559/$AH559, F!$O$21:$O$33,1), MATCH(E559, F!$P$20:$AB$20,1)), 0 ) +IFERROR( M559*INDEX(F!$P$21:$AB$33, MATCH(K559/$AH559, F!$O$21:$O$33,1), MATCH(E559, F!$P$20:$AB$20,1)),0) +  IFERROR( Q559*INDEX(F!$P$21:$AB$33, MATCH(O559/$AH559, F!$O$21:$O$33,1), MATCH(E559, F!$P$20:$AB$20,1)), 0) + IFERROR( U559*INDEX(F!$P$21:$AB$33, MATCH(S559/$AH559, F!$O$21:$O$33,1), MATCH(E559, F!$P$20:$AB$20,1)),0)  + IFERROR(Y559*INDEX(F!$P$21:$AB$33, MATCH(W559/$AH559, F!$O$21:$O$33,1), MATCH(E559, F!$P$20:$AB$20,1)),0)  + IFERROR( AC559*INDEX(F!$P$21:$AB$33, MATCH(AA559/$AH559, F!$O$21:$O$33,1), MATCH(E559, F!$P$20:$AB$20,1)),)</f>
        <v>0</v>
      </c>
      <c r="AL559" s="1031"/>
      <c r="AM559" s="14"/>
      <c r="AN559" s="14"/>
      <c r="AO559" s="14"/>
    </row>
    <row r="560" spans="1:41" hidden="1" x14ac:dyDescent="0.25">
      <c r="A560" s="1022"/>
      <c r="B560" s="249" t="str">
        <f t="shared" si="705"/>
        <v/>
      </c>
      <c r="C560" s="262" t="str">
        <f t="shared" si="705"/>
        <v/>
      </c>
      <c r="D560" s="235" t="str">
        <f t="shared" si="705"/>
        <v/>
      </c>
      <c r="E560" s="291" t="str">
        <f t="shared" si="705"/>
        <v/>
      </c>
      <c r="F560" s="383" t="str">
        <f t="shared" si="705"/>
        <v/>
      </c>
      <c r="G560" s="343" t="str">
        <f t="shared" si="706"/>
        <v/>
      </c>
      <c r="H560" s="344"/>
      <c r="I560" s="344"/>
      <c r="J560" s="345"/>
      <c r="K560" s="343" t="str">
        <f t="shared" si="707"/>
        <v/>
      </c>
      <c r="L560" s="344"/>
      <c r="M560" s="344"/>
      <c r="N560" s="345"/>
      <c r="O560" s="343" t="str">
        <f t="shared" si="708"/>
        <v/>
      </c>
      <c r="P560" s="344"/>
      <c r="Q560" s="344"/>
      <c r="R560" s="345"/>
      <c r="S560" s="343" t="str">
        <f t="shared" si="709"/>
        <v/>
      </c>
      <c r="T560" s="344"/>
      <c r="U560" s="344"/>
      <c r="V560" s="345"/>
      <c r="W560" s="343" t="str">
        <f t="shared" si="710"/>
        <v/>
      </c>
      <c r="X560" s="344"/>
      <c r="Y560" s="344"/>
      <c r="Z560" s="345"/>
      <c r="AA560" s="343" t="str">
        <f t="shared" si="711"/>
        <v/>
      </c>
      <c r="AB560" s="344"/>
      <c r="AC560" s="344"/>
      <c r="AD560" s="345"/>
      <c r="AE560" s="346">
        <f t="shared" si="712"/>
        <v>0</v>
      </c>
      <c r="AF560" s="347">
        <f t="shared" si="652"/>
        <v>0</v>
      </c>
      <c r="AG560" s="348">
        <f t="shared" si="713"/>
        <v>0</v>
      </c>
      <c r="AH560" s="217" t="str">
        <f t="shared" si="714"/>
        <v/>
      </c>
      <c r="AI560" s="349">
        <f xml:space="preserve"> ( IF(ISNUMBER(G560), VLOOKUP(G560/$AH560,F!$A1:$B101,2,1)*G560*$H560*$I560,0)+IF(ISNUMBER(K560), VLOOKUP(K560/$AH560,F!$A1:$B101,2,1)*K560*$L560*$M560,0)+IF(ISNUMBER(O560), VLOOKUP(O560/$AH560,F!$A1:$B101,2,1)*O560*$P560*$Q560,0)+IF(ISNUMBER(S560), VLOOKUP(S560/$AH560,F!$A1:$B101,2,1)*S560*$T560*$U560,0)+IF(ISNUMBER(W560), VLOOKUP(W560/$AH560,F!$A1:$B101,2,1)*W560*$X560*$Y560,0)+IF(ISNUMBER(AA560), VLOOKUP(AA560/$AH560,F!$A1:$B101,2,1)*AA560*$AB560*$AC560,0))*IF(ISNUMBER(F560),F560,1)*IF(ISNUMBER(E560),E560,1)</f>
        <v>0</v>
      </c>
      <c r="AJ560" s="350">
        <f t="shared" si="716"/>
        <v>0</v>
      </c>
      <c r="AK560" s="351">
        <f>IFERROR(I560*INDEX(F!$P$21:$AB$33, MATCH(G560/$AH560, F!$O$21:$O$33,1), MATCH(E560, F!$P$20:$AB$20,1)), 0 ) +IFERROR( M560*INDEX(F!$P$21:$AB$33, MATCH(K560/$AH560, F!$O$21:$O$33,1), MATCH(E560, F!$P$20:$AB$20,1)),0) +  IFERROR( Q560*INDEX(F!$P$21:$AB$33, MATCH(O560/$AH560, F!$O$21:$O$33,1), MATCH(E560, F!$P$20:$AB$20,1)), 0) + IFERROR( U560*INDEX(F!$P$21:$AB$33, MATCH(S560/$AH560, F!$O$21:$O$33,1), MATCH(E560, F!$P$20:$AB$20,1)),0)  + IFERROR(Y560*INDEX(F!$P$21:$AB$33, MATCH(W560/$AH560, F!$O$21:$O$33,1), MATCH(E560, F!$P$20:$AB$20,1)),0)  + IFERROR( AC560*INDEX(F!$P$21:$AB$33, MATCH(AA560/$AH560, F!$O$21:$O$33,1), MATCH(E560, F!$P$20:$AB$20,1)),)</f>
        <v>0</v>
      </c>
      <c r="AL560" s="1031"/>
      <c r="AM560" s="14"/>
      <c r="AN560" s="14"/>
      <c r="AO560" s="14"/>
    </row>
    <row r="561" spans="1:41" ht="15.75" hidden="1" thickBot="1" x14ac:dyDescent="0.3">
      <c r="A561" s="1023"/>
      <c r="B561" s="253"/>
      <c r="C561" s="266"/>
      <c r="D561" s="218"/>
      <c r="E561" s="352">
        <f>ROUND(IFERROR(SUMPRODUCT(AJ553:AJ560,E553:E560)/AJ561,0),3)</f>
        <v>0</v>
      </c>
      <c r="F561" s="384"/>
      <c r="G561" s="781"/>
      <c r="H561" s="386"/>
      <c r="I561" s="386"/>
      <c r="J561" s="387"/>
      <c r="K561" s="781"/>
      <c r="L561" s="386"/>
      <c r="M561" s="386"/>
      <c r="N561" s="387"/>
      <c r="O561" s="781"/>
      <c r="P561" s="386"/>
      <c r="Q561" s="386"/>
      <c r="R561" s="387"/>
      <c r="S561" s="781"/>
      <c r="T561" s="386"/>
      <c r="U561" s="386"/>
      <c r="V561" s="387"/>
      <c r="W561" s="781"/>
      <c r="X561" s="386"/>
      <c r="Y561" s="386"/>
      <c r="Z561" s="387"/>
      <c r="AA561" s="781"/>
      <c r="AB561" s="386"/>
      <c r="AC561" s="386"/>
      <c r="AD561" s="387"/>
      <c r="AE561" s="357">
        <f>SUM(AE553:AE560)</f>
        <v>0</v>
      </c>
      <c r="AF561" s="358">
        <f t="shared" si="652"/>
        <v>0</v>
      </c>
      <c r="AG561" s="391">
        <f>IFERROR(  SUMPRODUCT(AG553:AG560,AJ553:AJ560)/AJ561,0)</f>
        <v>0</v>
      </c>
      <c r="AH561" s="359"/>
      <c r="AI561" s="360">
        <f>SUM(AI553:AI560)</f>
        <v>0</v>
      </c>
      <c r="AJ561" s="360">
        <f>SUM(AJ553:AJ560)</f>
        <v>0</v>
      </c>
      <c r="AK561" s="361">
        <f>IF(SUM(AK553:AK560)=0,TIME(,0,),TIME(,SUM(AK553:AK560)+F!$V$37,))</f>
        <v>0</v>
      </c>
      <c r="AL561" s="1032"/>
      <c r="AM561" s="14"/>
      <c r="AN561" s="14"/>
      <c r="AO561" s="14"/>
    </row>
    <row r="562" spans="1:41" ht="18" thickBot="1" x14ac:dyDescent="0.3">
      <c r="A562" s="929">
        <f>A506</f>
        <v>7</v>
      </c>
      <c r="B562" s="432"/>
      <c r="C562" s="432"/>
      <c r="D562" s="432"/>
      <c r="E562" s="478">
        <f>IF(AJ562=0,0,(E572*AJ572 + E581*AJ581 + E590*AJ590 + E599*AJ599 + E608*AJ608 + E617*AJ617   ) /AJ562 )</f>
        <v>0.92625318761384345</v>
      </c>
      <c r="F562" s="1025" t="s">
        <v>74</v>
      </c>
      <c r="G562" s="1025"/>
      <c r="H562" s="1025"/>
      <c r="I562" s="1025"/>
      <c r="J562" s="1025"/>
      <c r="K562" s="1025"/>
      <c r="L562" s="1025"/>
      <c r="M562" s="1025"/>
      <c r="N562" s="1029">
        <f>N506+1</f>
        <v>11</v>
      </c>
      <c r="O562" s="1029"/>
      <c r="P562" s="1029"/>
      <c r="Q562" s="1029"/>
      <c r="R562" s="1029"/>
      <c r="S562" s="1029"/>
      <c r="T562" s="1029"/>
      <c r="U562" s="1029"/>
      <c r="V562" s="1029"/>
      <c r="W562" s="1029"/>
      <c r="X562" s="1029"/>
      <c r="Y562" s="1029"/>
      <c r="Z562" s="1029"/>
      <c r="AA562" s="1029"/>
      <c r="AB562" s="1029"/>
      <c r="AC562" s="1029"/>
      <c r="AD562" s="1029"/>
      <c r="AE562" s="267">
        <f>AE572+AE581+AE590+AE599+AE608+AE617</f>
        <v>31760</v>
      </c>
      <c r="AF562" s="278">
        <f>IFERROR(AE562/AJ562,0)</f>
        <v>57.850637522768672</v>
      </c>
      <c r="AG562" s="423">
        <f>IF(AJ562=0,0,(AG572*AJ572 + AG581*AJ581 + AG590*AJ590 + AG599*AJ599 + AG608*AJ608 + AG617*AJ617   ) /AJ562 )</f>
        <v>0.46091430117275001</v>
      </c>
      <c r="AH562" s="402">
        <f>AH506</f>
        <v>5.0000000000000001E-3</v>
      </c>
      <c r="AI562" s="267">
        <f>AI572+AI581+AI590+AI599+AI608+AI617</f>
        <v>16628.03</v>
      </c>
      <c r="AJ562" s="267">
        <f>AJ572+AJ581+AJ590+AJ599+AJ608+AJ617</f>
        <v>549</v>
      </c>
      <c r="AK562" s="279">
        <f>AK572+AK581+AK590+AK599+AK608+AK617</f>
        <v>0.24027777777777778</v>
      </c>
      <c r="AL562" s="579"/>
      <c r="AM562" s="14"/>
      <c r="AN562" s="14"/>
      <c r="AO562" s="14"/>
    </row>
    <row r="563" spans="1:41" ht="16.5" thickBot="1" x14ac:dyDescent="0.3">
      <c r="A563" s="395" t="s">
        <v>3</v>
      </c>
      <c r="B563" s="396" t="s">
        <v>10</v>
      </c>
      <c r="C563" s="396" t="s">
        <v>89</v>
      </c>
      <c r="D563" s="396" t="s">
        <v>11</v>
      </c>
      <c r="E563" s="396" t="s">
        <v>94</v>
      </c>
      <c r="F563" s="396" t="s">
        <v>60</v>
      </c>
      <c r="G563" s="396" t="s">
        <v>13</v>
      </c>
      <c r="H563" s="396" t="s">
        <v>14</v>
      </c>
      <c r="I563" s="396" t="s">
        <v>15</v>
      </c>
      <c r="J563" s="396" t="s">
        <v>4</v>
      </c>
      <c r="K563" s="396" t="s">
        <v>13</v>
      </c>
      <c r="L563" s="396" t="s">
        <v>14</v>
      </c>
      <c r="M563" s="396" t="s">
        <v>15</v>
      </c>
      <c r="N563" s="396" t="s">
        <v>4</v>
      </c>
      <c r="O563" s="396" t="s">
        <v>13</v>
      </c>
      <c r="P563" s="396" t="s">
        <v>14</v>
      </c>
      <c r="Q563" s="396" t="s">
        <v>15</v>
      </c>
      <c r="R563" s="396" t="s">
        <v>4</v>
      </c>
      <c r="S563" s="396" t="s">
        <v>13</v>
      </c>
      <c r="T563" s="396" t="s">
        <v>14</v>
      </c>
      <c r="U563" s="396" t="s">
        <v>15</v>
      </c>
      <c r="V563" s="396" t="s">
        <v>4</v>
      </c>
      <c r="W563" s="396" t="s">
        <v>13</v>
      </c>
      <c r="X563" s="396" t="s">
        <v>14</v>
      </c>
      <c r="Y563" s="396" t="s">
        <v>15</v>
      </c>
      <c r="Z563" s="396" t="s">
        <v>4</v>
      </c>
      <c r="AA563" s="396" t="s">
        <v>13</v>
      </c>
      <c r="AB563" s="396" t="s">
        <v>14</v>
      </c>
      <c r="AC563" s="396" t="s">
        <v>15</v>
      </c>
      <c r="AD563" s="397" t="s">
        <v>4</v>
      </c>
      <c r="AE563" s="396" t="s">
        <v>5</v>
      </c>
      <c r="AF563" s="396" t="s">
        <v>91</v>
      </c>
      <c r="AG563" s="396" t="s">
        <v>92</v>
      </c>
      <c r="AH563" s="398" t="s">
        <v>6</v>
      </c>
      <c r="AI563" s="399" t="s">
        <v>93</v>
      </c>
      <c r="AJ563" s="396" t="s">
        <v>7</v>
      </c>
      <c r="AK563" s="428" t="s">
        <v>17</v>
      </c>
      <c r="AL563" s="578" t="s">
        <v>637</v>
      </c>
      <c r="AM563" s="14"/>
      <c r="AN563" s="14"/>
      <c r="AO563" s="14"/>
    </row>
    <row r="564" spans="1:41" x14ac:dyDescent="0.25">
      <c r="A564" s="212">
        <f>A565</f>
        <v>43850</v>
      </c>
      <c r="B564" s="241" t="s">
        <v>814</v>
      </c>
      <c r="C564" s="254" t="str">
        <f t="shared" ref="B564:F571" si="717">IF(C508="","",C508)</f>
        <v>ПР</v>
      </c>
      <c r="D564" s="222" t="str">
        <f t="shared" si="717"/>
        <v>Присед</v>
      </c>
      <c r="E564" s="280">
        <f t="shared" si="717"/>
        <v>1.2</v>
      </c>
      <c r="F564" s="281" t="str">
        <f t="shared" si="717"/>
        <v/>
      </c>
      <c r="G564" s="282">
        <f t="shared" ref="G564:G571" si="718">IF(J564&lt;&gt;0, IFERROR(IF( $F564=2,  MROUND($AH564*J564,1),    IF( OR($F564="",$F564=1),   MROUND($AH564*J564,2.5),  MROUND($AH564*J564, 0.1))), "" ), "")</f>
        <v>85</v>
      </c>
      <c r="H564" s="283">
        <v>6</v>
      </c>
      <c r="I564" s="283">
        <v>1</v>
      </c>
      <c r="J564" s="284">
        <v>0.5</v>
      </c>
      <c r="K564" s="282">
        <f t="shared" ref="K564:K571" si="719">IF(N564&lt;&gt;0, IFERROR(IF( $F564=2,  MROUND($AH564*N564,1),    IF( OR($F564="",$F564=1),   MROUND($AH564*N564,2.5),  MROUND($AH564*N564, 0.1))), "" ), "")</f>
        <v>92.5</v>
      </c>
      <c r="L564" s="283">
        <v>6</v>
      </c>
      <c r="M564" s="283">
        <v>4</v>
      </c>
      <c r="N564" s="284">
        <v>0.55000000000000004</v>
      </c>
      <c r="O564" s="282" t="str">
        <f t="shared" ref="O564:O571" si="720">IF(R564&lt;&gt;0, IFERROR(IF( $F564=2,  MROUND($AH564*R564,1),    IF( OR($F564="",$F564=1),   MROUND($AH564*R564,2.5),  MROUND($AH564*R564, 0.1))), "" ), "")</f>
        <v/>
      </c>
      <c r="P564" s="283"/>
      <c r="Q564" s="283"/>
      <c r="R564" s="284"/>
      <c r="S564" s="282" t="str">
        <f t="shared" ref="S564:S571" si="721">IF(V564&lt;&gt;0, IFERROR(IF( $F564=2,  MROUND($AH564*V564,1),    IF( OR($F564="",$F564=1),   MROUND($AH564*V564,2.5),  MROUND($AH564*V564, 0.1))), "" ), "")</f>
        <v/>
      </c>
      <c r="T564" s="283"/>
      <c r="U564" s="283"/>
      <c r="V564" s="284"/>
      <c r="W564" s="282" t="str">
        <f t="shared" ref="W564:W571" si="722">IF(Z564&lt;&gt;0, IFERROR(IF( $F564=2,  MROUND($AH564*Z564,1),    IF( OR($F564="",$F564=1),   MROUND($AH564*Z564,2.5),  MROUND($AH564*Z564, 0.1))), "" ), "")</f>
        <v/>
      </c>
      <c r="X564" s="283"/>
      <c r="Y564" s="283"/>
      <c r="Z564" s="284"/>
      <c r="AA564" s="282" t="str">
        <f t="shared" ref="AA564:AA571" si="723">IF(AD564&lt;&gt;0, IFERROR(IF( $F564=2,  MROUND($AH564*AD564,1),    IF( OR($F564="",$F564=1),   MROUND($AH564*AD564,2.5),  MROUND($AH564*AD564, 0.1))), "" ), "")</f>
        <v/>
      </c>
      <c r="AB564" s="283"/>
      <c r="AC564" s="283"/>
      <c r="AD564" s="284"/>
      <c r="AE564" s="392">
        <f t="shared" ref="AE564:AE571" si="724">(IF(ISNUMBER(G564),G564,0)*H564*I564+IF(ISNUMBER(K564),K564,1)*L564*M564+IF(ISNUMBER(O564),O564,1)*P564*Q564+IF(ISNUMBER(S564),S564,1)*T564*U564+IF(ISNUMBER(W564),W564,1)*X564*Y564+IF(ISNUMBER(AA564),AA564,1)*AB564*AC564)*IF(ISNUMBER(F564),F564,1)</f>
        <v>2730</v>
      </c>
      <c r="AF564" s="393">
        <f t="shared" ref="AF564:AF617" si="725">IFERROR(AE564/AJ564,0)</f>
        <v>91</v>
      </c>
      <c r="AG564" s="394">
        <f t="shared" ref="AG564:AG571" si="726">IFERROR((AF564/(AH564*IF(ISNUMBER(F564),F564,1))),0)</f>
        <v>0.54107914127088907</v>
      </c>
      <c r="AH564" s="216">
        <f t="shared" ref="AH564:AH571" si="727">IF(ISNUMBER(AH508), AH508+(AH508*$AH$562),"")</f>
        <v>168.18242112652652</v>
      </c>
      <c r="AI564" s="303">
        <f xml:space="preserve"> ( IF(ISNUMBER(G564), VLOOKUP(G564/$AH564,F!$A1:$B101,2,1)*G564*$H564*$I564,0)+IF(ISNUMBER(K564), VLOOKUP(K564/$AH564,F!$A1:$B101,2,1)*K564*$L564*$M564,0)+IF(ISNUMBER(O564), VLOOKUP(O564/$AH564,F!$A1:$B101,2,1)*O564*$P564*$Q564,0)+IF(ISNUMBER(S564), VLOOKUP(S564/$AH564,F!$A1:$B101,2,1)*S564*$T564*$U564,0)+IF(ISNUMBER(W564), VLOOKUP(W564/$AH564,F!$A1:$B101,2,1)*W564*$X564*$Y564,0)+IF(ISNUMBER(AA564), VLOOKUP(AA564/$AH564,F!$A1:$B101,2,1)*AA564*$AB564*$AC564,0))*IF(ISNUMBER(F564),F564,1)*IF(ISNUMBER(E564),E564,1)</f>
        <v>1797.84</v>
      </c>
      <c r="AJ564" s="289">
        <f t="shared" ref="AJ564:AJ566" si="728">H564*I564+L564*M564+P564*Q564+T564*U564+X564*Y564+AB564*AC564</f>
        <v>30</v>
      </c>
      <c r="AK564" s="290">
        <f>IFERROR(I564*INDEX(F!$P$21:$AB$33, MATCH(G564/$AH564, F!$O$21:$O$33,1), MATCH(E564, F!$P$20:$AB$20,1)), 0 ) +IFERROR( M564*INDEX(F!$P$21:$AB$33, MATCH(K564/$AH564, F!$O$21:$O$33,1), MATCH(E564, F!$P$20:$AB$20,1)),0) +  IFERROR( Q564*INDEX(F!$P$21:$AB$33, MATCH(O564/$AH564, F!$O$21:$O$33,1), MATCH(E564, F!$P$20:$AB$20,1)), 0) + IFERROR( U564*INDEX(F!$P$21:$AB$33, MATCH(S564/$AH564, F!$O$21:$O$33,1), MATCH(E564, F!$P$20:$AB$20,1)),0)  + IFERROR(Y564*INDEX(F!$P$21:$AB$33, MATCH(W564/$AH564, F!$O$21:$O$33,1), MATCH(E564, F!$P$20:$AB$20,1)),0)  + IFERROR( AC564*INDEX(F!$P$21:$AB$33, MATCH(AA564/$AH564, F!$O$21:$O$33,1), MATCH(E564, F!$P$20:$AB$20,1)),)</f>
        <v>15</v>
      </c>
      <c r="AL564" s="1033"/>
      <c r="AM564" s="14"/>
      <c r="AN564" s="14"/>
      <c r="AO564" s="14"/>
    </row>
    <row r="565" spans="1:41" ht="15.75" customHeight="1" x14ac:dyDescent="0.25">
      <c r="A565" s="1021">
        <f>A509+A506</f>
        <v>43850</v>
      </c>
      <c r="B565" s="242" t="s">
        <v>815</v>
      </c>
      <c r="C565" s="258" t="str">
        <f t="shared" si="717"/>
        <v>ЖМ</v>
      </c>
      <c r="D565" s="223" t="str">
        <f t="shared" si="717"/>
        <v>Жим лежа</v>
      </c>
      <c r="E565" s="291">
        <f t="shared" si="717"/>
        <v>1</v>
      </c>
      <c r="F565" s="292" t="str">
        <f t="shared" si="717"/>
        <v/>
      </c>
      <c r="G565" s="293">
        <f t="shared" si="718"/>
        <v>55</v>
      </c>
      <c r="H565" s="238">
        <v>5</v>
      </c>
      <c r="I565" s="238">
        <v>5</v>
      </c>
      <c r="J565" s="294">
        <v>0.38</v>
      </c>
      <c r="K565" s="293" t="str">
        <f t="shared" si="719"/>
        <v/>
      </c>
      <c r="L565" s="238"/>
      <c r="M565" s="238"/>
      <c r="N565" s="294"/>
      <c r="O565" s="293" t="str">
        <f t="shared" si="720"/>
        <v/>
      </c>
      <c r="P565" s="238"/>
      <c r="Q565" s="238"/>
      <c r="R565" s="294"/>
      <c r="S565" s="293" t="str">
        <f t="shared" si="721"/>
        <v/>
      </c>
      <c r="T565" s="238"/>
      <c r="U565" s="238"/>
      <c r="V565" s="294"/>
      <c r="W565" s="293" t="str">
        <f t="shared" si="722"/>
        <v/>
      </c>
      <c r="X565" s="238"/>
      <c r="Y565" s="238"/>
      <c r="Z565" s="294"/>
      <c r="AA565" s="293" t="str">
        <f t="shared" si="723"/>
        <v/>
      </c>
      <c r="AB565" s="238"/>
      <c r="AC565" s="238"/>
      <c r="AD565" s="294"/>
      <c r="AE565" s="239">
        <f t="shared" si="724"/>
        <v>1375</v>
      </c>
      <c r="AF565" s="295">
        <f t="shared" si="725"/>
        <v>55</v>
      </c>
      <c r="AG565" s="296">
        <f t="shared" si="726"/>
        <v>0.37374383384488413</v>
      </c>
      <c r="AH565" s="217">
        <f t="shared" si="727"/>
        <v>147.15961848571069</v>
      </c>
      <c r="AI565" s="237">
        <f xml:space="preserve"> ( IF(ISNUMBER(G565), VLOOKUP(G565/$AH565,F!$A1:$B101,2,1)*G565*$H565*$I565,0)+IF(ISNUMBER(K565), VLOOKUP(K565/$AH565,F!$A1:$B101,2,1)*K565*$L565*$M565,0)+IF(ISNUMBER(O565), VLOOKUP(O565/$AH565,F!$A1:$B101,2,1)*O565*$P565*$Q565,0)+IF(ISNUMBER(S565), VLOOKUP(S565/$AH565,F!$A1:$B101,2,1)*S565*$T565*$U565,0)+IF(ISNUMBER(W565), VLOOKUP(W565/$AH565,F!$A1:$B101,2,1)*W565*$X565*$Y565,0)+IF(ISNUMBER(AA565), VLOOKUP(AA565/$AH565,F!$A1:$B101,2,1)*AA565*$AB565*$AC565,0))*IF(ISNUMBER(F565),F565,1)*IF(ISNUMBER(E565),E565,1)</f>
        <v>357.5</v>
      </c>
      <c r="AJ565" s="297">
        <f t="shared" si="728"/>
        <v>25</v>
      </c>
      <c r="AK565" s="298">
        <f>IFERROR(I565*INDEX(F!$P$21:$AB$33, MATCH(G565/$AH565, F!$O$21:$O$33,1), MATCH(E565, F!$P$20:$AB$20,1)), 0 ) +IFERROR( M565*INDEX(F!$P$21:$AB$33, MATCH(K565/$AH565, F!$O$21:$O$33,1), MATCH(E565, F!$P$20:$AB$20,1)),0) +  IFERROR( Q565*INDEX(F!$P$21:$AB$33, MATCH(O565/$AH565, F!$O$21:$O$33,1), MATCH(E565, F!$P$20:$AB$20,1)), 0) + IFERROR( U565*INDEX(F!$P$21:$AB$33, MATCH(S565/$AH565, F!$O$21:$O$33,1), MATCH(E565, F!$P$20:$AB$20,1)),0)  + IFERROR(Y565*INDEX(F!$P$21:$AB$33, MATCH(W565/$AH565, F!$O$21:$O$33,1), MATCH(E565, F!$P$20:$AB$20,1)),0)  + IFERROR( AC565*INDEX(F!$P$21:$AB$33, MATCH(AA565/$AH565, F!$O$21:$O$33,1), MATCH(E565, F!$P$20:$AB$20,1)),)</f>
        <v>10</v>
      </c>
      <c r="AL565" s="1031"/>
      <c r="AM565" s="14"/>
      <c r="AN565" s="14"/>
      <c r="AO565" s="14"/>
    </row>
    <row r="566" spans="1:41" x14ac:dyDescent="0.25">
      <c r="A566" s="1022"/>
      <c r="B566" s="243" t="str">
        <f t="shared" si="717"/>
        <v>Легкая</v>
      </c>
      <c r="C566" s="256" t="str">
        <f t="shared" si="717"/>
        <v>ПР</v>
      </c>
      <c r="D566" s="224" t="str">
        <f t="shared" si="717"/>
        <v>Присед на груди</v>
      </c>
      <c r="E566" s="291">
        <f t="shared" si="717"/>
        <v>1.2</v>
      </c>
      <c r="F566" s="299" t="str">
        <f t="shared" si="717"/>
        <v/>
      </c>
      <c r="G566" s="300">
        <f t="shared" si="718"/>
        <v>52.5</v>
      </c>
      <c r="H566" s="301">
        <v>6</v>
      </c>
      <c r="I566" s="301">
        <v>5</v>
      </c>
      <c r="J566" s="302">
        <v>0.41</v>
      </c>
      <c r="K566" s="300" t="str">
        <f t="shared" si="719"/>
        <v/>
      </c>
      <c r="L566" s="301"/>
      <c r="M566" s="301"/>
      <c r="N566" s="302"/>
      <c r="O566" s="300" t="str">
        <f t="shared" si="720"/>
        <v/>
      </c>
      <c r="P566" s="301"/>
      <c r="Q566" s="301"/>
      <c r="R566" s="302"/>
      <c r="S566" s="300" t="str">
        <f t="shared" si="721"/>
        <v/>
      </c>
      <c r="T566" s="301"/>
      <c r="U566" s="301"/>
      <c r="V566" s="302"/>
      <c r="W566" s="300" t="str">
        <f t="shared" si="722"/>
        <v/>
      </c>
      <c r="X566" s="301"/>
      <c r="Y566" s="301"/>
      <c r="Z566" s="302"/>
      <c r="AA566" s="300" t="str">
        <f t="shared" si="723"/>
        <v/>
      </c>
      <c r="AB566" s="301"/>
      <c r="AC566" s="301"/>
      <c r="AD566" s="302"/>
      <c r="AE566" s="285">
        <f t="shared" si="724"/>
        <v>1575</v>
      </c>
      <c r="AF566" s="286">
        <f t="shared" si="725"/>
        <v>52.5</v>
      </c>
      <c r="AG566" s="287">
        <f t="shared" si="726"/>
        <v>0.41621472405453014</v>
      </c>
      <c r="AH566" s="217">
        <f t="shared" si="727"/>
        <v>126.13681584489485</v>
      </c>
      <c r="AI566" s="303">
        <f xml:space="preserve"> ( IF(ISNUMBER(G566), VLOOKUP(G566/$AH566,F!$A1:$B101,2,1)*G566*$H566*$I566,0)+IF(ISNUMBER(K566), VLOOKUP(K566/$AH566,F!$A1:$B101,2,1)*K566*$L566*$M566,0)+IF(ISNUMBER(O566), VLOOKUP(O566/$AH566,F!$A1:$B101,2,1)*O566*$P566*$Q566,0)+IF(ISNUMBER(S566), VLOOKUP(S566/$AH566,F!$A1:$B101,2,1)*S566*$T566*$U566,0)+IF(ISNUMBER(W566), VLOOKUP(W566/$AH566,F!$A1:$B101,2,1)*W566*$X566*$Y566,0)+IF(ISNUMBER(AA566), VLOOKUP(AA566/$AH566,F!$A1:$B101,2,1)*AA566*$AB566*$AC566,0))*IF(ISNUMBER(F566),F566,1)*IF(ISNUMBER(E566),E566,1)</f>
        <v>642.6</v>
      </c>
      <c r="AJ566" s="304">
        <f t="shared" si="728"/>
        <v>30</v>
      </c>
      <c r="AK566" s="305">
        <f>IFERROR(I566*INDEX(F!$P$21:$AB$33, MATCH(G566/$AH566, F!$O$21:$O$33,1), MATCH(E566, F!$P$20:$AB$20,1)), 0 ) +IFERROR( M566*INDEX(F!$P$21:$AB$33, MATCH(K566/$AH566, F!$O$21:$O$33,1), MATCH(E566, F!$P$20:$AB$20,1)),0) +  IFERROR( Q566*INDEX(F!$P$21:$AB$33, MATCH(O566/$AH566, F!$O$21:$O$33,1), MATCH(E566, F!$P$20:$AB$20,1)), 0) + IFERROR( U566*INDEX(F!$P$21:$AB$33, MATCH(S566/$AH566, F!$O$21:$O$33,1), MATCH(E566, F!$P$20:$AB$20,1)),0)  + IFERROR(Y566*INDEX(F!$P$21:$AB$33, MATCH(W566/$AH566, F!$O$21:$O$33,1), MATCH(E566, F!$P$20:$AB$20,1)),0)  + IFERROR( AC566*INDEX(F!$P$21:$AB$33, MATCH(AA566/$AH566, F!$O$21:$O$33,1), MATCH(E566, F!$P$20:$AB$20,1)),)</f>
        <v>15</v>
      </c>
      <c r="AL566" s="1031"/>
      <c r="AM566" s="14"/>
      <c r="AN566" s="14"/>
      <c r="AO566" s="14"/>
    </row>
    <row r="567" spans="1:41" ht="15.75" customHeight="1" x14ac:dyDescent="0.25">
      <c r="A567" s="1022"/>
      <c r="B567" s="244" t="str">
        <f t="shared" si="717"/>
        <v>Легкая</v>
      </c>
      <c r="C567" s="255" t="str">
        <f t="shared" si="717"/>
        <v>ЖМ</v>
      </c>
      <c r="D567" s="223" t="str">
        <f t="shared" si="717"/>
        <v>Жим на наклонной</v>
      </c>
      <c r="E567" s="291">
        <f t="shared" si="717"/>
        <v>1</v>
      </c>
      <c r="F567" s="306" t="str">
        <f t="shared" si="717"/>
        <v/>
      </c>
      <c r="G567" s="293">
        <f t="shared" si="718"/>
        <v>35</v>
      </c>
      <c r="H567" s="238">
        <v>6</v>
      </c>
      <c r="I567" s="238">
        <v>4</v>
      </c>
      <c r="J567" s="294">
        <v>0.3</v>
      </c>
      <c r="K567" s="293" t="str">
        <f t="shared" si="719"/>
        <v/>
      </c>
      <c r="L567" s="238"/>
      <c r="M567" s="238"/>
      <c r="N567" s="294"/>
      <c r="O567" s="293" t="str">
        <f t="shared" si="720"/>
        <v/>
      </c>
      <c r="P567" s="238"/>
      <c r="Q567" s="238"/>
      <c r="R567" s="294"/>
      <c r="S567" s="293" t="str">
        <f t="shared" si="721"/>
        <v/>
      </c>
      <c r="T567" s="238"/>
      <c r="U567" s="238"/>
      <c r="V567" s="294"/>
      <c r="W567" s="293" t="str">
        <f t="shared" si="722"/>
        <v/>
      </c>
      <c r="X567" s="238"/>
      <c r="Y567" s="238"/>
      <c r="Z567" s="294"/>
      <c r="AA567" s="293" t="str">
        <f t="shared" si="723"/>
        <v/>
      </c>
      <c r="AB567" s="238"/>
      <c r="AC567" s="238"/>
      <c r="AD567" s="294"/>
      <c r="AE567" s="239">
        <f t="shared" si="724"/>
        <v>840</v>
      </c>
      <c r="AF567" s="295">
        <f t="shared" si="725"/>
        <v>35</v>
      </c>
      <c r="AG567" s="296">
        <f t="shared" si="726"/>
        <v>0.29729623146752154</v>
      </c>
      <c r="AH567" s="217">
        <f t="shared" si="727"/>
        <v>117.72769478856854</v>
      </c>
      <c r="AI567" s="237">
        <f xml:space="preserve"> ( IF(ISNUMBER(G567), VLOOKUP(G567/$AH567,F!$A1:$B101,2,1)*G567*$H567*$I567,0)+IF(ISNUMBER(K567), VLOOKUP(K567/$AH567,F!$A1:$B101,2,1)*K567*$L567*$M567,0)+IF(ISNUMBER(O567), VLOOKUP(O567/$AH567,F!$A1:$B101,2,1)*O567*$P567*$Q567,0)+IF(ISNUMBER(S567), VLOOKUP(S567/$AH567,F!$A1:$B101,2,1)*S567*$T567*$U567,0)+IF(ISNUMBER(W567), VLOOKUP(W567/$AH567,F!$A1:$B101,2,1)*W567*$X567*$Y567,0)+IF(ISNUMBER(AA567), VLOOKUP(AA567/$AH567,F!$A1:$B101,2,1)*AA567*$AB567*$AC567,0))*IF(ISNUMBER(F567),F567,1)*IF(ISNUMBER(E567),E567,1)</f>
        <v>100.80000000000001</v>
      </c>
      <c r="AJ567" s="297">
        <f>H567*I567+L567*M567+P567*Q567+T567*U567+X567*Y567+AB567*AC567</f>
        <v>24</v>
      </c>
      <c r="AK567" s="298">
        <f>IFERROR(I567*INDEX(F!$P$21:$AB$33, MATCH(G567/$AH567, F!$O$21:$O$33,1), MATCH(E567, F!$P$20:$AB$20,1)), 0 ) +IFERROR( M567*INDEX(F!$P$21:$AB$33, MATCH(K567/$AH567, F!$O$21:$O$33,1), MATCH(E567, F!$P$20:$AB$20,1)),0) +  IFERROR( Q567*INDEX(F!$P$21:$AB$33, MATCH(O567/$AH567, F!$O$21:$O$33,1), MATCH(E567, F!$P$20:$AB$20,1)), 0) + IFERROR( U567*INDEX(F!$P$21:$AB$33, MATCH(S567/$AH567, F!$O$21:$O$33,1), MATCH(E567, F!$P$20:$AB$20,1)),0)  + IFERROR(Y567*INDEX(F!$P$21:$AB$33, MATCH(W567/$AH567, F!$O$21:$O$33,1), MATCH(E567, F!$P$20:$AB$20,1)),0)  + IFERROR( AC567*INDEX(F!$P$21:$AB$33, MATCH(AA567/$AH567, F!$O$21:$O$33,1), MATCH(E567, F!$P$20:$AB$20,1)),)</f>
        <v>8</v>
      </c>
      <c r="AL567" s="1031"/>
      <c r="AM567" s="14"/>
      <c r="AN567" s="14"/>
      <c r="AO567" s="14"/>
    </row>
    <row r="568" spans="1:41" x14ac:dyDescent="0.25">
      <c r="A568" s="1022"/>
      <c r="B568" s="245" t="str">
        <f t="shared" si="717"/>
        <v>Средняя</v>
      </c>
      <c r="C568" s="257" t="str">
        <f t="shared" si="717"/>
        <v>ОФП</v>
      </c>
      <c r="D568" s="224" t="str">
        <f t="shared" si="717"/>
        <v>Бицепс стоя</v>
      </c>
      <c r="E568" s="291">
        <f t="shared" si="717"/>
        <v>0.5</v>
      </c>
      <c r="F568" s="307" t="str">
        <f t="shared" si="717"/>
        <v/>
      </c>
      <c r="G568" s="300">
        <f t="shared" si="718"/>
        <v>27.5</v>
      </c>
      <c r="H568" s="301">
        <v>6</v>
      </c>
      <c r="I568" s="301">
        <v>5</v>
      </c>
      <c r="J568" s="302">
        <v>0.55000000000000004</v>
      </c>
      <c r="K568" s="300" t="str">
        <f t="shared" si="719"/>
        <v/>
      </c>
      <c r="L568" s="301"/>
      <c r="M568" s="301"/>
      <c r="N568" s="302"/>
      <c r="O568" s="300" t="str">
        <f t="shared" si="720"/>
        <v/>
      </c>
      <c r="P568" s="301"/>
      <c r="Q568" s="301"/>
      <c r="R568" s="302"/>
      <c r="S568" s="300" t="str">
        <f t="shared" si="721"/>
        <v/>
      </c>
      <c r="T568" s="301"/>
      <c r="U568" s="301"/>
      <c r="V568" s="302"/>
      <c r="W568" s="300" t="str">
        <f t="shared" si="722"/>
        <v/>
      </c>
      <c r="X568" s="301"/>
      <c r="Y568" s="301"/>
      <c r="Z568" s="302"/>
      <c r="AA568" s="300" t="str">
        <f t="shared" si="723"/>
        <v/>
      </c>
      <c r="AB568" s="301"/>
      <c r="AC568" s="301"/>
      <c r="AD568" s="302"/>
      <c r="AE568" s="285">
        <f t="shared" si="724"/>
        <v>825</v>
      </c>
      <c r="AF568" s="286">
        <f t="shared" si="725"/>
        <v>27.5</v>
      </c>
      <c r="AG568" s="287">
        <f t="shared" si="726"/>
        <v>0.53391976263554886</v>
      </c>
      <c r="AH568" s="217">
        <f t="shared" si="727"/>
        <v>51.505866469998736</v>
      </c>
      <c r="AI568" s="303">
        <f xml:space="preserve"> ( IF(ISNUMBER(G568), VLOOKUP(G568/$AH568,F!$A1:$B101,2,1)*G568*$H568*$I568,0)+IF(ISNUMBER(K568), VLOOKUP(K568/$AH568,F!$A1:$B101,2,1)*K568*$L568*$M568,0)+IF(ISNUMBER(O568), VLOOKUP(O568/$AH568,F!$A1:$B101,2,1)*O568*$P568*$Q568,0)+IF(ISNUMBER(S568), VLOOKUP(S568/$AH568,F!$A1:$B101,2,1)*S568*$T568*$U568,0)+IF(ISNUMBER(W568), VLOOKUP(W568/$AH568,F!$A1:$B101,2,1)*W568*$X568*$Y568,0)+IF(ISNUMBER(AA568), VLOOKUP(AA568/$AH568,F!$A1:$B101,2,1)*AA568*$AB568*$AC568,0))*IF(ISNUMBER(F568),F568,1)*IF(ISNUMBER(E568),E568,1)</f>
        <v>222.75000000000003</v>
      </c>
      <c r="AJ568" s="304">
        <f t="shared" ref="AJ568:AJ571" si="729">H568*I568+L568*M568+P568*Q568+T568*U568+X568*Y568+AB568*AC568</f>
        <v>30</v>
      </c>
      <c r="AK568" s="305">
        <f>IFERROR(I568*INDEX(F!$P$21:$AB$33, MATCH(G568/$AH568, F!$O$21:$O$33,1), MATCH(E568, F!$P$20:$AB$20,1)), 0 ) +IFERROR( M568*INDEX(F!$P$21:$AB$33, MATCH(K568/$AH568, F!$O$21:$O$33,1), MATCH(E568, F!$P$20:$AB$20,1)),0) +  IFERROR( Q568*INDEX(F!$P$21:$AB$33, MATCH(O568/$AH568, F!$O$21:$O$33,1), MATCH(E568, F!$P$20:$AB$20,1)), 0) + IFERROR( U568*INDEX(F!$P$21:$AB$33, MATCH(S568/$AH568, F!$O$21:$O$33,1), MATCH(E568, F!$P$20:$AB$20,1)),0)  + IFERROR(Y568*INDEX(F!$P$21:$AB$33, MATCH(W568/$AH568, F!$O$21:$O$33,1), MATCH(E568, F!$P$20:$AB$20,1)),0)  + IFERROR( AC568*INDEX(F!$P$21:$AB$33, MATCH(AA568/$AH568, F!$O$21:$O$33,1), MATCH(E568, F!$P$20:$AB$20,1)),)</f>
        <v>7.5</v>
      </c>
      <c r="AL568" s="1031"/>
      <c r="AM568" s="14"/>
      <c r="AN568" s="14"/>
      <c r="AO568" s="14"/>
    </row>
    <row r="569" spans="1:41" hidden="1" x14ac:dyDescent="0.25">
      <c r="A569" s="1022"/>
      <c r="B569" s="242" t="str">
        <f t="shared" si="717"/>
        <v/>
      </c>
      <c r="C569" s="258" t="str">
        <f t="shared" si="717"/>
        <v/>
      </c>
      <c r="D569" s="225" t="str">
        <f t="shared" si="717"/>
        <v/>
      </c>
      <c r="E569" s="291" t="str">
        <f t="shared" si="717"/>
        <v/>
      </c>
      <c r="F569" s="308" t="str">
        <f t="shared" si="717"/>
        <v/>
      </c>
      <c r="G569" s="293" t="str">
        <f t="shared" si="718"/>
        <v/>
      </c>
      <c r="H569" s="238"/>
      <c r="I569" s="238"/>
      <c r="J569" s="294"/>
      <c r="K569" s="293" t="str">
        <f t="shared" si="719"/>
        <v/>
      </c>
      <c r="L569" s="238"/>
      <c r="M569" s="238"/>
      <c r="N569" s="294"/>
      <c r="O569" s="293" t="str">
        <f t="shared" si="720"/>
        <v/>
      </c>
      <c r="P569" s="238"/>
      <c r="Q569" s="238"/>
      <c r="R569" s="294"/>
      <c r="S569" s="293" t="str">
        <f t="shared" si="721"/>
        <v/>
      </c>
      <c r="T569" s="238"/>
      <c r="U569" s="238"/>
      <c r="V569" s="294"/>
      <c r="W569" s="293" t="str">
        <f t="shared" si="722"/>
        <v/>
      </c>
      <c r="X569" s="238"/>
      <c r="Y569" s="238"/>
      <c r="Z569" s="294"/>
      <c r="AA569" s="293" t="str">
        <f t="shared" si="723"/>
        <v/>
      </c>
      <c r="AB569" s="238"/>
      <c r="AC569" s="238"/>
      <c r="AD569" s="294"/>
      <c r="AE569" s="239">
        <f t="shared" si="724"/>
        <v>0</v>
      </c>
      <c r="AF569" s="295">
        <f t="shared" si="725"/>
        <v>0</v>
      </c>
      <c r="AG569" s="296">
        <f t="shared" si="726"/>
        <v>0</v>
      </c>
      <c r="AH569" s="217" t="str">
        <f t="shared" si="727"/>
        <v/>
      </c>
      <c r="AI569" s="237">
        <f xml:space="preserve"> ( IF(ISNUMBER(G569), VLOOKUP(G569/$AH569,F!$A1:$B101,2,1)*G569*$H569*$I569,0)+IF(ISNUMBER(K569), VLOOKUP(K569/$AH569,F!$A1:$B101,2,1)*K569*$L569*$M569,0)+IF(ISNUMBER(O569), VLOOKUP(O569/$AH569,F!$A1:$B101,2,1)*O569*$P569*$Q569,0)+IF(ISNUMBER(S569), VLOOKUP(S569/$AH569,F!$A1:$B101,2,1)*S569*$T569*$U569,0)+IF(ISNUMBER(W569), VLOOKUP(W569/$AH569,F!$A1:$B101,2,1)*W569*$X569*$Y569,0)+IF(ISNUMBER(AA569), VLOOKUP(AA569/$AH569,F!$A1:$B101,2,1)*AA569*$AB569*$AC569,0))*IF(ISNUMBER(F569),F569,1)*IF(ISNUMBER(E569),E569,1)</f>
        <v>0</v>
      </c>
      <c r="AJ569" s="309">
        <f t="shared" si="729"/>
        <v>0</v>
      </c>
      <c r="AK569" s="298">
        <f>IFERROR(I569*INDEX(F!$P$21:$AB$33, MATCH(G569/$AH569, F!$O$21:$O$33,1), MATCH(E569, F!$P$20:$AB$20,1)), 0 ) +IFERROR( M569*INDEX(F!$P$21:$AB$33, MATCH(K569/$AH569, F!$O$21:$O$33,1), MATCH(E569, F!$P$20:$AB$20,1)),0) +  IFERROR( Q569*INDEX(F!$P$21:$AB$33, MATCH(O569/$AH569, F!$O$21:$O$33,1), MATCH(E569, F!$P$20:$AB$20,1)), 0) + IFERROR( U569*INDEX(F!$P$21:$AB$33, MATCH(S569/$AH569, F!$O$21:$O$33,1), MATCH(E569, F!$P$20:$AB$20,1)),0)  + IFERROR(Y569*INDEX(F!$P$21:$AB$33, MATCH(W569/$AH569, F!$O$21:$O$33,1), MATCH(E569, F!$P$20:$AB$20,1)),0)  + IFERROR( AC569*INDEX(F!$P$21:$AB$33, MATCH(AA569/$AH569, F!$O$21:$O$33,1), MATCH(E569, F!$P$20:$AB$20,1)),)</f>
        <v>0</v>
      </c>
      <c r="AL569" s="1031"/>
      <c r="AM569" s="14"/>
      <c r="AN569" s="14"/>
      <c r="AO569" s="14"/>
    </row>
    <row r="570" spans="1:41" ht="15" hidden="1" customHeight="1" x14ac:dyDescent="0.25">
      <c r="A570" s="1022"/>
      <c r="B570" s="243" t="str">
        <f t="shared" si="717"/>
        <v/>
      </c>
      <c r="C570" s="256" t="str">
        <f t="shared" si="717"/>
        <v/>
      </c>
      <c r="D570" s="214" t="str">
        <f t="shared" si="717"/>
        <v/>
      </c>
      <c r="E570" s="291" t="str">
        <f t="shared" si="717"/>
        <v/>
      </c>
      <c r="F570" s="307" t="str">
        <f t="shared" si="717"/>
        <v/>
      </c>
      <c r="G570" s="300" t="str">
        <f t="shared" si="718"/>
        <v/>
      </c>
      <c r="H570" s="301"/>
      <c r="I570" s="301"/>
      <c r="J570" s="302"/>
      <c r="K570" s="300" t="str">
        <f t="shared" si="719"/>
        <v/>
      </c>
      <c r="L570" s="301"/>
      <c r="M570" s="301"/>
      <c r="N570" s="302"/>
      <c r="O570" s="300" t="str">
        <f t="shared" si="720"/>
        <v/>
      </c>
      <c r="P570" s="301"/>
      <c r="Q570" s="301"/>
      <c r="R570" s="302"/>
      <c r="S570" s="300" t="str">
        <f t="shared" si="721"/>
        <v/>
      </c>
      <c r="T570" s="301"/>
      <c r="U570" s="301"/>
      <c r="V570" s="302"/>
      <c r="W570" s="300" t="str">
        <f t="shared" si="722"/>
        <v/>
      </c>
      <c r="X570" s="301"/>
      <c r="Y570" s="301"/>
      <c r="Z570" s="302"/>
      <c r="AA570" s="300" t="str">
        <f t="shared" si="723"/>
        <v/>
      </c>
      <c r="AB570" s="301"/>
      <c r="AC570" s="301"/>
      <c r="AD570" s="302"/>
      <c r="AE570" s="285">
        <f t="shared" si="724"/>
        <v>0</v>
      </c>
      <c r="AF570" s="286">
        <f t="shared" si="725"/>
        <v>0</v>
      </c>
      <c r="AG570" s="287">
        <f t="shared" si="726"/>
        <v>0</v>
      </c>
      <c r="AH570" s="217" t="str">
        <f t="shared" si="727"/>
        <v/>
      </c>
      <c r="AI570" s="310">
        <f xml:space="preserve"> ( IF(ISNUMBER(G570), VLOOKUP(G570/$AH570,F!$A1:$B101,2,1)*G570*$H570*$I570,0)+IF(ISNUMBER(K570), VLOOKUP(K570/$AH570,F!$A1:$B101,2,1)*K570*$L570*$M570,0)+IF(ISNUMBER(O570), VLOOKUP(O570/$AH570,F!$A1:$B101,2,1)*O570*$P570*$Q570,0)+IF(ISNUMBER(S570), VLOOKUP(S570/$AH570,F!$A1:$B101,2,1)*S570*$T570*$U570,0)+IF(ISNUMBER(W570), VLOOKUP(W570/$AH570,F!$A1:$B101,2,1)*W570*$X570*$Y570,0)+IF(ISNUMBER(AA570), VLOOKUP(AA570/$AH570,F!$A1:$B101,2,1)*AA570*$AB570*$AC570,0))*IF(ISNUMBER(F570),F570,1)*IF(ISNUMBER(E570),E570,1)</f>
        <v>0</v>
      </c>
      <c r="AJ570" s="311">
        <f t="shared" si="729"/>
        <v>0</v>
      </c>
      <c r="AK570" s="312">
        <f>IFERROR(I570*INDEX(F!$P$21:$AB$33, MATCH(G570/$AH570, F!$O$21:$O$33,1), MATCH(E570, F!$P$20:$AB$20,1)), 0 ) +IFERROR( M570*INDEX(F!$P$21:$AB$33, MATCH(K570/$AH570, F!$O$21:$O$33,1), MATCH(E570, F!$P$20:$AB$20,1)),0) +  IFERROR( Q570*INDEX(F!$P$21:$AB$33, MATCH(O570/$AH570, F!$O$21:$O$33,1), MATCH(E570, F!$P$20:$AB$20,1)), 0) + IFERROR( U570*INDEX(F!$P$21:$AB$33, MATCH(S570/$AH570, F!$O$21:$O$33,1), MATCH(E570, F!$P$20:$AB$20,1)),0)  + IFERROR(Y570*INDEX(F!$P$21:$AB$33, MATCH(W570/$AH570, F!$O$21:$O$33,1), MATCH(E570, F!$P$20:$AB$20,1)),0)  + IFERROR( AC570*INDEX(F!$P$21:$AB$33, MATCH(AA570/$AH570, F!$O$21:$O$33,1), MATCH(E570, F!$P$20:$AB$20,1)),)</f>
        <v>0</v>
      </c>
      <c r="AL570" s="1031"/>
      <c r="AM570" s="14"/>
      <c r="AN570" s="14"/>
      <c r="AO570" s="14"/>
    </row>
    <row r="571" spans="1:41" ht="15" hidden="1" customHeight="1" x14ac:dyDescent="0.25">
      <c r="A571" s="1022"/>
      <c r="B571" s="242" t="str">
        <f t="shared" si="717"/>
        <v/>
      </c>
      <c r="C571" s="258" t="str">
        <f t="shared" si="717"/>
        <v/>
      </c>
      <c r="D571" s="226" t="str">
        <f t="shared" si="717"/>
        <v/>
      </c>
      <c r="E571" s="291" t="str">
        <f t="shared" si="717"/>
        <v/>
      </c>
      <c r="F571" s="313" t="str">
        <f t="shared" si="717"/>
        <v/>
      </c>
      <c r="G571" s="293" t="str">
        <f t="shared" si="718"/>
        <v/>
      </c>
      <c r="H571" s="238"/>
      <c r="I571" s="238"/>
      <c r="J571" s="294"/>
      <c r="K571" s="293" t="str">
        <f t="shared" si="719"/>
        <v/>
      </c>
      <c r="L571" s="238"/>
      <c r="M571" s="238"/>
      <c r="N571" s="294"/>
      <c r="O571" s="293" t="str">
        <f t="shared" si="720"/>
        <v/>
      </c>
      <c r="P571" s="238"/>
      <c r="Q571" s="238"/>
      <c r="R571" s="294"/>
      <c r="S571" s="293" t="str">
        <f t="shared" si="721"/>
        <v/>
      </c>
      <c r="T571" s="238"/>
      <c r="U571" s="238"/>
      <c r="V571" s="294"/>
      <c r="W571" s="293" t="str">
        <f t="shared" si="722"/>
        <v/>
      </c>
      <c r="X571" s="238"/>
      <c r="Y571" s="238"/>
      <c r="Z571" s="294"/>
      <c r="AA571" s="293" t="str">
        <f t="shared" si="723"/>
        <v/>
      </c>
      <c r="AB571" s="238"/>
      <c r="AC571" s="238"/>
      <c r="AD571" s="294"/>
      <c r="AE571" s="239">
        <f t="shared" si="724"/>
        <v>0</v>
      </c>
      <c r="AF571" s="314">
        <f t="shared" si="725"/>
        <v>0</v>
      </c>
      <c r="AG571" s="315">
        <f t="shared" si="726"/>
        <v>0</v>
      </c>
      <c r="AH571" s="217" t="str">
        <f t="shared" si="727"/>
        <v/>
      </c>
      <c r="AI571" s="316">
        <f xml:space="preserve"> ( IF(ISNUMBER(G571), VLOOKUP(G571/$AH571,F!$A1:$B101,2,1)*G571*$H571*$I571,0)+IF(ISNUMBER(K571), VLOOKUP(K571/$AH571,F!$A1:$B101,2,1)*K571*$L571*$M571,0)+IF(ISNUMBER(O571), VLOOKUP(O571/$AH571,F!$A1:$B101,2,1)*O571*$P571*$Q571,0)+IF(ISNUMBER(S571), VLOOKUP(S571/$AH571,F!$A1:$B101,2,1)*S571*$T571*$U571,0)+IF(ISNUMBER(W571), VLOOKUP(W571/$AH571,F!$A1:$B101,2,1)*W571*$X571*$Y571,0)+IF(ISNUMBER(AA571), VLOOKUP(AA571/$AH571,F!$A1:$B101,2,1)*AA571*$AB571*$AC571,0))*IF(ISNUMBER(F571),F571,1)*IF(ISNUMBER(E571),E571,1)</f>
        <v>0</v>
      </c>
      <c r="AJ571" s="317">
        <f t="shared" si="729"/>
        <v>0</v>
      </c>
      <c r="AK571" s="318">
        <f>IFERROR(I571*INDEX(F!$P$21:$AB$33, MATCH(G571/$AH571, F!$O$21:$O$33,1), MATCH(E571, F!$P$20:$AB$20,1)), 0 ) +IFERROR( M571*INDEX(F!$P$21:$AB$33, MATCH(K571/$AH571, F!$O$21:$O$33,1), MATCH(E571, F!$P$20:$AB$20,1)),0) +  IFERROR( Q571*INDEX(F!$P$21:$AB$33, MATCH(O571/$AH571, F!$O$21:$O$33,1), MATCH(E571, F!$P$20:$AB$20,1)), 0) + IFERROR( U571*INDEX(F!$P$21:$AB$33, MATCH(S571/$AH571, F!$O$21:$O$33,1), MATCH(E571, F!$P$20:$AB$20,1)),0)  + IFERROR(Y571*INDEX(F!$P$21:$AB$33, MATCH(W571/$AH571, F!$O$21:$O$33,1), MATCH(E571, F!$P$20:$AB$20,1)),0)  + IFERROR( AC571*INDEX(F!$P$21:$AB$33, MATCH(AA571/$AH571, F!$O$21:$O$33,1), MATCH(E571, F!$P$20:$AB$20,1)),)</f>
        <v>0</v>
      </c>
      <c r="AL571" s="1031"/>
      <c r="AM571" s="14"/>
      <c r="AN571" s="14"/>
      <c r="AO571" s="14"/>
    </row>
    <row r="572" spans="1:41" ht="15.75" thickBot="1" x14ac:dyDescent="0.3">
      <c r="A572" s="1023"/>
      <c r="B572" s="246"/>
      <c r="C572" s="259"/>
      <c r="D572" s="227"/>
      <c r="E572" s="352">
        <f>ROUND(IFERROR(SUMPRODUCT(AJ564:AJ571,E564:E571)/AJ572,0),3)</f>
        <v>0.97799999999999998</v>
      </c>
      <c r="F572" s="388"/>
      <c r="G572" s="319"/>
      <c r="H572" s="320"/>
      <c r="I572" s="320"/>
      <c r="J572" s="321"/>
      <c r="K572" s="319"/>
      <c r="L572" s="320"/>
      <c r="M572" s="320"/>
      <c r="N572" s="321"/>
      <c r="O572" s="319"/>
      <c r="P572" s="320"/>
      <c r="Q572" s="320"/>
      <c r="R572" s="321"/>
      <c r="S572" s="319"/>
      <c r="T572" s="320"/>
      <c r="U572" s="320"/>
      <c r="V572" s="321"/>
      <c r="W572" s="319"/>
      <c r="X572" s="320"/>
      <c r="Y572" s="320"/>
      <c r="Z572" s="321"/>
      <c r="AA572" s="319"/>
      <c r="AB572" s="320"/>
      <c r="AC572" s="320"/>
      <c r="AD572" s="321"/>
      <c r="AE572" s="357">
        <f>SUM(AE564:AE571)</f>
        <v>7345</v>
      </c>
      <c r="AF572" s="358">
        <f t="shared" si="725"/>
        <v>52.841726618705039</v>
      </c>
      <c r="AG572" s="391">
        <f>IFERROR(  SUMPRODUCT(AG564:AG571,AJ564:AJ571)/AJ572,0)</f>
        <v>0.44039650532497598</v>
      </c>
      <c r="AH572" s="359"/>
      <c r="AI572" s="360">
        <f>SUM(AI564:AI571)</f>
        <v>3121.4900000000002</v>
      </c>
      <c r="AJ572" s="360">
        <f>SUM(AJ564:AJ571)</f>
        <v>139</v>
      </c>
      <c r="AK572" s="361">
        <f>IF(SUM(AK564:AK571)=0,TIME(,0,),TIME(,SUM(AK564:AK571)+F!$V$37,))</f>
        <v>5.9027777777777783E-2</v>
      </c>
      <c r="AL572" s="1032"/>
      <c r="AM572" s="14"/>
      <c r="AN572" s="14"/>
      <c r="AO572" s="14"/>
    </row>
    <row r="573" spans="1:41" x14ac:dyDescent="0.25">
      <c r="A573" s="213">
        <f>A574</f>
        <v>43851</v>
      </c>
      <c r="B573" s="247" t="str">
        <f t="shared" ref="B573:F580" si="730">IF(B517="","",B517)</f>
        <v>Тяжелая</v>
      </c>
      <c r="C573" s="260" t="str">
        <f t="shared" si="730"/>
        <v>ТГ</v>
      </c>
      <c r="D573" s="228" t="str">
        <f t="shared" si="730"/>
        <v>Становая тяга</v>
      </c>
      <c r="E573" s="280">
        <f t="shared" si="730"/>
        <v>1.4</v>
      </c>
      <c r="F573" s="322" t="str">
        <f t="shared" si="730"/>
        <v/>
      </c>
      <c r="G573" s="323">
        <f t="shared" ref="G573:G580" si="731">IF(J573&lt;&gt;0, IFERROR(IF( $F573=2,  MROUND($AH573*J573,1),    IF( OR($F573="",$F573=1),   MROUND($AH573*J573,2.5),  MROUND($AH573*J573, 0.1))), "" ), "")</f>
        <v>92.5</v>
      </c>
      <c r="H573" s="324">
        <v>6</v>
      </c>
      <c r="I573" s="324">
        <v>1</v>
      </c>
      <c r="J573" s="325">
        <v>0.5</v>
      </c>
      <c r="K573" s="323">
        <f t="shared" ref="K573:K580" si="732">IF(N573&lt;&gt;0, IFERROR(IF( $F573=2,  MROUND($AH573*N573,1),    IF( OR($F573="",$F573=1),   MROUND($AH573*N573,2.5),  MROUND($AH573*N573, 0.1))), "" ), "")</f>
        <v>110</v>
      </c>
      <c r="L573" s="324">
        <v>5</v>
      </c>
      <c r="M573" s="324">
        <v>1</v>
      </c>
      <c r="N573" s="325">
        <v>0.6</v>
      </c>
      <c r="O573" s="323">
        <f t="shared" ref="O573:O580" si="733">IF(R573&lt;&gt;0, IFERROR(IF( $F573=2,  MROUND($AH573*R573,1),    IF( OR($F573="",$F573=1),   MROUND($AH573*R573,2.5),  MROUND($AH573*R573, 0.1))), "" ), "")</f>
        <v>120</v>
      </c>
      <c r="P573" s="324">
        <v>5</v>
      </c>
      <c r="Q573" s="324">
        <v>5</v>
      </c>
      <c r="R573" s="325">
        <v>0.65</v>
      </c>
      <c r="S573" s="323" t="str">
        <f t="shared" ref="S573:S580" si="734">IF(V573&lt;&gt;0, IFERROR(IF( $F573=2,  MROUND($AH573*V573,1),    IF( OR($F573="",$F573=1),   MROUND($AH573*V573,2.5),  MROUND($AH573*V573, 0.1))), "" ), "")</f>
        <v/>
      </c>
      <c r="T573" s="324"/>
      <c r="U573" s="324"/>
      <c r="V573" s="325"/>
      <c r="W573" s="323" t="str">
        <f t="shared" ref="W573:W580" si="735">IF(Z573&lt;&gt;0, IFERROR(IF( $F573=2,  MROUND($AH573*Z573,1),    IF( OR($F573="",$F573=1),   MROUND($AH573*Z573,2.5),  MROUND($AH573*Z573, 0.1))), "" ), "")</f>
        <v/>
      </c>
      <c r="X573" s="324"/>
      <c r="Y573" s="324"/>
      <c r="Z573" s="325"/>
      <c r="AA573" s="323" t="str">
        <f t="shared" ref="AA573:AA580" si="736">IF(AD573&lt;&gt;0, IFERROR(IF( $F573=2,  MROUND($AH573*AD573,1),    IF( OR($F573="",$F573=1),   MROUND($AH573*AD573,2.5),  MROUND($AH573*AD573, 0.1))), "" ), "")</f>
        <v/>
      </c>
      <c r="AB573" s="324"/>
      <c r="AC573" s="324"/>
      <c r="AD573" s="325"/>
      <c r="AE573" s="326">
        <f t="shared" ref="AE573:AE580" si="737">(IF(ISNUMBER(G573),G573,0)*H573*I573+IF(ISNUMBER(K573),K573,1)*L573*M573+IF(ISNUMBER(O573),O573,1)*P573*Q573+IF(ISNUMBER(S573),S573,1)*T573*U573+IF(ISNUMBER(W573),W573,1)*X573*Y573+IF(ISNUMBER(AA573),AA573,1)*AB573*AC573)*IF(ISNUMBER(F573),F573,1)</f>
        <v>4105</v>
      </c>
      <c r="AF573" s="327">
        <f t="shared" si="725"/>
        <v>114.02777777777777</v>
      </c>
      <c r="AG573" s="328">
        <f t="shared" ref="AG573:AG580" si="738">IFERROR((AF573/(AH573*IF(ISNUMBER(F573),F573,1))),0)</f>
        <v>0.61988623754878769</v>
      </c>
      <c r="AH573" s="216">
        <f t="shared" ref="AH573:AH580" si="739">IF(ISNUMBER(AH517), AH517+(AH517*$AH$562),"")</f>
        <v>183.94952310713836</v>
      </c>
      <c r="AI573" s="329">
        <f xml:space="preserve"> ( IF(ISNUMBER(G573), VLOOKUP(G573/$AH573,F!$A1:$B101,2,1)*G573*$H573*$I573,0)+IF(ISNUMBER(K573), VLOOKUP(K573/$AH573,F!$A1:$B101,2,1)*K573*$L573*$M573,0)+IF(ISNUMBER(O573), VLOOKUP(O573/$AH573,F!$A1:$B101,2,1)*O573*$P573*$Q573,0)+IF(ISNUMBER(S573), VLOOKUP(S573/$AH573,F!$A1:$B101,2,1)*S573*$T573*$U573,0)+IF(ISNUMBER(W573), VLOOKUP(W573/$AH573,F!$A1:$B101,2,1)*W573*$X573*$Y573,0)+IF(ISNUMBER(AA573), VLOOKUP(AA573/$AH573,F!$A1:$B101,2,1)*AA573*$AB573*$AC573,0))*IF(ISNUMBER(F573),F573,1)*IF(ISNUMBER(E573),E573,1)</f>
        <v>4272.0999999999995</v>
      </c>
      <c r="AJ573" s="330">
        <f t="shared" ref="AJ573:AJ575" si="740">H573*I573+L573*M573+P573*Q573+T573*U573+X573*Y573+AB573*AC573</f>
        <v>36</v>
      </c>
      <c r="AK573" s="331">
        <f>IFERROR(I573*INDEX(F!$P$21:$AB$33, MATCH(G573/$AH573, F!$O$21:$O$33,1), MATCH(E573, F!$P$20:$AB$20,1)), 0 ) +IFERROR( M573*INDEX(F!$P$21:$AB$33, MATCH(K573/$AH573, F!$O$21:$O$33,1), MATCH(E573, F!$P$20:$AB$20,1)),0) +  IFERROR( Q573*INDEX(F!$P$21:$AB$33, MATCH(O573/$AH573, F!$O$21:$O$33,1), MATCH(E573, F!$P$20:$AB$20,1)), 0) + IFERROR( U573*INDEX(F!$P$21:$AB$33, MATCH(S573/$AH573, F!$O$21:$O$33,1), MATCH(E573, F!$P$20:$AB$20,1)),0)  + IFERROR(Y573*INDEX(F!$P$21:$AB$33, MATCH(W573/$AH573, F!$O$21:$O$33,1), MATCH(E573, F!$P$20:$AB$20,1)),0)  + IFERROR( AC573*INDEX(F!$P$21:$AB$33, MATCH(AA573/$AH573, F!$O$21:$O$33,1), MATCH(E573, F!$P$20:$AB$20,1)),)</f>
        <v>30.5</v>
      </c>
      <c r="AL573" s="1033"/>
      <c r="AM573" s="14"/>
      <c r="AN573" s="14"/>
      <c r="AO573" s="14"/>
    </row>
    <row r="574" spans="1:41" ht="15.75" customHeight="1" x14ac:dyDescent="0.25">
      <c r="A574" s="1021">
        <f>A518+A506</f>
        <v>43851</v>
      </c>
      <c r="B574" s="248" t="s">
        <v>814</v>
      </c>
      <c r="C574" s="261" t="str">
        <f t="shared" si="730"/>
        <v>ЖМ</v>
      </c>
      <c r="D574" s="229" t="str">
        <f t="shared" si="730"/>
        <v>Жим лежа</v>
      </c>
      <c r="E574" s="291">
        <f t="shared" si="730"/>
        <v>1</v>
      </c>
      <c r="F574" s="332" t="str">
        <f t="shared" si="730"/>
        <v/>
      </c>
      <c r="G574" s="333">
        <f t="shared" si="731"/>
        <v>80</v>
      </c>
      <c r="H574" s="334">
        <v>6</v>
      </c>
      <c r="I574" s="334">
        <v>4</v>
      </c>
      <c r="J574" s="335">
        <v>0.55000000000000004</v>
      </c>
      <c r="K574" s="333" t="str">
        <f t="shared" si="732"/>
        <v/>
      </c>
      <c r="L574" s="334"/>
      <c r="M574" s="334"/>
      <c r="N574" s="335"/>
      <c r="O574" s="333" t="str">
        <f t="shared" si="733"/>
        <v/>
      </c>
      <c r="P574" s="334"/>
      <c r="Q574" s="334"/>
      <c r="R574" s="335"/>
      <c r="S574" s="333" t="str">
        <f t="shared" si="734"/>
        <v/>
      </c>
      <c r="T574" s="334"/>
      <c r="U574" s="334"/>
      <c r="V574" s="335"/>
      <c r="W574" s="333" t="str">
        <f t="shared" si="735"/>
        <v/>
      </c>
      <c r="X574" s="334"/>
      <c r="Y574" s="334"/>
      <c r="Z574" s="335"/>
      <c r="AA574" s="333" t="str">
        <f t="shared" si="736"/>
        <v/>
      </c>
      <c r="AB574" s="334"/>
      <c r="AC574" s="334"/>
      <c r="AD574" s="335"/>
      <c r="AE574" s="336">
        <f t="shared" si="737"/>
        <v>1920</v>
      </c>
      <c r="AF574" s="337">
        <f t="shared" si="725"/>
        <v>80</v>
      </c>
      <c r="AG574" s="338">
        <f t="shared" si="738"/>
        <v>0.54362739468346788</v>
      </c>
      <c r="AH574" s="217">
        <f t="shared" si="739"/>
        <v>147.15961848571069</v>
      </c>
      <c r="AI574" s="339">
        <f xml:space="preserve"> ( IF(ISNUMBER(G574), VLOOKUP(G574/$AH574,F!$A1:$B101,2,1)*G574*$H574*$I574,0)+IF(ISNUMBER(K574), VLOOKUP(K574/$AH574,F!$A1:$B101,2,1)*K574*$L574*$M574,0)+IF(ISNUMBER(O574), VLOOKUP(O574/$AH574,F!$A1:$B101,2,1)*O574*$P574*$Q574,0)+IF(ISNUMBER(S574), VLOOKUP(S574/$AH574,F!$A1:$B101,2,1)*S574*$T574*$U574,0)+IF(ISNUMBER(W574), VLOOKUP(W574/$AH574,F!$A1:$B101,2,1)*W574*$X574*$Y574,0)+IF(ISNUMBER(AA574), VLOOKUP(AA574/$AH574,F!$A1:$B101,2,1)*AA574*$AB574*$AC574,0))*IF(ISNUMBER(F574),F574,1)*IF(ISNUMBER(E574),E574,1)</f>
        <v>1075.2</v>
      </c>
      <c r="AJ574" s="340">
        <f t="shared" si="740"/>
        <v>24</v>
      </c>
      <c r="AK574" s="341">
        <f>IFERROR(I574*INDEX(F!$P$21:$AB$33, MATCH(G574/$AH574, F!$O$21:$O$33,1), MATCH(E574, F!$P$20:$AB$20,1)), 0 ) +IFERROR( M574*INDEX(F!$P$21:$AB$33, MATCH(K574/$AH574, F!$O$21:$O$33,1), MATCH(E574, F!$P$20:$AB$20,1)),0) +  IFERROR( Q574*INDEX(F!$P$21:$AB$33, MATCH(O574/$AH574, F!$O$21:$O$33,1), MATCH(E574, F!$P$20:$AB$20,1)), 0) + IFERROR( U574*INDEX(F!$P$21:$AB$33, MATCH(S574/$AH574, F!$O$21:$O$33,1), MATCH(E574, F!$P$20:$AB$20,1)),0)  + IFERROR(Y574*INDEX(F!$P$21:$AB$33, MATCH(W574/$AH574, F!$O$21:$O$33,1), MATCH(E574, F!$P$20:$AB$20,1)),0)  + IFERROR( AC574*INDEX(F!$P$21:$AB$33, MATCH(AA574/$AH574, F!$O$21:$O$33,1), MATCH(E574, F!$P$20:$AB$20,1)),)</f>
        <v>8</v>
      </c>
      <c r="AL574" s="1031"/>
      <c r="AM574" s="14"/>
      <c r="AN574" s="14"/>
      <c r="AO574" s="14"/>
    </row>
    <row r="575" spans="1:41" x14ac:dyDescent="0.25">
      <c r="A575" s="1022"/>
      <c r="B575" s="249" t="str">
        <f t="shared" si="730"/>
        <v>Легкая</v>
      </c>
      <c r="C575" s="262" t="str">
        <f t="shared" si="730"/>
        <v>ТГ</v>
      </c>
      <c r="D575" s="230" t="str">
        <f t="shared" si="730"/>
        <v>Тяга на прямых ногах</v>
      </c>
      <c r="E575" s="291">
        <f t="shared" si="730"/>
        <v>1.2</v>
      </c>
      <c r="F575" s="342" t="str">
        <f t="shared" si="730"/>
        <v/>
      </c>
      <c r="G575" s="343">
        <f t="shared" si="731"/>
        <v>77.5</v>
      </c>
      <c r="H575" s="344">
        <v>5</v>
      </c>
      <c r="I575" s="344">
        <v>5</v>
      </c>
      <c r="J575" s="345">
        <v>0.52</v>
      </c>
      <c r="K575" s="343" t="str">
        <f t="shared" si="732"/>
        <v/>
      </c>
      <c r="L575" s="344"/>
      <c r="M575" s="344"/>
      <c r="N575" s="345"/>
      <c r="O575" s="343" t="str">
        <f t="shared" si="733"/>
        <v/>
      </c>
      <c r="P575" s="344"/>
      <c r="Q575" s="344"/>
      <c r="R575" s="345"/>
      <c r="S575" s="343" t="str">
        <f t="shared" si="734"/>
        <v/>
      </c>
      <c r="T575" s="344"/>
      <c r="U575" s="344"/>
      <c r="V575" s="345"/>
      <c r="W575" s="343" t="str">
        <f t="shared" si="735"/>
        <v/>
      </c>
      <c r="X575" s="344"/>
      <c r="Y575" s="344"/>
      <c r="Z575" s="345"/>
      <c r="AA575" s="343" t="str">
        <f t="shared" si="736"/>
        <v/>
      </c>
      <c r="AB575" s="344"/>
      <c r="AC575" s="344"/>
      <c r="AD575" s="345"/>
      <c r="AE575" s="346">
        <f t="shared" si="737"/>
        <v>1937.5</v>
      </c>
      <c r="AF575" s="347">
        <f t="shared" si="725"/>
        <v>77.5</v>
      </c>
      <c r="AG575" s="348">
        <f t="shared" si="738"/>
        <v>0.52663903859960948</v>
      </c>
      <c r="AH575" s="217">
        <f t="shared" si="739"/>
        <v>147.15961848571069</v>
      </c>
      <c r="AI575" s="349">
        <f xml:space="preserve"> ( IF(ISNUMBER(G575), VLOOKUP(G575/$AH575,F!$A1:$B101,2,1)*G575*$H575*$I575,0)+IF(ISNUMBER(K575), VLOOKUP(K575/$AH575,F!$A1:$B101,2,1)*K575*$L575*$M575,0)+IF(ISNUMBER(O575), VLOOKUP(O575/$AH575,F!$A1:$B101,2,1)*O575*$P575*$Q575,0)+IF(ISNUMBER(S575), VLOOKUP(S575/$AH575,F!$A1:$B101,2,1)*S575*$T575*$U575,0)+IF(ISNUMBER(W575), VLOOKUP(W575/$AH575,F!$A1:$B101,2,1)*W575*$X575*$Y575,0)+IF(ISNUMBER(AA575), VLOOKUP(AA575/$AH575,F!$A1:$B101,2,1)*AA575*$AB575*$AC575,0))*IF(ISNUMBER(F575),F575,1)*IF(ISNUMBER(E575),E575,1)</f>
        <v>1232.25</v>
      </c>
      <c r="AJ575" s="350">
        <f t="shared" si="740"/>
        <v>25</v>
      </c>
      <c r="AK575" s="351">
        <f>IFERROR(I575*INDEX(F!$P$21:$AB$33, MATCH(G575/$AH575, F!$O$21:$O$33,1), MATCH(E575, F!$P$20:$AB$20,1)), 0 ) +IFERROR( M575*INDEX(F!$P$21:$AB$33, MATCH(K575/$AH575, F!$O$21:$O$33,1), MATCH(E575, F!$P$20:$AB$20,1)),0) +  IFERROR( Q575*INDEX(F!$P$21:$AB$33, MATCH(O575/$AH575, F!$O$21:$O$33,1), MATCH(E575, F!$P$20:$AB$20,1)), 0) + IFERROR( U575*INDEX(F!$P$21:$AB$33, MATCH(S575/$AH575, F!$O$21:$O$33,1), MATCH(E575, F!$P$20:$AB$20,1)),0)  + IFERROR(Y575*INDEX(F!$P$21:$AB$33, MATCH(W575/$AH575, F!$O$21:$O$33,1), MATCH(E575, F!$P$20:$AB$20,1)),0)  + IFERROR( AC575*INDEX(F!$P$21:$AB$33, MATCH(AA575/$AH575, F!$O$21:$O$33,1), MATCH(E575, F!$P$20:$AB$20,1)),)</f>
        <v>15</v>
      </c>
      <c r="AL575" s="1031"/>
      <c r="AM575" s="14"/>
      <c r="AN575" s="14"/>
      <c r="AO575" s="14"/>
    </row>
    <row r="576" spans="1:41" x14ac:dyDescent="0.25">
      <c r="A576" s="1022"/>
      <c r="B576" s="248" t="s">
        <v>815</v>
      </c>
      <c r="C576" s="261" t="str">
        <f t="shared" si="730"/>
        <v>ОФП</v>
      </c>
      <c r="D576" s="229" t="str">
        <f t="shared" si="730"/>
        <v>Жим стоя</v>
      </c>
      <c r="E576" s="291">
        <f t="shared" si="730"/>
        <v>0.8</v>
      </c>
      <c r="F576" s="332" t="str">
        <f t="shared" si="730"/>
        <v/>
      </c>
      <c r="G576" s="333">
        <f t="shared" si="731"/>
        <v>30</v>
      </c>
      <c r="H576" s="334">
        <v>6</v>
      </c>
      <c r="I576" s="334">
        <v>4</v>
      </c>
      <c r="J576" s="335">
        <v>0.35</v>
      </c>
      <c r="K576" s="333" t="str">
        <f t="shared" si="732"/>
        <v/>
      </c>
      <c r="L576" s="334"/>
      <c r="M576" s="334"/>
      <c r="N576" s="335"/>
      <c r="O576" s="333" t="str">
        <f t="shared" si="733"/>
        <v/>
      </c>
      <c r="P576" s="334"/>
      <c r="Q576" s="334"/>
      <c r="R576" s="335"/>
      <c r="S576" s="333" t="str">
        <f t="shared" si="734"/>
        <v/>
      </c>
      <c r="T576" s="334"/>
      <c r="U576" s="334"/>
      <c r="V576" s="335"/>
      <c r="W576" s="333" t="str">
        <f t="shared" si="735"/>
        <v/>
      </c>
      <c r="X576" s="334"/>
      <c r="Y576" s="334"/>
      <c r="Z576" s="335"/>
      <c r="AA576" s="333" t="str">
        <f t="shared" si="736"/>
        <v/>
      </c>
      <c r="AB576" s="334"/>
      <c r="AC576" s="334"/>
      <c r="AD576" s="335"/>
      <c r="AE576" s="336">
        <f t="shared" si="737"/>
        <v>720</v>
      </c>
      <c r="AF576" s="337">
        <f t="shared" si="725"/>
        <v>30</v>
      </c>
      <c r="AG576" s="338">
        <f t="shared" si="738"/>
        <v>0.33976712167716738</v>
      </c>
      <c r="AH576" s="217">
        <f t="shared" si="739"/>
        <v>88.295771091426417</v>
      </c>
      <c r="AI576" s="339">
        <f xml:space="preserve"> ( IF(ISNUMBER(G576), VLOOKUP(G576/$AH576,F!$A1:$B101,2,1)*G576*$H576*$I576,0)+IF(ISNUMBER(K576), VLOOKUP(K576/$AH576,F!$A1:$B101,2,1)*K576*$L576*$M576,0)+IF(ISNUMBER(O576), VLOOKUP(O576/$AH576,F!$A1:$B101,2,1)*O576*$P576*$Q576,0)+IF(ISNUMBER(S576), VLOOKUP(S576/$AH576,F!$A1:$B101,2,1)*S576*$T576*$U576,0)+IF(ISNUMBER(W576), VLOOKUP(W576/$AH576,F!$A1:$B101,2,1)*W576*$X576*$Y576,0)+IF(ISNUMBER(AA576), VLOOKUP(AA576/$AH576,F!$A1:$B101,2,1)*AA576*$AB576*$AC576,0))*IF(ISNUMBER(F576),F576,1)*IF(ISNUMBER(E576),E576,1)</f>
        <v>103.68</v>
      </c>
      <c r="AJ576" s="340">
        <f>H576*I576+L576*M576+P576*Q576+T576*U576+X576*Y576+AB576*AC576</f>
        <v>24</v>
      </c>
      <c r="AK576" s="341">
        <f>IFERROR(I576*INDEX(F!$P$21:$AB$33, MATCH(G576/$AH576, F!$O$21:$O$33,1), MATCH(E576, F!$P$20:$AB$20,1)), 0 ) +IFERROR( M576*INDEX(F!$P$21:$AB$33, MATCH(K576/$AH576, F!$O$21:$O$33,1), MATCH(E576, F!$P$20:$AB$20,1)),0) +  IFERROR( Q576*INDEX(F!$P$21:$AB$33, MATCH(O576/$AH576, F!$O$21:$O$33,1), MATCH(E576, F!$P$20:$AB$20,1)), 0) + IFERROR( U576*INDEX(F!$P$21:$AB$33, MATCH(S576/$AH576, F!$O$21:$O$33,1), MATCH(E576, F!$P$20:$AB$20,1)),0)  + IFERROR(Y576*INDEX(F!$P$21:$AB$33, MATCH(W576/$AH576, F!$O$21:$O$33,1), MATCH(E576, F!$P$20:$AB$20,1)),0)  + IFERROR( AC576*INDEX(F!$P$21:$AB$33, MATCH(AA576/$AH576, F!$O$21:$O$33,1), MATCH(E576, F!$P$20:$AB$20,1)),)</f>
        <v>7.2</v>
      </c>
      <c r="AL576" s="1031"/>
      <c r="AM576" s="14"/>
      <c r="AN576" s="14"/>
      <c r="AO576" s="14"/>
    </row>
    <row r="577" spans="1:41" x14ac:dyDescent="0.25">
      <c r="A577" s="1022"/>
      <c r="B577" s="249" t="str">
        <f t="shared" si="730"/>
        <v>Легкая</v>
      </c>
      <c r="C577" s="262" t="str">
        <f t="shared" si="730"/>
        <v>ЖМ</v>
      </c>
      <c r="D577" s="230" t="str">
        <f t="shared" si="730"/>
        <v>Жим средним хватом</v>
      </c>
      <c r="E577" s="291">
        <f t="shared" si="730"/>
        <v>1</v>
      </c>
      <c r="F577" s="342" t="str">
        <f t="shared" si="730"/>
        <v/>
      </c>
      <c r="G577" s="343">
        <f t="shared" si="731"/>
        <v>47.5</v>
      </c>
      <c r="H577" s="344">
        <v>5</v>
      </c>
      <c r="I577" s="344">
        <v>5</v>
      </c>
      <c r="J577" s="345">
        <v>0.38</v>
      </c>
      <c r="K577" s="343" t="str">
        <f t="shared" si="732"/>
        <v/>
      </c>
      <c r="L577" s="344"/>
      <c r="M577" s="344"/>
      <c r="N577" s="345"/>
      <c r="O577" s="343" t="str">
        <f t="shared" si="733"/>
        <v/>
      </c>
      <c r="P577" s="344"/>
      <c r="Q577" s="344"/>
      <c r="R577" s="345"/>
      <c r="S577" s="343" t="str">
        <f t="shared" si="734"/>
        <v/>
      </c>
      <c r="T577" s="344"/>
      <c r="U577" s="344"/>
      <c r="V577" s="345"/>
      <c r="W577" s="343" t="str">
        <f t="shared" si="735"/>
        <v/>
      </c>
      <c r="X577" s="344"/>
      <c r="Y577" s="344"/>
      <c r="Z577" s="345"/>
      <c r="AA577" s="343" t="str">
        <f t="shared" si="736"/>
        <v/>
      </c>
      <c r="AB577" s="344"/>
      <c r="AC577" s="344"/>
      <c r="AD577" s="345"/>
      <c r="AE577" s="346">
        <f t="shared" si="737"/>
        <v>1187.5</v>
      </c>
      <c r="AF577" s="347">
        <f t="shared" si="725"/>
        <v>47.5</v>
      </c>
      <c r="AG577" s="348">
        <f t="shared" si="738"/>
        <v>0.37973972422742241</v>
      </c>
      <c r="AH577" s="217">
        <f t="shared" si="739"/>
        <v>125.08567571285408</v>
      </c>
      <c r="AI577" s="349">
        <f xml:space="preserve"> ( IF(ISNUMBER(G577), VLOOKUP(G577/$AH577,F!$A1:$B101,2,1)*G577*$H577*$I577,0)+IF(ISNUMBER(K577), VLOOKUP(K577/$AH577,F!$A1:$B101,2,1)*K577*$L577*$M577,0)+IF(ISNUMBER(O577), VLOOKUP(O577/$AH577,F!$A1:$B101,2,1)*O577*$P577*$Q577,0)+IF(ISNUMBER(S577), VLOOKUP(S577/$AH577,F!$A1:$B101,2,1)*S577*$T577*$U577,0)+IF(ISNUMBER(W577), VLOOKUP(W577/$AH577,F!$A1:$B101,2,1)*W577*$X577*$Y577,0)+IF(ISNUMBER(AA577), VLOOKUP(AA577/$AH577,F!$A1:$B101,2,1)*AA577*$AB577*$AC577,0))*IF(ISNUMBER(F577),F577,1)*IF(ISNUMBER(E577),E577,1)</f>
        <v>308.75</v>
      </c>
      <c r="AJ577" s="350">
        <f t="shared" ref="AJ577:AJ580" si="741">H577*I577+L577*M577+P577*Q577+T577*U577+X577*Y577+AB577*AC577</f>
        <v>25</v>
      </c>
      <c r="AK577" s="351">
        <f>IFERROR(I577*INDEX(F!$P$21:$AB$33, MATCH(G577/$AH577, F!$O$21:$O$33,1), MATCH(E577, F!$P$20:$AB$20,1)), 0 ) +IFERROR( M577*INDEX(F!$P$21:$AB$33, MATCH(K577/$AH577, F!$O$21:$O$33,1), MATCH(E577, F!$P$20:$AB$20,1)),0) +  IFERROR( Q577*INDEX(F!$P$21:$AB$33, MATCH(O577/$AH577, F!$O$21:$O$33,1), MATCH(E577, F!$P$20:$AB$20,1)), 0) + IFERROR( U577*INDEX(F!$P$21:$AB$33, MATCH(S577/$AH577, F!$O$21:$O$33,1), MATCH(E577, F!$P$20:$AB$20,1)),0)  + IFERROR(Y577*INDEX(F!$P$21:$AB$33, MATCH(W577/$AH577, F!$O$21:$O$33,1), MATCH(E577, F!$P$20:$AB$20,1)),0)  + IFERROR( AC577*INDEX(F!$P$21:$AB$33, MATCH(AA577/$AH577, F!$O$21:$O$33,1), MATCH(E577, F!$P$20:$AB$20,1)),)</f>
        <v>10</v>
      </c>
      <c r="AL577" s="1031"/>
      <c r="AM577" s="14"/>
      <c r="AN577" s="14"/>
      <c r="AO577" s="14"/>
    </row>
    <row r="578" spans="1:41" hidden="1" x14ac:dyDescent="0.25">
      <c r="A578" s="1022"/>
      <c r="B578" s="248" t="str">
        <f t="shared" si="730"/>
        <v/>
      </c>
      <c r="C578" s="261" t="str">
        <f t="shared" si="730"/>
        <v/>
      </c>
      <c r="D578" s="229" t="str">
        <f t="shared" si="730"/>
        <v/>
      </c>
      <c r="E578" s="291" t="str">
        <f t="shared" si="730"/>
        <v/>
      </c>
      <c r="F578" s="332" t="str">
        <f t="shared" si="730"/>
        <v/>
      </c>
      <c r="G578" s="333" t="str">
        <f t="shared" si="731"/>
        <v/>
      </c>
      <c r="H578" s="334"/>
      <c r="I578" s="334"/>
      <c r="J578" s="335"/>
      <c r="K578" s="333" t="str">
        <f t="shared" si="732"/>
        <v/>
      </c>
      <c r="L578" s="334"/>
      <c r="M578" s="334"/>
      <c r="N578" s="335"/>
      <c r="O578" s="333" t="str">
        <f t="shared" si="733"/>
        <v/>
      </c>
      <c r="P578" s="334"/>
      <c r="Q578" s="334"/>
      <c r="R578" s="335"/>
      <c r="S578" s="333" t="str">
        <f t="shared" si="734"/>
        <v/>
      </c>
      <c r="T578" s="334"/>
      <c r="U578" s="334"/>
      <c r="V578" s="335"/>
      <c r="W578" s="333" t="str">
        <f t="shared" si="735"/>
        <v/>
      </c>
      <c r="X578" s="334"/>
      <c r="Y578" s="334"/>
      <c r="Z578" s="335"/>
      <c r="AA578" s="333" t="str">
        <f t="shared" si="736"/>
        <v/>
      </c>
      <c r="AB578" s="334"/>
      <c r="AC578" s="334"/>
      <c r="AD578" s="335"/>
      <c r="AE578" s="336">
        <f t="shared" si="737"/>
        <v>0</v>
      </c>
      <c r="AF578" s="337">
        <f t="shared" si="725"/>
        <v>0</v>
      </c>
      <c r="AG578" s="338">
        <f t="shared" si="738"/>
        <v>0</v>
      </c>
      <c r="AH578" s="217" t="str">
        <f t="shared" si="739"/>
        <v/>
      </c>
      <c r="AI578" s="339">
        <f xml:space="preserve"> ( IF(ISNUMBER(G578), VLOOKUP(G578/$AH578,F!$A1:$B101,2,1)*G578*$H578*$I578,0)+IF(ISNUMBER(K578), VLOOKUP(K578/$AH578,F!$A1:$B101,2,1)*K578*$L578*$M578,0)+IF(ISNUMBER(O578), VLOOKUP(O578/$AH578,F!$A1:$B101,2,1)*O578*$P578*$Q578,0)+IF(ISNUMBER(S578), VLOOKUP(S578/$AH578,F!$A1:$B101,2,1)*S578*$T578*$U578,0)+IF(ISNUMBER(W578), VLOOKUP(W578/$AH578,F!$A1:$B101,2,1)*W578*$X578*$Y578,0)+IF(ISNUMBER(AA578), VLOOKUP(AA578/$AH578,F!$A1:$B101,2,1)*AA578*$AB578*$AC578,0))*IF(ISNUMBER(F578),F578,1)*IF(ISNUMBER(E578),E578,1)</f>
        <v>0</v>
      </c>
      <c r="AJ578" s="340">
        <f t="shared" si="741"/>
        <v>0</v>
      </c>
      <c r="AK578" s="341">
        <f>IFERROR(I578*INDEX(F!$P$21:$AB$33, MATCH(G578/$AH578, F!$O$21:$O$33,1), MATCH(E578, F!$P$20:$AB$20,1)), 0 ) +IFERROR( M578*INDEX(F!$P$21:$AB$33, MATCH(K578/$AH578, F!$O$21:$O$33,1), MATCH(E578, F!$P$20:$AB$20,1)),0) +  IFERROR( Q578*INDEX(F!$P$21:$AB$33, MATCH(O578/$AH578, F!$O$21:$O$33,1), MATCH(E578, F!$P$20:$AB$20,1)), 0) + IFERROR( U578*INDEX(F!$P$21:$AB$33, MATCH(S578/$AH578, F!$O$21:$O$33,1), MATCH(E578, F!$P$20:$AB$20,1)),0)  + IFERROR(Y578*INDEX(F!$P$21:$AB$33, MATCH(W578/$AH578, F!$O$21:$O$33,1), MATCH(E578, F!$P$20:$AB$20,1)),0)  + IFERROR( AC578*INDEX(F!$P$21:$AB$33, MATCH(AA578/$AH578, F!$O$21:$O$33,1), MATCH(E578, F!$P$20:$AB$20,1)),)</f>
        <v>0</v>
      </c>
      <c r="AL578" s="1031"/>
      <c r="AM578" s="14"/>
      <c r="AN578" s="14"/>
      <c r="AO578" s="14"/>
    </row>
    <row r="579" spans="1:41" hidden="1" x14ac:dyDescent="0.25">
      <c r="A579" s="1022"/>
      <c r="B579" s="249" t="str">
        <f t="shared" si="730"/>
        <v/>
      </c>
      <c r="C579" s="262" t="str">
        <f t="shared" si="730"/>
        <v/>
      </c>
      <c r="D579" s="230" t="str">
        <f t="shared" si="730"/>
        <v/>
      </c>
      <c r="E579" s="291" t="str">
        <f t="shared" si="730"/>
        <v/>
      </c>
      <c r="F579" s="342" t="str">
        <f t="shared" si="730"/>
        <v/>
      </c>
      <c r="G579" s="343" t="str">
        <f t="shared" si="731"/>
        <v/>
      </c>
      <c r="H579" s="344"/>
      <c r="I579" s="344"/>
      <c r="J579" s="345"/>
      <c r="K579" s="343" t="str">
        <f t="shared" si="732"/>
        <v/>
      </c>
      <c r="L579" s="344"/>
      <c r="M579" s="344"/>
      <c r="N579" s="345"/>
      <c r="O579" s="343" t="str">
        <f t="shared" si="733"/>
        <v/>
      </c>
      <c r="P579" s="344"/>
      <c r="Q579" s="344"/>
      <c r="R579" s="345"/>
      <c r="S579" s="343" t="str">
        <f t="shared" si="734"/>
        <v/>
      </c>
      <c r="T579" s="344"/>
      <c r="U579" s="344"/>
      <c r="V579" s="345"/>
      <c r="W579" s="343" t="str">
        <f t="shared" si="735"/>
        <v/>
      </c>
      <c r="X579" s="344"/>
      <c r="Y579" s="344"/>
      <c r="Z579" s="345"/>
      <c r="AA579" s="343" t="str">
        <f t="shared" si="736"/>
        <v/>
      </c>
      <c r="AB579" s="344"/>
      <c r="AC579" s="344"/>
      <c r="AD579" s="345"/>
      <c r="AE579" s="346">
        <f t="shared" si="737"/>
        <v>0</v>
      </c>
      <c r="AF579" s="347">
        <f t="shared" si="725"/>
        <v>0</v>
      </c>
      <c r="AG579" s="348">
        <f t="shared" si="738"/>
        <v>0</v>
      </c>
      <c r="AH579" s="217" t="str">
        <f t="shared" si="739"/>
        <v/>
      </c>
      <c r="AI579" s="349">
        <f xml:space="preserve"> ( IF(ISNUMBER(G579), VLOOKUP(G579/$AH579,F!$A1:$B101,2,1)*G579*$H579*$I579,0)+IF(ISNUMBER(K579), VLOOKUP(K579/$AH579,F!$A1:$B101,2,1)*K579*$L579*$M579,0)+IF(ISNUMBER(O579), VLOOKUP(O579/$AH579,F!$A1:$B101,2,1)*O579*$P579*$Q579,0)+IF(ISNUMBER(S579), VLOOKUP(S579/$AH579,F!$A1:$B101,2,1)*S579*$T579*$U579,0)+IF(ISNUMBER(W579), VLOOKUP(W579/$AH579,F!$A1:$B101,2,1)*W579*$X579*$Y579,0)+IF(ISNUMBER(AA579), VLOOKUP(AA579/$AH579,F!$A1:$B101,2,1)*AA579*$AB579*$AC579,0))*IF(ISNUMBER(F579),F579,1)*IF(ISNUMBER(E579),E579,1)</f>
        <v>0</v>
      </c>
      <c r="AJ579" s="350">
        <f t="shared" si="741"/>
        <v>0</v>
      </c>
      <c r="AK579" s="351">
        <f>IFERROR(I579*INDEX(F!$P$21:$AB$33, MATCH(G579/$AH579, F!$O$21:$O$33,1), MATCH(E579, F!$P$20:$AB$20,1)), 0 ) +IFERROR( M579*INDEX(F!$P$21:$AB$33, MATCH(K579/$AH579, F!$O$21:$O$33,1), MATCH(E579, F!$P$20:$AB$20,1)),0) +  IFERROR( Q579*INDEX(F!$P$21:$AB$33, MATCH(O579/$AH579, F!$O$21:$O$33,1), MATCH(E579, F!$P$20:$AB$20,1)), 0) + IFERROR( U579*INDEX(F!$P$21:$AB$33, MATCH(S579/$AH579, F!$O$21:$O$33,1), MATCH(E579, F!$P$20:$AB$20,1)),0)  + IFERROR(Y579*INDEX(F!$P$21:$AB$33, MATCH(W579/$AH579, F!$O$21:$O$33,1), MATCH(E579, F!$P$20:$AB$20,1)),0)  + IFERROR( AC579*INDEX(F!$P$21:$AB$33, MATCH(AA579/$AH579, F!$O$21:$O$33,1), MATCH(E579, F!$P$20:$AB$20,1)),)</f>
        <v>0</v>
      </c>
      <c r="AL579" s="1031"/>
      <c r="AM579" s="14"/>
      <c r="AN579" s="14"/>
      <c r="AO579" s="14"/>
    </row>
    <row r="580" spans="1:41" hidden="1" x14ac:dyDescent="0.25">
      <c r="A580" s="1022"/>
      <c r="B580" s="248" t="str">
        <f t="shared" si="730"/>
        <v/>
      </c>
      <c r="C580" s="261" t="str">
        <f t="shared" si="730"/>
        <v/>
      </c>
      <c r="D580" s="231" t="str">
        <f t="shared" si="730"/>
        <v/>
      </c>
      <c r="E580" s="291" t="str">
        <f t="shared" si="730"/>
        <v/>
      </c>
      <c r="F580" s="332" t="str">
        <f t="shared" si="730"/>
        <v/>
      </c>
      <c r="G580" s="333" t="str">
        <f t="shared" si="731"/>
        <v/>
      </c>
      <c r="H580" s="334"/>
      <c r="I580" s="334"/>
      <c r="J580" s="335"/>
      <c r="K580" s="333" t="str">
        <f t="shared" si="732"/>
        <v/>
      </c>
      <c r="L580" s="334"/>
      <c r="M580" s="334"/>
      <c r="N580" s="335"/>
      <c r="O580" s="333" t="str">
        <f t="shared" si="733"/>
        <v/>
      </c>
      <c r="P580" s="334"/>
      <c r="Q580" s="334"/>
      <c r="R580" s="335"/>
      <c r="S580" s="333" t="str">
        <f t="shared" si="734"/>
        <v/>
      </c>
      <c r="T580" s="334"/>
      <c r="U580" s="334"/>
      <c r="V580" s="335"/>
      <c r="W580" s="333" t="str">
        <f t="shared" si="735"/>
        <v/>
      </c>
      <c r="X580" s="334"/>
      <c r="Y580" s="334"/>
      <c r="Z580" s="335"/>
      <c r="AA580" s="333" t="str">
        <f t="shared" si="736"/>
        <v/>
      </c>
      <c r="AB580" s="334"/>
      <c r="AC580" s="334"/>
      <c r="AD580" s="335"/>
      <c r="AE580" s="336">
        <f t="shared" si="737"/>
        <v>0</v>
      </c>
      <c r="AF580" s="337">
        <f t="shared" si="725"/>
        <v>0</v>
      </c>
      <c r="AG580" s="338">
        <f t="shared" si="738"/>
        <v>0</v>
      </c>
      <c r="AH580" s="217" t="str">
        <f t="shared" si="739"/>
        <v/>
      </c>
      <c r="AI580" s="339">
        <f xml:space="preserve"> ( IF(ISNUMBER(G580), VLOOKUP(G580/$AH580,F!$A1:$B101,2,1)*G580*$H580*$I580,0)+IF(ISNUMBER(K580), VLOOKUP(K580/$AH580,F!$A1:$B101,2,1)*K580*$L580*$M580,0)+IF(ISNUMBER(O580), VLOOKUP(O580/$AH580,F!$A1:$B101,2,1)*O580*$P580*$Q580,0)+IF(ISNUMBER(S580), VLOOKUP(S580/$AH580,F!$A1:$B101,2,1)*S580*$T580*$U580,0)+IF(ISNUMBER(W580), VLOOKUP(W580/$AH580,F!$A1:$B101,2,1)*W580*$X580*$Y580,0)+IF(ISNUMBER(AA580), VLOOKUP(AA580/$AH580,F!$A1:$B101,2,1)*AA580*$AB580*$AC580,0))*IF(ISNUMBER(F580),F580,1)*IF(ISNUMBER(E580),E580,1)</f>
        <v>0</v>
      </c>
      <c r="AJ580" s="340">
        <f t="shared" si="741"/>
        <v>0</v>
      </c>
      <c r="AK580" s="341">
        <f>IFERROR(I580*INDEX(F!$P$21:$AB$33, MATCH(G580/$AH580, F!$O$21:$O$33,1), MATCH(E580, F!$P$20:$AB$20,1)), 0 ) +IFERROR( M580*INDEX(F!$P$21:$AB$33, MATCH(K580/$AH580, F!$O$21:$O$33,1), MATCH(E580, F!$P$20:$AB$20,1)),0) +  IFERROR( Q580*INDEX(F!$P$21:$AB$33, MATCH(O580/$AH580, F!$O$21:$O$33,1), MATCH(E580, F!$P$20:$AB$20,1)), 0) + IFERROR( U580*INDEX(F!$P$21:$AB$33, MATCH(S580/$AH580, F!$O$21:$O$33,1), MATCH(E580, F!$P$20:$AB$20,1)),0)  + IFERROR(Y580*INDEX(F!$P$21:$AB$33, MATCH(W580/$AH580, F!$O$21:$O$33,1), MATCH(E580, F!$P$20:$AB$20,1)),0)  + IFERROR( AC580*INDEX(F!$P$21:$AB$33, MATCH(AA580/$AH580, F!$O$21:$O$33,1), MATCH(E580, F!$P$20:$AB$20,1)),)</f>
        <v>0</v>
      </c>
      <c r="AL580" s="1031"/>
      <c r="AM580" s="14"/>
      <c r="AN580" s="14"/>
      <c r="AO580" s="14"/>
    </row>
    <row r="581" spans="1:41" ht="15.75" thickBot="1" x14ac:dyDescent="0.3">
      <c r="A581" s="1023"/>
      <c r="B581" s="250"/>
      <c r="C581" s="263"/>
      <c r="D581" s="215"/>
      <c r="E581" s="352">
        <f>ROUND(IFERROR(SUMPRODUCT(AJ573:AJ580,E573:E580)/AJ581,0),3)</f>
        <v>1.109</v>
      </c>
      <c r="F581" s="353"/>
      <c r="G581" s="354"/>
      <c r="H581" s="355"/>
      <c r="I581" s="355"/>
      <c r="J581" s="356"/>
      <c r="K581" s="354"/>
      <c r="L581" s="355"/>
      <c r="M581" s="355"/>
      <c r="N581" s="356"/>
      <c r="O581" s="354"/>
      <c r="P581" s="355"/>
      <c r="Q581" s="355"/>
      <c r="R581" s="356"/>
      <c r="S581" s="354"/>
      <c r="T581" s="355"/>
      <c r="U581" s="355"/>
      <c r="V581" s="356"/>
      <c r="W581" s="354"/>
      <c r="X581" s="355"/>
      <c r="Y581" s="355"/>
      <c r="Z581" s="356"/>
      <c r="AA581" s="354"/>
      <c r="AB581" s="355"/>
      <c r="AC581" s="355"/>
      <c r="AD581" s="356"/>
      <c r="AE581" s="357">
        <f>SUM(AE573:AE580)</f>
        <v>9870</v>
      </c>
      <c r="AF581" s="358">
        <f t="shared" si="725"/>
        <v>73.656716417910445</v>
      </c>
      <c r="AG581" s="391">
        <f>IFERROR(  SUMPRODUCT(AG573:AG580,AJ573:AJ580)/AJ581,0)</f>
        <v>0.4938570299633388</v>
      </c>
      <c r="AH581" s="359"/>
      <c r="AI581" s="360">
        <f>SUM(AI573:AI580)</f>
        <v>6991.98</v>
      </c>
      <c r="AJ581" s="360">
        <f>SUM(AJ573:AJ580)</f>
        <v>134</v>
      </c>
      <c r="AK581" s="361">
        <f>IF(SUM(AK573:AK580)=0,TIME(,0,),TIME(,SUM(AK573:AK580)+F!$V$37,))</f>
        <v>6.9444444444444448E-2</v>
      </c>
      <c r="AL581" s="1032"/>
      <c r="AM581" s="14"/>
      <c r="AN581" s="14"/>
      <c r="AO581" s="14"/>
    </row>
    <row r="582" spans="1:41" x14ac:dyDescent="0.25">
      <c r="A582" s="232">
        <f>A583</f>
        <v>43853</v>
      </c>
      <c r="B582" s="251" t="str">
        <f t="shared" ref="B582:F589" si="742">IF(B526="","",B526)</f>
        <v>Тяжелая</v>
      </c>
      <c r="C582" s="264" t="str">
        <f t="shared" si="742"/>
        <v>ЖМ</v>
      </c>
      <c r="D582" s="233" t="str">
        <f t="shared" si="742"/>
        <v>Жим лежа</v>
      </c>
      <c r="E582" s="280">
        <f t="shared" si="742"/>
        <v>1</v>
      </c>
      <c r="F582" s="362" t="str">
        <f t="shared" si="742"/>
        <v/>
      </c>
      <c r="G582" s="363">
        <f t="shared" ref="G582:G589" si="743">IF(J582&lt;&gt;0, IFERROR(IF( $F582=2,  MROUND($AH582*J582,1),    IF( OR($F582="",$F582=1),   MROUND($AH582*J582,2.5),  MROUND($AH582*J582, 0.1))), "" ), "")</f>
        <v>72.5</v>
      </c>
      <c r="H582" s="364">
        <v>6</v>
      </c>
      <c r="I582" s="364">
        <v>1</v>
      </c>
      <c r="J582" s="365">
        <v>0.5</v>
      </c>
      <c r="K582" s="363">
        <f t="shared" ref="K582:K589" si="744">IF(N582&lt;&gt;0, IFERROR(IF( $F582=2,  MROUND($AH582*N582,1),    IF( OR($F582="",$F582=1),   MROUND($AH582*N582,2.5),  MROUND($AH582*N582, 0.1))), "" ), "")</f>
        <v>90</v>
      </c>
      <c r="L582" s="364">
        <v>6</v>
      </c>
      <c r="M582" s="364">
        <v>1</v>
      </c>
      <c r="N582" s="365">
        <v>0.62</v>
      </c>
      <c r="O582" s="363">
        <f t="shared" ref="O582:O589" si="745">IF(R582&lt;&gt;0, IFERROR(IF( $F582=2,  MROUND($AH582*R582,1),    IF( OR($F582="",$F582=1),   MROUND($AH582*R582,2.5),  MROUND($AH582*R582, 0.1))), "" ), "")</f>
        <v>100</v>
      </c>
      <c r="P582" s="364">
        <v>6</v>
      </c>
      <c r="Q582" s="364">
        <v>5</v>
      </c>
      <c r="R582" s="365">
        <v>0.68</v>
      </c>
      <c r="S582" s="363" t="str">
        <f t="shared" ref="S582:S589" si="746">IF(V582&lt;&gt;0, IFERROR(IF( $F582=2,  MROUND($AH582*V582,1),    IF( OR($F582="",$F582=1),   MROUND($AH582*V582,2.5),  MROUND($AH582*V582, 0.1))), "" ), "")</f>
        <v/>
      </c>
      <c r="T582" s="364"/>
      <c r="U582" s="364"/>
      <c r="V582" s="365"/>
      <c r="W582" s="363" t="str">
        <f t="shared" ref="W582:W589" si="747">IF(Z582&lt;&gt;0, IFERROR(IF( $F582=2,  MROUND($AH582*Z582,1),    IF( OR($F582="",$F582=1),   MROUND($AH582*Z582,2.5),  MROUND($AH582*Z582, 0.1))), "" ), "")</f>
        <v/>
      </c>
      <c r="X582" s="364"/>
      <c r="Y582" s="364"/>
      <c r="Z582" s="365"/>
      <c r="AA582" s="363" t="str">
        <f t="shared" ref="AA582:AA589" si="748">IF(AD582&lt;&gt;0, IFERROR(IF( $F582=2,  MROUND($AH582*AD582,1),    IF( OR($F582="",$F582=1),   MROUND($AH582*AD582,2.5),  MROUND($AH582*AD582, 0.1))), "" ), "")</f>
        <v/>
      </c>
      <c r="AB582" s="364"/>
      <c r="AC582" s="364"/>
      <c r="AD582" s="365"/>
      <c r="AE582" s="366">
        <f t="shared" ref="AE582:AE589" si="749">(IF(ISNUMBER(G582),G582,0)*H582*I582+IF(ISNUMBER(K582),K582,1)*L582*M582+IF(ISNUMBER(O582),O582,1)*P582*Q582+IF(ISNUMBER(S582),S582,1)*T582*U582+IF(ISNUMBER(W582),W582,1)*X582*Y582+IF(ISNUMBER(AA582),AA582,1)*AB582*AC582)*IF(ISNUMBER(F582),F582,1)</f>
        <v>3975</v>
      </c>
      <c r="AF582" s="367">
        <f t="shared" si="725"/>
        <v>94.642857142857139</v>
      </c>
      <c r="AG582" s="368">
        <f t="shared" ref="AG582:AG589" si="750">IFERROR((AF582/(AH582*IF(ISNUMBER(F582),F582,1))),0)</f>
        <v>0.64313062317463832</v>
      </c>
      <c r="AH582" s="216">
        <f t="shared" ref="AH582:AH589" si="751">IF(ISNUMBER(AH526), AH526+(AH526*$AH$562),"")</f>
        <v>147.15961848571069</v>
      </c>
      <c r="AI582" s="369">
        <f xml:space="preserve"> ( IF(ISNUMBER(G582), VLOOKUP(G582/$AH582,F!$A1:$B101,2,1)*G582*$H582*$I582,0)+IF(ISNUMBER(K582), VLOOKUP(K582/$AH582,F!$A1:$B101,2,1)*K582*$L582*$M582,0)+IF(ISNUMBER(O582), VLOOKUP(O582/$AH582,F!$A1:$B101,2,1)*O582*$P582*$Q582,0)+IF(ISNUMBER(S582), VLOOKUP(S582/$AH582,F!$A1:$B101,2,1)*S582*$T582*$U582,0)+IF(ISNUMBER(W582), VLOOKUP(W582/$AH582,F!$A1:$B101,2,1)*W582*$X582*$Y582,0)+IF(ISNUMBER(AA582), VLOOKUP(AA582/$AH582,F!$A1:$B101,2,1)*AA582*$AB582*$AC582,0))*IF(ISNUMBER(F582),F582,1)*IF(ISNUMBER(E582),E582,1)</f>
        <v>3112.2</v>
      </c>
      <c r="AJ582" s="370">
        <f t="shared" ref="AJ582:AJ584" si="752">H582*I582+L582*M582+P582*Q582+T582*U582+X582*Y582+AB582*AC582</f>
        <v>42</v>
      </c>
      <c r="AK582" s="371">
        <f>IFERROR(I582*INDEX(F!$P$21:$AB$33, MATCH(G582/$AH582, F!$O$21:$O$33,1), MATCH(E582, F!$P$20:$AB$20,1)), 0 ) +IFERROR( M582*INDEX(F!$P$21:$AB$33, MATCH(K582/$AH582, F!$O$21:$O$33,1), MATCH(E582, F!$P$20:$AB$20,1)),0) +  IFERROR( Q582*INDEX(F!$P$21:$AB$33, MATCH(O582/$AH582, F!$O$21:$O$33,1), MATCH(E582, F!$P$20:$AB$20,1)), 0) + IFERROR( U582*INDEX(F!$P$21:$AB$33, MATCH(S582/$AH582, F!$O$21:$O$33,1), MATCH(E582, F!$P$20:$AB$20,1)),0)  + IFERROR(Y582*INDEX(F!$P$21:$AB$33, MATCH(W582/$AH582, F!$O$21:$O$33,1), MATCH(E582, F!$P$20:$AB$20,1)),0)  + IFERROR( AC582*INDEX(F!$P$21:$AB$33, MATCH(AA582/$AH582, F!$O$21:$O$33,1), MATCH(E582, F!$P$20:$AB$20,1)),)</f>
        <v>20</v>
      </c>
      <c r="AL582" s="1033"/>
      <c r="AM582" s="14"/>
      <c r="AN582" s="14"/>
      <c r="AO582" s="14"/>
    </row>
    <row r="583" spans="1:41" ht="15.75" customHeight="1" x14ac:dyDescent="0.25">
      <c r="A583" s="1021">
        <f>A527+A506</f>
        <v>43853</v>
      </c>
      <c r="B583" s="249" t="s">
        <v>815</v>
      </c>
      <c r="C583" s="262" t="str">
        <f t="shared" si="742"/>
        <v>ЖМ</v>
      </c>
      <c r="D583" s="230" t="str">
        <f t="shared" si="742"/>
        <v>Жим гантелей</v>
      </c>
      <c r="E583" s="291">
        <f t="shared" si="742"/>
        <v>0.8</v>
      </c>
      <c r="F583" s="342">
        <f t="shared" si="742"/>
        <v>2</v>
      </c>
      <c r="G583" s="343">
        <f t="shared" si="743"/>
        <v>21</v>
      </c>
      <c r="H583" s="344">
        <v>5</v>
      </c>
      <c r="I583" s="344">
        <v>5</v>
      </c>
      <c r="J583" s="345">
        <v>0.45</v>
      </c>
      <c r="K583" s="343" t="str">
        <f t="shared" si="744"/>
        <v/>
      </c>
      <c r="L583" s="344"/>
      <c r="M583" s="344"/>
      <c r="N583" s="345"/>
      <c r="O583" s="343" t="str">
        <f t="shared" si="745"/>
        <v/>
      </c>
      <c r="P583" s="344"/>
      <c r="Q583" s="344"/>
      <c r="R583" s="345"/>
      <c r="S583" s="343" t="str">
        <f t="shared" si="746"/>
        <v/>
      </c>
      <c r="T583" s="344"/>
      <c r="U583" s="344"/>
      <c r="V583" s="345"/>
      <c r="W583" s="343" t="str">
        <f t="shared" si="747"/>
        <v/>
      </c>
      <c r="X583" s="344"/>
      <c r="Y583" s="344"/>
      <c r="Z583" s="345"/>
      <c r="AA583" s="343" t="str">
        <f t="shared" si="748"/>
        <v/>
      </c>
      <c r="AB583" s="344"/>
      <c r="AC583" s="344"/>
      <c r="AD583" s="345"/>
      <c r="AE583" s="346">
        <f t="shared" si="749"/>
        <v>1050</v>
      </c>
      <c r="AF583" s="347">
        <f t="shared" si="725"/>
        <v>42</v>
      </c>
      <c r="AG583" s="348">
        <f t="shared" si="750"/>
        <v>0.44594434720128234</v>
      </c>
      <c r="AH583" s="217">
        <f t="shared" si="751"/>
        <v>47.091077915427412</v>
      </c>
      <c r="AI583" s="349">
        <f xml:space="preserve"> ( IF(ISNUMBER(G583), VLOOKUP(G583/$AH583,F!$A1:$B101,2,1)*G583*$H583*$I583,0)+IF(ISNUMBER(K583), VLOOKUP(K583/$AH583,F!$A1:$B101,2,1)*K583*$L583*$M583,0)+IF(ISNUMBER(O583), VLOOKUP(O583/$AH583,F!$A1:$B101,2,1)*O583*$P583*$Q583,0)+IF(ISNUMBER(S583), VLOOKUP(S583/$AH583,F!$A1:$B101,2,1)*S583*$T583*$U583,0)+IF(ISNUMBER(W583), VLOOKUP(W583/$AH583,F!$A1:$B101,2,1)*W583*$X583*$Y583,0)+IF(ISNUMBER(AA583), VLOOKUP(AA583/$AH583,F!$A1:$B101,2,1)*AA583*$AB583*$AC583,0))*IF(ISNUMBER(F583),F583,1)*IF(ISNUMBER(E583),E583,1)</f>
        <v>336</v>
      </c>
      <c r="AJ583" s="350">
        <f t="shared" si="752"/>
        <v>25</v>
      </c>
      <c r="AK583" s="351">
        <f>IFERROR(I583*INDEX(F!$P$21:$AB$33, MATCH(G583/$AH583, F!$O$21:$O$33,1), MATCH(E583, F!$P$20:$AB$20,1)), 0 ) +IFERROR( M583*INDEX(F!$P$21:$AB$33, MATCH(K583/$AH583, F!$O$21:$O$33,1), MATCH(E583, F!$P$20:$AB$20,1)),0) +  IFERROR( Q583*INDEX(F!$P$21:$AB$33, MATCH(O583/$AH583, F!$O$21:$O$33,1), MATCH(E583, F!$P$20:$AB$20,1)), 0) + IFERROR( U583*INDEX(F!$P$21:$AB$33, MATCH(S583/$AH583, F!$O$21:$O$33,1), MATCH(E583, F!$P$20:$AB$20,1)),0)  + IFERROR(Y583*INDEX(F!$P$21:$AB$33, MATCH(W583/$AH583, F!$O$21:$O$33,1), MATCH(E583, F!$P$20:$AB$20,1)),0)  + IFERROR( AC583*INDEX(F!$P$21:$AB$33, MATCH(AA583/$AH583, F!$O$21:$O$33,1), MATCH(E583, F!$P$20:$AB$20,1)),)</f>
        <v>9</v>
      </c>
      <c r="AL583" s="1031"/>
      <c r="AM583" s="14"/>
      <c r="AN583" s="14"/>
      <c r="AO583" s="14"/>
    </row>
    <row r="584" spans="1:41" x14ac:dyDescent="0.25">
      <c r="A584" s="1022"/>
      <c r="B584" s="252" t="s">
        <v>815</v>
      </c>
      <c r="C584" s="265" t="str">
        <f t="shared" si="742"/>
        <v>ОФП</v>
      </c>
      <c r="D584" s="234" t="str">
        <f t="shared" si="742"/>
        <v>Французский жим</v>
      </c>
      <c r="E584" s="291">
        <f t="shared" si="742"/>
        <v>0.4</v>
      </c>
      <c r="F584" s="372" t="str">
        <f t="shared" si="742"/>
        <v/>
      </c>
      <c r="G584" s="373">
        <f t="shared" si="743"/>
        <v>27.5</v>
      </c>
      <c r="H584" s="374">
        <v>5</v>
      </c>
      <c r="I584" s="374">
        <v>5</v>
      </c>
      <c r="J584" s="375">
        <v>0.4</v>
      </c>
      <c r="K584" s="373" t="str">
        <f t="shared" si="744"/>
        <v/>
      </c>
      <c r="L584" s="374"/>
      <c r="M584" s="374"/>
      <c r="N584" s="375"/>
      <c r="O584" s="373" t="str">
        <f t="shared" si="745"/>
        <v/>
      </c>
      <c r="P584" s="374"/>
      <c r="Q584" s="374"/>
      <c r="R584" s="375"/>
      <c r="S584" s="373" t="str">
        <f t="shared" si="746"/>
        <v/>
      </c>
      <c r="T584" s="374"/>
      <c r="U584" s="374"/>
      <c r="V584" s="375"/>
      <c r="W584" s="373" t="str">
        <f t="shared" si="747"/>
        <v/>
      </c>
      <c r="X584" s="374"/>
      <c r="Y584" s="374"/>
      <c r="Z584" s="375"/>
      <c r="AA584" s="373" t="str">
        <f t="shared" si="748"/>
        <v/>
      </c>
      <c r="AB584" s="374"/>
      <c r="AC584" s="374"/>
      <c r="AD584" s="375"/>
      <c r="AE584" s="376">
        <f t="shared" si="749"/>
        <v>687.5</v>
      </c>
      <c r="AF584" s="377">
        <f t="shared" si="725"/>
        <v>27.5</v>
      </c>
      <c r="AG584" s="378">
        <f t="shared" si="750"/>
        <v>0.40015399769259535</v>
      </c>
      <c r="AH584" s="217">
        <f t="shared" si="751"/>
        <v>68.723541832826911</v>
      </c>
      <c r="AI584" s="379">
        <f xml:space="preserve"> ( IF(ISNUMBER(G584), VLOOKUP(G584/$AH584,F!$A1:$B101,2,1)*G584*$H584*$I584,0)+IF(ISNUMBER(K584), VLOOKUP(K584/$AH584,F!$A1:$B101,2,1)*K584*$L584*$M584,0)+IF(ISNUMBER(O584), VLOOKUP(O584/$AH584,F!$A1:$B101,2,1)*O584*$P584*$Q584,0)+IF(ISNUMBER(S584), VLOOKUP(S584/$AH584,F!$A1:$B101,2,1)*S584*$T584*$U584,0)+IF(ISNUMBER(W584), VLOOKUP(W584/$AH584,F!$A1:$B101,2,1)*W584*$X584*$Y584,0)+IF(ISNUMBER(AA584), VLOOKUP(AA584/$AH584,F!$A1:$B101,2,1)*AA584*$AB584*$AC584,0))*IF(ISNUMBER(F584),F584,1)*IF(ISNUMBER(E584),E584,1)</f>
        <v>88</v>
      </c>
      <c r="AJ584" s="380">
        <f t="shared" si="752"/>
        <v>25</v>
      </c>
      <c r="AK584" s="381">
        <f>IFERROR(I584*INDEX(F!$P$21:$AB$33, MATCH(G584/$AH584, F!$O$21:$O$33,1), MATCH(E584, F!$P$20:$AB$20,1)), 0 ) +IFERROR( M584*INDEX(F!$P$21:$AB$33, MATCH(K584/$AH584, F!$O$21:$O$33,1), MATCH(E584, F!$P$20:$AB$20,1)),0) +  IFERROR( Q584*INDEX(F!$P$21:$AB$33, MATCH(O584/$AH584, F!$O$21:$O$33,1), MATCH(E584, F!$P$20:$AB$20,1)), 0) + IFERROR( U584*INDEX(F!$P$21:$AB$33, MATCH(S584/$AH584, F!$O$21:$O$33,1), MATCH(E584, F!$P$20:$AB$20,1)),0)  + IFERROR(Y584*INDEX(F!$P$21:$AB$33, MATCH(W584/$AH584, F!$O$21:$O$33,1), MATCH(E584, F!$P$20:$AB$20,1)),0)  + IFERROR( AC584*INDEX(F!$P$21:$AB$33, MATCH(AA584/$AH584, F!$O$21:$O$33,1), MATCH(E584, F!$P$20:$AB$20,1)),)</f>
        <v>7.5</v>
      </c>
      <c r="AL584" s="1031"/>
      <c r="AM584" s="14"/>
      <c r="AN584" s="14"/>
      <c r="AO584" s="14"/>
    </row>
    <row r="585" spans="1:41" x14ac:dyDescent="0.25">
      <c r="A585" s="1022"/>
      <c r="B585" s="249" t="str">
        <f t="shared" si="742"/>
        <v>Легкая</v>
      </c>
      <c r="C585" s="262" t="str">
        <f t="shared" si="742"/>
        <v>ОФП</v>
      </c>
      <c r="D585" s="230" t="str">
        <f t="shared" si="742"/>
        <v>Молотковые сгибания</v>
      </c>
      <c r="E585" s="291">
        <f t="shared" si="742"/>
        <v>0.4</v>
      </c>
      <c r="F585" s="342">
        <f t="shared" si="742"/>
        <v>2</v>
      </c>
      <c r="G585" s="343">
        <f t="shared" si="743"/>
        <v>11</v>
      </c>
      <c r="H585" s="344">
        <v>6</v>
      </c>
      <c r="I585" s="344">
        <v>5</v>
      </c>
      <c r="J585" s="345">
        <v>0.42</v>
      </c>
      <c r="K585" s="343" t="str">
        <f t="shared" si="744"/>
        <v/>
      </c>
      <c r="L585" s="344"/>
      <c r="M585" s="344"/>
      <c r="N585" s="345"/>
      <c r="O585" s="343" t="str">
        <f t="shared" si="745"/>
        <v/>
      </c>
      <c r="P585" s="344"/>
      <c r="Q585" s="344"/>
      <c r="R585" s="345"/>
      <c r="S585" s="343" t="str">
        <f t="shared" si="746"/>
        <v/>
      </c>
      <c r="T585" s="344"/>
      <c r="U585" s="344"/>
      <c r="V585" s="345"/>
      <c r="W585" s="343" t="str">
        <f t="shared" si="747"/>
        <v/>
      </c>
      <c r="X585" s="344"/>
      <c r="Y585" s="344"/>
      <c r="Z585" s="345"/>
      <c r="AA585" s="343" t="str">
        <f t="shared" si="748"/>
        <v/>
      </c>
      <c r="AB585" s="344"/>
      <c r="AC585" s="344"/>
      <c r="AD585" s="345"/>
      <c r="AE585" s="346">
        <f t="shared" si="749"/>
        <v>660</v>
      </c>
      <c r="AF585" s="347">
        <f t="shared" si="725"/>
        <v>22</v>
      </c>
      <c r="AG585" s="348">
        <f t="shared" si="750"/>
        <v>0.41527092649431568</v>
      </c>
      <c r="AH585" s="217">
        <f t="shared" si="751"/>
        <v>26.488731327427928</v>
      </c>
      <c r="AI585" s="349">
        <f xml:space="preserve"> ( IF(ISNUMBER(G585), VLOOKUP(G585/$AH585,F!$A1:$B101,2,1)*G585*$H585*$I585,0)+IF(ISNUMBER(K585), VLOOKUP(K585/$AH585,F!$A1:$B101,2,1)*K585*$L585*$M585,0)+IF(ISNUMBER(O585), VLOOKUP(O585/$AH585,F!$A1:$B101,2,1)*O585*$P585*$Q585,0)+IF(ISNUMBER(S585), VLOOKUP(S585/$AH585,F!$A1:$B101,2,1)*S585*$T585*$U585,0)+IF(ISNUMBER(W585), VLOOKUP(W585/$AH585,F!$A1:$B101,2,1)*W585*$X585*$Y585,0)+IF(ISNUMBER(AA585), VLOOKUP(AA585/$AH585,F!$A1:$B101,2,1)*AA585*$AB585*$AC585,0))*IF(ISNUMBER(F585),F585,1)*IF(ISNUMBER(E585),E585,1)</f>
        <v>89.76</v>
      </c>
      <c r="AJ585" s="350">
        <f>H585*I585+L585*M585+P585*Q585+T585*U585+X585*Y585+AB585*AC585</f>
        <v>30</v>
      </c>
      <c r="AK585" s="351">
        <f>IFERROR(I585*INDEX(F!$P$21:$AB$33, MATCH(G585/$AH585, F!$O$21:$O$33,1), MATCH(E585, F!$P$20:$AB$20,1)), 0 ) +IFERROR( M585*INDEX(F!$P$21:$AB$33, MATCH(K585/$AH585, F!$O$21:$O$33,1), MATCH(E585, F!$P$20:$AB$20,1)),0) +  IFERROR( Q585*INDEX(F!$P$21:$AB$33, MATCH(O585/$AH585, F!$O$21:$O$33,1), MATCH(E585, F!$P$20:$AB$20,1)), 0) + IFERROR( U585*INDEX(F!$P$21:$AB$33, MATCH(S585/$AH585, F!$O$21:$O$33,1), MATCH(E585, F!$P$20:$AB$20,1)),0)  + IFERROR(Y585*INDEX(F!$P$21:$AB$33, MATCH(W585/$AH585, F!$O$21:$O$33,1), MATCH(E585, F!$P$20:$AB$20,1)),0)  + IFERROR( AC585*INDEX(F!$P$21:$AB$33, MATCH(AA585/$AH585, F!$O$21:$O$33,1), MATCH(E585, F!$P$20:$AB$20,1)),)</f>
        <v>7.5</v>
      </c>
      <c r="AL585" s="1031"/>
      <c r="AM585" s="14"/>
      <c r="AN585" s="14"/>
      <c r="AO585" s="14"/>
    </row>
    <row r="586" spans="1:41" x14ac:dyDescent="0.25">
      <c r="A586" s="1022"/>
      <c r="B586" s="252" t="str">
        <f t="shared" si="742"/>
        <v>Легкая</v>
      </c>
      <c r="C586" s="265" t="str">
        <f t="shared" si="742"/>
        <v>ОФП</v>
      </c>
      <c r="D586" s="234" t="str">
        <f t="shared" si="742"/>
        <v>Разгибания с гантелью из-за головы</v>
      </c>
      <c r="E586" s="291">
        <f t="shared" si="742"/>
        <v>0.4</v>
      </c>
      <c r="F586" s="372">
        <f t="shared" si="742"/>
        <v>2</v>
      </c>
      <c r="G586" s="373">
        <f t="shared" si="743"/>
        <v>8</v>
      </c>
      <c r="H586" s="374">
        <v>5</v>
      </c>
      <c r="I586" s="374">
        <v>5</v>
      </c>
      <c r="J586" s="375">
        <v>0.42</v>
      </c>
      <c r="K586" s="373" t="str">
        <f t="shared" si="744"/>
        <v/>
      </c>
      <c r="L586" s="374"/>
      <c r="M586" s="374"/>
      <c r="N586" s="375"/>
      <c r="O586" s="373" t="str">
        <f t="shared" si="745"/>
        <v/>
      </c>
      <c r="P586" s="374"/>
      <c r="Q586" s="374"/>
      <c r="R586" s="375"/>
      <c r="S586" s="373" t="str">
        <f t="shared" si="746"/>
        <v/>
      </c>
      <c r="T586" s="374"/>
      <c r="U586" s="374"/>
      <c r="V586" s="375"/>
      <c r="W586" s="373" t="str">
        <f t="shared" si="747"/>
        <v/>
      </c>
      <c r="X586" s="374"/>
      <c r="Y586" s="374"/>
      <c r="Z586" s="375"/>
      <c r="AA586" s="373" t="str">
        <f t="shared" si="748"/>
        <v/>
      </c>
      <c r="AB586" s="374"/>
      <c r="AC586" s="374"/>
      <c r="AD586" s="375"/>
      <c r="AE586" s="376">
        <f t="shared" si="749"/>
        <v>400</v>
      </c>
      <c r="AF586" s="377">
        <f t="shared" si="725"/>
        <v>16</v>
      </c>
      <c r="AG586" s="378">
        <f t="shared" si="750"/>
        <v>0.41817491898728298</v>
      </c>
      <c r="AH586" s="217">
        <f t="shared" si="751"/>
        <v>19.13075040314239</v>
      </c>
      <c r="AI586" s="379">
        <f xml:space="preserve"> ( IF(ISNUMBER(G586), VLOOKUP(G586/$AH586,F!$A1:$B101,2,1)*G586*$H586*$I586,0)+IF(ISNUMBER(K586), VLOOKUP(K586/$AH586,F!$A1:$B101,2,1)*K586*$L586*$M586,0)+IF(ISNUMBER(O586), VLOOKUP(O586/$AH586,F!$A1:$B101,2,1)*O586*$P586*$Q586,0)+IF(ISNUMBER(S586), VLOOKUP(S586/$AH586,F!$A1:$B101,2,1)*S586*$T586*$U586,0)+IF(ISNUMBER(W586), VLOOKUP(W586/$AH586,F!$A1:$B101,2,1)*W586*$X586*$Y586,0)+IF(ISNUMBER(AA586), VLOOKUP(AA586/$AH586,F!$A1:$B101,2,1)*AA586*$AB586*$AC586,0))*IF(ISNUMBER(F586),F586,1)*IF(ISNUMBER(E586),E586,1)</f>
        <v>54.400000000000006</v>
      </c>
      <c r="AJ586" s="380">
        <f t="shared" ref="AJ586:AJ589" si="753">H586*I586+L586*M586+P586*Q586+T586*U586+X586*Y586+AB586*AC586</f>
        <v>25</v>
      </c>
      <c r="AK586" s="381">
        <f>IFERROR(I586*INDEX(F!$P$21:$AB$33, MATCH(G586/$AH586, F!$O$21:$O$33,1), MATCH(E586, F!$P$20:$AB$20,1)), 0 ) +IFERROR( M586*INDEX(F!$P$21:$AB$33, MATCH(K586/$AH586, F!$O$21:$O$33,1), MATCH(E586, F!$P$20:$AB$20,1)),0) +  IFERROR( Q586*INDEX(F!$P$21:$AB$33, MATCH(O586/$AH586, F!$O$21:$O$33,1), MATCH(E586, F!$P$20:$AB$20,1)), 0) + IFERROR( U586*INDEX(F!$P$21:$AB$33, MATCH(S586/$AH586, F!$O$21:$O$33,1), MATCH(E586, F!$P$20:$AB$20,1)),0)  + IFERROR(Y586*INDEX(F!$P$21:$AB$33, MATCH(W586/$AH586, F!$O$21:$O$33,1), MATCH(E586, F!$P$20:$AB$20,1)),0)  + IFERROR( AC586*INDEX(F!$P$21:$AB$33, MATCH(AA586/$AH586, F!$O$21:$O$33,1), MATCH(E586, F!$P$20:$AB$20,1)),)</f>
        <v>7.5</v>
      </c>
      <c r="AL586" s="1031"/>
      <c r="AM586" s="14"/>
      <c r="AN586" s="14"/>
      <c r="AO586" s="14"/>
    </row>
    <row r="587" spans="1:41" hidden="1" x14ac:dyDescent="0.25">
      <c r="A587" s="1022"/>
      <c r="B587" s="249" t="str">
        <f t="shared" si="742"/>
        <v/>
      </c>
      <c r="C587" s="262" t="str">
        <f t="shared" si="742"/>
        <v/>
      </c>
      <c r="D587" s="230" t="str">
        <f t="shared" si="742"/>
        <v/>
      </c>
      <c r="E587" s="291" t="str">
        <f t="shared" si="742"/>
        <v/>
      </c>
      <c r="F587" s="342" t="str">
        <f t="shared" si="742"/>
        <v/>
      </c>
      <c r="G587" s="343" t="str">
        <f t="shared" si="743"/>
        <v/>
      </c>
      <c r="H587" s="344"/>
      <c r="I587" s="344"/>
      <c r="J587" s="345"/>
      <c r="K587" s="343" t="str">
        <f t="shared" si="744"/>
        <v/>
      </c>
      <c r="L587" s="344"/>
      <c r="M587" s="344"/>
      <c r="N587" s="345"/>
      <c r="O587" s="343" t="str">
        <f t="shared" si="745"/>
        <v/>
      </c>
      <c r="P587" s="344"/>
      <c r="Q587" s="344"/>
      <c r="R587" s="345"/>
      <c r="S587" s="343" t="str">
        <f t="shared" si="746"/>
        <v/>
      </c>
      <c r="T587" s="344"/>
      <c r="U587" s="344"/>
      <c r="V587" s="345"/>
      <c r="W587" s="343" t="str">
        <f t="shared" si="747"/>
        <v/>
      </c>
      <c r="X587" s="344"/>
      <c r="Y587" s="344"/>
      <c r="Z587" s="345"/>
      <c r="AA587" s="343" t="str">
        <f t="shared" si="748"/>
        <v/>
      </c>
      <c r="AB587" s="344"/>
      <c r="AC587" s="344"/>
      <c r="AD587" s="345"/>
      <c r="AE587" s="346">
        <f t="shared" si="749"/>
        <v>0</v>
      </c>
      <c r="AF587" s="347">
        <f t="shared" si="725"/>
        <v>0</v>
      </c>
      <c r="AG587" s="348">
        <f t="shared" si="750"/>
        <v>0</v>
      </c>
      <c r="AH587" s="217" t="str">
        <f t="shared" si="751"/>
        <v/>
      </c>
      <c r="AI587" s="349">
        <f xml:space="preserve"> ( IF(ISNUMBER(G587), VLOOKUP(G587/$AH587,F!$A1:$B101,2,1)*G587*$H587*$I587,0)+IF(ISNUMBER(K587), VLOOKUP(K587/$AH587,F!$A1:$B101,2,1)*K587*$L587*$M587,0)+IF(ISNUMBER(O587), VLOOKUP(O587/$AH587,F!$A1:$B101,2,1)*O587*$P587*$Q587,0)+IF(ISNUMBER(S587), VLOOKUP(S587/$AH587,F!$A1:$B101,2,1)*S587*$T587*$U587,0)+IF(ISNUMBER(W587), VLOOKUP(W587/$AH587,F!$A1:$B101,2,1)*W587*$X587*$Y587,0)+IF(ISNUMBER(AA587), VLOOKUP(AA587/$AH587,F!$A1:$B101,2,1)*AA587*$AB587*$AC587,0))*IF(ISNUMBER(F587),F587,1)*IF(ISNUMBER(E587),E587,1)</f>
        <v>0</v>
      </c>
      <c r="AJ587" s="350">
        <f t="shared" si="753"/>
        <v>0</v>
      </c>
      <c r="AK587" s="351">
        <f>IFERROR(I587*INDEX(F!$P$21:$AB$33, MATCH(G587/$AH587, F!$O$21:$O$33,1), MATCH(E587, F!$P$20:$AB$20,1)), 0 ) +IFERROR( M587*INDEX(F!$P$21:$AB$33, MATCH(K587/$AH587, F!$O$21:$O$33,1), MATCH(E587, F!$P$20:$AB$20,1)),0) +  IFERROR( Q587*INDEX(F!$P$21:$AB$33, MATCH(O587/$AH587, F!$O$21:$O$33,1), MATCH(E587, F!$P$20:$AB$20,1)), 0) + IFERROR( U587*INDEX(F!$P$21:$AB$33, MATCH(S587/$AH587, F!$O$21:$O$33,1), MATCH(E587, F!$P$20:$AB$20,1)),0)  + IFERROR(Y587*INDEX(F!$P$21:$AB$33, MATCH(W587/$AH587, F!$O$21:$O$33,1), MATCH(E587, F!$P$20:$AB$20,1)),0)  + IFERROR( AC587*INDEX(F!$P$21:$AB$33, MATCH(AA587/$AH587, F!$O$21:$O$33,1), MATCH(E587, F!$P$20:$AB$20,1)),)</f>
        <v>0</v>
      </c>
      <c r="AL587" s="1031"/>
      <c r="AM587" s="14"/>
      <c r="AN587" s="14"/>
      <c r="AO587" s="14"/>
    </row>
    <row r="588" spans="1:41" hidden="1" x14ac:dyDescent="0.25">
      <c r="A588" s="1022"/>
      <c r="B588" s="252" t="str">
        <f t="shared" si="742"/>
        <v/>
      </c>
      <c r="C588" s="265" t="str">
        <f t="shared" si="742"/>
        <v/>
      </c>
      <c r="D588" s="234" t="str">
        <f t="shared" si="742"/>
        <v/>
      </c>
      <c r="E588" s="291" t="str">
        <f t="shared" si="742"/>
        <v/>
      </c>
      <c r="F588" s="382" t="str">
        <f t="shared" si="742"/>
        <v/>
      </c>
      <c r="G588" s="373" t="str">
        <f t="shared" si="743"/>
        <v/>
      </c>
      <c r="H588" s="374"/>
      <c r="I588" s="374"/>
      <c r="J588" s="375"/>
      <c r="K588" s="373" t="str">
        <f t="shared" si="744"/>
        <v/>
      </c>
      <c r="L588" s="374"/>
      <c r="M588" s="374"/>
      <c r="N588" s="375"/>
      <c r="O588" s="373" t="str">
        <f t="shared" si="745"/>
        <v/>
      </c>
      <c r="P588" s="374"/>
      <c r="Q588" s="374"/>
      <c r="R588" s="375"/>
      <c r="S588" s="373" t="str">
        <f t="shared" si="746"/>
        <v/>
      </c>
      <c r="T588" s="374"/>
      <c r="U588" s="374"/>
      <c r="V588" s="375"/>
      <c r="W588" s="373" t="str">
        <f t="shared" si="747"/>
        <v/>
      </c>
      <c r="X588" s="374"/>
      <c r="Y588" s="374"/>
      <c r="Z588" s="375"/>
      <c r="AA588" s="373" t="str">
        <f t="shared" si="748"/>
        <v/>
      </c>
      <c r="AB588" s="374"/>
      <c r="AC588" s="374"/>
      <c r="AD588" s="375"/>
      <c r="AE588" s="376">
        <f t="shared" si="749"/>
        <v>0</v>
      </c>
      <c r="AF588" s="377">
        <f t="shared" si="725"/>
        <v>0</v>
      </c>
      <c r="AG588" s="378">
        <f t="shared" si="750"/>
        <v>0</v>
      </c>
      <c r="AH588" s="217" t="str">
        <f t="shared" si="751"/>
        <v/>
      </c>
      <c r="AI588" s="379">
        <f xml:space="preserve"> ( IF(ISNUMBER(G588), VLOOKUP(G588/$AH588,F!$A1:$B101,2,1)*G588*$H588*$I588,0)+IF(ISNUMBER(K588), VLOOKUP(K588/$AH588,F!$A1:$B101,2,1)*K588*$L588*$M588,0)+IF(ISNUMBER(O588), VLOOKUP(O588/$AH588,F!$A1:$B101,2,1)*O588*$P588*$Q588,0)+IF(ISNUMBER(S588), VLOOKUP(S588/$AH588,F!$A1:$B101,2,1)*S588*$T588*$U588,0)+IF(ISNUMBER(W588), VLOOKUP(W588/$AH588,F!$A1:$B101,2,1)*W588*$X588*$Y588,0)+IF(ISNUMBER(AA588), VLOOKUP(AA588/$AH588,F!$A1:$B101,2,1)*AA588*$AB588*$AC588,0))*IF(ISNUMBER(F588),F588,1)*IF(ISNUMBER(E588),E588,1)</f>
        <v>0</v>
      </c>
      <c r="AJ588" s="380">
        <f t="shared" si="753"/>
        <v>0</v>
      </c>
      <c r="AK588" s="381">
        <f>IFERROR(I588*INDEX(F!$P$21:$AB$33, MATCH(G588/$AH588, F!$O$21:$O$33,1), MATCH(E588, F!$P$20:$AB$20,1)), 0 ) +IFERROR( M588*INDEX(F!$P$21:$AB$33, MATCH(K588/$AH588, F!$O$21:$O$33,1), MATCH(E588, F!$P$20:$AB$20,1)),0) +  IFERROR( Q588*INDEX(F!$P$21:$AB$33, MATCH(O588/$AH588, F!$O$21:$O$33,1), MATCH(E588, F!$P$20:$AB$20,1)), 0) + IFERROR( U588*INDEX(F!$P$21:$AB$33, MATCH(S588/$AH588, F!$O$21:$O$33,1), MATCH(E588, F!$P$20:$AB$20,1)),0)  + IFERROR(Y588*INDEX(F!$P$21:$AB$33, MATCH(W588/$AH588, F!$O$21:$O$33,1), MATCH(E588, F!$P$20:$AB$20,1)),0)  + IFERROR( AC588*INDEX(F!$P$21:$AB$33, MATCH(AA588/$AH588, F!$O$21:$O$33,1), MATCH(E588, F!$P$20:$AB$20,1)),)</f>
        <v>0</v>
      </c>
      <c r="AL588" s="1031"/>
      <c r="AM588" s="14"/>
      <c r="AN588" s="14"/>
      <c r="AO588" s="14"/>
    </row>
    <row r="589" spans="1:41" hidden="1" x14ac:dyDescent="0.25">
      <c r="A589" s="1022"/>
      <c r="B589" s="249" t="str">
        <f t="shared" si="742"/>
        <v/>
      </c>
      <c r="C589" s="262" t="str">
        <f t="shared" si="742"/>
        <v/>
      </c>
      <c r="D589" s="235" t="str">
        <f t="shared" si="742"/>
        <v/>
      </c>
      <c r="E589" s="291" t="str">
        <f t="shared" si="742"/>
        <v/>
      </c>
      <c r="F589" s="383" t="str">
        <f t="shared" si="742"/>
        <v/>
      </c>
      <c r="G589" s="343" t="str">
        <f t="shared" si="743"/>
        <v/>
      </c>
      <c r="H589" s="344"/>
      <c r="I589" s="344"/>
      <c r="J589" s="345"/>
      <c r="K589" s="343" t="str">
        <f t="shared" si="744"/>
        <v/>
      </c>
      <c r="L589" s="344"/>
      <c r="M589" s="344"/>
      <c r="N589" s="345"/>
      <c r="O589" s="343" t="str">
        <f t="shared" si="745"/>
        <v/>
      </c>
      <c r="P589" s="344"/>
      <c r="Q589" s="344"/>
      <c r="R589" s="345"/>
      <c r="S589" s="343" t="str">
        <f t="shared" si="746"/>
        <v/>
      </c>
      <c r="T589" s="344"/>
      <c r="U589" s="344"/>
      <c r="V589" s="345"/>
      <c r="W589" s="343" t="str">
        <f t="shared" si="747"/>
        <v/>
      </c>
      <c r="X589" s="344"/>
      <c r="Y589" s="344"/>
      <c r="Z589" s="345"/>
      <c r="AA589" s="343" t="str">
        <f t="shared" si="748"/>
        <v/>
      </c>
      <c r="AB589" s="344"/>
      <c r="AC589" s="344"/>
      <c r="AD589" s="345"/>
      <c r="AE589" s="346">
        <f t="shared" si="749"/>
        <v>0</v>
      </c>
      <c r="AF589" s="347">
        <f t="shared" si="725"/>
        <v>0</v>
      </c>
      <c r="AG589" s="348">
        <f t="shared" si="750"/>
        <v>0</v>
      </c>
      <c r="AH589" s="217" t="str">
        <f t="shared" si="751"/>
        <v/>
      </c>
      <c r="AI589" s="349">
        <f xml:space="preserve"> ( IF(ISNUMBER(G589), VLOOKUP(G589/$AH589,F!$A1:$B101,2,1)*G589*$H589*$I589,0)+IF(ISNUMBER(K589), VLOOKUP(K589/$AH589,F!$A1:$B101,2,1)*K589*$L589*$M589,0)+IF(ISNUMBER(O589), VLOOKUP(O589/$AH589,F!$A1:$B101,2,1)*O589*$P589*$Q589,0)+IF(ISNUMBER(S589), VLOOKUP(S589/$AH589,F!$A1:$B101,2,1)*S589*$T589*$U589,0)+IF(ISNUMBER(W589), VLOOKUP(W589/$AH589,F!$A1:$B101,2,1)*W589*$X589*$Y589,0)+IF(ISNUMBER(AA589), VLOOKUP(AA589/$AH589,F!$A1:$B101,2,1)*AA589*$AB589*$AC589,0))*IF(ISNUMBER(F589),F589,1)*IF(ISNUMBER(E589),E589,1)</f>
        <v>0</v>
      </c>
      <c r="AJ589" s="350">
        <f t="shared" si="753"/>
        <v>0</v>
      </c>
      <c r="AK589" s="351">
        <f>IFERROR(I589*INDEX(F!$P$21:$AB$33, MATCH(G589/$AH589, F!$O$21:$O$33,1), MATCH(E589, F!$P$20:$AB$20,1)), 0 ) +IFERROR( M589*INDEX(F!$P$21:$AB$33, MATCH(K589/$AH589, F!$O$21:$O$33,1), MATCH(E589, F!$P$20:$AB$20,1)),0) +  IFERROR( Q589*INDEX(F!$P$21:$AB$33, MATCH(O589/$AH589, F!$O$21:$O$33,1), MATCH(E589, F!$P$20:$AB$20,1)), 0) + IFERROR( U589*INDEX(F!$P$21:$AB$33, MATCH(S589/$AH589, F!$O$21:$O$33,1), MATCH(E589, F!$P$20:$AB$20,1)),0)  + IFERROR(Y589*INDEX(F!$P$21:$AB$33, MATCH(W589/$AH589, F!$O$21:$O$33,1), MATCH(E589, F!$P$20:$AB$20,1)),0)  + IFERROR( AC589*INDEX(F!$P$21:$AB$33, MATCH(AA589/$AH589, F!$O$21:$O$33,1), MATCH(E589, F!$P$20:$AB$20,1)),)</f>
        <v>0</v>
      </c>
      <c r="AL589" s="1031"/>
      <c r="AM589" s="14"/>
      <c r="AN589" s="14"/>
      <c r="AO589" s="14"/>
    </row>
    <row r="590" spans="1:41" ht="15.75" thickBot="1" x14ac:dyDescent="0.3">
      <c r="A590" s="1023"/>
      <c r="B590" s="253"/>
      <c r="C590" s="266"/>
      <c r="D590" s="218"/>
      <c r="E590" s="352">
        <f>ROUND(IFERROR(SUMPRODUCT(AJ582:AJ589,E582:E589)/AJ590,0),3)</f>
        <v>0.63900000000000001</v>
      </c>
      <c r="F590" s="384"/>
      <c r="G590" s="385"/>
      <c r="H590" s="386"/>
      <c r="I590" s="386"/>
      <c r="J590" s="387"/>
      <c r="K590" s="385"/>
      <c r="L590" s="386"/>
      <c r="M590" s="386"/>
      <c r="N590" s="387"/>
      <c r="O590" s="385"/>
      <c r="P590" s="386"/>
      <c r="Q590" s="386"/>
      <c r="R590" s="387"/>
      <c r="S590" s="385"/>
      <c r="T590" s="386"/>
      <c r="U590" s="386"/>
      <c r="V590" s="387"/>
      <c r="W590" s="385"/>
      <c r="X590" s="386"/>
      <c r="Y590" s="386"/>
      <c r="Z590" s="387"/>
      <c r="AA590" s="385"/>
      <c r="AB590" s="386"/>
      <c r="AC590" s="386"/>
      <c r="AD590" s="387"/>
      <c r="AE590" s="357">
        <f>SUM(AE582:AE589)</f>
        <v>6772.5</v>
      </c>
      <c r="AF590" s="358">
        <f t="shared" si="725"/>
        <v>46.071428571428569</v>
      </c>
      <c r="AG590" s="391">
        <f>IFERROR(  SUMPRODUCT(AG582:AG589,AJ582:AJ589)/AJ590,0)</f>
        <v>0.48351323513736943</v>
      </c>
      <c r="AH590" s="359"/>
      <c r="AI590" s="360">
        <f>SUM(AI582:AI589)</f>
        <v>3680.36</v>
      </c>
      <c r="AJ590" s="360">
        <f>SUM(AJ582:AJ589)</f>
        <v>147</v>
      </c>
      <c r="AK590" s="361">
        <f>IF(SUM(AK582:AK589)=0,TIME(,0,),TIME(,SUM(AK582:AK589)+F!$V$37,))</f>
        <v>5.6250000000000001E-2</v>
      </c>
      <c r="AL590" s="1032"/>
      <c r="AM590" s="14"/>
      <c r="AN590" s="14"/>
      <c r="AO590" s="14"/>
    </row>
    <row r="591" spans="1:41" x14ac:dyDescent="0.25">
      <c r="A591" s="212">
        <f>A592</f>
        <v>43855</v>
      </c>
      <c r="B591" s="241" t="s">
        <v>815</v>
      </c>
      <c r="C591" s="254" t="str">
        <f t="shared" ref="B591:F598" si="754">IF(C535="","",C535)</f>
        <v>ПР</v>
      </c>
      <c r="D591" s="222" t="str">
        <f t="shared" si="754"/>
        <v>Присед</v>
      </c>
      <c r="E591" s="280">
        <f t="shared" si="754"/>
        <v>1.2</v>
      </c>
      <c r="F591" s="281" t="str">
        <f t="shared" si="754"/>
        <v/>
      </c>
      <c r="G591" s="282">
        <f t="shared" ref="G591:G598" si="755">IF(J591&lt;&gt;0, IFERROR(IF( $F591=2,  MROUND($AH591*J591,1),    IF( OR($F591="",$F591=1),   MROUND($AH591*J591,2.5),  MROUND($AH591*J591, 0.1))), "" ), "")</f>
        <v>75</v>
      </c>
      <c r="H591" s="283">
        <v>6</v>
      </c>
      <c r="I591" s="283">
        <v>5</v>
      </c>
      <c r="J591" s="284">
        <v>0.45</v>
      </c>
      <c r="K591" s="282" t="str">
        <f t="shared" ref="K591:K598" si="756">IF(N591&lt;&gt;0, IFERROR(IF( $F591=2,  MROUND($AH591*N591,1),    IF( OR($F591="",$F591=1),   MROUND($AH591*N591,2.5),  MROUND($AH591*N591, 0.1))), "" ), "")</f>
        <v/>
      </c>
      <c r="L591" s="283"/>
      <c r="M591" s="283"/>
      <c r="N591" s="284"/>
      <c r="O591" s="282" t="str">
        <f t="shared" ref="O591:O598" si="757">IF(R591&lt;&gt;0, IFERROR(IF( $F591=2,  MROUND($AH591*R591,1),    IF( OR($F591="",$F591=1),   MROUND($AH591*R591,2.5),  MROUND($AH591*R591, 0.1))), "" ), "")</f>
        <v/>
      </c>
      <c r="P591" s="283"/>
      <c r="Q591" s="283"/>
      <c r="R591" s="284"/>
      <c r="S591" s="282" t="str">
        <f t="shared" ref="S591:S598" si="758">IF(V591&lt;&gt;0, IFERROR(IF( $F591=2,  MROUND($AH591*V591,1),    IF( OR($F591="",$F591=1),   MROUND($AH591*V591,2.5),  MROUND($AH591*V591, 0.1))), "" ), "")</f>
        <v/>
      </c>
      <c r="T591" s="283"/>
      <c r="U591" s="283"/>
      <c r="V591" s="284"/>
      <c r="W591" s="282" t="str">
        <f t="shared" ref="W591:W598" si="759">IF(Z591&lt;&gt;0, IFERROR(IF( $F591=2,  MROUND($AH591*Z591,1),    IF( OR($F591="",$F591=1),   MROUND($AH591*Z591,2.5),  MROUND($AH591*Z591, 0.1))), "" ), "")</f>
        <v/>
      </c>
      <c r="X591" s="283"/>
      <c r="Y591" s="283"/>
      <c r="Z591" s="284"/>
      <c r="AA591" s="282" t="str">
        <f t="shared" ref="AA591:AA598" si="760">IF(AD591&lt;&gt;0, IFERROR(IF( $F591=2,  MROUND($AH591*AD591,1),    IF( OR($F591="",$F591=1),   MROUND($AH591*AD591,2.5),  MROUND($AH591*AD591, 0.1))), "" ), "")</f>
        <v/>
      </c>
      <c r="AB591" s="283"/>
      <c r="AC591" s="283"/>
      <c r="AD591" s="284"/>
      <c r="AE591" s="392">
        <f t="shared" ref="AE591:AE598" si="761">(IF(ISNUMBER(G591),G591,0)*H591*I591+IF(ISNUMBER(K591),K591,1)*L591*M591+IF(ISNUMBER(O591),O591,1)*P591*Q591+IF(ISNUMBER(S591),S591,1)*T591*U591+IF(ISNUMBER(W591),W591,1)*X591*Y591+IF(ISNUMBER(AA591),AA591,1)*AB591*AC591)*IF(ISNUMBER(F591),F591,1)</f>
        <v>2250</v>
      </c>
      <c r="AF591" s="393">
        <f t="shared" si="725"/>
        <v>75</v>
      </c>
      <c r="AG591" s="394">
        <f t="shared" ref="AG591:AG598" si="762">IFERROR((AF591/(AH591*IF(ISNUMBER(F591),F591,1))),0)</f>
        <v>0.44594434720128218</v>
      </c>
      <c r="AH591" s="216">
        <f t="shared" ref="AH591:AH598" si="763">IF(ISNUMBER(AH535), AH535+(AH535*$AH$562),"")</f>
        <v>168.18242112652652</v>
      </c>
      <c r="AI591" s="288">
        <f xml:space="preserve"> ( IF(ISNUMBER(G591), VLOOKUP(G591/$AH591,F!$A1:$B101,2,1)*G591*$H591*$I591,0)+IF(ISNUMBER(K591), VLOOKUP(K591/$AH591,F!$A1:$B101,2,1)*K591*$L591*$M591,0)+IF(ISNUMBER(O591), VLOOKUP(O591/$AH591,F!$A1:$B101,2,1)*O591*$P591*$Q591,0)+IF(ISNUMBER(S591), VLOOKUP(S591/$AH591,F!$A1:$B101,2,1)*S591*$T591*$U591,0)+IF(ISNUMBER(W591), VLOOKUP(W591/$AH591,F!$A1:$B101,2,1)*W591*$X591*$Y591,0)+IF(ISNUMBER(AA591), VLOOKUP(AA591/$AH591,F!$A1:$B101,2,1)*AA591*$AB591*$AC591,0))*IF(ISNUMBER(F591),F591,1)*IF(ISNUMBER(E591),E591,1)</f>
        <v>1080</v>
      </c>
      <c r="AJ591" s="289">
        <f t="shared" ref="AJ591:AJ593" si="764">H591*I591+L591*M591+P591*Q591+T591*U591+X591*Y591+AB591*AC591</f>
        <v>30</v>
      </c>
      <c r="AK591" s="290">
        <f>IFERROR(I591*INDEX(F!$P$21:$AB$33, MATCH(G591/$AH591, F!$O$21:$O$33,1), MATCH(E591, F!$P$20:$AB$20,1)), 0 ) +IFERROR( M591*INDEX(F!$P$21:$AB$33, MATCH(K591/$AH591, F!$O$21:$O$33,1), MATCH(E591, F!$P$20:$AB$20,1)),0) +  IFERROR( Q591*INDEX(F!$P$21:$AB$33, MATCH(O591/$AH591, F!$O$21:$O$33,1), MATCH(E591, F!$P$20:$AB$20,1)), 0) + IFERROR( U591*INDEX(F!$P$21:$AB$33, MATCH(S591/$AH591, F!$O$21:$O$33,1), MATCH(E591, F!$P$20:$AB$20,1)),0)  + IFERROR(Y591*INDEX(F!$P$21:$AB$33, MATCH(W591/$AH591, F!$O$21:$O$33,1), MATCH(E591, F!$P$20:$AB$20,1)),0)  + IFERROR( AC591*INDEX(F!$P$21:$AB$33, MATCH(AA591/$AH591, F!$O$21:$O$33,1), MATCH(E591, F!$P$20:$AB$20,1)),)</f>
        <v>15</v>
      </c>
      <c r="AL591" s="1033"/>
      <c r="AM591" s="14"/>
      <c r="AN591" s="14"/>
      <c r="AO591" s="14"/>
    </row>
    <row r="592" spans="1:41" ht="15.75" customHeight="1" x14ac:dyDescent="0.25">
      <c r="A592" s="1021">
        <f>A536+A506</f>
        <v>43855</v>
      </c>
      <c r="B592" s="242" t="str">
        <f t="shared" si="754"/>
        <v>Легкая</v>
      </c>
      <c r="C592" s="258" t="str">
        <f t="shared" si="754"/>
        <v>ЖМ</v>
      </c>
      <c r="D592" s="223" t="str">
        <f t="shared" si="754"/>
        <v>Жим лежа</v>
      </c>
      <c r="E592" s="291">
        <f t="shared" si="754"/>
        <v>1</v>
      </c>
      <c r="F592" s="292" t="str">
        <f t="shared" si="754"/>
        <v/>
      </c>
      <c r="G592" s="293">
        <f t="shared" si="755"/>
        <v>62.5</v>
      </c>
      <c r="H592" s="238">
        <v>6</v>
      </c>
      <c r="I592" s="238">
        <v>5</v>
      </c>
      <c r="J592" s="294">
        <v>0.42</v>
      </c>
      <c r="K592" s="293" t="str">
        <f t="shared" si="756"/>
        <v/>
      </c>
      <c r="L592" s="238"/>
      <c r="M592" s="238"/>
      <c r="N592" s="294"/>
      <c r="O592" s="293" t="str">
        <f t="shared" si="757"/>
        <v/>
      </c>
      <c r="P592" s="238"/>
      <c r="Q592" s="238"/>
      <c r="R592" s="294"/>
      <c r="S592" s="293" t="str">
        <f t="shared" si="758"/>
        <v/>
      </c>
      <c r="T592" s="238"/>
      <c r="U592" s="238"/>
      <c r="V592" s="294"/>
      <c r="W592" s="293" t="str">
        <f t="shared" si="759"/>
        <v/>
      </c>
      <c r="X592" s="238"/>
      <c r="Y592" s="238"/>
      <c r="Z592" s="294"/>
      <c r="AA592" s="293" t="str">
        <f t="shared" si="760"/>
        <v/>
      </c>
      <c r="AB592" s="238"/>
      <c r="AC592" s="238"/>
      <c r="AD592" s="294"/>
      <c r="AE592" s="239">
        <f t="shared" si="761"/>
        <v>1875</v>
      </c>
      <c r="AF592" s="295">
        <f t="shared" si="725"/>
        <v>62.5</v>
      </c>
      <c r="AG592" s="296">
        <f t="shared" si="762"/>
        <v>0.42470890209645928</v>
      </c>
      <c r="AH592" s="217">
        <f t="shared" si="763"/>
        <v>147.15961848571069</v>
      </c>
      <c r="AI592" s="237">
        <f xml:space="preserve"> ( IF(ISNUMBER(G592), VLOOKUP(G592/$AH592,F!$A1:$B101,2,1)*G592*$H592*$I592,0)+IF(ISNUMBER(K592), VLOOKUP(K592/$AH592,F!$A1:$B101,2,1)*K592*$L592*$M592,0)+IF(ISNUMBER(O592), VLOOKUP(O592/$AH592,F!$A1:$B101,2,1)*O592*$P592*$Q592,0)+IF(ISNUMBER(S592), VLOOKUP(S592/$AH592,F!$A1:$B101,2,1)*S592*$T592*$U592,0)+IF(ISNUMBER(W592), VLOOKUP(W592/$AH592,F!$A1:$B101,2,1)*W592*$X592*$Y592,0)+IF(ISNUMBER(AA592), VLOOKUP(AA592/$AH592,F!$A1:$B101,2,1)*AA592*$AB592*$AC592,0))*IF(ISNUMBER(F592),F592,1)*IF(ISNUMBER(E592),E592,1)</f>
        <v>675</v>
      </c>
      <c r="AJ592" s="297">
        <f t="shared" si="764"/>
        <v>30</v>
      </c>
      <c r="AK592" s="298">
        <f>IFERROR(I592*INDEX(F!$P$21:$AB$33, MATCH(G592/$AH592, F!$O$21:$O$33,1), MATCH(E592, F!$P$20:$AB$20,1)), 0 ) +IFERROR( M592*INDEX(F!$P$21:$AB$33, MATCH(K592/$AH592, F!$O$21:$O$33,1), MATCH(E592, F!$P$20:$AB$20,1)),0) +  IFERROR( Q592*INDEX(F!$P$21:$AB$33, MATCH(O592/$AH592, F!$O$21:$O$33,1), MATCH(E592, F!$P$20:$AB$20,1)), 0) + IFERROR( U592*INDEX(F!$P$21:$AB$33, MATCH(S592/$AH592, F!$O$21:$O$33,1), MATCH(E592, F!$P$20:$AB$20,1)),0)  + IFERROR(Y592*INDEX(F!$P$21:$AB$33, MATCH(W592/$AH592, F!$O$21:$O$33,1), MATCH(E592, F!$P$20:$AB$20,1)),0)  + IFERROR( AC592*INDEX(F!$P$21:$AB$33, MATCH(AA592/$AH592, F!$O$21:$O$33,1), MATCH(E592, F!$P$20:$AB$20,1)),)</f>
        <v>10</v>
      </c>
      <c r="AL592" s="1031"/>
      <c r="AM592" s="14"/>
      <c r="AN592" s="14"/>
      <c r="AO592" s="14"/>
    </row>
    <row r="593" spans="1:41" x14ac:dyDescent="0.25">
      <c r="A593" s="1022"/>
      <c r="B593" s="243" t="str">
        <f t="shared" si="754"/>
        <v>Легкая</v>
      </c>
      <c r="C593" s="256" t="str">
        <f t="shared" si="754"/>
        <v>ОФП</v>
      </c>
      <c r="D593" s="224" t="str">
        <f t="shared" si="754"/>
        <v>Наклоны</v>
      </c>
      <c r="E593" s="291">
        <f t="shared" si="754"/>
        <v>0.8</v>
      </c>
      <c r="F593" s="299" t="str">
        <f t="shared" si="754"/>
        <v/>
      </c>
      <c r="G593" s="300">
        <f t="shared" si="755"/>
        <v>47.5</v>
      </c>
      <c r="H593" s="301">
        <v>5</v>
      </c>
      <c r="I593" s="301">
        <v>5</v>
      </c>
      <c r="J593" s="302">
        <v>0.48</v>
      </c>
      <c r="K593" s="300" t="str">
        <f t="shared" si="756"/>
        <v/>
      </c>
      <c r="L593" s="301"/>
      <c r="M593" s="301"/>
      <c r="N593" s="302"/>
      <c r="O593" s="300" t="str">
        <f t="shared" si="757"/>
        <v/>
      </c>
      <c r="P593" s="301"/>
      <c r="Q593" s="301"/>
      <c r="R593" s="302"/>
      <c r="S593" s="300" t="str">
        <f t="shared" si="758"/>
        <v/>
      </c>
      <c r="T593" s="301"/>
      <c r="U593" s="301"/>
      <c r="V593" s="302"/>
      <c r="W593" s="300" t="str">
        <f t="shared" si="759"/>
        <v/>
      </c>
      <c r="X593" s="301"/>
      <c r="Y593" s="301"/>
      <c r="Z593" s="302"/>
      <c r="AA593" s="300" t="str">
        <f t="shared" si="760"/>
        <v/>
      </c>
      <c r="AB593" s="301"/>
      <c r="AC593" s="301"/>
      <c r="AD593" s="302"/>
      <c r="AE593" s="285">
        <f t="shared" si="761"/>
        <v>1187.5</v>
      </c>
      <c r="AF593" s="286">
        <f t="shared" si="725"/>
        <v>47.5</v>
      </c>
      <c r="AG593" s="287">
        <f t="shared" si="762"/>
        <v>0.46949638631754043</v>
      </c>
      <c r="AH593" s="217">
        <f t="shared" si="763"/>
        <v>101.1722377089261</v>
      </c>
      <c r="AI593" s="303">
        <f xml:space="preserve"> ( IF(ISNUMBER(G593), VLOOKUP(G593/$AH593,F!$A1:$B101,2,1)*G593*$H593*$I593,0)+IF(ISNUMBER(K593), VLOOKUP(K593/$AH593,F!$A1:$B101,2,1)*K593*$L593*$M593,0)+IF(ISNUMBER(O593), VLOOKUP(O593/$AH593,F!$A1:$B101,2,1)*O593*$P593*$Q593,0)+IF(ISNUMBER(S593), VLOOKUP(S593/$AH593,F!$A1:$B101,2,1)*S593*$T593*$U593,0)+IF(ISNUMBER(W593), VLOOKUP(W593/$AH593,F!$A1:$B101,2,1)*W593*$X593*$Y593,0)+IF(ISNUMBER(AA593), VLOOKUP(AA593/$AH593,F!$A1:$B101,2,1)*AA593*$AB593*$AC593,0))*IF(ISNUMBER(F593),F593,1)*IF(ISNUMBER(E593),E593,1)</f>
        <v>418</v>
      </c>
      <c r="AJ593" s="304">
        <f t="shared" si="764"/>
        <v>25</v>
      </c>
      <c r="AK593" s="305">
        <f>IFERROR(I593*INDEX(F!$P$21:$AB$33, MATCH(G593/$AH593, F!$O$21:$O$33,1), MATCH(E593, F!$P$20:$AB$20,1)), 0 ) +IFERROR( M593*INDEX(F!$P$21:$AB$33, MATCH(K593/$AH593, F!$O$21:$O$33,1), MATCH(E593, F!$P$20:$AB$20,1)),0) +  IFERROR( Q593*INDEX(F!$P$21:$AB$33, MATCH(O593/$AH593, F!$O$21:$O$33,1), MATCH(E593, F!$P$20:$AB$20,1)), 0) + IFERROR( U593*INDEX(F!$P$21:$AB$33, MATCH(S593/$AH593, F!$O$21:$O$33,1), MATCH(E593, F!$P$20:$AB$20,1)),0)  + IFERROR(Y593*INDEX(F!$P$21:$AB$33, MATCH(W593/$AH593, F!$O$21:$O$33,1), MATCH(E593, F!$P$20:$AB$20,1)),0)  + IFERROR( AC593*INDEX(F!$P$21:$AB$33, MATCH(AA593/$AH593, F!$O$21:$O$33,1), MATCH(E593, F!$P$20:$AB$20,1)),)</f>
        <v>9</v>
      </c>
      <c r="AL593" s="1031"/>
      <c r="AM593" s="14"/>
      <c r="AN593" s="14"/>
      <c r="AO593" s="14"/>
    </row>
    <row r="594" spans="1:41" x14ac:dyDescent="0.25">
      <c r="A594" s="1022"/>
      <c r="B594" s="244" t="s">
        <v>815</v>
      </c>
      <c r="C594" s="255" t="str">
        <f t="shared" si="754"/>
        <v>ЖМ</v>
      </c>
      <c r="D594" s="223" t="str">
        <f t="shared" si="754"/>
        <v>Жим лежа</v>
      </c>
      <c r="E594" s="291">
        <f t="shared" si="754"/>
        <v>1</v>
      </c>
      <c r="F594" s="306" t="str">
        <f t="shared" si="754"/>
        <v/>
      </c>
      <c r="G594" s="293">
        <f t="shared" si="755"/>
        <v>52.5</v>
      </c>
      <c r="H594" s="238">
        <v>6</v>
      </c>
      <c r="I594" s="238">
        <v>4</v>
      </c>
      <c r="J594" s="294">
        <v>0.35</v>
      </c>
      <c r="K594" s="293">
        <f t="shared" si="756"/>
        <v>60</v>
      </c>
      <c r="L594" s="238">
        <v>5</v>
      </c>
      <c r="M594" s="238">
        <v>4</v>
      </c>
      <c r="N594" s="294">
        <v>0.4</v>
      </c>
      <c r="O594" s="293" t="str">
        <f t="shared" si="757"/>
        <v/>
      </c>
      <c r="P594" s="238"/>
      <c r="Q594" s="238"/>
      <c r="R594" s="294"/>
      <c r="S594" s="293" t="str">
        <f t="shared" si="758"/>
        <v/>
      </c>
      <c r="T594" s="238"/>
      <c r="U594" s="238"/>
      <c r="V594" s="294"/>
      <c r="W594" s="293" t="str">
        <f t="shared" si="759"/>
        <v/>
      </c>
      <c r="X594" s="238"/>
      <c r="Y594" s="238"/>
      <c r="Z594" s="294"/>
      <c r="AA594" s="293" t="str">
        <f t="shared" si="760"/>
        <v/>
      </c>
      <c r="AB594" s="238"/>
      <c r="AC594" s="238"/>
      <c r="AD594" s="294"/>
      <c r="AE594" s="239">
        <f t="shared" si="761"/>
        <v>2460</v>
      </c>
      <c r="AF594" s="295">
        <f t="shared" si="725"/>
        <v>55.909090909090907</v>
      </c>
      <c r="AG594" s="296">
        <f t="shared" si="762"/>
        <v>0.37992141787537809</v>
      </c>
      <c r="AH594" s="217">
        <f t="shared" si="763"/>
        <v>147.15961848571069</v>
      </c>
      <c r="AI594" s="237">
        <f xml:space="preserve"> ( IF(ISNUMBER(G594), VLOOKUP(G594/$AH594,F!$A1:$B101,2,1)*G594*$H594*$I594,0)+IF(ISNUMBER(K594), VLOOKUP(K594/$AH594,F!$A1:$B101,2,1)*K594*$L594*$M594,0)+IF(ISNUMBER(O594), VLOOKUP(O594/$AH594,F!$A1:$B101,2,1)*O594*$P594*$Q594,0)+IF(ISNUMBER(S594), VLOOKUP(S594/$AH594,F!$A1:$B101,2,1)*S594*$T594*$U594,0)+IF(ISNUMBER(W594), VLOOKUP(W594/$AH594,F!$A1:$B101,2,1)*W594*$X594*$Y594,0)+IF(ISNUMBER(AA594), VLOOKUP(AA594/$AH594,F!$A1:$B101,2,1)*AA594*$AB594*$AC594,0))*IF(ISNUMBER(F594),F594,1)*IF(ISNUMBER(E594),E594,1)</f>
        <v>661.2</v>
      </c>
      <c r="AJ594" s="297">
        <f>H594*I594+L594*M594+P594*Q594+T594*U594+X594*Y594+AB594*AC594</f>
        <v>44</v>
      </c>
      <c r="AK594" s="298">
        <f>IFERROR(I594*INDEX(F!$P$21:$AB$33, MATCH(G594/$AH594, F!$O$21:$O$33,1), MATCH(E594, F!$P$20:$AB$20,1)), 0 ) +IFERROR( M594*INDEX(F!$P$21:$AB$33, MATCH(K594/$AH594, F!$O$21:$O$33,1), MATCH(E594, F!$P$20:$AB$20,1)),0) +  IFERROR( Q594*INDEX(F!$P$21:$AB$33, MATCH(O594/$AH594, F!$O$21:$O$33,1), MATCH(E594, F!$P$20:$AB$20,1)), 0) + IFERROR( U594*INDEX(F!$P$21:$AB$33, MATCH(S594/$AH594, F!$O$21:$O$33,1), MATCH(E594, F!$P$20:$AB$20,1)),0)  + IFERROR(Y594*INDEX(F!$P$21:$AB$33, MATCH(W594/$AH594, F!$O$21:$O$33,1), MATCH(E594, F!$P$20:$AB$20,1)),0)  + IFERROR( AC594*INDEX(F!$P$21:$AB$33, MATCH(AA594/$AH594, F!$O$21:$O$33,1), MATCH(E594, F!$P$20:$AB$20,1)),)</f>
        <v>16</v>
      </c>
      <c r="AL594" s="1031"/>
      <c r="AM594" s="14"/>
      <c r="AN594" s="14"/>
      <c r="AO594" s="14"/>
    </row>
    <row r="595" spans="1:41" hidden="1" x14ac:dyDescent="0.25">
      <c r="A595" s="1022"/>
      <c r="B595" s="245" t="str">
        <f t="shared" si="754"/>
        <v/>
      </c>
      <c r="C595" s="257" t="str">
        <f t="shared" si="754"/>
        <v/>
      </c>
      <c r="D595" s="224" t="str">
        <f t="shared" si="754"/>
        <v/>
      </c>
      <c r="E595" s="291" t="str">
        <f t="shared" si="754"/>
        <v/>
      </c>
      <c r="F595" s="307" t="str">
        <f t="shared" si="754"/>
        <v/>
      </c>
      <c r="G595" s="300" t="str">
        <f t="shared" si="755"/>
        <v/>
      </c>
      <c r="H595" s="301"/>
      <c r="I595" s="301"/>
      <c r="J595" s="302"/>
      <c r="K595" s="300" t="str">
        <f t="shared" si="756"/>
        <v/>
      </c>
      <c r="L595" s="301"/>
      <c r="M595" s="301"/>
      <c r="N595" s="302"/>
      <c r="O595" s="300" t="str">
        <f t="shared" si="757"/>
        <v/>
      </c>
      <c r="P595" s="301"/>
      <c r="Q595" s="301"/>
      <c r="R595" s="302"/>
      <c r="S595" s="300" t="str">
        <f t="shared" si="758"/>
        <v/>
      </c>
      <c r="T595" s="301"/>
      <c r="U595" s="301"/>
      <c r="V595" s="302"/>
      <c r="W595" s="300" t="str">
        <f t="shared" si="759"/>
        <v/>
      </c>
      <c r="X595" s="301"/>
      <c r="Y595" s="301"/>
      <c r="Z595" s="302"/>
      <c r="AA595" s="300" t="str">
        <f t="shared" si="760"/>
        <v/>
      </c>
      <c r="AB595" s="301"/>
      <c r="AC595" s="301"/>
      <c r="AD595" s="302"/>
      <c r="AE595" s="285">
        <f t="shared" si="761"/>
        <v>0</v>
      </c>
      <c r="AF595" s="286">
        <f t="shared" si="725"/>
        <v>0</v>
      </c>
      <c r="AG595" s="287">
        <f t="shared" si="762"/>
        <v>0</v>
      </c>
      <c r="AH595" s="217" t="str">
        <f t="shared" si="763"/>
        <v/>
      </c>
      <c r="AI595" s="303">
        <f xml:space="preserve"> ( IF(ISNUMBER(G595), VLOOKUP(G595/$AH595,F!$A1:$B101,2,1)*G595*$H595*$I595,0)+IF(ISNUMBER(K595), VLOOKUP(K595/$AH595,F!$A1:$B101,2,1)*K595*$L595*$M595,0)+IF(ISNUMBER(O595), VLOOKUP(O595/$AH595,F!$A1:$B101,2,1)*O595*$P595*$Q595,0)+IF(ISNUMBER(S595), VLOOKUP(S595/$AH595,F!$A1:$B101,2,1)*S595*$T595*$U595,0)+IF(ISNUMBER(W595), VLOOKUP(W595/$AH595,F!$A1:$B101,2,1)*W595*$X595*$Y595,0)+IF(ISNUMBER(AA595), VLOOKUP(AA595/$AH595,F!$A1:$B101,2,1)*AA595*$AB595*$AC595,0))*IF(ISNUMBER(F595),F595,1)*IF(ISNUMBER(E595),E595,1)</f>
        <v>0</v>
      </c>
      <c r="AJ595" s="304">
        <f t="shared" ref="AJ595:AJ598" si="765">H595*I595+L595*M595+P595*Q595+T595*U595+X595*Y595+AB595*AC595</f>
        <v>0</v>
      </c>
      <c r="AK595" s="305">
        <f>IFERROR(I595*INDEX(F!$P$21:$AB$33, MATCH(G595/$AH595, F!$O$21:$O$33,1), MATCH(E595, F!$P$20:$AB$20,1)), 0 ) +IFERROR( M595*INDEX(F!$P$21:$AB$33, MATCH(K595/$AH595, F!$O$21:$O$33,1), MATCH(E595, F!$P$20:$AB$20,1)),0) +  IFERROR( Q595*INDEX(F!$P$21:$AB$33, MATCH(O595/$AH595, F!$O$21:$O$33,1), MATCH(E595, F!$P$20:$AB$20,1)), 0) + IFERROR( U595*INDEX(F!$P$21:$AB$33, MATCH(S595/$AH595, F!$O$21:$O$33,1), MATCH(E595, F!$P$20:$AB$20,1)),0)  + IFERROR(Y595*INDEX(F!$P$21:$AB$33, MATCH(W595/$AH595, F!$O$21:$O$33,1), MATCH(E595, F!$P$20:$AB$20,1)),0)  + IFERROR( AC595*INDEX(F!$P$21:$AB$33, MATCH(AA595/$AH595, F!$O$21:$O$33,1), MATCH(E595, F!$P$20:$AB$20,1)),)</f>
        <v>0</v>
      </c>
      <c r="AL595" s="1031"/>
      <c r="AM595" s="14"/>
      <c r="AN595" s="14"/>
      <c r="AO595" s="14"/>
    </row>
    <row r="596" spans="1:41" hidden="1" x14ac:dyDescent="0.25">
      <c r="A596" s="1022"/>
      <c r="B596" s="242" t="str">
        <f t="shared" si="754"/>
        <v/>
      </c>
      <c r="C596" s="258" t="str">
        <f t="shared" si="754"/>
        <v/>
      </c>
      <c r="D596" s="225" t="str">
        <f t="shared" si="754"/>
        <v/>
      </c>
      <c r="E596" s="291" t="str">
        <f t="shared" si="754"/>
        <v/>
      </c>
      <c r="F596" s="308" t="str">
        <f t="shared" si="754"/>
        <v/>
      </c>
      <c r="G596" s="293" t="str">
        <f t="shared" si="755"/>
        <v/>
      </c>
      <c r="H596" s="238"/>
      <c r="I596" s="238"/>
      <c r="J596" s="294"/>
      <c r="K596" s="293" t="str">
        <f t="shared" si="756"/>
        <v/>
      </c>
      <c r="L596" s="238"/>
      <c r="M596" s="238"/>
      <c r="N596" s="294"/>
      <c r="O596" s="293" t="str">
        <f t="shared" si="757"/>
        <v/>
      </c>
      <c r="P596" s="238"/>
      <c r="Q596" s="238"/>
      <c r="R596" s="294"/>
      <c r="S596" s="293" t="str">
        <f t="shared" si="758"/>
        <v/>
      </c>
      <c r="T596" s="238"/>
      <c r="U596" s="238"/>
      <c r="V596" s="294"/>
      <c r="W596" s="293" t="str">
        <f t="shared" si="759"/>
        <v/>
      </c>
      <c r="X596" s="238"/>
      <c r="Y596" s="238"/>
      <c r="Z596" s="294"/>
      <c r="AA596" s="293" t="str">
        <f t="shared" si="760"/>
        <v/>
      </c>
      <c r="AB596" s="238"/>
      <c r="AC596" s="238"/>
      <c r="AD596" s="294"/>
      <c r="AE596" s="239">
        <f t="shared" si="761"/>
        <v>0</v>
      </c>
      <c r="AF596" s="295">
        <f t="shared" si="725"/>
        <v>0</v>
      </c>
      <c r="AG596" s="296">
        <f t="shared" si="762"/>
        <v>0</v>
      </c>
      <c r="AH596" s="217" t="str">
        <f t="shared" si="763"/>
        <v/>
      </c>
      <c r="AI596" s="237">
        <f xml:space="preserve"> ( IF(ISNUMBER(G596), VLOOKUP(G596/$AH596,F!$A1:$B101,2,1)*G596*$H596*$I596,0)+IF(ISNUMBER(K596), VLOOKUP(K596/$AH596,F!$A1:$B101,2,1)*K596*$L596*$M596,0)+IF(ISNUMBER(O596), VLOOKUP(O596/$AH596,F!$A1:$B101,2,1)*O596*$P596*$Q596,0)+IF(ISNUMBER(S596), VLOOKUP(S596/$AH596,F!$A1:$B101,2,1)*S596*$T596*$U596,0)+IF(ISNUMBER(W596), VLOOKUP(W596/$AH596,F!$A1:$B101,2,1)*W596*$X596*$Y596,0)+IF(ISNUMBER(AA596), VLOOKUP(AA596/$AH596,F!$A1:$B101,2,1)*AA596*$AB596*$AC596,0))*IF(ISNUMBER(F596),F596,1)*IF(ISNUMBER(E596),E596,1)</f>
        <v>0</v>
      </c>
      <c r="AJ596" s="309">
        <f t="shared" si="765"/>
        <v>0</v>
      </c>
      <c r="AK596" s="298">
        <f>IFERROR(I596*INDEX(F!$P$21:$AB$33, MATCH(G596/$AH596, F!$O$21:$O$33,1), MATCH(E596, F!$P$20:$AB$20,1)), 0 ) +IFERROR( M596*INDEX(F!$P$21:$AB$33, MATCH(K596/$AH596, F!$O$21:$O$33,1), MATCH(E596, F!$P$20:$AB$20,1)),0) +  IFERROR( Q596*INDEX(F!$P$21:$AB$33, MATCH(O596/$AH596, F!$O$21:$O$33,1), MATCH(E596, F!$P$20:$AB$20,1)), 0) + IFERROR( U596*INDEX(F!$P$21:$AB$33, MATCH(S596/$AH596, F!$O$21:$O$33,1), MATCH(E596, F!$P$20:$AB$20,1)),0)  + IFERROR(Y596*INDEX(F!$P$21:$AB$33, MATCH(W596/$AH596, F!$O$21:$O$33,1), MATCH(E596, F!$P$20:$AB$20,1)),0)  + IFERROR( AC596*INDEX(F!$P$21:$AB$33, MATCH(AA596/$AH596, F!$O$21:$O$33,1), MATCH(E596, F!$P$20:$AB$20,1)),)</f>
        <v>0</v>
      </c>
      <c r="AL596" s="1031"/>
      <c r="AM596" s="14"/>
      <c r="AN596" s="14"/>
      <c r="AO596" s="14"/>
    </row>
    <row r="597" spans="1:41" hidden="1" x14ac:dyDescent="0.25">
      <c r="A597" s="1022"/>
      <c r="B597" s="243" t="str">
        <f t="shared" si="754"/>
        <v/>
      </c>
      <c r="C597" s="256" t="str">
        <f t="shared" si="754"/>
        <v/>
      </c>
      <c r="D597" s="214" t="str">
        <f t="shared" si="754"/>
        <v/>
      </c>
      <c r="E597" s="291" t="str">
        <f t="shared" si="754"/>
        <v/>
      </c>
      <c r="F597" s="307" t="str">
        <f t="shared" si="754"/>
        <v/>
      </c>
      <c r="G597" s="300" t="str">
        <f t="shared" si="755"/>
        <v/>
      </c>
      <c r="H597" s="301"/>
      <c r="I597" s="301"/>
      <c r="J597" s="302"/>
      <c r="K597" s="300" t="str">
        <f t="shared" si="756"/>
        <v/>
      </c>
      <c r="L597" s="301"/>
      <c r="M597" s="301"/>
      <c r="N597" s="302"/>
      <c r="O597" s="300" t="str">
        <f t="shared" si="757"/>
        <v/>
      </c>
      <c r="P597" s="301"/>
      <c r="Q597" s="301"/>
      <c r="R597" s="302"/>
      <c r="S597" s="300" t="str">
        <f t="shared" si="758"/>
        <v/>
      </c>
      <c r="T597" s="301"/>
      <c r="U597" s="301"/>
      <c r="V597" s="302"/>
      <c r="W597" s="300" t="str">
        <f t="shared" si="759"/>
        <v/>
      </c>
      <c r="X597" s="301"/>
      <c r="Y597" s="301"/>
      <c r="Z597" s="302"/>
      <c r="AA597" s="300" t="str">
        <f t="shared" si="760"/>
        <v/>
      </c>
      <c r="AB597" s="301"/>
      <c r="AC597" s="301"/>
      <c r="AD597" s="302"/>
      <c r="AE597" s="285">
        <f t="shared" si="761"/>
        <v>0</v>
      </c>
      <c r="AF597" s="286">
        <f t="shared" si="725"/>
        <v>0</v>
      </c>
      <c r="AG597" s="287">
        <f t="shared" si="762"/>
        <v>0</v>
      </c>
      <c r="AH597" s="217" t="str">
        <f t="shared" si="763"/>
        <v/>
      </c>
      <c r="AI597" s="310">
        <f xml:space="preserve"> ( IF(ISNUMBER(G597), VLOOKUP(G597/$AH597,F!$A1:$B101,2,1)*G597*$H597*$I597,0)+IF(ISNUMBER(K597), VLOOKUP(K597/$AH597,F!$A1:$B101,2,1)*K597*$L597*$M597,0)+IF(ISNUMBER(O597), VLOOKUP(O597/$AH597,F!$A1:$B101,2,1)*O597*$P597*$Q597,0)+IF(ISNUMBER(S597), VLOOKUP(S597/$AH597,F!$A1:$B101,2,1)*S597*$T597*$U597,0)+IF(ISNUMBER(W597), VLOOKUP(W597/$AH597,F!$A1:$B101,2,1)*W597*$X597*$Y597,0)+IF(ISNUMBER(AA597), VLOOKUP(AA597/$AH597,F!$A1:$B101,2,1)*AA597*$AB597*$AC597,0))*IF(ISNUMBER(F597),F597,1)*IF(ISNUMBER(E597),E597,1)</f>
        <v>0</v>
      </c>
      <c r="AJ597" s="311">
        <f t="shared" si="765"/>
        <v>0</v>
      </c>
      <c r="AK597" s="312">
        <f>IFERROR(I597*INDEX(F!$P$21:$AB$33, MATCH(G597/$AH597, F!$O$21:$O$33,1), MATCH(E597, F!$P$20:$AB$20,1)), 0 ) +IFERROR( M597*INDEX(F!$P$21:$AB$33, MATCH(K597/$AH597, F!$O$21:$O$33,1), MATCH(E597, F!$P$20:$AB$20,1)),0) +  IFERROR( Q597*INDEX(F!$P$21:$AB$33, MATCH(O597/$AH597, F!$O$21:$O$33,1), MATCH(E597, F!$P$20:$AB$20,1)), 0) + IFERROR( U597*INDEX(F!$P$21:$AB$33, MATCH(S597/$AH597, F!$O$21:$O$33,1), MATCH(E597, F!$P$20:$AB$20,1)),0)  + IFERROR(Y597*INDEX(F!$P$21:$AB$33, MATCH(W597/$AH597, F!$O$21:$O$33,1), MATCH(E597, F!$P$20:$AB$20,1)),0)  + IFERROR( AC597*INDEX(F!$P$21:$AB$33, MATCH(AA597/$AH597, F!$O$21:$O$33,1), MATCH(E597, F!$P$20:$AB$20,1)),)</f>
        <v>0</v>
      </c>
      <c r="AL597" s="1031"/>
      <c r="AM597" s="14"/>
      <c r="AN597" s="14"/>
      <c r="AO597" s="14"/>
    </row>
    <row r="598" spans="1:41" hidden="1" x14ac:dyDescent="0.25">
      <c r="A598" s="1022"/>
      <c r="B598" s="242" t="str">
        <f t="shared" si="754"/>
        <v/>
      </c>
      <c r="C598" s="258" t="str">
        <f t="shared" si="754"/>
        <v/>
      </c>
      <c r="D598" s="226" t="str">
        <f t="shared" si="754"/>
        <v/>
      </c>
      <c r="E598" s="291" t="str">
        <f t="shared" si="754"/>
        <v/>
      </c>
      <c r="F598" s="313" t="str">
        <f t="shared" si="754"/>
        <v/>
      </c>
      <c r="G598" s="293" t="str">
        <f t="shared" si="755"/>
        <v/>
      </c>
      <c r="H598" s="238"/>
      <c r="I598" s="238"/>
      <c r="J598" s="294"/>
      <c r="K598" s="293" t="str">
        <f t="shared" si="756"/>
        <v/>
      </c>
      <c r="L598" s="238"/>
      <c r="M598" s="238"/>
      <c r="N598" s="294"/>
      <c r="O598" s="293" t="str">
        <f t="shared" si="757"/>
        <v/>
      </c>
      <c r="P598" s="238"/>
      <c r="Q598" s="238"/>
      <c r="R598" s="294"/>
      <c r="S598" s="293" t="str">
        <f t="shared" si="758"/>
        <v/>
      </c>
      <c r="T598" s="238"/>
      <c r="U598" s="238"/>
      <c r="V598" s="294"/>
      <c r="W598" s="293" t="str">
        <f t="shared" si="759"/>
        <v/>
      </c>
      <c r="X598" s="238"/>
      <c r="Y598" s="238"/>
      <c r="Z598" s="294"/>
      <c r="AA598" s="293" t="str">
        <f t="shared" si="760"/>
        <v/>
      </c>
      <c r="AB598" s="238"/>
      <c r="AC598" s="238"/>
      <c r="AD598" s="294"/>
      <c r="AE598" s="239">
        <f t="shared" si="761"/>
        <v>0</v>
      </c>
      <c r="AF598" s="314">
        <f t="shared" si="725"/>
        <v>0</v>
      </c>
      <c r="AG598" s="315">
        <f t="shared" si="762"/>
        <v>0</v>
      </c>
      <c r="AH598" s="217" t="str">
        <f t="shared" si="763"/>
        <v/>
      </c>
      <c r="AI598" s="316">
        <f xml:space="preserve"> ( IF(ISNUMBER(G598), VLOOKUP(G598/$AH598,F!$A1:$B101,2,1)*G598*$H598*$I598,0)+IF(ISNUMBER(K598), VLOOKUP(K598/$AH598,F!$A1:$B101,2,1)*K598*$L598*$M598,0)+IF(ISNUMBER(O598), VLOOKUP(O598/$AH598,F!$A1:$B101,2,1)*O598*$P598*$Q598,0)+IF(ISNUMBER(S598), VLOOKUP(S598/$AH598,F!$A1:$B101,2,1)*S598*$T598*$U598,0)+IF(ISNUMBER(W598), VLOOKUP(W598/$AH598,F!$A1:$B101,2,1)*W598*$X598*$Y598,0)+IF(ISNUMBER(AA598), VLOOKUP(AA598/$AH598,F!$A1:$B101,2,1)*AA598*$AB598*$AC598,0))*IF(ISNUMBER(F598),F598,1)*IF(ISNUMBER(E598),E598,1)</f>
        <v>0</v>
      </c>
      <c r="AJ598" s="317">
        <f t="shared" si="765"/>
        <v>0</v>
      </c>
      <c r="AK598" s="318">
        <f>IFERROR(I598*INDEX(F!$P$21:$AB$33, MATCH(G598/$AH598, F!$O$21:$O$33,1), MATCH(E598, F!$P$20:$AB$20,1)), 0 ) +IFERROR( M598*INDEX(F!$P$21:$AB$33, MATCH(K598/$AH598, F!$O$21:$O$33,1), MATCH(E598, F!$P$20:$AB$20,1)),0) +  IFERROR( Q598*INDEX(F!$P$21:$AB$33, MATCH(O598/$AH598, F!$O$21:$O$33,1), MATCH(E598, F!$P$20:$AB$20,1)), 0) + IFERROR( U598*INDEX(F!$P$21:$AB$33, MATCH(S598/$AH598, F!$O$21:$O$33,1), MATCH(E598, F!$P$20:$AB$20,1)),0)  + IFERROR(Y598*INDEX(F!$P$21:$AB$33, MATCH(W598/$AH598, F!$O$21:$O$33,1), MATCH(E598, F!$P$20:$AB$20,1)),0)  + IFERROR( AC598*INDEX(F!$P$21:$AB$33, MATCH(AA598/$AH598, F!$O$21:$O$33,1), MATCH(E598, F!$P$20:$AB$20,1)),)</f>
        <v>0</v>
      </c>
      <c r="AL598" s="1031"/>
      <c r="AM598" s="14"/>
      <c r="AN598" s="14"/>
      <c r="AO598" s="14"/>
    </row>
    <row r="599" spans="1:41" ht="15.75" thickBot="1" x14ac:dyDescent="0.3">
      <c r="A599" s="1023"/>
      <c r="B599" s="246"/>
      <c r="C599" s="259"/>
      <c r="D599" s="227"/>
      <c r="E599" s="352">
        <f>ROUND(IFERROR(SUMPRODUCT(AJ591:AJ598,E591:E598)/AJ599,0),3)</f>
        <v>1.008</v>
      </c>
      <c r="F599" s="388"/>
      <c r="G599" s="319"/>
      <c r="H599" s="320"/>
      <c r="I599" s="320"/>
      <c r="J599" s="321"/>
      <c r="K599" s="319"/>
      <c r="L599" s="320"/>
      <c r="M599" s="320"/>
      <c r="N599" s="321"/>
      <c r="O599" s="319"/>
      <c r="P599" s="320"/>
      <c r="Q599" s="320"/>
      <c r="R599" s="321"/>
      <c r="S599" s="319"/>
      <c r="T599" s="320"/>
      <c r="U599" s="320"/>
      <c r="V599" s="321"/>
      <c r="W599" s="319"/>
      <c r="X599" s="320"/>
      <c r="Y599" s="320"/>
      <c r="Z599" s="321"/>
      <c r="AA599" s="319"/>
      <c r="AB599" s="320"/>
      <c r="AC599" s="320"/>
      <c r="AD599" s="321"/>
      <c r="AE599" s="357">
        <f>SUM(AE591:AE598)</f>
        <v>7772.5</v>
      </c>
      <c r="AF599" s="358">
        <f t="shared" si="725"/>
        <v>60.251937984496124</v>
      </c>
      <c r="AG599" s="391">
        <f>IFERROR(  SUMPRODUCT(AG591:AG598,AJ591:AJ598)/AJ599,0)</f>
        <v>0.42305077149912701</v>
      </c>
      <c r="AH599" s="359"/>
      <c r="AI599" s="360">
        <f>SUM(AI591:AI598)</f>
        <v>2834.2</v>
      </c>
      <c r="AJ599" s="360">
        <f>SUM(AJ591:AJ598)</f>
        <v>129</v>
      </c>
      <c r="AK599" s="361">
        <f>IF(SUM(AK591:AK598)=0,TIME(,0,),TIME(,SUM(AK591:AK598)+F!$V$37,))</f>
        <v>5.5555555555555552E-2</v>
      </c>
      <c r="AL599" s="1032"/>
      <c r="AM599" s="14"/>
      <c r="AN599" s="14"/>
      <c r="AO599" s="14"/>
    </row>
    <row r="600" spans="1:41" hidden="1" x14ac:dyDescent="0.25">
      <c r="A600" s="213">
        <f>A601</f>
        <v>43856</v>
      </c>
      <c r="B600" s="247" t="str">
        <f t="shared" ref="B600:F607" si="766">IF(B544="","",B544)</f>
        <v/>
      </c>
      <c r="C600" s="260" t="str">
        <f t="shared" si="766"/>
        <v/>
      </c>
      <c r="D600" s="228" t="str">
        <f t="shared" si="766"/>
        <v/>
      </c>
      <c r="E600" s="280" t="str">
        <f t="shared" si="766"/>
        <v/>
      </c>
      <c r="F600" s="322" t="str">
        <f t="shared" si="766"/>
        <v/>
      </c>
      <c r="G600" s="323" t="str">
        <f t="shared" ref="G600:G607" si="767">IF(J600&lt;&gt;0, IFERROR(IF( $F600=2,  MROUND($AH600*J600,1),    IF( OR($F600="",$F600=1),   MROUND($AH600*J600,2.5),  MROUND($AH600*J600, 0.1))), "" ), "")</f>
        <v/>
      </c>
      <c r="H600" s="324"/>
      <c r="I600" s="324"/>
      <c r="J600" s="325"/>
      <c r="K600" s="323" t="str">
        <f t="shared" ref="K600:K607" si="768">IF(N600&lt;&gt;0, IFERROR(IF( $F600=2,  MROUND($AH600*N600,1),    IF( OR($F600="",$F600=1),   MROUND($AH600*N600,2.5),  MROUND($AH600*N600, 0.1))), "" ), "")</f>
        <v/>
      </c>
      <c r="L600" s="324"/>
      <c r="M600" s="324"/>
      <c r="N600" s="325"/>
      <c r="O600" s="323" t="str">
        <f t="shared" ref="O600:O607" si="769">IF(R600&lt;&gt;0, IFERROR(IF( $F600=2,  MROUND($AH600*R600,1),    IF( OR($F600="",$F600=1),   MROUND($AH600*R600,2.5),  MROUND($AH600*R600, 0.1))), "" ), "")</f>
        <v/>
      </c>
      <c r="P600" s="324"/>
      <c r="Q600" s="324"/>
      <c r="R600" s="325"/>
      <c r="S600" s="323" t="str">
        <f t="shared" ref="S600:S607" si="770">IF(V600&lt;&gt;0, IFERROR(IF( $F600=2,  MROUND($AH600*V600,1),    IF( OR($F600="",$F600=1),   MROUND($AH600*V600,2.5),  MROUND($AH600*V600, 0.1))), "" ), "")</f>
        <v/>
      </c>
      <c r="T600" s="324"/>
      <c r="U600" s="324"/>
      <c r="V600" s="325"/>
      <c r="W600" s="323" t="str">
        <f t="shared" ref="W600:W607" si="771">IF(Z600&lt;&gt;0, IFERROR(IF( $F600=2,  MROUND($AH600*Z600,1),    IF( OR($F600="",$F600=1),   MROUND($AH600*Z600,2.5),  MROUND($AH600*Z600, 0.1))), "" ), "")</f>
        <v/>
      </c>
      <c r="X600" s="324"/>
      <c r="Y600" s="324"/>
      <c r="Z600" s="325"/>
      <c r="AA600" s="323" t="str">
        <f t="shared" ref="AA600:AA607" si="772">IF(AD600&lt;&gt;0, IFERROR(IF( $F600=2,  MROUND($AH600*AD600,1),    IF( OR($F600="",$F600=1),   MROUND($AH600*AD600,2.5),  MROUND($AH600*AD600, 0.1))), "" ), "")</f>
        <v/>
      </c>
      <c r="AB600" s="324"/>
      <c r="AC600" s="324"/>
      <c r="AD600" s="325"/>
      <c r="AE600" s="326">
        <f t="shared" ref="AE600:AE607" si="773">(IF(ISNUMBER(G600),G600,0)*H600*I600+IF(ISNUMBER(K600),K600,1)*L600*M600+IF(ISNUMBER(O600),O600,1)*P600*Q600+IF(ISNUMBER(S600),S600,1)*T600*U600+IF(ISNUMBER(W600),W600,1)*X600*Y600+IF(ISNUMBER(AA600),AA600,1)*AB600*AC600)*IF(ISNUMBER(F600),F600,1)</f>
        <v>0</v>
      </c>
      <c r="AF600" s="327">
        <f t="shared" si="725"/>
        <v>0</v>
      </c>
      <c r="AG600" s="328">
        <f t="shared" ref="AG600:AG607" si="774">IFERROR((AF600/(AH600*IF(ISNUMBER(F600),F600,1))),0)</f>
        <v>0</v>
      </c>
      <c r="AH600" s="216" t="str">
        <f t="shared" ref="AH600:AH607" si="775">IF(ISNUMBER(AH544), AH544+(AH544*$AH$562),"")</f>
        <v/>
      </c>
      <c r="AI600" s="329">
        <f xml:space="preserve"> ( IF(ISNUMBER(G600), VLOOKUP(G600/$AH600,F!$A1:$B101,2,1)*G600*$H600*$I600,0)+IF(ISNUMBER(K600), VLOOKUP(K600/$AH600,F!$A1:$B101,2,1)*K600*$L600*$M600,0)+IF(ISNUMBER(O600), VLOOKUP(O600/$AH600,F!$A1:$B101,2,1)*O600*$P600*$Q600,0)+IF(ISNUMBER(S600), VLOOKUP(S600/$AH600,F!$A1:$B101,2,1)*S600*$T600*$U600,0)+IF(ISNUMBER(W600), VLOOKUP(W600/$AH600,F!$A1:$B101,2,1)*W600*$X600*$Y600,0)+IF(ISNUMBER(AA600), VLOOKUP(AA600/$AH600,F!$A1:$B101,2,1)*AA600*$AB600*$AC600,0))*IF(ISNUMBER(F600),F600,1)*IF(ISNUMBER(E600),E600,1)</f>
        <v>0</v>
      </c>
      <c r="AJ600" s="330">
        <f t="shared" ref="AJ600:AJ602" si="776">H600*I600+L600*M600+P600*Q600+T600*U600+X600*Y600+AB600*AC600</f>
        <v>0</v>
      </c>
      <c r="AK600" s="331">
        <f>IFERROR(I600*INDEX(F!$P$21:$AB$33, MATCH(G600/$AH600, F!$O$21:$O$33,1), MATCH(E600, F!$P$20:$AB$20,1)), 0 ) +IFERROR( M600*INDEX(F!$P$21:$AB$33, MATCH(K600/$AH600, F!$O$21:$O$33,1), MATCH(E600, F!$P$20:$AB$20,1)),0) +  IFERROR( Q600*INDEX(F!$P$21:$AB$33, MATCH(O600/$AH600, F!$O$21:$O$33,1), MATCH(E600, F!$P$20:$AB$20,1)), 0) + IFERROR( U600*INDEX(F!$P$21:$AB$33, MATCH(S600/$AH600, F!$O$21:$O$33,1), MATCH(E600, F!$P$20:$AB$20,1)),0)  + IFERROR(Y600*INDEX(F!$P$21:$AB$33, MATCH(W600/$AH600, F!$O$21:$O$33,1), MATCH(E600, F!$P$20:$AB$20,1)),0)  + IFERROR( AC600*INDEX(F!$P$21:$AB$33, MATCH(AA600/$AH600, F!$O$21:$O$33,1), MATCH(E600, F!$P$20:$AB$20,1)),)</f>
        <v>0</v>
      </c>
      <c r="AL600" s="1033"/>
      <c r="AM600" s="14"/>
      <c r="AN600" s="14"/>
      <c r="AO600" s="14"/>
    </row>
    <row r="601" spans="1:41" ht="15.75" hidden="1" customHeight="1" x14ac:dyDescent="0.25">
      <c r="A601" s="1021">
        <f>A545+A506</f>
        <v>43856</v>
      </c>
      <c r="B601" s="248" t="str">
        <f t="shared" si="766"/>
        <v/>
      </c>
      <c r="C601" s="261" t="str">
        <f t="shared" si="766"/>
        <v/>
      </c>
      <c r="D601" s="229" t="str">
        <f t="shared" si="766"/>
        <v/>
      </c>
      <c r="E601" s="291" t="str">
        <f t="shared" si="766"/>
        <v/>
      </c>
      <c r="F601" s="332" t="str">
        <f t="shared" si="766"/>
        <v/>
      </c>
      <c r="G601" s="333" t="str">
        <f t="shared" si="767"/>
        <v/>
      </c>
      <c r="H601" s="334"/>
      <c r="I601" s="334"/>
      <c r="J601" s="335"/>
      <c r="K601" s="333" t="str">
        <f t="shared" si="768"/>
        <v/>
      </c>
      <c r="L601" s="334"/>
      <c r="M601" s="334"/>
      <c r="N601" s="335"/>
      <c r="O601" s="333" t="str">
        <f t="shared" si="769"/>
        <v/>
      </c>
      <c r="P601" s="334"/>
      <c r="Q601" s="334"/>
      <c r="R601" s="335"/>
      <c r="S601" s="333" t="str">
        <f t="shared" si="770"/>
        <v/>
      </c>
      <c r="T601" s="334"/>
      <c r="U601" s="334"/>
      <c r="V601" s="335"/>
      <c r="W601" s="333" t="str">
        <f t="shared" si="771"/>
        <v/>
      </c>
      <c r="X601" s="334"/>
      <c r="Y601" s="334"/>
      <c r="Z601" s="335"/>
      <c r="AA601" s="333" t="str">
        <f t="shared" si="772"/>
        <v/>
      </c>
      <c r="AB601" s="334"/>
      <c r="AC601" s="334"/>
      <c r="AD601" s="335"/>
      <c r="AE601" s="336">
        <f t="shared" si="773"/>
        <v>0</v>
      </c>
      <c r="AF601" s="337">
        <f t="shared" si="725"/>
        <v>0</v>
      </c>
      <c r="AG601" s="338">
        <f t="shared" si="774"/>
        <v>0</v>
      </c>
      <c r="AH601" s="217" t="str">
        <f t="shared" si="775"/>
        <v/>
      </c>
      <c r="AI601" s="339">
        <f xml:space="preserve"> ( IF(ISNUMBER(G601), VLOOKUP(G601/$AH601,F!$A1:$B101,2,1)*G601*$H601*$I601,0)+IF(ISNUMBER(K601), VLOOKUP(K601/$AH601,F!$A1:$B101,2,1)*K601*$L601*$M601,0)+IF(ISNUMBER(O601), VLOOKUP(O601/$AH601,F!$A1:$B101,2,1)*O601*$P601*$Q601,0)+IF(ISNUMBER(S601), VLOOKUP(S601/$AH601,F!$A1:$B101,2,1)*S601*$T601*$U601,0)+IF(ISNUMBER(W601), VLOOKUP(W601/$AH601,F!$A1:$B101,2,1)*W601*$X601*$Y601,0)+IF(ISNUMBER(AA601), VLOOKUP(AA601/$AH601,F!$A1:$B101,2,1)*AA601*$AB601*$AC601,0))*IF(ISNUMBER(F601),F601,1)*IF(ISNUMBER(E601),E601,1)</f>
        <v>0</v>
      </c>
      <c r="AJ601" s="340">
        <f t="shared" si="776"/>
        <v>0</v>
      </c>
      <c r="AK601" s="341">
        <f>IFERROR(I601*INDEX(F!$P$21:$AB$33, MATCH(G601/$AH601, F!$O$21:$O$33,1), MATCH(E601, F!$P$20:$AB$20,1)), 0 ) +IFERROR( M601*INDEX(F!$P$21:$AB$33, MATCH(K601/$AH601, F!$O$21:$O$33,1), MATCH(E601, F!$P$20:$AB$20,1)),0) +  IFERROR( Q601*INDEX(F!$P$21:$AB$33, MATCH(O601/$AH601, F!$O$21:$O$33,1), MATCH(E601, F!$P$20:$AB$20,1)), 0) + IFERROR( U601*INDEX(F!$P$21:$AB$33, MATCH(S601/$AH601, F!$O$21:$O$33,1), MATCH(E601, F!$P$20:$AB$20,1)),0)  + IFERROR(Y601*INDEX(F!$P$21:$AB$33, MATCH(W601/$AH601, F!$O$21:$O$33,1), MATCH(E601, F!$P$20:$AB$20,1)),0)  + IFERROR( AC601*INDEX(F!$P$21:$AB$33, MATCH(AA601/$AH601, F!$O$21:$O$33,1), MATCH(E601, F!$P$20:$AB$20,1)),)</f>
        <v>0</v>
      </c>
      <c r="AL601" s="1031"/>
      <c r="AM601" s="14"/>
      <c r="AN601" s="14"/>
      <c r="AO601" s="14"/>
    </row>
    <row r="602" spans="1:41" hidden="1" x14ac:dyDescent="0.25">
      <c r="A602" s="1022"/>
      <c r="B602" s="249" t="str">
        <f t="shared" si="766"/>
        <v/>
      </c>
      <c r="C602" s="262" t="str">
        <f t="shared" si="766"/>
        <v/>
      </c>
      <c r="D602" s="230" t="str">
        <f t="shared" si="766"/>
        <v/>
      </c>
      <c r="E602" s="291" t="str">
        <f t="shared" si="766"/>
        <v/>
      </c>
      <c r="F602" s="342" t="str">
        <f t="shared" si="766"/>
        <v/>
      </c>
      <c r="G602" s="343" t="str">
        <f t="shared" si="767"/>
        <v/>
      </c>
      <c r="H602" s="344"/>
      <c r="I602" s="344"/>
      <c r="J602" s="345"/>
      <c r="K602" s="343" t="str">
        <f t="shared" si="768"/>
        <v/>
      </c>
      <c r="L602" s="344"/>
      <c r="M602" s="344"/>
      <c r="N602" s="345"/>
      <c r="O602" s="343" t="str">
        <f t="shared" si="769"/>
        <v/>
      </c>
      <c r="P602" s="344"/>
      <c r="Q602" s="344"/>
      <c r="R602" s="345"/>
      <c r="S602" s="343" t="str">
        <f t="shared" si="770"/>
        <v/>
      </c>
      <c r="T602" s="344"/>
      <c r="U602" s="344"/>
      <c r="V602" s="345"/>
      <c r="W602" s="343" t="str">
        <f t="shared" si="771"/>
        <v/>
      </c>
      <c r="X602" s="344"/>
      <c r="Y602" s="344"/>
      <c r="Z602" s="345"/>
      <c r="AA602" s="343" t="str">
        <f t="shared" si="772"/>
        <v/>
      </c>
      <c r="AB602" s="344"/>
      <c r="AC602" s="344"/>
      <c r="AD602" s="345"/>
      <c r="AE602" s="346">
        <f t="shared" si="773"/>
        <v>0</v>
      </c>
      <c r="AF602" s="347">
        <f t="shared" si="725"/>
        <v>0</v>
      </c>
      <c r="AG602" s="348">
        <f t="shared" si="774"/>
        <v>0</v>
      </c>
      <c r="AH602" s="217" t="str">
        <f t="shared" si="775"/>
        <v/>
      </c>
      <c r="AI602" s="349">
        <f xml:space="preserve"> ( IF(ISNUMBER(G602), VLOOKUP(G602/$AH602,F!$A1:$B101,2,1)*G602*$H602*$I602,0)+IF(ISNUMBER(K602), VLOOKUP(K602/$AH602,F!$A1:$B101,2,1)*K602*$L602*$M602,0)+IF(ISNUMBER(O602), VLOOKUP(O602/$AH602,F!$A1:$B101,2,1)*O602*$P602*$Q602,0)+IF(ISNUMBER(S602), VLOOKUP(S602/$AH602,F!$A1:$B101,2,1)*S602*$T602*$U602,0)+IF(ISNUMBER(W602), VLOOKUP(W602/$AH602,F!$A1:$B101,2,1)*W602*$X602*$Y602,0)+IF(ISNUMBER(AA602), VLOOKUP(AA602/$AH602,F!$A1:$B101,2,1)*AA602*$AB602*$AC602,0))*IF(ISNUMBER(F602),F602,1)*IF(ISNUMBER(E602),E602,1)</f>
        <v>0</v>
      </c>
      <c r="AJ602" s="350">
        <f t="shared" si="776"/>
        <v>0</v>
      </c>
      <c r="AK602" s="351">
        <f>IFERROR(I602*INDEX(F!$P$21:$AB$33, MATCH(G602/$AH602, F!$O$21:$O$33,1), MATCH(E602, F!$P$20:$AB$20,1)), 0 ) +IFERROR( M602*INDEX(F!$P$21:$AB$33, MATCH(K602/$AH602, F!$O$21:$O$33,1), MATCH(E602, F!$P$20:$AB$20,1)),0) +  IFERROR( Q602*INDEX(F!$P$21:$AB$33, MATCH(O602/$AH602, F!$O$21:$O$33,1), MATCH(E602, F!$P$20:$AB$20,1)), 0) + IFERROR( U602*INDEX(F!$P$21:$AB$33, MATCH(S602/$AH602, F!$O$21:$O$33,1), MATCH(E602, F!$P$20:$AB$20,1)),0)  + IFERROR(Y602*INDEX(F!$P$21:$AB$33, MATCH(W602/$AH602, F!$O$21:$O$33,1), MATCH(E602, F!$P$20:$AB$20,1)),0)  + IFERROR( AC602*INDEX(F!$P$21:$AB$33, MATCH(AA602/$AH602, F!$O$21:$O$33,1), MATCH(E602, F!$P$20:$AB$20,1)),)</f>
        <v>0</v>
      </c>
      <c r="AL602" s="1031"/>
      <c r="AM602" s="14"/>
      <c r="AN602" s="14"/>
      <c r="AO602" s="14"/>
    </row>
    <row r="603" spans="1:41" hidden="1" x14ac:dyDescent="0.25">
      <c r="A603" s="1022"/>
      <c r="B603" s="248" t="str">
        <f t="shared" si="766"/>
        <v/>
      </c>
      <c r="C603" s="261" t="str">
        <f t="shared" si="766"/>
        <v/>
      </c>
      <c r="D603" s="229" t="str">
        <f t="shared" si="766"/>
        <v/>
      </c>
      <c r="E603" s="291" t="str">
        <f t="shared" si="766"/>
        <v/>
      </c>
      <c r="F603" s="332" t="str">
        <f t="shared" si="766"/>
        <v/>
      </c>
      <c r="G603" s="333" t="str">
        <f t="shared" si="767"/>
        <v/>
      </c>
      <c r="H603" s="334"/>
      <c r="I603" s="334"/>
      <c r="J603" s="335"/>
      <c r="K603" s="333" t="str">
        <f t="shared" si="768"/>
        <v/>
      </c>
      <c r="L603" s="334"/>
      <c r="M603" s="334"/>
      <c r="N603" s="335"/>
      <c r="O603" s="333" t="str">
        <f t="shared" si="769"/>
        <v/>
      </c>
      <c r="P603" s="334"/>
      <c r="Q603" s="334"/>
      <c r="R603" s="335"/>
      <c r="S603" s="333" t="str">
        <f t="shared" si="770"/>
        <v/>
      </c>
      <c r="T603" s="334"/>
      <c r="U603" s="334"/>
      <c r="V603" s="335"/>
      <c r="W603" s="333" t="str">
        <f t="shared" si="771"/>
        <v/>
      </c>
      <c r="X603" s="334"/>
      <c r="Y603" s="334"/>
      <c r="Z603" s="335"/>
      <c r="AA603" s="333" t="str">
        <f t="shared" si="772"/>
        <v/>
      </c>
      <c r="AB603" s="334"/>
      <c r="AC603" s="334"/>
      <c r="AD603" s="335"/>
      <c r="AE603" s="336">
        <f t="shared" si="773"/>
        <v>0</v>
      </c>
      <c r="AF603" s="337">
        <f t="shared" si="725"/>
        <v>0</v>
      </c>
      <c r="AG603" s="338">
        <f t="shared" si="774"/>
        <v>0</v>
      </c>
      <c r="AH603" s="217" t="str">
        <f t="shared" si="775"/>
        <v/>
      </c>
      <c r="AI603" s="339">
        <f xml:space="preserve"> ( IF(ISNUMBER(G603), VLOOKUP(G603/$AH603,F!$A1:$B101,2,1)*G603*$H603*$I603,0)+IF(ISNUMBER(K603), VLOOKUP(K603/$AH603,F!$A1:$B101,2,1)*K603*$L603*$M603,0)+IF(ISNUMBER(O603), VLOOKUP(O603/$AH603,F!$A1:$B101,2,1)*O603*$P603*$Q603,0)+IF(ISNUMBER(S603), VLOOKUP(S603/$AH603,F!$A1:$B101,2,1)*S603*$T603*$U603,0)+IF(ISNUMBER(W603), VLOOKUP(W603/$AH603,F!$A1:$B101,2,1)*W603*$X603*$Y603,0)+IF(ISNUMBER(AA603), VLOOKUP(AA603/$AH603,F!$A1:$B101,2,1)*AA603*$AB603*$AC603,0))*IF(ISNUMBER(F603),F603,1)*IF(ISNUMBER(E603),E603,1)</f>
        <v>0</v>
      </c>
      <c r="AJ603" s="340">
        <f>H603*I603+L603*M603+P603*Q603+T603*U603+X603*Y603+AB603*AC603</f>
        <v>0</v>
      </c>
      <c r="AK603" s="341">
        <f>IFERROR(I603*INDEX(F!$P$21:$AB$33, MATCH(G603/$AH603, F!$O$21:$O$33,1), MATCH(E603, F!$P$20:$AB$20,1)), 0 ) +IFERROR( M603*INDEX(F!$P$21:$AB$33, MATCH(K603/$AH603, F!$O$21:$O$33,1), MATCH(E603, F!$P$20:$AB$20,1)),0) +  IFERROR( Q603*INDEX(F!$P$21:$AB$33, MATCH(O603/$AH603, F!$O$21:$O$33,1), MATCH(E603, F!$P$20:$AB$20,1)), 0) + IFERROR( U603*INDEX(F!$P$21:$AB$33, MATCH(S603/$AH603, F!$O$21:$O$33,1), MATCH(E603, F!$P$20:$AB$20,1)),0)  + IFERROR(Y603*INDEX(F!$P$21:$AB$33, MATCH(W603/$AH603, F!$O$21:$O$33,1), MATCH(E603, F!$P$20:$AB$20,1)),0)  + IFERROR( AC603*INDEX(F!$P$21:$AB$33, MATCH(AA603/$AH603, F!$O$21:$O$33,1), MATCH(E603, F!$P$20:$AB$20,1)),)</f>
        <v>0</v>
      </c>
      <c r="AL603" s="1031"/>
      <c r="AM603" s="14"/>
      <c r="AN603" s="14"/>
      <c r="AO603" s="14"/>
    </row>
    <row r="604" spans="1:41" hidden="1" x14ac:dyDescent="0.25">
      <c r="A604" s="1022"/>
      <c r="B604" s="249" t="str">
        <f t="shared" si="766"/>
        <v/>
      </c>
      <c r="C604" s="262" t="str">
        <f t="shared" si="766"/>
        <v/>
      </c>
      <c r="D604" s="230" t="str">
        <f t="shared" si="766"/>
        <v/>
      </c>
      <c r="E604" s="291" t="str">
        <f t="shared" si="766"/>
        <v/>
      </c>
      <c r="F604" s="342" t="str">
        <f t="shared" si="766"/>
        <v/>
      </c>
      <c r="G604" s="343" t="str">
        <f t="shared" si="767"/>
        <v/>
      </c>
      <c r="H604" s="344"/>
      <c r="I604" s="344"/>
      <c r="J604" s="345"/>
      <c r="K604" s="343" t="str">
        <f t="shared" si="768"/>
        <v/>
      </c>
      <c r="L604" s="344"/>
      <c r="M604" s="344"/>
      <c r="N604" s="345"/>
      <c r="O604" s="343" t="str">
        <f t="shared" si="769"/>
        <v/>
      </c>
      <c r="P604" s="344"/>
      <c r="Q604" s="344"/>
      <c r="R604" s="345"/>
      <c r="S604" s="343" t="str">
        <f t="shared" si="770"/>
        <v/>
      </c>
      <c r="T604" s="344"/>
      <c r="U604" s="344"/>
      <c r="V604" s="345"/>
      <c r="W604" s="343" t="str">
        <f t="shared" si="771"/>
        <v/>
      </c>
      <c r="X604" s="344"/>
      <c r="Y604" s="344"/>
      <c r="Z604" s="345"/>
      <c r="AA604" s="343" t="str">
        <f t="shared" si="772"/>
        <v/>
      </c>
      <c r="AB604" s="344"/>
      <c r="AC604" s="344"/>
      <c r="AD604" s="345"/>
      <c r="AE604" s="346">
        <f t="shared" si="773"/>
        <v>0</v>
      </c>
      <c r="AF604" s="347">
        <f t="shared" si="725"/>
        <v>0</v>
      </c>
      <c r="AG604" s="348">
        <f t="shared" si="774"/>
        <v>0</v>
      </c>
      <c r="AH604" s="217" t="str">
        <f t="shared" si="775"/>
        <v/>
      </c>
      <c r="AI604" s="349">
        <f xml:space="preserve"> ( IF(ISNUMBER(G604), VLOOKUP(G604/$AH604,F!$A1:$B101,2,1)*G604*$H604*$I604,0)+IF(ISNUMBER(K604), VLOOKUP(K604/$AH604,F!$A1:$B101,2,1)*K604*$L604*$M604,0)+IF(ISNUMBER(O604), VLOOKUP(O604/$AH604,F!$A1:$B101,2,1)*O604*$P604*$Q604,0)+IF(ISNUMBER(S604), VLOOKUP(S604/$AH604,F!$A1:$B101,2,1)*S604*$T604*$U604,0)+IF(ISNUMBER(W604), VLOOKUP(W604/$AH604,F!$A1:$B101,2,1)*W604*$X604*$Y604,0)+IF(ISNUMBER(AA604), VLOOKUP(AA604/$AH604,F!$A1:$B101,2,1)*AA604*$AB604*$AC604,0))*IF(ISNUMBER(F604),F604,1)*IF(ISNUMBER(E604),E604,1)</f>
        <v>0</v>
      </c>
      <c r="AJ604" s="350">
        <f t="shared" ref="AJ604:AJ607" si="777">H604*I604+L604*M604+P604*Q604+T604*U604+X604*Y604+AB604*AC604</f>
        <v>0</v>
      </c>
      <c r="AK604" s="351">
        <f>IFERROR(I604*INDEX(F!$P$21:$AB$33, MATCH(G604/$AH604, F!$O$21:$O$33,1), MATCH(E604, F!$P$20:$AB$20,1)), 0 ) +IFERROR( M604*INDEX(F!$P$21:$AB$33, MATCH(K604/$AH604, F!$O$21:$O$33,1), MATCH(E604, F!$P$20:$AB$20,1)),0) +  IFERROR( Q604*INDEX(F!$P$21:$AB$33, MATCH(O604/$AH604, F!$O$21:$O$33,1), MATCH(E604, F!$P$20:$AB$20,1)), 0) + IFERROR( U604*INDEX(F!$P$21:$AB$33, MATCH(S604/$AH604, F!$O$21:$O$33,1), MATCH(E604, F!$P$20:$AB$20,1)),0)  + IFERROR(Y604*INDEX(F!$P$21:$AB$33, MATCH(W604/$AH604, F!$O$21:$O$33,1), MATCH(E604, F!$P$20:$AB$20,1)),0)  + IFERROR( AC604*INDEX(F!$P$21:$AB$33, MATCH(AA604/$AH604, F!$O$21:$O$33,1), MATCH(E604, F!$P$20:$AB$20,1)),)</f>
        <v>0</v>
      </c>
      <c r="AL604" s="1031"/>
      <c r="AM604" s="14"/>
      <c r="AN604" s="14"/>
      <c r="AO604" s="14"/>
    </row>
    <row r="605" spans="1:41" hidden="1" x14ac:dyDescent="0.25">
      <c r="A605" s="1022"/>
      <c r="B605" s="248" t="str">
        <f t="shared" si="766"/>
        <v/>
      </c>
      <c r="C605" s="261" t="str">
        <f t="shared" si="766"/>
        <v/>
      </c>
      <c r="D605" s="229" t="str">
        <f t="shared" si="766"/>
        <v/>
      </c>
      <c r="E605" s="291" t="str">
        <f t="shared" si="766"/>
        <v/>
      </c>
      <c r="F605" s="332" t="str">
        <f t="shared" si="766"/>
        <v/>
      </c>
      <c r="G605" s="333" t="str">
        <f t="shared" si="767"/>
        <v/>
      </c>
      <c r="H605" s="334"/>
      <c r="I605" s="334"/>
      <c r="J605" s="335"/>
      <c r="K605" s="333" t="str">
        <f t="shared" si="768"/>
        <v/>
      </c>
      <c r="L605" s="334"/>
      <c r="M605" s="334"/>
      <c r="N605" s="335"/>
      <c r="O605" s="333" t="str">
        <f t="shared" si="769"/>
        <v/>
      </c>
      <c r="P605" s="334"/>
      <c r="Q605" s="334"/>
      <c r="R605" s="335"/>
      <c r="S605" s="333" t="str">
        <f t="shared" si="770"/>
        <v/>
      </c>
      <c r="T605" s="334"/>
      <c r="U605" s="334"/>
      <c r="V605" s="335"/>
      <c r="W605" s="333" t="str">
        <f t="shared" si="771"/>
        <v/>
      </c>
      <c r="X605" s="334"/>
      <c r="Y605" s="334"/>
      <c r="Z605" s="335"/>
      <c r="AA605" s="333" t="str">
        <f t="shared" si="772"/>
        <v/>
      </c>
      <c r="AB605" s="334"/>
      <c r="AC605" s="334"/>
      <c r="AD605" s="335"/>
      <c r="AE605" s="336">
        <f t="shared" si="773"/>
        <v>0</v>
      </c>
      <c r="AF605" s="337">
        <f t="shared" si="725"/>
        <v>0</v>
      </c>
      <c r="AG605" s="338">
        <f t="shared" si="774"/>
        <v>0</v>
      </c>
      <c r="AH605" s="217" t="str">
        <f t="shared" si="775"/>
        <v/>
      </c>
      <c r="AI605" s="339">
        <f xml:space="preserve"> ( IF(ISNUMBER(G605), VLOOKUP(G605/$AH605,F!$A1:$B101,2,1)*G605*$H605*$I605,0)+IF(ISNUMBER(K605), VLOOKUP(K605/$AH605,F!$A1:$B101,2,1)*K605*$L605*$M605,0)+IF(ISNUMBER(O605), VLOOKUP(O605/$AH605,F!$A1:$B101,2,1)*O605*$P605*$Q605,0)+IF(ISNUMBER(S605), VLOOKUP(S605/$AH605,F!$A1:$B101,2,1)*S605*$T605*$U605,0)+IF(ISNUMBER(W605), VLOOKUP(W605/$AH605,F!$A1:$B101,2,1)*W605*$X605*$Y605,0)+IF(ISNUMBER(AA605), VLOOKUP(AA605/$AH605,F!$A1:$B101,2,1)*AA605*$AB605*$AC605,0))*IF(ISNUMBER(F605),F605,1)*IF(ISNUMBER(E605),E605,1)</f>
        <v>0</v>
      </c>
      <c r="AJ605" s="340">
        <f t="shared" si="777"/>
        <v>0</v>
      </c>
      <c r="AK605" s="341">
        <f>IFERROR(I605*INDEX(F!$P$21:$AB$33, MATCH(G605/$AH605, F!$O$21:$O$33,1), MATCH(E605, F!$P$20:$AB$20,1)), 0 ) +IFERROR( M605*INDEX(F!$P$21:$AB$33, MATCH(K605/$AH605, F!$O$21:$O$33,1), MATCH(E605, F!$P$20:$AB$20,1)),0) +  IFERROR( Q605*INDEX(F!$P$21:$AB$33, MATCH(O605/$AH605, F!$O$21:$O$33,1), MATCH(E605, F!$P$20:$AB$20,1)), 0) + IFERROR( U605*INDEX(F!$P$21:$AB$33, MATCH(S605/$AH605, F!$O$21:$O$33,1), MATCH(E605, F!$P$20:$AB$20,1)),0)  + IFERROR(Y605*INDEX(F!$P$21:$AB$33, MATCH(W605/$AH605, F!$O$21:$O$33,1), MATCH(E605, F!$P$20:$AB$20,1)),0)  + IFERROR( AC605*INDEX(F!$P$21:$AB$33, MATCH(AA605/$AH605, F!$O$21:$O$33,1), MATCH(E605, F!$P$20:$AB$20,1)),)</f>
        <v>0</v>
      </c>
      <c r="AL605" s="1031"/>
      <c r="AM605" s="14"/>
      <c r="AN605" s="14"/>
      <c r="AO605" s="14"/>
    </row>
    <row r="606" spans="1:41" hidden="1" x14ac:dyDescent="0.25">
      <c r="A606" s="1022"/>
      <c r="B606" s="249" t="str">
        <f t="shared" si="766"/>
        <v/>
      </c>
      <c r="C606" s="262" t="str">
        <f t="shared" si="766"/>
        <v/>
      </c>
      <c r="D606" s="230" t="str">
        <f t="shared" si="766"/>
        <v/>
      </c>
      <c r="E606" s="291" t="str">
        <f t="shared" si="766"/>
        <v/>
      </c>
      <c r="F606" s="342" t="str">
        <f t="shared" si="766"/>
        <v/>
      </c>
      <c r="G606" s="343" t="str">
        <f t="shared" si="767"/>
        <v/>
      </c>
      <c r="H606" s="344"/>
      <c r="I606" s="344"/>
      <c r="J606" s="345"/>
      <c r="K606" s="343" t="str">
        <f t="shared" si="768"/>
        <v/>
      </c>
      <c r="L606" s="344"/>
      <c r="M606" s="344"/>
      <c r="N606" s="345"/>
      <c r="O606" s="343" t="str">
        <f t="shared" si="769"/>
        <v/>
      </c>
      <c r="P606" s="344"/>
      <c r="Q606" s="344"/>
      <c r="R606" s="345"/>
      <c r="S606" s="343" t="str">
        <f t="shared" si="770"/>
        <v/>
      </c>
      <c r="T606" s="344"/>
      <c r="U606" s="344"/>
      <c r="V606" s="345"/>
      <c r="W606" s="343" t="str">
        <f t="shared" si="771"/>
        <v/>
      </c>
      <c r="X606" s="344"/>
      <c r="Y606" s="344"/>
      <c r="Z606" s="345"/>
      <c r="AA606" s="343" t="str">
        <f t="shared" si="772"/>
        <v/>
      </c>
      <c r="AB606" s="344"/>
      <c r="AC606" s="344"/>
      <c r="AD606" s="345"/>
      <c r="AE606" s="346">
        <f t="shared" si="773"/>
        <v>0</v>
      </c>
      <c r="AF606" s="347">
        <f t="shared" si="725"/>
        <v>0</v>
      </c>
      <c r="AG606" s="348">
        <f t="shared" si="774"/>
        <v>0</v>
      </c>
      <c r="AH606" s="217" t="str">
        <f t="shared" si="775"/>
        <v/>
      </c>
      <c r="AI606" s="349">
        <f xml:space="preserve"> ( IF(ISNUMBER(G606), VLOOKUP(G606/$AH606,F!$A1:$B101,2,1)*G606*$H606*$I606,0)+IF(ISNUMBER(K606), VLOOKUP(K606/$AH606,F!$A1:$B101,2,1)*K606*$L606*$M606,0)+IF(ISNUMBER(O606), VLOOKUP(O606/$AH606,F!$A1:$B101,2,1)*O606*$P606*$Q606,0)+IF(ISNUMBER(S606), VLOOKUP(S606/$AH606,F!$A1:$B101,2,1)*S606*$T606*$U606,0)+IF(ISNUMBER(W606), VLOOKUP(W606/$AH606,F!$A1:$B101,2,1)*W606*$X606*$Y606,0)+IF(ISNUMBER(AA606), VLOOKUP(AA606/$AH606,F!$A1:$B101,2,1)*AA606*$AB606*$AC606,0))*IF(ISNUMBER(F606),F606,1)*IF(ISNUMBER(E606),E606,1)</f>
        <v>0</v>
      </c>
      <c r="AJ606" s="350">
        <f t="shared" si="777"/>
        <v>0</v>
      </c>
      <c r="AK606" s="351">
        <f>IFERROR(I606*INDEX(F!$P$21:$AB$33, MATCH(G606/$AH606, F!$O$21:$O$33,1), MATCH(E606, F!$P$20:$AB$20,1)), 0 ) +IFERROR( M606*INDEX(F!$P$21:$AB$33, MATCH(K606/$AH606, F!$O$21:$O$33,1), MATCH(E606, F!$P$20:$AB$20,1)),0) +  IFERROR( Q606*INDEX(F!$P$21:$AB$33, MATCH(O606/$AH606, F!$O$21:$O$33,1), MATCH(E606, F!$P$20:$AB$20,1)), 0) + IFERROR( U606*INDEX(F!$P$21:$AB$33, MATCH(S606/$AH606, F!$O$21:$O$33,1), MATCH(E606, F!$P$20:$AB$20,1)),0)  + IFERROR(Y606*INDEX(F!$P$21:$AB$33, MATCH(W606/$AH606, F!$O$21:$O$33,1), MATCH(E606, F!$P$20:$AB$20,1)),0)  + IFERROR( AC606*INDEX(F!$P$21:$AB$33, MATCH(AA606/$AH606, F!$O$21:$O$33,1), MATCH(E606, F!$P$20:$AB$20,1)),)</f>
        <v>0</v>
      </c>
      <c r="AL606" s="1031"/>
      <c r="AM606" s="14"/>
      <c r="AN606" s="14"/>
      <c r="AO606" s="14"/>
    </row>
    <row r="607" spans="1:41" hidden="1" x14ac:dyDescent="0.25">
      <c r="A607" s="1022"/>
      <c r="B607" s="248" t="str">
        <f t="shared" si="766"/>
        <v/>
      </c>
      <c r="C607" s="261" t="str">
        <f t="shared" si="766"/>
        <v/>
      </c>
      <c r="D607" s="231" t="str">
        <f t="shared" si="766"/>
        <v/>
      </c>
      <c r="E607" s="291" t="str">
        <f t="shared" si="766"/>
        <v/>
      </c>
      <c r="F607" s="332" t="str">
        <f t="shared" si="766"/>
        <v/>
      </c>
      <c r="G607" s="333" t="str">
        <f t="shared" si="767"/>
        <v/>
      </c>
      <c r="H607" s="334"/>
      <c r="I607" s="334"/>
      <c r="J607" s="335"/>
      <c r="K607" s="333" t="str">
        <f t="shared" si="768"/>
        <v/>
      </c>
      <c r="L607" s="334"/>
      <c r="M607" s="334"/>
      <c r="N607" s="335"/>
      <c r="O607" s="333" t="str">
        <f t="shared" si="769"/>
        <v/>
      </c>
      <c r="P607" s="334"/>
      <c r="Q607" s="334"/>
      <c r="R607" s="335"/>
      <c r="S607" s="333" t="str">
        <f t="shared" si="770"/>
        <v/>
      </c>
      <c r="T607" s="334"/>
      <c r="U607" s="334"/>
      <c r="V607" s="335"/>
      <c r="W607" s="333" t="str">
        <f t="shared" si="771"/>
        <v/>
      </c>
      <c r="X607" s="334"/>
      <c r="Y607" s="334"/>
      <c r="Z607" s="335"/>
      <c r="AA607" s="333" t="str">
        <f t="shared" si="772"/>
        <v/>
      </c>
      <c r="AB607" s="334"/>
      <c r="AC607" s="334"/>
      <c r="AD607" s="335"/>
      <c r="AE607" s="336">
        <f t="shared" si="773"/>
        <v>0</v>
      </c>
      <c r="AF607" s="337">
        <f t="shared" si="725"/>
        <v>0</v>
      </c>
      <c r="AG607" s="338">
        <f t="shared" si="774"/>
        <v>0</v>
      </c>
      <c r="AH607" s="217" t="str">
        <f t="shared" si="775"/>
        <v/>
      </c>
      <c r="AI607" s="339">
        <f xml:space="preserve"> ( IF(ISNUMBER(G607), VLOOKUP(G607/$AH607,F!$A1:$B101,2,1)*G607*$H607*$I607,0)+IF(ISNUMBER(K607), VLOOKUP(K607/$AH607,F!$A1:$B101,2,1)*K607*$L607*$M607,0)+IF(ISNUMBER(O607), VLOOKUP(O607/$AH607,F!$A1:$B101,2,1)*O607*$P607*$Q607,0)+IF(ISNUMBER(S607), VLOOKUP(S607/$AH607,F!$A1:$B101,2,1)*S607*$T607*$U607,0)+IF(ISNUMBER(W607), VLOOKUP(W607/$AH607,F!$A1:$B101,2,1)*W607*$X607*$Y607,0)+IF(ISNUMBER(AA607), VLOOKUP(AA607/$AH607,F!$A1:$B101,2,1)*AA607*$AB607*$AC607,0))*IF(ISNUMBER(F607),F607,1)*IF(ISNUMBER(E607),E607,1)</f>
        <v>0</v>
      </c>
      <c r="AJ607" s="340">
        <f t="shared" si="777"/>
        <v>0</v>
      </c>
      <c r="AK607" s="341">
        <f>IFERROR(I607*INDEX(F!$P$21:$AB$33, MATCH(G607/$AH607, F!$O$21:$O$33,1), MATCH(E607, F!$P$20:$AB$20,1)), 0 ) +IFERROR( M607*INDEX(F!$P$21:$AB$33, MATCH(K607/$AH607, F!$O$21:$O$33,1), MATCH(E607, F!$P$20:$AB$20,1)),0) +  IFERROR( Q607*INDEX(F!$P$21:$AB$33, MATCH(O607/$AH607, F!$O$21:$O$33,1), MATCH(E607, F!$P$20:$AB$20,1)), 0) + IFERROR( U607*INDEX(F!$P$21:$AB$33, MATCH(S607/$AH607, F!$O$21:$O$33,1), MATCH(E607, F!$P$20:$AB$20,1)),0)  + IFERROR(Y607*INDEX(F!$P$21:$AB$33, MATCH(W607/$AH607, F!$O$21:$O$33,1), MATCH(E607, F!$P$20:$AB$20,1)),0)  + IFERROR( AC607*INDEX(F!$P$21:$AB$33, MATCH(AA607/$AH607, F!$O$21:$O$33,1), MATCH(E607, F!$P$20:$AB$20,1)),)</f>
        <v>0</v>
      </c>
      <c r="AL607" s="1031"/>
      <c r="AM607" s="14"/>
      <c r="AN607" s="14"/>
      <c r="AO607" s="14"/>
    </row>
    <row r="608" spans="1:41" ht="15.75" hidden="1" thickBot="1" x14ac:dyDescent="0.3">
      <c r="A608" s="1023"/>
      <c r="B608" s="250"/>
      <c r="C608" s="263"/>
      <c r="D608" s="215"/>
      <c r="E608" s="352">
        <f>ROUND(IFERROR(SUMPRODUCT(AJ600:AJ607,E600:E607)/AJ608,0),3)</f>
        <v>0</v>
      </c>
      <c r="F608" s="353"/>
      <c r="G608" s="354"/>
      <c r="H608" s="355"/>
      <c r="I608" s="355"/>
      <c r="J608" s="356"/>
      <c r="K608" s="354"/>
      <c r="L608" s="355"/>
      <c r="M608" s="355"/>
      <c r="N608" s="356"/>
      <c r="O608" s="354"/>
      <c r="P608" s="355"/>
      <c r="Q608" s="355"/>
      <c r="R608" s="356"/>
      <c r="S608" s="354"/>
      <c r="T608" s="355"/>
      <c r="U608" s="355"/>
      <c r="V608" s="356"/>
      <c r="W608" s="354"/>
      <c r="X608" s="355"/>
      <c r="Y608" s="355"/>
      <c r="Z608" s="356"/>
      <c r="AA608" s="354"/>
      <c r="AB608" s="355"/>
      <c r="AC608" s="355"/>
      <c r="AD608" s="356"/>
      <c r="AE608" s="357">
        <f>SUM(AE600:AE607)</f>
        <v>0</v>
      </c>
      <c r="AF608" s="358">
        <f t="shared" si="725"/>
        <v>0</v>
      </c>
      <c r="AG608" s="391">
        <f>IFERROR(  SUMPRODUCT(AG600:AG607,AJ600:AJ607)/AJ608,0)</f>
        <v>0</v>
      </c>
      <c r="AH608" s="359"/>
      <c r="AI608" s="360">
        <f>SUM(AI600:AI607)</f>
        <v>0</v>
      </c>
      <c r="AJ608" s="360">
        <f>SUM(AJ600:AJ607)</f>
        <v>0</v>
      </c>
      <c r="AK608" s="361">
        <f>IF(SUM(AK600:AK607)=0,TIME(,0,),TIME(,SUM(AK600:AK607)+F!$V$37,))</f>
        <v>0</v>
      </c>
      <c r="AL608" s="1032"/>
      <c r="AM608" s="14"/>
      <c r="AN608" s="14"/>
      <c r="AO608" s="14"/>
    </row>
    <row r="609" spans="1:41" hidden="1" x14ac:dyDescent="0.25">
      <c r="A609" s="232">
        <f>A610</f>
        <v>43857</v>
      </c>
      <c r="B609" s="251" t="str">
        <f t="shared" ref="B609:F616" si="778">IF(B553="","",B553)</f>
        <v/>
      </c>
      <c r="C609" s="264" t="str">
        <f t="shared" si="778"/>
        <v/>
      </c>
      <c r="D609" s="233" t="str">
        <f t="shared" si="778"/>
        <v/>
      </c>
      <c r="E609" s="280" t="str">
        <f t="shared" si="778"/>
        <v/>
      </c>
      <c r="F609" s="362" t="str">
        <f t="shared" si="778"/>
        <v/>
      </c>
      <c r="G609" s="363" t="str">
        <f t="shared" ref="G609:G616" si="779">IF(J609&lt;&gt;0, IFERROR(IF( $F609=2,  MROUND($AH609*J609,1),    IF( OR($F609="",$F609=1),   MROUND($AH609*J609,2.5),  MROUND($AH609*J609, 0.1))), "" ), "")</f>
        <v/>
      </c>
      <c r="H609" s="364"/>
      <c r="I609" s="364"/>
      <c r="J609" s="365"/>
      <c r="K609" s="363" t="str">
        <f t="shared" ref="K609:K616" si="780">IF(N609&lt;&gt;0, IFERROR(IF( $F609=2,  MROUND($AH609*N609,1),    IF( OR($F609="",$F609=1),   MROUND($AH609*N609,2.5),  MROUND($AH609*N609, 0.1))), "" ), "")</f>
        <v/>
      </c>
      <c r="L609" s="364"/>
      <c r="M609" s="364"/>
      <c r="N609" s="365"/>
      <c r="O609" s="363" t="str">
        <f t="shared" ref="O609:O616" si="781">IF(R609&lt;&gt;0, IFERROR(IF( $F609=2,  MROUND($AH609*R609,1),    IF( OR($F609="",$F609=1),   MROUND($AH609*R609,2.5),  MROUND($AH609*R609, 0.1))), "" ), "")</f>
        <v/>
      </c>
      <c r="P609" s="364"/>
      <c r="Q609" s="364"/>
      <c r="R609" s="365"/>
      <c r="S609" s="363" t="str">
        <f t="shared" ref="S609:S616" si="782">IF(V609&lt;&gt;0, IFERROR(IF( $F609=2,  MROUND($AH609*V609,1),    IF( OR($F609="",$F609=1),   MROUND($AH609*V609,2.5),  MROUND($AH609*V609, 0.1))), "" ), "")</f>
        <v/>
      </c>
      <c r="T609" s="364"/>
      <c r="U609" s="364"/>
      <c r="V609" s="365"/>
      <c r="W609" s="363" t="str">
        <f t="shared" ref="W609:W616" si="783">IF(Z609&lt;&gt;0, IFERROR(IF( $F609=2,  MROUND($AH609*Z609,1),    IF( OR($F609="",$F609=1),   MROUND($AH609*Z609,2.5),  MROUND($AH609*Z609, 0.1))), "" ), "")</f>
        <v/>
      </c>
      <c r="X609" s="364"/>
      <c r="Y609" s="364"/>
      <c r="Z609" s="365"/>
      <c r="AA609" s="363" t="str">
        <f t="shared" ref="AA609:AA616" si="784">IF(AD609&lt;&gt;0, IFERROR(IF( $F609=2,  MROUND($AH609*AD609,1),    IF( OR($F609="",$F609=1),   MROUND($AH609*AD609,2.5),  MROUND($AH609*AD609, 0.1))), "" ), "")</f>
        <v/>
      </c>
      <c r="AB609" s="364"/>
      <c r="AC609" s="364"/>
      <c r="AD609" s="365"/>
      <c r="AE609" s="366">
        <f t="shared" ref="AE609:AE616" si="785">(IF(ISNUMBER(G609),G609,0)*H609*I609+IF(ISNUMBER(K609),K609,1)*L609*M609+IF(ISNUMBER(O609),O609,1)*P609*Q609+IF(ISNUMBER(S609),S609,1)*T609*U609+IF(ISNUMBER(W609),W609,1)*X609*Y609+IF(ISNUMBER(AA609),AA609,1)*AB609*AC609)*IF(ISNUMBER(F609),F609,1)</f>
        <v>0</v>
      </c>
      <c r="AF609" s="367">
        <f t="shared" si="725"/>
        <v>0</v>
      </c>
      <c r="AG609" s="368">
        <f t="shared" ref="AG609:AG616" si="786">IFERROR((AF609/(AH609*IF(ISNUMBER(F609),F609,1))),0)</f>
        <v>0</v>
      </c>
      <c r="AH609" s="216" t="str">
        <f t="shared" ref="AH609:AH616" si="787">IF(ISNUMBER(AH553), AH553+(AH553*$AH$562),"")</f>
        <v/>
      </c>
      <c r="AI609" s="369">
        <f xml:space="preserve"> ( IF(ISNUMBER(G609), VLOOKUP(G609/$AH609,F!$A1:$B101,2,1)*G609*$H609*$I609,0)+IF(ISNUMBER(K609), VLOOKUP(K609/$AH609,F!$A1:$B101,2,1)*K609*$L609*$M609,0)+IF(ISNUMBER(O609), VLOOKUP(O609/$AH609,F!$A1:$B101,2,1)*O609*$P609*$Q609,0)+IF(ISNUMBER(S609), VLOOKUP(S609/$AH609,F!$A1:$B101,2,1)*S609*$T609*$U609,0)+IF(ISNUMBER(W609), VLOOKUP(W609/$AH609,F!$A1:$B101,2,1)*W609*$X609*$Y609,0)+IF(ISNUMBER(AA609), VLOOKUP(AA609/$AH609,F!$A1:$B101,2,1)*AA609*$AB609*$AC609,0))*IF(ISNUMBER(F609),F609,1)*IF(ISNUMBER(E609),E609,1)</f>
        <v>0</v>
      </c>
      <c r="AJ609" s="370">
        <f t="shared" ref="AJ609:AJ611" si="788">H609*I609+L609*M609+P609*Q609+T609*U609+X609*Y609+AB609*AC609</f>
        <v>0</v>
      </c>
      <c r="AK609" s="371">
        <f>IFERROR(I609*INDEX(F!$P$21:$AB$33, MATCH(G609/$AH609, F!$O$21:$O$33,1), MATCH(E609, F!$P$20:$AB$20,1)), 0 ) +IFERROR( M609*INDEX(F!$P$21:$AB$33, MATCH(K609/$AH609, F!$O$21:$O$33,1), MATCH(E609, F!$P$20:$AB$20,1)),0) +  IFERROR( Q609*INDEX(F!$P$21:$AB$33, MATCH(O609/$AH609, F!$O$21:$O$33,1), MATCH(E609, F!$P$20:$AB$20,1)), 0) + IFERROR( U609*INDEX(F!$P$21:$AB$33, MATCH(S609/$AH609, F!$O$21:$O$33,1), MATCH(E609, F!$P$20:$AB$20,1)),0)  + IFERROR(Y609*INDEX(F!$P$21:$AB$33, MATCH(W609/$AH609, F!$O$21:$O$33,1), MATCH(E609, F!$P$20:$AB$20,1)),0)  + IFERROR( AC609*INDEX(F!$P$21:$AB$33, MATCH(AA609/$AH609, F!$O$21:$O$33,1), MATCH(E609, F!$P$20:$AB$20,1)),)</f>
        <v>0</v>
      </c>
      <c r="AL609" s="1033"/>
      <c r="AM609" s="14"/>
      <c r="AN609" s="14"/>
      <c r="AO609" s="14"/>
    </row>
    <row r="610" spans="1:41" ht="15.75" hidden="1" customHeight="1" x14ac:dyDescent="0.25">
      <c r="A610" s="1021">
        <f>A554+A506</f>
        <v>43857</v>
      </c>
      <c r="B610" s="249" t="str">
        <f t="shared" si="778"/>
        <v/>
      </c>
      <c r="C610" s="262" t="str">
        <f t="shared" si="778"/>
        <v/>
      </c>
      <c r="D610" s="230" t="str">
        <f t="shared" si="778"/>
        <v/>
      </c>
      <c r="E610" s="291" t="str">
        <f t="shared" si="778"/>
        <v/>
      </c>
      <c r="F610" s="342" t="str">
        <f t="shared" si="778"/>
        <v/>
      </c>
      <c r="G610" s="343" t="str">
        <f t="shared" si="779"/>
        <v/>
      </c>
      <c r="H610" s="344"/>
      <c r="I610" s="344"/>
      <c r="J610" s="345"/>
      <c r="K610" s="343" t="str">
        <f t="shared" si="780"/>
        <v/>
      </c>
      <c r="L610" s="344"/>
      <c r="M610" s="344"/>
      <c r="N610" s="345"/>
      <c r="O610" s="343" t="str">
        <f t="shared" si="781"/>
        <v/>
      </c>
      <c r="P610" s="344"/>
      <c r="Q610" s="344"/>
      <c r="R610" s="345"/>
      <c r="S610" s="343" t="str">
        <f t="shared" si="782"/>
        <v/>
      </c>
      <c r="T610" s="344"/>
      <c r="U610" s="344"/>
      <c r="V610" s="345"/>
      <c r="W610" s="343" t="str">
        <f t="shared" si="783"/>
        <v/>
      </c>
      <c r="X610" s="344"/>
      <c r="Y610" s="344"/>
      <c r="Z610" s="345"/>
      <c r="AA610" s="343" t="str">
        <f t="shared" si="784"/>
        <v/>
      </c>
      <c r="AB610" s="344"/>
      <c r="AC610" s="344"/>
      <c r="AD610" s="345"/>
      <c r="AE610" s="346">
        <f t="shared" si="785"/>
        <v>0</v>
      </c>
      <c r="AF610" s="347">
        <f t="shared" si="725"/>
        <v>0</v>
      </c>
      <c r="AG610" s="348">
        <f t="shared" si="786"/>
        <v>0</v>
      </c>
      <c r="AH610" s="217" t="str">
        <f t="shared" si="787"/>
        <v/>
      </c>
      <c r="AI610" s="349">
        <f xml:space="preserve"> ( IF(ISNUMBER(G610), VLOOKUP(G610/$AH610,F!$A1:$B101,2,1)*G610*$H610*$I610,0)+IF(ISNUMBER(K610), VLOOKUP(K610/$AH610,F!$A1:$B101,2,1)*K610*$L610*$M610,0)+IF(ISNUMBER(O610), VLOOKUP(O610/$AH610,F!$A1:$B101,2,1)*O610*$P610*$Q610,0)+IF(ISNUMBER(S610), VLOOKUP(S610/$AH610,F!$A1:$B101,2,1)*S610*$T610*$U610,0)+IF(ISNUMBER(W610), VLOOKUP(W610/$AH610,F!$A1:$B101,2,1)*W610*$X610*$Y610,0)+IF(ISNUMBER(AA610), VLOOKUP(AA610/$AH610,F!$A1:$B101,2,1)*AA610*$AB610*$AC610,0))*IF(ISNUMBER(F610),F610,1)*IF(ISNUMBER(E610),E610,1)</f>
        <v>0</v>
      </c>
      <c r="AJ610" s="350">
        <f t="shared" si="788"/>
        <v>0</v>
      </c>
      <c r="AK610" s="351">
        <f>IFERROR(I610*INDEX(F!$P$21:$AB$33, MATCH(G610/$AH610, F!$O$21:$O$33,1), MATCH(E610, F!$P$20:$AB$20,1)), 0 ) +IFERROR( M610*INDEX(F!$P$21:$AB$33, MATCH(K610/$AH610, F!$O$21:$O$33,1), MATCH(E610, F!$P$20:$AB$20,1)),0) +  IFERROR( Q610*INDEX(F!$P$21:$AB$33, MATCH(O610/$AH610, F!$O$21:$O$33,1), MATCH(E610, F!$P$20:$AB$20,1)), 0) + IFERROR( U610*INDEX(F!$P$21:$AB$33, MATCH(S610/$AH610, F!$O$21:$O$33,1), MATCH(E610, F!$P$20:$AB$20,1)),0)  + IFERROR(Y610*INDEX(F!$P$21:$AB$33, MATCH(W610/$AH610, F!$O$21:$O$33,1), MATCH(E610, F!$P$20:$AB$20,1)),0)  + IFERROR( AC610*INDEX(F!$P$21:$AB$33, MATCH(AA610/$AH610, F!$O$21:$O$33,1), MATCH(E610, F!$P$20:$AB$20,1)),)</f>
        <v>0</v>
      </c>
      <c r="AL610" s="1031"/>
      <c r="AM610" s="14"/>
      <c r="AN610" s="14"/>
      <c r="AO610" s="14"/>
    </row>
    <row r="611" spans="1:41" hidden="1" x14ac:dyDescent="0.25">
      <c r="A611" s="1022"/>
      <c r="B611" s="252" t="str">
        <f t="shared" si="778"/>
        <v/>
      </c>
      <c r="C611" s="265" t="str">
        <f t="shared" si="778"/>
        <v/>
      </c>
      <c r="D611" s="234" t="str">
        <f t="shared" si="778"/>
        <v/>
      </c>
      <c r="E611" s="291" t="str">
        <f t="shared" si="778"/>
        <v/>
      </c>
      <c r="F611" s="372" t="str">
        <f t="shared" si="778"/>
        <v/>
      </c>
      <c r="G611" s="373" t="str">
        <f t="shared" si="779"/>
        <v/>
      </c>
      <c r="H611" s="374"/>
      <c r="I611" s="374"/>
      <c r="J611" s="375"/>
      <c r="K611" s="373" t="str">
        <f t="shared" si="780"/>
        <v/>
      </c>
      <c r="L611" s="374"/>
      <c r="M611" s="374"/>
      <c r="N611" s="375"/>
      <c r="O611" s="373" t="str">
        <f t="shared" si="781"/>
        <v/>
      </c>
      <c r="P611" s="374"/>
      <c r="Q611" s="374"/>
      <c r="R611" s="375"/>
      <c r="S611" s="373" t="str">
        <f t="shared" si="782"/>
        <v/>
      </c>
      <c r="T611" s="374"/>
      <c r="U611" s="374"/>
      <c r="V611" s="375"/>
      <c r="W611" s="373" t="str">
        <f t="shared" si="783"/>
        <v/>
      </c>
      <c r="X611" s="374"/>
      <c r="Y611" s="374"/>
      <c r="Z611" s="375"/>
      <c r="AA611" s="373" t="str">
        <f t="shared" si="784"/>
        <v/>
      </c>
      <c r="AB611" s="374"/>
      <c r="AC611" s="374"/>
      <c r="AD611" s="375"/>
      <c r="AE611" s="376">
        <f t="shared" si="785"/>
        <v>0</v>
      </c>
      <c r="AF611" s="377">
        <f t="shared" si="725"/>
        <v>0</v>
      </c>
      <c r="AG611" s="378">
        <f t="shared" si="786"/>
        <v>0</v>
      </c>
      <c r="AH611" s="217" t="str">
        <f t="shared" si="787"/>
        <v/>
      </c>
      <c r="AI611" s="379">
        <f xml:space="preserve"> ( IF(ISNUMBER(G611), VLOOKUP(G611/$AH611,F!$A1:$B101,2,1)*G611*$H611*$I611,0)+IF(ISNUMBER(K611), VLOOKUP(K611/$AH611,F!$A1:$B101,2,1)*K611*$L611*$M611,0)+IF(ISNUMBER(O611), VLOOKUP(O611/$AH611,F!$A1:$B101,2,1)*O611*$P611*$Q611,0)+IF(ISNUMBER(S611), VLOOKUP(S611/$AH611,F!$A1:$B101,2,1)*S611*$T611*$U611,0)+IF(ISNUMBER(W611), VLOOKUP(W611/$AH611,F!$A1:$B101,2,1)*W611*$X611*$Y611,0)+IF(ISNUMBER(AA611), VLOOKUP(AA611/$AH611,F!$A1:$B101,2,1)*AA611*$AB611*$AC611,0))*IF(ISNUMBER(F611),F611,1)*IF(ISNUMBER(E611),E611,1)</f>
        <v>0</v>
      </c>
      <c r="AJ611" s="380">
        <f t="shared" si="788"/>
        <v>0</v>
      </c>
      <c r="AK611" s="381">
        <f>IFERROR(I611*INDEX(F!$P$21:$AB$33, MATCH(G611/$AH611, F!$O$21:$O$33,1), MATCH(E611, F!$P$20:$AB$20,1)), 0 ) +IFERROR( M611*INDEX(F!$P$21:$AB$33, MATCH(K611/$AH611, F!$O$21:$O$33,1), MATCH(E611, F!$P$20:$AB$20,1)),0) +  IFERROR( Q611*INDEX(F!$P$21:$AB$33, MATCH(O611/$AH611, F!$O$21:$O$33,1), MATCH(E611, F!$P$20:$AB$20,1)), 0) + IFERROR( U611*INDEX(F!$P$21:$AB$33, MATCH(S611/$AH611, F!$O$21:$O$33,1), MATCH(E611, F!$P$20:$AB$20,1)),0)  + IFERROR(Y611*INDEX(F!$P$21:$AB$33, MATCH(W611/$AH611, F!$O$21:$O$33,1), MATCH(E611, F!$P$20:$AB$20,1)),0)  + IFERROR( AC611*INDEX(F!$P$21:$AB$33, MATCH(AA611/$AH611, F!$O$21:$O$33,1), MATCH(E611, F!$P$20:$AB$20,1)),)</f>
        <v>0</v>
      </c>
      <c r="AL611" s="1031"/>
      <c r="AM611" s="14"/>
      <c r="AN611" s="14"/>
      <c r="AO611" s="14"/>
    </row>
    <row r="612" spans="1:41" hidden="1" x14ac:dyDescent="0.25">
      <c r="A612" s="1022"/>
      <c r="B612" s="249" t="str">
        <f t="shared" si="778"/>
        <v/>
      </c>
      <c r="C612" s="262" t="str">
        <f t="shared" si="778"/>
        <v/>
      </c>
      <c r="D612" s="230" t="str">
        <f t="shared" si="778"/>
        <v/>
      </c>
      <c r="E612" s="291" t="str">
        <f t="shared" si="778"/>
        <v/>
      </c>
      <c r="F612" s="342" t="str">
        <f t="shared" si="778"/>
        <v/>
      </c>
      <c r="G612" s="343" t="str">
        <f t="shared" si="779"/>
        <v/>
      </c>
      <c r="H612" s="344"/>
      <c r="I612" s="344"/>
      <c r="J612" s="345"/>
      <c r="K612" s="343" t="str">
        <f t="shared" si="780"/>
        <v/>
      </c>
      <c r="L612" s="344"/>
      <c r="M612" s="344"/>
      <c r="N612" s="345"/>
      <c r="O612" s="343" t="str">
        <f t="shared" si="781"/>
        <v/>
      </c>
      <c r="P612" s="344"/>
      <c r="Q612" s="344"/>
      <c r="R612" s="345"/>
      <c r="S612" s="343" t="str">
        <f t="shared" si="782"/>
        <v/>
      </c>
      <c r="T612" s="344"/>
      <c r="U612" s="344"/>
      <c r="V612" s="345"/>
      <c r="W612" s="343" t="str">
        <f t="shared" si="783"/>
        <v/>
      </c>
      <c r="X612" s="344"/>
      <c r="Y612" s="344"/>
      <c r="Z612" s="345"/>
      <c r="AA612" s="343" t="str">
        <f t="shared" si="784"/>
        <v/>
      </c>
      <c r="AB612" s="344"/>
      <c r="AC612" s="344"/>
      <c r="AD612" s="345"/>
      <c r="AE612" s="346">
        <f t="shared" si="785"/>
        <v>0</v>
      </c>
      <c r="AF612" s="347">
        <f t="shared" si="725"/>
        <v>0</v>
      </c>
      <c r="AG612" s="348">
        <f t="shared" si="786"/>
        <v>0</v>
      </c>
      <c r="AH612" s="217" t="str">
        <f t="shared" si="787"/>
        <v/>
      </c>
      <c r="AI612" s="349">
        <f xml:space="preserve"> ( IF(ISNUMBER(G612), VLOOKUP(G612/$AH612,F!$A1:$B101,2,1)*G612*$H612*$I612,0)+IF(ISNUMBER(K612), VLOOKUP(K612/$AH612,F!$A1:$B101,2,1)*K612*$L612*$M612,0)+IF(ISNUMBER(O612), VLOOKUP(O612/$AH612,F!$A1:$B101,2,1)*O612*$P612*$Q612,0)+IF(ISNUMBER(S612), VLOOKUP(S612/$AH612,F!$A1:$B101,2,1)*S612*$T612*$U612,0)+IF(ISNUMBER(W612), VLOOKUP(W612/$AH612,F!$A1:$B101,2,1)*W612*$X612*$Y612,0)+IF(ISNUMBER(AA612), VLOOKUP(AA612/$AH612,F!$A1:$B101,2,1)*AA612*$AB612*$AC612,0))*IF(ISNUMBER(F612),F612,1)*IF(ISNUMBER(E612),E612,1)</f>
        <v>0</v>
      </c>
      <c r="AJ612" s="350">
        <f>H612*I612+L612*M612+P612*Q612+T612*U612+X612*Y612+AB612*AC612</f>
        <v>0</v>
      </c>
      <c r="AK612" s="351">
        <f>IFERROR(I612*INDEX(F!$P$21:$AB$33, MATCH(G612/$AH612, F!$O$21:$O$33,1), MATCH(E612, F!$P$20:$AB$20,1)), 0 ) +IFERROR( M612*INDEX(F!$P$21:$AB$33, MATCH(K612/$AH612, F!$O$21:$O$33,1), MATCH(E612, F!$P$20:$AB$20,1)),0) +  IFERROR( Q612*INDEX(F!$P$21:$AB$33, MATCH(O612/$AH612, F!$O$21:$O$33,1), MATCH(E612, F!$P$20:$AB$20,1)), 0) + IFERROR( U612*INDEX(F!$P$21:$AB$33, MATCH(S612/$AH612, F!$O$21:$O$33,1), MATCH(E612, F!$P$20:$AB$20,1)),0)  + IFERROR(Y612*INDEX(F!$P$21:$AB$33, MATCH(W612/$AH612, F!$O$21:$O$33,1), MATCH(E612, F!$P$20:$AB$20,1)),0)  + IFERROR( AC612*INDEX(F!$P$21:$AB$33, MATCH(AA612/$AH612, F!$O$21:$O$33,1), MATCH(E612, F!$P$20:$AB$20,1)),)</f>
        <v>0</v>
      </c>
      <c r="AL612" s="1031"/>
      <c r="AM612" s="14"/>
      <c r="AN612" s="14"/>
      <c r="AO612" s="14"/>
    </row>
    <row r="613" spans="1:41" hidden="1" x14ac:dyDescent="0.25">
      <c r="A613" s="1022"/>
      <c r="B613" s="252" t="str">
        <f t="shared" si="778"/>
        <v/>
      </c>
      <c r="C613" s="265" t="str">
        <f t="shared" si="778"/>
        <v/>
      </c>
      <c r="D613" s="234" t="str">
        <f t="shared" si="778"/>
        <v/>
      </c>
      <c r="E613" s="291" t="str">
        <f t="shared" si="778"/>
        <v/>
      </c>
      <c r="F613" s="372" t="str">
        <f t="shared" si="778"/>
        <v/>
      </c>
      <c r="G613" s="373" t="str">
        <f t="shared" si="779"/>
        <v/>
      </c>
      <c r="H613" s="374"/>
      <c r="I613" s="374"/>
      <c r="J613" s="375"/>
      <c r="K613" s="373" t="str">
        <f t="shared" si="780"/>
        <v/>
      </c>
      <c r="L613" s="374"/>
      <c r="M613" s="374"/>
      <c r="N613" s="375"/>
      <c r="O613" s="373" t="str">
        <f t="shared" si="781"/>
        <v/>
      </c>
      <c r="P613" s="374"/>
      <c r="Q613" s="374"/>
      <c r="R613" s="375"/>
      <c r="S613" s="373" t="str">
        <f t="shared" si="782"/>
        <v/>
      </c>
      <c r="T613" s="374"/>
      <c r="U613" s="374"/>
      <c r="V613" s="375"/>
      <c r="W613" s="373" t="str">
        <f t="shared" si="783"/>
        <v/>
      </c>
      <c r="X613" s="374"/>
      <c r="Y613" s="374"/>
      <c r="Z613" s="375"/>
      <c r="AA613" s="373" t="str">
        <f t="shared" si="784"/>
        <v/>
      </c>
      <c r="AB613" s="374"/>
      <c r="AC613" s="374"/>
      <c r="AD613" s="375"/>
      <c r="AE613" s="376">
        <f t="shared" si="785"/>
        <v>0</v>
      </c>
      <c r="AF613" s="377">
        <f t="shared" si="725"/>
        <v>0</v>
      </c>
      <c r="AG613" s="378">
        <f t="shared" si="786"/>
        <v>0</v>
      </c>
      <c r="AH613" s="217" t="str">
        <f t="shared" si="787"/>
        <v/>
      </c>
      <c r="AI613" s="379">
        <f xml:space="preserve"> ( IF(ISNUMBER(G613), VLOOKUP(G613/$AH613,F!$A1:$B101,2,1)*G613*$H613*$I613,0)+IF(ISNUMBER(K613), VLOOKUP(K613/$AH613,F!$A1:$B101,2,1)*K613*$L613*$M613,0)+IF(ISNUMBER(O613), VLOOKUP(O613/$AH613,F!$A1:$B101,2,1)*O613*$P613*$Q613,0)+IF(ISNUMBER(S613), VLOOKUP(S613/$AH613,F!$A1:$B101,2,1)*S613*$T613*$U613,0)+IF(ISNUMBER(W613), VLOOKUP(W613/$AH613,F!$A1:$B101,2,1)*W613*$X613*$Y613,0)+IF(ISNUMBER(AA613), VLOOKUP(AA613/$AH613,F!$A1:$B101,2,1)*AA613*$AB613*$AC613,0))*IF(ISNUMBER(F613),F613,1)*IF(ISNUMBER(E613),E613,1)</f>
        <v>0</v>
      </c>
      <c r="AJ613" s="380">
        <f t="shared" ref="AJ613:AJ616" si="789">H613*I613+L613*M613+P613*Q613+T613*U613+X613*Y613+AB613*AC613</f>
        <v>0</v>
      </c>
      <c r="AK613" s="381">
        <f>IFERROR(I613*INDEX(F!$P$21:$AB$33, MATCH(G613/$AH613, F!$O$21:$O$33,1), MATCH(E613, F!$P$20:$AB$20,1)), 0 ) +IFERROR( M613*INDEX(F!$P$21:$AB$33, MATCH(K613/$AH613, F!$O$21:$O$33,1), MATCH(E613, F!$P$20:$AB$20,1)),0) +  IFERROR( Q613*INDEX(F!$P$21:$AB$33, MATCH(O613/$AH613, F!$O$21:$O$33,1), MATCH(E613, F!$P$20:$AB$20,1)), 0) + IFERROR( U613*INDEX(F!$P$21:$AB$33, MATCH(S613/$AH613, F!$O$21:$O$33,1), MATCH(E613, F!$P$20:$AB$20,1)),0)  + IFERROR(Y613*INDEX(F!$P$21:$AB$33, MATCH(W613/$AH613, F!$O$21:$O$33,1), MATCH(E613, F!$P$20:$AB$20,1)),0)  + IFERROR( AC613*INDEX(F!$P$21:$AB$33, MATCH(AA613/$AH613, F!$O$21:$O$33,1), MATCH(E613, F!$P$20:$AB$20,1)),)</f>
        <v>0</v>
      </c>
      <c r="AL613" s="1031"/>
      <c r="AM613" s="14"/>
      <c r="AN613" s="14"/>
      <c r="AO613" s="14"/>
    </row>
    <row r="614" spans="1:41" hidden="1" x14ac:dyDescent="0.25">
      <c r="A614" s="1022"/>
      <c r="B614" s="249" t="str">
        <f t="shared" si="778"/>
        <v/>
      </c>
      <c r="C614" s="262" t="str">
        <f t="shared" si="778"/>
        <v/>
      </c>
      <c r="D614" s="230" t="str">
        <f t="shared" si="778"/>
        <v/>
      </c>
      <c r="E614" s="291" t="str">
        <f t="shared" si="778"/>
        <v/>
      </c>
      <c r="F614" s="342" t="str">
        <f t="shared" si="778"/>
        <v/>
      </c>
      <c r="G614" s="343" t="str">
        <f t="shared" si="779"/>
        <v/>
      </c>
      <c r="H614" s="344"/>
      <c r="I614" s="344"/>
      <c r="J614" s="345"/>
      <c r="K614" s="343" t="str">
        <f t="shared" si="780"/>
        <v/>
      </c>
      <c r="L614" s="344"/>
      <c r="M614" s="344"/>
      <c r="N614" s="345"/>
      <c r="O614" s="343" t="str">
        <f t="shared" si="781"/>
        <v/>
      </c>
      <c r="P614" s="344"/>
      <c r="Q614" s="344"/>
      <c r="R614" s="345"/>
      <c r="S614" s="343" t="str">
        <f t="shared" si="782"/>
        <v/>
      </c>
      <c r="T614" s="344"/>
      <c r="U614" s="344"/>
      <c r="V614" s="345"/>
      <c r="W614" s="343" t="str">
        <f t="shared" si="783"/>
        <v/>
      </c>
      <c r="X614" s="344"/>
      <c r="Y614" s="344"/>
      <c r="Z614" s="345"/>
      <c r="AA614" s="343" t="str">
        <f t="shared" si="784"/>
        <v/>
      </c>
      <c r="AB614" s="344"/>
      <c r="AC614" s="344"/>
      <c r="AD614" s="345"/>
      <c r="AE614" s="346">
        <f t="shared" si="785"/>
        <v>0</v>
      </c>
      <c r="AF614" s="347">
        <f t="shared" si="725"/>
        <v>0</v>
      </c>
      <c r="AG614" s="348">
        <f t="shared" si="786"/>
        <v>0</v>
      </c>
      <c r="AH614" s="217" t="str">
        <f t="shared" si="787"/>
        <v/>
      </c>
      <c r="AI614" s="349">
        <f xml:space="preserve"> ( IF(ISNUMBER(G614), VLOOKUP(G614/$AH614,F!$A1:$B101,2,1)*G614*$H614*$I614,0)+IF(ISNUMBER(K614), VLOOKUP(K614/$AH614,F!$A1:$B101,2,1)*K614*$L614*$M614,0)+IF(ISNUMBER(O614), VLOOKUP(O614/$AH614,F!$A1:$B101,2,1)*O614*$P614*$Q614,0)+IF(ISNUMBER(S614), VLOOKUP(S614/$AH614,F!$A1:$B101,2,1)*S614*$T614*$U614,0)+IF(ISNUMBER(W614), VLOOKUP(W614/$AH614,F!$A1:$B101,2,1)*W614*$X614*$Y614,0)+IF(ISNUMBER(AA614), VLOOKUP(AA614/$AH614,F!$A1:$B101,2,1)*AA614*$AB614*$AC614,0))*IF(ISNUMBER(F614),F614,1)*IF(ISNUMBER(E614),E614,1)</f>
        <v>0</v>
      </c>
      <c r="AJ614" s="350">
        <f t="shared" si="789"/>
        <v>0</v>
      </c>
      <c r="AK614" s="351">
        <f>IFERROR(I614*INDEX(F!$P$21:$AB$33, MATCH(G614/$AH614, F!$O$21:$O$33,1), MATCH(E614, F!$P$20:$AB$20,1)), 0 ) +IFERROR( M614*INDEX(F!$P$21:$AB$33, MATCH(K614/$AH614, F!$O$21:$O$33,1), MATCH(E614, F!$P$20:$AB$20,1)),0) +  IFERROR( Q614*INDEX(F!$P$21:$AB$33, MATCH(O614/$AH614, F!$O$21:$O$33,1), MATCH(E614, F!$P$20:$AB$20,1)), 0) + IFERROR( U614*INDEX(F!$P$21:$AB$33, MATCH(S614/$AH614, F!$O$21:$O$33,1), MATCH(E614, F!$P$20:$AB$20,1)),0)  + IFERROR(Y614*INDEX(F!$P$21:$AB$33, MATCH(W614/$AH614, F!$O$21:$O$33,1), MATCH(E614, F!$P$20:$AB$20,1)),0)  + IFERROR( AC614*INDEX(F!$P$21:$AB$33, MATCH(AA614/$AH614, F!$O$21:$O$33,1), MATCH(E614, F!$P$20:$AB$20,1)),)</f>
        <v>0</v>
      </c>
      <c r="AL614" s="1031"/>
      <c r="AM614" s="14"/>
      <c r="AN614" s="14"/>
      <c r="AO614" s="14"/>
    </row>
    <row r="615" spans="1:41" hidden="1" x14ac:dyDescent="0.25">
      <c r="A615" s="1022"/>
      <c r="B615" s="252" t="str">
        <f t="shared" si="778"/>
        <v/>
      </c>
      <c r="C615" s="265" t="str">
        <f t="shared" si="778"/>
        <v/>
      </c>
      <c r="D615" s="234" t="str">
        <f t="shared" si="778"/>
        <v/>
      </c>
      <c r="E615" s="291" t="str">
        <f t="shared" si="778"/>
        <v/>
      </c>
      <c r="F615" s="382" t="str">
        <f t="shared" si="778"/>
        <v/>
      </c>
      <c r="G615" s="373" t="str">
        <f t="shared" si="779"/>
        <v/>
      </c>
      <c r="H615" s="374"/>
      <c r="I615" s="374"/>
      <c r="J615" s="375"/>
      <c r="K615" s="373" t="str">
        <f t="shared" si="780"/>
        <v/>
      </c>
      <c r="L615" s="374"/>
      <c r="M615" s="374"/>
      <c r="N615" s="375"/>
      <c r="O615" s="373" t="str">
        <f t="shared" si="781"/>
        <v/>
      </c>
      <c r="P615" s="374"/>
      <c r="Q615" s="374"/>
      <c r="R615" s="375"/>
      <c r="S615" s="373" t="str">
        <f t="shared" si="782"/>
        <v/>
      </c>
      <c r="T615" s="374"/>
      <c r="U615" s="374"/>
      <c r="V615" s="375"/>
      <c r="W615" s="373" t="str">
        <f t="shared" si="783"/>
        <v/>
      </c>
      <c r="X615" s="374"/>
      <c r="Y615" s="374"/>
      <c r="Z615" s="375"/>
      <c r="AA615" s="373" t="str">
        <f t="shared" si="784"/>
        <v/>
      </c>
      <c r="AB615" s="374"/>
      <c r="AC615" s="374"/>
      <c r="AD615" s="375"/>
      <c r="AE615" s="376">
        <f t="shared" si="785"/>
        <v>0</v>
      </c>
      <c r="AF615" s="377">
        <f t="shared" si="725"/>
        <v>0</v>
      </c>
      <c r="AG615" s="378">
        <f t="shared" si="786"/>
        <v>0</v>
      </c>
      <c r="AH615" s="217" t="str">
        <f t="shared" si="787"/>
        <v/>
      </c>
      <c r="AI615" s="379">
        <f xml:space="preserve"> ( IF(ISNUMBER(G615), VLOOKUP(G615/$AH615,F!$A1:$B101,2,1)*G615*$H615*$I615,0)+IF(ISNUMBER(K615), VLOOKUP(K615/$AH615,F!$A1:$B101,2,1)*K615*$L615*$M615,0)+IF(ISNUMBER(O615), VLOOKUP(O615/$AH615,F!$A1:$B101,2,1)*O615*$P615*$Q615,0)+IF(ISNUMBER(S615), VLOOKUP(S615/$AH615,F!$A1:$B101,2,1)*S615*$T615*$U615,0)+IF(ISNUMBER(W615), VLOOKUP(W615/$AH615,F!$A1:$B101,2,1)*W615*$X615*$Y615,0)+IF(ISNUMBER(AA615), VLOOKUP(AA615/$AH615,F!$A1:$B101,2,1)*AA615*$AB615*$AC615,0))*IF(ISNUMBER(F615),F615,1)*IF(ISNUMBER(E615),E615,1)</f>
        <v>0</v>
      </c>
      <c r="AJ615" s="380">
        <f t="shared" si="789"/>
        <v>0</v>
      </c>
      <c r="AK615" s="381">
        <f>IFERROR(I615*INDEX(F!$P$21:$AB$33, MATCH(G615/$AH615, F!$O$21:$O$33,1), MATCH(E615, F!$P$20:$AB$20,1)), 0 ) +IFERROR( M615*INDEX(F!$P$21:$AB$33, MATCH(K615/$AH615, F!$O$21:$O$33,1), MATCH(E615, F!$P$20:$AB$20,1)),0) +  IFERROR( Q615*INDEX(F!$P$21:$AB$33, MATCH(O615/$AH615, F!$O$21:$O$33,1), MATCH(E615, F!$P$20:$AB$20,1)), 0) + IFERROR( U615*INDEX(F!$P$21:$AB$33, MATCH(S615/$AH615, F!$O$21:$O$33,1), MATCH(E615, F!$P$20:$AB$20,1)),0)  + IFERROR(Y615*INDEX(F!$P$21:$AB$33, MATCH(W615/$AH615, F!$O$21:$O$33,1), MATCH(E615, F!$P$20:$AB$20,1)),0)  + IFERROR( AC615*INDEX(F!$P$21:$AB$33, MATCH(AA615/$AH615, F!$O$21:$O$33,1), MATCH(E615, F!$P$20:$AB$20,1)),)</f>
        <v>0</v>
      </c>
      <c r="AL615" s="1031"/>
      <c r="AM615" s="14"/>
      <c r="AN615" s="14"/>
      <c r="AO615" s="14"/>
    </row>
    <row r="616" spans="1:41" hidden="1" x14ac:dyDescent="0.25">
      <c r="A616" s="1022"/>
      <c r="B616" s="249" t="str">
        <f t="shared" si="778"/>
        <v/>
      </c>
      <c r="C616" s="262" t="str">
        <f t="shared" si="778"/>
        <v/>
      </c>
      <c r="D616" s="235" t="str">
        <f t="shared" si="778"/>
        <v/>
      </c>
      <c r="E616" s="291" t="str">
        <f t="shared" si="778"/>
        <v/>
      </c>
      <c r="F616" s="383" t="str">
        <f t="shared" si="778"/>
        <v/>
      </c>
      <c r="G616" s="343" t="str">
        <f t="shared" si="779"/>
        <v/>
      </c>
      <c r="H616" s="344"/>
      <c r="I616" s="344"/>
      <c r="J616" s="345"/>
      <c r="K616" s="343" t="str">
        <f t="shared" si="780"/>
        <v/>
      </c>
      <c r="L616" s="344"/>
      <c r="M616" s="344"/>
      <c r="N616" s="345"/>
      <c r="O616" s="343" t="str">
        <f t="shared" si="781"/>
        <v/>
      </c>
      <c r="P616" s="344"/>
      <c r="Q616" s="344"/>
      <c r="R616" s="345"/>
      <c r="S616" s="343" t="str">
        <f t="shared" si="782"/>
        <v/>
      </c>
      <c r="T616" s="344"/>
      <c r="U616" s="344"/>
      <c r="V616" s="345"/>
      <c r="W616" s="343" t="str">
        <f t="shared" si="783"/>
        <v/>
      </c>
      <c r="X616" s="344"/>
      <c r="Y616" s="344"/>
      <c r="Z616" s="345"/>
      <c r="AA616" s="343" t="str">
        <f t="shared" si="784"/>
        <v/>
      </c>
      <c r="AB616" s="344"/>
      <c r="AC616" s="344"/>
      <c r="AD616" s="345"/>
      <c r="AE616" s="346">
        <f t="shared" si="785"/>
        <v>0</v>
      </c>
      <c r="AF616" s="347">
        <f t="shared" si="725"/>
        <v>0</v>
      </c>
      <c r="AG616" s="348">
        <f t="shared" si="786"/>
        <v>0</v>
      </c>
      <c r="AH616" s="217" t="str">
        <f t="shared" si="787"/>
        <v/>
      </c>
      <c r="AI616" s="349">
        <f xml:space="preserve"> ( IF(ISNUMBER(G616), VLOOKUP(G616/$AH616,F!$A1:$B101,2,1)*G616*$H616*$I616,0)+IF(ISNUMBER(K616), VLOOKUP(K616/$AH616,F!$A1:$B101,2,1)*K616*$L616*$M616,0)+IF(ISNUMBER(O616), VLOOKUP(O616/$AH616,F!$A1:$B101,2,1)*O616*$P616*$Q616,0)+IF(ISNUMBER(S616), VLOOKUP(S616/$AH616,F!$A1:$B101,2,1)*S616*$T616*$U616,0)+IF(ISNUMBER(W616), VLOOKUP(W616/$AH616,F!$A1:$B101,2,1)*W616*$X616*$Y616,0)+IF(ISNUMBER(AA616), VLOOKUP(AA616/$AH616,F!$A1:$B101,2,1)*AA616*$AB616*$AC616,0))*IF(ISNUMBER(F616),F616,1)*IF(ISNUMBER(E616),E616,1)</f>
        <v>0</v>
      </c>
      <c r="AJ616" s="350">
        <f t="shared" si="789"/>
        <v>0</v>
      </c>
      <c r="AK616" s="351">
        <f>IFERROR(I616*INDEX(F!$P$21:$AB$33, MATCH(G616/$AH616, F!$O$21:$O$33,1), MATCH(E616, F!$P$20:$AB$20,1)), 0 ) +IFERROR( M616*INDEX(F!$P$21:$AB$33, MATCH(K616/$AH616, F!$O$21:$O$33,1), MATCH(E616, F!$P$20:$AB$20,1)),0) +  IFERROR( Q616*INDEX(F!$P$21:$AB$33, MATCH(O616/$AH616, F!$O$21:$O$33,1), MATCH(E616, F!$P$20:$AB$20,1)), 0) + IFERROR( U616*INDEX(F!$P$21:$AB$33, MATCH(S616/$AH616, F!$O$21:$O$33,1), MATCH(E616, F!$P$20:$AB$20,1)),0)  + IFERROR(Y616*INDEX(F!$P$21:$AB$33, MATCH(W616/$AH616, F!$O$21:$O$33,1), MATCH(E616, F!$P$20:$AB$20,1)),0)  + IFERROR( AC616*INDEX(F!$P$21:$AB$33, MATCH(AA616/$AH616, F!$O$21:$O$33,1), MATCH(E616, F!$P$20:$AB$20,1)),)</f>
        <v>0</v>
      </c>
      <c r="AL616" s="1031"/>
      <c r="AM616" s="14"/>
      <c r="AN616" s="14"/>
      <c r="AO616" s="14"/>
    </row>
    <row r="617" spans="1:41" ht="15.75" hidden="1" thickBot="1" x14ac:dyDescent="0.3">
      <c r="A617" s="1023"/>
      <c r="B617" s="253"/>
      <c r="C617" s="266"/>
      <c r="D617" s="218"/>
      <c r="E617" s="352">
        <f>ROUND(IFERROR(SUMPRODUCT(AJ609:AJ616,E609:E616)/AJ617,0),3)</f>
        <v>0</v>
      </c>
      <c r="F617" s="384"/>
      <c r="G617" s="781"/>
      <c r="H617" s="386"/>
      <c r="I617" s="386"/>
      <c r="J617" s="387"/>
      <c r="K617" s="781"/>
      <c r="L617" s="386"/>
      <c r="M617" s="386"/>
      <c r="N617" s="387"/>
      <c r="O617" s="781"/>
      <c r="P617" s="386"/>
      <c r="Q617" s="386"/>
      <c r="R617" s="387"/>
      <c r="S617" s="781"/>
      <c r="T617" s="386"/>
      <c r="U617" s="386"/>
      <c r="V617" s="387"/>
      <c r="W617" s="781"/>
      <c r="X617" s="386"/>
      <c r="Y617" s="386"/>
      <c r="Z617" s="387"/>
      <c r="AA617" s="781"/>
      <c r="AB617" s="386"/>
      <c r="AC617" s="386"/>
      <c r="AD617" s="387"/>
      <c r="AE617" s="357">
        <f>SUM(AE609:AE616)</f>
        <v>0</v>
      </c>
      <c r="AF617" s="358">
        <f t="shared" si="725"/>
        <v>0</v>
      </c>
      <c r="AG617" s="391">
        <f>IFERROR(  SUMPRODUCT(AG609:AG616,AJ609:AJ616)/AJ617,0)</f>
        <v>0</v>
      </c>
      <c r="AH617" s="359"/>
      <c r="AI617" s="360">
        <f>SUM(AI609:AI616)</f>
        <v>0</v>
      </c>
      <c r="AJ617" s="360">
        <f>SUM(AJ609:AJ616)</f>
        <v>0</v>
      </c>
      <c r="AK617" s="361">
        <f>IF(SUM(AK609:AK616)=0,TIME(,0,),TIME(,SUM(AK609:AK616)+F!$V$37,))</f>
        <v>0</v>
      </c>
      <c r="AL617" s="1032"/>
      <c r="AM617" s="14"/>
      <c r="AN617" s="14"/>
      <c r="AO617" s="14"/>
    </row>
    <row r="618" spans="1:41" ht="18" thickBot="1" x14ac:dyDescent="0.3">
      <c r="A618" s="930">
        <f>A562</f>
        <v>7</v>
      </c>
      <c r="B618" s="433"/>
      <c r="C618" s="433"/>
      <c r="D618" s="433"/>
      <c r="E618" s="478">
        <f>IF(AJ618=0,0,(E628*AJ628 + E637*AJ637 + E646*AJ646 + E655*AJ655 + E664*AJ664 + E673*AJ673   ) /AJ618 )</f>
        <v>0.93001473684210523</v>
      </c>
      <c r="F618" s="1027" t="s">
        <v>74</v>
      </c>
      <c r="G618" s="1027"/>
      <c r="H618" s="1027"/>
      <c r="I618" s="1027"/>
      <c r="J618" s="1027"/>
      <c r="K618" s="1027"/>
      <c r="L618" s="1027"/>
      <c r="M618" s="1027"/>
      <c r="N618" s="1028">
        <f>N562+1</f>
        <v>12</v>
      </c>
      <c r="O618" s="1028"/>
      <c r="P618" s="1028"/>
      <c r="Q618" s="1028"/>
      <c r="R618" s="1028"/>
      <c r="S618" s="1028"/>
      <c r="T618" s="1028"/>
      <c r="U618" s="1028"/>
      <c r="V618" s="1028"/>
      <c r="W618" s="1028"/>
      <c r="X618" s="1028"/>
      <c r="Y618" s="1028"/>
      <c r="Z618" s="1028"/>
      <c r="AA618" s="1028"/>
      <c r="AB618" s="1028"/>
      <c r="AC618" s="1028"/>
      <c r="AD618" s="1028"/>
      <c r="AE618" s="268">
        <f>AE628+AE637+AE646+AE655+AE664+AE673</f>
        <v>28524.5</v>
      </c>
      <c r="AF618" s="389">
        <f>IFERROR(AE618/AJ618,0)</f>
        <v>60.051578947368419</v>
      </c>
      <c r="AG618" s="425">
        <f>IF(AJ618=0,0,(AG628*AJ628 + AG637*AJ637 + AG646*AJ646 + AG655*AJ655 + AG664*AJ664 + AG673*AJ673   ) /AJ618 )</f>
        <v>0.47332153285672707</v>
      </c>
      <c r="AH618" s="402">
        <f>AH562</f>
        <v>5.0000000000000001E-3</v>
      </c>
      <c r="AI618" s="268">
        <f>AI628+AI637+AI646+AI655+AI664+AI673</f>
        <v>18017.353999999999</v>
      </c>
      <c r="AJ618" s="268">
        <f>AJ628+AJ637+AJ646+AJ655+AJ664+AJ673</f>
        <v>475</v>
      </c>
      <c r="AK618" s="390">
        <f>AK628+AK637+AK646+AK655+AK664+AK673</f>
        <v>0.23680555555555555</v>
      </c>
      <c r="AL618" s="577"/>
      <c r="AM618" s="14"/>
      <c r="AN618" s="14"/>
      <c r="AO618" s="14"/>
    </row>
    <row r="619" spans="1:41" ht="16.5" thickBot="1" x14ac:dyDescent="0.3">
      <c r="A619" s="395" t="s">
        <v>3</v>
      </c>
      <c r="B619" s="396" t="s">
        <v>10</v>
      </c>
      <c r="C619" s="396" t="s">
        <v>89</v>
      </c>
      <c r="D619" s="396" t="s">
        <v>11</v>
      </c>
      <c r="E619" s="396" t="s">
        <v>94</v>
      </c>
      <c r="F619" s="396" t="s">
        <v>60</v>
      </c>
      <c r="G619" s="396" t="s">
        <v>13</v>
      </c>
      <c r="H619" s="396" t="s">
        <v>14</v>
      </c>
      <c r="I619" s="396" t="s">
        <v>15</v>
      </c>
      <c r="J619" s="396" t="s">
        <v>4</v>
      </c>
      <c r="K619" s="396" t="s">
        <v>13</v>
      </c>
      <c r="L619" s="396" t="s">
        <v>14</v>
      </c>
      <c r="M619" s="396" t="s">
        <v>15</v>
      </c>
      <c r="N619" s="396" t="s">
        <v>4</v>
      </c>
      <c r="O619" s="396" t="s">
        <v>13</v>
      </c>
      <c r="P619" s="396" t="s">
        <v>14</v>
      </c>
      <c r="Q619" s="396" t="s">
        <v>15</v>
      </c>
      <c r="R619" s="396" t="s">
        <v>4</v>
      </c>
      <c r="S619" s="396" t="s">
        <v>13</v>
      </c>
      <c r="T619" s="396" t="s">
        <v>14</v>
      </c>
      <c r="U619" s="396" t="s">
        <v>15</v>
      </c>
      <c r="V619" s="396" t="s">
        <v>4</v>
      </c>
      <c r="W619" s="396" t="s">
        <v>13</v>
      </c>
      <c r="X619" s="396" t="s">
        <v>14</v>
      </c>
      <c r="Y619" s="396" t="s">
        <v>15</v>
      </c>
      <c r="Z619" s="396" t="s">
        <v>4</v>
      </c>
      <c r="AA619" s="396" t="s">
        <v>13</v>
      </c>
      <c r="AB619" s="396" t="s">
        <v>14</v>
      </c>
      <c r="AC619" s="396" t="s">
        <v>15</v>
      </c>
      <c r="AD619" s="397" t="s">
        <v>4</v>
      </c>
      <c r="AE619" s="396" t="s">
        <v>5</v>
      </c>
      <c r="AF619" s="396" t="s">
        <v>91</v>
      </c>
      <c r="AG619" s="396" t="s">
        <v>92</v>
      </c>
      <c r="AH619" s="398" t="s">
        <v>6</v>
      </c>
      <c r="AI619" s="399" t="s">
        <v>93</v>
      </c>
      <c r="AJ619" s="396" t="s">
        <v>7</v>
      </c>
      <c r="AK619" s="428" t="s">
        <v>17</v>
      </c>
      <c r="AL619" s="578" t="s">
        <v>637</v>
      </c>
      <c r="AM619" s="14"/>
      <c r="AN619" s="14"/>
      <c r="AO619" s="14"/>
    </row>
    <row r="620" spans="1:41" x14ac:dyDescent="0.25">
      <c r="A620" s="212">
        <f>A621</f>
        <v>43857</v>
      </c>
      <c r="B620" s="241" t="str">
        <f t="shared" ref="B620:F627" si="790">IF(B564="","",B564)</f>
        <v>Средняя</v>
      </c>
      <c r="C620" s="254" t="str">
        <f t="shared" si="790"/>
        <v>ПР</v>
      </c>
      <c r="D620" s="222" t="str">
        <f t="shared" si="790"/>
        <v>Присед</v>
      </c>
      <c r="E620" s="280">
        <f t="shared" si="790"/>
        <v>1.2</v>
      </c>
      <c r="F620" s="281" t="str">
        <f t="shared" si="790"/>
        <v/>
      </c>
      <c r="G620" s="282">
        <f t="shared" ref="G620:G627" si="791">IF(J620&lt;&gt;0, IFERROR(IF( $F620=2,  MROUND($AH620*J620,1),    IF( OR($F620="",$F620=1),   MROUND($AH620*J620,2.5),  MROUND($AH620*J620, 0.1))), "" ), "")</f>
        <v>92.5</v>
      </c>
      <c r="H620" s="283">
        <v>6</v>
      </c>
      <c r="I620" s="283">
        <v>1</v>
      </c>
      <c r="J620" s="284">
        <v>0.55000000000000004</v>
      </c>
      <c r="K620" s="282">
        <f t="shared" ref="K620:K627" si="792">IF(N620&lt;&gt;0, IFERROR(IF( $F620=2,  MROUND($AH620*N620,1),    IF( OR($F620="",$F620=1),   MROUND($AH620*N620,2.5),  MROUND($AH620*N620, 0.1))), "" ), "")</f>
        <v>105</v>
      </c>
      <c r="L620" s="283">
        <v>5</v>
      </c>
      <c r="M620" s="283">
        <v>1</v>
      </c>
      <c r="N620" s="284">
        <v>0.62</v>
      </c>
      <c r="O620" s="282">
        <f t="shared" ref="O620:O627" si="793">IF(R620&lt;&gt;0, IFERROR(IF( $F620=2,  MROUND($AH620*R620,1),    IF( OR($F620="",$F620=1),   MROUND($AH620*R620,2.5),  MROUND($AH620*R620, 0.1))), "" ), "")</f>
        <v>117.5</v>
      </c>
      <c r="P620" s="283">
        <v>5</v>
      </c>
      <c r="Q620" s="283">
        <v>1</v>
      </c>
      <c r="R620" s="284">
        <v>0.7</v>
      </c>
      <c r="S620" s="282">
        <f t="shared" ref="S620:S627" si="794">IF(V620&lt;&gt;0, IFERROR(IF( $F620=2,  MROUND($AH620*V620,1),    IF( OR($F620="",$F620=1),   MROUND($AH620*V620,2.5),  MROUND($AH620*V620, 0.1))), "" ), "")</f>
        <v>130</v>
      </c>
      <c r="T620" s="283">
        <v>5</v>
      </c>
      <c r="U620" s="283">
        <v>5</v>
      </c>
      <c r="V620" s="284">
        <v>0.77</v>
      </c>
      <c r="W620" s="282" t="str">
        <f t="shared" ref="W620:W627" si="795">IF(Z620&lt;&gt;0, IFERROR(IF( $F620=2,  MROUND($AH620*Z620,1),    IF( OR($F620="",$F620=1),   MROUND($AH620*Z620,2.5),  MROUND($AH620*Z620, 0.1))), "" ), "")</f>
        <v/>
      </c>
      <c r="X620" s="283"/>
      <c r="Y620" s="283"/>
      <c r="Z620" s="284"/>
      <c r="AA620" s="282" t="str">
        <f t="shared" ref="AA620:AA627" si="796">IF(AD620&lt;&gt;0, IFERROR(IF( $F620=2,  MROUND($AH620*AD620,1),    IF( OR($F620="",$F620=1),   MROUND($AH620*AD620,2.5),  MROUND($AH620*AD620, 0.1))), "" ), "")</f>
        <v/>
      </c>
      <c r="AB620" s="283"/>
      <c r="AC620" s="283"/>
      <c r="AD620" s="284"/>
      <c r="AE620" s="392">
        <f t="shared" ref="AE620:AE627" si="797">(IF(ISNUMBER(G620),G620,0)*H620*I620+IF(ISNUMBER(K620),K620,1)*L620*M620+IF(ISNUMBER(O620),O620,1)*P620*Q620+IF(ISNUMBER(S620),S620,1)*T620*U620+IF(ISNUMBER(W620),W620,1)*X620*Y620+IF(ISNUMBER(AA620),AA620,1)*AB620*AC620)*IF(ISNUMBER(F620),F620,1)</f>
        <v>4917.5</v>
      </c>
      <c r="AF620" s="393">
        <f t="shared" ref="AF620:AF673" si="798">IFERROR(AE620/AJ620,0)</f>
        <v>119.9390243902439</v>
      </c>
      <c r="AG620" s="394">
        <f t="shared" ref="AG620:AG627" si="799">IFERROR((AF620/(AH620*IF(ISNUMBER(F620),F620,1))),0)</f>
        <v>0.70960039715643086</v>
      </c>
      <c r="AH620" s="216">
        <f t="shared" ref="AH620:AH627" si="800">IF(ISNUMBER(AH564), AH564+(AH564*$AH$618),"")</f>
        <v>169.02333323215916</v>
      </c>
      <c r="AI620" s="303">
        <f xml:space="preserve"> ( IF(ISNUMBER(G620), VLOOKUP(G620/$AH620,F!$A1:$B101,2,1)*G620*$H620*$I620,0)+IF(ISNUMBER(K620), VLOOKUP(K620/$AH620,F!$A1:$B101,2,1)*K620*$L620*$M620,0)+IF(ISNUMBER(O620), VLOOKUP(O620/$AH620,F!$A1:$B101,2,1)*O620*$P620*$Q620,0)+IF(ISNUMBER(S620), VLOOKUP(S620/$AH620,F!$A1:$B101,2,1)*S620*$T620*$U620,0)+IF(ISNUMBER(W620), VLOOKUP(W620/$AH620,F!$A1:$B101,2,1)*W620*$X620*$Y620,0)+IF(ISNUMBER(AA620), VLOOKUP(AA620/$AH620,F!$A1:$B101,2,1)*AA620*$AB620*$AC620,0))*IF(ISNUMBER(F620),F620,1)*IF(ISNUMBER(E620),E620,1)</f>
        <v>6413.31</v>
      </c>
      <c r="AJ620" s="289">
        <f t="shared" ref="AJ620:AJ622" si="801">H620*I620+L620*M620+P620*Q620+T620*U620+X620*Y620+AB620*AC620</f>
        <v>41</v>
      </c>
      <c r="AK620" s="290">
        <f>IFERROR(I620*INDEX(F!$P$21:$AB$33, MATCH(G620/$AH620, F!$O$21:$O$33,1), MATCH(E620, F!$P$20:$AB$20,1)), 0 ) +IFERROR( M620*INDEX(F!$P$21:$AB$33, MATCH(K620/$AH620, F!$O$21:$O$33,1), MATCH(E620, F!$P$20:$AB$20,1)),0) +  IFERROR( Q620*INDEX(F!$P$21:$AB$33, MATCH(O620/$AH620, F!$O$21:$O$33,1), MATCH(E620, F!$P$20:$AB$20,1)), 0) + IFERROR( U620*INDEX(F!$P$21:$AB$33, MATCH(S620/$AH620, F!$O$21:$O$33,1), MATCH(E620, F!$P$20:$AB$20,1)),0)  + IFERROR(Y620*INDEX(F!$P$21:$AB$33, MATCH(W620/$AH620, F!$O$21:$O$33,1), MATCH(E620, F!$P$20:$AB$20,1)),0)  + IFERROR( AC620*INDEX(F!$P$21:$AB$33, MATCH(AA620/$AH620, F!$O$21:$O$33,1), MATCH(E620, F!$P$20:$AB$20,1)),)</f>
        <v>36</v>
      </c>
      <c r="AL620" s="1033"/>
      <c r="AM620" s="14"/>
      <c r="AN620" s="14"/>
      <c r="AO620" s="14"/>
    </row>
    <row r="621" spans="1:41" ht="15.75" customHeight="1" x14ac:dyDescent="0.25">
      <c r="A621" s="1021">
        <f>A565+A562</f>
        <v>43857</v>
      </c>
      <c r="B621" s="242" t="s">
        <v>815</v>
      </c>
      <c r="C621" s="258" t="str">
        <f t="shared" si="790"/>
        <v>ЖМ</v>
      </c>
      <c r="D621" s="223" t="str">
        <f t="shared" si="790"/>
        <v>Жим лежа</v>
      </c>
      <c r="E621" s="291">
        <f t="shared" si="790"/>
        <v>1</v>
      </c>
      <c r="F621" s="292" t="str">
        <f t="shared" si="790"/>
        <v/>
      </c>
      <c r="G621" s="293">
        <f t="shared" si="791"/>
        <v>67.5</v>
      </c>
      <c r="H621" s="238">
        <v>6</v>
      </c>
      <c r="I621" s="238">
        <v>5</v>
      </c>
      <c r="J621" s="294">
        <v>0.45</v>
      </c>
      <c r="K621" s="293" t="str">
        <f t="shared" si="792"/>
        <v/>
      </c>
      <c r="L621" s="238"/>
      <c r="M621" s="238"/>
      <c r="N621" s="294"/>
      <c r="O621" s="293" t="str">
        <f t="shared" si="793"/>
        <v/>
      </c>
      <c r="P621" s="238"/>
      <c r="Q621" s="238"/>
      <c r="R621" s="294"/>
      <c r="S621" s="293" t="str">
        <f t="shared" si="794"/>
        <v/>
      </c>
      <c r="T621" s="238"/>
      <c r="U621" s="238"/>
      <c r="V621" s="294"/>
      <c r="W621" s="293" t="str">
        <f t="shared" si="795"/>
        <v/>
      </c>
      <c r="X621" s="238"/>
      <c r="Y621" s="238"/>
      <c r="Z621" s="294"/>
      <c r="AA621" s="293" t="str">
        <f t="shared" si="796"/>
        <v/>
      </c>
      <c r="AB621" s="238"/>
      <c r="AC621" s="238"/>
      <c r="AD621" s="294"/>
      <c r="AE621" s="239">
        <f t="shared" si="797"/>
        <v>2025</v>
      </c>
      <c r="AF621" s="295">
        <f t="shared" si="798"/>
        <v>67.5</v>
      </c>
      <c r="AG621" s="296">
        <f t="shared" si="799"/>
        <v>0.45640359628276217</v>
      </c>
      <c r="AH621" s="217">
        <f t="shared" si="800"/>
        <v>147.89541657813925</v>
      </c>
      <c r="AI621" s="237">
        <f xml:space="preserve"> ( IF(ISNUMBER(G621), VLOOKUP(G621/$AH621,F!$A1:$B101,2,1)*G621*$H621*$I621,0)+IF(ISNUMBER(K621), VLOOKUP(K621/$AH621,F!$A1:$B101,2,1)*K621*$L621*$M621,0)+IF(ISNUMBER(O621), VLOOKUP(O621/$AH621,F!$A1:$B101,2,1)*O621*$P621*$Q621,0)+IF(ISNUMBER(S621), VLOOKUP(S621/$AH621,F!$A1:$B101,2,1)*S621*$T621*$U621,0)+IF(ISNUMBER(W621), VLOOKUP(W621/$AH621,F!$A1:$B101,2,1)*W621*$X621*$Y621,0)+IF(ISNUMBER(AA621), VLOOKUP(AA621/$AH621,F!$A1:$B101,2,1)*AA621*$AB621*$AC621,0))*IF(ISNUMBER(F621),F621,1)*IF(ISNUMBER(E621),E621,1)</f>
        <v>850.5</v>
      </c>
      <c r="AJ621" s="297">
        <f t="shared" si="801"/>
        <v>30</v>
      </c>
      <c r="AK621" s="298">
        <f>IFERROR(I621*INDEX(F!$P$21:$AB$33, MATCH(G621/$AH621, F!$O$21:$O$33,1), MATCH(E621, F!$P$20:$AB$20,1)), 0 ) +IFERROR( M621*INDEX(F!$P$21:$AB$33, MATCH(K621/$AH621, F!$O$21:$O$33,1), MATCH(E621, F!$P$20:$AB$20,1)),0) +  IFERROR( Q621*INDEX(F!$P$21:$AB$33, MATCH(O621/$AH621, F!$O$21:$O$33,1), MATCH(E621, F!$P$20:$AB$20,1)), 0) + IFERROR( U621*INDEX(F!$P$21:$AB$33, MATCH(S621/$AH621, F!$O$21:$O$33,1), MATCH(E621, F!$P$20:$AB$20,1)),0)  + IFERROR(Y621*INDEX(F!$P$21:$AB$33, MATCH(W621/$AH621, F!$O$21:$O$33,1), MATCH(E621, F!$P$20:$AB$20,1)),0)  + IFERROR( AC621*INDEX(F!$P$21:$AB$33, MATCH(AA621/$AH621, F!$O$21:$O$33,1), MATCH(E621, F!$P$20:$AB$20,1)),)</f>
        <v>10</v>
      </c>
      <c r="AL621" s="1031"/>
      <c r="AM621" s="14"/>
      <c r="AN621" s="14"/>
      <c r="AO621" s="14"/>
    </row>
    <row r="622" spans="1:41" ht="15.75" customHeight="1" x14ac:dyDescent="0.25">
      <c r="A622" s="1022"/>
      <c r="B622" s="243" t="str">
        <f t="shared" si="790"/>
        <v>Легкая</v>
      </c>
      <c r="C622" s="256" t="str">
        <f t="shared" si="790"/>
        <v>ПР</v>
      </c>
      <c r="D622" s="224" t="str">
        <f t="shared" si="790"/>
        <v>Присед на груди</v>
      </c>
      <c r="E622" s="291">
        <f t="shared" si="790"/>
        <v>1.2</v>
      </c>
      <c r="F622" s="299" t="str">
        <f t="shared" si="790"/>
        <v/>
      </c>
      <c r="G622" s="300">
        <f t="shared" si="791"/>
        <v>57.5</v>
      </c>
      <c r="H622" s="301">
        <v>5</v>
      </c>
      <c r="I622" s="301">
        <v>5</v>
      </c>
      <c r="J622" s="302">
        <v>0.46</v>
      </c>
      <c r="K622" s="300" t="str">
        <f t="shared" si="792"/>
        <v/>
      </c>
      <c r="L622" s="301"/>
      <c r="M622" s="301"/>
      <c r="N622" s="302"/>
      <c r="O622" s="300" t="str">
        <f t="shared" si="793"/>
        <v/>
      </c>
      <c r="P622" s="301"/>
      <c r="Q622" s="301"/>
      <c r="R622" s="302"/>
      <c r="S622" s="300" t="str">
        <f t="shared" si="794"/>
        <v/>
      </c>
      <c r="T622" s="301"/>
      <c r="U622" s="301"/>
      <c r="V622" s="302"/>
      <c r="W622" s="300" t="str">
        <f t="shared" si="795"/>
        <v/>
      </c>
      <c r="X622" s="301"/>
      <c r="Y622" s="301"/>
      <c r="Z622" s="302"/>
      <c r="AA622" s="300" t="str">
        <f t="shared" si="796"/>
        <v/>
      </c>
      <c r="AB622" s="301"/>
      <c r="AC622" s="301"/>
      <c r="AD622" s="302"/>
      <c r="AE622" s="285">
        <f t="shared" si="797"/>
        <v>1437.5</v>
      </c>
      <c r="AF622" s="286">
        <f t="shared" si="798"/>
        <v>57.5</v>
      </c>
      <c r="AG622" s="287">
        <f t="shared" si="799"/>
        <v>0.45358629013286866</v>
      </c>
      <c r="AH622" s="217">
        <f t="shared" si="800"/>
        <v>126.76749992411933</v>
      </c>
      <c r="AI622" s="303">
        <f xml:space="preserve"> ( IF(ISNUMBER(G622), VLOOKUP(G622/$AH622,F!$A1:$B101,2,1)*G622*$H622*$I622,0)+IF(ISNUMBER(K622), VLOOKUP(K622/$AH622,F!$A1:$B101,2,1)*K622*$L622*$M622,0)+IF(ISNUMBER(O622), VLOOKUP(O622/$AH622,F!$A1:$B101,2,1)*O622*$P622*$Q622,0)+IF(ISNUMBER(S622), VLOOKUP(S622/$AH622,F!$A1:$B101,2,1)*S622*$T622*$U622,0)+IF(ISNUMBER(W622), VLOOKUP(W622/$AH622,F!$A1:$B101,2,1)*W622*$X622*$Y622,0)+IF(ISNUMBER(AA622), VLOOKUP(AA622/$AH622,F!$A1:$B101,2,1)*AA622*$AB622*$AC622,0))*IF(ISNUMBER(F622),F622,1)*IF(ISNUMBER(E622),E622,1)</f>
        <v>724.5</v>
      </c>
      <c r="AJ622" s="304">
        <f t="shared" si="801"/>
        <v>25</v>
      </c>
      <c r="AK622" s="305">
        <f>IFERROR(I622*INDEX(F!$P$21:$AB$33, MATCH(G622/$AH622, F!$O$21:$O$33,1), MATCH(E622, F!$P$20:$AB$20,1)), 0 ) +IFERROR( M622*INDEX(F!$P$21:$AB$33, MATCH(K622/$AH622, F!$O$21:$O$33,1), MATCH(E622, F!$P$20:$AB$20,1)),0) +  IFERROR( Q622*INDEX(F!$P$21:$AB$33, MATCH(O622/$AH622, F!$O$21:$O$33,1), MATCH(E622, F!$P$20:$AB$20,1)), 0) + IFERROR( U622*INDEX(F!$P$21:$AB$33, MATCH(S622/$AH622, F!$O$21:$O$33,1), MATCH(E622, F!$P$20:$AB$20,1)),0)  + IFERROR(Y622*INDEX(F!$P$21:$AB$33, MATCH(W622/$AH622, F!$O$21:$O$33,1), MATCH(E622, F!$P$20:$AB$20,1)),0)  + IFERROR( AC622*INDEX(F!$P$21:$AB$33, MATCH(AA622/$AH622, F!$O$21:$O$33,1), MATCH(E622, F!$P$20:$AB$20,1)),)</f>
        <v>15</v>
      </c>
      <c r="AL622" s="1031"/>
      <c r="AM622" s="14"/>
      <c r="AN622" s="14"/>
      <c r="AO622" s="14"/>
    </row>
    <row r="623" spans="1:41" ht="15.75" customHeight="1" x14ac:dyDescent="0.25">
      <c r="A623" s="1022"/>
      <c r="B623" s="244" t="str">
        <f t="shared" si="790"/>
        <v>Легкая</v>
      </c>
      <c r="C623" s="255" t="str">
        <f t="shared" si="790"/>
        <v>ЖМ</v>
      </c>
      <c r="D623" s="223" t="str">
        <f t="shared" si="790"/>
        <v>Жим на наклонной</v>
      </c>
      <c r="E623" s="291">
        <f t="shared" si="790"/>
        <v>1</v>
      </c>
      <c r="F623" s="306" t="str">
        <f t="shared" si="790"/>
        <v/>
      </c>
      <c r="G623" s="293">
        <f t="shared" si="791"/>
        <v>42.5</v>
      </c>
      <c r="H623" s="238">
        <v>5</v>
      </c>
      <c r="I623" s="238">
        <v>5</v>
      </c>
      <c r="J623" s="294">
        <v>0.36</v>
      </c>
      <c r="K623" s="293" t="str">
        <f t="shared" si="792"/>
        <v/>
      </c>
      <c r="L623" s="238"/>
      <c r="M623" s="238"/>
      <c r="N623" s="294"/>
      <c r="O623" s="293" t="str">
        <f t="shared" si="793"/>
        <v/>
      </c>
      <c r="P623" s="238"/>
      <c r="Q623" s="238"/>
      <c r="R623" s="294"/>
      <c r="S623" s="293" t="str">
        <f t="shared" si="794"/>
        <v/>
      </c>
      <c r="T623" s="238"/>
      <c r="U623" s="238"/>
      <c r="V623" s="294"/>
      <c r="W623" s="293" t="str">
        <f t="shared" si="795"/>
        <v/>
      </c>
      <c r="X623" s="238"/>
      <c r="Y623" s="238"/>
      <c r="Z623" s="294"/>
      <c r="AA623" s="293" t="str">
        <f t="shared" si="796"/>
        <v/>
      </c>
      <c r="AB623" s="238"/>
      <c r="AC623" s="238"/>
      <c r="AD623" s="294"/>
      <c r="AE623" s="239">
        <f t="shared" si="797"/>
        <v>1062.5</v>
      </c>
      <c r="AF623" s="295">
        <f t="shared" si="798"/>
        <v>42.5</v>
      </c>
      <c r="AG623" s="296">
        <f t="shared" si="799"/>
        <v>0.35920653411143327</v>
      </c>
      <c r="AH623" s="217">
        <f t="shared" si="800"/>
        <v>118.31633326251138</v>
      </c>
      <c r="AI623" s="237">
        <f xml:space="preserve"> ( IF(ISNUMBER(G623), VLOOKUP(G623/$AH623,F!$A1:$B101,2,1)*G623*$H623*$I623,0)+IF(ISNUMBER(K623), VLOOKUP(K623/$AH623,F!$A1:$B101,2,1)*K623*$L623*$M623,0)+IF(ISNUMBER(O623), VLOOKUP(O623/$AH623,F!$A1:$B101,2,1)*O623*$P623*$Q623,0)+IF(ISNUMBER(S623), VLOOKUP(S623/$AH623,F!$A1:$B101,2,1)*S623*$T623*$U623,0)+IF(ISNUMBER(W623), VLOOKUP(W623/$AH623,F!$A1:$B101,2,1)*W623*$X623*$Y623,0)+IF(ISNUMBER(AA623), VLOOKUP(AA623/$AH623,F!$A1:$B101,2,1)*AA623*$AB623*$AC623,0))*IF(ISNUMBER(F623),F623,1)*IF(ISNUMBER(E623),E623,1)</f>
        <v>233.75</v>
      </c>
      <c r="AJ623" s="297">
        <f>H623*I623+L623*M623+P623*Q623+T623*U623+X623*Y623+AB623*AC623</f>
        <v>25</v>
      </c>
      <c r="AK623" s="298">
        <f>IFERROR(I623*INDEX(F!$P$21:$AB$33, MATCH(G623/$AH623, F!$O$21:$O$33,1), MATCH(E623, F!$P$20:$AB$20,1)), 0 ) +IFERROR( M623*INDEX(F!$P$21:$AB$33, MATCH(K623/$AH623, F!$O$21:$O$33,1), MATCH(E623, F!$P$20:$AB$20,1)),0) +  IFERROR( Q623*INDEX(F!$P$21:$AB$33, MATCH(O623/$AH623, F!$O$21:$O$33,1), MATCH(E623, F!$P$20:$AB$20,1)), 0) + IFERROR( U623*INDEX(F!$P$21:$AB$33, MATCH(S623/$AH623, F!$O$21:$O$33,1), MATCH(E623, F!$P$20:$AB$20,1)),0)  + IFERROR(Y623*INDEX(F!$P$21:$AB$33, MATCH(W623/$AH623, F!$O$21:$O$33,1), MATCH(E623, F!$P$20:$AB$20,1)),0)  + IFERROR( AC623*INDEX(F!$P$21:$AB$33, MATCH(AA623/$AH623, F!$O$21:$O$33,1), MATCH(E623, F!$P$20:$AB$20,1)),)</f>
        <v>10</v>
      </c>
      <c r="AL623" s="1031"/>
      <c r="AM623" s="14"/>
      <c r="AN623" s="14"/>
      <c r="AO623" s="14"/>
    </row>
    <row r="624" spans="1:41" x14ac:dyDescent="0.25">
      <c r="A624" s="1022"/>
      <c r="B624" s="245" t="str">
        <f t="shared" si="790"/>
        <v>Средняя</v>
      </c>
      <c r="C624" s="257" t="str">
        <f t="shared" si="790"/>
        <v>ОФП</v>
      </c>
      <c r="D624" s="224" t="str">
        <f t="shared" si="790"/>
        <v>Бицепс стоя</v>
      </c>
      <c r="E624" s="291">
        <f t="shared" si="790"/>
        <v>0.5</v>
      </c>
      <c r="F624" s="307" t="str">
        <f t="shared" si="790"/>
        <v/>
      </c>
      <c r="G624" s="300">
        <f t="shared" si="791"/>
        <v>25</v>
      </c>
      <c r="H624" s="301">
        <v>5</v>
      </c>
      <c r="I624" s="301">
        <v>1</v>
      </c>
      <c r="J624" s="302">
        <v>0.5</v>
      </c>
      <c r="K624" s="300">
        <f t="shared" si="792"/>
        <v>32.5</v>
      </c>
      <c r="L624" s="301">
        <v>4</v>
      </c>
      <c r="M624" s="301">
        <v>4</v>
      </c>
      <c r="N624" s="302">
        <v>0.64</v>
      </c>
      <c r="O624" s="300" t="str">
        <f t="shared" si="793"/>
        <v/>
      </c>
      <c r="P624" s="301"/>
      <c r="Q624" s="301"/>
      <c r="R624" s="302"/>
      <c r="S624" s="300" t="str">
        <f t="shared" si="794"/>
        <v/>
      </c>
      <c r="T624" s="301"/>
      <c r="U624" s="301"/>
      <c r="V624" s="302"/>
      <c r="W624" s="300" t="str">
        <f t="shared" si="795"/>
        <v/>
      </c>
      <c r="X624" s="301"/>
      <c r="Y624" s="301"/>
      <c r="Z624" s="302"/>
      <c r="AA624" s="300" t="str">
        <f t="shared" si="796"/>
        <v/>
      </c>
      <c r="AB624" s="301"/>
      <c r="AC624" s="301"/>
      <c r="AD624" s="302"/>
      <c r="AE624" s="285">
        <f t="shared" si="797"/>
        <v>645</v>
      </c>
      <c r="AF624" s="286">
        <f t="shared" si="798"/>
        <v>30.714285714285715</v>
      </c>
      <c r="AG624" s="287">
        <f t="shared" si="799"/>
        <v>0.59335917279391615</v>
      </c>
      <c r="AH624" s="217">
        <f t="shared" si="800"/>
        <v>51.763395802348732</v>
      </c>
      <c r="AI624" s="303">
        <f xml:space="preserve"> ( IF(ISNUMBER(G624), VLOOKUP(G624/$AH624,F!$A1:$B101,2,1)*G624*$H624*$I624,0)+IF(ISNUMBER(K624), VLOOKUP(K624/$AH624,F!$A1:$B101,2,1)*K624*$L624*$M624,0)+IF(ISNUMBER(O624), VLOOKUP(O624/$AH624,F!$A1:$B101,2,1)*O624*$P624*$Q624,0)+IF(ISNUMBER(S624), VLOOKUP(S624/$AH624,F!$A1:$B101,2,1)*S624*$T624*$U624,0)+IF(ISNUMBER(W624), VLOOKUP(W624/$AH624,F!$A1:$B101,2,1)*W624*$X624*$Y624,0)+IF(ISNUMBER(AA624), VLOOKUP(AA624/$AH624,F!$A1:$B101,2,1)*AA624*$AB624*$AC624,0))*IF(ISNUMBER(F624),F624,1)*IF(ISNUMBER(E624),E624,1)</f>
        <v>219.17499999999998</v>
      </c>
      <c r="AJ624" s="304">
        <f t="shared" ref="AJ624:AJ627" si="802">H624*I624+L624*M624+P624*Q624+T624*U624+X624*Y624+AB624*AC624</f>
        <v>21</v>
      </c>
      <c r="AK624" s="305">
        <f>IFERROR(I624*INDEX(F!$P$21:$AB$33, MATCH(G624/$AH624, F!$O$21:$O$33,1), MATCH(E624, F!$P$20:$AB$20,1)), 0 ) +IFERROR( M624*INDEX(F!$P$21:$AB$33, MATCH(K624/$AH624, F!$O$21:$O$33,1), MATCH(E624, F!$P$20:$AB$20,1)),0) +  IFERROR( Q624*INDEX(F!$P$21:$AB$33, MATCH(O624/$AH624, F!$O$21:$O$33,1), MATCH(E624, F!$P$20:$AB$20,1)), 0) + IFERROR( U624*INDEX(F!$P$21:$AB$33, MATCH(S624/$AH624, F!$O$21:$O$33,1), MATCH(E624, F!$P$20:$AB$20,1)),0)  + IFERROR(Y624*INDEX(F!$P$21:$AB$33, MATCH(W624/$AH624, F!$O$21:$O$33,1), MATCH(E624, F!$P$20:$AB$20,1)),0)  + IFERROR( AC624*INDEX(F!$P$21:$AB$33, MATCH(AA624/$AH624, F!$O$21:$O$33,1), MATCH(E624, F!$P$20:$AB$20,1)),)</f>
        <v>8.6999999999999993</v>
      </c>
      <c r="AL624" s="1031"/>
      <c r="AM624" s="14"/>
      <c r="AN624" s="14"/>
      <c r="AO624" s="14"/>
    </row>
    <row r="625" spans="1:41" hidden="1" x14ac:dyDescent="0.25">
      <c r="A625" s="1022"/>
      <c r="B625" s="242" t="str">
        <f t="shared" si="790"/>
        <v/>
      </c>
      <c r="C625" s="258" t="str">
        <f t="shared" si="790"/>
        <v/>
      </c>
      <c r="D625" s="225" t="str">
        <f t="shared" si="790"/>
        <v/>
      </c>
      <c r="E625" s="291" t="str">
        <f t="shared" si="790"/>
        <v/>
      </c>
      <c r="F625" s="308" t="str">
        <f t="shared" si="790"/>
        <v/>
      </c>
      <c r="G625" s="293" t="str">
        <f t="shared" si="791"/>
        <v/>
      </c>
      <c r="H625" s="238"/>
      <c r="I625" s="238"/>
      <c r="J625" s="294"/>
      <c r="K625" s="293" t="str">
        <f t="shared" si="792"/>
        <v/>
      </c>
      <c r="L625" s="238"/>
      <c r="M625" s="238"/>
      <c r="N625" s="294"/>
      <c r="O625" s="293" t="str">
        <f t="shared" si="793"/>
        <v/>
      </c>
      <c r="P625" s="238"/>
      <c r="Q625" s="238"/>
      <c r="R625" s="294"/>
      <c r="S625" s="293" t="str">
        <f t="shared" si="794"/>
        <v/>
      </c>
      <c r="T625" s="238"/>
      <c r="U625" s="238"/>
      <c r="V625" s="294"/>
      <c r="W625" s="293" t="str">
        <f t="shared" si="795"/>
        <v/>
      </c>
      <c r="X625" s="238"/>
      <c r="Y625" s="238"/>
      <c r="Z625" s="294"/>
      <c r="AA625" s="293" t="str">
        <f t="shared" si="796"/>
        <v/>
      </c>
      <c r="AB625" s="238"/>
      <c r="AC625" s="238"/>
      <c r="AD625" s="294"/>
      <c r="AE625" s="239">
        <f t="shared" si="797"/>
        <v>0</v>
      </c>
      <c r="AF625" s="295">
        <f t="shared" si="798"/>
        <v>0</v>
      </c>
      <c r="AG625" s="296">
        <f t="shared" si="799"/>
        <v>0</v>
      </c>
      <c r="AH625" s="217" t="str">
        <f t="shared" si="800"/>
        <v/>
      </c>
      <c r="AI625" s="237">
        <f xml:space="preserve"> ( IF(ISNUMBER(G625), VLOOKUP(G625/$AH625,F!$A1:$B101,2,1)*G625*$H625*$I625,0)+IF(ISNUMBER(K625), VLOOKUP(K625/$AH625,F!$A1:$B101,2,1)*K625*$L625*$M625,0)+IF(ISNUMBER(O625), VLOOKUP(O625/$AH625,F!$A1:$B101,2,1)*O625*$P625*$Q625,0)+IF(ISNUMBER(S625), VLOOKUP(S625/$AH625,F!$A1:$B101,2,1)*S625*$T625*$U625,0)+IF(ISNUMBER(W625), VLOOKUP(W625/$AH625,F!$A1:$B101,2,1)*W625*$X625*$Y625,0)+IF(ISNUMBER(AA625), VLOOKUP(AA625/$AH625,F!$A1:$B101,2,1)*AA625*$AB625*$AC625,0))*IF(ISNUMBER(F625),F625,1)*IF(ISNUMBER(E625),E625,1)</f>
        <v>0</v>
      </c>
      <c r="AJ625" s="309">
        <f t="shared" si="802"/>
        <v>0</v>
      </c>
      <c r="AK625" s="298">
        <f>IFERROR(I625*INDEX(F!$P$21:$AB$33, MATCH(G625/$AH625, F!$O$21:$O$33,1), MATCH(E625, F!$P$20:$AB$20,1)), 0 ) +IFERROR( M625*INDEX(F!$P$21:$AB$33, MATCH(K625/$AH625, F!$O$21:$O$33,1), MATCH(E625, F!$P$20:$AB$20,1)),0) +  IFERROR( Q625*INDEX(F!$P$21:$AB$33, MATCH(O625/$AH625, F!$O$21:$O$33,1), MATCH(E625, F!$P$20:$AB$20,1)), 0) + IFERROR( U625*INDEX(F!$P$21:$AB$33, MATCH(S625/$AH625, F!$O$21:$O$33,1), MATCH(E625, F!$P$20:$AB$20,1)),0)  + IFERROR(Y625*INDEX(F!$P$21:$AB$33, MATCH(W625/$AH625, F!$O$21:$O$33,1), MATCH(E625, F!$P$20:$AB$20,1)),0)  + IFERROR( AC625*INDEX(F!$P$21:$AB$33, MATCH(AA625/$AH625, F!$O$21:$O$33,1), MATCH(E625, F!$P$20:$AB$20,1)),)</f>
        <v>0</v>
      </c>
      <c r="AL625" s="1031"/>
      <c r="AM625" s="14"/>
      <c r="AN625" s="14"/>
      <c r="AO625" s="14"/>
    </row>
    <row r="626" spans="1:41" ht="15" hidden="1" customHeight="1" x14ac:dyDescent="0.25">
      <c r="A626" s="1022"/>
      <c r="B626" s="243" t="str">
        <f t="shared" si="790"/>
        <v/>
      </c>
      <c r="C626" s="256" t="str">
        <f t="shared" si="790"/>
        <v/>
      </c>
      <c r="D626" s="214" t="str">
        <f t="shared" si="790"/>
        <v/>
      </c>
      <c r="E626" s="291" t="str">
        <f t="shared" si="790"/>
        <v/>
      </c>
      <c r="F626" s="307" t="str">
        <f t="shared" si="790"/>
        <v/>
      </c>
      <c r="G626" s="300" t="str">
        <f t="shared" si="791"/>
        <v/>
      </c>
      <c r="H626" s="301"/>
      <c r="I626" s="301"/>
      <c r="J626" s="302"/>
      <c r="K626" s="300" t="str">
        <f t="shared" si="792"/>
        <v/>
      </c>
      <c r="L626" s="301"/>
      <c r="M626" s="301"/>
      <c r="N626" s="302"/>
      <c r="O626" s="300" t="str">
        <f t="shared" si="793"/>
        <v/>
      </c>
      <c r="P626" s="301"/>
      <c r="Q626" s="301"/>
      <c r="R626" s="302"/>
      <c r="S626" s="300" t="str">
        <f t="shared" si="794"/>
        <v/>
      </c>
      <c r="T626" s="301"/>
      <c r="U626" s="301"/>
      <c r="V626" s="302"/>
      <c r="W626" s="300" t="str">
        <f t="shared" si="795"/>
        <v/>
      </c>
      <c r="X626" s="301"/>
      <c r="Y626" s="301"/>
      <c r="Z626" s="302"/>
      <c r="AA626" s="300" t="str">
        <f t="shared" si="796"/>
        <v/>
      </c>
      <c r="AB626" s="301"/>
      <c r="AC626" s="301"/>
      <c r="AD626" s="302"/>
      <c r="AE626" s="285">
        <f t="shared" si="797"/>
        <v>0</v>
      </c>
      <c r="AF626" s="286">
        <f t="shared" si="798"/>
        <v>0</v>
      </c>
      <c r="AG626" s="287">
        <f t="shared" si="799"/>
        <v>0</v>
      </c>
      <c r="AH626" s="217" t="str">
        <f t="shared" si="800"/>
        <v/>
      </c>
      <c r="AI626" s="310">
        <f xml:space="preserve"> ( IF(ISNUMBER(G626), VLOOKUP(G626/$AH626,F!$A1:$B101,2,1)*G626*$H626*$I626,0)+IF(ISNUMBER(K626), VLOOKUP(K626/$AH626,F!$A1:$B101,2,1)*K626*$L626*$M626,0)+IF(ISNUMBER(O626), VLOOKUP(O626/$AH626,F!$A1:$B101,2,1)*O626*$P626*$Q626,0)+IF(ISNUMBER(S626), VLOOKUP(S626/$AH626,F!$A1:$B101,2,1)*S626*$T626*$U626,0)+IF(ISNUMBER(W626), VLOOKUP(W626/$AH626,F!$A1:$B101,2,1)*W626*$X626*$Y626,0)+IF(ISNUMBER(AA626), VLOOKUP(AA626/$AH626,F!$A1:$B101,2,1)*AA626*$AB626*$AC626,0))*IF(ISNUMBER(F626),F626,1)*IF(ISNUMBER(E626),E626,1)</f>
        <v>0</v>
      </c>
      <c r="AJ626" s="311">
        <f t="shared" si="802"/>
        <v>0</v>
      </c>
      <c r="AK626" s="312">
        <f>IFERROR(I626*INDEX(F!$P$21:$AB$33, MATCH(G626/$AH626, F!$O$21:$O$33,1), MATCH(E626, F!$P$20:$AB$20,1)), 0 ) +IFERROR( M626*INDEX(F!$P$21:$AB$33, MATCH(K626/$AH626, F!$O$21:$O$33,1), MATCH(E626, F!$P$20:$AB$20,1)),0) +  IFERROR( Q626*INDEX(F!$P$21:$AB$33, MATCH(O626/$AH626, F!$O$21:$O$33,1), MATCH(E626, F!$P$20:$AB$20,1)), 0) + IFERROR( U626*INDEX(F!$P$21:$AB$33, MATCH(S626/$AH626, F!$O$21:$O$33,1), MATCH(E626, F!$P$20:$AB$20,1)),0)  + IFERROR(Y626*INDEX(F!$P$21:$AB$33, MATCH(W626/$AH626, F!$O$21:$O$33,1), MATCH(E626, F!$P$20:$AB$20,1)),0)  + IFERROR( AC626*INDEX(F!$P$21:$AB$33, MATCH(AA626/$AH626, F!$O$21:$O$33,1), MATCH(E626, F!$P$20:$AB$20,1)),)</f>
        <v>0</v>
      </c>
      <c r="AL626" s="1031"/>
      <c r="AM626" s="14"/>
      <c r="AN626" s="14"/>
      <c r="AO626" s="14"/>
    </row>
    <row r="627" spans="1:41" ht="15" hidden="1" customHeight="1" x14ac:dyDescent="0.25">
      <c r="A627" s="1022"/>
      <c r="B627" s="242" t="str">
        <f t="shared" si="790"/>
        <v/>
      </c>
      <c r="C627" s="258" t="str">
        <f t="shared" si="790"/>
        <v/>
      </c>
      <c r="D627" s="226" t="str">
        <f t="shared" si="790"/>
        <v/>
      </c>
      <c r="E627" s="291" t="str">
        <f t="shared" si="790"/>
        <v/>
      </c>
      <c r="F627" s="313" t="str">
        <f t="shared" si="790"/>
        <v/>
      </c>
      <c r="G627" s="293" t="str">
        <f t="shared" si="791"/>
        <v/>
      </c>
      <c r="H627" s="238"/>
      <c r="I627" s="238"/>
      <c r="J627" s="294"/>
      <c r="K627" s="293" t="str">
        <f t="shared" si="792"/>
        <v/>
      </c>
      <c r="L627" s="238"/>
      <c r="M627" s="238"/>
      <c r="N627" s="294"/>
      <c r="O627" s="293" t="str">
        <f t="shared" si="793"/>
        <v/>
      </c>
      <c r="P627" s="238"/>
      <c r="Q627" s="238"/>
      <c r="R627" s="294"/>
      <c r="S627" s="293" t="str">
        <f t="shared" si="794"/>
        <v/>
      </c>
      <c r="T627" s="238"/>
      <c r="U627" s="238"/>
      <c r="V627" s="294"/>
      <c r="W627" s="293" t="str">
        <f t="shared" si="795"/>
        <v/>
      </c>
      <c r="X627" s="238"/>
      <c r="Y627" s="238"/>
      <c r="Z627" s="294"/>
      <c r="AA627" s="293" t="str">
        <f t="shared" si="796"/>
        <v/>
      </c>
      <c r="AB627" s="238"/>
      <c r="AC627" s="238"/>
      <c r="AD627" s="294"/>
      <c r="AE627" s="239">
        <f t="shared" si="797"/>
        <v>0</v>
      </c>
      <c r="AF627" s="314">
        <f t="shared" si="798"/>
        <v>0</v>
      </c>
      <c r="AG627" s="315">
        <f t="shared" si="799"/>
        <v>0</v>
      </c>
      <c r="AH627" s="217" t="str">
        <f t="shared" si="800"/>
        <v/>
      </c>
      <c r="AI627" s="316">
        <f xml:space="preserve"> ( IF(ISNUMBER(G627), VLOOKUP(G627/$AH627,F!$A1:$B101,2,1)*G627*$H627*$I627,0)+IF(ISNUMBER(K627), VLOOKUP(K627/$AH627,F!$A1:$B101,2,1)*K627*$L627*$M627,0)+IF(ISNUMBER(O627), VLOOKUP(O627/$AH627,F!$A1:$B101,2,1)*O627*$P627*$Q627,0)+IF(ISNUMBER(S627), VLOOKUP(S627/$AH627,F!$A1:$B101,2,1)*S627*$T627*$U627,0)+IF(ISNUMBER(W627), VLOOKUP(W627/$AH627,F!$A1:$B101,2,1)*W627*$X627*$Y627,0)+IF(ISNUMBER(AA627), VLOOKUP(AA627/$AH627,F!$A1:$B101,2,1)*AA627*$AB627*$AC627,0))*IF(ISNUMBER(F627),F627,1)*IF(ISNUMBER(E627),E627,1)</f>
        <v>0</v>
      </c>
      <c r="AJ627" s="317">
        <f t="shared" si="802"/>
        <v>0</v>
      </c>
      <c r="AK627" s="318">
        <f>IFERROR(I627*INDEX(F!$P$21:$AB$33, MATCH(G627/$AH627, F!$O$21:$O$33,1), MATCH(E627, F!$P$20:$AB$20,1)), 0 ) +IFERROR( M627*INDEX(F!$P$21:$AB$33, MATCH(K627/$AH627, F!$O$21:$O$33,1), MATCH(E627, F!$P$20:$AB$20,1)),0) +  IFERROR( Q627*INDEX(F!$P$21:$AB$33, MATCH(O627/$AH627, F!$O$21:$O$33,1), MATCH(E627, F!$P$20:$AB$20,1)), 0) + IFERROR( U627*INDEX(F!$P$21:$AB$33, MATCH(S627/$AH627, F!$O$21:$O$33,1), MATCH(E627, F!$P$20:$AB$20,1)),0)  + IFERROR(Y627*INDEX(F!$P$21:$AB$33, MATCH(W627/$AH627, F!$O$21:$O$33,1), MATCH(E627, F!$P$20:$AB$20,1)),0)  + IFERROR( AC627*INDEX(F!$P$21:$AB$33, MATCH(AA627/$AH627, F!$O$21:$O$33,1), MATCH(E627, F!$P$20:$AB$20,1)),)</f>
        <v>0</v>
      </c>
      <c r="AL627" s="1031"/>
      <c r="AM627" s="14"/>
      <c r="AN627" s="14"/>
      <c r="AO627" s="14"/>
    </row>
    <row r="628" spans="1:41" ht="15.75" thickBot="1" x14ac:dyDescent="0.3">
      <c r="A628" s="1023"/>
      <c r="B628" s="246"/>
      <c r="C628" s="259"/>
      <c r="D628" s="227"/>
      <c r="E628" s="352">
        <f>ROUND(IFERROR(SUMPRODUCT(AJ620:AJ627,E620:E627)/AJ628,0),3)</f>
        <v>1.0189999999999999</v>
      </c>
      <c r="F628" s="388"/>
      <c r="G628" s="319"/>
      <c r="H628" s="320"/>
      <c r="I628" s="320"/>
      <c r="J628" s="321"/>
      <c r="K628" s="319"/>
      <c r="L628" s="320"/>
      <c r="M628" s="320"/>
      <c r="N628" s="321"/>
      <c r="O628" s="319"/>
      <c r="P628" s="320"/>
      <c r="Q628" s="320"/>
      <c r="R628" s="321"/>
      <c r="S628" s="319"/>
      <c r="T628" s="320"/>
      <c r="U628" s="320"/>
      <c r="V628" s="321"/>
      <c r="W628" s="319"/>
      <c r="X628" s="320"/>
      <c r="Y628" s="320"/>
      <c r="Z628" s="321"/>
      <c r="AA628" s="319"/>
      <c r="AB628" s="320"/>
      <c r="AC628" s="320"/>
      <c r="AD628" s="321"/>
      <c r="AE628" s="357">
        <f>SUM(AE620:AE627)</f>
        <v>10087.5</v>
      </c>
      <c r="AF628" s="358">
        <f t="shared" si="798"/>
        <v>71.038732394366193</v>
      </c>
      <c r="AG628" s="391">
        <f>IFERROR(  SUMPRODUCT(AG620:AG627,AJ620:AJ627)/AJ628,0)</f>
        <v>0.5321555451174389</v>
      </c>
      <c r="AH628" s="359"/>
      <c r="AI628" s="360">
        <f>SUM(AI620:AI627)</f>
        <v>8441.2350000000006</v>
      </c>
      <c r="AJ628" s="360">
        <f>SUM(AJ620:AJ627)</f>
        <v>142</v>
      </c>
      <c r="AK628" s="361">
        <f>IF(SUM(AK620:AK627)=0,TIME(,0,),TIME(,SUM(AK620:AK627)+F!$V$37,))</f>
        <v>7.5694444444444439E-2</v>
      </c>
      <c r="AL628" s="1032"/>
      <c r="AM628" s="14"/>
      <c r="AN628" s="14"/>
      <c r="AO628" s="14"/>
    </row>
    <row r="629" spans="1:41" x14ac:dyDescent="0.25">
      <c r="A629" s="213">
        <f>A630</f>
        <v>43858</v>
      </c>
      <c r="B629" s="247" t="s">
        <v>814</v>
      </c>
      <c r="C629" s="260" t="str">
        <f t="shared" ref="B629:F636" si="803">IF(C573="","",C573)</f>
        <v>ТГ</v>
      </c>
      <c r="D629" s="228" t="str">
        <f t="shared" si="803"/>
        <v>Становая тяга</v>
      </c>
      <c r="E629" s="280">
        <f t="shared" si="803"/>
        <v>1.4</v>
      </c>
      <c r="F629" s="322" t="str">
        <f t="shared" si="803"/>
        <v/>
      </c>
      <c r="G629" s="323">
        <f t="shared" ref="G629:G636" si="804">IF(J629&lt;&gt;0, IFERROR(IF( $F629=2,  MROUND($AH629*J629,1),    IF( OR($F629="",$F629=1),   MROUND($AH629*J629,2.5),  MROUND($AH629*J629, 0.1))), "" ), "")</f>
        <v>92.5</v>
      </c>
      <c r="H629" s="324">
        <v>5</v>
      </c>
      <c r="I629" s="324">
        <v>1</v>
      </c>
      <c r="J629" s="325">
        <v>0.5</v>
      </c>
      <c r="K629" s="323">
        <f t="shared" ref="K629:K636" si="805">IF(N629&lt;&gt;0, IFERROR(IF( $F629=2,  MROUND($AH629*N629,1),    IF( OR($F629="",$F629=1),   MROUND($AH629*N629,2.5),  MROUND($AH629*N629, 0.1))), "" ), "")</f>
        <v>110</v>
      </c>
      <c r="L629" s="324">
        <v>4</v>
      </c>
      <c r="M629" s="324">
        <v>4</v>
      </c>
      <c r="N629" s="325">
        <v>0.6</v>
      </c>
      <c r="O629" s="323" t="str">
        <f t="shared" ref="O629:O636" si="806">IF(R629&lt;&gt;0, IFERROR(IF( $F629=2,  MROUND($AH629*R629,1),    IF( OR($F629="",$F629=1),   MROUND($AH629*R629,2.5),  MROUND($AH629*R629, 0.1))), "" ), "")</f>
        <v/>
      </c>
      <c r="P629" s="324"/>
      <c r="Q629" s="324"/>
      <c r="R629" s="325"/>
      <c r="S629" s="323" t="str">
        <f t="shared" ref="S629:S636" si="807">IF(V629&lt;&gt;0, IFERROR(IF( $F629=2,  MROUND($AH629*V629,1),    IF( OR($F629="",$F629=1),   MROUND($AH629*V629,2.5),  MROUND($AH629*V629, 0.1))), "" ), "")</f>
        <v/>
      </c>
      <c r="T629" s="324"/>
      <c r="U629" s="324"/>
      <c r="V629" s="325"/>
      <c r="W629" s="323" t="str">
        <f t="shared" ref="W629:W636" si="808">IF(Z629&lt;&gt;0, IFERROR(IF( $F629=2,  MROUND($AH629*Z629,1),    IF( OR($F629="",$F629=1),   MROUND($AH629*Z629,2.5),  MROUND($AH629*Z629, 0.1))), "" ), "")</f>
        <v/>
      </c>
      <c r="X629" s="324"/>
      <c r="Y629" s="324"/>
      <c r="Z629" s="325"/>
      <c r="AA629" s="323" t="str">
        <f t="shared" ref="AA629:AA636" si="809">IF(AD629&lt;&gt;0, IFERROR(IF( $F629=2,  MROUND($AH629*AD629,1),    IF( OR($F629="",$F629=1),   MROUND($AH629*AD629,2.5),  MROUND($AH629*AD629, 0.1))), "" ), "")</f>
        <v/>
      </c>
      <c r="AB629" s="324"/>
      <c r="AC629" s="324"/>
      <c r="AD629" s="325"/>
      <c r="AE629" s="326">
        <f t="shared" ref="AE629:AE636" si="810">(IF(ISNUMBER(G629),G629,0)*H629*I629+IF(ISNUMBER(K629),K629,1)*L629*M629+IF(ISNUMBER(O629),O629,1)*P629*Q629+IF(ISNUMBER(S629),S629,1)*T629*U629+IF(ISNUMBER(W629),W629,1)*X629*Y629+IF(ISNUMBER(AA629),AA629,1)*AB629*AC629)*IF(ISNUMBER(F629),F629,1)</f>
        <v>2222.5</v>
      </c>
      <c r="AF629" s="327">
        <f t="shared" si="798"/>
        <v>105.83333333333333</v>
      </c>
      <c r="AG629" s="328">
        <f t="shared" ref="AG629:AG636" si="811">IFERROR((AF629/(AH629*IF(ISNUMBER(F629),F629,1))),0)</f>
        <v>0.57247660965837821</v>
      </c>
      <c r="AH629" s="216">
        <f t="shared" ref="AH629:AH636" si="812">IF(ISNUMBER(AH573), AH573+(AH573*$AH$618),"")</f>
        <v>184.86927072267406</v>
      </c>
      <c r="AI629" s="329">
        <f xml:space="preserve"> ( IF(ISNUMBER(G629), VLOOKUP(G629/$AH629,F!$A1:$B101,2,1)*G629*$H629*$I629,0)+IF(ISNUMBER(K629), VLOOKUP(K629/$AH629,F!$A1:$B101,2,1)*K629*$L629*$M629,0)+IF(ISNUMBER(O629), VLOOKUP(O629/$AH629,F!$A1:$B101,2,1)*O629*$P629*$Q629,0)+IF(ISNUMBER(S629), VLOOKUP(S629/$AH629,F!$A1:$B101,2,1)*S629*$T629*$U629,0)+IF(ISNUMBER(W629), VLOOKUP(W629/$AH629,F!$A1:$B101,2,1)*W629*$X629*$Y629,0)+IF(ISNUMBER(AA629), VLOOKUP(AA629/$AH629,F!$A1:$B101,2,1)*AA629*$AB629*$AC629,0))*IF(ISNUMBER(F629),F629,1)*IF(ISNUMBER(E629),E629,1)</f>
        <v>1999.2700000000002</v>
      </c>
      <c r="AJ629" s="330">
        <f t="shared" ref="AJ629:AJ631" si="813">H629*I629+L629*M629+P629*Q629+T629*U629+X629*Y629+AB629*AC629</f>
        <v>21</v>
      </c>
      <c r="AK629" s="331">
        <f>IFERROR(I629*INDEX(F!$P$21:$AB$33, MATCH(G629/$AH629, F!$O$21:$O$33,1), MATCH(E629, F!$P$20:$AB$20,1)), 0 ) +IFERROR( M629*INDEX(F!$P$21:$AB$33, MATCH(K629/$AH629, F!$O$21:$O$33,1), MATCH(E629, F!$P$20:$AB$20,1)),0) +  IFERROR( Q629*INDEX(F!$P$21:$AB$33, MATCH(O629/$AH629, F!$O$21:$O$33,1), MATCH(E629, F!$P$20:$AB$20,1)), 0) + IFERROR( U629*INDEX(F!$P$21:$AB$33, MATCH(S629/$AH629, F!$O$21:$O$33,1), MATCH(E629, F!$P$20:$AB$20,1)),0)  + IFERROR(Y629*INDEX(F!$P$21:$AB$33, MATCH(W629/$AH629, F!$O$21:$O$33,1), MATCH(E629, F!$P$20:$AB$20,1)),0)  + IFERROR( AC629*INDEX(F!$P$21:$AB$33, MATCH(AA629/$AH629, F!$O$21:$O$33,1), MATCH(E629, F!$P$20:$AB$20,1)),)</f>
        <v>21.5</v>
      </c>
      <c r="AL629" s="1033"/>
      <c r="AM629" s="14"/>
      <c r="AN629" s="14"/>
      <c r="AO629" s="14"/>
    </row>
    <row r="630" spans="1:41" ht="15.75" customHeight="1" x14ac:dyDescent="0.25">
      <c r="A630" s="1021">
        <f>A574+A562</f>
        <v>43858</v>
      </c>
      <c r="B630" s="248" t="s">
        <v>815</v>
      </c>
      <c r="C630" s="261" t="str">
        <f t="shared" si="803"/>
        <v>ЖМ</v>
      </c>
      <c r="D630" s="229" t="str">
        <f t="shared" si="803"/>
        <v>Жим лежа</v>
      </c>
      <c r="E630" s="291">
        <f t="shared" si="803"/>
        <v>1</v>
      </c>
      <c r="F630" s="332" t="str">
        <f t="shared" si="803"/>
        <v/>
      </c>
      <c r="G630" s="333">
        <f t="shared" si="804"/>
        <v>55</v>
      </c>
      <c r="H630" s="334">
        <v>6</v>
      </c>
      <c r="I630" s="334">
        <v>4</v>
      </c>
      <c r="J630" s="335">
        <v>0.38</v>
      </c>
      <c r="K630" s="333" t="str">
        <f t="shared" si="805"/>
        <v/>
      </c>
      <c r="L630" s="334"/>
      <c r="M630" s="334"/>
      <c r="N630" s="335"/>
      <c r="O630" s="333" t="str">
        <f t="shared" si="806"/>
        <v/>
      </c>
      <c r="P630" s="334"/>
      <c r="Q630" s="334"/>
      <c r="R630" s="335"/>
      <c r="S630" s="333" t="str">
        <f t="shared" si="807"/>
        <v/>
      </c>
      <c r="T630" s="334"/>
      <c r="U630" s="334"/>
      <c r="V630" s="335"/>
      <c r="W630" s="333" t="str">
        <f t="shared" si="808"/>
        <v/>
      </c>
      <c r="X630" s="334"/>
      <c r="Y630" s="334"/>
      <c r="Z630" s="335"/>
      <c r="AA630" s="333" t="str">
        <f t="shared" si="809"/>
        <v/>
      </c>
      <c r="AB630" s="334"/>
      <c r="AC630" s="334"/>
      <c r="AD630" s="335"/>
      <c r="AE630" s="336">
        <f t="shared" si="810"/>
        <v>1320</v>
      </c>
      <c r="AF630" s="337">
        <f t="shared" si="798"/>
        <v>55</v>
      </c>
      <c r="AG630" s="338">
        <f t="shared" si="811"/>
        <v>0.37188441178595438</v>
      </c>
      <c r="AH630" s="217">
        <f t="shared" si="812"/>
        <v>147.89541657813925</v>
      </c>
      <c r="AI630" s="339">
        <f xml:space="preserve"> ( IF(ISNUMBER(G630), VLOOKUP(G630/$AH630,F!$A1:$B101,2,1)*G630*$H630*$I630,0)+IF(ISNUMBER(K630), VLOOKUP(K630/$AH630,F!$A1:$B101,2,1)*K630*$L630*$M630,0)+IF(ISNUMBER(O630), VLOOKUP(O630/$AH630,F!$A1:$B101,2,1)*O630*$P630*$Q630,0)+IF(ISNUMBER(S630), VLOOKUP(S630/$AH630,F!$A1:$B101,2,1)*S630*$T630*$U630,0)+IF(ISNUMBER(W630), VLOOKUP(W630/$AH630,F!$A1:$B101,2,1)*W630*$X630*$Y630,0)+IF(ISNUMBER(AA630), VLOOKUP(AA630/$AH630,F!$A1:$B101,2,1)*AA630*$AB630*$AC630,0))*IF(ISNUMBER(F630),F630,1)*IF(ISNUMBER(E630),E630,1)</f>
        <v>343.20000000000005</v>
      </c>
      <c r="AJ630" s="340">
        <f t="shared" si="813"/>
        <v>24</v>
      </c>
      <c r="AK630" s="341">
        <f>IFERROR(I630*INDEX(F!$P$21:$AB$33, MATCH(G630/$AH630, F!$O$21:$O$33,1), MATCH(E630, F!$P$20:$AB$20,1)), 0 ) +IFERROR( M630*INDEX(F!$P$21:$AB$33, MATCH(K630/$AH630, F!$O$21:$O$33,1), MATCH(E630, F!$P$20:$AB$20,1)),0) +  IFERROR( Q630*INDEX(F!$P$21:$AB$33, MATCH(O630/$AH630, F!$O$21:$O$33,1), MATCH(E630, F!$P$20:$AB$20,1)), 0) + IFERROR( U630*INDEX(F!$P$21:$AB$33, MATCH(S630/$AH630, F!$O$21:$O$33,1), MATCH(E630, F!$P$20:$AB$20,1)),0)  + IFERROR(Y630*INDEX(F!$P$21:$AB$33, MATCH(W630/$AH630, F!$O$21:$O$33,1), MATCH(E630, F!$P$20:$AB$20,1)),0)  + IFERROR( AC630*INDEX(F!$P$21:$AB$33, MATCH(AA630/$AH630, F!$O$21:$O$33,1), MATCH(E630, F!$P$20:$AB$20,1)),)</f>
        <v>8</v>
      </c>
      <c r="AL630" s="1031"/>
      <c r="AM630" s="14"/>
      <c r="AN630" s="14"/>
      <c r="AO630" s="14"/>
    </row>
    <row r="631" spans="1:41" ht="15.75" customHeight="1" x14ac:dyDescent="0.25">
      <c r="A631" s="1022"/>
      <c r="B631" s="249" t="s">
        <v>815</v>
      </c>
      <c r="C631" s="262" t="str">
        <f t="shared" si="803"/>
        <v>ТГ</v>
      </c>
      <c r="D631" s="230" t="str">
        <f t="shared" si="803"/>
        <v>Тяга на прямых ногах</v>
      </c>
      <c r="E631" s="291">
        <f t="shared" si="803"/>
        <v>1.2</v>
      </c>
      <c r="F631" s="342" t="str">
        <f t="shared" si="803"/>
        <v/>
      </c>
      <c r="G631" s="343">
        <f t="shared" si="804"/>
        <v>60</v>
      </c>
      <c r="H631" s="344">
        <v>5</v>
      </c>
      <c r="I631" s="344">
        <v>5</v>
      </c>
      <c r="J631" s="345">
        <v>0.4</v>
      </c>
      <c r="K631" s="343" t="str">
        <f t="shared" si="805"/>
        <v/>
      </c>
      <c r="L631" s="344"/>
      <c r="M631" s="344"/>
      <c r="N631" s="345"/>
      <c r="O631" s="343" t="str">
        <f t="shared" si="806"/>
        <v/>
      </c>
      <c r="P631" s="344"/>
      <c r="Q631" s="344"/>
      <c r="R631" s="345"/>
      <c r="S631" s="343" t="str">
        <f t="shared" si="807"/>
        <v/>
      </c>
      <c r="T631" s="344"/>
      <c r="U631" s="344"/>
      <c r="V631" s="345"/>
      <c r="W631" s="343" t="str">
        <f t="shared" si="808"/>
        <v/>
      </c>
      <c r="X631" s="344"/>
      <c r="Y631" s="344"/>
      <c r="Z631" s="345"/>
      <c r="AA631" s="343" t="str">
        <f t="shared" si="809"/>
        <v/>
      </c>
      <c r="AB631" s="344"/>
      <c r="AC631" s="344"/>
      <c r="AD631" s="345"/>
      <c r="AE631" s="346">
        <f t="shared" si="810"/>
        <v>1500</v>
      </c>
      <c r="AF631" s="347">
        <f t="shared" si="798"/>
        <v>60</v>
      </c>
      <c r="AG631" s="348">
        <f t="shared" si="811"/>
        <v>0.40569208558467751</v>
      </c>
      <c r="AH631" s="217">
        <f t="shared" si="812"/>
        <v>147.89541657813925</v>
      </c>
      <c r="AI631" s="349">
        <f xml:space="preserve"> ( IF(ISNUMBER(G631), VLOOKUP(G631/$AH631,F!$A1:$B101,2,1)*G631*$H631*$I631,0)+IF(ISNUMBER(K631), VLOOKUP(K631/$AH631,F!$A1:$B101,2,1)*K631*$L631*$M631,0)+IF(ISNUMBER(O631), VLOOKUP(O631/$AH631,F!$A1:$B101,2,1)*O631*$P631*$Q631,0)+IF(ISNUMBER(S631), VLOOKUP(S631/$AH631,F!$A1:$B101,2,1)*S631*$T631*$U631,0)+IF(ISNUMBER(W631), VLOOKUP(W631/$AH631,F!$A1:$B101,2,1)*W631*$X631*$Y631,0)+IF(ISNUMBER(AA631), VLOOKUP(AA631/$AH631,F!$A1:$B101,2,1)*AA631*$AB631*$AC631,0))*IF(ISNUMBER(F631),F631,1)*IF(ISNUMBER(E631),E631,1)</f>
        <v>576</v>
      </c>
      <c r="AJ631" s="350">
        <f t="shared" si="813"/>
        <v>25</v>
      </c>
      <c r="AK631" s="351">
        <f>IFERROR(I631*INDEX(F!$P$21:$AB$33, MATCH(G631/$AH631, F!$O$21:$O$33,1), MATCH(E631, F!$P$20:$AB$20,1)), 0 ) +IFERROR( M631*INDEX(F!$P$21:$AB$33, MATCH(K631/$AH631, F!$O$21:$O$33,1), MATCH(E631, F!$P$20:$AB$20,1)),0) +  IFERROR( Q631*INDEX(F!$P$21:$AB$33, MATCH(O631/$AH631, F!$O$21:$O$33,1), MATCH(E631, F!$P$20:$AB$20,1)), 0) + IFERROR( U631*INDEX(F!$P$21:$AB$33, MATCH(S631/$AH631, F!$O$21:$O$33,1), MATCH(E631, F!$P$20:$AB$20,1)),0)  + IFERROR(Y631*INDEX(F!$P$21:$AB$33, MATCH(W631/$AH631, F!$O$21:$O$33,1), MATCH(E631, F!$P$20:$AB$20,1)),0)  + IFERROR( AC631*INDEX(F!$P$21:$AB$33, MATCH(AA631/$AH631, F!$O$21:$O$33,1), MATCH(E631, F!$P$20:$AB$20,1)),)</f>
        <v>15</v>
      </c>
      <c r="AL631" s="1031"/>
      <c r="AM631" s="14"/>
      <c r="AN631" s="14"/>
      <c r="AO631" s="14"/>
    </row>
    <row r="632" spans="1:41" x14ac:dyDescent="0.25">
      <c r="A632" s="1022"/>
      <c r="B632" s="248" t="s">
        <v>815</v>
      </c>
      <c r="C632" s="261" t="str">
        <f t="shared" si="803"/>
        <v>ОФП</v>
      </c>
      <c r="D632" s="229" t="str">
        <f t="shared" si="803"/>
        <v>Жим стоя</v>
      </c>
      <c r="E632" s="291">
        <f t="shared" si="803"/>
        <v>0.8</v>
      </c>
      <c r="F632" s="332" t="str">
        <f t="shared" si="803"/>
        <v/>
      </c>
      <c r="G632" s="333">
        <f t="shared" si="804"/>
        <v>35</v>
      </c>
      <c r="H632" s="334">
        <v>5</v>
      </c>
      <c r="I632" s="334">
        <v>5</v>
      </c>
      <c r="J632" s="335">
        <v>0.4</v>
      </c>
      <c r="K632" s="333" t="str">
        <f t="shared" si="805"/>
        <v/>
      </c>
      <c r="L632" s="334"/>
      <c r="M632" s="334"/>
      <c r="N632" s="335"/>
      <c r="O632" s="333" t="str">
        <f t="shared" si="806"/>
        <v/>
      </c>
      <c r="P632" s="334"/>
      <c r="Q632" s="334"/>
      <c r="R632" s="335"/>
      <c r="S632" s="333" t="str">
        <f t="shared" si="807"/>
        <v/>
      </c>
      <c r="T632" s="334"/>
      <c r="U632" s="334"/>
      <c r="V632" s="335"/>
      <c r="W632" s="333" t="str">
        <f t="shared" si="808"/>
        <v/>
      </c>
      <c r="X632" s="334"/>
      <c r="Y632" s="334"/>
      <c r="Z632" s="335"/>
      <c r="AA632" s="333" t="str">
        <f t="shared" si="809"/>
        <v/>
      </c>
      <c r="AB632" s="334"/>
      <c r="AC632" s="334"/>
      <c r="AD632" s="335"/>
      <c r="AE632" s="336">
        <f t="shared" si="810"/>
        <v>875</v>
      </c>
      <c r="AF632" s="337">
        <f t="shared" si="798"/>
        <v>35</v>
      </c>
      <c r="AG632" s="338">
        <f t="shared" si="811"/>
        <v>0.3944228609851031</v>
      </c>
      <c r="AH632" s="217">
        <f t="shared" si="812"/>
        <v>88.737249946883551</v>
      </c>
      <c r="AI632" s="339">
        <f xml:space="preserve"> ( IF(ISNUMBER(G632), VLOOKUP(G632/$AH632,F!$A1:$B101,2,1)*G632*$H632*$I632,0)+IF(ISNUMBER(K632), VLOOKUP(K632/$AH632,F!$A1:$B101,2,1)*K632*$L632*$M632,0)+IF(ISNUMBER(O632), VLOOKUP(O632/$AH632,F!$A1:$B101,2,1)*O632*$P632*$Q632,0)+IF(ISNUMBER(S632), VLOOKUP(S632/$AH632,F!$A1:$B101,2,1)*S632*$T632*$U632,0)+IF(ISNUMBER(W632), VLOOKUP(W632/$AH632,F!$A1:$B101,2,1)*W632*$X632*$Y632,0)+IF(ISNUMBER(AA632), VLOOKUP(AA632/$AH632,F!$A1:$B101,2,1)*AA632*$AB632*$AC632,0))*IF(ISNUMBER(F632),F632,1)*IF(ISNUMBER(E632),E632,1)</f>
        <v>210</v>
      </c>
      <c r="AJ632" s="340">
        <f>H632*I632+L632*M632+P632*Q632+T632*U632+X632*Y632+AB632*AC632</f>
        <v>25</v>
      </c>
      <c r="AK632" s="341">
        <f>IFERROR(I632*INDEX(F!$P$21:$AB$33, MATCH(G632/$AH632, F!$O$21:$O$33,1), MATCH(E632, F!$P$20:$AB$20,1)), 0 ) +IFERROR( M632*INDEX(F!$P$21:$AB$33, MATCH(K632/$AH632, F!$O$21:$O$33,1), MATCH(E632, F!$P$20:$AB$20,1)),0) +  IFERROR( Q632*INDEX(F!$P$21:$AB$33, MATCH(O632/$AH632, F!$O$21:$O$33,1), MATCH(E632, F!$P$20:$AB$20,1)), 0) + IFERROR( U632*INDEX(F!$P$21:$AB$33, MATCH(S632/$AH632, F!$O$21:$O$33,1), MATCH(E632, F!$P$20:$AB$20,1)),0)  + IFERROR(Y632*INDEX(F!$P$21:$AB$33, MATCH(W632/$AH632, F!$O$21:$O$33,1), MATCH(E632, F!$P$20:$AB$20,1)),0)  + IFERROR( AC632*INDEX(F!$P$21:$AB$33, MATCH(AA632/$AH632, F!$O$21:$O$33,1), MATCH(E632, F!$P$20:$AB$20,1)),)</f>
        <v>9</v>
      </c>
      <c r="AL632" s="1031"/>
      <c r="AM632" s="14"/>
      <c r="AN632" s="14"/>
      <c r="AO632" s="14"/>
    </row>
    <row r="633" spans="1:41" x14ac:dyDescent="0.25">
      <c r="A633" s="1022"/>
      <c r="B633" s="249" t="str">
        <f t="shared" si="803"/>
        <v>Легкая</v>
      </c>
      <c r="C633" s="262" t="str">
        <f t="shared" si="803"/>
        <v>ЖМ</v>
      </c>
      <c r="D633" s="230" t="str">
        <f t="shared" si="803"/>
        <v>Жим средним хватом</v>
      </c>
      <c r="E633" s="291">
        <f t="shared" si="803"/>
        <v>1</v>
      </c>
      <c r="F633" s="342" t="str">
        <f t="shared" si="803"/>
        <v/>
      </c>
      <c r="G633" s="343">
        <f t="shared" si="804"/>
        <v>45</v>
      </c>
      <c r="H633" s="344">
        <v>6</v>
      </c>
      <c r="I633" s="344">
        <v>4</v>
      </c>
      <c r="J633" s="345">
        <v>0.35</v>
      </c>
      <c r="K633" s="343" t="str">
        <f t="shared" si="805"/>
        <v/>
      </c>
      <c r="L633" s="344"/>
      <c r="M633" s="344"/>
      <c r="N633" s="345"/>
      <c r="O633" s="343" t="str">
        <f t="shared" si="806"/>
        <v/>
      </c>
      <c r="P633" s="344"/>
      <c r="Q633" s="344"/>
      <c r="R633" s="345"/>
      <c r="S633" s="343" t="str">
        <f t="shared" si="807"/>
        <v/>
      </c>
      <c r="T633" s="344"/>
      <c r="U633" s="344"/>
      <c r="V633" s="345"/>
      <c r="W633" s="343" t="str">
        <f t="shared" si="808"/>
        <v/>
      </c>
      <c r="X633" s="344"/>
      <c r="Y633" s="344"/>
      <c r="Z633" s="345"/>
      <c r="AA633" s="343" t="str">
        <f t="shared" si="809"/>
        <v/>
      </c>
      <c r="AB633" s="344"/>
      <c r="AC633" s="344"/>
      <c r="AD633" s="345"/>
      <c r="AE633" s="346">
        <f t="shared" si="810"/>
        <v>1080</v>
      </c>
      <c r="AF633" s="347">
        <f t="shared" si="798"/>
        <v>45</v>
      </c>
      <c r="AG633" s="348">
        <f t="shared" si="811"/>
        <v>0.35796360492765666</v>
      </c>
      <c r="AH633" s="217">
        <f t="shared" si="812"/>
        <v>125.71110409141835</v>
      </c>
      <c r="AI633" s="349">
        <f xml:space="preserve"> ( IF(ISNUMBER(G633), VLOOKUP(G633/$AH633,F!$A1:$B101,2,1)*G633*$H633*$I633,0)+IF(ISNUMBER(K633), VLOOKUP(K633/$AH633,F!$A1:$B101,2,1)*K633*$L633*$M633,0)+IF(ISNUMBER(O633), VLOOKUP(O633/$AH633,F!$A1:$B101,2,1)*O633*$P633*$Q633,0)+IF(ISNUMBER(S633), VLOOKUP(S633/$AH633,F!$A1:$B101,2,1)*S633*$T633*$U633,0)+IF(ISNUMBER(W633), VLOOKUP(W633/$AH633,F!$A1:$B101,2,1)*W633*$X633*$Y633,0)+IF(ISNUMBER(AA633), VLOOKUP(AA633/$AH633,F!$A1:$B101,2,1)*AA633*$AB633*$AC633,0))*IF(ISNUMBER(F633),F633,1)*IF(ISNUMBER(E633),E633,1)</f>
        <v>237.60000000000002</v>
      </c>
      <c r="AJ633" s="350">
        <f t="shared" ref="AJ633:AJ636" si="814">H633*I633+L633*M633+P633*Q633+T633*U633+X633*Y633+AB633*AC633</f>
        <v>24</v>
      </c>
      <c r="AK633" s="351">
        <f>IFERROR(I633*INDEX(F!$P$21:$AB$33, MATCH(G633/$AH633, F!$O$21:$O$33,1), MATCH(E633, F!$P$20:$AB$20,1)), 0 ) +IFERROR( M633*INDEX(F!$P$21:$AB$33, MATCH(K633/$AH633, F!$O$21:$O$33,1), MATCH(E633, F!$P$20:$AB$20,1)),0) +  IFERROR( Q633*INDEX(F!$P$21:$AB$33, MATCH(O633/$AH633, F!$O$21:$O$33,1), MATCH(E633, F!$P$20:$AB$20,1)), 0) + IFERROR( U633*INDEX(F!$P$21:$AB$33, MATCH(S633/$AH633, F!$O$21:$O$33,1), MATCH(E633, F!$P$20:$AB$20,1)),0)  + IFERROR(Y633*INDEX(F!$P$21:$AB$33, MATCH(W633/$AH633, F!$O$21:$O$33,1), MATCH(E633, F!$P$20:$AB$20,1)),0)  + IFERROR( AC633*INDEX(F!$P$21:$AB$33, MATCH(AA633/$AH633, F!$O$21:$O$33,1), MATCH(E633, F!$P$20:$AB$20,1)),)</f>
        <v>8</v>
      </c>
      <c r="AL633" s="1031"/>
      <c r="AM633" s="14"/>
      <c r="AN633" s="14"/>
      <c r="AO633" s="14"/>
    </row>
    <row r="634" spans="1:41" hidden="1" x14ac:dyDescent="0.25">
      <c r="A634" s="1022"/>
      <c r="B634" s="248" t="str">
        <f t="shared" si="803"/>
        <v/>
      </c>
      <c r="C634" s="261" t="str">
        <f t="shared" si="803"/>
        <v/>
      </c>
      <c r="D634" s="229" t="str">
        <f t="shared" si="803"/>
        <v/>
      </c>
      <c r="E634" s="291" t="str">
        <f t="shared" si="803"/>
        <v/>
      </c>
      <c r="F634" s="332" t="str">
        <f t="shared" si="803"/>
        <v/>
      </c>
      <c r="G634" s="333" t="str">
        <f t="shared" si="804"/>
        <v/>
      </c>
      <c r="H634" s="334"/>
      <c r="I634" s="334"/>
      <c r="J634" s="335"/>
      <c r="K634" s="333" t="str">
        <f t="shared" si="805"/>
        <v/>
      </c>
      <c r="L634" s="334"/>
      <c r="M634" s="334"/>
      <c r="N634" s="335"/>
      <c r="O634" s="333" t="str">
        <f t="shared" si="806"/>
        <v/>
      </c>
      <c r="P634" s="334"/>
      <c r="Q634" s="334"/>
      <c r="R634" s="335"/>
      <c r="S634" s="333" t="str">
        <f t="shared" si="807"/>
        <v/>
      </c>
      <c r="T634" s="334"/>
      <c r="U634" s="334"/>
      <c r="V634" s="335"/>
      <c r="W634" s="333" t="str">
        <f t="shared" si="808"/>
        <v/>
      </c>
      <c r="X634" s="334"/>
      <c r="Y634" s="334"/>
      <c r="Z634" s="335"/>
      <c r="AA634" s="333" t="str">
        <f t="shared" si="809"/>
        <v/>
      </c>
      <c r="AB634" s="334"/>
      <c r="AC634" s="334"/>
      <c r="AD634" s="335"/>
      <c r="AE634" s="336">
        <f t="shared" si="810"/>
        <v>0</v>
      </c>
      <c r="AF634" s="337">
        <f t="shared" si="798"/>
        <v>0</v>
      </c>
      <c r="AG634" s="338">
        <f t="shared" si="811"/>
        <v>0</v>
      </c>
      <c r="AH634" s="217" t="str">
        <f t="shared" si="812"/>
        <v/>
      </c>
      <c r="AI634" s="339">
        <f xml:space="preserve"> ( IF(ISNUMBER(G634), VLOOKUP(G634/$AH634,F!$A1:$B101,2,1)*G634*$H634*$I634,0)+IF(ISNUMBER(K634), VLOOKUP(K634/$AH634,F!$A1:$B101,2,1)*K634*$L634*$M634,0)+IF(ISNUMBER(O634), VLOOKUP(O634/$AH634,F!$A1:$B101,2,1)*O634*$P634*$Q634,0)+IF(ISNUMBER(S634), VLOOKUP(S634/$AH634,F!$A1:$B101,2,1)*S634*$T634*$U634,0)+IF(ISNUMBER(W634), VLOOKUP(W634/$AH634,F!$A1:$B101,2,1)*W634*$X634*$Y634,0)+IF(ISNUMBER(AA634), VLOOKUP(AA634/$AH634,F!$A1:$B101,2,1)*AA634*$AB634*$AC634,0))*IF(ISNUMBER(F634),F634,1)*IF(ISNUMBER(E634),E634,1)</f>
        <v>0</v>
      </c>
      <c r="AJ634" s="340">
        <f t="shared" si="814"/>
        <v>0</v>
      </c>
      <c r="AK634" s="341">
        <f>IFERROR(I634*INDEX(F!$P$21:$AB$33, MATCH(G634/$AH634, F!$O$21:$O$33,1), MATCH(E634, F!$P$20:$AB$20,1)), 0 ) +IFERROR( M634*INDEX(F!$P$21:$AB$33, MATCH(K634/$AH634, F!$O$21:$O$33,1), MATCH(E634, F!$P$20:$AB$20,1)),0) +  IFERROR( Q634*INDEX(F!$P$21:$AB$33, MATCH(O634/$AH634, F!$O$21:$O$33,1), MATCH(E634, F!$P$20:$AB$20,1)), 0) + IFERROR( U634*INDEX(F!$P$21:$AB$33, MATCH(S634/$AH634, F!$O$21:$O$33,1), MATCH(E634, F!$P$20:$AB$20,1)),0)  + IFERROR(Y634*INDEX(F!$P$21:$AB$33, MATCH(W634/$AH634, F!$O$21:$O$33,1), MATCH(E634, F!$P$20:$AB$20,1)),0)  + IFERROR( AC634*INDEX(F!$P$21:$AB$33, MATCH(AA634/$AH634, F!$O$21:$O$33,1), MATCH(E634, F!$P$20:$AB$20,1)),)</f>
        <v>0</v>
      </c>
      <c r="AL634" s="1031"/>
      <c r="AM634" s="14"/>
      <c r="AN634" s="14"/>
      <c r="AO634" s="14"/>
    </row>
    <row r="635" spans="1:41" hidden="1" x14ac:dyDescent="0.25">
      <c r="A635" s="1022"/>
      <c r="B635" s="249" t="str">
        <f t="shared" si="803"/>
        <v/>
      </c>
      <c r="C635" s="262" t="str">
        <f t="shared" si="803"/>
        <v/>
      </c>
      <c r="D635" s="230" t="str">
        <f t="shared" si="803"/>
        <v/>
      </c>
      <c r="E635" s="291" t="str">
        <f t="shared" si="803"/>
        <v/>
      </c>
      <c r="F635" s="342" t="str">
        <f t="shared" si="803"/>
        <v/>
      </c>
      <c r="G635" s="343" t="str">
        <f t="shared" si="804"/>
        <v/>
      </c>
      <c r="H635" s="344"/>
      <c r="I635" s="344"/>
      <c r="J635" s="345"/>
      <c r="K635" s="343" t="str">
        <f t="shared" si="805"/>
        <v/>
      </c>
      <c r="L635" s="344"/>
      <c r="M635" s="344"/>
      <c r="N635" s="345"/>
      <c r="O635" s="343" t="str">
        <f t="shared" si="806"/>
        <v/>
      </c>
      <c r="P635" s="344"/>
      <c r="Q635" s="344"/>
      <c r="R635" s="345"/>
      <c r="S635" s="343" t="str">
        <f t="shared" si="807"/>
        <v/>
      </c>
      <c r="T635" s="344"/>
      <c r="U635" s="344"/>
      <c r="V635" s="345"/>
      <c r="W635" s="343" t="str">
        <f t="shared" si="808"/>
        <v/>
      </c>
      <c r="X635" s="344"/>
      <c r="Y635" s="344"/>
      <c r="Z635" s="345"/>
      <c r="AA635" s="343" t="str">
        <f t="shared" si="809"/>
        <v/>
      </c>
      <c r="AB635" s="344"/>
      <c r="AC635" s="344"/>
      <c r="AD635" s="345"/>
      <c r="AE635" s="346">
        <f t="shared" si="810"/>
        <v>0</v>
      </c>
      <c r="AF635" s="347">
        <f t="shared" si="798"/>
        <v>0</v>
      </c>
      <c r="AG635" s="348">
        <f t="shared" si="811"/>
        <v>0</v>
      </c>
      <c r="AH635" s="217" t="str">
        <f t="shared" si="812"/>
        <v/>
      </c>
      <c r="AI635" s="349">
        <f xml:space="preserve"> ( IF(ISNUMBER(G635), VLOOKUP(G635/$AH635,F!$A1:$B101,2,1)*G635*$H635*$I635,0)+IF(ISNUMBER(K635), VLOOKUP(K635/$AH635,F!$A1:$B101,2,1)*K635*$L635*$M635,0)+IF(ISNUMBER(O635), VLOOKUP(O635/$AH635,F!$A1:$B101,2,1)*O635*$P635*$Q635,0)+IF(ISNUMBER(S635), VLOOKUP(S635/$AH635,F!$A1:$B101,2,1)*S635*$T635*$U635,0)+IF(ISNUMBER(W635), VLOOKUP(W635/$AH635,F!$A1:$B101,2,1)*W635*$X635*$Y635,0)+IF(ISNUMBER(AA635), VLOOKUP(AA635/$AH635,F!$A1:$B101,2,1)*AA635*$AB635*$AC635,0))*IF(ISNUMBER(F635),F635,1)*IF(ISNUMBER(E635),E635,1)</f>
        <v>0</v>
      </c>
      <c r="AJ635" s="350">
        <f t="shared" si="814"/>
        <v>0</v>
      </c>
      <c r="AK635" s="351">
        <f>IFERROR(I635*INDEX(F!$P$21:$AB$33, MATCH(G635/$AH635, F!$O$21:$O$33,1), MATCH(E635, F!$P$20:$AB$20,1)), 0 ) +IFERROR( M635*INDEX(F!$P$21:$AB$33, MATCH(K635/$AH635, F!$O$21:$O$33,1), MATCH(E635, F!$P$20:$AB$20,1)),0) +  IFERROR( Q635*INDEX(F!$P$21:$AB$33, MATCH(O635/$AH635, F!$O$21:$O$33,1), MATCH(E635, F!$P$20:$AB$20,1)), 0) + IFERROR( U635*INDEX(F!$P$21:$AB$33, MATCH(S635/$AH635, F!$O$21:$O$33,1), MATCH(E635, F!$P$20:$AB$20,1)),0)  + IFERROR(Y635*INDEX(F!$P$21:$AB$33, MATCH(W635/$AH635, F!$O$21:$O$33,1), MATCH(E635, F!$P$20:$AB$20,1)),0)  + IFERROR( AC635*INDEX(F!$P$21:$AB$33, MATCH(AA635/$AH635, F!$O$21:$O$33,1), MATCH(E635, F!$P$20:$AB$20,1)),)</f>
        <v>0</v>
      </c>
      <c r="AL635" s="1031"/>
      <c r="AM635" s="14"/>
      <c r="AN635" s="14"/>
      <c r="AO635" s="14"/>
    </row>
    <row r="636" spans="1:41" hidden="1" x14ac:dyDescent="0.25">
      <c r="A636" s="1022"/>
      <c r="B636" s="248" t="str">
        <f t="shared" si="803"/>
        <v/>
      </c>
      <c r="C636" s="261" t="str">
        <f t="shared" si="803"/>
        <v/>
      </c>
      <c r="D636" s="231" t="str">
        <f t="shared" si="803"/>
        <v/>
      </c>
      <c r="E636" s="291" t="str">
        <f t="shared" si="803"/>
        <v/>
      </c>
      <c r="F636" s="332" t="str">
        <f t="shared" si="803"/>
        <v/>
      </c>
      <c r="G636" s="333" t="str">
        <f t="shared" si="804"/>
        <v/>
      </c>
      <c r="H636" s="334"/>
      <c r="I636" s="334"/>
      <c r="J636" s="335"/>
      <c r="K636" s="333" t="str">
        <f t="shared" si="805"/>
        <v/>
      </c>
      <c r="L636" s="334"/>
      <c r="M636" s="334"/>
      <c r="N636" s="335"/>
      <c r="O636" s="333" t="str">
        <f t="shared" si="806"/>
        <v/>
      </c>
      <c r="P636" s="334"/>
      <c r="Q636" s="334"/>
      <c r="R636" s="335"/>
      <c r="S636" s="333" t="str">
        <f t="shared" si="807"/>
        <v/>
      </c>
      <c r="T636" s="334"/>
      <c r="U636" s="334"/>
      <c r="V636" s="335"/>
      <c r="W636" s="333" t="str">
        <f t="shared" si="808"/>
        <v/>
      </c>
      <c r="X636" s="334"/>
      <c r="Y636" s="334"/>
      <c r="Z636" s="335"/>
      <c r="AA636" s="333" t="str">
        <f t="shared" si="809"/>
        <v/>
      </c>
      <c r="AB636" s="334"/>
      <c r="AC636" s="334"/>
      <c r="AD636" s="335"/>
      <c r="AE636" s="336">
        <f t="shared" si="810"/>
        <v>0</v>
      </c>
      <c r="AF636" s="337">
        <f t="shared" si="798"/>
        <v>0</v>
      </c>
      <c r="AG636" s="338">
        <f t="shared" si="811"/>
        <v>0</v>
      </c>
      <c r="AH636" s="217" t="str">
        <f t="shared" si="812"/>
        <v/>
      </c>
      <c r="AI636" s="339">
        <f xml:space="preserve"> ( IF(ISNUMBER(G636), VLOOKUP(G636/$AH636,F!$A1:$B101,2,1)*G636*$H636*$I636,0)+IF(ISNUMBER(K636), VLOOKUP(K636/$AH636,F!$A1:$B101,2,1)*K636*$L636*$M636,0)+IF(ISNUMBER(O636), VLOOKUP(O636/$AH636,F!$A1:$B101,2,1)*O636*$P636*$Q636,0)+IF(ISNUMBER(S636), VLOOKUP(S636/$AH636,F!$A1:$B101,2,1)*S636*$T636*$U636,0)+IF(ISNUMBER(W636), VLOOKUP(W636/$AH636,F!$A1:$B101,2,1)*W636*$X636*$Y636,0)+IF(ISNUMBER(AA636), VLOOKUP(AA636/$AH636,F!$A1:$B101,2,1)*AA636*$AB636*$AC636,0))*IF(ISNUMBER(F636),F636,1)*IF(ISNUMBER(E636),E636,1)</f>
        <v>0</v>
      </c>
      <c r="AJ636" s="340">
        <f t="shared" si="814"/>
        <v>0</v>
      </c>
      <c r="AK636" s="341">
        <f>IFERROR(I636*INDEX(F!$P$21:$AB$33, MATCH(G636/$AH636, F!$O$21:$O$33,1), MATCH(E636, F!$P$20:$AB$20,1)), 0 ) +IFERROR( M636*INDEX(F!$P$21:$AB$33, MATCH(K636/$AH636, F!$O$21:$O$33,1), MATCH(E636, F!$P$20:$AB$20,1)),0) +  IFERROR( Q636*INDEX(F!$P$21:$AB$33, MATCH(O636/$AH636, F!$O$21:$O$33,1), MATCH(E636, F!$P$20:$AB$20,1)), 0) + IFERROR( U636*INDEX(F!$P$21:$AB$33, MATCH(S636/$AH636, F!$O$21:$O$33,1), MATCH(E636, F!$P$20:$AB$20,1)),0)  + IFERROR(Y636*INDEX(F!$P$21:$AB$33, MATCH(W636/$AH636, F!$O$21:$O$33,1), MATCH(E636, F!$P$20:$AB$20,1)),0)  + IFERROR( AC636*INDEX(F!$P$21:$AB$33, MATCH(AA636/$AH636, F!$O$21:$O$33,1), MATCH(E636, F!$P$20:$AB$20,1)),)</f>
        <v>0</v>
      </c>
      <c r="AL636" s="1031"/>
      <c r="AM636" s="14"/>
      <c r="AN636" s="14"/>
      <c r="AO636" s="14"/>
    </row>
    <row r="637" spans="1:41" ht="15.75" thickBot="1" x14ac:dyDescent="0.3">
      <c r="A637" s="1023"/>
      <c r="B637" s="250"/>
      <c r="C637" s="263"/>
      <c r="D637" s="215"/>
      <c r="E637" s="352">
        <f>ROUND(IFERROR(SUMPRODUCT(AJ629:AJ636,E629:E636)/AJ637,0),3)</f>
        <v>1.071</v>
      </c>
      <c r="F637" s="353"/>
      <c r="G637" s="354"/>
      <c r="H637" s="355"/>
      <c r="I637" s="355"/>
      <c r="J637" s="356"/>
      <c r="K637" s="354"/>
      <c r="L637" s="355"/>
      <c r="M637" s="355"/>
      <c r="N637" s="356"/>
      <c r="O637" s="354"/>
      <c r="P637" s="355"/>
      <c r="Q637" s="355"/>
      <c r="R637" s="356"/>
      <c r="S637" s="354"/>
      <c r="T637" s="355"/>
      <c r="U637" s="355"/>
      <c r="V637" s="356"/>
      <c r="W637" s="354"/>
      <c r="X637" s="355"/>
      <c r="Y637" s="355"/>
      <c r="Z637" s="356"/>
      <c r="AA637" s="354"/>
      <c r="AB637" s="355"/>
      <c r="AC637" s="355"/>
      <c r="AD637" s="356"/>
      <c r="AE637" s="357">
        <f>SUM(AE629:AE636)</f>
        <v>6997.5</v>
      </c>
      <c r="AF637" s="358">
        <f t="shared" si="798"/>
        <v>58.80252100840336</v>
      </c>
      <c r="AG637" s="391">
        <f>IFERROR(  SUMPRODUCT(AG629:AG636,AJ629:AJ636)/AJ637,0)</f>
        <v>0.41631289805207666</v>
      </c>
      <c r="AH637" s="359"/>
      <c r="AI637" s="360">
        <f>SUM(AI629:AI636)</f>
        <v>3366.07</v>
      </c>
      <c r="AJ637" s="360">
        <f>SUM(AJ629:AJ636)</f>
        <v>119</v>
      </c>
      <c r="AK637" s="361">
        <f>IF(SUM(AK629:AK636)=0,TIME(,0,),TIME(,SUM(AK629:AK636)+F!$V$37,))</f>
        <v>6.3194444444444442E-2</v>
      </c>
      <c r="AL637" s="1032"/>
      <c r="AM637" s="14"/>
      <c r="AN637" s="14"/>
      <c r="AO637" s="14"/>
    </row>
    <row r="638" spans="1:41" x14ac:dyDescent="0.25">
      <c r="A638" s="232">
        <f>A639</f>
        <v>43860</v>
      </c>
      <c r="B638" s="251" t="str">
        <f t="shared" ref="B638:F645" si="815">IF(B582="","",B582)</f>
        <v>Тяжелая</v>
      </c>
      <c r="C638" s="264" t="str">
        <f t="shared" si="815"/>
        <v>ЖМ</v>
      </c>
      <c r="D638" s="233" t="str">
        <f t="shared" si="815"/>
        <v>Жим лежа</v>
      </c>
      <c r="E638" s="280">
        <f t="shared" si="815"/>
        <v>1</v>
      </c>
      <c r="F638" s="362" t="str">
        <f t="shared" si="815"/>
        <v/>
      </c>
      <c r="G638" s="363">
        <f t="shared" ref="G638:G645" si="816">IF(J638&lt;&gt;0, IFERROR(IF( $F638=2,  MROUND($AH638*J638,1),    IF( OR($F638="",$F638=1),   MROUND($AH638*J638,2.5),  MROUND($AH638*J638, 0.1))), "" ), "")</f>
        <v>85</v>
      </c>
      <c r="H638" s="364">
        <v>6</v>
      </c>
      <c r="I638" s="364">
        <v>1</v>
      </c>
      <c r="J638" s="365">
        <v>0.57999999999999996</v>
      </c>
      <c r="K638" s="363">
        <f t="shared" ref="K638:K645" si="817">IF(N638&lt;&gt;0, IFERROR(IF( $F638=2,  MROUND($AH638*N638,1),    IF( OR($F638="",$F638=1),   MROUND($AH638*N638,2.5),  MROUND($AH638*N638, 0.1))), "" ), "")</f>
        <v>95</v>
      </c>
      <c r="L638" s="364">
        <v>5</v>
      </c>
      <c r="M638" s="364">
        <v>1</v>
      </c>
      <c r="N638" s="365">
        <v>0.65</v>
      </c>
      <c r="O638" s="363">
        <f t="shared" ref="O638:O645" si="818">IF(R638&lt;&gt;0, IFERROR(IF( $F638=2,  MROUND($AH638*R638,1),    IF( OR($F638="",$F638=1),   MROUND($AH638*R638,2.5),  MROUND($AH638*R638, 0.1))), "" ), "")</f>
        <v>107.5</v>
      </c>
      <c r="P638" s="364">
        <v>5</v>
      </c>
      <c r="Q638" s="364">
        <v>1</v>
      </c>
      <c r="R638" s="365">
        <v>0.72</v>
      </c>
      <c r="S638" s="363">
        <f t="shared" ref="S638:S645" si="819">IF(V638&lt;&gt;0, IFERROR(IF( $F638=2,  MROUND($AH638*V638,1),    IF( OR($F638="",$F638=1),   MROUND($AH638*V638,2.5),  MROUND($AH638*V638, 0.1))), "" ), "")</f>
        <v>122.5</v>
      </c>
      <c r="T638" s="364">
        <v>5</v>
      </c>
      <c r="U638" s="364">
        <v>1</v>
      </c>
      <c r="V638" s="365">
        <v>0.83</v>
      </c>
      <c r="W638" s="363" t="str">
        <f t="shared" ref="W638:W645" si="820">IF(Z638&lt;&gt;0, IFERROR(IF( $F638=2,  MROUND($AH638*Z638,1),    IF( OR($F638="",$F638=1),   MROUND($AH638*Z638,2.5),  MROUND($AH638*Z638, 0.1))), "" ), "")</f>
        <v/>
      </c>
      <c r="X638" s="364"/>
      <c r="Y638" s="364"/>
      <c r="Z638" s="365"/>
      <c r="AA638" s="363" t="str">
        <f t="shared" ref="AA638:AA645" si="821">IF(AD638&lt;&gt;0, IFERROR(IF( $F638=2,  MROUND($AH638*AD638,1),    IF( OR($F638="",$F638=1),   MROUND($AH638*AD638,2.5),  MROUND($AH638*AD638, 0.1))), "" ), "")</f>
        <v/>
      </c>
      <c r="AB638" s="364"/>
      <c r="AC638" s="364"/>
      <c r="AD638" s="365"/>
      <c r="AE638" s="366">
        <f t="shared" ref="AE638:AE645" si="822">(IF(ISNUMBER(G638),G638,0)*H638*I638+IF(ISNUMBER(K638),K638,1)*L638*M638+IF(ISNUMBER(O638),O638,1)*P638*Q638+IF(ISNUMBER(S638),S638,1)*T638*U638+IF(ISNUMBER(W638),W638,1)*X638*Y638+IF(ISNUMBER(AA638),AA638,1)*AB638*AC638)*IF(ISNUMBER(F638),F638,1)</f>
        <v>2135</v>
      </c>
      <c r="AF638" s="367">
        <f t="shared" si="798"/>
        <v>101.66666666666667</v>
      </c>
      <c r="AG638" s="368">
        <f t="shared" ref="AG638:AG645" si="823">IFERROR((AF638/(AH638*IF(ISNUMBER(F638),F638,1))),0)</f>
        <v>0.68742270057403687</v>
      </c>
      <c r="AH638" s="216">
        <f t="shared" ref="AH638:AH645" si="824">IF(ISNUMBER(AH582), AH582+(AH582*$AH$618),"")</f>
        <v>147.89541657813925</v>
      </c>
      <c r="AI638" s="369">
        <f xml:space="preserve"> ( IF(ISNUMBER(G638), VLOOKUP(G638/$AH638,F!$A1:$B101,2,1)*G638*$H638*$I638,0)+IF(ISNUMBER(K638), VLOOKUP(K638/$AH638,F!$A1:$B101,2,1)*K638*$L638*$M638,0)+IF(ISNUMBER(O638), VLOOKUP(O638/$AH638,F!$A1:$B101,2,1)*O638*$P638*$Q638,0)+IF(ISNUMBER(S638), VLOOKUP(S638/$AH638,F!$A1:$B101,2,1)*S638*$T638*$U638,0)+IF(ISNUMBER(W638), VLOOKUP(W638/$AH638,F!$A1:$B101,2,1)*W638*$X638*$Y638,0)+IF(ISNUMBER(AA638), VLOOKUP(AA638/$AH638,F!$A1:$B101,2,1)*AA638*$AB638*$AC638,0))*IF(ISNUMBER(F638),F638,1)*IF(ISNUMBER(E638),E638,1)</f>
        <v>2247.0749999999998</v>
      </c>
      <c r="AJ638" s="370">
        <f t="shared" ref="AJ638:AJ640" si="825">H638*I638+L638*M638+P638*Q638+T638*U638+X638*Y638+AB638*AC638</f>
        <v>21</v>
      </c>
      <c r="AK638" s="371">
        <f>IFERROR(I638*INDEX(F!$P$21:$AB$33, MATCH(G638/$AH638, F!$O$21:$O$33,1), MATCH(E638, F!$P$20:$AB$20,1)), 0 ) +IFERROR( M638*INDEX(F!$P$21:$AB$33, MATCH(K638/$AH638, F!$O$21:$O$33,1), MATCH(E638, F!$P$20:$AB$20,1)),0) +  IFERROR( Q638*INDEX(F!$P$21:$AB$33, MATCH(O638/$AH638, F!$O$21:$O$33,1), MATCH(E638, F!$P$20:$AB$20,1)), 0) + IFERROR( U638*INDEX(F!$P$21:$AB$33, MATCH(S638/$AH638, F!$O$21:$O$33,1), MATCH(E638, F!$P$20:$AB$20,1)),0)  + IFERROR(Y638*INDEX(F!$P$21:$AB$33, MATCH(W638/$AH638, F!$O$21:$O$33,1), MATCH(E638, F!$P$20:$AB$20,1)),0)  + IFERROR( AC638*INDEX(F!$P$21:$AB$33, MATCH(AA638/$AH638, F!$O$21:$O$33,1), MATCH(E638, F!$P$20:$AB$20,1)),)</f>
        <v>14</v>
      </c>
      <c r="AL638" s="1033"/>
      <c r="AM638" s="14"/>
      <c r="AN638" s="14"/>
      <c r="AO638" s="14"/>
    </row>
    <row r="639" spans="1:41" ht="15.75" customHeight="1" x14ac:dyDescent="0.25">
      <c r="A639" s="1021">
        <f>A583+A562</f>
        <v>43860</v>
      </c>
      <c r="B639" s="249" t="s">
        <v>815</v>
      </c>
      <c r="C639" s="262" t="str">
        <f t="shared" si="815"/>
        <v>ЖМ</v>
      </c>
      <c r="D639" s="230" t="str">
        <f t="shared" si="815"/>
        <v>Жим гантелей</v>
      </c>
      <c r="E639" s="291">
        <f t="shared" si="815"/>
        <v>0.8</v>
      </c>
      <c r="F639" s="342">
        <f t="shared" si="815"/>
        <v>2</v>
      </c>
      <c r="G639" s="343">
        <f t="shared" si="816"/>
        <v>17</v>
      </c>
      <c r="H639" s="344">
        <v>5</v>
      </c>
      <c r="I639" s="344">
        <v>4</v>
      </c>
      <c r="J639" s="345">
        <v>0.35</v>
      </c>
      <c r="K639" s="343" t="str">
        <f t="shared" si="817"/>
        <v/>
      </c>
      <c r="L639" s="344"/>
      <c r="M639" s="344"/>
      <c r="N639" s="345"/>
      <c r="O639" s="343" t="str">
        <f t="shared" si="818"/>
        <v/>
      </c>
      <c r="P639" s="344"/>
      <c r="Q639" s="344"/>
      <c r="R639" s="345"/>
      <c r="S639" s="343" t="str">
        <f t="shared" si="819"/>
        <v/>
      </c>
      <c r="T639" s="344"/>
      <c r="U639" s="344"/>
      <c r="V639" s="345"/>
      <c r="W639" s="343" t="str">
        <f t="shared" si="820"/>
        <v/>
      </c>
      <c r="X639" s="344"/>
      <c r="Y639" s="344"/>
      <c r="Z639" s="345"/>
      <c r="AA639" s="343" t="str">
        <f t="shared" si="821"/>
        <v/>
      </c>
      <c r="AB639" s="344"/>
      <c r="AC639" s="344"/>
      <c r="AD639" s="345"/>
      <c r="AE639" s="346">
        <f t="shared" si="822"/>
        <v>680</v>
      </c>
      <c r="AF639" s="347">
        <f t="shared" si="798"/>
        <v>34</v>
      </c>
      <c r="AG639" s="348">
        <f t="shared" si="823"/>
        <v>0.35920653411143327</v>
      </c>
      <c r="AH639" s="217">
        <f t="shared" si="824"/>
        <v>47.326533305004553</v>
      </c>
      <c r="AI639" s="349">
        <f xml:space="preserve"> ( IF(ISNUMBER(G639), VLOOKUP(G639/$AH639,F!$A1:$B101,2,1)*G639*$H639*$I639,0)+IF(ISNUMBER(K639), VLOOKUP(K639/$AH639,F!$A1:$B101,2,1)*K639*$L639*$M639,0)+IF(ISNUMBER(O639), VLOOKUP(O639/$AH639,F!$A1:$B101,2,1)*O639*$P639*$Q639,0)+IF(ISNUMBER(S639), VLOOKUP(S639/$AH639,F!$A1:$B101,2,1)*S639*$T639*$U639,0)+IF(ISNUMBER(W639), VLOOKUP(W639/$AH639,F!$A1:$B101,2,1)*W639*$X639*$Y639,0)+IF(ISNUMBER(AA639), VLOOKUP(AA639/$AH639,F!$A1:$B101,2,1)*AA639*$AB639*$AC639,0))*IF(ISNUMBER(F639),F639,1)*IF(ISNUMBER(E639),E639,1)</f>
        <v>119.68000000000002</v>
      </c>
      <c r="AJ639" s="350">
        <f t="shared" si="825"/>
        <v>20</v>
      </c>
      <c r="AK639" s="351">
        <f>IFERROR(I639*INDEX(F!$P$21:$AB$33, MATCH(G639/$AH639, F!$O$21:$O$33,1), MATCH(E639, F!$P$20:$AB$20,1)), 0 ) +IFERROR( M639*INDEX(F!$P$21:$AB$33, MATCH(K639/$AH639, F!$O$21:$O$33,1), MATCH(E639, F!$P$20:$AB$20,1)),0) +  IFERROR( Q639*INDEX(F!$P$21:$AB$33, MATCH(O639/$AH639, F!$O$21:$O$33,1), MATCH(E639, F!$P$20:$AB$20,1)), 0) + IFERROR( U639*INDEX(F!$P$21:$AB$33, MATCH(S639/$AH639, F!$O$21:$O$33,1), MATCH(E639, F!$P$20:$AB$20,1)),0)  + IFERROR(Y639*INDEX(F!$P$21:$AB$33, MATCH(W639/$AH639, F!$O$21:$O$33,1), MATCH(E639, F!$P$20:$AB$20,1)),0)  + IFERROR( AC639*INDEX(F!$P$21:$AB$33, MATCH(AA639/$AH639, F!$O$21:$O$33,1), MATCH(E639, F!$P$20:$AB$20,1)),)</f>
        <v>7.2</v>
      </c>
      <c r="AL639" s="1031"/>
      <c r="AM639" s="14"/>
      <c r="AN639" s="14"/>
      <c r="AO639" s="14"/>
    </row>
    <row r="640" spans="1:41" ht="15.75" customHeight="1" x14ac:dyDescent="0.25">
      <c r="A640" s="1022"/>
      <c r="B640" s="252" t="s">
        <v>815</v>
      </c>
      <c r="C640" s="265" t="str">
        <f t="shared" si="815"/>
        <v>ОФП</v>
      </c>
      <c r="D640" s="234" t="str">
        <f t="shared" si="815"/>
        <v>Французский жим</v>
      </c>
      <c r="E640" s="291">
        <f t="shared" si="815"/>
        <v>0.4</v>
      </c>
      <c r="F640" s="372" t="str">
        <f t="shared" si="815"/>
        <v/>
      </c>
      <c r="G640" s="373">
        <f t="shared" si="816"/>
        <v>30</v>
      </c>
      <c r="H640" s="374">
        <v>5</v>
      </c>
      <c r="I640" s="374">
        <v>3</v>
      </c>
      <c r="J640" s="375">
        <v>0.45</v>
      </c>
      <c r="K640" s="373" t="str">
        <f t="shared" si="817"/>
        <v/>
      </c>
      <c r="L640" s="374"/>
      <c r="M640" s="374"/>
      <c r="N640" s="375"/>
      <c r="O640" s="373" t="str">
        <f t="shared" si="818"/>
        <v/>
      </c>
      <c r="P640" s="374"/>
      <c r="Q640" s="374"/>
      <c r="R640" s="375"/>
      <c r="S640" s="373" t="str">
        <f t="shared" si="819"/>
        <v/>
      </c>
      <c r="T640" s="374"/>
      <c r="U640" s="374"/>
      <c r="V640" s="375"/>
      <c r="W640" s="373" t="str">
        <f t="shared" si="820"/>
        <v/>
      </c>
      <c r="X640" s="374"/>
      <c r="Y640" s="374"/>
      <c r="Z640" s="375"/>
      <c r="AA640" s="373" t="str">
        <f t="shared" si="821"/>
        <v/>
      </c>
      <c r="AB640" s="374"/>
      <c r="AC640" s="374"/>
      <c r="AD640" s="375"/>
      <c r="AE640" s="376">
        <f t="shared" si="822"/>
        <v>450</v>
      </c>
      <c r="AF640" s="377">
        <f t="shared" si="798"/>
        <v>30</v>
      </c>
      <c r="AG640" s="378">
        <f t="shared" si="823"/>
        <v>0.43435983467310213</v>
      </c>
      <c r="AH640" s="217">
        <f t="shared" si="824"/>
        <v>69.067159541991046</v>
      </c>
      <c r="AI640" s="379">
        <f xml:space="preserve"> ( IF(ISNUMBER(G640), VLOOKUP(G640/$AH640,F!$A1:$B101,2,1)*G640*$H640*$I640,0)+IF(ISNUMBER(K640), VLOOKUP(K640/$AH640,F!$A1:$B101,2,1)*K640*$L640*$M640,0)+IF(ISNUMBER(O640), VLOOKUP(O640/$AH640,F!$A1:$B101,2,1)*O640*$P640*$Q640,0)+IF(ISNUMBER(S640), VLOOKUP(S640/$AH640,F!$A1:$B101,2,1)*S640*$T640*$U640,0)+IF(ISNUMBER(W640), VLOOKUP(W640/$AH640,F!$A1:$B101,2,1)*W640*$X640*$Y640,0)+IF(ISNUMBER(AA640), VLOOKUP(AA640/$AH640,F!$A1:$B101,2,1)*AA640*$AB640*$AC640,0))*IF(ISNUMBER(F640),F640,1)*IF(ISNUMBER(E640),E640,1)</f>
        <v>68.400000000000006</v>
      </c>
      <c r="AJ640" s="380">
        <f t="shared" si="825"/>
        <v>15</v>
      </c>
      <c r="AK640" s="381">
        <f>IFERROR(I640*INDEX(F!$P$21:$AB$33, MATCH(G640/$AH640, F!$O$21:$O$33,1), MATCH(E640, F!$P$20:$AB$20,1)), 0 ) +IFERROR( M640*INDEX(F!$P$21:$AB$33, MATCH(K640/$AH640, F!$O$21:$O$33,1), MATCH(E640, F!$P$20:$AB$20,1)),0) +  IFERROR( Q640*INDEX(F!$P$21:$AB$33, MATCH(O640/$AH640, F!$O$21:$O$33,1), MATCH(E640, F!$P$20:$AB$20,1)), 0) + IFERROR( U640*INDEX(F!$P$21:$AB$33, MATCH(S640/$AH640, F!$O$21:$O$33,1), MATCH(E640, F!$P$20:$AB$20,1)),0)  + IFERROR(Y640*INDEX(F!$P$21:$AB$33, MATCH(W640/$AH640, F!$O$21:$O$33,1), MATCH(E640, F!$P$20:$AB$20,1)),0)  + IFERROR( AC640*INDEX(F!$P$21:$AB$33, MATCH(AA640/$AH640, F!$O$21:$O$33,1), MATCH(E640, F!$P$20:$AB$20,1)),)</f>
        <v>4.5</v>
      </c>
      <c r="AL640" s="1031"/>
      <c r="AM640" s="14"/>
      <c r="AN640" s="14"/>
      <c r="AO640" s="14"/>
    </row>
    <row r="641" spans="1:38" x14ac:dyDescent="0.25">
      <c r="A641" s="1022"/>
      <c r="B641" s="249" t="str">
        <f t="shared" si="815"/>
        <v>Легкая</v>
      </c>
      <c r="C641" s="262" t="str">
        <f t="shared" si="815"/>
        <v>ОФП</v>
      </c>
      <c r="D641" s="230" t="str">
        <f t="shared" si="815"/>
        <v>Молотковые сгибания</v>
      </c>
      <c r="E641" s="291">
        <f t="shared" si="815"/>
        <v>0.4</v>
      </c>
      <c r="F641" s="342">
        <f t="shared" si="815"/>
        <v>2</v>
      </c>
      <c r="G641" s="343">
        <f t="shared" si="816"/>
        <v>9</v>
      </c>
      <c r="H641" s="344">
        <v>6</v>
      </c>
      <c r="I641" s="344">
        <v>4</v>
      </c>
      <c r="J641" s="345">
        <v>0.35</v>
      </c>
      <c r="K641" s="343" t="str">
        <f t="shared" si="817"/>
        <v/>
      </c>
      <c r="L641" s="344"/>
      <c r="M641" s="344"/>
      <c r="N641" s="345"/>
      <c r="O641" s="343" t="str">
        <f t="shared" si="818"/>
        <v/>
      </c>
      <c r="P641" s="344"/>
      <c r="Q641" s="344"/>
      <c r="R641" s="345"/>
      <c r="S641" s="343" t="str">
        <f t="shared" si="819"/>
        <v/>
      </c>
      <c r="T641" s="344"/>
      <c r="U641" s="344"/>
      <c r="V641" s="345"/>
      <c r="W641" s="343" t="str">
        <f t="shared" si="820"/>
        <v/>
      </c>
      <c r="X641" s="344"/>
      <c r="Y641" s="344"/>
      <c r="Z641" s="345"/>
      <c r="AA641" s="343" t="str">
        <f t="shared" si="821"/>
        <v/>
      </c>
      <c r="AB641" s="344"/>
      <c r="AC641" s="344"/>
      <c r="AD641" s="345"/>
      <c r="AE641" s="346">
        <f t="shared" si="822"/>
        <v>432</v>
      </c>
      <c r="AF641" s="347">
        <f t="shared" si="798"/>
        <v>18</v>
      </c>
      <c r="AG641" s="348">
        <f t="shared" si="823"/>
        <v>0.3380767379872312</v>
      </c>
      <c r="AH641" s="217">
        <f t="shared" si="824"/>
        <v>26.621174984065068</v>
      </c>
      <c r="AI641" s="349">
        <f xml:space="preserve"> ( IF(ISNUMBER(G641), VLOOKUP(G641/$AH641,F!$A1:$B101,2,1)*G641*$H641*$I641,0)+IF(ISNUMBER(K641), VLOOKUP(K641/$AH641,F!$A1:$B101,2,1)*K641*$L641*$M641,0)+IF(ISNUMBER(O641), VLOOKUP(O641/$AH641,F!$A1:$B101,2,1)*O641*$P641*$Q641,0)+IF(ISNUMBER(S641), VLOOKUP(S641/$AH641,F!$A1:$B101,2,1)*S641*$T641*$U641,0)+IF(ISNUMBER(W641), VLOOKUP(W641/$AH641,F!$A1:$B101,2,1)*W641*$X641*$Y641,0)+IF(ISNUMBER(AA641), VLOOKUP(AA641/$AH641,F!$A1:$B101,2,1)*AA641*$AB641*$AC641,0))*IF(ISNUMBER(F641),F641,1)*IF(ISNUMBER(E641),E641,1)</f>
        <v>31.103999999999999</v>
      </c>
      <c r="AJ641" s="350">
        <f>H641*I641+L641*M641+P641*Q641+T641*U641+X641*Y641+AB641*AC641</f>
        <v>24</v>
      </c>
      <c r="AK641" s="351">
        <f>IFERROR(I641*INDEX(F!$P$21:$AB$33, MATCH(G641/$AH641, F!$O$21:$O$33,1), MATCH(E641, F!$P$20:$AB$20,1)), 0 ) +IFERROR( M641*INDEX(F!$P$21:$AB$33, MATCH(K641/$AH641, F!$O$21:$O$33,1), MATCH(E641, F!$P$20:$AB$20,1)),0) +  IFERROR( Q641*INDEX(F!$P$21:$AB$33, MATCH(O641/$AH641, F!$O$21:$O$33,1), MATCH(E641, F!$P$20:$AB$20,1)), 0) + IFERROR( U641*INDEX(F!$P$21:$AB$33, MATCH(S641/$AH641, F!$O$21:$O$33,1), MATCH(E641, F!$P$20:$AB$20,1)),0)  + IFERROR(Y641*INDEX(F!$P$21:$AB$33, MATCH(W641/$AH641, F!$O$21:$O$33,1), MATCH(E641, F!$P$20:$AB$20,1)),0)  + IFERROR( AC641*INDEX(F!$P$21:$AB$33, MATCH(AA641/$AH641, F!$O$21:$O$33,1), MATCH(E641, F!$P$20:$AB$20,1)),)</f>
        <v>6</v>
      </c>
      <c r="AL641" s="1031"/>
    </row>
    <row r="642" spans="1:38" x14ac:dyDescent="0.25">
      <c r="A642" s="1022"/>
      <c r="B642" s="252" t="str">
        <f t="shared" si="815"/>
        <v>Легкая</v>
      </c>
      <c r="C642" s="265" t="str">
        <f t="shared" si="815"/>
        <v>ОФП</v>
      </c>
      <c r="D642" s="234" t="str">
        <f t="shared" si="815"/>
        <v>Разгибания с гантелью из-за головы</v>
      </c>
      <c r="E642" s="291">
        <f t="shared" si="815"/>
        <v>0.4</v>
      </c>
      <c r="F642" s="372">
        <f t="shared" si="815"/>
        <v>2</v>
      </c>
      <c r="G642" s="373">
        <f t="shared" si="816"/>
        <v>9</v>
      </c>
      <c r="H642" s="374">
        <v>6</v>
      </c>
      <c r="I642" s="374">
        <v>5</v>
      </c>
      <c r="J642" s="375">
        <v>0.47</v>
      </c>
      <c r="K642" s="373" t="str">
        <f t="shared" si="817"/>
        <v/>
      </c>
      <c r="L642" s="374"/>
      <c r="M642" s="374"/>
      <c r="N642" s="375"/>
      <c r="O642" s="373" t="str">
        <f t="shared" si="818"/>
        <v/>
      </c>
      <c r="P642" s="374"/>
      <c r="Q642" s="374"/>
      <c r="R642" s="375"/>
      <c r="S642" s="373" t="str">
        <f t="shared" si="819"/>
        <v/>
      </c>
      <c r="T642" s="374"/>
      <c r="U642" s="374"/>
      <c r="V642" s="375"/>
      <c r="W642" s="373" t="str">
        <f t="shared" si="820"/>
        <v/>
      </c>
      <c r="X642" s="374"/>
      <c r="Y642" s="374"/>
      <c r="Z642" s="375"/>
      <c r="AA642" s="373" t="str">
        <f t="shared" si="821"/>
        <v/>
      </c>
      <c r="AB642" s="374"/>
      <c r="AC642" s="374"/>
      <c r="AD642" s="375"/>
      <c r="AE642" s="376">
        <f t="shared" si="822"/>
        <v>540</v>
      </c>
      <c r="AF642" s="377">
        <f t="shared" si="798"/>
        <v>18</v>
      </c>
      <c r="AG642" s="378">
        <f t="shared" si="823"/>
        <v>0.46810625259770489</v>
      </c>
      <c r="AH642" s="217">
        <f t="shared" si="824"/>
        <v>19.2264041551581</v>
      </c>
      <c r="AI642" s="379">
        <f xml:space="preserve"> ( IF(ISNUMBER(G642), VLOOKUP(G642/$AH642,F!$A1:$B101,2,1)*G642*$H642*$I642,0)+IF(ISNUMBER(K642), VLOOKUP(K642/$AH642,F!$A1:$B101,2,1)*K642*$L642*$M642,0)+IF(ISNUMBER(O642), VLOOKUP(O642/$AH642,F!$A1:$B101,2,1)*O642*$P642*$Q642,0)+IF(ISNUMBER(S642), VLOOKUP(S642/$AH642,F!$A1:$B101,2,1)*S642*$T642*$U642,0)+IF(ISNUMBER(W642), VLOOKUP(W642/$AH642,F!$A1:$B101,2,1)*W642*$X642*$Y642,0)+IF(ISNUMBER(AA642), VLOOKUP(AA642/$AH642,F!$A1:$B101,2,1)*AA642*$AB642*$AC642,0))*IF(ISNUMBER(F642),F642,1)*IF(ISNUMBER(E642),E642,1)</f>
        <v>95.039999999999992</v>
      </c>
      <c r="AJ642" s="380">
        <f t="shared" ref="AJ642:AJ645" si="826">H642*I642+L642*M642+P642*Q642+T642*U642+X642*Y642+AB642*AC642</f>
        <v>30</v>
      </c>
      <c r="AK642" s="381">
        <f>IFERROR(I642*INDEX(F!$P$21:$AB$33, MATCH(G642/$AH642, F!$O$21:$O$33,1), MATCH(E642, F!$P$20:$AB$20,1)), 0 ) +IFERROR( M642*INDEX(F!$P$21:$AB$33, MATCH(K642/$AH642, F!$O$21:$O$33,1), MATCH(E642, F!$P$20:$AB$20,1)),0) +  IFERROR( Q642*INDEX(F!$P$21:$AB$33, MATCH(O642/$AH642, F!$O$21:$O$33,1), MATCH(E642, F!$P$20:$AB$20,1)), 0) + IFERROR( U642*INDEX(F!$P$21:$AB$33, MATCH(S642/$AH642, F!$O$21:$O$33,1), MATCH(E642, F!$P$20:$AB$20,1)),0)  + IFERROR(Y642*INDEX(F!$P$21:$AB$33, MATCH(W642/$AH642, F!$O$21:$O$33,1), MATCH(E642, F!$P$20:$AB$20,1)),0)  + IFERROR( AC642*INDEX(F!$P$21:$AB$33, MATCH(AA642/$AH642, F!$O$21:$O$33,1), MATCH(E642, F!$P$20:$AB$20,1)),)</f>
        <v>7.5</v>
      </c>
      <c r="AL642" s="1031"/>
    </row>
    <row r="643" spans="1:38" hidden="1" x14ac:dyDescent="0.25">
      <c r="A643" s="1022"/>
      <c r="B643" s="249" t="str">
        <f t="shared" si="815"/>
        <v/>
      </c>
      <c r="C643" s="262" t="str">
        <f t="shared" si="815"/>
        <v/>
      </c>
      <c r="D643" s="230" t="str">
        <f t="shared" si="815"/>
        <v/>
      </c>
      <c r="E643" s="291" t="str">
        <f t="shared" si="815"/>
        <v/>
      </c>
      <c r="F643" s="342" t="str">
        <f t="shared" si="815"/>
        <v/>
      </c>
      <c r="G643" s="343" t="str">
        <f t="shared" si="816"/>
        <v/>
      </c>
      <c r="H643" s="344"/>
      <c r="I643" s="344"/>
      <c r="J643" s="345"/>
      <c r="K643" s="343" t="str">
        <f t="shared" si="817"/>
        <v/>
      </c>
      <c r="L643" s="344"/>
      <c r="M643" s="344"/>
      <c r="N643" s="345"/>
      <c r="O643" s="343" t="str">
        <f t="shared" si="818"/>
        <v/>
      </c>
      <c r="P643" s="344"/>
      <c r="Q643" s="344"/>
      <c r="R643" s="345"/>
      <c r="S643" s="343" t="str">
        <f t="shared" si="819"/>
        <v/>
      </c>
      <c r="T643" s="344"/>
      <c r="U643" s="344"/>
      <c r="V643" s="345"/>
      <c r="W643" s="343" t="str">
        <f t="shared" si="820"/>
        <v/>
      </c>
      <c r="X643" s="344"/>
      <c r="Y643" s="344"/>
      <c r="Z643" s="345"/>
      <c r="AA643" s="343" t="str">
        <f t="shared" si="821"/>
        <v/>
      </c>
      <c r="AB643" s="344"/>
      <c r="AC643" s="344"/>
      <c r="AD643" s="345"/>
      <c r="AE643" s="346">
        <f t="shared" si="822"/>
        <v>0</v>
      </c>
      <c r="AF643" s="347">
        <f t="shared" si="798"/>
        <v>0</v>
      </c>
      <c r="AG643" s="348">
        <f t="shared" si="823"/>
        <v>0</v>
      </c>
      <c r="AH643" s="217" t="str">
        <f t="shared" si="824"/>
        <v/>
      </c>
      <c r="AI643" s="349">
        <f xml:space="preserve"> ( IF(ISNUMBER(G643), VLOOKUP(G643/$AH643,F!$A1:$B101,2,1)*G643*$H643*$I643,0)+IF(ISNUMBER(K643), VLOOKUP(K643/$AH643,F!$A1:$B101,2,1)*K643*$L643*$M643,0)+IF(ISNUMBER(O643), VLOOKUP(O643/$AH643,F!$A1:$B101,2,1)*O643*$P643*$Q643,0)+IF(ISNUMBER(S643), VLOOKUP(S643/$AH643,F!$A1:$B101,2,1)*S643*$T643*$U643,0)+IF(ISNUMBER(W643), VLOOKUP(W643/$AH643,F!$A1:$B101,2,1)*W643*$X643*$Y643,0)+IF(ISNUMBER(AA643), VLOOKUP(AA643/$AH643,F!$A1:$B101,2,1)*AA643*$AB643*$AC643,0))*IF(ISNUMBER(F643),F643,1)*IF(ISNUMBER(E643),E643,1)</f>
        <v>0</v>
      </c>
      <c r="AJ643" s="350">
        <f t="shared" si="826"/>
        <v>0</v>
      </c>
      <c r="AK643" s="351">
        <f>IFERROR(I643*INDEX(F!$P$21:$AB$33, MATCH(G643/$AH643, F!$O$21:$O$33,1), MATCH(E643, F!$P$20:$AB$20,1)), 0 ) +IFERROR( M643*INDEX(F!$P$21:$AB$33, MATCH(K643/$AH643, F!$O$21:$O$33,1), MATCH(E643, F!$P$20:$AB$20,1)),0) +  IFERROR( Q643*INDEX(F!$P$21:$AB$33, MATCH(O643/$AH643, F!$O$21:$O$33,1), MATCH(E643, F!$P$20:$AB$20,1)), 0) + IFERROR( U643*INDEX(F!$P$21:$AB$33, MATCH(S643/$AH643, F!$O$21:$O$33,1), MATCH(E643, F!$P$20:$AB$20,1)),0)  + IFERROR(Y643*INDEX(F!$P$21:$AB$33, MATCH(W643/$AH643, F!$O$21:$O$33,1), MATCH(E643, F!$P$20:$AB$20,1)),0)  + IFERROR( AC643*INDEX(F!$P$21:$AB$33, MATCH(AA643/$AH643, F!$O$21:$O$33,1), MATCH(E643, F!$P$20:$AB$20,1)),)</f>
        <v>0</v>
      </c>
      <c r="AL643" s="1031"/>
    </row>
    <row r="644" spans="1:38" hidden="1" x14ac:dyDescent="0.25">
      <c r="A644" s="1022"/>
      <c r="B644" s="252" t="str">
        <f t="shared" si="815"/>
        <v/>
      </c>
      <c r="C644" s="265" t="str">
        <f t="shared" si="815"/>
        <v/>
      </c>
      <c r="D644" s="234" t="str">
        <f t="shared" si="815"/>
        <v/>
      </c>
      <c r="E644" s="291" t="str">
        <f t="shared" si="815"/>
        <v/>
      </c>
      <c r="F644" s="382" t="str">
        <f t="shared" si="815"/>
        <v/>
      </c>
      <c r="G644" s="373" t="str">
        <f t="shared" si="816"/>
        <v/>
      </c>
      <c r="H644" s="374"/>
      <c r="I644" s="374"/>
      <c r="J644" s="375"/>
      <c r="K644" s="373" t="str">
        <f t="shared" si="817"/>
        <v/>
      </c>
      <c r="L644" s="374"/>
      <c r="M644" s="374"/>
      <c r="N644" s="375"/>
      <c r="O644" s="373" t="str">
        <f t="shared" si="818"/>
        <v/>
      </c>
      <c r="P644" s="374"/>
      <c r="Q644" s="374"/>
      <c r="R644" s="375"/>
      <c r="S644" s="373" t="str">
        <f t="shared" si="819"/>
        <v/>
      </c>
      <c r="T644" s="374"/>
      <c r="U644" s="374"/>
      <c r="V644" s="375"/>
      <c r="W644" s="373" t="str">
        <f t="shared" si="820"/>
        <v/>
      </c>
      <c r="X644" s="374"/>
      <c r="Y644" s="374"/>
      <c r="Z644" s="375"/>
      <c r="AA644" s="373" t="str">
        <f t="shared" si="821"/>
        <v/>
      </c>
      <c r="AB644" s="374"/>
      <c r="AC644" s="374"/>
      <c r="AD644" s="375"/>
      <c r="AE644" s="376">
        <f t="shared" si="822"/>
        <v>0</v>
      </c>
      <c r="AF644" s="377">
        <f t="shared" si="798"/>
        <v>0</v>
      </c>
      <c r="AG644" s="378">
        <f t="shared" si="823"/>
        <v>0</v>
      </c>
      <c r="AH644" s="217" t="str">
        <f t="shared" si="824"/>
        <v/>
      </c>
      <c r="AI644" s="379">
        <f xml:space="preserve"> ( IF(ISNUMBER(G644), VLOOKUP(G644/$AH644,F!$A1:$B101,2,1)*G644*$H644*$I644,0)+IF(ISNUMBER(K644), VLOOKUP(K644/$AH644,F!$A1:$B101,2,1)*K644*$L644*$M644,0)+IF(ISNUMBER(O644), VLOOKUP(O644/$AH644,F!$A1:$B101,2,1)*O644*$P644*$Q644,0)+IF(ISNUMBER(S644), VLOOKUP(S644/$AH644,F!$A1:$B101,2,1)*S644*$T644*$U644,0)+IF(ISNUMBER(W644), VLOOKUP(W644/$AH644,F!$A1:$B101,2,1)*W644*$X644*$Y644,0)+IF(ISNUMBER(AA644), VLOOKUP(AA644/$AH644,F!$A1:$B101,2,1)*AA644*$AB644*$AC644,0))*IF(ISNUMBER(F644),F644,1)*IF(ISNUMBER(E644),E644,1)</f>
        <v>0</v>
      </c>
      <c r="AJ644" s="380">
        <f t="shared" si="826"/>
        <v>0</v>
      </c>
      <c r="AK644" s="381">
        <f>IFERROR(I644*INDEX(F!$P$21:$AB$33, MATCH(G644/$AH644, F!$O$21:$O$33,1), MATCH(E644, F!$P$20:$AB$20,1)), 0 ) +IFERROR( M644*INDEX(F!$P$21:$AB$33, MATCH(K644/$AH644, F!$O$21:$O$33,1), MATCH(E644, F!$P$20:$AB$20,1)),0) +  IFERROR( Q644*INDEX(F!$P$21:$AB$33, MATCH(O644/$AH644, F!$O$21:$O$33,1), MATCH(E644, F!$P$20:$AB$20,1)), 0) + IFERROR( U644*INDEX(F!$P$21:$AB$33, MATCH(S644/$AH644, F!$O$21:$O$33,1), MATCH(E644, F!$P$20:$AB$20,1)),0)  + IFERROR(Y644*INDEX(F!$P$21:$AB$33, MATCH(W644/$AH644, F!$O$21:$O$33,1), MATCH(E644, F!$P$20:$AB$20,1)),0)  + IFERROR( AC644*INDEX(F!$P$21:$AB$33, MATCH(AA644/$AH644, F!$O$21:$O$33,1), MATCH(E644, F!$P$20:$AB$20,1)),)</f>
        <v>0</v>
      </c>
      <c r="AL644" s="1031"/>
    </row>
    <row r="645" spans="1:38" hidden="1" x14ac:dyDescent="0.25">
      <c r="A645" s="1022"/>
      <c r="B645" s="249" t="str">
        <f t="shared" si="815"/>
        <v/>
      </c>
      <c r="C645" s="262" t="str">
        <f t="shared" si="815"/>
        <v/>
      </c>
      <c r="D645" s="235" t="str">
        <f t="shared" si="815"/>
        <v/>
      </c>
      <c r="E645" s="291" t="str">
        <f t="shared" si="815"/>
        <v/>
      </c>
      <c r="F645" s="383" t="str">
        <f t="shared" si="815"/>
        <v/>
      </c>
      <c r="G645" s="343" t="str">
        <f t="shared" si="816"/>
        <v/>
      </c>
      <c r="H645" s="344"/>
      <c r="I645" s="344"/>
      <c r="J645" s="345"/>
      <c r="K645" s="343" t="str">
        <f t="shared" si="817"/>
        <v/>
      </c>
      <c r="L645" s="344"/>
      <c r="M645" s="344"/>
      <c r="N645" s="345"/>
      <c r="O645" s="343" t="str">
        <f t="shared" si="818"/>
        <v/>
      </c>
      <c r="P645" s="344"/>
      <c r="Q645" s="344"/>
      <c r="R645" s="345"/>
      <c r="S645" s="343" t="str">
        <f t="shared" si="819"/>
        <v/>
      </c>
      <c r="T645" s="344"/>
      <c r="U645" s="344"/>
      <c r="V645" s="345"/>
      <c r="W645" s="343" t="str">
        <f t="shared" si="820"/>
        <v/>
      </c>
      <c r="X645" s="344"/>
      <c r="Y645" s="344"/>
      <c r="Z645" s="345"/>
      <c r="AA645" s="343" t="str">
        <f t="shared" si="821"/>
        <v/>
      </c>
      <c r="AB645" s="344"/>
      <c r="AC645" s="344"/>
      <c r="AD645" s="345"/>
      <c r="AE645" s="346">
        <f t="shared" si="822"/>
        <v>0</v>
      </c>
      <c r="AF645" s="347">
        <f t="shared" si="798"/>
        <v>0</v>
      </c>
      <c r="AG645" s="348">
        <f t="shared" si="823"/>
        <v>0</v>
      </c>
      <c r="AH645" s="217" t="str">
        <f t="shared" si="824"/>
        <v/>
      </c>
      <c r="AI645" s="349">
        <f xml:space="preserve"> ( IF(ISNUMBER(G645), VLOOKUP(G645/$AH645,F!$A1:$B101,2,1)*G645*$H645*$I645,0)+IF(ISNUMBER(K645), VLOOKUP(K645/$AH645,F!$A1:$B101,2,1)*K645*$L645*$M645,0)+IF(ISNUMBER(O645), VLOOKUP(O645/$AH645,F!$A1:$B101,2,1)*O645*$P645*$Q645,0)+IF(ISNUMBER(S645), VLOOKUP(S645/$AH645,F!$A1:$B101,2,1)*S645*$T645*$U645,0)+IF(ISNUMBER(W645), VLOOKUP(W645/$AH645,F!$A1:$B101,2,1)*W645*$X645*$Y645,0)+IF(ISNUMBER(AA645), VLOOKUP(AA645/$AH645,F!$A1:$B101,2,1)*AA645*$AB645*$AC645,0))*IF(ISNUMBER(F645),F645,1)*IF(ISNUMBER(E645),E645,1)</f>
        <v>0</v>
      </c>
      <c r="AJ645" s="350">
        <f t="shared" si="826"/>
        <v>0</v>
      </c>
      <c r="AK645" s="351">
        <f>IFERROR(I645*INDEX(F!$P$21:$AB$33, MATCH(G645/$AH645, F!$O$21:$O$33,1), MATCH(E645, F!$P$20:$AB$20,1)), 0 ) +IFERROR( M645*INDEX(F!$P$21:$AB$33, MATCH(K645/$AH645, F!$O$21:$O$33,1), MATCH(E645, F!$P$20:$AB$20,1)),0) +  IFERROR( Q645*INDEX(F!$P$21:$AB$33, MATCH(O645/$AH645, F!$O$21:$O$33,1), MATCH(E645, F!$P$20:$AB$20,1)), 0) + IFERROR( U645*INDEX(F!$P$21:$AB$33, MATCH(S645/$AH645, F!$O$21:$O$33,1), MATCH(E645, F!$P$20:$AB$20,1)),0)  + IFERROR(Y645*INDEX(F!$P$21:$AB$33, MATCH(W645/$AH645, F!$O$21:$O$33,1), MATCH(E645, F!$P$20:$AB$20,1)),0)  + IFERROR( AC645*INDEX(F!$P$21:$AB$33, MATCH(AA645/$AH645, F!$O$21:$O$33,1), MATCH(E645, F!$P$20:$AB$20,1)),)</f>
        <v>0</v>
      </c>
      <c r="AL645" s="1031"/>
    </row>
    <row r="646" spans="1:38" ht="15.75" thickBot="1" x14ac:dyDescent="0.3">
      <c r="A646" s="1023"/>
      <c r="B646" s="253"/>
      <c r="C646" s="266"/>
      <c r="D646" s="218"/>
      <c r="E646" s="352">
        <f>ROUND(IFERROR(SUMPRODUCT(AJ638:AJ645,E638:E645)/AJ646,0),3)</f>
        <v>0.58699999999999997</v>
      </c>
      <c r="F646" s="384"/>
      <c r="G646" s="385"/>
      <c r="H646" s="386"/>
      <c r="I646" s="386"/>
      <c r="J646" s="387"/>
      <c r="K646" s="385"/>
      <c r="L646" s="386"/>
      <c r="M646" s="386"/>
      <c r="N646" s="387"/>
      <c r="O646" s="385"/>
      <c r="P646" s="386"/>
      <c r="Q646" s="386"/>
      <c r="R646" s="387"/>
      <c r="S646" s="385"/>
      <c r="T646" s="386"/>
      <c r="U646" s="386"/>
      <c r="V646" s="387"/>
      <c r="W646" s="385"/>
      <c r="X646" s="386"/>
      <c r="Y646" s="386"/>
      <c r="Z646" s="387"/>
      <c r="AA646" s="385"/>
      <c r="AB646" s="386"/>
      <c r="AC646" s="386"/>
      <c r="AD646" s="387"/>
      <c r="AE646" s="357">
        <f>SUM(AE638:AE645)</f>
        <v>4237</v>
      </c>
      <c r="AF646" s="358">
        <f t="shared" si="798"/>
        <v>38.518181818181816</v>
      </c>
      <c r="AG646" s="391">
        <f>IFERROR(  SUMPRODUCT(AG638:AG645,AJ638:AJ645)/AJ646,0)</f>
        <v>0.45720394730913333</v>
      </c>
      <c r="AH646" s="359"/>
      <c r="AI646" s="360">
        <f>SUM(AI638:AI645)</f>
        <v>2561.2989999999995</v>
      </c>
      <c r="AJ646" s="360">
        <f>SUM(AJ638:AJ645)</f>
        <v>110</v>
      </c>
      <c r="AK646" s="361">
        <f>IF(SUM(AK638:AK645)=0,TIME(,0,),TIME(,SUM(AK638:AK645)+F!$V$37,))</f>
        <v>4.7916666666666663E-2</v>
      </c>
      <c r="AL646" s="1032"/>
    </row>
    <row r="647" spans="1:38" x14ac:dyDescent="0.25">
      <c r="A647" s="212">
        <f>A648</f>
        <v>43862</v>
      </c>
      <c r="B647" s="241" t="str">
        <f t="shared" ref="B647:F654" si="827">IF(B591="","",B591)</f>
        <v>Легкая</v>
      </c>
      <c r="C647" s="254" t="str">
        <f t="shared" si="827"/>
        <v>ПР</v>
      </c>
      <c r="D647" s="222" t="str">
        <f t="shared" si="827"/>
        <v>Присед</v>
      </c>
      <c r="E647" s="280">
        <f t="shared" si="827"/>
        <v>1.2</v>
      </c>
      <c r="F647" s="281" t="str">
        <f t="shared" si="827"/>
        <v/>
      </c>
      <c r="G647" s="282">
        <f t="shared" ref="G647:G654" si="828">IF(J647&lt;&gt;0, IFERROR(IF( $F647=2,  MROUND($AH647*J647,1),    IF( OR($F647="",$F647=1),   MROUND($AH647*J647,2.5),  MROUND($AH647*J647, 0.1))), "" ), "")</f>
        <v>92.5</v>
      </c>
      <c r="H647" s="283">
        <v>6</v>
      </c>
      <c r="I647" s="283">
        <v>5</v>
      </c>
      <c r="J647" s="284">
        <v>0.55000000000000004</v>
      </c>
      <c r="K647" s="282" t="str">
        <f t="shared" ref="K647:K654" si="829">IF(N647&lt;&gt;0, IFERROR(IF( $F647=2,  MROUND($AH647*N647,1),    IF( OR($F647="",$F647=1),   MROUND($AH647*N647,2.5),  MROUND($AH647*N647, 0.1))), "" ), "")</f>
        <v/>
      </c>
      <c r="L647" s="283"/>
      <c r="M647" s="283"/>
      <c r="N647" s="284"/>
      <c r="O647" s="282" t="str">
        <f t="shared" ref="O647:O654" si="830">IF(R647&lt;&gt;0, IFERROR(IF( $F647=2,  MROUND($AH647*R647,1),    IF( OR($F647="",$F647=1),   MROUND($AH647*R647,2.5),  MROUND($AH647*R647, 0.1))), "" ), "")</f>
        <v/>
      </c>
      <c r="P647" s="283"/>
      <c r="Q647" s="283"/>
      <c r="R647" s="284"/>
      <c r="S647" s="282" t="str">
        <f t="shared" ref="S647:S654" si="831">IF(V647&lt;&gt;0, IFERROR(IF( $F647=2,  MROUND($AH647*V647,1),    IF( OR($F647="",$F647=1),   MROUND($AH647*V647,2.5),  MROUND($AH647*V647, 0.1))), "" ), "")</f>
        <v/>
      </c>
      <c r="T647" s="283"/>
      <c r="U647" s="283"/>
      <c r="V647" s="284"/>
      <c r="W647" s="282" t="str">
        <f t="shared" ref="W647:W654" si="832">IF(Z647&lt;&gt;0, IFERROR(IF( $F647=2,  MROUND($AH647*Z647,1),    IF( OR($F647="",$F647=1),   MROUND($AH647*Z647,2.5),  MROUND($AH647*Z647, 0.1))), "" ), "")</f>
        <v/>
      </c>
      <c r="X647" s="283"/>
      <c r="Y647" s="283"/>
      <c r="Z647" s="284"/>
      <c r="AA647" s="282" t="str">
        <f t="shared" ref="AA647:AA654" si="833">IF(AD647&lt;&gt;0, IFERROR(IF( $F647=2,  MROUND($AH647*AD647,1),    IF( OR($F647="",$F647=1),   MROUND($AH647*AD647,2.5),  MROUND($AH647*AD647, 0.1))), "" ), "")</f>
        <v/>
      </c>
      <c r="AB647" s="283"/>
      <c r="AC647" s="283"/>
      <c r="AD647" s="284"/>
      <c r="AE647" s="392">
        <f t="shared" ref="AE647:AE654" si="834">(IF(ISNUMBER(G647),G647,0)*H647*I647+IF(ISNUMBER(K647),K647,1)*L647*M647+IF(ISNUMBER(O647),O647,1)*P647*Q647+IF(ISNUMBER(S647),S647,1)*T647*U647+IF(ISNUMBER(W647),W647,1)*X647*Y647+IF(ISNUMBER(AA647),AA647,1)*AB647*AC647)*IF(ISNUMBER(F647),F647,1)</f>
        <v>2775</v>
      </c>
      <c r="AF647" s="393">
        <f t="shared" si="798"/>
        <v>92.5</v>
      </c>
      <c r="AG647" s="394">
        <f t="shared" ref="AG647:AG654" si="835">IFERROR((AF647/(AH647*IF(ISNUMBER(F647),F647,1))),0)</f>
        <v>0.54726171961683057</v>
      </c>
      <c r="AH647" s="216">
        <f t="shared" ref="AH647:AH654" si="836">IF(ISNUMBER(AH591), AH591+(AH591*$AH$618),"")</f>
        <v>169.02333323215916</v>
      </c>
      <c r="AI647" s="288">
        <f xml:space="preserve"> ( IF(ISNUMBER(G647), VLOOKUP(G647/$AH647,F!$A1:$B101,2,1)*G647*$H647*$I647,0)+IF(ISNUMBER(K647), VLOOKUP(K647/$AH647,F!$A1:$B101,2,1)*K647*$L647*$M647,0)+IF(ISNUMBER(O647), VLOOKUP(O647/$AH647,F!$A1:$B101,2,1)*O647*$P647*$Q647,0)+IF(ISNUMBER(S647), VLOOKUP(S647/$AH647,F!$A1:$B101,2,1)*S647*$T647*$U647,0)+IF(ISNUMBER(W647), VLOOKUP(W647/$AH647,F!$A1:$B101,2,1)*W647*$X647*$Y647,0)+IF(ISNUMBER(AA647), VLOOKUP(AA647/$AH647,F!$A1:$B101,2,1)*AA647*$AB647*$AC647,0))*IF(ISNUMBER(F647),F647,1)*IF(ISNUMBER(E647),E647,1)</f>
        <v>1864.8</v>
      </c>
      <c r="AJ647" s="289">
        <f t="shared" ref="AJ647:AJ649" si="837">H647*I647+L647*M647+P647*Q647+T647*U647+X647*Y647+AB647*AC647</f>
        <v>30</v>
      </c>
      <c r="AK647" s="290">
        <f>IFERROR(I647*INDEX(F!$P$21:$AB$33, MATCH(G647/$AH647, F!$O$21:$O$33,1), MATCH(E647, F!$P$20:$AB$20,1)), 0 ) +IFERROR( M647*INDEX(F!$P$21:$AB$33, MATCH(K647/$AH647, F!$O$21:$O$33,1), MATCH(E647, F!$P$20:$AB$20,1)),0) +  IFERROR( Q647*INDEX(F!$P$21:$AB$33, MATCH(O647/$AH647, F!$O$21:$O$33,1), MATCH(E647, F!$P$20:$AB$20,1)), 0) + IFERROR( U647*INDEX(F!$P$21:$AB$33, MATCH(S647/$AH647, F!$O$21:$O$33,1), MATCH(E647, F!$P$20:$AB$20,1)),0)  + IFERROR(Y647*INDEX(F!$P$21:$AB$33, MATCH(W647/$AH647, F!$O$21:$O$33,1), MATCH(E647, F!$P$20:$AB$20,1)),0)  + IFERROR( AC647*INDEX(F!$P$21:$AB$33, MATCH(AA647/$AH647, F!$O$21:$O$33,1), MATCH(E647, F!$P$20:$AB$20,1)),)</f>
        <v>15</v>
      </c>
      <c r="AL647" s="1033"/>
    </row>
    <row r="648" spans="1:38" ht="15.75" customHeight="1" x14ac:dyDescent="0.25">
      <c r="A648" s="1021">
        <f>A592+A562</f>
        <v>43862</v>
      </c>
      <c r="B648" s="242" t="str">
        <f t="shared" si="827"/>
        <v>Легкая</v>
      </c>
      <c r="C648" s="258" t="str">
        <f t="shared" si="827"/>
        <v>ЖМ</v>
      </c>
      <c r="D648" s="223" t="str">
        <f t="shared" si="827"/>
        <v>Жим лежа</v>
      </c>
      <c r="E648" s="291">
        <f t="shared" si="827"/>
        <v>1</v>
      </c>
      <c r="F648" s="292" t="str">
        <f t="shared" si="827"/>
        <v/>
      </c>
      <c r="G648" s="293">
        <f t="shared" si="828"/>
        <v>72.5</v>
      </c>
      <c r="H648" s="238">
        <v>6</v>
      </c>
      <c r="I648" s="238">
        <v>4</v>
      </c>
      <c r="J648" s="294">
        <v>0.49</v>
      </c>
      <c r="K648" s="293" t="str">
        <f t="shared" si="829"/>
        <v/>
      </c>
      <c r="L648" s="238"/>
      <c r="M648" s="238"/>
      <c r="N648" s="294"/>
      <c r="O648" s="293" t="str">
        <f t="shared" si="830"/>
        <v/>
      </c>
      <c r="P648" s="238"/>
      <c r="Q648" s="238"/>
      <c r="R648" s="294"/>
      <c r="S648" s="293" t="str">
        <f t="shared" si="831"/>
        <v/>
      </c>
      <c r="T648" s="238"/>
      <c r="U648" s="238"/>
      <c r="V648" s="294"/>
      <c r="W648" s="293" t="str">
        <f t="shared" si="832"/>
        <v/>
      </c>
      <c r="X648" s="238"/>
      <c r="Y648" s="238"/>
      <c r="Z648" s="294"/>
      <c r="AA648" s="293" t="str">
        <f t="shared" si="833"/>
        <v/>
      </c>
      <c r="AB648" s="238"/>
      <c r="AC648" s="238"/>
      <c r="AD648" s="294"/>
      <c r="AE648" s="239">
        <f t="shared" si="834"/>
        <v>1740</v>
      </c>
      <c r="AF648" s="295">
        <f t="shared" si="798"/>
        <v>72.5</v>
      </c>
      <c r="AG648" s="296">
        <f t="shared" si="835"/>
        <v>0.4902112700814853</v>
      </c>
      <c r="AH648" s="217">
        <f t="shared" si="836"/>
        <v>147.89541657813925</v>
      </c>
      <c r="AI648" s="237">
        <f xml:space="preserve"> ( IF(ISNUMBER(G648), VLOOKUP(G648/$AH648,F!$A1:$B101,2,1)*G648*$H648*$I648,0)+IF(ISNUMBER(K648), VLOOKUP(K648/$AH648,F!$A1:$B101,2,1)*K648*$L648*$M648,0)+IF(ISNUMBER(O648), VLOOKUP(O648/$AH648,F!$A1:$B101,2,1)*O648*$P648*$Q648,0)+IF(ISNUMBER(S648), VLOOKUP(S648/$AH648,F!$A1:$B101,2,1)*S648*$T648*$U648,0)+IF(ISNUMBER(W648), VLOOKUP(W648/$AH648,F!$A1:$B101,2,1)*W648*$X648*$Y648,0)+IF(ISNUMBER(AA648), VLOOKUP(AA648/$AH648,F!$A1:$B101,2,1)*AA648*$AB648*$AC648,0))*IF(ISNUMBER(F648),F648,1)*IF(ISNUMBER(E648),E648,1)</f>
        <v>835.19999999999993</v>
      </c>
      <c r="AJ648" s="297">
        <f t="shared" si="837"/>
        <v>24</v>
      </c>
      <c r="AK648" s="298">
        <f>IFERROR(I648*INDEX(F!$P$21:$AB$33, MATCH(G648/$AH648, F!$O$21:$O$33,1), MATCH(E648, F!$P$20:$AB$20,1)), 0 ) +IFERROR( M648*INDEX(F!$P$21:$AB$33, MATCH(K648/$AH648, F!$O$21:$O$33,1), MATCH(E648, F!$P$20:$AB$20,1)),0) +  IFERROR( Q648*INDEX(F!$P$21:$AB$33, MATCH(O648/$AH648, F!$O$21:$O$33,1), MATCH(E648, F!$P$20:$AB$20,1)), 0) + IFERROR( U648*INDEX(F!$P$21:$AB$33, MATCH(S648/$AH648, F!$O$21:$O$33,1), MATCH(E648, F!$P$20:$AB$20,1)),0)  + IFERROR(Y648*INDEX(F!$P$21:$AB$33, MATCH(W648/$AH648, F!$O$21:$O$33,1), MATCH(E648, F!$P$20:$AB$20,1)),0)  + IFERROR( AC648*INDEX(F!$P$21:$AB$33, MATCH(AA648/$AH648, F!$O$21:$O$33,1), MATCH(E648, F!$P$20:$AB$20,1)),)</f>
        <v>8</v>
      </c>
      <c r="AL648" s="1031"/>
    </row>
    <row r="649" spans="1:38" ht="15.75" customHeight="1" x14ac:dyDescent="0.25">
      <c r="A649" s="1022"/>
      <c r="B649" s="243" t="str">
        <f t="shared" si="827"/>
        <v>Легкая</v>
      </c>
      <c r="C649" s="256" t="str">
        <f t="shared" si="827"/>
        <v>ОФП</v>
      </c>
      <c r="D649" s="224" t="str">
        <f t="shared" si="827"/>
        <v>Наклоны</v>
      </c>
      <c r="E649" s="291">
        <f t="shared" si="827"/>
        <v>0.8</v>
      </c>
      <c r="F649" s="299" t="str">
        <f t="shared" si="827"/>
        <v/>
      </c>
      <c r="G649" s="300">
        <f t="shared" si="828"/>
        <v>40</v>
      </c>
      <c r="H649" s="301">
        <v>5</v>
      </c>
      <c r="I649" s="301">
        <v>5</v>
      </c>
      <c r="J649" s="302">
        <v>0.39</v>
      </c>
      <c r="K649" s="300" t="str">
        <f t="shared" si="829"/>
        <v/>
      </c>
      <c r="L649" s="301"/>
      <c r="M649" s="301"/>
      <c r="N649" s="302"/>
      <c r="O649" s="300" t="str">
        <f t="shared" si="830"/>
        <v/>
      </c>
      <c r="P649" s="301"/>
      <c r="Q649" s="301"/>
      <c r="R649" s="302"/>
      <c r="S649" s="300" t="str">
        <f t="shared" si="831"/>
        <v/>
      </c>
      <c r="T649" s="301"/>
      <c r="U649" s="301"/>
      <c r="V649" s="302"/>
      <c r="W649" s="300" t="str">
        <f t="shared" si="832"/>
        <v/>
      </c>
      <c r="X649" s="301"/>
      <c r="Y649" s="301"/>
      <c r="Z649" s="302"/>
      <c r="AA649" s="300" t="str">
        <f t="shared" si="833"/>
        <v/>
      </c>
      <c r="AB649" s="301"/>
      <c r="AC649" s="301"/>
      <c r="AD649" s="302"/>
      <c r="AE649" s="285">
        <f t="shared" si="834"/>
        <v>1000</v>
      </c>
      <c r="AF649" s="286">
        <f t="shared" si="798"/>
        <v>40</v>
      </c>
      <c r="AG649" s="287">
        <f t="shared" si="835"/>
        <v>0.39339838602150545</v>
      </c>
      <c r="AH649" s="217">
        <f t="shared" si="836"/>
        <v>101.67809889747073</v>
      </c>
      <c r="AI649" s="303">
        <f xml:space="preserve"> ( IF(ISNUMBER(G649), VLOOKUP(G649/$AH649,F!$A1:$B101,2,1)*G649*$H649*$I649,0)+IF(ISNUMBER(K649), VLOOKUP(K649/$AH649,F!$A1:$B101,2,1)*K649*$L649*$M649,0)+IF(ISNUMBER(O649), VLOOKUP(O649/$AH649,F!$A1:$B101,2,1)*O649*$P649*$Q649,0)+IF(ISNUMBER(S649), VLOOKUP(S649/$AH649,F!$A1:$B101,2,1)*S649*$T649*$U649,0)+IF(ISNUMBER(W649), VLOOKUP(W649/$AH649,F!$A1:$B101,2,1)*W649*$X649*$Y649,0)+IF(ISNUMBER(AA649), VLOOKUP(AA649/$AH649,F!$A1:$B101,2,1)*AA649*$AB649*$AC649,0))*IF(ISNUMBER(F649),F649,1)*IF(ISNUMBER(E649),E649,1)</f>
        <v>240</v>
      </c>
      <c r="AJ649" s="304">
        <f t="shared" si="837"/>
        <v>25</v>
      </c>
      <c r="AK649" s="305">
        <f>IFERROR(I649*INDEX(F!$P$21:$AB$33, MATCH(G649/$AH649, F!$O$21:$O$33,1), MATCH(E649, F!$P$20:$AB$20,1)), 0 ) +IFERROR( M649*INDEX(F!$P$21:$AB$33, MATCH(K649/$AH649, F!$O$21:$O$33,1), MATCH(E649, F!$P$20:$AB$20,1)),0) +  IFERROR( Q649*INDEX(F!$P$21:$AB$33, MATCH(O649/$AH649, F!$O$21:$O$33,1), MATCH(E649, F!$P$20:$AB$20,1)), 0) + IFERROR( U649*INDEX(F!$P$21:$AB$33, MATCH(S649/$AH649, F!$O$21:$O$33,1), MATCH(E649, F!$P$20:$AB$20,1)),0)  + IFERROR(Y649*INDEX(F!$P$21:$AB$33, MATCH(W649/$AH649, F!$O$21:$O$33,1), MATCH(E649, F!$P$20:$AB$20,1)),0)  + IFERROR( AC649*INDEX(F!$P$21:$AB$33, MATCH(AA649/$AH649, F!$O$21:$O$33,1), MATCH(E649, F!$P$20:$AB$20,1)),)</f>
        <v>9</v>
      </c>
      <c r="AL649" s="1031"/>
    </row>
    <row r="650" spans="1:38" x14ac:dyDescent="0.25">
      <c r="A650" s="1022"/>
      <c r="B650" s="244" t="str">
        <f t="shared" si="827"/>
        <v>Легкая</v>
      </c>
      <c r="C650" s="255" t="str">
        <f t="shared" si="827"/>
        <v>ЖМ</v>
      </c>
      <c r="D650" s="223" t="str">
        <f t="shared" si="827"/>
        <v>Жим лежа</v>
      </c>
      <c r="E650" s="291">
        <f t="shared" si="827"/>
        <v>1</v>
      </c>
      <c r="F650" s="306" t="str">
        <f t="shared" si="827"/>
        <v/>
      </c>
      <c r="G650" s="293">
        <f t="shared" si="828"/>
        <v>67.5</v>
      </c>
      <c r="H650" s="238">
        <v>5</v>
      </c>
      <c r="I650" s="238">
        <v>5</v>
      </c>
      <c r="J650" s="294">
        <v>0.45</v>
      </c>
      <c r="K650" s="293" t="str">
        <f t="shared" si="829"/>
        <v/>
      </c>
      <c r="L650" s="238"/>
      <c r="M650" s="238"/>
      <c r="N650" s="294"/>
      <c r="O650" s="293" t="str">
        <f t="shared" si="830"/>
        <v/>
      </c>
      <c r="P650" s="238"/>
      <c r="Q650" s="238"/>
      <c r="R650" s="294"/>
      <c r="S650" s="293" t="str">
        <f t="shared" si="831"/>
        <v/>
      </c>
      <c r="T650" s="238"/>
      <c r="U650" s="238"/>
      <c r="V650" s="294"/>
      <c r="W650" s="293" t="str">
        <f t="shared" si="832"/>
        <v/>
      </c>
      <c r="X650" s="238"/>
      <c r="Y650" s="238"/>
      <c r="Z650" s="294"/>
      <c r="AA650" s="293" t="str">
        <f t="shared" si="833"/>
        <v/>
      </c>
      <c r="AB650" s="238"/>
      <c r="AC650" s="238"/>
      <c r="AD650" s="294"/>
      <c r="AE650" s="239">
        <f t="shared" si="834"/>
        <v>1687.5</v>
      </c>
      <c r="AF650" s="295">
        <f t="shared" si="798"/>
        <v>67.5</v>
      </c>
      <c r="AG650" s="296">
        <f t="shared" si="835"/>
        <v>0.45640359628276217</v>
      </c>
      <c r="AH650" s="217">
        <f t="shared" si="836"/>
        <v>147.89541657813925</v>
      </c>
      <c r="AI650" s="237">
        <f xml:space="preserve"> ( IF(ISNUMBER(G650), VLOOKUP(G650/$AH650,F!$A1:$B101,2,1)*G650*$H650*$I650,0)+IF(ISNUMBER(K650), VLOOKUP(K650/$AH650,F!$A1:$B101,2,1)*K650*$L650*$M650,0)+IF(ISNUMBER(O650), VLOOKUP(O650/$AH650,F!$A1:$B101,2,1)*O650*$P650*$Q650,0)+IF(ISNUMBER(S650), VLOOKUP(S650/$AH650,F!$A1:$B101,2,1)*S650*$T650*$U650,0)+IF(ISNUMBER(W650), VLOOKUP(W650/$AH650,F!$A1:$B101,2,1)*W650*$X650*$Y650,0)+IF(ISNUMBER(AA650), VLOOKUP(AA650/$AH650,F!$A1:$B101,2,1)*AA650*$AB650*$AC650,0))*IF(ISNUMBER(F650),F650,1)*IF(ISNUMBER(E650),E650,1)</f>
        <v>708.75</v>
      </c>
      <c r="AJ650" s="297">
        <f>H650*I650+L650*M650+P650*Q650+T650*U650+X650*Y650+AB650*AC650</f>
        <v>25</v>
      </c>
      <c r="AK650" s="298">
        <f>IFERROR(I650*INDEX(F!$P$21:$AB$33, MATCH(G650/$AH650, F!$O$21:$O$33,1), MATCH(E650, F!$P$20:$AB$20,1)), 0 ) +IFERROR( M650*INDEX(F!$P$21:$AB$33, MATCH(K650/$AH650, F!$O$21:$O$33,1), MATCH(E650, F!$P$20:$AB$20,1)),0) +  IFERROR( Q650*INDEX(F!$P$21:$AB$33, MATCH(O650/$AH650, F!$O$21:$O$33,1), MATCH(E650, F!$P$20:$AB$20,1)), 0) + IFERROR( U650*INDEX(F!$P$21:$AB$33, MATCH(S650/$AH650, F!$O$21:$O$33,1), MATCH(E650, F!$P$20:$AB$20,1)),0)  + IFERROR(Y650*INDEX(F!$P$21:$AB$33, MATCH(W650/$AH650, F!$O$21:$O$33,1), MATCH(E650, F!$P$20:$AB$20,1)),0)  + IFERROR( AC650*INDEX(F!$P$21:$AB$33, MATCH(AA650/$AH650, F!$O$21:$O$33,1), MATCH(E650, F!$P$20:$AB$20,1)),)</f>
        <v>10</v>
      </c>
      <c r="AL650" s="1031"/>
    </row>
    <row r="651" spans="1:38" hidden="1" x14ac:dyDescent="0.25">
      <c r="A651" s="1022"/>
      <c r="B651" s="245" t="str">
        <f t="shared" si="827"/>
        <v/>
      </c>
      <c r="C651" s="257" t="str">
        <f t="shared" si="827"/>
        <v/>
      </c>
      <c r="D651" s="224" t="str">
        <f t="shared" si="827"/>
        <v/>
      </c>
      <c r="E651" s="291" t="str">
        <f t="shared" si="827"/>
        <v/>
      </c>
      <c r="F651" s="307" t="str">
        <f t="shared" si="827"/>
        <v/>
      </c>
      <c r="G651" s="300" t="str">
        <f t="shared" si="828"/>
        <v/>
      </c>
      <c r="H651" s="301"/>
      <c r="I651" s="301"/>
      <c r="J651" s="302"/>
      <c r="K651" s="300" t="str">
        <f t="shared" si="829"/>
        <v/>
      </c>
      <c r="L651" s="301"/>
      <c r="M651" s="301"/>
      <c r="N651" s="302"/>
      <c r="O651" s="300" t="str">
        <f t="shared" si="830"/>
        <v/>
      </c>
      <c r="P651" s="301"/>
      <c r="Q651" s="301"/>
      <c r="R651" s="302"/>
      <c r="S651" s="300" t="str">
        <f t="shared" si="831"/>
        <v/>
      </c>
      <c r="T651" s="301"/>
      <c r="U651" s="301"/>
      <c r="V651" s="302"/>
      <c r="W651" s="300" t="str">
        <f t="shared" si="832"/>
        <v/>
      </c>
      <c r="X651" s="301"/>
      <c r="Y651" s="301"/>
      <c r="Z651" s="302"/>
      <c r="AA651" s="300" t="str">
        <f t="shared" si="833"/>
        <v/>
      </c>
      <c r="AB651" s="301"/>
      <c r="AC651" s="301"/>
      <c r="AD651" s="302"/>
      <c r="AE651" s="285">
        <f t="shared" si="834"/>
        <v>0</v>
      </c>
      <c r="AF651" s="286">
        <f t="shared" si="798"/>
        <v>0</v>
      </c>
      <c r="AG651" s="287">
        <f t="shared" si="835"/>
        <v>0</v>
      </c>
      <c r="AH651" s="217" t="str">
        <f t="shared" si="836"/>
        <v/>
      </c>
      <c r="AI651" s="303">
        <f xml:space="preserve"> ( IF(ISNUMBER(G651), VLOOKUP(G651/$AH651,F!$A1:$B101,2,1)*G651*$H651*$I651,0)+IF(ISNUMBER(K651), VLOOKUP(K651/$AH651,F!$A1:$B101,2,1)*K651*$L651*$M651,0)+IF(ISNUMBER(O651), VLOOKUP(O651/$AH651,F!$A1:$B101,2,1)*O651*$P651*$Q651,0)+IF(ISNUMBER(S651), VLOOKUP(S651/$AH651,F!$A1:$B101,2,1)*S651*$T651*$U651,0)+IF(ISNUMBER(W651), VLOOKUP(W651/$AH651,F!$A1:$B101,2,1)*W651*$X651*$Y651,0)+IF(ISNUMBER(AA651), VLOOKUP(AA651/$AH651,F!$A1:$B101,2,1)*AA651*$AB651*$AC651,0))*IF(ISNUMBER(F651),F651,1)*IF(ISNUMBER(E651),E651,1)</f>
        <v>0</v>
      </c>
      <c r="AJ651" s="304">
        <f t="shared" ref="AJ651:AJ654" si="838">H651*I651+L651*M651+P651*Q651+T651*U651+X651*Y651+AB651*AC651</f>
        <v>0</v>
      </c>
      <c r="AK651" s="305">
        <f>IFERROR(I651*INDEX(F!$P$21:$AB$33, MATCH(G651/$AH651, F!$O$21:$O$33,1), MATCH(E651, F!$P$20:$AB$20,1)), 0 ) +IFERROR( M651*INDEX(F!$P$21:$AB$33, MATCH(K651/$AH651, F!$O$21:$O$33,1), MATCH(E651, F!$P$20:$AB$20,1)),0) +  IFERROR( Q651*INDEX(F!$P$21:$AB$33, MATCH(O651/$AH651, F!$O$21:$O$33,1), MATCH(E651, F!$P$20:$AB$20,1)), 0) + IFERROR( U651*INDEX(F!$P$21:$AB$33, MATCH(S651/$AH651, F!$O$21:$O$33,1), MATCH(E651, F!$P$20:$AB$20,1)),0)  + IFERROR(Y651*INDEX(F!$P$21:$AB$33, MATCH(W651/$AH651, F!$O$21:$O$33,1), MATCH(E651, F!$P$20:$AB$20,1)),0)  + IFERROR( AC651*INDEX(F!$P$21:$AB$33, MATCH(AA651/$AH651, F!$O$21:$O$33,1), MATCH(E651, F!$P$20:$AB$20,1)),)</f>
        <v>0</v>
      </c>
      <c r="AL651" s="1031"/>
    </row>
    <row r="652" spans="1:38" hidden="1" x14ac:dyDescent="0.25">
      <c r="A652" s="1022"/>
      <c r="B652" s="242" t="str">
        <f t="shared" si="827"/>
        <v/>
      </c>
      <c r="C652" s="258" t="str">
        <f t="shared" si="827"/>
        <v/>
      </c>
      <c r="D652" s="225" t="str">
        <f t="shared" si="827"/>
        <v/>
      </c>
      <c r="E652" s="291" t="str">
        <f t="shared" si="827"/>
        <v/>
      </c>
      <c r="F652" s="308" t="str">
        <f t="shared" si="827"/>
        <v/>
      </c>
      <c r="G652" s="293" t="str">
        <f t="shared" si="828"/>
        <v/>
      </c>
      <c r="H652" s="238"/>
      <c r="I652" s="238"/>
      <c r="J652" s="294"/>
      <c r="K652" s="293" t="str">
        <f t="shared" si="829"/>
        <v/>
      </c>
      <c r="L652" s="238"/>
      <c r="M652" s="238"/>
      <c r="N652" s="294"/>
      <c r="O652" s="293" t="str">
        <f t="shared" si="830"/>
        <v/>
      </c>
      <c r="P652" s="238"/>
      <c r="Q652" s="238"/>
      <c r="R652" s="294"/>
      <c r="S652" s="293" t="str">
        <f t="shared" si="831"/>
        <v/>
      </c>
      <c r="T652" s="238"/>
      <c r="U652" s="238"/>
      <c r="V652" s="294"/>
      <c r="W652" s="293" t="str">
        <f t="shared" si="832"/>
        <v/>
      </c>
      <c r="X652" s="238"/>
      <c r="Y652" s="238"/>
      <c r="Z652" s="294"/>
      <c r="AA652" s="293" t="str">
        <f t="shared" si="833"/>
        <v/>
      </c>
      <c r="AB652" s="238"/>
      <c r="AC652" s="238"/>
      <c r="AD652" s="294"/>
      <c r="AE652" s="239">
        <f t="shared" si="834"/>
        <v>0</v>
      </c>
      <c r="AF652" s="295">
        <f t="shared" si="798"/>
        <v>0</v>
      </c>
      <c r="AG652" s="296">
        <f t="shared" si="835"/>
        <v>0</v>
      </c>
      <c r="AH652" s="217" t="str">
        <f t="shared" si="836"/>
        <v/>
      </c>
      <c r="AI652" s="237">
        <f xml:space="preserve"> ( IF(ISNUMBER(G652), VLOOKUP(G652/$AH652,F!$A1:$B101,2,1)*G652*$H652*$I652,0)+IF(ISNUMBER(K652), VLOOKUP(K652/$AH652,F!$A1:$B101,2,1)*K652*$L652*$M652,0)+IF(ISNUMBER(O652), VLOOKUP(O652/$AH652,F!$A1:$B101,2,1)*O652*$P652*$Q652,0)+IF(ISNUMBER(S652), VLOOKUP(S652/$AH652,F!$A1:$B101,2,1)*S652*$T652*$U652,0)+IF(ISNUMBER(W652), VLOOKUP(W652/$AH652,F!$A1:$B101,2,1)*W652*$X652*$Y652,0)+IF(ISNUMBER(AA652), VLOOKUP(AA652/$AH652,F!$A1:$B101,2,1)*AA652*$AB652*$AC652,0))*IF(ISNUMBER(F652),F652,1)*IF(ISNUMBER(E652),E652,1)</f>
        <v>0</v>
      </c>
      <c r="AJ652" s="309">
        <f t="shared" si="838"/>
        <v>0</v>
      </c>
      <c r="AK652" s="298">
        <f>IFERROR(I652*INDEX(F!$P$21:$AB$33, MATCH(G652/$AH652, F!$O$21:$O$33,1), MATCH(E652, F!$P$20:$AB$20,1)), 0 ) +IFERROR( M652*INDEX(F!$P$21:$AB$33, MATCH(K652/$AH652, F!$O$21:$O$33,1), MATCH(E652, F!$P$20:$AB$20,1)),0) +  IFERROR( Q652*INDEX(F!$P$21:$AB$33, MATCH(O652/$AH652, F!$O$21:$O$33,1), MATCH(E652, F!$P$20:$AB$20,1)), 0) + IFERROR( U652*INDEX(F!$P$21:$AB$33, MATCH(S652/$AH652, F!$O$21:$O$33,1), MATCH(E652, F!$P$20:$AB$20,1)),0)  + IFERROR(Y652*INDEX(F!$P$21:$AB$33, MATCH(W652/$AH652, F!$O$21:$O$33,1), MATCH(E652, F!$P$20:$AB$20,1)),0)  + IFERROR( AC652*INDEX(F!$P$21:$AB$33, MATCH(AA652/$AH652, F!$O$21:$O$33,1), MATCH(E652, F!$P$20:$AB$20,1)),)</f>
        <v>0</v>
      </c>
      <c r="AL652" s="1031"/>
    </row>
    <row r="653" spans="1:38" hidden="1" x14ac:dyDescent="0.25">
      <c r="A653" s="1022"/>
      <c r="B653" s="243" t="str">
        <f t="shared" si="827"/>
        <v/>
      </c>
      <c r="C653" s="256" t="str">
        <f t="shared" si="827"/>
        <v/>
      </c>
      <c r="D653" s="214" t="str">
        <f t="shared" si="827"/>
        <v/>
      </c>
      <c r="E653" s="291" t="str">
        <f t="shared" si="827"/>
        <v/>
      </c>
      <c r="F653" s="307" t="str">
        <f t="shared" si="827"/>
        <v/>
      </c>
      <c r="G653" s="300" t="str">
        <f t="shared" si="828"/>
        <v/>
      </c>
      <c r="H653" s="301"/>
      <c r="I653" s="301"/>
      <c r="J653" s="302"/>
      <c r="K653" s="300" t="str">
        <f t="shared" si="829"/>
        <v/>
      </c>
      <c r="L653" s="301"/>
      <c r="M653" s="301"/>
      <c r="N653" s="302"/>
      <c r="O653" s="300" t="str">
        <f t="shared" si="830"/>
        <v/>
      </c>
      <c r="P653" s="301"/>
      <c r="Q653" s="301"/>
      <c r="R653" s="302"/>
      <c r="S653" s="300" t="str">
        <f t="shared" si="831"/>
        <v/>
      </c>
      <c r="T653" s="301"/>
      <c r="U653" s="301"/>
      <c r="V653" s="302"/>
      <c r="W653" s="300" t="str">
        <f t="shared" si="832"/>
        <v/>
      </c>
      <c r="X653" s="301"/>
      <c r="Y653" s="301"/>
      <c r="Z653" s="302"/>
      <c r="AA653" s="300" t="str">
        <f t="shared" si="833"/>
        <v/>
      </c>
      <c r="AB653" s="301"/>
      <c r="AC653" s="301"/>
      <c r="AD653" s="302"/>
      <c r="AE653" s="285">
        <f t="shared" si="834"/>
        <v>0</v>
      </c>
      <c r="AF653" s="286">
        <f t="shared" si="798"/>
        <v>0</v>
      </c>
      <c r="AG653" s="287">
        <f t="shared" si="835"/>
        <v>0</v>
      </c>
      <c r="AH653" s="217" t="str">
        <f t="shared" si="836"/>
        <v/>
      </c>
      <c r="AI653" s="310">
        <f xml:space="preserve"> ( IF(ISNUMBER(G653), VLOOKUP(G653/$AH653,F!$A1:$B101,2,1)*G653*$H653*$I653,0)+IF(ISNUMBER(K653), VLOOKUP(K653/$AH653,F!$A1:$B101,2,1)*K653*$L653*$M653,0)+IF(ISNUMBER(O653), VLOOKUP(O653/$AH653,F!$A1:$B101,2,1)*O653*$P653*$Q653,0)+IF(ISNUMBER(S653), VLOOKUP(S653/$AH653,F!$A1:$B101,2,1)*S653*$T653*$U653,0)+IF(ISNUMBER(W653), VLOOKUP(W653/$AH653,F!$A1:$B101,2,1)*W653*$X653*$Y653,0)+IF(ISNUMBER(AA653), VLOOKUP(AA653/$AH653,F!$A1:$B101,2,1)*AA653*$AB653*$AC653,0))*IF(ISNUMBER(F653),F653,1)*IF(ISNUMBER(E653),E653,1)</f>
        <v>0</v>
      </c>
      <c r="AJ653" s="311">
        <f t="shared" si="838"/>
        <v>0</v>
      </c>
      <c r="AK653" s="312">
        <f>IFERROR(I653*INDEX(F!$P$21:$AB$33, MATCH(G653/$AH653, F!$O$21:$O$33,1), MATCH(E653, F!$P$20:$AB$20,1)), 0 ) +IFERROR( M653*INDEX(F!$P$21:$AB$33, MATCH(K653/$AH653, F!$O$21:$O$33,1), MATCH(E653, F!$P$20:$AB$20,1)),0) +  IFERROR( Q653*INDEX(F!$P$21:$AB$33, MATCH(O653/$AH653, F!$O$21:$O$33,1), MATCH(E653, F!$P$20:$AB$20,1)), 0) + IFERROR( U653*INDEX(F!$P$21:$AB$33, MATCH(S653/$AH653, F!$O$21:$O$33,1), MATCH(E653, F!$P$20:$AB$20,1)),0)  + IFERROR(Y653*INDEX(F!$P$21:$AB$33, MATCH(W653/$AH653, F!$O$21:$O$33,1), MATCH(E653, F!$P$20:$AB$20,1)),0)  + IFERROR( AC653*INDEX(F!$P$21:$AB$33, MATCH(AA653/$AH653, F!$O$21:$O$33,1), MATCH(E653, F!$P$20:$AB$20,1)),)</f>
        <v>0</v>
      </c>
      <c r="AL653" s="1031"/>
    </row>
    <row r="654" spans="1:38" hidden="1" x14ac:dyDescent="0.25">
      <c r="A654" s="1022"/>
      <c r="B654" s="242" t="str">
        <f t="shared" si="827"/>
        <v/>
      </c>
      <c r="C654" s="258" t="str">
        <f t="shared" si="827"/>
        <v/>
      </c>
      <c r="D654" s="226" t="str">
        <f t="shared" si="827"/>
        <v/>
      </c>
      <c r="E654" s="291" t="str">
        <f t="shared" si="827"/>
        <v/>
      </c>
      <c r="F654" s="313" t="str">
        <f t="shared" si="827"/>
        <v/>
      </c>
      <c r="G654" s="293" t="str">
        <f t="shared" si="828"/>
        <v/>
      </c>
      <c r="H654" s="238"/>
      <c r="I654" s="238"/>
      <c r="J654" s="294"/>
      <c r="K654" s="293" t="str">
        <f t="shared" si="829"/>
        <v/>
      </c>
      <c r="L654" s="238"/>
      <c r="M654" s="238"/>
      <c r="N654" s="294"/>
      <c r="O654" s="293" t="str">
        <f t="shared" si="830"/>
        <v/>
      </c>
      <c r="P654" s="238"/>
      <c r="Q654" s="238"/>
      <c r="R654" s="294"/>
      <c r="S654" s="293" t="str">
        <f t="shared" si="831"/>
        <v/>
      </c>
      <c r="T654" s="238"/>
      <c r="U654" s="238"/>
      <c r="V654" s="294"/>
      <c r="W654" s="293" t="str">
        <f t="shared" si="832"/>
        <v/>
      </c>
      <c r="X654" s="238"/>
      <c r="Y654" s="238"/>
      <c r="Z654" s="294"/>
      <c r="AA654" s="293" t="str">
        <f t="shared" si="833"/>
        <v/>
      </c>
      <c r="AB654" s="238"/>
      <c r="AC654" s="238"/>
      <c r="AD654" s="294"/>
      <c r="AE654" s="239">
        <f t="shared" si="834"/>
        <v>0</v>
      </c>
      <c r="AF654" s="314">
        <f t="shared" si="798"/>
        <v>0</v>
      </c>
      <c r="AG654" s="315">
        <f t="shared" si="835"/>
        <v>0</v>
      </c>
      <c r="AH654" s="217" t="str">
        <f t="shared" si="836"/>
        <v/>
      </c>
      <c r="AI654" s="316">
        <f xml:space="preserve"> ( IF(ISNUMBER(G654), VLOOKUP(G654/$AH654,F!$A1:$B101,2,1)*G654*$H654*$I654,0)+IF(ISNUMBER(K654), VLOOKUP(K654/$AH654,F!$A1:$B101,2,1)*K654*$L654*$M654,0)+IF(ISNUMBER(O654), VLOOKUP(O654/$AH654,F!$A1:$B101,2,1)*O654*$P654*$Q654,0)+IF(ISNUMBER(S654), VLOOKUP(S654/$AH654,F!$A1:$B101,2,1)*S654*$T654*$U654,0)+IF(ISNUMBER(W654), VLOOKUP(W654/$AH654,F!$A1:$B101,2,1)*W654*$X654*$Y654,0)+IF(ISNUMBER(AA654), VLOOKUP(AA654/$AH654,F!$A1:$B101,2,1)*AA654*$AB654*$AC654,0))*IF(ISNUMBER(F654),F654,1)*IF(ISNUMBER(E654),E654,1)</f>
        <v>0</v>
      </c>
      <c r="AJ654" s="317">
        <f t="shared" si="838"/>
        <v>0</v>
      </c>
      <c r="AK654" s="318">
        <f>IFERROR(I654*INDEX(F!$P$21:$AB$33, MATCH(G654/$AH654, F!$O$21:$O$33,1), MATCH(E654, F!$P$20:$AB$20,1)), 0 ) +IFERROR( M654*INDEX(F!$P$21:$AB$33, MATCH(K654/$AH654, F!$O$21:$O$33,1), MATCH(E654, F!$P$20:$AB$20,1)),0) +  IFERROR( Q654*INDEX(F!$P$21:$AB$33, MATCH(O654/$AH654, F!$O$21:$O$33,1), MATCH(E654, F!$P$20:$AB$20,1)), 0) + IFERROR( U654*INDEX(F!$P$21:$AB$33, MATCH(S654/$AH654, F!$O$21:$O$33,1), MATCH(E654, F!$P$20:$AB$20,1)),0)  + IFERROR(Y654*INDEX(F!$P$21:$AB$33, MATCH(W654/$AH654, F!$O$21:$O$33,1), MATCH(E654, F!$P$20:$AB$20,1)),0)  + IFERROR( AC654*INDEX(F!$P$21:$AB$33, MATCH(AA654/$AH654, F!$O$21:$O$33,1), MATCH(E654, F!$P$20:$AB$20,1)),)</f>
        <v>0</v>
      </c>
      <c r="AL654" s="1031"/>
    </row>
    <row r="655" spans="1:38" ht="15.75" thickBot="1" x14ac:dyDescent="0.3">
      <c r="A655" s="1023"/>
      <c r="B655" s="246"/>
      <c r="C655" s="259"/>
      <c r="D655" s="227"/>
      <c r="E655" s="352">
        <f>ROUND(IFERROR(SUMPRODUCT(AJ647:AJ654,E647:E654)/AJ655,0),3)</f>
        <v>1.01</v>
      </c>
      <c r="F655" s="388"/>
      <c r="G655" s="319"/>
      <c r="H655" s="320"/>
      <c r="I655" s="320"/>
      <c r="J655" s="321"/>
      <c r="K655" s="319"/>
      <c r="L655" s="320"/>
      <c r="M655" s="320"/>
      <c r="N655" s="321"/>
      <c r="O655" s="319"/>
      <c r="P655" s="320"/>
      <c r="Q655" s="320"/>
      <c r="R655" s="321"/>
      <c r="S655" s="319"/>
      <c r="T655" s="320"/>
      <c r="U655" s="320"/>
      <c r="V655" s="321"/>
      <c r="W655" s="319"/>
      <c r="X655" s="320"/>
      <c r="Y655" s="320"/>
      <c r="Z655" s="321"/>
      <c r="AA655" s="319"/>
      <c r="AB655" s="320"/>
      <c r="AC655" s="320"/>
      <c r="AD655" s="321"/>
      <c r="AE655" s="357">
        <f>SUM(AE647:AE654)</f>
        <v>7202.5</v>
      </c>
      <c r="AF655" s="358">
        <f t="shared" si="798"/>
        <v>69.254807692307693</v>
      </c>
      <c r="AG655" s="391">
        <f>IFERROR(  SUMPRODUCT(AG647:AG654,AJ647:AJ654)/AJ655,0)</f>
        <v>0.47526895796218516</v>
      </c>
      <c r="AH655" s="359"/>
      <c r="AI655" s="360">
        <f>SUM(AI647:AI654)</f>
        <v>3648.75</v>
      </c>
      <c r="AJ655" s="360">
        <f>SUM(AJ647:AJ654)</f>
        <v>104</v>
      </c>
      <c r="AK655" s="361">
        <f>IF(SUM(AK647:AK654)=0,TIME(,0,),TIME(,SUM(AK647:AK654)+F!$V$37,))</f>
        <v>4.9999999999999996E-2</v>
      </c>
      <c r="AL655" s="1032"/>
    </row>
    <row r="656" spans="1:38" hidden="1" x14ac:dyDescent="0.25">
      <c r="A656" s="213">
        <f>A657</f>
        <v>43863</v>
      </c>
      <c r="B656" s="247" t="str">
        <f t="shared" ref="B656:F663" si="839">IF(B600="","",B600)</f>
        <v/>
      </c>
      <c r="C656" s="260" t="str">
        <f t="shared" si="839"/>
        <v/>
      </c>
      <c r="D656" s="228" t="str">
        <f t="shared" si="839"/>
        <v/>
      </c>
      <c r="E656" s="280" t="str">
        <f t="shared" si="839"/>
        <v/>
      </c>
      <c r="F656" s="322" t="str">
        <f t="shared" si="839"/>
        <v/>
      </c>
      <c r="G656" s="323" t="str">
        <f t="shared" ref="G656:G663" si="840">IF(J656&lt;&gt;0, IFERROR(IF( $F656=2,  MROUND($AH656*J656,1),    IF( OR($F656="",$F656=1),   MROUND($AH656*J656,2.5),  MROUND($AH656*J656, 0.1))), "" ), "")</f>
        <v/>
      </c>
      <c r="H656" s="324"/>
      <c r="I656" s="324"/>
      <c r="J656" s="325"/>
      <c r="K656" s="323" t="str">
        <f t="shared" ref="K656:K663" si="841">IF(N656&lt;&gt;0, IFERROR(IF( $F656=2,  MROUND($AH656*N656,1),    IF( OR($F656="",$F656=1),   MROUND($AH656*N656,2.5),  MROUND($AH656*N656, 0.1))), "" ), "")</f>
        <v/>
      </c>
      <c r="L656" s="324"/>
      <c r="M656" s="324"/>
      <c r="N656" s="325"/>
      <c r="O656" s="323" t="str">
        <f t="shared" ref="O656:O663" si="842">IF(R656&lt;&gt;0, IFERROR(IF( $F656=2,  MROUND($AH656*R656,1),    IF( OR($F656="",$F656=1),   MROUND($AH656*R656,2.5),  MROUND($AH656*R656, 0.1))), "" ), "")</f>
        <v/>
      </c>
      <c r="P656" s="324"/>
      <c r="Q656" s="324"/>
      <c r="R656" s="325"/>
      <c r="S656" s="323" t="str">
        <f t="shared" ref="S656:S663" si="843">IF(V656&lt;&gt;0, IFERROR(IF( $F656=2,  MROUND($AH656*V656,1),    IF( OR($F656="",$F656=1),   MROUND($AH656*V656,2.5),  MROUND($AH656*V656, 0.1))), "" ), "")</f>
        <v/>
      </c>
      <c r="T656" s="324"/>
      <c r="U656" s="324"/>
      <c r="V656" s="325"/>
      <c r="W656" s="323" t="str">
        <f t="shared" ref="W656:W663" si="844">IF(Z656&lt;&gt;0, IFERROR(IF( $F656=2,  MROUND($AH656*Z656,1),    IF( OR($F656="",$F656=1),   MROUND($AH656*Z656,2.5),  MROUND($AH656*Z656, 0.1))), "" ), "")</f>
        <v/>
      </c>
      <c r="X656" s="324"/>
      <c r="Y656" s="324"/>
      <c r="Z656" s="325"/>
      <c r="AA656" s="323" t="str">
        <f t="shared" ref="AA656:AA663" si="845">IF(AD656&lt;&gt;0, IFERROR(IF( $F656=2,  MROUND($AH656*AD656,1),    IF( OR($F656="",$F656=1),   MROUND($AH656*AD656,2.5),  MROUND($AH656*AD656, 0.1))), "" ), "")</f>
        <v/>
      </c>
      <c r="AB656" s="324"/>
      <c r="AC656" s="324"/>
      <c r="AD656" s="325"/>
      <c r="AE656" s="326">
        <f t="shared" ref="AE656:AE663" si="846">(IF(ISNUMBER(G656),G656,0)*H656*I656+IF(ISNUMBER(K656),K656,1)*L656*M656+IF(ISNUMBER(O656),O656,1)*P656*Q656+IF(ISNUMBER(S656),S656,1)*T656*U656+IF(ISNUMBER(W656),W656,1)*X656*Y656+IF(ISNUMBER(AA656),AA656,1)*AB656*AC656)*IF(ISNUMBER(F656),F656,1)</f>
        <v>0</v>
      </c>
      <c r="AF656" s="327">
        <f t="shared" si="798"/>
        <v>0</v>
      </c>
      <c r="AG656" s="328">
        <f t="shared" ref="AG656:AG663" si="847">IFERROR((AF656/(AH656*IF(ISNUMBER(F656),F656,1))),0)</f>
        <v>0</v>
      </c>
      <c r="AH656" s="216" t="str">
        <f t="shared" ref="AH656:AH663" si="848">IF(ISNUMBER(AH600), AH600+(AH600*$AH$618),"")</f>
        <v/>
      </c>
      <c r="AI656" s="329">
        <f xml:space="preserve"> ( IF(ISNUMBER(G656), VLOOKUP(G656/$AH656,F!$A1:$B101,2,1)*G656*$H656*$I656,0)+IF(ISNUMBER(K656), VLOOKUP(K656/$AH656,F!$A1:$B101,2,1)*K656*$L656*$M656,0)+IF(ISNUMBER(O656), VLOOKUP(O656/$AH656,F!$A1:$B101,2,1)*O656*$P656*$Q656,0)+IF(ISNUMBER(S656), VLOOKUP(S656/$AH656,F!$A1:$B101,2,1)*S656*$T656*$U656,0)+IF(ISNUMBER(W656), VLOOKUP(W656/$AH656,F!$A1:$B101,2,1)*W656*$X656*$Y656,0)+IF(ISNUMBER(AA656), VLOOKUP(AA656/$AH656,F!$A1:$B101,2,1)*AA656*$AB656*$AC656,0))*IF(ISNUMBER(F656),F656,1)*IF(ISNUMBER(E656),E656,1)</f>
        <v>0</v>
      </c>
      <c r="AJ656" s="330">
        <f t="shared" ref="AJ656:AJ658" si="849">H656*I656+L656*M656+P656*Q656+T656*U656+X656*Y656+AB656*AC656</f>
        <v>0</v>
      </c>
      <c r="AK656" s="331">
        <f>IFERROR(I656*INDEX(F!$P$21:$AB$33, MATCH(G656/$AH656, F!$O$21:$O$33,1), MATCH(E656, F!$P$20:$AB$20,1)), 0 ) +IFERROR( M656*INDEX(F!$P$21:$AB$33, MATCH(K656/$AH656, F!$O$21:$O$33,1), MATCH(E656, F!$P$20:$AB$20,1)),0) +  IFERROR( Q656*INDEX(F!$P$21:$AB$33, MATCH(O656/$AH656, F!$O$21:$O$33,1), MATCH(E656, F!$P$20:$AB$20,1)), 0) + IFERROR( U656*INDEX(F!$P$21:$AB$33, MATCH(S656/$AH656, F!$O$21:$O$33,1), MATCH(E656, F!$P$20:$AB$20,1)),0)  + IFERROR(Y656*INDEX(F!$P$21:$AB$33, MATCH(W656/$AH656, F!$O$21:$O$33,1), MATCH(E656, F!$P$20:$AB$20,1)),0)  + IFERROR( AC656*INDEX(F!$P$21:$AB$33, MATCH(AA656/$AH656, F!$O$21:$O$33,1), MATCH(E656, F!$P$20:$AB$20,1)),)</f>
        <v>0</v>
      </c>
      <c r="AL656" s="1033"/>
    </row>
    <row r="657" spans="1:38" ht="15.75" hidden="1" customHeight="1" x14ac:dyDescent="0.25">
      <c r="A657" s="1021">
        <f>A601+A562</f>
        <v>43863</v>
      </c>
      <c r="B657" s="248" t="str">
        <f t="shared" si="839"/>
        <v/>
      </c>
      <c r="C657" s="261" t="str">
        <f t="shared" si="839"/>
        <v/>
      </c>
      <c r="D657" s="229" t="str">
        <f t="shared" si="839"/>
        <v/>
      </c>
      <c r="E657" s="291" t="str">
        <f t="shared" si="839"/>
        <v/>
      </c>
      <c r="F657" s="332" t="str">
        <f t="shared" si="839"/>
        <v/>
      </c>
      <c r="G657" s="333" t="str">
        <f t="shared" si="840"/>
        <v/>
      </c>
      <c r="H657" s="334"/>
      <c r="I657" s="334"/>
      <c r="J657" s="335"/>
      <c r="K657" s="333" t="str">
        <f t="shared" si="841"/>
        <v/>
      </c>
      <c r="L657" s="334"/>
      <c r="M657" s="334"/>
      <c r="N657" s="335"/>
      <c r="O657" s="333" t="str">
        <f t="shared" si="842"/>
        <v/>
      </c>
      <c r="P657" s="334"/>
      <c r="Q657" s="334"/>
      <c r="R657" s="335"/>
      <c r="S657" s="333" t="str">
        <f t="shared" si="843"/>
        <v/>
      </c>
      <c r="T657" s="334"/>
      <c r="U657" s="334"/>
      <c r="V657" s="335"/>
      <c r="W657" s="333" t="str">
        <f t="shared" si="844"/>
        <v/>
      </c>
      <c r="X657" s="334"/>
      <c r="Y657" s="334"/>
      <c r="Z657" s="335"/>
      <c r="AA657" s="333" t="str">
        <f t="shared" si="845"/>
        <v/>
      </c>
      <c r="AB657" s="334"/>
      <c r="AC657" s="334"/>
      <c r="AD657" s="335"/>
      <c r="AE657" s="336">
        <f t="shared" si="846"/>
        <v>0</v>
      </c>
      <c r="AF657" s="337">
        <f t="shared" si="798"/>
        <v>0</v>
      </c>
      <c r="AG657" s="338">
        <f t="shared" si="847"/>
        <v>0</v>
      </c>
      <c r="AH657" s="217" t="str">
        <f t="shared" si="848"/>
        <v/>
      </c>
      <c r="AI657" s="339">
        <f xml:space="preserve"> ( IF(ISNUMBER(G657), VLOOKUP(G657/$AH657,F!$A1:$B101,2,1)*G657*$H657*$I657,0)+IF(ISNUMBER(K657), VLOOKUP(K657/$AH657,F!$A1:$B101,2,1)*K657*$L657*$M657,0)+IF(ISNUMBER(O657), VLOOKUP(O657/$AH657,F!$A1:$B101,2,1)*O657*$P657*$Q657,0)+IF(ISNUMBER(S657), VLOOKUP(S657/$AH657,F!$A1:$B101,2,1)*S657*$T657*$U657,0)+IF(ISNUMBER(W657), VLOOKUP(W657/$AH657,F!$A1:$B101,2,1)*W657*$X657*$Y657,0)+IF(ISNUMBER(AA657), VLOOKUP(AA657/$AH657,F!$A1:$B101,2,1)*AA657*$AB657*$AC657,0))*IF(ISNUMBER(F657),F657,1)*IF(ISNUMBER(E657),E657,1)</f>
        <v>0</v>
      </c>
      <c r="AJ657" s="340">
        <f t="shared" si="849"/>
        <v>0</v>
      </c>
      <c r="AK657" s="341">
        <f>IFERROR(I657*INDEX(F!$P$21:$AB$33, MATCH(G657/$AH657, F!$O$21:$O$33,1), MATCH(E657, F!$P$20:$AB$20,1)), 0 ) +IFERROR( M657*INDEX(F!$P$21:$AB$33, MATCH(K657/$AH657, F!$O$21:$O$33,1), MATCH(E657, F!$P$20:$AB$20,1)),0) +  IFERROR( Q657*INDEX(F!$P$21:$AB$33, MATCH(O657/$AH657, F!$O$21:$O$33,1), MATCH(E657, F!$P$20:$AB$20,1)), 0) + IFERROR( U657*INDEX(F!$P$21:$AB$33, MATCH(S657/$AH657, F!$O$21:$O$33,1), MATCH(E657, F!$P$20:$AB$20,1)),0)  + IFERROR(Y657*INDEX(F!$P$21:$AB$33, MATCH(W657/$AH657, F!$O$21:$O$33,1), MATCH(E657, F!$P$20:$AB$20,1)),0)  + IFERROR( AC657*INDEX(F!$P$21:$AB$33, MATCH(AA657/$AH657, F!$O$21:$O$33,1), MATCH(E657, F!$P$20:$AB$20,1)),)</f>
        <v>0</v>
      </c>
      <c r="AL657" s="1031"/>
    </row>
    <row r="658" spans="1:38" ht="15.75" hidden="1" customHeight="1" x14ac:dyDescent="0.25">
      <c r="A658" s="1022"/>
      <c r="B658" s="249" t="str">
        <f t="shared" si="839"/>
        <v/>
      </c>
      <c r="C658" s="262" t="str">
        <f t="shared" si="839"/>
        <v/>
      </c>
      <c r="D658" s="230" t="str">
        <f t="shared" si="839"/>
        <v/>
      </c>
      <c r="E658" s="291" t="str">
        <f t="shared" si="839"/>
        <v/>
      </c>
      <c r="F658" s="342" t="str">
        <f t="shared" si="839"/>
        <v/>
      </c>
      <c r="G658" s="343" t="str">
        <f t="shared" si="840"/>
        <v/>
      </c>
      <c r="H658" s="344"/>
      <c r="I658" s="344"/>
      <c r="J658" s="345"/>
      <c r="K658" s="343" t="str">
        <f t="shared" si="841"/>
        <v/>
      </c>
      <c r="L658" s="344"/>
      <c r="M658" s="344"/>
      <c r="N658" s="345"/>
      <c r="O658" s="343" t="str">
        <f t="shared" si="842"/>
        <v/>
      </c>
      <c r="P658" s="344"/>
      <c r="Q658" s="344"/>
      <c r="R658" s="345"/>
      <c r="S658" s="343" t="str">
        <f t="shared" si="843"/>
        <v/>
      </c>
      <c r="T658" s="344"/>
      <c r="U658" s="344"/>
      <c r="V658" s="345"/>
      <c r="W658" s="343" t="str">
        <f t="shared" si="844"/>
        <v/>
      </c>
      <c r="X658" s="344"/>
      <c r="Y658" s="344"/>
      <c r="Z658" s="345"/>
      <c r="AA658" s="343" t="str">
        <f t="shared" si="845"/>
        <v/>
      </c>
      <c r="AB658" s="344"/>
      <c r="AC658" s="344"/>
      <c r="AD658" s="345"/>
      <c r="AE658" s="346">
        <f t="shared" si="846"/>
        <v>0</v>
      </c>
      <c r="AF658" s="347">
        <f t="shared" si="798"/>
        <v>0</v>
      </c>
      <c r="AG658" s="348">
        <f t="shared" si="847"/>
        <v>0</v>
      </c>
      <c r="AH658" s="217" t="str">
        <f t="shared" si="848"/>
        <v/>
      </c>
      <c r="AI658" s="349">
        <f xml:space="preserve"> ( IF(ISNUMBER(G658), VLOOKUP(G658/$AH658,F!$A1:$B101,2,1)*G658*$H658*$I658,0)+IF(ISNUMBER(K658), VLOOKUP(K658/$AH658,F!$A1:$B101,2,1)*K658*$L658*$M658,0)+IF(ISNUMBER(O658), VLOOKUP(O658/$AH658,F!$A1:$B101,2,1)*O658*$P658*$Q658,0)+IF(ISNUMBER(S658), VLOOKUP(S658/$AH658,F!$A1:$B101,2,1)*S658*$T658*$U658,0)+IF(ISNUMBER(W658), VLOOKUP(W658/$AH658,F!$A1:$B101,2,1)*W658*$X658*$Y658,0)+IF(ISNUMBER(AA658), VLOOKUP(AA658/$AH658,F!$A1:$B101,2,1)*AA658*$AB658*$AC658,0))*IF(ISNUMBER(F658),F658,1)*IF(ISNUMBER(E658),E658,1)</f>
        <v>0</v>
      </c>
      <c r="AJ658" s="350">
        <f t="shared" si="849"/>
        <v>0</v>
      </c>
      <c r="AK658" s="351">
        <f>IFERROR(I658*INDEX(F!$P$21:$AB$33, MATCH(G658/$AH658, F!$O$21:$O$33,1), MATCH(E658, F!$P$20:$AB$20,1)), 0 ) +IFERROR( M658*INDEX(F!$P$21:$AB$33, MATCH(K658/$AH658, F!$O$21:$O$33,1), MATCH(E658, F!$P$20:$AB$20,1)),0) +  IFERROR( Q658*INDEX(F!$P$21:$AB$33, MATCH(O658/$AH658, F!$O$21:$O$33,1), MATCH(E658, F!$P$20:$AB$20,1)), 0) + IFERROR( U658*INDEX(F!$P$21:$AB$33, MATCH(S658/$AH658, F!$O$21:$O$33,1), MATCH(E658, F!$P$20:$AB$20,1)),0)  + IFERROR(Y658*INDEX(F!$P$21:$AB$33, MATCH(W658/$AH658, F!$O$21:$O$33,1), MATCH(E658, F!$P$20:$AB$20,1)),0)  + IFERROR( AC658*INDEX(F!$P$21:$AB$33, MATCH(AA658/$AH658, F!$O$21:$O$33,1), MATCH(E658, F!$P$20:$AB$20,1)),)</f>
        <v>0</v>
      </c>
      <c r="AL658" s="1031"/>
    </row>
    <row r="659" spans="1:38" hidden="1" x14ac:dyDescent="0.25">
      <c r="A659" s="1022"/>
      <c r="B659" s="248" t="str">
        <f t="shared" si="839"/>
        <v/>
      </c>
      <c r="C659" s="261" t="str">
        <f t="shared" si="839"/>
        <v/>
      </c>
      <c r="D659" s="229" t="str">
        <f t="shared" si="839"/>
        <v/>
      </c>
      <c r="E659" s="291" t="str">
        <f t="shared" si="839"/>
        <v/>
      </c>
      <c r="F659" s="332" t="str">
        <f t="shared" si="839"/>
        <v/>
      </c>
      <c r="G659" s="333" t="str">
        <f t="shared" si="840"/>
        <v/>
      </c>
      <c r="H659" s="334"/>
      <c r="I659" s="334"/>
      <c r="J659" s="335"/>
      <c r="K659" s="333" t="str">
        <f t="shared" si="841"/>
        <v/>
      </c>
      <c r="L659" s="334"/>
      <c r="M659" s="334"/>
      <c r="N659" s="335"/>
      <c r="O659" s="333" t="str">
        <f t="shared" si="842"/>
        <v/>
      </c>
      <c r="P659" s="334"/>
      <c r="Q659" s="334"/>
      <c r="R659" s="335"/>
      <c r="S659" s="333" t="str">
        <f t="shared" si="843"/>
        <v/>
      </c>
      <c r="T659" s="334"/>
      <c r="U659" s="334"/>
      <c r="V659" s="335"/>
      <c r="W659" s="333" t="str">
        <f t="shared" si="844"/>
        <v/>
      </c>
      <c r="X659" s="334"/>
      <c r="Y659" s="334"/>
      <c r="Z659" s="335"/>
      <c r="AA659" s="333" t="str">
        <f t="shared" si="845"/>
        <v/>
      </c>
      <c r="AB659" s="334"/>
      <c r="AC659" s="334"/>
      <c r="AD659" s="335"/>
      <c r="AE659" s="336">
        <f t="shared" si="846"/>
        <v>0</v>
      </c>
      <c r="AF659" s="337">
        <f t="shared" si="798"/>
        <v>0</v>
      </c>
      <c r="AG659" s="338">
        <f t="shared" si="847"/>
        <v>0</v>
      </c>
      <c r="AH659" s="217" t="str">
        <f t="shared" si="848"/>
        <v/>
      </c>
      <c r="AI659" s="339">
        <f xml:space="preserve"> ( IF(ISNUMBER(G659), VLOOKUP(G659/$AH659,F!$A1:$B101,2,1)*G659*$H659*$I659,0)+IF(ISNUMBER(K659), VLOOKUP(K659/$AH659,F!$A1:$B101,2,1)*K659*$L659*$M659,0)+IF(ISNUMBER(O659), VLOOKUP(O659/$AH659,F!$A1:$B101,2,1)*O659*$P659*$Q659,0)+IF(ISNUMBER(S659), VLOOKUP(S659/$AH659,F!$A1:$B101,2,1)*S659*$T659*$U659,0)+IF(ISNUMBER(W659), VLOOKUP(W659/$AH659,F!$A1:$B101,2,1)*W659*$X659*$Y659,0)+IF(ISNUMBER(AA659), VLOOKUP(AA659/$AH659,F!$A1:$B101,2,1)*AA659*$AB659*$AC659,0))*IF(ISNUMBER(F659),F659,1)*IF(ISNUMBER(E659),E659,1)</f>
        <v>0</v>
      </c>
      <c r="AJ659" s="340">
        <f>H659*I659+L659*M659+P659*Q659+T659*U659+X659*Y659+AB659*AC659</f>
        <v>0</v>
      </c>
      <c r="AK659" s="341">
        <f>IFERROR(I659*INDEX(F!$P$21:$AB$33, MATCH(G659/$AH659, F!$O$21:$O$33,1), MATCH(E659, F!$P$20:$AB$20,1)), 0 ) +IFERROR( M659*INDEX(F!$P$21:$AB$33, MATCH(K659/$AH659, F!$O$21:$O$33,1), MATCH(E659, F!$P$20:$AB$20,1)),0) +  IFERROR( Q659*INDEX(F!$P$21:$AB$33, MATCH(O659/$AH659, F!$O$21:$O$33,1), MATCH(E659, F!$P$20:$AB$20,1)), 0) + IFERROR( U659*INDEX(F!$P$21:$AB$33, MATCH(S659/$AH659, F!$O$21:$O$33,1), MATCH(E659, F!$P$20:$AB$20,1)),0)  + IFERROR(Y659*INDEX(F!$P$21:$AB$33, MATCH(W659/$AH659, F!$O$21:$O$33,1), MATCH(E659, F!$P$20:$AB$20,1)),0)  + IFERROR( AC659*INDEX(F!$P$21:$AB$33, MATCH(AA659/$AH659, F!$O$21:$O$33,1), MATCH(E659, F!$P$20:$AB$20,1)),)</f>
        <v>0</v>
      </c>
      <c r="AL659" s="1031"/>
    </row>
    <row r="660" spans="1:38" hidden="1" x14ac:dyDescent="0.25">
      <c r="A660" s="1022"/>
      <c r="B660" s="249" t="str">
        <f t="shared" si="839"/>
        <v/>
      </c>
      <c r="C660" s="262" t="str">
        <f t="shared" si="839"/>
        <v/>
      </c>
      <c r="D660" s="230" t="str">
        <f t="shared" si="839"/>
        <v/>
      </c>
      <c r="E660" s="291" t="str">
        <f t="shared" si="839"/>
        <v/>
      </c>
      <c r="F660" s="342" t="str">
        <f t="shared" si="839"/>
        <v/>
      </c>
      <c r="G660" s="343" t="str">
        <f t="shared" si="840"/>
        <v/>
      </c>
      <c r="H660" s="344"/>
      <c r="I660" s="344"/>
      <c r="J660" s="345"/>
      <c r="K660" s="343" t="str">
        <f t="shared" si="841"/>
        <v/>
      </c>
      <c r="L660" s="344"/>
      <c r="M660" s="344"/>
      <c r="N660" s="345"/>
      <c r="O660" s="343" t="str">
        <f t="shared" si="842"/>
        <v/>
      </c>
      <c r="P660" s="344"/>
      <c r="Q660" s="344"/>
      <c r="R660" s="345"/>
      <c r="S660" s="343" t="str">
        <f t="shared" si="843"/>
        <v/>
      </c>
      <c r="T660" s="344"/>
      <c r="U660" s="344"/>
      <c r="V660" s="345"/>
      <c r="W660" s="343" t="str">
        <f t="shared" si="844"/>
        <v/>
      </c>
      <c r="X660" s="344"/>
      <c r="Y660" s="344"/>
      <c r="Z660" s="345"/>
      <c r="AA660" s="343" t="str">
        <f t="shared" si="845"/>
        <v/>
      </c>
      <c r="AB660" s="344"/>
      <c r="AC660" s="344"/>
      <c r="AD660" s="345"/>
      <c r="AE660" s="346">
        <f t="shared" si="846"/>
        <v>0</v>
      </c>
      <c r="AF660" s="347">
        <f t="shared" si="798"/>
        <v>0</v>
      </c>
      <c r="AG660" s="348">
        <f t="shared" si="847"/>
        <v>0</v>
      </c>
      <c r="AH660" s="217" t="str">
        <f t="shared" si="848"/>
        <v/>
      </c>
      <c r="AI660" s="349">
        <f xml:space="preserve"> ( IF(ISNUMBER(G660), VLOOKUP(G660/$AH660,F!$A1:$B101,2,1)*G660*$H660*$I660,0)+IF(ISNUMBER(K660), VLOOKUP(K660/$AH660,F!$A1:$B101,2,1)*K660*$L660*$M660,0)+IF(ISNUMBER(O660), VLOOKUP(O660/$AH660,F!$A1:$B101,2,1)*O660*$P660*$Q660,0)+IF(ISNUMBER(S660), VLOOKUP(S660/$AH660,F!$A1:$B101,2,1)*S660*$T660*$U660,0)+IF(ISNUMBER(W660), VLOOKUP(W660/$AH660,F!$A1:$B101,2,1)*W660*$X660*$Y660,0)+IF(ISNUMBER(AA660), VLOOKUP(AA660/$AH660,F!$A1:$B101,2,1)*AA660*$AB660*$AC660,0))*IF(ISNUMBER(F660),F660,1)*IF(ISNUMBER(E660),E660,1)</f>
        <v>0</v>
      </c>
      <c r="AJ660" s="350">
        <f t="shared" ref="AJ660:AJ663" si="850">H660*I660+L660*M660+P660*Q660+T660*U660+X660*Y660+AB660*AC660</f>
        <v>0</v>
      </c>
      <c r="AK660" s="351">
        <f>IFERROR(I660*INDEX(F!$P$21:$AB$33, MATCH(G660/$AH660, F!$O$21:$O$33,1), MATCH(E660, F!$P$20:$AB$20,1)), 0 ) +IFERROR( M660*INDEX(F!$P$21:$AB$33, MATCH(K660/$AH660, F!$O$21:$O$33,1), MATCH(E660, F!$P$20:$AB$20,1)),0) +  IFERROR( Q660*INDEX(F!$P$21:$AB$33, MATCH(O660/$AH660, F!$O$21:$O$33,1), MATCH(E660, F!$P$20:$AB$20,1)), 0) + IFERROR( U660*INDEX(F!$P$21:$AB$33, MATCH(S660/$AH660, F!$O$21:$O$33,1), MATCH(E660, F!$P$20:$AB$20,1)),0)  + IFERROR(Y660*INDEX(F!$P$21:$AB$33, MATCH(W660/$AH660, F!$O$21:$O$33,1), MATCH(E660, F!$P$20:$AB$20,1)),0)  + IFERROR( AC660*INDEX(F!$P$21:$AB$33, MATCH(AA660/$AH660, F!$O$21:$O$33,1), MATCH(E660, F!$P$20:$AB$20,1)),)</f>
        <v>0</v>
      </c>
      <c r="AL660" s="1031"/>
    </row>
    <row r="661" spans="1:38" hidden="1" x14ac:dyDescent="0.25">
      <c r="A661" s="1022"/>
      <c r="B661" s="248" t="str">
        <f t="shared" si="839"/>
        <v/>
      </c>
      <c r="C661" s="261" t="str">
        <f t="shared" si="839"/>
        <v/>
      </c>
      <c r="D661" s="229" t="str">
        <f t="shared" si="839"/>
        <v/>
      </c>
      <c r="E661" s="291" t="str">
        <f t="shared" si="839"/>
        <v/>
      </c>
      <c r="F661" s="332" t="str">
        <f t="shared" si="839"/>
        <v/>
      </c>
      <c r="G661" s="333" t="str">
        <f t="shared" si="840"/>
        <v/>
      </c>
      <c r="H661" s="334"/>
      <c r="I661" s="334"/>
      <c r="J661" s="335"/>
      <c r="K661" s="333" t="str">
        <f t="shared" si="841"/>
        <v/>
      </c>
      <c r="L661" s="334"/>
      <c r="M661" s="334"/>
      <c r="N661" s="335"/>
      <c r="O661" s="333" t="str">
        <f t="shared" si="842"/>
        <v/>
      </c>
      <c r="P661" s="334"/>
      <c r="Q661" s="334"/>
      <c r="R661" s="335"/>
      <c r="S661" s="333" t="str">
        <f t="shared" si="843"/>
        <v/>
      </c>
      <c r="T661" s="334"/>
      <c r="U661" s="334"/>
      <c r="V661" s="335"/>
      <c r="W661" s="333" t="str">
        <f t="shared" si="844"/>
        <v/>
      </c>
      <c r="X661" s="334"/>
      <c r="Y661" s="334"/>
      <c r="Z661" s="335"/>
      <c r="AA661" s="333" t="str">
        <f t="shared" si="845"/>
        <v/>
      </c>
      <c r="AB661" s="334"/>
      <c r="AC661" s="334"/>
      <c r="AD661" s="335"/>
      <c r="AE661" s="336">
        <f t="shared" si="846"/>
        <v>0</v>
      </c>
      <c r="AF661" s="337">
        <f t="shared" si="798"/>
        <v>0</v>
      </c>
      <c r="AG661" s="338">
        <f t="shared" si="847"/>
        <v>0</v>
      </c>
      <c r="AH661" s="217" t="str">
        <f t="shared" si="848"/>
        <v/>
      </c>
      <c r="AI661" s="339">
        <f xml:space="preserve"> ( IF(ISNUMBER(G661), VLOOKUP(G661/$AH661,F!$A1:$B101,2,1)*G661*$H661*$I661,0)+IF(ISNUMBER(K661), VLOOKUP(K661/$AH661,F!$A1:$B101,2,1)*K661*$L661*$M661,0)+IF(ISNUMBER(O661), VLOOKUP(O661/$AH661,F!$A1:$B101,2,1)*O661*$P661*$Q661,0)+IF(ISNUMBER(S661), VLOOKUP(S661/$AH661,F!$A1:$B101,2,1)*S661*$T661*$U661,0)+IF(ISNUMBER(W661), VLOOKUP(W661/$AH661,F!$A1:$B101,2,1)*W661*$X661*$Y661,0)+IF(ISNUMBER(AA661), VLOOKUP(AA661/$AH661,F!$A1:$B101,2,1)*AA661*$AB661*$AC661,0))*IF(ISNUMBER(F661),F661,1)*IF(ISNUMBER(E661),E661,1)</f>
        <v>0</v>
      </c>
      <c r="AJ661" s="340">
        <f t="shared" si="850"/>
        <v>0</v>
      </c>
      <c r="AK661" s="341">
        <f>IFERROR(I661*INDEX(F!$P$21:$AB$33, MATCH(G661/$AH661, F!$O$21:$O$33,1), MATCH(E661, F!$P$20:$AB$20,1)), 0 ) +IFERROR( M661*INDEX(F!$P$21:$AB$33, MATCH(K661/$AH661, F!$O$21:$O$33,1), MATCH(E661, F!$P$20:$AB$20,1)),0) +  IFERROR( Q661*INDEX(F!$P$21:$AB$33, MATCH(O661/$AH661, F!$O$21:$O$33,1), MATCH(E661, F!$P$20:$AB$20,1)), 0) + IFERROR( U661*INDEX(F!$P$21:$AB$33, MATCH(S661/$AH661, F!$O$21:$O$33,1), MATCH(E661, F!$P$20:$AB$20,1)),0)  + IFERROR(Y661*INDEX(F!$P$21:$AB$33, MATCH(W661/$AH661, F!$O$21:$O$33,1), MATCH(E661, F!$P$20:$AB$20,1)),0)  + IFERROR( AC661*INDEX(F!$P$21:$AB$33, MATCH(AA661/$AH661, F!$O$21:$O$33,1), MATCH(E661, F!$P$20:$AB$20,1)),)</f>
        <v>0</v>
      </c>
      <c r="AL661" s="1031"/>
    </row>
    <row r="662" spans="1:38" hidden="1" x14ac:dyDescent="0.25">
      <c r="A662" s="1022"/>
      <c r="B662" s="249" t="str">
        <f t="shared" si="839"/>
        <v/>
      </c>
      <c r="C662" s="262" t="str">
        <f t="shared" si="839"/>
        <v/>
      </c>
      <c r="D662" s="230" t="str">
        <f t="shared" si="839"/>
        <v/>
      </c>
      <c r="E662" s="291" t="str">
        <f t="shared" si="839"/>
        <v/>
      </c>
      <c r="F662" s="342" t="str">
        <f t="shared" si="839"/>
        <v/>
      </c>
      <c r="G662" s="343" t="str">
        <f t="shared" si="840"/>
        <v/>
      </c>
      <c r="H662" s="344"/>
      <c r="I662" s="344"/>
      <c r="J662" s="345"/>
      <c r="K662" s="343" t="str">
        <f t="shared" si="841"/>
        <v/>
      </c>
      <c r="L662" s="344"/>
      <c r="M662" s="344"/>
      <c r="N662" s="345"/>
      <c r="O662" s="343" t="str">
        <f t="shared" si="842"/>
        <v/>
      </c>
      <c r="P662" s="344"/>
      <c r="Q662" s="344"/>
      <c r="R662" s="345"/>
      <c r="S662" s="343" t="str">
        <f t="shared" si="843"/>
        <v/>
      </c>
      <c r="T662" s="344"/>
      <c r="U662" s="344"/>
      <c r="V662" s="345"/>
      <c r="W662" s="343" t="str">
        <f t="shared" si="844"/>
        <v/>
      </c>
      <c r="X662" s="344"/>
      <c r="Y662" s="344"/>
      <c r="Z662" s="345"/>
      <c r="AA662" s="343" t="str">
        <f t="shared" si="845"/>
        <v/>
      </c>
      <c r="AB662" s="344"/>
      <c r="AC662" s="344"/>
      <c r="AD662" s="345"/>
      <c r="AE662" s="346">
        <f t="shared" si="846"/>
        <v>0</v>
      </c>
      <c r="AF662" s="347">
        <f t="shared" si="798"/>
        <v>0</v>
      </c>
      <c r="AG662" s="348">
        <f t="shared" si="847"/>
        <v>0</v>
      </c>
      <c r="AH662" s="217" t="str">
        <f t="shared" si="848"/>
        <v/>
      </c>
      <c r="AI662" s="349">
        <f xml:space="preserve"> ( IF(ISNUMBER(G662), VLOOKUP(G662/$AH662,F!$A1:$B101,2,1)*G662*$H662*$I662,0)+IF(ISNUMBER(K662), VLOOKUP(K662/$AH662,F!$A1:$B101,2,1)*K662*$L662*$M662,0)+IF(ISNUMBER(O662), VLOOKUP(O662/$AH662,F!$A1:$B101,2,1)*O662*$P662*$Q662,0)+IF(ISNUMBER(S662), VLOOKUP(S662/$AH662,F!$A1:$B101,2,1)*S662*$T662*$U662,0)+IF(ISNUMBER(W662), VLOOKUP(W662/$AH662,F!$A1:$B101,2,1)*W662*$X662*$Y662,0)+IF(ISNUMBER(AA662), VLOOKUP(AA662/$AH662,F!$A1:$B101,2,1)*AA662*$AB662*$AC662,0))*IF(ISNUMBER(F662),F662,1)*IF(ISNUMBER(E662),E662,1)</f>
        <v>0</v>
      </c>
      <c r="AJ662" s="350">
        <f t="shared" si="850"/>
        <v>0</v>
      </c>
      <c r="AK662" s="351">
        <f>IFERROR(I662*INDEX(F!$P$21:$AB$33, MATCH(G662/$AH662, F!$O$21:$O$33,1), MATCH(E662, F!$P$20:$AB$20,1)), 0 ) +IFERROR( M662*INDEX(F!$P$21:$AB$33, MATCH(K662/$AH662, F!$O$21:$O$33,1), MATCH(E662, F!$P$20:$AB$20,1)),0) +  IFERROR( Q662*INDEX(F!$P$21:$AB$33, MATCH(O662/$AH662, F!$O$21:$O$33,1), MATCH(E662, F!$P$20:$AB$20,1)), 0) + IFERROR( U662*INDEX(F!$P$21:$AB$33, MATCH(S662/$AH662, F!$O$21:$O$33,1), MATCH(E662, F!$P$20:$AB$20,1)),0)  + IFERROR(Y662*INDEX(F!$P$21:$AB$33, MATCH(W662/$AH662, F!$O$21:$O$33,1), MATCH(E662, F!$P$20:$AB$20,1)),0)  + IFERROR( AC662*INDEX(F!$P$21:$AB$33, MATCH(AA662/$AH662, F!$O$21:$O$33,1), MATCH(E662, F!$P$20:$AB$20,1)),)</f>
        <v>0</v>
      </c>
      <c r="AL662" s="1031"/>
    </row>
    <row r="663" spans="1:38" hidden="1" x14ac:dyDescent="0.25">
      <c r="A663" s="1022"/>
      <c r="B663" s="248" t="str">
        <f t="shared" si="839"/>
        <v/>
      </c>
      <c r="C663" s="261" t="str">
        <f t="shared" si="839"/>
        <v/>
      </c>
      <c r="D663" s="231" t="str">
        <f t="shared" si="839"/>
        <v/>
      </c>
      <c r="E663" s="291" t="str">
        <f t="shared" si="839"/>
        <v/>
      </c>
      <c r="F663" s="332" t="str">
        <f t="shared" si="839"/>
        <v/>
      </c>
      <c r="G663" s="333" t="str">
        <f t="shared" si="840"/>
        <v/>
      </c>
      <c r="H663" s="334"/>
      <c r="I663" s="334"/>
      <c r="J663" s="335"/>
      <c r="K663" s="333" t="str">
        <f t="shared" si="841"/>
        <v/>
      </c>
      <c r="L663" s="334"/>
      <c r="M663" s="334"/>
      <c r="N663" s="335"/>
      <c r="O663" s="333" t="str">
        <f t="shared" si="842"/>
        <v/>
      </c>
      <c r="P663" s="334"/>
      <c r="Q663" s="334"/>
      <c r="R663" s="335"/>
      <c r="S663" s="333" t="str">
        <f t="shared" si="843"/>
        <v/>
      </c>
      <c r="T663" s="334"/>
      <c r="U663" s="334"/>
      <c r="V663" s="335"/>
      <c r="W663" s="333" t="str">
        <f t="shared" si="844"/>
        <v/>
      </c>
      <c r="X663" s="334"/>
      <c r="Y663" s="334"/>
      <c r="Z663" s="335"/>
      <c r="AA663" s="333" t="str">
        <f t="shared" si="845"/>
        <v/>
      </c>
      <c r="AB663" s="334"/>
      <c r="AC663" s="334"/>
      <c r="AD663" s="335"/>
      <c r="AE663" s="336">
        <f t="shared" si="846"/>
        <v>0</v>
      </c>
      <c r="AF663" s="337">
        <f t="shared" si="798"/>
        <v>0</v>
      </c>
      <c r="AG663" s="338">
        <f t="shared" si="847"/>
        <v>0</v>
      </c>
      <c r="AH663" s="217" t="str">
        <f t="shared" si="848"/>
        <v/>
      </c>
      <c r="AI663" s="339">
        <f xml:space="preserve"> ( IF(ISNUMBER(G663), VLOOKUP(G663/$AH663,F!$A1:$B101,2,1)*G663*$H663*$I663,0)+IF(ISNUMBER(K663), VLOOKUP(K663/$AH663,F!$A1:$B101,2,1)*K663*$L663*$M663,0)+IF(ISNUMBER(O663), VLOOKUP(O663/$AH663,F!$A1:$B101,2,1)*O663*$P663*$Q663,0)+IF(ISNUMBER(S663), VLOOKUP(S663/$AH663,F!$A1:$B101,2,1)*S663*$T663*$U663,0)+IF(ISNUMBER(W663), VLOOKUP(W663/$AH663,F!$A1:$B101,2,1)*W663*$X663*$Y663,0)+IF(ISNUMBER(AA663), VLOOKUP(AA663/$AH663,F!$A1:$B101,2,1)*AA663*$AB663*$AC663,0))*IF(ISNUMBER(F663),F663,1)*IF(ISNUMBER(E663),E663,1)</f>
        <v>0</v>
      </c>
      <c r="AJ663" s="340">
        <f t="shared" si="850"/>
        <v>0</v>
      </c>
      <c r="AK663" s="341">
        <f>IFERROR(I663*INDEX(F!$P$21:$AB$33, MATCH(G663/$AH663, F!$O$21:$O$33,1), MATCH(E663, F!$P$20:$AB$20,1)), 0 ) +IFERROR( M663*INDEX(F!$P$21:$AB$33, MATCH(K663/$AH663, F!$O$21:$O$33,1), MATCH(E663, F!$P$20:$AB$20,1)),0) +  IFERROR( Q663*INDEX(F!$P$21:$AB$33, MATCH(O663/$AH663, F!$O$21:$O$33,1), MATCH(E663, F!$P$20:$AB$20,1)), 0) + IFERROR( U663*INDEX(F!$P$21:$AB$33, MATCH(S663/$AH663, F!$O$21:$O$33,1), MATCH(E663, F!$P$20:$AB$20,1)),0)  + IFERROR(Y663*INDEX(F!$P$21:$AB$33, MATCH(W663/$AH663, F!$O$21:$O$33,1), MATCH(E663, F!$P$20:$AB$20,1)),0)  + IFERROR( AC663*INDEX(F!$P$21:$AB$33, MATCH(AA663/$AH663, F!$O$21:$O$33,1), MATCH(E663, F!$P$20:$AB$20,1)),)</f>
        <v>0</v>
      </c>
      <c r="AL663" s="1031"/>
    </row>
    <row r="664" spans="1:38" ht="15.75" hidden="1" thickBot="1" x14ac:dyDescent="0.3">
      <c r="A664" s="1023"/>
      <c r="B664" s="250"/>
      <c r="C664" s="263"/>
      <c r="D664" s="215"/>
      <c r="E664" s="352">
        <f>ROUND(IFERROR(SUMPRODUCT(AJ656:AJ663,E656:E663)/AJ664,0),3)</f>
        <v>0</v>
      </c>
      <c r="F664" s="353"/>
      <c r="G664" s="354"/>
      <c r="H664" s="355"/>
      <c r="I664" s="355"/>
      <c r="J664" s="356"/>
      <c r="K664" s="354"/>
      <c r="L664" s="355"/>
      <c r="M664" s="355"/>
      <c r="N664" s="356"/>
      <c r="O664" s="354"/>
      <c r="P664" s="355"/>
      <c r="Q664" s="355"/>
      <c r="R664" s="356"/>
      <c r="S664" s="354"/>
      <c r="T664" s="355"/>
      <c r="U664" s="355"/>
      <c r="V664" s="356"/>
      <c r="W664" s="354"/>
      <c r="X664" s="355"/>
      <c r="Y664" s="355"/>
      <c r="Z664" s="356"/>
      <c r="AA664" s="354"/>
      <c r="AB664" s="355"/>
      <c r="AC664" s="355"/>
      <c r="AD664" s="356"/>
      <c r="AE664" s="357">
        <f>SUM(AE656:AE663)</f>
        <v>0</v>
      </c>
      <c r="AF664" s="358">
        <f t="shared" si="798"/>
        <v>0</v>
      </c>
      <c r="AG664" s="391">
        <f>IFERROR(  SUMPRODUCT(AG656:AG663,AJ656:AJ663)/AJ664,0)</f>
        <v>0</v>
      </c>
      <c r="AH664" s="359"/>
      <c r="AI664" s="360">
        <f>SUM(AI656:AI663)</f>
        <v>0</v>
      </c>
      <c r="AJ664" s="360">
        <f>SUM(AJ656:AJ663)</f>
        <v>0</v>
      </c>
      <c r="AK664" s="361">
        <f>IF(SUM(AK656:AK663)=0,TIME(,0,),TIME(,SUM(AK656:AK663)+F!$V$37,))</f>
        <v>0</v>
      </c>
      <c r="AL664" s="1032"/>
    </row>
    <row r="665" spans="1:38" hidden="1" x14ac:dyDescent="0.25">
      <c r="A665" s="232">
        <f>A666</f>
        <v>43864</v>
      </c>
      <c r="B665" s="251" t="str">
        <f t="shared" ref="B665:F672" si="851">IF(B609="","",B609)</f>
        <v/>
      </c>
      <c r="C665" s="264" t="str">
        <f t="shared" si="851"/>
        <v/>
      </c>
      <c r="D665" s="233" t="str">
        <f t="shared" si="851"/>
        <v/>
      </c>
      <c r="E665" s="280" t="str">
        <f t="shared" si="851"/>
        <v/>
      </c>
      <c r="F665" s="362" t="str">
        <f t="shared" si="851"/>
        <v/>
      </c>
      <c r="G665" s="363" t="str">
        <f t="shared" ref="G665:G672" si="852">IF(J665&lt;&gt;0, IFERROR(IF( $F665=2,  MROUND($AH665*J665,1),    IF( OR($F665="",$F665=1),   MROUND($AH665*J665,2.5),  MROUND($AH665*J665, 0.1))), "" ), "")</f>
        <v/>
      </c>
      <c r="H665" s="364"/>
      <c r="I665" s="364"/>
      <c r="J665" s="365"/>
      <c r="K665" s="363" t="str">
        <f t="shared" ref="K665:K672" si="853">IF(N665&lt;&gt;0, IFERROR(IF( $F665=2,  MROUND($AH665*N665,1),    IF( OR($F665="",$F665=1),   MROUND($AH665*N665,2.5),  MROUND($AH665*N665, 0.1))), "" ), "")</f>
        <v/>
      </c>
      <c r="L665" s="364"/>
      <c r="M665" s="364"/>
      <c r="N665" s="365"/>
      <c r="O665" s="363" t="str">
        <f t="shared" ref="O665:O672" si="854">IF(R665&lt;&gt;0, IFERROR(IF( $F665=2,  MROUND($AH665*R665,1),    IF( OR($F665="",$F665=1),   MROUND($AH665*R665,2.5),  MROUND($AH665*R665, 0.1))), "" ), "")</f>
        <v/>
      </c>
      <c r="P665" s="364"/>
      <c r="Q665" s="364"/>
      <c r="R665" s="365"/>
      <c r="S665" s="363" t="str">
        <f t="shared" ref="S665:S672" si="855">IF(V665&lt;&gt;0, IFERROR(IF( $F665=2,  MROUND($AH665*V665,1),    IF( OR($F665="",$F665=1),   MROUND($AH665*V665,2.5),  MROUND($AH665*V665, 0.1))), "" ), "")</f>
        <v/>
      </c>
      <c r="T665" s="364"/>
      <c r="U665" s="364"/>
      <c r="V665" s="365"/>
      <c r="W665" s="363" t="str">
        <f t="shared" ref="W665:W672" si="856">IF(Z665&lt;&gt;0, IFERROR(IF( $F665=2,  MROUND($AH665*Z665,1),    IF( OR($F665="",$F665=1),   MROUND($AH665*Z665,2.5),  MROUND($AH665*Z665, 0.1))), "" ), "")</f>
        <v/>
      </c>
      <c r="X665" s="364"/>
      <c r="Y665" s="364"/>
      <c r="Z665" s="365"/>
      <c r="AA665" s="363" t="str">
        <f t="shared" ref="AA665:AA672" si="857">IF(AD665&lt;&gt;0, IFERROR(IF( $F665=2,  MROUND($AH665*AD665,1),    IF( OR($F665="",$F665=1),   MROUND($AH665*AD665,2.5),  MROUND($AH665*AD665, 0.1))), "" ), "")</f>
        <v/>
      </c>
      <c r="AB665" s="364"/>
      <c r="AC665" s="364"/>
      <c r="AD665" s="365"/>
      <c r="AE665" s="366">
        <f t="shared" ref="AE665:AE672" si="858">(IF(ISNUMBER(G665),G665,0)*H665*I665+IF(ISNUMBER(K665),K665,1)*L665*M665+IF(ISNUMBER(O665),O665,1)*P665*Q665+IF(ISNUMBER(S665),S665,1)*T665*U665+IF(ISNUMBER(W665),W665,1)*X665*Y665+IF(ISNUMBER(AA665),AA665,1)*AB665*AC665)*IF(ISNUMBER(F665),F665,1)</f>
        <v>0</v>
      </c>
      <c r="AF665" s="367">
        <f t="shared" si="798"/>
        <v>0</v>
      </c>
      <c r="AG665" s="368">
        <f t="shared" ref="AG665:AG672" si="859">IFERROR((AF665/(AH665*IF(ISNUMBER(F665),F665,1))),0)</f>
        <v>0</v>
      </c>
      <c r="AH665" s="216" t="str">
        <f t="shared" ref="AH665:AH672" si="860">IF(ISNUMBER(AH609), AH609+(AH609*$AH$618),"")</f>
        <v/>
      </c>
      <c r="AI665" s="369">
        <f xml:space="preserve"> ( IF(ISNUMBER(G665), VLOOKUP(G665/$AH665,F!$A1:$B101,2,1)*G665*$H665*$I665,0)+IF(ISNUMBER(K665), VLOOKUP(K665/$AH665,F!$A1:$B101,2,1)*K665*$L665*$M665,0)+IF(ISNUMBER(O665), VLOOKUP(O665/$AH665,F!$A1:$B101,2,1)*O665*$P665*$Q665,0)+IF(ISNUMBER(S665), VLOOKUP(S665/$AH665,F!$A1:$B101,2,1)*S665*$T665*$U665,0)+IF(ISNUMBER(W665), VLOOKUP(W665/$AH665,F!$A1:$B101,2,1)*W665*$X665*$Y665,0)+IF(ISNUMBER(AA665), VLOOKUP(AA665/$AH665,F!$A1:$B101,2,1)*AA665*$AB665*$AC665,0))*IF(ISNUMBER(F665),F665,1)*IF(ISNUMBER(E665),E665,1)</f>
        <v>0</v>
      </c>
      <c r="AJ665" s="370">
        <f t="shared" ref="AJ665:AJ667" si="861">H665*I665+L665*M665+P665*Q665+T665*U665+X665*Y665+AB665*AC665</f>
        <v>0</v>
      </c>
      <c r="AK665" s="371">
        <f>IFERROR(I665*INDEX(F!$P$21:$AB$33, MATCH(G665/$AH665, F!$O$21:$O$33,1), MATCH(E665, F!$P$20:$AB$20,1)), 0 ) +IFERROR( M665*INDEX(F!$P$21:$AB$33, MATCH(K665/$AH665, F!$O$21:$O$33,1), MATCH(E665, F!$P$20:$AB$20,1)),0) +  IFERROR( Q665*INDEX(F!$P$21:$AB$33, MATCH(O665/$AH665, F!$O$21:$O$33,1), MATCH(E665, F!$P$20:$AB$20,1)), 0) + IFERROR( U665*INDEX(F!$P$21:$AB$33, MATCH(S665/$AH665, F!$O$21:$O$33,1), MATCH(E665, F!$P$20:$AB$20,1)),0)  + IFERROR(Y665*INDEX(F!$P$21:$AB$33, MATCH(W665/$AH665, F!$O$21:$O$33,1), MATCH(E665, F!$P$20:$AB$20,1)),0)  + IFERROR( AC665*INDEX(F!$P$21:$AB$33, MATCH(AA665/$AH665, F!$O$21:$O$33,1), MATCH(E665, F!$P$20:$AB$20,1)),)</f>
        <v>0</v>
      </c>
      <c r="AL665" s="1033"/>
    </row>
    <row r="666" spans="1:38" ht="15.75" hidden="1" customHeight="1" x14ac:dyDescent="0.25">
      <c r="A666" s="1021">
        <f>A610+A562</f>
        <v>43864</v>
      </c>
      <c r="B666" s="249" t="str">
        <f t="shared" si="851"/>
        <v/>
      </c>
      <c r="C666" s="262" t="str">
        <f t="shared" si="851"/>
        <v/>
      </c>
      <c r="D666" s="230" t="str">
        <f t="shared" si="851"/>
        <v/>
      </c>
      <c r="E666" s="291" t="str">
        <f t="shared" si="851"/>
        <v/>
      </c>
      <c r="F666" s="342" t="str">
        <f t="shared" si="851"/>
        <v/>
      </c>
      <c r="G666" s="343" t="str">
        <f t="shared" si="852"/>
        <v/>
      </c>
      <c r="H666" s="344"/>
      <c r="I666" s="344"/>
      <c r="J666" s="345"/>
      <c r="K666" s="343" t="str">
        <f t="shared" si="853"/>
        <v/>
      </c>
      <c r="L666" s="344"/>
      <c r="M666" s="344"/>
      <c r="N666" s="345"/>
      <c r="O666" s="343" t="str">
        <f t="shared" si="854"/>
        <v/>
      </c>
      <c r="P666" s="344"/>
      <c r="Q666" s="344"/>
      <c r="R666" s="345"/>
      <c r="S666" s="343" t="str">
        <f t="shared" si="855"/>
        <v/>
      </c>
      <c r="T666" s="344"/>
      <c r="U666" s="344"/>
      <c r="V666" s="345"/>
      <c r="W666" s="343" t="str">
        <f t="shared" si="856"/>
        <v/>
      </c>
      <c r="X666" s="344"/>
      <c r="Y666" s="344"/>
      <c r="Z666" s="345"/>
      <c r="AA666" s="343" t="str">
        <f t="shared" si="857"/>
        <v/>
      </c>
      <c r="AB666" s="344"/>
      <c r="AC666" s="344"/>
      <c r="AD666" s="345"/>
      <c r="AE666" s="346">
        <f t="shared" si="858"/>
        <v>0</v>
      </c>
      <c r="AF666" s="347">
        <f t="shared" si="798"/>
        <v>0</v>
      </c>
      <c r="AG666" s="348">
        <f t="shared" si="859"/>
        <v>0</v>
      </c>
      <c r="AH666" s="217" t="str">
        <f t="shared" si="860"/>
        <v/>
      </c>
      <c r="AI666" s="349">
        <f xml:space="preserve"> ( IF(ISNUMBER(G666), VLOOKUP(G666/$AH666,F!$A1:$B101,2,1)*G666*$H666*$I666,0)+IF(ISNUMBER(K666), VLOOKUP(K666/$AH666,F!$A1:$B101,2,1)*K666*$L666*$M666,0)+IF(ISNUMBER(O666), VLOOKUP(O666/$AH666,F!$A1:$B101,2,1)*O666*$P666*$Q666,0)+IF(ISNUMBER(S666), VLOOKUP(S666/$AH666,F!$A1:$B101,2,1)*S666*$T666*$U666,0)+IF(ISNUMBER(W666), VLOOKUP(W666/$AH666,F!$A1:$B101,2,1)*W666*$X666*$Y666,0)+IF(ISNUMBER(AA666), VLOOKUP(AA666/$AH666,F!$A1:$B101,2,1)*AA666*$AB666*$AC666,0))*IF(ISNUMBER(F666),F666,1)*IF(ISNUMBER(E666),E666,1)</f>
        <v>0</v>
      </c>
      <c r="AJ666" s="350">
        <f t="shared" si="861"/>
        <v>0</v>
      </c>
      <c r="AK666" s="351">
        <f>IFERROR(I666*INDEX(F!$P$21:$AB$33, MATCH(G666/$AH666, F!$O$21:$O$33,1), MATCH(E666, F!$P$20:$AB$20,1)), 0 ) +IFERROR( M666*INDEX(F!$P$21:$AB$33, MATCH(K666/$AH666, F!$O$21:$O$33,1), MATCH(E666, F!$P$20:$AB$20,1)),0) +  IFERROR( Q666*INDEX(F!$P$21:$AB$33, MATCH(O666/$AH666, F!$O$21:$O$33,1), MATCH(E666, F!$P$20:$AB$20,1)), 0) + IFERROR( U666*INDEX(F!$P$21:$AB$33, MATCH(S666/$AH666, F!$O$21:$O$33,1), MATCH(E666, F!$P$20:$AB$20,1)),0)  + IFERROR(Y666*INDEX(F!$P$21:$AB$33, MATCH(W666/$AH666, F!$O$21:$O$33,1), MATCH(E666, F!$P$20:$AB$20,1)),0)  + IFERROR( AC666*INDEX(F!$P$21:$AB$33, MATCH(AA666/$AH666, F!$O$21:$O$33,1), MATCH(E666, F!$P$20:$AB$20,1)),)</f>
        <v>0</v>
      </c>
      <c r="AL666" s="1031"/>
    </row>
    <row r="667" spans="1:38" ht="15.75" hidden="1" customHeight="1" x14ac:dyDescent="0.25">
      <c r="A667" s="1022"/>
      <c r="B667" s="252" t="str">
        <f t="shared" si="851"/>
        <v/>
      </c>
      <c r="C667" s="265" t="str">
        <f t="shared" si="851"/>
        <v/>
      </c>
      <c r="D667" s="234" t="str">
        <f t="shared" si="851"/>
        <v/>
      </c>
      <c r="E667" s="291" t="str">
        <f t="shared" si="851"/>
        <v/>
      </c>
      <c r="F667" s="372" t="str">
        <f t="shared" si="851"/>
        <v/>
      </c>
      <c r="G667" s="373" t="str">
        <f t="shared" si="852"/>
        <v/>
      </c>
      <c r="H667" s="374"/>
      <c r="I667" s="374"/>
      <c r="J667" s="375"/>
      <c r="K667" s="373" t="str">
        <f t="shared" si="853"/>
        <v/>
      </c>
      <c r="L667" s="374"/>
      <c r="M667" s="374"/>
      <c r="N667" s="375"/>
      <c r="O667" s="373" t="str">
        <f t="shared" si="854"/>
        <v/>
      </c>
      <c r="P667" s="374"/>
      <c r="Q667" s="374"/>
      <c r="R667" s="375"/>
      <c r="S667" s="373" t="str">
        <f t="shared" si="855"/>
        <v/>
      </c>
      <c r="T667" s="374"/>
      <c r="U667" s="374"/>
      <c r="V667" s="375"/>
      <c r="W667" s="373" t="str">
        <f t="shared" si="856"/>
        <v/>
      </c>
      <c r="X667" s="374"/>
      <c r="Y667" s="374"/>
      <c r="Z667" s="375"/>
      <c r="AA667" s="373" t="str">
        <f t="shared" si="857"/>
        <v/>
      </c>
      <c r="AB667" s="374"/>
      <c r="AC667" s="374"/>
      <c r="AD667" s="375"/>
      <c r="AE667" s="376">
        <f t="shared" si="858"/>
        <v>0</v>
      </c>
      <c r="AF667" s="377">
        <f t="shared" si="798"/>
        <v>0</v>
      </c>
      <c r="AG667" s="378">
        <f t="shared" si="859"/>
        <v>0</v>
      </c>
      <c r="AH667" s="217" t="str">
        <f t="shared" si="860"/>
        <v/>
      </c>
      <c r="AI667" s="379">
        <f xml:space="preserve"> ( IF(ISNUMBER(G667), VLOOKUP(G667/$AH667,F!$A1:$B101,2,1)*G667*$H667*$I667,0)+IF(ISNUMBER(K667), VLOOKUP(K667/$AH667,F!$A1:$B101,2,1)*K667*$L667*$M667,0)+IF(ISNUMBER(O667), VLOOKUP(O667/$AH667,F!$A1:$B101,2,1)*O667*$P667*$Q667,0)+IF(ISNUMBER(S667), VLOOKUP(S667/$AH667,F!$A1:$B101,2,1)*S667*$T667*$U667,0)+IF(ISNUMBER(W667), VLOOKUP(W667/$AH667,F!$A1:$B101,2,1)*W667*$X667*$Y667,0)+IF(ISNUMBER(AA667), VLOOKUP(AA667/$AH667,F!$A1:$B101,2,1)*AA667*$AB667*$AC667,0))*IF(ISNUMBER(F667),F667,1)*IF(ISNUMBER(E667),E667,1)</f>
        <v>0</v>
      </c>
      <c r="AJ667" s="380">
        <f t="shared" si="861"/>
        <v>0</v>
      </c>
      <c r="AK667" s="381">
        <f>IFERROR(I667*INDEX(F!$P$21:$AB$33, MATCH(G667/$AH667, F!$O$21:$O$33,1), MATCH(E667, F!$P$20:$AB$20,1)), 0 ) +IFERROR( M667*INDEX(F!$P$21:$AB$33, MATCH(K667/$AH667, F!$O$21:$O$33,1), MATCH(E667, F!$P$20:$AB$20,1)),0) +  IFERROR( Q667*INDEX(F!$P$21:$AB$33, MATCH(O667/$AH667, F!$O$21:$O$33,1), MATCH(E667, F!$P$20:$AB$20,1)), 0) + IFERROR( U667*INDEX(F!$P$21:$AB$33, MATCH(S667/$AH667, F!$O$21:$O$33,1), MATCH(E667, F!$P$20:$AB$20,1)),0)  + IFERROR(Y667*INDEX(F!$P$21:$AB$33, MATCH(W667/$AH667, F!$O$21:$O$33,1), MATCH(E667, F!$P$20:$AB$20,1)),0)  + IFERROR( AC667*INDEX(F!$P$21:$AB$33, MATCH(AA667/$AH667, F!$O$21:$O$33,1), MATCH(E667, F!$P$20:$AB$20,1)),)</f>
        <v>0</v>
      </c>
      <c r="AL667" s="1031"/>
    </row>
    <row r="668" spans="1:38" hidden="1" x14ac:dyDescent="0.25">
      <c r="A668" s="1022"/>
      <c r="B668" s="249" t="str">
        <f t="shared" si="851"/>
        <v/>
      </c>
      <c r="C668" s="262" t="str">
        <f t="shared" si="851"/>
        <v/>
      </c>
      <c r="D668" s="230" t="str">
        <f t="shared" si="851"/>
        <v/>
      </c>
      <c r="E668" s="291" t="str">
        <f t="shared" si="851"/>
        <v/>
      </c>
      <c r="F668" s="342" t="str">
        <f t="shared" si="851"/>
        <v/>
      </c>
      <c r="G668" s="343" t="str">
        <f t="shared" si="852"/>
        <v/>
      </c>
      <c r="H668" s="344"/>
      <c r="I668" s="344"/>
      <c r="J668" s="345"/>
      <c r="K668" s="343" t="str">
        <f t="shared" si="853"/>
        <v/>
      </c>
      <c r="L668" s="344"/>
      <c r="M668" s="344"/>
      <c r="N668" s="345"/>
      <c r="O668" s="343" t="str">
        <f t="shared" si="854"/>
        <v/>
      </c>
      <c r="P668" s="344"/>
      <c r="Q668" s="344"/>
      <c r="R668" s="345"/>
      <c r="S668" s="343" t="str">
        <f t="shared" si="855"/>
        <v/>
      </c>
      <c r="T668" s="344"/>
      <c r="U668" s="344"/>
      <c r="V668" s="345"/>
      <c r="W668" s="343" t="str">
        <f t="shared" si="856"/>
        <v/>
      </c>
      <c r="X668" s="344"/>
      <c r="Y668" s="344"/>
      <c r="Z668" s="345"/>
      <c r="AA668" s="343" t="str">
        <f t="shared" si="857"/>
        <v/>
      </c>
      <c r="AB668" s="344"/>
      <c r="AC668" s="344"/>
      <c r="AD668" s="345"/>
      <c r="AE668" s="346">
        <f t="shared" si="858"/>
        <v>0</v>
      </c>
      <c r="AF668" s="347">
        <f t="shared" si="798"/>
        <v>0</v>
      </c>
      <c r="AG668" s="348">
        <f t="shared" si="859"/>
        <v>0</v>
      </c>
      <c r="AH668" s="217" t="str">
        <f t="shared" si="860"/>
        <v/>
      </c>
      <c r="AI668" s="349">
        <f xml:space="preserve"> ( IF(ISNUMBER(G668), VLOOKUP(G668/$AH668,F!$A1:$B101,2,1)*G668*$H668*$I668,0)+IF(ISNUMBER(K668), VLOOKUP(K668/$AH668,F!$A1:$B101,2,1)*K668*$L668*$M668,0)+IF(ISNUMBER(O668), VLOOKUP(O668/$AH668,F!$A1:$B101,2,1)*O668*$P668*$Q668,0)+IF(ISNUMBER(S668), VLOOKUP(S668/$AH668,F!$A1:$B101,2,1)*S668*$T668*$U668,0)+IF(ISNUMBER(W668), VLOOKUP(W668/$AH668,F!$A1:$B101,2,1)*W668*$X668*$Y668,0)+IF(ISNUMBER(AA668), VLOOKUP(AA668/$AH668,F!$A1:$B101,2,1)*AA668*$AB668*$AC668,0))*IF(ISNUMBER(F668),F668,1)*IF(ISNUMBER(E668),E668,1)</f>
        <v>0</v>
      </c>
      <c r="AJ668" s="350">
        <f>H668*I668+L668*M668+P668*Q668+T668*U668+X668*Y668+AB668*AC668</f>
        <v>0</v>
      </c>
      <c r="AK668" s="351">
        <f>IFERROR(I668*INDEX(F!$P$21:$AB$33, MATCH(G668/$AH668, F!$O$21:$O$33,1), MATCH(E668, F!$P$20:$AB$20,1)), 0 ) +IFERROR( M668*INDEX(F!$P$21:$AB$33, MATCH(K668/$AH668, F!$O$21:$O$33,1), MATCH(E668, F!$P$20:$AB$20,1)),0) +  IFERROR( Q668*INDEX(F!$P$21:$AB$33, MATCH(O668/$AH668, F!$O$21:$O$33,1), MATCH(E668, F!$P$20:$AB$20,1)), 0) + IFERROR( U668*INDEX(F!$P$21:$AB$33, MATCH(S668/$AH668, F!$O$21:$O$33,1), MATCH(E668, F!$P$20:$AB$20,1)),0)  + IFERROR(Y668*INDEX(F!$P$21:$AB$33, MATCH(W668/$AH668, F!$O$21:$O$33,1), MATCH(E668, F!$P$20:$AB$20,1)),0)  + IFERROR( AC668*INDEX(F!$P$21:$AB$33, MATCH(AA668/$AH668, F!$O$21:$O$33,1), MATCH(E668, F!$P$20:$AB$20,1)),)</f>
        <v>0</v>
      </c>
      <c r="AL668" s="1031"/>
    </row>
    <row r="669" spans="1:38" hidden="1" x14ac:dyDescent="0.25">
      <c r="A669" s="1022"/>
      <c r="B669" s="252" t="str">
        <f t="shared" si="851"/>
        <v/>
      </c>
      <c r="C669" s="265" t="str">
        <f t="shared" si="851"/>
        <v/>
      </c>
      <c r="D669" s="234" t="str">
        <f t="shared" si="851"/>
        <v/>
      </c>
      <c r="E669" s="291" t="str">
        <f t="shared" si="851"/>
        <v/>
      </c>
      <c r="F669" s="372" t="str">
        <f t="shared" si="851"/>
        <v/>
      </c>
      <c r="G669" s="373" t="str">
        <f t="shared" si="852"/>
        <v/>
      </c>
      <c r="H669" s="374"/>
      <c r="I669" s="374"/>
      <c r="J669" s="375"/>
      <c r="K669" s="373" t="str">
        <f t="shared" si="853"/>
        <v/>
      </c>
      <c r="L669" s="374"/>
      <c r="M669" s="374"/>
      <c r="N669" s="375"/>
      <c r="O669" s="373" t="str">
        <f t="shared" si="854"/>
        <v/>
      </c>
      <c r="P669" s="374"/>
      <c r="Q669" s="374"/>
      <c r="R669" s="375"/>
      <c r="S669" s="373" t="str">
        <f t="shared" si="855"/>
        <v/>
      </c>
      <c r="T669" s="374"/>
      <c r="U669" s="374"/>
      <c r="V669" s="375"/>
      <c r="W669" s="373" t="str">
        <f t="shared" si="856"/>
        <v/>
      </c>
      <c r="X669" s="374"/>
      <c r="Y669" s="374"/>
      <c r="Z669" s="375"/>
      <c r="AA669" s="373" t="str">
        <f t="shared" si="857"/>
        <v/>
      </c>
      <c r="AB669" s="374"/>
      <c r="AC669" s="374"/>
      <c r="AD669" s="375"/>
      <c r="AE669" s="376">
        <f t="shared" si="858"/>
        <v>0</v>
      </c>
      <c r="AF669" s="377">
        <f t="shared" si="798"/>
        <v>0</v>
      </c>
      <c r="AG669" s="378">
        <f t="shared" si="859"/>
        <v>0</v>
      </c>
      <c r="AH669" s="217" t="str">
        <f t="shared" si="860"/>
        <v/>
      </c>
      <c r="AI669" s="379">
        <f xml:space="preserve"> ( IF(ISNUMBER(G669), VLOOKUP(G669/$AH669,F!$A1:$B101,2,1)*G669*$H669*$I669,0)+IF(ISNUMBER(K669), VLOOKUP(K669/$AH669,F!$A1:$B101,2,1)*K669*$L669*$M669,0)+IF(ISNUMBER(O669), VLOOKUP(O669/$AH669,F!$A1:$B101,2,1)*O669*$P669*$Q669,0)+IF(ISNUMBER(S669), VLOOKUP(S669/$AH669,F!$A1:$B101,2,1)*S669*$T669*$U669,0)+IF(ISNUMBER(W669), VLOOKUP(W669/$AH669,F!$A1:$B101,2,1)*W669*$X669*$Y669,0)+IF(ISNUMBER(AA669), VLOOKUP(AA669/$AH669,F!$A1:$B101,2,1)*AA669*$AB669*$AC669,0))*IF(ISNUMBER(F669),F669,1)*IF(ISNUMBER(E669),E669,1)</f>
        <v>0</v>
      </c>
      <c r="AJ669" s="380">
        <f t="shared" ref="AJ669:AJ672" si="862">H669*I669+L669*M669+P669*Q669+T669*U669+X669*Y669+AB669*AC669</f>
        <v>0</v>
      </c>
      <c r="AK669" s="381">
        <f>IFERROR(I669*INDEX(F!$P$21:$AB$33, MATCH(G669/$AH669, F!$O$21:$O$33,1), MATCH(E669, F!$P$20:$AB$20,1)), 0 ) +IFERROR( M669*INDEX(F!$P$21:$AB$33, MATCH(K669/$AH669, F!$O$21:$O$33,1), MATCH(E669, F!$P$20:$AB$20,1)),0) +  IFERROR( Q669*INDEX(F!$P$21:$AB$33, MATCH(O669/$AH669, F!$O$21:$O$33,1), MATCH(E669, F!$P$20:$AB$20,1)), 0) + IFERROR( U669*INDEX(F!$P$21:$AB$33, MATCH(S669/$AH669, F!$O$21:$O$33,1), MATCH(E669, F!$P$20:$AB$20,1)),0)  + IFERROR(Y669*INDEX(F!$P$21:$AB$33, MATCH(W669/$AH669, F!$O$21:$O$33,1), MATCH(E669, F!$P$20:$AB$20,1)),0)  + IFERROR( AC669*INDEX(F!$P$21:$AB$33, MATCH(AA669/$AH669, F!$O$21:$O$33,1), MATCH(E669, F!$P$20:$AB$20,1)),)</f>
        <v>0</v>
      </c>
      <c r="AL669" s="1031"/>
    </row>
    <row r="670" spans="1:38" hidden="1" x14ac:dyDescent="0.25">
      <c r="A670" s="1022"/>
      <c r="B670" s="249" t="str">
        <f t="shared" si="851"/>
        <v/>
      </c>
      <c r="C670" s="262" t="str">
        <f t="shared" si="851"/>
        <v/>
      </c>
      <c r="D670" s="230" t="str">
        <f t="shared" si="851"/>
        <v/>
      </c>
      <c r="E670" s="291" t="str">
        <f t="shared" si="851"/>
        <v/>
      </c>
      <c r="F670" s="342" t="str">
        <f t="shared" si="851"/>
        <v/>
      </c>
      <c r="G670" s="343" t="str">
        <f t="shared" si="852"/>
        <v/>
      </c>
      <c r="H670" s="344"/>
      <c r="I670" s="344"/>
      <c r="J670" s="345"/>
      <c r="K670" s="343" t="str">
        <f t="shared" si="853"/>
        <v/>
      </c>
      <c r="L670" s="344"/>
      <c r="M670" s="344"/>
      <c r="N670" s="345"/>
      <c r="O670" s="343" t="str">
        <f t="shared" si="854"/>
        <v/>
      </c>
      <c r="P670" s="344"/>
      <c r="Q670" s="344"/>
      <c r="R670" s="345"/>
      <c r="S670" s="343" t="str">
        <f t="shared" si="855"/>
        <v/>
      </c>
      <c r="T670" s="344"/>
      <c r="U670" s="344"/>
      <c r="V670" s="345"/>
      <c r="W670" s="343" t="str">
        <f t="shared" si="856"/>
        <v/>
      </c>
      <c r="X670" s="344"/>
      <c r="Y670" s="344"/>
      <c r="Z670" s="345"/>
      <c r="AA670" s="343" t="str">
        <f t="shared" si="857"/>
        <v/>
      </c>
      <c r="AB670" s="344"/>
      <c r="AC670" s="344"/>
      <c r="AD670" s="345"/>
      <c r="AE670" s="346">
        <f t="shared" si="858"/>
        <v>0</v>
      </c>
      <c r="AF670" s="347">
        <f t="shared" si="798"/>
        <v>0</v>
      </c>
      <c r="AG670" s="348">
        <f t="shared" si="859"/>
        <v>0</v>
      </c>
      <c r="AH670" s="217" t="str">
        <f t="shared" si="860"/>
        <v/>
      </c>
      <c r="AI670" s="349">
        <f xml:space="preserve"> ( IF(ISNUMBER(G670), VLOOKUP(G670/$AH670,F!$A1:$B101,2,1)*G670*$H670*$I670,0)+IF(ISNUMBER(K670), VLOOKUP(K670/$AH670,F!$A1:$B101,2,1)*K670*$L670*$M670,0)+IF(ISNUMBER(O670), VLOOKUP(O670/$AH670,F!$A1:$B101,2,1)*O670*$P670*$Q670,0)+IF(ISNUMBER(S670), VLOOKUP(S670/$AH670,F!$A1:$B101,2,1)*S670*$T670*$U670,0)+IF(ISNUMBER(W670), VLOOKUP(W670/$AH670,F!$A1:$B101,2,1)*W670*$X670*$Y670,0)+IF(ISNUMBER(AA670), VLOOKUP(AA670/$AH670,F!$A1:$B101,2,1)*AA670*$AB670*$AC670,0))*IF(ISNUMBER(F670),F670,1)*IF(ISNUMBER(E670),E670,1)</f>
        <v>0</v>
      </c>
      <c r="AJ670" s="350">
        <f t="shared" si="862"/>
        <v>0</v>
      </c>
      <c r="AK670" s="351">
        <f>IFERROR(I670*INDEX(F!$P$21:$AB$33, MATCH(G670/$AH670, F!$O$21:$O$33,1), MATCH(E670, F!$P$20:$AB$20,1)), 0 ) +IFERROR( M670*INDEX(F!$P$21:$AB$33, MATCH(K670/$AH670, F!$O$21:$O$33,1), MATCH(E670, F!$P$20:$AB$20,1)),0) +  IFERROR( Q670*INDEX(F!$P$21:$AB$33, MATCH(O670/$AH670, F!$O$21:$O$33,1), MATCH(E670, F!$P$20:$AB$20,1)), 0) + IFERROR( U670*INDEX(F!$P$21:$AB$33, MATCH(S670/$AH670, F!$O$21:$O$33,1), MATCH(E670, F!$P$20:$AB$20,1)),0)  + IFERROR(Y670*INDEX(F!$P$21:$AB$33, MATCH(W670/$AH670, F!$O$21:$O$33,1), MATCH(E670, F!$P$20:$AB$20,1)),0)  + IFERROR( AC670*INDEX(F!$P$21:$AB$33, MATCH(AA670/$AH670, F!$O$21:$O$33,1), MATCH(E670, F!$P$20:$AB$20,1)),)</f>
        <v>0</v>
      </c>
      <c r="AL670" s="1031"/>
    </row>
    <row r="671" spans="1:38" hidden="1" x14ac:dyDescent="0.25">
      <c r="A671" s="1022"/>
      <c r="B671" s="252" t="str">
        <f t="shared" si="851"/>
        <v/>
      </c>
      <c r="C671" s="265" t="str">
        <f t="shared" si="851"/>
        <v/>
      </c>
      <c r="D671" s="234" t="str">
        <f t="shared" si="851"/>
        <v/>
      </c>
      <c r="E671" s="291" t="str">
        <f t="shared" si="851"/>
        <v/>
      </c>
      <c r="F671" s="382" t="str">
        <f t="shared" si="851"/>
        <v/>
      </c>
      <c r="G671" s="373" t="str">
        <f t="shared" si="852"/>
        <v/>
      </c>
      <c r="H671" s="374"/>
      <c r="I671" s="374"/>
      <c r="J671" s="375"/>
      <c r="K671" s="373" t="str">
        <f t="shared" si="853"/>
        <v/>
      </c>
      <c r="L671" s="374"/>
      <c r="M671" s="374"/>
      <c r="N671" s="375"/>
      <c r="O671" s="373" t="str">
        <f t="shared" si="854"/>
        <v/>
      </c>
      <c r="P671" s="374"/>
      <c r="Q671" s="374"/>
      <c r="R671" s="375"/>
      <c r="S671" s="373" t="str">
        <f t="shared" si="855"/>
        <v/>
      </c>
      <c r="T671" s="374"/>
      <c r="U671" s="374"/>
      <c r="V671" s="375"/>
      <c r="W671" s="373" t="str">
        <f t="shared" si="856"/>
        <v/>
      </c>
      <c r="X671" s="374"/>
      <c r="Y671" s="374"/>
      <c r="Z671" s="375"/>
      <c r="AA671" s="373" t="str">
        <f t="shared" si="857"/>
        <v/>
      </c>
      <c r="AB671" s="374"/>
      <c r="AC671" s="374"/>
      <c r="AD671" s="375"/>
      <c r="AE671" s="376">
        <f t="shared" si="858"/>
        <v>0</v>
      </c>
      <c r="AF671" s="377">
        <f t="shared" si="798"/>
        <v>0</v>
      </c>
      <c r="AG671" s="378">
        <f t="shared" si="859"/>
        <v>0</v>
      </c>
      <c r="AH671" s="217" t="str">
        <f t="shared" si="860"/>
        <v/>
      </c>
      <c r="AI671" s="379">
        <f xml:space="preserve"> ( IF(ISNUMBER(G671), VLOOKUP(G671/$AH671,F!$A1:$B101,2,1)*G671*$H671*$I671,0)+IF(ISNUMBER(K671), VLOOKUP(K671/$AH671,F!$A1:$B101,2,1)*K671*$L671*$M671,0)+IF(ISNUMBER(O671), VLOOKUP(O671/$AH671,F!$A1:$B101,2,1)*O671*$P671*$Q671,0)+IF(ISNUMBER(S671), VLOOKUP(S671/$AH671,F!$A1:$B101,2,1)*S671*$T671*$U671,0)+IF(ISNUMBER(W671), VLOOKUP(W671/$AH671,F!$A1:$B101,2,1)*W671*$X671*$Y671,0)+IF(ISNUMBER(AA671), VLOOKUP(AA671/$AH671,F!$A1:$B101,2,1)*AA671*$AB671*$AC671,0))*IF(ISNUMBER(F671),F671,1)*IF(ISNUMBER(E671),E671,1)</f>
        <v>0</v>
      </c>
      <c r="AJ671" s="380">
        <f t="shared" si="862"/>
        <v>0</v>
      </c>
      <c r="AK671" s="381">
        <f>IFERROR(I671*INDEX(F!$P$21:$AB$33, MATCH(G671/$AH671, F!$O$21:$O$33,1), MATCH(E671, F!$P$20:$AB$20,1)), 0 ) +IFERROR( M671*INDEX(F!$P$21:$AB$33, MATCH(K671/$AH671, F!$O$21:$O$33,1), MATCH(E671, F!$P$20:$AB$20,1)),0) +  IFERROR( Q671*INDEX(F!$P$21:$AB$33, MATCH(O671/$AH671, F!$O$21:$O$33,1), MATCH(E671, F!$P$20:$AB$20,1)), 0) + IFERROR( U671*INDEX(F!$P$21:$AB$33, MATCH(S671/$AH671, F!$O$21:$O$33,1), MATCH(E671, F!$P$20:$AB$20,1)),0)  + IFERROR(Y671*INDEX(F!$P$21:$AB$33, MATCH(W671/$AH671, F!$O$21:$O$33,1), MATCH(E671, F!$P$20:$AB$20,1)),0)  + IFERROR( AC671*INDEX(F!$P$21:$AB$33, MATCH(AA671/$AH671, F!$O$21:$O$33,1), MATCH(E671, F!$P$20:$AB$20,1)),)</f>
        <v>0</v>
      </c>
      <c r="AL671" s="1031"/>
    </row>
    <row r="672" spans="1:38" hidden="1" x14ac:dyDescent="0.25">
      <c r="A672" s="1022"/>
      <c r="B672" s="249" t="str">
        <f t="shared" si="851"/>
        <v/>
      </c>
      <c r="C672" s="262" t="str">
        <f t="shared" si="851"/>
        <v/>
      </c>
      <c r="D672" s="235" t="str">
        <f t="shared" si="851"/>
        <v/>
      </c>
      <c r="E672" s="291" t="str">
        <f t="shared" si="851"/>
        <v/>
      </c>
      <c r="F672" s="383" t="str">
        <f t="shared" si="851"/>
        <v/>
      </c>
      <c r="G672" s="343" t="str">
        <f t="shared" si="852"/>
        <v/>
      </c>
      <c r="H672" s="344"/>
      <c r="I672" s="344"/>
      <c r="J672" s="345"/>
      <c r="K672" s="343" t="str">
        <f t="shared" si="853"/>
        <v/>
      </c>
      <c r="L672" s="344"/>
      <c r="M672" s="344"/>
      <c r="N672" s="345"/>
      <c r="O672" s="343" t="str">
        <f t="shared" si="854"/>
        <v/>
      </c>
      <c r="P672" s="344"/>
      <c r="Q672" s="344"/>
      <c r="R672" s="345"/>
      <c r="S672" s="343" t="str">
        <f t="shared" si="855"/>
        <v/>
      </c>
      <c r="T672" s="344"/>
      <c r="U672" s="344"/>
      <c r="V672" s="345"/>
      <c r="W672" s="343" t="str">
        <f t="shared" si="856"/>
        <v/>
      </c>
      <c r="X672" s="344"/>
      <c r="Y672" s="344"/>
      <c r="Z672" s="345"/>
      <c r="AA672" s="343" t="str">
        <f t="shared" si="857"/>
        <v/>
      </c>
      <c r="AB672" s="344"/>
      <c r="AC672" s="344"/>
      <c r="AD672" s="345"/>
      <c r="AE672" s="346">
        <f t="shared" si="858"/>
        <v>0</v>
      </c>
      <c r="AF672" s="347">
        <f t="shared" si="798"/>
        <v>0</v>
      </c>
      <c r="AG672" s="348">
        <f t="shared" si="859"/>
        <v>0</v>
      </c>
      <c r="AH672" s="217" t="str">
        <f t="shared" si="860"/>
        <v/>
      </c>
      <c r="AI672" s="349">
        <f xml:space="preserve"> ( IF(ISNUMBER(G672), VLOOKUP(G672/$AH672,F!$A1:$B101,2,1)*G672*$H672*$I672,0)+IF(ISNUMBER(K672), VLOOKUP(K672/$AH672,F!$A1:$B101,2,1)*K672*$L672*$M672,0)+IF(ISNUMBER(O672), VLOOKUP(O672/$AH672,F!$A1:$B101,2,1)*O672*$P672*$Q672,0)+IF(ISNUMBER(S672), VLOOKUP(S672/$AH672,F!$A1:$B101,2,1)*S672*$T672*$U672,0)+IF(ISNUMBER(W672), VLOOKUP(W672/$AH672,F!$A1:$B101,2,1)*W672*$X672*$Y672,0)+IF(ISNUMBER(AA672), VLOOKUP(AA672/$AH672,F!$A1:$B101,2,1)*AA672*$AB672*$AC672,0))*IF(ISNUMBER(F672),F672,1)*IF(ISNUMBER(E672),E672,1)</f>
        <v>0</v>
      </c>
      <c r="AJ672" s="350">
        <f t="shared" si="862"/>
        <v>0</v>
      </c>
      <c r="AK672" s="351">
        <f>IFERROR(I672*INDEX(F!$P$21:$AB$33, MATCH(G672/$AH672, F!$O$21:$O$33,1), MATCH(E672, F!$P$20:$AB$20,1)), 0 ) +IFERROR( M672*INDEX(F!$P$21:$AB$33, MATCH(K672/$AH672, F!$O$21:$O$33,1), MATCH(E672, F!$P$20:$AB$20,1)),0) +  IFERROR( Q672*INDEX(F!$P$21:$AB$33, MATCH(O672/$AH672, F!$O$21:$O$33,1), MATCH(E672, F!$P$20:$AB$20,1)), 0) + IFERROR( U672*INDEX(F!$P$21:$AB$33, MATCH(S672/$AH672, F!$O$21:$O$33,1), MATCH(E672, F!$P$20:$AB$20,1)),0)  + IFERROR(Y672*INDEX(F!$P$21:$AB$33, MATCH(W672/$AH672, F!$O$21:$O$33,1), MATCH(E672, F!$P$20:$AB$20,1)),0)  + IFERROR( AC672*INDEX(F!$P$21:$AB$33, MATCH(AA672/$AH672, F!$O$21:$O$33,1), MATCH(E672, F!$P$20:$AB$20,1)),)</f>
        <v>0</v>
      </c>
      <c r="AL672" s="1031"/>
    </row>
    <row r="673" spans="1:38" ht="15.75" hidden="1" thickBot="1" x14ac:dyDescent="0.3">
      <c r="A673" s="1023"/>
      <c r="B673" s="253"/>
      <c r="C673" s="266"/>
      <c r="D673" s="218"/>
      <c r="E673" s="352">
        <f>ROUND(IFERROR(SUMPRODUCT(AJ665:AJ672,E665:E672)/AJ673,0),3)</f>
        <v>0</v>
      </c>
      <c r="F673" s="384"/>
      <c r="G673" s="781"/>
      <c r="H673" s="386"/>
      <c r="I673" s="386"/>
      <c r="J673" s="387"/>
      <c r="K673" s="781"/>
      <c r="L673" s="386"/>
      <c r="M673" s="386"/>
      <c r="N673" s="387"/>
      <c r="O673" s="781"/>
      <c r="P673" s="386"/>
      <c r="Q673" s="386"/>
      <c r="R673" s="387"/>
      <c r="S673" s="781"/>
      <c r="T673" s="386"/>
      <c r="U673" s="386"/>
      <c r="V673" s="387"/>
      <c r="W673" s="781"/>
      <c r="X673" s="386"/>
      <c r="Y673" s="386"/>
      <c r="Z673" s="387"/>
      <c r="AA673" s="781"/>
      <c r="AB673" s="386"/>
      <c r="AC673" s="386"/>
      <c r="AD673" s="387"/>
      <c r="AE673" s="357">
        <f>SUM(AE665:AE672)</f>
        <v>0</v>
      </c>
      <c r="AF673" s="358">
        <f t="shared" si="798"/>
        <v>0</v>
      </c>
      <c r="AG673" s="391">
        <f>IFERROR(  SUMPRODUCT(AG665:AG672,AJ665:AJ672)/AJ673,0)</f>
        <v>0</v>
      </c>
      <c r="AH673" s="359"/>
      <c r="AI673" s="360">
        <f>SUM(AI665:AI672)</f>
        <v>0</v>
      </c>
      <c r="AJ673" s="360">
        <f>SUM(AJ665:AJ672)</f>
        <v>0</v>
      </c>
      <c r="AK673" s="361">
        <f>IF(SUM(AK665:AK672)=0,TIME(,0,),TIME(,SUM(AK665:AK672)+F!$V$37,))</f>
        <v>0</v>
      </c>
      <c r="AL673" s="1032"/>
    </row>
    <row r="674" spans="1:38" ht="18" hidden="1" thickBot="1" x14ac:dyDescent="0.3">
      <c r="A674" s="929">
        <f>A618</f>
        <v>7</v>
      </c>
      <c r="B674" s="432"/>
      <c r="C674" s="432"/>
      <c r="D674" s="432"/>
      <c r="E674" s="478">
        <f>IF(AJ674=0,0,(E684*AJ684 + E693*AJ693 + E702*AJ702 + E711*AJ711 + E720*AJ720 + E729*AJ729   ) /AJ674 )</f>
        <v>0</v>
      </c>
      <c r="F674" s="1025" t="s">
        <v>74</v>
      </c>
      <c r="G674" s="1025"/>
      <c r="H674" s="1025"/>
      <c r="I674" s="1025"/>
      <c r="J674" s="1025"/>
      <c r="K674" s="1025"/>
      <c r="L674" s="1025"/>
      <c r="M674" s="1025"/>
      <c r="N674" s="1029">
        <f>N618+1</f>
        <v>13</v>
      </c>
      <c r="O674" s="1029"/>
      <c r="P674" s="1029"/>
      <c r="Q674" s="1029"/>
      <c r="R674" s="1029"/>
      <c r="S674" s="1029"/>
      <c r="T674" s="1029"/>
      <c r="U674" s="1029"/>
      <c r="V674" s="1029"/>
      <c r="W674" s="1029"/>
      <c r="X674" s="1029"/>
      <c r="Y674" s="1029"/>
      <c r="Z674" s="1029"/>
      <c r="AA674" s="1029"/>
      <c r="AB674" s="1029"/>
      <c r="AC674" s="1029"/>
      <c r="AD674" s="1029"/>
      <c r="AE674" s="274">
        <f>AE684+AE693+AE702+AE711+AE720+AE729</f>
        <v>0</v>
      </c>
      <c r="AF674" s="278">
        <f>IFERROR(AE674/AJ674,0)</f>
        <v>0</v>
      </c>
      <c r="AG674" s="423">
        <f>IF(AJ674=0,0,(AG684*AJ684 + AG693*AJ693 + AG702*AJ702 + AG711*AJ711 + AG720*AJ720 + AG729*AJ729   ) /AJ674 )</f>
        <v>0</v>
      </c>
      <c r="AH674" s="402">
        <f>AH618</f>
        <v>5.0000000000000001E-3</v>
      </c>
      <c r="AI674" s="274">
        <f>AI684+AI693+AI702+AI711+AI720+AI729</f>
        <v>0</v>
      </c>
      <c r="AJ674" s="274">
        <f>AJ684+AJ693+AJ702+AJ711+AJ720+AJ729</f>
        <v>0</v>
      </c>
      <c r="AK674" s="279">
        <f>AK684+AK693+AK702+AK711+AK720+AK729</f>
        <v>0</v>
      </c>
      <c r="AL674" s="579"/>
    </row>
    <row r="675" spans="1:38" ht="16.5" hidden="1" thickBot="1" x14ac:dyDescent="0.3">
      <c r="A675" s="395" t="s">
        <v>3</v>
      </c>
      <c r="B675" s="396" t="s">
        <v>10</v>
      </c>
      <c r="C675" s="396" t="s">
        <v>89</v>
      </c>
      <c r="D675" s="396" t="s">
        <v>11</v>
      </c>
      <c r="E675" s="396" t="s">
        <v>94</v>
      </c>
      <c r="F675" s="396" t="s">
        <v>60</v>
      </c>
      <c r="G675" s="396" t="s">
        <v>13</v>
      </c>
      <c r="H675" s="396" t="s">
        <v>14</v>
      </c>
      <c r="I675" s="396" t="s">
        <v>15</v>
      </c>
      <c r="J675" s="396" t="s">
        <v>4</v>
      </c>
      <c r="K675" s="396" t="s">
        <v>13</v>
      </c>
      <c r="L675" s="396" t="s">
        <v>14</v>
      </c>
      <c r="M675" s="396" t="s">
        <v>15</v>
      </c>
      <c r="N675" s="396" t="s">
        <v>4</v>
      </c>
      <c r="O675" s="396" t="s">
        <v>13</v>
      </c>
      <c r="P675" s="396" t="s">
        <v>14</v>
      </c>
      <c r="Q675" s="396" t="s">
        <v>15</v>
      </c>
      <c r="R675" s="396" t="s">
        <v>4</v>
      </c>
      <c r="S675" s="396" t="s">
        <v>13</v>
      </c>
      <c r="T675" s="396" t="s">
        <v>14</v>
      </c>
      <c r="U675" s="396" t="s">
        <v>15</v>
      </c>
      <c r="V675" s="396" t="s">
        <v>4</v>
      </c>
      <c r="W675" s="396" t="s">
        <v>13</v>
      </c>
      <c r="X675" s="396" t="s">
        <v>14</v>
      </c>
      <c r="Y675" s="396" t="s">
        <v>15</v>
      </c>
      <c r="Z675" s="396" t="s">
        <v>4</v>
      </c>
      <c r="AA675" s="396" t="s">
        <v>13</v>
      </c>
      <c r="AB675" s="396" t="s">
        <v>14</v>
      </c>
      <c r="AC675" s="396" t="s">
        <v>15</v>
      </c>
      <c r="AD675" s="397" t="s">
        <v>4</v>
      </c>
      <c r="AE675" s="396" t="s">
        <v>5</v>
      </c>
      <c r="AF675" s="396" t="s">
        <v>91</v>
      </c>
      <c r="AG675" s="396" t="s">
        <v>92</v>
      </c>
      <c r="AH675" s="398" t="s">
        <v>6</v>
      </c>
      <c r="AI675" s="399" t="s">
        <v>93</v>
      </c>
      <c r="AJ675" s="396" t="s">
        <v>7</v>
      </c>
      <c r="AK675" s="428" t="s">
        <v>17</v>
      </c>
      <c r="AL675" s="578" t="s">
        <v>637</v>
      </c>
    </row>
    <row r="676" spans="1:38" hidden="1" x14ac:dyDescent="0.25">
      <c r="A676" s="212">
        <f>A677</f>
        <v>43864</v>
      </c>
      <c r="B676" s="241" t="str">
        <f t="shared" ref="B676:F683" si="863">IF(B620="","",B620)</f>
        <v>Средняя</v>
      </c>
      <c r="C676" s="254" t="str">
        <f t="shared" si="863"/>
        <v>ПР</v>
      </c>
      <c r="D676" s="222" t="str">
        <f t="shared" si="863"/>
        <v>Присед</v>
      </c>
      <c r="E676" s="280">
        <f t="shared" si="863"/>
        <v>1.2</v>
      </c>
      <c r="F676" s="281" t="str">
        <f t="shared" si="863"/>
        <v/>
      </c>
      <c r="G676" s="282" t="str">
        <f t="shared" ref="G676:G683" si="864">IF(J676&lt;&gt;0, IFERROR(IF( $F676=2,  MROUND($AH676*J676,1),    IF( OR($F676="",$F676=1),   MROUND($AH676*J676,2.5),  MROUND($AH676*J676, 0.1))), "" ), "")</f>
        <v/>
      </c>
      <c r="H676" s="283"/>
      <c r="I676" s="283"/>
      <c r="J676" s="284"/>
      <c r="K676" s="282" t="str">
        <f t="shared" ref="K676:K683" si="865">IF(N676&lt;&gt;0, IFERROR(IF( $F676=2,  MROUND($AH676*N676,1),    IF( OR($F676="",$F676=1),   MROUND($AH676*N676,2.5),  MROUND($AH676*N676, 0.1))), "" ), "")</f>
        <v/>
      </c>
      <c r="L676" s="283"/>
      <c r="M676" s="283"/>
      <c r="N676" s="284"/>
      <c r="O676" s="282" t="str">
        <f t="shared" ref="O676:O683" si="866">IF(R676&lt;&gt;0, IFERROR(IF( $F676=2,  MROUND($AH676*R676,1),    IF( OR($F676="",$F676=1),   MROUND($AH676*R676,2.5),  MROUND($AH676*R676, 0.1))), "" ), "")</f>
        <v/>
      </c>
      <c r="P676" s="283"/>
      <c r="Q676" s="283"/>
      <c r="R676" s="284"/>
      <c r="S676" s="282" t="str">
        <f t="shared" ref="S676:S683" si="867">IF(V676&lt;&gt;0, IFERROR(IF( $F676=2,  MROUND($AH676*V676,1),    IF( OR($F676="",$F676=1),   MROUND($AH676*V676,2.5),  MROUND($AH676*V676, 0.1))), "" ), "")</f>
        <v/>
      </c>
      <c r="T676" s="283"/>
      <c r="U676" s="283"/>
      <c r="V676" s="284"/>
      <c r="W676" s="282" t="str">
        <f t="shared" ref="W676:W683" si="868">IF(Z676&lt;&gt;0, IFERROR(IF( $F676=2,  MROUND($AH676*Z676,1),    IF( OR($F676="",$F676=1),   MROUND($AH676*Z676,2.5),  MROUND($AH676*Z676, 0.1))), "" ), "")</f>
        <v/>
      </c>
      <c r="X676" s="283"/>
      <c r="Y676" s="283"/>
      <c r="Z676" s="284"/>
      <c r="AA676" s="282" t="str">
        <f t="shared" ref="AA676:AA683" si="869">IF(AD676&lt;&gt;0, IFERROR(IF( $F676=2,  MROUND($AH676*AD676,1),    IF( OR($F676="",$F676=1),   MROUND($AH676*AD676,2.5),  MROUND($AH676*AD676, 0.1))), "" ), "")</f>
        <v/>
      </c>
      <c r="AB676" s="283"/>
      <c r="AC676" s="283"/>
      <c r="AD676" s="284"/>
      <c r="AE676" s="392">
        <f t="shared" ref="AE676:AE683" si="870">(IF(ISNUMBER(G676),G676,0)*H676*I676+IF(ISNUMBER(K676),K676,1)*L676*M676+IF(ISNUMBER(O676),O676,1)*P676*Q676+IF(ISNUMBER(S676),S676,1)*T676*U676+IF(ISNUMBER(W676),W676,1)*X676*Y676+IF(ISNUMBER(AA676),AA676,1)*AB676*AC676)*IF(ISNUMBER(F676),F676,1)</f>
        <v>0</v>
      </c>
      <c r="AF676" s="393">
        <f t="shared" ref="AF676:AF729" si="871">IFERROR(AE676/AJ676,0)</f>
        <v>0</v>
      </c>
      <c r="AG676" s="394">
        <f t="shared" ref="AG676:AG683" si="872">IFERROR((AF676/(AH676*IF(ISNUMBER(F676),F676,1))),0)</f>
        <v>0</v>
      </c>
      <c r="AH676" s="216">
        <f t="shared" ref="AH676:AH683" si="873">IF(ISNUMBER(AH620), AH620+(AH620*$AH$674),"")</f>
        <v>169.86844989831997</v>
      </c>
      <c r="AI676" s="303">
        <f xml:space="preserve"> ( IF(ISNUMBER(G676), VLOOKUP(G676/$AH676,F!$A1:$B101,2,1)*G676*$H676*$I676,0)+IF(ISNUMBER(K676), VLOOKUP(K676/$AH676,F!$A1:$B101,2,1)*K676*$L676*$M676,0)+IF(ISNUMBER(O676), VLOOKUP(O676/$AH676,F!$A1:$B101,2,1)*O676*$P676*$Q676,0)+IF(ISNUMBER(S676), VLOOKUP(S676/$AH676,F!$A1:$B101,2,1)*S676*$T676*$U676,0)+IF(ISNUMBER(W676), VLOOKUP(W676/$AH676,F!$A1:$B101,2,1)*W676*$X676*$Y676,0)+IF(ISNUMBER(AA676), VLOOKUP(AA676/$AH676,F!$A1:$B101,2,1)*AA676*$AB676*$AC676,0))*IF(ISNUMBER(F676),F676,1)*IF(ISNUMBER(E676),E676,1)</f>
        <v>0</v>
      </c>
      <c r="AJ676" s="289">
        <f t="shared" ref="AJ676:AJ678" si="874">H676*I676+L676*M676+P676*Q676+T676*U676+X676*Y676+AB676*AC676</f>
        <v>0</v>
      </c>
      <c r="AK676" s="290">
        <f>IFERROR(I676*INDEX(F!$P$21:$AB$33, MATCH(G676/$AH676, F!$O$21:$O$33,1), MATCH(E676, F!$P$20:$AB$20,1)), 0 ) +IFERROR( M676*INDEX(F!$P$21:$AB$33, MATCH(K676/$AH676, F!$O$21:$O$33,1), MATCH(E676, F!$P$20:$AB$20,1)),0) +  IFERROR( Q676*INDEX(F!$P$21:$AB$33, MATCH(O676/$AH676, F!$O$21:$O$33,1), MATCH(E676, F!$P$20:$AB$20,1)), 0) + IFERROR( U676*INDEX(F!$P$21:$AB$33, MATCH(S676/$AH676, F!$O$21:$O$33,1), MATCH(E676, F!$P$20:$AB$20,1)),0)  + IFERROR(Y676*INDEX(F!$P$21:$AB$33, MATCH(W676/$AH676, F!$O$21:$O$33,1), MATCH(E676, F!$P$20:$AB$20,1)),0)  + IFERROR( AC676*INDEX(F!$P$21:$AB$33, MATCH(AA676/$AH676, F!$O$21:$O$33,1), MATCH(E676, F!$P$20:$AB$20,1)),)</f>
        <v>0</v>
      </c>
      <c r="AL676" s="1033"/>
    </row>
    <row r="677" spans="1:38" ht="15.75" hidden="1" customHeight="1" x14ac:dyDescent="0.25">
      <c r="A677" s="1021">
        <f>A621+A618</f>
        <v>43864</v>
      </c>
      <c r="B677" s="242" t="str">
        <f t="shared" si="863"/>
        <v>Легкая</v>
      </c>
      <c r="C677" s="258" t="str">
        <f t="shared" si="863"/>
        <v>ЖМ</v>
      </c>
      <c r="D677" s="223" t="str">
        <f t="shared" si="863"/>
        <v>Жим лежа</v>
      </c>
      <c r="E677" s="291">
        <f t="shared" si="863"/>
        <v>1</v>
      </c>
      <c r="F677" s="292" t="str">
        <f t="shared" si="863"/>
        <v/>
      </c>
      <c r="G677" s="293" t="str">
        <f t="shared" si="864"/>
        <v/>
      </c>
      <c r="H677" s="238"/>
      <c r="I677" s="238"/>
      <c r="J677" s="294"/>
      <c r="K677" s="293" t="str">
        <f t="shared" si="865"/>
        <v/>
      </c>
      <c r="L677" s="238"/>
      <c r="M677" s="238"/>
      <c r="N677" s="294"/>
      <c r="O677" s="293" t="str">
        <f t="shared" si="866"/>
        <v/>
      </c>
      <c r="P677" s="238"/>
      <c r="Q677" s="238"/>
      <c r="R677" s="294"/>
      <c r="S677" s="293" t="str">
        <f t="shared" si="867"/>
        <v/>
      </c>
      <c r="T677" s="238"/>
      <c r="U677" s="238"/>
      <c r="V677" s="294"/>
      <c r="W677" s="293" t="str">
        <f t="shared" si="868"/>
        <v/>
      </c>
      <c r="X677" s="238"/>
      <c r="Y677" s="238"/>
      <c r="Z677" s="294"/>
      <c r="AA677" s="293" t="str">
        <f t="shared" si="869"/>
        <v/>
      </c>
      <c r="AB677" s="238"/>
      <c r="AC677" s="238"/>
      <c r="AD677" s="294"/>
      <c r="AE677" s="239">
        <f t="shared" si="870"/>
        <v>0</v>
      </c>
      <c r="AF677" s="295">
        <f t="shared" si="871"/>
        <v>0</v>
      </c>
      <c r="AG677" s="296">
        <f t="shared" si="872"/>
        <v>0</v>
      </c>
      <c r="AH677" s="217">
        <f t="shared" si="873"/>
        <v>148.63489366102993</v>
      </c>
      <c r="AI677" s="237">
        <f xml:space="preserve"> ( IF(ISNUMBER(G677), VLOOKUP(G677/$AH677,F!$A1:$B101,2,1)*G677*$H677*$I677,0)+IF(ISNUMBER(K677), VLOOKUP(K677/$AH677,F!$A1:$B101,2,1)*K677*$L677*$M677,0)+IF(ISNUMBER(O677), VLOOKUP(O677/$AH677,F!$A1:$B101,2,1)*O677*$P677*$Q677,0)+IF(ISNUMBER(S677), VLOOKUP(S677/$AH677,F!$A1:$B101,2,1)*S677*$T677*$U677,0)+IF(ISNUMBER(W677), VLOOKUP(W677/$AH677,F!$A1:$B101,2,1)*W677*$X677*$Y677,0)+IF(ISNUMBER(AA677), VLOOKUP(AA677/$AH677,F!$A1:$B101,2,1)*AA677*$AB677*$AC677,0))*IF(ISNUMBER(F677),F677,1)*IF(ISNUMBER(E677),E677,1)</f>
        <v>0</v>
      </c>
      <c r="AJ677" s="297">
        <f t="shared" si="874"/>
        <v>0</v>
      </c>
      <c r="AK677" s="298">
        <f>IFERROR(I677*INDEX(F!$P$21:$AB$33, MATCH(G677/$AH677, F!$O$21:$O$33,1), MATCH(E677, F!$P$20:$AB$20,1)), 0 ) +IFERROR( M677*INDEX(F!$P$21:$AB$33, MATCH(K677/$AH677, F!$O$21:$O$33,1), MATCH(E677, F!$P$20:$AB$20,1)),0) +  IFERROR( Q677*INDEX(F!$P$21:$AB$33, MATCH(O677/$AH677, F!$O$21:$O$33,1), MATCH(E677, F!$P$20:$AB$20,1)), 0) + IFERROR( U677*INDEX(F!$P$21:$AB$33, MATCH(S677/$AH677, F!$O$21:$O$33,1), MATCH(E677, F!$P$20:$AB$20,1)),0)  + IFERROR(Y677*INDEX(F!$P$21:$AB$33, MATCH(W677/$AH677, F!$O$21:$O$33,1), MATCH(E677, F!$P$20:$AB$20,1)),0)  + IFERROR( AC677*INDEX(F!$P$21:$AB$33, MATCH(AA677/$AH677, F!$O$21:$O$33,1), MATCH(E677, F!$P$20:$AB$20,1)),)</f>
        <v>0</v>
      </c>
      <c r="AL677" s="1031"/>
    </row>
    <row r="678" spans="1:38" hidden="1" x14ac:dyDescent="0.25">
      <c r="A678" s="1022"/>
      <c r="B678" s="243" t="str">
        <f t="shared" si="863"/>
        <v>Легкая</v>
      </c>
      <c r="C678" s="256" t="str">
        <f t="shared" si="863"/>
        <v>ПР</v>
      </c>
      <c r="D678" s="224" t="str">
        <f t="shared" si="863"/>
        <v>Присед на груди</v>
      </c>
      <c r="E678" s="291">
        <f t="shared" si="863"/>
        <v>1.2</v>
      </c>
      <c r="F678" s="299" t="str">
        <f t="shared" si="863"/>
        <v/>
      </c>
      <c r="G678" s="300" t="str">
        <f t="shared" si="864"/>
        <v/>
      </c>
      <c r="H678" s="301"/>
      <c r="I678" s="301"/>
      <c r="J678" s="302"/>
      <c r="K678" s="300" t="str">
        <f t="shared" si="865"/>
        <v/>
      </c>
      <c r="L678" s="301"/>
      <c r="M678" s="301"/>
      <c r="N678" s="302"/>
      <c r="O678" s="300" t="str">
        <f t="shared" si="866"/>
        <v/>
      </c>
      <c r="P678" s="301"/>
      <c r="Q678" s="301"/>
      <c r="R678" s="302"/>
      <c r="S678" s="300" t="str">
        <f t="shared" si="867"/>
        <v/>
      </c>
      <c r="T678" s="301"/>
      <c r="U678" s="301"/>
      <c r="V678" s="302"/>
      <c r="W678" s="300" t="str">
        <f t="shared" si="868"/>
        <v/>
      </c>
      <c r="X678" s="301"/>
      <c r="Y678" s="301"/>
      <c r="Z678" s="302"/>
      <c r="AA678" s="300" t="str">
        <f t="shared" si="869"/>
        <v/>
      </c>
      <c r="AB678" s="301"/>
      <c r="AC678" s="301"/>
      <c r="AD678" s="302"/>
      <c r="AE678" s="285">
        <f t="shared" si="870"/>
        <v>0</v>
      </c>
      <c r="AF678" s="286">
        <f t="shared" si="871"/>
        <v>0</v>
      </c>
      <c r="AG678" s="287">
        <f t="shared" si="872"/>
        <v>0</v>
      </c>
      <c r="AH678" s="217">
        <f t="shared" si="873"/>
        <v>127.40133742373993</v>
      </c>
      <c r="AI678" s="303">
        <f xml:space="preserve"> ( IF(ISNUMBER(G678), VLOOKUP(G678/$AH678,F!$A1:$B101,2,1)*G678*$H678*$I678,0)+IF(ISNUMBER(K678), VLOOKUP(K678/$AH678,F!$A1:$B101,2,1)*K678*$L678*$M678,0)+IF(ISNUMBER(O678), VLOOKUP(O678/$AH678,F!$A1:$B101,2,1)*O678*$P678*$Q678,0)+IF(ISNUMBER(S678), VLOOKUP(S678/$AH678,F!$A1:$B101,2,1)*S678*$T678*$U678,0)+IF(ISNUMBER(W678), VLOOKUP(W678/$AH678,F!$A1:$B101,2,1)*W678*$X678*$Y678,0)+IF(ISNUMBER(AA678), VLOOKUP(AA678/$AH678,F!$A1:$B101,2,1)*AA678*$AB678*$AC678,0))*IF(ISNUMBER(F678),F678,1)*IF(ISNUMBER(E678),E678,1)</f>
        <v>0</v>
      </c>
      <c r="AJ678" s="304">
        <f t="shared" si="874"/>
        <v>0</v>
      </c>
      <c r="AK678" s="305">
        <f>IFERROR(I678*INDEX(F!$P$21:$AB$33, MATCH(G678/$AH678, F!$O$21:$O$33,1), MATCH(E678, F!$P$20:$AB$20,1)), 0 ) +IFERROR( M678*INDEX(F!$P$21:$AB$33, MATCH(K678/$AH678, F!$O$21:$O$33,1), MATCH(E678, F!$P$20:$AB$20,1)),0) +  IFERROR( Q678*INDEX(F!$P$21:$AB$33, MATCH(O678/$AH678, F!$O$21:$O$33,1), MATCH(E678, F!$P$20:$AB$20,1)), 0) + IFERROR( U678*INDEX(F!$P$21:$AB$33, MATCH(S678/$AH678, F!$O$21:$O$33,1), MATCH(E678, F!$P$20:$AB$20,1)),0)  + IFERROR(Y678*INDEX(F!$P$21:$AB$33, MATCH(W678/$AH678, F!$O$21:$O$33,1), MATCH(E678, F!$P$20:$AB$20,1)),0)  + IFERROR( AC678*INDEX(F!$P$21:$AB$33, MATCH(AA678/$AH678, F!$O$21:$O$33,1), MATCH(E678, F!$P$20:$AB$20,1)),)</f>
        <v>0</v>
      </c>
      <c r="AL678" s="1031"/>
    </row>
    <row r="679" spans="1:38" ht="15.75" hidden="1" customHeight="1" x14ac:dyDescent="0.25">
      <c r="A679" s="1022"/>
      <c r="B679" s="244" t="str">
        <f t="shared" si="863"/>
        <v>Легкая</v>
      </c>
      <c r="C679" s="255" t="str">
        <f t="shared" si="863"/>
        <v>ЖМ</v>
      </c>
      <c r="D679" s="223" t="str">
        <f t="shared" si="863"/>
        <v>Жим на наклонной</v>
      </c>
      <c r="E679" s="291">
        <f t="shared" si="863"/>
        <v>1</v>
      </c>
      <c r="F679" s="306" t="str">
        <f t="shared" si="863"/>
        <v/>
      </c>
      <c r="G679" s="293" t="str">
        <f t="shared" si="864"/>
        <v/>
      </c>
      <c r="H679" s="238"/>
      <c r="I679" s="238"/>
      <c r="J679" s="294"/>
      <c r="K679" s="293" t="str">
        <f t="shared" si="865"/>
        <v/>
      </c>
      <c r="L679" s="238"/>
      <c r="M679" s="238"/>
      <c r="N679" s="294"/>
      <c r="O679" s="293" t="str">
        <f t="shared" si="866"/>
        <v/>
      </c>
      <c r="P679" s="238"/>
      <c r="Q679" s="238"/>
      <c r="R679" s="294"/>
      <c r="S679" s="293" t="str">
        <f t="shared" si="867"/>
        <v/>
      </c>
      <c r="T679" s="238"/>
      <c r="U679" s="238"/>
      <c r="V679" s="294"/>
      <c r="W679" s="293" t="str">
        <f t="shared" si="868"/>
        <v/>
      </c>
      <c r="X679" s="238"/>
      <c r="Y679" s="238"/>
      <c r="Z679" s="294"/>
      <c r="AA679" s="293" t="str">
        <f t="shared" si="869"/>
        <v/>
      </c>
      <c r="AB679" s="238"/>
      <c r="AC679" s="238"/>
      <c r="AD679" s="294"/>
      <c r="AE679" s="239">
        <f t="shared" si="870"/>
        <v>0</v>
      </c>
      <c r="AF679" s="295">
        <f t="shared" si="871"/>
        <v>0</v>
      </c>
      <c r="AG679" s="296">
        <f t="shared" si="872"/>
        <v>0</v>
      </c>
      <c r="AH679" s="217">
        <f t="shared" si="873"/>
        <v>118.90791492882394</v>
      </c>
      <c r="AI679" s="237">
        <f xml:space="preserve"> ( IF(ISNUMBER(G679), VLOOKUP(G679/$AH679,F!$A1:$B101,2,1)*G679*$H679*$I679,0)+IF(ISNUMBER(K679), VLOOKUP(K679/$AH679,F!$A1:$B101,2,1)*K679*$L679*$M679,0)+IF(ISNUMBER(O679), VLOOKUP(O679/$AH679,F!$A1:$B101,2,1)*O679*$P679*$Q679,0)+IF(ISNUMBER(S679), VLOOKUP(S679/$AH679,F!$A1:$B101,2,1)*S679*$T679*$U679,0)+IF(ISNUMBER(W679), VLOOKUP(W679/$AH679,F!$A1:$B101,2,1)*W679*$X679*$Y679,0)+IF(ISNUMBER(AA679), VLOOKUP(AA679/$AH679,F!$A1:$B101,2,1)*AA679*$AB679*$AC679,0))*IF(ISNUMBER(F679),F679,1)*IF(ISNUMBER(E679),E679,1)</f>
        <v>0</v>
      </c>
      <c r="AJ679" s="297">
        <f>H679*I679+L679*M679+P679*Q679+T679*U679+X679*Y679+AB679*AC679</f>
        <v>0</v>
      </c>
      <c r="AK679" s="298">
        <f>IFERROR(I679*INDEX(F!$P$21:$AB$33, MATCH(G679/$AH679, F!$O$21:$O$33,1), MATCH(E679, F!$P$20:$AB$20,1)), 0 ) +IFERROR( M679*INDEX(F!$P$21:$AB$33, MATCH(K679/$AH679, F!$O$21:$O$33,1), MATCH(E679, F!$P$20:$AB$20,1)),0) +  IFERROR( Q679*INDEX(F!$P$21:$AB$33, MATCH(O679/$AH679, F!$O$21:$O$33,1), MATCH(E679, F!$P$20:$AB$20,1)), 0) + IFERROR( U679*INDEX(F!$P$21:$AB$33, MATCH(S679/$AH679, F!$O$21:$O$33,1), MATCH(E679, F!$P$20:$AB$20,1)),0)  + IFERROR(Y679*INDEX(F!$P$21:$AB$33, MATCH(W679/$AH679, F!$O$21:$O$33,1), MATCH(E679, F!$P$20:$AB$20,1)),0)  + IFERROR( AC679*INDEX(F!$P$21:$AB$33, MATCH(AA679/$AH679, F!$O$21:$O$33,1), MATCH(E679, F!$P$20:$AB$20,1)),)</f>
        <v>0</v>
      </c>
      <c r="AL679" s="1031"/>
    </row>
    <row r="680" spans="1:38" hidden="1" x14ac:dyDescent="0.25">
      <c r="A680" s="1022"/>
      <c r="B680" s="245" t="str">
        <f t="shared" si="863"/>
        <v>Средняя</v>
      </c>
      <c r="C680" s="257" t="str">
        <f t="shared" si="863"/>
        <v>ОФП</v>
      </c>
      <c r="D680" s="224" t="str">
        <f t="shared" si="863"/>
        <v>Бицепс стоя</v>
      </c>
      <c r="E680" s="291">
        <f t="shared" si="863"/>
        <v>0.5</v>
      </c>
      <c r="F680" s="307" t="str">
        <f t="shared" si="863"/>
        <v/>
      </c>
      <c r="G680" s="300" t="str">
        <f t="shared" si="864"/>
        <v/>
      </c>
      <c r="H680" s="301"/>
      <c r="I680" s="301"/>
      <c r="J680" s="302"/>
      <c r="K680" s="300" t="str">
        <f t="shared" si="865"/>
        <v/>
      </c>
      <c r="L680" s="301"/>
      <c r="M680" s="301"/>
      <c r="N680" s="302"/>
      <c r="O680" s="300" t="str">
        <f t="shared" si="866"/>
        <v/>
      </c>
      <c r="P680" s="301"/>
      <c r="Q680" s="301"/>
      <c r="R680" s="302"/>
      <c r="S680" s="300" t="str">
        <f t="shared" si="867"/>
        <v/>
      </c>
      <c r="T680" s="301"/>
      <c r="U680" s="301"/>
      <c r="V680" s="302"/>
      <c r="W680" s="300" t="str">
        <f t="shared" si="868"/>
        <v/>
      </c>
      <c r="X680" s="301"/>
      <c r="Y680" s="301"/>
      <c r="Z680" s="302"/>
      <c r="AA680" s="300" t="str">
        <f t="shared" si="869"/>
        <v/>
      </c>
      <c r="AB680" s="301"/>
      <c r="AC680" s="301"/>
      <c r="AD680" s="302"/>
      <c r="AE680" s="285">
        <f t="shared" si="870"/>
        <v>0</v>
      </c>
      <c r="AF680" s="286">
        <f t="shared" si="871"/>
        <v>0</v>
      </c>
      <c r="AG680" s="287">
        <f t="shared" si="872"/>
        <v>0</v>
      </c>
      <c r="AH680" s="217">
        <f t="shared" si="873"/>
        <v>52.022212781360473</v>
      </c>
      <c r="AI680" s="303">
        <f xml:space="preserve"> ( IF(ISNUMBER(G680), VLOOKUP(G680/$AH680,F!$A1:$B101,2,1)*G680*$H680*$I680,0)+IF(ISNUMBER(K680), VLOOKUP(K680/$AH680,F!$A1:$B101,2,1)*K680*$L680*$M680,0)+IF(ISNUMBER(O680), VLOOKUP(O680/$AH680,F!$A1:$B101,2,1)*O680*$P680*$Q680,0)+IF(ISNUMBER(S680), VLOOKUP(S680/$AH680,F!$A1:$B101,2,1)*S680*$T680*$U680,0)+IF(ISNUMBER(W680), VLOOKUP(W680/$AH680,F!$A1:$B101,2,1)*W680*$X680*$Y680,0)+IF(ISNUMBER(AA680), VLOOKUP(AA680/$AH680,F!$A1:$B101,2,1)*AA680*$AB680*$AC680,0))*IF(ISNUMBER(F680),F680,1)*IF(ISNUMBER(E680),E680,1)</f>
        <v>0</v>
      </c>
      <c r="AJ680" s="304">
        <f t="shared" ref="AJ680:AJ683" si="875">H680*I680+L680*M680+P680*Q680+T680*U680+X680*Y680+AB680*AC680</f>
        <v>0</v>
      </c>
      <c r="AK680" s="305">
        <f>IFERROR(I680*INDEX(F!$P$21:$AB$33, MATCH(G680/$AH680, F!$O$21:$O$33,1), MATCH(E680, F!$P$20:$AB$20,1)), 0 ) +IFERROR( M680*INDEX(F!$P$21:$AB$33, MATCH(K680/$AH680, F!$O$21:$O$33,1), MATCH(E680, F!$P$20:$AB$20,1)),0) +  IFERROR( Q680*INDEX(F!$P$21:$AB$33, MATCH(O680/$AH680, F!$O$21:$O$33,1), MATCH(E680, F!$P$20:$AB$20,1)), 0) + IFERROR( U680*INDEX(F!$P$21:$AB$33, MATCH(S680/$AH680, F!$O$21:$O$33,1), MATCH(E680, F!$P$20:$AB$20,1)),0)  + IFERROR(Y680*INDEX(F!$P$21:$AB$33, MATCH(W680/$AH680, F!$O$21:$O$33,1), MATCH(E680, F!$P$20:$AB$20,1)),0)  + IFERROR( AC680*INDEX(F!$P$21:$AB$33, MATCH(AA680/$AH680, F!$O$21:$O$33,1), MATCH(E680, F!$P$20:$AB$20,1)),)</f>
        <v>0</v>
      </c>
      <c r="AL680" s="1031"/>
    </row>
    <row r="681" spans="1:38" hidden="1" x14ac:dyDescent="0.25">
      <c r="A681" s="1022"/>
      <c r="B681" s="242" t="str">
        <f t="shared" si="863"/>
        <v/>
      </c>
      <c r="C681" s="258" t="str">
        <f t="shared" si="863"/>
        <v/>
      </c>
      <c r="D681" s="225" t="str">
        <f t="shared" si="863"/>
        <v/>
      </c>
      <c r="E681" s="291" t="str">
        <f t="shared" si="863"/>
        <v/>
      </c>
      <c r="F681" s="308" t="str">
        <f t="shared" si="863"/>
        <v/>
      </c>
      <c r="G681" s="293" t="str">
        <f t="shared" si="864"/>
        <v/>
      </c>
      <c r="H681" s="238"/>
      <c r="I681" s="238"/>
      <c r="J681" s="294"/>
      <c r="K681" s="293" t="str">
        <f t="shared" si="865"/>
        <v/>
      </c>
      <c r="L681" s="238"/>
      <c r="M681" s="238"/>
      <c r="N681" s="294"/>
      <c r="O681" s="293" t="str">
        <f t="shared" si="866"/>
        <v/>
      </c>
      <c r="P681" s="238"/>
      <c r="Q681" s="238"/>
      <c r="R681" s="294"/>
      <c r="S681" s="293" t="str">
        <f t="shared" si="867"/>
        <v/>
      </c>
      <c r="T681" s="238"/>
      <c r="U681" s="238"/>
      <c r="V681" s="294"/>
      <c r="W681" s="293" t="str">
        <f t="shared" si="868"/>
        <v/>
      </c>
      <c r="X681" s="238"/>
      <c r="Y681" s="238"/>
      <c r="Z681" s="294"/>
      <c r="AA681" s="293" t="str">
        <f t="shared" si="869"/>
        <v/>
      </c>
      <c r="AB681" s="238"/>
      <c r="AC681" s="238"/>
      <c r="AD681" s="294"/>
      <c r="AE681" s="239">
        <f t="shared" si="870"/>
        <v>0</v>
      </c>
      <c r="AF681" s="295">
        <f t="shared" si="871"/>
        <v>0</v>
      </c>
      <c r="AG681" s="296">
        <f t="shared" si="872"/>
        <v>0</v>
      </c>
      <c r="AH681" s="217" t="str">
        <f t="shared" si="873"/>
        <v/>
      </c>
      <c r="AI681" s="237">
        <f xml:space="preserve"> ( IF(ISNUMBER(G681), VLOOKUP(G681/$AH681,F!$A1:$B101,2,1)*G681*$H681*$I681,0)+IF(ISNUMBER(K681), VLOOKUP(K681/$AH681,F!$A1:$B101,2,1)*K681*$L681*$M681,0)+IF(ISNUMBER(O681), VLOOKUP(O681/$AH681,F!$A1:$B101,2,1)*O681*$P681*$Q681,0)+IF(ISNUMBER(S681), VLOOKUP(S681/$AH681,F!$A1:$B101,2,1)*S681*$T681*$U681,0)+IF(ISNUMBER(W681), VLOOKUP(W681/$AH681,F!$A1:$B101,2,1)*W681*$X681*$Y681,0)+IF(ISNUMBER(AA681), VLOOKUP(AA681/$AH681,F!$A1:$B101,2,1)*AA681*$AB681*$AC681,0))*IF(ISNUMBER(F681),F681,1)*IF(ISNUMBER(E681),E681,1)</f>
        <v>0</v>
      </c>
      <c r="AJ681" s="309">
        <f t="shared" si="875"/>
        <v>0</v>
      </c>
      <c r="AK681" s="298">
        <f>IFERROR(I681*INDEX(F!$P$21:$AB$33, MATCH(G681/$AH681, F!$O$21:$O$33,1), MATCH(E681, F!$P$20:$AB$20,1)), 0 ) +IFERROR( M681*INDEX(F!$P$21:$AB$33, MATCH(K681/$AH681, F!$O$21:$O$33,1), MATCH(E681, F!$P$20:$AB$20,1)),0) +  IFERROR( Q681*INDEX(F!$P$21:$AB$33, MATCH(O681/$AH681, F!$O$21:$O$33,1), MATCH(E681, F!$P$20:$AB$20,1)), 0) + IFERROR( U681*INDEX(F!$P$21:$AB$33, MATCH(S681/$AH681, F!$O$21:$O$33,1), MATCH(E681, F!$P$20:$AB$20,1)),0)  + IFERROR(Y681*INDEX(F!$P$21:$AB$33, MATCH(W681/$AH681, F!$O$21:$O$33,1), MATCH(E681, F!$P$20:$AB$20,1)),0)  + IFERROR( AC681*INDEX(F!$P$21:$AB$33, MATCH(AA681/$AH681, F!$O$21:$O$33,1), MATCH(E681, F!$P$20:$AB$20,1)),)</f>
        <v>0</v>
      </c>
      <c r="AL681" s="1031"/>
    </row>
    <row r="682" spans="1:38" ht="15" hidden="1" customHeight="1" x14ac:dyDescent="0.25">
      <c r="A682" s="1022"/>
      <c r="B682" s="243" t="str">
        <f t="shared" si="863"/>
        <v/>
      </c>
      <c r="C682" s="256" t="str">
        <f t="shared" si="863"/>
        <v/>
      </c>
      <c r="D682" s="214" t="str">
        <f t="shared" si="863"/>
        <v/>
      </c>
      <c r="E682" s="291" t="str">
        <f t="shared" si="863"/>
        <v/>
      </c>
      <c r="F682" s="307" t="str">
        <f t="shared" si="863"/>
        <v/>
      </c>
      <c r="G682" s="300" t="str">
        <f t="shared" si="864"/>
        <v/>
      </c>
      <c r="H682" s="301"/>
      <c r="I682" s="301"/>
      <c r="J682" s="302"/>
      <c r="K682" s="300" t="str">
        <f t="shared" si="865"/>
        <v/>
      </c>
      <c r="L682" s="301"/>
      <c r="M682" s="301"/>
      <c r="N682" s="302"/>
      <c r="O682" s="300" t="str">
        <f t="shared" si="866"/>
        <v/>
      </c>
      <c r="P682" s="301"/>
      <c r="Q682" s="301"/>
      <c r="R682" s="302"/>
      <c r="S682" s="300" t="str">
        <f t="shared" si="867"/>
        <v/>
      </c>
      <c r="T682" s="301"/>
      <c r="U682" s="301"/>
      <c r="V682" s="302"/>
      <c r="W682" s="300" t="str">
        <f t="shared" si="868"/>
        <v/>
      </c>
      <c r="X682" s="301"/>
      <c r="Y682" s="301"/>
      <c r="Z682" s="302"/>
      <c r="AA682" s="300" t="str">
        <f t="shared" si="869"/>
        <v/>
      </c>
      <c r="AB682" s="301"/>
      <c r="AC682" s="301"/>
      <c r="AD682" s="302"/>
      <c r="AE682" s="285">
        <f t="shared" si="870"/>
        <v>0</v>
      </c>
      <c r="AF682" s="286">
        <f t="shared" si="871"/>
        <v>0</v>
      </c>
      <c r="AG682" s="287">
        <f t="shared" si="872"/>
        <v>0</v>
      </c>
      <c r="AH682" s="217" t="str">
        <f t="shared" si="873"/>
        <v/>
      </c>
      <c r="AI682" s="310">
        <f xml:space="preserve"> ( IF(ISNUMBER(G682), VLOOKUP(G682/$AH682,F!$A1:$B101,2,1)*G682*$H682*$I682,0)+IF(ISNUMBER(K682), VLOOKUP(K682/$AH682,F!$A1:$B101,2,1)*K682*$L682*$M682,0)+IF(ISNUMBER(O682), VLOOKUP(O682/$AH682,F!$A1:$B101,2,1)*O682*$P682*$Q682,0)+IF(ISNUMBER(S682), VLOOKUP(S682/$AH682,F!$A1:$B101,2,1)*S682*$T682*$U682,0)+IF(ISNUMBER(W682), VLOOKUP(W682/$AH682,F!$A1:$B101,2,1)*W682*$X682*$Y682,0)+IF(ISNUMBER(AA682), VLOOKUP(AA682/$AH682,F!$A1:$B101,2,1)*AA682*$AB682*$AC682,0))*IF(ISNUMBER(F682),F682,1)*IF(ISNUMBER(E682),E682,1)</f>
        <v>0</v>
      </c>
      <c r="AJ682" s="311">
        <f t="shared" si="875"/>
        <v>0</v>
      </c>
      <c r="AK682" s="312">
        <f>IFERROR(I682*INDEX(F!$P$21:$AB$33, MATCH(G682/$AH682, F!$O$21:$O$33,1), MATCH(E682, F!$P$20:$AB$20,1)), 0 ) +IFERROR( M682*INDEX(F!$P$21:$AB$33, MATCH(K682/$AH682, F!$O$21:$O$33,1), MATCH(E682, F!$P$20:$AB$20,1)),0) +  IFERROR( Q682*INDEX(F!$P$21:$AB$33, MATCH(O682/$AH682, F!$O$21:$O$33,1), MATCH(E682, F!$P$20:$AB$20,1)), 0) + IFERROR( U682*INDEX(F!$P$21:$AB$33, MATCH(S682/$AH682, F!$O$21:$O$33,1), MATCH(E682, F!$P$20:$AB$20,1)),0)  + IFERROR(Y682*INDEX(F!$P$21:$AB$33, MATCH(W682/$AH682, F!$O$21:$O$33,1), MATCH(E682, F!$P$20:$AB$20,1)),0)  + IFERROR( AC682*INDEX(F!$P$21:$AB$33, MATCH(AA682/$AH682, F!$O$21:$O$33,1), MATCH(E682, F!$P$20:$AB$20,1)),)</f>
        <v>0</v>
      </c>
      <c r="AL682" s="1031"/>
    </row>
    <row r="683" spans="1:38" ht="15" hidden="1" customHeight="1" x14ac:dyDescent="0.25">
      <c r="A683" s="1022"/>
      <c r="B683" s="242" t="str">
        <f t="shared" si="863"/>
        <v/>
      </c>
      <c r="C683" s="258" t="str">
        <f t="shared" si="863"/>
        <v/>
      </c>
      <c r="D683" s="226" t="str">
        <f t="shared" si="863"/>
        <v/>
      </c>
      <c r="E683" s="291" t="str">
        <f t="shared" si="863"/>
        <v/>
      </c>
      <c r="F683" s="313" t="str">
        <f t="shared" si="863"/>
        <v/>
      </c>
      <c r="G683" s="293" t="str">
        <f t="shared" si="864"/>
        <v/>
      </c>
      <c r="H683" s="238"/>
      <c r="I683" s="238"/>
      <c r="J683" s="294"/>
      <c r="K683" s="293" t="str">
        <f t="shared" si="865"/>
        <v/>
      </c>
      <c r="L683" s="238"/>
      <c r="M683" s="238"/>
      <c r="N683" s="294"/>
      <c r="O683" s="293" t="str">
        <f t="shared" si="866"/>
        <v/>
      </c>
      <c r="P683" s="238"/>
      <c r="Q683" s="238"/>
      <c r="R683" s="294"/>
      <c r="S683" s="293" t="str">
        <f t="shared" si="867"/>
        <v/>
      </c>
      <c r="T683" s="238"/>
      <c r="U683" s="238"/>
      <c r="V683" s="294"/>
      <c r="W683" s="293" t="str">
        <f t="shared" si="868"/>
        <v/>
      </c>
      <c r="X683" s="238"/>
      <c r="Y683" s="238"/>
      <c r="Z683" s="294"/>
      <c r="AA683" s="293" t="str">
        <f t="shared" si="869"/>
        <v/>
      </c>
      <c r="AB683" s="238"/>
      <c r="AC683" s="238"/>
      <c r="AD683" s="294"/>
      <c r="AE683" s="239">
        <f t="shared" si="870"/>
        <v>0</v>
      </c>
      <c r="AF683" s="314">
        <f t="shared" si="871"/>
        <v>0</v>
      </c>
      <c r="AG683" s="315">
        <f t="shared" si="872"/>
        <v>0</v>
      </c>
      <c r="AH683" s="217" t="str">
        <f t="shared" si="873"/>
        <v/>
      </c>
      <c r="AI683" s="316">
        <f xml:space="preserve"> ( IF(ISNUMBER(G683), VLOOKUP(G683/$AH683,F!$A1:$B101,2,1)*G683*$H683*$I683,0)+IF(ISNUMBER(K683), VLOOKUP(K683/$AH683,F!$A1:$B101,2,1)*K683*$L683*$M683,0)+IF(ISNUMBER(O683), VLOOKUP(O683/$AH683,F!$A1:$B101,2,1)*O683*$P683*$Q683,0)+IF(ISNUMBER(S683), VLOOKUP(S683/$AH683,F!$A1:$B101,2,1)*S683*$T683*$U683,0)+IF(ISNUMBER(W683), VLOOKUP(W683/$AH683,F!$A1:$B101,2,1)*W683*$X683*$Y683,0)+IF(ISNUMBER(AA683), VLOOKUP(AA683/$AH683,F!$A1:$B101,2,1)*AA683*$AB683*$AC683,0))*IF(ISNUMBER(F683),F683,1)*IF(ISNUMBER(E683),E683,1)</f>
        <v>0</v>
      </c>
      <c r="AJ683" s="317">
        <f t="shared" si="875"/>
        <v>0</v>
      </c>
      <c r="AK683" s="318">
        <f>IFERROR(I683*INDEX(F!$P$21:$AB$33, MATCH(G683/$AH683, F!$O$21:$O$33,1), MATCH(E683, F!$P$20:$AB$20,1)), 0 ) +IFERROR( M683*INDEX(F!$P$21:$AB$33, MATCH(K683/$AH683, F!$O$21:$O$33,1), MATCH(E683, F!$P$20:$AB$20,1)),0) +  IFERROR( Q683*INDEX(F!$P$21:$AB$33, MATCH(O683/$AH683, F!$O$21:$O$33,1), MATCH(E683, F!$P$20:$AB$20,1)), 0) + IFERROR( U683*INDEX(F!$P$21:$AB$33, MATCH(S683/$AH683, F!$O$21:$O$33,1), MATCH(E683, F!$P$20:$AB$20,1)),0)  + IFERROR(Y683*INDEX(F!$P$21:$AB$33, MATCH(W683/$AH683, F!$O$21:$O$33,1), MATCH(E683, F!$P$20:$AB$20,1)),0)  + IFERROR( AC683*INDEX(F!$P$21:$AB$33, MATCH(AA683/$AH683, F!$O$21:$O$33,1), MATCH(E683, F!$P$20:$AB$20,1)),)</f>
        <v>0</v>
      </c>
      <c r="AL683" s="1031"/>
    </row>
    <row r="684" spans="1:38" ht="15.75" hidden="1" thickBot="1" x14ac:dyDescent="0.3">
      <c r="A684" s="1023"/>
      <c r="B684" s="246"/>
      <c r="C684" s="259"/>
      <c r="D684" s="227"/>
      <c r="E684" s="352">
        <f>ROUND(IFERROR(SUMPRODUCT(AJ676:AJ683,E676:E683)/AJ684,0),3)</f>
        <v>0</v>
      </c>
      <c r="F684" s="388"/>
      <c r="G684" s="319"/>
      <c r="H684" s="320"/>
      <c r="I684" s="320"/>
      <c r="J684" s="321"/>
      <c r="K684" s="319"/>
      <c r="L684" s="320"/>
      <c r="M684" s="320"/>
      <c r="N684" s="321"/>
      <c r="O684" s="319"/>
      <c r="P684" s="320"/>
      <c r="Q684" s="320"/>
      <c r="R684" s="321"/>
      <c r="S684" s="319"/>
      <c r="T684" s="320"/>
      <c r="U684" s="320"/>
      <c r="V684" s="321"/>
      <c r="W684" s="319"/>
      <c r="X684" s="320"/>
      <c r="Y684" s="320"/>
      <c r="Z684" s="321"/>
      <c r="AA684" s="319"/>
      <c r="AB684" s="320"/>
      <c r="AC684" s="320"/>
      <c r="AD684" s="321"/>
      <c r="AE684" s="357">
        <f>SUM(AE676:AE683)</f>
        <v>0</v>
      </c>
      <c r="AF684" s="358">
        <f t="shared" si="871"/>
        <v>0</v>
      </c>
      <c r="AG684" s="391">
        <f>IFERROR(  SUMPRODUCT(AG676:AG683,AJ676:AJ683)/AJ684,0)</f>
        <v>0</v>
      </c>
      <c r="AH684" s="359"/>
      <c r="AI684" s="360">
        <f>SUM(AI676:AI683)</f>
        <v>0</v>
      </c>
      <c r="AJ684" s="360">
        <f>SUM(AJ676:AJ683)</f>
        <v>0</v>
      </c>
      <c r="AK684" s="361">
        <f>IF(SUM(AK676:AK683)=0,TIME(,0,),TIME(,SUM(AK676:AK683)+F!$V$37,))</f>
        <v>0</v>
      </c>
      <c r="AL684" s="1032"/>
    </row>
    <row r="685" spans="1:38" hidden="1" x14ac:dyDescent="0.25">
      <c r="A685" s="213">
        <f>A686</f>
        <v>43865</v>
      </c>
      <c r="B685" s="247" t="str">
        <f t="shared" ref="B685:F692" si="876">IF(B629="","",B629)</f>
        <v>Средняя</v>
      </c>
      <c r="C685" s="260" t="str">
        <f t="shared" si="876"/>
        <v>ТГ</v>
      </c>
      <c r="D685" s="228" t="str">
        <f t="shared" si="876"/>
        <v>Становая тяга</v>
      </c>
      <c r="E685" s="280">
        <f t="shared" si="876"/>
        <v>1.4</v>
      </c>
      <c r="F685" s="322" t="str">
        <f t="shared" si="876"/>
        <v/>
      </c>
      <c r="G685" s="323" t="str">
        <f t="shared" ref="G685:G692" si="877">IF(J685&lt;&gt;0, IFERROR(IF( $F685=2,  MROUND($AH685*J685,1),    IF( OR($F685="",$F685=1),   MROUND($AH685*J685,2.5),  MROUND($AH685*J685, 0.1))), "" ), "")</f>
        <v/>
      </c>
      <c r="H685" s="324"/>
      <c r="I685" s="324"/>
      <c r="J685" s="325"/>
      <c r="K685" s="323" t="str">
        <f t="shared" ref="K685:K692" si="878">IF(N685&lt;&gt;0, IFERROR(IF( $F685=2,  MROUND($AH685*N685,1),    IF( OR($F685="",$F685=1),   MROUND($AH685*N685,2.5),  MROUND($AH685*N685, 0.1))), "" ), "")</f>
        <v/>
      </c>
      <c r="L685" s="324"/>
      <c r="M685" s="324"/>
      <c r="N685" s="325"/>
      <c r="O685" s="323" t="str">
        <f t="shared" ref="O685:O692" si="879">IF(R685&lt;&gt;0, IFERROR(IF( $F685=2,  MROUND($AH685*R685,1),    IF( OR($F685="",$F685=1),   MROUND($AH685*R685,2.5),  MROUND($AH685*R685, 0.1))), "" ), "")</f>
        <v/>
      </c>
      <c r="P685" s="324"/>
      <c r="Q685" s="324"/>
      <c r="R685" s="325"/>
      <c r="S685" s="323" t="str">
        <f t="shared" ref="S685:S692" si="880">IF(V685&lt;&gt;0, IFERROR(IF( $F685=2,  MROUND($AH685*V685,1),    IF( OR($F685="",$F685=1),   MROUND($AH685*V685,2.5),  MROUND($AH685*V685, 0.1))), "" ), "")</f>
        <v/>
      </c>
      <c r="T685" s="324"/>
      <c r="U685" s="324"/>
      <c r="V685" s="325"/>
      <c r="W685" s="323" t="str">
        <f t="shared" ref="W685:W692" si="881">IF(Z685&lt;&gt;0, IFERROR(IF( $F685=2,  MROUND($AH685*Z685,1),    IF( OR($F685="",$F685=1),   MROUND($AH685*Z685,2.5),  MROUND($AH685*Z685, 0.1))), "" ), "")</f>
        <v/>
      </c>
      <c r="X685" s="324"/>
      <c r="Y685" s="324"/>
      <c r="Z685" s="325"/>
      <c r="AA685" s="323" t="str">
        <f t="shared" ref="AA685:AA692" si="882">IF(AD685&lt;&gt;0, IFERROR(IF( $F685=2,  MROUND($AH685*AD685,1),    IF( OR($F685="",$F685=1),   MROUND($AH685*AD685,2.5),  MROUND($AH685*AD685, 0.1))), "" ), "")</f>
        <v/>
      </c>
      <c r="AB685" s="324"/>
      <c r="AC685" s="324"/>
      <c r="AD685" s="325"/>
      <c r="AE685" s="326">
        <f t="shared" ref="AE685:AE692" si="883">(IF(ISNUMBER(G685),G685,0)*H685*I685+IF(ISNUMBER(K685),K685,1)*L685*M685+IF(ISNUMBER(O685),O685,1)*P685*Q685+IF(ISNUMBER(S685),S685,1)*T685*U685+IF(ISNUMBER(W685),W685,1)*X685*Y685+IF(ISNUMBER(AA685),AA685,1)*AB685*AC685)*IF(ISNUMBER(F685),F685,1)</f>
        <v>0</v>
      </c>
      <c r="AF685" s="327">
        <f t="shared" si="871"/>
        <v>0</v>
      </c>
      <c r="AG685" s="328">
        <f t="shared" ref="AG685:AG692" si="884">IFERROR((AF685/(AH685*IF(ISNUMBER(F685),F685,1))),0)</f>
        <v>0</v>
      </c>
      <c r="AH685" s="216">
        <f t="shared" ref="AH685:AH692" si="885">IF(ISNUMBER(AH629), AH629+(AH629*$AH$674),"")</f>
        <v>185.79361707628743</v>
      </c>
      <c r="AI685" s="329">
        <f xml:space="preserve"> ( IF(ISNUMBER(G685), VLOOKUP(G685/$AH685,F!$A1:$B101,2,1)*G685*$H685*$I685,0)+IF(ISNUMBER(K685), VLOOKUP(K685/$AH685,F!$A1:$B101,2,1)*K685*$L685*$M685,0)+IF(ISNUMBER(O685), VLOOKUP(O685/$AH685,F!$A1:$B101,2,1)*O685*$P685*$Q685,0)+IF(ISNUMBER(S685), VLOOKUP(S685/$AH685,F!$A1:$B101,2,1)*S685*$T685*$U685,0)+IF(ISNUMBER(W685), VLOOKUP(W685/$AH685,F!$A1:$B101,2,1)*W685*$X685*$Y685,0)+IF(ISNUMBER(AA685), VLOOKUP(AA685/$AH685,F!$A1:$B101,2,1)*AA685*$AB685*$AC685,0))*IF(ISNUMBER(F685),F685,1)*IF(ISNUMBER(E685),E685,1)</f>
        <v>0</v>
      </c>
      <c r="AJ685" s="330">
        <f t="shared" ref="AJ685:AJ687" si="886">H685*I685+L685*M685+P685*Q685+T685*U685+X685*Y685+AB685*AC685</f>
        <v>0</v>
      </c>
      <c r="AK685" s="331">
        <f>IFERROR(I685*INDEX(F!$P$21:$AB$33, MATCH(G685/$AH685, F!$O$21:$O$33,1), MATCH(E685, F!$P$20:$AB$20,1)), 0 ) +IFERROR( M685*INDEX(F!$P$21:$AB$33, MATCH(K685/$AH685, F!$O$21:$O$33,1), MATCH(E685, F!$P$20:$AB$20,1)),0) +  IFERROR( Q685*INDEX(F!$P$21:$AB$33, MATCH(O685/$AH685, F!$O$21:$O$33,1), MATCH(E685, F!$P$20:$AB$20,1)), 0) + IFERROR( U685*INDEX(F!$P$21:$AB$33, MATCH(S685/$AH685, F!$O$21:$O$33,1), MATCH(E685, F!$P$20:$AB$20,1)),0)  + IFERROR(Y685*INDEX(F!$P$21:$AB$33, MATCH(W685/$AH685, F!$O$21:$O$33,1), MATCH(E685, F!$P$20:$AB$20,1)),0)  + IFERROR( AC685*INDEX(F!$P$21:$AB$33, MATCH(AA685/$AH685, F!$O$21:$O$33,1), MATCH(E685, F!$P$20:$AB$20,1)),)</f>
        <v>0</v>
      </c>
      <c r="AL685" s="1033"/>
    </row>
    <row r="686" spans="1:38" ht="15.75" hidden="1" customHeight="1" x14ac:dyDescent="0.25">
      <c r="A686" s="1021">
        <f>A630+A618</f>
        <v>43865</v>
      </c>
      <c r="B686" s="248" t="str">
        <f t="shared" si="876"/>
        <v>Легкая</v>
      </c>
      <c r="C686" s="261" t="str">
        <f t="shared" si="876"/>
        <v>ЖМ</v>
      </c>
      <c r="D686" s="229" t="str">
        <f t="shared" si="876"/>
        <v>Жим лежа</v>
      </c>
      <c r="E686" s="291">
        <f t="shared" si="876"/>
        <v>1</v>
      </c>
      <c r="F686" s="332" t="str">
        <f t="shared" si="876"/>
        <v/>
      </c>
      <c r="G686" s="333" t="str">
        <f t="shared" si="877"/>
        <v/>
      </c>
      <c r="H686" s="334"/>
      <c r="I686" s="334"/>
      <c r="J686" s="335"/>
      <c r="K686" s="333" t="str">
        <f t="shared" si="878"/>
        <v/>
      </c>
      <c r="L686" s="334"/>
      <c r="M686" s="334"/>
      <c r="N686" s="335"/>
      <c r="O686" s="333" t="str">
        <f t="shared" si="879"/>
        <v/>
      </c>
      <c r="P686" s="334"/>
      <c r="Q686" s="334"/>
      <c r="R686" s="335"/>
      <c r="S686" s="333" t="str">
        <f t="shared" si="880"/>
        <v/>
      </c>
      <c r="T686" s="334"/>
      <c r="U686" s="334"/>
      <c r="V686" s="335"/>
      <c r="W686" s="333" t="str">
        <f t="shared" si="881"/>
        <v/>
      </c>
      <c r="X686" s="334"/>
      <c r="Y686" s="334"/>
      <c r="Z686" s="335"/>
      <c r="AA686" s="333" t="str">
        <f t="shared" si="882"/>
        <v/>
      </c>
      <c r="AB686" s="334"/>
      <c r="AC686" s="334"/>
      <c r="AD686" s="335"/>
      <c r="AE686" s="336">
        <f t="shared" si="883"/>
        <v>0</v>
      </c>
      <c r="AF686" s="337">
        <f t="shared" si="871"/>
        <v>0</v>
      </c>
      <c r="AG686" s="338">
        <f t="shared" si="884"/>
        <v>0</v>
      </c>
      <c r="AH686" s="217">
        <f t="shared" si="885"/>
        <v>148.63489366102993</v>
      </c>
      <c r="AI686" s="339">
        <f xml:space="preserve"> ( IF(ISNUMBER(G686), VLOOKUP(G686/$AH686,F!$A1:$B101,2,1)*G686*$H686*$I686,0)+IF(ISNUMBER(K686), VLOOKUP(K686/$AH686,F!$A1:$B101,2,1)*K686*$L686*$M686,0)+IF(ISNUMBER(O686), VLOOKUP(O686/$AH686,F!$A1:$B101,2,1)*O686*$P686*$Q686,0)+IF(ISNUMBER(S686), VLOOKUP(S686/$AH686,F!$A1:$B101,2,1)*S686*$T686*$U686,0)+IF(ISNUMBER(W686), VLOOKUP(W686/$AH686,F!$A1:$B101,2,1)*W686*$X686*$Y686,0)+IF(ISNUMBER(AA686), VLOOKUP(AA686/$AH686,F!$A1:$B101,2,1)*AA686*$AB686*$AC686,0))*IF(ISNUMBER(F686),F686,1)*IF(ISNUMBER(E686),E686,1)</f>
        <v>0</v>
      </c>
      <c r="AJ686" s="340">
        <f t="shared" si="886"/>
        <v>0</v>
      </c>
      <c r="AK686" s="341">
        <f>IFERROR(I686*INDEX(F!$P$21:$AB$33, MATCH(G686/$AH686, F!$O$21:$O$33,1), MATCH(E686, F!$P$20:$AB$20,1)), 0 ) +IFERROR( M686*INDEX(F!$P$21:$AB$33, MATCH(K686/$AH686, F!$O$21:$O$33,1), MATCH(E686, F!$P$20:$AB$20,1)),0) +  IFERROR( Q686*INDEX(F!$P$21:$AB$33, MATCH(O686/$AH686, F!$O$21:$O$33,1), MATCH(E686, F!$P$20:$AB$20,1)), 0) + IFERROR( U686*INDEX(F!$P$21:$AB$33, MATCH(S686/$AH686, F!$O$21:$O$33,1), MATCH(E686, F!$P$20:$AB$20,1)),0)  + IFERROR(Y686*INDEX(F!$P$21:$AB$33, MATCH(W686/$AH686, F!$O$21:$O$33,1), MATCH(E686, F!$P$20:$AB$20,1)),0)  + IFERROR( AC686*INDEX(F!$P$21:$AB$33, MATCH(AA686/$AH686, F!$O$21:$O$33,1), MATCH(E686, F!$P$20:$AB$20,1)),)</f>
        <v>0</v>
      </c>
      <c r="AL686" s="1031"/>
    </row>
    <row r="687" spans="1:38" hidden="1" x14ac:dyDescent="0.25">
      <c r="A687" s="1022"/>
      <c r="B687" s="249" t="str">
        <f t="shared" si="876"/>
        <v>Легкая</v>
      </c>
      <c r="C687" s="262" t="str">
        <f t="shared" si="876"/>
        <v>ТГ</v>
      </c>
      <c r="D687" s="230" t="str">
        <f t="shared" si="876"/>
        <v>Тяга на прямых ногах</v>
      </c>
      <c r="E687" s="291">
        <f t="shared" si="876"/>
        <v>1.2</v>
      </c>
      <c r="F687" s="342" t="str">
        <f t="shared" si="876"/>
        <v/>
      </c>
      <c r="G687" s="343" t="str">
        <f t="shared" si="877"/>
        <v/>
      </c>
      <c r="H687" s="344"/>
      <c r="I687" s="344"/>
      <c r="J687" s="345"/>
      <c r="K687" s="343" t="str">
        <f t="shared" si="878"/>
        <v/>
      </c>
      <c r="L687" s="344"/>
      <c r="M687" s="344"/>
      <c r="N687" s="345"/>
      <c r="O687" s="343" t="str">
        <f t="shared" si="879"/>
        <v/>
      </c>
      <c r="P687" s="344"/>
      <c r="Q687" s="344"/>
      <c r="R687" s="345"/>
      <c r="S687" s="343" t="str">
        <f t="shared" si="880"/>
        <v/>
      </c>
      <c r="T687" s="344"/>
      <c r="U687" s="344"/>
      <c r="V687" s="345"/>
      <c r="W687" s="343" t="str">
        <f t="shared" si="881"/>
        <v/>
      </c>
      <c r="X687" s="344"/>
      <c r="Y687" s="344"/>
      <c r="Z687" s="345"/>
      <c r="AA687" s="343" t="str">
        <f t="shared" si="882"/>
        <v/>
      </c>
      <c r="AB687" s="344"/>
      <c r="AC687" s="344"/>
      <c r="AD687" s="345"/>
      <c r="AE687" s="346">
        <f t="shared" si="883"/>
        <v>0</v>
      </c>
      <c r="AF687" s="347">
        <f t="shared" si="871"/>
        <v>0</v>
      </c>
      <c r="AG687" s="348">
        <f t="shared" si="884"/>
        <v>0</v>
      </c>
      <c r="AH687" s="217">
        <f t="shared" si="885"/>
        <v>148.63489366102993</v>
      </c>
      <c r="AI687" s="349">
        <f xml:space="preserve"> ( IF(ISNUMBER(G687), VLOOKUP(G687/$AH687,F!$A1:$B101,2,1)*G687*$H687*$I687,0)+IF(ISNUMBER(K687), VLOOKUP(K687/$AH687,F!$A1:$B101,2,1)*K687*$L687*$M687,0)+IF(ISNUMBER(O687), VLOOKUP(O687/$AH687,F!$A1:$B101,2,1)*O687*$P687*$Q687,0)+IF(ISNUMBER(S687), VLOOKUP(S687/$AH687,F!$A1:$B101,2,1)*S687*$T687*$U687,0)+IF(ISNUMBER(W687), VLOOKUP(W687/$AH687,F!$A1:$B101,2,1)*W687*$X687*$Y687,0)+IF(ISNUMBER(AA687), VLOOKUP(AA687/$AH687,F!$A1:$B101,2,1)*AA687*$AB687*$AC687,0))*IF(ISNUMBER(F687),F687,1)*IF(ISNUMBER(E687),E687,1)</f>
        <v>0</v>
      </c>
      <c r="AJ687" s="350">
        <f t="shared" si="886"/>
        <v>0</v>
      </c>
      <c r="AK687" s="351">
        <f>IFERROR(I687*INDEX(F!$P$21:$AB$33, MATCH(G687/$AH687, F!$O$21:$O$33,1), MATCH(E687, F!$P$20:$AB$20,1)), 0 ) +IFERROR( M687*INDEX(F!$P$21:$AB$33, MATCH(K687/$AH687, F!$O$21:$O$33,1), MATCH(E687, F!$P$20:$AB$20,1)),0) +  IFERROR( Q687*INDEX(F!$P$21:$AB$33, MATCH(O687/$AH687, F!$O$21:$O$33,1), MATCH(E687, F!$P$20:$AB$20,1)), 0) + IFERROR( U687*INDEX(F!$P$21:$AB$33, MATCH(S687/$AH687, F!$O$21:$O$33,1), MATCH(E687, F!$P$20:$AB$20,1)),0)  + IFERROR(Y687*INDEX(F!$P$21:$AB$33, MATCH(W687/$AH687, F!$O$21:$O$33,1), MATCH(E687, F!$P$20:$AB$20,1)),0)  + IFERROR( AC687*INDEX(F!$P$21:$AB$33, MATCH(AA687/$AH687, F!$O$21:$O$33,1), MATCH(E687, F!$P$20:$AB$20,1)),)</f>
        <v>0</v>
      </c>
      <c r="AL687" s="1031"/>
    </row>
    <row r="688" spans="1:38" hidden="1" x14ac:dyDescent="0.25">
      <c r="A688" s="1022"/>
      <c r="B688" s="248" t="str">
        <f t="shared" si="876"/>
        <v>Легкая</v>
      </c>
      <c r="C688" s="261" t="str">
        <f t="shared" si="876"/>
        <v>ОФП</v>
      </c>
      <c r="D688" s="229" t="str">
        <f t="shared" si="876"/>
        <v>Жим стоя</v>
      </c>
      <c r="E688" s="291">
        <f t="shared" si="876"/>
        <v>0.8</v>
      </c>
      <c r="F688" s="332" t="str">
        <f t="shared" si="876"/>
        <v/>
      </c>
      <c r="G688" s="333" t="str">
        <f t="shared" si="877"/>
        <v/>
      </c>
      <c r="H688" s="334"/>
      <c r="I688" s="334"/>
      <c r="J688" s="335"/>
      <c r="K688" s="333" t="str">
        <f t="shared" si="878"/>
        <v/>
      </c>
      <c r="L688" s="334"/>
      <c r="M688" s="334"/>
      <c r="N688" s="335"/>
      <c r="O688" s="333" t="str">
        <f t="shared" si="879"/>
        <v/>
      </c>
      <c r="P688" s="334"/>
      <c r="Q688" s="334"/>
      <c r="R688" s="335"/>
      <c r="S688" s="333" t="str">
        <f t="shared" si="880"/>
        <v/>
      </c>
      <c r="T688" s="334"/>
      <c r="U688" s="334"/>
      <c r="V688" s="335"/>
      <c r="W688" s="333" t="str">
        <f t="shared" si="881"/>
        <v/>
      </c>
      <c r="X688" s="334"/>
      <c r="Y688" s="334"/>
      <c r="Z688" s="335"/>
      <c r="AA688" s="333" t="str">
        <f t="shared" si="882"/>
        <v/>
      </c>
      <c r="AB688" s="334"/>
      <c r="AC688" s="334"/>
      <c r="AD688" s="335"/>
      <c r="AE688" s="336">
        <f t="shared" si="883"/>
        <v>0</v>
      </c>
      <c r="AF688" s="337">
        <f t="shared" si="871"/>
        <v>0</v>
      </c>
      <c r="AG688" s="338">
        <f t="shared" si="884"/>
        <v>0</v>
      </c>
      <c r="AH688" s="217">
        <f t="shared" si="885"/>
        <v>89.180936196617964</v>
      </c>
      <c r="AI688" s="339">
        <f xml:space="preserve"> ( IF(ISNUMBER(G688), VLOOKUP(G688/$AH688,F!$A1:$B101,2,1)*G688*$H688*$I688,0)+IF(ISNUMBER(K688), VLOOKUP(K688/$AH688,F!$A1:$B101,2,1)*K688*$L688*$M688,0)+IF(ISNUMBER(O688), VLOOKUP(O688/$AH688,F!$A1:$B101,2,1)*O688*$P688*$Q688,0)+IF(ISNUMBER(S688), VLOOKUP(S688/$AH688,F!$A1:$B101,2,1)*S688*$T688*$U688,0)+IF(ISNUMBER(W688), VLOOKUP(W688/$AH688,F!$A1:$B101,2,1)*W688*$X688*$Y688,0)+IF(ISNUMBER(AA688), VLOOKUP(AA688/$AH688,F!$A1:$B101,2,1)*AA688*$AB688*$AC688,0))*IF(ISNUMBER(F688),F688,1)*IF(ISNUMBER(E688),E688,1)</f>
        <v>0</v>
      </c>
      <c r="AJ688" s="340">
        <f>H688*I688+L688*M688+P688*Q688+T688*U688+X688*Y688+AB688*AC688</f>
        <v>0</v>
      </c>
      <c r="AK688" s="341">
        <f>IFERROR(I688*INDEX(F!$P$21:$AB$33, MATCH(G688/$AH688, F!$O$21:$O$33,1), MATCH(E688, F!$P$20:$AB$20,1)), 0 ) +IFERROR( M688*INDEX(F!$P$21:$AB$33, MATCH(K688/$AH688, F!$O$21:$O$33,1), MATCH(E688, F!$P$20:$AB$20,1)),0) +  IFERROR( Q688*INDEX(F!$P$21:$AB$33, MATCH(O688/$AH688, F!$O$21:$O$33,1), MATCH(E688, F!$P$20:$AB$20,1)), 0) + IFERROR( U688*INDEX(F!$P$21:$AB$33, MATCH(S688/$AH688, F!$O$21:$O$33,1), MATCH(E688, F!$P$20:$AB$20,1)),0)  + IFERROR(Y688*INDEX(F!$P$21:$AB$33, MATCH(W688/$AH688, F!$O$21:$O$33,1), MATCH(E688, F!$P$20:$AB$20,1)),0)  + IFERROR( AC688*INDEX(F!$P$21:$AB$33, MATCH(AA688/$AH688, F!$O$21:$O$33,1), MATCH(E688, F!$P$20:$AB$20,1)),)</f>
        <v>0</v>
      </c>
      <c r="AL688" s="1031"/>
    </row>
    <row r="689" spans="1:38" hidden="1" x14ac:dyDescent="0.25">
      <c r="A689" s="1022"/>
      <c r="B689" s="249" t="str">
        <f t="shared" si="876"/>
        <v>Легкая</v>
      </c>
      <c r="C689" s="262" t="str">
        <f t="shared" si="876"/>
        <v>ЖМ</v>
      </c>
      <c r="D689" s="230" t="str">
        <f t="shared" si="876"/>
        <v>Жим средним хватом</v>
      </c>
      <c r="E689" s="291">
        <f t="shared" si="876"/>
        <v>1</v>
      </c>
      <c r="F689" s="342" t="str">
        <f t="shared" si="876"/>
        <v/>
      </c>
      <c r="G689" s="343" t="str">
        <f t="shared" si="877"/>
        <v/>
      </c>
      <c r="H689" s="344"/>
      <c r="I689" s="344"/>
      <c r="J689" s="345"/>
      <c r="K689" s="343" t="str">
        <f t="shared" si="878"/>
        <v/>
      </c>
      <c r="L689" s="344"/>
      <c r="M689" s="344"/>
      <c r="N689" s="345"/>
      <c r="O689" s="343" t="str">
        <f t="shared" si="879"/>
        <v/>
      </c>
      <c r="P689" s="344"/>
      <c r="Q689" s="344"/>
      <c r="R689" s="345"/>
      <c r="S689" s="343" t="str">
        <f t="shared" si="880"/>
        <v/>
      </c>
      <c r="T689" s="344"/>
      <c r="U689" s="344"/>
      <c r="V689" s="345"/>
      <c r="W689" s="343" t="str">
        <f t="shared" si="881"/>
        <v/>
      </c>
      <c r="X689" s="344"/>
      <c r="Y689" s="344"/>
      <c r="Z689" s="345"/>
      <c r="AA689" s="343" t="str">
        <f t="shared" si="882"/>
        <v/>
      </c>
      <c r="AB689" s="344"/>
      <c r="AC689" s="344"/>
      <c r="AD689" s="345"/>
      <c r="AE689" s="346">
        <f t="shared" si="883"/>
        <v>0</v>
      </c>
      <c r="AF689" s="347">
        <f t="shared" si="871"/>
        <v>0</v>
      </c>
      <c r="AG689" s="348">
        <f t="shared" si="884"/>
        <v>0</v>
      </c>
      <c r="AH689" s="217">
        <f t="shared" si="885"/>
        <v>126.33965961187545</v>
      </c>
      <c r="AI689" s="349">
        <f xml:space="preserve"> ( IF(ISNUMBER(G689), VLOOKUP(G689/$AH689,F!$A1:$B101,2,1)*G689*$H689*$I689,0)+IF(ISNUMBER(K689), VLOOKUP(K689/$AH689,F!$A1:$B101,2,1)*K689*$L689*$M689,0)+IF(ISNUMBER(O689), VLOOKUP(O689/$AH689,F!$A1:$B101,2,1)*O689*$P689*$Q689,0)+IF(ISNUMBER(S689), VLOOKUP(S689/$AH689,F!$A1:$B101,2,1)*S689*$T689*$U689,0)+IF(ISNUMBER(W689), VLOOKUP(W689/$AH689,F!$A1:$B101,2,1)*W689*$X689*$Y689,0)+IF(ISNUMBER(AA689), VLOOKUP(AA689/$AH689,F!$A1:$B101,2,1)*AA689*$AB689*$AC689,0))*IF(ISNUMBER(F689),F689,1)*IF(ISNUMBER(E689),E689,1)</f>
        <v>0</v>
      </c>
      <c r="AJ689" s="350">
        <f t="shared" ref="AJ689:AJ692" si="887">H689*I689+L689*M689+P689*Q689+T689*U689+X689*Y689+AB689*AC689</f>
        <v>0</v>
      </c>
      <c r="AK689" s="351">
        <f>IFERROR(I689*INDEX(F!$P$21:$AB$33, MATCH(G689/$AH689, F!$O$21:$O$33,1), MATCH(E689, F!$P$20:$AB$20,1)), 0 ) +IFERROR( M689*INDEX(F!$P$21:$AB$33, MATCH(K689/$AH689, F!$O$21:$O$33,1), MATCH(E689, F!$P$20:$AB$20,1)),0) +  IFERROR( Q689*INDEX(F!$P$21:$AB$33, MATCH(O689/$AH689, F!$O$21:$O$33,1), MATCH(E689, F!$P$20:$AB$20,1)), 0) + IFERROR( U689*INDEX(F!$P$21:$AB$33, MATCH(S689/$AH689, F!$O$21:$O$33,1), MATCH(E689, F!$P$20:$AB$20,1)),0)  + IFERROR(Y689*INDEX(F!$P$21:$AB$33, MATCH(W689/$AH689, F!$O$21:$O$33,1), MATCH(E689, F!$P$20:$AB$20,1)),0)  + IFERROR( AC689*INDEX(F!$P$21:$AB$33, MATCH(AA689/$AH689, F!$O$21:$O$33,1), MATCH(E689, F!$P$20:$AB$20,1)),)</f>
        <v>0</v>
      </c>
      <c r="AL689" s="1031"/>
    </row>
    <row r="690" spans="1:38" hidden="1" x14ac:dyDescent="0.25">
      <c r="A690" s="1022"/>
      <c r="B690" s="248" t="str">
        <f t="shared" si="876"/>
        <v/>
      </c>
      <c r="C690" s="261" t="str">
        <f t="shared" si="876"/>
        <v/>
      </c>
      <c r="D690" s="229" t="str">
        <f t="shared" si="876"/>
        <v/>
      </c>
      <c r="E690" s="291" t="str">
        <f t="shared" si="876"/>
        <v/>
      </c>
      <c r="F690" s="332" t="str">
        <f t="shared" si="876"/>
        <v/>
      </c>
      <c r="G690" s="333" t="str">
        <f t="shared" si="877"/>
        <v/>
      </c>
      <c r="H690" s="334"/>
      <c r="I690" s="334"/>
      <c r="J690" s="335"/>
      <c r="K690" s="333" t="str">
        <f t="shared" si="878"/>
        <v/>
      </c>
      <c r="L690" s="334"/>
      <c r="M690" s="334"/>
      <c r="N690" s="335"/>
      <c r="O690" s="333" t="str">
        <f t="shared" si="879"/>
        <v/>
      </c>
      <c r="P690" s="334"/>
      <c r="Q690" s="334"/>
      <c r="R690" s="335"/>
      <c r="S690" s="333" t="str">
        <f t="shared" si="880"/>
        <v/>
      </c>
      <c r="T690" s="334"/>
      <c r="U690" s="334"/>
      <c r="V690" s="335"/>
      <c r="W690" s="333" t="str">
        <f t="shared" si="881"/>
        <v/>
      </c>
      <c r="X690" s="334"/>
      <c r="Y690" s="334"/>
      <c r="Z690" s="335"/>
      <c r="AA690" s="333" t="str">
        <f t="shared" si="882"/>
        <v/>
      </c>
      <c r="AB690" s="334"/>
      <c r="AC690" s="334"/>
      <c r="AD690" s="335"/>
      <c r="AE690" s="336">
        <f t="shared" si="883"/>
        <v>0</v>
      </c>
      <c r="AF690" s="337">
        <f t="shared" si="871"/>
        <v>0</v>
      </c>
      <c r="AG690" s="338">
        <f t="shared" si="884"/>
        <v>0</v>
      </c>
      <c r="AH690" s="217" t="str">
        <f t="shared" si="885"/>
        <v/>
      </c>
      <c r="AI690" s="339">
        <f xml:space="preserve"> ( IF(ISNUMBER(G690), VLOOKUP(G690/$AH690,F!$A1:$B101,2,1)*G690*$H690*$I690,0)+IF(ISNUMBER(K690), VLOOKUP(K690/$AH690,F!$A1:$B101,2,1)*K690*$L690*$M690,0)+IF(ISNUMBER(O690), VLOOKUP(O690/$AH690,F!$A1:$B101,2,1)*O690*$P690*$Q690,0)+IF(ISNUMBER(S690), VLOOKUP(S690/$AH690,F!$A1:$B101,2,1)*S690*$T690*$U690,0)+IF(ISNUMBER(W690), VLOOKUP(W690/$AH690,F!$A1:$B101,2,1)*W690*$X690*$Y690,0)+IF(ISNUMBER(AA690), VLOOKUP(AA690/$AH690,F!$A1:$B101,2,1)*AA690*$AB690*$AC690,0))*IF(ISNUMBER(F690),F690,1)*IF(ISNUMBER(E690),E690,1)</f>
        <v>0</v>
      </c>
      <c r="AJ690" s="340">
        <f t="shared" si="887"/>
        <v>0</v>
      </c>
      <c r="AK690" s="341">
        <f>IFERROR(I690*INDEX(F!$P$21:$AB$33, MATCH(G690/$AH690, F!$O$21:$O$33,1), MATCH(E690, F!$P$20:$AB$20,1)), 0 ) +IFERROR( M690*INDEX(F!$P$21:$AB$33, MATCH(K690/$AH690, F!$O$21:$O$33,1), MATCH(E690, F!$P$20:$AB$20,1)),0) +  IFERROR( Q690*INDEX(F!$P$21:$AB$33, MATCH(O690/$AH690, F!$O$21:$O$33,1), MATCH(E690, F!$P$20:$AB$20,1)), 0) + IFERROR( U690*INDEX(F!$P$21:$AB$33, MATCH(S690/$AH690, F!$O$21:$O$33,1), MATCH(E690, F!$P$20:$AB$20,1)),0)  + IFERROR(Y690*INDEX(F!$P$21:$AB$33, MATCH(W690/$AH690, F!$O$21:$O$33,1), MATCH(E690, F!$P$20:$AB$20,1)),0)  + IFERROR( AC690*INDEX(F!$P$21:$AB$33, MATCH(AA690/$AH690, F!$O$21:$O$33,1), MATCH(E690, F!$P$20:$AB$20,1)),)</f>
        <v>0</v>
      </c>
      <c r="AL690" s="1031"/>
    </row>
    <row r="691" spans="1:38" hidden="1" x14ac:dyDescent="0.25">
      <c r="A691" s="1022"/>
      <c r="B691" s="249" t="str">
        <f t="shared" si="876"/>
        <v/>
      </c>
      <c r="C691" s="262" t="str">
        <f t="shared" si="876"/>
        <v/>
      </c>
      <c r="D691" s="230" t="str">
        <f t="shared" si="876"/>
        <v/>
      </c>
      <c r="E691" s="291" t="str">
        <f t="shared" si="876"/>
        <v/>
      </c>
      <c r="F691" s="342" t="str">
        <f t="shared" si="876"/>
        <v/>
      </c>
      <c r="G691" s="343" t="str">
        <f t="shared" si="877"/>
        <v/>
      </c>
      <c r="H691" s="344"/>
      <c r="I691" s="344"/>
      <c r="J691" s="345"/>
      <c r="K691" s="343" t="str">
        <f t="shared" si="878"/>
        <v/>
      </c>
      <c r="L691" s="344"/>
      <c r="M691" s="344"/>
      <c r="N691" s="345"/>
      <c r="O691" s="343" t="str">
        <f t="shared" si="879"/>
        <v/>
      </c>
      <c r="P691" s="344"/>
      <c r="Q691" s="344"/>
      <c r="R691" s="345"/>
      <c r="S691" s="343" t="str">
        <f t="shared" si="880"/>
        <v/>
      </c>
      <c r="T691" s="344"/>
      <c r="U691" s="344"/>
      <c r="V691" s="345"/>
      <c r="W691" s="343" t="str">
        <f t="shared" si="881"/>
        <v/>
      </c>
      <c r="X691" s="344"/>
      <c r="Y691" s="344"/>
      <c r="Z691" s="345"/>
      <c r="AA691" s="343" t="str">
        <f t="shared" si="882"/>
        <v/>
      </c>
      <c r="AB691" s="344"/>
      <c r="AC691" s="344"/>
      <c r="AD691" s="345"/>
      <c r="AE691" s="346">
        <f t="shared" si="883"/>
        <v>0</v>
      </c>
      <c r="AF691" s="347">
        <f t="shared" si="871"/>
        <v>0</v>
      </c>
      <c r="AG691" s="348">
        <f t="shared" si="884"/>
        <v>0</v>
      </c>
      <c r="AH691" s="217" t="str">
        <f t="shared" si="885"/>
        <v/>
      </c>
      <c r="AI691" s="349">
        <f xml:space="preserve"> ( IF(ISNUMBER(G691), VLOOKUP(G691/$AH691,F!$A1:$B101,2,1)*G691*$H691*$I691,0)+IF(ISNUMBER(K691), VLOOKUP(K691/$AH691,F!$A1:$B101,2,1)*K691*$L691*$M691,0)+IF(ISNUMBER(O691), VLOOKUP(O691/$AH691,F!$A1:$B101,2,1)*O691*$P691*$Q691,0)+IF(ISNUMBER(S691), VLOOKUP(S691/$AH691,F!$A1:$B101,2,1)*S691*$T691*$U691,0)+IF(ISNUMBER(W691), VLOOKUP(W691/$AH691,F!$A1:$B101,2,1)*W691*$X691*$Y691,0)+IF(ISNUMBER(AA691), VLOOKUP(AA691/$AH691,F!$A1:$B101,2,1)*AA691*$AB691*$AC691,0))*IF(ISNUMBER(F691),F691,1)*IF(ISNUMBER(E691),E691,1)</f>
        <v>0</v>
      </c>
      <c r="AJ691" s="350">
        <f t="shared" si="887"/>
        <v>0</v>
      </c>
      <c r="AK691" s="351">
        <f>IFERROR(I691*INDEX(F!$P$21:$AB$33, MATCH(G691/$AH691, F!$O$21:$O$33,1), MATCH(E691, F!$P$20:$AB$20,1)), 0 ) +IFERROR( M691*INDEX(F!$P$21:$AB$33, MATCH(K691/$AH691, F!$O$21:$O$33,1), MATCH(E691, F!$P$20:$AB$20,1)),0) +  IFERROR( Q691*INDEX(F!$P$21:$AB$33, MATCH(O691/$AH691, F!$O$21:$O$33,1), MATCH(E691, F!$P$20:$AB$20,1)), 0) + IFERROR( U691*INDEX(F!$P$21:$AB$33, MATCH(S691/$AH691, F!$O$21:$O$33,1), MATCH(E691, F!$P$20:$AB$20,1)),0)  + IFERROR(Y691*INDEX(F!$P$21:$AB$33, MATCH(W691/$AH691, F!$O$21:$O$33,1), MATCH(E691, F!$P$20:$AB$20,1)),0)  + IFERROR( AC691*INDEX(F!$P$21:$AB$33, MATCH(AA691/$AH691, F!$O$21:$O$33,1), MATCH(E691, F!$P$20:$AB$20,1)),)</f>
        <v>0</v>
      </c>
      <c r="AL691" s="1031"/>
    </row>
    <row r="692" spans="1:38" hidden="1" x14ac:dyDescent="0.25">
      <c r="A692" s="1022"/>
      <c r="B692" s="248" t="str">
        <f t="shared" si="876"/>
        <v/>
      </c>
      <c r="C692" s="261" t="str">
        <f t="shared" si="876"/>
        <v/>
      </c>
      <c r="D692" s="231" t="str">
        <f t="shared" si="876"/>
        <v/>
      </c>
      <c r="E692" s="291" t="str">
        <f t="shared" si="876"/>
        <v/>
      </c>
      <c r="F692" s="332" t="str">
        <f t="shared" si="876"/>
        <v/>
      </c>
      <c r="G692" s="333" t="str">
        <f t="shared" si="877"/>
        <v/>
      </c>
      <c r="H692" s="334"/>
      <c r="I692" s="334"/>
      <c r="J692" s="335"/>
      <c r="K692" s="333" t="str">
        <f t="shared" si="878"/>
        <v/>
      </c>
      <c r="L692" s="334"/>
      <c r="M692" s="334"/>
      <c r="N692" s="335"/>
      <c r="O692" s="333" t="str">
        <f t="shared" si="879"/>
        <v/>
      </c>
      <c r="P692" s="334"/>
      <c r="Q692" s="334"/>
      <c r="R692" s="335"/>
      <c r="S692" s="333" t="str">
        <f t="shared" si="880"/>
        <v/>
      </c>
      <c r="T692" s="334"/>
      <c r="U692" s="334"/>
      <c r="V692" s="335"/>
      <c r="W692" s="333" t="str">
        <f t="shared" si="881"/>
        <v/>
      </c>
      <c r="X692" s="334"/>
      <c r="Y692" s="334"/>
      <c r="Z692" s="335"/>
      <c r="AA692" s="333" t="str">
        <f t="shared" si="882"/>
        <v/>
      </c>
      <c r="AB692" s="334"/>
      <c r="AC692" s="334"/>
      <c r="AD692" s="335"/>
      <c r="AE692" s="336">
        <f t="shared" si="883"/>
        <v>0</v>
      </c>
      <c r="AF692" s="337">
        <f t="shared" si="871"/>
        <v>0</v>
      </c>
      <c r="AG692" s="338">
        <f t="shared" si="884"/>
        <v>0</v>
      </c>
      <c r="AH692" s="217" t="str">
        <f t="shared" si="885"/>
        <v/>
      </c>
      <c r="AI692" s="339">
        <f xml:space="preserve"> ( IF(ISNUMBER(G692), VLOOKUP(G692/$AH692,F!$A1:$B101,2,1)*G692*$H692*$I692,0)+IF(ISNUMBER(K692), VLOOKUP(K692/$AH692,F!$A1:$B101,2,1)*K692*$L692*$M692,0)+IF(ISNUMBER(O692), VLOOKUP(O692/$AH692,F!$A1:$B101,2,1)*O692*$P692*$Q692,0)+IF(ISNUMBER(S692), VLOOKUP(S692/$AH692,F!$A1:$B101,2,1)*S692*$T692*$U692,0)+IF(ISNUMBER(W692), VLOOKUP(W692/$AH692,F!$A1:$B101,2,1)*W692*$X692*$Y692,0)+IF(ISNUMBER(AA692), VLOOKUP(AA692/$AH692,F!$A1:$B101,2,1)*AA692*$AB692*$AC692,0))*IF(ISNUMBER(F692),F692,1)*IF(ISNUMBER(E692),E692,1)</f>
        <v>0</v>
      </c>
      <c r="AJ692" s="340">
        <f t="shared" si="887"/>
        <v>0</v>
      </c>
      <c r="AK692" s="341">
        <f>IFERROR(I692*INDEX(F!$P$21:$AB$33, MATCH(G692/$AH692, F!$O$21:$O$33,1), MATCH(E692, F!$P$20:$AB$20,1)), 0 ) +IFERROR( M692*INDEX(F!$P$21:$AB$33, MATCH(K692/$AH692, F!$O$21:$O$33,1), MATCH(E692, F!$P$20:$AB$20,1)),0) +  IFERROR( Q692*INDEX(F!$P$21:$AB$33, MATCH(O692/$AH692, F!$O$21:$O$33,1), MATCH(E692, F!$P$20:$AB$20,1)), 0) + IFERROR( U692*INDEX(F!$P$21:$AB$33, MATCH(S692/$AH692, F!$O$21:$O$33,1), MATCH(E692, F!$P$20:$AB$20,1)),0)  + IFERROR(Y692*INDEX(F!$P$21:$AB$33, MATCH(W692/$AH692, F!$O$21:$O$33,1), MATCH(E692, F!$P$20:$AB$20,1)),0)  + IFERROR( AC692*INDEX(F!$P$21:$AB$33, MATCH(AA692/$AH692, F!$O$21:$O$33,1), MATCH(E692, F!$P$20:$AB$20,1)),)</f>
        <v>0</v>
      </c>
      <c r="AL692" s="1031"/>
    </row>
    <row r="693" spans="1:38" ht="15.75" hidden="1" thickBot="1" x14ac:dyDescent="0.3">
      <c r="A693" s="1023"/>
      <c r="B693" s="250"/>
      <c r="C693" s="263"/>
      <c r="D693" s="215"/>
      <c r="E693" s="352">
        <f>ROUND(IFERROR(SUMPRODUCT(AJ685:AJ692,E685:E692)/AJ693,0),3)</f>
        <v>0</v>
      </c>
      <c r="F693" s="353"/>
      <c r="G693" s="354"/>
      <c r="H693" s="355"/>
      <c r="I693" s="355"/>
      <c r="J693" s="356"/>
      <c r="K693" s="354"/>
      <c r="L693" s="355"/>
      <c r="M693" s="355"/>
      <c r="N693" s="356"/>
      <c r="O693" s="354"/>
      <c r="P693" s="355"/>
      <c r="Q693" s="355"/>
      <c r="R693" s="356"/>
      <c r="S693" s="354"/>
      <c r="T693" s="355"/>
      <c r="U693" s="355"/>
      <c r="V693" s="356"/>
      <c r="W693" s="354"/>
      <c r="X693" s="355"/>
      <c r="Y693" s="355"/>
      <c r="Z693" s="356"/>
      <c r="AA693" s="354"/>
      <c r="AB693" s="355"/>
      <c r="AC693" s="355"/>
      <c r="AD693" s="356"/>
      <c r="AE693" s="357">
        <f>SUM(AE685:AE692)</f>
        <v>0</v>
      </c>
      <c r="AF693" s="358">
        <f t="shared" si="871"/>
        <v>0</v>
      </c>
      <c r="AG693" s="391">
        <f>IFERROR(  SUMPRODUCT(AG685:AG692,AJ685:AJ692)/AJ693,0)</f>
        <v>0</v>
      </c>
      <c r="AH693" s="359"/>
      <c r="AI693" s="360">
        <f>SUM(AI685:AI692)</f>
        <v>0</v>
      </c>
      <c r="AJ693" s="360">
        <f>SUM(AJ685:AJ692)</f>
        <v>0</v>
      </c>
      <c r="AK693" s="361">
        <f>IF(SUM(AK685:AK692)=0,TIME(,0,),TIME(,SUM(AK685:AK692)+F!$V$37,))</f>
        <v>0</v>
      </c>
      <c r="AL693" s="1032"/>
    </row>
    <row r="694" spans="1:38" hidden="1" x14ac:dyDescent="0.25">
      <c r="A694" s="232">
        <f>A695</f>
        <v>43867</v>
      </c>
      <c r="B694" s="251" t="str">
        <f t="shared" ref="B694:F701" si="888">IF(B638="","",B638)</f>
        <v>Тяжелая</v>
      </c>
      <c r="C694" s="264" t="str">
        <f t="shared" si="888"/>
        <v>ЖМ</v>
      </c>
      <c r="D694" s="233" t="str">
        <f t="shared" si="888"/>
        <v>Жим лежа</v>
      </c>
      <c r="E694" s="280">
        <f t="shared" si="888"/>
        <v>1</v>
      </c>
      <c r="F694" s="362" t="str">
        <f t="shared" si="888"/>
        <v/>
      </c>
      <c r="G694" s="363" t="str">
        <f t="shared" ref="G694:G701" si="889">IF(J694&lt;&gt;0, IFERROR(IF( $F694=2,  MROUND($AH694*J694,1),    IF( OR($F694="",$F694=1),   MROUND($AH694*J694,2.5),  MROUND($AH694*J694, 0.1))), "" ), "")</f>
        <v/>
      </c>
      <c r="H694" s="364"/>
      <c r="I694" s="364"/>
      <c r="J694" s="365"/>
      <c r="K694" s="363" t="str">
        <f t="shared" ref="K694:K701" si="890">IF(N694&lt;&gt;0, IFERROR(IF( $F694=2,  MROUND($AH694*N694,1),    IF( OR($F694="",$F694=1),   MROUND($AH694*N694,2.5),  MROUND($AH694*N694, 0.1))), "" ), "")</f>
        <v/>
      </c>
      <c r="L694" s="364"/>
      <c r="M694" s="364"/>
      <c r="N694" s="365"/>
      <c r="O694" s="363" t="str">
        <f t="shared" ref="O694:O701" si="891">IF(R694&lt;&gt;0, IFERROR(IF( $F694=2,  MROUND($AH694*R694,1),    IF( OR($F694="",$F694=1),   MROUND($AH694*R694,2.5),  MROUND($AH694*R694, 0.1))), "" ), "")</f>
        <v/>
      </c>
      <c r="P694" s="364"/>
      <c r="Q694" s="364"/>
      <c r="R694" s="365"/>
      <c r="S694" s="363" t="str">
        <f t="shared" ref="S694:S701" si="892">IF(V694&lt;&gt;0, IFERROR(IF( $F694=2,  MROUND($AH694*V694,1),    IF( OR($F694="",$F694=1),   MROUND($AH694*V694,2.5),  MROUND($AH694*V694, 0.1))), "" ), "")</f>
        <v/>
      </c>
      <c r="T694" s="364"/>
      <c r="U694" s="364"/>
      <c r="V694" s="365"/>
      <c r="W694" s="363" t="str">
        <f t="shared" ref="W694:W701" si="893">IF(Z694&lt;&gt;0, IFERROR(IF( $F694=2,  MROUND($AH694*Z694,1),    IF( OR($F694="",$F694=1),   MROUND($AH694*Z694,2.5),  MROUND($AH694*Z694, 0.1))), "" ), "")</f>
        <v/>
      </c>
      <c r="X694" s="364"/>
      <c r="Y694" s="364"/>
      <c r="Z694" s="365"/>
      <c r="AA694" s="363" t="str">
        <f t="shared" ref="AA694:AA701" si="894">IF(AD694&lt;&gt;0, IFERROR(IF( $F694=2,  MROUND($AH694*AD694,1),    IF( OR($F694="",$F694=1),   MROUND($AH694*AD694,2.5),  MROUND($AH694*AD694, 0.1))), "" ), "")</f>
        <v/>
      </c>
      <c r="AB694" s="364"/>
      <c r="AC694" s="364"/>
      <c r="AD694" s="365"/>
      <c r="AE694" s="366">
        <f t="shared" ref="AE694:AE701" si="895">(IF(ISNUMBER(G694),G694,0)*H694*I694+IF(ISNUMBER(K694),K694,1)*L694*M694+IF(ISNUMBER(O694),O694,1)*P694*Q694+IF(ISNUMBER(S694),S694,1)*T694*U694+IF(ISNUMBER(W694),W694,1)*X694*Y694+IF(ISNUMBER(AA694),AA694,1)*AB694*AC694)*IF(ISNUMBER(F694),F694,1)</f>
        <v>0</v>
      </c>
      <c r="AF694" s="367">
        <f t="shared" si="871"/>
        <v>0</v>
      </c>
      <c r="AG694" s="368">
        <f t="shared" ref="AG694:AG701" si="896">IFERROR((AF694/(AH694*IF(ISNUMBER(F694),F694,1))),0)</f>
        <v>0</v>
      </c>
      <c r="AH694" s="216">
        <f t="shared" ref="AH694:AH701" si="897">IF(ISNUMBER(AH638), AH638+(AH638*$AH$674),"")</f>
        <v>148.63489366102993</v>
      </c>
      <c r="AI694" s="369">
        <f xml:space="preserve"> ( IF(ISNUMBER(G694), VLOOKUP(G694/$AH694,F!$A1:$B101,2,1)*G694*$H694*$I694,0)+IF(ISNUMBER(K694), VLOOKUP(K694/$AH694,F!$A1:$B101,2,1)*K694*$L694*$M694,0)+IF(ISNUMBER(O694), VLOOKUP(O694/$AH694,F!$A1:$B101,2,1)*O694*$P694*$Q694,0)+IF(ISNUMBER(S694), VLOOKUP(S694/$AH694,F!$A1:$B101,2,1)*S694*$T694*$U694,0)+IF(ISNUMBER(W694), VLOOKUP(W694/$AH694,F!$A1:$B101,2,1)*W694*$X694*$Y694,0)+IF(ISNUMBER(AA694), VLOOKUP(AA694/$AH694,F!$A1:$B101,2,1)*AA694*$AB694*$AC694,0))*IF(ISNUMBER(F694),F694,1)*IF(ISNUMBER(E694),E694,1)</f>
        <v>0</v>
      </c>
      <c r="AJ694" s="370">
        <f t="shared" ref="AJ694:AJ696" si="898">H694*I694+L694*M694+P694*Q694+T694*U694+X694*Y694+AB694*AC694</f>
        <v>0</v>
      </c>
      <c r="AK694" s="371">
        <f>IFERROR(I694*INDEX(F!$P$21:$AB$33, MATCH(G694/$AH694, F!$O$21:$O$33,1), MATCH(E694, F!$P$20:$AB$20,1)), 0 ) +IFERROR( M694*INDEX(F!$P$21:$AB$33, MATCH(K694/$AH694, F!$O$21:$O$33,1), MATCH(E694, F!$P$20:$AB$20,1)),0) +  IFERROR( Q694*INDEX(F!$P$21:$AB$33, MATCH(O694/$AH694, F!$O$21:$O$33,1), MATCH(E694, F!$P$20:$AB$20,1)), 0) + IFERROR( U694*INDEX(F!$P$21:$AB$33, MATCH(S694/$AH694, F!$O$21:$O$33,1), MATCH(E694, F!$P$20:$AB$20,1)),0)  + IFERROR(Y694*INDEX(F!$P$21:$AB$33, MATCH(W694/$AH694, F!$O$21:$O$33,1), MATCH(E694, F!$P$20:$AB$20,1)),0)  + IFERROR( AC694*INDEX(F!$P$21:$AB$33, MATCH(AA694/$AH694, F!$O$21:$O$33,1), MATCH(E694, F!$P$20:$AB$20,1)),)</f>
        <v>0</v>
      </c>
      <c r="AL694" s="1033"/>
    </row>
    <row r="695" spans="1:38" ht="15.75" hidden="1" customHeight="1" x14ac:dyDescent="0.25">
      <c r="A695" s="1021">
        <f>A639+A618</f>
        <v>43867</v>
      </c>
      <c r="B695" s="249" t="str">
        <f t="shared" si="888"/>
        <v>Легкая</v>
      </c>
      <c r="C695" s="262" t="str">
        <f t="shared" si="888"/>
        <v>ЖМ</v>
      </c>
      <c r="D695" s="230" t="str">
        <f t="shared" si="888"/>
        <v>Жим гантелей</v>
      </c>
      <c r="E695" s="291">
        <f t="shared" si="888"/>
        <v>0.8</v>
      </c>
      <c r="F695" s="342">
        <f t="shared" si="888"/>
        <v>2</v>
      </c>
      <c r="G695" s="343" t="str">
        <f t="shared" si="889"/>
        <v/>
      </c>
      <c r="H695" s="344"/>
      <c r="I695" s="344"/>
      <c r="J695" s="345"/>
      <c r="K695" s="343" t="str">
        <f t="shared" si="890"/>
        <v/>
      </c>
      <c r="L695" s="344"/>
      <c r="M695" s="344"/>
      <c r="N695" s="345"/>
      <c r="O695" s="343" t="str">
        <f t="shared" si="891"/>
        <v/>
      </c>
      <c r="P695" s="344"/>
      <c r="Q695" s="344"/>
      <c r="R695" s="345"/>
      <c r="S695" s="343" t="str">
        <f t="shared" si="892"/>
        <v/>
      </c>
      <c r="T695" s="344"/>
      <c r="U695" s="344"/>
      <c r="V695" s="345"/>
      <c r="W695" s="343" t="str">
        <f t="shared" si="893"/>
        <v/>
      </c>
      <c r="X695" s="344"/>
      <c r="Y695" s="344"/>
      <c r="Z695" s="345"/>
      <c r="AA695" s="343" t="str">
        <f t="shared" si="894"/>
        <v/>
      </c>
      <c r="AB695" s="344"/>
      <c r="AC695" s="344"/>
      <c r="AD695" s="345"/>
      <c r="AE695" s="346">
        <f t="shared" si="895"/>
        <v>0</v>
      </c>
      <c r="AF695" s="347">
        <f t="shared" si="871"/>
        <v>0</v>
      </c>
      <c r="AG695" s="348">
        <f t="shared" si="896"/>
        <v>0</v>
      </c>
      <c r="AH695" s="217">
        <f t="shared" si="897"/>
        <v>47.563165971529578</v>
      </c>
      <c r="AI695" s="349">
        <f xml:space="preserve"> ( IF(ISNUMBER(G695), VLOOKUP(G695/$AH695,F!$A1:$B101,2,1)*G695*$H695*$I695,0)+IF(ISNUMBER(K695), VLOOKUP(K695/$AH695,F!$A1:$B101,2,1)*K695*$L695*$M695,0)+IF(ISNUMBER(O695), VLOOKUP(O695/$AH695,F!$A1:$B101,2,1)*O695*$P695*$Q695,0)+IF(ISNUMBER(S695), VLOOKUP(S695/$AH695,F!$A1:$B101,2,1)*S695*$T695*$U695,0)+IF(ISNUMBER(W695), VLOOKUP(W695/$AH695,F!$A1:$B101,2,1)*W695*$X695*$Y695,0)+IF(ISNUMBER(AA695), VLOOKUP(AA695/$AH695,F!$A1:$B101,2,1)*AA695*$AB695*$AC695,0))*IF(ISNUMBER(F695),F695,1)*IF(ISNUMBER(E695),E695,1)</f>
        <v>0</v>
      </c>
      <c r="AJ695" s="350">
        <f t="shared" si="898"/>
        <v>0</v>
      </c>
      <c r="AK695" s="351">
        <f>IFERROR(I695*INDEX(F!$P$21:$AB$33, MATCH(G695/$AH695, F!$O$21:$O$33,1), MATCH(E695, F!$P$20:$AB$20,1)), 0 ) +IFERROR( M695*INDEX(F!$P$21:$AB$33, MATCH(K695/$AH695, F!$O$21:$O$33,1), MATCH(E695, F!$P$20:$AB$20,1)),0) +  IFERROR( Q695*INDEX(F!$P$21:$AB$33, MATCH(O695/$AH695, F!$O$21:$O$33,1), MATCH(E695, F!$P$20:$AB$20,1)), 0) + IFERROR( U695*INDEX(F!$P$21:$AB$33, MATCH(S695/$AH695, F!$O$21:$O$33,1), MATCH(E695, F!$P$20:$AB$20,1)),0)  + IFERROR(Y695*INDEX(F!$P$21:$AB$33, MATCH(W695/$AH695, F!$O$21:$O$33,1), MATCH(E695, F!$P$20:$AB$20,1)),0)  + IFERROR( AC695*INDEX(F!$P$21:$AB$33, MATCH(AA695/$AH695, F!$O$21:$O$33,1), MATCH(E695, F!$P$20:$AB$20,1)),)</f>
        <v>0</v>
      </c>
      <c r="AL695" s="1031"/>
    </row>
    <row r="696" spans="1:38" hidden="1" x14ac:dyDescent="0.25">
      <c r="A696" s="1022"/>
      <c r="B696" s="252" t="str">
        <f t="shared" si="888"/>
        <v>Легкая</v>
      </c>
      <c r="C696" s="265" t="str">
        <f t="shared" si="888"/>
        <v>ОФП</v>
      </c>
      <c r="D696" s="234" t="str">
        <f t="shared" si="888"/>
        <v>Французский жим</v>
      </c>
      <c r="E696" s="291">
        <f t="shared" si="888"/>
        <v>0.4</v>
      </c>
      <c r="F696" s="372" t="str">
        <f t="shared" si="888"/>
        <v/>
      </c>
      <c r="G696" s="373" t="str">
        <f t="shared" si="889"/>
        <v/>
      </c>
      <c r="H696" s="374"/>
      <c r="I696" s="374"/>
      <c r="J696" s="375"/>
      <c r="K696" s="373" t="str">
        <f t="shared" si="890"/>
        <v/>
      </c>
      <c r="L696" s="374"/>
      <c r="M696" s="374"/>
      <c r="N696" s="375"/>
      <c r="O696" s="373" t="str">
        <f t="shared" si="891"/>
        <v/>
      </c>
      <c r="P696" s="374"/>
      <c r="Q696" s="374"/>
      <c r="R696" s="375"/>
      <c r="S696" s="373" t="str">
        <f t="shared" si="892"/>
        <v/>
      </c>
      <c r="T696" s="374"/>
      <c r="U696" s="374"/>
      <c r="V696" s="375"/>
      <c r="W696" s="373" t="str">
        <f t="shared" si="893"/>
        <v/>
      </c>
      <c r="X696" s="374"/>
      <c r="Y696" s="374"/>
      <c r="Z696" s="375"/>
      <c r="AA696" s="373" t="str">
        <f t="shared" si="894"/>
        <v/>
      </c>
      <c r="AB696" s="374"/>
      <c r="AC696" s="374"/>
      <c r="AD696" s="375"/>
      <c r="AE696" s="376">
        <f t="shared" si="895"/>
        <v>0</v>
      </c>
      <c r="AF696" s="377">
        <f t="shared" si="871"/>
        <v>0</v>
      </c>
      <c r="AG696" s="378">
        <f t="shared" si="896"/>
        <v>0</v>
      </c>
      <c r="AH696" s="217">
        <f t="shared" si="897"/>
        <v>69.412495339700996</v>
      </c>
      <c r="AI696" s="379">
        <f xml:space="preserve"> ( IF(ISNUMBER(G696), VLOOKUP(G696/$AH696,F!$A1:$B101,2,1)*G696*$H696*$I696,0)+IF(ISNUMBER(K696), VLOOKUP(K696/$AH696,F!$A1:$B101,2,1)*K696*$L696*$M696,0)+IF(ISNUMBER(O696), VLOOKUP(O696/$AH696,F!$A1:$B101,2,1)*O696*$P696*$Q696,0)+IF(ISNUMBER(S696), VLOOKUP(S696/$AH696,F!$A1:$B101,2,1)*S696*$T696*$U696,0)+IF(ISNUMBER(W696), VLOOKUP(W696/$AH696,F!$A1:$B101,2,1)*W696*$X696*$Y696,0)+IF(ISNUMBER(AA696), VLOOKUP(AA696/$AH696,F!$A1:$B101,2,1)*AA696*$AB696*$AC696,0))*IF(ISNUMBER(F696),F696,1)*IF(ISNUMBER(E696),E696,1)</f>
        <v>0</v>
      </c>
      <c r="AJ696" s="380">
        <f t="shared" si="898"/>
        <v>0</v>
      </c>
      <c r="AK696" s="381">
        <f>IFERROR(I696*INDEX(F!$P$21:$AB$33, MATCH(G696/$AH696, F!$O$21:$O$33,1), MATCH(E696, F!$P$20:$AB$20,1)), 0 ) +IFERROR( M696*INDEX(F!$P$21:$AB$33, MATCH(K696/$AH696, F!$O$21:$O$33,1), MATCH(E696, F!$P$20:$AB$20,1)),0) +  IFERROR( Q696*INDEX(F!$P$21:$AB$33, MATCH(O696/$AH696, F!$O$21:$O$33,1), MATCH(E696, F!$P$20:$AB$20,1)), 0) + IFERROR( U696*INDEX(F!$P$21:$AB$33, MATCH(S696/$AH696, F!$O$21:$O$33,1), MATCH(E696, F!$P$20:$AB$20,1)),0)  + IFERROR(Y696*INDEX(F!$P$21:$AB$33, MATCH(W696/$AH696, F!$O$21:$O$33,1), MATCH(E696, F!$P$20:$AB$20,1)),0)  + IFERROR( AC696*INDEX(F!$P$21:$AB$33, MATCH(AA696/$AH696, F!$O$21:$O$33,1), MATCH(E696, F!$P$20:$AB$20,1)),)</f>
        <v>0</v>
      </c>
      <c r="AL696" s="1031"/>
    </row>
    <row r="697" spans="1:38" hidden="1" x14ac:dyDescent="0.25">
      <c r="A697" s="1022"/>
      <c r="B697" s="249" t="str">
        <f t="shared" si="888"/>
        <v>Легкая</v>
      </c>
      <c r="C697" s="262" t="str">
        <f t="shared" si="888"/>
        <v>ОФП</v>
      </c>
      <c r="D697" s="230" t="str">
        <f t="shared" si="888"/>
        <v>Молотковые сгибания</v>
      </c>
      <c r="E697" s="291">
        <f t="shared" si="888"/>
        <v>0.4</v>
      </c>
      <c r="F697" s="342">
        <f t="shared" si="888"/>
        <v>2</v>
      </c>
      <c r="G697" s="343" t="str">
        <f t="shared" si="889"/>
        <v/>
      </c>
      <c r="H697" s="344"/>
      <c r="I697" s="344"/>
      <c r="J697" s="345"/>
      <c r="K697" s="343" t="str">
        <f t="shared" si="890"/>
        <v/>
      </c>
      <c r="L697" s="344"/>
      <c r="M697" s="344"/>
      <c r="N697" s="345"/>
      <c r="O697" s="343" t="str">
        <f t="shared" si="891"/>
        <v/>
      </c>
      <c r="P697" s="344"/>
      <c r="Q697" s="344"/>
      <c r="R697" s="345"/>
      <c r="S697" s="343" t="str">
        <f t="shared" si="892"/>
        <v/>
      </c>
      <c r="T697" s="344"/>
      <c r="U697" s="344"/>
      <c r="V697" s="345"/>
      <c r="W697" s="343" t="str">
        <f t="shared" si="893"/>
        <v/>
      </c>
      <c r="X697" s="344"/>
      <c r="Y697" s="344"/>
      <c r="Z697" s="345"/>
      <c r="AA697" s="343" t="str">
        <f t="shared" si="894"/>
        <v/>
      </c>
      <c r="AB697" s="344"/>
      <c r="AC697" s="344"/>
      <c r="AD697" s="345"/>
      <c r="AE697" s="346">
        <f t="shared" si="895"/>
        <v>0</v>
      </c>
      <c r="AF697" s="347">
        <f t="shared" si="871"/>
        <v>0</v>
      </c>
      <c r="AG697" s="348">
        <f t="shared" si="896"/>
        <v>0</v>
      </c>
      <c r="AH697" s="217">
        <f t="shared" si="897"/>
        <v>26.754280858985393</v>
      </c>
      <c r="AI697" s="349">
        <f xml:space="preserve"> ( IF(ISNUMBER(G697), VLOOKUP(G697/$AH697,F!$A1:$B101,2,1)*G697*$H697*$I697,0)+IF(ISNUMBER(K697), VLOOKUP(K697/$AH697,F!$A1:$B101,2,1)*K697*$L697*$M697,0)+IF(ISNUMBER(O697), VLOOKUP(O697/$AH697,F!$A1:$B101,2,1)*O697*$P697*$Q697,0)+IF(ISNUMBER(S697), VLOOKUP(S697/$AH697,F!$A1:$B101,2,1)*S697*$T697*$U697,0)+IF(ISNUMBER(W697), VLOOKUP(W697/$AH697,F!$A1:$B101,2,1)*W697*$X697*$Y697,0)+IF(ISNUMBER(AA697), VLOOKUP(AA697/$AH697,F!$A1:$B101,2,1)*AA697*$AB697*$AC697,0))*IF(ISNUMBER(F697),F697,1)*IF(ISNUMBER(E697),E697,1)</f>
        <v>0</v>
      </c>
      <c r="AJ697" s="350">
        <f>H697*I697+L697*M697+P697*Q697+T697*U697+X697*Y697+AB697*AC697</f>
        <v>0</v>
      </c>
      <c r="AK697" s="351">
        <f>IFERROR(I697*INDEX(F!$P$21:$AB$33, MATCH(G697/$AH697, F!$O$21:$O$33,1), MATCH(E697, F!$P$20:$AB$20,1)), 0 ) +IFERROR( M697*INDEX(F!$P$21:$AB$33, MATCH(K697/$AH697, F!$O$21:$O$33,1), MATCH(E697, F!$P$20:$AB$20,1)),0) +  IFERROR( Q697*INDEX(F!$P$21:$AB$33, MATCH(O697/$AH697, F!$O$21:$O$33,1), MATCH(E697, F!$P$20:$AB$20,1)), 0) + IFERROR( U697*INDEX(F!$P$21:$AB$33, MATCH(S697/$AH697, F!$O$21:$O$33,1), MATCH(E697, F!$P$20:$AB$20,1)),0)  + IFERROR(Y697*INDEX(F!$P$21:$AB$33, MATCH(W697/$AH697, F!$O$21:$O$33,1), MATCH(E697, F!$P$20:$AB$20,1)),0)  + IFERROR( AC697*INDEX(F!$P$21:$AB$33, MATCH(AA697/$AH697, F!$O$21:$O$33,1), MATCH(E697, F!$P$20:$AB$20,1)),)</f>
        <v>0</v>
      </c>
      <c r="AL697" s="1031"/>
    </row>
    <row r="698" spans="1:38" hidden="1" x14ac:dyDescent="0.25">
      <c r="A698" s="1022"/>
      <c r="B698" s="252" t="str">
        <f t="shared" si="888"/>
        <v>Легкая</v>
      </c>
      <c r="C698" s="265" t="str">
        <f t="shared" si="888"/>
        <v>ОФП</v>
      </c>
      <c r="D698" s="234" t="str">
        <f t="shared" si="888"/>
        <v>Разгибания с гантелью из-за головы</v>
      </c>
      <c r="E698" s="291">
        <f t="shared" si="888"/>
        <v>0.4</v>
      </c>
      <c r="F698" s="372">
        <f t="shared" si="888"/>
        <v>2</v>
      </c>
      <c r="G698" s="373" t="str">
        <f t="shared" si="889"/>
        <v/>
      </c>
      <c r="H698" s="374"/>
      <c r="I698" s="374"/>
      <c r="J698" s="375"/>
      <c r="K698" s="373" t="str">
        <f t="shared" si="890"/>
        <v/>
      </c>
      <c r="L698" s="374"/>
      <c r="M698" s="374"/>
      <c r="N698" s="375"/>
      <c r="O698" s="373" t="str">
        <f t="shared" si="891"/>
        <v/>
      </c>
      <c r="P698" s="374"/>
      <c r="Q698" s="374"/>
      <c r="R698" s="375"/>
      <c r="S698" s="373" t="str">
        <f t="shared" si="892"/>
        <v/>
      </c>
      <c r="T698" s="374"/>
      <c r="U698" s="374"/>
      <c r="V698" s="375"/>
      <c r="W698" s="373" t="str">
        <f t="shared" si="893"/>
        <v/>
      </c>
      <c r="X698" s="374"/>
      <c r="Y698" s="374"/>
      <c r="Z698" s="375"/>
      <c r="AA698" s="373" t="str">
        <f t="shared" si="894"/>
        <v/>
      </c>
      <c r="AB698" s="374"/>
      <c r="AC698" s="374"/>
      <c r="AD698" s="375"/>
      <c r="AE698" s="376">
        <f t="shared" si="895"/>
        <v>0</v>
      </c>
      <c r="AF698" s="377">
        <f t="shared" si="871"/>
        <v>0</v>
      </c>
      <c r="AG698" s="378">
        <f t="shared" si="896"/>
        <v>0</v>
      </c>
      <c r="AH698" s="217">
        <f t="shared" si="897"/>
        <v>19.322536175933891</v>
      </c>
      <c r="AI698" s="379">
        <f xml:space="preserve"> ( IF(ISNUMBER(G698), VLOOKUP(G698/$AH698,F!$A1:$B101,2,1)*G698*$H698*$I698,0)+IF(ISNUMBER(K698), VLOOKUP(K698/$AH698,F!$A1:$B101,2,1)*K698*$L698*$M698,0)+IF(ISNUMBER(O698), VLOOKUP(O698/$AH698,F!$A1:$B101,2,1)*O698*$P698*$Q698,0)+IF(ISNUMBER(S698), VLOOKUP(S698/$AH698,F!$A1:$B101,2,1)*S698*$T698*$U698,0)+IF(ISNUMBER(W698), VLOOKUP(W698/$AH698,F!$A1:$B101,2,1)*W698*$X698*$Y698,0)+IF(ISNUMBER(AA698), VLOOKUP(AA698/$AH698,F!$A1:$B101,2,1)*AA698*$AB698*$AC698,0))*IF(ISNUMBER(F698),F698,1)*IF(ISNUMBER(E698),E698,1)</f>
        <v>0</v>
      </c>
      <c r="AJ698" s="380">
        <f t="shared" ref="AJ698:AJ701" si="899">H698*I698+L698*M698+P698*Q698+T698*U698+X698*Y698+AB698*AC698</f>
        <v>0</v>
      </c>
      <c r="AK698" s="381">
        <f>IFERROR(I698*INDEX(F!$P$21:$AB$33, MATCH(G698/$AH698, F!$O$21:$O$33,1), MATCH(E698, F!$P$20:$AB$20,1)), 0 ) +IFERROR( M698*INDEX(F!$P$21:$AB$33, MATCH(K698/$AH698, F!$O$21:$O$33,1), MATCH(E698, F!$P$20:$AB$20,1)),0) +  IFERROR( Q698*INDEX(F!$P$21:$AB$33, MATCH(O698/$AH698, F!$O$21:$O$33,1), MATCH(E698, F!$P$20:$AB$20,1)), 0) + IFERROR( U698*INDEX(F!$P$21:$AB$33, MATCH(S698/$AH698, F!$O$21:$O$33,1), MATCH(E698, F!$P$20:$AB$20,1)),0)  + IFERROR(Y698*INDEX(F!$P$21:$AB$33, MATCH(W698/$AH698, F!$O$21:$O$33,1), MATCH(E698, F!$P$20:$AB$20,1)),0)  + IFERROR( AC698*INDEX(F!$P$21:$AB$33, MATCH(AA698/$AH698, F!$O$21:$O$33,1), MATCH(E698, F!$P$20:$AB$20,1)),)</f>
        <v>0</v>
      </c>
      <c r="AL698" s="1031"/>
    </row>
    <row r="699" spans="1:38" hidden="1" x14ac:dyDescent="0.25">
      <c r="A699" s="1022"/>
      <c r="B699" s="249" t="str">
        <f t="shared" si="888"/>
        <v/>
      </c>
      <c r="C699" s="262" t="str">
        <f t="shared" si="888"/>
        <v/>
      </c>
      <c r="D699" s="230" t="str">
        <f t="shared" si="888"/>
        <v/>
      </c>
      <c r="E699" s="291" t="str">
        <f t="shared" si="888"/>
        <v/>
      </c>
      <c r="F699" s="342" t="str">
        <f t="shared" si="888"/>
        <v/>
      </c>
      <c r="G699" s="343" t="str">
        <f t="shared" si="889"/>
        <v/>
      </c>
      <c r="H699" s="344"/>
      <c r="I699" s="344"/>
      <c r="J699" s="345"/>
      <c r="K699" s="343" t="str">
        <f t="shared" si="890"/>
        <v/>
      </c>
      <c r="L699" s="344"/>
      <c r="M699" s="344"/>
      <c r="N699" s="345"/>
      <c r="O699" s="343" t="str">
        <f t="shared" si="891"/>
        <v/>
      </c>
      <c r="P699" s="344"/>
      <c r="Q699" s="344"/>
      <c r="R699" s="345"/>
      <c r="S699" s="343" t="str">
        <f t="shared" si="892"/>
        <v/>
      </c>
      <c r="T699" s="344"/>
      <c r="U699" s="344"/>
      <c r="V699" s="345"/>
      <c r="W699" s="343" t="str">
        <f t="shared" si="893"/>
        <v/>
      </c>
      <c r="X699" s="344"/>
      <c r="Y699" s="344"/>
      <c r="Z699" s="345"/>
      <c r="AA699" s="343" t="str">
        <f t="shared" si="894"/>
        <v/>
      </c>
      <c r="AB699" s="344"/>
      <c r="AC699" s="344"/>
      <c r="AD699" s="345"/>
      <c r="AE699" s="346">
        <f t="shared" si="895"/>
        <v>0</v>
      </c>
      <c r="AF699" s="347">
        <f t="shared" si="871"/>
        <v>0</v>
      </c>
      <c r="AG699" s="348">
        <f t="shared" si="896"/>
        <v>0</v>
      </c>
      <c r="AH699" s="217" t="str">
        <f t="shared" si="897"/>
        <v/>
      </c>
      <c r="AI699" s="349">
        <f xml:space="preserve"> ( IF(ISNUMBER(G699), VLOOKUP(G699/$AH699,F!$A1:$B101,2,1)*G699*$H699*$I699,0)+IF(ISNUMBER(K699), VLOOKUP(K699/$AH699,F!$A1:$B101,2,1)*K699*$L699*$M699,0)+IF(ISNUMBER(O699), VLOOKUP(O699/$AH699,F!$A1:$B101,2,1)*O699*$P699*$Q699,0)+IF(ISNUMBER(S699), VLOOKUP(S699/$AH699,F!$A1:$B101,2,1)*S699*$T699*$U699,0)+IF(ISNUMBER(W699), VLOOKUP(W699/$AH699,F!$A1:$B101,2,1)*W699*$X699*$Y699,0)+IF(ISNUMBER(AA699), VLOOKUP(AA699/$AH699,F!$A1:$B101,2,1)*AA699*$AB699*$AC699,0))*IF(ISNUMBER(F699),F699,1)*IF(ISNUMBER(E699),E699,1)</f>
        <v>0</v>
      </c>
      <c r="AJ699" s="350">
        <f t="shared" si="899"/>
        <v>0</v>
      </c>
      <c r="AK699" s="351">
        <f>IFERROR(I699*INDEX(F!$P$21:$AB$33, MATCH(G699/$AH699, F!$O$21:$O$33,1), MATCH(E699, F!$P$20:$AB$20,1)), 0 ) +IFERROR( M699*INDEX(F!$P$21:$AB$33, MATCH(K699/$AH699, F!$O$21:$O$33,1), MATCH(E699, F!$P$20:$AB$20,1)),0) +  IFERROR( Q699*INDEX(F!$P$21:$AB$33, MATCH(O699/$AH699, F!$O$21:$O$33,1), MATCH(E699, F!$P$20:$AB$20,1)), 0) + IFERROR( U699*INDEX(F!$P$21:$AB$33, MATCH(S699/$AH699, F!$O$21:$O$33,1), MATCH(E699, F!$P$20:$AB$20,1)),0)  + IFERROR(Y699*INDEX(F!$P$21:$AB$33, MATCH(W699/$AH699, F!$O$21:$O$33,1), MATCH(E699, F!$P$20:$AB$20,1)),0)  + IFERROR( AC699*INDEX(F!$P$21:$AB$33, MATCH(AA699/$AH699, F!$O$21:$O$33,1), MATCH(E699, F!$P$20:$AB$20,1)),)</f>
        <v>0</v>
      </c>
      <c r="AL699" s="1031"/>
    </row>
    <row r="700" spans="1:38" hidden="1" x14ac:dyDescent="0.25">
      <c r="A700" s="1022"/>
      <c r="B700" s="252" t="str">
        <f t="shared" si="888"/>
        <v/>
      </c>
      <c r="C700" s="265" t="str">
        <f t="shared" si="888"/>
        <v/>
      </c>
      <c r="D700" s="234" t="str">
        <f t="shared" si="888"/>
        <v/>
      </c>
      <c r="E700" s="291" t="str">
        <f t="shared" si="888"/>
        <v/>
      </c>
      <c r="F700" s="382" t="str">
        <f t="shared" si="888"/>
        <v/>
      </c>
      <c r="G700" s="373" t="str">
        <f t="shared" si="889"/>
        <v/>
      </c>
      <c r="H700" s="374"/>
      <c r="I700" s="374"/>
      <c r="J700" s="375"/>
      <c r="K700" s="373" t="str">
        <f t="shared" si="890"/>
        <v/>
      </c>
      <c r="L700" s="374"/>
      <c r="M700" s="374"/>
      <c r="N700" s="375"/>
      <c r="O700" s="373" t="str">
        <f t="shared" si="891"/>
        <v/>
      </c>
      <c r="P700" s="374"/>
      <c r="Q700" s="374"/>
      <c r="R700" s="375"/>
      <c r="S700" s="373" t="str">
        <f t="shared" si="892"/>
        <v/>
      </c>
      <c r="T700" s="374"/>
      <c r="U700" s="374"/>
      <c r="V700" s="375"/>
      <c r="W700" s="373" t="str">
        <f t="shared" si="893"/>
        <v/>
      </c>
      <c r="X700" s="374"/>
      <c r="Y700" s="374"/>
      <c r="Z700" s="375"/>
      <c r="AA700" s="373" t="str">
        <f t="shared" si="894"/>
        <v/>
      </c>
      <c r="AB700" s="374"/>
      <c r="AC700" s="374"/>
      <c r="AD700" s="375"/>
      <c r="AE700" s="376">
        <f t="shared" si="895"/>
        <v>0</v>
      </c>
      <c r="AF700" s="377">
        <f t="shared" si="871"/>
        <v>0</v>
      </c>
      <c r="AG700" s="378">
        <f t="shared" si="896"/>
        <v>0</v>
      </c>
      <c r="AH700" s="217" t="str">
        <f t="shared" si="897"/>
        <v/>
      </c>
      <c r="AI700" s="379">
        <f xml:space="preserve"> ( IF(ISNUMBER(G700), VLOOKUP(G700/$AH700,F!$A1:$B101,2,1)*G700*$H700*$I700,0)+IF(ISNUMBER(K700), VLOOKUP(K700/$AH700,F!$A1:$B101,2,1)*K700*$L700*$M700,0)+IF(ISNUMBER(O700), VLOOKUP(O700/$AH700,F!$A1:$B101,2,1)*O700*$P700*$Q700,0)+IF(ISNUMBER(S700), VLOOKUP(S700/$AH700,F!$A1:$B101,2,1)*S700*$T700*$U700,0)+IF(ISNUMBER(W700), VLOOKUP(W700/$AH700,F!$A1:$B101,2,1)*W700*$X700*$Y700,0)+IF(ISNUMBER(AA700), VLOOKUP(AA700/$AH700,F!$A1:$B101,2,1)*AA700*$AB700*$AC700,0))*IF(ISNUMBER(F700),F700,1)*IF(ISNUMBER(E700),E700,1)</f>
        <v>0</v>
      </c>
      <c r="AJ700" s="380">
        <f t="shared" si="899"/>
        <v>0</v>
      </c>
      <c r="AK700" s="381">
        <f>IFERROR(I700*INDEX(F!$P$21:$AB$33, MATCH(G700/$AH700, F!$O$21:$O$33,1), MATCH(E700, F!$P$20:$AB$20,1)), 0 ) +IFERROR( M700*INDEX(F!$P$21:$AB$33, MATCH(K700/$AH700, F!$O$21:$O$33,1), MATCH(E700, F!$P$20:$AB$20,1)),0) +  IFERROR( Q700*INDEX(F!$P$21:$AB$33, MATCH(O700/$AH700, F!$O$21:$O$33,1), MATCH(E700, F!$P$20:$AB$20,1)), 0) + IFERROR( U700*INDEX(F!$P$21:$AB$33, MATCH(S700/$AH700, F!$O$21:$O$33,1), MATCH(E700, F!$P$20:$AB$20,1)),0)  + IFERROR(Y700*INDEX(F!$P$21:$AB$33, MATCH(W700/$AH700, F!$O$21:$O$33,1), MATCH(E700, F!$P$20:$AB$20,1)),0)  + IFERROR( AC700*INDEX(F!$P$21:$AB$33, MATCH(AA700/$AH700, F!$O$21:$O$33,1), MATCH(E700, F!$P$20:$AB$20,1)),)</f>
        <v>0</v>
      </c>
      <c r="AL700" s="1031"/>
    </row>
    <row r="701" spans="1:38" hidden="1" x14ac:dyDescent="0.25">
      <c r="A701" s="1022"/>
      <c r="B701" s="249" t="str">
        <f t="shared" si="888"/>
        <v/>
      </c>
      <c r="C701" s="262" t="str">
        <f t="shared" si="888"/>
        <v/>
      </c>
      <c r="D701" s="235" t="str">
        <f t="shared" si="888"/>
        <v/>
      </c>
      <c r="E701" s="291" t="str">
        <f t="shared" si="888"/>
        <v/>
      </c>
      <c r="F701" s="383" t="str">
        <f t="shared" si="888"/>
        <v/>
      </c>
      <c r="G701" s="343" t="str">
        <f t="shared" si="889"/>
        <v/>
      </c>
      <c r="H701" s="344"/>
      <c r="I701" s="344"/>
      <c r="J701" s="345"/>
      <c r="K701" s="343" t="str">
        <f t="shared" si="890"/>
        <v/>
      </c>
      <c r="L701" s="344"/>
      <c r="M701" s="344"/>
      <c r="N701" s="345"/>
      <c r="O701" s="343" t="str">
        <f t="shared" si="891"/>
        <v/>
      </c>
      <c r="P701" s="344"/>
      <c r="Q701" s="344"/>
      <c r="R701" s="345"/>
      <c r="S701" s="343" t="str">
        <f t="shared" si="892"/>
        <v/>
      </c>
      <c r="T701" s="344"/>
      <c r="U701" s="344"/>
      <c r="V701" s="345"/>
      <c r="W701" s="343" t="str">
        <f t="shared" si="893"/>
        <v/>
      </c>
      <c r="X701" s="344"/>
      <c r="Y701" s="344"/>
      <c r="Z701" s="345"/>
      <c r="AA701" s="343" t="str">
        <f t="shared" si="894"/>
        <v/>
      </c>
      <c r="AB701" s="344"/>
      <c r="AC701" s="344"/>
      <c r="AD701" s="345"/>
      <c r="AE701" s="346">
        <f t="shared" si="895"/>
        <v>0</v>
      </c>
      <c r="AF701" s="347">
        <f t="shared" si="871"/>
        <v>0</v>
      </c>
      <c r="AG701" s="348">
        <f t="shared" si="896"/>
        <v>0</v>
      </c>
      <c r="AH701" s="217" t="str">
        <f t="shared" si="897"/>
        <v/>
      </c>
      <c r="AI701" s="349">
        <f xml:space="preserve"> ( IF(ISNUMBER(G701), VLOOKUP(G701/$AH701,F!$A1:$B101,2,1)*G701*$H701*$I701,0)+IF(ISNUMBER(K701), VLOOKUP(K701/$AH701,F!$A1:$B101,2,1)*K701*$L701*$M701,0)+IF(ISNUMBER(O701), VLOOKUP(O701/$AH701,F!$A1:$B101,2,1)*O701*$P701*$Q701,0)+IF(ISNUMBER(S701), VLOOKUP(S701/$AH701,F!$A1:$B101,2,1)*S701*$T701*$U701,0)+IF(ISNUMBER(W701), VLOOKUP(W701/$AH701,F!$A1:$B101,2,1)*W701*$X701*$Y701,0)+IF(ISNUMBER(AA701), VLOOKUP(AA701/$AH701,F!$A1:$B101,2,1)*AA701*$AB701*$AC701,0))*IF(ISNUMBER(F701),F701,1)*IF(ISNUMBER(E701),E701,1)</f>
        <v>0</v>
      </c>
      <c r="AJ701" s="350">
        <f t="shared" si="899"/>
        <v>0</v>
      </c>
      <c r="AK701" s="351">
        <f>IFERROR(I701*INDEX(F!$P$21:$AB$33, MATCH(G701/$AH701, F!$O$21:$O$33,1), MATCH(E701, F!$P$20:$AB$20,1)), 0 ) +IFERROR( M701*INDEX(F!$P$21:$AB$33, MATCH(K701/$AH701, F!$O$21:$O$33,1), MATCH(E701, F!$P$20:$AB$20,1)),0) +  IFERROR( Q701*INDEX(F!$P$21:$AB$33, MATCH(O701/$AH701, F!$O$21:$O$33,1), MATCH(E701, F!$P$20:$AB$20,1)), 0) + IFERROR( U701*INDEX(F!$P$21:$AB$33, MATCH(S701/$AH701, F!$O$21:$O$33,1), MATCH(E701, F!$P$20:$AB$20,1)),0)  + IFERROR(Y701*INDEX(F!$P$21:$AB$33, MATCH(W701/$AH701, F!$O$21:$O$33,1), MATCH(E701, F!$P$20:$AB$20,1)),0)  + IFERROR( AC701*INDEX(F!$P$21:$AB$33, MATCH(AA701/$AH701, F!$O$21:$O$33,1), MATCH(E701, F!$P$20:$AB$20,1)),)</f>
        <v>0</v>
      </c>
      <c r="AL701" s="1031"/>
    </row>
    <row r="702" spans="1:38" ht="15.75" hidden="1" thickBot="1" x14ac:dyDescent="0.3">
      <c r="A702" s="1023"/>
      <c r="B702" s="253"/>
      <c r="C702" s="266"/>
      <c r="D702" s="218"/>
      <c r="E702" s="352">
        <f>ROUND(IFERROR(SUMPRODUCT(AJ694:AJ701,E694:E701)/AJ702,0),3)</f>
        <v>0</v>
      </c>
      <c r="F702" s="384"/>
      <c r="G702" s="385"/>
      <c r="H702" s="386"/>
      <c r="I702" s="386"/>
      <c r="J702" s="387"/>
      <c r="K702" s="385"/>
      <c r="L702" s="386"/>
      <c r="M702" s="386"/>
      <c r="N702" s="387"/>
      <c r="O702" s="385"/>
      <c r="P702" s="386"/>
      <c r="Q702" s="386"/>
      <c r="R702" s="387"/>
      <c r="S702" s="385"/>
      <c r="T702" s="386"/>
      <c r="U702" s="386"/>
      <c r="V702" s="387"/>
      <c r="W702" s="385"/>
      <c r="X702" s="386"/>
      <c r="Y702" s="386"/>
      <c r="Z702" s="387"/>
      <c r="AA702" s="385"/>
      <c r="AB702" s="386"/>
      <c r="AC702" s="386"/>
      <c r="AD702" s="387"/>
      <c r="AE702" s="357">
        <f>SUM(AE694:AE701)</f>
        <v>0</v>
      </c>
      <c r="AF702" s="358">
        <f t="shared" si="871"/>
        <v>0</v>
      </c>
      <c r="AG702" s="391">
        <f>IFERROR(  SUMPRODUCT(AG694:AG701,AJ694:AJ701)/AJ702,0)</f>
        <v>0</v>
      </c>
      <c r="AH702" s="359"/>
      <c r="AI702" s="360">
        <f>SUM(AI694:AI701)</f>
        <v>0</v>
      </c>
      <c r="AJ702" s="360">
        <f>SUM(AJ694:AJ701)</f>
        <v>0</v>
      </c>
      <c r="AK702" s="361">
        <f>IF(SUM(AK694:AK701)=0,TIME(,0,),TIME(,SUM(AK694:AK701)+F!$V$37,))</f>
        <v>0</v>
      </c>
      <c r="AL702" s="1032"/>
    </row>
    <row r="703" spans="1:38" hidden="1" x14ac:dyDescent="0.25">
      <c r="A703" s="212">
        <f>A704</f>
        <v>43869</v>
      </c>
      <c r="B703" s="241" t="str">
        <f t="shared" ref="B703:F710" si="900">IF(B647="","",B647)</f>
        <v>Легкая</v>
      </c>
      <c r="C703" s="254" t="str">
        <f t="shared" si="900"/>
        <v>ПР</v>
      </c>
      <c r="D703" s="222" t="str">
        <f t="shared" si="900"/>
        <v>Присед</v>
      </c>
      <c r="E703" s="280">
        <f t="shared" si="900"/>
        <v>1.2</v>
      </c>
      <c r="F703" s="281" t="str">
        <f t="shared" si="900"/>
        <v/>
      </c>
      <c r="G703" s="282" t="str">
        <f t="shared" ref="G703:G710" si="901">IF(J703&lt;&gt;0, IFERROR(IF( $F703=2,  MROUND($AH703*J703,1),    IF( OR($F703="",$F703=1),   MROUND($AH703*J703,2.5),  MROUND($AH703*J703, 0.1))), "" ), "")</f>
        <v/>
      </c>
      <c r="H703" s="283"/>
      <c r="I703" s="283"/>
      <c r="J703" s="284"/>
      <c r="K703" s="282" t="str">
        <f t="shared" ref="K703:K710" si="902">IF(N703&lt;&gt;0, IFERROR(IF( $F703=2,  MROUND($AH703*N703,1),    IF( OR($F703="",$F703=1),   MROUND($AH703*N703,2.5),  MROUND($AH703*N703, 0.1))), "" ), "")</f>
        <v/>
      </c>
      <c r="L703" s="283"/>
      <c r="M703" s="283"/>
      <c r="N703" s="284"/>
      <c r="O703" s="282" t="str">
        <f t="shared" ref="O703:O710" si="903">IF(R703&lt;&gt;0, IFERROR(IF( $F703=2,  MROUND($AH703*R703,1),    IF( OR($F703="",$F703=1),   MROUND($AH703*R703,2.5),  MROUND($AH703*R703, 0.1))), "" ), "")</f>
        <v/>
      </c>
      <c r="P703" s="283"/>
      <c r="Q703" s="283"/>
      <c r="R703" s="284"/>
      <c r="S703" s="282" t="str">
        <f t="shared" ref="S703:S710" si="904">IF(V703&lt;&gt;0, IFERROR(IF( $F703=2,  MROUND($AH703*V703,1),    IF( OR($F703="",$F703=1),   MROUND($AH703*V703,2.5),  MROUND($AH703*V703, 0.1))), "" ), "")</f>
        <v/>
      </c>
      <c r="T703" s="283"/>
      <c r="U703" s="283"/>
      <c r="V703" s="284"/>
      <c r="W703" s="282" t="str">
        <f t="shared" ref="W703:W710" si="905">IF(Z703&lt;&gt;0, IFERROR(IF( $F703=2,  MROUND($AH703*Z703,1),    IF( OR($F703="",$F703=1),   MROUND($AH703*Z703,2.5),  MROUND($AH703*Z703, 0.1))), "" ), "")</f>
        <v/>
      </c>
      <c r="X703" s="283"/>
      <c r="Y703" s="283"/>
      <c r="Z703" s="284"/>
      <c r="AA703" s="282" t="str">
        <f t="shared" ref="AA703:AA710" si="906">IF(AD703&lt;&gt;0, IFERROR(IF( $F703=2,  MROUND($AH703*AD703,1),    IF( OR($F703="",$F703=1),   MROUND($AH703*AD703,2.5),  MROUND($AH703*AD703, 0.1))), "" ), "")</f>
        <v/>
      </c>
      <c r="AB703" s="283"/>
      <c r="AC703" s="283"/>
      <c r="AD703" s="284"/>
      <c r="AE703" s="392">
        <f t="shared" ref="AE703:AE710" si="907">(IF(ISNUMBER(G703),G703,0)*H703*I703+IF(ISNUMBER(K703),K703,1)*L703*M703+IF(ISNUMBER(O703),O703,1)*P703*Q703+IF(ISNUMBER(S703),S703,1)*T703*U703+IF(ISNUMBER(W703),W703,1)*X703*Y703+IF(ISNUMBER(AA703),AA703,1)*AB703*AC703)*IF(ISNUMBER(F703),F703,1)</f>
        <v>0</v>
      </c>
      <c r="AF703" s="393">
        <f t="shared" si="871"/>
        <v>0</v>
      </c>
      <c r="AG703" s="394">
        <f t="shared" ref="AG703:AG710" si="908">IFERROR((AF703/(AH703*IF(ISNUMBER(F703),F703,1))),0)</f>
        <v>0</v>
      </c>
      <c r="AH703" s="216">
        <f t="shared" ref="AH703:AH710" si="909">IF(ISNUMBER(AH647), AH647+(AH647*$AH$674),"")</f>
        <v>169.86844989831997</v>
      </c>
      <c r="AI703" s="288">
        <f xml:space="preserve"> ( IF(ISNUMBER(G703), VLOOKUP(G703/$AH703,F!$A1:$B101,2,1)*G703*$H703*$I703,0)+IF(ISNUMBER(K703), VLOOKUP(K703/$AH703,F!$A1:$B101,2,1)*K703*$L703*$M703,0)+IF(ISNUMBER(O703), VLOOKUP(O703/$AH703,F!$A1:$B101,2,1)*O703*$P703*$Q703,0)+IF(ISNUMBER(S703), VLOOKUP(S703/$AH703,F!$A1:$B101,2,1)*S703*$T703*$U703,0)+IF(ISNUMBER(W703), VLOOKUP(W703/$AH703,F!$A1:$B101,2,1)*W703*$X703*$Y703,0)+IF(ISNUMBER(AA703), VLOOKUP(AA703/$AH703,F!$A1:$B101,2,1)*AA703*$AB703*$AC703,0))*IF(ISNUMBER(F703),F703,1)*IF(ISNUMBER(E703),E703,1)</f>
        <v>0</v>
      </c>
      <c r="AJ703" s="289">
        <f t="shared" ref="AJ703:AJ705" si="910">H703*I703+L703*M703+P703*Q703+T703*U703+X703*Y703+AB703*AC703</f>
        <v>0</v>
      </c>
      <c r="AK703" s="290">
        <f>IFERROR(I703*INDEX(F!$P$21:$AB$33, MATCH(G703/$AH703, F!$O$21:$O$33,1), MATCH(E703, F!$P$20:$AB$20,1)), 0 ) +IFERROR( M703*INDEX(F!$P$21:$AB$33, MATCH(K703/$AH703, F!$O$21:$O$33,1), MATCH(E703, F!$P$20:$AB$20,1)),0) +  IFERROR( Q703*INDEX(F!$P$21:$AB$33, MATCH(O703/$AH703, F!$O$21:$O$33,1), MATCH(E703, F!$P$20:$AB$20,1)), 0) + IFERROR( U703*INDEX(F!$P$21:$AB$33, MATCH(S703/$AH703, F!$O$21:$O$33,1), MATCH(E703, F!$P$20:$AB$20,1)),0)  + IFERROR(Y703*INDEX(F!$P$21:$AB$33, MATCH(W703/$AH703, F!$O$21:$O$33,1), MATCH(E703, F!$P$20:$AB$20,1)),0)  + IFERROR( AC703*INDEX(F!$P$21:$AB$33, MATCH(AA703/$AH703, F!$O$21:$O$33,1), MATCH(E703, F!$P$20:$AB$20,1)),)</f>
        <v>0</v>
      </c>
      <c r="AL703" s="1033"/>
    </row>
    <row r="704" spans="1:38" ht="15.75" hidden="1" customHeight="1" x14ac:dyDescent="0.25">
      <c r="A704" s="1021">
        <f>A648+A618</f>
        <v>43869</v>
      </c>
      <c r="B704" s="242" t="str">
        <f t="shared" si="900"/>
        <v>Легкая</v>
      </c>
      <c r="C704" s="258" t="str">
        <f t="shared" si="900"/>
        <v>ЖМ</v>
      </c>
      <c r="D704" s="223" t="str">
        <f t="shared" si="900"/>
        <v>Жим лежа</v>
      </c>
      <c r="E704" s="291">
        <f t="shared" si="900"/>
        <v>1</v>
      </c>
      <c r="F704" s="292" t="str">
        <f t="shared" si="900"/>
        <v/>
      </c>
      <c r="G704" s="293" t="str">
        <f t="shared" si="901"/>
        <v/>
      </c>
      <c r="H704" s="238"/>
      <c r="I704" s="238"/>
      <c r="J704" s="294"/>
      <c r="K704" s="293" t="str">
        <f t="shared" si="902"/>
        <v/>
      </c>
      <c r="L704" s="238"/>
      <c r="M704" s="238"/>
      <c r="N704" s="294"/>
      <c r="O704" s="293" t="str">
        <f t="shared" si="903"/>
        <v/>
      </c>
      <c r="P704" s="238"/>
      <c r="Q704" s="238"/>
      <c r="R704" s="294"/>
      <c r="S704" s="293" t="str">
        <f t="shared" si="904"/>
        <v/>
      </c>
      <c r="T704" s="238"/>
      <c r="U704" s="238"/>
      <c r="V704" s="294"/>
      <c r="W704" s="293" t="str">
        <f t="shared" si="905"/>
        <v/>
      </c>
      <c r="X704" s="238"/>
      <c r="Y704" s="238"/>
      <c r="Z704" s="294"/>
      <c r="AA704" s="293" t="str">
        <f t="shared" si="906"/>
        <v/>
      </c>
      <c r="AB704" s="238"/>
      <c r="AC704" s="238"/>
      <c r="AD704" s="294"/>
      <c r="AE704" s="239">
        <f t="shared" si="907"/>
        <v>0</v>
      </c>
      <c r="AF704" s="295">
        <f t="shared" si="871"/>
        <v>0</v>
      </c>
      <c r="AG704" s="296">
        <f t="shared" si="908"/>
        <v>0</v>
      </c>
      <c r="AH704" s="217">
        <f t="shared" si="909"/>
        <v>148.63489366102993</v>
      </c>
      <c r="AI704" s="237">
        <f xml:space="preserve"> ( IF(ISNUMBER(G704), VLOOKUP(G704/$AH704,F!$A1:$B101,2,1)*G704*$H704*$I704,0)+IF(ISNUMBER(K704), VLOOKUP(K704/$AH704,F!$A1:$B101,2,1)*K704*$L704*$M704,0)+IF(ISNUMBER(O704), VLOOKUP(O704/$AH704,F!$A1:$B101,2,1)*O704*$P704*$Q704,0)+IF(ISNUMBER(S704), VLOOKUP(S704/$AH704,F!$A1:$B101,2,1)*S704*$T704*$U704,0)+IF(ISNUMBER(W704), VLOOKUP(W704/$AH704,F!$A1:$B101,2,1)*W704*$X704*$Y704,0)+IF(ISNUMBER(AA704), VLOOKUP(AA704/$AH704,F!$A1:$B101,2,1)*AA704*$AB704*$AC704,0))*IF(ISNUMBER(F704),F704,1)*IF(ISNUMBER(E704),E704,1)</f>
        <v>0</v>
      </c>
      <c r="AJ704" s="297">
        <f t="shared" si="910"/>
        <v>0</v>
      </c>
      <c r="AK704" s="298">
        <f>IFERROR(I704*INDEX(F!$P$21:$AB$33, MATCH(G704/$AH704, F!$O$21:$O$33,1), MATCH(E704, F!$P$20:$AB$20,1)), 0 ) +IFERROR( M704*INDEX(F!$P$21:$AB$33, MATCH(K704/$AH704, F!$O$21:$O$33,1), MATCH(E704, F!$P$20:$AB$20,1)),0) +  IFERROR( Q704*INDEX(F!$P$21:$AB$33, MATCH(O704/$AH704, F!$O$21:$O$33,1), MATCH(E704, F!$P$20:$AB$20,1)), 0) + IFERROR( U704*INDEX(F!$P$21:$AB$33, MATCH(S704/$AH704, F!$O$21:$O$33,1), MATCH(E704, F!$P$20:$AB$20,1)),0)  + IFERROR(Y704*INDEX(F!$P$21:$AB$33, MATCH(W704/$AH704, F!$O$21:$O$33,1), MATCH(E704, F!$P$20:$AB$20,1)),0)  + IFERROR( AC704*INDEX(F!$P$21:$AB$33, MATCH(AA704/$AH704, F!$O$21:$O$33,1), MATCH(E704, F!$P$20:$AB$20,1)),)</f>
        <v>0</v>
      </c>
      <c r="AL704" s="1031"/>
    </row>
    <row r="705" spans="1:38" hidden="1" x14ac:dyDescent="0.25">
      <c r="A705" s="1022"/>
      <c r="B705" s="243" t="str">
        <f t="shared" si="900"/>
        <v>Легкая</v>
      </c>
      <c r="C705" s="256" t="str">
        <f t="shared" si="900"/>
        <v>ОФП</v>
      </c>
      <c r="D705" s="224" t="str">
        <f t="shared" si="900"/>
        <v>Наклоны</v>
      </c>
      <c r="E705" s="291">
        <f t="shared" si="900"/>
        <v>0.8</v>
      </c>
      <c r="F705" s="299" t="str">
        <f t="shared" si="900"/>
        <v/>
      </c>
      <c r="G705" s="300" t="str">
        <f t="shared" si="901"/>
        <v/>
      </c>
      <c r="H705" s="301"/>
      <c r="I705" s="301"/>
      <c r="J705" s="302"/>
      <c r="K705" s="300" t="str">
        <f t="shared" si="902"/>
        <v/>
      </c>
      <c r="L705" s="301"/>
      <c r="M705" s="301"/>
      <c r="N705" s="302"/>
      <c r="O705" s="300" t="str">
        <f t="shared" si="903"/>
        <v/>
      </c>
      <c r="P705" s="301"/>
      <c r="Q705" s="301"/>
      <c r="R705" s="302"/>
      <c r="S705" s="300" t="str">
        <f t="shared" si="904"/>
        <v/>
      </c>
      <c r="T705" s="301"/>
      <c r="U705" s="301"/>
      <c r="V705" s="302"/>
      <c r="W705" s="300" t="str">
        <f t="shared" si="905"/>
        <v/>
      </c>
      <c r="X705" s="301"/>
      <c r="Y705" s="301"/>
      <c r="Z705" s="302"/>
      <c r="AA705" s="300" t="str">
        <f t="shared" si="906"/>
        <v/>
      </c>
      <c r="AB705" s="301"/>
      <c r="AC705" s="301"/>
      <c r="AD705" s="302"/>
      <c r="AE705" s="285">
        <f t="shared" si="907"/>
        <v>0</v>
      </c>
      <c r="AF705" s="286">
        <f t="shared" si="871"/>
        <v>0</v>
      </c>
      <c r="AG705" s="287">
        <f t="shared" si="908"/>
        <v>0</v>
      </c>
      <c r="AH705" s="217">
        <f t="shared" si="909"/>
        <v>102.18648939195809</v>
      </c>
      <c r="AI705" s="303">
        <f xml:space="preserve"> ( IF(ISNUMBER(G705), VLOOKUP(G705/$AH705,F!$A1:$B101,2,1)*G705*$H705*$I705,0)+IF(ISNUMBER(K705), VLOOKUP(K705/$AH705,F!$A1:$B101,2,1)*K705*$L705*$M705,0)+IF(ISNUMBER(O705), VLOOKUP(O705/$AH705,F!$A1:$B101,2,1)*O705*$P705*$Q705,0)+IF(ISNUMBER(S705), VLOOKUP(S705/$AH705,F!$A1:$B101,2,1)*S705*$T705*$U705,0)+IF(ISNUMBER(W705), VLOOKUP(W705/$AH705,F!$A1:$B101,2,1)*W705*$X705*$Y705,0)+IF(ISNUMBER(AA705), VLOOKUP(AA705/$AH705,F!$A1:$B101,2,1)*AA705*$AB705*$AC705,0))*IF(ISNUMBER(F705),F705,1)*IF(ISNUMBER(E705),E705,1)</f>
        <v>0</v>
      </c>
      <c r="AJ705" s="304">
        <f t="shared" si="910"/>
        <v>0</v>
      </c>
      <c r="AK705" s="305">
        <f>IFERROR(I705*INDEX(F!$P$21:$AB$33, MATCH(G705/$AH705, F!$O$21:$O$33,1), MATCH(E705, F!$P$20:$AB$20,1)), 0 ) +IFERROR( M705*INDEX(F!$P$21:$AB$33, MATCH(K705/$AH705, F!$O$21:$O$33,1), MATCH(E705, F!$P$20:$AB$20,1)),0) +  IFERROR( Q705*INDEX(F!$P$21:$AB$33, MATCH(O705/$AH705, F!$O$21:$O$33,1), MATCH(E705, F!$P$20:$AB$20,1)), 0) + IFERROR( U705*INDEX(F!$P$21:$AB$33, MATCH(S705/$AH705, F!$O$21:$O$33,1), MATCH(E705, F!$P$20:$AB$20,1)),0)  + IFERROR(Y705*INDEX(F!$P$21:$AB$33, MATCH(W705/$AH705, F!$O$21:$O$33,1), MATCH(E705, F!$P$20:$AB$20,1)),0)  + IFERROR( AC705*INDEX(F!$P$21:$AB$33, MATCH(AA705/$AH705, F!$O$21:$O$33,1), MATCH(E705, F!$P$20:$AB$20,1)),)</f>
        <v>0</v>
      </c>
      <c r="AL705" s="1031"/>
    </row>
    <row r="706" spans="1:38" hidden="1" x14ac:dyDescent="0.25">
      <c r="A706" s="1022"/>
      <c r="B706" s="244" t="str">
        <f t="shared" si="900"/>
        <v>Легкая</v>
      </c>
      <c r="C706" s="255" t="str">
        <f t="shared" si="900"/>
        <v>ЖМ</v>
      </c>
      <c r="D706" s="223" t="str">
        <f t="shared" si="900"/>
        <v>Жим лежа</v>
      </c>
      <c r="E706" s="291">
        <f t="shared" si="900"/>
        <v>1</v>
      </c>
      <c r="F706" s="306" t="str">
        <f t="shared" si="900"/>
        <v/>
      </c>
      <c r="G706" s="293" t="str">
        <f t="shared" si="901"/>
        <v/>
      </c>
      <c r="H706" s="238"/>
      <c r="I706" s="238"/>
      <c r="J706" s="294"/>
      <c r="K706" s="293" t="str">
        <f t="shared" si="902"/>
        <v/>
      </c>
      <c r="L706" s="238"/>
      <c r="M706" s="238"/>
      <c r="N706" s="294"/>
      <c r="O706" s="293" t="str">
        <f t="shared" si="903"/>
        <v/>
      </c>
      <c r="P706" s="238"/>
      <c r="Q706" s="238"/>
      <c r="R706" s="294"/>
      <c r="S706" s="293" t="str">
        <f t="shared" si="904"/>
        <v/>
      </c>
      <c r="T706" s="238"/>
      <c r="U706" s="238"/>
      <c r="V706" s="294"/>
      <c r="W706" s="293" t="str">
        <f t="shared" si="905"/>
        <v/>
      </c>
      <c r="X706" s="238"/>
      <c r="Y706" s="238"/>
      <c r="Z706" s="294"/>
      <c r="AA706" s="293" t="str">
        <f t="shared" si="906"/>
        <v/>
      </c>
      <c r="AB706" s="238"/>
      <c r="AC706" s="238"/>
      <c r="AD706" s="294"/>
      <c r="AE706" s="239">
        <f t="shared" si="907"/>
        <v>0</v>
      </c>
      <c r="AF706" s="295">
        <f t="shared" si="871"/>
        <v>0</v>
      </c>
      <c r="AG706" s="296">
        <f t="shared" si="908"/>
        <v>0</v>
      </c>
      <c r="AH706" s="217">
        <f t="shared" si="909"/>
        <v>148.63489366102993</v>
      </c>
      <c r="AI706" s="237">
        <f xml:space="preserve"> ( IF(ISNUMBER(G706), VLOOKUP(G706/$AH706,F!$A1:$B101,2,1)*G706*$H706*$I706,0)+IF(ISNUMBER(K706), VLOOKUP(K706/$AH706,F!$A1:$B101,2,1)*K706*$L706*$M706,0)+IF(ISNUMBER(O706), VLOOKUP(O706/$AH706,F!$A1:$B101,2,1)*O706*$P706*$Q706,0)+IF(ISNUMBER(S706), VLOOKUP(S706/$AH706,F!$A1:$B101,2,1)*S706*$T706*$U706,0)+IF(ISNUMBER(W706), VLOOKUP(W706/$AH706,F!$A1:$B101,2,1)*W706*$X706*$Y706,0)+IF(ISNUMBER(AA706), VLOOKUP(AA706/$AH706,F!$A1:$B101,2,1)*AA706*$AB706*$AC706,0))*IF(ISNUMBER(F706),F706,1)*IF(ISNUMBER(E706),E706,1)</f>
        <v>0</v>
      </c>
      <c r="AJ706" s="297">
        <f>H706*I706+L706*M706+P706*Q706+T706*U706+X706*Y706+AB706*AC706</f>
        <v>0</v>
      </c>
      <c r="AK706" s="298">
        <f>IFERROR(I706*INDEX(F!$P$21:$AB$33, MATCH(G706/$AH706, F!$O$21:$O$33,1), MATCH(E706, F!$P$20:$AB$20,1)), 0 ) +IFERROR( M706*INDEX(F!$P$21:$AB$33, MATCH(K706/$AH706, F!$O$21:$O$33,1), MATCH(E706, F!$P$20:$AB$20,1)),0) +  IFERROR( Q706*INDEX(F!$P$21:$AB$33, MATCH(O706/$AH706, F!$O$21:$O$33,1), MATCH(E706, F!$P$20:$AB$20,1)), 0) + IFERROR( U706*INDEX(F!$P$21:$AB$33, MATCH(S706/$AH706, F!$O$21:$O$33,1), MATCH(E706, F!$P$20:$AB$20,1)),0)  + IFERROR(Y706*INDEX(F!$P$21:$AB$33, MATCH(W706/$AH706, F!$O$21:$O$33,1), MATCH(E706, F!$P$20:$AB$20,1)),0)  + IFERROR( AC706*INDEX(F!$P$21:$AB$33, MATCH(AA706/$AH706, F!$O$21:$O$33,1), MATCH(E706, F!$P$20:$AB$20,1)),)</f>
        <v>0</v>
      </c>
      <c r="AL706" s="1031"/>
    </row>
    <row r="707" spans="1:38" hidden="1" x14ac:dyDescent="0.25">
      <c r="A707" s="1022"/>
      <c r="B707" s="245" t="str">
        <f t="shared" si="900"/>
        <v/>
      </c>
      <c r="C707" s="257" t="str">
        <f t="shared" si="900"/>
        <v/>
      </c>
      <c r="D707" s="224" t="str">
        <f t="shared" si="900"/>
        <v/>
      </c>
      <c r="E707" s="291" t="str">
        <f t="shared" si="900"/>
        <v/>
      </c>
      <c r="F707" s="307" t="str">
        <f t="shared" si="900"/>
        <v/>
      </c>
      <c r="G707" s="300" t="str">
        <f t="shared" si="901"/>
        <v/>
      </c>
      <c r="H707" s="301"/>
      <c r="I707" s="301"/>
      <c r="J707" s="302"/>
      <c r="K707" s="300" t="str">
        <f t="shared" si="902"/>
        <v/>
      </c>
      <c r="L707" s="301"/>
      <c r="M707" s="301"/>
      <c r="N707" s="302"/>
      <c r="O707" s="300" t="str">
        <f t="shared" si="903"/>
        <v/>
      </c>
      <c r="P707" s="301"/>
      <c r="Q707" s="301"/>
      <c r="R707" s="302"/>
      <c r="S707" s="300" t="str">
        <f t="shared" si="904"/>
        <v/>
      </c>
      <c r="T707" s="301"/>
      <c r="U707" s="301"/>
      <c r="V707" s="302"/>
      <c r="W707" s="300" t="str">
        <f t="shared" si="905"/>
        <v/>
      </c>
      <c r="X707" s="301"/>
      <c r="Y707" s="301"/>
      <c r="Z707" s="302"/>
      <c r="AA707" s="300" t="str">
        <f t="shared" si="906"/>
        <v/>
      </c>
      <c r="AB707" s="301"/>
      <c r="AC707" s="301"/>
      <c r="AD707" s="302"/>
      <c r="AE707" s="285">
        <f t="shared" si="907"/>
        <v>0</v>
      </c>
      <c r="AF707" s="286">
        <f t="shared" si="871"/>
        <v>0</v>
      </c>
      <c r="AG707" s="287">
        <f t="shared" si="908"/>
        <v>0</v>
      </c>
      <c r="AH707" s="217" t="str">
        <f t="shared" si="909"/>
        <v/>
      </c>
      <c r="AI707" s="303">
        <f xml:space="preserve"> ( IF(ISNUMBER(G707), VLOOKUP(G707/$AH707,F!$A1:$B101,2,1)*G707*$H707*$I707,0)+IF(ISNUMBER(K707), VLOOKUP(K707/$AH707,F!$A1:$B101,2,1)*K707*$L707*$M707,0)+IF(ISNUMBER(O707), VLOOKUP(O707/$AH707,F!$A1:$B101,2,1)*O707*$P707*$Q707,0)+IF(ISNUMBER(S707), VLOOKUP(S707/$AH707,F!$A1:$B101,2,1)*S707*$T707*$U707,0)+IF(ISNUMBER(W707), VLOOKUP(W707/$AH707,F!$A1:$B101,2,1)*W707*$X707*$Y707,0)+IF(ISNUMBER(AA707), VLOOKUP(AA707/$AH707,F!$A1:$B101,2,1)*AA707*$AB707*$AC707,0))*IF(ISNUMBER(F707),F707,1)*IF(ISNUMBER(E707),E707,1)</f>
        <v>0</v>
      </c>
      <c r="AJ707" s="304">
        <f t="shared" ref="AJ707:AJ710" si="911">H707*I707+L707*M707+P707*Q707+T707*U707+X707*Y707+AB707*AC707</f>
        <v>0</v>
      </c>
      <c r="AK707" s="305">
        <f>IFERROR(I707*INDEX(F!$P$21:$AB$33, MATCH(G707/$AH707, F!$O$21:$O$33,1), MATCH(E707, F!$P$20:$AB$20,1)), 0 ) +IFERROR( M707*INDEX(F!$P$21:$AB$33, MATCH(K707/$AH707, F!$O$21:$O$33,1), MATCH(E707, F!$P$20:$AB$20,1)),0) +  IFERROR( Q707*INDEX(F!$P$21:$AB$33, MATCH(O707/$AH707, F!$O$21:$O$33,1), MATCH(E707, F!$P$20:$AB$20,1)), 0) + IFERROR( U707*INDEX(F!$P$21:$AB$33, MATCH(S707/$AH707, F!$O$21:$O$33,1), MATCH(E707, F!$P$20:$AB$20,1)),0)  + IFERROR(Y707*INDEX(F!$P$21:$AB$33, MATCH(W707/$AH707, F!$O$21:$O$33,1), MATCH(E707, F!$P$20:$AB$20,1)),0)  + IFERROR( AC707*INDEX(F!$P$21:$AB$33, MATCH(AA707/$AH707, F!$O$21:$O$33,1), MATCH(E707, F!$P$20:$AB$20,1)),)</f>
        <v>0</v>
      </c>
      <c r="AL707" s="1031"/>
    </row>
    <row r="708" spans="1:38" hidden="1" x14ac:dyDescent="0.25">
      <c r="A708" s="1022"/>
      <c r="B708" s="242" t="str">
        <f t="shared" si="900"/>
        <v/>
      </c>
      <c r="C708" s="258" t="str">
        <f t="shared" si="900"/>
        <v/>
      </c>
      <c r="D708" s="225" t="str">
        <f t="shared" si="900"/>
        <v/>
      </c>
      <c r="E708" s="291" t="str">
        <f t="shared" si="900"/>
        <v/>
      </c>
      <c r="F708" s="308" t="str">
        <f t="shared" si="900"/>
        <v/>
      </c>
      <c r="G708" s="293" t="str">
        <f t="shared" si="901"/>
        <v/>
      </c>
      <c r="H708" s="238"/>
      <c r="I708" s="238"/>
      <c r="J708" s="294"/>
      <c r="K708" s="293" t="str">
        <f t="shared" si="902"/>
        <v/>
      </c>
      <c r="L708" s="238"/>
      <c r="M708" s="238"/>
      <c r="N708" s="294"/>
      <c r="O708" s="293" t="str">
        <f t="shared" si="903"/>
        <v/>
      </c>
      <c r="P708" s="238"/>
      <c r="Q708" s="238"/>
      <c r="R708" s="294"/>
      <c r="S708" s="293" t="str">
        <f t="shared" si="904"/>
        <v/>
      </c>
      <c r="T708" s="238"/>
      <c r="U708" s="238"/>
      <c r="V708" s="294"/>
      <c r="W708" s="293" t="str">
        <f t="shared" si="905"/>
        <v/>
      </c>
      <c r="X708" s="238"/>
      <c r="Y708" s="238"/>
      <c r="Z708" s="294"/>
      <c r="AA708" s="293" t="str">
        <f t="shared" si="906"/>
        <v/>
      </c>
      <c r="AB708" s="238"/>
      <c r="AC708" s="238"/>
      <c r="AD708" s="294"/>
      <c r="AE708" s="239">
        <f t="shared" si="907"/>
        <v>0</v>
      </c>
      <c r="AF708" s="295">
        <f t="shared" si="871"/>
        <v>0</v>
      </c>
      <c r="AG708" s="296">
        <f t="shared" si="908"/>
        <v>0</v>
      </c>
      <c r="AH708" s="217" t="str">
        <f t="shared" si="909"/>
        <v/>
      </c>
      <c r="AI708" s="237">
        <f xml:space="preserve"> ( IF(ISNUMBER(G708), VLOOKUP(G708/$AH708,F!$A1:$B101,2,1)*G708*$H708*$I708,0)+IF(ISNUMBER(K708), VLOOKUP(K708/$AH708,F!$A1:$B101,2,1)*K708*$L708*$M708,0)+IF(ISNUMBER(O708), VLOOKUP(O708/$AH708,F!$A1:$B101,2,1)*O708*$P708*$Q708,0)+IF(ISNUMBER(S708), VLOOKUP(S708/$AH708,F!$A1:$B101,2,1)*S708*$T708*$U708,0)+IF(ISNUMBER(W708), VLOOKUP(W708/$AH708,F!$A1:$B101,2,1)*W708*$X708*$Y708,0)+IF(ISNUMBER(AA708), VLOOKUP(AA708/$AH708,F!$A1:$B101,2,1)*AA708*$AB708*$AC708,0))*IF(ISNUMBER(F708),F708,1)*IF(ISNUMBER(E708),E708,1)</f>
        <v>0</v>
      </c>
      <c r="AJ708" s="309">
        <f t="shared" si="911"/>
        <v>0</v>
      </c>
      <c r="AK708" s="298">
        <f>IFERROR(I708*INDEX(F!$P$21:$AB$33, MATCH(G708/$AH708, F!$O$21:$O$33,1), MATCH(E708, F!$P$20:$AB$20,1)), 0 ) +IFERROR( M708*INDEX(F!$P$21:$AB$33, MATCH(K708/$AH708, F!$O$21:$O$33,1), MATCH(E708, F!$P$20:$AB$20,1)),0) +  IFERROR( Q708*INDEX(F!$P$21:$AB$33, MATCH(O708/$AH708, F!$O$21:$O$33,1), MATCH(E708, F!$P$20:$AB$20,1)), 0) + IFERROR( U708*INDEX(F!$P$21:$AB$33, MATCH(S708/$AH708, F!$O$21:$O$33,1), MATCH(E708, F!$P$20:$AB$20,1)),0)  + IFERROR(Y708*INDEX(F!$P$21:$AB$33, MATCH(W708/$AH708, F!$O$21:$O$33,1), MATCH(E708, F!$P$20:$AB$20,1)),0)  + IFERROR( AC708*INDEX(F!$P$21:$AB$33, MATCH(AA708/$AH708, F!$O$21:$O$33,1), MATCH(E708, F!$P$20:$AB$20,1)),)</f>
        <v>0</v>
      </c>
      <c r="AL708" s="1031"/>
    </row>
    <row r="709" spans="1:38" hidden="1" x14ac:dyDescent="0.25">
      <c r="A709" s="1022"/>
      <c r="B709" s="243" t="str">
        <f t="shared" si="900"/>
        <v/>
      </c>
      <c r="C709" s="256" t="str">
        <f t="shared" si="900"/>
        <v/>
      </c>
      <c r="D709" s="214" t="str">
        <f t="shared" si="900"/>
        <v/>
      </c>
      <c r="E709" s="291" t="str">
        <f t="shared" si="900"/>
        <v/>
      </c>
      <c r="F709" s="307" t="str">
        <f t="shared" si="900"/>
        <v/>
      </c>
      <c r="G709" s="300" t="str">
        <f t="shared" si="901"/>
        <v/>
      </c>
      <c r="H709" s="301"/>
      <c r="I709" s="301"/>
      <c r="J709" s="302"/>
      <c r="K709" s="300" t="str">
        <f t="shared" si="902"/>
        <v/>
      </c>
      <c r="L709" s="301"/>
      <c r="M709" s="301"/>
      <c r="N709" s="302"/>
      <c r="O709" s="300" t="str">
        <f t="shared" si="903"/>
        <v/>
      </c>
      <c r="P709" s="301"/>
      <c r="Q709" s="301"/>
      <c r="R709" s="302"/>
      <c r="S709" s="300" t="str">
        <f t="shared" si="904"/>
        <v/>
      </c>
      <c r="T709" s="301"/>
      <c r="U709" s="301"/>
      <c r="V709" s="302"/>
      <c r="W709" s="300" t="str">
        <f t="shared" si="905"/>
        <v/>
      </c>
      <c r="X709" s="301"/>
      <c r="Y709" s="301"/>
      <c r="Z709" s="302"/>
      <c r="AA709" s="300" t="str">
        <f t="shared" si="906"/>
        <v/>
      </c>
      <c r="AB709" s="301"/>
      <c r="AC709" s="301"/>
      <c r="AD709" s="302"/>
      <c r="AE709" s="285">
        <f t="shared" si="907"/>
        <v>0</v>
      </c>
      <c r="AF709" s="286">
        <f t="shared" si="871"/>
        <v>0</v>
      </c>
      <c r="AG709" s="287">
        <f t="shared" si="908"/>
        <v>0</v>
      </c>
      <c r="AH709" s="217" t="str">
        <f t="shared" si="909"/>
        <v/>
      </c>
      <c r="AI709" s="310">
        <f xml:space="preserve"> ( IF(ISNUMBER(G709), VLOOKUP(G709/$AH709,F!$A1:$B101,2,1)*G709*$H709*$I709,0)+IF(ISNUMBER(K709), VLOOKUP(K709/$AH709,F!$A1:$B101,2,1)*K709*$L709*$M709,0)+IF(ISNUMBER(O709), VLOOKUP(O709/$AH709,F!$A1:$B101,2,1)*O709*$P709*$Q709,0)+IF(ISNUMBER(S709), VLOOKUP(S709/$AH709,F!$A1:$B101,2,1)*S709*$T709*$U709,0)+IF(ISNUMBER(W709), VLOOKUP(W709/$AH709,F!$A1:$B101,2,1)*W709*$X709*$Y709,0)+IF(ISNUMBER(AA709), VLOOKUP(AA709/$AH709,F!$A1:$B101,2,1)*AA709*$AB709*$AC709,0))*IF(ISNUMBER(F709),F709,1)*IF(ISNUMBER(E709),E709,1)</f>
        <v>0</v>
      </c>
      <c r="AJ709" s="311">
        <f t="shared" si="911"/>
        <v>0</v>
      </c>
      <c r="AK709" s="312">
        <f>IFERROR(I709*INDEX(F!$P$21:$AB$33, MATCH(G709/$AH709, F!$O$21:$O$33,1), MATCH(E709, F!$P$20:$AB$20,1)), 0 ) +IFERROR( M709*INDEX(F!$P$21:$AB$33, MATCH(K709/$AH709, F!$O$21:$O$33,1), MATCH(E709, F!$P$20:$AB$20,1)),0) +  IFERROR( Q709*INDEX(F!$P$21:$AB$33, MATCH(O709/$AH709, F!$O$21:$O$33,1), MATCH(E709, F!$P$20:$AB$20,1)), 0) + IFERROR( U709*INDEX(F!$P$21:$AB$33, MATCH(S709/$AH709, F!$O$21:$O$33,1), MATCH(E709, F!$P$20:$AB$20,1)),0)  + IFERROR(Y709*INDEX(F!$P$21:$AB$33, MATCH(W709/$AH709, F!$O$21:$O$33,1), MATCH(E709, F!$P$20:$AB$20,1)),0)  + IFERROR( AC709*INDEX(F!$P$21:$AB$33, MATCH(AA709/$AH709, F!$O$21:$O$33,1), MATCH(E709, F!$P$20:$AB$20,1)),)</f>
        <v>0</v>
      </c>
      <c r="AL709" s="1031"/>
    </row>
    <row r="710" spans="1:38" hidden="1" x14ac:dyDescent="0.25">
      <c r="A710" s="1022"/>
      <c r="B710" s="242" t="str">
        <f t="shared" si="900"/>
        <v/>
      </c>
      <c r="C710" s="258" t="str">
        <f t="shared" si="900"/>
        <v/>
      </c>
      <c r="D710" s="226" t="str">
        <f t="shared" si="900"/>
        <v/>
      </c>
      <c r="E710" s="291" t="str">
        <f t="shared" si="900"/>
        <v/>
      </c>
      <c r="F710" s="313" t="str">
        <f t="shared" si="900"/>
        <v/>
      </c>
      <c r="G710" s="293" t="str">
        <f t="shared" si="901"/>
        <v/>
      </c>
      <c r="H710" s="238"/>
      <c r="I710" s="238"/>
      <c r="J710" s="294"/>
      <c r="K710" s="293" t="str">
        <f t="shared" si="902"/>
        <v/>
      </c>
      <c r="L710" s="238"/>
      <c r="M710" s="238"/>
      <c r="N710" s="294"/>
      <c r="O710" s="293" t="str">
        <f t="shared" si="903"/>
        <v/>
      </c>
      <c r="P710" s="238"/>
      <c r="Q710" s="238"/>
      <c r="R710" s="294"/>
      <c r="S710" s="293" t="str">
        <f t="shared" si="904"/>
        <v/>
      </c>
      <c r="T710" s="238"/>
      <c r="U710" s="238"/>
      <c r="V710" s="294"/>
      <c r="W710" s="293" t="str">
        <f t="shared" si="905"/>
        <v/>
      </c>
      <c r="X710" s="238"/>
      <c r="Y710" s="238"/>
      <c r="Z710" s="294"/>
      <c r="AA710" s="293" t="str">
        <f t="shared" si="906"/>
        <v/>
      </c>
      <c r="AB710" s="238"/>
      <c r="AC710" s="238"/>
      <c r="AD710" s="294"/>
      <c r="AE710" s="239">
        <f t="shared" si="907"/>
        <v>0</v>
      </c>
      <c r="AF710" s="314">
        <f t="shared" si="871"/>
        <v>0</v>
      </c>
      <c r="AG710" s="315">
        <f t="shared" si="908"/>
        <v>0</v>
      </c>
      <c r="AH710" s="217" t="str">
        <f t="shared" si="909"/>
        <v/>
      </c>
      <c r="AI710" s="316">
        <f xml:space="preserve"> ( IF(ISNUMBER(G710), VLOOKUP(G710/$AH710,F!$A1:$B101,2,1)*G710*$H710*$I710,0)+IF(ISNUMBER(K710), VLOOKUP(K710/$AH710,F!$A1:$B101,2,1)*K710*$L710*$M710,0)+IF(ISNUMBER(O710), VLOOKUP(O710/$AH710,F!$A1:$B101,2,1)*O710*$P710*$Q710,0)+IF(ISNUMBER(S710), VLOOKUP(S710/$AH710,F!$A1:$B101,2,1)*S710*$T710*$U710,0)+IF(ISNUMBER(W710), VLOOKUP(W710/$AH710,F!$A1:$B101,2,1)*W710*$X710*$Y710,0)+IF(ISNUMBER(AA710), VLOOKUP(AA710/$AH710,F!$A1:$B101,2,1)*AA710*$AB710*$AC710,0))*IF(ISNUMBER(F710),F710,1)*IF(ISNUMBER(E710),E710,1)</f>
        <v>0</v>
      </c>
      <c r="AJ710" s="317">
        <f t="shared" si="911"/>
        <v>0</v>
      </c>
      <c r="AK710" s="318">
        <f>IFERROR(I710*INDEX(F!$P$21:$AB$33, MATCH(G710/$AH710, F!$O$21:$O$33,1), MATCH(E710, F!$P$20:$AB$20,1)), 0 ) +IFERROR( M710*INDEX(F!$P$21:$AB$33, MATCH(K710/$AH710, F!$O$21:$O$33,1), MATCH(E710, F!$P$20:$AB$20,1)),0) +  IFERROR( Q710*INDEX(F!$P$21:$AB$33, MATCH(O710/$AH710, F!$O$21:$O$33,1), MATCH(E710, F!$P$20:$AB$20,1)), 0) + IFERROR( U710*INDEX(F!$P$21:$AB$33, MATCH(S710/$AH710, F!$O$21:$O$33,1), MATCH(E710, F!$P$20:$AB$20,1)),0)  + IFERROR(Y710*INDEX(F!$P$21:$AB$33, MATCH(W710/$AH710, F!$O$21:$O$33,1), MATCH(E710, F!$P$20:$AB$20,1)),0)  + IFERROR( AC710*INDEX(F!$P$21:$AB$33, MATCH(AA710/$AH710, F!$O$21:$O$33,1), MATCH(E710, F!$P$20:$AB$20,1)),)</f>
        <v>0</v>
      </c>
      <c r="AL710" s="1031"/>
    </row>
    <row r="711" spans="1:38" ht="15.75" hidden="1" thickBot="1" x14ac:dyDescent="0.3">
      <c r="A711" s="1023"/>
      <c r="B711" s="246"/>
      <c r="C711" s="259"/>
      <c r="D711" s="227"/>
      <c r="E711" s="352">
        <f>ROUND(IFERROR(SUMPRODUCT(AJ703:AJ710,E703:E710)/AJ711,0),3)</f>
        <v>0</v>
      </c>
      <c r="F711" s="388"/>
      <c r="G711" s="319"/>
      <c r="H711" s="320"/>
      <c r="I711" s="320"/>
      <c r="J711" s="321"/>
      <c r="K711" s="319"/>
      <c r="L711" s="320"/>
      <c r="M711" s="320"/>
      <c r="N711" s="321"/>
      <c r="O711" s="319"/>
      <c r="P711" s="320"/>
      <c r="Q711" s="320"/>
      <c r="R711" s="321"/>
      <c r="S711" s="319"/>
      <c r="T711" s="320"/>
      <c r="U711" s="320"/>
      <c r="V711" s="321"/>
      <c r="W711" s="319"/>
      <c r="X711" s="320"/>
      <c r="Y711" s="320"/>
      <c r="Z711" s="321"/>
      <c r="AA711" s="319"/>
      <c r="AB711" s="320"/>
      <c r="AC711" s="320"/>
      <c r="AD711" s="321"/>
      <c r="AE711" s="357">
        <f>SUM(AE703:AE710)</f>
        <v>0</v>
      </c>
      <c r="AF711" s="358">
        <f t="shared" si="871"/>
        <v>0</v>
      </c>
      <c r="AG711" s="391">
        <f>IFERROR(  SUMPRODUCT(AG703:AG710,AJ703:AJ710)/AJ711,0)</f>
        <v>0</v>
      </c>
      <c r="AH711" s="359"/>
      <c r="AI711" s="360">
        <f>SUM(AI703:AI710)</f>
        <v>0</v>
      </c>
      <c r="AJ711" s="360">
        <f>SUM(AJ703:AJ710)</f>
        <v>0</v>
      </c>
      <c r="AK711" s="361">
        <f>IF(SUM(AK703:AK710)=0,TIME(,0,),TIME(,SUM(AK703:AK710)+F!$V$37,))</f>
        <v>0</v>
      </c>
      <c r="AL711" s="1032"/>
    </row>
    <row r="712" spans="1:38" hidden="1" x14ac:dyDescent="0.25">
      <c r="A712" s="213">
        <f>A713</f>
        <v>43870</v>
      </c>
      <c r="B712" s="247" t="str">
        <f t="shared" ref="B712:F719" si="912">IF(B656="","",B656)</f>
        <v/>
      </c>
      <c r="C712" s="260" t="str">
        <f t="shared" si="912"/>
        <v/>
      </c>
      <c r="D712" s="228" t="str">
        <f t="shared" si="912"/>
        <v/>
      </c>
      <c r="E712" s="280" t="str">
        <f t="shared" si="912"/>
        <v/>
      </c>
      <c r="F712" s="322" t="str">
        <f t="shared" si="912"/>
        <v/>
      </c>
      <c r="G712" s="323" t="str">
        <f t="shared" ref="G712:G719" si="913">IF(J712&lt;&gt;0, IFERROR(IF( $F712=2,  MROUND($AH712*J712,1),    IF( OR($F712="",$F712=1),   MROUND($AH712*J712,2.5),  MROUND($AH712*J712, 0.1))), "" ), "")</f>
        <v/>
      </c>
      <c r="H712" s="324"/>
      <c r="I712" s="324"/>
      <c r="J712" s="325"/>
      <c r="K712" s="323" t="str">
        <f t="shared" ref="K712:K719" si="914">IF(N712&lt;&gt;0, IFERROR(IF( $F712=2,  MROUND($AH712*N712,1),    IF( OR($F712="",$F712=1),   MROUND($AH712*N712,2.5),  MROUND($AH712*N712, 0.1))), "" ), "")</f>
        <v/>
      </c>
      <c r="L712" s="324"/>
      <c r="M712" s="324"/>
      <c r="N712" s="325"/>
      <c r="O712" s="323" t="str">
        <f t="shared" ref="O712:O719" si="915">IF(R712&lt;&gt;0, IFERROR(IF( $F712=2,  MROUND($AH712*R712,1),    IF( OR($F712="",$F712=1),   MROUND($AH712*R712,2.5),  MROUND($AH712*R712, 0.1))), "" ), "")</f>
        <v/>
      </c>
      <c r="P712" s="324"/>
      <c r="Q712" s="324"/>
      <c r="R712" s="325"/>
      <c r="S712" s="323" t="str">
        <f t="shared" ref="S712:S719" si="916">IF(V712&lt;&gt;0, IFERROR(IF( $F712=2,  MROUND($AH712*V712,1),    IF( OR($F712="",$F712=1),   MROUND($AH712*V712,2.5),  MROUND($AH712*V712, 0.1))), "" ), "")</f>
        <v/>
      </c>
      <c r="T712" s="324"/>
      <c r="U712" s="324"/>
      <c r="V712" s="325"/>
      <c r="W712" s="323" t="str">
        <f t="shared" ref="W712:W719" si="917">IF(Z712&lt;&gt;0, IFERROR(IF( $F712=2,  MROUND($AH712*Z712,1),    IF( OR($F712="",$F712=1),   MROUND($AH712*Z712,2.5),  MROUND($AH712*Z712, 0.1))), "" ), "")</f>
        <v/>
      </c>
      <c r="X712" s="324"/>
      <c r="Y712" s="324"/>
      <c r="Z712" s="325"/>
      <c r="AA712" s="323" t="str">
        <f t="shared" ref="AA712:AA719" si="918">IF(AD712&lt;&gt;0, IFERROR(IF( $F712=2,  MROUND($AH712*AD712,1),    IF( OR($F712="",$F712=1),   MROUND($AH712*AD712,2.5),  MROUND($AH712*AD712, 0.1))), "" ), "")</f>
        <v/>
      </c>
      <c r="AB712" s="324"/>
      <c r="AC712" s="324"/>
      <c r="AD712" s="325"/>
      <c r="AE712" s="326">
        <f t="shared" ref="AE712:AE719" si="919">(IF(ISNUMBER(G712),G712,0)*H712*I712+IF(ISNUMBER(K712),K712,1)*L712*M712+IF(ISNUMBER(O712),O712,1)*P712*Q712+IF(ISNUMBER(S712),S712,1)*T712*U712+IF(ISNUMBER(W712),W712,1)*X712*Y712+IF(ISNUMBER(AA712),AA712,1)*AB712*AC712)*IF(ISNUMBER(F712),F712,1)</f>
        <v>0</v>
      </c>
      <c r="AF712" s="327">
        <f t="shared" si="871"/>
        <v>0</v>
      </c>
      <c r="AG712" s="328">
        <f t="shared" ref="AG712:AG719" si="920">IFERROR((AF712/(AH712*IF(ISNUMBER(F712),F712,1))),0)</f>
        <v>0</v>
      </c>
      <c r="AH712" s="216" t="str">
        <f t="shared" ref="AH712:AH719" si="921">IF(ISNUMBER(AH656), AH656+(AH656*$AH$674),"")</f>
        <v/>
      </c>
      <c r="AI712" s="329">
        <f xml:space="preserve"> ( IF(ISNUMBER(G712), VLOOKUP(G712/$AH712,F!$A1:$B101,2,1)*G712*$H712*$I712,0)+IF(ISNUMBER(K712), VLOOKUP(K712/$AH712,F!$A1:$B101,2,1)*K712*$L712*$M712,0)+IF(ISNUMBER(O712), VLOOKUP(O712/$AH712,F!$A1:$B101,2,1)*O712*$P712*$Q712,0)+IF(ISNUMBER(S712), VLOOKUP(S712/$AH712,F!$A1:$B101,2,1)*S712*$T712*$U712,0)+IF(ISNUMBER(W712), VLOOKUP(W712/$AH712,F!$A1:$B101,2,1)*W712*$X712*$Y712,0)+IF(ISNUMBER(AA712), VLOOKUP(AA712/$AH712,F!$A1:$B101,2,1)*AA712*$AB712*$AC712,0))*IF(ISNUMBER(F712),F712,1)*IF(ISNUMBER(E712),E712,1)</f>
        <v>0</v>
      </c>
      <c r="AJ712" s="330">
        <f t="shared" ref="AJ712:AJ714" si="922">H712*I712+L712*M712+P712*Q712+T712*U712+X712*Y712+AB712*AC712</f>
        <v>0</v>
      </c>
      <c r="AK712" s="331">
        <f>IFERROR(I712*INDEX(F!$P$21:$AB$33, MATCH(G712/$AH712, F!$O$21:$O$33,1), MATCH(E712, F!$P$20:$AB$20,1)), 0 ) +IFERROR( M712*INDEX(F!$P$21:$AB$33, MATCH(K712/$AH712, F!$O$21:$O$33,1), MATCH(E712, F!$P$20:$AB$20,1)),0) +  IFERROR( Q712*INDEX(F!$P$21:$AB$33, MATCH(O712/$AH712, F!$O$21:$O$33,1), MATCH(E712, F!$P$20:$AB$20,1)), 0) + IFERROR( U712*INDEX(F!$P$21:$AB$33, MATCH(S712/$AH712, F!$O$21:$O$33,1), MATCH(E712, F!$P$20:$AB$20,1)),0)  + IFERROR(Y712*INDEX(F!$P$21:$AB$33, MATCH(W712/$AH712, F!$O$21:$O$33,1), MATCH(E712, F!$P$20:$AB$20,1)),0)  + IFERROR( AC712*INDEX(F!$P$21:$AB$33, MATCH(AA712/$AH712, F!$O$21:$O$33,1), MATCH(E712, F!$P$20:$AB$20,1)),)</f>
        <v>0</v>
      </c>
      <c r="AL712" s="1033"/>
    </row>
    <row r="713" spans="1:38" ht="15.75" hidden="1" customHeight="1" x14ac:dyDescent="0.25">
      <c r="A713" s="1021">
        <f>A657+A618</f>
        <v>43870</v>
      </c>
      <c r="B713" s="248" t="str">
        <f t="shared" si="912"/>
        <v/>
      </c>
      <c r="C713" s="261" t="str">
        <f t="shared" si="912"/>
        <v/>
      </c>
      <c r="D713" s="229" t="str">
        <f t="shared" si="912"/>
        <v/>
      </c>
      <c r="E713" s="291" t="str">
        <f t="shared" si="912"/>
        <v/>
      </c>
      <c r="F713" s="332" t="str">
        <f t="shared" si="912"/>
        <v/>
      </c>
      <c r="G713" s="333" t="str">
        <f t="shared" si="913"/>
        <v/>
      </c>
      <c r="H713" s="334"/>
      <c r="I713" s="334"/>
      <c r="J713" s="335"/>
      <c r="K713" s="333" t="str">
        <f t="shared" si="914"/>
        <v/>
      </c>
      <c r="L713" s="334"/>
      <c r="M713" s="334"/>
      <c r="N713" s="335"/>
      <c r="O713" s="333" t="str">
        <f t="shared" si="915"/>
        <v/>
      </c>
      <c r="P713" s="334"/>
      <c r="Q713" s="334"/>
      <c r="R713" s="335"/>
      <c r="S713" s="333" t="str">
        <f t="shared" si="916"/>
        <v/>
      </c>
      <c r="T713" s="334"/>
      <c r="U713" s="334"/>
      <c r="V713" s="335"/>
      <c r="W713" s="333" t="str">
        <f t="shared" si="917"/>
        <v/>
      </c>
      <c r="X713" s="334"/>
      <c r="Y713" s="334"/>
      <c r="Z713" s="335"/>
      <c r="AA713" s="333" t="str">
        <f t="shared" si="918"/>
        <v/>
      </c>
      <c r="AB713" s="334"/>
      <c r="AC713" s="334"/>
      <c r="AD713" s="335"/>
      <c r="AE713" s="336">
        <f t="shared" si="919"/>
        <v>0</v>
      </c>
      <c r="AF713" s="337">
        <f t="shared" si="871"/>
        <v>0</v>
      </c>
      <c r="AG713" s="338">
        <f t="shared" si="920"/>
        <v>0</v>
      </c>
      <c r="AH713" s="217" t="str">
        <f t="shared" si="921"/>
        <v/>
      </c>
      <c r="AI713" s="339">
        <f xml:space="preserve"> ( IF(ISNUMBER(G713), VLOOKUP(G713/$AH713,F!$A1:$B101,2,1)*G713*$H713*$I713,0)+IF(ISNUMBER(K713), VLOOKUP(K713/$AH713,F!$A1:$B101,2,1)*K713*$L713*$M713,0)+IF(ISNUMBER(O713), VLOOKUP(O713/$AH713,F!$A1:$B101,2,1)*O713*$P713*$Q713,0)+IF(ISNUMBER(S713), VLOOKUP(S713/$AH713,F!$A1:$B101,2,1)*S713*$T713*$U713,0)+IF(ISNUMBER(W713), VLOOKUP(W713/$AH713,F!$A1:$B101,2,1)*W713*$X713*$Y713,0)+IF(ISNUMBER(AA713), VLOOKUP(AA713/$AH713,F!$A1:$B101,2,1)*AA713*$AB713*$AC713,0))*IF(ISNUMBER(F713),F713,1)*IF(ISNUMBER(E713),E713,1)</f>
        <v>0</v>
      </c>
      <c r="AJ713" s="340">
        <f t="shared" si="922"/>
        <v>0</v>
      </c>
      <c r="AK713" s="341">
        <f>IFERROR(I713*INDEX(F!$P$21:$AB$33, MATCH(G713/$AH713, F!$O$21:$O$33,1), MATCH(E713, F!$P$20:$AB$20,1)), 0 ) +IFERROR( M713*INDEX(F!$P$21:$AB$33, MATCH(K713/$AH713, F!$O$21:$O$33,1), MATCH(E713, F!$P$20:$AB$20,1)),0) +  IFERROR( Q713*INDEX(F!$P$21:$AB$33, MATCH(O713/$AH713, F!$O$21:$O$33,1), MATCH(E713, F!$P$20:$AB$20,1)), 0) + IFERROR( U713*INDEX(F!$P$21:$AB$33, MATCH(S713/$AH713, F!$O$21:$O$33,1), MATCH(E713, F!$P$20:$AB$20,1)),0)  + IFERROR(Y713*INDEX(F!$P$21:$AB$33, MATCH(W713/$AH713, F!$O$21:$O$33,1), MATCH(E713, F!$P$20:$AB$20,1)),0)  + IFERROR( AC713*INDEX(F!$P$21:$AB$33, MATCH(AA713/$AH713, F!$O$21:$O$33,1), MATCH(E713, F!$P$20:$AB$20,1)),)</f>
        <v>0</v>
      </c>
      <c r="AL713" s="1031"/>
    </row>
    <row r="714" spans="1:38" hidden="1" x14ac:dyDescent="0.25">
      <c r="A714" s="1022"/>
      <c r="B714" s="249" t="str">
        <f t="shared" si="912"/>
        <v/>
      </c>
      <c r="C714" s="262" t="str">
        <f t="shared" si="912"/>
        <v/>
      </c>
      <c r="D714" s="230" t="str">
        <f t="shared" si="912"/>
        <v/>
      </c>
      <c r="E714" s="291" t="str">
        <f t="shared" si="912"/>
        <v/>
      </c>
      <c r="F714" s="342" t="str">
        <f t="shared" si="912"/>
        <v/>
      </c>
      <c r="G714" s="343" t="str">
        <f t="shared" si="913"/>
        <v/>
      </c>
      <c r="H714" s="344"/>
      <c r="I714" s="344"/>
      <c r="J714" s="345"/>
      <c r="K714" s="343" t="str">
        <f t="shared" si="914"/>
        <v/>
      </c>
      <c r="L714" s="344"/>
      <c r="M714" s="344"/>
      <c r="N714" s="345"/>
      <c r="O714" s="343" t="str">
        <f t="shared" si="915"/>
        <v/>
      </c>
      <c r="P714" s="344"/>
      <c r="Q714" s="344"/>
      <c r="R714" s="345"/>
      <c r="S714" s="343" t="str">
        <f t="shared" si="916"/>
        <v/>
      </c>
      <c r="T714" s="344"/>
      <c r="U714" s="344"/>
      <c r="V714" s="345"/>
      <c r="W714" s="343" t="str">
        <f t="shared" si="917"/>
        <v/>
      </c>
      <c r="X714" s="344"/>
      <c r="Y714" s="344"/>
      <c r="Z714" s="345"/>
      <c r="AA714" s="343" t="str">
        <f t="shared" si="918"/>
        <v/>
      </c>
      <c r="AB714" s="344"/>
      <c r="AC714" s="344"/>
      <c r="AD714" s="345"/>
      <c r="AE714" s="346">
        <f t="shared" si="919"/>
        <v>0</v>
      </c>
      <c r="AF714" s="347">
        <f t="shared" si="871"/>
        <v>0</v>
      </c>
      <c r="AG714" s="348">
        <f t="shared" si="920"/>
        <v>0</v>
      </c>
      <c r="AH714" s="217" t="str">
        <f t="shared" si="921"/>
        <v/>
      </c>
      <c r="AI714" s="349">
        <f xml:space="preserve"> ( IF(ISNUMBER(G714), VLOOKUP(G714/$AH714,F!$A1:$B101,2,1)*G714*$H714*$I714,0)+IF(ISNUMBER(K714), VLOOKUP(K714/$AH714,F!$A1:$B101,2,1)*K714*$L714*$M714,0)+IF(ISNUMBER(O714), VLOOKUP(O714/$AH714,F!$A1:$B101,2,1)*O714*$P714*$Q714,0)+IF(ISNUMBER(S714), VLOOKUP(S714/$AH714,F!$A1:$B101,2,1)*S714*$T714*$U714,0)+IF(ISNUMBER(W714), VLOOKUP(W714/$AH714,F!$A1:$B101,2,1)*W714*$X714*$Y714,0)+IF(ISNUMBER(AA714), VLOOKUP(AA714/$AH714,F!$A1:$B101,2,1)*AA714*$AB714*$AC714,0))*IF(ISNUMBER(F714),F714,1)*IF(ISNUMBER(E714),E714,1)</f>
        <v>0</v>
      </c>
      <c r="AJ714" s="350">
        <f t="shared" si="922"/>
        <v>0</v>
      </c>
      <c r="AK714" s="351">
        <f>IFERROR(I714*INDEX(F!$P$21:$AB$33, MATCH(G714/$AH714, F!$O$21:$O$33,1), MATCH(E714, F!$P$20:$AB$20,1)), 0 ) +IFERROR( M714*INDEX(F!$P$21:$AB$33, MATCH(K714/$AH714, F!$O$21:$O$33,1), MATCH(E714, F!$P$20:$AB$20,1)),0) +  IFERROR( Q714*INDEX(F!$P$21:$AB$33, MATCH(O714/$AH714, F!$O$21:$O$33,1), MATCH(E714, F!$P$20:$AB$20,1)), 0) + IFERROR( U714*INDEX(F!$P$21:$AB$33, MATCH(S714/$AH714, F!$O$21:$O$33,1), MATCH(E714, F!$P$20:$AB$20,1)),0)  + IFERROR(Y714*INDEX(F!$P$21:$AB$33, MATCH(W714/$AH714, F!$O$21:$O$33,1), MATCH(E714, F!$P$20:$AB$20,1)),0)  + IFERROR( AC714*INDEX(F!$P$21:$AB$33, MATCH(AA714/$AH714, F!$O$21:$O$33,1), MATCH(E714, F!$P$20:$AB$20,1)),)</f>
        <v>0</v>
      </c>
      <c r="AL714" s="1031"/>
    </row>
    <row r="715" spans="1:38" hidden="1" x14ac:dyDescent="0.25">
      <c r="A715" s="1022"/>
      <c r="B715" s="248" t="str">
        <f t="shared" si="912"/>
        <v/>
      </c>
      <c r="C715" s="261" t="str">
        <f t="shared" si="912"/>
        <v/>
      </c>
      <c r="D715" s="229" t="str">
        <f t="shared" si="912"/>
        <v/>
      </c>
      <c r="E715" s="291" t="str">
        <f t="shared" si="912"/>
        <v/>
      </c>
      <c r="F715" s="332" t="str">
        <f t="shared" si="912"/>
        <v/>
      </c>
      <c r="G715" s="333" t="str">
        <f t="shared" si="913"/>
        <v/>
      </c>
      <c r="H715" s="334"/>
      <c r="I715" s="334"/>
      <c r="J715" s="335"/>
      <c r="K715" s="333" t="str">
        <f t="shared" si="914"/>
        <v/>
      </c>
      <c r="L715" s="334"/>
      <c r="M715" s="334"/>
      <c r="N715" s="335"/>
      <c r="O715" s="333" t="str">
        <f t="shared" si="915"/>
        <v/>
      </c>
      <c r="P715" s="334"/>
      <c r="Q715" s="334"/>
      <c r="R715" s="335"/>
      <c r="S715" s="333" t="str">
        <f t="shared" si="916"/>
        <v/>
      </c>
      <c r="T715" s="334"/>
      <c r="U715" s="334"/>
      <c r="V715" s="335"/>
      <c r="W715" s="333" t="str">
        <f t="shared" si="917"/>
        <v/>
      </c>
      <c r="X715" s="334"/>
      <c r="Y715" s="334"/>
      <c r="Z715" s="335"/>
      <c r="AA715" s="333" t="str">
        <f t="shared" si="918"/>
        <v/>
      </c>
      <c r="AB715" s="334"/>
      <c r="AC715" s="334"/>
      <c r="AD715" s="335"/>
      <c r="AE715" s="336">
        <f t="shared" si="919"/>
        <v>0</v>
      </c>
      <c r="AF715" s="337">
        <f t="shared" si="871"/>
        <v>0</v>
      </c>
      <c r="AG715" s="338">
        <f t="shared" si="920"/>
        <v>0</v>
      </c>
      <c r="AH715" s="217" t="str">
        <f t="shared" si="921"/>
        <v/>
      </c>
      <c r="AI715" s="339">
        <f xml:space="preserve"> ( IF(ISNUMBER(G715), VLOOKUP(G715/$AH715,F!$A1:$B101,2,1)*G715*$H715*$I715,0)+IF(ISNUMBER(K715), VLOOKUP(K715/$AH715,F!$A1:$B101,2,1)*K715*$L715*$M715,0)+IF(ISNUMBER(O715), VLOOKUP(O715/$AH715,F!$A1:$B101,2,1)*O715*$P715*$Q715,0)+IF(ISNUMBER(S715), VLOOKUP(S715/$AH715,F!$A1:$B101,2,1)*S715*$T715*$U715,0)+IF(ISNUMBER(W715), VLOOKUP(W715/$AH715,F!$A1:$B101,2,1)*W715*$X715*$Y715,0)+IF(ISNUMBER(AA715), VLOOKUP(AA715/$AH715,F!$A1:$B101,2,1)*AA715*$AB715*$AC715,0))*IF(ISNUMBER(F715),F715,1)*IF(ISNUMBER(E715),E715,1)</f>
        <v>0</v>
      </c>
      <c r="AJ715" s="340">
        <f>H715*I715+L715*M715+P715*Q715+T715*U715+X715*Y715+AB715*AC715</f>
        <v>0</v>
      </c>
      <c r="AK715" s="341">
        <f>IFERROR(I715*INDEX(F!$P$21:$AB$33, MATCH(G715/$AH715, F!$O$21:$O$33,1), MATCH(E715, F!$P$20:$AB$20,1)), 0 ) +IFERROR( M715*INDEX(F!$P$21:$AB$33, MATCH(K715/$AH715, F!$O$21:$O$33,1), MATCH(E715, F!$P$20:$AB$20,1)),0) +  IFERROR( Q715*INDEX(F!$P$21:$AB$33, MATCH(O715/$AH715, F!$O$21:$O$33,1), MATCH(E715, F!$P$20:$AB$20,1)), 0) + IFERROR( U715*INDEX(F!$P$21:$AB$33, MATCH(S715/$AH715, F!$O$21:$O$33,1), MATCH(E715, F!$P$20:$AB$20,1)),0)  + IFERROR(Y715*INDEX(F!$P$21:$AB$33, MATCH(W715/$AH715, F!$O$21:$O$33,1), MATCH(E715, F!$P$20:$AB$20,1)),0)  + IFERROR( AC715*INDEX(F!$P$21:$AB$33, MATCH(AA715/$AH715, F!$O$21:$O$33,1), MATCH(E715, F!$P$20:$AB$20,1)),)</f>
        <v>0</v>
      </c>
      <c r="AL715" s="1031"/>
    </row>
    <row r="716" spans="1:38" hidden="1" x14ac:dyDescent="0.25">
      <c r="A716" s="1022"/>
      <c r="B716" s="249" t="str">
        <f t="shared" si="912"/>
        <v/>
      </c>
      <c r="C716" s="262" t="str">
        <f t="shared" si="912"/>
        <v/>
      </c>
      <c r="D716" s="230" t="str">
        <f t="shared" si="912"/>
        <v/>
      </c>
      <c r="E716" s="291" t="str">
        <f t="shared" si="912"/>
        <v/>
      </c>
      <c r="F716" s="342" t="str">
        <f t="shared" si="912"/>
        <v/>
      </c>
      <c r="G716" s="343" t="str">
        <f t="shared" si="913"/>
        <v/>
      </c>
      <c r="H716" s="344"/>
      <c r="I716" s="344"/>
      <c r="J716" s="345"/>
      <c r="K716" s="343" t="str">
        <f t="shared" si="914"/>
        <v/>
      </c>
      <c r="L716" s="344"/>
      <c r="M716" s="344"/>
      <c r="N716" s="345"/>
      <c r="O716" s="343" t="str">
        <f t="shared" si="915"/>
        <v/>
      </c>
      <c r="P716" s="344"/>
      <c r="Q716" s="344"/>
      <c r="R716" s="345"/>
      <c r="S716" s="343" t="str">
        <f t="shared" si="916"/>
        <v/>
      </c>
      <c r="T716" s="344"/>
      <c r="U716" s="344"/>
      <c r="V716" s="345"/>
      <c r="W716" s="343" t="str">
        <f t="shared" si="917"/>
        <v/>
      </c>
      <c r="X716" s="344"/>
      <c r="Y716" s="344"/>
      <c r="Z716" s="345"/>
      <c r="AA716" s="343" t="str">
        <f t="shared" si="918"/>
        <v/>
      </c>
      <c r="AB716" s="344"/>
      <c r="AC716" s="344"/>
      <c r="AD716" s="345"/>
      <c r="AE716" s="346">
        <f t="shared" si="919"/>
        <v>0</v>
      </c>
      <c r="AF716" s="347">
        <f t="shared" si="871"/>
        <v>0</v>
      </c>
      <c r="AG716" s="348">
        <f t="shared" si="920"/>
        <v>0</v>
      </c>
      <c r="AH716" s="217" t="str">
        <f t="shared" si="921"/>
        <v/>
      </c>
      <c r="AI716" s="349">
        <f xml:space="preserve"> ( IF(ISNUMBER(G716), VLOOKUP(G716/$AH716,F!$A1:$B101,2,1)*G716*$H716*$I716,0)+IF(ISNUMBER(K716), VLOOKUP(K716/$AH716,F!$A1:$B101,2,1)*K716*$L716*$M716,0)+IF(ISNUMBER(O716), VLOOKUP(O716/$AH716,F!$A1:$B101,2,1)*O716*$P716*$Q716,0)+IF(ISNUMBER(S716), VLOOKUP(S716/$AH716,F!$A1:$B101,2,1)*S716*$T716*$U716,0)+IF(ISNUMBER(W716), VLOOKUP(W716/$AH716,F!$A1:$B101,2,1)*W716*$X716*$Y716,0)+IF(ISNUMBER(AA716), VLOOKUP(AA716/$AH716,F!$A1:$B101,2,1)*AA716*$AB716*$AC716,0))*IF(ISNUMBER(F716),F716,1)*IF(ISNUMBER(E716),E716,1)</f>
        <v>0</v>
      </c>
      <c r="AJ716" s="350">
        <f t="shared" ref="AJ716:AJ719" si="923">H716*I716+L716*M716+P716*Q716+T716*U716+X716*Y716+AB716*AC716</f>
        <v>0</v>
      </c>
      <c r="AK716" s="351">
        <f>IFERROR(I716*INDEX(F!$P$21:$AB$33, MATCH(G716/$AH716, F!$O$21:$O$33,1), MATCH(E716, F!$P$20:$AB$20,1)), 0 ) +IFERROR( M716*INDEX(F!$P$21:$AB$33, MATCH(K716/$AH716, F!$O$21:$O$33,1), MATCH(E716, F!$P$20:$AB$20,1)),0) +  IFERROR( Q716*INDEX(F!$P$21:$AB$33, MATCH(O716/$AH716, F!$O$21:$O$33,1), MATCH(E716, F!$P$20:$AB$20,1)), 0) + IFERROR( U716*INDEX(F!$P$21:$AB$33, MATCH(S716/$AH716, F!$O$21:$O$33,1), MATCH(E716, F!$P$20:$AB$20,1)),0)  + IFERROR(Y716*INDEX(F!$P$21:$AB$33, MATCH(W716/$AH716, F!$O$21:$O$33,1), MATCH(E716, F!$P$20:$AB$20,1)),0)  + IFERROR( AC716*INDEX(F!$P$21:$AB$33, MATCH(AA716/$AH716, F!$O$21:$O$33,1), MATCH(E716, F!$P$20:$AB$20,1)),)</f>
        <v>0</v>
      </c>
      <c r="AL716" s="1031"/>
    </row>
    <row r="717" spans="1:38" hidden="1" x14ac:dyDescent="0.25">
      <c r="A717" s="1022"/>
      <c r="B717" s="248" t="str">
        <f t="shared" si="912"/>
        <v/>
      </c>
      <c r="C717" s="261" t="str">
        <f t="shared" si="912"/>
        <v/>
      </c>
      <c r="D717" s="229" t="str">
        <f t="shared" si="912"/>
        <v/>
      </c>
      <c r="E717" s="291" t="str">
        <f t="shared" si="912"/>
        <v/>
      </c>
      <c r="F717" s="332" t="str">
        <f t="shared" si="912"/>
        <v/>
      </c>
      <c r="G717" s="333" t="str">
        <f t="shared" si="913"/>
        <v/>
      </c>
      <c r="H717" s="334"/>
      <c r="I717" s="334"/>
      <c r="J717" s="335"/>
      <c r="K717" s="333" t="str">
        <f t="shared" si="914"/>
        <v/>
      </c>
      <c r="L717" s="334"/>
      <c r="M717" s="334"/>
      <c r="N717" s="335"/>
      <c r="O717" s="333" t="str">
        <f t="shared" si="915"/>
        <v/>
      </c>
      <c r="P717" s="334"/>
      <c r="Q717" s="334"/>
      <c r="R717" s="335"/>
      <c r="S717" s="333" t="str">
        <f t="shared" si="916"/>
        <v/>
      </c>
      <c r="T717" s="334"/>
      <c r="U717" s="334"/>
      <c r="V717" s="335"/>
      <c r="W717" s="333" t="str">
        <f t="shared" si="917"/>
        <v/>
      </c>
      <c r="X717" s="334"/>
      <c r="Y717" s="334"/>
      <c r="Z717" s="335"/>
      <c r="AA717" s="333" t="str">
        <f t="shared" si="918"/>
        <v/>
      </c>
      <c r="AB717" s="334"/>
      <c r="AC717" s="334"/>
      <c r="AD717" s="335"/>
      <c r="AE717" s="336">
        <f t="shared" si="919"/>
        <v>0</v>
      </c>
      <c r="AF717" s="337">
        <f t="shared" si="871"/>
        <v>0</v>
      </c>
      <c r="AG717" s="338">
        <f t="shared" si="920"/>
        <v>0</v>
      </c>
      <c r="AH717" s="217" t="str">
        <f t="shared" si="921"/>
        <v/>
      </c>
      <c r="AI717" s="339">
        <f xml:space="preserve"> ( IF(ISNUMBER(G717), VLOOKUP(G717/$AH717,F!$A1:$B101,2,1)*G717*$H717*$I717,0)+IF(ISNUMBER(K717), VLOOKUP(K717/$AH717,F!$A1:$B101,2,1)*K717*$L717*$M717,0)+IF(ISNUMBER(O717), VLOOKUP(O717/$AH717,F!$A1:$B101,2,1)*O717*$P717*$Q717,0)+IF(ISNUMBER(S717), VLOOKUP(S717/$AH717,F!$A1:$B101,2,1)*S717*$T717*$U717,0)+IF(ISNUMBER(W717), VLOOKUP(W717/$AH717,F!$A1:$B101,2,1)*W717*$X717*$Y717,0)+IF(ISNUMBER(AA717), VLOOKUP(AA717/$AH717,F!$A1:$B101,2,1)*AA717*$AB717*$AC717,0))*IF(ISNUMBER(F717),F717,1)*IF(ISNUMBER(E717),E717,1)</f>
        <v>0</v>
      </c>
      <c r="AJ717" s="340">
        <f t="shared" si="923"/>
        <v>0</v>
      </c>
      <c r="AK717" s="341">
        <f>IFERROR(I717*INDEX(F!$P$21:$AB$33, MATCH(G717/$AH717, F!$O$21:$O$33,1), MATCH(E717, F!$P$20:$AB$20,1)), 0 ) +IFERROR( M717*INDEX(F!$P$21:$AB$33, MATCH(K717/$AH717, F!$O$21:$O$33,1), MATCH(E717, F!$P$20:$AB$20,1)),0) +  IFERROR( Q717*INDEX(F!$P$21:$AB$33, MATCH(O717/$AH717, F!$O$21:$O$33,1), MATCH(E717, F!$P$20:$AB$20,1)), 0) + IFERROR( U717*INDEX(F!$P$21:$AB$33, MATCH(S717/$AH717, F!$O$21:$O$33,1), MATCH(E717, F!$P$20:$AB$20,1)),0)  + IFERROR(Y717*INDEX(F!$P$21:$AB$33, MATCH(W717/$AH717, F!$O$21:$O$33,1), MATCH(E717, F!$P$20:$AB$20,1)),0)  + IFERROR( AC717*INDEX(F!$P$21:$AB$33, MATCH(AA717/$AH717, F!$O$21:$O$33,1), MATCH(E717, F!$P$20:$AB$20,1)),)</f>
        <v>0</v>
      </c>
      <c r="AL717" s="1031"/>
    </row>
    <row r="718" spans="1:38" hidden="1" x14ac:dyDescent="0.25">
      <c r="A718" s="1022"/>
      <c r="B718" s="249" t="str">
        <f t="shared" si="912"/>
        <v/>
      </c>
      <c r="C718" s="262" t="str">
        <f t="shared" si="912"/>
        <v/>
      </c>
      <c r="D718" s="230" t="str">
        <f t="shared" si="912"/>
        <v/>
      </c>
      <c r="E718" s="291" t="str">
        <f t="shared" si="912"/>
        <v/>
      </c>
      <c r="F718" s="342" t="str">
        <f t="shared" si="912"/>
        <v/>
      </c>
      <c r="G718" s="343" t="str">
        <f t="shared" si="913"/>
        <v/>
      </c>
      <c r="H718" s="344"/>
      <c r="I718" s="344"/>
      <c r="J718" s="345"/>
      <c r="K718" s="343" t="str">
        <f t="shared" si="914"/>
        <v/>
      </c>
      <c r="L718" s="344"/>
      <c r="M718" s="344"/>
      <c r="N718" s="345"/>
      <c r="O718" s="343" t="str">
        <f t="shared" si="915"/>
        <v/>
      </c>
      <c r="P718" s="344"/>
      <c r="Q718" s="344"/>
      <c r="R718" s="345"/>
      <c r="S718" s="343" t="str">
        <f t="shared" si="916"/>
        <v/>
      </c>
      <c r="T718" s="344"/>
      <c r="U718" s="344"/>
      <c r="V718" s="345"/>
      <c r="W718" s="343" t="str">
        <f t="shared" si="917"/>
        <v/>
      </c>
      <c r="X718" s="344"/>
      <c r="Y718" s="344"/>
      <c r="Z718" s="345"/>
      <c r="AA718" s="343" t="str">
        <f t="shared" si="918"/>
        <v/>
      </c>
      <c r="AB718" s="344"/>
      <c r="AC718" s="344"/>
      <c r="AD718" s="345"/>
      <c r="AE718" s="346">
        <f t="shared" si="919"/>
        <v>0</v>
      </c>
      <c r="AF718" s="347">
        <f t="shared" si="871"/>
        <v>0</v>
      </c>
      <c r="AG718" s="348">
        <f t="shared" si="920"/>
        <v>0</v>
      </c>
      <c r="AH718" s="217" t="str">
        <f t="shared" si="921"/>
        <v/>
      </c>
      <c r="AI718" s="349">
        <f xml:space="preserve"> ( IF(ISNUMBER(G718), VLOOKUP(G718/$AH718,F!$A1:$B101,2,1)*G718*$H718*$I718,0)+IF(ISNUMBER(K718), VLOOKUP(K718/$AH718,F!$A1:$B101,2,1)*K718*$L718*$M718,0)+IF(ISNUMBER(O718), VLOOKUP(O718/$AH718,F!$A1:$B101,2,1)*O718*$P718*$Q718,0)+IF(ISNUMBER(S718), VLOOKUP(S718/$AH718,F!$A1:$B101,2,1)*S718*$T718*$U718,0)+IF(ISNUMBER(W718), VLOOKUP(W718/$AH718,F!$A1:$B101,2,1)*W718*$X718*$Y718,0)+IF(ISNUMBER(AA718), VLOOKUP(AA718/$AH718,F!$A1:$B101,2,1)*AA718*$AB718*$AC718,0))*IF(ISNUMBER(F718),F718,1)*IF(ISNUMBER(E718),E718,1)</f>
        <v>0</v>
      </c>
      <c r="AJ718" s="350">
        <f t="shared" si="923"/>
        <v>0</v>
      </c>
      <c r="AK718" s="351">
        <f>IFERROR(I718*INDEX(F!$P$21:$AB$33, MATCH(G718/$AH718, F!$O$21:$O$33,1), MATCH(E718, F!$P$20:$AB$20,1)), 0 ) +IFERROR( M718*INDEX(F!$P$21:$AB$33, MATCH(K718/$AH718, F!$O$21:$O$33,1), MATCH(E718, F!$P$20:$AB$20,1)),0) +  IFERROR( Q718*INDEX(F!$P$21:$AB$33, MATCH(O718/$AH718, F!$O$21:$O$33,1), MATCH(E718, F!$P$20:$AB$20,1)), 0) + IFERROR( U718*INDEX(F!$P$21:$AB$33, MATCH(S718/$AH718, F!$O$21:$O$33,1), MATCH(E718, F!$P$20:$AB$20,1)),0)  + IFERROR(Y718*INDEX(F!$P$21:$AB$33, MATCH(W718/$AH718, F!$O$21:$O$33,1), MATCH(E718, F!$P$20:$AB$20,1)),0)  + IFERROR( AC718*INDEX(F!$P$21:$AB$33, MATCH(AA718/$AH718, F!$O$21:$O$33,1), MATCH(E718, F!$P$20:$AB$20,1)),)</f>
        <v>0</v>
      </c>
      <c r="AL718" s="1031"/>
    </row>
    <row r="719" spans="1:38" hidden="1" x14ac:dyDescent="0.25">
      <c r="A719" s="1022"/>
      <c r="B719" s="248" t="str">
        <f t="shared" si="912"/>
        <v/>
      </c>
      <c r="C719" s="261" t="str">
        <f t="shared" si="912"/>
        <v/>
      </c>
      <c r="D719" s="231" t="str">
        <f t="shared" si="912"/>
        <v/>
      </c>
      <c r="E719" s="291" t="str">
        <f t="shared" si="912"/>
        <v/>
      </c>
      <c r="F719" s="332" t="str">
        <f t="shared" si="912"/>
        <v/>
      </c>
      <c r="G719" s="333" t="str">
        <f t="shared" si="913"/>
        <v/>
      </c>
      <c r="H719" s="334"/>
      <c r="I719" s="334"/>
      <c r="J719" s="335"/>
      <c r="K719" s="333" t="str">
        <f t="shared" si="914"/>
        <v/>
      </c>
      <c r="L719" s="334"/>
      <c r="M719" s="334"/>
      <c r="N719" s="335"/>
      <c r="O719" s="333" t="str">
        <f t="shared" si="915"/>
        <v/>
      </c>
      <c r="P719" s="334"/>
      <c r="Q719" s="334"/>
      <c r="R719" s="335"/>
      <c r="S719" s="333" t="str">
        <f t="shared" si="916"/>
        <v/>
      </c>
      <c r="T719" s="334"/>
      <c r="U719" s="334"/>
      <c r="V719" s="335"/>
      <c r="W719" s="333" t="str">
        <f t="shared" si="917"/>
        <v/>
      </c>
      <c r="X719" s="334"/>
      <c r="Y719" s="334"/>
      <c r="Z719" s="335"/>
      <c r="AA719" s="333" t="str">
        <f t="shared" si="918"/>
        <v/>
      </c>
      <c r="AB719" s="334"/>
      <c r="AC719" s="334"/>
      <c r="AD719" s="335"/>
      <c r="AE719" s="336">
        <f t="shared" si="919"/>
        <v>0</v>
      </c>
      <c r="AF719" s="337">
        <f t="shared" si="871"/>
        <v>0</v>
      </c>
      <c r="AG719" s="338">
        <f t="shared" si="920"/>
        <v>0</v>
      </c>
      <c r="AH719" s="217" t="str">
        <f t="shared" si="921"/>
        <v/>
      </c>
      <c r="AI719" s="339">
        <f xml:space="preserve"> ( IF(ISNUMBER(G719), VLOOKUP(G719/$AH719,F!$A1:$B101,2,1)*G719*$H719*$I719,0)+IF(ISNUMBER(K719), VLOOKUP(K719/$AH719,F!$A1:$B101,2,1)*K719*$L719*$M719,0)+IF(ISNUMBER(O719), VLOOKUP(O719/$AH719,F!$A1:$B101,2,1)*O719*$P719*$Q719,0)+IF(ISNUMBER(S719), VLOOKUP(S719/$AH719,F!$A1:$B101,2,1)*S719*$T719*$U719,0)+IF(ISNUMBER(W719), VLOOKUP(W719/$AH719,F!$A1:$B101,2,1)*W719*$X719*$Y719,0)+IF(ISNUMBER(AA719), VLOOKUP(AA719/$AH719,F!$A1:$B101,2,1)*AA719*$AB719*$AC719,0))*IF(ISNUMBER(F719),F719,1)*IF(ISNUMBER(E719),E719,1)</f>
        <v>0</v>
      </c>
      <c r="AJ719" s="340">
        <f t="shared" si="923"/>
        <v>0</v>
      </c>
      <c r="AK719" s="341">
        <f>IFERROR(I719*INDEX(F!$P$21:$AB$33, MATCH(G719/$AH719, F!$O$21:$O$33,1), MATCH(E719, F!$P$20:$AB$20,1)), 0 ) +IFERROR( M719*INDEX(F!$P$21:$AB$33, MATCH(K719/$AH719, F!$O$21:$O$33,1), MATCH(E719, F!$P$20:$AB$20,1)),0) +  IFERROR( Q719*INDEX(F!$P$21:$AB$33, MATCH(O719/$AH719, F!$O$21:$O$33,1), MATCH(E719, F!$P$20:$AB$20,1)), 0) + IFERROR( U719*INDEX(F!$P$21:$AB$33, MATCH(S719/$AH719, F!$O$21:$O$33,1), MATCH(E719, F!$P$20:$AB$20,1)),0)  + IFERROR(Y719*INDEX(F!$P$21:$AB$33, MATCH(W719/$AH719, F!$O$21:$O$33,1), MATCH(E719, F!$P$20:$AB$20,1)),0)  + IFERROR( AC719*INDEX(F!$P$21:$AB$33, MATCH(AA719/$AH719, F!$O$21:$O$33,1), MATCH(E719, F!$P$20:$AB$20,1)),)</f>
        <v>0</v>
      </c>
      <c r="AL719" s="1031"/>
    </row>
    <row r="720" spans="1:38" ht="15.75" hidden="1" thickBot="1" x14ac:dyDescent="0.3">
      <c r="A720" s="1023"/>
      <c r="B720" s="250"/>
      <c r="C720" s="263"/>
      <c r="D720" s="215"/>
      <c r="E720" s="352">
        <f>ROUND(IFERROR(SUMPRODUCT(AJ712:AJ719,E712:E719)/AJ720,0),3)</f>
        <v>0</v>
      </c>
      <c r="F720" s="353"/>
      <c r="G720" s="354"/>
      <c r="H720" s="355"/>
      <c r="I720" s="355"/>
      <c r="J720" s="356"/>
      <c r="K720" s="354"/>
      <c r="L720" s="355"/>
      <c r="M720" s="355"/>
      <c r="N720" s="356"/>
      <c r="O720" s="354"/>
      <c r="P720" s="355"/>
      <c r="Q720" s="355"/>
      <c r="R720" s="356"/>
      <c r="S720" s="354"/>
      <c r="T720" s="355"/>
      <c r="U720" s="355"/>
      <c r="V720" s="356"/>
      <c r="W720" s="354"/>
      <c r="X720" s="355"/>
      <c r="Y720" s="355"/>
      <c r="Z720" s="356"/>
      <c r="AA720" s="354"/>
      <c r="AB720" s="355"/>
      <c r="AC720" s="355"/>
      <c r="AD720" s="356"/>
      <c r="AE720" s="357">
        <f>SUM(AE712:AE719)</f>
        <v>0</v>
      </c>
      <c r="AF720" s="358">
        <f t="shared" si="871"/>
        <v>0</v>
      </c>
      <c r="AG720" s="391">
        <f>IFERROR(  SUMPRODUCT(AG712:AG719,AJ712:AJ719)/AJ720,0)</f>
        <v>0</v>
      </c>
      <c r="AH720" s="359"/>
      <c r="AI720" s="360">
        <f>SUM(AI712:AI719)</f>
        <v>0</v>
      </c>
      <c r="AJ720" s="360">
        <f>SUM(AJ712:AJ719)</f>
        <v>0</v>
      </c>
      <c r="AK720" s="361">
        <f>IF(SUM(AK712:AK719)=0,TIME(,0,),TIME(,SUM(AK712:AK719)+F!$V$37,))</f>
        <v>0</v>
      </c>
      <c r="AL720" s="1032"/>
    </row>
    <row r="721" spans="1:38" hidden="1" x14ac:dyDescent="0.25">
      <c r="A721" s="232">
        <f>A722</f>
        <v>43871</v>
      </c>
      <c r="B721" s="251" t="str">
        <f t="shared" ref="B721:F728" si="924">IF(B665="","",B665)</f>
        <v/>
      </c>
      <c r="C721" s="264" t="str">
        <f t="shared" si="924"/>
        <v/>
      </c>
      <c r="D721" s="233" t="str">
        <f t="shared" si="924"/>
        <v/>
      </c>
      <c r="E721" s="280" t="str">
        <f t="shared" si="924"/>
        <v/>
      </c>
      <c r="F721" s="362" t="str">
        <f t="shared" si="924"/>
        <v/>
      </c>
      <c r="G721" s="363" t="str">
        <f t="shared" ref="G721:G728" si="925">IF(J721&lt;&gt;0, IFERROR(IF( $F721=2,  MROUND($AH721*J721,1),    IF( OR($F721="",$F721=1),   MROUND($AH721*J721,2.5),  MROUND($AH721*J721, 0.1))), "" ), "")</f>
        <v/>
      </c>
      <c r="H721" s="364"/>
      <c r="I721" s="364"/>
      <c r="J721" s="365"/>
      <c r="K721" s="363" t="str">
        <f t="shared" ref="K721:K728" si="926">IF(N721&lt;&gt;0, IFERROR(IF( $F721=2,  MROUND($AH721*N721,1),    IF( OR($F721="",$F721=1),   MROUND($AH721*N721,2.5),  MROUND($AH721*N721, 0.1))), "" ), "")</f>
        <v/>
      </c>
      <c r="L721" s="364"/>
      <c r="M721" s="364"/>
      <c r="N721" s="365"/>
      <c r="O721" s="363" t="str">
        <f t="shared" ref="O721:O728" si="927">IF(R721&lt;&gt;0, IFERROR(IF( $F721=2,  MROUND($AH721*R721,1),    IF( OR($F721="",$F721=1),   MROUND($AH721*R721,2.5),  MROUND($AH721*R721, 0.1))), "" ), "")</f>
        <v/>
      </c>
      <c r="P721" s="364"/>
      <c r="Q721" s="364"/>
      <c r="R721" s="365"/>
      <c r="S721" s="363" t="str">
        <f t="shared" ref="S721:S728" si="928">IF(V721&lt;&gt;0, IFERROR(IF( $F721=2,  MROUND($AH721*V721,1),    IF( OR($F721="",$F721=1),   MROUND($AH721*V721,2.5),  MROUND($AH721*V721, 0.1))), "" ), "")</f>
        <v/>
      </c>
      <c r="T721" s="364"/>
      <c r="U721" s="364"/>
      <c r="V721" s="365"/>
      <c r="W721" s="363" t="str">
        <f t="shared" ref="W721:W728" si="929">IF(Z721&lt;&gt;0, IFERROR(IF( $F721=2,  MROUND($AH721*Z721,1),    IF( OR($F721="",$F721=1),   MROUND($AH721*Z721,2.5),  MROUND($AH721*Z721, 0.1))), "" ), "")</f>
        <v/>
      </c>
      <c r="X721" s="364"/>
      <c r="Y721" s="364"/>
      <c r="Z721" s="365"/>
      <c r="AA721" s="363" t="str">
        <f t="shared" ref="AA721:AA728" si="930">IF(AD721&lt;&gt;0, IFERROR(IF( $F721=2,  MROUND($AH721*AD721,1),    IF( OR($F721="",$F721=1),   MROUND($AH721*AD721,2.5),  MROUND($AH721*AD721, 0.1))), "" ), "")</f>
        <v/>
      </c>
      <c r="AB721" s="364"/>
      <c r="AC721" s="364"/>
      <c r="AD721" s="365"/>
      <c r="AE721" s="366">
        <f t="shared" ref="AE721:AE728" si="931">(IF(ISNUMBER(G721),G721,0)*H721*I721+IF(ISNUMBER(K721),K721,1)*L721*M721+IF(ISNUMBER(O721),O721,1)*P721*Q721+IF(ISNUMBER(S721),S721,1)*T721*U721+IF(ISNUMBER(W721),W721,1)*X721*Y721+IF(ISNUMBER(AA721),AA721,1)*AB721*AC721)*IF(ISNUMBER(F721),F721,1)</f>
        <v>0</v>
      </c>
      <c r="AF721" s="367">
        <f t="shared" si="871"/>
        <v>0</v>
      </c>
      <c r="AG721" s="368">
        <f t="shared" ref="AG721:AG728" si="932">IFERROR((AF721/(AH721*IF(ISNUMBER(F721),F721,1))),0)</f>
        <v>0</v>
      </c>
      <c r="AH721" s="216" t="str">
        <f t="shared" ref="AH721:AH728" si="933">IF(ISNUMBER(AH665), AH665+(AH665*$AH$674),"")</f>
        <v/>
      </c>
      <c r="AI721" s="369">
        <f xml:space="preserve"> ( IF(ISNUMBER(G721), VLOOKUP(G721/$AH721,F!$A1:$B101,2,1)*G721*$H721*$I721,0)+IF(ISNUMBER(K721), VLOOKUP(K721/$AH721,F!$A1:$B101,2,1)*K721*$L721*$M721,0)+IF(ISNUMBER(O721), VLOOKUP(O721/$AH721,F!$A1:$B101,2,1)*O721*$P721*$Q721,0)+IF(ISNUMBER(S721), VLOOKUP(S721/$AH721,F!$A1:$B101,2,1)*S721*$T721*$U721,0)+IF(ISNUMBER(W721), VLOOKUP(W721/$AH721,F!$A1:$B101,2,1)*W721*$X721*$Y721,0)+IF(ISNUMBER(AA721), VLOOKUP(AA721/$AH721,F!$A1:$B101,2,1)*AA721*$AB721*$AC721,0))*IF(ISNUMBER(F721),F721,1)*IF(ISNUMBER(E721),E721,1)</f>
        <v>0</v>
      </c>
      <c r="AJ721" s="370">
        <f t="shared" ref="AJ721:AJ723" si="934">H721*I721+L721*M721+P721*Q721+T721*U721+X721*Y721+AB721*AC721</f>
        <v>0</v>
      </c>
      <c r="AK721" s="371">
        <f>IFERROR(I721*INDEX(F!$P$21:$AB$33, MATCH(G721/$AH721, F!$O$21:$O$33,1), MATCH(E721, F!$P$20:$AB$20,1)), 0 ) +IFERROR( M721*INDEX(F!$P$21:$AB$33, MATCH(K721/$AH721, F!$O$21:$O$33,1), MATCH(E721, F!$P$20:$AB$20,1)),0) +  IFERROR( Q721*INDEX(F!$P$21:$AB$33, MATCH(O721/$AH721, F!$O$21:$O$33,1), MATCH(E721, F!$P$20:$AB$20,1)), 0) + IFERROR( U721*INDEX(F!$P$21:$AB$33, MATCH(S721/$AH721, F!$O$21:$O$33,1), MATCH(E721, F!$P$20:$AB$20,1)),0)  + IFERROR(Y721*INDEX(F!$P$21:$AB$33, MATCH(W721/$AH721, F!$O$21:$O$33,1), MATCH(E721, F!$P$20:$AB$20,1)),0)  + IFERROR( AC721*INDEX(F!$P$21:$AB$33, MATCH(AA721/$AH721, F!$O$21:$O$33,1), MATCH(E721, F!$P$20:$AB$20,1)),)</f>
        <v>0</v>
      </c>
      <c r="AL721" s="1033"/>
    </row>
    <row r="722" spans="1:38" ht="15.75" hidden="1" customHeight="1" x14ac:dyDescent="0.25">
      <c r="A722" s="1021">
        <f>A666+A618</f>
        <v>43871</v>
      </c>
      <c r="B722" s="249" t="str">
        <f t="shared" si="924"/>
        <v/>
      </c>
      <c r="C722" s="262" t="str">
        <f t="shared" si="924"/>
        <v/>
      </c>
      <c r="D722" s="230" t="str">
        <f t="shared" si="924"/>
        <v/>
      </c>
      <c r="E722" s="291" t="str">
        <f t="shared" si="924"/>
        <v/>
      </c>
      <c r="F722" s="342" t="str">
        <f t="shared" si="924"/>
        <v/>
      </c>
      <c r="G722" s="343" t="str">
        <f t="shared" si="925"/>
        <v/>
      </c>
      <c r="H722" s="344"/>
      <c r="I722" s="344"/>
      <c r="J722" s="345"/>
      <c r="K722" s="343" t="str">
        <f t="shared" si="926"/>
        <v/>
      </c>
      <c r="L722" s="344"/>
      <c r="M722" s="344"/>
      <c r="N722" s="345"/>
      <c r="O722" s="343" t="str">
        <f t="shared" si="927"/>
        <v/>
      </c>
      <c r="P722" s="344"/>
      <c r="Q722" s="344"/>
      <c r="R722" s="345"/>
      <c r="S722" s="343" t="str">
        <f t="shared" si="928"/>
        <v/>
      </c>
      <c r="T722" s="344"/>
      <c r="U722" s="344"/>
      <c r="V722" s="345"/>
      <c r="W722" s="343" t="str">
        <f t="shared" si="929"/>
        <v/>
      </c>
      <c r="X722" s="344"/>
      <c r="Y722" s="344"/>
      <c r="Z722" s="345"/>
      <c r="AA722" s="343" t="str">
        <f t="shared" si="930"/>
        <v/>
      </c>
      <c r="AB722" s="344"/>
      <c r="AC722" s="344"/>
      <c r="AD722" s="345"/>
      <c r="AE722" s="346">
        <f t="shared" si="931"/>
        <v>0</v>
      </c>
      <c r="AF722" s="347">
        <f t="shared" si="871"/>
        <v>0</v>
      </c>
      <c r="AG722" s="348">
        <f t="shared" si="932"/>
        <v>0</v>
      </c>
      <c r="AH722" s="217" t="str">
        <f t="shared" si="933"/>
        <v/>
      </c>
      <c r="AI722" s="349">
        <f xml:space="preserve"> ( IF(ISNUMBER(G722), VLOOKUP(G722/$AH722,F!$A1:$B101,2,1)*G722*$H722*$I722,0)+IF(ISNUMBER(K722), VLOOKUP(K722/$AH722,F!$A1:$B101,2,1)*K722*$L722*$M722,0)+IF(ISNUMBER(O722), VLOOKUP(O722/$AH722,F!$A1:$B101,2,1)*O722*$P722*$Q722,0)+IF(ISNUMBER(S722), VLOOKUP(S722/$AH722,F!$A1:$B101,2,1)*S722*$T722*$U722,0)+IF(ISNUMBER(W722), VLOOKUP(W722/$AH722,F!$A1:$B101,2,1)*W722*$X722*$Y722,0)+IF(ISNUMBER(AA722), VLOOKUP(AA722/$AH722,F!$A1:$B101,2,1)*AA722*$AB722*$AC722,0))*IF(ISNUMBER(F722),F722,1)*IF(ISNUMBER(E722),E722,1)</f>
        <v>0</v>
      </c>
      <c r="AJ722" s="350">
        <f t="shared" si="934"/>
        <v>0</v>
      </c>
      <c r="AK722" s="351">
        <f>IFERROR(I722*INDEX(F!$P$21:$AB$33, MATCH(G722/$AH722, F!$O$21:$O$33,1), MATCH(E722, F!$P$20:$AB$20,1)), 0 ) +IFERROR( M722*INDEX(F!$P$21:$AB$33, MATCH(K722/$AH722, F!$O$21:$O$33,1), MATCH(E722, F!$P$20:$AB$20,1)),0) +  IFERROR( Q722*INDEX(F!$P$21:$AB$33, MATCH(O722/$AH722, F!$O$21:$O$33,1), MATCH(E722, F!$P$20:$AB$20,1)), 0) + IFERROR( U722*INDEX(F!$P$21:$AB$33, MATCH(S722/$AH722, F!$O$21:$O$33,1), MATCH(E722, F!$P$20:$AB$20,1)),0)  + IFERROR(Y722*INDEX(F!$P$21:$AB$33, MATCH(W722/$AH722, F!$O$21:$O$33,1), MATCH(E722, F!$P$20:$AB$20,1)),0)  + IFERROR( AC722*INDEX(F!$P$21:$AB$33, MATCH(AA722/$AH722, F!$O$21:$O$33,1), MATCH(E722, F!$P$20:$AB$20,1)),)</f>
        <v>0</v>
      </c>
      <c r="AL722" s="1031"/>
    </row>
    <row r="723" spans="1:38" hidden="1" x14ac:dyDescent="0.25">
      <c r="A723" s="1022"/>
      <c r="B723" s="252" t="str">
        <f t="shared" si="924"/>
        <v/>
      </c>
      <c r="C723" s="265" t="str">
        <f t="shared" si="924"/>
        <v/>
      </c>
      <c r="D723" s="234" t="str">
        <f t="shared" si="924"/>
        <v/>
      </c>
      <c r="E723" s="291" t="str">
        <f t="shared" si="924"/>
        <v/>
      </c>
      <c r="F723" s="372" t="str">
        <f t="shared" si="924"/>
        <v/>
      </c>
      <c r="G723" s="373" t="str">
        <f t="shared" si="925"/>
        <v/>
      </c>
      <c r="H723" s="374"/>
      <c r="I723" s="374"/>
      <c r="J723" s="375"/>
      <c r="K723" s="373" t="str">
        <f t="shared" si="926"/>
        <v/>
      </c>
      <c r="L723" s="374"/>
      <c r="M723" s="374"/>
      <c r="N723" s="375"/>
      <c r="O723" s="373" t="str">
        <f t="shared" si="927"/>
        <v/>
      </c>
      <c r="P723" s="374"/>
      <c r="Q723" s="374"/>
      <c r="R723" s="375"/>
      <c r="S723" s="373" t="str">
        <f t="shared" si="928"/>
        <v/>
      </c>
      <c r="T723" s="374"/>
      <c r="U723" s="374"/>
      <c r="V723" s="375"/>
      <c r="W723" s="373" t="str">
        <f t="shared" si="929"/>
        <v/>
      </c>
      <c r="X723" s="374"/>
      <c r="Y723" s="374"/>
      <c r="Z723" s="375"/>
      <c r="AA723" s="373" t="str">
        <f t="shared" si="930"/>
        <v/>
      </c>
      <c r="AB723" s="374"/>
      <c r="AC723" s="374"/>
      <c r="AD723" s="375"/>
      <c r="AE723" s="376">
        <f t="shared" si="931"/>
        <v>0</v>
      </c>
      <c r="AF723" s="377">
        <f t="shared" si="871"/>
        <v>0</v>
      </c>
      <c r="AG723" s="378">
        <f t="shared" si="932"/>
        <v>0</v>
      </c>
      <c r="AH723" s="217" t="str">
        <f t="shared" si="933"/>
        <v/>
      </c>
      <c r="AI723" s="379">
        <f xml:space="preserve"> ( IF(ISNUMBER(G723), VLOOKUP(G723/$AH723,F!$A1:$B101,2,1)*G723*$H723*$I723,0)+IF(ISNUMBER(K723), VLOOKUP(K723/$AH723,F!$A1:$B101,2,1)*K723*$L723*$M723,0)+IF(ISNUMBER(O723), VLOOKUP(O723/$AH723,F!$A1:$B101,2,1)*O723*$P723*$Q723,0)+IF(ISNUMBER(S723), VLOOKUP(S723/$AH723,F!$A1:$B101,2,1)*S723*$T723*$U723,0)+IF(ISNUMBER(W723), VLOOKUP(W723/$AH723,F!$A1:$B101,2,1)*W723*$X723*$Y723,0)+IF(ISNUMBER(AA723), VLOOKUP(AA723/$AH723,F!$A1:$B101,2,1)*AA723*$AB723*$AC723,0))*IF(ISNUMBER(F723),F723,1)*IF(ISNUMBER(E723),E723,1)</f>
        <v>0</v>
      </c>
      <c r="AJ723" s="380">
        <f t="shared" si="934"/>
        <v>0</v>
      </c>
      <c r="AK723" s="381">
        <f>IFERROR(I723*INDEX(F!$P$21:$AB$33, MATCH(G723/$AH723, F!$O$21:$O$33,1), MATCH(E723, F!$P$20:$AB$20,1)), 0 ) +IFERROR( M723*INDEX(F!$P$21:$AB$33, MATCH(K723/$AH723, F!$O$21:$O$33,1), MATCH(E723, F!$P$20:$AB$20,1)),0) +  IFERROR( Q723*INDEX(F!$P$21:$AB$33, MATCH(O723/$AH723, F!$O$21:$O$33,1), MATCH(E723, F!$P$20:$AB$20,1)), 0) + IFERROR( U723*INDEX(F!$P$21:$AB$33, MATCH(S723/$AH723, F!$O$21:$O$33,1), MATCH(E723, F!$P$20:$AB$20,1)),0)  + IFERROR(Y723*INDEX(F!$P$21:$AB$33, MATCH(W723/$AH723, F!$O$21:$O$33,1), MATCH(E723, F!$P$20:$AB$20,1)),0)  + IFERROR( AC723*INDEX(F!$P$21:$AB$33, MATCH(AA723/$AH723, F!$O$21:$O$33,1), MATCH(E723, F!$P$20:$AB$20,1)),)</f>
        <v>0</v>
      </c>
      <c r="AL723" s="1031"/>
    </row>
    <row r="724" spans="1:38" hidden="1" x14ac:dyDescent="0.25">
      <c r="A724" s="1022"/>
      <c r="B724" s="249" t="str">
        <f t="shared" si="924"/>
        <v/>
      </c>
      <c r="C724" s="262" t="str">
        <f t="shared" si="924"/>
        <v/>
      </c>
      <c r="D724" s="230" t="str">
        <f t="shared" si="924"/>
        <v/>
      </c>
      <c r="E724" s="291" t="str">
        <f t="shared" si="924"/>
        <v/>
      </c>
      <c r="F724" s="342" t="str">
        <f t="shared" si="924"/>
        <v/>
      </c>
      <c r="G724" s="343" t="str">
        <f t="shared" si="925"/>
        <v/>
      </c>
      <c r="H724" s="344"/>
      <c r="I724" s="344"/>
      <c r="J724" s="345"/>
      <c r="K724" s="343" t="str">
        <f t="shared" si="926"/>
        <v/>
      </c>
      <c r="L724" s="344"/>
      <c r="M724" s="344"/>
      <c r="N724" s="345"/>
      <c r="O724" s="343" t="str">
        <f t="shared" si="927"/>
        <v/>
      </c>
      <c r="P724" s="344"/>
      <c r="Q724" s="344"/>
      <c r="R724" s="345"/>
      <c r="S724" s="343" t="str">
        <f t="shared" si="928"/>
        <v/>
      </c>
      <c r="T724" s="344"/>
      <c r="U724" s="344"/>
      <c r="V724" s="345"/>
      <c r="W724" s="343" t="str">
        <f t="shared" si="929"/>
        <v/>
      </c>
      <c r="X724" s="344"/>
      <c r="Y724" s="344"/>
      <c r="Z724" s="345"/>
      <c r="AA724" s="343" t="str">
        <f t="shared" si="930"/>
        <v/>
      </c>
      <c r="AB724" s="344"/>
      <c r="AC724" s="344"/>
      <c r="AD724" s="345"/>
      <c r="AE724" s="346">
        <f t="shared" si="931"/>
        <v>0</v>
      </c>
      <c r="AF724" s="347">
        <f t="shared" si="871"/>
        <v>0</v>
      </c>
      <c r="AG724" s="348">
        <f t="shared" si="932"/>
        <v>0</v>
      </c>
      <c r="AH724" s="217" t="str">
        <f t="shared" si="933"/>
        <v/>
      </c>
      <c r="AI724" s="349">
        <f xml:space="preserve"> ( IF(ISNUMBER(G724), VLOOKUP(G724/$AH724,F!$A1:$B101,2,1)*G724*$H724*$I724,0)+IF(ISNUMBER(K724), VLOOKUP(K724/$AH724,F!$A1:$B101,2,1)*K724*$L724*$M724,0)+IF(ISNUMBER(O724), VLOOKUP(O724/$AH724,F!$A1:$B101,2,1)*O724*$P724*$Q724,0)+IF(ISNUMBER(S724), VLOOKUP(S724/$AH724,F!$A1:$B101,2,1)*S724*$T724*$U724,0)+IF(ISNUMBER(W724), VLOOKUP(W724/$AH724,F!$A1:$B101,2,1)*W724*$X724*$Y724,0)+IF(ISNUMBER(AA724), VLOOKUP(AA724/$AH724,F!$A1:$B101,2,1)*AA724*$AB724*$AC724,0))*IF(ISNUMBER(F724),F724,1)*IF(ISNUMBER(E724),E724,1)</f>
        <v>0</v>
      </c>
      <c r="AJ724" s="350">
        <f>H724*I724+L724*M724+P724*Q724+T724*U724+X724*Y724+AB724*AC724</f>
        <v>0</v>
      </c>
      <c r="AK724" s="351">
        <f>IFERROR(I724*INDEX(F!$P$21:$AB$33, MATCH(G724/$AH724, F!$O$21:$O$33,1), MATCH(E724, F!$P$20:$AB$20,1)), 0 ) +IFERROR( M724*INDEX(F!$P$21:$AB$33, MATCH(K724/$AH724, F!$O$21:$O$33,1), MATCH(E724, F!$P$20:$AB$20,1)),0) +  IFERROR( Q724*INDEX(F!$P$21:$AB$33, MATCH(O724/$AH724, F!$O$21:$O$33,1), MATCH(E724, F!$P$20:$AB$20,1)), 0) + IFERROR( U724*INDEX(F!$P$21:$AB$33, MATCH(S724/$AH724, F!$O$21:$O$33,1), MATCH(E724, F!$P$20:$AB$20,1)),0)  + IFERROR(Y724*INDEX(F!$P$21:$AB$33, MATCH(W724/$AH724, F!$O$21:$O$33,1), MATCH(E724, F!$P$20:$AB$20,1)),0)  + IFERROR( AC724*INDEX(F!$P$21:$AB$33, MATCH(AA724/$AH724, F!$O$21:$O$33,1), MATCH(E724, F!$P$20:$AB$20,1)),)</f>
        <v>0</v>
      </c>
      <c r="AL724" s="1031"/>
    </row>
    <row r="725" spans="1:38" hidden="1" x14ac:dyDescent="0.25">
      <c r="A725" s="1022"/>
      <c r="B725" s="252" t="str">
        <f t="shared" si="924"/>
        <v/>
      </c>
      <c r="C725" s="265" t="str">
        <f t="shared" si="924"/>
        <v/>
      </c>
      <c r="D725" s="234" t="str">
        <f t="shared" si="924"/>
        <v/>
      </c>
      <c r="E725" s="291" t="str">
        <f t="shared" si="924"/>
        <v/>
      </c>
      <c r="F725" s="372" t="str">
        <f t="shared" si="924"/>
        <v/>
      </c>
      <c r="G725" s="373" t="str">
        <f t="shared" si="925"/>
        <v/>
      </c>
      <c r="H725" s="374"/>
      <c r="I725" s="374"/>
      <c r="J725" s="375"/>
      <c r="K725" s="373" t="str">
        <f t="shared" si="926"/>
        <v/>
      </c>
      <c r="L725" s="374"/>
      <c r="M725" s="374"/>
      <c r="N725" s="375"/>
      <c r="O725" s="373" t="str">
        <f t="shared" si="927"/>
        <v/>
      </c>
      <c r="P725" s="374"/>
      <c r="Q725" s="374"/>
      <c r="R725" s="375"/>
      <c r="S725" s="373" t="str">
        <f t="shared" si="928"/>
        <v/>
      </c>
      <c r="T725" s="374"/>
      <c r="U725" s="374"/>
      <c r="V725" s="375"/>
      <c r="W725" s="373" t="str">
        <f t="shared" si="929"/>
        <v/>
      </c>
      <c r="X725" s="374"/>
      <c r="Y725" s="374"/>
      <c r="Z725" s="375"/>
      <c r="AA725" s="373" t="str">
        <f t="shared" si="930"/>
        <v/>
      </c>
      <c r="AB725" s="374"/>
      <c r="AC725" s="374"/>
      <c r="AD725" s="375"/>
      <c r="AE725" s="376">
        <f t="shared" si="931"/>
        <v>0</v>
      </c>
      <c r="AF725" s="377">
        <f t="shared" si="871"/>
        <v>0</v>
      </c>
      <c r="AG725" s="378">
        <f t="shared" si="932"/>
        <v>0</v>
      </c>
      <c r="AH725" s="217" t="str">
        <f t="shared" si="933"/>
        <v/>
      </c>
      <c r="AI725" s="379">
        <f xml:space="preserve"> ( IF(ISNUMBER(G725), VLOOKUP(G725/$AH725,F!$A1:$B101,2,1)*G725*$H725*$I725,0)+IF(ISNUMBER(K725), VLOOKUP(K725/$AH725,F!$A1:$B101,2,1)*K725*$L725*$M725,0)+IF(ISNUMBER(O725), VLOOKUP(O725/$AH725,F!$A1:$B101,2,1)*O725*$P725*$Q725,0)+IF(ISNUMBER(S725), VLOOKUP(S725/$AH725,F!$A1:$B101,2,1)*S725*$T725*$U725,0)+IF(ISNUMBER(W725), VLOOKUP(W725/$AH725,F!$A1:$B101,2,1)*W725*$X725*$Y725,0)+IF(ISNUMBER(AA725), VLOOKUP(AA725/$AH725,F!$A1:$B101,2,1)*AA725*$AB725*$AC725,0))*IF(ISNUMBER(F725),F725,1)*IF(ISNUMBER(E725),E725,1)</f>
        <v>0</v>
      </c>
      <c r="AJ725" s="380">
        <f t="shared" ref="AJ725:AJ728" si="935">H725*I725+L725*M725+P725*Q725+T725*U725+X725*Y725+AB725*AC725</f>
        <v>0</v>
      </c>
      <c r="AK725" s="381">
        <f>IFERROR(I725*INDEX(F!$P$21:$AB$33, MATCH(G725/$AH725, F!$O$21:$O$33,1), MATCH(E725, F!$P$20:$AB$20,1)), 0 ) +IFERROR( M725*INDEX(F!$P$21:$AB$33, MATCH(K725/$AH725, F!$O$21:$O$33,1), MATCH(E725, F!$P$20:$AB$20,1)),0) +  IFERROR( Q725*INDEX(F!$P$21:$AB$33, MATCH(O725/$AH725, F!$O$21:$O$33,1), MATCH(E725, F!$P$20:$AB$20,1)), 0) + IFERROR( U725*INDEX(F!$P$21:$AB$33, MATCH(S725/$AH725, F!$O$21:$O$33,1), MATCH(E725, F!$P$20:$AB$20,1)),0)  + IFERROR(Y725*INDEX(F!$P$21:$AB$33, MATCH(W725/$AH725, F!$O$21:$O$33,1), MATCH(E725, F!$P$20:$AB$20,1)),0)  + IFERROR( AC725*INDEX(F!$P$21:$AB$33, MATCH(AA725/$AH725, F!$O$21:$O$33,1), MATCH(E725, F!$P$20:$AB$20,1)),)</f>
        <v>0</v>
      </c>
      <c r="AL725" s="1031"/>
    </row>
    <row r="726" spans="1:38" hidden="1" x14ac:dyDescent="0.25">
      <c r="A726" s="1022"/>
      <c r="B726" s="249" t="str">
        <f t="shared" si="924"/>
        <v/>
      </c>
      <c r="C726" s="262" t="str">
        <f t="shared" si="924"/>
        <v/>
      </c>
      <c r="D726" s="230" t="str">
        <f t="shared" si="924"/>
        <v/>
      </c>
      <c r="E726" s="291" t="str">
        <f t="shared" si="924"/>
        <v/>
      </c>
      <c r="F726" s="342" t="str">
        <f t="shared" si="924"/>
        <v/>
      </c>
      <c r="G726" s="343" t="str">
        <f t="shared" si="925"/>
        <v/>
      </c>
      <c r="H726" s="344"/>
      <c r="I726" s="344"/>
      <c r="J726" s="345"/>
      <c r="K726" s="343" t="str">
        <f t="shared" si="926"/>
        <v/>
      </c>
      <c r="L726" s="344"/>
      <c r="M726" s="344"/>
      <c r="N726" s="345"/>
      <c r="O726" s="343" t="str">
        <f t="shared" si="927"/>
        <v/>
      </c>
      <c r="P726" s="344"/>
      <c r="Q726" s="344"/>
      <c r="R726" s="345"/>
      <c r="S726" s="343" t="str">
        <f t="shared" si="928"/>
        <v/>
      </c>
      <c r="T726" s="344"/>
      <c r="U726" s="344"/>
      <c r="V726" s="345"/>
      <c r="W726" s="343" t="str">
        <f t="shared" si="929"/>
        <v/>
      </c>
      <c r="X726" s="344"/>
      <c r="Y726" s="344"/>
      <c r="Z726" s="345"/>
      <c r="AA726" s="343" t="str">
        <f t="shared" si="930"/>
        <v/>
      </c>
      <c r="AB726" s="344"/>
      <c r="AC726" s="344"/>
      <c r="AD726" s="345"/>
      <c r="AE726" s="346">
        <f t="shared" si="931"/>
        <v>0</v>
      </c>
      <c r="AF726" s="347">
        <f t="shared" si="871"/>
        <v>0</v>
      </c>
      <c r="AG726" s="348">
        <f t="shared" si="932"/>
        <v>0</v>
      </c>
      <c r="AH726" s="217" t="str">
        <f t="shared" si="933"/>
        <v/>
      </c>
      <c r="AI726" s="349">
        <f xml:space="preserve"> ( IF(ISNUMBER(G726), VLOOKUP(G726/$AH726,F!$A1:$B101,2,1)*G726*$H726*$I726,0)+IF(ISNUMBER(K726), VLOOKUP(K726/$AH726,F!$A1:$B101,2,1)*K726*$L726*$M726,0)+IF(ISNUMBER(O726), VLOOKUP(O726/$AH726,F!$A1:$B101,2,1)*O726*$P726*$Q726,0)+IF(ISNUMBER(S726), VLOOKUP(S726/$AH726,F!$A1:$B101,2,1)*S726*$T726*$U726,0)+IF(ISNUMBER(W726), VLOOKUP(W726/$AH726,F!$A1:$B101,2,1)*W726*$X726*$Y726,0)+IF(ISNUMBER(AA726), VLOOKUP(AA726/$AH726,F!$A1:$B101,2,1)*AA726*$AB726*$AC726,0))*IF(ISNUMBER(F726),F726,1)*IF(ISNUMBER(E726),E726,1)</f>
        <v>0</v>
      </c>
      <c r="AJ726" s="350">
        <f t="shared" si="935"/>
        <v>0</v>
      </c>
      <c r="AK726" s="351">
        <f>IFERROR(I726*INDEX(F!$P$21:$AB$33, MATCH(G726/$AH726, F!$O$21:$O$33,1), MATCH(E726, F!$P$20:$AB$20,1)), 0 ) +IFERROR( M726*INDEX(F!$P$21:$AB$33, MATCH(K726/$AH726, F!$O$21:$O$33,1), MATCH(E726, F!$P$20:$AB$20,1)),0) +  IFERROR( Q726*INDEX(F!$P$21:$AB$33, MATCH(O726/$AH726, F!$O$21:$O$33,1), MATCH(E726, F!$P$20:$AB$20,1)), 0) + IFERROR( U726*INDEX(F!$P$21:$AB$33, MATCH(S726/$AH726, F!$O$21:$O$33,1), MATCH(E726, F!$P$20:$AB$20,1)),0)  + IFERROR(Y726*INDEX(F!$P$21:$AB$33, MATCH(W726/$AH726, F!$O$21:$O$33,1), MATCH(E726, F!$P$20:$AB$20,1)),0)  + IFERROR( AC726*INDEX(F!$P$21:$AB$33, MATCH(AA726/$AH726, F!$O$21:$O$33,1), MATCH(E726, F!$P$20:$AB$20,1)),)</f>
        <v>0</v>
      </c>
      <c r="AL726" s="1031"/>
    </row>
    <row r="727" spans="1:38" hidden="1" x14ac:dyDescent="0.25">
      <c r="A727" s="1022"/>
      <c r="B727" s="252" t="str">
        <f t="shared" si="924"/>
        <v/>
      </c>
      <c r="C727" s="265" t="str">
        <f t="shared" si="924"/>
        <v/>
      </c>
      <c r="D727" s="234" t="str">
        <f t="shared" si="924"/>
        <v/>
      </c>
      <c r="E727" s="291" t="str">
        <f t="shared" si="924"/>
        <v/>
      </c>
      <c r="F727" s="382" t="str">
        <f t="shared" si="924"/>
        <v/>
      </c>
      <c r="G727" s="373" t="str">
        <f t="shared" si="925"/>
        <v/>
      </c>
      <c r="H727" s="374"/>
      <c r="I727" s="374"/>
      <c r="J727" s="375"/>
      <c r="K727" s="373" t="str">
        <f t="shared" si="926"/>
        <v/>
      </c>
      <c r="L727" s="374"/>
      <c r="M727" s="374"/>
      <c r="N727" s="375"/>
      <c r="O727" s="373" t="str">
        <f t="shared" si="927"/>
        <v/>
      </c>
      <c r="P727" s="374"/>
      <c r="Q727" s="374"/>
      <c r="R727" s="375"/>
      <c r="S727" s="373" t="str">
        <f t="shared" si="928"/>
        <v/>
      </c>
      <c r="T727" s="374"/>
      <c r="U727" s="374"/>
      <c r="V727" s="375"/>
      <c r="W727" s="373" t="str">
        <f t="shared" si="929"/>
        <v/>
      </c>
      <c r="X727" s="374"/>
      <c r="Y727" s="374"/>
      <c r="Z727" s="375"/>
      <c r="AA727" s="373" t="str">
        <f t="shared" si="930"/>
        <v/>
      </c>
      <c r="AB727" s="374"/>
      <c r="AC727" s="374"/>
      <c r="AD727" s="375"/>
      <c r="AE727" s="376">
        <f t="shared" si="931"/>
        <v>0</v>
      </c>
      <c r="AF727" s="377">
        <f t="shared" si="871"/>
        <v>0</v>
      </c>
      <c r="AG727" s="378">
        <f t="shared" si="932"/>
        <v>0</v>
      </c>
      <c r="AH727" s="217" t="str">
        <f t="shared" si="933"/>
        <v/>
      </c>
      <c r="AI727" s="379">
        <f xml:space="preserve"> ( IF(ISNUMBER(G727), VLOOKUP(G727/$AH727,F!$A1:$B101,2,1)*G727*$H727*$I727,0)+IF(ISNUMBER(K727), VLOOKUP(K727/$AH727,F!$A1:$B101,2,1)*K727*$L727*$M727,0)+IF(ISNUMBER(O727), VLOOKUP(O727/$AH727,F!$A1:$B101,2,1)*O727*$P727*$Q727,0)+IF(ISNUMBER(S727), VLOOKUP(S727/$AH727,F!$A1:$B101,2,1)*S727*$T727*$U727,0)+IF(ISNUMBER(W727), VLOOKUP(W727/$AH727,F!$A1:$B101,2,1)*W727*$X727*$Y727,0)+IF(ISNUMBER(AA727), VLOOKUP(AA727/$AH727,F!$A1:$B101,2,1)*AA727*$AB727*$AC727,0))*IF(ISNUMBER(F727),F727,1)*IF(ISNUMBER(E727),E727,1)</f>
        <v>0</v>
      </c>
      <c r="AJ727" s="380">
        <f t="shared" si="935"/>
        <v>0</v>
      </c>
      <c r="AK727" s="381">
        <f>IFERROR(I727*INDEX(F!$P$21:$AB$33, MATCH(G727/$AH727, F!$O$21:$O$33,1), MATCH(E727, F!$P$20:$AB$20,1)), 0 ) +IFERROR( M727*INDEX(F!$P$21:$AB$33, MATCH(K727/$AH727, F!$O$21:$O$33,1), MATCH(E727, F!$P$20:$AB$20,1)),0) +  IFERROR( Q727*INDEX(F!$P$21:$AB$33, MATCH(O727/$AH727, F!$O$21:$O$33,1), MATCH(E727, F!$P$20:$AB$20,1)), 0) + IFERROR( U727*INDEX(F!$P$21:$AB$33, MATCH(S727/$AH727, F!$O$21:$O$33,1), MATCH(E727, F!$P$20:$AB$20,1)),0)  + IFERROR(Y727*INDEX(F!$P$21:$AB$33, MATCH(W727/$AH727, F!$O$21:$O$33,1), MATCH(E727, F!$P$20:$AB$20,1)),0)  + IFERROR( AC727*INDEX(F!$P$21:$AB$33, MATCH(AA727/$AH727, F!$O$21:$O$33,1), MATCH(E727, F!$P$20:$AB$20,1)),)</f>
        <v>0</v>
      </c>
      <c r="AL727" s="1031"/>
    </row>
    <row r="728" spans="1:38" hidden="1" x14ac:dyDescent="0.25">
      <c r="A728" s="1022"/>
      <c r="B728" s="249" t="str">
        <f t="shared" si="924"/>
        <v/>
      </c>
      <c r="C728" s="262" t="str">
        <f t="shared" si="924"/>
        <v/>
      </c>
      <c r="D728" s="235" t="str">
        <f t="shared" si="924"/>
        <v/>
      </c>
      <c r="E728" s="291" t="str">
        <f t="shared" si="924"/>
        <v/>
      </c>
      <c r="F728" s="383" t="str">
        <f t="shared" si="924"/>
        <v/>
      </c>
      <c r="G728" s="343" t="str">
        <f t="shared" si="925"/>
        <v/>
      </c>
      <c r="H728" s="344"/>
      <c r="I728" s="344"/>
      <c r="J728" s="345"/>
      <c r="K728" s="343" t="str">
        <f t="shared" si="926"/>
        <v/>
      </c>
      <c r="L728" s="344"/>
      <c r="M728" s="344"/>
      <c r="N728" s="345"/>
      <c r="O728" s="343" t="str">
        <f t="shared" si="927"/>
        <v/>
      </c>
      <c r="P728" s="344"/>
      <c r="Q728" s="344"/>
      <c r="R728" s="345"/>
      <c r="S728" s="343" t="str">
        <f t="shared" si="928"/>
        <v/>
      </c>
      <c r="T728" s="344"/>
      <c r="U728" s="344"/>
      <c r="V728" s="345"/>
      <c r="W728" s="343" t="str">
        <f t="shared" si="929"/>
        <v/>
      </c>
      <c r="X728" s="344"/>
      <c r="Y728" s="344"/>
      <c r="Z728" s="345"/>
      <c r="AA728" s="343" t="str">
        <f t="shared" si="930"/>
        <v/>
      </c>
      <c r="AB728" s="344"/>
      <c r="AC728" s="344"/>
      <c r="AD728" s="345"/>
      <c r="AE728" s="346">
        <f t="shared" si="931"/>
        <v>0</v>
      </c>
      <c r="AF728" s="347">
        <f t="shared" si="871"/>
        <v>0</v>
      </c>
      <c r="AG728" s="348">
        <f t="shared" si="932"/>
        <v>0</v>
      </c>
      <c r="AH728" s="217" t="str">
        <f t="shared" si="933"/>
        <v/>
      </c>
      <c r="AI728" s="349">
        <f xml:space="preserve"> ( IF(ISNUMBER(G728), VLOOKUP(G728/$AH728,F!$A1:$B101,2,1)*G728*$H728*$I728,0)+IF(ISNUMBER(K728), VLOOKUP(K728/$AH728,F!$A1:$B101,2,1)*K728*$L728*$M728,0)+IF(ISNUMBER(O728), VLOOKUP(O728/$AH728,F!$A1:$B101,2,1)*O728*$P728*$Q728,0)+IF(ISNUMBER(S728), VLOOKUP(S728/$AH728,F!$A1:$B101,2,1)*S728*$T728*$U728,0)+IF(ISNUMBER(W728), VLOOKUP(W728/$AH728,F!$A1:$B101,2,1)*W728*$X728*$Y728,0)+IF(ISNUMBER(AA728), VLOOKUP(AA728/$AH728,F!$A1:$B101,2,1)*AA728*$AB728*$AC728,0))*IF(ISNUMBER(F728),F728,1)*IF(ISNUMBER(E728),E728,1)</f>
        <v>0</v>
      </c>
      <c r="AJ728" s="350">
        <f t="shared" si="935"/>
        <v>0</v>
      </c>
      <c r="AK728" s="351">
        <f>IFERROR(I728*INDEX(F!$P$21:$AB$33, MATCH(G728/$AH728, F!$O$21:$O$33,1), MATCH(E728, F!$P$20:$AB$20,1)), 0 ) +IFERROR( M728*INDEX(F!$P$21:$AB$33, MATCH(K728/$AH728, F!$O$21:$O$33,1), MATCH(E728, F!$P$20:$AB$20,1)),0) +  IFERROR( Q728*INDEX(F!$P$21:$AB$33, MATCH(O728/$AH728, F!$O$21:$O$33,1), MATCH(E728, F!$P$20:$AB$20,1)), 0) + IFERROR( U728*INDEX(F!$P$21:$AB$33, MATCH(S728/$AH728, F!$O$21:$O$33,1), MATCH(E728, F!$P$20:$AB$20,1)),0)  + IFERROR(Y728*INDEX(F!$P$21:$AB$33, MATCH(W728/$AH728, F!$O$21:$O$33,1), MATCH(E728, F!$P$20:$AB$20,1)),0)  + IFERROR( AC728*INDEX(F!$P$21:$AB$33, MATCH(AA728/$AH728, F!$O$21:$O$33,1), MATCH(E728, F!$P$20:$AB$20,1)),)</f>
        <v>0</v>
      </c>
      <c r="AL728" s="1031"/>
    </row>
    <row r="729" spans="1:38" ht="15.75" hidden="1" thickBot="1" x14ac:dyDescent="0.3">
      <c r="A729" s="1023"/>
      <c r="B729" s="253"/>
      <c r="C729" s="266"/>
      <c r="D729" s="218"/>
      <c r="E729" s="352">
        <f>ROUND(IFERROR(SUMPRODUCT(AJ721:AJ728,E721:E728)/AJ729,0),3)</f>
        <v>0</v>
      </c>
      <c r="F729" s="384"/>
      <c r="G729" s="781"/>
      <c r="H729" s="386"/>
      <c r="I729" s="386"/>
      <c r="J729" s="387"/>
      <c r="K729" s="781"/>
      <c r="L729" s="386"/>
      <c r="M729" s="386"/>
      <c r="N729" s="387"/>
      <c r="O729" s="781"/>
      <c r="P729" s="386"/>
      <c r="Q729" s="386"/>
      <c r="R729" s="387"/>
      <c r="S729" s="781"/>
      <c r="T729" s="386"/>
      <c r="U729" s="386"/>
      <c r="V729" s="387"/>
      <c r="W729" s="781"/>
      <c r="X729" s="386"/>
      <c r="Y729" s="386"/>
      <c r="Z729" s="387"/>
      <c r="AA729" s="781"/>
      <c r="AB729" s="386"/>
      <c r="AC729" s="386"/>
      <c r="AD729" s="387"/>
      <c r="AE729" s="357">
        <f>SUM(AE721:AE728)</f>
        <v>0</v>
      </c>
      <c r="AF729" s="358">
        <f t="shared" si="871"/>
        <v>0</v>
      </c>
      <c r="AG729" s="391">
        <f>IFERROR(  SUMPRODUCT(AG721:AG728,AJ721:AJ728)/AJ729,0)</f>
        <v>0</v>
      </c>
      <c r="AH729" s="359"/>
      <c r="AI729" s="360">
        <f>SUM(AI721:AI728)</f>
        <v>0</v>
      </c>
      <c r="AJ729" s="360">
        <f>SUM(AJ721:AJ728)</f>
        <v>0</v>
      </c>
      <c r="AK729" s="361">
        <f>IF(SUM(AK721:AK728)=0,TIME(,0,),TIME(,SUM(AK721:AK728)+F!$V$37,))</f>
        <v>0</v>
      </c>
      <c r="AL729" s="1032"/>
    </row>
    <row r="730" spans="1:38" ht="18" hidden="1" thickBot="1" x14ac:dyDescent="0.3">
      <c r="A730" s="930">
        <f>A674</f>
        <v>7</v>
      </c>
      <c r="B730" s="433"/>
      <c r="C730" s="433"/>
      <c r="D730" s="433"/>
      <c r="E730" s="478">
        <f>IF(AJ730=0,0,(E740*AJ740 + E749*AJ749 + E758*AJ758 + E767*AJ767 + E776*AJ776 + E785*AJ785   ) /AJ730 )</f>
        <v>0</v>
      </c>
      <c r="F730" s="1027" t="s">
        <v>74</v>
      </c>
      <c r="G730" s="1027"/>
      <c r="H730" s="1027"/>
      <c r="I730" s="1027"/>
      <c r="J730" s="1027"/>
      <c r="K730" s="1027"/>
      <c r="L730" s="1027"/>
      <c r="M730" s="1027"/>
      <c r="N730" s="1028">
        <f>N674+1</f>
        <v>14</v>
      </c>
      <c r="O730" s="1028"/>
      <c r="P730" s="1028"/>
      <c r="Q730" s="1028"/>
      <c r="R730" s="1028"/>
      <c r="S730" s="1028"/>
      <c r="T730" s="1028"/>
      <c r="U730" s="1028"/>
      <c r="V730" s="1028"/>
      <c r="W730" s="1028"/>
      <c r="X730" s="1028"/>
      <c r="Y730" s="1028"/>
      <c r="Z730" s="1028"/>
      <c r="AA730" s="1028"/>
      <c r="AB730" s="1028"/>
      <c r="AC730" s="1028"/>
      <c r="AD730" s="1028"/>
      <c r="AE730" s="268">
        <f>AE740+AE749+AE758+AE767+AE776+AE785</f>
        <v>0</v>
      </c>
      <c r="AF730" s="389">
        <f>IFERROR(AE730/AJ730,0)</f>
        <v>0</v>
      </c>
      <c r="AG730" s="425">
        <f>IF(AJ730=0,0,(AG740*AJ740 + AG749*AJ749 + AG758*AJ758 + AG767*AJ767 + AG776*AJ776 + AG785*AJ785   ) /AJ730 )</f>
        <v>0</v>
      </c>
      <c r="AH730" s="402">
        <f>AH674</f>
        <v>5.0000000000000001E-3</v>
      </c>
      <c r="AI730" s="268">
        <f>AI740+AI749+AI758+AI767+AI776+AI785</f>
        <v>0</v>
      </c>
      <c r="AJ730" s="268">
        <f>AJ740+AJ749+AJ758+AJ767+AJ776+AJ785</f>
        <v>0</v>
      </c>
      <c r="AK730" s="390">
        <f>AK740+AK749+AK758+AK767+AK776+AK785</f>
        <v>0</v>
      </c>
      <c r="AL730" s="577"/>
    </row>
    <row r="731" spans="1:38" ht="16.5" hidden="1" thickBot="1" x14ac:dyDescent="0.3">
      <c r="A731" s="395" t="s">
        <v>3</v>
      </c>
      <c r="B731" s="396" t="s">
        <v>10</v>
      </c>
      <c r="C731" s="396" t="s">
        <v>89</v>
      </c>
      <c r="D731" s="396" t="s">
        <v>11</v>
      </c>
      <c r="E731" s="396" t="s">
        <v>94</v>
      </c>
      <c r="F731" s="396" t="s">
        <v>60</v>
      </c>
      <c r="G731" s="396" t="s">
        <v>13</v>
      </c>
      <c r="H731" s="396" t="s">
        <v>14</v>
      </c>
      <c r="I731" s="396" t="s">
        <v>15</v>
      </c>
      <c r="J731" s="396" t="s">
        <v>4</v>
      </c>
      <c r="K731" s="396" t="s">
        <v>13</v>
      </c>
      <c r="L731" s="396" t="s">
        <v>14</v>
      </c>
      <c r="M731" s="396" t="s">
        <v>15</v>
      </c>
      <c r="N731" s="396" t="s">
        <v>4</v>
      </c>
      <c r="O731" s="396" t="s">
        <v>13</v>
      </c>
      <c r="P731" s="396" t="s">
        <v>14</v>
      </c>
      <c r="Q731" s="396" t="s">
        <v>15</v>
      </c>
      <c r="R731" s="396" t="s">
        <v>4</v>
      </c>
      <c r="S731" s="396" t="s">
        <v>13</v>
      </c>
      <c r="T731" s="396" t="s">
        <v>14</v>
      </c>
      <c r="U731" s="396" t="s">
        <v>15</v>
      </c>
      <c r="V731" s="396" t="s">
        <v>4</v>
      </c>
      <c r="W731" s="396" t="s">
        <v>13</v>
      </c>
      <c r="X731" s="396" t="s">
        <v>14</v>
      </c>
      <c r="Y731" s="396" t="s">
        <v>15</v>
      </c>
      <c r="Z731" s="396" t="s">
        <v>4</v>
      </c>
      <c r="AA731" s="396" t="s">
        <v>13</v>
      </c>
      <c r="AB731" s="396" t="s">
        <v>14</v>
      </c>
      <c r="AC731" s="396" t="s">
        <v>15</v>
      </c>
      <c r="AD731" s="397" t="s">
        <v>4</v>
      </c>
      <c r="AE731" s="396" t="s">
        <v>5</v>
      </c>
      <c r="AF731" s="396" t="s">
        <v>91</v>
      </c>
      <c r="AG731" s="396" t="s">
        <v>92</v>
      </c>
      <c r="AH731" s="398" t="s">
        <v>6</v>
      </c>
      <c r="AI731" s="399" t="s">
        <v>93</v>
      </c>
      <c r="AJ731" s="396" t="s">
        <v>7</v>
      </c>
      <c r="AK731" s="428" t="s">
        <v>17</v>
      </c>
      <c r="AL731" s="578" t="s">
        <v>637</v>
      </c>
    </row>
    <row r="732" spans="1:38" hidden="1" x14ac:dyDescent="0.25">
      <c r="A732" s="212">
        <f>A733</f>
        <v>43871</v>
      </c>
      <c r="B732" s="241" t="str">
        <f t="shared" ref="B732:F739" si="936">IF(B676="","",B676)</f>
        <v>Средняя</v>
      </c>
      <c r="C732" s="254" t="str">
        <f t="shared" si="936"/>
        <v>ПР</v>
      </c>
      <c r="D732" s="222" t="str">
        <f t="shared" si="936"/>
        <v>Присед</v>
      </c>
      <c r="E732" s="280">
        <f t="shared" si="936"/>
        <v>1.2</v>
      </c>
      <c r="F732" s="281" t="str">
        <f t="shared" si="936"/>
        <v/>
      </c>
      <c r="G732" s="282" t="str">
        <f t="shared" ref="G732:G739" si="937">IF(J732&lt;&gt;0, IFERROR(IF( $F732=2,  MROUND($AH732*J732,1),    IF( OR($F732="",$F732=1),   MROUND($AH732*J732,2.5),  MROUND($AH732*J732, 0.1))), "" ), "")</f>
        <v/>
      </c>
      <c r="H732" s="283"/>
      <c r="I732" s="283"/>
      <c r="J732" s="284"/>
      <c r="K732" s="282" t="str">
        <f t="shared" ref="K732:K739" si="938">IF(N732&lt;&gt;0, IFERROR(IF( $F732=2,  MROUND($AH732*N732,1),    IF( OR($F732="",$F732=1),   MROUND($AH732*N732,2.5),  MROUND($AH732*N732, 0.1))), "" ), "")</f>
        <v/>
      </c>
      <c r="L732" s="283"/>
      <c r="M732" s="283"/>
      <c r="N732" s="284"/>
      <c r="O732" s="282" t="str">
        <f t="shared" ref="O732:O739" si="939">IF(R732&lt;&gt;0, IFERROR(IF( $F732=2,  MROUND($AH732*R732,1),    IF( OR($F732="",$F732=1),   MROUND($AH732*R732,2.5),  MROUND($AH732*R732, 0.1))), "" ), "")</f>
        <v/>
      </c>
      <c r="P732" s="283"/>
      <c r="Q732" s="283"/>
      <c r="R732" s="284"/>
      <c r="S732" s="282" t="str">
        <f t="shared" ref="S732:S739" si="940">IF(V732&lt;&gt;0, IFERROR(IF( $F732=2,  MROUND($AH732*V732,1),    IF( OR($F732="",$F732=1),   MROUND($AH732*V732,2.5),  MROUND($AH732*V732, 0.1))), "" ), "")</f>
        <v/>
      </c>
      <c r="T732" s="283"/>
      <c r="U732" s="283"/>
      <c r="V732" s="284"/>
      <c r="W732" s="282" t="str">
        <f t="shared" ref="W732:W739" si="941">IF(Z732&lt;&gt;0, IFERROR(IF( $F732=2,  MROUND($AH732*Z732,1),    IF( OR($F732="",$F732=1),   MROUND($AH732*Z732,2.5),  MROUND($AH732*Z732, 0.1))), "" ), "")</f>
        <v/>
      </c>
      <c r="X732" s="283"/>
      <c r="Y732" s="283"/>
      <c r="Z732" s="284"/>
      <c r="AA732" s="282" t="str">
        <f t="shared" ref="AA732:AA739" si="942">IF(AD732&lt;&gt;0, IFERROR(IF( $F732=2,  MROUND($AH732*AD732,1),    IF( OR($F732="",$F732=1),   MROUND($AH732*AD732,2.5),  MROUND($AH732*AD732, 0.1))), "" ), "")</f>
        <v/>
      </c>
      <c r="AB732" s="283"/>
      <c r="AC732" s="283"/>
      <c r="AD732" s="284"/>
      <c r="AE732" s="392">
        <f t="shared" ref="AE732:AE739" si="943">(IF(ISNUMBER(G732),G732,0)*H732*I732+IF(ISNUMBER(K732),K732,1)*L732*M732+IF(ISNUMBER(O732),O732,1)*P732*Q732+IF(ISNUMBER(S732),S732,1)*T732*U732+IF(ISNUMBER(W732),W732,1)*X732*Y732+IF(ISNUMBER(AA732),AA732,1)*AB732*AC732)*IF(ISNUMBER(F732),F732,1)</f>
        <v>0</v>
      </c>
      <c r="AF732" s="393">
        <f t="shared" ref="AF732:AF785" si="944">IFERROR(AE732/AJ732,0)</f>
        <v>0</v>
      </c>
      <c r="AG732" s="394">
        <f t="shared" ref="AG732:AG739" si="945">IFERROR((AF732/(AH732*IF(ISNUMBER(F732),F732,1))),0)</f>
        <v>0</v>
      </c>
      <c r="AH732" s="216">
        <f t="shared" ref="AH732:AH739" si="946">IF(ISNUMBER(AH676), AH676+(AH676*$AH$730),"")</f>
        <v>170.71779214781156</v>
      </c>
      <c r="AI732" s="303">
        <f xml:space="preserve"> ( IF(ISNUMBER(G732), VLOOKUP(G732/$AH732,F!$A1:$B101,2,1)*G732*$H732*$I732,0)+IF(ISNUMBER(K732), VLOOKUP(K732/$AH732,F!$A1:$B101,2,1)*K732*$L732*$M732,0)+IF(ISNUMBER(O732), VLOOKUP(O732/$AH732,F!$A1:$B101,2,1)*O732*$P732*$Q732,0)+IF(ISNUMBER(S732), VLOOKUP(S732/$AH732,F!$A1:$B101,2,1)*S732*$T732*$U732,0)+IF(ISNUMBER(W732), VLOOKUP(W732/$AH732,F!$A1:$B101,2,1)*W732*$X732*$Y732,0)+IF(ISNUMBER(AA732), VLOOKUP(AA732/$AH732,F!$A1:$B101,2,1)*AA732*$AB732*$AC732,0))*IF(ISNUMBER(F732),F732,1)*IF(ISNUMBER(E732),E732,1)</f>
        <v>0</v>
      </c>
      <c r="AJ732" s="289">
        <f t="shared" ref="AJ732:AJ734" si="947">H732*I732+L732*M732+P732*Q732+T732*U732+X732*Y732+AB732*AC732</f>
        <v>0</v>
      </c>
      <c r="AK732" s="290">
        <f>IFERROR(I732*INDEX(F!$P$21:$AB$33, MATCH(G732/$AH732, F!$O$21:$O$33,1), MATCH(E732, F!$P$20:$AB$20,1)), 0 ) +IFERROR( M732*INDEX(F!$P$21:$AB$33, MATCH(K732/$AH732, F!$O$21:$O$33,1), MATCH(E732, F!$P$20:$AB$20,1)),0) +  IFERROR( Q732*INDEX(F!$P$21:$AB$33, MATCH(O732/$AH732, F!$O$21:$O$33,1), MATCH(E732, F!$P$20:$AB$20,1)), 0) + IFERROR( U732*INDEX(F!$P$21:$AB$33, MATCH(S732/$AH732, F!$O$21:$O$33,1), MATCH(E732, F!$P$20:$AB$20,1)),0)  + IFERROR(Y732*INDEX(F!$P$21:$AB$33, MATCH(W732/$AH732, F!$O$21:$O$33,1), MATCH(E732, F!$P$20:$AB$20,1)),0)  + IFERROR( AC732*INDEX(F!$P$21:$AB$33, MATCH(AA732/$AH732, F!$O$21:$O$33,1), MATCH(E732, F!$P$20:$AB$20,1)),)</f>
        <v>0</v>
      </c>
      <c r="AL732" s="1033"/>
    </row>
    <row r="733" spans="1:38" ht="15.75" hidden="1" customHeight="1" x14ac:dyDescent="0.25">
      <c r="A733" s="1021">
        <f>A677+A674</f>
        <v>43871</v>
      </c>
      <c r="B733" s="242" t="str">
        <f t="shared" si="936"/>
        <v>Легкая</v>
      </c>
      <c r="C733" s="258" t="str">
        <f t="shared" si="936"/>
        <v>ЖМ</v>
      </c>
      <c r="D733" s="223" t="str">
        <f t="shared" si="936"/>
        <v>Жим лежа</v>
      </c>
      <c r="E733" s="291">
        <f t="shared" si="936"/>
        <v>1</v>
      </c>
      <c r="F733" s="292" t="str">
        <f t="shared" si="936"/>
        <v/>
      </c>
      <c r="G733" s="293" t="str">
        <f t="shared" si="937"/>
        <v/>
      </c>
      <c r="H733" s="238"/>
      <c r="I733" s="238"/>
      <c r="J733" s="294"/>
      <c r="K733" s="293" t="str">
        <f t="shared" si="938"/>
        <v/>
      </c>
      <c r="L733" s="238"/>
      <c r="M733" s="238"/>
      <c r="N733" s="294"/>
      <c r="O733" s="293" t="str">
        <f t="shared" si="939"/>
        <v/>
      </c>
      <c r="P733" s="238"/>
      <c r="Q733" s="238"/>
      <c r="R733" s="294"/>
      <c r="S733" s="293" t="str">
        <f t="shared" si="940"/>
        <v/>
      </c>
      <c r="T733" s="238"/>
      <c r="U733" s="238"/>
      <c r="V733" s="294"/>
      <c r="W733" s="293" t="str">
        <f t="shared" si="941"/>
        <v/>
      </c>
      <c r="X733" s="238"/>
      <c r="Y733" s="238"/>
      <c r="Z733" s="294"/>
      <c r="AA733" s="293" t="str">
        <f t="shared" si="942"/>
        <v/>
      </c>
      <c r="AB733" s="238"/>
      <c r="AC733" s="238"/>
      <c r="AD733" s="294"/>
      <c r="AE733" s="239">
        <f t="shared" si="943"/>
        <v>0</v>
      </c>
      <c r="AF733" s="295">
        <f t="shared" si="944"/>
        <v>0</v>
      </c>
      <c r="AG733" s="296">
        <f t="shared" si="945"/>
        <v>0</v>
      </c>
      <c r="AH733" s="217">
        <f t="shared" si="946"/>
        <v>149.37806812933508</v>
      </c>
      <c r="AI733" s="237">
        <f xml:space="preserve"> ( IF(ISNUMBER(G733), VLOOKUP(G733/$AH733,F!$A1:$B101,2,1)*G733*$H733*$I733,0)+IF(ISNUMBER(K733), VLOOKUP(K733/$AH733,F!$A1:$B101,2,1)*K733*$L733*$M733,0)+IF(ISNUMBER(O733), VLOOKUP(O733/$AH733,F!$A1:$B101,2,1)*O733*$P733*$Q733,0)+IF(ISNUMBER(S733), VLOOKUP(S733/$AH733,F!$A1:$B101,2,1)*S733*$T733*$U733,0)+IF(ISNUMBER(W733), VLOOKUP(W733/$AH733,F!$A1:$B101,2,1)*W733*$X733*$Y733,0)+IF(ISNUMBER(AA733), VLOOKUP(AA733/$AH733,F!$A1:$B101,2,1)*AA733*$AB733*$AC733,0))*IF(ISNUMBER(F733),F733,1)*IF(ISNUMBER(E733),E733,1)</f>
        <v>0</v>
      </c>
      <c r="AJ733" s="297">
        <f t="shared" si="947"/>
        <v>0</v>
      </c>
      <c r="AK733" s="298">
        <f>IFERROR(I733*INDEX(F!$P$21:$AB$33, MATCH(G733/$AH733, F!$O$21:$O$33,1), MATCH(E733, F!$P$20:$AB$20,1)), 0 ) +IFERROR( M733*INDEX(F!$P$21:$AB$33, MATCH(K733/$AH733, F!$O$21:$O$33,1), MATCH(E733, F!$P$20:$AB$20,1)),0) +  IFERROR( Q733*INDEX(F!$P$21:$AB$33, MATCH(O733/$AH733, F!$O$21:$O$33,1), MATCH(E733, F!$P$20:$AB$20,1)), 0) + IFERROR( U733*INDEX(F!$P$21:$AB$33, MATCH(S733/$AH733, F!$O$21:$O$33,1), MATCH(E733, F!$P$20:$AB$20,1)),0)  + IFERROR(Y733*INDEX(F!$P$21:$AB$33, MATCH(W733/$AH733, F!$O$21:$O$33,1), MATCH(E733, F!$P$20:$AB$20,1)),0)  + IFERROR( AC733*INDEX(F!$P$21:$AB$33, MATCH(AA733/$AH733, F!$O$21:$O$33,1), MATCH(E733, F!$P$20:$AB$20,1)),)</f>
        <v>0</v>
      </c>
      <c r="AL733" s="1031"/>
    </row>
    <row r="734" spans="1:38" hidden="1" x14ac:dyDescent="0.25">
      <c r="A734" s="1022"/>
      <c r="B734" s="243" t="str">
        <f t="shared" si="936"/>
        <v>Легкая</v>
      </c>
      <c r="C734" s="256" t="str">
        <f t="shared" si="936"/>
        <v>ПР</v>
      </c>
      <c r="D734" s="224" t="str">
        <f t="shared" si="936"/>
        <v>Присед на груди</v>
      </c>
      <c r="E734" s="291">
        <f t="shared" si="936"/>
        <v>1.2</v>
      </c>
      <c r="F734" s="299" t="str">
        <f t="shared" si="936"/>
        <v/>
      </c>
      <c r="G734" s="300" t="str">
        <f t="shared" si="937"/>
        <v/>
      </c>
      <c r="H734" s="301"/>
      <c r="I734" s="301"/>
      <c r="J734" s="302"/>
      <c r="K734" s="300" t="str">
        <f t="shared" si="938"/>
        <v/>
      </c>
      <c r="L734" s="301"/>
      <c r="M734" s="301"/>
      <c r="N734" s="302"/>
      <c r="O734" s="300" t="str">
        <f t="shared" si="939"/>
        <v/>
      </c>
      <c r="P734" s="301"/>
      <c r="Q734" s="301"/>
      <c r="R734" s="302"/>
      <c r="S734" s="300" t="str">
        <f t="shared" si="940"/>
        <v/>
      </c>
      <c r="T734" s="301"/>
      <c r="U734" s="301"/>
      <c r="V734" s="302"/>
      <c r="W734" s="300" t="str">
        <f t="shared" si="941"/>
        <v/>
      </c>
      <c r="X734" s="301"/>
      <c r="Y734" s="301"/>
      <c r="Z734" s="302"/>
      <c r="AA734" s="300" t="str">
        <f t="shared" si="942"/>
        <v/>
      </c>
      <c r="AB734" s="301"/>
      <c r="AC734" s="301"/>
      <c r="AD734" s="302"/>
      <c r="AE734" s="285">
        <f t="shared" si="943"/>
        <v>0</v>
      </c>
      <c r="AF734" s="286">
        <f t="shared" si="944"/>
        <v>0</v>
      </c>
      <c r="AG734" s="287">
        <f t="shared" si="945"/>
        <v>0</v>
      </c>
      <c r="AH734" s="217">
        <f t="shared" si="946"/>
        <v>128.03834411085865</v>
      </c>
      <c r="AI734" s="303">
        <f xml:space="preserve"> ( IF(ISNUMBER(G734), VLOOKUP(G734/$AH734,F!$A1:$B101,2,1)*G734*$H734*$I734,0)+IF(ISNUMBER(K734), VLOOKUP(K734/$AH734,F!$A1:$B101,2,1)*K734*$L734*$M734,0)+IF(ISNUMBER(O734), VLOOKUP(O734/$AH734,F!$A1:$B101,2,1)*O734*$P734*$Q734,0)+IF(ISNUMBER(S734), VLOOKUP(S734/$AH734,F!$A1:$B101,2,1)*S734*$T734*$U734,0)+IF(ISNUMBER(W734), VLOOKUP(W734/$AH734,F!$A1:$B101,2,1)*W734*$X734*$Y734,0)+IF(ISNUMBER(AA734), VLOOKUP(AA734/$AH734,F!$A1:$B101,2,1)*AA734*$AB734*$AC734,0))*IF(ISNUMBER(F734),F734,1)*IF(ISNUMBER(E734),E734,1)</f>
        <v>0</v>
      </c>
      <c r="AJ734" s="304">
        <f t="shared" si="947"/>
        <v>0</v>
      </c>
      <c r="AK734" s="305">
        <f>IFERROR(I734*INDEX(F!$P$21:$AB$33, MATCH(G734/$AH734, F!$O$21:$O$33,1), MATCH(E734, F!$P$20:$AB$20,1)), 0 ) +IFERROR( M734*INDEX(F!$P$21:$AB$33, MATCH(K734/$AH734, F!$O$21:$O$33,1), MATCH(E734, F!$P$20:$AB$20,1)),0) +  IFERROR( Q734*INDEX(F!$P$21:$AB$33, MATCH(O734/$AH734, F!$O$21:$O$33,1), MATCH(E734, F!$P$20:$AB$20,1)), 0) + IFERROR( U734*INDEX(F!$P$21:$AB$33, MATCH(S734/$AH734, F!$O$21:$O$33,1), MATCH(E734, F!$P$20:$AB$20,1)),0)  + IFERROR(Y734*INDEX(F!$P$21:$AB$33, MATCH(W734/$AH734, F!$O$21:$O$33,1), MATCH(E734, F!$P$20:$AB$20,1)),0)  + IFERROR( AC734*INDEX(F!$P$21:$AB$33, MATCH(AA734/$AH734, F!$O$21:$O$33,1), MATCH(E734, F!$P$20:$AB$20,1)),)</f>
        <v>0</v>
      </c>
      <c r="AL734" s="1031"/>
    </row>
    <row r="735" spans="1:38" ht="15.75" hidden="1" customHeight="1" x14ac:dyDescent="0.25">
      <c r="A735" s="1022"/>
      <c r="B735" s="244" t="str">
        <f t="shared" si="936"/>
        <v>Легкая</v>
      </c>
      <c r="C735" s="255" t="str">
        <f t="shared" si="936"/>
        <v>ЖМ</v>
      </c>
      <c r="D735" s="223" t="str">
        <f t="shared" si="936"/>
        <v>Жим на наклонной</v>
      </c>
      <c r="E735" s="291">
        <f t="shared" si="936"/>
        <v>1</v>
      </c>
      <c r="F735" s="306" t="str">
        <f t="shared" si="936"/>
        <v/>
      </c>
      <c r="G735" s="293" t="str">
        <f t="shared" si="937"/>
        <v/>
      </c>
      <c r="H735" s="238"/>
      <c r="I735" s="238"/>
      <c r="J735" s="294"/>
      <c r="K735" s="293" t="str">
        <f t="shared" si="938"/>
        <v/>
      </c>
      <c r="L735" s="238"/>
      <c r="M735" s="238"/>
      <c r="N735" s="294"/>
      <c r="O735" s="293" t="str">
        <f t="shared" si="939"/>
        <v/>
      </c>
      <c r="P735" s="238"/>
      <c r="Q735" s="238"/>
      <c r="R735" s="294"/>
      <c r="S735" s="293" t="str">
        <f t="shared" si="940"/>
        <v/>
      </c>
      <c r="T735" s="238"/>
      <c r="U735" s="238"/>
      <c r="V735" s="294"/>
      <c r="W735" s="293" t="str">
        <f t="shared" si="941"/>
        <v/>
      </c>
      <c r="X735" s="238"/>
      <c r="Y735" s="238"/>
      <c r="Z735" s="294"/>
      <c r="AA735" s="293" t="str">
        <f t="shared" si="942"/>
        <v/>
      </c>
      <c r="AB735" s="238"/>
      <c r="AC735" s="238"/>
      <c r="AD735" s="294"/>
      <c r="AE735" s="239">
        <f t="shared" si="943"/>
        <v>0</v>
      </c>
      <c r="AF735" s="295">
        <f t="shared" si="944"/>
        <v>0</v>
      </c>
      <c r="AG735" s="296">
        <f t="shared" si="945"/>
        <v>0</v>
      </c>
      <c r="AH735" s="217">
        <f t="shared" si="946"/>
        <v>119.50245450346806</v>
      </c>
      <c r="AI735" s="237">
        <f xml:space="preserve"> ( IF(ISNUMBER(G735), VLOOKUP(G735/$AH735,F!$A1:$B101,2,1)*G735*$H735*$I735,0)+IF(ISNUMBER(K735), VLOOKUP(K735/$AH735,F!$A1:$B101,2,1)*K735*$L735*$M735,0)+IF(ISNUMBER(O735), VLOOKUP(O735/$AH735,F!$A1:$B101,2,1)*O735*$P735*$Q735,0)+IF(ISNUMBER(S735), VLOOKUP(S735/$AH735,F!$A1:$B101,2,1)*S735*$T735*$U735,0)+IF(ISNUMBER(W735), VLOOKUP(W735/$AH735,F!$A1:$B101,2,1)*W735*$X735*$Y735,0)+IF(ISNUMBER(AA735), VLOOKUP(AA735/$AH735,F!$A1:$B101,2,1)*AA735*$AB735*$AC735,0))*IF(ISNUMBER(F735),F735,1)*IF(ISNUMBER(E735),E735,1)</f>
        <v>0</v>
      </c>
      <c r="AJ735" s="297">
        <f>H735*I735+L735*M735+P735*Q735+T735*U735+X735*Y735+AB735*AC735</f>
        <v>0</v>
      </c>
      <c r="AK735" s="298">
        <f>IFERROR(I735*INDEX(F!$P$21:$AB$33, MATCH(G735/$AH735, F!$O$21:$O$33,1), MATCH(E735, F!$P$20:$AB$20,1)), 0 ) +IFERROR( M735*INDEX(F!$P$21:$AB$33, MATCH(K735/$AH735, F!$O$21:$O$33,1), MATCH(E735, F!$P$20:$AB$20,1)),0) +  IFERROR( Q735*INDEX(F!$P$21:$AB$33, MATCH(O735/$AH735, F!$O$21:$O$33,1), MATCH(E735, F!$P$20:$AB$20,1)), 0) + IFERROR( U735*INDEX(F!$P$21:$AB$33, MATCH(S735/$AH735, F!$O$21:$O$33,1), MATCH(E735, F!$P$20:$AB$20,1)),0)  + IFERROR(Y735*INDEX(F!$P$21:$AB$33, MATCH(W735/$AH735, F!$O$21:$O$33,1), MATCH(E735, F!$P$20:$AB$20,1)),0)  + IFERROR( AC735*INDEX(F!$P$21:$AB$33, MATCH(AA735/$AH735, F!$O$21:$O$33,1), MATCH(E735, F!$P$20:$AB$20,1)),)</f>
        <v>0</v>
      </c>
      <c r="AL735" s="1031"/>
    </row>
    <row r="736" spans="1:38" hidden="1" x14ac:dyDescent="0.25">
      <c r="A736" s="1022"/>
      <c r="B736" s="245" t="str">
        <f t="shared" si="936"/>
        <v>Средняя</v>
      </c>
      <c r="C736" s="257" t="str">
        <f t="shared" si="936"/>
        <v>ОФП</v>
      </c>
      <c r="D736" s="224" t="str">
        <f t="shared" si="936"/>
        <v>Бицепс стоя</v>
      </c>
      <c r="E736" s="291">
        <f t="shared" si="936"/>
        <v>0.5</v>
      </c>
      <c r="F736" s="307" t="str">
        <f t="shared" si="936"/>
        <v/>
      </c>
      <c r="G736" s="300" t="str">
        <f t="shared" si="937"/>
        <v/>
      </c>
      <c r="H736" s="301"/>
      <c r="I736" s="301"/>
      <c r="J736" s="302"/>
      <c r="K736" s="300" t="str">
        <f t="shared" si="938"/>
        <v/>
      </c>
      <c r="L736" s="301"/>
      <c r="M736" s="301"/>
      <c r="N736" s="302"/>
      <c r="O736" s="300" t="str">
        <f t="shared" si="939"/>
        <v/>
      </c>
      <c r="P736" s="301"/>
      <c r="Q736" s="301"/>
      <c r="R736" s="302"/>
      <c r="S736" s="300" t="str">
        <f t="shared" si="940"/>
        <v/>
      </c>
      <c r="T736" s="301"/>
      <c r="U736" s="301"/>
      <c r="V736" s="302"/>
      <c r="W736" s="300" t="str">
        <f t="shared" si="941"/>
        <v/>
      </c>
      <c r="X736" s="301"/>
      <c r="Y736" s="301"/>
      <c r="Z736" s="302"/>
      <c r="AA736" s="300" t="str">
        <f t="shared" si="942"/>
        <v/>
      </c>
      <c r="AB736" s="301"/>
      <c r="AC736" s="301"/>
      <c r="AD736" s="302"/>
      <c r="AE736" s="285">
        <f t="shared" si="943"/>
        <v>0</v>
      </c>
      <c r="AF736" s="286">
        <f t="shared" si="944"/>
        <v>0</v>
      </c>
      <c r="AG736" s="287">
        <f t="shared" si="945"/>
        <v>0</v>
      </c>
      <c r="AH736" s="217">
        <f t="shared" si="946"/>
        <v>52.282323845267278</v>
      </c>
      <c r="AI736" s="303">
        <f xml:space="preserve"> ( IF(ISNUMBER(G736), VLOOKUP(G736/$AH736,F!$A1:$B101,2,1)*G736*$H736*$I736,0)+IF(ISNUMBER(K736), VLOOKUP(K736/$AH736,F!$A1:$B101,2,1)*K736*$L736*$M736,0)+IF(ISNUMBER(O736), VLOOKUP(O736/$AH736,F!$A1:$B101,2,1)*O736*$P736*$Q736,0)+IF(ISNUMBER(S736), VLOOKUP(S736/$AH736,F!$A1:$B101,2,1)*S736*$T736*$U736,0)+IF(ISNUMBER(W736), VLOOKUP(W736/$AH736,F!$A1:$B101,2,1)*W736*$X736*$Y736,0)+IF(ISNUMBER(AA736), VLOOKUP(AA736/$AH736,F!$A1:$B101,2,1)*AA736*$AB736*$AC736,0))*IF(ISNUMBER(F736),F736,1)*IF(ISNUMBER(E736),E736,1)</f>
        <v>0</v>
      </c>
      <c r="AJ736" s="304">
        <f t="shared" ref="AJ736:AJ739" si="948">H736*I736+L736*M736+P736*Q736+T736*U736+X736*Y736+AB736*AC736</f>
        <v>0</v>
      </c>
      <c r="AK736" s="305">
        <f>IFERROR(I736*INDEX(F!$P$21:$AB$33, MATCH(G736/$AH736, F!$O$21:$O$33,1), MATCH(E736, F!$P$20:$AB$20,1)), 0 ) +IFERROR( M736*INDEX(F!$P$21:$AB$33, MATCH(K736/$AH736, F!$O$21:$O$33,1), MATCH(E736, F!$P$20:$AB$20,1)),0) +  IFERROR( Q736*INDEX(F!$P$21:$AB$33, MATCH(O736/$AH736, F!$O$21:$O$33,1), MATCH(E736, F!$P$20:$AB$20,1)), 0) + IFERROR( U736*INDEX(F!$P$21:$AB$33, MATCH(S736/$AH736, F!$O$21:$O$33,1), MATCH(E736, F!$P$20:$AB$20,1)),0)  + IFERROR(Y736*INDEX(F!$P$21:$AB$33, MATCH(W736/$AH736, F!$O$21:$O$33,1), MATCH(E736, F!$P$20:$AB$20,1)),0)  + IFERROR( AC736*INDEX(F!$P$21:$AB$33, MATCH(AA736/$AH736, F!$O$21:$O$33,1), MATCH(E736, F!$P$20:$AB$20,1)),)</f>
        <v>0</v>
      </c>
      <c r="AL736" s="1031"/>
    </row>
    <row r="737" spans="1:38" hidden="1" x14ac:dyDescent="0.25">
      <c r="A737" s="1022"/>
      <c r="B737" s="242" t="str">
        <f t="shared" si="936"/>
        <v/>
      </c>
      <c r="C737" s="258" t="str">
        <f t="shared" si="936"/>
        <v/>
      </c>
      <c r="D737" s="225" t="str">
        <f t="shared" si="936"/>
        <v/>
      </c>
      <c r="E737" s="291" t="str">
        <f t="shared" si="936"/>
        <v/>
      </c>
      <c r="F737" s="308" t="str">
        <f t="shared" si="936"/>
        <v/>
      </c>
      <c r="G737" s="293" t="str">
        <f t="shared" si="937"/>
        <v/>
      </c>
      <c r="H737" s="238"/>
      <c r="I737" s="238"/>
      <c r="J737" s="294"/>
      <c r="K737" s="293" t="str">
        <f t="shared" si="938"/>
        <v/>
      </c>
      <c r="L737" s="238"/>
      <c r="M737" s="238"/>
      <c r="N737" s="294"/>
      <c r="O737" s="293" t="str">
        <f t="shared" si="939"/>
        <v/>
      </c>
      <c r="P737" s="238"/>
      <c r="Q737" s="238"/>
      <c r="R737" s="294"/>
      <c r="S737" s="293" t="str">
        <f t="shared" si="940"/>
        <v/>
      </c>
      <c r="T737" s="238"/>
      <c r="U737" s="238"/>
      <c r="V737" s="294"/>
      <c r="W737" s="293" t="str">
        <f t="shared" si="941"/>
        <v/>
      </c>
      <c r="X737" s="238"/>
      <c r="Y737" s="238"/>
      <c r="Z737" s="294"/>
      <c r="AA737" s="293" t="str">
        <f t="shared" si="942"/>
        <v/>
      </c>
      <c r="AB737" s="238"/>
      <c r="AC737" s="238"/>
      <c r="AD737" s="294"/>
      <c r="AE737" s="239">
        <f t="shared" si="943"/>
        <v>0</v>
      </c>
      <c r="AF737" s="295">
        <f t="shared" si="944"/>
        <v>0</v>
      </c>
      <c r="AG737" s="296">
        <f t="shared" si="945"/>
        <v>0</v>
      </c>
      <c r="AH737" s="217" t="str">
        <f t="shared" si="946"/>
        <v/>
      </c>
      <c r="AI737" s="237">
        <f xml:space="preserve"> ( IF(ISNUMBER(G737), VLOOKUP(G737/$AH737,F!$A1:$B101,2,1)*G737*$H737*$I737,0)+IF(ISNUMBER(K737), VLOOKUP(K737/$AH737,F!$A1:$B101,2,1)*K737*$L737*$M737,0)+IF(ISNUMBER(O737), VLOOKUP(O737/$AH737,F!$A1:$B101,2,1)*O737*$P737*$Q737,0)+IF(ISNUMBER(S737), VLOOKUP(S737/$AH737,F!$A1:$B101,2,1)*S737*$T737*$U737,0)+IF(ISNUMBER(W737), VLOOKUP(W737/$AH737,F!$A1:$B101,2,1)*W737*$X737*$Y737,0)+IF(ISNUMBER(AA737), VLOOKUP(AA737/$AH737,F!$A1:$B101,2,1)*AA737*$AB737*$AC737,0))*IF(ISNUMBER(F737),F737,1)*IF(ISNUMBER(E737),E737,1)</f>
        <v>0</v>
      </c>
      <c r="AJ737" s="309">
        <f t="shared" si="948"/>
        <v>0</v>
      </c>
      <c r="AK737" s="298">
        <f>IFERROR(I737*INDEX(F!$P$21:$AB$33, MATCH(G737/$AH737, F!$O$21:$O$33,1), MATCH(E737, F!$P$20:$AB$20,1)), 0 ) +IFERROR( M737*INDEX(F!$P$21:$AB$33, MATCH(K737/$AH737, F!$O$21:$O$33,1), MATCH(E737, F!$P$20:$AB$20,1)),0) +  IFERROR( Q737*INDEX(F!$P$21:$AB$33, MATCH(O737/$AH737, F!$O$21:$O$33,1), MATCH(E737, F!$P$20:$AB$20,1)), 0) + IFERROR( U737*INDEX(F!$P$21:$AB$33, MATCH(S737/$AH737, F!$O$21:$O$33,1), MATCH(E737, F!$P$20:$AB$20,1)),0)  + IFERROR(Y737*INDEX(F!$P$21:$AB$33, MATCH(W737/$AH737, F!$O$21:$O$33,1), MATCH(E737, F!$P$20:$AB$20,1)),0)  + IFERROR( AC737*INDEX(F!$P$21:$AB$33, MATCH(AA737/$AH737, F!$O$21:$O$33,1), MATCH(E737, F!$P$20:$AB$20,1)),)</f>
        <v>0</v>
      </c>
      <c r="AL737" s="1031"/>
    </row>
    <row r="738" spans="1:38" ht="15" hidden="1" customHeight="1" x14ac:dyDescent="0.25">
      <c r="A738" s="1022"/>
      <c r="B738" s="243" t="str">
        <f t="shared" si="936"/>
        <v/>
      </c>
      <c r="C738" s="256" t="str">
        <f t="shared" si="936"/>
        <v/>
      </c>
      <c r="D738" s="214" t="str">
        <f t="shared" si="936"/>
        <v/>
      </c>
      <c r="E738" s="291" t="str">
        <f t="shared" si="936"/>
        <v/>
      </c>
      <c r="F738" s="307" t="str">
        <f t="shared" si="936"/>
        <v/>
      </c>
      <c r="G738" s="300" t="str">
        <f t="shared" si="937"/>
        <v/>
      </c>
      <c r="H738" s="301"/>
      <c r="I738" s="301"/>
      <c r="J738" s="302"/>
      <c r="K738" s="300" t="str">
        <f t="shared" si="938"/>
        <v/>
      </c>
      <c r="L738" s="301"/>
      <c r="M738" s="301"/>
      <c r="N738" s="302"/>
      <c r="O738" s="300" t="str">
        <f t="shared" si="939"/>
        <v/>
      </c>
      <c r="P738" s="301"/>
      <c r="Q738" s="301"/>
      <c r="R738" s="302"/>
      <c r="S738" s="300" t="str">
        <f t="shared" si="940"/>
        <v/>
      </c>
      <c r="T738" s="301"/>
      <c r="U738" s="301"/>
      <c r="V738" s="302"/>
      <c r="W738" s="300" t="str">
        <f t="shared" si="941"/>
        <v/>
      </c>
      <c r="X738" s="301"/>
      <c r="Y738" s="301"/>
      <c r="Z738" s="302"/>
      <c r="AA738" s="300" t="str">
        <f t="shared" si="942"/>
        <v/>
      </c>
      <c r="AB738" s="301"/>
      <c r="AC738" s="301"/>
      <c r="AD738" s="302"/>
      <c r="AE738" s="285">
        <f t="shared" si="943"/>
        <v>0</v>
      </c>
      <c r="AF738" s="286">
        <f t="shared" si="944"/>
        <v>0</v>
      </c>
      <c r="AG738" s="287">
        <f t="shared" si="945"/>
        <v>0</v>
      </c>
      <c r="AH738" s="217" t="str">
        <f t="shared" si="946"/>
        <v/>
      </c>
      <c r="AI738" s="310">
        <f xml:space="preserve"> ( IF(ISNUMBER(G738), VLOOKUP(G738/$AH738,F!$A1:$B101,2,1)*G738*$H738*$I738,0)+IF(ISNUMBER(K738), VLOOKUP(K738/$AH738,F!$A1:$B101,2,1)*K738*$L738*$M738,0)+IF(ISNUMBER(O738), VLOOKUP(O738/$AH738,F!$A1:$B101,2,1)*O738*$P738*$Q738,0)+IF(ISNUMBER(S738), VLOOKUP(S738/$AH738,F!$A1:$B101,2,1)*S738*$T738*$U738,0)+IF(ISNUMBER(W738), VLOOKUP(W738/$AH738,F!$A1:$B101,2,1)*W738*$X738*$Y738,0)+IF(ISNUMBER(AA738), VLOOKUP(AA738/$AH738,F!$A1:$B101,2,1)*AA738*$AB738*$AC738,0))*IF(ISNUMBER(F738),F738,1)*IF(ISNUMBER(E738),E738,1)</f>
        <v>0</v>
      </c>
      <c r="AJ738" s="311">
        <f t="shared" si="948"/>
        <v>0</v>
      </c>
      <c r="AK738" s="312">
        <f>IFERROR(I738*INDEX(F!$P$21:$AB$33, MATCH(G738/$AH738, F!$O$21:$O$33,1), MATCH(E738, F!$P$20:$AB$20,1)), 0 ) +IFERROR( M738*INDEX(F!$P$21:$AB$33, MATCH(K738/$AH738, F!$O$21:$O$33,1), MATCH(E738, F!$P$20:$AB$20,1)),0) +  IFERROR( Q738*INDEX(F!$P$21:$AB$33, MATCH(O738/$AH738, F!$O$21:$O$33,1), MATCH(E738, F!$P$20:$AB$20,1)), 0) + IFERROR( U738*INDEX(F!$P$21:$AB$33, MATCH(S738/$AH738, F!$O$21:$O$33,1), MATCH(E738, F!$P$20:$AB$20,1)),0)  + IFERROR(Y738*INDEX(F!$P$21:$AB$33, MATCH(W738/$AH738, F!$O$21:$O$33,1), MATCH(E738, F!$P$20:$AB$20,1)),0)  + IFERROR( AC738*INDEX(F!$P$21:$AB$33, MATCH(AA738/$AH738, F!$O$21:$O$33,1), MATCH(E738, F!$P$20:$AB$20,1)),)</f>
        <v>0</v>
      </c>
      <c r="AL738" s="1031"/>
    </row>
    <row r="739" spans="1:38" ht="15" hidden="1" customHeight="1" x14ac:dyDescent="0.25">
      <c r="A739" s="1022"/>
      <c r="B739" s="242" t="str">
        <f t="shared" si="936"/>
        <v/>
      </c>
      <c r="C739" s="258" t="str">
        <f t="shared" si="936"/>
        <v/>
      </c>
      <c r="D739" s="226" t="str">
        <f t="shared" si="936"/>
        <v/>
      </c>
      <c r="E739" s="291" t="str">
        <f t="shared" si="936"/>
        <v/>
      </c>
      <c r="F739" s="313" t="str">
        <f t="shared" si="936"/>
        <v/>
      </c>
      <c r="G739" s="293" t="str">
        <f t="shared" si="937"/>
        <v/>
      </c>
      <c r="H739" s="238"/>
      <c r="I739" s="238"/>
      <c r="J739" s="294"/>
      <c r="K739" s="293" t="str">
        <f t="shared" si="938"/>
        <v/>
      </c>
      <c r="L739" s="238"/>
      <c r="M739" s="238"/>
      <c r="N739" s="294"/>
      <c r="O739" s="293" t="str">
        <f t="shared" si="939"/>
        <v/>
      </c>
      <c r="P739" s="238"/>
      <c r="Q739" s="238"/>
      <c r="R739" s="294"/>
      <c r="S739" s="293" t="str">
        <f t="shared" si="940"/>
        <v/>
      </c>
      <c r="T739" s="238"/>
      <c r="U739" s="238"/>
      <c r="V739" s="294"/>
      <c r="W739" s="293" t="str">
        <f t="shared" si="941"/>
        <v/>
      </c>
      <c r="X739" s="238"/>
      <c r="Y739" s="238"/>
      <c r="Z739" s="294"/>
      <c r="AA739" s="293" t="str">
        <f t="shared" si="942"/>
        <v/>
      </c>
      <c r="AB739" s="238"/>
      <c r="AC739" s="238"/>
      <c r="AD739" s="294"/>
      <c r="AE739" s="239">
        <f t="shared" si="943"/>
        <v>0</v>
      </c>
      <c r="AF739" s="314">
        <f t="shared" si="944"/>
        <v>0</v>
      </c>
      <c r="AG739" s="315">
        <f t="shared" si="945"/>
        <v>0</v>
      </c>
      <c r="AH739" s="217" t="str">
        <f t="shared" si="946"/>
        <v/>
      </c>
      <c r="AI739" s="316">
        <f xml:space="preserve"> ( IF(ISNUMBER(G739), VLOOKUP(G739/$AH739,F!$A1:$B101,2,1)*G739*$H739*$I739,0)+IF(ISNUMBER(K739), VLOOKUP(K739/$AH739,F!$A1:$B101,2,1)*K739*$L739*$M739,0)+IF(ISNUMBER(O739), VLOOKUP(O739/$AH739,F!$A1:$B101,2,1)*O739*$P739*$Q739,0)+IF(ISNUMBER(S739), VLOOKUP(S739/$AH739,F!$A1:$B101,2,1)*S739*$T739*$U739,0)+IF(ISNUMBER(W739), VLOOKUP(W739/$AH739,F!$A1:$B101,2,1)*W739*$X739*$Y739,0)+IF(ISNUMBER(AA739), VLOOKUP(AA739/$AH739,F!$A1:$B101,2,1)*AA739*$AB739*$AC739,0))*IF(ISNUMBER(F739),F739,1)*IF(ISNUMBER(E739),E739,1)</f>
        <v>0</v>
      </c>
      <c r="AJ739" s="317">
        <f t="shared" si="948"/>
        <v>0</v>
      </c>
      <c r="AK739" s="318">
        <f>IFERROR(I739*INDEX(F!$P$21:$AB$33, MATCH(G739/$AH739, F!$O$21:$O$33,1), MATCH(E739, F!$P$20:$AB$20,1)), 0 ) +IFERROR( M739*INDEX(F!$P$21:$AB$33, MATCH(K739/$AH739, F!$O$21:$O$33,1), MATCH(E739, F!$P$20:$AB$20,1)),0) +  IFERROR( Q739*INDEX(F!$P$21:$AB$33, MATCH(O739/$AH739, F!$O$21:$O$33,1), MATCH(E739, F!$P$20:$AB$20,1)), 0) + IFERROR( U739*INDEX(F!$P$21:$AB$33, MATCH(S739/$AH739, F!$O$21:$O$33,1), MATCH(E739, F!$P$20:$AB$20,1)),0)  + IFERROR(Y739*INDEX(F!$P$21:$AB$33, MATCH(W739/$AH739, F!$O$21:$O$33,1), MATCH(E739, F!$P$20:$AB$20,1)),0)  + IFERROR( AC739*INDEX(F!$P$21:$AB$33, MATCH(AA739/$AH739, F!$O$21:$O$33,1), MATCH(E739, F!$P$20:$AB$20,1)),)</f>
        <v>0</v>
      </c>
      <c r="AL739" s="1031"/>
    </row>
    <row r="740" spans="1:38" ht="15.75" hidden="1" thickBot="1" x14ac:dyDescent="0.3">
      <c r="A740" s="1023"/>
      <c r="B740" s="246"/>
      <c r="C740" s="259"/>
      <c r="D740" s="227"/>
      <c r="E740" s="352">
        <f>ROUND(IFERROR(SUMPRODUCT(AJ732:AJ739,E732:E739)/AJ740,0),3)</f>
        <v>0</v>
      </c>
      <c r="F740" s="388"/>
      <c r="G740" s="319"/>
      <c r="H740" s="320"/>
      <c r="I740" s="320"/>
      <c r="J740" s="321"/>
      <c r="K740" s="319"/>
      <c r="L740" s="320"/>
      <c r="M740" s="320"/>
      <c r="N740" s="321"/>
      <c r="O740" s="319"/>
      <c r="P740" s="320"/>
      <c r="Q740" s="320"/>
      <c r="R740" s="321"/>
      <c r="S740" s="319"/>
      <c r="T740" s="320"/>
      <c r="U740" s="320"/>
      <c r="V740" s="321"/>
      <c r="W740" s="319"/>
      <c r="X740" s="320"/>
      <c r="Y740" s="320"/>
      <c r="Z740" s="321"/>
      <c r="AA740" s="319"/>
      <c r="AB740" s="320"/>
      <c r="AC740" s="320"/>
      <c r="AD740" s="321"/>
      <c r="AE740" s="357">
        <f>SUM(AE732:AE739)</f>
        <v>0</v>
      </c>
      <c r="AF740" s="358">
        <f t="shared" si="944"/>
        <v>0</v>
      </c>
      <c r="AG740" s="391">
        <f>IFERROR(  SUMPRODUCT(AG732:AG739,AJ732:AJ739)/AJ740,0)</f>
        <v>0</v>
      </c>
      <c r="AH740" s="359"/>
      <c r="AI740" s="360">
        <f>SUM(AI732:AI739)</f>
        <v>0</v>
      </c>
      <c r="AJ740" s="360">
        <f>SUM(AJ732:AJ739)</f>
        <v>0</v>
      </c>
      <c r="AK740" s="361">
        <f>IF(SUM(AK732:AK739)=0,TIME(,0,),TIME(,SUM(AK732:AK739)+F!$V$37,))</f>
        <v>0</v>
      </c>
      <c r="AL740" s="1032"/>
    </row>
    <row r="741" spans="1:38" hidden="1" x14ac:dyDescent="0.25">
      <c r="A741" s="213">
        <f>A742</f>
        <v>43872</v>
      </c>
      <c r="B741" s="247" t="str">
        <f t="shared" ref="B741:F748" si="949">IF(B685="","",B685)</f>
        <v>Средняя</v>
      </c>
      <c r="C741" s="260" t="str">
        <f t="shared" si="949"/>
        <v>ТГ</v>
      </c>
      <c r="D741" s="228" t="str">
        <f t="shared" si="949"/>
        <v>Становая тяга</v>
      </c>
      <c r="E741" s="280">
        <f t="shared" si="949"/>
        <v>1.4</v>
      </c>
      <c r="F741" s="322" t="str">
        <f t="shared" si="949"/>
        <v/>
      </c>
      <c r="G741" s="323" t="str">
        <f t="shared" ref="G741:G748" si="950">IF(J741&lt;&gt;0, IFERROR(IF( $F741=2,  MROUND($AH741*J741,1),    IF( OR($F741="",$F741=1),   MROUND($AH741*J741,2.5),  MROUND($AH741*J741, 0.1))), "" ), "")</f>
        <v/>
      </c>
      <c r="H741" s="324"/>
      <c r="I741" s="324"/>
      <c r="J741" s="325"/>
      <c r="K741" s="323" t="str">
        <f t="shared" ref="K741:K748" si="951">IF(N741&lt;&gt;0, IFERROR(IF( $F741=2,  MROUND($AH741*N741,1),    IF( OR($F741="",$F741=1),   MROUND($AH741*N741,2.5),  MROUND($AH741*N741, 0.1))), "" ), "")</f>
        <v/>
      </c>
      <c r="L741" s="324"/>
      <c r="M741" s="324"/>
      <c r="N741" s="325"/>
      <c r="O741" s="323" t="str">
        <f t="shared" ref="O741:O748" si="952">IF(R741&lt;&gt;0, IFERROR(IF( $F741=2,  MROUND($AH741*R741,1),    IF( OR($F741="",$F741=1),   MROUND($AH741*R741,2.5),  MROUND($AH741*R741, 0.1))), "" ), "")</f>
        <v/>
      </c>
      <c r="P741" s="324"/>
      <c r="Q741" s="324"/>
      <c r="R741" s="325"/>
      <c r="S741" s="323" t="str">
        <f t="shared" ref="S741:S748" si="953">IF(V741&lt;&gt;0, IFERROR(IF( $F741=2,  MROUND($AH741*V741,1),    IF( OR($F741="",$F741=1),   MROUND($AH741*V741,2.5),  MROUND($AH741*V741, 0.1))), "" ), "")</f>
        <v/>
      </c>
      <c r="T741" s="324"/>
      <c r="U741" s="324"/>
      <c r="V741" s="325"/>
      <c r="W741" s="323" t="str">
        <f t="shared" ref="W741:W748" si="954">IF(Z741&lt;&gt;0, IFERROR(IF( $F741=2,  MROUND($AH741*Z741,1),    IF( OR($F741="",$F741=1),   MROUND($AH741*Z741,2.5),  MROUND($AH741*Z741, 0.1))), "" ), "")</f>
        <v/>
      </c>
      <c r="X741" s="324"/>
      <c r="Y741" s="324"/>
      <c r="Z741" s="325"/>
      <c r="AA741" s="323" t="str">
        <f t="shared" ref="AA741:AA748" si="955">IF(AD741&lt;&gt;0, IFERROR(IF( $F741=2,  MROUND($AH741*AD741,1),    IF( OR($F741="",$F741=1),   MROUND($AH741*AD741,2.5),  MROUND($AH741*AD741, 0.1))), "" ), "")</f>
        <v/>
      </c>
      <c r="AB741" s="324"/>
      <c r="AC741" s="324"/>
      <c r="AD741" s="325"/>
      <c r="AE741" s="326">
        <f t="shared" ref="AE741:AE748" si="956">(IF(ISNUMBER(G741),G741,0)*H741*I741+IF(ISNUMBER(K741),K741,1)*L741*M741+IF(ISNUMBER(O741),O741,1)*P741*Q741+IF(ISNUMBER(S741),S741,1)*T741*U741+IF(ISNUMBER(W741),W741,1)*X741*Y741+IF(ISNUMBER(AA741),AA741,1)*AB741*AC741)*IF(ISNUMBER(F741),F741,1)</f>
        <v>0</v>
      </c>
      <c r="AF741" s="327">
        <f t="shared" si="944"/>
        <v>0</v>
      </c>
      <c r="AG741" s="328">
        <f t="shared" ref="AG741:AG748" si="957">IFERROR((AF741/(AH741*IF(ISNUMBER(F741),F741,1))),0)</f>
        <v>0</v>
      </c>
      <c r="AH741" s="216">
        <f t="shared" ref="AH741:AH748" si="958">IF(ISNUMBER(AH685), AH685+(AH685*$AH$730),"")</f>
        <v>186.72258516166886</v>
      </c>
      <c r="AI741" s="329">
        <f xml:space="preserve"> ( IF(ISNUMBER(G741), VLOOKUP(G741/$AH741,F!$A1:$B101,2,1)*G741*$H741*$I741,0)+IF(ISNUMBER(K741), VLOOKUP(K741/$AH741,F!$A1:$B101,2,1)*K741*$L741*$M741,0)+IF(ISNUMBER(O741), VLOOKUP(O741/$AH741,F!$A1:$B101,2,1)*O741*$P741*$Q741,0)+IF(ISNUMBER(S741), VLOOKUP(S741/$AH741,F!$A1:$B101,2,1)*S741*$T741*$U741,0)+IF(ISNUMBER(W741), VLOOKUP(W741/$AH741,F!$A1:$B101,2,1)*W741*$X741*$Y741,0)+IF(ISNUMBER(AA741), VLOOKUP(AA741/$AH741,F!$A1:$B101,2,1)*AA741*$AB741*$AC741,0))*IF(ISNUMBER(F741),F741,1)*IF(ISNUMBER(E741),E741,1)</f>
        <v>0</v>
      </c>
      <c r="AJ741" s="330">
        <f t="shared" ref="AJ741:AJ743" si="959">H741*I741+L741*M741+P741*Q741+T741*U741+X741*Y741+AB741*AC741</f>
        <v>0</v>
      </c>
      <c r="AK741" s="331">
        <f>IFERROR(I741*INDEX(F!$P$21:$AB$33, MATCH(G741/$AH741, F!$O$21:$O$33,1), MATCH(E741, F!$P$20:$AB$20,1)), 0 ) +IFERROR( M741*INDEX(F!$P$21:$AB$33, MATCH(K741/$AH741, F!$O$21:$O$33,1), MATCH(E741, F!$P$20:$AB$20,1)),0) +  IFERROR( Q741*INDEX(F!$P$21:$AB$33, MATCH(O741/$AH741, F!$O$21:$O$33,1), MATCH(E741, F!$P$20:$AB$20,1)), 0) + IFERROR( U741*INDEX(F!$P$21:$AB$33, MATCH(S741/$AH741, F!$O$21:$O$33,1), MATCH(E741, F!$P$20:$AB$20,1)),0)  + IFERROR(Y741*INDEX(F!$P$21:$AB$33, MATCH(W741/$AH741, F!$O$21:$O$33,1), MATCH(E741, F!$P$20:$AB$20,1)),0)  + IFERROR( AC741*INDEX(F!$P$21:$AB$33, MATCH(AA741/$AH741, F!$O$21:$O$33,1), MATCH(E741, F!$P$20:$AB$20,1)),)</f>
        <v>0</v>
      </c>
      <c r="AL741" s="1033"/>
    </row>
    <row r="742" spans="1:38" ht="15.75" hidden="1" customHeight="1" x14ac:dyDescent="0.25">
      <c r="A742" s="1021">
        <f>A686+A674</f>
        <v>43872</v>
      </c>
      <c r="B742" s="248" t="str">
        <f t="shared" si="949"/>
        <v>Легкая</v>
      </c>
      <c r="C742" s="261" t="str">
        <f t="shared" si="949"/>
        <v>ЖМ</v>
      </c>
      <c r="D742" s="229" t="str">
        <f t="shared" si="949"/>
        <v>Жим лежа</v>
      </c>
      <c r="E742" s="291">
        <f t="shared" si="949"/>
        <v>1</v>
      </c>
      <c r="F742" s="332" t="str">
        <f t="shared" si="949"/>
        <v/>
      </c>
      <c r="G742" s="333" t="str">
        <f t="shared" si="950"/>
        <v/>
      </c>
      <c r="H742" s="334"/>
      <c r="I742" s="334"/>
      <c r="J742" s="335"/>
      <c r="K742" s="333" t="str">
        <f t="shared" si="951"/>
        <v/>
      </c>
      <c r="L742" s="334"/>
      <c r="M742" s="334"/>
      <c r="N742" s="335"/>
      <c r="O742" s="333" t="str">
        <f t="shared" si="952"/>
        <v/>
      </c>
      <c r="P742" s="334"/>
      <c r="Q742" s="334"/>
      <c r="R742" s="335"/>
      <c r="S742" s="333" t="str">
        <f t="shared" si="953"/>
        <v/>
      </c>
      <c r="T742" s="334"/>
      <c r="U742" s="334"/>
      <c r="V742" s="335"/>
      <c r="W742" s="333" t="str">
        <f t="shared" si="954"/>
        <v/>
      </c>
      <c r="X742" s="334"/>
      <c r="Y742" s="334"/>
      <c r="Z742" s="335"/>
      <c r="AA742" s="333" t="str">
        <f t="shared" si="955"/>
        <v/>
      </c>
      <c r="AB742" s="334"/>
      <c r="AC742" s="334"/>
      <c r="AD742" s="335"/>
      <c r="AE742" s="336">
        <f t="shared" si="956"/>
        <v>0</v>
      </c>
      <c r="AF742" s="337">
        <f t="shared" si="944"/>
        <v>0</v>
      </c>
      <c r="AG742" s="338">
        <f t="shared" si="957"/>
        <v>0</v>
      </c>
      <c r="AH742" s="217">
        <f t="shared" si="958"/>
        <v>149.37806812933508</v>
      </c>
      <c r="AI742" s="339">
        <f xml:space="preserve"> ( IF(ISNUMBER(G742), VLOOKUP(G742/$AH742,F!$A1:$B101,2,1)*G742*$H742*$I742,0)+IF(ISNUMBER(K742), VLOOKUP(K742/$AH742,F!$A1:$B101,2,1)*K742*$L742*$M742,0)+IF(ISNUMBER(O742), VLOOKUP(O742/$AH742,F!$A1:$B101,2,1)*O742*$P742*$Q742,0)+IF(ISNUMBER(S742), VLOOKUP(S742/$AH742,F!$A1:$B101,2,1)*S742*$T742*$U742,0)+IF(ISNUMBER(W742), VLOOKUP(W742/$AH742,F!$A1:$B101,2,1)*W742*$X742*$Y742,0)+IF(ISNUMBER(AA742), VLOOKUP(AA742/$AH742,F!$A1:$B101,2,1)*AA742*$AB742*$AC742,0))*IF(ISNUMBER(F742),F742,1)*IF(ISNUMBER(E742),E742,1)</f>
        <v>0</v>
      </c>
      <c r="AJ742" s="340">
        <f t="shared" si="959"/>
        <v>0</v>
      </c>
      <c r="AK742" s="341">
        <f>IFERROR(I742*INDEX(F!$P$21:$AB$33, MATCH(G742/$AH742, F!$O$21:$O$33,1), MATCH(E742, F!$P$20:$AB$20,1)), 0 ) +IFERROR( M742*INDEX(F!$P$21:$AB$33, MATCH(K742/$AH742, F!$O$21:$O$33,1), MATCH(E742, F!$P$20:$AB$20,1)),0) +  IFERROR( Q742*INDEX(F!$P$21:$AB$33, MATCH(O742/$AH742, F!$O$21:$O$33,1), MATCH(E742, F!$P$20:$AB$20,1)), 0) + IFERROR( U742*INDEX(F!$P$21:$AB$33, MATCH(S742/$AH742, F!$O$21:$O$33,1), MATCH(E742, F!$P$20:$AB$20,1)),0)  + IFERROR(Y742*INDEX(F!$P$21:$AB$33, MATCH(W742/$AH742, F!$O$21:$O$33,1), MATCH(E742, F!$P$20:$AB$20,1)),0)  + IFERROR( AC742*INDEX(F!$P$21:$AB$33, MATCH(AA742/$AH742, F!$O$21:$O$33,1), MATCH(E742, F!$P$20:$AB$20,1)),)</f>
        <v>0</v>
      </c>
      <c r="AL742" s="1031"/>
    </row>
    <row r="743" spans="1:38" hidden="1" x14ac:dyDescent="0.25">
      <c r="A743" s="1022"/>
      <c r="B743" s="249" t="str">
        <f t="shared" si="949"/>
        <v>Легкая</v>
      </c>
      <c r="C743" s="262" t="str">
        <f t="shared" si="949"/>
        <v>ТГ</v>
      </c>
      <c r="D743" s="230" t="str">
        <f t="shared" si="949"/>
        <v>Тяга на прямых ногах</v>
      </c>
      <c r="E743" s="291">
        <f t="shared" si="949"/>
        <v>1.2</v>
      </c>
      <c r="F743" s="342" t="str">
        <f t="shared" si="949"/>
        <v/>
      </c>
      <c r="G743" s="343" t="str">
        <f t="shared" si="950"/>
        <v/>
      </c>
      <c r="H743" s="344"/>
      <c r="I743" s="344"/>
      <c r="J743" s="345"/>
      <c r="K743" s="343" t="str">
        <f t="shared" si="951"/>
        <v/>
      </c>
      <c r="L743" s="344"/>
      <c r="M743" s="344"/>
      <c r="N743" s="345"/>
      <c r="O743" s="343" t="str">
        <f t="shared" si="952"/>
        <v/>
      </c>
      <c r="P743" s="344"/>
      <c r="Q743" s="344"/>
      <c r="R743" s="345"/>
      <c r="S743" s="343" t="str">
        <f t="shared" si="953"/>
        <v/>
      </c>
      <c r="T743" s="344"/>
      <c r="U743" s="344"/>
      <c r="V743" s="345"/>
      <c r="W743" s="343" t="str">
        <f t="shared" si="954"/>
        <v/>
      </c>
      <c r="X743" s="344"/>
      <c r="Y743" s="344"/>
      <c r="Z743" s="345"/>
      <c r="AA743" s="343" t="str">
        <f t="shared" si="955"/>
        <v/>
      </c>
      <c r="AB743" s="344"/>
      <c r="AC743" s="344"/>
      <c r="AD743" s="345"/>
      <c r="AE743" s="346">
        <f t="shared" si="956"/>
        <v>0</v>
      </c>
      <c r="AF743" s="347">
        <f t="shared" si="944"/>
        <v>0</v>
      </c>
      <c r="AG743" s="348">
        <f t="shared" si="957"/>
        <v>0</v>
      </c>
      <c r="AH743" s="217">
        <f t="shared" si="958"/>
        <v>149.37806812933508</v>
      </c>
      <c r="AI743" s="349">
        <f xml:space="preserve"> ( IF(ISNUMBER(G743), VLOOKUP(G743/$AH743,F!$A1:$B101,2,1)*G743*$H743*$I743,0)+IF(ISNUMBER(K743), VLOOKUP(K743/$AH743,F!$A1:$B101,2,1)*K743*$L743*$M743,0)+IF(ISNUMBER(O743), VLOOKUP(O743/$AH743,F!$A1:$B101,2,1)*O743*$P743*$Q743,0)+IF(ISNUMBER(S743), VLOOKUP(S743/$AH743,F!$A1:$B101,2,1)*S743*$T743*$U743,0)+IF(ISNUMBER(W743), VLOOKUP(W743/$AH743,F!$A1:$B101,2,1)*W743*$X743*$Y743,0)+IF(ISNUMBER(AA743), VLOOKUP(AA743/$AH743,F!$A1:$B101,2,1)*AA743*$AB743*$AC743,0))*IF(ISNUMBER(F743),F743,1)*IF(ISNUMBER(E743),E743,1)</f>
        <v>0</v>
      </c>
      <c r="AJ743" s="350">
        <f t="shared" si="959"/>
        <v>0</v>
      </c>
      <c r="AK743" s="351">
        <f>IFERROR(I743*INDEX(F!$P$21:$AB$33, MATCH(G743/$AH743, F!$O$21:$O$33,1), MATCH(E743, F!$P$20:$AB$20,1)), 0 ) +IFERROR( M743*INDEX(F!$P$21:$AB$33, MATCH(K743/$AH743, F!$O$21:$O$33,1), MATCH(E743, F!$P$20:$AB$20,1)),0) +  IFERROR( Q743*INDEX(F!$P$21:$AB$33, MATCH(O743/$AH743, F!$O$21:$O$33,1), MATCH(E743, F!$P$20:$AB$20,1)), 0) + IFERROR( U743*INDEX(F!$P$21:$AB$33, MATCH(S743/$AH743, F!$O$21:$O$33,1), MATCH(E743, F!$P$20:$AB$20,1)),0)  + IFERROR(Y743*INDEX(F!$P$21:$AB$33, MATCH(W743/$AH743, F!$O$21:$O$33,1), MATCH(E743, F!$P$20:$AB$20,1)),0)  + IFERROR( AC743*INDEX(F!$P$21:$AB$33, MATCH(AA743/$AH743, F!$O$21:$O$33,1), MATCH(E743, F!$P$20:$AB$20,1)),)</f>
        <v>0</v>
      </c>
      <c r="AL743" s="1031"/>
    </row>
    <row r="744" spans="1:38" hidden="1" x14ac:dyDescent="0.25">
      <c r="A744" s="1022"/>
      <c r="B744" s="248" t="str">
        <f t="shared" si="949"/>
        <v>Легкая</v>
      </c>
      <c r="C744" s="261" t="str">
        <f t="shared" si="949"/>
        <v>ОФП</v>
      </c>
      <c r="D744" s="229" t="str">
        <f t="shared" si="949"/>
        <v>Жим стоя</v>
      </c>
      <c r="E744" s="291">
        <f t="shared" si="949"/>
        <v>0.8</v>
      </c>
      <c r="F744" s="332" t="str">
        <f t="shared" si="949"/>
        <v/>
      </c>
      <c r="G744" s="333" t="str">
        <f t="shared" si="950"/>
        <v/>
      </c>
      <c r="H744" s="334"/>
      <c r="I744" s="334"/>
      <c r="J744" s="335"/>
      <c r="K744" s="333" t="str">
        <f t="shared" si="951"/>
        <v/>
      </c>
      <c r="L744" s="334"/>
      <c r="M744" s="334"/>
      <c r="N744" s="335"/>
      <c r="O744" s="333" t="str">
        <f t="shared" si="952"/>
        <v/>
      </c>
      <c r="P744" s="334"/>
      <c r="Q744" s="334"/>
      <c r="R744" s="335"/>
      <c r="S744" s="333" t="str">
        <f t="shared" si="953"/>
        <v/>
      </c>
      <c r="T744" s="334"/>
      <c r="U744" s="334"/>
      <c r="V744" s="335"/>
      <c r="W744" s="333" t="str">
        <f t="shared" si="954"/>
        <v/>
      </c>
      <c r="X744" s="334"/>
      <c r="Y744" s="334"/>
      <c r="Z744" s="335"/>
      <c r="AA744" s="333" t="str">
        <f t="shared" si="955"/>
        <v/>
      </c>
      <c r="AB744" s="334"/>
      <c r="AC744" s="334"/>
      <c r="AD744" s="335"/>
      <c r="AE744" s="336">
        <f t="shared" si="956"/>
        <v>0</v>
      </c>
      <c r="AF744" s="337">
        <f t="shared" si="944"/>
        <v>0</v>
      </c>
      <c r="AG744" s="338">
        <f t="shared" si="957"/>
        <v>0</v>
      </c>
      <c r="AH744" s="217">
        <f t="shared" si="958"/>
        <v>89.626840877601055</v>
      </c>
      <c r="AI744" s="339">
        <f xml:space="preserve"> ( IF(ISNUMBER(G744), VLOOKUP(G744/$AH744,F!$A1:$B101,2,1)*G744*$H744*$I744,0)+IF(ISNUMBER(K744), VLOOKUP(K744/$AH744,F!$A1:$B101,2,1)*K744*$L744*$M744,0)+IF(ISNUMBER(O744), VLOOKUP(O744/$AH744,F!$A1:$B101,2,1)*O744*$P744*$Q744,0)+IF(ISNUMBER(S744), VLOOKUP(S744/$AH744,F!$A1:$B101,2,1)*S744*$T744*$U744,0)+IF(ISNUMBER(W744), VLOOKUP(W744/$AH744,F!$A1:$B101,2,1)*W744*$X744*$Y744,0)+IF(ISNUMBER(AA744), VLOOKUP(AA744/$AH744,F!$A1:$B101,2,1)*AA744*$AB744*$AC744,0))*IF(ISNUMBER(F744),F744,1)*IF(ISNUMBER(E744),E744,1)</f>
        <v>0</v>
      </c>
      <c r="AJ744" s="340">
        <f>H744*I744+L744*M744+P744*Q744+T744*U744+X744*Y744+AB744*AC744</f>
        <v>0</v>
      </c>
      <c r="AK744" s="341">
        <f>IFERROR(I744*INDEX(F!$P$21:$AB$33, MATCH(G744/$AH744, F!$O$21:$O$33,1), MATCH(E744, F!$P$20:$AB$20,1)), 0 ) +IFERROR( M744*INDEX(F!$P$21:$AB$33, MATCH(K744/$AH744, F!$O$21:$O$33,1), MATCH(E744, F!$P$20:$AB$20,1)),0) +  IFERROR( Q744*INDEX(F!$P$21:$AB$33, MATCH(O744/$AH744, F!$O$21:$O$33,1), MATCH(E744, F!$P$20:$AB$20,1)), 0) + IFERROR( U744*INDEX(F!$P$21:$AB$33, MATCH(S744/$AH744, F!$O$21:$O$33,1), MATCH(E744, F!$P$20:$AB$20,1)),0)  + IFERROR(Y744*INDEX(F!$P$21:$AB$33, MATCH(W744/$AH744, F!$O$21:$O$33,1), MATCH(E744, F!$P$20:$AB$20,1)),0)  + IFERROR( AC744*INDEX(F!$P$21:$AB$33, MATCH(AA744/$AH744, F!$O$21:$O$33,1), MATCH(E744, F!$P$20:$AB$20,1)),)</f>
        <v>0</v>
      </c>
      <c r="AL744" s="1031"/>
    </row>
    <row r="745" spans="1:38" hidden="1" x14ac:dyDescent="0.25">
      <c r="A745" s="1022"/>
      <c r="B745" s="249" t="str">
        <f t="shared" si="949"/>
        <v>Легкая</v>
      </c>
      <c r="C745" s="262" t="str">
        <f t="shared" si="949"/>
        <v>ЖМ</v>
      </c>
      <c r="D745" s="230" t="str">
        <f t="shared" si="949"/>
        <v>Жим средним хватом</v>
      </c>
      <c r="E745" s="291">
        <f t="shared" si="949"/>
        <v>1</v>
      </c>
      <c r="F745" s="342" t="str">
        <f t="shared" si="949"/>
        <v/>
      </c>
      <c r="G745" s="343" t="str">
        <f t="shared" si="950"/>
        <v/>
      </c>
      <c r="H745" s="344"/>
      <c r="I745" s="344"/>
      <c r="J745" s="345"/>
      <c r="K745" s="343" t="str">
        <f t="shared" si="951"/>
        <v/>
      </c>
      <c r="L745" s="344"/>
      <c r="M745" s="344"/>
      <c r="N745" s="345"/>
      <c r="O745" s="343" t="str">
        <f t="shared" si="952"/>
        <v/>
      </c>
      <c r="P745" s="344"/>
      <c r="Q745" s="344"/>
      <c r="R745" s="345"/>
      <c r="S745" s="343" t="str">
        <f t="shared" si="953"/>
        <v/>
      </c>
      <c r="T745" s="344"/>
      <c r="U745" s="344"/>
      <c r="V745" s="345"/>
      <c r="W745" s="343" t="str">
        <f t="shared" si="954"/>
        <v/>
      </c>
      <c r="X745" s="344"/>
      <c r="Y745" s="344"/>
      <c r="Z745" s="345"/>
      <c r="AA745" s="343" t="str">
        <f t="shared" si="955"/>
        <v/>
      </c>
      <c r="AB745" s="344"/>
      <c r="AC745" s="344"/>
      <c r="AD745" s="345"/>
      <c r="AE745" s="346">
        <f t="shared" si="956"/>
        <v>0</v>
      </c>
      <c r="AF745" s="347">
        <f t="shared" si="944"/>
        <v>0</v>
      </c>
      <c r="AG745" s="348">
        <f t="shared" si="957"/>
        <v>0</v>
      </c>
      <c r="AH745" s="217">
        <f t="shared" si="958"/>
        <v>126.97135790993482</v>
      </c>
      <c r="AI745" s="349">
        <f xml:space="preserve"> ( IF(ISNUMBER(G745), VLOOKUP(G745/$AH745,F!$A1:$B101,2,1)*G745*$H745*$I745,0)+IF(ISNUMBER(K745), VLOOKUP(K745/$AH745,F!$A1:$B101,2,1)*K745*$L745*$M745,0)+IF(ISNUMBER(O745), VLOOKUP(O745/$AH745,F!$A1:$B101,2,1)*O745*$P745*$Q745,0)+IF(ISNUMBER(S745), VLOOKUP(S745/$AH745,F!$A1:$B101,2,1)*S745*$T745*$U745,0)+IF(ISNUMBER(W745), VLOOKUP(W745/$AH745,F!$A1:$B101,2,1)*W745*$X745*$Y745,0)+IF(ISNUMBER(AA745), VLOOKUP(AA745/$AH745,F!$A1:$B101,2,1)*AA745*$AB745*$AC745,0))*IF(ISNUMBER(F745),F745,1)*IF(ISNUMBER(E745),E745,1)</f>
        <v>0</v>
      </c>
      <c r="AJ745" s="350">
        <f t="shared" ref="AJ745:AJ748" si="960">H745*I745+L745*M745+P745*Q745+T745*U745+X745*Y745+AB745*AC745</f>
        <v>0</v>
      </c>
      <c r="AK745" s="351">
        <f>IFERROR(I745*INDEX(F!$P$21:$AB$33, MATCH(G745/$AH745, F!$O$21:$O$33,1), MATCH(E745, F!$P$20:$AB$20,1)), 0 ) +IFERROR( M745*INDEX(F!$P$21:$AB$33, MATCH(K745/$AH745, F!$O$21:$O$33,1), MATCH(E745, F!$P$20:$AB$20,1)),0) +  IFERROR( Q745*INDEX(F!$P$21:$AB$33, MATCH(O745/$AH745, F!$O$21:$O$33,1), MATCH(E745, F!$P$20:$AB$20,1)), 0) + IFERROR( U745*INDEX(F!$P$21:$AB$33, MATCH(S745/$AH745, F!$O$21:$O$33,1), MATCH(E745, F!$P$20:$AB$20,1)),0)  + IFERROR(Y745*INDEX(F!$P$21:$AB$33, MATCH(W745/$AH745, F!$O$21:$O$33,1), MATCH(E745, F!$P$20:$AB$20,1)),0)  + IFERROR( AC745*INDEX(F!$P$21:$AB$33, MATCH(AA745/$AH745, F!$O$21:$O$33,1), MATCH(E745, F!$P$20:$AB$20,1)),)</f>
        <v>0</v>
      </c>
      <c r="AL745" s="1031"/>
    </row>
    <row r="746" spans="1:38" hidden="1" x14ac:dyDescent="0.25">
      <c r="A746" s="1022"/>
      <c r="B746" s="248" t="str">
        <f t="shared" si="949"/>
        <v/>
      </c>
      <c r="C746" s="261" t="str">
        <f t="shared" si="949"/>
        <v/>
      </c>
      <c r="D746" s="229" t="str">
        <f t="shared" si="949"/>
        <v/>
      </c>
      <c r="E746" s="291" t="str">
        <f t="shared" si="949"/>
        <v/>
      </c>
      <c r="F746" s="332" t="str">
        <f t="shared" si="949"/>
        <v/>
      </c>
      <c r="G746" s="333" t="str">
        <f t="shared" si="950"/>
        <v/>
      </c>
      <c r="H746" s="334"/>
      <c r="I746" s="334"/>
      <c r="J746" s="335"/>
      <c r="K746" s="333" t="str">
        <f t="shared" si="951"/>
        <v/>
      </c>
      <c r="L746" s="334"/>
      <c r="M746" s="334"/>
      <c r="N746" s="335"/>
      <c r="O746" s="333" t="str">
        <f t="shared" si="952"/>
        <v/>
      </c>
      <c r="P746" s="334"/>
      <c r="Q746" s="334"/>
      <c r="R746" s="335"/>
      <c r="S746" s="333" t="str">
        <f t="shared" si="953"/>
        <v/>
      </c>
      <c r="T746" s="334"/>
      <c r="U746" s="334"/>
      <c r="V746" s="335"/>
      <c r="W746" s="333" t="str">
        <f t="shared" si="954"/>
        <v/>
      </c>
      <c r="X746" s="334"/>
      <c r="Y746" s="334"/>
      <c r="Z746" s="335"/>
      <c r="AA746" s="333" t="str">
        <f t="shared" si="955"/>
        <v/>
      </c>
      <c r="AB746" s="334"/>
      <c r="AC746" s="334"/>
      <c r="AD746" s="335"/>
      <c r="AE746" s="336">
        <f t="shared" si="956"/>
        <v>0</v>
      </c>
      <c r="AF746" s="337">
        <f t="shared" si="944"/>
        <v>0</v>
      </c>
      <c r="AG746" s="338">
        <f t="shared" si="957"/>
        <v>0</v>
      </c>
      <c r="AH746" s="217" t="str">
        <f t="shared" si="958"/>
        <v/>
      </c>
      <c r="AI746" s="339">
        <f xml:space="preserve"> ( IF(ISNUMBER(G746), VLOOKUP(G746/$AH746,F!$A1:$B101,2,1)*G746*$H746*$I746,0)+IF(ISNUMBER(K746), VLOOKUP(K746/$AH746,F!$A1:$B101,2,1)*K746*$L746*$M746,0)+IF(ISNUMBER(O746), VLOOKUP(O746/$AH746,F!$A1:$B101,2,1)*O746*$P746*$Q746,0)+IF(ISNUMBER(S746), VLOOKUP(S746/$AH746,F!$A1:$B101,2,1)*S746*$T746*$U746,0)+IF(ISNUMBER(W746), VLOOKUP(W746/$AH746,F!$A1:$B101,2,1)*W746*$X746*$Y746,0)+IF(ISNUMBER(AA746), VLOOKUP(AA746/$AH746,F!$A1:$B101,2,1)*AA746*$AB746*$AC746,0))*IF(ISNUMBER(F746),F746,1)*IF(ISNUMBER(E746),E746,1)</f>
        <v>0</v>
      </c>
      <c r="AJ746" s="340">
        <f t="shared" si="960"/>
        <v>0</v>
      </c>
      <c r="AK746" s="341">
        <f>IFERROR(I746*INDEX(F!$P$21:$AB$33, MATCH(G746/$AH746, F!$O$21:$O$33,1), MATCH(E746, F!$P$20:$AB$20,1)), 0 ) +IFERROR( M746*INDEX(F!$P$21:$AB$33, MATCH(K746/$AH746, F!$O$21:$O$33,1), MATCH(E746, F!$P$20:$AB$20,1)),0) +  IFERROR( Q746*INDEX(F!$P$21:$AB$33, MATCH(O746/$AH746, F!$O$21:$O$33,1), MATCH(E746, F!$P$20:$AB$20,1)), 0) + IFERROR( U746*INDEX(F!$P$21:$AB$33, MATCH(S746/$AH746, F!$O$21:$O$33,1), MATCH(E746, F!$P$20:$AB$20,1)),0)  + IFERROR(Y746*INDEX(F!$P$21:$AB$33, MATCH(W746/$AH746, F!$O$21:$O$33,1), MATCH(E746, F!$P$20:$AB$20,1)),0)  + IFERROR( AC746*INDEX(F!$P$21:$AB$33, MATCH(AA746/$AH746, F!$O$21:$O$33,1), MATCH(E746, F!$P$20:$AB$20,1)),)</f>
        <v>0</v>
      </c>
      <c r="AL746" s="1031"/>
    </row>
    <row r="747" spans="1:38" hidden="1" x14ac:dyDescent="0.25">
      <c r="A747" s="1022"/>
      <c r="B747" s="249" t="str">
        <f t="shared" si="949"/>
        <v/>
      </c>
      <c r="C747" s="262" t="str">
        <f t="shared" si="949"/>
        <v/>
      </c>
      <c r="D747" s="230" t="str">
        <f t="shared" si="949"/>
        <v/>
      </c>
      <c r="E747" s="291" t="str">
        <f t="shared" si="949"/>
        <v/>
      </c>
      <c r="F747" s="342" t="str">
        <f t="shared" si="949"/>
        <v/>
      </c>
      <c r="G747" s="343" t="str">
        <f t="shared" si="950"/>
        <v/>
      </c>
      <c r="H747" s="344"/>
      <c r="I747" s="344"/>
      <c r="J747" s="345"/>
      <c r="K747" s="343" t="str">
        <f t="shared" si="951"/>
        <v/>
      </c>
      <c r="L747" s="344"/>
      <c r="M747" s="344"/>
      <c r="N747" s="345"/>
      <c r="O747" s="343" t="str">
        <f t="shared" si="952"/>
        <v/>
      </c>
      <c r="P747" s="344"/>
      <c r="Q747" s="344"/>
      <c r="R747" s="345"/>
      <c r="S747" s="343" t="str">
        <f t="shared" si="953"/>
        <v/>
      </c>
      <c r="T747" s="344"/>
      <c r="U747" s="344"/>
      <c r="V747" s="345"/>
      <c r="W747" s="343" t="str">
        <f t="shared" si="954"/>
        <v/>
      </c>
      <c r="X747" s="344"/>
      <c r="Y747" s="344"/>
      <c r="Z747" s="345"/>
      <c r="AA747" s="343" t="str">
        <f t="shared" si="955"/>
        <v/>
      </c>
      <c r="AB747" s="344"/>
      <c r="AC747" s="344"/>
      <c r="AD747" s="345"/>
      <c r="AE747" s="346">
        <f t="shared" si="956"/>
        <v>0</v>
      </c>
      <c r="AF747" s="347">
        <f t="shared" si="944"/>
        <v>0</v>
      </c>
      <c r="AG747" s="348">
        <f t="shared" si="957"/>
        <v>0</v>
      </c>
      <c r="AH747" s="217" t="str">
        <f t="shared" si="958"/>
        <v/>
      </c>
      <c r="AI747" s="349">
        <f xml:space="preserve"> ( IF(ISNUMBER(G747), VLOOKUP(G747/$AH747,F!$A1:$B101,2,1)*G747*$H747*$I747,0)+IF(ISNUMBER(K747), VLOOKUP(K747/$AH747,F!$A1:$B101,2,1)*K747*$L747*$M747,0)+IF(ISNUMBER(O747), VLOOKUP(O747/$AH747,F!$A1:$B101,2,1)*O747*$P747*$Q747,0)+IF(ISNUMBER(S747), VLOOKUP(S747/$AH747,F!$A1:$B101,2,1)*S747*$T747*$U747,0)+IF(ISNUMBER(W747), VLOOKUP(W747/$AH747,F!$A1:$B101,2,1)*W747*$X747*$Y747,0)+IF(ISNUMBER(AA747), VLOOKUP(AA747/$AH747,F!$A1:$B101,2,1)*AA747*$AB747*$AC747,0))*IF(ISNUMBER(F747),F747,1)*IF(ISNUMBER(E747),E747,1)</f>
        <v>0</v>
      </c>
      <c r="AJ747" s="350">
        <f t="shared" si="960"/>
        <v>0</v>
      </c>
      <c r="AK747" s="351">
        <f>IFERROR(I747*INDEX(F!$P$21:$AB$33, MATCH(G747/$AH747, F!$O$21:$O$33,1), MATCH(E747, F!$P$20:$AB$20,1)), 0 ) +IFERROR( M747*INDEX(F!$P$21:$AB$33, MATCH(K747/$AH747, F!$O$21:$O$33,1), MATCH(E747, F!$P$20:$AB$20,1)),0) +  IFERROR( Q747*INDEX(F!$P$21:$AB$33, MATCH(O747/$AH747, F!$O$21:$O$33,1), MATCH(E747, F!$P$20:$AB$20,1)), 0) + IFERROR( U747*INDEX(F!$P$21:$AB$33, MATCH(S747/$AH747, F!$O$21:$O$33,1), MATCH(E747, F!$P$20:$AB$20,1)),0)  + IFERROR(Y747*INDEX(F!$P$21:$AB$33, MATCH(W747/$AH747, F!$O$21:$O$33,1), MATCH(E747, F!$P$20:$AB$20,1)),0)  + IFERROR( AC747*INDEX(F!$P$21:$AB$33, MATCH(AA747/$AH747, F!$O$21:$O$33,1), MATCH(E747, F!$P$20:$AB$20,1)),)</f>
        <v>0</v>
      </c>
      <c r="AL747" s="1031"/>
    </row>
    <row r="748" spans="1:38" hidden="1" x14ac:dyDescent="0.25">
      <c r="A748" s="1022"/>
      <c r="B748" s="248" t="str">
        <f t="shared" si="949"/>
        <v/>
      </c>
      <c r="C748" s="261" t="str">
        <f t="shared" si="949"/>
        <v/>
      </c>
      <c r="D748" s="231" t="str">
        <f t="shared" si="949"/>
        <v/>
      </c>
      <c r="E748" s="291" t="str">
        <f t="shared" si="949"/>
        <v/>
      </c>
      <c r="F748" s="332" t="str">
        <f t="shared" si="949"/>
        <v/>
      </c>
      <c r="G748" s="333" t="str">
        <f t="shared" si="950"/>
        <v/>
      </c>
      <c r="H748" s="334"/>
      <c r="I748" s="334"/>
      <c r="J748" s="335"/>
      <c r="K748" s="333" t="str">
        <f t="shared" si="951"/>
        <v/>
      </c>
      <c r="L748" s="334"/>
      <c r="M748" s="334"/>
      <c r="N748" s="335"/>
      <c r="O748" s="333" t="str">
        <f t="shared" si="952"/>
        <v/>
      </c>
      <c r="P748" s="334"/>
      <c r="Q748" s="334"/>
      <c r="R748" s="335"/>
      <c r="S748" s="333" t="str">
        <f t="shared" si="953"/>
        <v/>
      </c>
      <c r="T748" s="334"/>
      <c r="U748" s="334"/>
      <c r="V748" s="335"/>
      <c r="W748" s="333" t="str">
        <f t="shared" si="954"/>
        <v/>
      </c>
      <c r="X748" s="334"/>
      <c r="Y748" s="334"/>
      <c r="Z748" s="335"/>
      <c r="AA748" s="333" t="str">
        <f t="shared" si="955"/>
        <v/>
      </c>
      <c r="AB748" s="334"/>
      <c r="AC748" s="334"/>
      <c r="AD748" s="335"/>
      <c r="AE748" s="336">
        <f t="shared" si="956"/>
        <v>0</v>
      </c>
      <c r="AF748" s="337">
        <f t="shared" si="944"/>
        <v>0</v>
      </c>
      <c r="AG748" s="338">
        <f t="shared" si="957"/>
        <v>0</v>
      </c>
      <c r="AH748" s="217" t="str">
        <f t="shared" si="958"/>
        <v/>
      </c>
      <c r="AI748" s="339">
        <f xml:space="preserve"> ( IF(ISNUMBER(G748), VLOOKUP(G748/$AH748,F!$A1:$B101,2,1)*G748*$H748*$I748,0)+IF(ISNUMBER(K748), VLOOKUP(K748/$AH748,F!$A1:$B101,2,1)*K748*$L748*$M748,0)+IF(ISNUMBER(O748), VLOOKUP(O748/$AH748,F!$A1:$B101,2,1)*O748*$P748*$Q748,0)+IF(ISNUMBER(S748), VLOOKUP(S748/$AH748,F!$A1:$B101,2,1)*S748*$T748*$U748,0)+IF(ISNUMBER(W748), VLOOKUP(W748/$AH748,F!$A1:$B101,2,1)*W748*$X748*$Y748,0)+IF(ISNUMBER(AA748), VLOOKUP(AA748/$AH748,F!$A1:$B101,2,1)*AA748*$AB748*$AC748,0))*IF(ISNUMBER(F748),F748,1)*IF(ISNUMBER(E748),E748,1)</f>
        <v>0</v>
      </c>
      <c r="AJ748" s="340">
        <f t="shared" si="960"/>
        <v>0</v>
      </c>
      <c r="AK748" s="341">
        <f>IFERROR(I748*INDEX(F!$P$21:$AB$33, MATCH(G748/$AH748, F!$O$21:$O$33,1), MATCH(E748, F!$P$20:$AB$20,1)), 0 ) +IFERROR( M748*INDEX(F!$P$21:$AB$33, MATCH(K748/$AH748, F!$O$21:$O$33,1), MATCH(E748, F!$P$20:$AB$20,1)),0) +  IFERROR( Q748*INDEX(F!$P$21:$AB$33, MATCH(O748/$AH748, F!$O$21:$O$33,1), MATCH(E748, F!$P$20:$AB$20,1)), 0) + IFERROR( U748*INDEX(F!$P$21:$AB$33, MATCH(S748/$AH748, F!$O$21:$O$33,1), MATCH(E748, F!$P$20:$AB$20,1)),0)  + IFERROR(Y748*INDEX(F!$P$21:$AB$33, MATCH(W748/$AH748, F!$O$21:$O$33,1), MATCH(E748, F!$P$20:$AB$20,1)),0)  + IFERROR( AC748*INDEX(F!$P$21:$AB$33, MATCH(AA748/$AH748, F!$O$21:$O$33,1), MATCH(E748, F!$P$20:$AB$20,1)),)</f>
        <v>0</v>
      </c>
      <c r="AL748" s="1031"/>
    </row>
    <row r="749" spans="1:38" ht="15.75" hidden="1" thickBot="1" x14ac:dyDescent="0.3">
      <c r="A749" s="1023"/>
      <c r="B749" s="250"/>
      <c r="C749" s="263"/>
      <c r="D749" s="215"/>
      <c r="E749" s="352">
        <f>ROUND(IFERROR(SUMPRODUCT(AJ741:AJ748,E741:E748)/AJ749,0),3)</f>
        <v>0</v>
      </c>
      <c r="F749" s="353"/>
      <c r="G749" s="354"/>
      <c r="H749" s="355"/>
      <c r="I749" s="355"/>
      <c r="J749" s="356"/>
      <c r="K749" s="354"/>
      <c r="L749" s="355"/>
      <c r="M749" s="355"/>
      <c r="N749" s="356"/>
      <c r="O749" s="354"/>
      <c r="P749" s="355"/>
      <c r="Q749" s="355"/>
      <c r="R749" s="356"/>
      <c r="S749" s="354"/>
      <c r="T749" s="355"/>
      <c r="U749" s="355"/>
      <c r="V749" s="356"/>
      <c r="W749" s="354"/>
      <c r="X749" s="355"/>
      <c r="Y749" s="355"/>
      <c r="Z749" s="356"/>
      <c r="AA749" s="354"/>
      <c r="AB749" s="355"/>
      <c r="AC749" s="355"/>
      <c r="AD749" s="356"/>
      <c r="AE749" s="357">
        <f>SUM(AE741:AE748)</f>
        <v>0</v>
      </c>
      <c r="AF749" s="358">
        <f t="shared" si="944"/>
        <v>0</v>
      </c>
      <c r="AG749" s="391">
        <f>IFERROR(  SUMPRODUCT(AG741:AG748,AJ741:AJ748)/AJ749,0)</f>
        <v>0</v>
      </c>
      <c r="AH749" s="359"/>
      <c r="AI749" s="360">
        <f>SUM(AI741:AI748)</f>
        <v>0</v>
      </c>
      <c r="AJ749" s="360">
        <f>SUM(AJ741:AJ748)</f>
        <v>0</v>
      </c>
      <c r="AK749" s="361">
        <f>IF(SUM(AK741:AK748)=0,TIME(,0,),TIME(,SUM(AK741:AK748)+F!$V$37,))</f>
        <v>0</v>
      </c>
      <c r="AL749" s="1032"/>
    </row>
    <row r="750" spans="1:38" hidden="1" x14ac:dyDescent="0.25">
      <c r="A750" s="232">
        <f>A751</f>
        <v>43874</v>
      </c>
      <c r="B750" s="251" t="str">
        <f t="shared" ref="B750:F757" si="961">IF(B694="","",B694)</f>
        <v>Тяжелая</v>
      </c>
      <c r="C750" s="264" t="str">
        <f t="shared" si="961"/>
        <v>ЖМ</v>
      </c>
      <c r="D750" s="233" t="str">
        <f t="shared" si="961"/>
        <v>Жим лежа</v>
      </c>
      <c r="E750" s="280">
        <f t="shared" si="961"/>
        <v>1</v>
      </c>
      <c r="F750" s="362" t="str">
        <f t="shared" si="961"/>
        <v/>
      </c>
      <c r="G750" s="363" t="str">
        <f t="shared" ref="G750:G757" si="962">IF(J750&lt;&gt;0, IFERROR(IF( $F750=2,  MROUND($AH750*J750,1),    IF( OR($F750="",$F750=1),   MROUND($AH750*J750,2.5),  MROUND($AH750*J750, 0.1))), "" ), "")</f>
        <v/>
      </c>
      <c r="H750" s="364"/>
      <c r="I750" s="364"/>
      <c r="J750" s="365"/>
      <c r="K750" s="363" t="str">
        <f t="shared" ref="K750:K757" si="963">IF(N750&lt;&gt;0, IFERROR(IF( $F750=2,  MROUND($AH750*N750,1),    IF( OR($F750="",$F750=1),   MROUND($AH750*N750,2.5),  MROUND($AH750*N750, 0.1))), "" ), "")</f>
        <v/>
      </c>
      <c r="L750" s="364"/>
      <c r="M750" s="364"/>
      <c r="N750" s="365"/>
      <c r="O750" s="363" t="str">
        <f t="shared" ref="O750:O757" si="964">IF(R750&lt;&gt;0, IFERROR(IF( $F750=2,  MROUND($AH750*R750,1),    IF( OR($F750="",$F750=1),   MROUND($AH750*R750,2.5),  MROUND($AH750*R750, 0.1))), "" ), "")</f>
        <v/>
      </c>
      <c r="P750" s="364"/>
      <c r="Q750" s="364"/>
      <c r="R750" s="365"/>
      <c r="S750" s="363" t="str">
        <f t="shared" ref="S750:S757" si="965">IF(V750&lt;&gt;0, IFERROR(IF( $F750=2,  MROUND($AH750*V750,1),    IF( OR($F750="",$F750=1),   MROUND($AH750*V750,2.5),  MROUND($AH750*V750, 0.1))), "" ), "")</f>
        <v/>
      </c>
      <c r="T750" s="364"/>
      <c r="U750" s="364"/>
      <c r="V750" s="365"/>
      <c r="W750" s="363" t="str">
        <f t="shared" ref="W750:W757" si="966">IF(Z750&lt;&gt;0, IFERROR(IF( $F750=2,  MROUND($AH750*Z750,1),    IF( OR($F750="",$F750=1),   MROUND($AH750*Z750,2.5),  MROUND($AH750*Z750, 0.1))), "" ), "")</f>
        <v/>
      </c>
      <c r="X750" s="364"/>
      <c r="Y750" s="364"/>
      <c r="Z750" s="365"/>
      <c r="AA750" s="363" t="str">
        <f t="shared" ref="AA750:AA757" si="967">IF(AD750&lt;&gt;0, IFERROR(IF( $F750=2,  MROUND($AH750*AD750,1),    IF( OR($F750="",$F750=1),   MROUND($AH750*AD750,2.5),  MROUND($AH750*AD750, 0.1))), "" ), "")</f>
        <v/>
      </c>
      <c r="AB750" s="364"/>
      <c r="AC750" s="364"/>
      <c r="AD750" s="365"/>
      <c r="AE750" s="366">
        <f t="shared" ref="AE750:AE757" si="968">(IF(ISNUMBER(G750),G750,0)*H750*I750+IF(ISNUMBER(K750),K750,1)*L750*M750+IF(ISNUMBER(O750),O750,1)*P750*Q750+IF(ISNUMBER(S750),S750,1)*T750*U750+IF(ISNUMBER(W750),W750,1)*X750*Y750+IF(ISNUMBER(AA750),AA750,1)*AB750*AC750)*IF(ISNUMBER(F750),F750,1)</f>
        <v>0</v>
      </c>
      <c r="AF750" s="367">
        <f t="shared" si="944"/>
        <v>0</v>
      </c>
      <c r="AG750" s="368">
        <f t="shared" ref="AG750:AG757" si="969">IFERROR((AF750/(AH750*IF(ISNUMBER(F750),F750,1))),0)</f>
        <v>0</v>
      </c>
      <c r="AH750" s="216">
        <f t="shared" ref="AH750:AH757" si="970">IF(ISNUMBER(AH694), AH694+(AH694*$AH$730),"")</f>
        <v>149.37806812933508</v>
      </c>
      <c r="AI750" s="369">
        <f xml:space="preserve"> ( IF(ISNUMBER(G750), VLOOKUP(G750/$AH750,F!$A1:$B101,2,1)*G750*$H750*$I750,0)+IF(ISNUMBER(K750), VLOOKUP(K750/$AH750,F!$A1:$B101,2,1)*K750*$L750*$M750,0)+IF(ISNUMBER(O750), VLOOKUP(O750/$AH750,F!$A1:$B101,2,1)*O750*$P750*$Q750,0)+IF(ISNUMBER(S750), VLOOKUP(S750/$AH750,F!$A1:$B101,2,1)*S750*$T750*$U750,0)+IF(ISNUMBER(W750), VLOOKUP(W750/$AH750,F!$A1:$B101,2,1)*W750*$X750*$Y750,0)+IF(ISNUMBER(AA750), VLOOKUP(AA750/$AH750,F!$A1:$B101,2,1)*AA750*$AB750*$AC750,0))*IF(ISNUMBER(F750),F750,1)*IF(ISNUMBER(E750),E750,1)</f>
        <v>0</v>
      </c>
      <c r="AJ750" s="370">
        <f t="shared" ref="AJ750:AJ752" si="971">H750*I750+L750*M750+P750*Q750+T750*U750+X750*Y750+AB750*AC750</f>
        <v>0</v>
      </c>
      <c r="AK750" s="371">
        <f>IFERROR(I750*INDEX(F!$P$21:$AB$33, MATCH(G750/$AH750, F!$O$21:$O$33,1), MATCH(E750, F!$P$20:$AB$20,1)), 0 ) +IFERROR( M750*INDEX(F!$P$21:$AB$33, MATCH(K750/$AH750, F!$O$21:$O$33,1), MATCH(E750, F!$P$20:$AB$20,1)),0) +  IFERROR( Q750*INDEX(F!$P$21:$AB$33, MATCH(O750/$AH750, F!$O$21:$O$33,1), MATCH(E750, F!$P$20:$AB$20,1)), 0) + IFERROR( U750*INDEX(F!$P$21:$AB$33, MATCH(S750/$AH750, F!$O$21:$O$33,1), MATCH(E750, F!$P$20:$AB$20,1)),0)  + IFERROR(Y750*INDEX(F!$P$21:$AB$33, MATCH(W750/$AH750, F!$O$21:$O$33,1), MATCH(E750, F!$P$20:$AB$20,1)),0)  + IFERROR( AC750*INDEX(F!$P$21:$AB$33, MATCH(AA750/$AH750, F!$O$21:$O$33,1), MATCH(E750, F!$P$20:$AB$20,1)),)</f>
        <v>0</v>
      </c>
      <c r="AL750" s="1033"/>
    </row>
    <row r="751" spans="1:38" ht="15.75" hidden="1" customHeight="1" x14ac:dyDescent="0.25">
      <c r="A751" s="1021">
        <f>A695+A674</f>
        <v>43874</v>
      </c>
      <c r="B751" s="249" t="str">
        <f t="shared" si="961"/>
        <v>Легкая</v>
      </c>
      <c r="C751" s="262" t="str">
        <f t="shared" si="961"/>
        <v>ЖМ</v>
      </c>
      <c r="D751" s="230" t="str">
        <f t="shared" si="961"/>
        <v>Жим гантелей</v>
      </c>
      <c r="E751" s="291">
        <f t="shared" si="961"/>
        <v>0.8</v>
      </c>
      <c r="F751" s="342">
        <f t="shared" si="961"/>
        <v>2</v>
      </c>
      <c r="G751" s="343" t="str">
        <f t="shared" si="962"/>
        <v/>
      </c>
      <c r="H751" s="344"/>
      <c r="I751" s="344"/>
      <c r="J751" s="345"/>
      <c r="K751" s="343" t="str">
        <f t="shared" si="963"/>
        <v/>
      </c>
      <c r="L751" s="344"/>
      <c r="M751" s="344"/>
      <c r="N751" s="345"/>
      <c r="O751" s="343" t="str">
        <f t="shared" si="964"/>
        <v/>
      </c>
      <c r="P751" s="344"/>
      <c r="Q751" s="344"/>
      <c r="R751" s="345"/>
      <c r="S751" s="343" t="str">
        <f t="shared" si="965"/>
        <v/>
      </c>
      <c r="T751" s="344"/>
      <c r="U751" s="344"/>
      <c r="V751" s="345"/>
      <c r="W751" s="343" t="str">
        <f t="shared" si="966"/>
        <v/>
      </c>
      <c r="X751" s="344"/>
      <c r="Y751" s="344"/>
      <c r="Z751" s="345"/>
      <c r="AA751" s="343" t="str">
        <f t="shared" si="967"/>
        <v/>
      </c>
      <c r="AB751" s="344"/>
      <c r="AC751" s="344"/>
      <c r="AD751" s="345"/>
      <c r="AE751" s="346">
        <f t="shared" si="968"/>
        <v>0</v>
      </c>
      <c r="AF751" s="347">
        <f t="shared" si="944"/>
        <v>0</v>
      </c>
      <c r="AG751" s="348">
        <f t="shared" si="969"/>
        <v>0</v>
      </c>
      <c r="AH751" s="217">
        <f t="shared" si="970"/>
        <v>47.800981801387223</v>
      </c>
      <c r="AI751" s="349">
        <f xml:space="preserve"> ( IF(ISNUMBER(G751), VLOOKUP(G751/$AH751,F!$A1:$B101,2,1)*G751*$H751*$I751,0)+IF(ISNUMBER(K751), VLOOKUP(K751/$AH751,F!$A1:$B101,2,1)*K751*$L751*$M751,0)+IF(ISNUMBER(O751), VLOOKUP(O751/$AH751,F!$A1:$B101,2,1)*O751*$P751*$Q751,0)+IF(ISNUMBER(S751), VLOOKUP(S751/$AH751,F!$A1:$B101,2,1)*S751*$T751*$U751,0)+IF(ISNUMBER(W751), VLOOKUP(W751/$AH751,F!$A1:$B101,2,1)*W751*$X751*$Y751,0)+IF(ISNUMBER(AA751), VLOOKUP(AA751/$AH751,F!$A1:$B101,2,1)*AA751*$AB751*$AC751,0))*IF(ISNUMBER(F751),F751,1)*IF(ISNUMBER(E751),E751,1)</f>
        <v>0</v>
      </c>
      <c r="AJ751" s="350">
        <f t="shared" si="971"/>
        <v>0</v>
      </c>
      <c r="AK751" s="351">
        <f>IFERROR(I751*INDEX(F!$P$21:$AB$33, MATCH(G751/$AH751, F!$O$21:$O$33,1), MATCH(E751, F!$P$20:$AB$20,1)), 0 ) +IFERROR( M751*INDEX(F!$P$21:$AB$33, MATCH(K751/$AH751, F!$O$21:$O$33,1), MATCH(E751, F!$P$20:$AB$20,1)),0) +  IFERROR( Q751*INDEX(F!$P$21:$AB$33, MATCH(O751/$AH751, F!$O$21:$O$33,1), MATCH(E751, F!$P$20:$AB$20,1)), 0) + IFERROR( U751*INDEX(F!$P$21:$AB$33, MATCH(S751/$AH751, F!$O$21:$O$33,1), MATCH(E751, F!$P$20:$AB$20,1)),0)  + IFERROR(Y751*INDEX(F!$P$21:$AB$33, MATCH(W751/$AH751, F!$O$21:$O$33,1), MATCH(E751, F!$P$20:$AB$20,1)),0)  + IFERROR( AC751*INDEX(F!$P$21:$AB$33, MATCH(AA751/$AH751, F!$O$21:$O$33,1), MATCH(E751, F!$P$20:$AB$20,1)),)</f>
        <v>0</v>
      </c>
      <c r="AL751" s="1031"/>
    </row>
    <row r="752" spans="1:38" hidden="1" x14ac:dyDescent="0.25">
      <c r="A752" s="1022"/>
      <c r="B752" s="252" t="str">
        <f t="shared" si="961"/>
        <v>Легкая</v>
      </c>
      <c r="C752" s="265" t="str">
        <f t="shared" si="961"/>
        <v>ОФП</v>
      </c>
      <c r="D752" s="234" t="str">
        <f t="shared" si="961"/>
        <v>Французский жим</v>
      </c>
      <c r="E752" s="291">
        <f t="shared" si="961"/>
        <v>0.4</v>
      </c>
      <c r="F752" s="372" t="str">
        <f t="shared" si="961"/>
        <v/>
      </c>
      <c r="G752" s="373" t="str">
        <f t="shared" si="962"/>
        <v/>
      </c>
      <c r="H752" s="374"/>
      <c r="I752" s="374"/>
      <c r="J752" s="375"/>
      <c r="K752" s="373" t="str">
        <f t="shared" si="963"/>
        <v/>
      </c>
      <c r="L752" s="374"/>
      <c r="M752" s="374"/>
      <c r="N752" s="375"/>
      <c r="O752" s="373" t="str">
        <f t="shared" si="964"/>
        <v/>
      </c>
      <c r="P752" s="374"/>
      <c r="Q752" s="374"/>
      <c r="R752" s="375"/>
      <c r="S752" s="373" t="str">
        <f t="shared" si="965"/>
        <v/>
      </c>
      <c r="T752" s="374"/>
      <c r="U752" s="374"/>
      <c r="V752" s="375"/>
      <c r="W752" s="373" t="str">
        <f t="shared" si="966"/>
        <v/>
      </c>
      <c r="X752" s="374"/>
      <c r="Y752" s="374"/>
      <c r="Z752" s="375"/>
      <c r="AA752" s="373" t="str">
        <f t="shared" si="967"/>
        <v/>
      </c>
      <c r="AB752" s="374"/>
      <c r="AC752" s="374"/>
      <c r="AD752" s="375"/>
      <c r="AE752" s="376">
        <f t="shared" si="968"/>
        <v>0</v>
      </c>
      <c r="AF752" s="377">
        <f t="shared" si="944"/>
        <v>0</v>
      </c>
      <c r="AG752" s="378">
        <f t="shared" si="969"/>
        <v>0</v>
      </c>
      <c r="AH752" s="217">
        <f t="shared" si="970"/>
        <v>69.759557816399507</v>
      </c>
      <c r="AI752" s="379">
        <f xml:space="preserve"> ( IF(ISNUMBER(G752), VLOOKUP(G752/$AH752,F!$A1:$B101,2,1)*G752*$H752*$I752,0)+IF(ISNUMBER(K752), VLOOKUP(K752/$AH752,F!$A1:$B101,2,1)*K752*$L752*$M752,0)+IF(ISNUMBER(O752), VLOOKUP(O752/$AH752,F!$A1:$B101,2,1)*O752*$P752*$Q752,0)+IF(ISNUMBER(S752), VLOOKUP(S752/$AH752,F!$A1:$B101,2,1)*S752*$T752*$U752,0)+IF(ISNUMBER(W752), VLOOKUP(W752/$AH752,F!$A1:$B101,2,1)*W752*$X752*$Y752,0)+IF(ISNUMBER(AA752), VLOOKUP(AA752/$AH752,F!$A1:$B101,2,1)*AA752*$AB752*$AC752,0))*IF(ISNUMBER(F752),F752,1)*IF(ISNUMBER(E752),E752,1)</f>
        <v>0</v>
      </c>
      <c r="AJ752" s="380">
        <f t="shared" si="971"/>
        <v>0</v>
      </c>
      <c r="AK752" s="381">
        <f>IFERROR(I752*INDEX(F!$P$21:$AB$33, MATCH(G752/$AH752, F!$O$21:$O$33,1), MATCH(E752, F!$P$20:$AB$20,1)), 0 ) +IFERROR( M752*INDEX(F!$P$21:$AB$33, MATCH(K752/$AH752, F!$O$21:$O$33,1), MATCH(E752, F!$P$20:$AB$20,1)),0) +  IFERROR( Q752*INDEX(F!$P$21:$AB$33, MATCH(O752/$AH752, F!$O$21:$O$33,1), MATCH(E752, F!$P$20:$AB$20,1)), 0) + IFERROR( U752*INDEX(F!$P$21:$AB$33, MATCH(S752/$AH752, F!$O$21:$O$33,1), MATCH(E752, F!$P$20:$AB$20,1)),0)  + IFERROR(Y752*INDEX(F!$P$21:$AB$33, MATCH(W752/$AH752, F!$O$21:$O$33,1), MATCH(E752, F!$P$20:$AB$20,1)),0)  + IFERROR( AC752*INDEX(F!$P$21:$AB$33, MATCH(AA752/$AH752, F!$O$21:$O$33,1), MATCH(E752, F!$P$20:$AB$20,1)),)</f>
        <v>0</v>
      </c>
      <c r="AL752" s="1031"/>
    </row>
    <row r="753" spans="1:38" hidden="1" x14ac:dyDescent="0.25">
      <c r="A753" s="1022"/>
      <c r="B753" s="249" t="str">
        <f t="shared" si="961"/>
        <v>Легкая</v>
      </c>
      <c r="C753" s="262" t="str">
        <f t="shared" si="961"/>
        <v>ОФП</v>
      </c>
      <c r="D753" s="230" t="str">
        <f t="shared" si="961"/>
        <v>Молотковые сгибания</v>
      </c>
      <c r="E753" s="291">
        <f t="shared" si="961"/>
        <v>0.4</v>
      </c>
      <c r="F753" s="342">
        <f t="shared" si="961"/>
        <v>2</v>
      </c>
      <c r="G753" s="343" t="str">
        <f t="shared" si="962"/>
        <v/>
      </c>
      <c r="H753" s="344"/>
      <c r="I753" s="344"/>
      <c r="J753" s="345"/>
      <c r="K753" s="343" t="str">
        <f t="shared" si="963"/>
        <v/>
      </c>
      <c r="L753" s="344"/>
      <c r="M753" s="344"/>
      <c r="N753" s="345"/>
      <c r="O753" s="343" t="str">
        <f t="shared" si="964"/>
        <v/>
      </c>
      <c r="P753" s="344"/>
      <c r="Q753" s="344"/>
      <c r="R753" s="345"/>
      <c r="S753" s="343" t="str">
        <f t="shared" si="965"/>
        <v/>
      </c>
      <c r="T753" s="344"/>
      <c r="U753" s="344"/>
      <c r="V753" s="345"/>
      <c r="W753" s="343" t="str">
        <f t="shared" si="966"/>
        <v/>
      </c>
      <c r="X753" s="344"/>
      <c r="Y753" s="344"/>
      <c r="Z753" s="345"/>
      <c r="AA753" s="343" t="str">
        <f t="shared" si="967"/>
        <v/>
      </c>
      <c r="AB753" s="344"/>
      <c r="AC753" s="344"/>
      <c r="AD753" s="345"/>
      <c r="AE753" s="346">
        <f t="shared" si="968"/>
        <v>0</v>
      </c>
      <c r="AF753" s="347">
        <f t="shared" si="944"/>
        <v>0</v>
      </c>
      <c r="AG753" s="348">
        <f t="shared" si="969"/>
        <v>0</v>
      </c>
      <c r="AH753" s="217">
        <f t="shared" si="970"/>
        <v>26.888052263280318</v>
      </c>
      <c r="AI753" s="349">
        <f xml:space="preserve"> ( IF(ISNUMBER(G753), VLOOKUP(G753/$AH753,F!$A1:$B101,2,1)*G753*$H753*$I753,0)+IF(ISNUMBER(K753), VLOOKUP(K753/$AH753,F!$A1:$B101,2,1)*K753*$L753*$M753,0)+IF(ISNUMBER(O753), VLOOKUP(O753/$AH753,F!$A1:$B101,2,1)*O753*$P753*$Q753,0)+IF(ISNUMBER(S753), VLOOKUP(S753/$AH753,F!$A1:$B101,2,1)*S753*$T753*$U753,0)+IF(ISNUMBER(W753), VLOOKUP(W753/$AH753,F!$A1:$B101,2,1)*W753*$X753*$Y753,0)+IF(ISNUMBER(AA753), VLOOKUP(AA753/$AH753,F!$A1:$B101,2,1)*AA753*$AB753*$AC753,0))*IF(ISNUMBER(F753),F753,1)*IF(ISNUMBER(E753),E753,1)</f>
        <v>0</v>
      </c>
      <c r="AJ753" s="350">
        <f>H753*I753+L753*M753+P753*Q753+T753*U753+X753*Y753+AB753*AC753</f>
        <v>0</v>
      </c>
      <c r="AK753" s="351">
        <f>IFERROR(I753*INDEX(F!$P$21:$AB$33, MATCH(G753/$AH753, F!$O$21:$O$33,1), MATCH(E753, F!$P$20:$AB$20,1)), 0 ) +IFERROR( M753*INDEX(F!$P$21:$AB$33, MATCH(K753/$AH753, F!$O$21:$O$33,1), MATCH(E753, F!$P$20:$AB$20,1)),0) +  IFERROR( Q753*INDEX(F!$P$21:$AB$33, MATCH(O753/$AH753, F!$O$21:$O$33,1), MATCH(E753, F!$P$20:$AB$20,1)), 0) + IFERROR( U753*INDEX(F!$P$21:$AB$33, MATCH(S753/$AH753, F!$O$21:$O$33,1), MATCH(E753, F!$P$20:$AB$20,1)),0)  + IFERROR(Y753*INDEX(F!$P$21:$AB$33, MATCH(W753/$AH753, F!$O$21:$O$33,1), MATCH(E753, F!$P$20:$AB$20,1)),0)  + IFERROR( AC753*INDEX(F!$P$21:$AB$33, MATCH(AA753/$AH753, F!$O$21:$O$33,1), MATCH(E753, F!$P$20:$AB$20,1)),)</f>
        <v>0</v>
      </c>
      <c r="AL753" s="1031"/>
    </row>
    <row r="754" spans="1:38" hidden="1" x14ac:dyDescent="0.25">
      <c r="A754" s="1022"/>
      <c r="B754" s="252" t="str">
        <f t="shared" si="961"/>
        <v>Легкая</v>
      </c>
      <c r="C754" s="265" t="str">
        <f t="shared" si="961"/>
        <v>ОФП</v>
      </c>
      <c r="D754" s="234" t="str">
        <f t="shared" si="961"/>
        <v>Разгибания с гантелью из-за головы</v>
      </c>
      <c r="E754" s="291">
        <f t="shared" si="961"/>
        <v>0.4</v>
      </c>
      <c r="F754" s="372">
        <f t="shared" si="961"/>
        <v>2</v>
      </c>
      <c r="G754" s="373" t="str">
        <f t="shared" si="962"/>
        <v/>
      </c>
      <c r="H754" s="374"/>
      <c r="I754" s="374"/>
      <c r="J754" s="375"/>
      <c r="K754" s="373" t="str">
        <f t="shared" si="963"/>
        <v/>
      </c>
      <c r="L754" s="374"/>
      <c r="M754" s="374"/>
      <c r="N754" s="375"/>
      <c r="O754" s="373" t="str">
        <f t="shared" si="964"/>
        <v/>
      </c>
      <c r="P754" s="374"/>
      <c r="Q754" s="374"/>
      <c r="R754" s="375"/>
      <c r="S754" s="373" t="str">
        <f t="shared" si="965"/>
        <v/>
      </c>
      <c r="T754" s="374"/>
      <c r="U754" s="374"/>
      <c r="V754" s="375"/>
      <c r="W754" s="373" t="str">
        <f t="shared" si="966"/>
        <v/>
      </c>
      <c r="X754" s="374"/>
      <c r="Y754" s="374"/>
      <c r="Z754" s="375"/>
      <c r="AA754" s="373" t="str">
        <f t="shared" si="967"/>
        <v/>
      </c>
      <c r="AB754" s="374"/>
      <c r="AC754" s="374"/>
      <c r="AD754" s="375"/>
      <c r="AE754" s="376">
        <f t="shared" si="968"/>
        <v>0</v>
      </c>
      <c r="AF754" s="377">
        <f t="shared" si="944"/>
        <v>0</v>
      </c>
      <c r="AG754" s="378">
        <f t="shared" si="969"/>
        <v>0</v>
      </c>
      <c r="AH754" s="217">
        <f t="shared" si="970"/>
        <v>19.41914885681356</v>
      </c>
      <c r="AI754" s="379">
        <f xml:space="preserve"> ( IF(ISNUMBER(G754), VLOOKUP(G754/$AH754,F!$A1:$B101,2,1)*G754*$H754*$I754,0)+IF(ISNUMBER(K754), VLOOKUP(K754/$AH754,F!$A1:$B101,2,1)*K754*$L754*$M754,0)+IF(ISNUMBER(O754), VLOOKUP(O754/$AH754,F!$A1:$B101,2,1)*O754*$P754*$Q754,0)+IF(ISNUMBER(S754), VLOOKUP(S754/$AH754,F!$A1:$B101,2,1)*S754*$T754*$U754,0)+IF(ISNUMBER(W754), VLOOKUP(W754/$AH754,F!$A1:$B101,2,1)*W754*$X754*$Y754,0)+IF(ISNUMBER(AA754), VLOOKUP(AA754/$AH754,F!$A1:$B101,2,1)*AA754*$AB754*$AC754,0))*IF(ISNUMBER(F754),F754,1)*IF(ISNUMBER(E754),E754,1)</f>
        <v>0</v>
      </c>
      <c r="AJ754" s="380">
        <f t="shared" ref="AJ754:AJ757" si="972">H754*I754+L754*M754+P754*Q754+T754*U754+X754*Y754+AB754*AC754</f>
        <v>0</v>
      </c>
      <c r="AK754" s="381">
        <f>IFERROR(I754*INDEX(F!$P$21:$AB$33, MATCH(G754/$AH754, F!$O$21:$O$33,1), MATCH(E754, F!$P$20:$AB$20,1)), 0 ) +IFERROR( M754*INDEX(F!$P$21:$AB$33, MATCH(K754/$AH754, F!$O$21:$O$33,1), MATCH(E754, F!$P$20:$AB$20,1)),0) +  IFERROR( Q754*INDEX(F!$P$21:$AB$33, MATCH(O754/$AH754, F!$O$21:$O$33,1), MATCH(E754, F!$P$20:$AB$20,1)), 0) + IFERROR( U754*INDEX(F!$P$21:$AB$33, MATCH(S754/$AH754, F!$O$21:$O$33,1), MATCH(E754, F!$P$20:$AB$20,1)),0)  + IFERROR(Y754*INDEX(F!$P$21:$AB$33, MATCH(W754/$AH754, F!$O$21:$O$33,1), MATCH(E754, F!$P$20:$AB$20,1)),0)  + IFERROR( AC754*INDEX(F!$P$21:$AB$33, MATCH(AA754/$AH754, F!$O$21:$O$33,1), MATCH(E754, F!$P$20:$AB$20,1)),)</f>
        <v>0</v>
      </c>
      <c r="AL754" s="1031"/>
    </row>
    <row r="755" spans="1:38" hidden="1" x14ac:dyDescent="0.25">
      <c r="A755" s="1022"/>
      <c r="B755" s="249" t="str">
        <f t="shared" si="961"/>
        <v/>
      </c>
      <c r="C755" s="262" t="str">
        <f t="shared" si="961"/>
        <v/>
      </c>
      <c r="D755" s="230" t="str">
        <f t="shared" si="961"/>
        <v/>
      </c>
      <c r="E755" s="291" t="str">
        <f t="shared" si="961"/>
        <v/>
      </c>
      <c r="F755" s="342" t="str">
        <f t="shared" si="961"/>
        <v/>
      </c>
      <c r="G755" s="343" t="str">
        <f t="shared" si="962"/>
        <v/>
      </c>
      <c r="H755" s="344"/>
      <c r="I755" s="344"/>
      <c r="J755" s="345"/>
      <c r="K755" s="343" t="str">
        <f t="shared" si="963"/>
        <v/>
      </c>
      <c r="L755" s="344"/>
      <c r="M755" s="344"/>
      <c r="N755" s="345"/>
      <c r="O755" s="343" t="str">
        <f t="shared" si="964"/>
        <v/>
      </c>
      <c r="P755" s="344"/>
      <c r="Q755" s="344"/>
      <c r="R755" s="345"/>
      <c r="S755" s="343" t="str">
        <f t="shared" si="965"/>
        <v/>
      </c>
      <c r="T755" s="344"/>
      <c r="U755" s="344"/>
      <c r="V755" s="345"/>
      <c r="W755" s="343" t="str">
        <f t="shared" si="966"/>
        <v/>
      </c>
      <c r="X755" s="344"/>
      <c r="Y755" s="344"/>
      <c r="Z755" s="345"/>
      <c r="AA755" s="343" t="str">
        <f t="shared" si="967"/>
        <v/>
      </c>
      <c r="AB755" s="344"/>
      <c r="AC755" s="344"/>
      <c r="AD755" s="345"/>
      <c r="AE755" s="346">
        <f t="shared" si="968"/>
        <v>0</v>
      </c>
      <c r="AF755" s="347">
        <f t="shared" si="944"/>
        <v>0</v>
      </c>
      <c r="AG755" s="348">
        <f t="shared" si="969"/>
        <v>0</v>
      </c>
      <c r="AH755" s="217" t="str">
        <f t="shared" si="970"/>
        <v/>
      </c>
      <c r="AI755" s="349">
        <f xml:space="preserve"> ( IF(ISNUMBER(G755), VLOOKUP(G755/$AH755,F!$A1:$B101,2,1)*G755*$H755*$I755,0)+IF(ISNUMBER(K755), VLOOKUP(K755/$AH755,F!$A1:$B101,2,1)*K755*$L755*$M755,0)+IF(ISNUMBER(O755), VLOOKUP(O755/$AH755,F!$A1:$B101,2,1)*O755*$P755*$Q755,0)+IF(ISNUMBER(S755), VLOOKUP(S755/$AH755,F!$A1:$B101,2,1)*S755*$T755*$U755,0)+IF(ISNUMBER(W755), VLOOKUP(W755/$AH755,F!$A1:$B101,2,1)*W755*$X755*$Y755,0)+IF(ISNUMBER(AA755), VLOOKUP(AA755/$AH755,F!$A1:$B101,2,1)*AA755*$AB755*$AC755,0))*IF(ISNUMBER(F755),F755,1)*IF(ISNUMBER(E755),E755,1)</f>
        <v>0</v>
      </c>
      <c r="AJ755" s="350">
        <f t="shared" si="972"/>
        <v>0</v>
      </c>
      <c r="AK755" s="351">
        <f>IFERROR(I755*INDEX(F!$P$21:$AB$33, MATCH(G755/$AH755, F!$O$21:$O$33,1), MATCH(E755, F!$P$20:$AB$20,1)), 0 ) +IFERROR( M755*INDEX(F!$P$21:$AB$33, MATCH(K755/$AH755, F!$O$21:$O$33,1), MATCH(E755, F!$P$20:$AB$20,1)),0) +  IFERROR( Q755*INDEX(F!$P$21:$AB$33, MATCH(O755/$AH755, F!$O$21:$O$33,1), MATCH(E755, F!$P$20:$AB$20,1)), 0) + IFERROR( U755*INDEX(F!$P$21:$AB$33, MATCH(S755/$AH755, F!$O$21:$O$33,1), MATCH(E755, F!$P$20:$AB$20,1)),0)  + IFERROR(Y755*INDEX(F!$P$21:$AB$33, MATCH(W755/$AH755, F!$O$21:$O$33,1), MATCH(E755, F!$P$20:$AB$20,1)),0)  + IFERROR( AC755*INDEX(F!$P$21:$AB$33, MATCH(AA755/$AH755, F!$O$21:$O$33,1), MATCH(E755, F!$P$20:$AB$20,1)),)</f>
        <v>0</v>
      </c>
      <c r="AL755" s="1031"/>
    </row>
    <row r="756" spans="1:38" hidden="1" x14ac:dyDescent="0.25">
      <c r="A756" s="1022"/>
      <c r="B756" s="252" t="str">
        <f t="shared" si="961"/>
        <v/>
      </c>
      <c r="C756" s="265" t="str">
        <f t="shared" si="961"/>
        <v/>
      </c>
      <c r="D756" s="234" t="str">
        <f t="shared" si="961"/>
        <v/>
      </c>
      <c r="E756" s="291" t="str">
        <f t="shared" si="961"/>
        <v/>
      </c>
      <c r="F756" s="382" t="str">
        <f t="shared" si="961"/>
        <v/>
      </c>
      <c r="G756" s="373" t="str">
        <f t="shared" si="962"/>
        <v/>
      </c>
      <c r="H756" s="374"/>
      <c r="I756" s="374"/>
      <c r="J756" s="375"/>
      <c r="K756" s="373" t="str">
        <f t="shared" si="963"/>
        <v/>
      </c>
      <c r="L756" s="374"/>
      <c r="M756" s="374"/>
      <c r="N756" s="375"/>
      <c r="O756" s="373" t="str">
        <f t="shared" si="964"/>
        <v/>
      </c>
      <c r="P756" s="374"/>
      <c r="Q756" s="374"/>
      <c r="R756" s="375"/>
      <c r="S756" s="373" t="str">
        <f t="shared" si="965"/>
        <v/>
      </c>
      <c r="T756" s="374"/>
      <c r="U756" s="374"/>
      <c r="V756" s="375"/>
      <c r="W756" s="373" t="str">
        <f t="shared" si="966"/>
        <v/>
      </c>
      <c r="X756" s="374"/>
      <c r="Y756" s="374"/>
      <c r="Z756" s="375"/>
      <c r="AA756" s="373" t="str">
        <f t="shared" si="967"/>
        <v/>
      </c>
      <c r="AB756" s="374"/>
      <c r="AC756" s="374"/>
      <c r="AD756" s="375"/>
      <c r="AE756" s="376">
        <f t="shared" si="968"/>
        <v>0</v>
      </c>
      <c r="AF756" s="377">
        <f t="shared" si="944"/>
        <v>0</v>
      </c>
      <c r="AG756" s="378">
        <f t="shared" si="969"/>
        <v>0</v>
      </c>
      <c r="AH756" s="217" t="str">
        <f t="shared" si="970"/>
        <v/>
      </c>
      <c r="AI756" s="379">
        <f xml:space="preserve"> ( IF(ISNUMBER(G756), VLOOKUP(G756/$AH756,F!$A1:$B101,2,1)*G756*$H756*$I756,0)+IF(ISNUMBER(K756), VLOOKUP(K756/$AH756,F!$A1:$B101,2,1)*K756*$L756*$M756,0)+IF(ISNUMBER(O756), VLOOKUP(O756/$AH756,F!$A1:$B101,2,1)*O756*$P756*$Q756,0)+IF(ISNUMBER(S756), VLOOKUP(S756/$AH756,F!$A1:$B101,2,1)*S756*$T756*$U756,0)+IF(ISNUMBER(W756), VLOOKUP(W756/$AH756,F!$A1:$B101,2,1)*W756*$X756*$Y756,0)+IF(ISNUMBER(AA756), VLOOKUP(AA756/$AH756,F!$A1:$B101,2,1)*AA756*$AB756*$AC756,0))*IF(ISNUMBER(F756),F756,1)*IF(ISNUMBER(E756),E756,1)</f>
        <v>0</v>
      </c>
      <c r="AJ756" s="380">
        <f t="shared" si="972"/>
        <v>0</v>
      </c>
      <c r="AK756" s="381">
        <f>IFERROR(I756*INDEX(F!$P$21:$AB$33, MATCH(G756/$AH756, F!$O$21:$O$33,1), MATCH(E756, F!$P$20:$AB$20,1)), 0 ) +IFERROR( M756*INDEX(F!$P$21:$AB$33, MATCH(K756/$AH756, F!$O$21:$O$33,1), MATCH(E756, F!$P$20:$AB$20,1)),0) +  IFERROR( Q756*INDEX(F!$P$21:$AB$33, MATCH(O756/$AH756, F!$O$21:$O$33,1), MATCH(E756, F!$P$20:$AB$20,1)), 0) + IFERROR( U756*INDEX(F!$P$21:$AB$33, MATCH(S756/$AH756, F!$O$21:$O$33,1), MATCH(E756, F!$P$20:$AB$20,1)),0)  + IFERROR(Y756*INDEX(F!$P$21:$AB$33, MATCH(W756/$AH756, F!$O$21:$O$33,1), MATCH(E756, F!$P$20:$AB$20,1)),0)  + IFERROR( AC756*INDEX(F!$P$21:$AB$33, MATCH(AA756/$AH756, F!$O$21:$O$33,1), MATCH(E756, F!$P$20:$AB$20,1)),)</f>
        <v>0</v>
      </c>
      <c r="AL756" s="1031"/>
    </row>
    <row r="757" spans="1:38" hidden="1" x14ac:dyDescent="0.25">
      <c r="A757" s="1022"/>
      <c r="B757" s="249" t="str">
        <f t="shared" si="961"/>
        <v/>
      </c>
      <c r="C757" s="262" t="str">
        <f t="shared" si="961"/>
        <v/>
      </c>
      <c r="D757" s="235" t="str">
        <f t="shared" si="961"/>
        <v/>
      </c>
      <c r="E757" s="291" t="str">
        <f t="shared" si="961"/>
        <v/>
      </c>
      <c r="F757" s="383" t="str">
        <f t="shared" si="961"/>
        <v/>
      </c>
      <c r="G757" s="343" t="str">
        <f t="shared" si="962"/>
        <v/>
      </c>
      <c r="H757" s="344"/>
      <c r="I757" s="344"/>
      <c r="J757" s="345"/>
      <c r="K757" s="343" t="str">
        <f t="shared" si="963"/>
        <v/>
      </c>
      <c r="L757" s="344"/>
      <c r="M757" s="344"/>
      <c r="N757" s="345"/>
      <c r="O757" s="343" t="str">
        <f t="shared" si="964"/>
        <v/>
      </c>
      <c r="P757" s="344"/>
      <c r="Q757" s="344"/>
      <c r="R757" s="345"/>
      <c r="S757" s="343" t="str">
        <f t="shared" si="965"/>
        <v/>
      </c>
      <c r="T757" s="344"/>
      <c r="U757" s="344"/>
      <c r="V757" s="345"/>
      <c r="W757" s="343" t="str">
        <f t="shared" si="966"/>
        <v/>
      </c>
      <c r="X757" s="344"/>
      <c r="Y757" s="344"/>
      <c r="Z757" s="345"/>
      <c r="AA757" s="343" t="str">
        <f t="shared" si="967"/>
        <v/>
      </c>
      <c r="AB757" s="344"/>
      <c r="AC757" s="344"/>
      <c r="AD757" s="345"/>
      <c r="AE757" s="346">
        <f t="shared" si="968"/>
        <v>0</v>
      </c>
      <c r="AF757" s="347">
        <f t="shared" si="944"/>
        <v>0</v>
      </c>
      <c r="AG757" s="348">
        <f t="shared" si="969"/>
        <v>0</v>
      </c>
      <c r="AH757" s="217" t="str">
        <f t="shared" si="970"/>
        <v/>
      </c>
      <c r="AI757" s="349">
        <f xml:space="preserve"> ( IF(ISNUMBER(G757), VLOOKUP(G757/$AH757,F!$A1:$B101,2,1)*G757*$H757*$I757,0)+IF(ISNUMBER(K757), VLOOKUP(K757/$AH757,F!$A1:$B101,2,1)*K757*$L757*$M757,0)+IF(ISNUMBER(O757), VLOOKUP(O757/$AH757,F!$A1:$B101,2,1)*O757*$P757*$Q757,0)+IF(ISNUMBER(S757), VLOOKUP(S757/$AH757,F!$A1:$B101,2,1)*S757*$T757*$U757,0)+IF(ISNUMBER(W757), VLOOKUP(W757/$AH757,F!$A1:$B101,2,1)*W757*$X757*$Y757,0)+IF(ISNUMBER(AA757), VLOOKUP(AA757/$AH757,F!$A1:$B101,2,1)*AA757*$AB757*$AC757,0))*IF(ISNUMBER(F757),F757,1)*IF(ISNUMBER(E757),E757,1)</f>
        <v>0</v>
      </c>
      <c r="AJ757" s="350">
        <f t="shared" si="972"/>
        <v>0</v>
      </c>
      <c r="AK757" s="351">
        <f>IFERROR(I757*INDEX(F!$P$21:$AB$33, MATCH(G757/$AH757, F!$O$21:$O$33,1), MATCH(E757, F!$P$20:$AB$20,1)), 0 ) +IFERROR( M757*INDEX(F!$P$21:$AB$33, MATCH(K757/$AH757, F!$O$21:$O$33,1), MATCH(E757, F!$P$20:$AB$20,1)),0) +  IFERROR( Q757*INDEX(F!$P$21:$AB$33, MATCH(O757/$AH757, F!$O$21:$O$33,1), MATCH(E757, F!$P$20:$AB$20,1)), 0) + IFERROR( U757*INDEX(F!$P$21:$AB$33, MATCH(S757/$AH757, F!$O$21:$O$33,1), MATCH(E757, F!$P$20:$AB$20,1)),0)  + IFERROR(Y757*INDEX(F!$P$21:$AB$33, MATCH(W757/$AH757, F!$O$21:$O$33,1), MATCH(E757, F!$P$20:$AB$20,1)),0)  + IFERROR( AC757*INDEX(F!$P$21:$AB$33, MATCH(AA757/$AH757, F!$O$21:$O$33,1), MATCH(E757, F!$P$20:$AB$20,1)),)</f>
        <v>0</v>
      </c>
      <c r="AL757" s="1031"/>
    </row>
    <row r="758" spans="1:38" ht="15.75" hidden="1" thickBot="1" x14ac:dyDescent="0.3">
      <c r="A758" s="1023"/>
      <c r="B758" s="253"/>
      <c r="C758" s="266"/>
      <c r="D758" s="218"/>
      <c r="E758" s="352">
        <f>ROUND(IFERROR(SUMPRODUCT(AJ750:AJ757,E750:E757)/AJ758,0),3)</f>
        <v>0</v>
      </c>
      <c r="F758" s="384"/>
      <c r="G758" s="385"/>
      <c r="H758" s="386"/>
      <c r="I758" s="386"/>
      <c r="J758" s="387"/>
      <c r="K758" s="385"/>
      <c r="L758" s="386"/>
      <c r="M758" s="386"/>
      <c r="N758" s="387"/>
      <c r="O758" s="385"/>
      <c r="P758" s="386"/>
      <c r="Q758" s="386"/>
      <c r="R758" s="387"/>
      <c r="S758" s="385"/>
      <c r="T758" s="386"/>
      <c r="U758" s="386"/>
      <c r="V758" s="387"/>
      <c r="W758" s="385"/>
      <c r="X758" s="386"/>
      <c r="Y758" s="386"/>
      <c r="Z758" s="387"/>
      <c r="AA758" s="385"/>
      <c r="AB758" s="386"/>
      <c r="AC758" s="386"/>
      <c r="AD758" s="387"/>
      <c r="AE758" s="357">
        <f>SUM(AE750:AE757)</f>
        <v>0</v>
      </c>
      <c r="AF758" s="358">
        <f t="shared" si="944"/>
        <v>0</v>
      </c>
      <c r="AG758" s="391">
        <f>IFERROR(  SUMPRODUCT(AG750:AG757,AJ750:AJ757)/AJ758,0)</f>
        <v>0</v>
      </c>
      <c r="AH758" s="359"/>
      <c r="AI758" s="360">
        <f>SUM(AI750:AI757)</f>
        <v>0</v>
      </c>
      <c r="AJ758" s="360">
        <f>SUM(AJ750:AJ757)</f>
        <v>0</v>
      </c>
      <c r="AK758" s="361">
        <f>IF(SUM(AK750:AK757)=0,TIME(,0,),TIME(,SUM(AK750:AK757)+F!$V$37,))</f>
        <v>0</v>
      </c>
      <c r="AL758" s="1032"/>
    </row>
    <row r="759" spans="1:38" hidden="1" x14ac:dyDescent="0.25">
      <c r="A759" s="212">
        <f>A760</f>
        <v>43876</v>
      </c>
      <c r="B759" s="241" t="str">
        <f t="shared" ref="B759:F766" si="973">IF(B703="","",B703)</f>
        <v>Легкая</v>
      </c>
      <c r="C759" s="254" t="str">
        <f t="shared" si="973"/>
        <v>ПР</v>
      </c>
      <c r="D759" s="222" t="str">
        <f t="shared" si="973"/>
        <v>Присед</v>
      </c>
      <c r="E759" s="280">
        <f t="shared" si="973"/>
        <v>1.2</v>
      </c>
      <c r="F759" s="281" t="str">
        <f t="shared" si="973"/>
        <v/>
      </c>
      <c r="G759" s="282" t="str">
        <f t="shared" ref="G759:G766" si="974">IF(J759&lt;&gt;0, IFERROR(IF( $F759=2,  MROUND($AH759*J759,1),    IF( OR($F759="",$F759=1),   MROUND($AH759*J759,2.5),  MROUND($AH759*J759, 0.1))), "" ), "")</f>
        <v/>
      </c>
      <c r="H759" s="283"/>
      <c r="I759" s="283"/>
      <c r="J759" s="284"/>
      <c r="K759" s="282" t="str">
        <f t="shared" ref="K759:K766" si="975">IF(N759&lt;&gt;0, IFERROR(IF( $F759=2,  MROUND($AH759*N759,1),    IF( OR($F759="",$F759=1),   MROUND($AH759*N759,2.5),  MROUND($AH759*N759, 0.1))), "" ), "")</f>
        <v/>
      </c>
      <c r="L759" s="283"/>
      <c r="M759" s="283"/>
      <c r="N759" s="284"/>
      <c r="O759" s="282" t="str">
        <f t="shared" ref="O759:O766" si="976">IF(R759&lt;&gt;0, IFERROR(IF( $F759=2,  MROUND($AH759*R759,1),    IF( OR($F759="",$F759=1),   MROUND($AH759*R759,2.5),  MROUND($AH759*R759, 0.1))), "" ), "")</f>
        <v/>
      </c>
      <c r="P759" s="283"/>
      <c r="Q759" s="283"/>
      <c r="R759" s="284"/>
      <c r="S759" s="282" t="str">
        <f t="shared" ref="S759:S766" si="977">IF(V759&lt;&gt;0, IFERROR(IF( $F759=2,  MROUND($AH759*V759,1),    IF( OR($F759="",$F759=1),   MROUND($AH759*V759,2.5),  MROUND($AH759*V759, 0.1))), "" ), "")</f>
        <v/>
      </c>
      <c r="T759" s="283"/>
      <c r="U759" s="283"/>
      <c r="V759" s="284"/>
      <c r="W759" s="282" t="str">
        <f t="shared" ref="W759:W766" si="978">IF(Z759&lt;&gt;0, IFERROR(IF( $F759=2,  MROUND($AH759*Z759,1),    IF( OR($F759="",$F759=1),   MROUND($AH759*Z759,2.5),  MROUND($AH759*Z759, 0.1))), "" ), "")</f>
        <v/>
      </c>
      <c r="X759" s="283"/>
      <c r="Y759" s="283"/>
      <c r="Z759" s="284"/>
      <c r="AA759" s="282" t="str">
        <f t="shared" ref="AA759:AA766" si="979">IF(AD759&lt;&gt;0, IFERROR(IF( $F759=2,  MROUND($AH759*AD759,1),    IF( OR($F759="",$F759=1),   MROUND($AH759*AD759,2.5),  MROUND($AH759*AD759, 0.1))), "" ), "")</f>
        <v/>
      </c>
      <c r="AB759" s="283"/>
      <c r="AC759" s="283"/>
      <c r="AD759" s="284"/>
      <c r="AE759" s="392">
        <f t="shared" ref="AE759:AE766" si="980">(IF(ISNUMBER(G759),G759,0)*H759*I759+IF(ISNUMBER(K759),K759,1)*L759*M759+IF(ISNUMBER(O759),O759,1)*P759*Q759+IF(ISNUMBER(S759),S759,1)*T759*U759+IF(ISNUMBER(W759),W759,1)*X759*Y759+IF(ISNUMBER(AA759),AA759,1)*AB759*AC759)*IF(ISNUMBER(F759),F759,1)</f>
        <v>0</v>
      </c>
      <c r="AF759" s="393">
        <f t="shared" si="944"/>
        <v>0</v>
      </c>
      <c r="AG759" s="394">
        <f t="shared" ref="AG759:AG766" si="981">IFERROR((AF759/(AH759*IF(ISNUMBER(F759),F759,1))),0)</f>
        <v>0</v>
      </c>
      <c r="AH759" s="216">
        <f t="shared" ref="AH759:AH766" si="982">IF(ISNUMBER(AH703), AH703+(AH703*$AH$730),"")</f>
        <v>170.71779214781156</v>
      </c>
      <c r="AI759" s="288">
        <f xml:space="preserve"> ( IF(ISNUMBER(G759), VLOOKUP(G759/$AH759,F!$A1:$B101,2,1)*G759*$H759*$I759,0)+IF(ISNUMBER(K759), VLOOKUP(K759/$AH759,F!$A1:$B101,2,1)*K759*$L759*$M759,0)+IF(ISNUMBER(O759), VLOOKUP(O759/$AH759,F!$A1:$B101,2,1)*O759*$P759*$Q759,0)+IF(ISNUMBER(S759), VLOOKUP(S759/$AH759,F!$A1:$B101,2,1)*S759*$T759*$U759,0)+IF(ISNUMBER(W759), VLOOKUP(W759/$AH759,F!$A1:$B101,2,1)*W759*$X759*$Y759,0)+IF(ISNUMBER(AA759), VLOOKUP(AA759/$AH759,F!$A1:$B101,2,1)*AA759*$AB759*$AC759,0))*IF(ISNUMBER(F759),F759,1)*IF(ISNUMBER(E759),E759,1)</f>
        <v>0</v>
      </c>
      <c r="AJ759" s="289">
        <f t="shared" ref="AJ759:AJ761" si="983">H759*I759+L759*M759+P759*Q759+T759*U759+X759*Y759+AB759*AC759</f>
        <v>0</v>
      </c>
      <c r="AK759" s="290">
        <f>IFERROR(I759*INDEX(F!$P$21:$AB$33, MATCH(G759/$AH759, F!$O$21:$O$33,1), MATCH(E759, F!$P$20:$AB$20,1)), 0 ) +IFERROR( M759*INDEX(F!$P$21:$AB$33, MATCH(K759/$AH759, F!$O$21:$O$33,1), MATCH(E759, F!$P$20:$AB$20,1)),0) +  IFERROR( Q759*INDEX(F!$P$21:$AB$33, MATCH(O759/$AH759, F!$O$21:$O$33,1), MATCH(E759, F!$P$20:$AB$20,1)), 0) + IFERROR( U759*INDEX(F!$P$21:$AB$33, MATCH(S759/$AH759, F!$O$21:$O$33,1), MATCH(E759, F!$P$20:$AB$20,1)),0)  + IFERROR(Y759*INDEX(F!$P$21:$AB$33, MATCH(W759/$AH759, F!$O$21:$O$33,1), MATCH(E759, F!$P$20:$AB$20,1)),0)  + IFERROR( AC759*INDEX(F!$P$21:$AB$33, MATCH(AA759/$AH759, F!$O$21:$O$33,1), MATCH(E759, F!$P$20:$AB$20,1)),)</f>
        <v>0</v>
      </c>
      <c r="AL759" s="1033"/>
    </row>
    <row r="760" spans="1:38" ht="15.75" hidden="1" customHeight="1" x14ac:dyDescent="0.25">
      <c r="A760" s="1021">
        <f>A704+A674</f>
        <v>43876</v>
      </c>
      <c r="B760" s="242" t="str">
        <f t="shared" si="973"/>
        <v>Легкая</v>
      </c>
      <c r="C760" s="258" t="str">
        <f t="shared" si="973"/>
        <v>ЖМ</v>
      </c>
      <c r="D760" s="223" t="str">
        <f t="shared" si="973"/>
        <v>Жим лежа</v>
      </c>
      <c r="E760" s="291">
        <f t="shared" si="973"/>
        <v>1</v>
      </c>
      <c r="F760" s="292" t="str">
        <f t="shared" si="973"/>
        <v/>
      </c>
      <c r="G760" s="293" t="str">
        <f t="shared" si="974"/>
        <v/>
      </c>
      <c r="H760" s="238"/>
      <c r="I760" s="238"/>
      <c r="J760" s="294"/>
      <c r="K760" s="293" t="str">
        <f t="shared" si="975"/>
        <v/>
      </c>
      <c r="L760" s="238"/>
      <c r="M760" s="238"/>
      <c r="N760" s="294"/>
      <c r="O760" s="293" t="str">
        <f t="shared" si="976"/>
        <v/>
      </c>
      <c r="P760" s="238"/>
      <c r="Q760" s="238"/>
      <c r="R760" s="294"/>
      <c r="S760" s="293" t="str">
        <f t="shared" si="977"/>
        <v/>
      </c>
      <c r="T760" s="238"/>
      <c r="U760" s="238"/>
      <c r="V760" s="294"/>
      <c r="W760" s="293" t="str">
        <f t="shared" si="978"/>
        <v/>
      </c>
      <c r="X760" s="238"/>
      <c r="Y760" s="238"/>
      <c r="Z760" s="294"/>
      <c r="AA760" s="293" t="str">
        <f t="shared" si="979"/>
        <v/>
      </c>
      <c r="AB760" s="238"/>
      <c r="AC760" s="238"/>
      <c r="AD760" s="294"/>
      <c r="AE760" s="239">
        <f t="shared" si="980"/>
        <v>0</v>
      </c>
      <c r="AF760" s="295">
        <f t="shared" si="944"/>
        <v>0</v>
      </c>
      <c r="AG760" s="296">
        <f t="shared" si="981"/>
        <v>0</v>
      </c>
      <c r="AH760" s="217">
        <f t="shared" si="982"/>
        <v>149.37806812933508</v>
      </c>
      <c r="AI760" s="237">
        <f xml:space="preserve"> ( IF(ISNUMBER(G760), VLOOKUP(G760/$AH760,F!$A1:$B101,2,1)*G760*$H760*$I760,0)+IF(ISNUMBER(K760), VLOOKUP(K760/$AH760,F!$A1:$B101,2,1)*K760*$L760*$M760,0)+IF(ISNUMBER(O760), VLOOKUP(O760/$AH760,F!$A1:$B101,2,1)*O760*$P760*$Q760,0)+IF(ISNUMBER(S760), VLOOKUP(S760/$AH760,F!$A1:$B101,2,1)*S760*$T760*$U760,0)+IF(ISNUMBER(W760), VLOOKUP(W760/$AH760,F!$A1:$B101,2,1)*W760*$X760*$Y760,0)+IF(ISNUMBER(AA760), VLOOKUP(AA760/$AH760,F!$A1:$B101,2,1)*AA760*$AB760*$AC760,0))*IF(ISNUMBER(F760),F760,1)*IF(ISNUMBER(E760),E760,1)</f>
        <v>0</v>
      </c>
      <c r="AJ760" s="297">
        <f t="shared" si="983"/>
        <v>0</v>
      </c>
      <c r="AK760" s="298">
        <f>IFERROR(I760*INDEX(F!$P$21:$AB$33, MATCH(G760/$AH760, F!$O$21:$O$33,1), MATCH(E760, F!$P$20:$AB$20,1)), 0 ) +IFERROR( M760*INDEX(F!$P$21:$AB$33, MATCH(K760/$AH760, F!$O$21:$O$33,1), MATCH(E760, F!$P$20:$AB$20,1)),0) +  IFERROR( Q760*INDEX(F!$P$21:$AB$33, MATCH(O760/$AH760, F!$O$21:$O$33,1), MATCH(E760, F!$P$20:$AB$20,1)), 0) + IFERROR( U760*INDEX(F!$P$21:$AB$33, MATCH(S760/$AH760, F!$O$21:$O$33,1), MATCH(E760, F!$P$20:$AB$20,1)),0)  + IFERROR(Y760*INDEX(F!$P$21:$AB$33, MATCH(W760/$AH760, F!$O$21:$O$33,1), MATCH(E760, F!$P$20:$AB$20,1)),0)  + IFERROR( AC760*INDEX(F!$P$21:$AB$33, MATCH(AA760/$AH760, F!$O$21:$O$33,1), MATCH(E760, F!$P$20:$AB$20,1)),)</f>
        <v>0</v>
      </c>
      <c r="AL760" s="1031"/>
    </row>
    <row r="761" spans="1:38" hidden="1" x14ac:dyDescent="0.25">
      <c r="A761" s="1022"/>
      <c r="B761" s="243" t="str">
        <f t="shared" si="973"/>
        <v>Легкая</v>
      </c>
      <c r="C761" s="256" t="str">
        <f t="shared" si="973"/>
        <v>ОФП</v>
      </c>
      <c r="D761" s="224" t="str">
        <f t="shared" si="973"/>
        <v>Наклоны</v>
      </c>
      <c r="E761" s="291">
        <f t="shared" si="973"/>
        <v>0.8</v>
      </c>
      <c r="F761" s="299" t="str">
        <f t="shared" si="973"/>
        <v/>
      </c>
      <c r="G761" s="300" t="str">
        <f t="shared" si="974"/>
        <v/>
      </c>
      <c r="H761" s="301"/>
      <c r="I761" s="301"/>
      <c r="J761" s="302"/>
      <c r="K761" s="300" t="str">
        <f t="shared" si="975"/>
        <v/>
      </c>
      <c r="L761" s="301"/>
      <c r="M761" s="301"/>
      <c r="N761" s="302"/>
      <c r="O761" s="300" t="str">
        <f t="shared" si="976"/>
        <v/>
      </c>
      <c r="P761" s="301"/>
      <c r="Q761" s="301"/>
      <c r="R761" s="302"/>
      <c r="S761" s="300" t="str">
        <f t="shared" si="977"/>
        <v/>
      </c>
      <c r="T761" s="301"/>
      <c r="U761" s="301"/>
      <c r="V761" s="302"/>
      <c r="W761" s="300" t="str">
        <f t="shared" si="978"/>
        <v/>
      </c>
      <c r="X761" s="301"/>
      <c r="Y761" s="301"/>
      <c r="Z761" s="302"/>
      <c r="AA761" s="300" t="str">
        <f t="shared" si="979"/>
        <v/>
      </c>
      <c r="AB761" s="301"/>
      <c r="AC761" s="301"/>
      <c r="AD761" s="302"/>
      <c r="AE761" s="285">
        <f t="shared" si="980"/>
        <v>0</v>
      </c>
      <c r="AF761" s="286">
        <f t="shared" si="944"/>
        <v>0</v>
      </c>
      <c r="AG761" s="287">
        <f t="shared" si="981"/>
        <v>0</v>
      </c>
      <c r="AH761" s="217">
        <f t="shared" si="982"/>
        <v>102.69742183891788</v>
      </c>
      <c r="AI761" s="303">
        <f xml:space="preserve"> ( IF(ISNUMBER(G761), VLOOKUP(G761/$AH761,F!$A1:$B101,2,1)*G761*$H761*$I761,0)+IF(ISNUMBER(K761), VLOOKUP(K761/$AH761,F!$A1:$B101,2,1)*K761*$L761*$M761,0)+IF(ISNUMBER(O761), VLOOKUP(O761/$AH761,F!$A1:$B101,2,1)*O761*$P761*$Q761,0)+IF(ISNUMBER(S761), VLOOKUP(S761/$AH761,F!$A1:$B101,2,1)*S761*$T761*$U761,0)+IF(ISNUMBER(W761), VLOOKUP(W761/$AH761,F!$A1:$B101,2,1)*W761*$X761*$Y761,0)+IF(ISNUMBER(AA761), VLOOKUP(AA761/$AH761,F!$A1:$B101,2,1)*AA761*$AB761*$AC761,0))*IF(ISNUMBER(F761),F761,1)*IF(ISNUMBER(E761),E761,1)</f>
        <v>0</v>
      </c>
      <c r="AJ761" s="304">
        <f t="shared" si="983"/>
        <v>0</v>
      </c>
      <c r="AK761" s="305">
        <f>IFERROR(I761*INDEX(F!$P$21:$AB$33, MATCH(G761/$AH761, F!$O$21:$O$33,1), MATCH(E761, F!$P$20:$AB$20,1)), 0 ) +IFERROR( M761*INDEX(F!$P$21:$AB$33, MATCH(K761/$AH761, F!$O$21:$O$33,1), MATCH(E761, F!$P$20:$AB$20,1)),0) +  IFERROR( Q761*INDEX(F!$P$21:$AB$33, MATCH(O761/$AH761, F!$O$21:$O$33,1), MATCH(E761, F!$P$20:$AB$20,1)), 0) + IFERROR( U761*INDEX(F!$P$21:$AB$33, MATCH(S761/$AH761, F!$O$21:$O$33,1), MATCH(E761, F!$P$20:$AB$20,1)),0)  + IFERROR(Y761*INDEX(F!$P$21:$AB$33, MATCH(W761/$AH761, F!$O$21:$O$33,1), MATCH(E761, F!$P$20:$AB$20,1)),0)  + IFERROR( AC761*INDEX(F!$P$21:$AB$33, MATCH(AA761/$AH761, F!$O$21:$O$33,1), MATCH(E761, F!$P$20:$AB$20,1)),)</f>
        <v>0</v>
      </c>
      <c r="AL761" s="1031"/>
    </row>
    <row r="762" spans="1:38" hidden="1" x14ac:dyDescent="0.25">
      <c r="A762" s="1022"/>
      <c r="B762" s="244" t="str">
        <f t="shared" si="973"/>
        <v>Легкая</v>
      </c>
      <c r="C762" s="255" t="str">
        <f t="shared" si="973"/>
        <v>ЖМ</v>
      </c>
      <c r="D762" s="223" t="str">
        <f t="shared" si="973"/>
        <v>Жим лежа</v>
      </c>
      <c r="E762" s="291">
        <f t="shared" si="973"/>
        <v>1</v>
      </c>
      <c r="F762" s="306" t="str">
        <f t="shared" si="973"/>
        <v/>
      </c>
      <c r="G762" s="293" t="str">
        <f t="shared" si="974"/>
        <v/>
      </c>
      <c r="H762" s="238"/>
      <c r="I762" s="238"/>
      <c r="J762" s="294"/>
      <c r="K762" s="293" t="str">
        <f t="shared" si="975"/>
        <v/>
      </c>
      <c r="L762" s="238"/>
      <c r="M762" s="238"/>
      <c r="N762" s="294"/>
      <c r="O762" s="293" t="str">
        <f t="shared" si="976"/>
        <v/>
      </c>
      <c r="P762" s="238"/>
      <c r="Q762" s="238"/>
      <c r="R762" s="294"/>
      <c r="S762" s="293" t="str">
        <f t="shared" si="977"/>
        <v/>
      </c>
      <c r="T762" s="238"/>
      <c r="U762" s="238"/>
      <c r="V762" s="294"/>
      <c r="W762" s="293" t="str">
        <f t="shared" si="978"/>
        <v/>
      </c>
      <c r="X762" s="238"/>
      <c r="Y762" s="238"/>
      <c r="Z762" s="294"/>
      <c r="AA762" s="293" t="str">
        <f t="shared" si="979"/>
        <v/>
      </c>
      <c r="AB762" s="238"/>
      <c r="AC762" s="238"/>
      <c r="AD762" s="294"/>
      <c r="AE762" s="239">
        <f t="shared" si="980"/>
        <v>0</v>
      </c>
      <c r="AF762" s="295">
        <f t="shared" si="944"/>
        <v>0</v>
      </c>
      <c r="AG762" s="296">
        <f t="shared" si="981"/>
        <v>0</v>
      </c>
      <c r="AH762" s="217">
        <f t="shared" si="982"/>
        <v>149.37806812933508</v>
      </c>
      <c r="AI762" s="237">
        <f xml:space="preserve"> ( IF(ISNUMBER(G762), VLOOKUP(G762/$AH762,F!$A1:$B101,2,1)*G762*$H762*$I762,0)+IF(ISNUMBER(K762), VLOOKUP(K762/$AH762,F!$A1:$B101,2,1)*K762*$L762*$M762,0)+IF(ISNUMBER(O762), VLOOKUP(O762/$AH762,F!$A1:$B101,2,1)*O762*$P762*$Q762,0)+IF(ISNUMBER(S762), VLOOKUP(S762/$AH762,F!$A1:$B101,2,1)*S762*$T762*$U762,0)+IF(ISNUMBER(W762), VLOOKUP(W762/$AH762,F!$A1:$B101,2,1)*W762*$X762*$Y762,0)+IF(ISNUMBER(AA762), VLOOKUP(AA762/$AH762,F!$A1:$B101,2,1)*AA762*$AB762*$AC762,0))*IF(ISNUMBER(F762),F762,1)*IF(ISNUMBER(E762),E762,1)</f>
        <v>0</v>
      </c>
      <c r="AJ762" s="297">
        <f>H762*I762+L762*M762+P762*Q762+T762*U762+X762*Y762+AB762*AC762</f>
        <v>0</v>
      </c>
      <c r="AK762" s="298">
        <f>IFERROR(I762*INDEX(F!$P$21:$AB$33, MATCH(G762/$AH762, F!$O$21:$O$33,1), MATCH(E762, F!$P$20:$AB$20,1)), 0 ) +IFERROR( M762*INDEX(F!$P$21:$AB$33, MATCH(K762/$AH762, F!$O$21:$O$33,1), MATCH(E762, F!$P$20:$AB$20,1)),0) +  IFERROR( Q762*INDEX(F!$P$21:$AB$33, MATCH(O762/$AH762, F!$O$21:$O$33,1), MATCH(E762, F!$P$20:$AB$20,1)), 0) + IFERROR( U762*INDEX(F!$P$21:$AB$33, MATCH(S762/$AH762, F!$O$21:$O$33,1), MATCH(E762, F!$P$20:$AB$20,1)),0)  + IFERROR(Y762*INDEX(F!$P$21:$AB$33, MATCH(W762/$AH762, F!$O$21:$O$33,1), MATCH(E762, F!$P$20:$AB$20,1)),0)  + IFERROR( AC762*INDEX(F!$P$21:$AB$33, MATCH(AA762/$AH762, F!$O$21:$O$33,1), MATCH(E762, F!$P$20:$AB$20,1)),)</f>
        <v>0</v>
      </c>
      <c r="AL762" s="1031"/>
    </row>
    <row r="763" spans="1:38" hidden="1" x14ac:dyDescent="0.25">
      <c r="A763" s="1022"/>
      <c r="B763" s="245" t="str">
        <f t="shared" si="973"/>
        <v/>
      </c>
      <c r="C763" s="257" t="str">
        <f t="shared" si="973"/>
        <v/>
      </c>
      <c r="D763" s="224" t="str">
        <f t="shared" si="973"/>
        <v/>
      </c>
      <c r="E763" s="291" t="str">
        <f t="shared" si="973"/>
        <v/>
      </c>
      <c r="F763" s="307" t="str">
        <f t="shared" si="973"/>
        <v/>
      </c>
      <c r="G763" s="300" t="str">
        <f t="shared" si="974"/>
        <v/>
      </c>
      <c r="H763" s="301"/>
      <c r="I763" s="301"/>
      <c r="J763" s="302"/>
      <c r="K763" s="300" t="str">
        <f t="shared" si="975"/>
        <v/>
      </c>
      <c r="L763" s="301"/>
      <c r="M763" s="301"/>
      <c r="N763" s="302"/>
      <c r="O763" s="300" t="str">
        <f t="shared" si="976"/>
        <v/>
      </c>
      <c r="P763" s="301"/>
      <c r="Q763" s="301"/>
      <c r="R763" s="302"/>
      <c r="S763" s="300" t="str">
        <f t="shared" si="977"/>
        <v/>
      </c>
      <c r="T763" s="301"/>
      <c r="U763" s="301"/>
      <c r="V763" s="302"/>
      <c r="W763" s="300" t="str">
        <f t="shared" si="978"/>
        <v/>
      </c>
      <c r="X763" s="301"/>
      <c r="Y763" s="301"/>
      <c r="Z763" s="302"/>
      <c r="AA763" s="300" t="str">
        <f t="shared" si="979"/>
        <v/>
      </c>
      <c r="AB763" s="301"/>
      <c r="AC763" s="301"/>
      <c r="AD763" s="302"/>
      <c r="AE763" s="285">
        <f t="shared" si="980"/>
        <v>0</v>
      </c>
      <c r="AF763" s="286">
        <f t="shared" si="944"/>
        <v>0</v>
      </c>
      <c r="AG763" s="287">
        <f t="shared" si="981"/>
        <v>0</v>
      </c>
      <c r="AH763" s="217" t="str">
        <f t="shared" si="982"/>
        <v/>
      </c>
      <c r="AI763" s="303">
        <f xml:space="preserve"> ( IF(ISNUMBER(G763), VLOOKUP(G763/$AH763,F!$A1:$B101,2,1)*G763*$H763*$I763,0)+IF(ISNUMBER(K763), VLOOKUP(K763/$AH763,F!$A1:$B101,2,1)*K763*$L763*$M763,0)+IF(ISNUMBER(O763), VLOOKUP(O763/$AH763,F!$A1:$B101,2,1)*O763*$P763*$Q763,0)+IF(ISNUMBER(S763), VLOOKUP(S763/$AH763,F!$A1:$B101,2,1)*S763*$T763*$U763,0)+IF(ISNUMBER(W763), VLOOKUP(W763/$AH763,F!$A1:$B101,2,1)*W763*$X763*$Y763,0)+IF(ISNUMBER(AA763), VLOOKUP(AA763/$AH763,F!$A1:$B101,2,1)*AA763*$AB763*$AC763,0))*IF(ISNUMBER(F763),F763,1)*IF(ISNUMBER(E763),E763,1)</f>
        <v>0</v>
      </c>
      <c r="AJ763" s="304">
        <f t="shared" ref="AJ763:AJ766" si="984">H763*I763+L763*M763+P763*Q763+T763*U763+X763*Y763+AB763*AC763</f>
        <v>0</v>
      </c>
      <c r="AK763" s="305">
        <f>IFERROR(I763*INDEX(F!$P$21:$AB$33, MATCH(G763/$AH763, F!$O$21:$O$33,1), MATCH(E763, F!$P$20:$AB$20,1)), 0 ) +IFERROR( M763*INDEX(F!$P$21:$AB$33, MATCH(K763/$AH763, F!$O$21:$O$33,1), MATCH(E763, F!$P$20:$AB$20,1)),0) +  IFERROR( Q763*INDEX(F!$P$21:$AB$33, MATCH(O763/$AH763, F!$O$21:$O$33,1), MATCH(E763, F!$P$20:$AB$20,1)), 0) + IFERROR( U763*INDEX(F!$P$21:$AB$33, MATCH(S763/$AH763, F!$O$21:$O$33,1), MATCH(E763, F!$P$20:$AB$20,1)),0)  + IFERROR(Y763*INDEX(F!$P$21:$AB$33, MATCH(W763/$AH763, F!$O$21:$O$33,1), MATCH(E763, F!$P$20:$AB$20,1)),0)  + IFERROR( AC763*INDEX(F!$P$21:$AB$33, MATCH(AA763/$AH763, F!$O$21:$O$33,1), MATCH(E763, F!$P$20:$AB$20,1)),)</f>
        <v>0</v>
      </c>
      <c r="AL763" s="1031"/>
    </row>
    <row r="764" spans="1:38" hidden="1" x14ac:dyDescent="0.25">
      <c r="A764" s="1022"/>
      <c r="B764" s="242" t="str">
        <f t="shared" si="973"/>
        <v/>
      </c>
      <c r="C764" s="258" t="str">
        <f t="shared" si="973"/>
        <v/>
      </c>
      <c r="D764" s="225" t="str">
        <f t="shared" si="973"/>
        <v/>
      </c>
      <c r="E764" s="291" t="str">
        <f t="shared" si="973"/>
        <v/>
      </c>
      <c r="F764" s="308" t="str">
        <f t="shared" si="973"/>
        <v/>
      </c>
      <c r="G764" s="293" t="str">
        <f t="shared" si="974"/>
        <v/>
      </c>
      <c r="H764" s="238"/>
      <c r="I764" s="238"/>
      <c r="J764" s="294"/>
      <c r="K764" s="293" t="str">
        <f t="shared" si="975"/>
        <v/>
      </c>
      <c r="L764" s="238"/>
      <c r="M764" s="238"/>
      <c r="N764" s="294"/>
      <c r="O764" s="293" t="str">
        <f t="shared" si="976"/>
        <v/>
      </c>
      <c r="P764" s="238"/>
      <c r="Q764" s="238"/>
      <c r="R764" s="294"/>
      <c r="S764" s="293" t="str">
        <f t="shared" si="977"/>
        <v/>
      </c>
      <c r="T764" s="238"/>
      <c r="U764" s="238"/>
      <c r="V764" s="294"/>
      <c r="W764" s="293" t="str">
        <f t="shared" si="978"/>
        <v/>
      </c>
      <c r="X764" s="238"/>
      <c r="Y764" s="238"/>
      <c r="Z764" s="294"/>
      <c r="AA764" s="293" t="str">
        <f t="shared" si="979"/>
        <v/>
      </c>
      <c r="AB764" s="238"/>
      <c r="AC764" s="238"/>
      <c r="AD764" s="294"/>
      <c r="AE764" s="239">
        <f t="shared" si="980"/>
        <v>0</v>
      </c>
      <c r="AF764" s="295">
        <f t="shared" si="944"/>
        <v>0</v>
      </c>
      <c r="AG764" s="296">
        <f t="shared" si="981"/>
        <v>0</v>
      </c>
      <c r="AH764" s="217" t="str">
        <f t="shared" si="982"/>
        <v/>
      </c>
      <c r="AI764" s="237">
        <f xml:space="preserve"> ( IF(ISNUMBER(G764), VLOOKUP(G764/$AH764,F!$A1:$B101,2,1)*G764*$H764*$I764,0)+IF(ISNUMBER(K764), VLOOKUP(K764/$AH764,F!$A1:$B101,2,1)*K764*$L764*$M764,0)+IF(ISNUMBER(O764), VLOOKUP(O764/$AH764,F!$A1:$B101,2,1)*O764*$P764*$Q764,0)+IF(ISNUMBER(S764), VLOOKUP(S764/$AH764,F!$A1:$B101,2,1)*S764*$T764*$U764,0)+IF(ISNUMBER(W764), VLOOKUP(W764/$AH764,F!$A1:$B101,2,1)*W764*$X764*$Y764,0)+IF(ISNUMBER(AA764), VLOOKUP(AA764/$AH764,F!$A1:$B101,2,1)*AA764*$AB764*$AC764,0))*IF(ISNUMBER(F764),F764,1)*IF(ISNUMBER(E764),E764,1)</f>
        <v>0</v>
      </c>
      <c r="AJ764" s="309">
        <f t="shared" si="984"/>
        <v>0</v>
      </c>
      <c r="AK764" s="298">
        <f>IFERROR(I764*INDEX(F!$P$21:$AB$33, MATCH(G764/$AH764, F!$O$21:$O$33,1), MATCH(E764, F!$P$20:$AB$20,1)), 0 ) +IFERROR( M764*INDEX(F!$P$21:$AB$33, MATCH(K764/$AH764, F!$O$21:$O$33,1), MATCH(E764, F!$P$20:$AB$20,1)),0) +  IFERROR( Q764*INDEX(F!$P$21:$AB$33, MATCH(O764/$AH764, F!$O$21:$O$33,1), MATCH(E764, F!$P$20:$AB$20,1)), 0) + IFERROR( U764*INDEX(F!$P$21:$AB$33, MATCH(S764/$AH764, F!$O$21:$O$33,1), MATCH(E764, F!$P$20:$AB$20,1)),0)  + IFERROR(Y764*INDEX(F!$P$21:$AB$33, MATCH(W764/$AH764, F!$O$21:$O$33,1), MATCH(E764, F!$P$20:$AB$20,1)),0)  + IFERROR( AC764*INDEX(F!$P$21:$AB$33, MATCH(AA764/$AH764, F!$O$21:$O$33,1), MATCH(E764, F!$P$20:$AB$20,1)),)</f>
        <v>0</v>
      </c>
      <c r="AL764" s="1031"/>
    </row>
    <row r="765" spans="1:38" hidden="1" x14ac:dyDescent="0.25">
      <c r="A765" s="1022"/>
      <c r="B765" s="243" t="str">
        <f t="shared" si="973"/>
        <v/>
      </c>
      <c r="C765" s="256" t="str">
        <f t="shared" si="973"/>
        <v/>
      </c>
      <c r="D765" s="214" t="str">
        <f t="shared" si="973"/>
        <v/>
      </c>
      <c r="E765" s="291" t="str">
        <f t="shared" si="973"/>
        <v/>
      </c>
      <c r="F765" s="307" t="str">
        <f t="shared" si="973"/>
        <v/>
      </c>
      <c r="G765" s="300" t="str">
        <f t="shared" si="974"/>
        <v/>
      </c>
      <c r="H765" s="301"/>
      <c r="I765" s="301"/>
      <c r="J765" s="302"/>
      <c r="K765" s="300" t="str">
        <f t="shared" si="975"/>
        <v/>
      </c>
      <c r="L765" s="301"/>
      <c r="M765" s="301"/>
      <c r="N765" s="302"/>
      <c r="O765" s="300" t="str">
        <f t="shared" si="976"/>
        <v/>
      </c>
      <c r="P765" s="301"/>
      <c r="Q765" s="301"/>
      <c r="R765" s="302"/>
      <c r="S765" s="300" t="str">
        <f t="shared" si="977"/>
        <v/>
      </c>
      <c r="T765" s="301"/>
      <c r="U765" s="301"/>
      <c r="V765" s="302"/>
      <c r="W765" s="300" t="str">
        <f t="shared" si="978"/>
        <v/>
      </c>
      <c r="X765" s="301"/>
      <c r="Y765" s="301"/>
      <c r="Z765" s="302"/>
      <c r="AA765" s="300" t="str">
        <f t="shared" si="979"/>
        <v/>
      </c>
      <c r="AB765" s="301"/>
      <c r="AC765" s="301"/>
      <c r="AD765" s="302"/>
      <c r="AE765" s="285">
        <f t="shared" si="980"/>
        <v>0</v>
      </c>
      <c r="AF765" s="286">
        <f t="shared" si="944"/>
        <v>0</v>
      </c>
      <c r="AG765" s="287">
        <f t="shared" si="981"/>
        <v>0</v>
      </c>
      <c r="AH765" s="217" t="str">
        <f t="shared" si="982"/>
        <v/>
      </c>
      <c r="AI765" s="310">
        <f xml:space="preserve"> ( IF(ISNUMBER(G765), VLOOKUP(G765/$AH765,F!$A1:$B101,2,1)*G765*$H765*$I765,0)+IF(ISNUMBER(K765), VLOOKUP(K765/$AH765,F!$A1:$B101,2,1)*K765*$L765*$M765,0)+IF(ISNUMBER(O765), VLOOKUP(O765/$AH765,F!$A1:$B101,2,1)*O765*$P765*$Q765,0)+IF(ISNUMBER(S765), VLOOKUP(S765/$AH765,F!$A1:$B101,2,1)*S765*$T765*$U765,0)+IF(ISNUMBER(W765), VLOOKUP(W765/$AH765,F!$A1:$B101,2,1)*W765*$X765*$Y765,0)+IF(ISNUMBER(AA765), VLOOKUP(AA765/$AH765,F!$A1:$B101,2,1)*AA765*$AB765*$AC765,0))*IF(ISNUMBER(F765),F765,1)*IF(ISNUMBER(E765),E765,1)</f>
        <v>0</v>
      </c>
      <c r="AJ765" s="311">
        <f t="shared" si="984"/>
        <v>0</v>
      </c>
      <c r="AK765" s="312">
        <f>IFERROR(I765*INDEX(F!$P$21:$AB$33, MATCH(G765/$AH765, F!$O$21:$O$33,1), MATCH(E765, F!$P$20:$AB$20,1)), 0 ) +IFERROR( M765*INDEX(F!$P$21:$AB$33, MATCH(K765/$AH765, F!$O$21:$O$33,1), MATCH(E765, F!$P$20:$AB$20,1)),0) +  IFERROR( Q765*INDEX(F!$P$21:$AB$33, MATCH(O765/$AH765, F!$O$21:$O$33,1), MATCH(E765, F!$P$20:$AB$20,1)), 0) + IFERROR( U765*INDEX(F!$P$21:$AB$33, MATCH(S765/$AH765, F!$O$21:$O$33,1), MATCH(E765, F!$P$20:$AB$20,1)),0)  + IFERROR(Y765*INDEX(F!$P$21:$AB$33, MATCH(W765/$AH765, F!$O$21:$O$33,1), MATCH(E765, F!$P$20:$AB$20,1)),0)  + IFERROR( AC765*INDEX(F!$P$21:$AB$33, MATCH(AA765/$AH765, F!$O$21:$O$33,1), MATCH(E765, F!$P$20:$AB$20,1)),)</f>
        <v>0</v>
      </c>
      <c r="AL765" s="1031"/>
    </row>
    <row r="766" spans="1:38" hidden="1" x14ac:dyDescent="0.25">
      <c r="A766" s="1022"/>
      <c r="B766" s="242" t="str">
        <f t="shared" si="973"/>
        <v/>
      </c>
      <c r="C766" s="258" t="str">
        <f t="shared" si="973"/>
        <v/>
      </c>
      <c r="D766" s="226" t="str">
        <f t="shared" si="973"/>
        <v/>
      </c>
      <c r="E766" s="291" t="str">
        <f t="shared" si="973"/>
        <v/>
      </c>
      <c r="F766" s="313" t="str">
        <f t="shared" si="973"/>
        <v/>
      </c>
      <c r="G766" s="293" t="str">
        <f t="shared" si="974"/>
        <v/>
      </c>
      <c r="H766" s="238"/>
      <c r="I766" s="238"/>
      <c r="J766" s="294"/>
      <c r="K766" s="293" t="str">
        <f t="shared" si="975"/>
        <v/>
      </c>
      <c r="L766" s="238"/>
      <c r="M766" s="238"/>
      <c r="N766" s="294"/>
      <c r="O766" s="293" t="str">
        <f t="shared" si="976"/>
        <v/>
      </c>
      <c r="P766" s="238"/>
      <c r="Q766" s="238"/>
      <c r="R766" s="294"/>
      <c r="S766" s="293" t="str">
        <f t="shared" si="977"/>
        <v/>
      </c>
      <c r="T766" s="238"/>
      <c r="U766" s="238"/>
      <c r="V766" s="294"/>
      <c r="W766" s="293" t="str">
        <f t="shared" si="978"/>
        <v/>
      </c>
      <c r="X766" s="238"/>
      <c r="Y766" s="238"/>
      <c r="Z766" s="294"/>
      <c r="AA766" s="293" t="str">
        <f t="shared" si="979"/>
        <v/>
      </c>
      <c r="AB766" s="238"/>
      <c r="AC766" s="238"/>
      <c r="AD766" s="294"/>
      <c r="AE766" s="239">
        <f t="shared" si="980"/>
        <v>0</v>
      </c>
      <c r="AF766" s="314">
        <f t="shared" si="944"/>
        <v>0</v>
      </c>
      <c r="AG766" s="315">
        <f t="shared" si="981"/>
        <v>0</v>
      </c>
      <c r="AH766" s="217" t="str">
        <f t="shared" si="982"/>
        <v/>
      </c>
      <c r="AI766" s="316">
        <f xml:space="preserve"> ( IF(ISNUMBER(G766), VLOOKUP(G766/$AH766,F!$A1:$B101,2,1)*G766*$H766*$I766,0)+IF(ISNUMBER(K766), VLOOKUP(K766/$AH766,F!$A1:$B101,2,1)*K766*$L766*$M766,0)+IF(ISNUMBER(O766), VLOOKUP(O766/$AH766,F!$A1:$B101,2,1)*O766*$P766*$Q766,0)+IF(ISNUMBER(S766), VLOOKUP(S766/$AH766,F!$A1:$B101,2,1)*S766*$T766*$U766,0)+IF(ISNUMBER(W766), VLOOKUP(W766/$AH766,F!$A1:$B101,2,1)*W766*$X766*$Y766,0)+IF(ISNUMBER(AA766), VLOOKUP(AA766/$AH766,F!$A1:$B101,2,1)*AA766*$AB766*$AC766,0))*IF(ISNUMBER(F766),F766,1)*IF(ISNUMBER(E766),E766,1)</f>
        <v>0</v>
      </c>
      <c r="AJ766" s="317">
        <f t="shared" si="984"/>
        <v>0</v>
      </c>
      <c r="AK766" s="318">
        <f>IFERROR(I766*INDEX(F!$P$21:$AB$33, MATCH(G766/$AH766, F!$O$21:$O$33,1), MATCH(E766, F!$P$20:$AB$20,1)), 0 ) +IFERROR( M766*INDEX(F!$P$21:$AB$33, MATCH(K766/$AH766, F!$O$21:$O$33,1), MATCH(E766, F!$P$20:$AB$20,1)),0) +  IFERROR( Q766*INDEX(F!$P$21:$AB$33, MATCH(O766/$AH766, F!$O$21:$O$33,1), MATCH(E766, F!$P$20:$AB$20,1)), 0) + IFERROR( U766*INDEX(F!$P$21:$AB$33, MATCH(S766/$AH766, F!$O$21:$O$33,1), MATCH(E766, F!$P$20:$AB$20,1)),0)  + IFERROR(Y766*INDEX(F!$P$21:$AB$33, MATCH(W766/$AH766, F!$O$21:$O$33,1), MATCH(E766, F!$P$20:$AB$20,1)),0)  + IFERROR( AC766*INDEX(F!$P$21:$AB$33, MATCH(AA766/$AH766, F!$O$21:$O$33,1), MATCH(E766, F!$P$20:$AB$20,1)),)</f>
        <v>0</v>
      </c>
      <c r="AL766" s="1031"/>
    </row>
    <row r="767" spans="1:38" ht="15.75" hidden="1" thickBot="1" x14ac:dyDescent="0.3">
      <c r="A767" s="1023"/>
      <c r="B767" s="246"/>
      <c r="C767" s="259"/>
      <c r="D767" s="227"/>
      <c r="E767" s="352">
        <f>ROUND(IFERROR(SUMPRODUCT(AJ759:AJ766,E759:E766)/AJ767,0),3)</f>
        <v>0</v>
      </c>
      <c r="F767" s="388"/>
      <c r="G767" s="319"/>
      <c r="H767" s="320"/>
      <c r="I767" s="320"/>
      <c r="J767" s="321"/>
      <c r="K767" s="319"/>
      <c r="L767" s="320"/>
      <c r="M767" s="320"/>
      <c r="N767" s="321"/>
      <c r="O767" s="319"/>
      <c r="P767" s="320"/>
      <c r="Q767" s="320"/>
      <c r="R767" s="321"/>
      <c r="S767" s="319"/>
      <c r="T767" s="320"/>
      <c r="U767" s="320"/>
      <c r="V767" s="321"/>
      <c r="W767" s="319"/>
      <c r="X767" s="320"/>
      <c r="Y767" s="320"/>
      <c r="Z767" s="321"/>
      <c r="AA767" s="319"/>
      <c r="AB767" s="320"/>
      <c r="AC767" s="320"/>
      <c r="AD767" s="321"/>
      <c r="AE767" s="357">
        <f>SUM(AE759:AE766)</f>
        <v>0</v>
      </c>
      <c r="AF767" s="358">
        <f t="shared" si="944"/>
        <v>0</v>
      </c>
      <c r="AG767" s="391">
        <f>IFERROR(  SUMPRODUCT(AG759:AG766,AJ759:AJ766)/AJ767,0)</f>
        <v>0</v>
      </c>
      <c r="AH767" s="359"/>
      <c r="AI767" s="360">
        <f>SUM(AI759:AI766)</f>
        <v>0</v>
      </c>
      <c r="AJ767" s="360">
        <f>SUM(AJ759:AJ766)</f>
        <v>0</v>
      </c>
      <c r="AK767" s="361">
        <f>IF(SUM(AK759:AK766)=0,TIME(,0,),TIME(,SUM(AK759:AK766)+F!$V$37,))</f>
        <v>0</v>
      </c>
      <c r="AL767" s="1032"/>
    </row>
    <row r="768" spans="1:38" hidden="1" x14ac:dyDescent="0.25">
      <c r="A768" s="213">
        <f>A769</f>
        <v>43877</v>
      </c>
      <c r="B768" s="247" t="str">
        <f t="shared" ref="B768:F775" si="985">IF(B712="","",B712)</f>
        <v/>
      </c>
      <c r="C768" s="260" t="str">
        <f t="shared" si="985"/>
        <v/>
      </c>
      <c r="D768" s="228" t="str">
        <f t="shared" si="985"/>
        <v/>
      </c>
      <c r="E768" s="280" t="str">
        <f t="shared" si="985"/>
        <v/>
      </c>
      <c r="F768" s="322" t="str">
        <f t="shared" si="985"/>
        <v/>
      </c>
      <c r="G768" s="323" t="str">
        <f t="shared" ref="G768:G775" si="986">IF(J768&lt;&gt;0, IFERROR(IF( $F768=2,  MROUND($AH768*J768,1),    IF( OR($F768="",$F768=1),   MROUND($AH768*J768,2.5),  MROUND($AH768*J768, 0.1))), "" ), "")</f>
        <v/>
      </c>
      <c r="H768" s="324"/>
      <c r="I768" s="324"/>
      <c r="J768" s="325"/>
      <c r="K768" s="323" t="str">
        <f t="shared" ref="K768:K775" si="987">IF(N768&lt;&gt;0, IFERROR(IF( $F768=2,  MROUND($AH768*N768,1),    IF( OR($F768="",$F768=1),   MROUND($AH768*N768,2.5),  MROUND($AH768*N768, 0.1))), "" ), "")</f>
        <v/>
      </c>
      <c r="L768" s="324"/>
      <c r="M768" s="324"/>
      <c r="N768" s="325"/>
      <c r="O768" s="323" t="str">
        <f t="shared" ref="O768:O775" si="988">IF(R768&lt;&gt;0, IFERROR(IF( $F768=2,  MROUND($AH768*R768,1),    IF( OR($F768="",$F768=1),   MROUND($AH768*R768,2.5),  MROUND($AH768*R768, 0.1))), "" ), "")</f>
        <v/>
      </c>
      <c r="P768" s="324"/>
      <c r="Q768" s="324"/>
      <c r="R768" s="325"/>
      <c r="S768" s="323" t="str">
        <f t="shared" ref="S768:S775" si="989">IF(V768&lt;&gt;0, IFERROR(IF( $F768=2,  MROUND($AH768*V768,1),    IF( OR($F768="",$F768=1),   MROUND($AH768*V768,2.5),  MROUND($AH768*V768, 0.1))), "" ), "")</f>
        <v/>
      </c>
      <c r="T768" s="324"/>
      <c r="U768" s="324"/>
      <c r="V768" s="325"/>
      <c r="W768" s="323" t="str">
        <f t="shared" ref="W768:W775" si="990">IF(Z768&lt;&gt;0, IFERROR(IF( $F768=2,  MROUND($AH768*Z768,1),    IF( OR($F768="",$F768=1),   MROUND($AH768*Z768,2.5),  MROUND($AH768*Z768, 0.1))), "" ), "")</f>
        <v/>
      </c>
      <c r="X768" s="324"/>
      <c r="Y768" s="324"/>
      <c r="Z768" s="325"/>
      <c r="AA768" s="323" t="str">
        <f t="shared" ref="AA768:AA775" si="991">IF(AD768&lt;&gt;0, IFERROR(IF( $F768=2,  MROUND($AH768*AD768,1),    IF( OR($F768="",$F768=1),   MROUND($AH768*AD768,2.5),  MROUND($AH768*AD768, 0.1))), "" ), "")</f>
        <v/>
      </c>
      <c r="AB768" s="324"/>
      <c r="AC768" s="324"/>
      <c r="AD768" s="325"/>
      <c r="AE768" s="326">
        <f t="shared" ref="AE768:AE775" si="992">(IF(ISNUMBER(G768),G768,0)*H768*I768+IF(ISNUMBER(K768),K768,1)*L768*M768+IF(ISNUMBER(O768),O768,1)*P768*Q768+IF(ISNUMBER(S768),S768,1)*T768*U768+IF(ISNUMBER(W768),W768,1)*X768*Y768+IF(ISNUMBER(AA768),AA768,1)*AB768*AC768)*IF(ISNUMBER(F768),F768,1)</f>
        <v>0</v>
      </c>
      <c r="AF768" s="327">
        <f t="shared" si="944"/>
        <v>0</v>
      </c>
      <c r="AG768" s="328">
        <f t="shared" ref="AG768:AG775" si="993">IFERROR((AF768/(AH768*IF(ISNUMBER(F768),F768,1))),0)</f>
        <v>0</v>
      </c>
      <c r="AH768" s="216" t="str">
        <f t="shared" ref="AH768:AH775" si="994">IF(ISNUMBER(AH712), AH712+(AH712*$AH$730),"")</f>
        <v/>
      </c>
      <c r="AI768" s="329">
        <f xml:space="preserve"> ( IF(ISNUMBER(G768), VLOOKUP(G768/$AH768,F!$A1:$B101,2,1)*G768*$H768*$I768,0)+IF(ISNUMBER(K768), VLOOKUP(K768/$AH768,F!$A1:$B101,2,1)*K768*$L768*$M768,0)+IF(ISNUMBER(O768), VLOOKUP(O768/$AH768,F!$A1:$B101,2,1)*O768*$P768*$Q768,0)+IF(ISNUMBER(S768), VLOOKUP(S768/$AH768,F!$A1:$B101,2,1)*S768*$T768*$U768,0)+IF(ISNUMBER(W768), VLOOKUP(W768/$AH768,F!$A1:$B101,2,1)*W768*$X768*$Y768,0)+IF(ISNUMBER(AA768), VLOOKUP(AA768/$AH768,F!$A1:$B101,2,1)*AA768*$AB768*$AC768,0))*IF(ISNUMBER(F768),F768,1)*IF(ISNUMBER(E768),E768,1)</f>
        <v>0</v>
      </c>
      <c r="AJ768" s="330">
        <f t="shared" ref="AJ768:AJ770" si="995">H768*I768+L768*M768+P768*Q768+T768*U768+X768*Y768+AB768*AC768</f>
        <v>0</v>
      </c>
      <c r="AK768" s="331">
        <f>IFERROR(I768*INDEX(F!$P$21:$AB$33, MATCH(G768/$AH768, F!$O$21:$O$33,1), MATCH(E768, F!$P$20:$AB$20,1)), 0 ) +IFERROR( M768*INDEX(F!$P$21:$AB$33, MATCH(K768/$AH768, F!$O$21:$O$33,1), MATCH(E768, F!$P$20:$AB$20,1)),0) +  IFERROR( Q768*INDEX(F!$P$21:$AB$33, MATCH(O768/$AH768, F!$O$21:$O$33,1), MATCH(E768, F!$P$20:$AB$20,1)), 0) + IFERROR( U768*INDEX(F!$P$21:$AB$33, MATCH(S768/$AH768, F!$O$21:$O$33,1), MATCH(E768, F!$P$20:$AB$20,1)),0)  + IFERROR(Y768*INDEX(F!$P$21:$AB$33, MATCH(W768/$AH768, F!$O$21:$O$33,1), MATCH(E768, F!$P$20:$AB$20,1)),0)  + IFERROR( AC768*INDEX(F!$P$21:$AB$33, MATCH(AA768/$AH768, F!$O$21:$O$33,1), MATCH(E768, F!$P$20:$AB$20,1)),)</f>
        <v>0</v>
      </c>
      <c r="AL768" s="1033"/>
    </row>
    <row r="769" spans="1:38" ht="15.75" hidden="1" customHeight="1" x14ac:dyDescent="0.25">
      <c r="A769" s="1021">
        <f>A713+A674</f>
        <v>43877</v>
      </c>
      <c r="B769" s="248" t="str">
        <f t="shared" si="985"/>
        <v/>
      </c>
      <c r="C769" s="261" t="str">
        <f t="shared" si="985"/>
        <v/>
      </c>
      <c r="D769" s="229" t="str">
        <f t="shared" si="985"/>
        <v/>
      </c>
      <c r="E769" s="291" t="str">
        <f t="shared" si="985"/>
        <v/>
      </c>
      <c r="F769" s="332" t="str">
        <f t="shared" si="985"/>
        <v/>
      </c>
      <c r="G769" s="333" t="str">
        <f t="shared" si="986"/>
        <v/>
      </c>
      <c r="H769" s="334"/>
      <c r="I769" s="334"/>
      <c r="J769" s="335"/>
      <c r="K769" s="333" t="str">
        <f t="shared" si="987"/>
        <v/>
      </c>
      <c r="L769" s="334"/>
      <c r="M769" s="334"/>
      <c r="N769" s="335"/>
      <c r="O769" s="333" t="str">
        <f t="shared" si="988"/>
        <v/>
      </c>
      <c r="P769" s="334"/>
      <c r="Q769" s="334"/>
      <c r="R769" s="335"/>
      <c r="S769" s="333" t="str">
        <f t="shared" si="989"/>
        <v/>
      </c>
      <c r="T769" s="334"/>
      <c r="U769" s="334"/>
      <c r="V769" s="335"/>
      <c r="W769" s="333" t="str">
        <f t="shared" si="990"/>
        <v/>
      </c>
      <c r="X769" s="334"/>
      <c r="Y769" s="334"/>
      <c r="Z769" s="335"/>
      <c r="AA769" s="333" t="str">
        <f t="shared" si="991"/>
        <v/>
      </c>
      <c r="AB769" s="334"/>
      <c r="AC769" s="334"/>
      <c r="AD769" s="335"/>
      <c r="AE769" s="336">
        <f t="shared" si="992"/>
        <v>0</v>
      </c>
      <c r="AF769" s="337">
        <f t="shared" si="944"/>
        <v>0</v>
      </c>
      <c r="AG769" s="338">
        <f t="shared" si="993"/>
        <v>0</v>
      </c>
      <c r="AH769" s="217" t="str">
        <f t="shared" si="994"/>
        <v/>
      </c>
      <c r="AI769" s="339">
        <f xml:space="preserve"> ( IF(ISNUMBER(G769), VLOOKUP(G769/$AH769,F!$A1:$B101,2,1)*G769*$H769*$I769,0)+IF(ISNUMBER(K769), VLOOKUP(K769/$AH769,F!$A1:$B101,2,1)*K769*$L769*$M769,0)+IF(ISNUMBER(O769), VLOOKUP(O769/$AH769,F!$A1:$B101,2,1)*O769*$P769*$Q769,0)+IF(ISNUMBER(S769), VLOOKUP(S769/$AH769,F!$A1:$B101,2,1)*S769*$T769*$U769,0)+IF(ISNUMBER(W769), VLOOKUP(W769/$AH769,F!$A1:$B101,2,1)*W769*$X769*$Y769,0)+IF(ISNUMBER(AA769), VLOOKUP(AA769/$AH769,F!$A1:$B101,2,1)*AA769*$AB769*$AC769,0))*IF(ISNUMBER(F769),F769,1)*IF(ISNUMBER(E769),E769,1)</f>
        <v>0</v>
      </c>
      <c r="AJ769" s="340">
        <f t="shared" si="995"/>
        <v>0</v>
      </c>
      <c r="AK769" s="341">
        <f>IFERROR(I769*INDEX(F!$P$21:$AB$33, MATCH(G769/$AH769, F!$O$21:$O$33,1), MATCH(E769, F!$P$20:$AB$20,1)), 0 ) +IFERROR( M769*INDEX(F!$P$21:$AB$33, MATCH(K769/$AH769, F!$O$21:$O$33,1), MATCH(E769, F!$P$20:$AB$20,1)),0) +  IFERROR( Q769*INDEX(F!$P$21:$AB$33, MATCH(O769/$AH769, F!$O$21:$O$33,1), MATCH(E769, F!$P$20:$AB$20,1)), 0) + IFERROR( U769*INDEX(F!$P$21:$AB$33, MATCH(S769/$AH769, F!$O$21:$O$33,1), MATCH(E769, F!$P$20:$AB$20,1)),0)  + IFERROR(Y769*INDEX(F!$P$21:$AB$33, MATCH(W769/$AH769, F!$O$21:$O$33,1), MATCH(E769, F!$P$20:$AB$20,1)),0)  + IFERROR( AC769*INDEX(F!$P$21:$AB$33, MATCH(AA769/$AH769, F!$O$21:$O$33,1), MATCH(E769, F!$P$20:$AB$20,1)),)</f>
        <v>0</v>
      </c>
      <c r="AL769" s="1031"/>
    </row>
    <row r="770" spans="1:38" hidden="1" x14ac:dyDescent="0.25">
      <c r="A770" s="1022"/>
      <c r="B770" s="249" t="str">
        <f t="shared" si="985"/>
        <v/>
      </c>
      <c r="C770" s="262" t="str">
        <f t="shared" si="985"/>
        <v/>
      </c>
      <c r="D770" s="230" t="str">
        <f t="shared" si="985"/>
        <v/>
      </c>
      <c r="E770" s="291" t="str">
        <f t="shared" si="985"/>
        <v/>
      </c>
      <c r="F770" s="342" t="str">
        <f t="shared" si="985"/>
        <v/>
      </c>
      <c r="G770" s="343" t="str">
        <f t="shared" si="986"/>
        <v/>
      </c>
      <c r="H770" s="344"/>
      <c r="I770" s="344"/>
      <c r="J770" s="345"/>
      <c r="K770" s="343" t="str">
        <f t="shared" si="987"/>
        <v/>
      </c>
      <c r="L770" s="344"/>
      <c r="M770" s="344"/>
      <c r="N770" s="345"/>
      <c r="O770" s="343" t="str">
        <f t="shared" si="988"/>
        <v/>
      </c>
      <c r="P770" s="344"/>
      <c r="Q770" s="344"/>
      <c r="R770" s="345"/>
      <c r="S770" s="343" t="str">
        <f t="shared" si="989"/>
        <v/>
      </c>
      <c r="T770" s="344"/>
      <c r="U770" s="344"/>
      <c r="V770" s="345"/>
      <c r="W770" s="343" t="str">
        <f t="shared" si="990"/>
        <v/>
      </c>
      <c r="X770" s="344"/>
      <c r="Y770" s="344"/>
      <c r="Z770" s="345"/>
      <c r="AA770" s="343" t="str">
        <f t="shared" si="991"/>
        <v/>
      </c>
      <c r="AB770" s="344"/>
      <c r="AC770" s="344"/>
      <c r="AD770" s="345"/>
      <c r="AE770" s="346">
        <f t="shared" si="992"/>
        <v>0</v>
      </c>
      <c r="AF770" s="347">
        <f t="shared" si="944"/>
        <v>0</v>
      </c>
      <c r="AG770" s="348">
        <f t="shared" si="993"/>
        <v>0</v>
      </c>
      <c r="AH770" s="217" t="str">
        <f t="shared" si="994"/>
        <v/>
      </c>
      <c r="AI770" s="349">
        <f xml:space="preserve"> ( IF(ISNUMBER(G770), VLOOKUP(G770/$AH770,F!$A1:$B101,2,1)*G770*$H770*$I770,0)+IF(ISNUMBER(K770), VLOOKUP(K770/$AH770,F!$A1:$B101,2,1)*K770*$L770*$M770,0)+IF(ISNUMBER(O770), VLOOKUP(O770/$AH770,F!$A1:$B101,2,1)*O770*$P770*$Q770,0)+IF(ISNUMBER(S770), VLOOKUP(S770/$AH770,F!$A1:$B101,2,1)*S770*$T770*$U770,0)+IF(ISNUMBER(W770), VLOOKUP(W770/$AH770,F!$A1:$B101,2,1)*W770*$X770*$Y770,0)+IF(ISNUMBER(AA770), VLOOKUP(AA770/$AH770,F!$A1:$B101,2,1)*AA770*$AB770*$AC770,0))*IF(ISNUMBER(F770),F770,1)*IF(ISNUMBER(E770),E770,1)</f>
        <v>0</v>
      </c>
      <c r="AJ770" s="350">
        <f t="shared" si="995"/>
        <v>0</v>
      </c>
      <c r="AK770" s="351">
        <f>IFERROR(I770*INDEX(F!$P$21:$AB$33, MATCH(G770/$AH770, F!$O$21:$O$33,1), MATCH(E770, F!$P$20:$AB$20,1)), 0 ) +IFERROR( M770*INDEX(F!$P$21:$AB$33, MATCH(K770/$AH770, F!$O$21:$O$33,1), MATCH(E770, F!$P$20:$AB$20,1)),0) +  IFERROR( Q770*INDEX(F!$P$21:$AB$33, MATCH(O770/$AH770, F!$O$21:$O$33,1), MATCH(E770, F!$P$20:$AB$20,1)), 0) + IFERROR( U770*INDEX(F!$P$21:$AB$33, MATCH(S770/$AH770, F!$O$21:$O$33,1), MATCH(E770, F!$P$20:$AB$20,1)),0)  + IFERROR(Y770*INDEX(F!$P$21:$AB$33, MATCH(W770/$AH770, F!$O$21:$O$33,1), MATCH(E770, F!$P$20:$AB$20,1)),0)  + IFERROR( AC770*INDEX(F!$P$21:$AB$33, MATCH(AA770/$AH770, F!$O$21:$O$33,1), MATCH(E770, F!$P$20:$AB$20,1)),)</f>
        <v>0</v>
      </c>
      <c r="AL770" s="1031"/>
    </row>
    <row r="771" spans="1:38" hidden="1" x14ac:dyDescent="0.25">
      <c r="A771" s="1022"/>
      <c r="B771" s="248" t="str">
        <f t="shared" si="985"/>
        <v/>
      </c>
      <c r="C771" s="261" t="str">
        <f t="shared" si="985"/>
        <v/>
      </c>
      <c r="D771" s="229" t="str">
        <f t="shared" si="985"/>
        <v/>
      </c>
      <c r="E771" s="291" t="str">
        <f t="shared" si="985"/>
        <v/>
      </c>
      <c r="F771" s="332" t="str">
        <f t="shared" si="985"/>
        <v/>
      </c>
      <c r="G771" s="333" t="str">
        <f t="shared" si="986"/>
        <v/>
      </c>
      <c r="H771" s="334"/>
      <c r="I771" s="334"/>
      <c r="J771" s="335"/>
      <c r="K771" s="333" t="str">
        <f t="shared" si="987"/>
        <v/>
      </c>
      <c r="L771" s="334"/>
      <c r="M771" s="334"/>
      <c r="N771" s="335"/>
      <c r="O771" s="333" t="str">
        <f t="shared" si="988"/>
        <v/>
      </c>
      <c r="P771" s="334"/>
      <c r="Q771" s="334"/>
      <c r="R771" s="335"/>
      <c r="S771" s="333" t="str">
        <f t="shared" si="989"/>
        <v/>
      </c>
      <c r="T771" s="334"/>
      <c r="U771" s="334"/>
      <c r="V771" s="335"/>
      <c r="W771" s="333" t="str">
        <f t="shared" si="990"/>
        <v/>
      </c>
      <c r="X771" s="334"/>
      <c r="Y771" s="334"/>
      <c r="Z771" s="335"/>
      <c r="AA771" s="333" t="str">
        <f t="shared" si="991"/>
        <v/>
      </c>
      <c r="AB771" s="334"/>
      <c r="AC771" s="334"/>
      <c r="AD771" s="335"/>
      <c r="AE771" s="336">
        <f t="shared" si="992"/>
        <v>0</v>
      </c>
      <c r="AF771" s="337">
        <f t="shared" si="944"/>
        <v>0</v>
      </c>
      <c r="AG771" s="338">
        <f t="shared" si="993"/>
        <v>0</v>
      </c>
      <c r="AH771" s="217" t="str">
        <f t="shared" si="994"/>
        <v/>
      </c>
      <c r="AI771" s="339">
        <f xml:space="preserve"> ( IF(ISNUMBER(G771), VLOOKUP(G771/$AH771,F!$A1:$B101,2,1)*G771*$H771*$I771,0)+IF(ISNUMBER(K771), VLOOKUP(K771/$AH771,F!$A1:$B101,2,1)*K771*$L771*$M771,0)+IF(ISNUMBER(O771), VLOOKUP(O771/$AH771,F!$A1:$B101,2,1)*O771*$P771*$Q771,0)+IF(ISNUMBER(S771), VLOOKUP(S771/$AH771,F!$A1:$B101,2,1)*S771*$T771*$U771,0)+IF(ISNUMBER(W771), VLOOKUP(W771/$AH771,F!$A1:$B101,2,1)*W771*$X771*$Y771,0)+IF(ISNUMBER(AA771), VLOOKUP(AA771/$AH771,F!$A1:$B101,2,1)*AA771*$AB771*$AC771,0))*IF(ISNUMBER(F771),F771,1)*IF(ISNUMBER(E771),E771,1)</f>
        <v>0</v>
      </c>
      <c r="AJ771" s="340">
        <f>H771*I771+L771*M771+P771*Q771+T771*U771+X771*Y771+AB771*AC771</f>
        <v>0</v>
      </c>
      <c r="AK771" s="341">
        <f>IFERROR(I771*INDEX(F!$P$21:$AB$33, MATCH(G771/$AH771, F!$O$21:$O$33,1), MATCH(E771, F!$P$20:$AB$20,1)), 0 ) +IFERROR( M771*INDEX(F!$P$21:$AB$33, MATCH(K771/$AH771, F!$O$21:$O$33,1), MATCH(E771, F!$P$20:$AB$20,1)),0) +  IFERROR( Q771*INDEX(F!$P$21:$AB$33, MATCH(O771/$AH771, F!$O$21:$O$33,1), MATCH(E771, F!$P$20:$AB$20,1)), 0) + IFERROR( U771*INDEX(F!$P$21:$AB$33, MATCH(S771/$AH771, F!$O$21:$O$33,1), MATCH(E771, F!$P$20:$AB$20,1)),0)  + IFERROR(Y771*INDEX(F!$P$21:$AB$33, MATCH(W771/$AH771, F!$O$21:$O$33,1), MATCH(E771, F!$P$20:$AB$20,1)),0)  + IFERROR( AC771*INDEX(F!$P$21:$AB$33, MATCH(AA771/$AH771, F!$O$21:$O$33,1), MATCH(E771, F!$P$20:$AB$20,1)),)</f>
        <v>0</v>
      </c>
      <c r="AL771" s="1031"/>
    </row>
    <row r="772" spans="1:38" hidden="1" x14ac:dyDescent="0.25">
      <c r="A772" s="1022"/>
      <c r="B772" s="249" t="str">
        <f t="shared" si="985"/>
        <v/>
      </c>
      <c r="C772" s="262" t="str">
        <f t="shared" si="985"/>
        <v/>
      </c>
      <c r="D772" s="230" t="str">
        <f t="shared" si="985"/>
        <v/>
      </c>
      <c r="E772" s="291" t="str">
        <f t="shared" si="985"/>
        <v/>
      </c>
      <c r="F772" s="342" t="str">
        <f t="shared" si="985"/>
        <v/>
      </c>
      <c r="G772" s="343" t="str">
        <f t="shared" si="986"/>
        <v/>
      </c>
      <c r="H772" s="344"/>
      <c r="I772" s="344"/>
      <c r="J772" s="345"/>
      <c r="K772" s="343" t="str">
        <f t="shared" si="987"/>
        <v/>
      </c>
      <c r="L772" s="344"/>
      <c r="M772" s="344"/>
      <c r="N772" s="345"/>
      <c r="O772" s="343" t="str">
        <f t="shared" si="988"/>
        <v/>
      </c>
      <c r="P772" s="344"/>
      <c r="Q772" s="344"/>
      <c r="R772" s="345"/>
      <c r="S772" s="343" t="str">
        <f t="shared" si="989"/>
        <v/>
      </c>
      <c r="T772" s="344"/>
      <c r="U772" s="344"/>
      <c r="V772" s="345"/>
      <c r="W772" s="343" t="str">
        <f t="shared" si="990"/>
        <v/>
      </c>
      <c r="X772" s="344"/>
      <c r="Y772" s="344"/>
      <c r="Z772" s="345"/>
      <c r="AA772" s="343" t="str">
        <f t="shared" si="991"/>
        <v/>
      </c>
      <c r="AB772" s="344"/>
      <c r="AC772" s="344"/>
      <c r="AD772" s="345"/>
      <c r="AE772" s="346">
        <f t="shared" si="992"/>
        <v>0</v>
      </c>
      <c r="AF772" s="347">
        <f t="shared" si="944"/>
        <v>0</v>
      </c>
      <c r="AG772" s="348">
        <f t="shared" si="993"/>
        <v>0</v>
      </c>
      <c r="AH772" s="217" t="str">
        <f t="shared" si="994"/>
        <v/>
      </c>
      <c r="AI772" s="349">
        <f xml:space="preserve"> ( IF(ISNUMBER(G772), VLOOKUP(G772/$AH772,F!$A1:$B101,2,1)*G772*$H772*$I772,0)+IF(ISNUMBER(K772), VLOOKUP(K772/$AH772,F!$A1:$B101,2,1)*K772*$L772*$M772,0)+IF(ISNUMBER(O772), VLOOKUP(O772/$AH772,F!$A1:$B101,2,1)*O772*$P772*$Q772,0)+IF(ISNUMBER(S772), VLOOKUP(S772/$AH772,F!$A1:$B101,2,1)*S772*$T772*$U772,0)+IF(ISNUMBER(W772), VLOOKUP(W772/$AH772,F!$A1:$B101,2,1)*W772*$X772*$Y772,0)+IF(ISNUMBER(AA772), VLOOKUP(AA772/$AH772,F!$A1:$B101,2,1)*AA772*$AB772*$AC772,0))*IF(ISNUMBER(F772),F772,1)*IF(ISNUMBER(E772),E772,1)</f>
        <v>0</v>
      </c>
      <c r="AJ772" s="350">
        <f t="shared" ref="AJ772:AJ775" si="996">H772*I772+L772*M772+P772*Q772+T772*U772+X772*Y772+AB772*AC772</f>
        <v>0</v>
      </c>
      <c r="AK772" s="351">
        <f>IFERROR(I772*INDEX(F!$P$21:$AB$33, MATCH(G772/$AH772, F!$O$21:$O$33,1), MATCH(E772, F!$P$20:$AB$20,1)), 0 ) +IFERROR( M772*INDEX(F!$P$21:$AB$33, MATCH(K772/$AH772, F!$O$21:$O$33,1), MATCH(E772, F!$P$20:$AB$20,1)),0) +  IFERROR( Q772*INDEX(F!$P$21:$AB$33, MATCH(O772/$AH772, F!$O$21:$O$33,1), MATCH(E772, F!$P$20:$AB$20,1)), 0) + IFERROR( U772*INDEX(F!$P$21:$AB$33, MATCH(S772/$AH772, F!$O$21:$O$33,1), MATCH(E772, F!$P$20:$AB$20,1)),0)  + IFERROR(Y772*INDEX(F!$P$21:$AB$33, MATCH(W772/$AH772, F!$O$21:$O$33,1), MATCH(E772, F!$P$20:$AB$20,1)),0)  + IFERROR( AC772*INDEX(F!$P$21:$AB$33, MATCH(AA772/$AH772, F!$O$21:$O$33,1), MATCH(E772, F!$P$20:$AB$20,1)),)</f>
        <v>0</v>
      </c>
      <c r="AL772" s="1031"/>
    </row>
    <row r="773" spans="1:38" hidden="1" x14ac:dyDescent="0.25">
      <c r="A773" s="1022"/>
      <c r="B773" s="248" t="str">
        <f t="shared" si="985"/>
        <v/>
      </c>
      <c r="C773" s="261" t="str">
        <f t="shared" si="985"/>
        <v/>
      </c>
      <c r="D773" s="229" t="str">
        <f t="shared" si="985"/>
        <v/>
      </c>
      <c r="E773" s="291" t="str">
        <f t="shared" si="985"/>
        <v/>
      </c>
      <c r="F773" s="332" t="str">
        <f t="shared" si="985"/>
        <v/>
      </c>
      <c r="G773" s="333" t="str">
        <f t="shared" si="986"/>
        <v/>
      </c>
      <c r="H773" s="334"/>
      <c r="I773" s="334"/>
      <c r="J773" s="335"/>
      <c r="K773" s="333" t="str">
        <f t="shared" si="987"/>
        <v/>
      </c>
      <c r="L773" s="334"/>
      <c r="M773" s="334"/>
      <c r="N773" s="335"/>
      <c r="O773" s="333" t="str">
        <f t="shared" si="988"/>
        <v/>
      </c>
      <c r="P773" s="334"/>
      <c r="Q773" s="334"/>
      <c r="R773" s="335"/>
      <c r="S773" s="333" t="str">
        <f t="shared" si="989"/>
        <v/>
      </c>
      <c r="T773" s="334"/>
      <c r="U773" s="334"/>
      <c r="V773" s="335"/>
      <c r="W773" s="333" t="str">
        <f t="shared" si="990"/>
        <v/>
      </c>
      <c r="X773" s="334"/>
      <c r="Y773" s="334"/>
      <c r="Z773" s="335"/>
      <c r="AA773" s="333" t="str">
        <f t="shared" si="991"/>
        <v/>
      </c>
      <c r="AB773" s="334"/>
      <c r="AC773" s="334"/>
      <c r="AD773" s="335"/>
      <c r="AE773" s="336">
        <f t="shared" si="992"/>
        <v>0</v>
      </c>
      <c r="AF773" s="337">
        <f t="shared" si="944"/>
        <v>0</v>
      </c>
      <c r="AG773" s="338">
        <f t="shared" si="993"/>
        <v>0</v>
      </c>
      <c r="AH773" s="217" t="str">
        <f t="shared" si="994"/>
        <v/>
      </c>
      <c r="AI773" s="339">
        <f xml:space="preserve"> ( IF(ISNUMBER(G773), VLOOKUP(G773/$AH773,F!$A1:$B101,2,1)*G773*$H773*$I773,0)+IF(ISNUMBER(K773), VLOOKUP(K773/$AH773,F!$A1:$B101,2,1)*K773*$L773*$M773,0)+IF(ISNUMBER(O773), VLOOKUP(O773/$AH773,F!$A1:$B101,2,1)*O773*$P773*$Q773,0)+IF(ISNUMBER(S773), VLOOKUP(S773/$AH773,F!$A1:$B101,2,1)*S773*$T773*$U773,0)+IF(ISNUMBER(W773), VLOOKUP(W773/$AH773,F!$A1:$B101,2,1)*W773*$X773*$Y773,0)+IF(ISNUMBER(AA773), VLOOKUP(AA773/$AH773,F!$A1:$B101,2,1)*AA773*$AB773*$AC773,0))*IF(ISNUMBER(F773),F773,1)*IF(ISNUMBER(E773),E773,1)</f>
        <v>0</v>
      </c>
      <c r="AJ773" s="340">
        <f t="shared" si="996"/>
        <v>0</v>
      </c>
      <c r="AK773" s="341">
        <f>IFERROR(I773*INDEX(F!$P$21:$AB$33, MATCH(G773/$AH773, F!$O$21:$O$33,1), MATCH(E773, F!$P$20:$AB$20,1)), 0 ) +IFERROR( M773*INDEX(F!$P$21:$AB$33, MATCH(K773/$AH773, F!$O$21:$O$33,1), MATCH(E773, F!$P$20:$AB$20,1)),0) +  IFERROR( Q773*INDEX(F!$P$21:$AB$33, MATCH(O773/$AH773, F!$O$21:$O$33,1), MATCH(E773, F!$P$20:$AB$20,1)), 0) + IFERROR( U773*INDEX(F!$P$21:$AB$33, MATCH(S773/$AH773, F!$O$21:$O$33,1), MATCH(E773, F!$P$20:$AB$20,1)),0)  + IFERROR(Y773*INDEX(F!$P$21:$AB$33, MATCH(W773/$AH773, F!$O$21:$O$33,1), MATCH(E773, F!$P$20:$AB$20,1)),0)  + IFERROR( AC773*INDEX(F!$P$21:$AB$33, MATCH(AA773/$AH773, F!$O$21:$O$33,1), MATCH(E773, F!$P$20:$AB$20,1)),)</f>
        <v>0</v>
      </c>
      <c r="AL773" s="1031"/>
    </row>
    <row r="774" spans="1:38" hidden="1" x14ac:dyDescent="0.25">
      <c r="A774" s="1022"/>
      <c r="B774" s="249" t="str">
        <f t="shared" si="985"/>
        <v/>
      </c>
      <c r="C774" s="262" t="str">
        <f t="shared" si="985"/>
        <v/>
      </c>
      <c r="D774" s="230" t="str">
        <f t="shared" si="985"/>
        <v/>
      </c>
      <c r="E774" s="291" t="str">
        <f t="shared" si="985"/>
        <v/>
      </c>
      <c r="F774" s="342" t="str">
        <f t="shared" si="985"/>
        <v/>
      </c>
      <c r="G774" s="343" t="str">
        <f t="shared" si="986"/>
        <v/>
      </c>
      <c r="H774" s="344"/>
      <c r="I774" s="344"/>
      <c r="J774" s="345"/>
      <c r="K774" s="343" t="str">
        <f t="shared" si="987"/>
        <v/>
      </c>
      <c r="L774" s="344"/>
      <c r="M774" s="344"/>
      <c r="N774" s="345"/>
      <c r="O774" s="343" t="str">
        <f t="shared" si="988"/>
        <v/>
      </c>
      <c r="P774" s="344"/>
      <c r="Q774" s="344"/>
      <c r="R774" s="345"/>
      <c r="S774" s="343" t="str">
        <f t="shared" si="989"/>
        <v/>
      </c>
      <c r="T774" s="344"/>
      <c r="U774" s="344"/>
      <c r="V774" s="345"/>
      <c r="W774" s="343" t="str">
        <f t="shared" si="990"/>
        <v/>
      </c>
      <c r="X774" s="344"/>
      <c r="Y774" s="344"/>
      <c r="Z774" s="345"/>
      <c r="AA774" s="343" t="str">
        <f t="shared" si="991"/>
        <v/>
      </c>
      <c r="AB774" s="344"/>
      <c r="AC774" s="344"/>
      <c r="AD774" s="345"/>
      <c r="AE774" s="346">
        <f t="shared" si="992"/>
        <v>0</v>
      </c>
      <c r="AF774" s="347">
        <f t="shared" si="944"/>
        <v>0</v>
      </c>
      <c r="AG774" s="348">
        <f t="shared" si="993"/>
        <v>0</v>
      </c>
      <c r="AH774" s="217" t="str">
        <f t="shared" si="994"/>
        <v/>
      </c>
      <c r="AI774" s="349">
        <f xml:space="preserve"> ( IF(ISNUMBER(G774), VLOOKUP(G774/$AH774,F!$A1:$B101,2,1)*G774*$H774*$I774,0)+IF(ISNUMBER(K774), VLOOKUP(K774/$AH774,F!$A1:$B101,2,1)*K774*$L774*$M774,0)+IF(ISNUMBER(O774), VLOOKUP(O774/$AH774,F!$A1:$B101,2,1)*O774*$P774*$Q774,0)+IF(ISNUMBER(S774), VLOOKUP(S774/$AH774,F!$A1:$B101,2,1)*S774*$T774*$U774,0)+IF(ISNUMBER(W774), VLOOKUP(W774/$AH774,F!$A1:$B101,2,1)*W774*$X774*$Y774,0)+IF(ISNUMBER(AA774), VLOOKUP(AA774/$AH774,F!$A1:$B101,2,1)*AA774*$AB774*$AC774,0))*IF(ISNUMBER(F774),F774,1)*IF(ISNUMBER(E774),E774,1)</f>
        <v>0</v>
      </c>
      <c r="AJ774" s="350">
        <f t="shared" si="996"/>
        <v>0</v>
      </c>
      <c r="AK774" s="351">
        <f>IFERROR(I774*INDEX(F!$P$21:$AB$33, MATCH(G774/$AH774, F!$O$21:$O$33,1), MATCH(E774, F!$P$20:$AB$20,1)), 0 ) +IFERROR( M774*INDEX(F!$P$21:$AB$33, MATCH(K774/$AH774, F!$O$21:$O$33,1), MATCH(E774, F!$P$20:$AB$20,1)),0) +  IFERROR( Q774*INDEX(F!$P$21:$AB$33, MATCH(O774/$AH774, F!$O$21:$O$33,1), MATCH(E774, F!$P$20:$AB$20,1)), 0) + IFERROR( U774*INDEX(F!$P$21:$AB$33, MATCH(S774/$AH774, F!$O$21:$O$33,1), MATCH(E774, F!$P$20:$AB$20,1)),0)  + IFERROR(Y774*INDEX(F!$P$21:$AB$33, MATCH(W774/$AH774, F!$O$21:$O$33,1), MATCH(E774, F!$P$20:$AB$20,1)),0)  + IFERROR( AC774*INDEX(F!$P$21:$AB$33, MATCH(AA774/$AH774, F!$O$21:$O$33,1), MATCH(E774, F!$P$20:$AB$20,1)),)</f>
        <v>0</v>
      </c>
      <c r="AL774" s="1031"/>
    </row>
    <row r="775" spans="1:38" hidden="1" x14ac:dyDescent="0.25">
      <c r="A775" s="1022"/>
      <c r="B775" s="248" t="str">
        <f t="shared" si="985"/>
        <v/>
      </c>
      <c r="C775" s="261" t="str">
        <f t="shared" si="985"/>
        <v/>
      </c>
      <c r="D775" s="231" t="str">
        <f t="shared" si="985"/>
        <v/>
      </c>
      <c r="E775" s="291" t="str">
        <f t="shared" si="985"/>
        <v/>
      </c>
      <c r="F775" s="332" t="str">
        <f t="shared" si="985"/>
        <v/>
      </c>
      <c r="G775" s="333" t="str">
        <f t="shared" si="986"/>
        <v/>
      </c>
      <c r="H775" s="334"/>
      <c r="I775" s="334"/>
      <c r="J775" s="335"/>
      <c r="K775" s="333" t="str">
        <f t="shared" si="987"/>
        <v/>
      </c>
      <c r="L775" s="334"/>
      <c r="M775" s="334"/>
      <c r="N775" s="335"/>
      <c r="O775" s="333" t="str">
        <f t="shared" si="988"/>
        <v/>
      </c>
      <c r="P775" s="334"/>
      <c r="Q775" s="334"/>
      <c r="R775" s="335"/>
      <c r="S775" s="333" t="str">
        <f t="shared" si="989"/>
        <v/>
      </c>
      <c r="T775" s="334"/>
      <c r="U775" s="334"/>
      <c r="V775" s="335"/>
      <c r="W775" s="333" t="str">
        <f t="shared" si="990"/>
        <v/>
      </c>
      <c r="X775" s="334"/>
      <c r="Y775" s="334"/>
      <c r="Z775" s="335"/>
      <c r="AA775" s="333" t="str">
        <f t="shared" si="991"/>
        <v/>
      </c>
      <c r="AB775" s="334"/>
      <c r="AC775" s="334"/>
      <c r="AD775" s="335"/>
      <c r="AE775" s="336">
        <f t="shared" si="992"/>
        <v>0</v>
      </c>
      <c r="AF775" s="337">
        <f t="shared" si="944"/>
        <v>0</v>
      </c>
      <c r="AG775" s="338">
        <f t="shared" si="993"/>
        <v>0</v>
      </c>
      <c r="AH775" s="217" t="str">
        <f t="shared" si="994"/>
        <v/>
      </c>
      <c r="AI775" s="339">
        <f xml:space="preserve"> ( IF(ISNUMBER(G775), VLOOKUP(G775/$AH775,F!$A1:$B101,2,1)*G775*$H775*$I775,0)+IF(ISNUMBER(K775), VLOOKUP(K775/$AH775,F!$A1:$B101,2,1)*K775*$L775*$M775,0)+IF(ISNUMBER(O775), VLOOKUP(O775/$AH775,F!$A1:$B101,2,1)*O775*$P775*$Q775,0)+IF(ISNUMBER(S775), VLOOKUP(S775/$AH775,F!$A1:$B101,2,1)*S775*$T775*$U775,0)+IF(ISNUMBER(W775), VLOOKUP(W775/$AH775,F!$A1:$B101,2,1)*W775*$X775*$Y775,0)+IF(ISNUMBER(AA775), VLOOKUP(AA775/$AH775,F!$A1:$B101,2,1)*AA775*$AB775*$AC775,0))*IF(ISNUMBER(F775),F775,1)*IF(ISNUMBER(E775),E775,1)</f>
        <v>0</v>
      </c>
      <c r="AJ775" s="340">
        <f t="shared" si="996"/>
        <v>0</v>
      </c>
      <c r="AK775" s="341">
        <f>IFERROR(I775*INDEX(F!$P$21:$AB$33, MATCH(G775/$AH775, F!$O$21:$O$33,1), MATCH(E775, F!$P$20:$AB$20,1)), 0 ) +IFERROR( M775*INDEX(F!$P$21:$AB$33, MATCH(K775/$AH775, F!$O$21:$O$33,1), MATCH(E775, F!$P$20:$AB$20,1)),0) +  IFERROR( Q775*INDEX(F!$P$21:$AB$33, MATCH(O775/$AH775, F!$O$21:$O$33,1), MATCH(E775, F!$P$20:$AB$20,1)), 0) + IFERROR( U775*INDEX(F!$P$21:$AB$33, MATCH(S775/$AH775, F!$O$21:$O$33,1), MATCH(E775, F!$P$20:$AB$20,1)),0)  + IFERROR(Y775*INDEX(F!$P$21:$AB$33, MATCH(W775/$AH775, F!$O$21:$O$33,1), MATCH(E775, F!$P$20:$AB$20,1)),0)  + IFERROR( AC775*INDEX(F!$P$21:$AB$33, MATCH(AA775/$AH775, F!$O$21:$O$33,1), MATCH(E775, F!$P$20:$AB$20,1)),)</f>
        <v>0</v>
      </c>
      <c r="AL775" s="1031"/>
    </row>
    <row r="776" spans="1:38" ht="15.75" hidden="1" thickBot="1" x14ac:dyDescent="0.3">
      <c r="A776" s="1023"/>
      <c r="B776" s="250"/>
      <c r="C776" s="263"/>
      <c r="D776" s="215"/>
      <c r="E776" s="352">
        <f>ROUND(IFERROR(SUMPRODUCT(AJ768:AJ775,E768:E775)/AJ776,0),3)</f>
        <v>0</v>
      </c>
      <c r="F776" s="353"/>
      <c r="G776" s="354"/>
      <c r="H776" s="355"/>
      <c r="I776" s="355"/>
      <c r="J776" s="356"/>
      <c r="K776" s="354"/>
      <c r="L776" s="355"/>
      <c r="M776" s="355"/>
      <c r="N776" s="356"/>
      <c r="O776" s="354"/>
      <c r="P776" s="355"/>
      <c r="Q776" s="355"/>
      <c r="R776" s="356"/>
      <c r="S776" s="354"/>
      <c r="T776" s="355"/>
      <c r="U776" s="355"/>
      <c r="V776" s="356"/>
      <c r="W776" s="354"/>
      <c r="X776" s="355"/>
      <c r="Y776" s="355"/>
      <c r="Z776" s="356"/>
      <c r="AA776" s="354"/>
      <c r="AB776" s="355"/>
      <c r="AC776" s="355"/>
      <c r="AD776" s="356"/>
      <c r="AE776" s="357">
        <f>SUM(AE768:AE775)</f>
        <v>0</v>
      </c>
      <c r="AF776" s="358">
        <f t="shared" si="944"/>
        <v>0</v>
      </c>
      <c r="AG776" s="391">
        <f>IFERROR(  SUMPRODUCT(AG768:AG775,AJ768:AJ775)/AJ776,0)</f>
        <v>0</v>
      </c>
      <c r="AH776" s="359"/>
      <c r="AI776" s="360">
        <f>SUM(AI768:AI775)</f>
        <v>0</v>
      </c>
      <c r="AJ776" s="360">
        <f>SUM(AJ768:AJ775)</f>
        <v>0</v>
      </c>
      <c r="AK776" s="361">
        <f>IF(SUM(AK768:AK775)=0,TIME(,0,),TIME(,SUM(AK768:AK775)+F!$V$37,))</f>
        <v>0</v>
      </c>
      <c r="AL776" s="1032"/>
    </row>
    <row r="777" spans="1:38" hidden="1" x14ac:dyDescent="0.25">
      <c r="A777" s="232">
        <f>A778</f>
        <v>43878</v>
      </c>
      <c r="B777" s="251" t="str">
        <f t="shared" ref="B777:F784" si="997">IF(B721="","",B721)</f>
        <v/>
      </c>
      <c r="C777" s="264" t="str">
        <f t="shared" si="997"/>
        <v/>
      </c>
      <c r="D777" s="233" t="str">
        <f t="shared" si="997"/>
        <v/>
      </c>
      <c r="E777" s="280" t="str">
        <f t="shared" si="997"/>
        <v/>
      </c>
      <c r="F777" s="362" t="str">
        <f t="shared" si="997"/>
        <v/>
      </c>
      <c r="G777" s="363" t="str">
        <f t="shared" ref="G777:G784" si="998">IF(J777&lt;&gt;0, IFERROR(IF( $F777=2,  MROUND($AH777*J777,1),    IF( OR($F777="",$F777=1),   MROUND($AH777*J777,2.5),  MROUND($AH777*J777, 0.1))), "" ), "")</f>
        <v/>
      </c>
      <c r="H777" s="364"/>
      <c r="I777" s="364"/>
      <c r="J777" s="365"/>
      <c r="K777" s="363" t="str">
        <f t="shared" ref="K777:K784" si="999">IF(N777&lt;&gt;0, IFERROR(IF( $F777=2,  MROUND($AH777*N777,1),    IF( OR($F777="",$F777=1),   MROUND($AH777*N777,2.5),  MROUND($AH777*N777, 0.1))), "" ), "")</f>
        <v/>
      </c>
      <c r="L777" s="364"/>
      <c r="M777" s="364"/>
      <c r="N777" s="365"/>
      <c r="O777" s="363" t="str">
        <f t="shared" ref="O777:O784" si="1000">IF(R777&lt;&gt;0, IFERROR(IF( $F777=2,  MROUND($AH777*R777,1),    IF( OR($F777="",$F777=1),   MROUND($AH777*R777,2.5),  MROUND($AH777*R777, 0.1))), "" ), "")</f>
        <v/>
      </c>
      <c r="P777" s="364"/>
      <c r="Q777" s="364"/>
      <c r="R777" s="365"/>
      <c r="S777" s="363" t="str">
        <f t="shared" ref="S777:S784" si="1001">IF(V777&lt;&gt;0, IFERROR(IF( $F777=2,  MROUND($AH777*V777,1),    IF( OR($F777="",$F777=1),   MROUND($AH777*V777,2.5),  MROUND($AH777*V777, 0.1))), "" ), "")</f>
        <v/>
      </c>
      <c r="T777" s="364"/>
      <c r="U777" s="364"/>
      <c r="V777" s="365"/>
      <c r="W777" s="363" t="str">
        <f t="shared" ref="W777:W784" si="1002">IF(Z777&lt;&gt;0, IFERROR(IF( $F777=2,  MROUND($AH777*Z777,1),    IF( OR($F777="",$F777=1),   MROUND($AH777*Z777,2.5),  MROUND($AH777*Z777, 0.1))), "" ), "")</f>
        <v/>
      </c>
      <c r="X777" s="364"/>
      <c r="Y777" s="364"/>
      <c r="Z777" s="365"/>
      <c r="AA777" s="363" t="str">
        <f t="shared" ref="AA777:AA784" si="1003">IF(AD777&lt;&gt;0, IFERROR(IF( $F777=2,  MROUND($AH777*AD777,1),    IF( OR($F777="",$F777=1),   MROUND($AH777*AD777,2.5),  MROUND($AH777*AD777, 0.1))), "" ), "")</f>
        <v/>
      </c>
      <c r="AB777" s="364"/>
      <c r="AC777" s="364"/>
      <c r="AD777" s="365"/>
      <c r="AE777" s="366">
        <f t="shared" ref="AE777:AE784" si="1004">(IF(ISNUMBER(G777),G777,0)*H777*I777+IF(ISNUMBER(K777),K777,1)*L777*M777+IF(ISNUMBER(O777),O777,1)*P777*Q777+IF(ISNUMBER(S777),S777,1)*T777*U777+IF(ISNUMBER(W777),W777,1)*X777*Y777+IF(ISNUMBER(AA777),AA777,1)*AB777*AC777)*IF(ISNUMBER(F777),F777,1)</f>
        <v>0</v>
      </c>
      <c r="AF777" s="367">
        <f t="shared" si="944"/>
        <v>0</v>
      </c>
      <c r="AG777" s="368">
        <f t="shared" ref="AG777:AG784" si="1005">IFERROR((AF777/(AH777*IF(ISNUMBER(F777),F777,1))),0)</f>
        <v>0</v>
      </c>
      <c r="AH777" s="216" t="str">
        <f t="shared" ref="AH777:AH784" si="1006">IF(ISNUMBER(AH721), AH721+(AH721*$AH$730),"")</f>
        <v/>
      </c>
      <c r="AI777" s="369">
        <f xml:space="preserve"> ( IF(ISNUMBER(G777), VLOOKUP(G777/$AH777,F!$A1:$B101,2,1)*G777*$H777*$I777,0)+IF(ISNUMBER(K777), VLOOKUP(K777/$AH777,F!$A1:$B101,2,1)*K777*$L777*$M777,0)+IF(ISNUMBER(O777), VLOOKUP(O777/$AH777,F!$A1:$B101,2,1)*O777*$P777*$Q777,0)+IF(ISNUMBER(S777), VLOOKUP(S777/$AH777,F!$A1:$B101,2,1)*S777*$T777*$U777,0)+IF(ISNUMBER(W777), VLOOKUP(W777/$AH777,F!$A1:$B101,2,1)*W777*$X777*$Y777,0)+IF(ISNUMBER(AA777), VLOOKUP(AA777/$AH777,F!$A1:$B101,2,1)*AA777*$AB777*$AC777,0))*IF(ISNUMBER(F777),F777,1)*IF(ISNUMBER(E777),E777,1)</f>
        <v>0</v>
      </c>
      <c r="AJ777" s="370">
        <f t="shared" ref="AJ777:AJ779" si="1007">H777*I777+L777*M777+P777*Q777+T777*U777+X777*Y777+AB777*AC777</f>
        <v>0</v>
      </c>
      <c r="AK777" s="371">
        <f>IFERROR(I777*INDEX(F!$P$21:$AB$33, MATCH(G777/$AH777, F!$O$21:$O$33,1), MATCH(E777, F!$P$20:$AB$20,1)), 0 ) +IFERROR( M777*INDEX(F!$P$21:$AB$33, MATCH(K777/$AH777, F!$O$21:$O$33,1), MATCH(E777, F!$P$20:$AB$20,1)),0) +  IFERROR( Q777*INDEX(F!$P$21:$AB$33, MATCH(O777/$AH777, F!$O$21:$O$33,1), MATCH(E777, F!$P$20:$AB$20,1)), 0) + IFERROR( U777*INDEX(F!$P$21:$AB$33, MATCH(S777/$AH777, F!$O$21:$O$33,1), MATCH(E777, F!$P$20:$AB$20,1)),0)  + IFERROR(Y777*INDEX(F!$P$21:$AB$33, MATCH(W777/$AH777, F!$O$21:$O$33,1), MATCH(E777, F!$P$20:$AB$20,1)),0)  + IFERROR( AC777*INDEX(F!$P$21:$AB$33, MATCH(AA777/$AH777, F!$O$21:$O$33,1), MATCH(E777, F!$P$20:$AB$20,1)),)</f>
        <v>0</v>
      </c>
      <c r="AL777" s="1033"/>
    </row>
    <row r="778" spans="1:38" ht="15.75" hidden="1" customHeight="1" x14ac:dyDescent="0.25">
      <c r="A778" s="1021">
        <f>A722+A674</f>
        <v>43878</v>
      </c>
      <c r="B778" s="249" t="str">
        <f t="shared" si="997"/>
        <v/>
      </c>
      <c r="C778" s="262" t="str">
        <f t="shared" si="997"/>
        <v/>
      </c>
      <c r="D778" s="230" t="str">
        <f t="shared" si="997"/>
        <v/>
      </c>
      <c r="E778" s="291" t="str">
        <f t="shared" si="997"/>
        <v/>
      </c>
      <c r="F778" s="342" t="str">
        <f t="shared" si="997"/>
        <v/>
      </c>
      <c r="G778" s="343" t="str">
        <f t="shared" si="998"/>
        <v/>
      </c>
      <c r="H778" s="344"/>
      <c r="I778" s="344"/>
      <c r="J778" s="345"/>
      <c r="K778" s="343" t="str">
        <f t="shared" si="999"/>
        <v/>
      </c>
      <c r="L778" s="344"/>
      <c r="M778" s="344"/>
      <c r="N778" s="345"/>
      <c r="O778" s="343" t="str">
        <f t="shared" si="1000"/>
        <v/>
      </c>
      <c r="P778" s="344"/>
      <c r="Q778" s="344"/>
      <c r="R778" s="345"/>
      <c r="S778" s="343" t="str">
        <f t="shared" si="1001"/>
        <v/>
      </c>
      <c r="T778" s="344"/>
      <c r="U778" s="344"/>
      <c r="V778" s="345"/>
      <c r="W778" s="343" t="str">
        <f t="shared" si="1002"/>
        <v/>
      </c>
      <c r="X778" s="344"/>
      <c r="Y778" s="344"/>
      <c r="Z778" s="345"/>
      <c r="AA778" s="343" t="str">
        <f t="shared" si="1003"/>
        <v/>
      </c>
      <c r="AB778" s="344"/>
      <c r="AC778" s="344"/>
      <c r="AD778" s="345"/>
      <c r="AE778" s="346">
        <f t="shared" si="1004"/>
        <v>0</v>
      </c>
      <c r="AF778" s="347">
        <f t="shared" si="944"/>
        <v>0</v>
      </c>
      <c r="AG778" s="348">
        <f t="shared" si="1005"/>
        <v>0</v>
      </c>
      <c r="AH778" s="217" t="str">
        <f t="shared" si="1006"/>
        <v/>
      </c>
      <c r="AI778" s="349">
        <f xml:space="preserve"> ( IF(ISNUMBER(G778), VLOOKUP(G778/$AH778,F!$A1:$B101,2,1)*G778*$H778*$I778,0)+IF(ISNUMBER(K778), VLOOKUP(K778/$AH778,F!$A1:$B101,2,1)*K778*$L778*$M778,0)+IF(ISNUMBER(O778), VLOOKUP(O778/$AH778,F!$A1:$B101,2,1)*O778*$P778*$Q778,0)+IF(ISNUMBER(S778), VLOOKUP(S778/$AH778,F!$A1:$B101,2,1)*S778*$T778*$U778,0)+IF(ISNUMBER(W778), VLOOKUP(W778/$AH778,F!$A1:$B101,2,1)*W778*$X778*$Y778,0)+IF(ISNUMBER(AA778), VLOOKUP(AA778/$AH778,F!$A1:$B101,2,1)*AA778*$AB778*$AC778,0))*IF(ISNUMBER(F778),F778,1)*IF(ISNUMBER(E778),E778,1)</f>
        <v>0</v>
      </c>
      <c r="AJ778" s="350">
        <f t="shared" si="1007"/>
        <v>0</v>
      </c>
      <c r="AK778" s="351">
        <f>IFERROR(I778*INDEX(F!$P$21:$AB$33, MATCH(G778/$AH778, F!$O$21:$O$33,1), MATCH(E778, F!$P$20:$AB$20,1)), 0 ) +IFERROR( M778*INDEX(F!$P$21:$AB$33, MATCH(K778/$AH778, F!$O$21:$O$33,1), MATCH(E778, F!$P$20:$AB$20,1)),0) +  IFERROR( Q778*INDEX(F!$P$21:$AB$33, MATCH(O778/$AH778, F!$O$21:$O$33,1), MATCH(E778, F!$P$20:$AB$20,1)), 0) + IFERROR( U778*INDEX(F!$P$21:$AB$33, MATCH(S778/$AH778, F!$O$21:$O$33,1), MATCH(E778, F!$P$20:$AB$20,1)),0)  + IFERROR(Y778*INDEX(F!$P$21:$AB$33, MATCH(W778/$AH778, F!$O$21:$O$33,1), MATCH(E778, F!$P$20:$AB$20,1)),0)  + IFERROR( AC778*INDEX(F!$P$21:$AB$33, MATCH(AA778/$AH778, F!$O$21:$O$33,1), MATCH(E778, F!$P$20:$AB$20,1)),)</f>
        <v>0</v>
      </c>
      <c r="AL778" s="1031"/>
    </row>
    <row r="779" spans="1:38" hidden="1" x14ac:dyDescent="0.25">
      <c r="A779" s="1022"/>
      <c r="B779" s="252" t="str">
        <f t="shared" si="997"/>
        <v/>
      </c>
      <c r="C779" s="265" t="str">
        <f t="shared" si="997"/>
        <v/>
      </c>
      <c r="D779" s="234" t="str">
        <f t="shared" si="997"/>
        <v/>
      </c>
      <c r="E779" s="291" t="str">
        <f t="shared" si="997"/>
        <v/>
      </c>
      <c r="F779" s="372" t="str">
        <f t="shared" si="997"/>
        <v/>
      </c>
      <c r="G779" s="373" t="str">
        <f t="shared" si="998"/>
        <v/>
      </c>
      <c r="H779" s="374"/>
      <c r="I779" s="374"/>
      <c r="J779" s="375"/>
      <c r="K779" s="373" t="str">
        <f t="shared" si="999"/>
        <v/>
      </c>
      <c r="L779" s="374"/>
      <c r="M779" s="374"/>
      <c r="N779" s="375"/>
      <c r="O779" s="373" t="str">
        <f t="shared" si="1000"/>
        <v/>
      </c>
      <c r="P779" s="374"/>
      <c r="Q779" s="374"/>
      <c r="R779" s="375"/>
      <c r="S779" s="373" t="str">
        <f t="shared" si="1001"/>
        <v/>
      </c>
      <c r="T779" s="374"/>
      <c r="U779" s="374"/>
      <c r="V779" s="375"/>
      <c r="W779" s="373" t="str">
        <f t="shared" si="1002"/>
        <v/>
      </c>
      <c r="X779" s="374"/>
      <c r="Y779" s="374"/>
      <c r="Z779" s="375"/>
      <c r="AA779" s="373" t="str">
        <f t="shared" si="1003"/>
        <v/>
      </c>
      <c r="AB779" s="374"/>
      <c r="AC779" s="374"/>
      <c r="AD779" s="375"/>
      <c r="AE779" s="376">
        <f t="shared" si="1004"/>
        <v>0</v>
      </c>
      <c r="AF779" s="377">
        <f t="shared" si="944"/>
        <v>0</v>
      </c>
      <c r="AG779" s="378">
        <f t="shared" si="1005"/>
        <v>0</v>
      </c>
      <c r="AH779" s="217" t="str">
        <f t="shared" si="1006"/>
        <v/>
      </c>
      <c r="AI779" s="379">
        <f xml:space="preserve"> ( IF(ISNUMBER(G779), VLOOKUP(G779/$AH779,F!$A1:$B101,2,1)*G779*$H779*$I779,0)+IF(ISNUMBER(K779), VLOOKUP(K779/$AH779,F!$A1:$B101,2,1)*K779*$L779*$M779,0)+IF(ISNUMBER(O779), VLOOKUP(O779/$AH779,F!$A1:$B101,2,1)*O779*$P779*$Q779,0)+IF(ISNUMBER(S779), VLOOKUP(S779/$AH779,F!$A1:$B101,2,1)*S779*$T779*$U779,0)+IF(ISNUMBER(W779), VLOOKUP(W779/$AH779,F!$A1:$B101,2,1)*W779*$X779*$Y779,0)+IF(ISNUMBER(AA779), VLOOKUP(AA779/$AH779,F!$A1:$B101,2,1)*AA779*$AB779*$AC779,0))*IF(ISNUMBER(F779),F779,1)*IF(ISNUMBER(E779),E779,1)</f>
        <v>0</v>
      </c>
      <c r="AJ779" s="380">
        <f t="shared" si="1007"/>
        <v>0</v>
      </c>
      <c r="AK779" s="381">
        <f>IFERROR(I779*INDEX(F!$P$21:$AB$33, MATCH(G779/$AH779, F!$O$21:$O$33,1), MATCH(E779, F!$P$20:$AB$20,1)), 0 ) +IFERROR( M779*INDEX(F!$P$21:$AB$33, MATCH(K779/$AH779, F!$O$21:$O$33,1), MATCH(E779, F!$P$20:$AB$20,1)),0) +  IFERROR( Q779*INDEX(F!$P$21:$AB$33, MATCH(O779/$AH779, F!$O$21:$O$33,1), MATCH(E779, F!$P$20:$AB$20,1)), 0) + IFERROR( U779*INDEX(F!$P$21:$AB$33, MATCH(S779/$AH779, F!$O$21:$O$33,1), MATCH(E779, F!$P$20:$AB$20,1)),0)  + IFERROR(Y779*INDEX(F!$P$21:$AB$33, MATCH(W779/$AH779, F!$O$21:$O$33,1), MATCH(E779, F!$P$20:$AB$20,1)),0)  + IFERROR( AC779*INDEX(F!$P$21:$AB$33, MATCH(AA779/$AH779, F!$O$21:$O$33,1), MATCH(E779, F!$P$20:$AB$20,1)),)</f>
        <v>0</v>
      </c>
      <c r="AL779" s="1031"/>
    </row>
    <row r="780" spans="1:38" hidden="1" x14ac:dyDescent="0.25">
      <c r="A780" s="1022"/>
      <c r="B780" s="249" t="str">
        <f t="shared" si="997"/>
        <v/>
      </c>
      <c r="C780" s="262" t="str">
        <f t="shared" si="997"/>
        <v/>
      </c>
      <c r="D780" s="230" t="str">
        <f t="shared" si="997"/>
        <v/>
      </c>
      <c r="E780" s="291" t="str">
        <f t="shared" si="997"/>
        <v/>
      </c>
      <c r="F780" s="342" t="str">
        <f t="shared" si="997"/>
        <v/>
      </c>
      <c r="G780" s="343" t="str">
        <f t="shared" si="998"/>
        <v/>
      </c>
      <c r="H780" s="344"/>
      <c r="I780" s="344"/>
      <c r="J780" s="345"/>
      <c r="K780" s="343" t="str">
        <f t="shared" si="999"/>
        <v/>
      </c>
      <c r="L780" s="344"/>
      <c r="M780" s="344"/>
      <c r="N780" s="345"/>
      <c r="O780" s="343" t="str">
        <f t="shared" si="1000"/>
        <v/>
      </c>
      <c r="P780" s="344"/>
      <c r="Q780" s="344"/>
      <c r="R780" s="345"/>
      <c r="S780" s="343" t="str">
        <f t="shared" si="1001"/>
        <v/>
      </c>
      <c r="T780" s="344"/>
      <c r="U780" s="344"/>
      <c r="V780" s="345"/>
      <c r="W780" s="343" t="str">
        <f t="shared" si="1002"/>
        <v/>
      </c>
      <c r="X780" s="344"/>
      <c r="Y780" s="344"/>
      <c r="Z780" s="345"/>
      <c r="AA780" s="343" t="str">
        <f t="shared" si="1003"/>
        <v/>
      </c>
      <c r="AB780" s="344"/>
      <c r="AC780" s="344"/>
      <c r="AD780" s="345"/>
      <c r="AE780" s="346">
        <f t="shared" si="1004"/>
        <v>0</v>
      </c>
      <c r="AF780" s="347">
        <f t="shared" si="944"/>
        <v>0</v>
      </c>
      <c r="AG780" s="348">
        <f t="shared" si="1005"/>
        <v>0</v>
      </c>
      <c r="AH780" s="217" t="str">
        <f t="shared" si="1006"/>
        <v/>
      </c>
      <c r="AI780" s="349">
        <f xml:space="preserve"> ( IF(ISNUMBER(G780), VLOOKUP(G780/$AH780,F!$A1:$B101,2,1)*G780*$H780*$I780,0)+IF(ISNUMBER(K780), VLOOKUP(K780/$AH780,F!$A1:$B101,2,1)*K780*$L780*$M780,0)+IF(ISNUMBER(O780), VLOOKUP(O780/$AH780,F!$A1:$B101,2,1)*O780*$P780*$Q780,0)+IF(ISNUMBER(S780), VLOOKUP(S780/$AH780,F!$A1:$B101,2,1)*S780*$T780*$U780,0)+IF(ISNUMBER(W780), VLOOKUP(W780/$AH780,F!$A1:$B101,2,1)*W780*$X780*$Y780,0)+IF(ISNUMBER(AA780), VLOOKUP(AA780/$AH780,F!$A1:$B101,2,1)*AA780*$AB780*$AC780,0))*IF(ISNUMBER(F780),F780,1)*IF(ISNUMBER(E780),E780,1)</f>
        <v>0</v>
      </c>
      <c r="AJ780" s="350">
        <f>H780*I780+L780*M780+P780*Q780+T780*U780+X780*Y780+AB780*AC780</f>
        <v>0</v>
      </c>
      <c r="AK780" s="351">
        <f>IFERROR(I780*INDEX(F!$P$21:$AB$33, MATCH(G780/$AH780, F!$O$21:$O$33,1), MATCH(E780, F!$P$20:$AB$20,1)), 0 ) +IFERROR( M780*INDEX(F!$P$21:$AB$33, MATCH(K780/$AH780, F!$O$21:$O$33,1), MATCH(E780, F!$P$20:$AB$20,1)),0) +  IFERROR( Q780*INDEX(F!$P$21:$AB$33, MATCH(O780/$AH780, F!$O$21:$O$33,1), MATCH(E780, F!$P$20:$AB$20,1)), 0) + IFERROR( U780*INDEX(F!$P$21:$AB$33, MATCH(S780/$AH780, F!$O$21:$O$33,1), MATCH(E780, F!$P$20:$AB$20,1)),0)  + IFERROR(Y780*INDEX(F!$P$21:$AB$33, MATCH(W780/$AH780, F!$O$21:$O$33,1), MATCH(E780, F!$P$20:$AB$20,1)),0)  + IFERROR( AC780*INDEX(F!$P$21:$AB$33, MATCH(AA780/$AH780, F!$O$21:$O$33,1), MATCH(E780, F!$P$20:$AB$20,1)),)</f>
        <v>0</v>
      </c>
      <c r="AL780" s="1031"/>
    </row>
    <row r="781" spans="1:38" hidden="1" x14ac:dyDescent="0.25">
      <c r="A781" s="1022"/>
      <c r="B781" s="252" t="str">
        <f t="shared" si="997"/>
        <v/>
      </c>
      <c r="C781" s="265" t="str">
        <f t="shared" si="997"/>
        <v/>
      </c>
      <c r="D781" s="234" t="str">
        <f t="shared" si="997"/>
        <v/>
      </c>
      <c r="E781" s="291" t="str">
        <f t="shared" si="997"/>
        <v/>
      </c>
      <c r="F781" s="372" t="str">
        <f t="shared" si="997"/>
        <v/>
      </c>
      <c r="G781" s="373" t="str">
        <f t="shared" si="998"/>
        <v/>
      </c>
      <c r="H781" s="374"/>
      <c r="I781" s="374"/>
      <c r="J781" s="375"/>
      <c r="K781" s="373" t="str">
        <f t="shared" si="999"/>
        <v/>
      </c>
      <c r="L781" s="374"/>
      <c r="M781" s="374"/>
      <c r="N781" s="375"/>
      <c r="O781" s="373" t="str">
        <f t="shared" si="1000"/>
        <v/>
      </c>
      <c r="P781" s="374"/>
      <c r="Q781" s="374"/>
      <c r="R781" s="375"/>
      <c r="S781" s="373" t="str">
        <f t="shared" si="1001"/>
        <v/>
      </c>
      <c r="T781" s="374"/>
      <c r="U781" s="374"/>
      <c r="V781" s="375"/>
      <c r="W781" s="373" t="str">
        <f t="shared" si="1002"/>
        <v/>
      </c>
      <c r="X781" s="374"/>
      <c r="Y781" s="374"/>
      <c r="Z781" s="375"/>
      <c r="AA781" s="373" t="str">
        <f t="shared" si="1003"/>
        <v/>
      </c>
      <c r="AB781" s="374"/>
      <c r="AC781" s="374"/>
      <c r="AD781" s="375"/>
      <c r="AE781" s="376">
        <f t="shared" si="1004"/>
        <v>0</v>
      </c>
      <c r="AF781" s="377">
        <f t="shared" si="944"/>
        <v>0</v>
      </c>
      <c r="AG781" s="378">
        <f t="shared" si="1005"/>
        <v>0</v>
      </c>
      <c r="AH781" s="217" t="str">
        <f t="shared" si="1006"/>
        <v/>
      </c>
      <c r="AI781" s="379">
        <f xml:space="preserve"> ( IF(ISNUMBER(G781), VLOOKUP(G781/$AH781,F!$A1:$B101,2,1)*G781*$H781*$I781,0)+IF(ISNUMBER(K781), VLOOKUP(K781/$AH781,F!$A1:$B101,2,1)*K781*$L781*$M781,0)+IF(ISNUMBER(O781), VLOOKUP(O781/$AH781,F!$A1:$B101,2,1)*O781*$P781*$Q781,0)+IF(ISNUMBER(S781), VLOOKUP(S781/$AH781,F!$A1:$B101,2,1)*S781*$T781*$U781,0)+IF(ISNUMBER(W781), VLOOKUP(W781/$AH781,F!$A1:$B101,2,1)*W781*$X781*$Y781,0)+IF(ISNUMBER(AA781), VLOOKUP(AA781/$AH781,F!$A1:$B101,2,1)*AA781*$AB781*$AC781,0))*IF(ISNUMBER(F781),F781,1)*IF(ISNUMBER(E781),E781,1)</f>
        <v>0</v>
      </c>
      <c r="AJ781" s="380">
        <f t="shared" ref="AJ781:AJ784" si="1008">H781*I781+L781*M781+P781*Q781+T781*U781+X781*Y781+AB781*AC781</f>
        <v>0</v>
      </c>
      <c r="AK781" s="381">
        <f>IFERROR(I781*INDEX(F!$P$21:$AB$33, MATCH(G781/$AH781, F!$O$21:$O$33,1), MATCH(E781, F!$P$20:$AB$20,1)), 0 ) +IFERROR( M781*INDEX(F!$P$21:$AB$33, MATCH(K781/$AH781, F!$O$21:$O$33,1), MATCH(E781, F!$P$20:$AB$20,1)),0) +  IFERROR( Q781*INDEX(F!$P$21:$AB$33, MATCH(O781/$AH781, F!$O$21:$O$33,1), MATCH(E781, F!$P$20:$AB$20,1)), 0) + IFERROR( U781*INDEX(F!$P$21:$AB$33, MATCH(S781/$AH781, F!$O$21:$O$33,1), MATCH(E781, F!$P$20:$AB$20,1)),0)  + IFERROR(Y781*INDEX(F!$P$21:$AB$33, MATCH(W781/$AH781, F!$O$21:$O$33,1), MATCH(E781, F!$P$20:$AB$20,1)),0)  + IFERROR( AC781*INDEX(F!$P$21:$AB$33, MATCH(AA781/$AH781, F!$O$21:$O$33,1), MATCH(E781, F!$P$20:$AB$20,1)),)</f>
        <v>0</v>
      </c>
      <c r="AL781" s="1031"/>
    </row>
    <row r="782" spans="1:38" hidden="1" x14ac:dyDescent="0.25">
      <c r="A782" s="1022"/>
      <c r="B782" s="249" t="str">
        <f t="shared" si="997"/>
        <v/>
      </c>
      <c r="C782" s="262" t="str">
        <f t="shared" si="997"/>
        <v/>
      </c>
      <c r="D782" s="230" t="str">
        <f t="shared" si="997"/>
        <v/>
      </c>
      <c r="E782" s="291" t="str">
        <f t="shared" si="997"/>
        <v/>
      </c>
      <c r="F782" s="342" t="str">
        <f t="shared" si="997"/>
        <v/>
      </c>
      <c r="G782" s="343" t="str">
        <f t="shared" si="998"/>
        <v/>
      </c>
      <c r="H782" s="344"/>
      <c r="I782" s="344"/>
      <c r="J782" s="345"/>
      <c r="K782" s="343" t="str">
        <f t="shared" si="999"/>
        <v/>
      </c>
      <c r="L782" s="344"/>
      <c r="M782" s="344"/>
      <c r="N782" s="345"/>
      <c r="O782" s="343" t="str">
        <f t="shared" si="1000"/>
        <v/>
      </c>
      <c r="P782" s="344"/>
      <c r="Q782" s="344"/>
      <c r="R782" s="345"/>
      <c r="S782" s="343" t="str">
        <f t="shared" si="1001"/>
        <v/>
      </c>
      <c r="T782" s="344"/>
      <c r="U782" s="344"/>
      <c r="V782" s="345"/>
      <c r="W782" s="343" t="str">
        <f t="shared" si="1002"/>
        <v/>
      </c>
      <c r="X782" s="344"/>
      <c r="Y782" s="344"/>
      <c r="Z782" s="345"/>
      <c r="AA782" s="343" t="str">
        <f t="shared" si="1003"/>
        <v/>
      </c>
      <c r="AB782" s="344"/>
      <c r="AC782" s="344"/>
      <c r="AD782" s="345"/>
      <c r="AE782" s="346">
        <f t="shared" si="1004"/>
        <v>0</v>
      </c>
      <c r="AF782" s="347">
        <f t="shared" si="944"/>
        <v>0</v>
      </c>
      <c r="AG782" s="348">
        <f t="shared" si="1005"/>
        <v>0</v>
      </c>
      <c r="AH782" s="217" t="str">
        <f t="shared" si="1006"/>
        <v/>
      </c>
      <c r="AI782" s="349">
        <f xml:space="preserve"> ( IF(ISNUMBER(G782), VLOOKUP(G782/$AH782,F!$A1:$B101,2,1)*G782*$H782*$I782,0)+IF(ISNUMBER(K782), VLOOKUP(K782/$AH782,F!$A1:$B101,2,1)*K782*$L782*$M782,0)+IF(ISNUMBER(O782), VLOOKUP(O782/$AH782,F!$A1:$B101,2,1)*O782*$P782*$Q782,0)+IF(ISNUMBER(S782), VLOOKUP(S782/$AH782,F!$A1:$B101,2,1)*S782*$T782*$U782,0)+IF(ISNUMBER(W782), VLOOKUP(W782/$AH782,F!$A1:$B101,2,1)*W782*$X782*$Y782,0)+IF(ISNUMBER(AA782), VLOOKUP(AA782/$AH782,F!$A1:$B101,2,1)*AA782*$AB782*$AC782,0))*IF(ISNUMBER(F782),F782,1)*IF(ISNUMBER(E782),E782,1)</f>
        <v>0</v>
      </c>
      <c r="AJ782" s="350">
        <f t="shared" si="1008"/>
        <v>0</v>
      </c>
      <c r="AK782" s="351">
        <f>IFERROR(I782*INDEX(F!$P$21:$AB$33, MATCH(G782/$AH782, F!$O$21:$O$33,1), MATCH(E782, F!$P$20:$AB$20,1)), 0 ) +IFERROR( M782*INDEX(F!$P$21:$AB$33, MATCH(K782/$AH782, F!$O$21:$O$33,1), MATCH(E782, F!$P$20:$AB$20,1)),0) +  IFERROR( Q782*INDEX(F!$P$21:$AB$33, MATCH(O782/$AH782, F!$O$21:$O$33,1), MATCH(E782, F!$P$20:$AB$20,1)), 0) + IFERROR( U782*INDEX(F!$P$21:$AB$33, MATCH(S782/$AH782, F!$O$21:$O$33,1), MATCH(E782, F!$P$20:$AB$20,1)),0)  + IFERROR(Y782*INDEX(F!$P$21:$AB$33, MATCH(W782/$AH782, F!$O$21:$O$33,1), MATCH(E782, F!$P$20:$AB$20,1)),0)  + IFERROR( AC782*INDEX(F!$P$21:$AB$33, MATCH(AA782/$AH782, F!$O$21:$O$33,1), MATCH(E782, F!$P$20:$AB$20,1)),)</f>
        <v>0</v>
      </c>
      <c r="AL782" s="1031"/>
    </row>
    <row r="783" spans="1:38" hidden="1" x14ac:dyDescent="0.25">
      <c r="A783" s="1022"/>
      <c r="B783" s="252" t="str">
        <f t="shared" si="997"/>
        <v/>
      </c>
      <c r="C783" s="265" t="str">
        <f t="shared" si="997"/>
        <v/>
      </c>
      <c r="D783" s="234" t="str">
        <f t="shared" si="997"/>
        <v/>
      </c>
      <c r="E783" s="291" t="str">
        <f t="shared" si="997"/>
        <v/>
      </c>
      <c r="F783" s="382" t="str">
        <f t="shared" si="997"/>
        <v/>
      </c>
      <c r="G783" s="373" t="str">
        <f t="shared" si="998"/>
        <v/>
      </c>
      <c r="H783" s="374"/>
      <c r="I783" s="374"/>
      <c r="J783" s="375"/>
      <c r="K783" s="373" t="str">
        <f t="shared" si="999"/>
        <v/>
      </c>
      <c r="L783" s="374"/>
      <c r="M783" s="374"/>
      <c r="N783" s="375"/>
      <c r="O783" s="373" t="str">
        <f t="shared" si="1000"/>
        <v/>
      </c>
      <c r="P783" s="374"/>
      <c r="Q783" s="374"/>
      <c r="R783" s="375"/>
      <c r="S783" s="373" t="str">
        <f t="shared" si="1001"/>
        <v/>
      </c>
      <c r="T783" s="374"/>
      <c r="U783" s="374"/>
      <c r="V783" s="375"/>
      <c r="W783" s="373" t="str">
        <f t="shared" si="1002"/>
        <v/>
      </c>
      <c r="X783" s="374"/>
      <c r="Y783" s="374"/>
      <c r="Z783" s="375"/>
      <c r="AA783" s="373" t="str">
        <f t="shared" si="1003"/>
        <v/>
      </c>
      <c r="AB783" s="374"/>
      <c r="AC783" s="374"/>
      <c r="AD783" s="375"/>
      <c r="AE783" s="376">
        <f t="shared" si="1004"/>
        <v>0</v>
      </c>
      <c r="AF783" s="377">
        <f t="shared" si="944"/>
        <v>0</v>
      </c>
      <c r="AG783" s="378">
        <f t="shared" si="1005"/>
        <v>0</v>
      </c>
      <c r="AH783" s="217" t="str">
        <f t="shared" si="1006"/>
        <v/>
      </c>
      <c r="AI783" s="379">
        <f xml:space="preserve"> ( IF(ISNUMBER(G783), VLOOKUP(G783/$AH783,F!$A1:$B101,2,1)*G783*$H783*$I783,0)+IF(ISNUMBER(K783), VLOOKUP(K783/$AH783,F!$A1:$B101,2,1)*K783*$L783*$M783,0)+IF(ISNUMBER(O783), VLOOKUP(O783/$AH783,F!$A1:$B101,2,1)*O783*$P783*$Q783,0)+IF(ISNUMBER(S783), VLOOKUP(S783/$AH783,F!$A1:$B101,2,1)*S783*$T783*$U783,0)+IF(ISNUMBER(W783), VLOOKUP(W783/$AH783,F!$A1:$B101,2,1)*W783*$X783*$Y783,0)+IF(ISNUMBER(AA783), VLOOKUP(AA783/$AH783,F!$A1:$B101,2,1)*AA783*$AB783*$AC783,0))*IF(ISNUMBER(F783),F783,1)*IF(ISNUMBER(E783),E783,1)</f>
        <v>0</v>
      </c>
      <c r="AJ783" s="380">
        <f t="shared" si="1008"/>
        <v>0</v>
      </c>
      <c r="AK783" s="381">
        <f>IFERROR(I783*INDEX(F!$P$21:$AB$33, MATCH(G783/$AH783, F!$O$21:$O$33,1), MATCH(E783, F!$P$20:$AB$20,1)), 0 ) +IFERROR( M783*INDEX(F!$P$21:$AB$33, MATCH(K783/$AH783, F!$O$21:$O$33,1), MATCH(E783, F!$P$20:$AB$20,1)),0) +  IFERROR( Q783*INDEX(F!$P$21:$AB$33, MATCH(O783/$AH783, F!$O$21:$O$33,1), MATCH(E783, F!$P$20:$AB$20,1)), 0) + IFERROR( U783*INDEX(F!$P$21:$AB$33, MATCH(S783/$AH783, F!$O$21:$O$33,1), MATCH(E783, F!$P$20:$AB$20,1)),0)  + IFERROR(Y783*INDEX(F!$P$21:$AB$33, MATCH(W783/$AH783, F!$O$21:$O$33,1), MATCH(E783, F!$P$20:$AB$20,1)),0)  + IFERROR( AC783*INDEX(F!$P$21:$AB$33, MATCH(AA783/$AH783, F!$O$21:$O$33,1), MATCH(E783, F!$P$20:$AB$20,1)),)</f>
        <v>0</v>
      </c>
      <c r="AL783" s="1031"/>
    </row>
    <row r="784" spans="1:38" hidden="1" x14ac:dyDescent="0.25">
      <c r="A784" s="1022"/>
      <c r="B784" s="249" t="str">
        <f t="shared" si="997"/>
        <v/>
      </c>
      <c r="C784" s="262" t="str">
        <f t="shared" si="997"/>
        <v/>
      </c>
      <c r="D784" s="235" t="str">
        <f t="shared" si="997"/>
        <v/>
      </c>
      <c r="E784" s="291" t="str">
        <f t="shared" si="997"/>
        <v/>
      </c>
      <c r="F784" s="383" t="str">
        <f t="shared" si="997"/>
        <v/>
      </c>
      <c r="G784" s="343" t="str">
        <f t="shared" si="998"/>
        <v/>
      </c>
      <c r="H784" s="344"/>
      <c r="I784" s="344"/>
      <c r="J784" s="345"/>
      <c r="K784" s="343" t="str">
        <f t="shared" si="999"/>
        <v/>
      </c>
      <c r="L784" s="344"/>
      <c r="M784" s="344"/>
      <c r="N784" s="345"/>
      <c r="O784" s="343" t="str">
        <f t="shared" si="1000"/>
        <v/>
      </c>
      <c r="P784" s="344"/>
      <c r="Q784" s="344"/>
      <c r="R784" s="345"/>
      <c r="S784" s="343" t="str">
        <f t="shared" si="1001"/>
        <v/>
      </c>
      <c r="T784" s="344"/>
      <c r="U784" s="344"/>
      <c r="V784" s="345"/>
      <c r="W784" s="343" t="str">
        <f t="shared" si="1002"/>
        <v/>
      </c>
      <c r="X784" s="344"/>
      <c r="Y784" s="344"/>
      <c r="Z784" s="345"/>
      <c r="AA784" s="343" t="str">
        <f t="shared" si="1003"/>
        <v/>
      </c>
      <c r="AB784" s="344"/>
      <c r="AC784" s="344"/>
      <c r="AD784" s="345"/>
      <c r="AE784" s="346">
        <f t="shared" si="1004"/>
        <v>0</v>
      </c>
      <c r="AF784" s="347">
        <f t="shared" si="944"/>
        <v>0</v>
      </c>
      <c r="AG784" s="348">
        <f t="shared" si="1005"/>
        <v>0</v>
      </c>
      <c r="AH784" s="217" t="str">
        <f t="shared" si="1006"/>
        <v/>
      </c>
      <c r="AI784" s="349">
        <f xml:space="preserve"> ( IF(ISNUMBER(G784), VLOOKUP(G784/$AH784,F!$A1:$B101,2,1)*G784*$H784*$I784,0)+IF(ISNUMBER(K784), VLOOKUP(K784/$AH784,F!$A1:$B101,2,1)*K784*$L784*$M784,0)+IF(ISNUMBER(O784), VLOOKUP(O784/$AH784,F!$A1:$B101,2,1)*O784*$P784*$Q784,0)+IF(ISNUMBER(S784), VLOOKUP(S784/$AH784,F!$A1:$B101,2,1)*S784*$T784*$U784,0)+IF(ISNUMBER(W784), VLOOKUP(W784/$AH784,F!$A1:$B101,2,1)*W784*$X784*$Y784,0)+IF(ISNUMBER(AA784), VLOOKUP(AA784/$AH784,F!$A1:$B101,2,1)*AA784*$AB784*$AC784,0))*IF(ISNUMBER(F784),F784,1)*IF(ISNUMBER(E784),E784,1)</f>
        <v>0</v>
      </c>
      <c r="AJ784" s="350">
        <f t="shared" si="1008"/>
        <v>0</v>
      </c>
      <c r="AK784" s="351">
        <f>IFERROR(I784*INDEX(F!$P$21:$AB$33, MATCH(G784/$AH784, F!$O$21:$O$33,1), MATCH(E784, F!$P$20:$AB$20,1)), 0 ) +IFERROR( M784*INDEX(F!$P$21:$AB$33, MATCH(K784/$AH784, F!$O$21:$O$33,1), MATCH(E784, F!$P$20:$AB$20,1)),0) +  IFERROR( Q784*INDEX(F!$P$21:$AB$33, MATCH(O784/$AH784, F!$O$21:$O$33,1), MATCH(E784, F!$P$20:$AB$20,1)), 0) + IFERROR( U784*INDEX(F!$P$21:$AB$33, MATCH(S784/$AH784, F!$O$21:$O$33,1), MATCH(E784, F!$P$20:$AB$20,1)),0)  + IFERROR(Y784*INDEX(F!$P$21:$AB$33, MATCH(W784/$AH784, F!$O$21:$O$33,1), MATCH(E784, F!$P$20:$AB$20,1)),0)  + IFERROR( AC784*INDEX(F!$P$21:$AB$33, MATCH(AA784/$AH784, F!$O$21:$O$33,1), MATCH(E784, F!$P$20:$AB$20,1)),)</f>
        <v>0</v>
      </c>
      <c r="AL784" s="1031"/>
    </row>
    <row r="785" spans="1:38" ht="15.75" hidden="1" thickBot="1" x14ac:dyDescent="0.3">
      <c r="A785" s="1023"/>
      <c r="B785" s="253"/>
      <c r="C785" s="266"/>
      <c r="D785" s="218"/>
      <c r="E785" s="352">
        <f>ROUND(IFERROR(SUMPRODUCT(AJ777:AJ784,E777:E784)/AJ785,0),3)</f>
        <v>0</v>
      </c>
      <c r="F785" s="384"/>
      <c r="G785" s="781"/>
      <c r="H785" s="386"/>
      <c r="I785" s="386"/>
      <c r="J785" s="387"/>
      <c r="K785" s="781"/>
      <c r="L785" s="386"/>
      <c r="M785" s="386"/>
      <c r="N785" s="387"/>
      <c r="O785" s="781"/>
      <c r="P785" s="386"/>
      <c r="Q785" s="386"/>
      <c r="R785" s="387"/>
      <c r="S785" s="781"/>
      <c r="T785" s="386"/>
      <c r="U785" s="386"/>
      <c r="V785" s="387"/>
      <c r="W785" s="781"/>
      <c r="X785" s="386"/>
      <c r="Y785" s="386"/>
      <c r="Z785" s="387"/>
      <c r="AA785" s="781"/>
      <c r="AB785" s="386"/>
      <c r="AC785" s="386"/>
      <c r="AD785" s="387"/>
      <c r="AE785" s="357">
        <f>SUM(AE777:AE784)</f>
        <v>0</v>
      </c>
      <c r="AF785" s="358">
        <f t="shared" si="944"/>
        <v>0</v>
      </c>
      <c r="AG785" s="391">
        <f>IFERROR(  SUMPRODUCT(AG777:AG784,AJ777:AJ784)/AJ785,0)</f>
        <v>0</v>
      </c>
      <c r="AH785" s="359"/>
      <c r="AI785" s="360">
        <f>SUM(AI777:AI784)</f>
        <v>0</v>
      </c>
      <c r="AJ785" s="360">
        <f>SUM(AJ777:AJ784)</f>
        <v>0</v>
      </c>
      <c r="AK785" s="361">
        <f>IF(SUM(AK777:AK784)=0,TIME(,0,),TIME(,SUM(AK777:AK784)+F!$V$37,))</f>
        <v>0</v>
      </c>
      <c r="AL785" s="1032"/>
    </row>
    <row r="786" spans="1:38" ht="18" hidden="1" thickBot="1" x14ac:dyDescent="0.3">
      <c r="A786" s="929">
        <f>A730</f>
        <v>7</v>
      </c>
      <c r="B786" s="432"/>
      <c r="C786" s="432"/>
      <c r="D786" s="432"/>
      <c r="E786" s="478">
        <f>IF(AJ786=0,0,(E796*AJ796 + E805*AJ805 + E814*AJ814 + E823*AJ823 + E832*AJ832 + E841*AJ841   ) /AJ786 )</f>
        <v>0</v>
      </c>
      <c r="F786" s="1025" t="s">
        <v>74</v>
      </c>
      <c r="G786" s="1025"/>
      <c r="H786" s="1025"/>
      <c r="I786" s="1025"/>
      <c r="J786" s="1025"/>
      <c r="K786" s="1025"/>
      <c r="L786" s="1025"/>
      <c r="M786" s="1025"/>
      <c r="N786" s="1029">
        <f>N730+1</f>
        <v>15</v>
      </c>
      <c r="O786" s="1029"/>
      <c r="P786" s="1029"/>
      <c r="Q786" s="1029"/>
      <c r="R786" s="1029"/>
      <c r="S786" s="1029"/>
      <c r="T786" s="1029"/>
      <c r="U786" s="1029"/>
      <c r="V786" s="1029"/>
      <c r="W786" s="1029"/>
      <c r="X786" s="1029"/>
      <c r="Y786" s="1029"/>
      <c r="Z786" s="1029"/>
      <c r="AA786" s="1029"/>
      <c r="AB786" s="1029"/>
      <c r="AC786" s="1029"/>
      <c r="AD786" s="1029"/>
      <c r="AE786" s="267">
        <f>AE796+AE805+AE814+AE823+AE832+AE841</f>
        <v>0</v>
      </c>
      <c r="AF786" s="278">
        <f>IFERROR(AE786/AJ786,0)</f>
        <v>0</v>
      </c>
      <c r="AG786" s="423">
        <f>IF(AJ786=0,0,(AG796*AJ796 + AG805*AJ805 + AG814*AJ814 + AG823*AJ823 + AG832*AJ832 + AG841*AJ841   ) /AJ786 )</f>
        <v>0</v>
      </c>
      <c r="AH786" s="402">
        <f>AH730</f>
        <v>5.0000000000000001E-3</v>
      </c>
      <c r="AI786" s="267">
        <f>AI796+AI805+AI814+AI823+AI832+AI841</f>
        <v>0</v>
      </c>
      <c r="AJ786" s="267">
        <f>AJ796+AJ805+AJ814+AJ823+AJ832+AJ841</f>
        <v>0</v>
      </c>
      <c r="AK786" s="279">
        <f>AK796+AK805+AK814+AK823+AK832+AK841</f>
        <v>0</v>
      </c>
      <c r="AL786" s="579"/>
    </row>
    <row r="787" spans="1:38" ht="16.5" hidden="1" thickBot="1" x14ac:dyDescent="0.3">
      <c r="A787" s="395" t="s">
        <v>3</v>
      </c>
      <c r="B787" s="396" t="s">
        <v>10</v>
      </c>
      <c r="C787" s="396" t="s">
        <v>89</v>
      </c>
      <c r="D787" s="396" t="s">
        <v>11</v>
      </c>
      <c r="E787" s="396" t="s">
        <v>94</v>
      </c>
      <c r="F787" s="396" t="s">
        <v>60</v>
      </c>
      <c r="G787" s="396" t="s">
        <v>13</v>
      </c>
      <c r="H787" s="396" t="s">
        <v>14</v>
      </c>
      <c r="I787" s="396" t="s">
        <v>15</v>
      </c>
      <c r="J787" s="396" t="s">
        <v>4</v>
      </c>
      <c r="K787" s="396" t="s">
        <v>13</v>
      </c>
      <c r="L787" s="396" t="s">
        <v>14</v>
      </c>
      <c r="M787" s="396" t="s">
        <v>15</v>
      </c>
      <c r="N787" s="396" t="s">
        <v>4</v>
      </c>
      <c r="O787" s="396" t="s">
        <v>13</v>
      </c>
      <c r="P787" s="396" t="s">
        <v>14</v>
      </c>
      <c r="Q787" s="396" t="s">
        <v>15</v>
      </c>
      <c r="R787" s="396" t="s">
        <v>4</v>
      </c>
      <c r="S787" s="396" t="s">
        <v>13</v>
      </c>
      <c r="T787" s="396" t="s">
        <v>14</v>
      </c>
      <c r="U787" s="396" t="s">
        <v>15</v>
      </c>
      <c r="V787" s="396" t="s">
        <v>4</v>
      </c>
      <c r="W787" s="396" t="s">
        <v>13</v>
      </c>
      <c r="X787" s="396" t="s">
        <v>14</v>
      </c>
      <c r="Y787" s="396" t="s">
        <v>15</v>
      </c>
      <c r="Z787" s="396" t="s">
        <v>4</v>
      </c>
      <c r="AA787" s="396" t="s">
        <v>13</v>
      </c>
      <c r="AB787" s="396" t="s">
        <v>14</v>
      </c>
      <c r="AC787" s="396" t="s">
        <v>15</v>
      </c>
      <c r="AD787" s="397" t="s">
        <v>4</v>
      </c>
      <c r="AE787" s="396" t="s">
        <v>5</v>
      </c>
      <c r="AF787" s="396" t="s">
        <v>91</v>
      </c>
      <c r="AG787" s="396" t="s">
        <v>92</v>
      </c>
      <c r="AH787" s="398" t="s">
        <v>6</v>
      </c>
      <c r="AI787" s="399" t="s">
        <v>93</v>
      </c>
      <c r="AJ787" s="396" t="s">
        <v>7</v>
      </c>
      <c r="AK787" s="428" t="s">
        <v>17</v>
      </c>
      <c r="AL787" s="578" t="s">
        <v>637</v>
      </c>
    </row>
    <row r="788" spans="1:38" hidden="1" x14ac:dyDescent="0.25">
      <c r="A788" s="212">
        <f>A789</f>
        <v>43878</v>
      </c>
      <c r="B788" s="241" t="str">
        <f t="shared" ref="B788:F795" si="1009">IF(B732="","",B732)</f>
        <v>Средняя</v>
      </c>
      <c r="C788" s="254" t="str">
        <f t="shared" si="1009"/>
        <v>ПР</v>
      </c>
      <c r="D788" s="222" t="str">
        <f t="shared" si="1009"/>
        <v>Присед</v>
      </c>
      <c r="E788" s="280">
        <f t="shared" si="1009"/>
        <v>1.2</v>
      </c>
      <c r="F788" s="281" t="str">
        <f t="shared" si="1009"/>
        <v/>
      </c>
      <c r="G788" s="282" t="str">
        <f t="shared" ref="G788:G795" si="1010">IF(J788&lt;&gt;0, IFERROR(IF( $F788=2,  MROUND($AH788*J788,1),    IF( OR($F788="",$F788=1),   MROUND($AH788*J788,2.5),  MROUND($AH788*J788, 0.1))), "" ), "")</f>
        <v/>
      </c>
      <c r="H788" s="283"/>
      <c r="I788" s="283"/>
      <c r="J788" s="284"/>
      <c r="K788" s="282" t="str">
        <f t="shared" ref="K788:K795" si="1011">IF(N788&lt;&gt;0, IFERROR(IF( $F788=2,  MROUND($AH788*N788,1),    IF( OR($F788="",$F788=1),   MROUND($AH788*N788,2.5),  MROUND($AH788*N788, 0.1))), "" ), "")</f>
        <v/>
      </c>
      <c r="L788" s="283"/>
      <c r="M788" s="283"/>
      <c r="N788" s="284"/>
      <c r="O788" s="282" t="str">
        <f t="shared" ref="O788:O795" si="1012">IF(R788&lt;&gt;0, IFERROR(IF( $F788=2,  MROUND($AH788*R788,1),    IF( OR($F788="",$F788=1),   MROUND($AH788*R788,2.5),  MROUND($AH788*R788, 0.1))), "" ), "")</f>
        <v/>
      </c>
      <c r="P788" s="283"/>
      <c r="Q788" s="283"/>
      <c r="R788" s="284"/>
      <c r="S788" s="282" t="str">
        <f t="shared" ref="S788:S795" si="1013">IF(V788&lt;&gt;0, IFERROR(IF( $F788=2,  MROUND($AH788*V788,1),    IF( OR($F788="",$F788=1),   MROUND($AH788*V788,2.5),  MROUND($AH788*V788, 0.1))), "" ), "")</f>
        <v/>
      </c>
      <c r="T788" s="283"/>
      <c r="U788" s="283"/>
      <c r="V788" s="284"/>
      <c r="W788" s="282" t="str">
        <f t="shared" ref="W788:W795" si="1014">IF(Z788&lt;&gt;0, IFERROR(IF( $F788=2,  MROUND($AH788*Z788,1),    IF( OR($F788="",$F788=1),   MROUND($AH788*Z788,2.5),  MROUND($AH788*Z788, 0.1))), "" ), "")</f>
        <v/>
      </c>
      <c r="X788" s="283"/>
      <c r="Y788" s="283"/>
      <c r="Z788" s="284"/>
      <c r="AA788" s="282" t="str">
        <f t="shared" ref="AA788:AA795" si="1015">IF(AD788&lt;&gt;0, IFERROR(IF( $F788=2,  MROUND($AH788*AD788,1),    IF( OR($F788="",$F788=1),   MROUND($AH788*AD788,2.5),  MROUND($AH788*AD788, 0.1))), "" ), "")</f>
        <v/>
      </c>
      <c r="AB788" s="283"/>
      <c r="AC788" s="283"/>
      <c r="AD788" s="284"/>
      <c r="AE788" s="392">
        <f t="shared" ref="AE788:AE795" si="1016">(IF(ISNUMBER(G788),G788,0)*H788*I788+IF(ISNUMBER(K788),K788,1)*L788*M788+IF(ISNUMBER(O788),O788,1)*P788*Q788+IF(ISNUMBER(S788),S788,1)*T788*U788+IF(ISNUMBER(W788),W788,1)*X788*Y788+IF(ISNUMBER(AA788),AA788,1)*AB788*AC788)*IF(ISNUMBER(F788),F788,1)</f>
        <v>0</v>
      </c>
      <c r="AF788" s="393">
        <f t="shared" ref="AF788:AF841" si="1017">IFERROR(AE788/AJ788,0)</f>
        <v>0</v>
      </c>
      <c r="AG788" s="394">
        <f t="shared" ref="AG788:AG795" si="1018">IFERROR((AF788/(AH788*IF(ISNUMBER(F788),F788,1))),0)</f>
        <v>0</v>
      </c>
      <c r="AH788" s="216">
        <f t="shared" ref="AH788:AH795" si="1019">IF(ISNUMBER(AH732), AH732+(AH732*$AH$786),"")</f>
        <v>171.57138110855061</v>
      </c>
      <c r="AI788" s="303">
        <f xml:space="preserve"> ( IF(ISNUMBER(G788), VLOOKUP(G788/$AH788,F!$A1:$B101,2,1)*G788*$H788*$I788,0)+IF(ISNUMBER(K788), VLOOKUP(K788/$AH788,F!$A1:$B101,2,1)*K788*$L788*$M788,0)+IF(ISNUMBER(O788), VLOOKUP(O788/$AH788,F!$A1:$B101,2,1)*O788*$P788*$Q788,0)+IF(ISNUMBER(S788), VLOOKUP(S788/$AH788,F!$A1:$B101,2,1)*S788*$T788*$U788,0)+IF(ISNUMBER(W788), VLOOKUP(W788/$AH788,F!$A1:$B101,2,1)*W788*$X788*$Y788,0)+IF(ISNUMBER(AA788), VLOOKUP(AA788/$AH788,F!$A1:$B101,2,1)*AA788*$AB788*$AC788,0))*IF(ISNUMBER(F788),F788,1)*IF(ISNUMBER(E788),E788,1)</f>
        <v>0</v>
      </c>
      <c r="AJ788" s="289">
        <f t="shared" ref="AJ788:AJ790" si="1020">H788*I788+L788*M788+P788*Q788+T788*U788+X788*Y788+AB788*AC788</f>
        <v>0</v>
      </c>
      <c r="AK788" s="290">
        <f>IFERROR(I788*INDEX(F!$P$21:$AB$33, MATCH(G788/$AH788, F!$O$21:$O$33,1), MATCH(E788, F!$P$20:$AB$20,1)), 0 ) +IFERROR( M788*INDEX(F!$P$21:$AB$33, MATCH(K788/$AH788, F!$O$21:$O$33,1), MATCH(E788, F!$P$20:$AB$20,1)),0) +  IFERROR( Q788*INDEX(F!$P$21:$AB$33, MATCH(O788/$AH788, F!$O$21:$O$33,1), MATCH(E788, F!$P$20:$AB$20,1)), 0) + IFERROR( U788*INDEX(F!$P$21:$AB$33, MATCH(S788/$AH788, F!$O$21:$O$33,1), MATCH(E788, F!$P$20:$AB$20,1)),0)  + IFERROR(Y788*INDEX(F!$P$21:$AB$33, MATCH(W788/$AH788, F!$O$21:$O$33,1), MATCH(E788, F!$P$20:$AB$20,1)),0)  + IFERROR( AC788*INDEX(F!$P$21:$AB$33, MATCH(AA788/$AH788, F!$O$21:$O$33,1), MATCH(E788, F!$P$20:$AB$20,1)),)</f>
        <v>0</v>
      </c>
      <c r="AL788" s="1033"/>
    </row>
    <row r="789" spans="1:38" ht="15.75" hidden="1" customHeight="1" x14ac:dyDescent="0.25">
      <c r="A789" s="1021">
        <f>A733+A730</f>
        <v>43878</v>
      </c>
      <c r="B789" s="242" t="str">
        <f t="shared" si="1009"/>
        <v>Легкая</v>
      </c>
      <c r="C789" s="258" t="str">
        <f t="shared" si="1009"/>
        <v>ЖМ</v>
      </c>
      <c r="D789" s="223" t="str">
        <f t="shared" si="1009"/>
        <v>Жим лежа</v>
      </c>
      <c r="E789" s="291">
        <f t="shared" si="1009"/>
        <v>1</v>
      </c>
      <c r="F789" s="292" t="str">
        <f t="shared" si="1009"/>
        <v/>
      </c>
      <c r="G789" s="293" t="str">
        <f t="shared" si="1010"/>
        <v/>
      </c>
      <c r="H789" s="238"/>
      <c r="I789" s="238"/>
      <c r="J789" s="294"/>
      <c r="K789" s="293" t="str">
        <f t="shared" si="1011"/>
        <v/>
      </c>
      <c r="L789" s="238"/>
      <c r="M789" s="238"/>
      <c r="N789" s="294"/>
      <c r="O789" s="293" t="str">
        <f t="shared" si="1012"/>
        <v/>
      </c>
      <c r="P789" s="238"/>
      <c r="Q789" s="238"/>
      <c r="R789" s="294"/>
      <c r="S789" s="293" t="str">
        <f t="shared" si="1013"/>
        <v/>
      </c>
      <c r="T789" s="238"/>
      <c r="U789" s="238"/>
      <c r="V789" s="294"/>
      <c r="W789" s="293" t="str">
        <f t="shared" si="1014"/>
        <v/>
      </c>
      <c r="X789" s="238"/>
      <c r="Y789" s="238"/>
      <c r="Z789" s="294"/>
      <c r="AA789" s="293" t="str">
        <f t="shared" si="1015"/>
        <v/>
      </c>
      <c r="AB789" s="238"/>
      <c r="AC789" s="238"/>
      <c r="AD789" s="294"/>
      <c r="AE789" s="239">
        <f t="shared" si="1016"/>
        <v>0</v>
      </c>
      <c r="AF789" s="295">
        <f t="shared" si="1017"/>
        <v>0</v>
      </c>
      <c r="AG789" s="296">
        <f t="shared" si="1018"/>
        <v>0</v>
      </c>
      <c r="AH789" s="217">
        <f t="shared" si="1019"/>
        <v>150.12495846998175</v>
      </c>
      <c r="AI789" s="237">
        <f xml:space="preserve"> ( IF(ISNUMBER(G789), VLOOKUP(G789/$AH789,F!$A1:$B101,2,1)*G789*$H789*$I789,0)+IF(ISNUMBER(K789), VLOOKUP(K789/$AH789,F!$A1:$B101,2,1)*K789*$L789*$M789,0)+IF(ISNUMBER(O789), VLOOKUP(O789/$AH789,F!$A1:$B101,2,1)*O789*$P789*$Q789,0)+IF(ISNUMBER(S789), VLOOKUP(S789/$AH789,F!$A1:$B101,2,1)*S789*$T789*$U789,0)+IF(ISNUMBER(W789), VLOOKUP(W789/$AH789,F!$A1:$B101,2,1)*W789*$X789*$Y789,0)+IF(ISNUMBER(AA789), VLOOKUP(AA789/$AH789,F!$A1:$B101,2,1)*AA789*$AB789*$AC789,0))*IF(ISNUMBER(F789),F789,1)*IF(ISNUMBER(E789),E789,1)</f>
        <v>0</v>
      </c>
      <c r="AJ789" s="297">
        <f t="shared" si="1020"/>
        <v>0</v>
      </c>
      <c r="AK789" s="298">
        <f>IFERROR(I789*INDEX(F!$P$21:$AB$33, MATCH(G789/$AH789, F!$O$21:$O$33,1), MATCH(E789, F!$P$20:$AB$20,1)), 0 ) +IFERROR( M789*INDEX(F!$P$21:$AB$33, MATCH(K789/$AH789, F!$O$21:$O$33,1), MATCH(E789, F!$P$20:$AB$20,1)),0) +  IFERROR( Q789*INDEX(F!$P$21:$AB$33, MATCH(O789/$AH789, F!$O$21:$O$33,1), MATCH(E789, F!$P$20:$AB$20,1)), 0) + IFERROR( U789*INDEX(F!$P$21:$AB$33, MATCH(S789/$AH789, F!$O$21:$O$33,1), MATCH(E789, F!$P$20:$AB$20,1)),0)  + IFERROR(Y789*INDEX(F!$P$21:$AB$33, MATCH(W789/$AH789, F!$O$21:$O$33,1), MATCH(E789, F!$P$20:$AB$20,1)),0)  + IFERROR( AC789*INDEX(F!$P$21:$AB$33, MATCH(AA789/$AH789, F!$O$21:$O$33,1), MATCH(E789, F!$P$20:$AB$20,1)),)</f>
        <v>0</v>
      </c>
      <c r="AL789" s="1031"/>
    </row>
    <row r="790" spans="1:38" ht="15.75" hidden="1" customHeight="1" x14ac:dyDescent="0.25">
      <c r="A790" s="1022"/>
      <c r="B790" s="243" t="str">
        <f t="shared" si="1009"/>
        <v>Легкая</v>
      </c>
      <c r="C790" s="256" t="str">
        <f t="shared" si="1009"/>
        <v>ПР</v>
      </c>
      <c r="D790" s="224" t="str">
        <f t="shared" si="1009"/>
        <v>Присед на груди</v>
      </c>
      <c r="E790" s="291">
        <f t="shared" si="1009"/>
        <v>1.2</v>
      </c>
      <c r="F790" s="299" t="str">
        <f t="shared" si="1009"/>
        <v/>
      </c>
      <c r="G790" s="300" t="str">
        <f t="shared" si="1010"/>
        <v/>
      </c>
      <c r="H790" s="301"/>
      <c r="I790" s="301"/>
      <c r="J790" s="302"/>
      <c r="K790" s="300" t="str">
        <f t="shared" si="1011"/>
        <v/>
      </c>
      <c r="L790" s="301"/>
      <c r="M790" s="301"/>
      <c r="N790" s="302"/>
      <c r="O790" s="300" t="str">
        <f t="shared" si="1012"/>
        <v/>
      </c>
      <c r="P790" s="301"/>
      <c r="Q790" s="301"/>
      <c r="R790" s="302"/>
      <c r="S790" s="300" t="str">
        <f t="shared" si="1013"/>
        <v/>
      </c>
      <c r="T790" s="301"/>
      <c r="U790" s="301"/>
      <c r="V790" s="302"/>
      <c r="W790" s="300" t="str">
        <f t="shared" si="1014"/>
        <v/>
      </c>
      <c r="X790" s="301"/>
      <c r="Y790" s="301"/>
      <c r="Z790" s="302"/>
      <c r="AA790" s="300" t="str">
        <f t="shared" si="1015"/>
        <v/>
      </c>
      <c r="AB790" s="301"/>
      <c r="AC790" s="301"/>
      <c r="AD790" s="302"/>
      <c r="AE790" s="285">
        <f t="shared" si="1016"/>
        <v>0</v>
      </c>
      <c r="AF790" s="286">
        <f t="shared" si="1017"/>
        <v>0</v>
      </c>
      <c r="AG790" s="287">
        <f t="shared" si="1018"/>
        <v>0</v>
      </c>
      <c r="AH790" s="217">
        <f t="shared" si="1019"/>
        <v>128.67853583141294</v>
      </c>
      <c r="AI790" s="303">
        <f xml:space="preserve"> ( IF(ISNUMBER(G790), VLOOKUP(G790/$AH790,F!$A1:$B101,2,1)*G790*$H790*$I790,0)+IF(ISNUMBER(K790), VLOOKUP(K790/$AH790,F!$A1:$B101,2,1)*K790*$L790*$M790,0)+IF(ISNUMBER(O790), VLOOKUP(O790/$AH790,F!$A1:$B101,2,1)*O790*$P790*$Q790,0)+IF(ISNUMBER(S790), VLOOKUP(S790/$AH790,F!$A1:$B101,2,1)*S790*$T790*$U790,0)+IF(ISNUMBER(W790), VLOOKUP(W790/$AH790,F!$A1:$B101,2,1)*W790*$X790*$Y790,0)+IF(ISNUMBER(AA790), VLOOKUP(AA790/$AH790,F!$A1:$B101,2,1)*AA790*$AB790*$AC790,0))*IF(ISNUMBER(F790),F790,1)*IF(ISNUMBER(E790),E790,1)</f>
        <v>0</v>
      </c>
      <c r="AJ790" s="304">
        <f t="shared" si="1020"/>
        <v>0</v>
      </c>
      <c r="AK790" s="305">
        <f>IFERROR(I790*INDEX(F!$P$21:$AB$33, MATCH(G790/$AH790, F!$O$21:$O$33,1), MATCH(E790, F!$P$20:$AB$20,1)), 0 ) +IFERROR( M790*INDEX(F!$P$21:$AB$33, MATCH(K790/$AH790, F!$O$21:$O$33,1), MATCH(E790, F!$P$20:$AB$20,1)),0) +  IFERROR( Q790*INDEX(F!$P$21:$AB$33, MATCH(O790/$AH790, F!$O$21:$O$33,1), MATCH(E790, F!$P$20:$AB$20,1)), 0) + IFERROR( U790*INDEX(F!$P$21:$AB$33, MATCH(S790/$AH790, F!$O$21:$O$33,1), MATCH(E790, F!$P$20:$AB$20,1)),0)  + IFERROR(Y790*INDEX(F!$P$21:$AB$33, MATCH(W790/$AH790, F!$O$21:$O$33,1), MATCH(E790, F!$P$20:$AB$20,1)),0)  + IFERROR( AC790*INDEX(F!$P$21:$AB$33, MATCH(AA790/$AH790, F!$O$21:$O$33,1), MATCH(E790, F!$P$20:$AB$20,1)),)</f>
        <v>0</v>
      </c>
      <c r="AL790" s="1031"/>
    </row>
    <row r="791" spans="1:38" ht="15.75" hidden="1" customHeight="1" x14ac:dyDescent="0.25">
      <c r="A791" s="1022"/>
      <c r="B791" s="244" t="str">
        <f t="shared" si="1009"/>
        <v>Легкая</v>
      </c>
      <c r="C791" s="255" t="str">
        <f t="shared" si="1009"/>
        <v>ЖМ</v>
      </c>
      <c r="D791" s="223" t="str">
        <f t="shared" si="1009"/>
        <v>Жим на наклонной</v>
      </c>
      <c r="E791" s="291">
        <f t="shared" si="1009"/>
        <v>1</v>
      </c>
      <c r="F791" s="306" t="str">
        <f t="shared" si="1009"/>
        <v/>
      </c>
      <c r="G791" s="293" t="str">
        <f t="shared" si="1010"/>
        <v/>
      </c>
      <c r="H791" s="238"/>
      <c r="I791" s="238"/>
      <c r="J791" s="294"/>
      <c r="K791" s="293" t="str">
        <f t="shared" si="1011"/>
        <v/>
      </c>
      <c r="L791" s="238"/>
      <c r="M791" s="238"/>
      <c r="N791" s="294"/>
      <c r="O791" s="293" t="str">
        <f t="shared" si="1012"/>
        <v/>
      </c>
      <c r="P791" s="238"/>
      <c r="Q791" s="238"/>
      <c r="R791" s="294"/>
      <c r="S791" s="293" t="str">
        <f t="shared" si="1013"/>
        <v/>
      </c>
      <c r="T791" s="238"/>
      <c r="U791" s="238"/>
      <c r="V791" s="294"/>
      <c r="W791" s="293" t="str">
        <f t="shared" si="1014"/>
        <v/>
      </c>
      <c r="X791" s="238"/>
      <c r="Y791" s="238"/>
      <c r="Z791" s="294"/>
      <c r="AA791" s="293" t="str">
        <f t="shared" si="1015"/>
        <v/>
      </c>
      <c r="AB791" s="238"/>
      <c r="AC791" s="238"/>
      <c r="AD791" s="294"/>
      <c r="AE791" s="239">
        <f t="shared" si="1016"/>
        <v>0</v>
      </c>
      <c r="AF791" s="295">
        <f t="shared" si="1017"/>
        <v>0</v>
      </c>
      <c r="AG791" s="296">
        <f t="shared" si="1018"/>
        <v>0</v>
      </c>
      <c r="AH791" s="217">
        <f t="shared" si="1019"/>
        <v>120.09996677598539</v>
      </c>
      <c r="AI791" s="237">
        <f xml:space="preserve"> ( IF(ISNUMBER(G791), VLOOKUP(G791/$AH791,F!$A1:$B101,2,1)*G791*$H791*$I791,0)+IF(ISNUMBER(K791), VLOOKUP(K791/$AH791,F!$A1:$B101,2,1)*K791*$L791*$M791,0)+IF(ISNUMBER(O791), VLOOKUP(O791/$AH791,F!$A1:$B101,2,1)*O791*$P791*$Q791,0)+IF(ISNUMBER(S791), VLOOKUP(S791/$AH791,F!$A1:$B101,2,1)*S791*$T791*$U791,0)+IF(ISNUMBER(W791), VLOOKUP(W791/$AH791,F!$A1:$B101,2,1)*W791*$X791*$Y791,0)+IF(ISNUMBER(AA791), VLOOKUP(AA791/$AH791,F!$A1:$B101,2,1)*AA791*$AB791*$AC791,0))*IF(ISNUMBER(F791),F791,1)*IF(ISNUMBER(E791),E791,1)</f>
        <v>0</v>
      </c>
      <c r="AJ791" s="297">
        <f>H791*I791+L791*M791+P791*Q791+T791*U791+X791*Y791+AB791*AC791</f>
        <v>0</v>
      </c>
      <c r="AK791" s="298">
        <f>IFERROR(I791*INDEX(F!$P$21:$AB$33, MATCH(G791/$AH791, F!$O$21:$O$33,1), MATCH(E791, F!$P$20:$AB$20,1)), 0 ) +IFERROR( M791*INDEX(F!$P$21:$AB$33, MATCH(K791/$AH791, F!$O$21:$O$33,1), MATCH(E791, F!$P$20:$AB$20,1)),0) +  IFERROR( Q791*INDEX(F!$P$21:$AB$33, MATCH(O791/$AH791, F!$O$21:$O$33,1), MATCH(E791, F!$P$20:$AB$20,1)), 0) + IFERROR( U791*INDEX(F!$P$21:$AB$33, MATCH(S791/$AH791, F!$O$21:$O$33,1), MATCH(E791, F!$P$20:$AB$20,1)),0)  + IFERROR(Y791*INDEX(F!$P$21:$AB$33, MATCH(W791/$AH791, F!$O$21:$O$33,1), MATCH(E791, F!$P$20:$AB$20,1)),0)  + IFERROR( AC791*INDEX(F!$P$21:$AB$33, MATCH(AA791/$AH791, F!$O$21:$O$33,1), MATCH(E791, F!$P$20:$AB$20,1)),)</f>
        <v>0</v>
      </c>
      <c r="AL791" s="1031"/>
    </row>
    <row r="792" spans="1:38" hidden="1" x14ac:dyDescent="0.25">
      <c r="A792" s="1022"/>
      <c r="B792" s="245" t="str">
        <f t="shared" si="1009"/>
        <v>Средняя</v>
      </c>
      <c r="C792" s="257" t="str">
        <f t="shared" si="1009"/>
        <v>ОФП</v>
      </c>
      <c r="D792" s="224" t="str">
        <f t="shared" si="1009"/>
        <v>Бицепс стоя</v>
      </c>
      <c r="E792" s="291">
        <f t="shared" si="1009"/>
        <v>0.5</v>
      </c>
      <c r="F792" s="307" t="str">
        <f t="shared" si="1009"/>
        <v/>
      </c>
      <c r="G792" s="300" t="str">
        <f t="shared" si="1010"/>
        <v/>
      </c>
      <c r="H792" s="301"/>
      <c r="I792" s="301"/>
      <c r="J792" s="302"/>
      <c r="K792" s="300" t="str">
        <f t="shared" si="1011"/>
        <v/>
      </c>
      <c r="L792" s="301"/>
      <c r="M792" s="301"/>
      <c r="N792" s="302"/>
      <c r="O792" s="300" t="str">
        <f t="shared" si="1012"/>
        <v/>
      </c>
      <c r="P792" s="301"/>
      <c r="Q792" s="301"/>
      <c r="R792" s="302"/>
      <c r="S792" s="300" t="str">
        <f t="shared" si="1013"/>
        <v/>
      </c>
      <c r="T792" s="301"/>
      <c r="U792" s="301"/>
      <c r="V792" s="302"/>
      <c r="W792" s="300" t="str">
        <f t="shared" si="1014"/>
        <v/>
      </c>
      <c r="X792" s="301"/>
      <c r="Y792" s="301"/>
      <c r="Z792" s="302"/>
      <c r="AA792" s="300" t="str">
        <f t="shared" si="1015"/>
        <v/>
      </c>
      <c r="AB792" s="301"/>
      <c r="AC792" s="301"/>
      <c r="AD792" s="302"/>
      <c r="AE792" s="285">
        <f t="shared" si="1016"/>
        <v>0</v>
      </c>
      <c r="AF792" s="286">
        <f t="shared" si="1017"/>
        <v>0</v>
      </c>
      <c r="AG792" s="287">
        <f t="shared" si="1018"/>
        <v>0</v>
      </c>
      <c r="AH792" s="217">
        <f t="shared" si="1019"/>
        <v>52.543735464493615</v>
      </c>
      <c r="AI792" s="303">
        <f xml:space="preserve"> ( IF(ISNUMBER(G792), VLOOKUP(G792/$AH792,F!$A1:$B101,2,1)*G792*$H792*$I792,0)+IF(ISNUMBER(K792), VLOOKUP(K792/$AH792,F!$A1:$B101,2,1)*K792*$L792*$M792,0)+IF(ISNUMBER(O792), VLOOKUP(O792/$AH792,F!$A1:$B101,2,1)*O792*$P792*$Q792,0)+IF(ISNUMBER(S792), VLOOKUP(S792/$AH792,F!$A1:$B101,2,1)*S792*$T792*$U792,0)+IF(ISNUMBER(W792), VLOOKUP(W792/$AH792,F!$A1:$B101,2,1)*W792*$X792*$Y792,0)+IF(ISNUMBER(AA792), VLOOKUP(AA792/$AH792,F!$A1:$B101,2,1)*AA792*$AB792*$AC792,0))*IF(ISNUMBER(F792),F792,1)*IF(ISNUMBER(E792),E792,1)</f>
        <v>0</v>
      </c>
      <c r="AJ792" s="304">
        <f t="shared" ref="AJ792:AJ795" si="1021">H792*I792+L792*M792+P792*Q792+T792*U792+X792*Y792+AB792*AC792</f>
        <v>0</v>
      </c>
      <c r="AK792" s="305">
        <f>IFERROR(I792*INDEX(F!$P$21:$AB$33, MATCH(G792/$AH792, F!$O$21:$O$33,1), MATCH(E792, F!$P$20:$AB$20,1)), 0 ) +IFERROR( M792*INDEX(F!$P$21:$AB$33, MATCH(K792/$AH792, F!$O$21:$O$33,1), MATCH(E792, F!$P$20:$AB$20,1)),0) +  IFERROR( Q792*INDEX(F!$P$21:$AB$33, MATCH(O792/$AH792, F!$O$21:$O$33,1), MATCH(E792, F!$P$20:$AB$20,1)), 0) + IFERROR( U792*INDEX(F!$P$21:$AB$33, MATCH(S792/$AH792, F!$O$21:$O$33,1), MATCH(E792, F!$P$20:$AB$20,1)),0)  + IFERROR(Y792*INDEX(F!$P$21:$AB$33, MATCH(W792/$AH792, F!$O$21:$O$33,1), MATCH(E792, F!$P$20:$AB$20,1)),0)  + IFERROR( AC792*INDEX(F!$P$21:$AB$33, MATCH(AA792/$AH792, F!$O$21:$O$33,1), MATCH(E792, F!$P$20:$AB$20,1)),)</f>
        <v>0</v>
      </c>
      <c r="AL792" s="1031"/>
    </row>
    <row r="793" spans="1:38" hidden="1" x14ac:dyDescent="0.25">
      <c r="A793" s="1022"/>
      <c r="B793" s="242" t="str">
        <f t="shared" si="1009"/>
        <v/>
      </c>
      <c r="C793" s="258" t="str">
        <f t="shared" si="1009"/>
        <v/>
      </c>
      <c r="D793" s="225" t="str">
        <f t="shared" si="1009"/>
        <v/>
      </c>
      <c r="E793" s="291" t="str">
        <f t="shared" si="1009"/>
        <v/>
      </c>
      <c r="F793" s="308" t="str">
        <f t="shared" si="1009"/>
        <v/>
      </c>
      <c r="G793" s="293" t="str">
        <f t="shared" si="1010"/>
        <v/>
      </c>
      <c r="H793" s="238"/>
      <c r="I793" s="238"/>
      <c r="J793" s="294"/>
      <c r="K793" s="293" t="str">
        <f t="shared" si="1011"/>
        <v/>
      </c>
      <c r="L793" s="238"/>
      <c r="M793" s="238"/>
      <c r="N793" s="294"/>
      <c r="O793" s="293" t="str">
        <f t="shared" si="1012"/>
        <v/>
      </c>
      <c r="P793" s="238"/>
      <c r="Q793" s="238"/>
      <c r="R793" s="294"/>
      <c r="S793" s="293" t="str">
        <f t="shared" si="1013"/>
        <v/>
      </c>
      <c r="T793" s="238"/>
      <c r="U793" s="238"/>
      <c r="V793" s="294"/>
      <c r="W793" s="293" t="str">
        <f t="shared" si="1014"/>
        <v/>
      </c>
      <c r="X793" s="238"/>
      <c r="Y793" s="238"/>
      <c r="Z793" s="294"/>
      <c r="AA793" s="293" t="str">
        <f t="shared" si="1015"/>
        <v/>
      </c>
      <c r="AB793" s="238"/>
      <c r="AC793" s="238"/>
      <c r="AD793" s="294"/>
      <c r="AE793" s="239">
        <f t="shared" si="1016"/>
        <v>0</v>
      </c>
      <c r="AF793" s="295">
        <f t="shared" si="1017"/>
        <v>0</v>
      </c>
      <c r="AG793" s="296">
        <f t="shared" si="1018"/>
        <v>0</v>
      </c>
      <c r="AH793" s="217" t="str">
        <f t="shared" si="1019"/>
        <v/>
      </c>
      <c r="AI793" s="237">
        <f xml:space="preserve"> ( IF(ISNUMBER(G793), VLOOKUP(G793/$AH793,F!$A1:$B101,2,1)*G793*$H793*$I793,0)+IF(ISNUMBER(K793), VLOOKUP(K793/$AH793,F!$A1:$B101,2,1)*K793*$L793*$M793,0)+IF(ISNUMBER(O793), VLOOKUP(O793/$AH793,F!$A1:$B101,2,1)*O793*$P793*$Q793,0)+IF(ISNUMBER(S793), VLOOKUP(S793/$AH793,F!$A1:$B101,2,1)*S793*$T793*$U793,0)+IF(ISNUMBER(W793), VLOOKUP(W793/$AH793,F!$A1:$B101,2,1)*W793*$X793*$Y793,0)+IF(ISNUMBER(AA793), VLOOKUP(AA793/$AH793,F!$A1:$B101,2,1)*AA793*$AB793*$AC793,0))*IF(ISNUMBER(F793),F793,1)*IF(ISNUMBER(E793),E793,1)</f>
        <v>0</v>
      </c>
      <c r="AJ793" s="309">
        <f t="shared" si="1021"/>
        <v>0</v>
      </c>
      <c r="AK793" s="298">
        <f>IFERROR(I793*INDEX(F!$P$21:$AB$33, MATCH(G793/$AH793, F!$O$21:$O$33,1), MATCH(E793, F!$P$20:$AB$20,1)), 0 ) +IFERROR( M793*INDEX(F!$P$21:$AB$33, MATCH(K793/$AH793, F!$O$21:$O$33,1), MATCH(E793, F!$P$20:$AB$20,1)),0) +  IFERROR( Q793*INDEX(F!$P$21:$AB$33, MATCH(O793/$AH793, F!$O$21:$O$33,1), MATCH(E793, F!$P$20:$AB$20,1)), 0) + IFERROR( U793*INDEX(F!$P$21:$AB$33, MATCH(S793/$AH793, F!$O$21:$O$33,1), MATCH(E793, F!$P$20:$AB$20,1)),0)  + IFERROR(Y793*INDEX(F!$P$21:$AB$33, MATCH(W793/$AH793, F!$O$21:$O$33,1), MATCH(E793, F!$P$20:$AB$20,1)),0)  + IFERROR( AC793*INDEX(F!$P$21:$AB$33, MATCH(AA793/$AH793, F!$O$21:$O$33,1), MATCH(E793, F!$P$20:$AB$20,1)),)</f>
        <v>0</v>
      </c>
      <c r="AL793" s="1031"/>
    </row>
    <row r="794" spans="1:38" ht="15" hidden="1" customHeight="1" x14ac:dyDescent="0.25">
      <c r="A794" s="1022"/>
      <c r="B794" s="243" t="str">
        <f t="shared" si="1009"/>
        <v/>
      </c>
      <c r="C794" s="256" t="str">
        <f t="shared" si="1009"/>
        <v/>
      </c>
      <c r="D794" s="214" t="str">
        <f t="shared" si="1009"/>
        <v/>
      </c>
      <c r="E794" s="291" t="str">
        <f t="shared" si="1009"/>
        <v/>
      </c>
      <c r="F794" s="307" t="str">
        <f t="shared" si="1009"/>
        <v/>
      </c>
      <c r="G794" s="300" t="str">
        <f t="shared" si="1010"/>
        <v/>
      </c>
      <c r="H794" s="301"/>
      <c r="I794" s="301"/>
      <c r="J794" s="302"/>
      <c r="K794" s="300" t="str">
        <f t="shared" si="1011"/>
        <v/>
      </c>
      <c r="L794" s="301"/>
      <c r="M794" s="301"/>
      <c r="N794" s="302"/>
      <c r="O794" s="300" t="str">
        <f t="shared" si="1012"/>
        <v/>
      </c>
      <c r="P794" s="301"/>
      <c r="Q794" s="301"/>
      <c r="R794" s="302"/>
      <c r="S794" s="300" t="str">
        <f t="shared" si="1013"/>
        <v/>
      </c>
      <c r="T794" s="301"/>
      <c r="U794" s="301"/>
      <c r="V794" s="302"/>
      <c r="W794" s="300" t="str">
        <f t="shared" si="1014"/>
        <v/>
      </c>
      <c r="X794" s="301"/>
      <c r="Y794" s="301"/>
      <c r="Z794" s="302"/>
      <c r="AA794" s="300" t="str">
        <f t="shared" si="1015"/>
        <v/>
      </c>
      <c r="AB794" s="301"/>
      <c r="AC794" s="301"/>
      <c r="AD794" s="302"/>
      <c r="AE794" s="285">
        <f t="shared" si="1016"/>
        <v>0</v>
      </c>
      <c r="AF794" s="286">
        <f t="shared" si="1017"/>
        <v>0</v>
      </c>
      <c r="AG794" s="287">
        <f t="shared" si="1018"/>
        <v>0</v>
      </c>
      <c r="AH794" s="217" t="str">
        <f t="shared" si="1019"/>
        <v/>
      </c>
      <c r="AI794" s="310">
        <f xml:space="preserve"> ( IF(ISNUMBER(G794), VLOOKUP(G794/$AH794,F!$A1:$B101,2,1)*G794*$H794*$I794,0)+IF(ISNUMBER(K794), VLOOKUP(K794/$AH794,F!$A1:$B101,2,1)*K794*$L794*$M794,0)+IF(ISNUMBER(O794), VLOOKUP(O794/$AH794,F!$A1:$B101,2,1)*O794*$P794*$Q794,0)+IF(ISNUMBER(S794), VLOOKUP(S794/$AH794,F!$A1:$B101,2,1)*S794*$T794*$U794,0)+IF(ISNUMBER(W794), VLOOKUP(W794/$AH794,F!$A1:$B101,2,1)*W794*$X794*$Y794,0)+IF(ISNUMBER(AA794), VLOOKUP(AA794/$AH794,F!$A1:$B101,2,1)*AA794*$AB794*$AC794,0))*IF(ISNUMBER(F794),F794,1)*IF(ISNUMBER(E794),E794,1)</f>
        <v>0</v>
      </c>
      <c r="AJ794" s="311">
        <f t="shared" si="1021"/>
        <v>0</v>
      </c>
      <c r="AK794" s="312">
        <f>IFERROR(I794*INDEX(F!$P$21:$AB$33, MATCH(G794/$AH794, F!$O$21:$O$33,1), MATCH(E794, F!$P$20:$AB$20,1)), 0 ) +IFERROR( M794*INDEX(F!$P$21:$AB$33, MATCH(K794/$AH794, F!$O$21:$O$33,1), MATCH(E794, F!$P$20:$AB$20,1)),0) +  IFERROR( Q794*INDEX(F!$P$21:$AB$33, MATCH(O794/$AH794, F!$O$21:$O$33,1), MATCH(E794, F!$P$20:$AB$20,1)), 0) + IFERROR( U794*INDEX(F!$P$21:$AB$33, MATCH(S794/$AH794, F!$O$21:$O$33,1), MATCH(E794, F!$P$20:$AB$20,1)),0)  + IFERROR(Y794*INDEX(F!$P$21:$AB$33, MATCH(W794/$AH794, F!$O$21:$O$33,1), MATCH(E794, F!$P$20:$AB$20,1)),0)  + IFERROR( AC794*INDEX(F!$P$21:$AB$33, MATCH(AA794/$AH794, F!$O$21:$O$33,1), MATCH(E794, F!$P$20:$AB$20,1)),)</f>
        <v>0</v>
      </c>
      <c r="AL794" s="1031"/>
    </row>
    <row r="795" spans="1:38" ht="15" hidden="1" customHeight="1" x14ac:dyDescent="0.25">
      <c r="A795" s="1022"/>
      <c r="B795" s="242" t="str">
        <f t="shared" si="1009"/>
        <v/>
      </c>
      <c r="C795" s="258" t="str">
        <f t="shared" si="1009"/>
        <v/>
      </c>
      <c r="D795" s="226" t="str">
        <f t="shared" si="1009"/>
        <v/>
      </c>
      <c r="E795" s="291" t="str">
        <f t="shared" si="1009"/>
        <v/>
      </c>
      <c r="F795" s="313" t="str">
        <f t="shared" si="1009"/>
        <v/>
      </c>
      <c r="G795" s="293" t="str">
        <f t="shared" si="1010"/>
        <v/>
      </c>
      <c r="H795" s="238"/>
      <c r="I795" s="238"/>
      <c r="J795" s="294"/>
      <c r="K795" s="293" t="str">
        <f t="shared" si="1011"/>
        <v/>
      </c>
      <c r="L795" s="238"/>
      <c r="M795" s="238"/>
      <c r="N795" s="294"/>
      <c r="O795" s="293" t="str">
        <f t="shared" si="1012"/>
        <v/>
      </c>
      <c r="P795" s="238"/>
      <c r="Q795" s="238"/>
      <c r="R795" s="294"/>
      <c r="S795" s="293" t="str">
        <f t="shared" si="1013"/>
        <v/>
      </c>
      <c r="T795" s="238"/>
      <c r="U795" s="238"/>
      <c r="V795" s="294"/>
      <c r="W795" s="293" t="str">
        <f t="shared" si="1014"/>
        <v/>
      </c>
      <c r="X795" s="238"/>
      <c r="Y795" s="238"/>
      <c r="Z795" s="294"/>
      <c r="AA795" s="293" t="str">
        <f t="shared" si="1015"/>
        <v/>
      </c>
      <c r="AB795" s="238"/>
      <c r="AC795" s="238"/>
      <c r="AD795" s="294"/>
      <c r="AE795" s="239">
        <f t="shared" si="1016"/>
        <v>0</v>
      </c>
      <c r="AF795" s="314">
        <f t="shared" si="1017"/>
        <v>0</v>
      </c>
      <c r="AG795" s="315">
        <f t="shared" si="1018"/>
        <v>0</v>
      </c>
      <c r="AH795" s="217" t="str">
        <f t="shared" si="1019"/>
        <v/>
      </c>
      <c r="AI795" s="316">
        <f xml:space="preserve"> ( IF(ISNUMBER(G795), VLOOKUP(G795/$AH795,F!$A1:$B101,2,1)*G795*$H795*$I795,0)+IF(ISNUMBER(K795), VLOOKUP(K795/$AH795,F!$A1:$B101,2,1)*K795*$L795*$M795,0)+IF(ISNUMBER(O795), VLOOKUP(O795/$AH795,F!$A1:$B101,2,1)*O795*$P795*$Q795,0)+IF(ISNUMBER(S795), VLOOKUP(S795/$AH795,F!$A1:$B101,2,1)*S795*$T795*$U795,0)+IF(ISNUMBER(W795), VLOOKUP(W795/$AH795,F!$A1:$B101,2,1)*W795*$X795*$Y795,0)+IF(ISNUMBER(AA795), VLOOKUP(AA795/$AH795,F!$A1:$B101,2,1)*AA795*$AB795*$AC795,0))*IF(ISNUMBER(F795),F795,1)*IF(ISNUMBER(E795),E795,1)</f>
        <v>0</v>
      </c>
      <c r="AJ795" s="317">
        <f t="shared" si="1021"/>
        <v>0</v>
      </c>
      <c r="AK795" s="318">
        <f>IFERROR(I795*INDEX(F!$P$21:$AB$33, MATCH(G795/$AH795, F!$O$21:$O$33,1), MATCH(E795, F!$P$20:$AB$20,1)), 0 ) +IFERROR( M795*INDEX(F!$P$21:$AB$33, MATCH(K795/$AH795, F!$O$21:$O$33,1), MATCH(E795, F!$P$20:$AB$20,1)),0) +  IFERROR( Q795*INDEX(F!$P$21:$AB$33, MATCH(O795/$AH795, F!$O$21:$O$33,1), MATCH(E795, F!$P$20:$AB$20,1)), 0) + IFERROR( U795*INDEX(F!$P$21:$AB$33, MATCH(S795/$AH795, F!$O$21:$O$33,1), MATCH(E795, F!$P$20:$AB$20,1)),0)  + IFERROR(Y795*INDEX(F!$P$21:$AB$33, MATCH(W795/$AH795, F!$O$21:$O$33,1), MATCH(E795, F!$P$20:$AB$20,1)),0)  + IFERROR( AC795*INDEX(F!$P$21:$AB$33, MATCH(AA795/$AH795, F!$O$21:$O$33,1), MATCH(E795, F!$P$20:$AB$20,1)),)</f>
        <v>0</v>
      </c>
      <c r="AL795" s="1031"/>
    </row>
    <row r="796" spans="1:38" ht="15.75" hidden="1" thickBot="1" x14ac:dyDescent="0.3">
      <c r="A796" s="1023"/>
      <c r="B796" s="246"/>
      <c r="C796" s="259"/>
      <c r="D796" s="227"/>
      <c r="E796" s="352">
        <f>ROUND(IFERROR(SUMPRODUCT(AJ788:AJ795,E788:E795)/AJ796,0),3)</f>
        <v>0</v>
      </c>
      <c r="F796" s="388"/>
      <c r="G796" s="319"/>
      <c r="H796" s="320"/>
      <c r="I796" s="320"/>
      <c r="J796" s="321"/>
      <c r="K796" s="319"/>
      <c r="L796" s="320"/>
      <c r="M796" s="320"/>
      <c r="N796" s="321"/>
      <c r="O796" s="319"/>
      <c r="P796" s="320"/>
      <c r="Q796" s="320"/>
      <c r="R796" s="321"/>
      <c r="S796" s="319"/>
      <c r="T796" s="320"/>
      <c r="U796" s="320"/>
      <c r="V796" s="321"/>
      <c r="W796" s="319"/>
      <c r="X796" s="320"/>
      <c r="Y796" s="320"/>
      <c r="Z796" s="321"/>
      <c r="AA796" s="319"/>
      <c r="AB796" s="320"/>
      <c r="AC796" s="320"/>
      <c r="AD796" s="321"/>
      <c r="AE796" s="357">
        <f>SUM(AE788:AE795)</f>
        <v>0</v>
      </c>
      <c r="AF796" s="358">
        <f t="shared" si="1017"/>
        <v>0</v>
      </c>
      <c r="AG796" s="391">
        <f>IFERROR(  SUMPRODUCT(AG788:AG795,AJ788:AJ795)/AJ796,0)</f>
        <v>0</v>
      </c>
      <c r="AH796" s="359"/>
      <c r="AI796" s="360">
        <f>SUM(AI788:AI795)</f>
        <v>0</v>
      </c>
      <c r="AJ796" s="360">
        <f>SUM(AJ788:AJ795)</f>
        <v>0</v>
      </c>
      <c r="AK796" s="361">
        <f>IF(SUM(AK788:AK795)=0,TIME(,0,),TIME(,SUM(AK788:AK795)+F!$V$37,))</f>
        <v>0</v>
      </c>
      <c r="AL796" s="1032"/>
    </row>
    <row r="797" spans="1:38" hidden="1" x14ac:dyDescent="0.25">
      <c r="A797" s="213">
        <f>A798</f>
        <v>43879</v>
      </c>
      <c r="B797" s="247" t="str">
        <f t="shared" ref="B797:F804" si="1022">IF(B741="","",B741)</f>
        <v>Средняя</v>
      </c>
      <c r="C797" s="260" t="str">
        <f t="shared" si="1022"/>
        <v>ТГ</v>
      </c>
      <c r="D797" s="228" t="str">
        <f t="shared" si="1022"/>
        <v>Становая тяга</v>
      </c>
      <c r="E797" s="280">
        <f t="shared" si="1022"/>
        <v>1.4</v>
      </c>
      <c r="F797" s="322" t="str">
        <f t="shared" si="1022"/>
        <v/>
      </c>
      <c r="G797" s="323" t="str">
        <f t="shared" ref="G797:G804" si="1023">IF(J797&lt;&gt;0, IFERROR(IF( $F797=2,  MROUND($AH797*J797,1),    IF( OR($F797="",$F797=1),   MROUND($AH797*J797,2.5),  MROUND($AH797*J797, 0.1))), "" ), "")</f>
        <v/>
      </c>
      <c r="H797" s="324"/>
      <c r="I797" s="324"/>
      <c r="J797" s="325"/>
      <c r="K797" s="323" t="str">
        <f t="shared" ref="K797:K804" si="1024">IF(N797&lt;&gt;0, IFERROR(IF( $F797=2,  MROUND($AH797*N797,1),    IF( OR($F797="",$F797=1),   MROUND($AH797*N797,2.5),  MROUND($AH797*N797, 0.1))), "" ), "")</f>
        <v/>
      </c>
      <c r="L797" s="324"/>
      <c r="M797" s="324"/>
      <c r="N797" s="325"/>
      <c r="O797" s="323" t="str">
        <f t="shared" ref="O797:O804" si="1025">IF(R797&lt;&gt;0, IFERROR(IF( $F797=2,  MROUND($AH797*R797,1),    IF( OR($F797="",$F797=1),   MROUND($AH797*R797,2.5),  MROUND($AH797*R797, 0.1))), "" ), "")</f>
        <v/>
      </c>
      <c r="P797" s="324"/>
      <c r="Q797" s="324"/>
      <c r="R797" s="325"/>
      <c r="S797" s="323" t="str">
        <f t="shared" ref="S797:S804" si="1026">IF(V797&lt;&gt;0, IFERROR(IF( $F797=2,  MROUND($AH797*V797,1),    IF( OR($F797="",$F797=1),   MROUND($AH797*V797,2.5),  MROUND($AH797*V797, 0.1))), "" ), "")</f>
        <v/>
      </c>
      <c r="T797" s="324"/>
      <c r="U797" s="324"/>
      <c r="V797" s="325"/>
      <c r="W797" s="323" t="str">
        <f t="shared" ref="W797:W804" si="1027">IF(Z797&lt;&gt;0, IFERROR(IF( $F797=2,  MROUND($AH797*Z797,1),    IF( OR($F797="",$F797=1),   MROUND($AH797*Z797,2.5),  MROUND($AH797*Z797, 0.1))), "" ), "")</f>
        <v/>
      </c>
      <c r="X797" s="324"/>
      <c r="Y797" s="324"/>
      <c r="Z797" s="325"/>
      <c r="AA797" s="323" t="str">
        <f t="shared" ref="AA797:AA804" si="1028">IF(AD797&lt;&gt;0, IFERROR(IF( $F797=2,  MROUND($AH797*AD797,1),    IF( OR($F797="",$F797=1),   MROUND($AH797*AD797,2.5),  MROUND($AH797*AD797, 0.1))), "" ), "")</f>
        <v/>
      </c>
      <c r="AB797" s="324"/>
      <c r="AC797" s="324"/>
      <c r="AD797" s="325"/>
      <c r="AE797" s="326">
        <f t="shared" ref="AE797:AE804" si="1029">(IF(ISNUMBER(G797),G797,0)*H797*I797+IF(ISNUMBER(K797),K797,1)*L797*M797+IF(ISNUMBER(O797),O797,1)*P797*Q797+IF(ISNUMBER(S797),S797,1)*T797*U797+IF(ISNUMBER(W797),W797,1)*X797*Y797+IF(ISNUMBER(AA797),AA797,1)*AB797*AC797)*IF(ISNUMBER(F797),F797,1)</f>
        <v>0</v>
      </c>
      <c r="AF797" s="327">
        <f t="shared" si="1017"/>
        <v>0</v>
      </c>
      <c r="AG797" s="328">
        <f t="shared" ref="AG797:AG804" si="1030">IFERROR((AF797/(AH797*IF(ISNUMBER(F797),F797,1))),0)</f>
        <v>0</v>
      </c>
      <c r="AH797" s="216">
        <f t="shared" ref="AH797:AH804" si="1031">IF(ISNUMBER(AH741), AH741+(AH741*$AH$786),"")</f>
        <v>187.65619808747721</v>
      </c>
      <c r="AI797" s="329">
        <f xml:space="preserve"> ( IF(ISNUMBER(G797), VLOOKUP(G797/$AH797,F!$A1:$B101,2,1)*G797*$H797*$I797,0)+IF(ISNUMBER(K797), VLOOKUP(K797/$AH797,F!$A1:$B101,2,1)*K797*$L797*$M797,0)+IF(ISNUMBER(O797), VLOOKUP(O797/$AH797,F!$A1:$B101,2,1)*O797*$P797*$Q797,0)+IF(ISNUMBER(S797), VLOOKUP(S797/$AH797,F!$A1:$B101,2,1)*S797*$T797*$U797,0)+IF(ISNUMBER(W797), VLOOKUP(W797/$AH797,F!$A1:$B101,2,1)*W797*$X797*$Y797,0)+IF(ISNUMBER(AA797), VLOOKUP(AA797/$AH797,F!$A1:$B101,2,1)*AA797*$AB797*$AC797,0))*IF(ISNUMBER(F797),F797,1)*IF(ISNUMBER(E797),E797,1)</f>
        <v>0</v>
      </c>
      <c r="AJ797" s="330">
        <f t="shared" ref="AJ797:AJ799" si="1032">H797*I797+L797*M797+P797*Q797+T797*U797+X797*Y797+AB797*AC797</f>
        <v>0</v>
      </c>
      <c r="AK797" s="331">
        <f>IFERROR(I797*INDEX(F!$P$21:$AB$33, MATCH(G797/$AH797, F!$O$21:$O$33,1), MATCH(E797, F!$P$20:$AB$20,1)), 0 ) +IFERROR( M797*INDEX(F!$P$21:$AB$33, MATCH(K797/$AH797, F!$O$21:$O$33,1), MATCH(E797, F!$P$20:$AB$20,1)),0) +  IFERROR( Q797*INDEX(F!$P$21:$AB$33, MATCH(O797/$AH797, F!$O$21:$O$33,1), MATCH(E797, F!$P$20:$AB$20,1)), 0) + IFERROR( U797*INDEX(F!$P$21:$AB$33, MATCH(S797/$AH797, F!$O$21:$O$33,1), MATCH(E797, F!$P$20:$AB$20,1)),0)  + IFERROR(Y797*INDEX(F!$P$21:$AB$33, MATCH(W797/$AH797, F!$O$21:$O$33,1), MATCH(E797, F!$P$20:$AB$20,1)),0)  + IFERROR( AC797*INDEX(F!$P$21:$AB$33, MATCH(AA797/$AH797, F!$O$21:$O$33,1), MATCH(E797, F!$P$20:$AB$20,1)),)</f>
        <v>0</v>
      </c>
      <c r="AL797" s="1033"/>
    </row>
    <row r="798" spans="1:38" ht="15.75" hidden="1" customHeight="1" x14ac:dyDescent="0.25">
      <c r="A798" s="1021">
        <f>A742+A730</f>
        <v>43879</v>
      </c>
      <c r="B798" s="248" t="str">
        <f t="shared" si="1022"/>
        <v>Легкая</v>
      </c>
      <c r="C798" s="261" t="str">
        <f t="shared" si="1022"/>
        <v>ЖМ</v>
      </c>
      <c r="D798" s="229" t="str">
        <f t="shared" si="1022"/>
        <v>Жим лежа</v>
      </c>
      <c r="E798" s="291">
        <f t="shared" si="1022"/>
        <v>1</v>
      </c>
      <c r="F798" s="332" t="str">
        <f t="shared" si="1022"/>
        <v/>
      </c>
      <c r="G798" s="333" t="str">
        <f t="shared" si="1023"/>
        <v/>
      </c>
      <c r="H798" s="334"/>
      <c r="I798" s="334"/>
      <c r="J798" s="335"/>
      <c r="K798" s="333" t="str">
        <f t="shared" si="1024"/>
        <v/>
      </c>
      <c r="L798" s="334"/>
      <c r="M798" s="334"/>
      <c r="N798" s="335"/>
      <c r="O798" s="333" t="str">
        <f t="shared" si="1025"/>
        <v/>
      </c>
      <c r="P798" s="334"/>
      <c r="Q798" s="334"/>
      <c r="R798" s="335"/>
      <c r="S798" s="333" t="str">
        <f t="shared" si="1026"/>
        <v/>
      </c>
      <c r="T798" s="334"/>
      <c r="U798" s="334"/>
      <c r="V798" s="335"/>
      <c r="W798" s="333" t="str">
        <f t="shared" si="1027"/>
        <v/>
      </c>
      <c r="X798" s="334"/>
      <c r="Y798" s="334"/>
      <c r="Z798" s="335"/>
      <c r="AA798" s="333" t="str">
        <f t="shared" si="1028"/>
        <v/>
      </c>
      <c r="AB798" s="334"/>
      <c r="AC798" s="334"/>
      <c r="AD798" s="335"/>
      <c r="AE798" s="336">
        <f t="shared" si="1029"/>
        <v>0</v>
      </c>
      <c r="AF798" s="337">
        <f t="shared" si="1017"/>
        <v>0</v>
      </c>
      <c r="AG798" s="338">
        <f t="shared" si="1030"/>
        <v>0</v>
      </c>
      <c r="AH798" s="217">
        <f t="shared" si="1031"/>
        <v>150.12495846998175</v>
      </c>
      <c r="AI798" s="339">
        <f xml:space="preserve"> ( IF(ISNUMBER(G798), VLOOKUP(G798/$AH798,F!$A1:$B101,2,1)*G798*$H798*$I798,0)+IF(ISNUMBER(K798), VLOOKUP(K798/$AH798,F!$A1:$B101,2,1)*K798*$L798*$M798,0)+IF(ISNUMBER(O798), VLOOKUP(O798/$AH798,F!$A1:$B101,2,1)*O798*$P798*$Q798,0)+IF(ISNUMBER(S798), VLOOKUP(S798/$AH798,F!$A1:$B101,2,1)*S798*$T798*$U798,0)+IF(ISNUMBER(W798), VLOOKUP(W798/$AH798,F!$A1:$B101,2,1)*W798*$X798*$Y798,0)+IF(ISNUMBER(AA798), VLOOKUP(AA798/$AH798,F!$A1:$B101,2,1)*AA798*$AB798*$AC798,0))*IF(ISNUMBER(F798),F798,1)*IF(ISNUMBER(E798),E798,1)</f>
        <v>0</v>
      </c>
      <c r="AJ798" s="340">
        <f t="shared" si="1032"/>
        <v>0</v>
      </c>
      <c r="AK798" s="341">
        <f>IFERROR(I798*INDEX(F!$P$21:$AB$33, MATCH(G798/$AH798, F!$O$21:$O$33,1), MATCH(E798, F!$P$20:$AB$20,1)), 0 ) +IFERROR( M798*INDEX(F!$P$21:$AB$33, MATCH(K798/$AH798, F!$O$21:$O$33,1), MATCH(E798, F!$P$20:$AB$20,1)),0) +  IFERROR( Q798*INDEX(F!$P$21:$AB$33, MATCH(O798/$AH798, F!$O$21:$O$33,1), MATCH(E798, F!$P$20:$AB$20,1)), 0) + IFERROR( U798*INDEX(F!$P$21:$AB$33, MATCH(S798/$AH798, F!$O$21:$O$33,1), MATCH(E798, F!$P$20:$AB$20,1)),0)  + IFERROR(Y798*INDEX(F!$P$21:$AB$33, MATCH(W798/$AH798, F!$O$21:$O$33,1), MATCH(E798, F!$P$20:$AB$20,1)),0)  + IFERROR( AC798*INDEX(F!$P$21:$AB$33, MATCH(AA798/$AH798, F!$O$21:$O$33,1), MATCH(E798, F!$P$20:$AB$20,1)),)</f>
        <v>0</v>
      </c>
      <c r="AL798" s="1031"/>
    </row>
    <row r="799" spans="1:38" ht="15.75" hidden="1" customHeight="1" x14ac:dyDescent="0.25">
      <c r="A799" s="1022"/>
      <c r="B799" s="249" t="str">
        <f t="shared" si="1022"/>
        <v>Легкая</v>
      </c>
      <c r="C799" s="262" t="str">
        <f t="shared" si="1022"/>
        <v>ТГ</v>
      </c>
      <c r="D799" s="230" t="str">
        <f t="shared" si="1022"/>
        <v>Тяга на прямых ногах</v>
      </c>
      <c r="E799" s="291">
        <f t="shared" si="1022"/>
        <v>1.2</v>
      </c>
      <c r="F799" s="342" t="str">
        <f t="shared" si="1022"/>
        <v/>
      </c>
      <c r="G799" s="343" t="str">
        <f t="shared" si="1023"/>
        <v/>
      </c>
      <c r="H799" s="344"/>
      <c r="I799" s="344"/>
      <c r="J799" s="345"/>
      <c r="K799" s="343" t="str">
        <f t="shared" si="1024"/>
        <v/>
      </c>
      <c r="L799" s="344"/>
      <c r="M799" s="344"/>
      <c r="N799" s="345"/>
      <c r="O799" s="343" t="str">
        <f t="shared" si="1025"/>
        <v/>
      </c>
      <c r="P799" s="344"/>
      <c r="Q799" s="344"/>
      <c r="R799" s="345"/>
      <c r="S799" s="343" t="str">
        <f t="shared" si="1026"/>
        <v/>
      </c>
      <c r="T799" s="344"/>
      <c r="U799" s="344"/>
      <c r="V799" s="345"/>
      <c r="W799" s="343" t="str">
        <f t="shared" si="1027"/>
        <v/>
      </c>
      <c r="X799" s="344"/>
      <c r="Y799" s="344"/>
      <c r="Z799" s="345"/>
      <c r="AA799" s="343" t="str">
        <f t="shared" si="1028"/>
        <v/>
      </c>
      <c r="AB799" s="344"/>
      <c r="AC799" s="344"/>
      <c r="AD799" s="345"/>
      <c r="AE799" s="346">
        <f t="shared" si="1029"/>
        <v>0</v>
      </c>
      <c r="AF799" s="347">
        <f t="shared" si="1017"/>
        <v>0</v>
      </c>
      <c r="AG799" s="348">
        <f t="shared" si="1030"/>
        <v>0</v>
      </c>
      <c r="AH799" s="217">
        <f t="shared" si="1031"/>
        <v>150.12495846998175</v>
      </c>
      <c r="AI799" s="349">
        <f xml:space="preserve"> ( IF(ISNUMBER(G799), VLOOKUP(G799/$AH799,F!$A1:$B101,2,1)*G799*$H799*$I799,0)+IF(ISNUMBER(K799), VLOOKUP(K799/$AH799,F!$A1:$B101,2,1)*K799*$L799*$M799,0)+IF(ISNUMBER(O799), VLOOKUP(O799/$AH799,F!$A1:$B101,2,1)*O799*$P799*$Q799,0)+IF(ISNUMBER(S799), VLOOKUP(S799/$AH799,F!$A1:$B101,2,1)*S799*$T799*$U799,0)+IF(ISNUMBER(W799), VLOOKUP(W799/$AH799,F!$A1:$B101,2,1)*W799*$X799*$Y799,0)+IF(ISNUMBER(AA799), VLOOKUP(AA799/$AH799,F!$A1:$B101,2,1)*AA799*$AB799*$AC799,0))*IF(ISNUMBER(F799),F799,1)*IF(ISNUMBER(E799),E799,1)</f>
        <v>0</v>
      </c>
      <c r="AJ799" s="350">
        <f t="shared" si="1032"/>
        <v>0</v>
      </c>
      <c r="AK799" s="351">
        <f>IFERROR(I799*INDEX(F!$P$21:$AB$33, MATCH(G799/$AH799, F!$O$21:$O$33,1), MATCH(E799, F!$P$20:$AB$20,1)), 0 ) +IFERROR( M799*INDEX(F!$P$21:$AB$33, MATCH(K799/$AH799, F!$O$21:$O$33,1), MATCH(E799, F!$P$20:$AB$20,1)),0) +  IFERROR( Q799*INDEX(F!$P$21:$AB$33, MATCH(O799/$AH799, F!$O$21:$O$33,1), MATCH(E799, F!$P$20:$AB$20,1)), 0) + IFERROR( U799*INDEX(F!$P$21:$AB$33, MATCH(S799/$AH799, F!$O$21:$O$33,1), MATCH(E799, F!$P$20:$AB$20,1)),0)  + IFERROR(Y799*INDEX(F!$P$21:$AB$33, MATCH(W799/$AH799, F!$O$21:$O$33,1), MATCH(E799, F!$P$20:$AB$20,1)),0)  + IFERROR( AC799*INDEX(F!$P$21:$AB$33, MATCH(AA799/$AH799, F!$O$21:$O$33,1), MATCH(E799, F!$P$20:$AB$20,1)),)</f>
        <v>0</v>
      </c>
      <c r="AL799" s="1031"/>
    </row>
    <row r="800" spans="1:38" hidden="1" x14ac:dyDescent="0.25">
      <c r="A800" s="1022"/>
      <c r="B800" s="248" t="str">
        <f t="shared" si="1022"/>
        <v>Легкая</v>
      </c>
      <c r="C800" s="261" t="str">
        <f t="shared" si="1022"/>
        <v>ОФП</v>
      </c>
      <c r="D800" s="229" t="str">
        <f t="shared" si="1022"/>
        <v>Жим стоя</v>
      </c>
      <c r="E800" s="291">
        <f t="shared" si="1022"/>
        <v>0.8</v>
      </c>
      <c r="F800" s="332" t="str">
        <f t="shared" si="1022"/>
        <v/>
      </c>
      <c r="G800" s="333" t="str">
        <f t="shared" si="1023"/>
        <v/>
      </c>
      <c r="H800" s="334"/>
      <c r="I800" s="334"/>
      <c r="J800" s="335"/>
      <c r="K800" s="333" t="str">
        <f t="shared" si="1024"/>
        <v/>
      </c>
      <c r="L800" s="334"/>
      <c r="M800" s="334"/>
      <c r="N800" s="335"/>
      <c r="O800" s="333" t="str">
        <f t="shared" si="1025"/>
        <v/>
      </c>
      <c r="P800" s="334"/>
      <c r="Q800" s="334"/>
      <c r="R800" s="335"/>
      <c r="S800" s="333" t="str">
        <f t="shared" si="1026"/>
        <v/>
      </c>
      <c r="T800" s="334"/>
      <c r="U800" s="334"/>
      <c r="V800" s="335"/>
      <c r="W800" s="333" t="str">
        <f t="shared" si="1027"/>
        <v/>
      </c>
      <c r="X800" s="334"/>
      <c r="Y800" s="334"/>
      <c r="Z800" s="335"/>
      <c r="AA800" s="333" t="str">
        <f t="shared" si="1028"/>
        <v/>
      </c>
      <c r="AB800" s="334"/>
      <c r="AC800" s="334"/>
      <c r="AD800" s="335"/>
      <c r="AE800" s="336">
        <f t="shared" si="1029"/>
        <v>0</v>
      </c>
      <c r="AF800" s="337">
        <f t="shared" si="1017"/>
        <v>0</v>
      </c>
      <c r="AG800" s="338">
        <f t="shared" si="1030"/>
        <v>0</v>
      </c>
      <c r="AH800" s="217">
        <f t="shared" si="1031"/>
        <v>90.074975081989066</v>
      </c>
      <c r="AI800" s="339">
        <f xml:space="preserve"> ( IF(ISNUMBER(G800), VLOOKUP(G800/$AH800,F!$A1:$B101,2,1)*G800*$H800*$I800,0)+IF(ISNUMBER(K800), VLOOKUP(K800/$AH800,F!$A1:$B101,2,1)*K800*$L800*$M800,0)+IF(ISNUMBER(O800), VLOOKUP(O800/$AH800,F!$A1:$B101,2,1)*O800*$P800*$Q800,0)+IF(ISNUMBER(S800), VLOOKUP(S800/$AH800,F!$A1:$B101,2,1)*S800*$T800*$U800,0)+IF(ISNUMBER(W800), VLOOKUP(W800/$AH800,F!$A1:$B101,2,1)*W800*$X800*$Y800,0)+IF(ISNUMBER(AA800), VLOOKUP(AA800/$AH800,F!$A1:$B101,2,1)*AA800*$AB800*$AC800,0))*IF(ISNUMBER(F800),F800,1)*IF(ISNUMBER(E800),E800,1)</f>
        <v>0</v>
      </c>
      <c r="AJ800" s="340">
        <f>H800*I800+L800*M800+P800*Q800+T800*U800+X800*Y800+AB800*AC800</f>
        <v>0</v>
      </c>
      <c r="AK800" s="341">
        <f>IFERROR(I800*INDEX(F!$P$21:$AB$33, MATCH(G800/$AH800, F!$O$21:$O$33,1), MATCH(E800, F!$P$20:$AB$20,1)), 0 ) +IFERROR( M800*INDEX(F!$P$21:$AB$33, MATCH(K800/$AH800, F!$O$21:$O$33,1), MATCH(E800, F!$P$20:$AB$20,1)),0) +  IFERROR( Q800*INDEX(F!$P$21:$AB$33, MATCH(O800/$AH800, F!$O$21:$O$33,1), MATCH(E800, F!$P$20:$AB$20,1)), 0) + IFERROR( U800*INDEX(F!$P$21:$AB$33, MATCH(S800/$AH800, F!$O$21:$O$33,1), MATCH(E800, F!$P$20:$AB$20,1)),0)  + IFERROR(Y800*INDEX(F!$P$21:$AB$33, MATCH(W800/$AH800, F!$O$21:$O$33,1), MATCH(E800, F!$P$20:$AB$20,1)),0)  + IFERROR( AC800*INDEX(F!$P$21:$AB$33, MATCH(AA800/$AH800, F!$O$21:$O$33,1), MATCH(E800, F!$P$20:$AB$20,1)),)</f>
        <v>0</v>
      </c>
      <c r="AL800" s="1031"/>
    </row>
    <row r="801" spans="1:38" hidden="1" x14ac:dyDescent="0.25">
      <c r="A801" s="1022"/>
      <c r="B801" s="249" t="str">
        <f t="shared" si="1022"/>
        <v>Легкая</v>
      </c>
      <c r="C801" s="262" t="str">
        <f t="shared" si="1022"/>
        <v>ЖМ</v>
      </c>
      <c r="D801" s="230" t="str">
        <f t="shared" si="1022"/>
        <v>Жим средним хватом</v>
      </c>
      <c r="E801" s="291">
        <f t="shared" si="1022"/>
        <v>1</v>
      </c>
      <c r="F801" s="342" t="str">
        <f t="shared" si="1022"/>
        <v/>
      </c>
      <c r="G801" s="343" t="str">
        <f t="shared" si="1023"/>
        <v/>
      </c>
      <c r="H801" s="344"/>
      <c r="I801" s="344"/>
      <c r="J801" s="345"/>
      <c r="K801" s="343" t="str">
        <f t="shared" si="1024"/>
        <v/>
      </c>
      <c r="L801" s="344"/>
      <c r="M801" s="344"/>
      <c r="N801" s="345"/>
      <c r="O801" s="343" t="str">
        <f t="shared" si="1025"/>
        <v/>
      </c>
      <c r="P801" s="344"/>
      <c r="Q801" s="344"/>
      <c r="R801" s="345"/>
      <c r="S801" s="343" t="str">
        <f t="shared" si="1026"/>
        <v/>
      </c>
      <c r="T801" s="344"/>
      <c r="U801" s="344"/>
      <c r="V801" s="345"/>
      <c r="W801" s="343" t="str">
        <f t="shared" si="1027"/>
        <v/>
      </c>
      <c r="X801" s="344"/>
      <c r="Y801" s="344"/>
      <c r="Z801" s="345"/>
      <c r="AA801" s="343" t="str">
        <f t="shared" si="1028"/>
        <v/>
      </c>
      <c r="AB801" s="344"/>
      <c r="AC801" s="344"/>
      <c r="AD801" s="345"/>
      <c r="AE801" s="346">
        <f t="shared" si="1029"/>
        <v>0</v>
      </c>
      <c r="AF801" s="347">
        <f t="shared" si="1017"/>
        <v>0</v>
      </c>
      <c r="AG801" s="348">
        <f t="shared" si="1030"/>
        <v>0</v>
      </c>
      <c r="AH801" s="217">
        <f t="shared" si="1031"/>
        <v>127.6062146994845</v>
      </c>
      <c r="AI801" s="349">
        <f xml:space="preserve"> ( IF(ISNUMBER(G801), VLOOKUP(G801/$AH801,F!$A1:$B101,2,1)*G801*$H801*$I801,0)+IF(ISNUMBER(K801), VLOOKUP(K801/$AH801,F!$A1:$B101,2,1)*K801*$L801*$M801,0)+IF(ISNUMBER(O801), VLOOKUP(O801/$AH801,F!$A1:$B101,2,1)*O801*$P801*$Q801,0)+IF(ISNUMBER(S801), VLOOKUP(S801/$AH801,F!$A1:$B101,2,1)*S801*$T801*$U801,0)+IF(ISNUMBER(W801), VLOOKUP(W801/$AH801,F!$A1:$B101,2,1)*W801*$X801*$Y801,0)+IF(ISNUMBER(AA801), VLOOKUP(AA801/$AH801,F!$A1:$B101,2,1)*AA801*$AB801*$AC801,0))*IF(ISNUMBER(F801),F801,1)*IF(ISNUMBER(E801),E801,1)</f>
        <v>0</v>
      </c>
      <c r="AJ801" s="350">
        <f t="shared" ref="AJ801:AJ804" si="1033">H801*I801+L801*M801+P801*Q801+T801*U801+X801*Y801+AB801*AC801</f>
        <v>0</v>
      </c>
      <c r="AK801" s="351">
        <f>IFERROR(I801*INDEX(F!$P$21:$AB$33, MATCH(G801/$AH801, F!$O$21:$O$33,1), MATCH(E801, F!$P$20:$AB$20,1)), 0 ) +IFERROR( M801*INDEX(F!$P$21:$AB$33, MATCH(K801/$AH801, F!$O$21:$O$33,1), MATCH(E801, F!$P$20:$AB$20,1)),0) +  IFERROR( Q801*INDEX(F!$P$21:$AB$33, MATCH(O801/$AH801, F!$O$21:$O$33,1), MATCH(E801, F!$P$20:$AB$20,1)), 0) + IFERROR( U801*INDEX(F!$P$21:$AB$33, MATCH(S801/$AH801, F!$O$21:$O$33,1), MATCH(E801, F!$P$20:$AB$20,1)),0)  + IFERROR(Y801*INDEX(F!$P$21:$AB$33, MATCH(W801/$AH801, F!$O$21:$O$33,1), MATCH(E801, F!$P$20:$AB$20,1)),0)  + IFERROR( AC801*INDEX(F!$P$21:$AB$33, MATCH(AA801/$AH801, F!$O$21:$O$33,1), MATCH(E801, F!$P$20:$AB$20,1)),)</f>
        <v>0</v>
      </c>
      <c r="AL801" s="1031"/>
    </row>
    <row r="802" spans="1:38" hidden="1" x14ac:dyDescent="0.25">
      <c r="A802" s="1022"/>
      <c r="B802" s="248" t="str">
        <f t="shared" si="1022"/>
        <v/>
      </c>
      <c r="C802" s="261" t="str">
        <f t="shared" si="1022"/>
        <v/>
      </c>
      <c r="D802" s="229" t="str">
        <f t="shared" si="1022"/>
        <v/>
      </c>
      <c r="E802" s="291" t="str">
        <f t="shared" si="1022"/>
        <v/>
      </c>
      <c r="F802" s="332" t="str">
        <f t="shared" si="1022"/>
        <v/>
      </c>
      <c r="G802" s="333" t="str">
        <f t="shared" si="1023"/>
        <v/>
      </c>
      <c r="H802" s="334"/>
      <c r="I802" s="334"/>
      <c r="J802" s="335"/>
      <c r="K802" s="333" t="str">
        <f t="shared" si="1024"/>
        <v/>
      </c>
      <c r="L802" s="334"/>
      <c r="M802" s="334"/>
      <c r="N802" s="335"/>
      <c r="O802" s="333" t="str">
        <f t="shared" si="1025"/>
        <v/>
      </c>
      <c r="P802" s="334"/>
      <c r="Q802" s="334"/>
      <c r="R802" s="335"/>
      <c r="S802" s="333" t="str">
        <f t="shared" si="1026"/>
        <v/>
      </c>
      <c r="T802" s="334"/>
      <c r="U802" s="334"/>
      <c r="V802" s="335"/>
      <c r="W802" s="333" t="str">
        <f t="shared" si="1027"/>
        <v/>
      </c>
      <c r="X802" s="334"/>
      <c r="Y802" s="334"/>
      <c r="Z802" s="335"/>
      <c r="AA802" s="333" t="str">
        <f t="shared" si="1028"/>
        <v/>
      </c>
      <c r="AB802" s="334"/>
      <c r="AC802" s="334"/>
      <c r="AD802" s="335"/>
      <c r="AE802" s="336">
        <f t="shared" si="1029"/>
        <v>0</v>
      </c>
      <c r="AF802" s="337">
        <f t="shared" si="1017"/>
        <v>0</v>
      </c>
      <c r="AG802" s="338">
        <f t="shared" si="1030"/>
        <v>0</v>
      </c>
      <c r="AH802" s="217" t="str">
        <f t="shared" si="1031"/>
        <v/>
      </c>
      <c r="AI802" s="339">
        <f xml:space="preserve"> ( IF(ISNUMBER(G802), VLOOKUP(G802/$AH802,F!$A1:$B101,2,1)*G802*$H802*$I802,0)+IF(ISNUMBER(K802), VLOOKUP(K802/$AH802,F!$A1:$B101,2,1)*K802*$L802*$M802,0)+IF(ISNUMBER(O802), VLOOKUP(O802/$AH802,F!$A1:$B101,2,1)*O802*$P802*$Q802,0)+IF(ISNUMBER(S802), VLOOKUP(S802/$AH802,F!$A1:$B101,2,1)*S802*$T802*$U802,0)+IF(ISNUMBER(W802), VLOOKUP(W802/$AH802,F!$A1:$B101,2,1)*W802*$X802*$Y802,0)+IF(ISNUMBER(AA802), VLOOKUP(AA802/$AH802,F!$A1:$B101,2,1)*AA802*$AB802*$AC802,0))*IF(ISNUMBER(F802),F802,1)*IF(ISNUMBER(E802),E802,1)</f>
        <v>0</v>
      </c>
      <c r="AJ802" s="340">
        <f t="shared" si="1033"/>
        <v>0</v>
      </c>
      <c r="AK802" s="341">
        <f>IFERROR(I802*INDEX(F!$P$21:$AB$33, MATCH(G802/$AH802, F!$O$21:$O$33,1), MATCH(E802, F!$P$20:$AB$20,1)), 0 ) +IFERROR( M802*INDEX(F!$P$21:$AB$33, MATCH(K802/$AH802, F!$O$21:$O$33,1), MATCH(E802, F!$P$20:$AB$20,1)),0) +  IFERROR( Q802*INDEX(F!$P$21:$AB$33, MATCH(O802/$AH802, F!$O$21:$O$33,1), MATCH(E802, F!$P$20:$AB$20,1)), 0) + IFERROR( U802*INDEX(F!$P$21:$AB$33, MATCH(S802/$AH802, F!$O$21:$O$33,1), MATCH(E802, F!$P$20:$AB$20,1)),0)  + IFERROR(Y802*INDEX(F!$P$21:$AB$33, MATCH(W802/$AH802, F!$O$21:$O$33,1), MATCH(E802, F!$P$20:$AB$20,1)),0)  + IFERROR( AC802*INDEX(F!$P$21:$AB$33, MATCH(AA802/$AH802, F!$O$21:$O$33,1), MATCH(E802, F!$P$20:$AB$20,1)),)</f>
        <v>0</v>
      </c>
      <c r="AL802" s="1031"/>
    </row>
    <row r="803" spans="1:38" hidden="1" x14ac:dyDescent="0.25">
      <c r="A803" s="1022"/>
      <c r="B803" s="249" t="str">
        <f t="shared" si="1022"/>
        <v/>
      </c>
      <c r="C803" s="262" t="str">
        <f t="shared" si="1022"/>
        <v/>
      </c>
      <c r="D803" s="230" t="str">
        <f t="shared" si="1022"/>
        <v/>
      </c>
      <c r="E803" s="291" t="str">
        <f t="shared" si="1022"/>
        <v/>
      </c>
      <c r="F803" s="342" t="str">
        <f t="shared" si="1022"/>
        <v/>
      </c>
      <c r="G803" s="343" t="str">
        <f t="shared" si="1023"/>
        <v/>
      </c>
      <c r="H803" s="344"/>
      <c r="I803" s="344"/>
      <c r="J803" s="345"/>
      <c r="K803" s="343" t="str">
        <f t="shared" si="1024"/>
        <v/>
      </c>
      <c r="L803" s="344"/>
      <c r="M803" s="344"/>
      <c r="N803" s="345"/>
      <c r="O803" s="343" t="str">
        <f t="shared" si="1025"/>
        <v/>
      </c>
      <c r="P803" s="344"/>
      <c r="Q803" s="344"/>
      <c r="R803" s="345"/>
      <c r="S803" s="343" t="str">
        <f t="shared" si="1026"/>
        <v/>
      </c>
      <c r="T803" s="344"/>
      <c r="U803" s="344"/>
      <c r="V803" s="345"/>
      <c r="W803" s="343" t="str">
        <f t="shared" si="1027"/>
        <v/>
      </c>
      <c r="X803" s="344"/>
      <c r="Y803" s="344"/>
      <c r="Z803" s="345"/>
      <c r="AA803" s="343" t="str">
        <f t="shared" si="1028"/>
        <v/>
      </c>
      <c r="AB803" s="344"/>
      <c r="AC803" s="344"/>
      <c r="AD803" s="345"/>
      <c r="AE803" s="346">
        <f t="shared" si="1029"/>
        <v>0</v>
      </c>
      <c r="AF803" s="347">
        <f t="shared" si="1017"/>
        <v>0</v>
      </c>
      <c r="AG803" s="348">
        <f t="shared" si="1030"/>
        <v>0</v>
      </c>
      <c r="AH803" s="217" t="str">
        <f t="shared" si="1031"/>
        <v/>
      </c>
      <c r="AI803" s="349">
        <f xml:space="preserve"> ( IF(ISNUMBER(G803), VLOOKUP(G803/$AH803,F!$A1:$B101,2,1)*G803*$H803*$I803,0)+IF(ISNUMBER(K803), VLOOKUP(K803/$AH803,F!$A1:$B101,2,1)*K803*$L803*$M803,0)+IF(ISNUMBER(O803), VLOOKUP(O803/$AH803,F!$A1:$B101,2,1)*O803*$P803*$Q803,0)+IF(ISNUMBER(S803), VLOOKUP(S803/$AH803,F!$A1:$B101,2,1)*S803*$T803*$U803,0)+IF(ISNUMBER(W803), VLOOKUP(W803/$AH803,F!$A1:$B101,2,1)*W803*$X803*$Y803,0)+IF(ISNUMBER(AA803), VLOOKUP(AA803/$AH803,F!$A1:$B101,2,1)*AA803*$AB803*$AC803,0))*IF(ISNUMBER(F803),F803,1)*IF(ISNUMBER(E803),E803,1)</f>
        <v>0</v>
      </c>
      <c r="AJ803" s="350">
        <f t="shared" si="1033"/>
        <v>0</v>
      </c>
      <c r="AK803" s="351">
        <f>IFERROR(I803*INDEX(F!$P$21:$AB$33, MATCH(G803/$AH803, F!$O$21:$O$33,1), MATCH(E803, F!$P$20:$AB$20,1)), 0 ) +IFERROR( M803*INDEX(F!$P$21:$AB$33, MATCH(K803/$AH803, F!$O$21:$O$33,1), MATCH(E803, F!$P$20:$AB$20,1)),0) +  IFERROR( Q803*INDEX(F!$P$21:$AB$33, MATCH(O803/$AH803, F!$O$21:$O$33,1), MATCH(E803, F!$P$20:$AB$20,1)), 0) + IFERROR( U803*INDEX(F!$P$21:$AB$33, MATCH(S803/$AH803, F!$O$21:$O$33,1), MATCH(E803, F!$P$20:$AB$20,1)),0)  + IFERROR(Y803*INDEX(F!$P$21:$AB$33, MATCH(W803/$AH803, F!$O$21:$O$33,1), MATCH(E803, F!$P$20:$AB$20,1)),0)  + IFERROR( AC803*INDEX(F!$P$21:$AB$33, MATCH(AA803/$AH803, F!$O$21:$O$33,1), MATCH(E803, F!$P$20:$AB$20,1)),)</f>
        <v>0</v>
      </c>
      <c r="AL803" s="1031"/>
    </row>
    <row r="804" spans="1:38" hidden="1" x14ac:dyDescent="0.25">
      <c r="A804" s="1022"/>
      <c r="B804" s="248" t="str">
        <f t="shared" si="1022"/>
        <v/>
      </c>
      <c r="C804" s="261" t="str">
        <f t="shared" si="1022"/>
        <v/>
      </c>
      <c r="D804" s="231" t="str">
        <f t="shared" si="1022"/>
        <v/>
      </c>
      <c r="E804" s="291" t="str">
        <f t="shared" si="1022"/>
        <v/>
      </c>
      <c r="F804" s="332" t="str">
        <f t="shared" si="1022"/>
        <v/>
      </c>
      <c r="G804" s="333" t="str">
        <f t="shared" si="1023"/>
        <v/>
      </c>
      <c r="H804" s="334"/>
      <c r="I804" s="334"/>
      <c r="J804" s="335"/>
      <c r="K804" s="333" t="str">
        <f t="shared" si="1024"/>
        <v/>
      </c>
      <c r="L804" s="334"/>
      <c r="M804" s="334"/>
      <c r="N804" s="335"/>
      <c r="O804" s="333" t="str">
        <f t="shared" si="1025"/>
        <v/>
      </c>
      <c r="P804" s="334"/>
      <c r="Q804" s="334"/>
      <c r="R804" s="335"/>
      <c r="S804" s="333" t="str">
        <f t="shared" si="1026"/>
        <v/>
      </c>
      <c r="T804" s="334"/>
      <c r="U804" s="334"/>
      <c r="V804" s="335"/>
      <c r="W804" s="333" t="str">
        <f t="shared" si="1027"/>
        <v/>
      </c>
      <c r="X804" s="334"/>
      <c r="Y804" s="334"/>
      <c r="Z804" s="335"/>
      <c r="AA804" s="333" t="str">
        <f t="shared" si="1028"/>
        <v/>
      </c>
      <c r="AB804" s="334"/>
      <c r="AC804" s="334"/>
      <c r="AD804" s="335"/>
      <c r="AE804" s="336">
        <f t="shared" si="1029"/>
        <v>0</v>
      </c>
      <c r="AF804" s="337">
        <f t="shared" si="1017"/>
        <v>0</v>
      </c>
      <c r="AG804" s="338">
        <f t="shared" si="1030"/>
        <v>0</v>
      </c>
      <c r="AH804" s="217" t="str">
        <f t="shared" si="1031"/>
        <v/>
      </c>
      <c r="AI804" s="339">
        <f xml:space="preserve"> ( IF(ISNUMBER(G804), VLOOKUP(G804/$AH804,F!$A1:$B101,2,1)*G804*$H804*$I804,0)+IF(ISNUMBER(K804), VLOOKUP(K804/$AH804,F!$A1:$B101,2,1)*K804*$L804*$M804,0)+IF(ISNUMBER(O804), VLOOKUP(O804/$AH804,F!$A1:$B101,2,1)*O804*$P804*$Q804,0)+IF(ISNUMBER(S804), VLOOKUP(S804/$AH804,F!$A1:$B101,2,1)*S804*$T804*$U804,0)+IF(ISNUMBER(W804), VLOOKUP(W804/$AH804,F!$A1:$B101,2,1)*W804*$X804*$Y804,0)+IF(ISNUMBER(AA804), VLOOKUP(AA804/$AH804,F!$A1:$B101,2,1)*AA804*$AB804*$AC804,0))*IF(ISNUMBER(F804),F804,1)*IF(ISNUMBER(E804),E804,1)</f>
        <v>0</v>
      </c>
      <c r="AJ804" s="340">
        <f t="shared" si="1033"/>
        <v>0</v>
      </c>
      <c r="AK804" s="341">
        <f>IFERROR(I804*INDEX(F!$P$21:$AB$33, MATCH(G804/$AH804, F!$O$21:$O$33,1), MATCH(E804, F!$P$20:$AB$20,1)), 0 ) +IFERROR( M804*INDEX(F!$P$21:$AB$33, MATCH(K804/$AH804, F!$O$21:$O$33,1), MATCH(E804, F!$P$20:$AB$20,1)),0) +  IFERROR( Q804*INDEX(F!$P$21:$AB$33, MATCH(O804/$AH804, F!$O$21:$O$33,1), MATCH(E804, F!$P$20:$AB$20,1)), 0) + IFERROR( U804*INDEX(F!$P$21:$AB$33, MATCH(S804/$AH804, F!$O$21:$O$33,1), MATCH(E804, F!$P$20:$AB$20,1)),0)  + IFERROR(Y804*INDEX(F!$P$21:$AB$33, MATCH(W804/$AH804, F!$O$21:$O$33,1), MATCH(E804, F!$P$20:$AB$20,1)),0)  + IFERROR( AC804*INDEX(F!$P$21:$AB$33, MATCH(AA804/$AH804, F!$O$21:$O$33,1), MATCH(E804, F!$P$20:$AB$20,1)),)</f>
        <v>0</v>
      </c>
      <c r="AL804" s="1031"/>
    </row>
    <row r="805" spans="1:38" ht="15.75" hidden="1" thickBot="1" x14ac:dyDescent="0.3">
      <c r="A805" s="1023"/>
      <c r="B805" s="250"/>
      <c r="C805" s="263"/>
      <c r="D805" s="215"/>
      <c r="E805" s="352">
        <f>ROUND(IFERROR(SUMPRODUCT(AJ797:AJ804,E797:E804)/AJ805,0),3)</f>
        <v>0</v>
      </c>
      <c r="F805" s="353"/>
      <c r="G805" s="354"/>
      <c r="H805" s="355"/>
      <c r="I805" s="355"/>
      <c r="J805" s="356"/>
      <c r="K805" s="354"/>
      <c r="L805" s="355"/>
      <c r="M805" s="355"/>
      <c r="N805" s="356"/>
      <c r="O805" s="354"/>
      <c r="P805" s="355"/>
      <c r="Q805" s="355"/>
      <c r="R805" s="356"/>
      <c r="S805" s="354"/>
      <c r="T805" s="355"/>
      <c r="U805" s="355"/>
      <c r="V805" s="356"/>
      <c r="W805" s="354"/>
      <c r="X805" s="355"/>
      <c r="Y805" s="355"/>
      <c r="Z805" s="356"/>
      <c r="AA805" s="354"/>
      <c r="AB805" s="355"/>
      <c r="AC805" s="355"/>
      <c r="AD805" s="356"/>
      <c r="AE805" s="357">
        <f>SUM(AE797:AE804)</f>
        <v>0</v>
      </c>
      <c r="AF805" s="358">
        <f t="shared" si="1017"/>
        <v>0</v>
      </c>
      <c r="AG805" s="391">
        <f>IFERROR(  SUMPRODUCT(AG797:AG804,AJ797:AJ804)/AJ805,0)</f>
        <v>0</v>
      </c>
      <c r="AH805" s="359"/>
      <c r="AI805" s="360">
        <f>SUM(AI797:AI804)</f>
        <v>0</v>
      </c>
      <c r="AJ805" s="360">
        <f>SUM(AJ797:AJ804)</f>
        <v>0</v>
      </c>
      <c r="AK805" s="361">
        <f>IF(SUM(AK797:AK804)=0,TIME(,0,),TIME(,SUM(AK797:AK804)+F!$V$37,))</f>
        <v>0</v>
      </c>
      <c r="AL805" s="1032"/>
    </row>
    <row r="806" spans="1:38" hidden="1" x14ac:dyDescent="0.25">
      <c r="A806" s="232">
        <f>A807</f>
        <v>43881</v>
      </c>
      <c r="B806" s="251" t="str">
        <f t="shared" ref="B806:F813" si="1034">IF(B750="","",B750)</f>
        <v>Тяжелая</v>
      </c>
      <c r="C806" s="264" t="str">
        <f t="shared" si="1034"/>
        <v>ЖМ</v>
      </c>
      <c r="D806" s="233" t="str">
        <f t="shared" si="1034"/>
        <v>Жим лежа</v>
      </c>
      <c r="E806" s="280">
        <f t="shared" si="1034"/>
        <v>1</v>
      </c>
      <c r="F806" s="362" t="str">
        <f t="shared" si="1034"/>
        <v/>
      </c>
      <c r="G806" s="363" t="str">
        <f t="shared" ref="G806:G813" si="1035">IF(J806&lt;&gt;0, IFERROR(IF( $F806=2,  MROUND($AH806*J806,1),    IF( OR($F806="",$F806=1),   MROUND($AH806*J806,2.5),  MROUND($AH806*J806, 0.1))), "" ), "")</f>
        <v/>
      </c>
      <c r="H806" s="364"/>
      <c r="I806" s="364"/>
      <c r="J806" s="365"/>
      <c r="K806" s="363" t="str">
        <f t="shared" ref="K806:K813" si="1036">IF(N806&lt;&gt;0, IFERROR(IF( $F806=2,  MROUND($AH806*N806,1),    IF( OR($F806="",$F806=1),   MROUND($AH806*N806,2.5),  MROUND($AH806*N806, 0.1))), "" ), "")</f>
        <v/>
      </c>
      <c r="L806" s="364"/>
      <c r="M806" s="364"/>
      <c r="N806" s="365"/>
      <c r="O806" s="363" t="str">
        <f t="shared" ref="O806:O813" si="1037">IF(R806&lt;&gt;0, IFERROR(IF( $F806=2,  MROUND($AH806*R806,1),    IF( OR($F806="",$F806=1),   MROUND($AH806*R806,2.5),  MROUND($AH806*R806, 0.1))), "" ), "")</f>
        <v/>
      </c>
      <c r="P806" s="364"/>
      <c r="Q806" s="364"/>
      <c r="R806" s="365"/>
      <c r="S806" s="363" t="str">
        <f t="shared" ref="S806:S813" si="1038">IF(V806&lt;&gt;0, IFERROR(IF( $F806=2,  MROUND($AH806*V806,1),    IF( OR($F806="",$F806=1),   MROUND($AH806*V806,2.5),  MROUND($AH806*V806, 0.1))), "" ), "")</f>
        <v/>
      </c>
      <c r="T806" s="364"/>
      <c r="U806" s="364"/>
      <c r="V806" s="365"/>
      <c r="W806" s="363" t="str">
        <f t="shared" ref="W806:W813" si="1039">IF(Z806&lt;&gt;0, IFERROR(IF( $F806=2,  MROUND($AH806*Z806,1),    IF( OR($F806="",$F806=1),   MROUND($AH806*Z806,2.5),  MROUND($AH806*Z806, 0.1))), "" ), "")</f>
        <v/>
      </c>
      <c r="X806" s="364"/>
      <c r="Y806" s="364"/>
      <c r="Z806" s="365"/>
      <c r="AA806" s="363" t="str">
        <f t="shared" ref="AA806:AA813" si="1040">IF(AD806&lt;&gt;0, IFERROR(IF( $F806=2,  MROUND($AH806*AD806,1),    IF( OR($F806="",$F806=1),   MROUND($AH806*AD806,2.5),  MROUND($AH806*AD806, 0.1))), "" ), "")</f>
        <v/>
      </c>
      <c r="AB806" s="364"/>
      <c r="AC806" s="364"/>
      <c r="AD806" s="365"/>
      <c r="AE806" s="366">
        <f t="shared" ref="AE806:AE813" si="1041">(IF(ISNUMBER(G806),G806,0)*H806*I806+IF(ISNUMBER(K806),K806,1)*L806*M806+IF(ISNUMBER(O806),O806,1)*P806*Q806+IF(ISNUMBER(S806),S806,1)*T806*U806+IF(ISNUMBER(W806),W806,1)*X806*Y806+IF(ISNUMBER(AA806),AA806,1)*AB806*AC806)*IF(ISNUMBER(F806),F806,1)</f>
        <v>0</v>
      </c>
      <c r="AF806" s="367">
        <f t="shared" si="1017"/>
        <v>0</v>
      </c>
      <c r="AG806" s="368">
        <f t="shared" ref="AG806:AG813" si="1042">IFERROR((AF806/(AH806*IF(ISNUMBER(F806),F806,1))),0)</f>
        <v>0</v>
      </c>
      <c r="AH806" s="216">
        <f t="shared" ref="AH806:AH813" si="1043">IF(ISNUMBER(AH750), AH750+(AH750*$AH$786),"")</f>
        <v>150.12495846998175</v>
      </c>
      <c r="AI806" s="369">
        <f xml:space="preserve"> ( IF(ISNUMBER(G806), VLOOKUP(G806/$AH806,F!$A1:$B101,2,1)*G806*$H806*$I806,0)+IF(ISNUMBER(K806), VLOOKUP(K806/$AH806,F!$A1:$B101,2,1)*K806*$L806*$M806,0)+IF(ISNUMBER(O806), VLOOKUP(O806/$AH806,F!$A1:$B101,2,1)*O806*$P806*$Q806,0)+IF(ISNUMBER(S806), VLOOKUP(S806/$AH806,F!$A1:$B101,2,1)*S806*$T806*$U806,0)+IF(ISNUMBER(W806), VLOOKUP(W806/$AH806,F!$A1:$B101,2,1)*W806*$X806*$Y806,0)+IF(ISNUMBER(AA806), VLOOKUP(AA806/$AH806,F!$A1:$B101,2,1)*AA806*$AB806*$AC806,0))*IF(ISNUMBER(F806),F806,1)*IF(ISNUMBER(E806),E806,1)</f>
        <v>0</v>
      </c>
      <c r="AJ806" s="370">
        <f t="shared" ref="AJ806:AJ808" si="1044">H806*I806+L806*M806+P806*Q806+T806*U806+X806*Y806+AB806*AC806</f>
        <v>0</v>
      </c>
      <c r="AK806" s="371">
        <f>IFERROR(I806*INDEX(F!$P$21:$AB$33, MATCH(G806/$AH806, F!$O$21:$O$33,1), MATCH(E806, F!$P$20:$AB$20,1)), 0 ) +IFERROR( M806*INDEX(F!$P$21:$AB$33, MATCH(K806/$AH806, F!$O$21:$O$33,1), MATCH(E806, F!$P$20:$AB$20,1)),0) +  IFERROR( Q806*INDEX(F!$P$21:$AB$33, MATCH(O806/$AH806, F!$O$21:$O$33,1), MATCH(E806, F!$P$20:$AB$20,1)), 0) + IFERROR( U806*INDEX(F!$P$21:$AB$33, MATCH(S806/$AH806, F!$O$21:$O$33,1), MATCH(E806, F!$P$20:$AB$20,1)),0)  + IFERROR(Y806*INDEX(F!$P$21:$AB$33, MATCH(W806/$AH806, F!$O$21:$O$33,1), MATCH(E806, F!$P$20:$AB$20,1)),0)  + IFERROR( AC806*INDEX(F!$P$21:$AB$33, MATCH(AA806/$AH806, F!$O$21:$O$33,1), MATCH(E806, F!$P$20:$AB$20,1)),)</f>
        <v>0</v>
      </c>
      <c r="AL806" s="1033"/>
    </row>
    <row r="807" spans="1:38" ht="15.75" hidden="1" customHeight="1" x14ac:dyDescent="0.25">
      <c r="A807" s="1021">
        <f>A751+A730</f>
        <v>43881</v>
      </c>
      <c r="B807" s="249" t="str">
        <f t="shared" si="1034"/>
        <v>Легкая</v>
      </c>
      <c r="C807" s="262" t="str">
        <f t="shared" si="1034"/>
        <v>ЖМ</v>
      </c>
      <c r="D807" s="230" t="str">
        <f t="shared" si="1034"/>
        <v>Жим гантелей</v>
      </c>
      <c r="E807" s="291">
        <f t="shared" si="1034"/>
        <v>0.8</v>
      </c>
      <c r="F807" s="342">
        <f t="shared" si="1034"/>
        <v>2</v>
      </c>
      <c r="G807" s="343" t="str">
        <f t="shared" si="1035"/>
        <v/>
      </c>
      <c r="H807" s="344"/>
      <c r="I807" s="344"/>
      <c r="J807" s="345"/>
      <c r="K807" s="343" t="str">
        <f t="shared" si="1036"/>
        <v/>
      </c>
      <c r="L807" s="344"/>
      <c r="M807" s="344"/>
      <c r="N807" s="345"/>
      <c r="O807" s="343" t="str">
        <f t="shared" si="1037"/>
        <v/>
      </c>
      <c r="P807" s="344"/>
      <c r="Q807" s="344"/>
      <c r="R807" s="345"/>
      <c r="S807" s="343" t="str">
        <f t="shared" si="1038"/>
        <v/>
      </c>
      <c r="T807" s="344"/>
      <c r="U807" s="344"/>
      <c r="V807" s="345"/>
      <c r="W807" s="343" t="str">
        <f t="shared" si="1039"/>
        <v/>
      </c>
      <c r="X807" s="344"/>
      <c r="Y807" s="344"/>
      <c r="Z807" s="345"/>
      <c r="AA807" s="343" t="str">
        <f t="shared" si="1040"/>
        <v/>
      </c>
      <c r="AB807" s="344"/>
      <c r="AC807" s="344"/>
      <c r="AD807" s="345"/>
      <c r="AE807" s="346">
        <f t="shared" si="1041"/>
        <v>0</v>
      </c>
      <c r="AF807" s="347">
        <f t="shared" si="1017"/>
        <v>0</v>
      </c>
      <c r="AG807" s="348">
        <f t="shared" si="1042"/>
        <v>0</v>
      </c>
      <c r="AH807" s="217">
        <f t="shared" si="1043"/>
        <v>48.03998671039416</v>
      </c>
      <c r="AI807" s="349">
        <f xml:space="preserve"> ( IF(ISNUMBER(G807), VLOOKUP(G807/$AH807,F!$A1:$B101,2,1)*G807*$H807*$I807,0)+IF(ISNUMBER(K807), VLOOKUP(K807/$AH807,F!$A1:$B101,2,1)*K807*$L807*$M807,0)+IF(ISNUMBER(O807), VLOOKUP(O807/$AH807,F!$A1:$B101,2,1)*O807*$P807*$Q807,0)+IF(ISNUMBER(S807), VLOOKUP(S807/$AH807,F!$A1:$B101,2,1)*S807*$T807*$U807,0)+IF(ISNUMBER(W807), VLOOKUP(W807/$AH807,F!$A1:$B101,2,1)*W807*$X807*$Y807,0)+IF(ISNUMBER(AA807), VLOOKUP(AA807/$AH807,F!$A1:$B101,2,1)*AA807*$AB807*$AC807,0))*IF(ISNUMBER(F807),F807,1)*IF(ISNUMBER(E807),E807,1)</f>
        <v>0</v>
      </c>
      <c r="AJ807" s="350">
        <f t="shared" si="1044"/>
        <v>0</v>
      </c>
      <c r="AK807" s="351">
        <f>IFERROR(I807*INDEX(F!$P$21:$AB$33, MATCH(G807/$AH807, F!$O$21:$O$33,1), MATCH(E807, F!$P$20:$AB$20,1)), 0 ) +IFERROR( M807*INDEX(F!$P$21:$AB$33, MATCH(K807/$AH807, F!$O$21:$O$33,1), MATCH(E807, F!$P$20:$AB$20,1)),0) +  IFERROR( Q807*INDEX(F!$P$21:$AB$33, MATCH(O807/$AH807, F!$O$21:$O$33,1), MATCH(E807, F!$P$20:$AB$20,1)), 0) + IFERROR( U807*INDEX(F!$P$21:$AB$33, MATCH(S807/$AH807, F!$O$21:$O$33,1), MATCH(E807, F!$P$20:$AB$20,1)),0)  + IFERROR(Y807*INDEX(F!$P$21:$AB$33, MATCH(W807/$AH807, F!$O$21:$O$33,1), MATCH(E807, F!$P$20:$AB$20,1)),0)  + IFERROR( AC807*INDEX(F!$P$21:$AB$33, MATCH(AA807/$AH807, F!$O$21:$O$33,1), MATCH(E807, F!$P$20:$AB$20,1)),)</f>
        <v>0</v>
      </c>
      <c r="AL807" s="1031"/>
    </row>
    <row r="808" spans="1:38" ht="15.75" hidden="1" customHeight="1" x14ac:dyDescent="0.25">
      <c r="A808" s="1022"/>
      <c r="B808" s="252" t="str">
        <f t="shared" si="1034"/>
        <v>Легкая</v>
      </c>
      <c r="C808" s="265" t="str">
        <f t="shared" si="1034"/>
        <v>ОФП</v>
      </c>
      <c r="D808" s="234" t="str">
        <f t="shared" si="1034"/>
        <v>Французский жим</v>
      </c>
      <c r="E808" s="291">
        <f t="shared" si="1034"/>
        <v>0.4</v>
      </c>
      <c r="F808" s="372" t="str">
        <f t="shared" si="1034"/>
        <v/>
      </c>
      <c r="G808" s="373" t="str">
        <f t="shared" si="1035"/>
        <v/>
      </c>
      <c r="H808" s="374"/>
      <c r="I808" s="374"/>
      <c r="J808" s="375"/>
      <c r="K808" s="373" t="str">
        <f t="shared" si="1036"/>
        <v/>
      </c>
      <c r="L808" s="374"/>
      <c r="M808" s="374"/>
      <c r="N808" s="375"/>
      <c r="O808" s="373" t="str">
        <f t="shared" si="1037"/>
        <v/>
      </c>
      <c r="P808" s="374"/>
      <c r="Q808" s="374"/>
      <c r="R808" s="375"/>
      <c r="S808" s="373" t="str">
        <f t="shared" si="1038"/>
        <v/>
      </c>
      <c r="T808" s="374"/>
      <c r="U808" s="374"/>
      <c r="V808" s="375"/>
      <c r="W808" s="373" t="str">
        <f t="shared" si="1039"/>
        <v/>
      </c>
      <c r="X808" s="374"/>
      <c r="Y808" s="374"/>
      <c r="Z808" s="375"/>
      <c r="AA808" s="373" t="str">
        <f t="shared" si="1040"/>
        <v/>
      </c>
      <c r="AB808" s="374"/>
      <c r="AC808" s="374"/>
      <c r="AD808" s="375"/>
      <c r="AE808" s="376">
        <f t="shared" si="1041"/>
        <v>0</v>
      </c>
      <c r="AF808" s="377">
        <f t="shared" si="1017"/>
        <v>0</v>
      </c>
      <c r="AG808" s="378">
        <f t="shared" si="1042"/>
        <v>0</v>
      </c>
      <c r="AH808" s="217">
        <f t="shared" si="1043"/>
        <v>70.108355605481506</v>
      </c>
      <c r="AI808" s="379">
        <f xml:space="preserve"> ( IF(ISNUMBER(G808), VLOOKUP(G808/$AH808,F!$A1:$B101,2,1)*G808*$H808*$I808,0)+IF(ISNUMBER(K808), VLOOKUP(K808/$AH808,F!$A1:$B101,2,1)*K808*$L808*$M808,0)+IF(ISNUMBER(O808), VLOOKUP(O808/$AH808,F!$A1:$B101,2,1)*O808*$P808*$Q808,0)+IF(ISNUMBER(S808), VLOOKUP(S808/$AH808,F!$A1:$B101,2,1)*S808*$T808*$U808,0)+IF(ISNUMBER(W808), VLOOKUP(W808/$AH808,F!$A1:$B101,2,1)*W808*$X808*$Y808,0)+IF(ISNUMBER(AA808), VLOOKUP(AA808/$AH808,F!$A1:$B101,2,1)*AA808*$AB808*$AC808,0))*IF(ISNUMBER(F808),F808,1)*IF(ISNUMBER(E808),E808,1)</f>
        <v>0</v>
      </c>
      <c r="AJ808" s="380">
        <f t="shared" si="1044"/>
        <v>0</v>
      </c>
      <c r="AK808" s="381">
        <f>IFERROR(I808*INDEX(F!$P$21:$AB$33, MATCH(G808/$AH808, F!$O$21:$O$33,1), MATCH(E808, F!$P$20:$AB$20,1)), 0 ) +IFERROR( M808*INDEX(F!$P$21:$AB$33, MATCH(K808/$AH808, F!$O$21:$O$33,1), MATCH(E808, F!$P$20:$AB$20,1)),0) +  IFERROR( Q808*INDEX(F!$P$21:$AB$33, MATCH(O808/$AH808, F!$O$21:$O$33,1), MATCH(E808, F!$P$20:$AB$20,1)), 0) + IFERROR( U808*INDEX(F!$P$21:$AB$33, MATCH(S808/$AH808, F!$O$21:$O$33,1), MATCH(E808, F!$P$20:$AB$20,1)),0)  + IFERROR(Y808*INDEX(F!$P$21:$AB$33, MATCH(W808/$AH808, F!$O$21:$O$33,1), MATCH(E808, F!$P$20:$AB$20,1)),0)  + IFERROR( AC808*INDEX(F!$P$21:$AB$33, MATCH(AA808/$AH808, F!$O$21:$O$33,1), MATCH(E808, F!$P$20:$AB$20,1)),)</f>
        <v>0</v>
      </c>
      <c r="AL808" s="1031"/>
    </row>
    <row r="809" spans="1:38" hidden="1" x14ac:dyDescent="0.25">
      <c r="A809" s="1022"/>
      <c r="B809" s="249" t="str">
        <f t="shared" si="1034"/>
        <v>Легкая</v>
      </c>
      <c r="C809" s="262" t="str">
        <f t="shared" si="1034"/>
        <v>ОФП</v>
      </c>
      <c r="D809" s="230" t="str">
        <f t="shared" si="1034"/>
        <v>Молотковые сгибания</v>
      </c>
      <c r="E809" s="291">
        <f t="shared" si="1034"/>
        <v>0.4</v>
      </c>
      <c r="F809" s="342">
        <f t="shared" si="1034"/>
        <v>2</v>
      </c>
      <c r="G809" s="343" t="str">
        <f t="shared" si="1035"/>
        <v/>
      </c>
      <c r="H809" s="344"/>
      <c r="I809" s="344"/>
      <c r="J809" s="345"/>
      <c r="K809" s="343" t="str">
        <f t="shared" si="1036"/>
        <v/>
      </c>
      <c r="L809" s="344"/>
      <c r="M809" s="344"/>
      <c r="N809" s="345"/>
      <c r="O809" s="343" t="str">
        <f t="shared" si="1037"/>
        <v/>
      </c>
      <c r="P809" s="344"/>
      <c r="Q809" s="344"/>
      <c r="R809" s="345"/>
      <c r="S809" s="343" t="str">
        <f t="shared" si="1038"/>
        <v/>
      </c>
      <c r="T809" s="344"/>
      <c r="U809" s="344"/>
      <c r="V809" s="345"/>
      <c r="W809" s="343" t="str">
        <f t="shared" si="1039"/>
        <v/>
      </c>
      <c r="X809" s="344"/>
      <c r="Y809" s="344"/>
      <c r="Z809" s="345"/>
      <c r="AA809" s="343" t="str">
        <f t="shared" si="1040"/>
        <v/>
      </c>
      <c r="AB809" s="344"/>
      <c r="AC809" s="344"/>
      <c r="AD809" s="345"/>
      <c r="AE809" s="346">
        <f t="shared" si="1041"/>
        <v>0</v>
      </c>
      <c r="AF809" s="347">
        <f t="shared" si="1017"/>
        <v>0</v>
      </c>
      <c r="AG809" s="348">
        <f t="shared" si="1042"/>
        <v>0</v>
      </c>
      <c r="AH809" s="217">
        <f t="shared" si="1043"/>
        <v>27.022492524596721</v>
      </c>
      <c r="AI809" s="349">
        <f xml:space="preserve"> ( IF(ISNUMBER(G809), VLOOKUP(G809/$AH809,F!$A1:$B101,2,1)*G809*$H809*$I809,0)+IF(ISNUMBER(K809), VLOOKUP(K809/$AH809,F!$A1:$B101,2,1)*K809*$L809*$M809,0)+IF(ISNUMBER(O809), VLOOKUP(O809/$AH809,F!$A1:$B101,2,1)*O809*$P809*$Q809,0)+IF(ISNUMBER(S809), VLOOKUP(S809/$AH809,F!$A1:$B101,2,1)*S809*$T809*$U809,0)+IF(ISNUMBER(W809), VLOOKUP(W809/$AH809,F!$A1:$B101,2,1)*W809*$X809*$Y809,0)+IF(ISNUMBER(AA809), VLOOKUP(AA809/$AH809,F!$A1:$B101,2,1)*AA809*$AB809*$AC809,0))*IF(ISNUMBER(F809),F809,1)*IF(ISNUMBER(E809),E809,1)</f>
        <v>0</v>
      </c>
      <c r="AJ809" s="350">
        <f>H809*I809+L809*M809+P809*Q809+T809*U809+X809*Y809+AB809*AC809</f>
        <v>0</v>
      </c>
      <c r="AK809" s="351">
        <f>IFERROR(I809*INDEX(F!$P$21:$AB$33, MATCH(G809/$AH809, F!$O$21:$O$33,1), MATCH(E809, F!$P$20:$AB$20,1)), 0 ) +IFERROR( M809*INDEX(F!$P$21:$AB$33, MATCH(K809/$AH809, F!$O$21:$O$33,1), MATCH(E809, F!$P$20:$AB$20,1)),0) +  IFERROR( Q809*INDEX(F!$P$21:$AB$33, MATCH(O809/$AH809, F!$O$21:$O$33,1), MATCH(E809, F!$P$20:$AB$20,1)), 0) + IFERROR( U809*INDEX(F!$P$21:$AB$33, MATCH(S809/$AH809, F!$O$21:$O$33,1), MATCH(E809, F!$P$20:$AB$20,1)),0)  + IFERROR(Y809*INDEX(F!$P$21:$AB$33, MATCH(W809/$AH809, F!$O$21:$O$33,1), MATCH(E809, F!$P$20:$AB$20,1)),0)  + IFERROR( AC809*INDEX(F!$P$21:$AB$33, MATCH(AA809/$AH809, F!$O$21:$O$33,1), MATCH(E809, F!$P$20:$AB$20,1)),)</f>
        <v>0</v>
      </c>
      <c r="AL809" s="1031"/>
    </row>
    <row r="810" spans="1:38" hidden="1" x14ac:dyDescent="0.25">
      <c r="A810" s="1022"/>
      <c r="B810" s="252" t="str">
        <f t="shared" si="1034"/>
        <v>Легкая</v>
      </c>
      <c r="C810" s="265" t="str">
        <f t="shared" si="1034"/>
        <v>ОФП</v>
      </c>
      <c r="D810" s="234" t="str">
        <f t="shared" si="1034"/>
        <v>Разгибания с гантелью из-за головы</v>
      </c>
      <c r="E810" s="291">
        <f t="shared" si="1034"/>
        <v>0.4</v>
      </c>
      <c r="F810" s="372">
        <f t="shared" si="1034"/>
        <v>2</v>
      </c>
      <c r="G810" s="373" t="str">
        <f t="shared" si="1035"/>
        <v/>
      </c>
      <c r="H810" s="374"/>
      <c r="I810" s="374"/>
      <c r="J810" s="375"/>
      <c r="K810" s="373" t="str">
        <f t="shared" si="1036"/>
        <v/>
      </c>
      <c r="L810" s="374"/>
      <c r="M810" s="374"/>
      <c r="N810" s="375"/>
      <c r="O810" s="373" t="str">
        <f t="shared" si="1037"/>
        <v/>
      </c>
      <c r="P810" s="374"/>
      <c r="Q810" s="374"/>
      <c r="R810" s="375"/>
      <c r="S810" s="373" t="str">
        <f t="shared" si="1038"/>
        <v/>
      </c>
      <c r="T810" s="374"/>
      <c r="U810" s="374"/>
      <c r="V810" s="375"/>
      <c r="W810" s="373" t="str">
        <f t="shared" si="1039"/>
        <v/>
      </c>
      <c r="X810" s="374"/>
      <c r="Y810" s="374"/>
      <c r="Z810" s="375"/>
      <c r="AA810" s="373" t="str">
        <f t="shared" si="1040"/>
        <v/>
      </c>
      <c r="AB810" s="374"/>
      <c r="AC810" s="374"/>
      <c r="AD810" s="375"/>
      <c r="AE810" s="376">
        <f t="shared" si="1041"/>
        <v>0</v>
      </c>
      <c r="AF810" s="377">
        <f t="shared" si="1017"/>
        <v>0</v>
      </c>
      <c r="AG810" s="378">
        <f t="shared" si="1042"/>
        <v>0</v>
      </c>
      <c r="AH810" s="217">
        <f t="shared" si="1043"/>
        <v>19.516244601097629</v>
      </c>
      <c r="AI810" s="379">
        <f xml:space="preserve"> ( IF(ISNUMBER(G810), VLOOKUP(G810/$AH810,F!$A1:$B101,2,1)*G810*$H810*$I810,0)+IF(ISNUMBER(K810), VLOOKUP(K810/$AH810,F!$A1:$B101,2,1)*K810*$L810*$M810,0)+IF(ISNUMBER(O810), VLOOKUP(O810/$AH810,F!$A1:$B101,2,1)*O810*$P810*$Q810,0)+IF(ISNUMBER(S810), VLOOKUP(S810/$AH810,F!$A1:$B101,2,1)*S810*$T810*$U810,0)+IF(ISNUMBER(W810), VLOOKUP(W810/$AH810,F!$A1:$B101,2,1)*W810*$X810*$Y810,0)+IF(ISNUMBER(AA810), VLOOKUP(AA810/$AH810,F!$A1:$B101,2,1)*AA810*$AB810*$AC810,0))*IF(ISNUMBER(F810),F810,1)*IF(ISNUMBER(E810),E810,1)</f>
        <v>0</v>
      </c>
      <c r="AJ810" s="380">
        <f t="shared" ref="AJ810:AJ813" si="1045">H810*I810+L810*M810+P810*Q810+T810*U810+X810*Y810+AB810*AC810</f>
        <v>0</v>
      </c>
      <c r="AK810" s="381">
        <f>IFERROR(I810*INDEX(F!$P$21:$AB$33, MATCH(G810/$AH810, F!$O$21:$O$33,1), MATCH(E810, F!$P$20:$AB$20,1)), 0 ) +IFERROR( M810*INDEX(F!$P$21:$AB$33, MATCH(K810/$AH810, F!$O$21:$O$33,1), MATCH(E810, F!$P$20:$AB$20,1)),0) +  IFERROR( Q810*INDEX(F!$P$21:$AB$33, MATCH(O810/$AH810, F!$O$21:$O$33,1), MATCH(E810, F!$P$20:$AB$20,1)), 0) + IFERROR( U810*INDEX(F!$P$21:$AB$33, MATCH(S810/$AH810, F!$O$21:$O$33,1), MATCH(E810, F!$P$20:$AB$20,1)),0)  + IFERROR(Y810*INDEX(F!$P$21:$AB$33, MATCH(W810/$AH810, F!$O$21:$O$33,1), MATCH(E810, F!$P$20:$AB$20,1)),0)  + IFERROR( AC810*INDEX(F!$P$21:$AB$33, MATCH(AA810/$AH810, F!$O$21:$O$33,1), MATCH(E810, F!$P$20:$AB$20,1)),)</f>
        <v>0</v>
      </c>
      <c r="AL810" s="1031"/>
    </row>
    <row r="811" spans="1:38" hidden="1" x14ac:dyDescent="0.25">
      <c r="A811" s="1022"/>
      <c r="B811" s="249" t="str">
        <f t="shared" si="1034"/>
        <v/>
      </c>
      <c r="C811" s="262" t="str">
        <f t="shared" si="1034"/>
        <v/>
      </c>
      <c r="D811" s="230" t="str">
        <f t="shared" si="1034"/>
        <v/>
      </c>
      <c r="E811" s="291" t="str">
        <f t="shared" si="1034"/>
        <v/>
      </c>
      <c r="F811" s="342" t="str">
        <f t="shared" si="1034"/>
        <v/>
      </c>
      <c r="G811" s="343" t="str">
        <f t="shared" si="1035"/>
        <v/>
      </c>
      <c r="H811" s="344"/>
      <c r="I811" s="344"/>
      <c r="J811" s="345"/>
      <c r="K811" s="343" t="str">
        <f t="shared" si="1036"/>
        <v/>
      </c>
      <c r="L811" s="344"/>
      <c r="M811" s="344"/>
      <c r="N811" s="345"/>
      <c r="O811" s="343" t="str">
        <f t="shared" si="1037"/>
        <v/>
      </c>
      <c r="P811" s="344"/>
      <c r="Q811" s="344"/>
      <c r="R811" s="345"/>
      <c r="S811" s="343" t="str">
        <f t="shared" si="1038"/>
        <v/>
      </c>
      <c r="T811" s="344"/>
      <c r="U811" s="344"/>
      <c r="V811" s="345"/>
      <c r="W811" s="343" t="str">
        <f t="shared" si="1039"/>
        <v/>
      </c>
      <c r="X811" s="344"/>
      <c r="Y811" s="344"/>
      <c r="Z811" s="345"/>
      <c r="AA811" s="343" t="str">
        <f t="shared" si="1040"/>
        <v/>
      </c>
      <c r="AB811" s="344"/>
      <c r="AC811" s="344"/>
      <c r="AD811" s="345"/>
      <c r="AE811" s="346">
        <f t="shared" si="1041"/>
        <v>0</v>
      </c>
      <c r="AF811" s="347">
        <f t="shared" si="1017"/>
        <v>0</v>
      </c>
      <c r="AG811" s="348">
        <f t="shared" si="1042"/>
        <v>0</v>
      </c>
      <c r="AH811" s="217" t="str">
        <f t="shared" si="1043"/>
        <v/>
      </c>
      <c r="AI811" s="349">
        <f xml:space="preserve"> ( IF(ISNUMBER(G811), VLOOKUP(G811/$AH811,F!$A1:$B101,2,1)*G811*$H811*$I811,0)+IF(ISNUMBER(K811), VLOOKUP(K811/$AH811,F!$A1:$B101,2,1)*K811*$L811*$M811,0)+IF(ISNUMBER(O811), VLOOKUP(O811/$AH811,F!$A1:$B101,2,1)*O811*$P811*$Q811,0)+IF(ISNUMBER(S811), VLOOKUP(S811/$AH811,F!$A1:$B101,2,1)*S811*$T811*$U811,0)+IF(ISNUMBER(W811), VLOOKUP(W811/$AH811,F!$A1:$B101,2,1)*W811*$X811*$Y811,0)+IF(ISNUMBER(AA811), VLOOKUP(AA811/$AH811,F!$A1:$B101,2,1)*AA811*$AB811*$AC811,0))*IF(ISNUMBER(F811),F811,1)*IF(ISNUMBER(E811),E811,1)</f>
        <v>0</v>
      </c>
      <c r="AJ811" s="350">
        <f t="shared" si="1045"/>
        <v>0</v>
      </c>
      <c r="AK811" s="351">
        <f>IFERROR(I811*INDEX(F!$P$21:$AB$33, MATCH(G811/$AH811, F!$O$21:$O$33,1), MATCH(E811, F!$P$20:$AB$20,1)), 0 ) +IFERROR( M811*INDEX(F!$P$21:$AB$33, MATCH(K811/$AH811, F!$O$21:$O$33,1), MATCH(E811, F!$P$20:$AB$20,1)),0) +  IFERROR( Q811*INDEX(F!$P$21:$AB$33, MATCH(O811/$AH811, F!$O$21:$O$33,1), MATCH(E811, F!$P$20:$AB$20,1)), 0) + IFERROR( U811*INDEX(F!$P$21:$AB$33, MATCH(S811/$AH811, F!$O$21:$O$33,1), MATCH(E811, F!$P$20:$AB$20,1)),0)  + IFERROR(Y811*INDEX(F!$P$21:$AB$33, MATCH(W811/$AH811, F!$O$21:$O$33,1), MATCH(E811, F!$P$20:$AB$20,1)),0)  + IFERROR( AC811*INDEX(F!$P$21:$AB$33, MATCH(AA811/$AH811, F!$O$21:$O$33,1), MATCH(E811, F!$P$20:$AB$20,1)),)</f>
        <v>0</v>
      </c>
      <c r="AL811" s="1031"/>
    </row>
    <row r="812" spans="1:38" hidden="1" x14ac:dyDescent="0.25">
      <c r="A812" s="1022"/>
      <c r="B812" s="252" t="str">
        <f t="shared" si="1034"/>
        <v/>
      </c>
      <c r="C812" s="265" t="str">
        <f t="shared" si="1034"/>
        <v/>
      </c>
      <c r="D812" s="234" t="str">
        <f t="shared" si="1034"/>
        <v/>
      </c>
      <c r="E812" s="291" t="str">
        <f t="shared" si="1034"/>
        <v/>
      </c>
      <c r="F812" s="382" t="str">
        <f t="shared" si="1034"/>
        <v/>
      </c>
      <c r="G812" s="373" t="str">
        <f t="shared" si="1035"/>
        <v/>
      </c>
      <c r="H812" s="374"/>
      <c r="I812" s="374"/>
      <c r="J812" s="375"/>
      <c r="K812" s="373" t="str">
        <f t="shared" si="1036"/>
        <v/>
      </c>
      <c r="L812" s="374"/>
      <c r="M812" s="374"/>
      <c r="N812" s="375"/>
      <c r="O812" s="373" t="str">
        <f t="shared" si="1037"/>
        <v/>
      </c>
      <c r="P812" s="374"/>
      <c r="Q812" s="374"/>
      <c r="R812" s="375"/>
      <c r="S812" s="373" t="str">
        <f t="shared" si="1038"/>
        <v/>
      </c>
      <c r="T812" s="374"/>
      <c r="U812" s="374"/>
      <c r="V812" s="375"/>
      <c r="W812" s="373" t="str">
        <f t="shared" si="1039"/>
        <v/>
      </c>
      <c r="X812" s="374"/>
      <c r="Y812" s="374"/>
      <c r="Z812" s="375"/>
      <c r="AA812" s="373" t="str">
        <f t="shared" si="1040"/>
        <v/>
      </c>
      <c r="AB812" s="374"/>
      <c r="AC812" s="374"/>
      <c r="AD812" s="375"/>
      <c r="AE812" s="376">
        <f t="shared" si="1041"/>
        <v>0</v>
      </c>
      <c r="AF812" s="377">
        <f t="shared" si="1017"/>
        <v>0</v>
      </c>
      <c r="AG812" s="378">
        <f t="shared" si="1042"/>
        <v>0</v>
      </c>
      <c r="AH812" s="217" t="str">
        <f t="shared" si="1043"/>
        <v/>
      </c>
      <c r="AI812" s="379">
        <f xml:space="preserve"> ( IF(ISNUMBER(G812), VLOOKUP(G812/$AH812,F!$A1:$B101,2,1)*G812*$H812*$I812,0)+IF(ISNUMBER(K812), VLOOKUP(K812/$AH812,F!$A1:$B101,2,1)*K812*$L812*$M812,0)+IF(ISNUMBER(O812), VLOOKUP(O812/$AH812,F!$A1:$B101,2,1)*O812*$P812*$Q812,0)+IF(ISNUMBER(S812), VLOOKUP(S812/$AH812,F!$A1:$B101,2,1)*S812*$T812*$U812,0)+IF(ISNUMBER(W812), VLOOKUP(W812/$AH812,F!$A1:$B101,2,1)*W812*$X812*$Y812,0)+IF(ISNUMBER(AA812), VLOOKUP(AA812/$AH812,F!$A1:$B101,2,1)*AA812*$AB812*$AC812,0))*IF(ISNUMBER(F812),F812,1)*IF(ISNUMBER(E812),E812,1)</f>
        <v>0</v>
      </c>
      <c r="AJ812" s="380">
        <f t="shared" si="1045"/>
        <v>0</v>
      </c>
      <c r="AK812" s="381">
        <f>IFERROR(I812*INDEX(F!$P$21:$AB$33, MATCH(G812/$AH812, F!$O$21:$O$33,1), MATCH(E812, F!$P$20:$AB$20,1)), 0 ) +IFERROR( M812*INDEX(F!$P$21:$AB$33, MATCH(K812/$AH812, F!$O$21:$O$33,1), MATCH(E812, F!$P$20:$AB$20,1)),0) +  IFERROR( Q812*INDEX(F!$P$21:$AB$33, MATCH(O812/$AH812, F!$O$21:$O$33,1), MATCH(E812, F!$P$20:$AB$20,1)), 0) + IFERROR( U812*INDEX(F!$P$21:$AB$33, MATCH(S812/$AH812, F!$O$21:$O$33,1), MATCH(E812, F!$P$20:$AB$20,1)),0)  + IFERROR(Y812*INDEX(F!$P$21:$AB$33, MATCH(W812/$AH812, F!$O$21:$O$33,1), MATCH(E812, F!$P$20:$AB$20,1)),0)  + IFERROR( AC812*INDEX(F!$P$21:$AB$33, MATCH(AA812/$AH812, F!$O$21:$O$33,1), MATCH(E812, F!$P$20:$AB$20,1)),)</f>
        <v>0</v>
      </c>
      <c r="AL812" s="1031"/>
    </row>
    <row r="813" spans="1:38" hidden="1" x14ac:dyDescent="0.25">
      <c r="A813" s="1022"/>
      <c r="B813" s="249" t="str">
        <f t="shared" si="1034"/>
        <v/>
      </c>
      <c r="C813" s="262" t="str">
        <f t="shared" si="1034"/>
        <v/>
      </c>
      <c r="D813" s="235" t="str">
        <f t="shared" si="1034"/>
        <v/>
      </c>
      <c r="E813" s="291" t="str">
        <f t="shared" si="1034"/>
        <v/>
      </c>
      <c r="F813" s="383" t="str">
        <f t="shared" si="1034"/>
        <v/>
      </c>
      <c r="G813" s="343" t="str">
        <f t="shared" si="1035"/>
        <v/>
      </c>
      <c r="H813" s="344"/>
      <c r="I813" s="344"/>
      <c r="J813" s="345"/>
      <c r="K813" s="343" t="str">
        <f t="shared" si="1036"/>
        <v/>
      </c>
      <c r="L813" s="344"/>
      <c r="M813" s="344"/>
      <c r="N813" s="345"/>
      <c r="O813" s="343" t="str">
        <f t="shared" si="1037"/>
        <v/>
      </c>
      <c r="P813" s="344"/>
      <c r="Q813" s="344"/>
      <c r="R813" s="345"/>
      <c r="S813" s="343" t="str">
        <f t="shared" si="1038"/>
        <v/>
      </c>
      <c r="T813" s="344"/>
      <c r="U813" s="344"/>
      <c r="V813" s="345"/>
      <c r="W813" s="343" t="str">
        <f t="shared" si="1039"/>
        <v/>
      </c>
      <c r="X813" s="344"/>
      <c r="Y813" s="344"/>
      <c r="Z813" s="345"/>
      <c r="AA813" s="343" t="str">
        <f t="shared" si="1040"/>
        <v/>
      </c>
      <c r="AB813" s="344"/>
      <c r="AC813" s="344"/>
      <c r="AD813" s="345"/>
      <c r="AE813" s="346">
        <f t="shared" si="1041"/>
        <v>0</v>
      </c>
      <c r="AF813" s="347">
        <f t="shared" si="1017"/>
        <v>0</v>
      </c>
      <c r="AG813" s="348">
        <f t="shared" si="1042"/>
        <v>0</v>
      </c>
      <c r="AH813" s="217" t="str">
        <f t="shared" si="1043"/>
        <v/>
      </c>
      <c r="AI813" s="349">
        <f xml:space="preserve"> ( IF(ISNUMBER(G813), VLOOKUP(G813/$AH813,F!$A1:$B101,2,1)*G813*$H813*$I813,0)+IF(ISNUMBER(K813), VLOOKUP(K813/$AH813,F!$A1:$B101,2,1)*K813*$L813*$M813,0)+IF(ISNUMBER(O813), VLOOKUP(O813/$AH813,F!$A1:$B101,2,1)*O813*$P813*$Q813,0)+IF(ISNUMBER(S813), VLOOKUP(S813/$AH813,F!$A1:$B101,2,1)*S813*$T813*$U813,0)+IF(ISNUMBER(W813), VLOOKUP(W813/$AH813,F!$A1:$B101,2,1)*W813*$X813*$Y813,0)+IF(ISNUMBER(AA813), VLOOKUP(AA813/$AH813,F!$A1:$B101,2,1)*AA813*$AB813*$AC813,0))*IF(ISNUMBER(F813),F813,1)*IF(ISNUMBER(E813),E813,1)</f>
        <v>0</v>
      </c>
      <c r="AJ813" s="350">
        <f t="shared" si="1045"/>
        <v>0</v>
      </c>
      <c r="AK813" s="351">
        <f>IFERROR(I813*INDEX(F!$P$21:$AB$33, MATCH(G813/$AH813, F!$O$21:$O$33,1), MATCH(E813, F!$P$20:$AB$20,1)), 0 ) +IFERROR( M813*INDEX(F!$P$21:$AB$33, MATCH(K813/$AH813, F!$O$21:$O$33,1), MATCH(E813, F!$P$20:$AB$20,1)),0) +  IFERROR( Q813*INDEX(F!$P$21:$AB$33, MATCH(O813/$AH813, F!$O$21:$O$33,1), MATCH(E813, F!$P$20:$AB$20,1)), 0) + IFERROR( U813*INDEX(F!$P$21:$AB$33, MATCH(S813/$AH813, F!$O$21:$O$33,1), MATCH(E813, F!$P$20:$AB$20,1)),0)  + IFERROR(Y813*INDEX(F!$P$21:$AB$33, MATCH(W813/$AH813, F!$O$21:$O$33,1), MATCH(E813, F!$P$20:$AB$20,1)),0)  + IFERROR( AC813*INDEX(F!$P$21:$AB$33, MATCH(AA813/$AH813, F!$O$21:$O$33,1), MATCH(E813, F!$P$20:$AB$20,1)),)</f>
        <v>0</v>
      </c>
      <c r="AL813" s="1031"/>
    </row>
    <row r="814" spans="1:38" ht="15.75" hidden="1" thickBot="1" x14ac:dyDescent="0.3">
      <c r="A814" s="1023"/>
      <c r="B814" s="253"/>
      <c r="C814" s="266"/>
      <c r="D814" s="218"/>
      <c r="E814" s="352">
        <f>ROUND(IFERROR(SUMPRODUCT(AJ806:AJ813,E806:E813)/AJ814,0),3)</f>
        <v>0</v>
      </c>
      <c r="F814" s="384"/>
      <c r="G814" s="385"/>
      <c r="H814" s="386"/>
      <c r="I814" s="386"/>
      <c r="J814" s="387"/>
      <c r="K814" s="385"/>
      <c r="L814" s="386"/>
      <c r="M814" s="386"/>
      <c r="N814" s="387"/>
      <c r="O814" s="385"/>
      <c r="P814" s="386"/>
      <c r="Q814" s="386"/>
      <c r="R814" s="387"/>
      <c r="S814" s="385"/>
      <c r="T814" s="386"/>
      <c r="U814" s="386"/>
      <c r="V814" s="387"/>
      <c r="W814" s="385"/>
      <c r="X814" s="386"/>
      <c r="Y814" s="386"/>
      <c r="Z814" s="387"/>
      <c r="AA814" s="385"/>
      <c r="AB814" s="386"/>
      <c r="AC814" s="386"/>
      <c r="AD814" s="387"/>
      <c r="AE814" s="357">
        <f>SUM(AE806:AE813)</f>
        <v>0</v>
      </c>
      <c r="AF814" s="358">
        <f t="shared" si="1017"/>
        <v>0</v>
      </c>
      <c r="AG814" s="391">
        <f>IFERROR(  SUMPRODUCT(AG806:AG813,AJ806:AJ813)/AJ814,0)</f>
        <v>0</v>
      </c>
      <c r="AH814" s="359"/>
      <c r="AI814" s="360">
        <f>SUM(AI806:AI813)</f>
        <v>0</v>
      </c>
      <c r="AJ814" s="360">
        <f>SUM(AJ806:AJ813)</f>
        <v>0</v>
      </c>
      <c r="AK814" s="361">
        <f>IF(SUM(AK806:AK813)=0,TIME(,0,),TIME(,SUM(AK806:AK813)+F!$V$37,))</f>
        <v>0</v>
      </c>
      <c r="AL814" s="1032"/>
    </row>
    <row r="815" spans="1:38" hidden="1" x14ac:dyDescent="0.25">
      <c r="A815" s="212">
        <f>A816</f>
        <v>43883</v>
      </c>
      <c r="B815" s="241" t="str">
        <f t="shared" ref="B815:F822" si="1046">IF(B759="","",B759)</f>
        <v>Легкая</v>
      </c>
      <c r="C815" s="254" t="str">
        <f t="shared" si="1046"/>
        <v>ПР</v>
      </c>
      <c r="D815" s="222" t="str">
        <f t="shared" si="1046"/>
        <v>Присед</v>
      </c>
      <c r="E815" s="280">
        <f t="shared" si="1046"/>
        <v>1.2</v>
      </c>
      <c r="F815" s="281" t="str">
        <f t="shared" si="1046"/>
        <v/>
      </c>
      <c r="G815" s="282" t="str">
        <f t="shared" ref="G815:G822" si="1047">IF(J815&lt;&gt;0, IFERROR(IF( $F815=2,  MROUND($AH815*J815,1),    IF( OR($F815="",$F815=1),   MROUND($AH815*J815,2.5),  MROUND($AH815*J815, 0.1))), "" ), "")</f>
        <v/>
      </c>
      <c r="H815" s="283"/>
      <c r="I815" s="283"/>
      <c r="J815" s="284"/>
      <c r="K815" s="282" t="str">
        <f t="shared" ref="K815:K822" si="1048">IF(N815&lt;&gt;0, IFERROR(IF( $F815=2,  MROUND($AH815*N815,1),    IF( OR($F815="",$F815=1),   MROUND($AH815*N815,2.5),  MROUND($AH815*N815, 0.1))), "" ), "")</f>
        <v/>
      </c>
      <c r="L815" s="283"/>
      <c r="M815" s="283"/>
      <c r="N815" s="284"/>
      <c r="O815" s="282" t="str">
        <f t="shared" ref="O815:O822" si="1049">IF(R815&lt;&gt;0, IFERROR(IF( $F815=2,  MROUND($AH815*R815,1),    IF( OR($F815="",$F815=1),   MROUND($AH815*R815,2.5),  MROUND($AH815*R815, 0.1))), "" ), "")</f>
        <v/>
      </c>
      <c r="P815" s="283"/>
      <c r="Q815" s="283"/>
      <c r="R815" s="284"/>
      <c r="S815" s="282" t="str">
        <f t="shared" ref="S815:S822" si="1050">IF(V815&lt;&gt;0, IFERROR(IF( $F815=2,  MROUND($AH815*V815,1),    IF( OR($F815="",$F815=1),   MROUND($AH815*V815,2.5),  MROUND($AH815*V815, 0.1))), "" ), "")</f>
        <v/>
      </c>
      <c r="T815" s="283"/>
      <c r="U815" s="283"/>
      <c r="V815" s="284"/>
      <c r="W815" s="282" t="str">
        <f t="shared" ref="W815:W822" si="1051">IF(Z815&lt;&gt;0, IFERROR(IF( $F815=2,  MROUND($AH815*Z815,1),    IF( OR($F815="",$F815=1),   MROUND($AH815*Z815,2.5),  MROUND($AH815*Z815, 0.1))), "" ), "")</f>
        <v/>
      </c>
      <c r="X815" s="283"/>
      <c r="Y815" s="283"/>
      <c r="Z815" s="284"/>
      <c r="AA815" s="282" t="str">
        <f t="shared" ref="AA815:AA822" si="1052">IF(AD815&lt;&gt;0, IFERROR(IF( $F815=2,  MROUND($AH815*AD815,1),    IF( OR($F815="",$F815=1),   MROUND($AH815*AD815,2.5),  MROUND($AH815*AD815, 0.1))), "" ), "")</f>
        <v/>
      </c>
      <c r="AB815" s="283"/>
      <c r="AC815" s="283"/>
      <c r="AD815" s="284"/>
      <c r="AE815" s="392">
        <f t="shared" ref="AE815:AE822" si="1053">(IF(ISNUMBER(G815),G815,0)*H815*I815+IF(ISNUMBER(K815),K815,1)*L815*M815+IF(ISNUMBER(O815),O815,1)*P815*Q815+IF(ISNUMBER(S815),S815,1)*T815*U815+IF(ISNUMBER(W815),W815,1)*X815*Y815+IF(ISNUMBER(AA815),AA815,1)*AB815*AC815)*IF(ISNUMBER(F815),F815,1)</f>
        <v>0</v>
      </c>
      <c r="AF815" s="393">
        <f t="shared" si="1017"/>
        <v>0</v>
      </c>
      <c r="AG815" s="394">
        <f t="shared" ref="AG815:AG822" si="1054">IFERROR((AF815/(AH815*IF(ISNUMBER(F815),F815,1))),0)</f>
        <v>0</v>
      </c>
      <c r="AH815" s="216">
        <f t="shared" ref="AH815:AH822" si="1055">IF(ISNUMBER(AH759), AH759+(AH759*$AH$786),"")</f>
        <v>171.57138110855061</v>
      </c>
      <c r="AI815" s="288">
        <f xml:space="preserve"> ( IF(ISNUMBER(G815), VLOOKUP(G815/$AH815,F!$A1:$B101,2,1)*G815*$H815*$I815,0)+IF(ISNUMBER(K815), VLOOKUP(K815/$AH815,F!$A1:$B101,2,1)*K815*$L815*$M815,0)+IF(ISNUMBER(O815), VLOOKUP(O815/$AH815,F!$A1:$B101,2,1)*O815*$P815*$Q815,0)+IF(ISNUMBER(S815), VLOOKUP(S815/$AH815,F!$A1:$B101,2,1)*S815*$T815*$U815,0)+IF(ISNUMBER(W815), VLOOKUP(W815/$AH815,F!$A1:$B101,2,1)*W815*$X815*$Y815,0)+IF(ISNUMBER(AA815), VLOOKUP(AA815/$AH815,F!$A1:$B101,2,1)*AA815*$AB815*$AC815,0))*IF(ISNUMBER(F815),F815,1)*IF(ISNUMBER(E815),E815,1)</f>
        <v>0</v>
      </c>
      <c r="AJ815" s="289">
        <f t="shared" ref="AJ815:AJ817" si="1056">H815*I815+L815*M815+P815*Q815+T815*U815+X815*Y815+AB815*AC815</f>
        <v>0</v>
      </c>
      <c r="AK815" s="290">
        <f>IFERROR(I815*INDEX(F!$P$21:$AB$33, MATCH(G815/$AH815, F!$O$21:$O$33,1), MATCH(E815, F!$P$20:$AB$20,1)), 0 ) +IFERROR( M815*INDEX(F!$P$21:$AB$33, MATCH(K815/$AH815, F!$O$21:$O$33,1), MATCH(E815, F!$P$20:$AB$20,1)),0) +  IFERROR( Q815*INDEX(F!$P$21:$AB$33, MATCH(O815/$AH815, F!$O$21:$O$33,1), MATCH(E815, F!$P$20:$AB$20,1)), 0) + IFERROR( U815*INDEX(F!$P$21:$AB$33, MATCH(S815/$AH815, F!$O$21:$O$33,1), MATCH(E815, F!$P$20:$AB$20,1)),0)  + IFERROR(Y815*INDEX(F!$P$21:$AB$33, MATCH(W815/$AH815, F!$O$21:$O$33,1), MATCH(E815, F!$P$20:$AB$20,1)),0)  + IFERROR( AC815*INDEX(F!$P$21:$AB$33, MATCH(AA815/$AH815, F!$O$21:$O$33,1), MATCH(E815, F!$P$20:$AB$20,1)),)</f>
        <v>0</v>
      </c>
      <c r="AL815" s="1033"/>
    </row>
    <row r="816" spans="1:38" ht="15.75" hidden="1" customHeight="1" x14ac:dyDescent="0.25">
      <c r="A816" s="1021">
        <f>A760+A730</f>
        <v>43883</v>
      </c>
      <c r="B816" s="242" t="str">
        <f t="shared" si="1046"/>
        <v>Легкая</v>
      </c>
      <c r="C816" s="258" t="str">
        <f t="shared" si="1046"/>
        <v>ЖМ</v>
      </c>
      <c r="D816" s="223" t="str">
        <f t="shared" si="1046"/>
        <v>Жим лежа</v>
      </c>
      <c r="E816" s="291">
        <f t="shared" si="1046"/>
        <v>1</v>
      </c>
      <c r="F816" s="292" t="str">
        <f t="shared" si="1046"/>
        <v/>
      </c>
      <c r="G816" s="293" t="str">
        <f t="shared" si="1047"/>
        <v/>
      </c>
      <c r="H816" s="238"/>
      <c r="I816" s="238"/>
      <c r="J816" s="294"/>
      <c r="K816" s="293" t="str">
        <f t="shared" si="1048"/>
        <v/>
      </c>
      <c r="L816" s="238"/>
      <c r="M816" s="238"/>
      <c r="N816" s="294"/>
      <c r="O816" s="293" t="str">
        <f t="shared" si="1049"/>
        <v/>
      </c>
      <c r="P816" s="238"/>
      <c r="Q816" s="238"/>
      <c r="R816" s="294"/>
      <c r="S816" s="293" t="str">
        <f t="shared" si="1050"/>
        <v/>
      </c>
      <c r="T816" s="238"/>
      <c r="U816" s="238"/>
      <c r="V816" s="294"/>
      <c r="W816" s="293" t="str">
        <f t="shared" si="1051"/>
        <v/>
      </c>
      <c r="X816" s="238"/>
      <c r="Y816" s="238"/>
      <c r="Z816" s="294"/>
      <c r="AA816" s="293" t="str">
        <f t="shared" si="1052"/>
        <v/>
      </c>
      <c r="AB816" s="238"/>
      <c r="AC816" s="238"/>
      <c r="AD816" s="294"/>
      <c r="AE816" s="239">
        <f t="shared" si="1053"/>
        <v>0</v>
      </c>
      <c r="AF816" s="295">
        <f t="shared" si="1017"/>
        <v>0</v>
      </c>
      <c r="AG816" s="296">
        <f t="shared" si="1054"/>
        <v>0</v>
      </c>
      <c r="AH816" s="217">
        <f t="shared" si="1055"/>
        <v>150.12495846998175</v>
      </c>
      <c r="AI816" s="237">
        <f xml:space="preserve"> ( IF(ISNUMBER(G816), VLOOKUP(G816/$AH816,F!$A1:$B101,2,1)*G816*$H816*$I816,0)+IF(ISNUMBER(K816), VLOOKUP(K816/$AH816,F!$A1:$B101,2,1)*K816*$L816*$M816,0)+IF(ISNUMBER(O816), VLOOKUP(O816/$AH816,F!$A1:$B101,2,1)*O816*$P816*$Q816,0)+IF(ISNUMBER(S816), VLOOKUP(S816/$AH816,F!$A1:$B101,2,1)*S816*$T816*$U816,0)+IF(ISNUMBER(W816), VLOOKUP(W816/$AH816,F!$A1:$B101,2,1)*W816*$X816*$Y816,0)+IF(ISNUMBER(AA816), VLOOKUP(AA816/$AH816,F!$A1:$B101,2,1)*AA816*$AB816*$AC816,0))*IF(ISNUMBER(F816),F816,1)*IF(ISNUMBER(E816),E816,1)</f>
        <v>0</v>
      </c>
      <c r="AJ816" s="297">
        <f t="shared" si="1056"/>
        <v>0</v>
      </c>
      <c r="AK816" s="298">
        <f>IFERROR(I816*INDEX(F!$P$21:$AB$33, MATCH(G816/$AH816, F!$O$21:$O$33,1), MATCH(E816, F!$P$20:$AB$20,1)), 0 ) +IFERROR( M816*INDEX(F!$P$21:$AB$33, MATCH(K816/$AH816, F!$O$21:$O$33,1), MATCH(E816, F!$P$20:$AB$20,1)),0) +  IFERROR( Q816*INDEX(F!$P$21:$AB$33, MATCH(O816/$AH816, F!$O$21:$O$33,1), MATCH(E816, F!$P$20:$AB$20,1)), 0) + IFERROR( U816*INDEX(F!$P$21:$AB$33, MATCH(S816/$AH816, F!$O$21:$O$33,1), MATCH(E816, F!$P$20:$AB$20,1)),0)  + IFERROR(Y816*INDEX(F!$P$21:$AB$33, MATCH(W816/$AH816, F!$O$21:$O$33,1), MATCH(E816, F!$P$20:$AB$20,1)),0)  + IFERROR( AC816*INDEX(F!$P$21:$AB$33, MATCH(AA816/$AH816, F!$O$21:$O$33,1), MATCH(E816, F!$P$20:$AB$20,1)),)</f>
        <v>0</v>
      </c>
      <c r="AL816" s="1031"/>
    </row>
    <row r="817" spans="1:38" ht="15.75" hidden="1" customHeight="1" x14ac:dyDescent="0.25">
      <c r="A817" s="1022"/>
      <c r="B817" s="243" t="str">
        <f t="shared" si="1046"/>
        <v>Легкая</v>
      </c>
      <c r="C817" s="256" t="str">
        <f t="shared" si="1046"/>
        <v>ОФП</v>
      </c>
      <c r="D817" s="224" t="str">
        <f t="shared" si="1046"/>
        <v>Наклоны</v>
      </c>
      <c r="E817" s="291">
        <f t="shared" si="1046"/>
        <v>0.8</v>
      </c>
      <c r="F817" s="299" t="str">
        <f t="shared" si="1046"/>
        <v/>
      </c>
      <c r="G817" s="300" t="str">
        <f t="shared" si="1047"/>
        <v/>
      </c>
      <c r="H817" s="301"/>
      <c r="I817" s="301"/>
      <c r="J817" s="302"/>
      <c r="K817" s="300" t="str">
        <f t="shared" si="1048"/>
        <v/>
      </c>
      <c r="L817" s="301"/>
      <c r="M817" s="301"/>
      <c r="N817" s="302"/>
      <c r="O817" s="300" t="str">
        <f t="shared" si="1049"/>
        <v/>
      </c>
      <c r="P817" s="301"/>
      <c r="Q817" s="301"/>
      <c r="R817" s="302"/>
      <c r="S817" s="300" t="str">
        <f t="shared" si="1050"/>
        <v/>
      </c>
      <c r="T817" s="301"/>
      <c r="U817" s="301"/>
      <c r="V817" s="302"/>
      <c r="W817" s="300" t="str">
        <f t="shared" si="1051"/>
        <v/>
      </c>
      <c r="X817" s="301"/>
      <c r="Y817" s="301"/>
      <c r="Z817" s="302"/>
      <c r="AA817" s="300" t="str">
        <f t="shared" si="1052"/>
        <v/>
      </c>
      <c r="AB817" s="301"/>
      <c r="AC817" s="301"/>
      <c r="AD817" s="302"/>
      <c r="AE817" s="285">
        <f t="shared" si="1053"/>
        <v>0</v>
      </c>
      <c r="AF817" s="286">
        <f t="shared" si="1017"/>
        <v>0</v>
      </c>
      <c r="AG817" s="287">
        <f t="shared" si="1054"/>
        <v>0</v>
      </c>
      <c r="AH817" s="217">
        <f t="shared" si="1055"/>
        <v>103.21090894811246</v>
      </c>
      <c r="AI817" s="303">
        <f xml:space="preserve"> ( IF(ISNUMBER(G817), VLOOKUP(G817/$AH817,F!$A1:$B101,2,1)*G817*$H817*$I817,0)+IF(ISNUMBER(K817), VLOOKUP(K817/$AH817,F!$A1:$B101,2,1)*K817*$L817*$M817,0)+IF(ISNUMBER(O817), VLOOKUP(O817/$AH817,F!$A1:$B101,2,1)*O817*$P817*$Q817,0)+IF(ISNUMBER(S817), VLOOKUP(S817/$AH817,F!$A1:$B101,2,1)*S817*$T817*$U817,0)+IF(ISNUMBER(W817), VLOOKUP(W817/$AH817,F!$A1:$B101,2,1)*W817*$X817*$Y817,0)+IF(ISNUMBER(AA817), VLOOKUP(AA817/$AH817,F!$A1:$B101,2,1)*AA817*$AB817*$AC817,0))*IF(ISNUMBER(F817),F817,1)*IF(ISNUMBER(E817),E817,1)</f>
        <v>0</v>
      </c>
      <c r="AJ817" s="304">
        <f t="shared" si="1056"/>
        <v>0</v>
      </c>
      <c r="AK817" s="305">
        <f>IFERROR(I817*INDEX(F!$P$21:$AB$33, MATCH(G817/$AH817, F!$O$21:$O$33,1), MATCH(E817, F!$P$20:$AB$20,1)), 0 ) +IFERROR( M817*INDEX(F!$P$21:$AB$33, MATCH(K817/$AH817, F!$O$21:$O$33,1), MATCH(E817, F!$P$20:$AB$20,1)),0) +  IFERROR( Q817*INDEX(F!$P$21:$AB$33, MATCH(O817/$AH817, F!$O$21:$O$33,1), MATCH(E817, F!$P$20:$AB$20,1)), 0) + IFERROR( U817*INDEX(F!$P$21:$AB$33, MATCH(S817/$AH817, F!$O$21:$O$33,1), MATCH(E817, F!$P$20:$AB$20,1)),0)  + IFERROR(Y817*INDEX(F!$P$21:$AB$33, MATCH(W817/$AH817, F!$O$21:$O$33,1), MATCH(E817, F!$P$20:$AB$20,1)),0)  + IFERROR( AC817*INDEX(F!$P$21:$AB$33, MATCH(AA817/$AH817, F!$O$21:$O$33,1), MATCH(E817, F!$P$20:$AB$20,1)),)</f>
        <v>0</v>
      </c>
      <c r="AL817" s="1031"/>
    </row>
    <row r="818" spans="1:38" hidden="1" x14ac:dyDescent="0.25">
      <c r="A818" s="1022"/>
      <c r="B818" s="244" t="str">
        <f t="shared" si="1046"/>
        <v>Легкая</v>
      </c>
      <c r="C818" s="255" t="str">
        <f t="shared" si="1046"/>
        <v>ЖМ</v>
      </c>
      <c r="D818" s="223" t="str">
        <f t="shared" si="1046"/>
        <v>Жим лежа</v>
      </c>
      <c r="E818" s="291">
        <f t="shared" si="1046"/>
        <v>1</v>
      </c>
      <c r="F818" s="306" t="str">
        <f t="shared" si="1046"/>
        <v/>
      </c>
      <c r="G818" s="293" t="str">
        <f t="shared" si="1047"/>
        <v/>
      </c>
      <c r="H818" s="238"/>
      <c r="I818" s="238"/>
      <c r="J818" s="294"/>
      <c r="K818" s="293" t="str">
        <f t="shared" si="1048"/>
        <v/>
      </c>
      <c r="L818" s="238"/>
      <c r="M818" s="238"/>
      <c r="N818" s="294"/>
      <c r="O818" s="293" t="str">
        <f t="shared" si="1049"/>
        <v/>
      </c>
      <c r="P818" s="238"/>
      <c r="Q818" s="238"/>
      <c r="R818" s="294"/>
      <c r="S818" s="293" t="str">
        <f t="shared" si="1050"/>
        <v/>
      </c>
      <c r="T818" s="238"/>
      <c r="U818" s="238"/>
      <c r="V818" s="294"/>
      <c r="W818" s="293" t="str">
        <f t="shared" si="1051"/>
        <v/>
      </c>
      <c r="X818" s="238"/>
      <c r="Y818" s="238"/>
      <c r="Z818" s="294"/>
      <c r="AA818" s="293" t="str">
        <f t="shared" si="1052"/>
        <v/>
      </c>
      <c r="AB818" s="238"/>
      <c r="AC818" s="238"/>
      <c r="AD818" s="294"/>
      <c r="AE818" s="239">
        <f t="shared" si="1053"/>
        <v>0</v>
      </c>
      <c r="AF818" s="295">
        <f t="shared" si="1017"/>
        <v>0</v>
      </c>
      <c r="AG818" s="296">
        <f t="shared" si="1054"/>
        <v>0</v>
      </c>
      <c r="AH818" s="217">
        <f t="shared" si="1055"/>
        <v>150.12495846998175</v>
      </c>
      <c r="AI818" s="237">
        <f xml:space="preserve"> ( IF(ISNUMBER(G818), VLOOKUP(G818/$AH818,F!$A1:$B101,2,1)*G818*$H818*$I818,0)+IF(ISNUMBER(K818), VLOOKUP(K818/$AH818,F!$A1:$B101,2,1)*K818*$L818*$M818,0)+IF(ISNUMBER(O818), VLOOKUP(O818/$AH818,F!$A1:$B101,2,1)*O818*$P818*$Q818,0)+IF(ISNUMBER(S818), VLOOKUP(S818/$AH818,F!$A1:$B101,2,1)*S818*$T818*$U818,0)+IF(ISNUMBER(W818), VLOOKUP(W818/$AH818,F!$A1:$B101,2,1)*W818*$X818*$Y818,0)+IF(ISNUMBER(AA818), VLOOKUP(AA818/$AH818,F!$A1:$B101,2,1)*AA818*$AB818*$AC818,0))*IF(ISNUMBER(F818),F818,1)*IF(ISNUMBER(E818),E818,1)</f>
        <v>0</v>
      </c>
      <c r="AJ818" s="297">
        <f>H818*I818+L818*M818+P818*Q818+T818*U818+X818*Y818+AB818*AC818</f>
        <v>0</v>
      </c>
      <c r="AK818" s="298">
        <f>IFERROR(I818*INDEX(F!$P$21:$AB$33, MATCH(G818/$AH818, F!$O$21:$O$33,1), MATCH(E818, F!$P$20:$AB$20,1)), 0 ) +IFERROR( M818*INDEX(F!$P$21:$AB$33, MATCH(K818/$AH818, F!$O$21:$O$33,1), MATCH(E818, F!$P$20:$AB$20,1)),0) +  IFERROR( Q818*INDEX(F!$P$21:$AB$33, MATCH(O818/$AH818, F!$O$21:$O$33,1), MATCH(E818, F!$P$20:$AB$20,1)), 0) + IFERROR( U818*INDEX(F!$P$21:$AB$33, MATCH(S818/$AH818, F!$O$21:$O$33,1), MATCH(E818, F!$P$20:$AB$20,1)),0)  + IFERROR(Y818*INDEX(F!$P$21:$AB$33, MATCH(W818/$AH818, F!$O$21:$O$33,1), MATCH(E818, F!$P$20:$AB$20,1)),0)  + IFERROR( AC818*INDEX(F!$P$21:$AB$33, MATCH(AA818/$AH818, F!$O$21:$O$33,1), MATCH(E818, F!$P$20:$AB$20,1)),)</f>
        <v>0</v>
      </c>
      <c r="AL818" s="1031"/>
    </row>
    <row r="819" spans="1:38" hidden="1" x14ac:dyDescent="0.25">
      <c r="A819" s="1022"/>
      <c r="B819" s="245" t="str">
        <f t="shared" si="1046"/>
        <v/>
      </c>
      <c r="C819" s="257" t="str">
        <f t="shared" si="1046"/>
        <v/>
      </c>
      <c r="D819" s="224" t="str">
        <f t="shared" si="1046"/>
        <v/>
      </c>
      <c r="E819" s="291" t="str">
        <f t="shared" si="1046"/>
        <v/>
      </c>
      <c r="F819" s="307" t="str">
        <f t="shared" si="1046"/>
        <v/>
      </c>
      <c r="G819" s="300" t="str">
        <f t="shared" si="1047"/>
        <v/>
      </c>
      <c r="H819" s="301"/>
      <c r="I819" s="301"/>
      <c r="J819" s="302"/>
      <c r="K819" s="300" t="str">
        <f t="shared" si="1048"/>
        <v/>
      </c>
      <c r="L819" s="301"/>
      <c r="M819" s="301"/>
      <c r="N819" s="302"/>
      <c r="O819" s="300" t="str">
        <f t="shared" si="1049"/>
        <v/>
      </c>
      <c r="P819" s="301"/>
      <c r="Q819" s="301"/>
      <c r="R819" s="302"/>
      <c r="S819" s="300" t="str">
        <f t="shared" si="1050"/>
        <v/>
      </c>
      <c r="T819" s="301"/>
      <c r="U819" s="301"/>
      <c r="V819" s="302"/>
      <c r="W819" s="300" t="str">
        <f t="shared" si="1051"/>
        <v/>
      </c>
      <c r="X819" s="301"/>
      <c r="Y819" s="301"/>
      <c r="Z819" s="302"/>
      <c r="AA819" s="300" t="str">
        <f t="shared" si="1052"/>
        <v/>
      </c>
      <c r="AB819" s="301"/>
      <c r="AC819" s="301"/>
      <c r="AD819" s="302"/>
      <c r="AE819" s="285">
        <f t="shared" si="1053"/>
        <v>0</v>
      </c>
      <c r="AF819" s="286">
        <f t="shared" si="1017"/>
        <v>0</v>
      </c>
      <c r="AG819" s="287">
        <f t="shared" si="1054"/>
        <v>0</v>
      </c>
      <c r="AH819" s="217" t="str">
        <f t="shared" si="1055"/>
        <v/>
      </c>
      <c r="AI819" s="303">
        <f xml:space="preserve"> ( IF(ISNUMBER(G819), VLOOKUP(G819/$AH819,F!$A1:$B101,2,1)*G819*$H819*$I819,0)+IF(ISNUMBER(K819), VLOOKUP(K819/$AH819,F!$A1:$B101,2,1)*K819*$L819*$M819,0)+IF(ISNUMBER(O819), VLOOKUP(O819/$AH819,F!$A1:$B101,2,1)*O819*$P819*$Q819,0)+IF(ISNUMBER(S819), VLOOKUP(S819/$AH819,F!$A1:$B101,2,1)*S819*$T819*$U819,0)+IF(ISNUMBER(W819), VLOOKUP(W819/$AH819,F!$A1:$B101,2,1)*W819*$X819*$Y819,0)+IF(ISNUMBER(AA819), VLOOKUP(AA819/$AH819,F!$A1:$B101,2,1)*AA819*$AB819*$AC819,0))*IF(ISNUMBER(F819),F819,1)*IF(ISNUMBER(E819),E819,1)</f>
        <v>0</v>
      </c>
      <c r="AJ819" s="304">
        <f t="shared" ref="AJ819:AJ822" si="1057">H819*I819+L819*M819+P819*Q819+T819*U819+X819*Y819+AB819*AC819</f>
        <v>0</v>
      </c>
      <c r="AK819" s="305">
        <f>IFERROR(I819*INDEX(F!$P$21:$AB$33, MATCH(G819/$AH819, F!$O$21:$O$33,1), MATCH(E819, F!$P$20:$AB$20,1)), 0 ) +IFERROR( M819*INDEX(F!$P$21:$AB$33, MATCH(K819/$AH819, F!$O$21:$O$33,1), MATCH(E819, F!$P$20:$AB$20,1)),0) +  IFERROR( Q819*INDEX(F!$P$21:$AB$33, MATCH(O819/$AH819, F!$O$21:$O$33,1), MATCH(E819, F!$P$20:$AB$20,1)), 0) + IFERROR( U819*INDEX(F!$P$21:$AB$33, MATCH(S819/$AH819, F!$O$21:$O$33,1), MATCH(E819, F!$P$20:$AB$20,1)),0)  + IFERROR(Y819*INDEX(F!$P$21:$AB$33, MATCH(W819/$AH819, F!$O$21:$O$33,1), MATCH(E819, F!$P$20:$AB$20,1)),0)  + IFERROR( AC819*INDEX(F!$P$21:$AB$33, MATCH(AA819/$AH819, F!$O$21:$O$33,1), MATCH(E819, F!$P$20:$AB$20,1)),)</f>
        <v>0</v>
      </c>
      <c r="AL819" s="1031"/>
    </row>
    <row r="820" spans="1:38" hidden="1" x14ac:dyDescent="0.25">
      <c r="A820" s="1022"/>
      <c r="B820" s="242" t="str">
        <f t="shared" si="1046"/>
        <v/>
      </c>
      <c r="C820" s="258" t="str">
        <f t="shared" si="1046"/>
        <v/>
      </c>
      <c r="D820" s="225" t="str">
        <f t="shared" si="1046"/>
        <v/>
      </c>
      <c r="E820" s="291" t="str">
        <f t="shared" si="1046"/>
        <v/>
      </c>
      <c r="F820" s="308" t="str">
        <f t="shared" si="1046"/>
        <v/>
      </c>
      <c r="G820" s="293" t="str">
        <f t="shared" si="1047"/>
        <v/>
      </c>
      <c r="H820" s="238"/>
      <c r="I820" s="238"/>
      <c r="J820" s="294"/>
      <c r="K820" s="293" t="str">
        <f t="shared" si="1048"/>
        <v/>
      </c>
      <c r="L820" s="238"/>
      <c r="M820" s="238"/>
      <c r="N820" s="294"/>
      <c r="O820" s="293" t="str">
        <f t="shared" si="1049"/>
        <v/>
      </c>
      <c r="P820" s="238"/>
      <c r="Q820" s="238"/>
      <c r="R820" s="294"/>
      <c r="S820" s="293" t="str">
        <f t="shared" si="1050"/>
        <v/>
      </c>
      <c r="T820" s="238"/>
      <c r="U820" s="238"/>
      <c r="V820" s="294"/>
      <c r="W820" s="293" t="str">
        <f t="shared" si="1051"/>
        <v/>
      </c>
      <c r="X820" s="238"/>
      <c r="Y820" s="238"/>
      <c r="Z820" s="294"/>
      <c r="AA820" s="293" t="str">
        <f t="shared" si="1052"/>
        <v/>
      </c>
      <c r="AB820" s="238"/>
      <c r="AC820" s="238"/>
      <c r="AD820" s="294"/>
      <c r="AE820" s="239">
        <f t="shared" si="1053"/>
        <v>0</v>
      </c>
      <c r="AF820" s="295">
        <f t="shared" si="1017"/>
        <v>0</v>
      </c>
      <c r="AG820" s="296">
        <f t="shared" si="1054"/>
        <v>0</v>
      </c>
      <c r="AH820" s="217" t="str">
        <f t="shared" si="1055"/>
        <v/>
      </c>
      <c r="AI820" s="237">
        <f xml:space="preserve"> ( IF(ISNUMBER(G820), VLOOKUP(G820/$AH820,F!$A1:$B101,2,1)*G820*$H820*$I820,0)+IF(ISNUMBER(K820), VLOOKUP(K820/$AH820,F!$A1:$B101,2,1)*K820*$L820*$M820,0)+IF(ISNUMBER(O820), VLOOKUP(O820/$AH820,F!$A1:$B101,2,1)*O820*$P820*$Q820,0)+IF(ISNUMBER(S820), VLOOKUP(S820/$AH820,F!$A1:$B101,2,1)*S820*$T820*$U820,0)+IF(ISNUMBER(W820), VLOOKUP(W820/$AH820,F!$A1:$B101,2,1)*W820*$X820*$Y820,0)+IF(ISNUMBER(AA820), VLOOKUP(AA820/$AH820,F!$A1:$B101,2,1)*AA820*$AB820*$AC820,0))*IF(ISNUMBER(F820),F820,1)*IF(ISNUMBER(E820),E820,1)</f>
        <v>0</v>
      </c>
      <c r="AJ820" s="309">
        <f t="shared" si="1057"/>
        <v>0</v>
      </c>
      <c r="AK820" s="298">
        <f>IFERROR(I820*INDEX(F!$P$21:$AB$33, MATCH(G820/$AH820, F!$O$21:$O$33,1), MATCH(E820, F!$P$20:$AB$20,1)), 0 ) +IFERROR( M820*INDEX(F!$P$21:$AB$33, MATCH(K820/$AH820, F!$O$21:$O$33,1), MATCH(E820, F!$P$20:$AB$20,1)),0) +  IFERROR( Q820*INDEX(F!$P$21:$AB$33, MATCH(O820/$AH820, F!$O$21:$O$33,1), MATCH(E820, F!$P$20:$AB$20,1)), 0) + IFERROR( U820*INDEX(F!$P$21:$AB$33, MATCH(S820/$AH820, F!$O$21:$O$33,1), MATCH(E820, F!$P$20:$AB$20,1)),0)  + IFERROR(Y820*INDEX(F!$P$21:$AB$33, MATCH(W820/$AH820, F!$O$21:$O$33,1), MATCH(E820, F!$P$20:$AB$20,1)),0)  + IFERROR( AC820*INDEX(F!$P$21:$AB$33, MATCH(AA820/$AH820, F!$O$21:$O$33,1), MATCH(E820, F!$P$20:$AB$20,1)),)</f>
        <v>0</v>
      </c>
      <c r="AL820" s="1031"/>
    </row>
    <row r="821" spans="1:38" hidden="1" x14ac:dyDescent="0.25">
      <c r="A821" s="1022"/>
      <c r="B821" s="243" t="str">
        <f t="shared" si="1046"/>
        <v/>
      </c>
      <c r="C821" s="256" t="str">
        <f t="shared" si="1046"/>
        <v/>
      </c>
      <c r="D821" s="214" t="str">
        <f t="shared" si="1046"/>
        <v/>
      </c>
      <c r="E821" s="291" t="str">
        <f t="shared" si="1046"/>
        <v/>
      </c>
      <c r="F821" s="307" t="str">
        <f t="shared" si="1046"/>
        <v/>
      </c>
      <c r="G821" s="300" t="str">
        <f t="shared" si="1047"/>
        <v/>
      </c>
      <c r="H821" s="301"/>
      <c r="I821" s="301"/>
      <c r="J821" s="302"/>
      <c r="K821" s="300" t="str">
        <f t="shared" si="1048"/>
        <v/>
      </c>
      <c r="L821" s="301"/>
      <c r="M821" s="301"/>
      <c r="N821" s="302"/>
      <c r="O821" s="300" t="str">
        <f t="shared" si="1049"/>
        <v/>
      </c>
      <c r="P821" s="301"/>
      <c r="Q821" s="301"/>
      <c r="R821" s="302"/>
      <c r="S821" s="300" t="str">
        <f t="shared" si="1050"/>
        <v/>
      </c>
      <c r="T821" s="301"/>
      <c r="U821" s="301"/>
      <c r="V821" s="302"/>
      <c r="W821" s="300" t="str">
        <f t="shared" si="1051"/>
        <v/>
      </c>
      <c r="X821" s="301"/>
      <c r="Y821" s="301"/>
      <c r="Z821" s="302"/>
      <c r="AA821" s="300" t="str">
        <f t="shared" si="1052"/>
        <v/>
      </c>
      <c r="AB821" s="301"/>
      <c r="AC821" s="301"/>
      <c r="AD821" s="302"/>
      <c r="AE821" s="285">
        <f t="shared" si="1053"/>
        <v>0</v>
      </c>
      <c r="AF821" s="286">
        <f t="shared" si="1017"/>
        <v>0</v>
      </c>
      <c r="AG821" s="287">
        <f t="shared" si="1054"/>
        <v>0</v>
      </c>
      <c r="AH821" s="217" t="str">
        <f t="shared" si="1055"/>
        <v/>
      </c>
      <c r="AI821" s="310">
        <f xml:space="preserve"> ( IF(ISNUMBER(G821), VLOOKUP(G821/$AH821,F!$A1:$B101,2,1)*G821*$H821*$I821,0)+IF(ISNUMBER(K821), VLOOKUP(K821/$AH821,F!$A1:$B101,2,1)*K821*$L821*$M821,0)+IF(ISNUMBER(O821), VLOOKUP(O821/$AH821,F!$A1:$B101,2,1)*O821*$P821*$Q821,0)+IF(ISNUMBER(S821), VLOOKUP(S821/$AH821,F!$A1:$B101,2,1)*S821*$T821*$U821,0)+IF(ISNUMBER(W821), VLOOKUP(W821/$AH821,F!$A1:$B101,2,1)*W821*$X821*$Y821,0)+IF(ISNUMBER(AA821), VLOOKUP(AA821/$AH821,F!$A1:$B101,2,1)*AA821*$AB821*$AC821,0))*IF(ISNUMBER(F821),F821,1)*IF(ISNUMBER(E821),E821,1)</f>
        <v>0</v>
      </c>
      <c r="AJ821" s="311">
        <f t="shared" si="1057"/>
        <v>0</v>
      </c>
      <c r="AK821" s="312">
        <f>IFERROR(I821*INDEX(F!$P$21:$AB$33, MATCH(G821/$AH821, F!$O$21:$O$33,1), MATCH(E821, F!$P$20:$AB$20,1)), 0 ) +IFERROR( M821*INDEX(F!$P$21:$AB$33, MATCH(K821/$AH821, F!$O$21:$O$33,1), MATCH(E821, F!$P$20:$AB$20,1)),0) +  IFERROR( Q821*INDEX(F!$P$21:$AB$33, MATCH(O821/$AH821, F!$O$21:$O$33,1), MATCH(E821, F!$P$20:$AB$20,1)), 0) + IFERROR( U821*INDEX(F!$P$21:$AB$33, MATCH(S821/$AH821, F!$O$21:$O$33,1), MATCH(E821, F!$P$20:$AB$20,1)),0)  + IFERROR(Y821*INDEX(F!$P$21:$AB$33, MATCH(W821/$AH821, F!$O$21:$O$33,1), MATCH(E821, F!$P$20:$AB$20,1)),0)  + IFERROR( AC821*INDEX(F!$P$21:$AB$33, MATCH(AA821/$AH821, F!$O$21:$O$33,1), MATCH(E821, F!$P$20:$AB$20,1)),)</f>
        <v>0</v>
      </c>
      <c r="AL821" s="1031"/>
    </row>
    <row r="822" spans="1:38" hidden="1" x14ac:dyDescent="0.25">
      <c r="A822" s="1022"/>
      <c r="B822" s="242" t="str">
        <f t="shared" si="1046"/>
        <v/>
      </c>
      <c r="C822" s="258" t="str">
        <f t="shared" si="1046"/>
        <v/>
      </c>
      <c r="D822" s="226" t="str">
        <f t="shared" si="1046"/>
        <v/>
      </c>
      <c r="E822" s="291" t="str">
        <f t="shared" si="1046"/>
        <v/>
      </c>
      <c r="F822" s="313" t="str">
        <f t="shared" si="1046"/>
        <v/>
      </c>
      <c r="G822" s="293" t="str">
        <f t="shared" si="1047"/>
        <v/>
      </c>
      <c r="H822" s="238"/>
      <c r="I822" s="238"/>
      <c r="J822" s="294"/>
      <c r="K822" s="293" t="str">
        <f t="shared" si="1048"/>
        <v/>
      </c>
      <c r="L822" s="238"/>
      <c r="M822" s="238"/>
      <c r="N822" s="294"/>
      <c r="O822" s="293" t="str">
        <f t="shared" si="1049"/>
        <v/>
      </c>
      <c r="P822" s="238"/>
      <c r="Q822" s="238"/>
      <c r="R822" s="294"/>
      <c r="S822" s="293" t="str">
        <f t="shared" si="1050"/>
        <v/>
      </c>
      <c r="T822" s="238"/>
      <c r="U822" s="238"/>
      <c r="V822" s="294"/>
      <c r="W822" s="293" t="str">
        <f t="shared" si="1051"/>
        <v/>
      </c>
      <c r="X822" s="238"/>
      <c r="Y822" s="238"/>
      <c r="Z822" s="294"/>
      <c r="AA822" s="293" t="str">
        <f t="shared" si="1052"/>
        <v/>
      </c>
      <c r="AB822" s="238"/>
      <c r="AC822" s="238"/>
      <c r="AD822" s="294"/>
      <c r="AE822" s="239">
        <f t="shared" si="1053"/>
        <v>0</v>
      </c>
      <c r="AF822" s="314">
        <f t="shared" si="1017"/>
        <v>0</v>
      </c>
      <c r="AG822" s="315">
        <f t="shared" si="1054"/>
        <v>0</v>
      </c>
      <c r="AH822" s="217" t="str">
        <f t="shared" si="1055"/>
        <v/>
      </c>
      <c r="AI822" s="316">
        <f xml:space="preserve"> ( IF(ISNUMBER(G822), VLOOKUP(G822/$AH822,F!$A1:$B101,2,1)*G822*$H822*$I822,0)+IF(ISNUMBER(K822), VLOOKUP(K822/$AH822,F!$A1:$B101,2,1)*K822*$L822*$M822,0)+IF(ISNUMBER(O822), VLOOKUP(O822/$AH822,F!$A1:$B101,2,1)*O822*$P822*$Q822,0)+IF(ISNUMBER(S822), VLOOKUP(S822/$AH822,F!$A1:$B101,2,1)*S822*$T822*$U822,0)+IF(ISNUMBER(W822), VLOOKUP(W822/$AH822,F!$A1:$B101,2,1)*W822*$X822*$Y822,0)+IF(ISNUMBER(AA822), VLOOKUP(AA822/$AH822,F!$A1:$B101,2,1)*AA822*$AB822*$AC822,0))*IF(ISNUMBER(F822),F822,1)*IF(ISNUMBER(E822),E822,1)</f>
        <v>0</v>
      </c>
      <c r="AJ822" s="317">
        <f t="shared" si="1057"/>
        <v>0</v>
      </c>
      <c r="AK822" s="318">
        <f>IFERROR(I822*INDEX(F!$P$21:$AB$33, MATCH(G822/$AH822, F!$O$21:$O$33,1), MATCH(E822, F!$P$20:$AB$20,1)), 0 ) +IFERROR( M822*INDEX(F!$P$21:$AB$33, MATCH(K822/$AH822, F!$O$21:$O$33,1), MATCH(E822, F!$P$20:$AB$20,1)),0) +  IFERROR( Q822*INDEX(F!$P$21:$AB$33, MATCH(O822/$AH822, F!$O$21:$O$33,1), MATCH(E822, F!$P$20:$AB$20,1)), 0) + IFERROR( U822*INDEX(F!$P$21:$AB$33, MATCH(S822/$AH822, F!$O$21:$O$33,1), MATCH(E822, F!$P$20:$AB$20,1)),0)  + IFERROR(Y822*INDEX(F!$P$21:$AB$33, MATCH(W822/$AH822, F!$O$21:$O$33,1), MATCH(E822, F!$P$20:$AB$20,1)),0)  + IFERROR( AC822*INDEX(F!$P$21:$AB$33, MATCH(AA822/$AH822, F!$O$21:$O$33,1), MATCH(E822, F!$P$20:$AB$20,1)),)</f>
        <v>0</v>
      </c>
      <c r="AL822" s="1031"/>
    </row>
    <row r="823" spans="1:38" ht="15.75" hidden="1" thickBot="1" x14ac:dyDescent="0.3">
      <c r="A823" s="1023"/>
      <c r="B823" s="246"/>
      <c r="C823" s="259"/>
      <c r="D823" s="227"/>
      <c r="E823" s="352">
        <f>ROUND(IFERROR(SUMPRODUCT(AJ815:AJ822,E815:E822)/AJ823,0),3)</f>
        <v>0</v>
      </c>
      <c r="F823" s="388"/>
      <c r="G823" s="319"/>
      <c r="H823" s="320"/>
      <c r="I823" s="320"/>
      <c r="J823" s="321"/>
      <c r="K823" s="319"/>
      <c r="L823" s="320"/>
      <c r="M823" s="320"/>
      <c r="N823" s="321"/>
      <c r="O823" s="319"/>
      <c r="P823" s="320"/>
      <c r="Q823" s="320"/>
      <c r="R823" s="321"/>
      <c r="S823" s="319"/>
      <c r="T823" s="320"/>
      <c r="U823" s="320"/>
      <c r="V823" s="321"/>
      <c r="W823" s="319"/>
      <c r="X823" s="320"/>
      <c r="Y823" s="320"/>
      <c r="Z823" s="321"/>
      <c r="AA823" s="319"/>
      <c r="AB823" s="320"/>
      <c r="AC823" s="320"/>
      <c r="AD823" s="321"/>
      <c r="AE823" s="357">
        <f>SUM(AE815:AE822)</f>
        <v>0</v>
      </c>
      <c r="AF823" s="358">
        <f t="shared" si="1017"/>
        <v>0</v>
      </c>
      <c r="AG823" s="391">
        <f>IFERROR(  SUMPRODUCT(AG815:AG822,AJ815:AJ822)/AJ823,0)</f>
        <v>0</v>
      </c>
      <c r="AH823" s="359"/>
      <c r="AI823" s="360">
        <f>SUM(AI815:AI822)</f>
        <v>0</v>
      </c>
      <c r="AJ823" s="360">
        <f>SUM(AJ815:AJ822)</f>
        <v>0</v>
      </c>
      <c r="AK823" s="361">
        <f>IF(SUM(AK815:AK822)=0,TIME(,0,),TIME(,SUM(AK815:AK822)+F!$V$37,))</f>
        <v>0</v>
      </c>
      <c r="AL823" s="1032"/>
    </row>
    <row r="824" spans="1:38" hidden="1" x14ac:dyDescent="0.25">
      <c r="A824" s="213">
        <f>A825</f>
        <v>43884</v>
      </c>
      <c r="B824" s="247" t="str">
        <f t="shared" ref="B824:F831" si="1058">IF(B768="","",B768)</f>
        <v/>
      </c>
      <c r="C824" s="260" t="str">
        <f t="shared" si="1058"/>
        <v/>
      </c>
      <c r="D824" s="228" t="str">
        <f t="shared" si="1058"/>
        <v/>
      </c>
      <c r="E824" s="280" t="str">
        <f t="shared" si="1058"/>
        <v/>
      </c>
      <c r="F824" s="322" t="str">
        <f t="shared" si="1058"/>
        <v/>
      </c>
      <c r="G824" s="323" t="str">
        <f t="shared" ref="G824:G831" si="1059">IF(J824&lt;&gt;0, IFERROR(IF( $F824=2,  MROUND($AH824*J824,1),    IF( OR($F824="",$F824=1),   MROUND($AH824*J824,2.5),  MROUND($AH824*J824, 0.1))), "" ), "")</f>
        <v/>
      </c>
      <c r="H824" s="324"/>
      <c r="I824" s="324"/>
      <c r="J824" s="325"/>
      <c r="K824" s="323" t="str">
        <f t="shared" ref="K824:K831" si="1060">IF(N824&lt;&gt;0, IFERROR(IF( $F824=2,  MROUND($AH824*N824,1),    IF( OR($F824="",$F824=1),   MROUND($AH824*N824,2.5),  MROUND($AH824*N824, 0.1))), "" ), "")</f>
        <v/>
      </c>
      <c r="L824" s="324"/>
      <c r="M824" s="324"/>
      <c r="N824" s="325"/>
      <c r="O824" s="323" t="str">
        <f t="shared" ref="O824:O831" si="1061">IF(R824&lt;&gt;0, IFERROR(IF( $F824=2,  MROUND($AH824*R824,1),    IF( OR($F824="",$F824=1),   MROUND($AH824*R824,2.5),  MROUND($AH824*R824, 0.1))), "" ), "")</f>
        <v/>
      </c>
      <c r="P824" s="324"/>
      <c r="Q824" s="324"/>
      <c r="R824" s="325"/>
      <c r="S824" s="323" t="str">
        <f t="shared" ref="S824:S831" si="1062">IF(V824&lt;&gt;0, IFERROR(IF( $F824=2,  MROUND($AH824*V824,1),    IF( OR($F824="",$F824=1),   MROUND($AH824*V824,2.5),  MROUND($AH824*V824, 0.1))), "" ), "")</f>
        <v/>
      </c>
      <c r="T824" s="324"/>
      <c r="U824" s="324"/>
      <c r="V824" s="325"/>
      <c r="W824" s="323" t="str">
        <f t="shared" ref="W824:W831" si="1063">IF(Z824&lt;&gt;0, IFERROR(IF( $F824=2,  MROUND($AH824*Z824,1),    IF( OR($F824="",$F824=1),   MROUND($AH824*Z824,2.5),  MROUND($AH824*Z824, 0.1))), "" ), "")</f>
        <v/>
      </c>
      <c r="X824" s="324"/>
      <c r="Y824" s="324"/>
      <c r="Z824" s="325"/>
      <c r="AA824" s="323" t="str">
        <f t="shared" ref="AA824:AA831" si="1064">IF(AD824&lt;&gt;0, IFERROR(IF( $F824=2,  MROUND($AH824*AD824,1),    IF( OR($F824="",$F824=1),   MROUND($AH824*AD824,2.5),  MROUND($AH824*AD824, 0.1))), "" ), "")</f>
        <v/>
      </c>
      <c r="AB824" s="324"/>
      <c r="AC824" s="324"/>
      <c r="AD824" s="325"/>
      <c r="AE824" s="326">
        <f t="shared" ref="AE824:AE831" si="1065">(IF(ISNUMBER(G824),G824,0)*H824*I824+IF(ISNUMBER(K824),K824,1)*L824*M824+IF(ISNUMBER(O824),O824,1)*P824*Q824+IF(ISNUMBER(S824),S824,1)*T824*U824+IF(ISNUMBER(W824),W824,1)*X824*Y824+IF(ISNUMBER(AA824),AA824,1)*AB824*AC824)*IF(ISNUMBER(F824),F824,1)</f>
        <v>0</v>
      </c>
      <c r="AF824" s="327">
        <f t="shared" si="1017"/>
        <v>0</v>
      </c>
      <c r="AG824" s="328">
        <f t="shared" ref="AG824:AG831" si="1066">IFERROR((AF824/(AH824*IF(ISNUMBER(F824),F824,1))),0)</f>
        <v>0</v>
      </c>
      <c r="AH824" s="216" t="str">
        <f t="shared" ref="AH824:AH831" si="1067">IF(ISNUMBER(AH768), AH768+(AH768*$AH$786),"")</f>
        <v/>
      </c>
      <c r="AI824" s="329">
        <f xml:space="preserve"> ( IF(ISNUMBER(G824), VLOOKUP(G824/$AH824,F!$A1:$B101,2,1)*G824*$H824*$I824,0)+IF(ISNUMBER(K824), VLOOKUP(K824/$AH824,F!$A1:$B101,2,1)*K824*$L824*$M824,0)+IF(ISNUMBER(O824), VLOOKUP(O824/$AH824,F!$A1:$B101,2,1)*O824*$P824*$Q824,0)+IF(ISNUMBER(S824), VLOOKUP(S824/$AH824,F!$A1:$B101,2,1)*S824*$T824*$U824,0)+IF(ISNUMBER(W824), VLOOKUP(W824/$AH824,F!$A1:$B101,2,1)*W824*$X824*$Y824,0)+IF(ISNUMBER(AA824), VLOOKUP(AA824/$AH824,F!$A1:$B101,2,1)*AA824*$AB824*$AC824,0))*IF(ISNUMBER(F824),F824,1)*IF(ISNUMBER(E824),E824,1)</f>
        <v>0</v>
      </c>
      <c r="AJ824" s="330">
        <f t="shared" ref="AJ824:AJ826" si="1068">H824*I824+L824*M824+P824*Q824+T824*U824+X824*Y824+AB824*AC824</f>
        <v>0</v>
      </c>
      <c r="AK824" s="331">
        <f>IFERROR(I824*INDEX(F!$P$21:$AB$33, MATCH(G824/$AH824, F!$O$21:$O$33,1), MATCH(E824, F!$P$20:$AB$20,1)), 0 ) +IFERROR( M824*INDEX(F!$P$21:$AB$33, MATCH(K824/$AH824, F!$O$21:$O$33,1), MATCH(E824, F!$P$20:$AB$20,1)),0) +  IFERROR( Q824*INDEX(F!$P$21:$AB$33, MATCH(O824/$AH824, F!$O$21:$O$33,1), MATCH(E824, F!$P$20:$AB$20,1)), 0) + IFERROR( U824*INDEX(F!$P$21:$AB$33, MATCH(S824/$AH824, F!$O$21:$O$33,1), MATCH(E824, F!$P$20:$AB$20,1)),0)  + IFERROR(Y824*INDEX(F!$P$21:$AB$33, MATCH(W824/$AH824, F!$O$21:$O$33,1), MATCH(E824, F!$P$20:$AB$20,1)),0)  + IFERROR( AC824*INDEX(F!$P$21:$AB$33, MATCH(AA824/$AH824, F!$O$21:$O$33,1), MATCH(E824, F!$P$20:$AB$20,1)),)</f>
        <v>0</v>
      </c>
      <c r="AL824" s="1033"/>
    </row>
    <row r="825" spans="1:38" ht="15.75" hidden="1" customHeight="1" x14ac:dyDescent="0.25">
      <c r="A825" s="1021">
        <f>A769+A730</f>
        <v>43884</v>
      </c>
      <c r="B825" s="248" t="str">
        <f t="shared" si="1058"/>
        <v/>
      </c>
      <c r="C825" s="261" t="str">
        <f t="shared" si="1058"/>
        <v/>
      </c>
      <c r="D825" s="229" t="str">
        <f t="shared" si="1058"/>
        <v/>
      </c>
      <c r="E825" s="291" t="str">
        <f t="shared" si="1058"/>
        <v/>
      </c>
      <c r="F825" s="332" t="str">
        <f t="shared" si="1058"/>
        <v/>
      </c>
      <c r="G825" s="333" t="str">
        <f t="shared" si="1059"/>
        <v/>
      </c>
      <c r="H825" s="334"/>
      <c r="I825" s="334"/>
      <c r="J825" s="335"/>
      <c r="K825" s="333" t="str">
        <f t="shared" si="1060"/>
        <v/>
      </c>
      <c r="L825" s="334"/>
      <c r="M825" s="334"/>
      <c r="N825" s="335"/>
      <c r="O825" s="333" t="str">
        <f t="shared" si="1061"/>
        <v/>
      </c>
      <c r="P825" s="334"/>
      <c r="Q825" s="334"/>
      <c r="R825" s="335"/>
      <c r="S825" s="333" t="str">
        <f t="shared" si="1062"/>
        <v/>
      </c>
      <c r="T825" s="334"/>
      <c r="U825" s="334"/>
      <c r="V825" s="335"/>
      <c r="W825" s="333" t="str">
        <f t="shared" si="1063"/>
        <v/>
      </c>
      <c r="X825" s="334"/>
      <c r="Y825" s="334"/>
      <c r="Z825" s="335"/>
      <c r="AA825" s="333" t="str">
        <f t="shared" si="1064"/>
        <v/>
      </c>
      <c r="AB825" s="334"/>
      <c r="AC825" s="334"/>
      <c r="AD825" s="335"/>
      <c r="AE825" s="336">
        <f t="shared" si="1065"/>
        <v>0</v>
      </c>
      <c r="AF825" s="337">
        <f t="shared" si="1017"/>
        <v>0</v>
      </c>
      <c r="AG825" s="338">
        <f t="shared" si="1066"/>
        <v>0</v>
      </c>
      <c r="AH825" s="217" t="str">
        <f t="shared" si="1067"/>
        <v/>
      </c>
      <c r="AI825" s="339">
        <f xml:space="preserve"> ( IF(ISNUMBER(G825), VLOOKUP(G825/$AH825,F!$A1:$B101,2,1)*G825*$H825*$I825,0)+IF(ISNUMBER(K825), VLOOKUP(K825/$AH825,F!$A1:$B101,2,1)*K825*$L825*$M825,0)+IF(ISNUMBER(O825), VLOOKUP(O825/$AH825,F!$A1:$B101,2,1)*O825*$P825*$Q825,0)+IF(ISNUMBER(S825), VLOOKUP(S825/$AH825,F!$A1:$B101,2,1)*S825*$T825*$U825,0)+IF(ISNUMBER(W825), VLOOKUP(W825/$AH825,F!$A1:$B101,2,1)*W825*$X825*$Y825,0)+IF(ISNUMBER(AA825), VLOOKUP(AA825/$AH825,F!$A1:$B101,2,1)*AA825*$AB825*$AC825,0))*IF(ISNUMBER(F825),F825,1)*IF(ISNUMBER(E825),E825,1)</f>
        <v>0</v>
      </c>
      <c r="AJ825" s="340">
        <f t="shared" si="1068"/>
        <v>0</v>
      </c>
      <c r="AK825" s="341">
        <f>IFERROR(I825*INDEX(F!$P$21:$AB$33, MATCH(G825/$AH825, F!$O$21:$O$33,1), MATCH(E825, F!$P$20:$AB$20,1)), 0 ) +IFERROR( M825*INDEX(F!$P$21:$AB$33, MATCH(K825/$AH825, F!$O$21:$O$33,1), MATCH(E825, F!$P$20:$AB$20,1)),0) +  IFERROR( Q825*INDEX(F!$P$21:$AB$33, MATCH(O825/$AH825, F!$O$21:$O$33,1), MATCH(E825, F!$P$20:$AB$20,1)), 0) + IFERROR( U825*INDEX(F!$P$21:$AB$33, MATCH(S825/$AH825, F!$O$21:$O$33,1), MATCH(E825, F!$P$20:$AB$20,1)),0)  + IFERROR(Y825*INDEX(F!$P$21:$AB$33, MATCH(W825/$AH825, F!$O$21:$O$33,1), MATCH(E825, F!$P$20:$AB$20,1)),0)  + IFERROR( AC825*INDEX(F!$P$21:$AB$33, MATCH(AA825/$AH825, F!$O$21:$O$33,1), MATCH(E825, F!$P$20:$AB$20,1)),)</f>
        <v>0</v>
      </c>
      <c r="AL825" s="1031"/>
    </row>
    <row r="826" spans="1:38" ht="15.75" hidden="1" customHeight="1" x14ac:dyDescent="0.25">
      <c r="A826" s="1022"/>
      <c r="B826" s="249" t="str">
        <f t="shared" si="1058"/>
        <v/>
      </c>
      <c r="C826" s="262" t="str">
        <f t="shared" si="1058"/>
        <v/>
      </c>
      <c r="D826" s="230" t="str">
        <f t="shared" si="1058"/>
        <v/>
      </c>
      <c r="E826" s="291" t="str">
        <f t="shared" si="1058"/>
        <v/>
      </c>
      <c r="F826" s="342" t="str">
        <f t="shared" si="1058"/>
        <v/>
      </c>
      <c r="G826" s="343" t="str">
        <f t="shared" si="1059"/>
        <v/>
      </c>
      <c r="H826" s="344"/>
      <c r="I826" s="344"/>
      <c r="J826" s="345"/>
      <c r="K826" s="343" t="str">
        <f t="shared" si="1060"/>
        <v/>
      </c>
      <c r="L826" s="344"/>
      <c r="M826" s="344"/>
      <c r="N826" s="345"/>
      <c r="O826" s="343" t="str">
        <f t="shared" si="1061"/>
        <v/>
      </c>
      <c r="P826" s="344"/>
      <c r="Q826" s="344"/>
      <c r="R826" s="345"/>
      <c r="S826" s="343" t="str">
        <f t="shared" si="1062"/>
        <v/>
      </c>
      <c r="T826" s="344"/>
      <c r="U826" s="344"/>
      <c r="V826" s="345"/>
      <c r="W826" s="343" t="str">
        <f t="shared" si="1063"/>
        <v/>
      </c>
      <c r="X826" s="344"/>
      <c r="Y826" s="344"/>
      <c r="Z826" s="345"/>
      <c r="AA826" s="343" t="str">
        <f t="shared" si="1064"/>
        <v/>
      </c>
      <c r="AB826" s="344"/>
      <c r="AC826" s="344"/>
      <c r="AD826" s="345"/>
      <c r="AE826" s="346">
        <f t="shared" si="1065"/>
        <v>0</v>
      </c>
      <c r="AF826" s="347">
        <f t="shared" si="1017"/>
        <v>0</v>
      </c>
      <c r="AG826" s="348">
        <f t="shared" si="1066"/>
        <v>0</v>
      </c>
      <c r="AH826" s="217" t="str">
        <f t="shared" si="1067"/>
        <v/>
      </c>
      <c r="AI826" s="349">
        <f xml:space="preserve"> ( IF(ISNUMBER(G826), VLOOKUP(G826/$AH826,F!$A1:$B101,2,1)*G826*$H826*$I826,0)+IF(ISNUMBER(K826), VLOOKUP(K826/$AH826,F!$A1:$B101,2,1)*K826*$L826*$M826,0)+IF(ISNUMBER(O826), VLOOKUP(O826/$AH826,F!$A1:$B101,2,1)*O826*$P826*$Q826,0)+IF(ISNUMBER(S826), VLOOKUP(S826/$AH826,F!$A1:$B101,2,1)*S826*$T826*$U826,0)+IF(ISNUMBER(W826), VLOOKUP(W826/$AH826,F!$A1:$B101,2,1)*W826*$X826*$Y826,0)+IF(ISNUMBER(AA826), VLOOKUP(AA826/$AH826,F!$A1:$B101,2,1)*AA826*$AB826*$AC826,0))*IF(ISNUMBER(F826),F826,1)*IF(ISNUMBER(E826),E826,1)</f>
        <v>0</v>
      </c>
      <c r="AJ826" s="350">
        <f t="shared" si="1068"/>
        <v>0</v>
      </c>
      <c r="AK826" s="351">
        <f>IFERROR(I826*INDEX(F!$P$21:$AB$33, MATCH(G826/$AH826, F!$O$21:$O$33,1), MATCH(E826, F!$P$20:$AB$20,1)), 0 ) +IFERROR( M826*INDEX(F!$P$21:$AB$33, MATCH(K826/$AH826, F!$O$21:$O$33,1), MATCH(E826, F!$P$20:$AB$20,1)),0) +  IFERROR( Q826*INDEX(F!$P$21:$AB$33, MATCH(O826/$AH826, F!$O$21:$O$33,1), MATCH(E826, F!$P$20:$AB$20,1)), 0) + IFERROR( U826*INDEX(F!$P$21:$AB$33, MATCH(S826/$AH826, F!$O$21:$O$33,1), MATCH(E826, F!$P$20:$AB$20,1)),0)  + IFERROR(Y826*INDEX(F!$P$21:$AB$33, MATCH(W826/$AH826, F!$O$21:$O$33,1), MATCH(E826, F!$P$20:$AB$20,1)),0)  + IFERROR( AC826*INDEX(F!$P$21:$AB$33, MATCH(AA826/$AH826, F!$O$21:$O$33,1), MATCH(E826, F!$P$20:$AB$20,1)),)</f>
        <v>0</v>
      </c>
      <c r="AL826" s="1031"/>
    </row>
    <row r="827" spans="1:38" hidden="1" x14ac:dyDescent="0.25">
      <c r="A827" s="1022"/>
      <c r="B827" s="248" t="str">
        <f t="shared" si="1058"/>
        <v/>
      </c>
      <c r="C827" s="261" t="str">
        <f t="shared" si="1058"/>
        <v/>
      </c>
      <c r="D827" s="229" t="str">
        <f t="shared" si="1058"/>
        <v/>
      </c>
      <c r="E827" s="291" t="str">
        <f t="shared" si="1058"/>
        <v/>
      </c>
      <c r="F827" s="332" t="str">
        <f t="shared" si="1058"/>
        <v/>
      </c>
      <c r="G827" s="333" t="str">
        <f t="shared" si="1059"/>
        <v/>
      </c>
      <c r="H827" s="334"/>
      <c r="I827" s="334"/>
      <c r="J827" s="335"/>
      <c r="K827" s="333" t="str">
        <f t="shared" si="1060"/>
        <v/>
      </c>
      <c r="L827" s="334"/>
      <c r="M827" s="334"/>
      <c r="N827" s="335"/>
      <c r="O827" s="333" t="str">
        <f t="shared" si="1061"/>
        <v/>
      </c>
      <c r="P827" s="334"/>
      <c r="Q827" s="334"/>
      <c r="R827" s="335"/>
      <c r="S827" s="333" t="str">
        <f t="shared" si="1062"/>
        <v/>
      </c>
      <c r="T827" s="334"/>
      <c r="U827" s="334"/>
      <c r="V827" s="335"/>
      <c r="W827" s="333" t="str">
        <f t="shared" si="1063"/>
        <v/>
      </c>
      <c r="X827" s="334"/>
      <c r="Y827" s="334"/>
      <c r="Z827" s="335"/>
      <c r="AA827" s="333" t="str">
        <f t="shared" si="1064"/>
        <v/>
      </c>
      <c r="AB827" s="334"/>
      <c r="AC827" s="334"/>
      <c r="AD827" s="335"/>
      <c r="AE827" s="336">
        <f t="shared" si="1065"/>
        <v>0</v>
      </c>
      <c r="AF827" s="337">
        <f t="shared" si="1017"/>
        <v>0</v>
      </c>
      <c r="AG827" s="338">
        <f t="shared" si="1066"/>
        <v>0</v>
      </c>
      <c r="AH827" s="217" t="str">
        <f t="shared" si="1067"/>
        <v/>
      </c>
      <c r="AI827" s="339">
        <f xml:space="preserve"> ( IF(ISNUMBER(G827), VLOOKUP(G827/$AH827,F!$A1:$B101,2,1)*G827*$H827*$I827,0)+IF(ISNUMBER(K827), VLOOKUP(K827/$AH827,F!$A1:$B101,2,1)*K827*$L827*$M827,0)+IF(ISNUMBER(O827), VLOOKUP(O827/$AH827,F!$A1:$B101,2,1)*O827*$P827*$Q827,0)+IF(ISNUMBER(S827), VLOOKUP(S827/$AH827,F!$A1:$B101,2,1)*S827*$T827*$U827,0)+IF(ISNUMBER(W827), VLOOKUP(W827/$AH827,F!$A1:$B101,2,1)*W827*$X827*$Y827,0)+IF(ISNUMBER(AA827), VLOOKUP(AA827/$AH827,F!$A1:$B101,2,1)*AA827*$AB827*$AC827,0))*IF(ISNUMBER(F827),F827,1)*IF(ISNUMBER(E827),E827,1)</f>
        <v>0</v>
      </c>
      <c r="AJ827" s="340">
        <f>H827*I827+L827*M827+P827*Q827+T827*U827+X827*Y827+AB827*AC827</f>
        <v>0</v>
      </c>
      <c r="AK827" s="341">
        <f>IFERROR(I827*INDEX(F!$P$21:$AB$33, MATCH(G827/$AH827, F!$O$21:$O$33,1), MATCH(E827, F!$P$20:$AB$20,1)), 0 ) +IFERROR( M827*INDEX(F!$P$21:$AB$33, MATCH(K827/$AH827, F!$O$21:$O$33,1), MATCH(E827, F!$P$20:$AB$20,1)),0) +  IFERROR( Q827*INDEX(F!$P$21:$AB$33, MATCH(O827/$AH827, F!$O$21:$O$33,1), MATCH(E827, F!$P$20:$AB$20,1)), 0) + IFERROR( U827*INDEX(F!$P$21:$AB$33, MATCH(S827/$AH827, F!$O$21:$O$33,1), MATCH(E827, F!$P$20:$AB$20,1)),0)  + IFERROR(Y827*INDEX(F!$P$21:$AB$33, MATCH(W827/$AH827, F!$O$21:$O$33,1), MATCH(E827, F!$P$20:$AB$20,1)),0)  + IFERROR( AC827*INDEX(F!$P$21:$AB$33, MATCH(AA827/$AH827, F!$O$21:$O$33,1), MATCH(E827, F!$P$20:$AB$20,1)),)</f>
        <v>0</v>
      </c>
      <c r="AL827" s="1031"/>
    </row>
    <row r="828" spans="1:38" hidden="1" x14ac:dyDescent="0.25">
      <c r="A828" s="1022"/>
      <c r="B828" s="249" t="str">
        <f t="shared" si="1058"/>
        <v/>
      </c>
      <c r="C828" s="262" t="str">
        <f t="shared" si="1058"/>
        <v/>
      </c>
      <c r="D828" s="230" t="str">
        <f t="shared" si="1058"/>
        <v/>
      </c>
      <c r="E828" s="291" t="str">
        <f t="shared" si="1058"/>
        <v/>
      </c>
      <c r="F828" s="342" t="str">
        <f t="shared" si="1058"/>
        <v/>
      </c>
      <c r="G828" s="343" t="str">
        <f t="shared" si="1059"/>
        <v/>
      </c>
      <c r="H828" s="344"/>
      <c r="I828" s="344"/>
      <c r="J828" s="345"/>
      <c r="K828" s="343" t="str">
        <f t="shared" si="1060"/>
        <v/>
      </c>
      <c r="L828" s="344"/>
      <c r="M828" s="344"/>
      <c r="N828" s="345"/>
      <c r="O828" s="343" t="str">
        <f t="shared" si="1061"/>
        <v/>
      </c>
      <c r="P828" s="344"/>
      <c r="Q828" s="344"/>
      <c r="R828" s="345"/>
      <c r="S828" s="343" t="str">
        <f t="shared" si="1062"/>
        <v/>
      </c>
      <c r="T828" s="344"/>
      <c r="U828" s="344"/>
      <c r="V828" s="345"/>
      <c r="W828" s="343" t="str">
        <f t="shared" si="1063"/>
        <v/>
      </c>
      <c r="X828" s="344"/>
      <c r="Y828" s="344"/>
      <c r="Z828" s="345"/>
      <c r="AA828" s="343" t="str">
        <f t="shared" si="1064"/>
        <v/>
      </c>
      <c r="AB828" s="344"/>
      <c r="AC828" s="344"/>
      <c r="AD828" s="345"/>
      <c r="AE828" s="346">
        <f t="shared" si="1065"/>
        <v>0</v>
      </c>
      <c r="AF828" s="347">
        <f t="shared" si="1017"/>
        <v>0</v>
      </c>
      <c r="AG828" s="348">
        <f t="shared" si="1066"/>
        <v>0</v>
      </c>
      <c r="AH828" s="217" t="str">
        <f t="shared" si="1067"/>
        <v/>
      </c>
      <c r="AI828" s="349">
        <f xml:space="preserve"> ( IF(ISNUMBER(G828), VLOOKUP(G828/$AH828,F!$A1:$B101,2,1)*G828*$H828*$I828,0)+IF(ISNUMBER(K828), VLOOKUP(K828/$AH828,F!$A1:$B101,2,1)*K828*$L828*$M828,0)+IF(ISNUMBER(O828), VLOOKUP(O828/$AH828,F!$A1:$B101,2,1)*O828*$P828*$Q828,0)+IF(ISNUMBER(S828), VLOOKUP(S828/$AH828,F!$A1:$B101,2,1)*S828*$T828*$U828,0)+IF(ISNUMBER(W828), VLOOKUP(W828/$AH828,F!$A1:$B101,2,1)*W828*$X828*$Y828,0)+IF(ISNUMBER(AA828), VLOOKUP(AA828/$AH828,F!$A1:$B101,2,1)*AA828*$AB828*$AC828,0))*IF(ISNUMBER(F828),F828,1)*IF(ISNUMBER(E828),E828,1)</f>
        <v>0</v>
      </c>
      <c r="AJ828" s="350">
        <f t="shared" ref="AJ828:AJ831" si="1069">H828*I828+L828*M828+P828*Q828+T828*U828+X828*Y828+AB828*AC828</f>
        <v>0</v>
      </c>
      <c r="AK828" s="351">
        <f>IFERROR(I828*INDEX(F!$P$21:$AB$33, MATCH(G828/$AH828, F!$O$21:$O$33,1), MATCH(E828, F!$P$20:$AB$20,1)), 0 ) +IFERROR( M828*INDEX(F!$P$21:$AB$33, MATCH(K828/$AH828, F!$O$21:$O$33,1), MATCH(E828, F!$P$20:$AB$20,1)),0) +  IFERROR( Q828*INDEX(F!$P$21:$AB$33, MATCH(O828/$AH828, F!$O$21:$O$33,1), MATCH(E828, F!$P$20:$AB$20,1)), 0) + IFERROR( U828*INDEX(F!$P$21:$AB$33, MATCH(S828/$AH828, F!$O$21:$O$33,1), MATCH(E828, F!$P$20:$AB$20,1)),0)  + IFERROR(Y828*INDEX(F!$P$21:$AB$33, MATCH(W828/$AH828, F!$O$21:$O$33,1), MATCH(E828, F!$P$20:$AB$20,1)),0)  + IFERROR( AC828*INDEX(F!$P$21:$AB$33, MATCH(AA828/$AH828, F!$O$21:$O$33,1), MATCH(E828, F!$P$20:$AB$20,1)),)</f>
        <v>0</v>
      </c>
      <c r="AL828" s="1031"/>
    </row>
    <row r="829" spans="1:38" hidden="1" x14ac:dyDescent="0.25">
      <c r="A829" s="1022"/>
      <c r="B829" s="248" t="str">
        <f t="shared" si="1058"/>
        <v/>
      </c>
      <c r="C829" s="261" t="str">
        <f t="shared" si="1058"/>
        <v/>
      </c>
      <c r="D829" s="229" t="str">
        <f t="shared" si="1058"/>
        <v/>
      </c>
      <c r="E829" s="291" t="str">
        <f t="shared" si="1058"/>
        <v/>
      </c>
      <c r="F829" s="332" t="str">
        <f t="shared" si="1058"/>
        <v/>
      </c>
      <c r="G829" s="333" t="str">
        <f t="shared" si="1059"/>
        <v/>
      </c>
      <c r="H829" s="334"/>
      <c r="I829" s="334"/>
      <c r="J829" s="335"/>
      <c r="K829" s="333" t="str">
        <f t="shared" si="1060"/>
        <v/>
      </c>
      <c r="L829" s="334"/>
      <c r="M829" s="334"/>
      <c r="N829" s="335"/>
      <c r="O829" s="333" t="str">
        <f t="shared" si="1061"/>
        <v/>
      </c>
      <c r="P829" s="334"/>
      <c r="Q829" s="334"/>
      <c r="R829" s="335"/>
      <c r="S829" s="333" t="str">
        <f t="shared" si="1062"/>
        <v/>
      </c>
      <c r="T829" s="334"/>
      <c r="U829" s="334"/>
      <c r="V829" s="335"/>
      <c r="W829" s="333" t="str">
        <f t="shared" si="1063"/>
        <v/>
      </c>
      <c r="X829" s="334"/>
      <c r="Y829" s="334"/>
      <c r="Z829" s="335"/>
      <c r="AA829" s="333" t="str">
        <f t="shared" si="1064"/>
        <v/>
      </c>
      <c r="AB829" s="334"/>
      <c r="AC829" s="334"/>
      <c r="AD829" s="335"/>
      <c r="AE829" s="336">
        <f t="shared" si="1065"/>
        <v>0</v>
      </c>
      <c r="AF829" s="337">
        <f t="shared" si="1017"/>
        <v>0</v>
      </c>
      <c r="AG829" s="338">
        <f t="shared" si="1066"/>
        <v>0</v>
      </c>
      <c r="AH829" s="217" t="str">
        <f t="shared" si="1067"/>
        <v/>
      </c>
      <c r="AI829" s="339">
        <f xml:space="preserve"> ( IF(ISNUMBER(G829), VLOOKUP(G829/$AH829,F!$A1:$B101,2,1)*G829*$H829*$I829,0)+IF(ISNUMBER(K829), VLOOKUP(K829/$AH829,F!$A1:$B101,2,1)*K829*$L829*$M829,0)+IF(ISNUMBER(O829), VLOOKUP(O829/$AH829,F!$A1:$B101,2,1)*O829*$P829*$Q829,0)+IF(ISNUMBER(S829), VLOOKUP(S829/$AH829,F!$A1:$B101,2,1)*S829*$T829*$U829,0)+IF(ISNUMBER(W829), VLOOKUP(W829/$AH829,F!$A1:$B101,2,1)*W829*$X829*$Y829,0)+IF(ISNUMBER(AA829), VLOOKUP(AA829/$AH829,F!$A1:$B101,2,1)*AA829*$AB829*$AC829,0))*IF(ISNUMBER(F829),F829,1)*IF(ISNUMBER(E829),E829,1)</f>
        <v>0</v>
      </c>
      <c r="AJ829" s="340">
        <f t="shared" si="1069"/>
        <v>0</v>
      </c>
      <c r="AK829" s="341">
        <f>IFERROR(I829*INDEX(F!$P$21:$AB$33, MATCH(G829/$AH829, F!$O$21:$O$33,1), MATCH(E829, F!$P$20:$AB$20,1)), 0 ) +IFERROR( M829*INDEX(F!$P$21:$AB$33, MATCH(K829/$AH829, F!$O$21:$O$33,1), MATCH(E829, F!$P$20:$AB$20,1)),0) +  IFERROR( Q829*INDEX(F!$P$21:$AB$33, MATCH(O829/$AH829, F!$O$21:$O$33,1), MATCH(E829, F!$P$20:$AB$20,1)), 0) + IFERROR( U829*INDEX(F!$P$21:$AB$33, MATCH(S829/$AH829, F!$O$21:$O$33,1), MATCH(E829, F!$P$20:$AB$20,1)),0)  + IFERROR(Y829*INDEX(F!$P$21:$AB$33, MATCH(W829/$AH829, F!$O$21:$O$33,1), MATCH(E829, F!$P$20:$AB$20,1)),0)  + IFERROR( AC829*INDEX(F!$P$21:$AB$33, MATCH(AA829/$AH829, F!$O$21:$O$33,1), MATCH(E829, F!$P$20:$AB$20,1)),)</f>
        <v>0</v>
      </c>
      <c r="AL829" s="1031"/>
    </row>
    <row r="830" spans="1:38" hidden="1" x14ac:dyDescent="0.25">
      <c r="A830" s="1022"/>
      <c r="B830" s="249" t="str">
        <f t="shared" si="1058"/>
        <v/>
      </c>
      <c r="C830" s="262" t="str">
        <f t="shared" si="1058"/>
        <v/>
      </c>
      <c r="D830" s="230" t="str">
        <f t="shared" si="1058"/>
        <v/>
      </c>
      <c r="E830" s="291" t="str">
        <f t="shared" si="1058"/>
        <v/>
      </c>
      <c r="F830" s="342" t="str">
        <f t="shared" si="1058"/>
        <v/>
      </c>
      <c r="G830" s="343" t="str">
        <f t="shared" si="1059"/>
        <v/>
      </c>
      <c r="H830" s="344"/>
      <c r="I830" s="344"/>
      <c r="J830" s="345"/>
      <c r="K830" s="343" t="str">
        <f t="shared" si="1060"/>
        <v/>
      </c>
      <c r="L830" s="344"/>
      <c r="M830" s="344"/>
      <c r="N830" s="345"/>
      <c r="O830" s="343" t="str">
        <f t="shared" si="1061"/>
        <v/>
      </c>
      <c r="P830" s="344"/>
      <c r="Q830" s="344"/>
      <c r="R830" s="345"/>
      <c r="S830" s="343" t="str">
        <f t="shared" si="1062"/>
        <v/>
      </c>
      <c r="T830" s="344"/>
      <c r="U830" s="344"/>
      <c r="V830" s="345"/>
      <c r="W830" s="343" t="str">
        <f t="shared" si="1063"/>
        <v/>
      </c>
      <c r="X830" s="344"/>
      <c r="Y830" s="344"/>
      <c r="Z830" s="345"/>
      <c r="AA830" s="343" t="str">
        <f t="shared" si="1064"/>
        <v/>
      </c>
      <c r="AB830" s="344"/>
      <c r="AC830" s="344"/>
      <c r="AD830" s="345"/>
      <c r="AE830" s="346">
        <f t="shared" si="1065"/>
        <v>0</v>
      </c>
      <c r="AF830" s="347">
        <f t="shared" si="1017"/>
        <v>0</v>
      </c>
      <c r="AG830" s="348">
        <f t="shared" si="1066"/>
        <v>0</v>
      </c>
      <c r="AH830" s="217" t="str">
        <f t="shared" si="1067"/>
        <v/>
      </c>
      <c r="AI830" s="349">
        <f xml:space="preserve"> ( IF(ISNUMBER(G830), VLOOKUP(G830/$AH830,F!$A1:$B101,2,1)*G830*$H830*$I830,0)+IF(ISNUMBER(K830), VLOOKUP(K830/$AH830,F!$A1:$B101,2,1)*K830*$L830*$M830,0)+IF(ISNUMBER(O830), VLOOKUP(O830/$AH830,F!$A1:$B101,2,1)*O830*$P830*$Q830,0)+IF(ISNUMBER(S830), VLOOKUP(S830/$AH830,F!$A1:$B101,2,1)*S830*$T830*$U830,0)+IF(ISNUMBER(W830), VLOOKUP(W830/$AH830,F!$A1:$B101,2,1)*W830*$X830*$Y830,0)+IF(ISNUMBER(AA830), VLOOKUP(AA830/$AH830,F!$A1:$B101,2,1)*AA830*$AB830*$AC830,0))*IF(ISNUMBER(F830),F830,1)*IF(ISNUMBER(E830),E830,1)</f>
        <v>0</v>
      </c>
      <c r="AJ830" s="350">
        <f t="shared" si="1069"/>
        <v>0</v>
      </c>
      <c r="AK830" s="351">
        <f>IFERROR(I830*INDEX(F!$P$21:$AB$33, MATCH(G830/$AH830, F!$O$21:$O$33,1), MATCH(E830, F!$P$20:$AB$20,1)), 0 ) +IFERROR( M830*INDEX(F!$P$21:$AB$33, MATCH(K830/$AH830, F!$O$21:$O$33,1), MATCH(E830, F!$P$20:$AB$20,1)),0) +  IFERROR( Q830*INDEX(F!$P$21:$AB$33, MATCH(O830/$AH830, F!$O$21:$O$33,1), MATCH(E830, F!$P$20:$AB$20,1)), 0) + IFERROR( U830*INDEX(F!$P$21:$AB$33, MATCH(S830/$AH830, F!$O$21:$O$33,1), MATCH(E830, F!$P$20:$AB$20,1)),0)  + IFERROR(Y830*INDEX(F!$P$21:$AB$33, MATCH(W830/$AH830, F!$O$21:$O$33,1), MATCH(E830, F!$P$20:$AB$20,1)),0)  + IFERROR( AC830*INDEX(F!$P$21:$AB$33, MATCH(AA830/$AH830, F!$O$21:$O$33,1), MATCH(E830, F!$P$20:$AB$20,1)),)</f>
        <v>0</v>
      </c>
      <c r="AL830" s="1031"/>
    </row>
    <row r="831" spans="1:38" hidden="1" x14ac:dyDescent="0.25">
      <c r="A831" s="1022"/>
      <c r="B831" s="248" t="str">
        <f t="shared" si="1058"/>
        <v/>
      </c>
      <c r="C831" s="261" t="str">
        <f t="shared" si="1058"/>
        <v/>
      </c>
      <c r="D831" s="231" t="str">
        <f t="shared" si="1058"/>
        <v/>
      </c>
      <c r="E831" s="291" t="str">
        <f t="shared" si="1058"/>
        <v/>
      </c>
      <c r="F831" s="332" t="str">
        <f t="shared" si="1058"/>
        <v/>
      </c>
      <c r="G831" s="333" t="str">
        <f t="shared" si="1059"/>
        <v/>
      </c>
      <c r="H831" s="334"/>
      <c r="I831" s="334"/>
      <c r="J831" s="335"/>
      <c r="K831" s="333" t="str">
        <f t="shared" si="1060"/>
        <v/>
      </c>
      <c r="L831" s="334"/>
      <c r="M831" s="334"/>
      <c r="N831" s="335"/>
      <c r="O831" s="333" t="str">
        <f t="shared" si="1061"/>
        <v/>
      </c>
      <c r="P831" s="334"/>
      <c r="Q831" s="334"/>
      <c r="R831" s="335"/>
      <c r="S831" s="333" t="str">
        <f t="shared" si="1062"/>
        <v/>
      </c>
      <c r="T831" s="334"/>
      <c r="U831" s="334"/>
      <c r="V831" s="335"/>
      <c r="W831" s="333" t="str">
        <f t="shared" si="1063"/>
        <v/>
      </c>
      <c r="X831" s="334"/>
      <c r="Y831" s="334"/>
      <c r="Z831" s="335"/>
      <c r="AA831" s="333" t="str">
        <f t="shared" si="1064"/>
        <v/>
      </c>
      <c r="AB831" s="334"/>
      <c r="AC831" s="334"/>
      <c r="AD831" s="335"/>
      <c r="AE831" s="336">
        <f t="shared" si="1065"/>
        <v>0</v>
      </c>
      <c r="AF831" s="337">
        <f t="shared" si="1017"/>
        <v>0</v>
      </c>
      <c r="AG831" s="338">
        <f t="shared" si="1066"/>
        <v>0</v>
      </c>
      <c r="AH831" s="217" t="str">
        <f t="shared" si="1067"/>
        <v/>
      </c>
      <c r="AI831" s="339">
        <f xml:space="preserve"> ( IF(ISNUMBER(G831), VLOOKUP(G831/$AH831,F!$A1:$B101,2,1)*G831*$H831*$I831,0)+IF(ISNUMBER(K831), VLOOKUP(K831/$AH831,F!$A1:$B101,2,1)*K831*$L831*$M831,0)+IF(ISNUMBER(O831), VLOOKUP(O831/$AH831,F!$A1:$B101,2,1)*O831*$P831*$Q831,0)+IF(ISNUMBER(S831), VLOOKUP(S831/$AH831,F!$A1:$B101,2,1)*S831*$T831*$U831,0)+IF(ISNUMBER(W831), VLOOKUP(W831/$AH831,F!$A1:$B101,2,1)*W831*$X831*$Y831,0)+IF(ISNUMBER(AA831), VLOOKUP(AA831/$AH831,F!$A1:$B101,2,1)*AA831*$AB831*$AC831,0))*IF(ISNUMBER(F831),F831,1)*IF(ISNUMBER(E831),E831,1)</f>
        <v>0</v>
      </c>
      <c r="AJ831" s="340">
        <f t="shared" si="1069"/>
        <v>0</v>
      </c>
      <c r="AK831" s="341">
        <f>IFERROR(I831*INDEX(F!$P$21:$AB$33, MATCH(G831/$AH831, F!$O$21:$O$33,1), MATCH(E831, F!$P$20:$AB$20,1)), 0 ) +IFERROR( M831*INDEX(F!$P$21:$AB$33, MATCH(K831/$AH831, F!$O$21:$O$33,1), MATCH(E831, F!$P$20:$AB$20,1)),0) +  IFERROR( Q831*INDEX(F!$P$21:$AB$33, MATCH(O831/$AH831, F!$O$21:$O$33,1), MATCH(E831, F!$P$20:$AB$20,1)), 0) + IFERROR( U831*INDEX(F!$P$21:$AB$33, MATCH(S831/$AH831, F!$O$21:$O$33,1), MATCH(E831, F!$P$20:$AB$20,1)),0)  + IFERROR(Y831*INDEX(F!$P$21:$AB$33, MATCH(W831/$AH831, F!$O$21:$O$33,1), MATCH(E831, F!$P$20:$AB$20,1)),0)  + IFERROR( AC831*INDEX(F!$P$21:$AB$33, MATCH(AA831/$AH831, F!$O$21:$O$33,1), MATCH(E831, F!$P$20:$AB$20,1)),)</f>
        <v>0</v>
      </c>
      <c r="AL831" s="1031"/>
    </row>
    <row r="832" spans="1:38" ht="15.75" hidden="1" thickBot="1" x14ac:dyDescent="0.3">
      <c r="A832" s="1023"/>
      <c r="B832" s="250"/>
      <c r="C832" s="263"/>
      <c r="D832" s="215"/>
      <c r="E832" s="352">
        <f>ROUND(IFERROR(SUMPRODUCT(AJ824:AJ831,E824:E831)/AJ832,0),3)</f>
        <v>0</v>
      </c>
      <c r="F832" s="353"/>
      <c r="G832" s="354"/>
      <c r="H832" s="355"/>
      <c r="I832" s="355"/>
      <c r="J832" s="356"/>
      <c r="K832" s="354"/>
      <c r="L832" s="355"/>
      <c r="M832" s="355"/>
      <c r="N832" s="356"/>
      <c r="O832" s="354"/>
      <c r="P832" s="355"/>
      <c r="Q832" s="355"/>
      <c r="R832" s="356"/>
      <c r="S832" s="354"/>
      <c r="T832" s="355"/>
      <c r="U832" s="355"/>
      <c r="V832" s="356"/>
      <c r="W832" s="354"/>
      <c r="X832" s="355"/>
      <c r="Y832" s="355"/>
      <c r="Z832" s="356"/>
      <c r="AA832" s="354"/>
      <c r="AB832" s="355"/>
      <c r="AC832" s="355"/>
      <c r="AD832" s="356"/>
      <c r="AE832" s="357">
        <f>SUM(AE824:AE831)</f>
        <v>0</v>
      </c>
      <c r="AF832" s="358">
        <f t="shared" si="1017"/>
        <v>0</v>
      </c>
      <c r="AG832" s="391">
        <f>IFERROR(  SUMPRODUCT(AG824:AG831,AJ824:AJ831)/AJ832,0)</f>
        <v>0</v>
      </c>
      <c r="AH832" s="359"/>
      <c r="AI832" s="360">
        <f>SUM(AI824:AI831)</f>
        <v>0</v>
      </c>
      <c r="AJ832" s="360">
        <f>SUM(AJ824:AJ831)</f>
        <v>0</v>
      </c>
      <c r="AK832" s="361">
        <f>IF(SUM(AK824:AK831)=0,TIME(,0,),TIME(,SUM(AK824:AK831)+F!$V$37,))</f>
        <v>0</v>
      </c>
      <c r="AL832" s="1032"/>
    </row>
    <row r="833" spans="1:38" hidden="1" x14ac:dyDescent="0.25">
      <c r="A833" s="232">
        <f>A834</f>
        <v>43885</v>
      </c>
      <c r="B833" s="251" t="str">
        <f t="shared" ref="B833:F840" si="1070">IF(B777="","",B777)</f>
        <v/>
      </c>
      <c r="C833" s="264" t="str">
        <f t="shared" si="1070"/>
        <v/>
      </c>
      <c r="D833" s="233" t="str">
        <f t="shared" si="1070"/>
        <v/>
      </c>
      <c r="E833" s="280" t="str">
        <f t="shared" si="1070"/>
        <v/>
      </c>
      <c r="F833" s="362" t="str">
        <f t="shared" si="1070"/>
        <v/>
      </c>
      <c r="G833" s="363" t="str">
        <f t="shared" ref="G833:G840" si="1071">IF(J833&lt;&gt;0, IFERROR(IF( $F833=2,  MROUND($AH833*J833,1),    IF( OR($F833="",$F833=1),   MROUND($AH833*J833,2.5),  MROUND($AH833*J833, 0.1))), "" ), "")</f>
        <v/>
      </c>
      <c r="H833" s="364"/>
      <c r="I833" s="364"/>
      <c r="J833" s="365"/>
      <c r="K833" s="363" t="str">
        <f t="shared" ref="K833:K840" si="1072">IF(N833&lt;&gt;0, IFERROR(IF( $F833=2,  MROUND($AH833*N833,1),    IF( OR($F833="",$F833=1),   MROUND($AH833*N833,2.5),  MROUND($AH833*N833, 0.1))), "" ), "")</f>
        <v/>
      </c>
      <c r="L833" s="364"/>
      <c r="M833" s="364"/>
      <c r="N833" s="365"/>
      <c r="O833" s="363" t="str">
        <f t="shared" ref="O833:O840" si="1073">IF(R833&lt;&gt;0, IFERROR(IF( $F833=2,  MROUND($AH833*R833,1),    IF( OR($F833="",$F833=1),   MROUND($AH833*R833,2.5),  MROUND($AH833*R833, 0.1))), "" ), "")</f>
        <v/>
      </c>
      <c r="P833" s="364"/>
      <c r="Q833" s="364"/>
      <c r="R833" s="365"/>
      <c r="S833" s="363" t="str">
        <f t="shared" ref="S833:S840" si="1074">IF(V833&lt;&gt;0, IFERROR(IF( $F833=2,  MROUND($AH833*V833,1),    IF( OR($F833="",$F833=1),   MROUND($AH833*V833,2.5),  MROUND($AH833*V833, 0.1))), "" ), "")</f>
        <v/>
      </c>
      <c r="T833" s="364"/>
      <c r="U833" s="364"/>
      <c r="V833" s="365"/>
      <c r="W833" s="363" t="str">
        <f t="shared" ref="W833:W840" si="1075">IF(Z833&lt;&gt;0, IFERROR(IF( $F833=2,  MROUND($AH833*Z833,1),    IF( OR($F833="",$F833=1),   MROUND($AH833*Z833,2.5),  MROUND($AH833*Z833, 0.1))), "" ), "")</f>
        <v/>
      </c>
      <c r="X833" s="364"/>
      <c r="Y833" s="364"/>
      <c r="Z833" s="365"/>
      <c r="AA833" s="363" t="str">
        <f t="shared" ref="AA833:AA840" si="1076">IF(AD833&lt;&gt;0, IFERROR(IF( $F833=2,  MROUND($AH833*AD833,1),    IF( OR($F833="",$F833=1),   MROUND($AH833*AD833,2.5),  MROUND($AH833*AD833, 0.1))), "" ), "")</f>
        <v/>
      </c>
      <c r="AB833" s="364"/>
      <c r="AC833" s="364"/>
      <c r="AD833" s="365"/>
      <c r="AE833" s="366">
        <f t="shared" ref="AE833:AE840" si="1077">(IF(ISNUMBER(G833),G833,0)*H833*I833+IF(ISNUMBER(K833),K833,1)*L833*M833+IF(ISNUMBER(O833),O833,1)*P833*Q833+IF(ISNUMBER(S833),S833,1)*T833*U833+IF(ISNUMBER(W833),W833,1)*X833*Y833+IF(ISNUMBER(AA833),AA833,1)*AB833*AC833)*IF(ISNUMBER(F833),F833,1)</f>
        <v>0</v>
      </c>
      <c r="AF833" s="367">
        <f t="shared" si="1017"/>
        <v>0</v>
      </c>
      <c r="AG833" s="368">
        <f t="shared" ref="AG833:AG840" si="1078">IFERROR((AF833/(AH833*IF(ISNUMBER(F833),F833,1))),0)</f>
        <v>0</v>
      </c>
      <c r="AH833" s="216" t="str">
        <f t="shared" ref="AH833:AH840" si="1079">IF(ISNUMBER(AH777), AH777+(AH777*$AH$786),"")</f>
        <v/>
      </c>
      <c r="AI833" s="369">
        <f xml:space="preserve"> ( IF(ISNUMBER(G833), VLOOKUP(G833/$AH833,F!$A1:$B101,2,1)*G833*$H833*$I833,0)+IF(ISNUMBER(K833), VLOOKUP(K833/$AH833,F!$A1:$B101,2,1)*K833*$L833*$M833,0)+IF(ISNUMBER(O833), VLOOKUP(O833/$AH833,F!$A1:$B101,2,1)*O833*$P833*$Q833,0)+IF(ISNUMBER(S833), VLOOKUP(S833/$AH833,F!$A1:$B101,2,1)*S833*$T833*$U833,0)+IF(ISNUMBER(W833), VLOOKUP(W833/$AH833,F!$A1:$B101,2,1)*W833*$X833*$Y833,0)+IF(ISNUMBER(AA833), VLOOKUP(AA833/$AH833,F!$A1:$B101,2,1)*AA833*$AB833*$AC833,0))*IF(ISNUMBER(F833),F833,1)*IF(ISNUMBER(E833),E833,1)</f>
        <v>0</v>
      </c>
      <c r="AJ833" s="370">
        <f t="shared" ref="AJ833:AJ835" si="1080">H833*I833+L833*M833+P833*Q833+T833*U833+X833*Y833+AB833*AC833</f>
        <v>0</v>
      </c>
      <c r="AK833" s="371">
        <f>IFERROR(I833*INDEX(F!$P$21:$AB$33, MATCH(G833/$AH833, F!$O$21:$O$33,1), MATCH(E833, F!$P$20:$AB$20,1)), 0 ) +IFERROR( M833*INDEX(F!$P$21:$AB$33, MATCH(K833/$AH833, F!$O$21:$O$33,1), MATCH(E833, F!$P$20:$AB$20,1)),0) +  IFERROR( Q833*INDEX(F!$P$21:$AB$33, MATCH(O833/$AH833, F!$O$21:$O$33,1), MATCH(E833, F!$P$20:$AB$20,1)), 0) + IFERROR( U833*INDEX(F!$P$21:$AB$33, MATCH(S833/$AH833, F!$O$21:$O$33,1), MATCH(E833, F!$P$20:$AB$20,1)),0)  + IFERROR(Y833*INDEX(F!$P$21:$AB$33, MATCH(W833/$AH833, F!$O$21:$O$33,1), MATCH(E833, F!$P$20:$AB$20,1)),0)  + IFERROR( AC833*INDEX(F!$P$21:$AB$33, MATCH(AA833/$AH833, F!$O$21:$O$33,1), MATCH(E833, F!$P$20:$AB$20,1)),)</f>
        <v>0</v>
      </c>
      <c r="AL833" s="1033"/>
    </row>
    <row r="834" spans="1:38" ht="15.75" hidden="1" customHeight="1" x14ac:dyDescent="0.25">
      <c r="A834" s="1021">
        <f>A778+A730</f>
        <v>43885</v>
      </c>
      <c r="B834" s="249" t="str">
        <f t="shared" si="1070"/>
        <v/>
      </c>
      <c r="C834" s="262" t="str">
        <f t="shared" si="1070"/>
        <v/>
      </c>
      <c r="D834" s="230" t="str">
        <f t="shared" si="1070"/>
        <v/>
      </c>
      <c r="E834" s="291" t="str">
        <f t="shared" si="1070"/>
        <v/>
      </c>
      <c r="F834" s="342" t="str">
        <f t="shared" si="1070"/>
        <v/>
      </c>
      <c r="G834" s="343" t="str">
        <f t="shared" si="1071"/>
        <v/>
      </c>
      <c r="H834" s="344"/>
      <c r="I834" s="344"/>
      <c r="J834" s="345"/>
      <c r="K834" s="343" t="str">
        <f t="shared" si="1072"/>
        <v/>
      </c>
      <c r="L834" s="344"/>
      <c r="M834" s="344"/>
      <c r="N834" s="345"/>
      <c r="O834" s="343" t="str">
        <f t="shared" si="1073"/>
        <v/>
      </c>
      <c r="P834" s="344"/>
      <c r="Q834" s="344"/>
      <c r="R834" s="345"/>
      <c r="S834" s="343" t="str">
        <f t="shared" si="1074"/>
        <v/>
      </c>
      <c r="T834" s="344"/>
      <c r="U834" s="344"/>
      <c r="V834" s="345"/>
      <c r="W834" s="343" t="str">
        <f t="shared" si="1075"/>
        <v/>
      </c>
      <c r="X834" s="344"/>
      <c r="Y834" s="344"/>
      <c r="Z834" s="345"/>
      <c r="AA834" s="343" t="str">
        <f t="shared" si="1076"/>
        <v/>
      </c>
      <c r="AB834" s="344"/>
      <c r="AC834" s="344"/>
      <c r="AD834" s="345"/>
      <c r="AE834" s="346">
        <f t="shared" si="1077"/>
        <v>0</v>
      </c>
      <c r="AF834" s="347">
        <f t="shared" si="1017"/>
        <v>0</v>
      </c>
      <c r="AG834" s="348">
        <f t="shared" si="1078"/>
        <v>0</v>
      </c>
      <c r="AH834" s="217" t="str">
        <f t="shared" si="1079"/>
        <v/>
      </c>
      <c r="AI834" s="349">
        <f xml:space="preserve"> ( IF(ISNUMBER(G834), VLOOKUP(G834/$AH834,F!$A1:$B101,2,1)*G834*$H834*$I834,0)+IF(ISNUMBER(K834), VLOOKUP(K834/$AH834,F!$A1:$B101,2,1)*K834*$L834*$M834,0)+IF(ISNUMBER(O834), VLOOKUP(O834/$AH834,F!$A1:$B101,2,1)*O834*$P834*$Q834,0)+IF(ISNUMBER(S834), VLOOKUP(S834/$AH834,F!$A1:$B101,2,1)*S834*$T834*$U834,0)+IF(ISNUMBER(W834), VLOOKUP(W834/$AH834,F!$A1:$B101,2,1)*W834*$X834*$Y834,0)+IF(ISNUMBER(AA834), VLOOKUP(AA834/$AH834,F!$A1:$B101,2,1)*AA834*$AB834*$AC834,0))*IF(ISNUMBER(F834),F834,1)*IF(ISNUMBER(E834),E834,1)</f>
        <v>0</v>
      </c>
      <c r="AJ834" s="350">
        <f t="shared" si="1080"/>
        <v>0</v>
      </c>
      <c r="AK834" s="351">
        <f>IFERROR(I834*INDEX(F!$P$21:$AB$33, MATCH(G834/$AH834, F!$O$21:$O$33,1), MATCH(E834, F!$P$20:$AB$20,1)), 0 ) +IFERROR( M834*INDEX(F!$P$21:$AB$33, MATCH(K834/$AH834, F!$O$21:$O$33,1), MATCH(E834, F!$P$20:$AB$20,1)),0) +  IFERROR( Q834*INDEX(F!$P$21:$AB$33, MATCH(O834/$AH834, F!$O$21:$O$33,1), MATCH(E834, F!$P$20:$AB$20,1)), 0) + IFERROR( U834*INDEX(F!$P$21:$AB$33, MATCH(S834/$AH834, F!$O$21:$O$33,1), MATCH(E834, F!$P$20:$AB$20,1)),0)  + IFERROR(Y834*INDEX(F!$P$21:$AB$33, MATCH(W834/$AH834, F!$O$21:$O$33,1), MATCH(E834, F!$P$20:$AB$20,1)),0)  + IFERROR( AC834*INDEX(F!$P$21:$AB$33, MATCH(AA834/$AH834, F!$O$21:$O$33,1), MATCH(E834, F!$P$20:$AB$20,1)),)</f>
        <v>0</v>
      </c>
      <c r="AL834" s="1031"/>
    </row>
    <row r="835" spans="1:38" ht="15.75" hidden="1" customHeight="1" x14ac:dyDescent="0.25">
      <c r="A835" s="1022"/>
      <c r="B835" s="252" t="str">
        <f t="shared" si="1070"/>
        <v/>
      </c>
      <c r="C835" s="265" t="str">
        <f t="shared" si="1070"/>
        <v/>
      </c>
      <c r="D835" s="234" t="str">
        <f t="shared" si="1070"/>
        <v/>
      </c>
      <c r="E835" s="291" t="str">
        <f t="shared" si="1070"/>
        <v/>
      </c>
      <c r="F835" s="372" t="str">
        <f t="shared" si="1070"/>
        <v/>
      </c>
      <c r="G835" s="373" t="str">
        <f t="shared" si="1071"/>
        <v/>
      </c>
      <c r="H835" s="374"/>
      <c r="I835" s="374"/>
      <c r="J835" s="375"/>
      <c r="K835" s="373" t="str">
        <f t="shared" si="1072"/>
        <v/>
      </c>
      <c r="L835" s="374"/>
      <c r="M835" s="374"/>
      <c r="N835" s="375"/>
      <c r="O835" s="373" t="str">
        <f t="shared" si="1073"/>
        <v/>
      </c>
      <c r="P835" s="374"/>
      <c r="Q835" s="374"/>
      <c r="R835" s="375"/>
      <c r="S835" s="373" t="str">
        <f t="shared" si="1074"/>
        <v/>
      </c>
      <c r="T835" s="374"/>
      <c r="U835" s="374"/>
      <c r="V835" s="375"/>
      <c r="W835" s="373" t="str">
        <f t="shared" si="1075"/>
        <v/>
      </c>
      <c r="X835" s="374"/>
      <c r="Y835" s="374"/>
      <c r="Z835" s="375"/>
      <c r="AA835" s="373" t="str">
        <f t="shared" si="1076"/>
        <v/>
      </c>
      <c r="AB835" s="374"/>
      <c r="AC835" s="374"/>
      <c r="AD835" s="375"/>
      <c r="AE835" s="376">
        <f t="shared" si="1077"/>
        <v>0</v>
      </c>
      <c r="AF835" s="377">
        <f t="shared" si="1017"/>
        <v>0</v>
      </c>
      <c r="AG835" s="378">
        <f t="shared" si="1078"/>
        <v>0</v>
      </c>
      <c r="AH835" s="217" t="str">
        <f t="shared" si="1079"/>
        <v/>
      </c>
      <c r="AI835" s="379">
        <f xml:space="preserve"> ( IF(ISNUMBER(G835), VLOOKUP(G835/$AH835,F!$A1:$B101,2,1)*G835*$H835*$I835,0)+IF(ISNUMBER(K835), VLOOKUP(K835/$AH835,F!$A1:$B101,2,1)*K835*$L835*$M835,0)+IF(ISNUMBER(O835), VLOOKUP(O835/$AH835,F!$A1:$B101,2,1)*O835*$P835*$Q835,0)+IF(ISNUMBER(S835), VLOOKUP(S835/$AH835,F!$A1:$B101,2,1)*S835*$T835*$U835,0)+IF(ISNUMBER(W835), VLOOKUP(W835/$AH835,F!$A1:$B101,2,1)*W835*$X835*$Y835,0)+IF(ISNUMBER(AA835), VLOOKUP(AA835/$AH835,F!$A1:$B101,2,1)*AA835*$AB835*$AC835,0))*IF(ISNUMBER(F835),F835,1)*IF(ISNUMBER(E835),E835,1)</f>
        <v>0</v>
      </c>
      <c r="AJ835" s="380">
        <f t="shared" si="1080"/>
        <v>0</v>
      </c>
      <c r="AK835" s="381">
        <f>IFERROR(I835*INDEX(F!$P$21:$AB$33, MATCH(G835/$AH835, F!$O$21:$O$33,1), MATCH(E835, F!$P$20:$AB$20,1)), 0 ) +IFERROR( M835*INDEX(F!$P$21:$AB$33, MATCH(K835/$AH835, F!$O$21:$O$33,1), MATCH(E835, F!$P$20:$AB$20,1)),0) +  IFERROR( Q835*INDEX(F!$P$21:$AB$33, MATCH(O835/$AH835, F!$O$21:$O$33,1), MATCH(E835, F!$P$20:$AB$20,1)), 0) + IFERROR( U835*INDEX(F!$P$21:$AB$33, MATCH(S835/$AH835, F!$O$21:$O$33,1), MATCH(E835, F!$P$20:$AB$20,1)),0)  + IFERROR(Y835*INDEX(F!$P$21:$AB$33, MATCH(W835/$AH835, F!$O$21:$O$33,1), MATCH(E835, F!$P$20:$AB$20,1)),0)  + IFERROR( AC835*INDEX(F!$P$21:$AB$33, MATCH(AA835/$AH835, F!$O$21:$O$33,1), MATCH(E835, F!$P$20:$AB$20,1)),)</f>
        <v>0</v>
      </c>
      <c r="AL835" s="1031"/>
    </row>
    <row r="836" spans="1:38" hidden="1" x14ac:dyDescent="0.25">
      <c r="A836" s="1022"/>
      <c r="B836" s="249" t="str">
        <f t="shared" si="1070"/>
        <v/>
      </c>
      <c r="C836" s="262" t="str">
        <f t="shared" si="1070"/>
        <v/>
      </c>
      <c r="D836" s="230" t="str">
        <f t="shared" si="1070"/>
        <v/>
      </c>
      <c r="E836" s="291" t="str">
        <f t="shared" si="1070"/>
        <v/>
      </c>
      <c r="F836" s="342" t="str">
        <f t="shared" si="1070"/>
        <v/>
      </c>
      <c r="G836" s="343" t="str">
        <f t="shared" si="1071"/>
        <v/>
      </c>
      <c r="H836" s="344"/>
      <c r="I836" s="344"/>
      <c r="J836" s="345"/>
      <c r="K836" s="343" t="str">
        <f t="shared" si="1072"/>
        <v/>
      </c>
      <c r="L836" s="344"/>
      <c r="M836" s="344"/>
      <c r="N836" s="345"/>
      <c r="O836" s="343" t="str">
        <f t="shared" si="1073"/>
        <v/>
      </c>
      <c r="P836" s="344"/>
      <c r="Q836" s="344"/>
      <c r="R836" s="345"/>
      <c r="S836" s="343" t="str">
        <f t="shared" si="1074"/>
        <v/>
      </c>
      <c r="T836" s="344"/>
      <c r="U836" s="344"/>
      <c r="V836" s="345"/>
      <c r="W836" s="343" t="str">
        <f t="shared" si="1075"/>
        <v/>
      </c>
      <c r="X836" s="344"/>
      <c r="Y836" s="344"/>
      <c r="Z836" s="345"/>
      <c r="AA836" s="343" t="str">
        <f t="shared" si="1076"/>
        <v/>
      </c>
      <c r="AB836" s="344"/>
      <c r="AC836" s="344"/>
      <c r="AD836" s="345"/>
      <c r="AE836" s="346">
        <f t="shared" si="1077"/>
        <v>0</v>
      </c>
      <c r="AF836" s="347">
        <f t="shared" si="1017"/>
        <v>0</v>
      </c>
      <c r="AG836" s="348">
        <f t="shared" si="1078"/>
        <v>0</v>
      </c>
      <c r="AH836" s="217" t="str">
        <f t="shared" si="1079"/>
        <v/>
      </c>
      <c r="AI836" s="349">
        <f xml:space="preserve"> ( IF(ISNUMBER(G836), VLOOKUP(G836/$AH836,F!$A1:$B101,2,1)*G836*$H836*$I836,0)+IF(ISNUMBER(K836), VLOOKUP(K836/$AH836,F!$A1:$B101,2,1)*K836*$L836*$M836,0)+IF(ISNUMBER(O836), VLOOKUP(O836/$AH836,F!$A1:$B101,2,1)*O836*$P836*$Q836,0)+IF(ISNUMBER(S836), VLOOKUP(S836/$AH836,F!$A1:$B101,2,1)*S836*$T836*$U836,0)+IF(ISNUMBER(W836), VLOOKUP(W836/$AH836,F!$A1:$B101,2,1)*W836*$X836*$Y836,0)+IF(ISNUMBER(AA836), VLOOKUP(AA836/$AH836,F!$A1:$B101,2,1)*AA836*$AB836*$AC836,0))*IF(ISNUMBER(F836),F836,1)*IF(ISNUMBER(E836),E836,1)</f>
        <v>0</v>
      </c>
      <c r="AJ836" s="350">
        <f>H836*I836+L836*M836+P836*Q836+T836*U836+X836*Y836+AB836*AC836</f>
        <v>0</v>
      </c>
      <c r="AK836" s="351">
        <f>IFERROR(I836*INDEX(F!$P$21:$AB$33, MATCH(G836/$AH836, F!$O$21:$O$33,1), MATCH(E836, F!$P$20:$AB$20,1)), 0 ) +IFERROR( M836*INDEX(F!$P$21:$AB$33, MATCH(K836/$AH836, F!$O$21:$O$33,1), MATCH(E836, F!$P$20:$AB$20,1)),0) +  IFERROR( Q836*INDEX(F!$P$21:$AB$33, MATCH(O836/$AH836, F!$O$21:$O$33,1), MATCH(E836, F!$P$20:$AB$20,1)), 0) + IFERROR( U836*INDEX(F!$P$21:$AB$33, MATCH(S836/$AH836, F!$O$21:$O$33,1), MATCH(E836, F!$P$20:$AB$20,1)),0)  + IFERROR(Y836*INDEX(F!$P$21:$AB$33, MATCH(W836/$AH836, F!$O$21:$O$33,1), MATCH(E836, F!$P$20:$AB$20,1)),0)  + IFERROR( AC836*INDEX(F!$P$21:$AB$33, MATCH(AA836/$AH836, F!$O$21:$O$33,1), MATCH(E836, F!$P$20:$AB$20,1)),)</f>
        <v>0</v>
      </c>
      <c r="AL836" s="1031"/>
    </row>
    <row r="837" spans="1:38" hidden="1" x14ac:dyDescent="0.25">
      <c r="A837" s="1022"/>
      <c r="B837" s="252" t="str">
        <f t="shared" si="1070"/>
        <v/>
      </c>
      <c r="C837" s="265" t="str">
        <f t="shared" si="1070"/>
        <v/>
      </c>
      <c r="D837" s="234" t="str">
        <f t="shared" si="1070"/>
        <v/>
      </c>
      <c r="E837" s="291" t="str">
        <f t="shared" si="1070"/>
        <v/>
      </c>
      <c r="F837" s="372" t="str">
        <f t="shared" si="1070"/>
        <v/>
      </c>
      <c r="G837" s="373" t="str">
        <f t="shared" si="1071"/>
        <v/>
      </c>
      <c r="H837" s="374"/>
      <c r="I837" s="374"/>
      <c r="J837" s="375"/>
      <c r="K837" s="373" t="str">
        <f t="shared" si="1072"/>
        <v/>
      </c>
      <c r="L837" s="374"/>
      <c r="M837" s="374"/>
      <c r="N837" s="375"/>
      <c r="O837" s="373" t="str">
        <f t="shared" si="1073"/>
        <v/>
      </c>
      <c r="P837" s="374"/>
      <c r="Q837" s="374"/>
      <c r="R837" s="375"/>
      <c r="S837" s="373" t="str">
        <f t="shared" si="1074"/>
        <v/>
      </c>
      <c r="T837" s="374"/>
      <c r="U837" s="374"/>
      <c r="V837" s="375"/>
      <c r="W837" s="373" t="str">
        <f t="shared" si="1075"/>
        <v/>
      </c>
      <c r="X837" s="374"/>
      <c r="Y837" s="374"/>
      <c r="Z837" s="375"/>
      <c r="AA837" s="373" t="str">
        <f t="shared" si="1076"/>
        <v/>
      </c>
      <c r="AB837" s="374"/>
      <c r="AC837" s="374"/>
      <c r="AD837" s="375"/>
      <c r="AE837" s="376">
        <f t="shared" si="1077"/>
        <v>0</v>
      </c>
      <c r="AF837" s="377">
        <f t="shared" si="1017"/>
        <v>0</v>
      </c>
      <c r="AG837" s="378">
        <f t="shared" si="1078"/>
        <v>0</v>
      </c>
      <c r="AH837" s="217" t="str">
        <f t="shared" si="1079"/>
        <v/>
      </c>
      <c r="AI837" s="379">
        <f xml:space="preserve"> ( IF(ISNUMBER(G837), VLOOKUP(G837/$AH837,F!$A1:$B101,2,1)*G837*$H837*$I837,0)+IF(ISNUMBER(K837), VLOOKUP(K837/$AH837,F!$A1:$B101,2,1)*K837*$L837*$M837,0)+IF(ISNUMBER(O837), VLOOKUP(O837/$AH837,F!$A1:$B101,2,1)*O837*$P837*$Q837,0)+IF(ISNUMBER(S837), VLOOKUP(S837/$AH837,F!$A1:$B101,2,1)*S837*$T837*$U837,0)+IF(ISNUMBER(W837), VLOOKUP(W837/$AH837,F!$A1:$B101,2,1)*W837*$X837*$Y837,0)+IF(ISNUMBER(AA837), VLOOKUP(AA837/$AH837,F!$A1:$B101,2,1)*AA837*$AB837*$AC837,0))*IF(ISNUMBER(F837),F837,1)*IF(ISNUMBER(E837),E837,1)</f>
        <v>0</v>
      </c>
      <c r="AJ837" s="380">
        <f t="shared" ref="AJ837:AJ840" si="1081">H837*I837+L837*M837+P837*Q837+T837*U837+X837*Y837+AB837*AC837</f>
        <v>0</v>
      </c>
      <c r="AK837" s="381">
        <f>IFERROR(I837*INDEX(F!$P$21:$AB$33, MATCH(G837/$AH837, F!$O$21:$O$33,1), MATCH(E837, F!$P$20:$AB$20,1)), 0 ) +IFERROR( M837*INDEX(F!$P$21:$AB$33, MATCH(K837/$AH837, F!$O$21:$O$33,1), MATCH(E837, F!$P$20:$AB$20,1)),0) +  IFERROR( Q837*INDEX(F!$P$21:$AB$33, MATCH(O837/$AH837, F!$O$21:$O$33,1), MATCH(E837, F!$P$20:$AB$20,1)), 0) + IFERROR( U837*INDEX(F!$P$21:$AB$33, MATCH(S837/$AH837, F!$O$21:$O$33,1), MATCH(E837, F!$P$20:$AB$20,1)),0)  + IFERROR(Y837*INDEX(F!$P$21:$AB$33, MATCH(W837/$AH837, F!$O$21:$O$33,1), MATCH(E837, F!$P$20:$AB$20,1)),0)  + IFERROR( AC837*INDEX(F!$P$21:$AB$33, MATCH(AA837/$AH837, F!$O$21:$O$33,1), MATCH(E837, F!$P$20:$AB$20,1)),)</f>
        <v>0</v>
      </c>
      <c r="AL837" s="1031"/>
    </row>
    <row r="838" spans="1:38" hidden="1" x14ac:dyDescent="0.25">
      <c r="A838" s="1022"/>
      <c r="B838" s="249" t="str">
        <f t="shared" si="1070"/>
        <v/>
      </c>
      <c r="C838" s="262" t="str">
        <f t="shared" si="1070"/>
        <v/>
      </c>
      <c r="D838" s="230" t="str">
        <f t="shared" si="1070"/>
        <v/>
      </c>
      <c r="E838" s="291" t="str">
        <f t="shared" si="1070"/>
        <v/>
      </c>
      <c r="F838" s="342" t="str">
        <f t="shared" si="1070"/>
        <v/>
      </c>
      <c r="G838" s="343" t="str">
        <f t="shared" si="1071"/>
        <v/>
      </c>
      <c r="H838" s="344"/>
      <c r="I838" s="344"/>
      <c r="J838" s="345"/>
      <c r="K838" s="343" t="str">
        <f t="shared" si="1072"/>
        <v/>
      </c>
      <c r="L838" s="344"/>
      <c r="M838" s="344"/>
      <c r="N838" s="345"/>
      <c r="O838" s="343" t="str">
        <f t="shared" si="1073"/>
        <v/>
      </c>
      <c r="P838" s="344"/>
      <c r="Q838" s="344"/>
      <c r="R838" s="345"/>
      <c r="S838" s="343" t="str">
        <f t="shared" si="1074"/>
        <v/>
      </c>
      <c r="T838" s="344"/>
      <c r="U838" s="344"/>
      <c r="V838" s="345"/>
      <c r="W838" s="343" t="str">
        <f t="shared" si="1075"/>
        <v/>
      </c>
      <c r="X838" s="344"/>
      <c r="Y838" s="344"/>
      <c r="Z838" s="345"/>
      <c r="AA838" s="343" t="str">
        <f t="shared" si="1076"/>
        <v/>
      </c>
      <c r="AB838" s="344"/>
      <c r="AC838" s="344"/>
      <c r="AD838" s="345"/>
      <c r="AE838" s="346">
        <f t="shared" si="1077"/>
        <v>0</v>
      </c>
      <c r="AF838" s="347">
        <f t="shared" si="1017"/>
        <v>0</v>
      </c>
      <c r="AG838" s="348">
        <f t="shared" si="1078"/>
        <v>0</v>
      </c>
      <c r="AH838" s="217" t="str">
        <f t="shared" si="1079"/>
        <v/>
      </c>
      <c r="AI838" s="349">
        <f xml:space="preserve"> ( IF(ISNUMBER(G838), VLOOKUP(G838/$AH838,F!$A1:$B101,2,1)*G838*$H838*$I838,0)+IF(ISNUMBER(K838), VLOOKUP(K838/$AH838,F!$A1:$B101,2,1)*K838*$L838*$M838,0)+IF(ISNUMBER(O838), VLOOKUP(O838/$AH838,F!$A1:$B101,2,1)*O838*$P838*$Q838,0)+IF(ISNUMBER(S838), VLOOKUP(S838/$AH838,F!$A1:$B101,2,1)*S838*$T838*$U838,0)+IF(ISNUMBER(W838), VLOOKUP(W838/$AH838,F!$A1:$B101,2,1)*W838*$X838*$Y838,0)+IF(ISNUMBER(AA838), VLOOKUP(AA838/$AH838,F!$A1:$B101,2,1)*AA838*$AB838*$AC838,0))*IF(ISNUMBER(F838),F838,1)*IF(ISNUMBER(E838),E838,1)</f>
        <v>0</v>
      </c>
      <c r="AJ838" s="350">
        <f t="shared" si="1081"/>
        <v>0</v>
      </c>
      <c r="AK838" s="351">
        <f>IFERROR(I838*INDEX(F!$P$21:$AB$33, MATCH(G838/$AH838, F!$O$21:$O$33,1), MATCH(E838, F!$P$20:$AB$20,1)), 0 ) +IFERROR( M838*INDEX(F!$P$21:$AB$33, MATCH(K838/$AH838, F!$O$21:$O$33,1), MATCH(E838, F!$P$20:$AB$20,1)),0) +  IFERROR( Q838*INDEX(F!$P$21:$AB$33, MATCH(O838/$AH838, F!$O$21:$O$33,1), MATCH(E838, F!$P$20:$AB$20,1)), 0) + IFERROR( U838*INDEX(F!$P$21:$AB$33, MATCH(S838/$AH838, F!$O$21:$O$33,1), MATCH(E838, F!$P$20:$AB$20,1)),0)  + IFERROR(Y838*INDEX(F!$P$21:$AB$33, MATCH(W838/$AH838, F!$O$21:$O$33,1), MATCH(E838, F!$P$20:$AB$20,1)),0)  + IFERROR( AC838*INDEX(F!$P$21:$AB$33, MATCH(AA838/$AH838, F!$O$21:$O$33,1), MATCH(E838, F!$P$20:$AB$20,1)),)</f>
        <v>0</v>
      </c>
      <c r="AL838" s="1031"/>
    </row>
    <row r="839" spans="1:38" hidden="1" x14ac:dyDescent="0.25">
      <c r="A839" s="1022"/>
      <c r="B839" s="252" t="str">
        <f t="shared" si="1070"/>
        <v/>
      </c>
      <c r="C839" s="265" t="str">
        <f t="shared" si="1070"/>
        <v/>
      </c>
      <c r="D839" s="234" t="str">
        <f t="shared" si="1070"/>
        <v/>
      </c>
      <c r="E839" s="291" t="str">
        <f t="shared" si="1070"/>
        <v/>
      </c>
      <c r="F839" s="382" t="str">
        <f t="shared" si="1070"/>
        <v/>
      </c>
      <c r="G839" s="373" t="str">
        <f t="shared" si="1071"/>
        <v/>
      </c>
      <c r="H839" s="374"/>
      <c r="I839" s="374"/>
      <c r="J839" s="375"/>
      <c r="K839" s="373" t="str">
        <f t="shared" si="1072"/>
        <v/>
      </c>
      <c r="L839" s="374"/>
      <c r="M839" s="374"/>
      <c r="N839" s="375"/>
      <c r="O839" s="373" t="str">
        <f t="shared" si="1073"/>
        <v/>
      </c>
      <c r="P839" s="374"/>
      <c r="Q839" s="374"/>
      <c r="R839" s="375"/>
      <c r="S839" s="373" t="str">
        <f t="shared" si="1074"/>
        <v/>
      </c>
      <c r="T839" s="374"/>
      <c r="U839" s="374"/>
      <c r="V839" s="375"/>
      <c r="W839" s="373" t="str">
        <f t="shared" si="1075"/>
        <v/>
      </c>
      <c r="X839" s="374"/>
      <c r="Y839" s="374"/>
      <c r="Z839" s="375"/>
      <c r="AA839" s="373" t="str">
        <f t="shared" si="1076"/>
        <v/>
      </c>
      <c r="AB839" s="374"/>
      <c r="AC839" s="374"/>
      <c r="AD839" s="375"/>
      <c r="AE839" s="376">
        <f t="shared" si="1077"/>
        <v>0</v>
      </c>
      <c r="AF839" s="377">
        <f t="shared" si="1017"/>
        <v>0</v>
      </c>
      <c r="AG839" s="378">
        <f t="shared" si="1078"/>
        <v>0</v>
      </c>
      <c r="AH839" s="217" t="str">
        <f t="shared" si="1079"/>
        <v/>
      </c>
      <c r="AI839" s="379">
        <f xml:space="preserve"> ( IF(ISNUMBER(G839), VLOOKUP(G839/$AH839,F!$A1:$B101,2,1)*G839*$H839*$I839,0)+IF(ISNUMBER(K839), VLOOKUP(K839/$AH839,F!$A1:$B101,2,1)*K839*$L839*$M839,0)+IF(ISNUMBER(O839), VLOOKUP(O839/$AH839,F!$A1:$B101,2,1)*O839*$P839*$Q839,0)+IF(ISNUMBER(S839), VLOOKUP(S839/$AH839,F!$A1:$B101,2,1)*S839*$T839*$U839,0)+IF(ISNUMBER(W839), VLOOKUP(W839/$AH839,F!$A1:$B101,2,1)*W839*$X839*$Y839,0)+IF(ISNUMBER(AA839), VLOOKUP(AA839/$AH839,F!$A1:$B101,2,1)*AA839*$AB839*$AC839,0))*IF(ISNUMBER(F839),F839,1)*IF(ISNUMBER(E839),E839,1)</f>
        <v>0</v>
      </c>
      <c r="AJ839" s="380">
        <f t="shared" si="1081"/>
        <v>0</v>
      </c>
      <c r="AK839" s="381">
        <f>IFERROR(I839*INDEX(F!$P$21:$AB$33, MATCH(G839/$AH839, F!$O$21:$O$33,1), MATCH(E839, F!$P$20:$AB$20,1)), 0 ) +IFERROR( M839*INDEX(F!$P$21:$AB$33, MATCH(K839/$AH839, F!$O$21:$O$33,1), MATCH(E839, F!$P$20:$AB$20,1)),0) +  IFERROR( Q839*INDEX(F!$P$21:$AB$33, MATCH(O839/$AH839, F!$O$21:$O$33,1), MATCH(E839, F!$P$20:$AB$20,1)), 0) + IFERROR( U839*INDEX(F!$P$21:$AB$33, MATCH(S839/$AH839, F!$O$21:$O$33,1), MATCH(E839, F!$P$20:$AB$20,1)),0)  + IFERROR(Y839*INDEX(F!$P$21:$AB$33, MATCH(W839/$AH839, F!$O$21:$O$33,1), MATCH(E839, F!$P$20:$AB$20,1)),0)  + IFERROR( AC839*INDEX(F!$P$21:$AB$33, MATCH(AA839/$AH839, F!$O$21:$O$33,1), MATCH(E839, F!$P$20:$AB$20,1)),)</f>
        <v>0</v>
      </c>
      <c r="AL839" s="1031"/>
    </row>
    <row r="840" spans="1:38" hidden="1" x14ac:dyDescent="0.25">
      <c r="A840" s="1022"/>
      <c r="B840" s="249" t="str">
        <f t="shared" si="1070"/>
        <v/>
      </c>
      <c r="C840" s="262" t="str">
        <f t="shared" si="1070"/>
        <v/>
      </c>
      <c r="D840" s="235" t="str">
        <f t="shared" si="1070"/>
        <v/>
      </c>
      <c r="E840" s="291" t="str">
        <f t="shared" si="1070"/>
        <v/>
      </c>
      <c r="F840" s="383" t="str">
        <f t="shared" si="1070"/>
        <v/>
      </c>
      <c r="G840" s="343" t="str">
        <f t="shared" si="1071"/>
        <v/>
      </c>
      <c r="H840" s="344"/>
      <c r="I840" s="344"/>
      <c r="J840" s="345"/>
      <c r="K840" s="343" t="str">
        <f t="shared" si="1072"/>
        <v/>
      </c>
      <c r="L840" s="344"/>
      <c r="M840" s="344"/>
      <c r="N840" s="345"/>
      <c r="O840" s="343" t="str">
        <f t="shared" si="1073"/>
        <v/>
      </c>
      <c r="P840" s="344"/>
      <c r="Q840" s="344"/>
      <c r="R840" s="345"/>
      <c r="S840" s="343" t="str">
        <f t="shared" si="1074"/>
        <v/>
      </c>
      <c r="T840" s="344"/>
      <c r="U840" s="344"/>
      <c r="V840" s="345"/>
      <c r="W840" s="343" t="str">
        <f t="shared" si="1075"/>
        <v/>
      </c>
      <c r="X840" s="344"/>
      <c r="Y840" s="344"/>
      <c r="Z840" s="345"/>
      <c r="AA840" s="343" t="str">
        <f t="shared" si="1076"/>
        <v/>
      </c>
      <c r="AB840" s="344"/>
      <c r="AC840" s="344"/>
      <c r="AD840" s="345"/>
      <c r="AE840" s="346">
        <f t="shared" si="1077"/>
        <v>0</v>
      </c>
      <c r="AF840" s="347">
        <f t="shared" si="1017"/>
        <v>0</v>
      </c>
      <c r="AG840" s="348">
        <f t="shared" si="1078"/>
        <v>0</v>
      </c>
      <c r="AH840" s="217" t="str">
        <f t="shared" si="1079"/>
        <v/>
      </c>
      <c r="AI840" s="349">
        <f xml:space="preserve"> ( IF(ISNUMBER(G840), VLOOKUP(G840/$AH840,F!$A1:$B101,2,1)*G840*$H840*$I840,0)+IF(ISNUMBER(K840), VLOOKUP(K840/$AH840,F!$A1:$B101,2,1)*K840*$L840*$M840,0)+IF(ISNUMBER(O840), VLOOKUP(O840/$AH840,F!$A1:$B101,2,1)*O840*$P840*$Q840,0)+IF(ISNUMBER(S840), VLOOKUP(S840/$AH840,F!$A1:$B101,2,1)*S840*$T840*$U840,0)+IF(ISNUMBER(W840), VLOOKUP(W840/$AH840,F!$A1:$B101,2,1)*W840*$X840*$Y840,0)+IF(ISNUMBER(AA840), VLOOKUP(AA840/$AH840,F!$A1:$B101,2,1)*AA840*$AB840*$AC840,0))*IF(ISNUMBER(F840),F840,1)*IF(ISNUMBER(E840),E840,1)</f>
        <v>0</v>
      </c>
      <c r="AJ840" s="350">
        <f t="shared" si="1081"/>
        <v>0</v>
      </c>
      <c r="AK840" s="351">
        <f>IFERROR(I840*INDEX(F!$P$21:$AB$33, MATCH(G840/$AH840, F!$O$21:$O$33,1), MATCH(E840, F!$P$20:$AB$20,1)), 0 ) +IFERROR( M840*INDEX(F!$P$21:$AB$33, MATCH(K840/$AH840, F!$O$21:$O$33,1), MATCH(E840, F!$P$20:$AB$20,1)),0) +  IFERROR( Q840*INDEX(F!$P$21:$AB$33, MATCH(O840/$AH840, F!$O$21:$O$33,1), MATCH(E840, F!$P$20:$AB$20,1)), 0) + IFERROR( U840*INDEX(F!$P$21:$AB$33, MATCH(S840/$AH840, F!$O$21:$O$33,1), MATCH(E840, F!$P$20:$AB$20,1)),0)  + IFERROR(Y840*INDEX(F!$P$21:$AB$33, MATCH(W840/$AH840, F!$O$21:$O$33,1), MATCH(E840, F!$P$20:$AB$20,1)),0)  + IFERROR( AC840*INDEX(F!$P$21:$AB$33, MATCH(AA840/$AH840, F!$O$21:$O$33,1), MATCH(E840, F!$P$20:$AB$20,1)),)</f>
        <v>0</v>
      </c>
      <c r="AL840" s="1031"/>
    </row>
    <row r="841" spans="1:38" ht="15.75" hidden="1" thickBot="1" x14ac:dyDescent="0.3">
      <c r="A841" s="1023"/>
      <c r="B841" s="253"/>
      <c r="C841" s="266"/>
      <c r="D841" s="218"/>
      <c r="E841" s="352">
        <f>ROUND(IFERROR(SUMPRODUCT(AJ833:AJ840,E833:E840)/AJ841,0),3)</f>
        <v>0</v>
      </c>
      <c r="F841" s="384"/>
      <c r="G841" s="781"/>
      <c r="H841" s="386"/>
      <c r="I841" s="386"/>
      <c r="J841" s="387"/>
      <c r="K841" s="781"/>
      <c r="L841" s="386"/>
      <c r="M841" s="386"/>
      <c r="N841" s="387"/>
      <c r="O841" s="781"/>
      <c r="P841" s="386"/>
      <c r="Q841" s="386"/>
      <c r="R841" s="387"/>
      <c r="S841" s="781"/>
      <c r="T841" s="386"/>
      <c r="U841" s="386"/>
      <c r="V841" s="387"/>
      <c r="W841" s="781"/>
      <c r="X841" s="386"/>
      <c r="Y841" s="386"/>
      <c r="Z841" s="387"/>
      <c r="AA841" s="781"/>
      <c r="AB841" s="386"/>
      <c r="AC841" s="386"/>
      <c r="AD841" s="387"/>
      <c r="AE841" s="357">
        <f>SUM(AE833:AE840)</f>
        <v>0</v>
      </c>
      <c r="AF841" s="358">
        <f t="shared" si="1017"/>
        <v>0</v>
      </c>
      <c r="AG841" s="391">
        <f>IFERROR(  SUMPRODUCT(AG833:AG840,AJ833:AJ840)/AJ841,0)</f>
        <v>0</v>
      </c>
      <c r="AH841" s="359"/>
      <c r="AI841" s="360">
        <f>SUM(AI833:AI840)</f>
        <v>0</v>
      </c>
      <c r="AJ841" s="360">
        <f>SUM(AJ833:AJ840)</f>
        <v>0</v>
      </c>
      <c r="AK841" s="361">
        <f>IF(SUM(AK833:AK840)=0,TIME(,0,),TIME(,SUM(AK833:AK840)+F!$V$37,))</f>
        <v>0</v>
      </c>
      <c r="AL841" s="1032"/>
    </row>
    <row r="842" spans="1:38" ht="18" hidden="1" thickBot="1" x14ac:dyDescent="0.3">
      <c r="A842" s="930">
        <f>A786</f>
        <v>7</v>
      </c>
      <c r="B842" s="433"/>
      <c r="C842" s="433"/>
      <c r="D842" s="433"/>
      <c r="E842" s="478">
        <f>IF(AJ842=0,0,(E852*AJ852 + E861*AJ861 + E870*AJ870 + E879*AJ879 + E888*AJ888 + E897*AJ897   ) /AJ842 )</f>
        <v>0</v>
      </c>
      <c r="F842" s="1027" t="s">
        <v>74</v>
      </c>
      <c r="G842" s="1027"/>
      <c r="H842" s="1027"/>
      <c r="I842" s="1027"/>
      <c r="J842" s="1027"/>
      <c r="K842" s="1027"/>
      <c r="L842" s="1027"/>
      <c r="M842" s="1027"/>
      <c r="N842" s="1028">
        <f>N786+1</f>
        <v>16</v>
      </c>
      <c r="O842" s="1028"/>
      <c r="P842" s="1028"/>
      <c r="Q842" s="1028"/>
      <c r="R842" s="1028"/>
      <c r="S842" s="1028"/>
      <c r="T842" s="1028"/>
      <c r="U842" s="1028"/>
      <c r="V842" s="1028"/>
      <c r="W842" s="1028"/>
      <c r="X842" s="1028"/>
      <c r="Y842" s="1028"/>
      <c r="Z842" s="1028"/>
      <c r="AA842" s="1028"/>
      <c r="AB842" s="1028"/>
      <c r="AC842" s="1028"/>
      <c r="AD842" s="1028"/>
      <c r="AE842" s="275">
        <f>AE852+AE861+AE870+AE879+AE888+AE897</f>
        <v>0</v>
      </c>
      <c r="AF842" s="389">
        <f>IFERROR(AE842/AJ842,0)</f>
        <v>0</v>
      </c>
      <c r="AG842" s="425">
        <f>IF(AJ842=0,0,(AG852*AJ852 + AG861*AJ861 + AG870*AJ870 + AG879*AJ879 + AG888*AJ888 + AG897*AJ897   ) /AJ842 )</f>
        <v>0</v>
      </c>
      <c r="AH842" s="402">
        <f>AH786</f>
        <v>5.0000000000000001E-3</v>
      </c>
      <c r="AI842" s="275">
        <f>AI852+AI861+AI870+AI879+AI888+AI897</f>
        <v>0</v>
      </c>
      <c r="AJ842" s="275">
        <f>AJ852+AJ861+AJ870+AJ879+AJ888+AJ897</f>
        <v>0</v>
      </c>
      <c r="AK842" s="390">
        <f>AK852+AK861+AK870+AK879+AK888+AK897</f>
        <v>0</v>
      </c>
      <c r="AL842" s="577"/>
    </row>
    <row r="843" spans="1:38" ht="16.5" hidden="1" thickBot="1" x14ac:dyDescent="0.3">
      <c r="A843" s="395" t="s">
        <v>3</v>
      </c>
      <c r="B843" s="396" t="s">
        <v>10</v>
      </c>
      <c r="C843" s="396" t="s">
        <v>89</v>
      </c>
      <c r="D843" s="396" t="s">
        <v>11</v>
      </c>
      <c r="E843" s="396" t="s">
        <v>94</v>
      </c>
      <c r="F843" s="396" t="s">
        <v>60</v>
      </c>
      <c r="G843" s="396" t="s">
        <v>13</v>
      </c>
      <c r="H843" s="396" t="s">
        <v>14</v>
      </c>
      <c r="I843" s="396" t="s">
        <v>15</v>
      </c>
      <c r="J843" s="396" t="s">
        <v>4</v>
      </c>
      <c r="K843" s="396" t="s">
        <v>13</v>
      </c>
      <c r="L843" s="396" t="s">
        <v>14</v>
      </c>
      <c r="M843" s="396" t="s">
        <v>15</v>
      </c>
      <c r="N843" s="396" t="s">
        <v>4</v>
      </c>
      <c r="O843" s="396" t="s">
        <v>13</v>
      </c>
      <c r="P843" s="396" t="s">
        <v>14</v>
      </c>
      <c r="Q843" s="396" t="s">
        <v>15</v>
      </c>
      <c r="R843" s="396" t="s">
        <v>4</v>
      </c>
      <c r="S843" s="396" t="s">
        <v>13</v>
      </c>
      <c r="T843" s="396" t="s">
        <v>14</v>
      </c>
      <c r="U843" s="396" t="s">
        <v>15</v>
      </c>
      <c r="V843" s="396" t="s">
        <v>4</v>
      </c>
      <c r="W843" s="396" t="s">
        <v>13</v>
      </c>
      <c r="X843" s="396" t="s">
        <v>14</v>
      </c>
      <c r="Y843" s="396" t="s">
        <v>15</v>
      </c>
      <c r="Z843" s="396" t="s">
        <v>4</v>
      </c>
      <c r="AA843" s="396" t="s">
        <v>13</v>
      </c>
      <c r="AB843" s="396" t="s">
        <v>14</v>
      </c>
      <c r="AC843" s="396" t="s">
        <v>15</v>
      </c>
      <c r="AD843" s="397" t="s">
        <v>4</v>
      </c>
      <c r="AE843" s="396" t="s">
        <v>5</v>
      </c>
      <c r="AF843" s="396" t="s">
        <v>91</v>
      </c>
      <c r="AG843" s="396" t="s">
        <v>92</v>
      </c>
      <c r="AH843" s="398" t="s">
        <v>6</v>
      </c>
      <c r="AI843" s="399" t="s">
        <v>93</v>
      </c>
      <c r="AJ843" s="396" t="s">
        <v>7</v>
      </c>
      <c r="AK843" s="428" t="s">
        <v>17</v>
      </c>
      <c r="AL843" s="578" t="s">
        <v>637</v>
      </c>
    </row>
    <row r="844" spans="1:38" hidden="1" x14ac:dyDescent="0.25">
      <c r="A844" s="212">
        <f>A845</f>
        <v>43885</v>
      </c>
      <c r="B844" s="241" t="str">
        <f t="shared" ref="B844:F851" si="1082">IF(B788="","",B788)</f>
        <v>Средняя</v>
      </c>
      <c r="C844" s="254" t="str">
        <f t="shared" si="1082"/>
        <v>ПР</v>
      </c>
      <c r="D844" s="222" t="str">
        <f t="shared" si="1082"/>
        <v>Присед</v>
      </c>
      <c r="E844" s="280">
        <f t="shared" si="1082"/>
        <v>1.2</v>
      </c>
      <c r="F844" s="281" t="str">
        <f t="shared" si="1082"/>
        <v/>
      </c>
      <c r="G844" s="282" t="str">
        <f t="shared" ref="G844:G851" si="1083">IF(J844&lt;&gt;0, IFERROR(IF( $F844=2,  MROUND($AH844*J844,1),    IF( OR($F844="",$F844=1),   MROUND($AH844*J844,2.5),  MROUND($AH844*J844, 0.1))), "" ), "")</f>
        <v/>
      </c>
      <c r="H844" s="283"/>
      <c r="I844" s="283"/>
      <c r="J844" s="284"/>
      <c r="K844" s="282" t="str">
        <f t="shared" ref="K844:K851" si="1084">IF(N844&lt;&gt;0, IFERROR(IF( $F844=2,  MROUND($AH844*N844,1),    IF( OR($F844="",$F844=1),   MROUND($AH844*N844,2.5),  MROUND($AH844*N844, 0.1))), "" ), "")</f>
        <v/>
      </c>
      <c r="L844" s="283"/>
      <c r="M844" s="283"/>
      <c r="N844" s="284"/>
      <c r="O844" s="282" t="str">
        <f t="shared" ref="O844:O851" si="1085">IF(R844&lt;&gt;0, IFERROR(IF( $F844=2,  MROUND($AH844*R844,1),    IF( OR($F844="",$F844=1),   MROUND($AH844*R844,2.5),  MROUND($AH844*R844, 0.1))), "" ), "")</f>
        <v/>
      </c>
      <c r="P844" s="283"/>
      <c r="Q844" s="283"/>
      <c r="R844" s="284"/>
      <c r="S844" s="282" t="str">
        <f t="shared" ref="S844:S851" si="1086">IF(V844&lt;&gt;0, IFERROR(IF( $F844=2,  MROUND($AH844*V844,1),    IF( OR($F844="",$F844=1),   MROUND($AH844*V844,2.5),  MROUND($AH844*V844, 0.1))), "" ), "")</f>
        <v/>
      </c>
      <c r="T844" s="283"/>
      <c r="U844" s="283"/>
      <c r="V844" s="284"/>
      <c r="W844" s="282" t="str">
        <f t="shared" ref="W844:W851" si="1087">IF(Z844&lt;&gt;0, IFERROR(IF( $F844=2,  MROUND($AH844*Z844,1),    IF( OR($F844="",$F844=1),   MROUND($AH844*Z844,2.5),  MROUND($AH844*Z844, 0.1))), "" ), "")</f>
        <v/>
      </c>
      <c r="X844" s="283"/>
      <c r="Y844" s="283"/>
      <c r="Z844" s="284"/>
      <c r="AA844" s="282" t="str">
        <f t="shared" ref="AA844:AA851" si="1088">IF(AD844&lt;&gt;0, IFERROR(IF( $F844=2,  MROUND($AH844*AD844,1),    IF( OR($F844="",$F844=1),   MROUND($AH844*AD844,2.5),  MROUND($AH844*AD844, 0.1))), "" ), "")</f>
        <v/>
      </c>
      <c r="AB844" s="283"/>
      <c r="AC844" s="283"/>
      <c r="AD844" s="284"/>
      <c r="AE844" s="392">
        <f t="shared" ref="AE844:AE851" si="1089">(IF(ISNUMBER(G844),G844,0)*H844*I844+IF(ISNUMBER(K844),K844,1)*L844*M844+IF(ISNUMBER(O844),O844,1)*P844*Q844+IF(ISNUMBER(S844),S844,1)*T844*U844+IF(ISNUMBER(W844),W844,1)*X844*Y844+IF(ISNUMBER(AA844),AA844,1)*AB844*AC844)*IF(ISNUMBER(F844),F844,1)</f>
        <v>0</v>
      </c>
      <c r="AF844" s="393">
        <f t="shared" ref="AF844:AF897" si="1090">IFERROR(AE844/AJ844,0)</f>
        <v>0</v>
      </c>
      <c r="AG844" s="394">
        <f t="shared" ref="AG844:AG851" si="1091">IFERROR((AF844/(AH844*IF(ISNUMBER(F844),F844,1))),0)</f>
        <v>0</v>
      </c>
      <c r="AH844" s="216">
        <f t="shared" ref="AH844:AH851" si="1092">IF(ISNUMBER(AH788), AH788+(AH788*$AH$842),"")</f>
        <v>172.42923801409336</v>
      </c>
      <c r="AI844" s="303">
        <f xml:space="preserve"> ( IF(ISNUMBER(G844), VLOOKUP(G844/$AH844,F!$A1:$B101,2,1)*G844*$H844*$I844,0)+IF(ISNUMBER(K844), VLOOKUP(K844/$AH844,F!$A1:$B101,2,1)*K844*$L844*$M844,0)+IF(ISNUMBER(O844), VLOOKUP(O844/$AH844,F!$A1:$B101,2,1)*O844*$P844*$Q844,0)+IF(ISNUMBER(S844), VLOOKUP(S844/$AH844,F!$A1:$B101,2,1)*S844*$T844*$U844,0)+IF(ISNUMBER(W844), VLOOKUP(W844/$AH844,F!$A1:$B101,2,1)*W844*$X844*$Y844,0)+IF(ISNUMBER(AA844), VLOOKUP(AA844/$AH844,F!$A1:$B101,2,1)*AA844*$AB844*$AC844,0))*IF(ISNUMBER(F844),F844,1)*IF(ISNUMBER(E844),E844,1)</f>
        <v>0</v>
      </c>
      <c r="AJ844" s="289">
        <f t="shared" ref="AJ844:AJ846" si="1093">H844*I844+L844*M844+P844*Q844+T844*U844+X844*Y844+AB844*AC844</f>
        <v>0</v>
      </c>
      <c r="AK844" s="290">
        <f>IFERROR(I844*INDEX(F!$P$21:$AB$33, MATCH(G844/$AH844, F!$O$21:$O$33,1), MATCH(E844, F!$P$20:$AB$20,1)), 0 ) +IFERROR( M844*INDEX(F!$P$21:$AB$33, MATCH(K844/$AH844, F!$O$21:$O$33,1), MATCH(E844, F!$P$20:$AB$20,1)),0) +  IFERROR( Q844*INDEX(F!$P$21:$AB$33, MATCH(O844/$AH844, F!$O$21:$O$33,1), MATCH(E844, F!$P$20:$AB$20,1)), 0) + IFERROR( U844*INDEX(F!$P$21:$AB$33, MATCH(S844/$AH844, F!$O$21:$O$33,1), MATCH(E844, F!$P$20:$AB$20,1)),0)  + IFERROR(Y844*INDEX(F!$P$21:$AB$33, MATCH(W844/$AH844, F!$O$21:$O$33,1), MATCH(E844, F!$P$20:$AB$20,1)),0)  + IFERROR( AC844*INDEX(F!$P$21:$AB$33, MATCH(AA844/$AH844, F!$O$21:$O$33,1), MATCH(E844, F!$P$20:$AB$20,1)),)</f>
        <v>0</v>
      </c>
      <c r="AL844" s="1033"/>
    </row>
    <row r="845" spans="1:38" ht="15.75" hidden="1" customHeight="1" x14ac:dyDescent="0.25">
      <c r="A845" s="1021">
        <f>A789+A786</f>
        <v>43885</v>
      </c>
      <c r="B845" s="242" t="str">
        <f t="shared" si="1082"/>
        <v>Легкая</v>
      </c>
      <c r="C845" s="258" t="str">
        <f t="shared" si="1082"/>
        <v>ЖМ</v>
      </c>
      <c r="D845" s="223" t="str">
        <f t="shared" si="1082"/>
        <v>Жим лежа</v>
      </c>
      <c r="E845" s="291">
        <f t="shared" si="1082"/>
        <v>1</v>
      </c>
      <c r="F845" s="292" t="str">
        <f t="shared" si="1082"/>
        <v/>
      </c>
      <c r="G845" s="293" t="str">
        <f t="shared" si="1083"/>
        <v/>
      </c>
      <c r="H845" s="238"/>
      <c r="I845" s="238"/>
      <c r="J845" s="294"/>
      <c r="K845" s="293" t="str">
        <f t="shared" si="1084"/>
        <v/>
      </c>
      <c r="L845" s="238"/>
      <c r="M845" s="238"/>
      <c r="N845" s="294"/>
      <c r="O845" s="293" t="str">
        <f t="shared" si="1085"/>
        <v/>
      </c>
      <c r="P845" s="238"/>
      <c r="Q845" s="238"/>
      <c r="R845" s="294"/>
      <c r="S845" s="293" t="str">
        <f t="shared" si="1086"/>
        <v/>
      </c>
      <c r="T845" s="238"/>
      <c r="U845" s="238"/>
      <c r="V845" s="294"/>
      <c r="W845" s="293" t="str">
        <f t="shared" si="1087"/>
        <v/>
      </c>
      <c r="X845" s="238"/>
      <c r="Y845" s="238"/>
      <c r="Z845" s="294"/>
      <c r="AA845" s="293" t="str">
        <f t="shared" si="1088"/>
        <v/>
      </c>
      <c r="AB845" s="238"/>
      <c r="AC845" s="238"/>
      <c r="AD845" s="294"/>
      <c r="AE845" s="239">
        <f t="shared" si="1089"/>
        <v>0</v>
      </c>
      <c r="AF845" s="295">
        <f t="shared" si="1090"/>
        <v>0</v>
      </c>
      <c r="AG845" s="296">
        <f t="shared" si="1091"/>
        <v>0</v>
      </c>
      <c r="AH845" s="217">
        <f t="shared" si="1092"/>
        <v>150.87558326233165</v>
      </c>
      <c r="AI845" s="237">
        <f xml:space="preserve"> ( IF(ISNUMBER(G845), VLOOKUP(G845/$AH845,F!$A1:$B101,2,1)*G845*$H845*$I845,0)+IF(ISNUMBER(K845), VLOOKUP(K845/$AH845,F!$A1:$B101,2,1)*K845*$L845*$M845,0)+IF(ISNUMBER(O845), VLOOKUP(O845/$AH845,F!$A1:$B101,2,1)*O845*$P845*$Q845,0)+IF(ISNUMBER(S845), VLOOKUP(S845/$AH845,F!$A1:$B101,2,1)*S845*$T845*$U845,0)+IF(ISNUMBER(W845), VLOOKUP(W845/$AH845,F!$A1:$B101,2,1)*W845*$X845*$Y845,0)+IF(ISNUMBER(AA845), VLOOKUP(AA845/$AH845,F!$A1:$B101,2,1)*AA845*$AB845*$AC845,0))*IF(ISNUMBER(F845),F845,1)*IF(ISNUMBER(E845),E845,1)</f>
        <v>0</v>
      </c>
      <c r="AJ845" s="297">
        <f t="shared" si="1093"/>
        <v>0</v>
      </c>
      <c r="AK845" s="298">
        <f>IFERROR(I845*INDEX(F!$P$21:$AB$33, MATCH(G845/$AH845, F!$O$21:$O$33,1), MATCH(E845, F!$P$20:$AB$20,1)), 0 ) +IFERROR( M845*INDEX(F!$P$21:$AB$33, MATCH(K845/$AH845, F!$O$21:$O$33,1), MATCH(E845, F!$P$20:$AB$20,1)),0) +  IFERROR( Q845*INDEX(F!$P$21:$AB$33, MATCH(O845/$AH845, F!$O$21:$O$33,1), MATCH(E845, F!$P$20:$AB$20,1)), 0) + IFERROR( U845*INDEX(F!$P$21:$AB$33, MATCH(S845/$AH845, F!$O$21:$O$33,1), MATCH(E845, F!$P$20:$AB$20,1)),0)  + IFERROR(Y845*INDEX(F!$P$21:$AB$33, MATCH(W845/$AH845, F!$O$21:$O$33,1), MATCH(E845, F!$P$20:$AB$20,1)),0)  + IFERROR( AC845*INDEX(F!$P$21:$AB$33, MATCH(AA845/$AH845, F!$O$21:$O$33,1), MATCH(E845, F!$P$20:$AB$20,1)),)</f>
        <v>0</v>
      </c>
      <c r="AL845" s="1031"/>
    </row>
    <row r="846" spans="1:38" hidden="1" x14ac:dyDescent="0.25">
      <c r="A846" s="1022"/>
      <c r="B846" s="243" t="str">
        <f t="shared" si="1082"/>
        <v>Легкая</v>
      </c>
      <c r="C846" s="256" t="str">
        <f t="shared" si="1082"/>
        <v>ПР</v>
      </c>
      <c r="D846" s="224" t="str">
        <f t="shared" si="1082"/>
        <v>Присед на груди</v>
      </c>
      <c r="E846" s="291">
        <f t="shared" si="1082"/>
        <v>1.2</v>
      </c>
      <c r="F846" s="299" t="str">
        <f t="shared" si="1082"/>
        <v/>
      </c>
      <c r="G846" s="300" t="str">
        <f t="shared" si="1083"/>
        <v/>
      </c>
      <c r="H846" s="301"/>
      <c r="I846" s="301"/>
      <c r="J846" s="302"/>
      <c r="K846" s="300" t="str">
        <f t="shared" si="1084"/>
        <v/>
      </c>
      <c r="L846" s="301"/>
      <c r="M846" s="301"/>
      <c r="N846" s="302"/>
      <c r="O846" s="300" t="str">
        <f t="shared" si="1085"/>
        <v/>
      </c>
      <c r="P846" s="301"/>
      <c r="Q846" s="301"/>
      <c r="R846" s="302"/>
      <c r="S846" s="300" t="str">
        <f t="shared" si="1086"/>
        <v/>
      </c>
      <c r="T846" s="301"/>
      <c r="U846" s="301"/>
      <c r="V846" s="302"/>
      <c r="W846" s="300" t="str">
        <f t="shared" si="1087"/>
        <v/>
      </c>
      <c r="X846" s="301"/>
      <c r="Y846" s="301"/>
      <c r="Z846" s="302"/>
      <c r="AA846" s="300" t="str">
        <f t="shared" si="1088"/>
        <v/>
      </c>
      <c r="AB846" s="301"/>
      <c r="AC846" s="301"/>
      <c r="AD846" s="302"/>
      <c r="AE846" s="285">
        <f t="shared" si="1089"/>
        <v>0</v>
      </c>
      <c r="AF846" s="286">
        <f t="shared" si="1090"/>
        <v>0</v>
      </c>
      <c r="AG846" s="287">
        <f t="shared" si="1091"/>
        <v>0</v>
      </c>
      <c r="AH846" s="217">
        <f t="shared" si="1092"/>
        <v>129.32192851057002</v>
      </c>
      <c r="AI846" s="303">
        <f xml:space="preserve"> ( IF(ISNUMBER(G846), VLOOKUP(G846/$AH846,F!$A1:$B101,2,1)*G846*$H846*$I846,0)+IF(ISNUMBER(K846), VLOOKUP(K846/$AH846,F!$A1:$B101,2,1)*K846*$L846*$M846,0)+IF(ISNUMBER(O846), VLOOKUP(O846/$AH846,F!$A1:$B101,2,1)*O846*$P846*$Q846,0)+IF(ISNUMBER(S846), VLOOKUP(S846/$AH846,F!$A1:$B101,2,1)*S846*$T846*$U846,0)+IF(ISNUMBER(W846), VLOOKUP(W846/$AH846,F!$A1:$B101,2,1)*W846*$X846*$Y846,0)+IF(ISNUMBER(AA846), VLOOKUP(AA846/$AH846,F!$A1:$B101,2,1)*AA846*$AB846*$AC846,0))*IF(ISNUMBER(F846),F846,1)*IF(ISNUMBER(E846),E846,1)</f>
        <v>0</v>
      </c>
      <c r="AJ846" s="304">
        <f t="shared" si="1093"/>
        <v>0</v>
      </c>
      <c r="AK846" s="305">
        <f>IFERROR(I846*INDEX(F!$P$21:$AB$33, MATCH(G846/$AH846, F!$O$21:$O$33,1), MATCH(E846, F!$P$20:$AB$20,1)), 0 ) +IFERROR( M846*INDEX(F!$P$21:$AB$33, MATCH(K846/$AH846, F!$O$21:$O$33,1), MATCH(E846, F!$P$20:$AB$20,1)),0) +  IFERROR( Q846*INDEX(F!$P$21:$AB$33, MATCH(O846/$AH846, F!$O$21:$O$33,1), MATCH(E846, F!$P$20:$AB$20,1)), 0) + IFERROR( U846*INDEX(F!$P$21:$AB$33, MATCH(S846/$AH846, F!$O$21:$O$33,1), MATCH(E846, F!$P$20:$AB$20,1)),0)  + IFERROR(Y846*INDEX(F!$P$21:$AB$33, MATCH(W846/$AH846, F!$O$21:$O$33,1), MATCH(E846, F!$P$20:$AB$20,1)),0)  + IFERROR( AC846*INDEX(F!$P$21:$AB$33, MATCH(AA846/$AH846, F!$O$21:$O$33,1), MATCH(E846, F!$P$20:$AB$20,1)),)</f>
        <v>0</v>
      </c>
      <c r="AL846" s="1031"/>
    </row>
    <row r="847" spans="1:38" ht="15.75" hidden="1" customHeight="1" x14ac:dyDescent="0.25">
      <c r="A847" s="1022"/>
      <c r="B847" s="244" t="str">
        <f t="shared" si="1082"/>
        <v>Легкая</v>
      </c>
      <c r="C847" s="255" t="str">
        <f t="shared" si="1082"/>
        <v>ЖМ</v>
      </c>
      <c r="D847" s="223" t="str">
        <f t="shared" si="1082"/>
        <v>Жим на наклонной</v>
      </c>
      <c r="E847" s="291">
        <f t="shared" si="1082"/>
        <v>1</v>
      </c>
      <c r="F847" s="306" t="str">
        <f t="shared" si="1082"/>
        <v/>
      </c>
      <c r="G847" s="293" t="str">
        <f t="shared" si="1083"/>
        <v/>
      </c>
      <c r="H847" s="238"/>
      <c r="I847" s="238"/>
      <c r="J847" s="294"/>
      <c r="K847" s="293" t="str">
        <f t="shared" si="1084"/>
        <v/>
      </c>
      <c r="L847" s="238"/>
      <c r="M847" s="238"/>
      <c r="N847" s="294"/>
      <c r="O847" s="293" t="str">
        <f t="shared" si="1085"/>
        <v/>
      </c>
      <c r="P847" s="238"/>
      <c r="Q847" s="238"/>
      <c r="R847" s="294"/>
      <c r="S847" s="293" t="str">
        <f t="shared" si="1086"/>
        <v/>
      </c>
      <c r="T847" s="238"/>
      <c r="U847" s="238"/>
      <c r="V847" s="294"/>
      <c r="W847" s="293" t="str">
        <f t="shared" si="1087"/>
        <v/>
      </c>
      <c r="X847" s="238"/>
      <c r="Y847" s="238"/>
      <c r="Z847" s="294"/>
      <c r="AA847" s="293" t="str">
        <f t="shared" si="1088"/>
        <v/>
      </c>
      <c r="AB847" s="238"/>
      <c r="AC847" s="238"/>
      <c r="AD847" s="294"/>
      <c r="AE847" s="239">
        <f t="shared" si="1089"/>
        <v>0</v>
      </c>
      <c r="AF847" s="295">
        <f t="shared" si="1090"/>
        <v>0</v>
      </c>
      <c r="AG847" s="296">
        <f t="shared" si="1091"/>
        <v>0</v>
      </c>
      <c r="AH847" s="217">
        <f t="shared" si="1092"/>
        <v>120.70046660986532</v>
      </c>
      <c r="AI847" s="237">
        <f xml:space="preserve"> ( IF(ISNUMBER(G847), VLOOKUP(G847/$AH847,F!$A1:$B101,2,1)*G847*$H847*$I847,0)+IF(ISNUMBER(K847), VLOOKUP(K847/$AH847,F!$A1:$B101,2,1)*K847*$L847*$M847,0)+IF(ISNUMBER(O847), VLOOKUP(O847/$AH847,F!$A1:$B101,2,1)*O847*$P847*$Q847,0)+IF(ISNUMBER(S847), VLOOKUP(S847/$AH847,F!$A1:$B101,2,1)*S847*$T847*$U847,0)+IF(ISNUMBER(W847), VLOOKUP(W847/$AH847,F!$A1:$B101,2,1)*W847*$X847*$Y847,0)+IF(ISNUMBER(AA847), VLOOKUP(AA847/$AH847,F!$A1:$B101,2,1)*AA847*$AB847*$AC847,0))*IF(ISNUMBER(F847),F847,1)*IF(ISNUMBER(E847),E847,1)</f>
        <v>0</v>
      </c>
      <c r="AJ847" s="297">
        <f>H847*I847+L847*M847+P847*Q847+T847*U847+X847*Y847+AB847*AC847</f>
        <v>0</v>
      </c>
      <c r="AK847" s="298">
        <f>IFERROR(I847*INDEX(F!$P$21:$AB$33, MATCH(G847/$AH847, F!$O$21:$O$33,1), MATCH(E847, F!$P$20:$AB$20,1)), 0 ) +IFERROR( M847*INDEX(F!$P$21:$AB$33, MATCH(K847/$AH847, F!$O$21:$O$33,1), MATCH(E847, F!$P$20:$AB$20,1)),0) +  IFERROR( Q847*INDEX(F!$P$21:$AB$33, MATCH(O847/$AH847, F!$O$21:$O$33,1), MATCH(E847, F!$P$20:$AB$20,1)), 0) + IFERROR( U847*INDEX(F!$P$21:$AB$33, MATCH(S847/$AH847, F!$O$21:$O$33,1), MATCH(E847, F!$P$20:$AB$20,1)),0)  + IFERROR(Y847*INDEX(F!$P$21:$AB$33, MATCH(W847/$AH847, F!$O$21:$O$33,1), MATCH(E847, F!$P$20:$AB$20,1)),0)  + IFERROR( AC847*INDEX(F!$P$21:$AB$33, MATCH(AA847/$AH847, F!$O$21:$O$33,1), MATCH(E847, F!$P$20:$AB$20,1)),)</f>
        <v>0</v>
      </c>
      <c r="AL847" s="1031"/>
    </row>
    <row r="848" spans="1:38" hidden="1" x14ac:dyDescent="0.25">
      <c r="A848" s="1022"/>
      <c r="B848" s="245" t="str">
        <f t="shared" si="1082"/>
        <v>Средняя</v>
      </c>
      <c r="C848" s="257" t="str">
        <f t="shared" si="1082"/>
        <v>ОФП</v>
      </c>
      <c r="D848" s="224" t="str">
        <f t="shared" si="1082"/>
        <v>Бицепс стоя</v>
      </c>
      <c r="E848" s="291">
        <f t="shared" si="1082"/>
        <v>0.5</v>
      </c>
      <c r="F848" s="307" t="str">
        <f t="shared" si="1082"/>
        <v/>
      </c>
      <c r="G848" s="300" t="str">
        <f t="shared" si="1083"/>
        <v/>
      </c>
      <c r="H848" s="301"/>
      <c r="I848" s="301"/>
      <c r="J848" s="302"/>
      <c r="K848" s="300" t="str">
        <f t="shared" si="1084"/>
        <v/>
      </c>
      <c r="L848" s="301"/>
      <c r="M848" s="301"/>
      <c r="N848" s="302"/>
      <c r="O848" s="300" t="str">
        <f t="shared" si="1085"/>
        <v/>
      </c>
      <c r="P848" s="301"/>
      <c r="Q848" s="301"/>
      <c r="R848" s="302"/>
      <c r="S848" s="300" t="str">
        <f t="shared" si="1086"/>
        <v/>
      </c>
      <c r="T848" s="301"/>
      <c r="U848" s="301"/>
      <c r="V848" s="302"/>
      <c r="W848" s="300" t="str">
        <f t="shared" si="1087"/>
        <v/>
      </c>
      <c r="X848" s="301"/>
      <c r="Y848" s="301"/>
      <c r="Z848" s="302"/>
      <c r="AA848" s="300" t="str">
        <f t="shared" si="1088"/>
        <v/>
      </c>
      <c r="AB848" s="301"/>
      <c r="AC848" s="301"/>
      <c r="AD848" s="302"/>
      <c r="AE848" s="285">
        <f t="shared" si="1089"/>
        <v>0</v>
      </c>
      <c r="AF848" s="286">
        <f t="shared" si="1090"/>
        <v>0</v>
      </c>
      <c r="AG848" s="287">
        <f t="shared" si="1091"/>
        <v>0</v>
      </c>
      <c r="AH848" s="217">
        <f t="shared" si="1092"/>
        <v>52.806454141816083</v>
      </c>
      <c r="AI848" s="303">
        <f xml:space="preserve"> ( IF(ISNUMBER(G848), VLOOKUP(G848/$AH848,F!$A1:$B101,2,1)*G848*$H848*$I848,0)+IF(ISNUMBER(K848), VLOOKUP(K848/$AH848,F!$A1:$B101,2,1)*K848*$L848*$M848,0)+IF(ISNUMBER(O848), VLOOKUP(O848/$AH848,F!$A1:$B101,2,1)*O848*$P848*$Q848,0)+IF(ISNUMBER(S848), VLOOKUP(S848/$AH848,F!$A1:$B101,2,1)*S848*$T848*$U848,0)+IF(ISNUMBER(W848), VLOOKUP(W848/$AH848,F!$A1:$B101,2,1)*W848*$X848*$Y848,0)+IF(ISNUMBER(AA848), VLOOKUP(AA848/$AH848,F!$A1:$B101,2,1)*AA848*$AB848*$AC848,0))*IF(ISNUMBER(F848),F848,1)*IF(ISNUMBER(E848),E848,1)</f>
        <v>0</v>
      </c>
      <c r="AJ848" s="304">
        <f t="shared" ref="AJ848:AJ851" si="1094">H848*I848+L848*M848+P848*Q848+T848*U848+X848*Y848+AB848*AC848</f>
        <v>0</v>
      </c>
      <c r="AK848" s="305">
        <f>IFERROR(I848*INDEX(F!$P$21:$AB$33, MATCH(G848/$AH848, F!$O$21:$O$33,1), MATCH(E848, F!$P$20:$AB$20,1)), 0 ) +IFERROR( M848*INDEX(F!$P$21:$AB$33, MATCH(K848/$AH848, F!$O$21:$O$33,1), MATCH(E848, F!$P$20:$AB$20,1)),0) +  IFERROR( Q848*INDEX(F!$P$21:$AB$33, MATCH(O848/$AH848, F!$O$21:$O$33,1), MATCH(E848, F!$P$20:$AB$20,1)), 0) + IFERROR( U848*INDEX(F!$P$21:$AB$33, MATCH(S848/$AH848, F!$O$21:$O$33,1), MATCH(E848, F!$P$20:$AB$20,1)),0)  + IFERROR(Y848*INDEX(F!$P$21:$AB$33, MATCH(W848/$AH848, F!$O$21:$O$33,1), MATCH(E848, F!$P$20:$AB$20,1)),0)  + IFERROR( AC848*INDEX(F!$P$21:$AB$33, MATCH(AA848/$AH848, F!$O$21:$O$33,1), MATCH(E848, F!$P$20:$AB$20,1)),)</f>
        <v>0</v>
      </c>
      <c r="AL848" s="1031"/>
    </row>
    <row r="849" spans="1:38" hidden="1" x14ac:dyDescent="0.25">
      <c r="A849" s="1022"/>
      <c r="B849" s="242" t="str">
        <f t="shared" si="1082"/>
        <v/>
      </c>
      <c r="C849" s="258" t="str">
        <f t="shared" si="1082"/>
        <v/>
      </c>
      <c r="D849" s="225" t="str">
        <f t="shared" si="1082"/>
        <v/>
      </c>
      <c r="E849" s="291" t="str">
        <f t="shared" si="1082"/>
        <v/>
      </c>
      <c r="F849" s="308" t="str">
        <f t="shared" si="1082"/>
        <v/>
      </c>
      <c r="G849" s="293" t="str">
        <f t="shared" si="1083"/>
        <v/>
      </c>
      <c r="H849" s="238"/>
      <c r="I849" s="238"/>
      <c r="J849" s="294"/>
      <c r="K849" s="293" t="str">
        <f t="shared" si="1084"/>
        <v/>
      </c>
      <c r="L849" s="238"/>
      <c r="M849" s="238"/>
      <c r="N849" s="294"/>
      <c r="O849" s="293" t="str">
        <f t="shared" si="1085"/>
        <v/>
      </c>
      <c r="P849" s="238"/>
      <c r="Q849" s="238"/>
      <c r="R849" s="294"/>
      <c r="S849" s="293" t="str">
        <f t="shared" si="1086"/>
        <v/>
      </c>
      <c r="T849" s="238"/>
      <c r="U849" s="238"/>
      <c r="V849" s="294"/>
      <c r="W849" s="293" t="str">
        <f t="shared" si="1087"/>
        <v/>
      </c>
      <c r="X849" s="238"/>
      <c r="Y849" s="238"/>
      <c r="Z849" s="294"/>
      <c r="AA849" s="293" t="str">
        <f t="shared" si="1088"/>
        <v/>
      </c>
      <c r="AB849" s="238"/>
      <c r="AC849" s="238"/>
      <c r="AD849" s="294"/>
      <c r="AE849" s="239">
        <f t="shared" si="1089"/>
        <v>0</v>
      </c>
      <c r="AF849" s="295">
        <f t="shared" si="1090"/>
        <v>0</v>
      </c>
      <c r="AG849" s="296">
        <f t="shared" si="1091"/>
        <v>0</v>
      </c>
      <c r="AH849" s="217" t="str">
        <f t="shared" si="1092"/>
        <v/>
      </c>
      <c r="AI849" s="237">
        <f xml:space="preserve"> ( IF(ISNUMBER(G849), VLOOKUP(G849/$AH849,F!$A1:$B101,2,1)*G849*$H849*$I849,0)+IF(ISNUMBER(K849), VLOOKUP(K849/$AH849,F!$A1:$B101,2,1)*K849*$L849*$M849,0)+IF(ISNUMBER(O849), VLOOKUP(O849/$AH849,F!$A1:$B101,2,1)*O849*$P849*$Q849,0)+IF(ISNUMBER(S849), VLOOKUP(S849/$AH849,F!$A1:$B101,2,1)*S849*$T849*$U849,0)+IF(ISNUMBER(W849), VLOOKUP(W849/$AH849,F!$A1:$B101,2,1)*W849*$X849*$Y849,0)+IF(ISNUMBER(AA849), VLOOKUP(AA849/$AH849,F!$A1:$B101,2,1)*AA849*$AB849*$AC849,0))*IF(ISNUMBER(F849),F849,1)*IF(ISNUMBER(E849),E849,1)</f>
        <v>0</v>
      </c>
      <c r="AJ849" s="309">
        <f t="shared" si="1094"/>
        <v>0</v>
      </c>
      <c r="AK849" s="298">
        <f>IFERROR(I849*INDEX(F!$P$21:$AB$33, MATCH(G849/$AH849, F!$O$21:$O$33,1), MATCH(E849, F!$P$20:$AB$20,1)), 0 ) +IFERROR( M849*INDEX(F!$P$21:$AB$33, MATCH(K849/$AH849, F!$O$21:$O$33,1), MATCH(E849, F!$P$20:$AB$20,1)),0) +  IFERROR( Q849*INDEX(F!$P$21:$AB$33, MATCH(O849/$AH849, F!$O$21:$O$33,1), MATCH(E849, F!$P$20:$AB$20,1)), 0) + IFERROR( U849*INDEX(F!$P$21:$AB$33, MATCH(S849/$AH849, F!$O$21:$O$33,1), MATCH(E849, F!$P$20:$AB$20,1)),0)  + IFERROR(Y849*INDEX(F!$P$21:$AB$33, MATCH(W849/$AH849, F!$O$21:$O$33,1), MATCH(E849, F!$P$20:$AB$20,1)),0)  + IFERROR( AC849*INDEX(F!$P$21:$AB$33, MATCH(AA849/$AH849, F!$O$21:$O$33,1), MATCH(E849, F!$P$20:$AB$20,1)),)</f>
        <v>0</v>
      </c>
      <c r="AL849" s="1031"/>
    </row>
    <row r="850" spans="1:38" ht="15" hidden="1" customHeight="1" x14ac:dyDescent="0.25">
      <c r="A850" s="1022"/>
      <c r="B850" s="243" t="str">
        <f t="shared" si="1082"/>
        <v/>
      </c>
      <c r="C850" s="256" t="str">
        <f t="shared" si="1082"/>
        <v/>
      </c>
      <c r="D850" s="214" t="str">
        <f t="shared" si="1082"/>
        <v/>
      </c>
      <c r="E850" s="291" t="str">
        <f t="shared" si="1082"/>
        <v/>
      </c>
      <c r="F850" s="307" t="str">
        <f t="shared" si="1082"/>
        <v/>
      </c>
      <c r="G850" s="300" t="str">
        <f t="shared" si="1083"/>
        <v/>
      </c>
      <c r="H850" s="301"/>
      <c r="I850" s="301"/>
      <c r="J850" s="302"/>
      <c r="K850" s="300" t="str">
        <f t="shared" si="1084"/>
        <v/>
      </c>
      <c r="L850" s="301"/>
      <c r="M850" s="301"/>
      <c r="N850" s="302"/>
      <c r="O850" s="300" t="str">
        <f t="shared" si="1085"/>
        <v/>
      </c>
      <c r="P850" s="301"/>
      <c r="Q850" s="301"/>
      <c r="R850" s="302"/>
      <c r="S850" s="300" t="str">
        <f t="shared" si="1086"/>
        <v/>
      </c>
      <c r="T850" s="301"/>
      <c r="U850" s="301"/>
      <c r="V850" s="302"/>
      <c r="W850" s="300" t="str">
        <f t="shared" si="1087"/>
        <v/>
      </c>
      <c r="X850" s="301"/>
      <c r="Y850" s="301"/>
      <c r="Z850" s="302"/>
      <c r="AA850" s="300" t="str">
        <f t="shared" si="1088"/>
        <v/>
      </c>
      <c r="AB850" s="301"/>
      <c r="AC850" s="301"/>
      <c r="AD850" s="302"/>
      <c r="AE850" s="285">
        <f t="shared" si="1089"/>
        <v>0</v>
      </c>
      <c r="AF850" s="286">
        <f t="shared" si="1090"/>
        <v>0</v>
      </c>
      <c r="AG850" s="287">
        <f t="shared" si="1091"/>
        <v>0</v>
      </c>
      <c r="AH850" s="217" t="str">
        <f t="shared" si="1092"/>
        <v/>
      </c>
      <c r="AI850" s="310">
        <f xml:space="preserve"> ( IF(ISNUMBER(G850), VLOOKUP(G850/$AH850,F!$A1:$B101,2,1)*G850*$H850*$I850,0)+IF(ISNUMBER(K850), VLOOKUP(K850/$AH850,F!$A1:$B101,2,1)*K850*$L850*$M850,0)+IF(ISNUMBER(O850), VLOOKUP(O850/$AH850,F!$A1:$B101,2,1)*O850*$P850*$Q850,0)+IF(ISNUMBER(S850), VLOOKUP(S850/$AH850,F!$A1:$B101,2,1)*S850*$T850*$U850,0)+IF(ISNUMBER(W850), VLOOKUP(W850/$AH850,F!$A1:$B101,2,1)*W850*$X850*$Y850,0)+IF(ISNUMBER(AA850), VLOOKUP(AA850/$AH850,F!$A1:$B101,2,1)*AA850*$AB850*$AC850,0))*IF(ISNUMBER(F850),F850,1)*IF(ISNUMBER(E850),E850,1)</f>
        <v>0</v>
      </c>
      <c r="AJ850" s="311">
        <f t="shared" si="1094"/>
        <v>0</v>
      </c>
      <c r="AK850" s="312">
        <f>IFERROR(I850*INDEX(F!$P$21:$AB$33, MATCH(G850/$AH850, F!$O$21:$O$33,1), MATCH(E850, F!$P$20:$AB$20,1)), 0 ) +IFERROR( M850*INDEX(F!$P$21:$AB$33, MATCH(K850/$AH850, F!$O$21:$O$33,1), MATCH(E850, F!$P$20:$AB$20,1)),0) +  IFERROR( Q850*INDEX(F!$P$21:$AB$33, MATCH(O850/$AH850, F!$O$21:$O$33,1), MATCH(E850, F!$P$20:$AB$20,1)), 0) + IFERROR( U850*INDEX(F!$P$21:$AB$33, MATCH(S850/$AH850, F!$O$21:$O$33,1), MATCH(E850, F!$P$20:$AB$20,1)),0)  + IFERROR(Y850*INDEX(F!$P$21:$AB$33, MATCH(W850/$AH850, F!$O$21:$O$33,1), MATCH(E850, F!$P$20:$AB$20,1)),0)  + IFERROR( AC850*INDEX(F!$P$21:$AB$33, MATCH(AA850/$AH850, F!$O$21:$O$33,1), MATCH(E850, F!$P$20:$AB$20,1)),)</f>
        <v>0</v>
      </c>
      <c r="AL850" s="1031"/>
    </row>
    <row r="851" spans="1:38" ht="15" hidden="1" customHeight="1" x14ac:dyDescent="0.25">
      <c r="A851" s="1022"/>
      <c r="B851" s="242" t="str">
        <f t="shared" si="1082"/>
        <v/>
      </c>
      <c r="C851" s="258" t="str">
        <f t="shared" si="1082"/>
        <v/>
      </c>
      <c r="D851" s="226" t="str">
        <f t="shared" si="1082"/>
        <v/>
      </c>
      <c r="E851" s="291" t="str">
        <f t="shared" si="1082"/>
        <v/>
      </c>
      <c r="F851" s="313" t="str">
        <f t="shared" si="1082"/>
        <v/>
      </c>
      <c r="G851" s="293" t="str">
        <f t="shared" si="1083"/>
        <v/>
      </c>
      <c r="H851" s="238"/>
      <c r="I851" s="238"/>
      <c r="J851" s="294"/>
      <c r="K851" s="293" t="str">
        <f t="shared" si="1084"/>
        <v/>
      </c>
      <c r="L851" s="238"/>
      <c r="M851" s="238"/>
      <c r="N851" s="294"/>
      <c r="O851" s="293" t="str">
        <f t="shared" si="1085"/>
        <v/>
      </c>
      <c r="P851" s="238"/>
      <c r="Q851" s="238"/>
      <c r="R851" s="294"/>
      <c r="S851" s="293" t="str">
        <f t="shared" si="1086"/>
        <v/>
      </c>
      <c r="T851" s="238"/>
      <c r="U851" s="238"/>
      <c r="V851" s="294"/>
      <c r="W851" s="293" t="str">
        <f t="shared" si="1087"/>
        <v/>
      </c>
      <c r="X851" s="238"/>
      <c r="Y851" s="238"/>
      <c r="Z851" s="294"/>
      <c r="AA851" s="293" t="str">
        <f t="shared" si="1088"/>
        <v/>
      </c>
      <c r="AB851" s="238"/>
      <c r="AC851" s="238"/>
      <c r="AD851" s="294"/>
      <c r="AE851" s="239">
        <f t="shared" si="1089"/>
        <v>0</v>
      </c>
      <c r="AF851" s="314">
        <f t="shared" si="1090"/>
        <v>0</v>
      </c>
      <c r="AG851" s="315">
        <f t="shared" si="1091"/>
        <v>0</v>
      </c>
      <c r="AH851" s="217" t="str">
        <f t="shared" si="1092"/>
        <v/>
      </c>
      <c r="AI851" s="316">
        <f xml:space="preserve"> ( IF(ISNUMBER(G851), VLOOKUP(G851/$AH851,F!$A1:$B101,2,1)*G851*$H851*$I851,0)+IF(ISNUMBER(K851), VLOOKUP(K851/$AH851,F!$A1:$B101,2,1)*K851*$L851*$M851,0)+IF(ISNUMBER(O851), VLOOKUP(O851/$AH851,F!$A1:$B101,2,1)*O851*$P851*$Q851,0)+IF(ISNUMBER(S851), VLOOKUP(S851/$AH851,F!$A1:$B101,2,1)*S851*$T851*$U851,0)+IF(ISNUMBER(W851), VLOOKUP(W851/$AH851,F!$A1:$B101,2,1)*W851*$X851*$Y851,0)+IF(ISNUMBER(AA851), VLOOKUP(AA851/$AH851,F!$A1:$B101,2,1)*AA851*$AB851*$AC851,0))*IF(ISNUMBER(F851),F851,1)*IF(ISNUMBER(E851),E851,1)</f>
        <v>0</v>
      </c>
      <c r="AJ851" s="317">
        <f t="shared" si="1094"/>
        <v>0</v>
      </c>
      <c r="AK851" s="318">
        <f>IFERROR(I851*INDEX(F!$P$21:$AB$33, MATCH(G851/$AH851, F!$O$21:$O$33,1), MATCH(E851, F!$P$20:$AB$20,1)), 0 ) +IFERROR( M851*INDEX(F!$P$21:$AB$33, MATCH(K851/$AH851, F!$O$21:$O$33,1), MATCH(E851, F!$P$20:$AB$20,1)),0) +  IFERROR( Q851*INDEX(F!$P$21:$AB$33, MATCH(O851/$AH851, F!$O$21:$O$33,1), MATCH(E851, F!$P$20:$AB$20,1)), 0) + IFERROR( U851*INDEX(F!$P$21:$AB$33, MATCH(S851/$AH851, F!$O$21:$O$33,1), MATCH(E851, F!$P$20:$AB$20,1)),0)  + IFERROR(Y851*INDEX(F!$P$21:$AB$33, MATCH(W851/$AH851, F!$O$21:$O$33,1), MATCH(E851, F!$P$20:$AB$20,1)),0)  + IFERROR( AC851*INDEX(F!$P$21:$AB$33, MATCH(AA851/$AH851, F!$O$21:$O$33,1), MATCH(E851, F!$P$20:$AB$20,1)),)</f>
        <v>0</v>
      </c>
      <c r="AL851" s="1031"/>
    </row>
    <row r="852" spans="1:38" ht="15.75" hidden="1" thickBot="1" x14ac:dyDescent="0.3">
      <c r="A852" s="1023"/>
      <c r="B852" s="246"/>
      <c r="C852" s="259"/>
      <c r="D852" s="227"/>
      <c r="E852" s="352">
        <f>ROUND(IFERROR(SUMPRODUCT(AJ844:AJ851,E844:E851)/AJ852,0),3)</f>
        <v>0</v>
      </c>
      <c r="F852" s="388"/>
      <c r="G852" s="319"/>
      <c r="H852" s="320"/>
      <c r="I852" s="320"/>
      <c r="J852" s="321"/>
      <c r="K852" s="319"/>
      <c r="L852" s="320"/>
      <c r="M852" s="320"/>
      <c r="N852" s="321"/>
      <c r="O852" s="319"/>
      <c r="P852" s="320"/>
      <c r="Q852" s="320"/>
      <c r="R852" s="321"/>
      <c r="S852" s="319"/>
      <c r="T852" s="320"/>
      <c r="U852" s="320"/>
      <c r="V852" s="321"/>
      <c r="W852" s="319"/>
      <c r="X852" s="320"/>
      <c r="Y852" s="320"/>
      <c r="Z852" s="321"/>
      <c r="AA852" s="319"/>
      <c r="AB852" s="320"/>
      <c r="AC852" s="320"/>
      <c r="AD852" s="321"/>
      <c r="AE852" s="357">
        <f>SUM(AE844:AE851)</f>
        <v>0</v>
      </c>
      <c r="AF852" s="358">
        <f t="shared" si="1090"/>
        <v>0</v>
      </c>
      <c r="AG852" s="391">
        <f>IFERROR(  SUMPRODUCT(AG844:AG851,AJ844:AJ851)/AJ852,0)</f>
        <v>0</v>
      </c>
      <c r="AH852" s="359"/>
      <c r="AI852" s="360">
        <f>SUM(AI844:AI851)</f>
        <v>0</v>
      </c>
      <c r="AJ852" s="360">
        <f>SUM(AJ844:AJ851)</f>
        <v>0</v>
      </c>
      <c r="AK852" s="361">
        <f>IF(SUM(AK844:AK851)=0,TIME(,0,),TIME(,SUM(AK844:AK851)+F!$V$37,))</f>
        <v>0</v>
      </c>
      <c r="AL852" s="1032"/>
    </row>
    <row r="853" spans="1:38" hidden="1" x14ac:dyDescent="0.25">
      <c r="A853" s="213">
        <f>A854</f>
        <v>43886</v>
      </c>
      <c r="B853" s="247" t="str">
        <f t="shared" ref="B853:F860" si="1095">IF(B797="","",B797)</f>
        <v>Средняя</v>
      </c>
      <c r="C853" s="260" t="str">
        <f t="shared" si="1095"/>
        <v>ТГ</v>
      </c>
      <c r="D853" s="228" t="str">
        <f t="shared" si="1095"/>
        <v>Становая тяга</v>
      </c>
      <c r="E853" s="280">
        <f t="shared" si="1095"/>
        <v>1.4</v>
      </c>
      <c r="F853" s="322" t="str">
        <f t="shared" si="1095"/>
        <v/>
      </c>
      <c r="G853" s="323" t="str">
        <f t="shared" ref="G853:G860" si="1096">IF(J853&lt;&gt;0, IFERROR(IF( $F853=2,  MROUND($AH853*J853,1),    IF( OR($F853="",$F853=1),   MROUND($AH853*J853,2.5),  MROUND($AH853*J853, 0.1))), "" ), "")</f>
        <v/>
      </c>
      <c r="H853" s="324"/>
      <c r="I853" s="324"/>
      <c r="J853" s="325"/>
      <c r="K853" s="323" t="str">
        <f t="shared" ref="K853:K860" si="1097">IF(N853&lt;&gt;0, IFERROR(IF( $F853=2,  MROUND($AH853*N853,1),    IF( OR($F853="",$F853=1),   MROUND($AH853*N853,2.5),  MROUND($AH853*N853, 0.1))), "" ), "")</f>
        <v/>
      </c>
      <c r="L853" s="324"/>
      <c r="M853" s="324"/>
      <c r="N853" s="325"/>
      <c r="O853" s="323" t="str">
        <f t="shared" ref="O853:O860" si="1098">IF(R853&lt;&gt;0, IFERROR(IF( $F853=2,  MROUND($AH853*R853,1),    IF( OR($F853="",$F853=1),   MROUND($AH853*R853,2.5),  MROUND($AH853*R853, 0.1))), "" ), "")</f>
        <v/>
      </c>
      <c r="P853" s="324"/>
      <c r="Q853" s="324"/>
      <c r="R853" s="325"/>
      <c r="S853" s="323" t="str">
        <f t="shared" ref="S853:S860" si="1099">IF(V853&lt;&gt;0, IFERROR(IF( $F853=2,  MROUND($AH853*V853,1),    IF( OR($F853="",$F853=1),   MROUND($AH853*V853,2.5),  MROUND($AH853*V853, 0.1))), "" ), "")</f>
        <v/>
      </c>
      <c r="T853" s="324"/>
      <c r="U853" s="324"/>
      <c r="V853" s="325"/>
      <c r="W853" s="323" t="str">
        <f t="shared" ref="W853:W860" si="1100">IF(Z853&lt;&gt;0, IFERROR(IF( $F853=2,  MROUND($AH853*Z853,1),    IF( OR($F853="",$F853=1),   MROUND($AH853*Z853,2.5),  MROUND($AH853*Z853, 0.1))), "" ), "")</f>
        <v/>
      </c>
      <c r="X853" s="324"/>
      <c r="Y853" s="324"/>
      <c r="Z853" s="325"/>
      <c r="AA853" s="323" t="str">
        <f t="shared" ref="AA853:AA860" si="1101">IF(AD853&lt;&gt;0, IFERROR(IF( $F853=2,  MROUND($AH853*AD853,1),    IF( OR($F853="",$F853=1),   MROUND($AH853*AD853,2.5),  MROUND($AH853*AD853, 0.1))), "" ), "")</f>
        <v/>
      </c>
      <c r="AB853" s="324"/>
      <c r="AC853" s="324"/>
      <c r="AD853" s="325"/>
      <c r="AE853" s="326">
        <f t="shared" ref="AE853:AE860" si="1102">(IF(ISNUMBER(G853),G853,0)*H853*I853+IF(ISNUMBER(K853),K853,1)*L853*M853+IF(ISNUMBER(O853),O853,1)*P853*Q853+IF(ISNUMBER(S853),S853,1)*T853*U853+IF(ISNUMBER(W853),W853,1)*X853*Y853+IF(ISNUMBER(AA853),AA853,1)*AB853*AC853)*IF(ISNUMBER(F853),F853,1)</f>
        <v>0</v>
      </c>
      <c r="AF853" s="327">
        <f t="shared" si="1090"/>
        <v>0</v>
      </c>
      <c r="AG853" s="328">
        <f t="shared" ref="AG853:AG860" si="1103">IFERROR((AF853/(AH853*IF(ISNUMBER(F853),F853,1))),0)</f>
        <v>0</v>
      </c>
      <c r="AH853" s="216">
        <f t="shared" ref="AH853:AH860" si="1104">IF(ISNUMBER(AH797), AH797+(AH797*$AH$842),"")</f>
        <v>188.5944790779146</v>
      </c>
      <c r="AI853" s="329">
        <f xml:space="preserve"> ( IF(ISNUMBER(G853), VLOOKUP(G853/$AH853,F!$A1:$B101,2,1)*G853*$H853*$I853,0)+IF(ISNUMBER(K853), VLOOKUP(K853/$AH853,F!$A1:$B101,2,1)*K853*$L853*$M853,0)+IF(ISNUMBER(O853), VLOOKUP(O853/$AH853,F!$A1:$B101,2,1)*O853*$P853*$Q853,0)+IF(ISNUMBER(S853), VLOOKUP(S853/$AH853,F!$A1:$B101,2,1)*S853*$T853*$U853,0)+IF(ISNUMBER(W853), VLOOKUP(W853/$AH853,F!$A1:$B101,2,1)*W853*$X853*$Y853,0)+IF(ISNUMBER(AA853), VLOOKUP(AA853/$AH853,F!$A1:$B101,2,1)*AA853*$AB853*$AC853,0))*IF(ISNUMBER(F853),F853,1)*IF(ISNUMBER(E853),E853,1)</f>
        <v>0</v>
      </c>
      <c r="AJ853" s="330">
        <f t="shared" ref="AJ853:AJ855" si="1105">H853*I853+L853*M853+P853*Q853+T853*U853+X853*Y853+AB853*AC853</f>
        <v>0</v>
      </c>
      <c r="AK853" s="331">
        <f>IFERROR(I853*INDEX(F!$P$21:$AB$33, MATCH(G853/$AH853, F!$O$21:$O$33,1), MATCH(E853, F!$P$20:$AB$20,1)), 0 ) +IFERROR( M853*INDEX(F!$P$21:$AB$33, MATCH(K853/$AH853, F!$O$21:$O$33,1), MATCH(E853, F!$P$20:$AB$20,1)),0) +  IFERROR( Q853*INDEX(F!$P$21:$AB$33, MATCH(O853/$AH853, F!$O$21:$O$33,1), MATCH(E853, F!$P$20:$AB$20,1)), 0) + IFERROR( U853*INDEX(F!$P$21:$AB$33, MATCH(S853/$AH853, F!$O$21:$O$33,1), MATCH(E853, F!$P$20:$AB$20,1)),0)  + IFERROR(Y853*INDEX(F!$P$21:$AB$33, MATCH(W853/$AH853, F!$O$21:$O$33,1), MATCH(E853, F!$P$20:$AB$20,1)),0)  + IFERROR( AC853*INDEX(F!$P$21:$AB$33, MATCH(AA853/$AH853, F!$O$21:$O$33,1), MATCH(E853, F!$P$20:$AB$20,1)),)</f>
        <v>0</v>
      </c>
      <c r="AL853" s="1033"/>
    </row>
    <row r="854" spans="1:38" ht="15.75" hidden="1" customHeight="1" x14ac:dyDescent="0.25">
      <c r="A854" s="1021">
        <f>A798+A786</f>
        <v>43886</v>
      </c>
      <c r="B854" s="248" t="str">
        <f t="shared" si="1095"/>
        <v>Легкая</v>
      </c>
      <c r="C854" s="261" t="str">
        <f t="shared" si="1095"/>
        <v>ЖМ</v>
      </c>
      <c r="D854" s="229" t="str">
        <f t="shared" si="1095"/>
        <v>Жим лежа</v>
      </c>
      <c r="E854" s="291">
        <f t="shared" si="1095"/>
        <v>1</v>
      </c>
      <c r="F854" s="332" t="str">
        <f t="shared" si="1095"/>
        <v/>
      </c>
      <c r="G854" s="333" t="str">
        <f t="shared" si="1096"/>
        <v/>
      </c>
      <c r="H854" s="334"/>
      <c r="I854" s="334"/>
      <c r="J854" s="335"/>
      <c r="K854" s="333" t="str">
        <f t="shared" si="1097"/>
        <v/>
      </c>
      <c r="L854" s="334"/>
      <c r="M854" s="334"/>
      <c r="N854" s="335"/>
      <c r="O854" s="333" t="str">
        <f t="shared" si="1098"/>
        <v/>
      </c>
      <c r="P854" s="334"/>
      <c r="Q854" s="334"/>
      <c r="R854" s="335"/>
      <c r="S854" s="333" t="str">
        <f t="shared" si="1099"/>
        <v/>
      </c>
      <c r="T854" s="334"/>
      <c r="U854" s="334"/>
      <c r="V854" s="335"/>
      <c r="W854" s="333" t="str">
        <f t="shared" si="1100"/>
        <v/>
      </c>
      <c r="X854" s="334"/>
      <c r="Y854" s="334"/>
      <c r="Z854" s="335"/>
      <c r="AA854" s="333" t="str">
        <f t="shared" si="1101"/>
        <v/>
      </c>
      <c r="AB854" s="334"/>
      <c r="AC854" s="334"/>
      <c r="AD854" s="335"/>
      <c r="AE854" s="336">
        <f t="shared" si="1102"/>
        <v>0</v>
      </c>
      <c r="AF854" s="337">
        <f t="shared" si="1090"/>
        <v>0</v>
      </c>
      <c r="AG854" s="338">
        <f t="shared" si="1103"/>
        <v>0</v>
      </c>
      <c r="AH854" s="217">
        <f t="shared" si="1104"/>
        <v>150.87558326233165</v>
      </c>
      <c r="AI854" s="339">
        <f xml:space="preserve"> ( IF(ISNUMBER(G854), VLOOKUP(G854/$AH854,F!$A1:$B101,2,1)*G854*$H854*$I854,0)+IF(ISNUMBER(K854), VLOOKUP(K854/$AH854,F!$A1:$B101,2,1)*K854*$L854*$M854,0)+IF(ISNUMBER(O854), VLOOKUP(O854/$AH854,F!$A1:$B101,2,1)*O854*$P854*$Q854,0)+IF(ISNUMBER(S854), VLOOKUP(S854/$AH854,F!$A1:$B101,2,1)*S854*$T854*$U854,0)+IF(ISNUMBER(W854), VLOOKUP(W854/$AH854,F!$A1:$B101,2,1)*W854*$X854*$Y854,0)+IF(ISNUMBER(AA854), VLOOKUP(AA854/$AH854,F!$A1:$B101,2,1)*AA854*$AB854*$AC854,0))*IF(ISNUMBER(F854),F854,1)*IF(ISNUMBER(E854),E854,1)</f>
        <v>0</v>
      </c>
      <c r="AJ854" s="340">
        <f t="shared" si="1105"/>
        <v>0</v>
      </c>
      <c r="AK854" s="341">
        <f>IFERROR(I854*INDEX(F!$P$21:$AB$33, MATCH(G854/$AH854, F!$O$21:$O$33,1), MATCH(E854, F!$P$20:$AB$20,1)), 0 ) +IFERROR( M854*INDEX(F!$P$21:$AB$33, MATCH(K854/$AH854, F!$O$21:$O$33,1), MATCH(E854, F!$P$20:$AB$20,1)),0) +  IFERROR( Q854*INDEX(F!$P$21:$AB$33, MATCH(O854/$AH854, F!$O$21:$O$33,1), MATCH(E854, F!$P$20:$AB$20,1)), 0) + IFERROR( U854*INDEX(F!$P$21:$AB$33, MATCH(S854/$AH854, F!$O$21:$O$33,1), MATCH(E854, F!$P$20:$AB$20,1)),0)  + IFERROR(Y854*INDEX(F!$P$21:$AB$33, MATCH(W854/$AH854, F!$O$21:$O$33,1), MATCH(E854, F!$P$20:$AB$20,1)),0)  + IFERROR( AC854*INDEX(F!$P$21:$AB$33, MATCH(AA854/$AH854, F!$O$21:$O$33,1), MATCH(E854, F!$P$20:$AB$20,1)),)</f>
        <v>0</v>
      </c>
      <c r="AL854" s="1031"/>
    </row>
    <row r="855" spans="1:38" hidden="1" x14ac:dyDescent="0.25">
      <c r="A855" s="1022"/>
      <c r="B855" s="249" t="str">
        <f t="shared" si="1095"/>
        <v>Легкая</v>
      </c>
      <c r="C855" s="262" t="str">
        <f t="shared" si="1095"/>
        <v>ТГ</v>
      </c>
      <c r="D855" s="230" t="str">
        <f t="shared" si="1095"/>
        <v>Тяга на прямых ногах</v>
      </c>
      <c r="E855" s="291">
        <f t="shared" si="1095"/>
        <v>1.2</v>
      </c>
      <c r="F855" s="342" t="str">
        <f t="shared" si="1095"/>
        <v/>
      </c>
      <c r="G855" s="343" t="str">
        <f t="shared" si="1096"/>
        <v/>
      </c>
      <c r="H855" s="344"/>
      <c r="I855" s="344"/>
      <c r="J855" s="345"/>
      <c r="K855" s="343" t="str">
        <f t="shared" si="1097"/>
        <v/>
      </c>
      <c r="L855" s="344"/>
      <c r="M855" s="344"/>
      <c r="N855" s="345"/>
      <c r="O855" s="343" t="str">
        <f t="shared" si="1098"/>
        <v/>
      </c>
      <c r="P855" s="344"/>
      <c r="Q855" s="344"/>
      <c r="R855" s="345"/>
      <c r="S855" s="343" t="str">
        <f t="shared" si="1099"/>
        <v/>
      </c>
      <c r="T855" s="344"/>
      <c r="U855" s="344"/>
      <c r="V855" s="345"/>
      <c r="W855" s="343" t="str">
        <f t="shared" si="1100"/>
        <v/>
      </c>
      <c r="X855" s="344"/>
      <c r="Y855" s="344"/>
      <c r="Z855" s="345"/>
      <c r="AA855" s="343" t="str">
        <f t="shared" si="1101"/>
        <v/>
      </c>
      <c r="AB855" s="344"/>
      <c r="AC855" s="344"/>
      <c r="AD855" s="345"/>
      <c r="AE855" s="346">
        <f t="shared" si="1102"/>
        <v>0</v>
      </c>
      <c r="AF855" s="347">
        <f t="shared" si="1090"/>
        <v>0</v>
      </c>
      <c r="AG855" s="348">
        <f t="shared" si="1103"/>
        <v>0</v>
      </c>
      <c r="AH855" s="217">
        <f t="shared" si="1104"/>
        <v>150.87558326233165</v>
      </c>
      <c r="AI855" s="349">
        <f xml:space="preserve"> ( IF(ISNUMBER(G855), VLOOKUP(G855/$AH855,F!$A1:$B101,2,1)*G855*$H855*$I855,0)+IF(ISNUMBER(K855), VLOOKUP(K855/$AH855,F!$A1:$B101,2,1)*K855*$L855*$M855,0)+IF(ISNUMBER(O855), VLOOKUP(O855/$AH855,F!$A1:$B101,2,1)*O855*$P855*$Q855,0)+IF(ISNUMBER(S855), VLOOKUP(S855/$AH855,F!$A1:$B101,2,1)*S855*$T855*$U855,0)+IF(ISNUMBER(W855), VLOOKUP(W855/$AH855,F!$A1:$B101,2,1)*W855*$X855*$Y855,0)+IF(ISNUMBER(AA855), VLOOKUP(AA855/$AH855,F!$A1:$B101,2,1)*AA855*$AB855*$AC855,0))*IF(ISNUMBER(F855),F855,1)*IF(ISNUMBER(E855),E855,1)</f>
        <v>0</v>
      </c>
      <c r="AJ855" s="350">
        <f t="shared" si="1105"/>
        <v>0</v>
      </c>
      <c r="AK855" s="351">
        <f>IFERROR(I855*INDEX(F!$P$21:$AB$33, MATCH(G855/$AH855, F!$O$21:$O$33,1), MATCH(E855, F!$P$20:$AB$20,1)), 0 ) +IFERROR( M855*INDEX(F!$P$21:$AB$33, MATCH(K855/$AH855, F!$O$21:$O$33,1), MATCH(E855, F!$P$20:$AB$20,1)),0) +  IFERROR( Q855*INDEX(F!$P$21:$AB$33, MATCH(O855/$AH855, F!$O$21:$O$33,1), MATCH(E855, F!$P$20:$AB$20,1)), 0) + IFERROR( U855*INDEX(F!$P$21:$AB$33, MATCH(S855/$AH855, F!$O$21:$O$33,1), MATCH(E855, F!$P$20:$AB$20,1)),0)  + IFERROR(Y855*INDEX(F!$P$21:$AB$33, MATCH(W855/$AH855, F!$O$21:$O$33,1), MATCH(E855, F!$P$20:$AB$20,1)),0)  + IFERROR( AC855*INDEX(F!$P$21:$AB$33, MATCH(AA855/$AH855, F!$O$21:$O$33,1), MATCH(E855, F!$P$20:$AB$20,1)),)</f>
        <v>0</v>
      </c>
      <c r="AL855" s="1031"/>
    </row>
    <row r="856" spans="1:38" hidden="1" x14ac:dyDescent="0.25">
      <c r="A856" s="1022"/>
      <c r="B856" s="248" t="str">
        <f t="shared" si="1095"/>
        <v>Легкая</v>
      </c>
      <c r="C856" s="261" t="str">
        <f t="shared" si="1095"/>
        <v>ОФП</v>
      </c>
      <c r="D856" s="229" t="str">
        <f t="shared" si="1095"/>
        <v>Жим стоя</v>
      </c>
      <c r="E856" s="291">
        <f t="shared" si="1095"/>
        <v>0.8</v>
      </c>
      <c r="F856" s="332" t="str">
        <f t="shared" si="1095"/>
        <v/>
      </c>
      <c r="G856" s="333" t="str">
        <f t="shared" si="1096"/>
        <v/>
      </c>
      <c r="H856" s="334"/>
      <c r="I856" s="334"/>
      <c r="J856" s="335"/>
      <c r="K856" s="333" t="str">
        <f t="shared" si="1097"/>
        <v/>
      </c>
      <c r="L856" s="334"/>
      <c r="M856" s="334"/>
      <c r="N856" s="335"/>
      <c r="O856" s="333" t="str">
        <f t="shared" si="1098"/>
        <v/>
      </c>
      <c r="P856" s="334"/>
      <c r="Q856" s="334"/>
      <c r="R856" s="335"/>
      <c r="S856" s="333" t="str">
        <f t="shared" si="1099"/>
        <v/>
      </c>
      <c r="T856" s="334"/>
      <c r="U856" s="334"/>
      <c r="V856" s="335"/>
      <c r="W856" s="333" t="str">
        <f t="shared" si="1100"/>
        <v/>
      </c>
      <c r="X856" s="334"/>
      <c r="Y856" s="334"/>
      <c r="Z856" s="335"/>
      <c r="AA856" s="333" t="str">
        <f t="shared" si="1101"/>
        <v/>
      </c>
      <c r="AB856" s="334"/>
      <c r="AC856" s="334"/>
      <c r="AD856" s="335"/>
      <c r="AE856" s="336">
        <f t="shared" si="1102"/>
        <v>0</v>
      </c>
      <c r="AF856" s="337">
        <f t="shared" si="1090"/>
        <v>0</v>
      </c>
      <c r="AG856" s="338">
        <f t="shared" si="1103"/>
        <v>0</v>
      </c>
      <c r="AH856" s="217">
        <f t="shared" si="1104"/>
        <v>90.525349957399015</v>
      </c>
      <c r="AI856" s="339">
        <f xml:space="preserve"> ( IF(ISNUMBER(G856), VLOOKUP(G856/$AH856,F!$A1:$B101,2,1)*G856*$H856*$I856,0)+IF(ISNUMBER(K856), VLOOKUP(K856/$AH856,F!$A1:$B101,2,1)*K856*$L856*$M856,0)+IF(ISNUMBER(O856), VLOOKUP(O856/$AH856,F!$A1:$B101,2,1)*O856*$P856*$Q856,0)+IF(ISNUMBER(S856), VLOOKUP(S856/$AH856,F!$A1:$B101,2,1)*S856*$T856*$U856,0)+IF(ISNUMBER(W856), VLOOKUP(W856/$AH856,F!$A1:$B101,2,1)*W856*$X856*$Y856,0)+IF(ISNUMBER(AA856), VLOOKUP(AA856/$AH856,F!$A1:$B101,2,1)*AA856*$AB856*$AC856,0))*IF(ISNUMBER(F856),F856,1)*IF(ISNUMBER(E856),E856,1)</f>
        <v>0</v>
      </c>
      <c r="AJ856" s="340">
        <f>H856*I856+L856*M856+P856*Q856+T856*U856+X856*Y856+AB856*AC856</f>
        <v>0</v>
      </c>
      <c r="AK856" s="341">
        <f>IFERROR(I856*INDEX(F!$P$21:$AB$33, MATCH(G856/$AH856, F!$O$21:$O$33,1), MATCH(E856, F!$P$20:$AB$20,1)), 0 ) +IFERROR( M856*INDEX(F!$P$21:$AB$33, MATCH(K856/$AH856, F!$O$21:$O$33,1), MATCH(E856, F!$P$20:$AB$20,1)),0) +  IFERROR( Q856*INDEX(F!$P$21:$AB$33, MATCH(O856/$AH856, F!$O$21:$O$33,1), MATCH(E856, F!$P$20:$AB$20,1)), 0) + IFERROR( U856*INDEX(F!$P$21:$AB$33, MATCH(S856/$AH856, F!$O$21:$O$33,1), MATCH(E856, F!$P$20:$AB$20,1)),0)  + IFERROR(Y856*INDEX(F!$P$21:$AB$33, MATCH(W856/$AH856, F!$O$21:$O$33,1), MATCH(E856, F!$P$20:$AB$20,1)),0)  + IFERROR( AC856*INDEX(F!$P$21:$AB$33, MATCH(AA856/$AH856, F!$O$21:$O$33,1), MATCH(E856, F!$P$20:$AB$20,1)),)</f>
        <v>0</v>
      </c>
      <c r="AL856" s="1031"/>
    </row>
    <row r="857" spans="1:38" hidden="1" x14ac:dyDescent="0.25">
      <c r="A857" s="1022"/>
      <c r="B857" s="249" t="str">
        <f t="shared" si="1095"/>
        <v>Легкая</v>
      </c>
      <c r="C857" s="262" t="str">
        <f t="shared" si="1095"/>
        <v>ЖМ</v>
      </c>
      <c r="D857" s="230" t="str">
        <f t="shared" si="1095"/>
        <v>Жим средним хватом</v>
      </c>
      <c r="E857" s="291">
        <f t="shared" si="1095"/>
        <v>1</v>
      </c>
      <c r="F857" s="342" t="str">
        <f t="shared" si="1095"/>
        <v/>
      </c>
      <c r="G857" s="343" t="str">
        <f t="shared" si="1096"/>
        <v/>
      </c>
      <c r="H857" s="344"/>
      <c r="I857" s="344"/>
      <c r="J857" s="345"/>
      <c r="K857" s="343" t="str">
        <f t="shared" si="1097"/>
        <v/>
      </c>
      <c r="L857" s="344"/>
      <c r="M857" s="344"/>
      <c r="N857" s="345"/>
      <c r="O857" s="343" t="str">
        <f t="shared" si="1098"/>
        <v/>
      </c>
      <c r="P857" s="344"/>
      <c r="Q857" s="344"/>
      <c r="R857" s="345"/>
      <c r="S857" s="343" t="str">
        <f t="shared" si="1099"/>
        <v/>
      </c>
      <c r="T857" s="344"/>
      <c r="U857" s="344"/>
      <c r="V857" s="345"/>
      <c r="W857" s="343" t="str">
        <f t="shared" si="1100"/>
        <v/>
      </c>
      <c r="X857" s="344"/>
      <c r="Y857" s="344"/>
      <c r="Z857" s="345"/>
      <c r="AA857" s="343" t="str">
        <f t="shared" si="1101"/>
        <v/>
      </c>
      <c r="AB857" s="344"/>
      <c r="AC857" s="344"/>
      <c r="AD857" s="345"/>
      <c r="AE857" s="346">
        <f t="shared" si="1102"/>
        <v>0</v>
      </c>
      <c r="AF857" s="347">
        <f t="shared" si="1090"/>
        <v>0</v>
      </c>
      <c r="AG857" s="348">
        <f t="shared" si="1103"/>
        <v>0</v>
      </c>
      <c r="AH857" s="217">
        <f t="shared" si="1104"/>
        <v>128.24424577298191</v>
      </c>
      <c r="AI857" s="349">
        <f xml:space="preserve"> ( IF(ISNUMBER(G857), VLOOKUP(G857/$AH857,F!$A1:$B101,2,1)*G857*$H857*$I857,0)+IF(ISNUMBER(K857), VLOOKUP(K857/$AH857,F!$A1:$B101,2,1)*K857*$L857*$M857,0)+IF(ISNUMBER(O857), VLOOKUP(O857/$AH857,F!$A1:$B101,2,1)*O857*$P857*$Q857,0)+IF(ISNUMBER(S857), VLOOKUP(S857/$AH857,F!$A1:$B101,2,1)*S857*$T857*$U857,0)+IF(ISNUMBER(W857), VLOOKUP(W857/$AH857,F!$A1:$B101,2,1)*W857*$X857*$Y857,0)+IF(ISNUMBER(AA857), VLOOKUP(AA857/$AH857,F!$A1:$B101,2,1)*AA857*$AB857*$AC857,0))*IF(ISNUMBER(F857),F857,1)*IF(ISNUMBER(E857),E857,1)</f>
        <v>0</v>
      </c>
      <c r="AJ857" s="350">
        <f t="shared" ref="AJ857:AJ860" si="1106">H857*I857+L857*M857+P857*Q857+T857*U857+X857*Y857+AB857*AC857</f>
        <v>0</v>
      </c>
      <c r="AK857" s="351">
        <f>IFERROR(I857*INDEX(F!$P$21:$AB$33, MATCH(G857/$AH857, F!$O$21:$O$33,1), MATCH(E857, F!$P$20:$AB$20,1)), 0 ) +IFERROR( M857*INDEX(F!$P$21:$AB$33, MATCH(K857/$AH857, F!$O$21:$O$33,1), MATCH(E857, F!$P$20:$AB$20,1)),0) +  IFERROR( Q857*INDEX(F!$P$21:$AB$33, MATCH(O857/$AH857, F!$O$21:$O$33,1), MATCH(E857, F!$P$20:$AB$20,1)), 0) + IFERROR( U857*INDEX(F!$P$21:$AB$33, MATCH(S857/$AH857, F!$O$21:$O$33,1), MATCH(E857, F!$P$20:$AB$20,1)),0)  + IFERROR(Y857*INDEX(F!$P$21:$AB$33, MATCH(W857/$AH857, F!$O$21:$O$33,1), MATCH(E857, F!$P$20:$AB$20,1)),0)  + IFERROR( AC857*INDEX(F!$P$21:$AB$33, MATCH(AA857/$AH857, F!$O$21:$O$33,1), MATCH(E857, F!$P$20:$AB$20,1)),)</f>
        <v>0</v>
      </c>
      <c r="AL857" s="1031"/>
    </row>
    <row r="858" spans="1:38" hidden="1" x14ac:dyDescent="0.25">
      <c r="A858" s="1022"/>
      <c r="B858" s="248" t="str">
        <f t="shared" si="1095"/>
        <v/>
      </c>
      <c r="C858" s="261" t="str">
        <f t="shared" si="1095"/>
        <v/>
      </c>
      <c r="D858" s="229" t="str">
        <f t="shared" si="1095"/>
        <v/>
      </c>
      <c r="E858" s="291" t="str">
        <f t="shared" si="1095"/>
        <v/>
      </c>
      <c r="F858" s="332" t="str">
        <f t="shared" si="1095"/>
        <v/>
      </c>
      <c r="G858" s="333" t="str">
        <f t="shared" si="1096"/>
        <v/>
      </c>
      <c r="H858" s="334"/>
      <c r="I858" s="334"/>
      <c r="J858" s="335"/>
      <c r="K858" s="333" t="str">
        <f t="shared" si="1097"/>
        <v/>
      </c>
      <c r="L858" s="334"/>
      <c r="M858" s="334"/>
      <c r="N858" s="335"/>
      <c r="O858" s="333" t="str">
        <f t="shared" si="1098"/>
        <v/>
      </c>
      <c r="P858" s="334"/>
      <c r="Q858" s="334"/>
      <c r="R858" s="335"/>
      <c r="S858" s="333" t="str">
        <f t="shared" si="1099"/>
        <v/>
      </c>
      <c r="T858" s="334"/>
      <c r="U858" s="334"/>
      <c r="V858" s="335"/>
      <c r="W858" s="333" t="str">
        <f t="shared" si="1100"/>
        <v/>
      </c>
      <c r="X858" s="334"/>
      <c r="Y858" s="334"/>
      <c r="Z858" s="335"/>
      <c r="AA858" s="333" t="str">
        <f t="shared" si="1101"/>
        <v/>
      </c>
      <c r="AB858" s="334"/>
      <c r="AC858" s="334"/>
      <c r="AD858" s="335"/>
      <c r="AE858" s="336">
        <f t="shared" si="1102"/>
        <v>0</v>
      </c>
      <c r="AF858" s="337">
        <f t="shared" si="1090"/>
        <v>0</v>
      </c>
      <c r="AG858" s="338">
        <f t="shared" si="1103"/>
        <v>0</v>
      </c>
      <c r="AH858" s="217" t="str">
        <f t="shared" si="1104"/>
        <v/>
      </c>
      <c r="AI858" s="339">
        <f xml:space="preserve"> ( IF(ISNUMBER(G858), VLOOKUP(G858/$AH858,F!$A1:$B101,2,1)*G858*$H858*$I858,0)+IF(ISNUMBER(K858), VLOOKUP(K858/$AH858,F!$A1:$B101,2,1)*K858*$L858*$M858,0)+IF(ISNUMBER(O858), VLOOKUP(O858/$AH858,F!$A1:$B101,2,1)*O858*$P858*$Q858,0)+IF(ISNUMBER(S858), VLOOKUP(S858/$AH858,F!$A1:$B101,2,1)*S858*$T858*$U858,0)+IF(ISNUMBER(W858), VLOOKUP(W858/$AH858,F!$A1:$B101,2,1)*W858*$X858*$Y858,0)+IF(ISNUMBER(AA858), VLOOKUP(AA858/$AH858,F!$A1:$B101,2,1)*AA858*$AB858*$AC858,0))*IF(ISNUMBER(F858),F858,1)*IF(ISNUMBER(E858),E858,1)</f>
        <v>0</v>
      </c>
      <c r="AJ858" s="340">
        <f t="shared" si="1106"/>
        <v>0</v>
      </c>
      <c r="AK858" s="341">
        <f>IFERROR(I858*INDEX(F!$P$21:$AB$33, MATCH(G858/$AH858, F!$O$21:$O$33,1), MATCH(E858, F!$P$20:$AB$20,1)), 0 ) +IFERROR( M858*INDEX(F!$P$21:$AB$33, MATCH(K858/$AH858, F!$O$21:$O$33,1), MATCH(E858, F!$P$20:$AB$20,1)),0) +  IFERROR( Q858*INDEX(F!$P$21:$AB$33, MATCH(O858/$AH858, F!$O$21:$O$33,1), MATCH(E858, F!$P$20:$AB$20,1)), 0) + IFERROR( U858*INDEX(F!$P$21:$AB$33, MATCH(S858/$AH858, F!$O$21:$O$33,1), MATCH(E858, F!$P$20:$AB$20,1)),0)  + IFERROR(Y858*INDEX(F!$P$21:$AB$33, MATCH(W858/$AH858, F!$O$21:$O$33,1), MATCH(E858, F!$P$20:$AB$20,1)),0)  + IFERROR( AC858*INDEX(F!$P$21:$AB$33, MATCH(AA858/$AH858, F!$O$21:$O$33,1), MATCH(E858, F!$P$20:$AB$20,1)),)</f>
        <v>0</v>
      </c>
      <c r="AL858" s="1031"/>
    </row>
    <row r="859" spans="1:38" hidden="1" x14ac:dyDescent="0.25">
      <c r="A859" s="1022"/>
      <c r="B859" s="249" t="str">
        <f t="shared" si="1095"/>
        <v/>
      </c>
      <c r="C859" s="262" t="str">
        <f t="shared" si="1095"/>
        <v/>
      </c>
      <c r="D859" s="230" t="str">
        <f t="shared" si="1095"/>
        <v/>
      </c>
      <c r="E859" s="291" t="str">
        <f t="shared" si="1095"/>
        <v/>
      </c>
      <c r="F859" s="342" t="str">
        <f t="shared" si="1095"/>
        <v/>
      </c>
      <c r="G859" s="343" t="str">
        <f t="shared" si="1096"/>
        <v/>
      </c>
      <c r="H859" s="344"/>
      <c r="I859" s="344"/>
      <c r="J859" s="345"/>
      <c r="K859" s="343" t="str">
        <f t="shared" si="1097"/>
        <v/>
      </c>
      <c r="L859" s="344"/>
      <c r="M859" s="344"/>
      <c r="N859" s="345"/>
      <c r="O859" s="343" t="str">
        <f t="shared" si="1098"/>
        <v/>
      </c>
      <c r="P859" s="344"/>
      <c r="Q859" s="344"/>
      <c r="R859" s="345"/>
      <c r="S859" s="343" t="str">
        <f t="shared" si="1099"/>
        <v/>
      </c>
      <c r="T859" s="344"/>
      <c r="U859" s="344"/>
      <c r="V859" s="345"/>
      <c r="W859" s="343" t="str">
        <f t="shared" si="1100"/>
        <v/>
      </c>
      <c r="X859" s="344"/>
      <c r="Y859" s="344"/>
      <c r="Z859" s="345"/>
      <c r="AA859" s="343" t="str">
        <f t="shared" si="1101"/>
        <v/>
      </c>
      <c r="AB859" s="344"/>
      <c r="AC859" s="344"/>
      <c r="AD859" s="345"/>
      <c r="AE859" s="346">
        <f t="shared" si="1102"/>
        <v>0</v>
      </c>
      <c r="AF859" s="347">
        <f t="shared" si="1090"/>
        <v>0</v>
      </c>
      <c r="AG859" s="348">
        <f t="shared" si="1103"/>
        <v>0</v>
      </c>
      <c r="AH859" s="217" t="str">
        <f t="shared" si="1104"/>
        <v/>
      </c>
      <c r="AI859" s="349">
        <f xml:space="preserve"> ( IF(ISNUMBER(G859), VLOOKUP(G859/$AH859,F!$A1:$B101,2,1)*G859*$H859*$I859,0)+IF(ISNUMBER(K859), VLOOKUP(K859/$AH859,F!$A1:$B101,2,1)*K859*$L859*$M859,0)+IF(ISNUMBER(O859), VLOOKUP(O859/$AH859,F!$A1:$B101,2,1)*O859*$P859*$Q859,0)+IF(ISNUMBER(S859), VLOOKUP(S859/$AH859,F!$A1:$B101,2,1)*S859*$T859*$U859,0)+IF(ISNUMBER(W859), VLOOKUP(W859/$AH859,F!$A1:$B101,2,1)*W859*$X859*$Y859,0)+IF(ISNUMBER(AA859), VLOOKUP(AA859/$AH859,F!$A1:$B101,2,1)*AA859*$AB859*$AC859,0))*IF(ISNUMBER(F859),F859,1)*IF(ISNUMBER(E859),E859,1)</f>
        <v>0</v>
      </c>
      <c r="AJ859" s="350">
        <f t="shared" si="1106"/>
        <v>0</v>
      </c>
      <c r="AK859" s="351">
        <f>IFERROR(I859*INDEX(F!$P$21:$AB$33, MATCH(G859/$AH859, F!$O$21:$O$33,1), MATCH(E859, F!$P$20:$AB$20,1)), 0 ) +IFERROR( M859*INDEX(F!$P$21:$AB$33, MATCH(K859/$AH859, F!$O$21:$O$33,1), MATCH(E859, F!$P$20:$AB$20,1)),0) +  IFERROR( Q859*INDEX(F!$P$21:$AB$33, MATCH(O859/$AH859, F!$O$21:$O$33,1), MATCH(E859, F!$P$20:$AB$20,1)), 0) + IFERROR( U859*INDEX(F!$P$21:$AB$33, MATCH(S859/$AH859, F!$O$21:$O$33,1), MATCH(E859, F!$P$20:$AB$20,1)),0)  + IFERROR(Y859*INDEX(F!$P$21:$AB$33, MATCH(W859/$AH859, F!$O$21:$O$33,1), MATCH(E859, F!$P$20:$AB$20,1)),0)  + IFERROR( AC859*INDEX(F!$P$21:$AB$33, MATCH(AA859/$AH859, F!$O$21:$O$33,1), MATCH(E859, F!$P$20:$AB$20,1)),)</f>
        <v>0</v>
      </c>
      <c r="AL859" s="1031"/>
    </row>
    <row r="860" spans="1:38" hidden="1" x14ac:dyDescent="0.25">
      <c r="A860" s="1022"/>
      <c r="B860" s="248" t="str">
        <f t="shared" si="1095"/>
        <v/>
      </c>
      <c r="C860" s="261" t="str">
        <f t="shared" si="1095"/>
        <v/>
      </c>
      <c r="D860" s="231" t="str">
        <f t="shared" si="1095"/>
        <v/>
      </c>
      <c r="E860" s="291" t="str">
        <f t="shared" si="1095"/>
        <v/>
      </c>
      <c r="F860" s="332" t="str">
        <f t="shared" si="1095"/>
        <v/>
      </c>
      <c r="G860" s="333" t="str">
        <f t="shared" si="1096"/>
        <v/>
      </c>
      <c r="H860" s="334"/>
      <c r="I860" s="334"/>
      <c r="J860" s="335"/>
      <c r="K860" s="333" t="str">
        <f t="shared" si="1097"/>
        <v/>
      </c>
      <c r="L860" s="334"/>
      <c r="M860" s="334"/>
      <c r="N860" s="335"/>
      <c r="O860" s="333" t="str">
        <f t="shared" si="1098"/>
        <v/>
      </c>
      <c r="P860" s="334"/>
      <c r="Q860" s="334"/>
      <c r="R860" s="335"/>
      <c r="S860" s="333" t="str">
        <f t="shared" si="1099"/>
        <v/>
      </c>
      <c r="T860" s="334"/>
      <c r="U860" s="334"/>
      <c r="V860" s="335"/>
      <c r="W860" s="333" t="str">
        <f t="shared" si="1100"/>
        <v/>
      </c>
      <c r="X860" s="334"/>
      <c r="Y860" s="334"/>
      <c r="Z860" s="335"/>
      <c r="AA860" s="333" t="str">
        <f t="shared" si="1101"/>
        <v/>
      </c>
      <c r="AB860" s="334"/>
      <c r="AC860" s="334"/>
      <c r="AD860" s="335"/>
      <c r="AE860" s="336">
        <f t="shared" si="1102"/>
        <v>0</v>
      </c>
      <c r="AF860" s="337">
        <f t="shared" si="1090"/>
        <v>0</v>
      </c>
      <c r="AG860" s="338">
        <f t="shared" si="1103"/>
        <v>0</v>
      </c>
      <c r="AH860" s="217" t="str">
        <f t="shared" si="1104"/>
        <v/>
      </c>
      <c r="AI860" s="339">
        <f xml:space="preserve"> ( IF(ISNUMBER(G860), VLOOKUP(G860/$AH860,F!$A1:$B101,2,1)*G860*$H860*$I860,0)+IF(ISNUMBER(K860), VLOOKUP(K860/$AH860,F!$A1:$B101,2,1)*K860*$L860*$M860,0)+IF(ISNUMBER(O860), VLOOKUP(O860/$AH860,F!$A1:$B101,2,1)*O860*$P860*$Q860,0)+IF(ISNUMBER(S860), VLOOKUP(S860/$AH860,F!$A1:$B101,2,1)*S860*$T860*$U860,0)+IF(ISNUMBER(W860), VLOOKUP(W860/$AH860,F!$A1:$B101,2,1)*W860*$X860*$Y860,0)+IF(ISNUMBER(AA860), VLOOKUP(AA860/$AH860,F!$A1:$B101,2,1)*AA860*$AB860*$AC860,0))*IF(ISNUMBER(F860),F860,1)*IF(ISNUMBER(E860),E860,1)</f>
        <v>0</v>
      </c>
      <c r="AJ860" s="340">
        <f t="shared" si="1106"/>
        <v>0</v>
      </c>
      <c r="AK860" s="341">
        <f>IFERROR(I860*INDEX(F!$P$21:$AB$33, MATCH(G860/$AH860, F!$O$21:$O$33,1), MATCH(E860, F!$P$20:$AB$20,1)), 0 ) +IFERROR( M860*INDEX(F!$P$21:$AB$33, MATCH(K860/$AH860, F!$O$21:$O$33,1), MATCH(E860, F!$P$20:$AB$20,1)),0) +  IFERROR( Q860*INDEX(F!$P$21:$AB$33, MATCH(O860/$AH860, F!$O$21:$O$33,1), MATCH(E860, F!$P$20:$AB$20,1)), 0) + IFERROR( U860*INDEX(F!$P$21:$AB$33, MATCH(S860/$AH860, F!$O$21:$O$33,1), MATCH(E860, F!$P$20:$AB$20,1)),0)  + IFERROR(Y860*INDEX(F!$P$21:$AB$33, MATCH(W860/$AH860, F!$O$21:$O$33,1), MATCH(E860, F!$P$20:$AB$20,1)),0)  + IFERROR( AC860*INDEX(F!$P$21:$AB$33, MATCH(AA860/$AH860, F!$O$21:$O$33,1), MATCH(E860, F!$P$20:$AB$20,1)),)</f>
        <v>0</v>
      </c>
      <c r="AL860" s="1031"/>
    </row>
    <row r="861" spans="1:38" ht="15.75" hidden="1" thickBot="1" x14ac:dyDescent="0.3">
      <c r="A861" s="1023"/>
      <c r="B861" s="250"/>
      <c r="C861" s="263"/>
      <c r="D861" s="215"/>
      <c r="E861" s="352">
        <f>ROUND(IFERROR(SUMPRODUCT(AJ853:AJ860,E853:E860)/AJ861,0),3)</f>
        <v>0</v>
      </c>
      <c r="F861" s="353"/>
      <c r="G861" s="354"/>
      <c r="H861" s="355"/>
      <c r="I861" s="355"/>
      <c r="J861" s="356"/>
      <c r="K861" s="354"/>
      <c r="L861" s="355"/>
      <c r="M861" s="355"/>
      <c r="N861" s="356"/>
      <c r="O861" s="354"/>
      <c r="P861" s="355"/>
      <c r="Q861" s="355"/>
      <c r="R861" s="356"/>
      <c r="S861" s="354"/>
      <c r="T861" s="355"/>
      <c r="U861" s="355"/>
      <c r="V861" s="356"/>
      <c r="W861" s="354"/>
      <c r="X861" s="355"/>
      <c r="Y861" s="355"/>
      <c r="Z861" s="356"/>
      <c r="AA861" s="354"/>
      <c r="AB861" s="355"/>
      <c r="AC861" s="355"/>
      <c r="AD861" s="356"/>
      <c r="AE861" s="357">
        <f>SUM(AE853:AE860)</f>
        <v>0</v>
      </c>
      <c r="AF861" s="358">
        <f t="shared" si="1090"/>
        <v>0</v>
      </c>
      <c r="AG861" s="391">
        <f>IFERROR(  SUMPRODUCT(AG853:AG860,AJ853:AJ860)/AJ861,0)</f>
        <v>0</v>
      </c>
      <c r="AH861" s="359"/>
      <c r="AI861" s="360">
        <f>SUM(AI853:AI860)</f>
        <v>0</v>
      </c>
      <c r="AJ861" s="360">
        <f>SUM(AJ853:AJ860)</f>
        <v>0</v>
      </c>
      <c r="AK861" s="361">
        <f>IF(SUM(AK853:AK860)=0,TIME(,0,),TIME(,SUM(AK853:AK860)+F!$V$37,))</f>
        <v>0</v>
      </c>
      <c r="AL861" s="1032"/>
    </row>
    <row r="862" spans="1:38" hidden="1" x14ac:dyDescent="0.25">
      <c r="A862" s="232">
        <f>A863</f>
        <v>43888</v>
      </c>
      <c r="B862" s="251" t="str">
        <f t="shared" ref="B862:F869" si="1107">IF(B806="","",B806)</f>
        <v>Тяжелая</v>
      </c>
      <c r="C862" s="264" t="str">
        <f t="shared" si="1107"/>
        <v>ЖМ</v>
      </c>
      <c r="D862" s="233" t="str">
        <f t="shared" si="1107"/>
        <v>Жим лежа</v>
      </c>
      <c r="E862" s="280">
        <f t="shared" si="1107"/>
        <v>1</v>
      </c>
      <c r="F862" s="362" t="str">
        <f t="shared" si="1107"/>
        <v/>
      </c>
      <c r="G862" s="363" t="str">
        <f t="shared" ref="G862:G869" si="1108">IF(J862&lt;&gt;0, IFERROR(IF( $F862=2,  MROUND($AH862*J862,1),    IF( OR($F862="",$F862=1),   MROUND($AH862*J862,2.5),  MROUND($AH862*J862, 0.1))), "" ), "")</f>
        <v/>
      </c>
      <c r="H862" s="364"/>
      <c r="I862" s="364"/>
      <c r="J862" s="365"/>
      <c r="K862" s="363" t="str">
        <f t="shared" ref="K862:K869" si="1109">IF(N862&lt;&gt;0, IFERROR(IF( $F862=2,  MROUND($AH862*N862,1),    IF( OR($F862="",$F862=1),   MROUND($AH862*N862,2.5),  MROUND($AH862*N862, 0.1))), "" ), "")</f>
        <v/>
      </c>
      <c r="L862" s="364"/>
      <c r="M862" s="364"/>
      <c r="N862" s="365"/>
      <c r="O862" s="363" t="str">
        <f t="shared" ref="O862:O869" si="1110">IF(R862&lt;&gt;0, IFERROR(IF( $F862=2,  MROUND($AH862*R862,1),    IF( OR($F862="",$F862=1),   MROUND($AH862*R862,2.5),  MROUND($AH862*R862, 0.1))), "" ), "")</f>
        <v/>
      </c>
      <c r="P862" s="364"/>
      <c r="Q862" s="364"/>
      <c r="R862" s="365"/>
      <c r="S862" s="363" t="str">
        <f t="shared" ref="S862:S869" si="1111">IF(V862&lt;&gt;0, IFERROR(IF( $F862=2,  MROUND($AH862*V862,1),    IF( OR($F862="",$F862=1),   MROUND($AH862*V862,2.5),  MROUND($AH862*V862, 0.1))), "" ), "")</f>
        <v/>
      </c>
      <c r="T862" s="364"/>
      <c r="U862" s="364"/>
      <c r="V862" s="365"/>
      <c r="W862" s="363" t="str">
        <f t="shared" ref="W862:W869" si="1112">IF(Z862&lt;&gt;0, IFERROR(IF( $F862=2,  MROUND($AH862*Z862,1),    IF( OR($F862="",$F862=1),   MROUND($AH862*Z862,2.5),  MROUND($AH862*Z862, 0.1))), "" ), "")</f>
        <v/>
      </c>
      <c r="X862" s="364"/>
      <c r="Y862" s="364"/>
      <c r="Z862" s="365"/>
      <c r="AA862" s="363" t="str">
        <f t="shared" ref="AA862:AA869" si="1113">IF(AD862&lt;&gt;0, IFERROR(IF( $F862=2,  MROUND($AH862*AD862,1),    IF( OR($F862="",$F862=1),   MROUND($AH862*AD862,2.5),  MROUND($AH862*AD862, 0.1))), "" ), "")</f>
        <v/>
      </c>
      <c r="AB862" s="364"/>
      <c r="AC862" s="364"/>
      <c r="AD862" s="365"/>
      <c r="AE862" s="366">
        <f t="shared" ref="AE862:AE869" si="1114">(IF(ISNUMBER(G862),G862,0)*H862*I862+IF(ISNUMBER(K862),K862,1)*L862*M862+IF(ISNUMBER(O862),O862,1)*P862*Q862+IF(ISNUMBER(S862),S862,1)*T862*U862+IF(ISNUMBER(W862),W862,1)*X862*Y862+IF(ISNUMBER(AA862),AA862,1)*AB862*AC862)*IF(ISNUMBER(F862),F862,1)</f>
        <v>0</v>
      </c>
      <c r="AF862" s="367">
        <f t="shared" si="1090"/>
        <v>0</v>
      </c>
      <c r="AG862" s="368">
        <f t="shared" ref="AG862:AG869" si="1115">IFERROR((AF862/(AH862*IF(ISNUMBER(F862),F862,1))),0)</f>
        <v>0</v>
      </c>
      <c r="AH862" s="216">
        <f t="shared" ref="AH862:AH869" si="1116">IF(ISNUMBER(AH806), AH806+(AH806*$AH$842),"")</f>
        <v>150.87558326233165</v>
      </c>
      <c r="AI862" s="369">
        <f xml:space="preserve"> ( IF(ISNUMBER(G862), VLOOKUP(G862/$AH862,F!$A1:$B101,2,1)*G862*$H862*$I862,0)+IF(ISNUMBER(K862), VLOOKUP(K862/$AH862,F!$A1:$B101,2,1)*K862*$L862*$M862,0)+IF(ISNUMBER(O862), VLOOKUP(O862/$AH862,F!$A1:$B101,2,1)*O862*$P862*$Q862,0)+IF(ISNUMBER(S862), VLOOKUP(S862/$AH862,F!$A1:$B101,2,1)*S862*$T862*$U862,0)+IF(ISNUMBER(W862), VLOOKUP(W862/$AH862,F!$A1:$B101,2,1)*W862*$X862*$Y862,0)+IF(ISNUMBER(AA862), VLOOKUP(AA862/$AH862,F!$A1:$B101,2,1)*AA862*$AB862*$AC862,0))*IF(ISNUMBER(F862),F862,1)*IF(ISNUMBER(E862),E862,1)</f>
        <v>0</v>
      </c>
      <c r="AJ862" s="370">
        <f t="shared" ref="AJ862:AJ864" si="1117">H862*I862+L862*M862+P862*Q862+T862*U862+X862*Y862+AB862*AC862</f>
        <v>0</v>
      </c>
      <c r="AK862" s="371">
        <f>IFERROR(I862*INDEX(F!$P$21:$AB$33, MATCH(G862/$AH862, F!$O$21:$O$33,1), MATCH(E862, F!$P$20:$AB$20,1)), 0 ) +IFERROR( M862*INDEX(F!$P$21:$AB$33, MATCH(K862/$AH862, F!$O$21:$O$33,1), MATCH(E862, F!$P$20:$AB$20,1)),0) +  IFERROR( Q862*INDEX(F!$P$21:$AB$33, MATCH(O862/$AH862, F!$O$21:$O$33,1), MATCH(E862, F!$P$20:$AB$20,1)), 0) + IFERROR( U862*INDEX(F!$P$21:$AB$33, MATCH(S862/$AH862, F!$O$21:$O$33,1), MATCH(E862, F!$P$20:$AB$20,1)),0)  + IFERROR(Y862*INDEX(F!$P$21:$AB$33, MATCH(W862/$AH862, F!$O$21:$O$33,1), MATCH(E862, F!$P$20:$AB$20,1)),0)  + IFERROR( AC862*INDEX(F!$P$21:$AB$33, MATCH(AA862/$AH862, F!$O$21:$O$33,1), MATCH(E862, F!$P$20:$AB$20,1)),)</f>
        <v>0</v>
      </c>
      <c r="AL862" s="1033"/>
    </row>
    <row r="863" spans="1:38" ht="15.75" hidden="1" customHeight="1" x14ac:dyDescent="0.25">
      <c r="A863" s="1021">
        <f>A807+A786</f>
        <v>43888</v>
      </c>
      <c r="B863" s="249" t="str">
        <f t="shared" si="1107"/>
        <v>Легкая</v>
      </c>
      <c r="C863" s="262" t="str">
        <f t="shared" si="1107"/>
        <v>ЖМ</v>
      </c>
      <c r="D863" s="230" t="str">
        <f t="shared" si="1107"/>
        <v>Жим гантелей</v>
      </c>
      <c r="E863" s="291">
        <f t="shared" si="1107"/>
        <v>0.8</v>
      </c>
      <c r="F863" s="342">
        <f t="shared" si="1107"/>
        <v>2</v>
      </c>
      <c r="G863" s="343" t="str">
        <f t="shared" si="1108"/>
        <v/>
      </c>
      <c r="H863" s="344"/>
      <c r="I863" s="344"/>
      <c r="J863" s="345"/>
      <c r="K863" s="343" t="str">
        <f t="shared" si="1109"/>
        <v/>
      </c>
      <c r="L863" s="344"/>
      <c r="M863" s="344"/>
      <c r="N863" s="345"/>
      <c r="O863" s="343" t="str">
        <f t="shared" si="1110"/>
        <v/>
      </c>
      <c r="P863" s="344"/>
      <c r="Q863" s="344"/>
      <c r="R863" s="345"/>
      <c r="S863" s="343" t="str">
        <f t="shared" si="1111"/>
        <v/>
      </c>
      <c r="T863" s="344"/>
      <c r="U863" s="344"/>
      <c r="V863" s="345"/>
      <c r="W863" s="343" t="str">
        <f t="shared" si="1112"/>
        <v/>
      </c>
      <c r="X863" s="344"/>
      <c r="Y863" s="344"/>
      <c r="Z863" s="345"/>
      <c r="AA863" s="343" t="str">
        <f t="shared" si="1113"/>
        <v/>
      </c>
      <c r="AB863" s="344"/>
      <c r="AC863" s="344"/>
      <c r="AD863" s="345"/>
      <c r="AE863" s="346">
        <f t="shared" si="1114"/>
        <v>0</v>
      </c>
      <c r="AF863" s="347">
        <f t="shared" si="1090"/>
        <v>0</v>
      </c>
      <c r="AG863" s="348">
        <f t="shared" si="1115"/>
        <v>0</v>
      </c>
      <c r="AH863" s="217">
        <f t="shared" si="1116"/>
        <v>48.280186643946131</v>
      </c>
      <c r="AI863" s="349">
        <f xml:space="preserve"> ( IF(ISNUMBER(G863), VLOOKUP(G863/$AH863,F!$A1:$B101,2,1)*G863*$H863*$I863,0)+IF(ISNUMBER(K863), VLOOKUP(K863/$AH863,F!$A1:$B101,2,1)*K863*$L863*$M863,0)+IF(ISNUMBER(O863), VLOOKUP(O863/$AH863,F!$A1:$B101,2,1)*O863*$P863*$Q863,0)+IF(ISNUMBER(S863), VLOOKUP(S863/$AH863,F!$A1:$B101,2,1)*S863*$T863*$U863,0)+IF(ISNUMBER(W863), VLOOKUP(W863/$AH863,F!$A1:$B101,2,1)*W863*$X863*$Y863,0)+IF(ISNUMBER(AA863), VLOOKUP(AA863/$AH863,F!$A1:$B101,2,1)*AA863*$AB863*$AC863,0))*IF(ISNUMBER(F863),F863,1)*IF(ISNUMBER(E863),E863,1)</f>
        <v>0</v>
      </c>
      <c r="AJ863" s="350">
        <f t="shared" si="1117"/>
        <v>0</v>
      </c>
      <c r="AK863" s="351">
        <f>IFERROR(I863*INDEX(F!$P$21:$AB$33, MATCH(G863/$AH863, F!$O$21:$O$33,1), MATCH(E863, F!$P$20:$AB$20,1)), 0 ) +IFERROR( M863*INDEX(F!$P$21:$AB$33, MATCH(K863/$AH863, F!$O$21:$O$33,1), MATCH(E863, F!$P$20:$AB$20,1)),0) +  IFERROR( Q863*INDEX(F!$P$21:$AB$33, MATCH(O863/$AH863, F!$O$21:$O$33,1), MATCH(E863, F!$P$20:$AB$20,1)), 0) + IFERROR( U863*INDEX(F!$P$21:$AB$33, MATCH(S863/$AH863, F!$O$21:$O$33,1), MATCH(E863, F!$P$20:$AB$20,1)),0)  + IFERROR(Y863*INDEX(F!$P$21:$AB$33, MATCH(W863/$AH863, F!$O$21:$O$33,1), MATCH(E863, F!$P$20:$AB$20,1)),0)  + IFERROR( AC863*INDEX(F!$P$21:$AB$33, MATCH(AA863/$AH863, F!$O$21:$O$33,1), MATCH(E863, F!$P$20:$AB$20,1)),)</f>
        <v>0</v>
      </c>
      <c r="AL863" s="1031"/>
    </row>
    <row r="864" spans="1:38" hidden="1" x14ac:dyDescent="0.25">
      <c r="A864" s="1022"/>
      <c r="B864" s="252" t="str">
        <f t="shared" si="1107"/>
        <v>Легкая</v>
      </c>
      <c r="C864" s="265" t="str">
        <f t="shared" si="1107"/>
        <v>ОФП</v>
      </c>
      <c r="D864" s="234" t="str">
        <f t="shared" si="1107"/>
        <v>Французский жим</v>
      </c>
      <c r="E864" s="291">
        <f t="shared" si="1107"/>
        <v>0.4</v>
      </c>
      <c r="F864" s="372" t="str">
        <f t="shared" si="1107"/>
        <v/>
      </c>
      <c r="G864" s="373" t="str">
        <f t="shared" si="1108"/>
        <v/>
      </c>
      <c r="H864" s="374"/>
      <c r="I864" s="374"/>
      <c r="J864" s="375"/>
      <c r="K864" s="373" t="str">
        <f t="shared" si="1109"/>
        <v/>
      </c>
      <c r="L864" s="374"/>
      <c r="M864" s="374"/>
      <c r="N864" s="375"/>
      <c r="O864" s="373" t="str">
        <f t="shared" si="1110"/>
        <v/>
      </c>
      <c r="P864" s="374"/>
      <c r="Q864" s="374"/>
      <c r="R864" s="375"/>
      <c r="S864" s="373" t="str">
        <f t="shared" si="1111"/>
        <v/>
      </c>
      <c r="T864" s="374"/>
      <c r="U864" s="374"/>
      <c r="V864" s="375"/>
      <c r="W864" s="373" t="str">
        <f t="shared" si="1112"/>
        <v/>
      </c>
      <c r="X864" s="374"/>
      <c r="Y864" s="374"/>
      <c r="Z864" s="375"/>
      <c r="AA864" s="373" t="str">
        <f t="shared" si="1113"/>
        <v/>
      </c>
      <c r="AB864" s="374"/>
      <c r="AC864" s="374"/>
      <c r="AD864" s="375"/>
      <c r="AE864" s="376">
        <f t="shared" si="1114"/>
        <v>0</v>
      </c>
      <c r="AF864" s="377">
        <f t="shared" si="1090"/>
        <v>0</v>
      </c>
      <c r="AG864" s="378">
        <f t="shared" si="1115"/>
        <v>0</v>
      </c>
      <c r="AH864" s="217">
        <f t="shared" si="1116"/>
        <v>70.458897383508912</v>
      </c>
      <c r="AI864" s="379">
        <f xml:space="preserve"> ( IF(ISNUMBER(G864), VLOOKUP(G864/$AH864,F!$A1:$B101,2,1)*G864*$H864*$I864,0)+IF(ISNUMBER(K864), VLOOKUP(K864/$AH864,F!$A1:$B101,2,1)*K864*$L864*$M864,0)+IF(ISNUMBER(O864), VLOOKUP(O864/$AH864,F!$A1:$B101,2,1)*O864*$P864*$Q864,0)+IF(ISNUMBER(S864), VLOOKUP(S864/$AH864,F!$A1:$B101,2,1)*S864*$T864*$U864,0)+IF(ISNUMBER(W864), VLOOKUP(W864/$AH864,F!$A1:$B101,2,1)*W864*$X864*$Y864,0)+IF(ISNUMBER(AA864), VLOOKUP(AA864/$AH864,F!$A1:$B101,2,1)*AA864*$AB864*$AC864,0))*IF(ISNUMBER(F864),F864,1)*IF(ISNUMBER(E864),E864,1)</f>
        <v>0</v>
      </c>
      <c r="AJ864" s="380">
        <f t="shared" si="1117"/>
        <v>0</v>
      </c>
      <c r="AK864" s="381">
        <f>IFERROR(I864*INDEX(F!$P$21:$AB$33, MATCH(G864/$AH864, F!$O$21:$O$33,1), MATCH(E864, F!$P$20:$AB$20,1)), 0 ) +IFERROR( M864*INDEX(F!$P$21:$AB$33, MATCH(K864/$AH864, F!$O$21:$O$33,1), MATCH(E864, F!$P$20:$AB$20,1)),0) +  IFERROR( Q864*INDEX(F!$P$21:$AB$33, MATCH(O864/$AH864, F!$O$21:$O$33,1), MATCH(E864, F!$P$20:$AB$20,1)), 0) + IFERROR( U864*INDEX(F!$P$21:$AB$33, MATCH(S864/$AH864, F!$O$21:$O$33,1), MATCH(E864, F!$P$20:$AB$20,1)),0)  + IFERROR(Y864*INDEX(F!$P$21:$AB$33, MATCH(W864/$AH864, F!$O$21:$O$33,1), MATCH(E864, F!$P$20:$AB$20,1)),0)  + IFERROR( AC864*INDEX(F!$P$21:$AB$33, MATCH(AA864/$AH864, F!$O$21:$O$33,1), MATCH(E864, F!$P$20:$AB$20,1)),)</f>
        <v>0</v>
      </c>
      <c r="AL864" s="1031"/>
    </row>
    <row r="865" spans="1:38" hidden="1" x14ac:dyDescent="0.25">
      <c r="A865" s="1022"/>
      <c r="B865" s="249" t="str">
        <f t="shared" si="1107"/>
        <v>Легкая</v>
      </c>
      <c r="C865" s="262" t="str">
        <f t="shared" si="1107"/>
        <v>ОФП</v>
      </c>
      <c r="D865" s="230" t="str">
        <f t="shared" si="1107"/>
        <v>Молотковые сгибания</v>
      </c>
      <c r="E865" s="291">
        <f t="shared" si="1107"/>
        <v>0.4</v>
      </c>
      <c r="F865" s="342">
        <f t="shared" si="1107"/>
        <v>2</v>
      </c>
      <c r="G865" s="343" t="str">
        <f t="shared" si="1108"/>
        <v/>
      </c>
      <c r="H865" s="344"/>
      <c r="I865" s="344"/>
      <c r="J865" s="345"/>
      <c r="K865" s="343" t="str">
        <f t="shared" si="1109"/>
        <v/>
      </c>
      <c r="L865" s="344"/>
      <c r="M865" s="344"/>
      <c r="N865" s="345"/>
      <c r="O865" s="343" t="str">
        <f t="shared" si="1110"/>
        <v/>
      </c>
      <c r="P865" s="344"/>
      <c r="Q865" s="344"/>
      <c r="R865" s="345"/>
      <c r="S865" s="343" t="str">
        <f t="shared" si="1111"/>
        <v/>
      </c>
      <c r="T865" s="344"/>
      <c r="U865" s="344"/>
      <c r="V865" s="345"/>
      <c r="W865" s="343" t="str">
        <f t="shared" si="1112"/>
        <v/>
      </c>
      <c r="X865" s="344"/>
      <c r="Y865" s="344"/>
      <c r="Z865" s="345"/>
      <c r="AA865" s="343" t="str">
        <f t="shared" si="1113"/>
        <v/>
      </c>
      <c r="AB865" s="344"/>
      <c r="AC865" s="344"/>
      <c r="AD865" s="345"/>
      <c r="AE865" s="346">
        <f t="shared" si="1114"/>
        <v>0</v>
      </c>
      <c r="AF865" s="347">
        <f t="shared" si="1090"/>
        <v>0</v>
      </c>
      <c r="AG865" s="348">
        <f t="shared" si="1115"/>
        <v>0</v>
      </c>
      <c r="AH865" s="217">
        <f t="shared" si="1116"/>
        <v>27.157604987219706</v>
      </c>
      <c r="AI865" s="349">
        <f xml:space="preserve"> ( IF(ISNUMBER(G865), VLOOKUP(G865/$AH865,F!$A1:$B101,2,1)*G865*$H865*$I865,0)+IF(ISNUMBER(K865), VLOOKUP(K865/$AH865,F!$A1:$B101,2,1)*K865*$L865*$M865,0)+IF(ISNUMBER(O865), VLOOKUP(O865/$AH865,F!$A1:$B101,2,1)*O865*$P865*$Q865,0)+IF(ISNUMBER(S865), VLOOKUP(S865/$AH865,F!$A1:$B101,2,1)*S865*$T865*$U865,0)+IF(ISNUMBER(W865), VLOOKUP(W865/$AH865,F!$A1:$B101,2,1)*W865*$X865*$Y865,0)+IF(ISNUMBER(AA865), VLOOKUP(AA865/$AH865,F!$A1:$B101,2,1)*AA865*$AB865*$AC865,0))*IF(ISNUMBER(F865),F865,1)*IF(ISNUMBER(E865),E865,1)</f>
        <v>0</v>
      </c>
      <c r="AJ865" s="350">
        <f>H865*I865+L865*M865+P865*Q865+T865*U865+X865*Y865+AB865*AC865</f>
        <v>0</v>
      </c>
      <c r="AK865" s="351">
        <f>IFERROR(I865*INDEX(F!$P$21:$AB$33, MATCH(G865/$AH865, F!$O$21:$O$33,1), MATCH(E865, F!$P$20:$AB$20,1)), 0 ) +IFERROR( M865*INDEX(F!$P$21:$AB$33, MATCH(K865/$AH865, F!$O$21:$O$33,1), MATCH(E865, F!$P$20:$AB$20,1)),0) +  IFERROR( Q865*INDEX(F!$P$21:$AB$33, MATCH(O865/$AH865, F!$O$21:$O$33,1), MATCH(E865, F!$P$20:$AB$20,1)), 0) + IFERROR( U865*INDEX(F!$P$21:$AB$33, MATCH(S865/$AH865, F!$O$21:$O$33,1), MATCH(E865, F!$P$20:$AB$20,1)),0)  + IFERROR(Y865*INDEX(F!$P$21:$AB$33, MATCH(W865/$AH865, F!$O$21:$O$33,1), MATCH(E865, F!$P$20:$AB$20,1)),0)  + IFERROR( AC865*INDEX(F!$P$21:$AB$33, MATCH(AA865/$AH865, F!$O$21:$O$33,1), MATCH(E865, F!$P$20:$AB$20,1)),)</f>
        <v>0</v>
      </c>
      <c r="AL865" s="1031"/>
    </row>
    <row r="866" spans="1:38" hidden="1" x14ac:dyDescent="0.25">
      <c r="A866" s="1022"/>
      <c r="B866" s="252" t="str">
        <f t="shared" si="1107"/>
        <v>Легкая</v>
      </c>
      <c r="C866" s="265" t="str">
        <f t="shared" si="1107"/>
        <v>ОФП</v>
      </c>
      <c r="D866" s="234" t="str">
        <f t="shared" si="1107"/>
        <v>Разгибания с гантелью из-за головы</v>
      </c>
      <c r="E866" s="291">
        <f t="shared" si="1107"/>
        <v>0.4</v>
      </c>
      <c r="F866" s="372">
        <f t="shared" si="1107"/>
        <v>2</v>
      </c>
      <c r="G866" s="373" t="str">
        <f t="shared" si="1108"/>
        <v/>
      </c>
      <c r="H866" s="374"/>
      <c r="I866" s="374"/>
      <c r="J866" s="375"/>
      <c r="K866" s="373" t="str">
        <f t="shared" si="1109"/>
        <v/>
      </c>
      <c r="L866" s="374"/>
      <c r="M866" s="374"/>
      <c r="N866" s="375"/>
      <c r="O866" s="373" t="str">
        <f t="shared" si="1110"/>
        <v/>
      </c>
      <c r="P866" s="374"/>
      <c r="Q866" s="374"/>
      <c r="R866" s="375"/>
      <c r="S866" s="373" t="str">
        <f t="shared" si="1111"/>
        <v/>
      </c>
      <c r="T866" s="374"/>
      <c r="U866" s="374"/>
      <c r="V866" s="375"/>
      <c r="W866" s="373" t="str">
        <f t="shared" si="1112"/>
        <v/>
      </c>
      <c r="X866" s="374"/>
      <c r="Y866" s="374"/>
      <c r="Z866" s="375"/>
      <c r="AA866" s="373" t="str">
        <f t="shared" si="1113"/>
        <v/>
      </c>
      <c r="AB866" s="374"/>
      <c r="AC866" s="374"/>
      <c r="AD866" s="375"/>
      <c r="AE866" s="376">
        <f t="shared" si="1114"/>
        <v>0</v>
      </c>
      <c r="AF866" s="377">
        <f t="shared" si="1090"/>
        <v>0</v>
      </c>
      <c r="AG866" s="378">
        <f t="shared" si="1115"/>
        <v>0</v>
      </c>
      <c r="AH866" s="217">
        <f t="shared" si="1116"/>
        <v>19.613825824103117</v>
      </c>
      <c r="AI866" s="379">
        <f xml:space="preserve"> ( IF(ISNUMBER(G866), VLOOKUP(G866/$AH866,F!$A1:$B101,2,1)*G866*$H866*$I866,0)+IF(ISNUMBER(K866), VLOOKUP(K866/$AH866,F!$A1:$B101,2,1)*K866*$L866*$M866,0)+IF(ISNUMBER(O866), VLOOKUP(O866/$AH866,F!$A1:$B101,2,1)*O866*$P866*$Q866,0)+IF(ISNUMBER(S866), VLOOKUP(S866/$AH866,F!$A1:$B101,2,1)*S866*$T866*$U866,0)+IF(ISNUMBER(W866), VLOOKUP(W866/$AH866,F!$A1:$B101,2,1)*W866*$X866*$Y866,0)+IF(ISNUMBER(AA866), VLOOKUP(AA866/$AH866,F!$A1:$B101,2,1)*AA866*$AB866*$AC866,0))*IF(ISNUMBER(F866),F866,1)*IF(ISNUMBER(E866),E866,1)</f>
        <v>0</v>
      </c>
      <c r="AJ866" s="380">
        <f t="shared" ref="AJ866:AJ869" si="1118">H866*I866+L866*M866+P866*Q866+T866*U866+X866*Y866+AB866*AC866</f>
        <v>0</v>
      </c>
      <c r="AK866" s="381">
        <f>IFERROR(I866*INDEX(F!$P$21:$AB$33, MATCH(G866/$AH866, F!$O$21:$O$33,1), MATCH(E866, F!$P$20:$AB$20,1)), 0 ) +IFERROR( M866*INDEX(F!$P$21:$AB$33, MATCH(K866/$AH866, F!$O$21:$O$33,1), MATCH(E866, F!$P$20:$AB$20,1)),0) +  IFERROR( Q866*INDEX(F!$P$21:$AB$33, MATCH(O866/$AH866, F!$O$21:$O$33,1), MATCH(E866, F!$P$20:$AB$20,1)), 0) + IFERROR( U866*INDEX(F!$P$21:$AB$33, MATCH(S866/$AH866, F!$O$21:$O$33,1), MATCH(E866, F!$P$20:$AB$20,1)),0)  + IFERROR(Y866*INDEX(F!$P$21:$AB$33, MATCH(W866/$AH866, F!$O$21:$O$33,1), MATCH(E866, F!$P$20:$AB$20,1)),0)  + IFERROR( AC866*INDEX(F!$P$21:$AB$33, MATCH(AA866/$AH866, F!$O$21:$O$33,1), MATCH(E866, F!$P$20:$AB$20,1)),)</f>
        <v>0</v>
      </c>
      <c r="AL866" s="1031"/>
    </row>
    <row r="867" spans="1:38" hidden="1" x14ac:dyDescent="0.25">
      <c r="A867" s="1022"/>
      <c r="B867" s="249" t="str">
        <f t="shared" si="1107"/>
        <v/>
      </c>
      <c r="C867" s="262" t="str">
        <f t="shared" si="1107"/>
        <v/>
      </c>
      <c r="D867" s="230" t="str">
        <f t="shared" si="1107"/>
        <v/>
      </c>
      <c r="E867" s="291" t="str">
        <f t="shared" si="1107"/>
        <v/>
      </c>
      <c r="F867" s="342" t="str">
        <f t="shared" si="1107"/>
        <v/>
      </c>
      <c r="G867" s="343" t="str">
        <f t="shared" si="1108"/>
        <v/>
      </c>
      <c r="H867" s="344"/>
      <c r="I867" s="344"/>
      <c r="J867" s="345"/>
      <c r="K867" s="343" t="str">
        <f t="shared" si="1109"/>
        <v/>
      </c>
      <c r="L867" s="344"/>
      <c r="M867" s="344"/>
      <c r="N867" s="345"/>
      <c r="O867" s="343" t="str">
        <f t="shared" si="1110"/>
        <v/>
      </c>
      <c r="P867" s="344"/>
      <c r="Q867" s="344"/>
      <c r="R867" s="345"/>
      <c r="S867" s="343" t="str">
        <f t="shared" si="1111"/>
        <v/>
      </c>
      <c r="T867" s="344"/>
      <c r="U867" s="344"/>
      <c r="V867" s="345"/>
      <c r="W867" s="343" t="str">
        <f t="shared" si="1112"/>
        <v/>
      </c>
      <c r="X867" s="344"/>
      <c r="Y867" s="344"/>
      <c r="Z867" s="345"/>
      <c r="AA867" s="343" t="str">
        <f t="shared" si="1113"/>
        <v/>
      </c>
      <c r="AB867" s="344"/>
      <c r="AC867" s="344"/>
      <c r="AD867" s="345"/>
      <c r="AE867" s="346">
        <f t="shared" si="1114"/>
        <v>0</v>
      </c>
      <c r="AF867" s="347">
        <f t="shared" si="1090"/>
        <v>0</v>
      </c>
      <c r="AG867" s="348">
        <f t="shared" si="1115"/>
        <v>0</v>
      </c>
      <c r="AH867" s="217" t="str">
        <f t="shared" si="1116"/>
        <v/>
      </c>
      <c r="AI867" s="349">
        <f xml:space="preserve"> ( IF(ISNUMBER(G867), VLOOKUP(G867/$AH867,F!$A1:$B101,2,1)*G867*$H867*$I867,0)+IF(ISNUMBER(K867), VLOOKUP(K867/$AH867,F!$A1:$B101,2,1)*K867*$L867*$M867,0)+IF(ISNUMBER(O867), VLOOKUP(O867/$AH867,F!$A1:$B101,2,1)*O867*$P867*$Q867,0)+IF(ISNUMBER(S867), VLOOKUP(S867/$AH867,F!$A1:$B101,2,1)*S867*$T867*$U867,0)+IF(ISNUMBER(W867), VLOOKUP(W867/$AH867,F!$A1:$B101,2,1)*W867*$X867*$Y867,0)+IF(ISNUMBER(AA867), VLOOKUP(AA867/$AH867,F!$A1:$B101,2,1)*AA867*$AB867*$AC867,0))*IF(ISNUMBER(F867),F867,1)*IF(ISNUMBER(E867),E867,1)</f>
        <v>0</v>
      </c>
      <c r="AJ867" s="350">
        <f t="shared" si="1118"/>
        <v>0</v>
      </c>
      <c r="AK867" s="351">
        <f>IFERROR(I867*INDEX(F!$P$21:$AB$33, MATCH(G867/$AH867, F!$O$21:$O$33,1), MATCH(E867, F!$P$20:$AB$20,1)), 0 ) +IFERROR( M867*INDEX(F!$P$21:$AB$33, MATCH(K867/$AH867, F!$O$21:$O$33,1), MATCH(E867, F!$P$20:$AB$20,1)),0) +  IFERROR( Q867*INDEX(F!$P$21:$AB$33, MATCH(O867/$AH867, F!$O$21:$O$33,1), MATCH(E867, F!$P$20:$AB$20,1)), 0) + IFERROR( U867*INDEX(F!$P$21:$AB$33, MATCH(S867/$AH867, F!$O$21:$O$33,1), MATCH(E867, F!$P$20:$AB$20,1)),0)  + IFERROR(Y867*INDEX(F!$P$21:$AB$33, MATCH(W867/$AH867, F!$O$21:$O$33,1), MATCH(E867, F!$P$20:$AB$20,1)),0)  + IFERROR( AC867*INDEX(F!$P$21:$AB$33, MATCH(AA867/$AH867, F!$O$21:$O$33,1), MATCH(E867, F!$P$20:$AB$20,1)),)</f>
        <v>0</v>
      </c>
      <c r="AL867" s="1031"/>
    </row>
    <row r="868" spans="1:38" hidden="1" x14ac:dyDescent="0.25">
      <c r="A868" s="1022"/>
      <c r="B868" s="252" t="str">
        <f t="shared" si="1107"/>
        <v/>
      </c>
      <c r="C868" s="265" t="str">
        <f t="shared" si="1107"/>
        <v/>
      </c>
      <c r="D868" s="234" t="str">
        <f t="shared" si="1107"/>
        <v/>
      </c>
      <c r="E868" s="291" t="str">
        <f t="shared" si="1107"/>
        <v/>
      </c>
      <c r="F868" s="382" t="str">
        <f t="shared" si="1107"/>
        <v/>
      </c>
      <c r="G868" s="373" t="str">
        <f t="shared" si="1108"/>
        <v/>
      </c>
      <c r="H868" s="374"/>
      <c r="I868" s="374"/>
      <c r="J868" s="375"/>
      <c r="K868" s="373" t="str">
        <f t="shared" si="1109"/>
        <v/>
      </c>
      <c r="L868" s="374"/>
      <c r="M868" s="374"/>
      <c r="N868" s="375"/>
      <c r="O868" s="373" t="str">
        <f t="shared" si="1110"/>
        <v/>
      </c>
      <c r="P868" s="374"/>
      <c r="Q868" s="374"/>
      <c r="R868" s="375"/>
      <c r="S868" s="373" t="str">
        <f t="shared" si="1111"/>
        <v/>
      </c>
      <c r="T868" s="374"/>
      <c r="U868" s="374"/>
      <c r="V868" s="375"/>
      <c r="W868" s="373" t="str">
        <f t="shared" si="1112"/>
        <v/>
      </c>
      <c r="X868" s="374"/>
      <c r="Y868" s="374"/>
      <c r="Z868" s="375"/>
      <c r="AA868" s="373" t="str">
        <f t="shared" si="1113"/>
        <v/>
      </c>
      <c r="AB868" s="374"/>
      <c r="AC868" s="374"/>
      <c r="AD868" s="375"/>
      <c r="AE868" s="376">
        <f t="shared" si="1114"/>
        <v>0</v>
      </c>
      <c r="AF868" s="377">
        <f t="shared" si="1090"/>
        <v>0</v>
      </c>
      <c r="AG868" s="378">
        <f t="shared" si="1115"/>
        <v>0</v>
      </c>
      <c r="AH868" s="217" t="str">
        <f t="shared" si="1116"/>
        <v/>
      </c>
      <c r="AI868" s="379">
        <f xml:space="preserve"> ( IF(ISNUMBER(G868), VLOOKUP(G868/$AH868,F!$A1:$B101,2,1)*G868*$H868*$I868,0)+IF(ISNUMBER(K868), VLOOKUP(K868/$AH868,F!$A1:$B101,2,1)*K868*$L868*$M868,0)+IF(ISNUMBER(O868), VLOOKUP(O868/$AH868,F!$A1:$B101,2,1)*O868*$P868*$Q868,0)+IF(ISNUMBER(S868), VLOOKUP(S868/$AH868,F!$A1:$B101,2,1)*S868*$T868*$U868,0)+IF(ISNUMBER(W868), VLOOKUP(W868/$AH868,F!$A1:$B101,2,1)*W868*$X868*$Y868,0)+IF(ISNUMBER(AA868), VLOOKUP(AA868/$AH868,F!$A1:$B101,2,1)*AA868*$AB868*$AC868,0))*IF(ISNUMBER(F868),F868,1)*IF(ISNUMBER(E868),E868,1)</f>
        <v>0</v>
      </c>
      <c r="AJ868" s="380">
        <f t="shared" si="1118"/>
        <v>0</v>
      </c>
      <c r="AK868" s="381">
        <f>IFERROR(I868*INDEX(F!$P$21:$AB$33, MATCH(G868/$AH868, F!$O$21:$O$33,1), MATCH(E868, F!$P$20:$AB$20,1)), 0 ) +IFERROR( M868*INDEX(F!$P$21:$AB$33, MATCH(K868/$AH868, F!$O$21:$O$33,1), MATCH(E868, F!$P$20:$AB$20,1)),0) +  IFERROR( Q868*INDEX(F!$P$21:$AB$33, MATCH(O868/$AH868, F!$O$21:$O$33,1), MATCH(E868, F!$P$20:$AB$20,1)), 0) + IFERROR( U868*INDEX(F!$P$21:$AB$33, MATCH(S868/$AH868, F!$O$21:$O$33,1), MATCH(E868, F!$P$20:$AB$20,1)),0)  + IFERROR(Y868*INDEX(F!$P$21:$AB$33, MATCH(W868/$AH868, F!$O$21:$O$33,1), MATCH(E868, F!$P$20:$AB$20,1)),0)  + IFERROR( AC868*INDEX(F!$P$21:$AB$33, MATCH(AA868/$AH868, F!$O$21:$O$33,1), MATCH(E868, F!$P$20:$AB$20,1)),)</f>
        <v>0</v>
      </c>
      <c r="AL868" s="1031"/>
    </row>
    <row r="869" spans="1:38" hidden="1" x14ac:dyDescent="0.25">
      <c r="A869" s="1022"/>
      <c r="B869" s="249" t="str">
        <f t="shared" si="1107"/>
        <v/>
      </c>
      <c r="C869" s="262" t="str">
        <f t="shared" si="1107"/>
        <v/>
      </c>
      <c r="D869" s="235" t="str">
        <f t="shared" si="1107"/>
        <v/>
      </c>
      <c r="E869" s="291" t="str">
        <f t="shared" si="1107"/>
        <v/>
      </c>
      <c r="F869" s="383" t="str">
        <f t="shared" si="1107"/>
        <v/>
      </c>
      <c r="G869" s="343" t="str">
        <f t="shared" si="1108"/>
        <v/>
      </c>
      <c r="H869" s="344"/>
      <c r="I869" s="344"/>
      <c r="J869" s="345"/>
      <c r="K869" s="343" t="str">
        <f t="shared" si="1109"/>
        <v/>
      </c>
      <c r="L869" s="344"/>
      <c r="M869" s="344"/>
      <c r="N869" s="345"/>
      <c r="O869" s="343" t="str">
        <f t="shared" si="1110"/>
        <v/>
      </c>
      <c r="P869" s="344"/>
      <c r="Q869" s="344"/>
      <c r="R869" s="345"/>
      <c r="S869" s="343" t="str">
        <f t="shared" si="1111"/>
        <v/>
      </c>
      <c r="T869" s="344"/>
      <c r="U869" s="344"/>
      <c r="V869" s="345"/>
      <c r="W869" s="343" t="str">
        <f t="shared" si="1112"/>
        <v/>
      </c>
      <c r="X869" s="344"/>
      <c r="Y869" s="344"/>
      <c r="Z869" s="345"/>
      <c r="AA869" s="343" t="str">
        <f t="shared" si="1113"/>
        <v/>
      </c>
      <c r="AB869" s="344"/>
      <c r="AC869" s="344"/>
      <c r="AD869" s="345"/>
      <c r="AE869" s="346">
        <f t="shared" si="1114"/>
        <v>0</v>
      </c>
      <c r="AF869" s="347">
        <f t="shared" si="1090"/>
        <v>0</v>
      </c>
      <c r="AG869" s="348">
        <f t="shared" si="1115"/>
        <v>0</v>
      </c>
      <c r="AH869" s="217" t="str">
        <f t="shared" si="1116"/>
        <v/>
      </c>
      <c r="AI869" s="349">
        <f xml:space="preserve"> ( IF(ISNUMBER(G869), VLOOKUP(G869/$AH869,F!$A1:$B101,2,1)*G869*$H869*$I869,0)+IF(ISNUMBER(K869), VLOOKUP(K869/$AH869,F!$A1:$B101,2,1)*K869*$L869*$M869,0)+IF(ISNUMBER(O869), VLOOKUP(O869/$AH869,F!$A1:$B101,2,1)*O869*$P869*$Q869,0)+IF(ISNUMBER(S869), VLOOKUP(S869/$AH869,F!$A1:$B101,2,1)*S869*$T869*$U869,0)+IF(ISNUMBER(W869), VLOOKUP(W869/$AH869,F!$A1:$B101,2,1)*W869*$X869*$Y869,0)+IF(ISNUMBER(AA869), VLOOKUP(AA869/$AH869,F!$A1:$B101,2,1)*AA869*$AB869*$AC869,0))*IF(ISNUMBER(F869),F869,1)*IF(ISNUMBER(E869),E869,1)</f>
        <v>0</v>
      </c>
      <c r="AJ869" s="350">
        <f t="shared" si="1118"/>
        <v>0</v>
      </c>
      <c r="AK869" s="351">
        <f>IFERROR(I869*INDEX(F!$P$21:$AB$33, MATCH(G869/$AH869, F!$O$21:$O$33,1), MATCH(E869, F!$P$20:$AB$20,1)), 0 ) +IFERROR( M869*INDEX(F!$P$21:$AB$33, MATCH(K869/$AH869, F!$O$21:$O$33,1), MATCH(E869, F!$P$20:$AB$20,1)),0) +  IFERROR( Q869*INDEX(F!$P$21:$AB$33, MATCH(O869/$AH869, F!$O$21:$O$33,1), MATCH(E869, F!$P$20:$AB$20,1)), 0) + IFERROR( U869*INDEX(F!$P$21:$AB$33, MATCH(S869/$AH869, F!$O$21:$O$33,1), MATCH(E869, F!$P$20:$AB$20,1)),0)  + IFERROR(Y869*INDEX(F!$P$21:$AB$33, MATCH(W869/$AH869, F!$O$21:$O$33,1), MATCH(E869, F!$P$20:$AB$20,1)),0)  + IFERROR( AC869*INDEX(F!$P$21:$AB$33, MATCH(AA869/$AH869, F!$O$21:$O$33,1), MATCH(E869, F!$P$20:$AB$20,1)),)</f>
        <v>0</v>
      </c>
      <c r="AL869" s="1031"/>
    </row>
    <row r="870" spans="1:38" ht="15.75" hidden="1" thickBot="1" x14ac:dyDescent="0.3">
      <c r="A870" s="1023"/>
      <c r="B870" s="253"/>
      <c r="C870" s="266"/>
      <c r="D870" s="218"/>
      <c r="E870" s="352">
        <f>ROUND(IFERROR(SUMPRODUCT(AJ862:AJ869,E862:E869)/AJ870,0),3)</f>
        <v>0</v>
      </c>
      <c r="F870" s="384"/>
      <c r="G870" s="385"/>
      <c r="H870" s="386"/>
      <c r="I870" s="386"/>
      <c r="J870" s="387"/>
      <c r="K870" s="385"/>
      <c r="L870" s="386"/>
      <c r="M870" s="386"/>
      <c r="N870" s="387"/>
      <c r="O870" s="385"/>
      <c r="P870" s="386"/>
      <c r="Q870" s="386"/>
      <c r="R870" s="387"/>
      <c r="S870" s="385"/>
      <c r="T870" s="386"/>
      <c r="U870" s="386"/>
      <c r="V870" s="387"/>
      <c r="W870" s="385"/>
      <c r="X870" s="386"/>
      <c r="Y870" s="386"/>
      <c r="Z870" s="387"/>
      <c r="AA870" s="385"/>
      <c r="AB870" s="386"/>
      <c r="AC870" s="386"/>
      <c r="AD870" s="387"/>
      <c r="AE870" s="357">
        <f>SUM(AE862:AE869)</f>
        <v>0</v>
      </c>
      <c r="AF870" s="358">
        <f t="shared" si="1090"/>
        <v>0</v>
      </c>
      <c r="AG870" s="391">
        <f>IFERROR(  SUMPRODUCT(AG862:AG869,AJ862:AJ869)/AJ870,0)</f>
        <v>0</v>
      </c>
      <c r="AH870" s="359"/>
      <c r="AI870" s="360">
        <f>SUM(AI862:AI869)</f>
        <v>0</v>
      </c>
      <c r="AJ870" s="360">
        <f>SUM(AJ862:AJ869)</f>
        <v>0</v>
      </c>
      <c r="AK870" s="361">
        <f>IF(SUM(AK862:AK869)=0,TIME(,0,),TIME(,SUM(AK862:AK869)+F!$V$37,))</f>
        <v>0</v>
      </c>
      <c r="AL870" s="1032"/>
    </row>
    <row r="871" spans="1:38" hidden="1" x14ac:dyDescent="0.25">
      <c r="A871" s="212">
        <f>A872</f>
        <v>43890</v>
      </c>
      <c r="B871" s="241" t="str">
        <f t="shared" ref="B871:F878" si="1119">IF(B815="","",B815)</f>
        <v>Легкая</v>
      </c>
      <c r="C871" s="254" t="str">
        <f t="shared" si="1119"/>
        <v>ПР</v>
      </c>
      <c r="D871" s="222" t="str">
        <f t="shared" si="1119"/>
        <v>Присед</v>
      </c>
      <c r="E871" s="280">
        <f t="shared" si="1119"/>
        <v>1.2</v>
      </c>
      <c r="F871" s="281" t="str">
        <f t="shared" si="1119"/>
        <v/>
      </c>
      <c r="G871" s="282" t="str">
        <f t="shared" ref="G871:G878" si="1120">IF(J871&lt;&gt;0, IFERROR(IF( $F871=2,  MROUND($AH871*J871,1),    IF( OR($F871="",$F871=1),   MROUND($AH871*J871,2.5),  MROUND($AH871*J871, 0.1))), "" ), "")</f>
        <v/>
      </c>
      <c r="H871" s="283"/>
      <c r="I871" s="283"/>
      <c r="J871" s="284"/>
      <c r="K871" s="282" t="str">
        <f t="shared" ref="K871:K878" si="1121">IF(N871&lt;&gt;0, IFERROR(IF( $F871=2,  MROUND($AH871*N871,1),    IF( OR($F871="",$F871=1),   MROUND($AH871*N871,2.5),  MROUND($AH871*N871, 0.1))), "" ), "")</f>
        <v/>
      </c>
      <c r="L871" s="283"/>
      <c r="M871" s="283"/>
      <c r="N871" s="284"/>
      <c r="O871" s="282" t="str">
        <f t="shared" ref="O871:O878" si="1122">IF(R871&lt;&gt;0, IFERROR(IF( $F871=2,  MROUND($AH871*R871,1),    IF( OR($F871="",$F871=1),   MROUND($AH871*R871,2.5),  MROUND($AH871*R871, 0.1))), "" ), "")</f>
        <v/>
      </c>
      <c r="P871" s="283"/>
      <c r="Q871" s="283"/>
      <c r="R871" s="284"/>
      <c r="S871" s="282" t="str">
        <f t="shared" ref="S871:S878" si="1123">IF(V871&lt;&gt;0, IFERROR(IF( $F871=2,  MROUND($AH871*V871,1),    IF( OR($F871="",$F871=1),   MROUND($AH871*V871,2.5),  MROUND($AH871*V871, 0.1))), "" ), "")</f>
        <v/>
      </c>
      <c r="T871" s="283"/>
      <c r="U871" s="283"/>
      <c r="V871" s="284"/>
      <c r="W871" s="282" t="str">
        <f t="shared" ref="W871:W878" si="1124">IF(Z871&lt;&gt;0, IFERROR(IF( $F871=2,  MROUND($AH871*Z871,1),    IF( OR($F871="",$F871=1),   MROUND($AH871*Z871,2.5),  MROUND($AH871*Z871, 0.1))), "" ), "")</f>
        <v/>
      </c>
      <c r="X871" s="283"/>
      <c r="Y871" s="283"/>
      <c r="Z871" s="284"/>
      <c r="AA871" s="282" t="str">
        <f t="shared" ref="AA871:AA878" si="1125">IF(AD871&lt;&gt;0, IFERROR(IF( $F871=2,  MROUND($AH871*AD871,1),    IF( OR($F871="",$F871=1),   MROUND($AH871*AD871,2.5),  MROUND($AH871*AD871, 0.1))), "" ), "")</f>
        <v/>
      </c>
      <c r="AB871" s="283"/>
      <c r="AC871" s="283"/>
      <c r="AD871" s="284"/>
      <c r="AE871" s="392">
        <f t="shared" ref="AE871:AE878" si="1126">(IF(ISNUMBER(G871),G871,0)*H871*I871+IF(ISNUMBER(K871),K871,1)*L871*M871+IF(ISNUMBER(O871),O871,1)*P871*Q871+IF(ISNUMBER(S871),S871,1)*T871*U871+IF(ISNUMBER(W871),W871,1)*X871*Y871+IF(ISNUMBER(AA871),AA871,1)*AB871*AC871)*IF(ISNUMBER(F871),F871,1)</f>
        <v>0</v>
      </c>
      <c r="AF871" s="393">
        <f t="shared" si="1090"/>
        <v>0</v>
      </c>
      <c r="AG871" s="394">
        <f t="shared" ref="AG871:AG878" si="1127">IFERROR((AF871/(AH871*IF(ISNUMBER(F871),F871,1))),0)</f>
        <v>0</v>
      </c>
      <c r="AH871" s="216">
        <f t="shared" ref="AH871:AH878" si="1128">IF(ISNUMBER(AH815), AH815+(AH815*$AH$842),"")</f>
        <v>172.42923801409336</v>
      </c>
      <c r="AI871" s="288">
        <f xml:space="preserve"> ( IF(ISNUMBER(G871), VLOOKUP(G871/$AH871,F!$A1:$B101,2,1)*G871*$H871*$I871,0)+IF(ISNUMBER(K871), VLOOKUP(K871/$AH871,F!$A1:$B101,2,1)*K871*$L871*$M871,0)+IF(ISNUMBER(O871), VLOOKUP(O871/$AH871,F!$A1:$B101,2,1)*O871*$P871*$Q871,0)+IF(ISNUMBER(S871), VLOOKUP(S871/$AH871,F!$A1:$B101,2,1)*S871*$T871*$U871,0)+IF(ISNUMBER(W871), VLOOKUP(W871/$AH871,F!$A1:$B101,2,1)*W871*$X871*$Y871,0)+IF(ISNUMBER(AA871), VLOOKUP(AA871/$AH871,F!$A1:$B101,2,1)*AA871*$AB871*$AC871,0))*IF(ISNUMBER(F871),F871,1)*IF(ISNUMBER(E871),E871,1)</f>
        <v>0</v>
      </c>
      <c r="AJ871" s="289">
        <f t="shared" ref="AJ871:AJ873" si="1129">H871*I871+L871*M871+P871*Q871+T871*U871+X871*Y871+AB871*AC871</f>
        <v>0</v>
      </c>
      <c r="AK871" s="290">
        <f>IFERROR(I871*INDEX(F!$P$21:$AB$33, MATCH(G871/$AH871, F!$O$21:$O$33,1), MATCH(E871, F!$P$20:$AB$20,1)), 0 ) +IFERROR( M871*INDEX(F!$P$21:$AB$33, MATCH(K871/$AH871, F!$O$21:$O$33,1), MATCH(E871, F!$P$20:$AB$20,1)),0) +  IFERROR( Q871*INDEX(F!$P$21:$AB$33, MATCH(O871/$AH871, F!$O$21:$O$33,1), MATCH(E871, F!$P$20:$AB$20,1)), 0) + IFERROR( U871*INDEX(F!$P$21:$AB$33, MATCH(S871/$AH871, F!$O$21:$O$33,1), MATCH(E871, F!$P$20:$AB$20,1)),0)  + IFERROR(Y871*INDEX(F!$P$21:$AB$33, MATCH(W871/$AH871, F!$O$21:$O$33,1), MATCH(E871, F!$P$20:$AB$20,1)),0)  + IFERROR( AC871*INDEX(F!$P$21:$AB$33, MATCH(AA871/$AH871, F!$O$21:$O$33,1), MATCH(E871, F!$P$20:$AB$20,1)),)</f>
        <v>0</v>
      </c>
      <c r="AL871" s="1033"/>
    </row>
    <row r="872" spans="1:38" ht="15.75" hidden="1" customHeight="1" x14ac:dyDescent="0.25">
      <c r="A872" s="1021">
        <f>A816+A786</f>
        <v>43890</v>
      </c>
      <c r="B872" s="242" t="str">
        <f t="shared" si="1119"/>
        <v>Легкая</v>
      </c>
      <c r="C872" s="258" t="str">
        <f t="shared" si="1119"/>
        <v>ЖМ</v>
      </c>
      <c r="D872" s="223" t="str">
        <f t="shared" si="1119"/>
        <v>Жим лежа</v>
      </c>
      <c r="E872" s="291">
        <f t="shared" si="1119"/>
        <v>1</v>
      </c>
      <c r="F872" s="292" t="str">
        <f t="shared" si="1119"/>
        <v/>
      </c>
      <c r="G872" s="293" t="str">
        <f t="shared" si="1120"/>
        <v/>
      </c>
      <c r="H872" s="238"/>
      <c r="I872" s="238"/>
      <c r="J872" s="294"/>
      <c r="K872" s="293" t="str">
        <f t="shared" si="1121"/>
        <v/>
      </c>
      <c r="L872" s="238"/>
      <c r="M872" s="238"/>
      <c r="N872" s="294"/>
      <c r="O872" s="293" t="str">
        <f t="shared" si="1122"/>
        <v/>
      </c>
      <c r="P872" s="238"/>
      <c r="Q872" s="238"/>
      <c r="R872" s="294"/>
      <c r="S872" s="293" t="str">
        <f t="shared" si="1123"/>
        <v/>
      </c>
      <c r="T872" s="238"/>
      <c r="U872" s="238"/>
      <c r="V872" s="294"/>
      <c r="W872" s="293" t="str">
        <f t="shared" si="1124"/>
        <v/>
      </c>
      <c r="X872" s="238"/>
      <c r="Y872" s="238"/>
      <c r="Z872" s="294"/>
      <c r="AA872" s="293" t="str">
        <f t="shared" si="1125"/>
        <v/>
      </c>
      <c r="AB872" s="238"/>
      <c r="AC872" s="238"/>
      <c r="AD872" s="294"/>
      <c r="AE872" s="239">
        <f t="shared" si="1126"/>
        <v>0</v>
      </c>
      <c r="AF872" s="295">
        <f t="shared" si="1090"/>
        <v>0</v>
      </c>
      <c r="AG872" s="296">
        <f t="shared" si="1127"/>
        <v>0</v>
      </c>
      <c r="AH872" s="217">
        <f t="shared" si="1128"/>
        <v>150.87558326233165</v>
      </c>
      <c r="AI872" s="237">
        <f xml:space="preserve"> ( IF(ISNUMBER(G872), VLOOKUP(G872/$AH872,F!$A1:$B101,2,1)*G872*$H872*$I872,0)+IF(ISNUMBER(K872), VLOOKUP(K872/$AH872,F!$A1:$B101,2,1)*K872*$L872*$M872,0)+IF(ISNUMBER(O872), VLOOKUP(O872/$AH872,F!$A1:$B101,2,1)*O872*$P872*$Q872,0)+IF(ISNUMBER(S872), VLOOKUP(S872/$AH872,F!$A1:$B101,2,1)*S872*$T872*$U872,0)+IF(ISNUMBER(W872), VLOOKUP(W872/$AH872,F!$A1:$B101,2,1)*W872*$X872*$Y872,0)+IF(ISNUMBER(AA872), VLOOKUP(AA872/$AH872,F!$A1:$B101,2,1)*AA872*$AB872*$AC872,0))*IF(ISNUMBER(F872),F872,1)*IF(ISNUMBER(E872),E872,1)</f>
        <v>0</v>
      </c>
      <c r="AJ872" s="297">
        <f t="shared" si="1129"/>
        <v>0</v>
      </c>
      <c r="AK872" s="298">
        <f>IFERROR(I872*INDEX(F!$P$21:$AB$33, MATCH(G872/$AH872, F!$O$21:$O$33,1), MATCH(E872, F!$P$20:$AB$20,1)), 0 ) +IFERROR( M872*INDEX(F!$P$21:$AB$33, MATCH(K872/$AH872, F!$O$21:$O$33,1), MATCH(E872, F!$P$20:$AB$20,1)),0) +  IFERROR( Q872*INDEX(F!$P$21:$AB$33, MATCH(O872/$AH872, F!$O$21:$O$33,1), MATCH(E872, F!$P$20:$AB$20,1)), 0) + IFERROR( U872*INDEX(F!$P$21:$AB$33, MATCH(S872/$AH872, F!$O$21:$O$33,1), MATCH(E872, F!$P$20:$AB$20,1)),0)  + IFERROR(Y872*INDEX(F!$P$21:$AB$33, MATCH(W872/$AH872, F!$O$21:$O$33,1), MATCH(E872, F!$P$20:$AB$20,1)),0)  + IFERROR( AC872*INDEX(F!$P$21:$AB$33, MATCH(AA872/$AH872, F!$O$21:$O$33,1), MATCH(E872, F!$P$20:$AB$20,1)),)</f>
        <v>0</v>
      </c>
      <c r="AL872" s="1031"/>
    </row>
    <row r="873" spans="1:38" hidden="1" x14ac:dyDescent="0.25">
      <c r="A873" s="1022"/>
      <c r="B873" s="243" t="str">
        <f t="shared" si="1119"/>
        <v>Легкая</v>
      </c>
      <c r="C873" s="256" t="str">
        <f t="shared" si="1119"/>
        <v>ОФП</v>
      </c>
      <c r="D873" s="224" t="str">
        <f t="shared" si="1119"/>
        <v>Наклоны</v>
      </c>
      <c r="E873" s="291">
        <f t="shared" si="1119"/>
        <v>0.8</v>
      </c>
      <c r="F873" s="299" t="str">
        <f t="shared" si="1119"/>
        <v/>
      </c>
      <c r="G873" s="300" t="str">
        <f t="shared" si="1120"/>
        <v/>
      </c>
      <c r="H873" s="301"/>
      <c r="I873" s="301"/>
      <c r="J873" s="302"/>
      <c r="K873" s="300" t="str">
        <f t="shared" si="1121"/>
        <v/>
      </c>
      <c r="L873" s="301"/>
      <c r="M873" s="301"/>
      <c r="N873" s="302"/>
      <c r="O873" s="300" t="str">
        <f t="shared" si="1122"/>
        <v/>
      </c>
      <c r="P873" s="301"/>
      <c r="Q873" s="301"/>
      <c r="R873" s="302"/>
      <c r="S873" s="300" t="str">
        <f t="shared" si="1123"/>
        <v/>
      </c>
      <c r="T873" s="301"/>
      <c r="U873" s="301"/>
      <c r="V873" s="302"/>
      <c r="W873" s="300" t="str">
        <f t="shared" si="1124"/>
        <v/>
      </c>
      <c r="X873" s="301"/>
      <c r="Y873" s="301"/>
      <c r="Z873" s="302"/>
      <c r="AA873" s="300" t="str">
        <f t="shared" si="1125"/>
        <v/>
      </c>
      <c r="AB873" s="301"/>
      <c r="AC873" s="301"/>
      <c r="AD873" s="302"/>
      <c r="AE873" s="285">
        <f t="shared" si="1126"/>
        <v>0</v>
      </c>
      <c r="AF873" s="286">
        <f t="shared" si="1090"/>
        <v>0</v>
      </c>
      <c r="AG873" s="287">
        <f t="shared" si="1127"/>
        <v>0</v>
      </c>
      <c r="AH873" s="217">
        <f t="shared" si="1128"/>
        <v>103.72696349285302</v>
      </c>
      <c r="AI873" s="303">
        <f xml:space="preserve"> ( IF(ISNUMBER(G873), VLOOKUP(G873/$AH873,F!$A1:$B101,2,1)*G873*$H873*$I873,0)+IF(ISNUMBER(K873), VLOOKUP(K873/$AH873,F!$A1:$B101,2,1)*K873*$L873*$M873,0)+IF(ISNUMBER(O873), VLOOKUP(O873/$AH873,F!$A1:$B101,2,1)*O873*$P873*$Q873,0)+IF(ISNUMBER(S873), VLOOKUP(S873/$AH873,F!$A1:$B101,2,1)*S873*$T873*$U873,0)+IF(ISNUMBER(W873), VLOOKUP(W873/$AH873,F!$A1:$B101,2,1)*W873*$X873*$Y873,0)+IF(ISNUMBER(AA873), VLOOKUP(AA873/$AH873,F!$A1:$B101,2,1)*AA873*$AB873*$AC873,0))*IF(ISNUMBER(F873),F873,1)*IF(ISNUMBER(E873),E873,1)</f>
        <v>0</v>
      </c>
      <c r="AJ873" s="304">
        <f t="shared" si="1129"/>
        <v>0</v>
      </c>
      <c r="AK873" s="305">
        <f>IFERROR(I873*INDEX(F!$P$21:$AB$33, MATCH(G873/$AH873, F!$O$21:$O$33,1), MATCH(E873, F!$P$20:$AB$20,1)), 0 ) +IFERROR( M873*INDEX(F!$P$21:$AB$33, MATCH(K873/$AH873, F!$O$21:$O$33,1), MATCH(E873, F!$P$20:$AB$20,1)),0) +  IFERROR( Q873*INDEX(F!$P$21:$AB$33, MATCH(O873/$AH873, F!$O$21:$O$33,1), MATCH(E873, F!$P$20:$AB$20,1)), 0) + IFERROR( U873*INDEX(F!$P$21:$AB$33, MATCH(S873/$AH873, F!$O$21:$O$33,1), MATCH(E873, F!$P$20:$AB$20,1)),0)  + IFERROR(Y873*INDEX(F!$P$21:$AB$33, MATCH(W873/$AH873, F!$O$21:$O$33,1), MATCH(E873, F!$P$20:$AB$20,1)),0)  + IFERROR( AC873*INDEX(F!$P$21:$AB$33, MATCH(AA873/$AH873, F!$O$21:$O$33,1), MATCH(E873, F!$P$20:$AB$20,1)),)</f>
        <v>0</v>
      </c>
      <c r="AL873" s="1031"/>
    </row>
    <row r="874" spans="1:38" hidden="1" x14ac:dyDescent="0.25">
      <c r="A874" s="1022"/>
      <c r="B874" s="244" t="str">
        <f t="shared" si="1119"/>
        <v>Легкая</v>
      </c>
      <c r="C874" s="255" t="str">
        <f t="shared" si="1119"/>
        <v>ЖМ</v>
      </c>
      <c r="D874" s="223" t="str">
        <f t="shared" si="1119"/>
        <v>Жим лежа</v>
      </c>
      <c r="E874" s="291">
        <f t="shared" si="1119"/>
        <v>1</v>
      </c>
      <c r="F874" s="306" t="str">
        <f t="shared" si="1119"/>
        <v/>
      </c>
      <c r="G874" s="293" t="str">
        <f t="shared" si="1120"/>
        <v/>
      </c>
      <c r="H874" s="238"/>
      <c r="I874" s="238"/>
      <c r="J874" s="294"/>
      <c r="K874" s="293" t="str">
        <f t="shared" si="1121"/>
        <v/>
      </c>
      <c r="L874" s="238"/>
      <c r="M874" s="238"/>
      <c r="N874" s="294"/>
      <c r="O874" s="293" t="str">
        <f t="shared" si="1122"/>
        <v/>
      </c>
      <c r="P874" s="238"/>
      <c r="Q874" s="238"/>
      <c r="R874" s="294"/>
      <c r="S874" s="293" t="str">
        <f t="shared" si="1123"/>
        <v/>
      </c>
      <c r="T874" s="238"/>
      <c r="U874" s="238"/>
      <c r="V874" s="294"/>
      <c r="W874" s="293" t="str">
        <f t="shared" si="1124"/>
        <v/>
      </c>
      <c r="X874" s="238"/>
      <c r="Y874" s="238"/>
      <c r="Z874" s="294"/>
      <c r="AA874" s="293" t="str">
        <f t="shared" si="1125"/>
        <v/>
      </c>
      <c r="AB874" s="238"/>
      <c r="AC874" s="238"/>
      <c r="AD874" s="294"/>
      <c r="AE874" s="239">
        <f t="shared" si="1126"/>
        <v>0</v>
      </c>
      <c r="AF874" s="295">
        <f t="shared" si="1090"/>
        <v>0</v>
      </c>
      <c r="AG874" s="296">
        <f t="shared" si="1127"/>
        <v>0</v>
      </c>
      <c r="AH874" s="217">
        <f t="shared" si="1128"/>
        <v>150.87558326233165</v>
      </c>
      <c r="AI874" s="237">
        <f xml:space="preserve"> ( IF(ISNUMBER(G874), VLOOKUP(G874/$AH874,F!$A1:$B101,2,1)*G874*$H874*$I874,0)+IF(ISNUMBER(K874), VLOOKUP(K874/$AH874,F!$A1:$B101,2,1)*K874*$L874*$M874,0)+IF(ISNUMBER(O874), VLOOKUP(O874/$AH874,F!$A1:$B101,2,1)*O874*$P874*$Q874,0)+IF(ISNUMBER(S874), VLOOKUP(S874/$AH874,F!$A1:$B101,2,1)*S874*$T874*$U874,0)+IF(ISNUMBER(W874), VLOOKUP(W874/$AH874,F!$A1:$B101,2,1)*W874*$X874*$Y874,0)+IF(ISNUMBER(AA874), VLOOKUP(AA874/$AH874,F!$A1:$B101,2,1)*AA874*$AB874*$AC874,0))*IF(ISNUMBER(F874),F874,1)*IF(ISNUMBER(E874),E874,1)</f>
        <v>0</v>
      </c>
      <c r="AJ874" s="297">
        <f>H874*I874+L874*M874+P874*Q874+T874*U874+X874*Y874+AB874*AC874</f>
        <v>0</v>
      </c>
      <c r="AK874" s="298">
        <f>IFERROR(I874*INDEX(F!$P$21:$AB$33, MATCH(G874/$AH874, F!$O$21:$O$33,1), MATCH(E874, F!$P$20:$AB$20,1)), 0 ) +IFERROR( M874*INDEX(F!$P$21:$AB$33, MATCH(K874/$AH874, F!$O$21:$O$33,1), MATCH(E874, F!$P$20:$AB$20,1)),0) +  IFERROR( Q874*INDEX(F!$P$21:$AB$33, MATCH(O874/$AH874, F!$O$21:$O$33,1), MATCH(E874, F!$P$20:$AB$20,1)), 0) + IFERROR( U874*INDEX(F!$P$21:$AB$33, MATCH(S874/$AH874, F!$O$21:$O$33,1), MATCH(E874, F!$P$20:$AB$20,1)),0)  + IFERROR(Y874*INDEX(F!$P$21:$AB$33, MATCH(W874/$AH874, F!$O$21:$O$33,1), MATCH(E874, F!$P$20:$AB$20,1)),0)  + IFERROR( AC874*INDEX(F!$P$21:$AB$33, MATCH(AA874/$AH874, F!$O$21:$O$33,1), MATCH(E874, F!$P$20:$AB$20,1)),)</f>
        <v>0</v>
      </c>
      <c r="AL874" s="1031"/>
    </row>
    <row r="875" spans="1:38" hidden="1" x14ac:dyDescent="0.25">
      <c r="A875" s="1022"/>
      <c r="B875" s="245" t="str">
        <f t="shared" si="1119"/>
        <v/>
      </c>
      <c r="C875" s="257" t="str">
        <f t="shared" si="1119"/>
        <v/>
      </c>
      <c r="D875" s="224" t="str">
        <f t="shared" si="1119"/>
        <v/>
      </c>
      <c r="E875" s="291" t="str">
        <f t="shared" si="1119"/>
        <v/>
      </c>
      <c r="F875" s="307" t="str">
        <f t="shared" si="1119"/>
        <v/>
      </c>
      <c r="G875" s="300" t="str">
        <f t="shared" si="1120"/>
        <v/>
      </c>
      <c r="H875" s="301"/>
      <c r="I875" s="301"/>
      <c r="J875" s="302"/>
      <c r="K875" s="300" t="str">
        <f t="shared" si="1121"/>
        <v/>
      </c>
      <c r="L875" s="301"/>
      <c r="M875" s="301"/>
      <c r="N875" s="302"/>
      <c r="O875" s="300" t="str">
        <f t="shared" si="1122"/>
        <v/>
      </c>
      <c r="P875" s="301"/>
      <c r="Q875" s="301"/>
      <c r="R875" s="302"/>
      <c r="S875" s="300" t="str">
        <f t="shared" si="1123"/>
        <v/>
      </c>
      <c r="T875" s="301"/>
      <c r="U875" s="301"/>
      <c r="V875" s="302"/>
      <c r="W875" s="300" t="str">
        <f t="shared" si="1124"/>
        <v/>
      </c>
      <c r="X875" s="301"/>
      <c r="Y875" s="301"/>
      <c r="Z875" s="302"/>
      <c r="AA875" s="300" t="str">
        <f t="shared" si="1125"/>
        <v/>
      </c>
      <c r="AB875" s="301"/>
      <c r="AC875" s="301"/>
      <c r="AD875" s="302"/>
      <c r="AE875" s="285">
        <f t="shared" si="1126"/>
        <v>0</v>
      </c>
      <c r="AF875" s="286">
        <f t="shared" si="1090"/>
        <v>0</v>
      </c>
      <c r="AG875" s="287">
        <f t="shared" si="1127"/>
        <v>0</v>
      </c>
      <c r="AH875" s="217" t="str">
        <f t="shared" si="1128"/>
        <v/>
      </c>
      <c r="AI875" s="303">
        <f xml:space="preserve"> ( IF(ISNUMBER(G875), VLOOKUP(G875/$AH875,F!$A1:$B101,2,1)*G875*$H875*$I875,0)+IF(ISNUMBER(K875), VLOOKUP(K875/$AH875,F!$A1:$B101,2,1)*K875*$L875*$M875,0)+IF(ISNUMBER(O875), VLOOKUP(O875/$AH875,F!$A1:$B101,2,1)*O875*$P875*$Q875,0)+IF(ISNUMBER(S875), VLOOKUP(S875/$AH875,F!$A1:$B101,2,1)*S875*$T875*$U875,0)+IF(ISNUMBER(W875), VLOOKUP(W875/$AH875,F!$A1:$B101,2,1)*W875*$X875*$Y875,0)+IF(ISNUMBER(AA875), VLOOKUP(AA875/$AH875,F!$A1:$B101,2,1)*AA875*$AB875*$AC875,0))*IF(ISNUMBER(F875),F875,1)*IF(ISNUMBER(E875),E875,1)</f>
        <v>0</v>
      </c>
      <c r="AJ875" s="304">
        <f t="shared" ref="AJ875:AJ878" si="1130">H875*I875+L875*M875+P875*Q875+T875*U875+X875*Y875+AB875*AC875</f>
        <v>0</v>
      </c>
      <c r="AK875" s="305">
        <f>IFERROR(I875*INDEX(F!$P$21:$AB$33, MATCH(G875/$AH875, F!$O$21:$O$33,1), MATCH(E875, F!$P$20:$AB$20,1)), 0 ) +IFERROR( M875*INDEX(F!$P$21:$AB$33, MATCH(K875/$AH875, F!$O$21:$O$33,1), MATCH(E875, F!$P$20:$AB$20,1)),0) +  IFERROR( Q875*INDEX(F!$P$21:$AB$33, MATCH(O875/$AH875, F!$O$21:$O$33,1), MATCH(E875, F!$P$20:$AB$20,1)), 0) + IFERROR( U875*INDEX(F!$P$21:$AB$33, MATCH(S875/$AH875, F!$O$21:$O$33,1), MATCH(E875, F!$P$20:$AB$20,1)),0)  + IFERROR(Y875*INDEX(F!$P$21:$AB$33, MATCH(W875/$AH875, F!$O$21:$O$33,1), MATCH(E875, F!$P$20:$AB$20,1)),0)  + IFERROR( AC875*INDEX(F!$P$21:$AB$33, MATCH(AA875/$AH875, F!$O$21:$O$33,1), MATCH(E875, F!$P$20:$AB$20,1)),)</f>
        <v>0</v>
      </c>
      <c r="AL875" s="1031"/>
    </row>
    <row r="876" spans="1:38" hidden="1" x14ac:dyDescent="0.25">
      <c r="A876" s="1022"/>
      <c r="B876" s="242" t="str">
        <f t="shared" si="1119"/>
        <v/>
      </c>
      <c r="C876" s="258" t="str">
        <f t="shared" si="1119"/>
        <v/>
      </c>
      <c r="D876" s="225" t="str">
        <f t="shared" si="1119"/>
        <v/>
      </c>
      <c r="E876" s="291" t="str">
        <f t="shared" si="1119"/>
        <v/>
      </c>
      <c r="F876" s="308" t="str">
        <f t="shared" si="1119"/>
        <v/>
      </c>
      <c r="G876" s="293" t="str">
        <f t="shared" si="1120"/>
        <v/>
      </c>
      <c r="H876" s="238"/>
      <c r="I876" s="238"/>
      <c r="J876" s="294"/>
      <c r="K876" s="293" t="str">
        <f t="shared" si="1121"/>
        <v/>
      </c>
      <c r="L876" s="238"/>
      <c r="M876" s="238"/>
      <c r="N876" s="294"/>
      <c r="O876" s="293" t="str">
        <f t="shared" si="1122"/>
        <v/>
      </c>
      <c r="P876" s="238"/>
      <c r="Q876" s="238"/>
      <c r="R876" s="294"/>
      <c r="S876" s="293" t="str">
        <f t="shared" si="1123"/>
        <v/>
      </c>
      <c r="T876" s="238"/>
      <c r="U876" s="238"/>
      <c r="V876" s="294"/>
      <c r="W876" s="293" t="str">
        <f t="shared" si="1124"/>
        <v/>
      </c>
      <c r="X876" s="238"/>
      <c r="Y876" s="238"/>
      <c r="Z876" s="294"/>
      <c r="AA876" s="293" t="str">
        <f t="shared" si="1125"/>
        <v/>
      </c>
      <c r="AB876" s="238"/>
      <c r="AC876" s="238"/>
      <c r="AD876" s="294"/>
      <c r="AE876" s="239">
        <f t="shared" si="1126"/>
        <v>0</v>
      </c>
      <c r="AF876" s="295">
        <f t="shared" si="1090"/>
        <v>0</v>
      </c>
      <c r="AG876" s="296">
        <f t="shared" si="1127"/>
        <v>0</v>
      </c>
      <c r="AH876" s="217" t="str">
        <f t="shared" si="1128"/>
        <v/>
      </c>
      <c r="AI876" s="237">
        <f xml:space="preserve"> ( IF(ISNUMBER(G876), VLOOKUP(G876/$AH876,F!$A1:$B101,2,1)*G876*$H876*$I876,0)+IF(ISNUMBER(K876), VLOOKUP(K876/$AH876,F!$A1:$B101,2,1)*K876*$L876*$M876,0)+IF(ISNUMBER(O876), VLOOKUP(O876/$AH876,F!$A1:$B101,2,1)*O876*$P876*$Q876,0)+IF(ISNUMBER(S876), VLOOKUP(S876/$AH876,F!$A1:$B101,2,1)*S876*$T876*$U876,0)+IF(ISNUMBER(W876), VLOOKUP(W876/$AH876,F!$A1:$B101,2,1)*W876*$X876*$Y876,0)+IF(ISNUMBER(AA876), VLOOKUP(AA876/$AH876,F!$A1:$B101,2,1)*AA876*$AB876*$AC876,0))*IF(ISNUMBER(F876),F876,1)*IF(ISNUMBER(E876),E876,1)</f>
        <v>0</v>
      </c>
      <c r="AJ876" s="309">
        <f t="shared" si="1130"/>
        <v>0</v>
      </c>
      <c r="AK876" s="298">
        <f>IFERROR(I876*INDEX(F!$P$21:$AB$33, MATCH(G876/$AH876, F!$O$21:$O$33,1), MATCH(E876, F!$P$20:$AB$20,1)), 0 ) +IFERROR( M876*INDEX(F!$P$21:$AB$33, MATCH(K876/$AH876, F!$O$21:$O$33,1), MATCH(E876, F!$P$20:$AB$20,1)),0) +  IFERROR( Q876*INDEX(F!$P$21:$AB$33, MATCH(O876/$AH876, F!$O$21:$O$33,1), MATCH(E876, F!$P$20:$AB$20,1)), 0) + IFERROR( U876*INDEX(F!$P$21:$AB$33, MATCH(S876/$AH876, F!$O$21:$O$33,1), MATCH(E876, F!$P$20:$AB$20,1)),0)  + IFERROR(Y876*INDEX(F!$P$21:$AB$33, MATCH(W876/$AH876, F!$O$21:$O$33,1), MATCH(E876, F!$P$20:$AB$20,1)),0)  + IFERROR( AC876*INDEX(F!$P$21:$AB$33, MATCH(AA876/$AH876, F!$O$21:$O$33,1), MATCH(E876, F!$P$20:$AB$20,1)),)</f>
        <v>0</v>
      </c>
      <c r="AL876" s="1031"/>
    </row>
    <row r="877" spans="1:38" hidden="1" x14ac:dyDescent="0.25">
      <c r="A877" s="1022"/>
      <c r="B877" s="243" t="str">
        <f t="shared" si="1119"/>
        <v/>
      </c>
      <c r="C877" s="256" t="str">
        <f t="shared" si="1119"/>
        <v/>
      </c>
      <c r="D877" s="214" t="str">
        <f t="shared" si="1119"/>
        <v/>
      </c>
      <c r="E877" s="291" t="str">
        <f t="shared" si="1119"/>
        <v/>
      </c>
      <c r="F877" s="307" t="str">
        <f t="shared" si="1119"/>
        <v/>
      </c>
      <c r="G877" s="300" t="str">
        <f t="shared" si="1120"/>
        <v/>
      </c>
      <c r="H877" s="301"/>
      <c r="I877" s="301"/>
      <c r="J877" s="302"/>
      <c r="K877" s="300" t="str">
        <f t="shared" si="1121"/>
        <v/>
      </c>
      <c r="L877" s="301"/>
      <c r="M877" s="301"/>
      <c r="N877" s="302"/>
      <c r="O877" s="300" t="str">
        <f t="shared" si="1122"/>
        <v/>
      </c>
      <c r="P877" s="301"/>
      <c r="Q877" s="301"/>
      <c r="R877" s="302"/>
      <c r="S877" s="300" t="str">
        <f t="shared" si="1123"/>
        <v/>
      </c>
      <c r="T877" s="301"/>
      <c r="U877" s="301"/>
      <c r="V877" s="302"/>
      <c r="W877" s="300" t="str">
        <f t="shared" si="1124"/>
        <v/>
      </c>
      <c r="X877" s="301"/>
      <c r="Y877" s="301"/>
      <c r="Z877" s="302"/>
      <c r="AA877" s="300" t="str">
        <f t="shared" si="1125"/>
        <v/>
      </c>
      <c r="AB877" s="301"/>
      <c r="AC877" s="301"/>
      <c r="AD877" s="302"/>
      <c r="AE877" s="285">
        <f t="shared" si="1126"/>
        <v>0</v>
      </c>
      <c r="AF877" s="286">
        <f t="shared" si="1090"/>
        <v>0</v>
      </c>
      <c r="AG877" s="287">
        <f t="shared" si="1127"/>
        <v>0</v>
      </c>
      <c r="AH877" s="217" t="str">
        <f t="shared" si="1128"/>
        <v/>
      </c>
      <c r="AI877" s="310">
        <f xml:space="preserve"> ( IF(ISNUMBER(G877), VLOOKUP(G877/$AH877,F!$A1:$B101,2,1)*G877*$H877*$I877,0)+IF(ISNUMBER(K877), VLOOKUP(K877/$AH877,F!$A1:$B101,2,1)*K877*$L877*$M877,0)+IF(ISNUMBER(O877), VLOOKUP(O877/$AH877,F!$A1:$B101,2,1)*O877*$P877*$Q877,0)+IF(ISNUMBER(S877), VLOOKUP(S877/$AH877,F!$A1:$B101,2,1)*S877*$T877*$U877,0)+IF(ISNUMBER(W877), VLOOKUP(W877/$AH877,F!$A1:$B101,2,1)*W877*$X877*$Y877,0)+IF(ISNUMBER(AA877), VLOOKUP(AA877/$AH877,F!$A1:$B101,2,1)*AA877*$AB877*$AC877,0))*IF(ISNUMBER(F877),F877,1)*IF(ISNUMBER(E877),E877,1)</f>
        <v>0</v>
      </c>
      <c r="AJ877" s="311">
        <f t="shared" si="1130"/>
        <v>0</v>
      </c>
      <c r="AK877" s="312">
        <f>IFERROR(I877*INDEX(F!$P$21:$AB$33, MATCH(G877/$AH877, F!$O$21:$O$33,1), MATCH(E877, F!$P$20:$AB$20,1)), 0 ) +IFERROR( M877*INDEX(F!$P$21:$AB$33, MATCH(K877/$AH877, F!$O$21:$O$33,1), MATCH(E877, F!$P$20:$AB$20,1)),0) +  IFERROR( Q877*INDEX(F!$P$21:$AB$33, MATCH(O877/$AH877, F!$O$21:$O$33,1), MATCH(E877, F!$P$20:$AB$20,1)), 0) + IFERROR( U877*INDEX(F!$P$21:$AB$33, MATCH(S877/$AH877, F!$O$21:$O$33,1), MATCH(E877, F!$P$20:$AB$20,1)),0)  + IFERROR(Y877*INDEX(F!$P$21:$AB$33, MATCH(W877/$AH877, F!$O$21:$O$33,1), MATCH(E877, F!$P$20:$AB$20,1)),0)  + IFERROR( AC877*INDEX(F!$P$21:$AB$33, MATCH(AA877/$AH877, F!$O$21:$O$33,1), MATCH(E877, F!$P$20:$AB$20,1)),)</f>
        <v>0</v>
      </c>
      <c r="AL877" s="1031"/>
    </row>
    <row r="878" spans="1:38" hidden="1" x14ac:dyDescent="0.25">
      <c r="A878" s="1022"/>
      <c r="B878" s="242" t="str">
        <f t="shared" si="1119"/>
        <v/>
      </c>
      <c r="C878" s="258" t="str">
        <f t="shared" si="1119"/>
        <v/>
      </c>
      <c r="D878" s="226" t="str">
        <f t="shared" si="1119"/>
        <v/>
      </c>
      <c r="E878" s="291" t="str">
        <f t="shared" si="1119"/>
        <v/>
      </c>
      <c r="F878" s="313" t="str">
        <f t="shared" si="1119"/>
        <v/>
      </c>
      <c r="G878" s="293" t="str">
        <f t="shared" si="1120"/>
        <v/>
      </c>
      <c r="H878" s="238"/>
      <c r="I878" s="238"/>
      <c r="J878" s="294"/>
      <c r="K878" s="293" t="str">
        <f t="shared" si="1121"/>
        <v/>
      </c>
      <c r="L878" s="238"/>
      <c r="M878" s="238"/>
      <c r="N878" s="294"/>
      <c r="O878" s="293" t="str">
        <f t="shared" si="1122"/>
        <v/>
      </c>
      <c r="P878" s="238"/>
      <c r="Q878" s="238"/>
      <c r="R878" s="294"/>
      <c r="S878" s="293" t="str">
        <f t="shared" si="1123"/>
        <v/>
      </c>
      <c r="T878" s="238"/>
      <c r="U878" s="238"/>
      <c r="V878" s="294"/>
      <c r="W878" s="293" t="str">
        <f t="shared" si="1124"/>
        <v/>
      </c>
      <c r="X878" s="238"/>
      <c r="Y878" s="238"/>
      <c r="Z878" s="294"/>
      <c r="AA878" s="293" t="str">
        <f t="shared" si="1125"/>
        <v/>
      </c>
      <c r="AB878" s="238"/>
      <c r="AC878" s="238"/>
      <c r="AD878" s="294"/>
      <c r="AE878" s="239">
        <f t="shared" si="1126"/>
        <v>0</v>
      </c>
      <c r="AF878" s="314">
        <f t="shared" si="1090"/>
        <v>0</v>
      </c>
      <c r="AG878" s="315">
        <f t="shared" si="1127"/>
        <v>0</v>
      </c>
      <c r="AH878" s="217" t="str">
        <f t="shared" si="1128"/>
        <v/>
      </c>
      <c r="AI878" s="316">
        <f xml:space="preserve"> ( IF(ISNUMBER(G878), VLOOKUP(G878/$AH878,F!$A1:$B101,2,1)*G878*$H878*$I878,0)+IF(ISNUMBER(K878), VLOOKUP(K878/$AH878,F!$A1:$B101,2,1)*K878*$L878*$M878,0)+IF(ISNUMBER(O878), VLOOKUP(O878/$AH878,F!$A1:$B101,2,1)*O878*$P878*$Q878,0)+IF(ISNUMBER(S878), VLOOKUP(S878/$AH878,F!$A1:$B101,2,1)*S878*$T878*$U878,0)+IF(ISNUMBER(W878), VLOOKUP(W878/$AH878,F!$A1:$B101,2,1)*W878*$X878*$Y878,0)+IF(ISNUMBER(AA878), VLOOKUP(AA878/$AH878,F!$A1:$B101,2,1)*AA878*$AB878*$AC878,0))*IF(ISNUMBER(F878),F878,1)*IF(ISNUMBER(E878),E878,1)</f>
        <v>0</v>
      </c>
      <c r="AJ878" s="317">
        <f t="shared" si="1130"/>
        <v>0</v>
      </c>
      <c r="AK878" s="318">
        <f>IFERROR(I878*INDEX(F!$P$21:$AB$33, MATCH(G878/$AH878, F!$O$21:$O$33,1), MATCH(E878, F!$P$20:$AB$20,1)), 0 ) +IFERROR( M878*INDEX(F!$P$21:$AB$33, MATCH(K878/$AH878, F!$O$21:$O$33,1), MATCH(E878, F!$P$20:$AB$20,1)),0) +  IFERROR( Q878*INDEX(F!$P$21:$AB$33, MATCH(O878/$AH878, F!$O$21:$O$33,1), MATCH(E878, F!$P$20:$AB$20,1)), 0) + IFERROR( U878*INDEX(F!$P$21:$AB$33, MATCH(S878/$AH878, F!$O$21:$O$33,1), MATCH(E878, F!$P$20:$AB$20,1)),0)  + IFERROR(Y878*INDEX(F!$P$21:$AB$33, MATCH(W878/$AH878, F!$O$21:$O$33,1), MATCH(E878, F!$P$20:$AB$20,1)),0)  + IFERROR( AC878*INDEX(F!$P$21:$AB$33, MATCH(AA878/$AH878, F!$O$21:$O$33,1), MATCH(E878, F!$P$20:$AB$20,1)),)</f>
        <v>0</v>
      </c>
      <c r="AL878" s="1031"/>
    </row>
    <row r="879" spans="1:38" ht="15.75" hidden="1" thickBot="1" x14ac:dyDescent="0.3">
      <c r="A879" s="1023"/>
      <c r="B879" s="246"/>
      <c r="C879" s="259"/>
      <c r="D879" s="227"/>
      <c r="E879" s="352">
        <f>ROUND(IFERROR(SUMPRODUCT(AJ871:AJ878,E871:E878)/AJ879,0),3)</f>
        <v>0</v>
      </c>
      <c r="F879" s="388"/>
      <c r="G879" s="319"/>
      <c r="H879" s="320"/>
      <c r="I879" s="320"/>
      <c r="J879" s="321"/>
      <c r="K879" s="319"/>
      <c r="L879" s="320"/>
      <c r="M879" s="320"/>
      <c r="N879" s="321"/>
      <c r="O879" s="319"/>
      <c r="P879" s="320"/>
      <c r="Q879" s="320"/>
      <c r="R879" s="321"/>
      <c r="S879" s="319"/>
      <c r="T879" s="320"/>
      <c r="U879" s="320"/>
      <c r="V879" s="321"/>
      <c r="W879" s="319"/>
      <c r="X879" s="320"/>
      <c r="Y879" s="320"/>
      <c r="Z879" s="321"/>
      <c r="AA879" s="319"/>
      <c r="AB879" s="320"/>
      <c r="AC879" s="320"/>
      <c r="AD879" s="321"/>
      <c r="AE879" s="357">
        <f>SUM(AE871:AE878)</f>
        <v>0</v>
      </c>
      <c r="AF879" s="358">
        <f t="shared" si="1090"/>
        <v>0</v>
      </c>
      <c r="AG879" s="391">
        <f>IFERROR(  SUMPRODUCT(AG871:AG878,AJ871:AJ878)/AJ879,0)</f>
        <v>0</v>
      </c>
      <c r="AH879" s="359"/>
      <c r="AI879" s="360">
        <f>SUM(AI871:AI878)</f>
        <v>0</v>
      </c>
      <c r="AJ879" s="360">
        <f>SUM(AJ871:AJ878)</f>
        <v>0</v>
      </c>
      <c r="AK879" s="361">
        <f>IF(SUM(AK871:AK878)=0,TIME(,0,),TIME(,SUM(AK871:AK878)+F!$V$37,))</f>
        <v>0</v>
      </c>
      <c r="AL879" s="1032"/>
    </row>
    <row r="880" spans="1:38" hidden="1" x14ac:dyDescent="0.25">
      <c r="A880" s="213">
        <f>A881</f>
        <v>43891</v>
      </c>
      <c r="B880" s="247" t="str">
        <f t="shared" ref="B880:F887" si="1131">IF(B824="","",B824)</f>
        <v/>
      </c>
      <c r="C880" s="260" t="str">
        <f t="shared" si="1131"/>
        <v/>
      </c>
      <c r="D880" s="228" t="str">
        <f t="shared" si="1131"/>
        <v/>
      </c>
      <c r="E880" s="280" t="str">
        <f t="shared" si="1131"/>
        <v/>
      </c>
      <c r="F880" s="322" t="str">
        <f t="shared" si="1131"/>
        <v/>
      </c>
      <c r="G880" s="323" t="str">
        <f t="shared" ref="G880:G887" si="1132">IF(J880&lt;&gt;0, IFERROR(IF( $F880=2,  MROUND($AH880*J880,1),    IF( OR($F880="",$F880=1),   MROUND($AH880*J880,2.5),  MROUND($AH880*J880, 0.1))), "" ), "")</f>
        <v/>
      </c>
      <c r="H880" s="324"/>
      <c r="I880" s="324"/>
      <c r="J880" s="325"/>
      <c r="K880" s="323" t="str">
        <f t="shared" ref="K880:K887" si="1133">IF(N880&lt;&gt;0, IFERROR(IF( $F880=2,  MROUND($AH880*N880,1),    IF( OR($F880="",$F880=1),   MROUND($AH880*N880,2.5),  MROUND($AH880*N880, 0.1))), "" ), "")</f>
        <v/>
      </c>
      <c r="L880" s="324"/>
      <c r="M880" s="324"/>
      <c r="N880" s="325"/>
      <c r="O880" s="323" t="str">
        <f t="shared" ref="O880:O887" si="1134">IF(R880&lt;&gt;0, IFERROR(IF( $F880=2,  MROUND($AH880*R880,1),    IF( OR($F880="",$F880=1),   MROUND($AH880*R880,2.5),  MROUND($AH880*R880, 0.1))), "" ), "")</f>
        <v/>
      </c>
      <c r="P880" s="324"/>
      <c r="Q880" s="324"/>
      <c r="R880" s="325"/>
      <c r="S880" s="323" t="str">
        <f t="shared" ref="S880:S887" si="1135">IF(V880&lt;&gt;0, IFERROR(IF( $F880=2,  MROUND($AH880*V880,1),    IF( OR($F880="",$F880=1),   MROUND($AH880*V880,2.5),  MROUND($AH880*V880, 0.1))), "" ), "")</f>
        <v/>
      </c>
      <c r="T880" s="324"/>
      <c r="U880" s="324"/>
      <c r="V880" s="325"/>
      <c r="W880" s="323" t="str">
        <f t="shared" ref="W880:W887" si="1136">IF(Z880&lt;&gt;0, IFERROR(IF( $F880=2,  MROUND($AH880*Z880,1),    IF( OR($F880="",$F880=1),   MROUND($AH880*Z880,2.5),  MROUND($AH880*Z880, 0.1))), "" ), "")</f>
        <v/>
      </c>
      <c r="X880" s="324"/>
      <c r="Y880" s="324"/>
      <c r="Z880" s="325"/>
      <c r="AA880" s="323" t="str">
        <f t="shared" ref="AA880:AA887" si="1137">IF(AD880&lt;&gt;0, IFERROR(IF( $F880=2,  MROUND($AH880*AD880,1),    IF( OR($F880="",$F880=1),   MROUND($AH880*AD880,2.5),  MROUND($AH880*AD880, 0.1))), "" ), "")</f>
        <v/>
      </c>
      <c r="AB880" s="324"/>
      <c r="AC880" s="324"/>
      <c r="AD880" s="325"/>
      <c r="AE880" s="326">
        <f t="shared" ref="AE880:AE887" si="1138">(IF(ISNUMBER(G880),G880,0)*H880*I880+IF(ISNUMBER(K880),K880,1)*L880*M880+IF(ISNUMBER(O880),O880,1)*P880*Q880+IF(ISNUMBER(S880),S880,1)*T880*U880+IF(ISNUMBER(W880),W880,1)*X880*Y880+IF(ISNUMBER(AA880),AA880,1)*AB880*AC880)*IF(ISNUMBER(F880),F880,1)</f>
        <v>0</v>
      </c>
      <c r="AF880" s="327">
        <f t="shared" si="1090"/>
        <v>0</v>
      </c>
      <c r="AG880" s="328">
        <f t="shared" ref="AG880:AG887" si="1139">IFERROR((AF880/(AH880*IF(ISNUMBER(F880),F880,1))),0)</f>
        <v>0</v>
      </c>
      <c r="AH880" s="216" t="str">
        <f t="shared" ref="AH880:AH887" si="1140">IF(ISNUMBER(AH824), AH824+(AH824*$AH$842),"")</f>
        <v/>
      </c>
      <c r="AI880" s="329">
        <f xml:space="preserve"> ( IF(ISNUMBER(G880), VLOOKUP(G880/$AH880,F!$A1:$B101,2,1)*G880*$H880*$I880,0)+IF(ISNUMBER(K880), VLOOKUP(K880/$AH880,F!$A1:$B101,2,1)*K880*$L880*$M880,0)+IF(ISNUMBER(O880), VLOOKUP(O880/$AH880,F!$A1:$B101,2,1)*O880*$P880*$Q880,0)+IF(ISNUMBER(S880), VLOOKUP(S880/$AH880,F!$A1:$B101,2,1)*S880*$T880*$U880,0)+IF(ISNUMBER(W880), VLOOKUP(W880/$AH880,F!$A1:$B101,2,1)*W880*$X880*$Y880,0)+IF(ISNUMBER(AA880), VLOOKUP(AA880/$AH880,F!$A1:$B101,2,1)*AA880*$AB880*$AC880,0))*IF(ISNUMBER(F880),F880,1)*IF(ISNUMBER(E880),E880,1)</f>
        <v>0</v>
      </c>
      <c r="AJ880" s="330">
        <f t="shared" ref="AJ880:AJ882" si="1141">H880*I880+L880*M880+P880*Q880+T880*U880+X880*Y880+AB880*AC880</f>
        <v>0</v>
      </c>
      <c r="AK880" s="331">
        <f>IFERROR(I880*INDEX(F!$P$21:$AB$33, MATCH(G880/$AH880, F!$O$21:$O$33,1), MATCH(E880, F!$P$20:$AB$20,1)), 0 ) +IFERROR( M880*INDEX(F!$P$21:$AB$33, MATCH(K880/$AH880, F!$O$21:$O$33,1), MATCH(E880, F!$P$20:$AB$20,1)),0) +  IFERROR( Q880*INDEX(F!$P$21:$AB$33, MATCH(O880/$AH880, F!$O$21:$O$33,1), MATCH(E880, F!$P$20:$AB$20,1)), 0) + IFERROR( U880*INDEX(F!$P$21:$AB$33, MATCH(S880/$AH880, F!$O$21:$O$33,1), MATCH(E880, F!$P$20:$AB$20,1)),0)  + IFERROR(Y880*INDEX(F!$P$21:$AB$33, MATCH(W880/$AH880, F!$O$21:$O$33,1), MATCH(E880, F!$P$20:$AB$20,1)),0)  + IFERROR( AC880*INDEX(F!$P$21:$AB$33, MATCH(AA880/$AH880, F!$O$21:$O$33,1), MATCH(E880, F!$P$20:$AB$20,1)),)</f>
        <v>0</v>
      </c>
      <c r="AL880" s="1033"/>
    </row>
    <row r="881" spans="1:38" ht="15.75" hidden="1" customHeight="1" x14ac:dyDescent="0.25">
      <c r="A881" s="1021">
        <f>A825+A786</f>
        <v>43891</v>
      </c>
      <c r="B881" s="248" t="str">
        <f t="shared" si="1131"/>
        <v/>
      </c>
      <c r="C881" s="261" t="str">
        <f t="shared" si="1131"/>
        <v/>
      </c>
      <c r="D881" s="229" t="str">
        <f t="shared" si="1131"/>
        <v/>
      </c>
      <c r="E881" s="291" t="str">
        <f t="shared" si="1131"/>
        <v/>
      </c>
      <c r="F881" s="332" t="str">
        <f t="shared" si="1131"/>
        <v/>
      </c>
      <c r="G881" s="333" t="str">
        <f t="shared" si="1132"/>
        <v/>
      </c>
      <c r="H881" s="334"/>
      <c r="I881" s="334"/>
      <c r="J881" s="335"/>
      <c r="K881" s="333" t="str">
        <f t="shared" si="1133"/>
        <v/>
      </c>
      <c r="L881" s="334"/>
      <c r="M881" s="334"/>
      <c r="N881" s="335"/>
      <c r="O881" s="333" t="str">
        <f t="shared" si="1134"/>
        <v/>
      </c>
      <c r="P881" s="334"/>
      <c r="Q881" s="334"/>
      <c r="R881" s="335"/>
      <c r="S881" s="333" t="str">
        <f t="shared" si="1135"/>
        <v/>
      </c>
      <c r="T881" s="334"/>
      <c r="U881" s="334"/>
      <c r="V881" s="335"/>
      <c r="W881" s="333" t="str">
        <f t="shared" si="1136"/>
        <v/>
      </c>
      <c r="X881" s="334"/>
      <c r="Y881" s="334"/>
      <c r="Z881" s="335"/>
      <c r="AA881" s="333" t="str">
        <f t="shared" si="1137"/>
        <v/>
      </c>
      <c r="AB881" s="334"/>
      <c r="AC881" s="334"/>
      <c r="AD881" s="335"/>
      <c r="AE881" s="336">
        <f t="shared" si="1138"/>
        <v>0</v>
      </c>
      <c r="AF881" s="337">
        <f t="shared" si="1090"/>
        <v>0</v>
      </c>
      <c r="AG881" s="338">
        <f t="shared" si="1139"/>
        <v>0</v>
      </c>
      <c r="AH881" s="217" t="str">
        <f t="shared" si="1140"/>
        <v/>
      </c>
      <c r="AI881" s="339">
        <f xml:space="preserve"> ( IF(ISNUMBER(G881), VLOOKUP(G881/$AH881,F!$A1:$B101,2,1)*G881*$H881*$I881,0)+IF(ISNUMBER(K881), VLOOKUP(K881/$AH881,F!$A1:$B101,2,1)*K881*$L881*$M881,0)+IF(ISNUMBER(O881), VLOOKUP(O881/$AH881,F!$A1:$B101,2,1)*O881*$P881*$Q881,0)+IF(ISNUMBER(S881), VLOOKUP(S881/$AH881,F!$A1:$B101,2,1)*S881*$T881*$U881,0)+IF(ISNUMBER(W881), VLOOKUP(W881/$AH881,F!$A1:$B101,2,1)*W881*$X881*$Y881,0)+IF(ISNUMBER(AA881), VLOOKUP(AA881/$AH881,F!$A1:$B101,2,1)*AA881*$AB881*$AC881,0))*IF(ISNUMBER(F881),F881,1)*IF(ISNUMBER(E881),E881,1)</f>
        <v>0</v>
      </c>
      <c r="AJ881" s="340">
        <f t="shared" si="1141"/>
        <v>0</v>
      </c>
      <c r="AK881" s="341">
        <f>IFERROR(I881*INDEX(F!$P$21:$AB$33, MATCH(G881/$AH881, F!$O$21:$O$33,1), MATCH(E881, F!$P$20:$AB$20,1)), 0 ) +IFERROR( M881*INDEX(F!$P$21:$AB$33, MATCH(K881/$AH881, F!$O$21:$O$33,1), MATCH(E881, F!$P$20:$AB$20,1)),0) +  IFERROR( Q881*INDEX(F!$P$21:$AB$33, MATCH(O881/$AH881, F!$O$21:$O$33,1), MATCH(E881, F!$P$20:$AB$20,1)), 0) + IFERROR( U881*INDEX(F!$P$21:$AB$33, MATCH(S881/$AH881, F!$O$21:$O$33,1), MATCH(E881, F!$P$20:$AB$20,1)),0)  + IFERROR(Y881*INDEX(F!$P$21:$AB$33, MATCH(W881/$AH881, F!$O$21:$O$33,1), MATCH(E881, F!$P$20:$AB$20,1)),0)  + IFERROR( AC881*INDEX(F!$P$21:$AB$33, MATCH(AA881/$AH881, F!$O$21:$O$33,1), MATCH(E881, F!$P$20:$AB$20,1)),)</f>
        <v>0</v>
      </c>
      <c r="AL881" s="1031"/>
    </row>
    <row r="882" spans="1:38" hidden="1" x14ac:dyDescent="0.25">
      <c r="A882" s="1022"/>
      <c r="B882" s="249" t="str">
        <f t="shared" si="1131"/>
        <v/>
      </c>
      <c r="C882" s="262" t="str">
        <f t="shared" si="1131"/>
        <v/>
      </c>
      <c r="D882" s="230" t="str">
        <f t="shared" si="1131"/>
        <v/>
      </c>
      <c r="E882" s="291" t="str">
        <f t="shared" si="1131"/>
        <v/>
      </c>
      <c r="F882" s="342" t="str">
        <f t="shared" si="1131"/>
        <v/>
      </c>
      <c r="G882" s="343" t="str">
        <f t="shared" si="1132"/>
        <v/>
      </c>
      <c r="H882" s="344"/>
      <c r="I882" s="344"/>
      <c r="J882" s="345"/>
      <c r="K882" s="343" t="str">
        <f t="shared" si="1133"/>
        <v/>
      </c>
      <c r="L882" s="344"/>
      <c r="M882" s="344"/>
      <c r="N882" s="345"/>
      <c r="O882" s="343" t="str">
        <f t="shared" si="1134"/>
        <v/>
      </c>
      <c r="P882" s="344"/>
      <c r="Q882" s="344"/>
      <c r="R882" s="345"/>
      <c r="S882" s="343" t="str">
        <f t="shared" si="1135"/>
        <v/>
      </c>
      <c r="T882" s="344"/>
      <c r="U882" s="344"/>
      <c r="V882" s="345"/>
      <c r="W882" s="343" t="str">
        <f t="shared" si="1136"/>
        <v/>
      </c>
      <c r="X882" s="344"/>
      <c r="Y882" s="344"/>
      <c r="Z882" s="345"/>
      <c r="AA882" s="343" t="str">
        <f t="shared" si="1137"/>
        <v/>
      </c>
      <c r="AB882" s="344"/>
      <c r="AC882" s="344"/>
      <c r="AD882" s="345"/>
      <c r="AE882" s="346">
        <f t="shared" si="1138"/>
        <v>0</v>
      </c>
      <c r="AF882" s="347">
        <f t="shared" si="1090"/>
        <v>0</v>
      </c>
      <c r="AG882" s="348">
        <f t="shared" si="1139"/>
        <v>0</v>
      </c>
      <c r="AH882" s="217" t="str">
        <f t="shared" si="1140"/>
        <v/>
      </c>
      <c r="AI882" s="349">
        <f xml:space="preserve"> ( IF(ISNUMBER(G882), VLOOKUP(G882/$AH882,F!$A1:$B101,2,1)*G882*$H882*$I882,0)+IF(ISNUMBER(K882), VLOOKUP(K882/$AH882,F!$A1:$B101,2,1)*K882*$L882*$M882,0)+IF(ISNUMBER(O882), VLOOKUP(O882/$AH882,F!$A1:$B101,2,1)*O882*$P882*$Q882,0)+IF(ISNUMBER(S882), VLOOKUP(S882/$AH882,F!$A1:$B101,2,1)*S882*$T882*$U882,0)+IF(ISNUMBER(W882), VLOOKUP(W882/$AH882,F!$A1:$B101,2,1)*W882*$X882*$Y882,0)+IF(ISNUMBER(AA882), VLOOKUP(AA882/$AH882,F!$A1:$B101,2,1)*AA882*$AB882*$AC882,0))*IF(ISNUMBER(F882),F882,1)*IF(ISNUMBER(E882),E882,1)</f>
        <v>0</v>
      </c>
      <c r="AJ882" s="350">
        <f t="shared" si="1141"/>
        <v>0</v>
      </c>
      <c r="AK882" s="351">
        <f>IFERROR(I882*INDEX(F!$P$21:$AB$33, MATCH(G882/$AH882, F!$O$21:$O$33,1), MATCH(E882, F!$P$20:$AB$20,1)), 0 ) +IFERROR( M882*INDEX(F!$P$21:$AB$33, MATCH(K882/$AH882, F!$O$21:$O$33,1), MATCH(E882, F!$P$20:$AB$20,1)),0) +  IFERROR( Q882*INDEX(F!$P$21:$AB$33, MATCH(O882/$AH882, F!$O$21:$O$33,1), MATCH(E882, F!$P$20:$AB$20,1)), 0) + IFERROR( U882*INDEX(F!$P$21:$AB$33, MATCH(S882/$AH882, F!$O$21:$O$33,1), MATCH(E882, F!$P$20:$AB$20,1)),0)  + IFERROR(Y882*INDEX(F!$P$21:$AB$33, MATCH(W882/$AH882, F!$O$21:$O$33,1), MATCH(E882, F!$P$20:$AB$20,1)),0)  + IFERROR( AC882*INDEX(F!$P$21:$AB$33, MATCH(AA882/$AH882, F!$O$21:$O$33,1), MATCH(E882, F!$P$20:$AB$20,1)),)</f>
        <v>0</v>
      </c>
      <c r="AL882" s="1031"/>
    </row>
    <row r="883" spans="1:38" hidden="1" x14ac:dyDescent="0.25">
      <c r="A883" s="1022"/>
      <c r="B883" s="248" t="str">
        <f t="shared" si="1131"/>
        <v/>
      </c>
      <c r="C883" s="261" t="str">
        <f t="shared" si="1131"/>
        <v/>
      </c>
      <c r="D883" s="229" t="str">
        <f t="shared" si="1131"/>
        <v/>
      </c>
      <c r="E883" s="291" t="str">
        <f t="shared" si="1131"/>
        <v/>
      </c>
      <c r="F883" s="332" t="str">
        <f t="shared" si="1131"/>
        <v/>
      </c>
      <c r="G883" s="333" t="str">
        <f t="shared" si="1132"/>
        <v/>
      </c>
      <c r="H883" s="334"/>
      <c r="I883" s="334"/>
      <c r="J883" s="335"/>
      <c r="K883" s="333" t="str">
        <f t="shared" si="1133"/>
        <v/>
      </c>
      <c r="L883" s="334"/>
      <c r="M883" s="334"/>
      <c r="N883" s="335"/>
      <c r="O883" s="333" t="str">
        <f t="shared" si="1134"/>
        <v/>
      </c>
      <c r="P883" s="334"/>
      <c r="Q883" s="334"/>
      <c r="R883" s="335"/>
      <c r="S883" s="333" t="str">
        <f t="shared" si="1135"/>
        <v/>
      </c>
      <c r="T883" s="334"/>
      <c r="U883" s="334"/>
      <c r="V883" s="335"/>
      <c r="W883" s="333" t="str">
        <f t="shared" si="1136"/>
        <v/>
      </c>
      <c r="X883" s="334"/>
      <c r="Y883" s="334"/>
      <c r="Z883" s="335"/>
      <c r="AA883" s="333" t="str">
        <f t="shared" si="1137"/>
        <v/>
      </c>
      <c r="AB883" s="334"/>
      <c r="AC883" s="334"/>
      <c r="AD883" s="335"/>
      <c r="AE883" s="336">
        <f t="shared" si="1138"/>
        <v>0</v>
      </c>
      <c r="AF883" s="337">
        <f t="shared" si="1090"/>
        <v>0</v>
      </c>
      <c r="AG883" s="338">
        <f t="shared" si="1139"/>
        <v>0</v>
      </c>
      <c r="AH883" s="217" t="str">
        <f t="shared" si="1140"/>
        <v/>
      </c>
      <c r="AI883" s="339">
        <f xml:space="preserve"> ( IF(ISNUMBER(G883), VLOOKUP(G883/$AH883,F!$A1:$B101,2,1)*G883*$H883*$I883,0)+IF(ISNUMBER(K883), VLOOKUP(K883/$AH883,F!$A1:$B101,2,1)*K883*$L883*$M883,0)+IF(ISNUMBER(O883), VLOOKUP(O883/$AH883,F!$A1:$B101,2,1)*O883*$P883*$Q883,0)+IF(ISNUMBER(S883), VLOOKUP(S883/$AH883,F!$A1:$B101,2,1)*S883*$T883*$U883,0)+IF(ISNUMBER(W883), VLOOKUP(W883/$AH883,F!$A1:$B101,2,1)*W883*$X883*$Y883,0)+IF(ISNUMBER(AA883), VLOOKUP(AA883/$AH883,F!$A1:$B101,2,1)*AA883*$AB883*$AC883,0))*IF(ISNUMBER(F883),F883,1)*IF(ISNUMBER(E883),E883,1)</f>
        <v>0</v>
      </c>
      <c r="AJ883" s="340">
        <f>H883*I883+L883*M883+P883*Q883+T883*U883+X883*Y883+AB883*AC883</f>
        <v>0</v>
      </c>
      <c r="AK883" s="341">
        <f>IFERROR(I883*INDEX(F!$P$21:$AB$33, MATCH(G883/$AH883, F!$O$21:$O$33,1), MATCH(E883, F!$P$20:$AB$20,1)), 0 ) +IFERROR( M883*INDEX(F!$P$21:$AB$33, MATCH(K883/$AH883, F!$O$21:$O$33,1), MATCH(E883, F!$P$20:$AB$20,1)),0) +  IFERROR( Q883*INDEX(F!$P$21:$AB$33, MATCH(O883/$AH883, F!$O$21:$O$33,1), MATCH(E883, F!$P$20:$AB$20,1)), 0) + IFERROR( U883*INDEX(F!$P$21:$AB$33, MATCH(S883/$AH883, F!$O$21:$O$33,1), MATCH(E883, F!$P$20:$AB$20,1)),0)  + IFERROR(Y883*INDEX(F!$P$21:$AB$33, MATCH(W883/$AH883, F!$O$21:$O$33,1), MATCH(E883, F!$P$20:$AB$20,1)),0)  + IFERROR( AC883*INDEX(F!$P$21:$AB$33, MATCH(AA883/$AH883, F!$O$21:$O$33,1), MATCH(E883, F!$P$20:$AB$20,1)),)</f>
        <v>0</v>
      </c>
      <c r="AL883" s="1031"/>
    </row>
    <row r="884" spans="1:38" hidden="1" x14ac:dyDescent="0.25">
      <c r="A884" s="1022"/>
      <c r="B884" s="249" t="str">
        <f t="shared" si="1131"/>
        <v/>
      </c>
      <c r="C884" s="262" t="str">
        <f t="shared" si="1131"/>
        <v/>
      </c>
      <c r="D884" s="230" t="str">
        <f t="shared" si="1131"/>
        <v/>
      </c>
      <c r="E884" s="291" t="str">
        <f t="shared" si="1131"/>
        <v/>
      </c>
      <c r="F884" s="342" t="str">
        <f t="shared" si="1131"/>
        <v/>
      </c>
      <c r="G884" s="343" t="str">
        <f t="shared" si="1132"/>
        <v/>
      </c>
      <c r="H884" s="344"/>
      <c r="I884" s="344"/>
      <c r="J884" s="345"/>
      <c r="K884" s="343" t="str">
        <f t="shared" si="1133"/>
        <v/>
      </c>
      <c r="L884" s="344"/>
      <c r="M884" s="344"/>
      <c r="N884" s="345"/>
      <c r="O884" s="343" t="str">
        <f t="shared" si="1134"/>
        <v/>
      </c>
      <c r="P884" s="344"/>
      <c r="Q884" s="344"/>
      <c r="R884" s="345"/>
      <c r="S884" s="343" t="str">
        <f t="shared" si="1135"/>
        <v/>
      </c>
      <c r="T884" s="344"/>
      <c r="U884" s="344"/>
      <c r="V884" s="345"/>
      <c r="W884" s="343" t="str">
        <f t="shared" si="1136"/>
        <v/>
      </c>
      <c r="X884" s="344"/>
      <c r="Y884" s="344"/>
      <c r="Z884" s="345"/>
      <c r="AA884" s="343" t="str">
        <f t="shared" si="1137"/>
        <v/>
      </c>
      <c r="AB884" s="344"/>
      <c r="AC884" s="344"/>
      <c r="AD884" s="345"/>
      <c r="AE884" s="346">
        <f t="shared" si="1138"/>
        <v>0</v>
      </c>
      <c r="AF884" s="347">
        <f t="shared" si="1090"/>
        <v>0</v>
      </c>
      <c r="AG884" s="348">
        <f t="shared" si="1139"/>
        <v>0</v>
      </c>
      <c r="AH884" s="217" t="str">
        <f t="shared" si="1140"/>
        <v/>
      </c>
      <c r="AI884" s="349">
        <f xml:space="preserve"> ( IF(ISNUMBER(G884), VLOOKUP(G884/$AH884,F!$A1:$B101,2,1)*G884*$H884*$I884,0)+IF(ISNUMBER(K884), VLOOKUP(K884/$AH884,F!$A1:$B101,2,1)*K884*$L884*$M884,0)+IF(ISNUMBER(O884), VLOOKUP(O884/$AH884,F!$A1:$B101,2,1)*O884*$P884*$Q884,0)+IF(ISNUMBER(S884), VLOOKUP(S884/$AH884,F!$A1:$B101,2,1)*S884*$T884*$U884,0)+IF(ISNUMBER(W884), VLOOKUP(W884/$AH884,F!$A1:$B101,2,1)*W884*$X884*$Y884,0)+IF(ISNUMBER(AA884), VLOOKUP(AA884/$AH884,F!$A1:$B101,2,1)*AA884*$AB884*$AC884,0))*IF(ISNUMBER(F884),F884,1)*IF(ISNUMBER(E884),E884,1)</f>
        <v>0</v>
      </c>
      <c r="AJ884" s="350">
        <f t="shared" ref="AJ884:AJ887" si="1142">H884*I884+L884*M884+P884*Q884+T884*U884+X884*Y884+AB884*AC884</f>
        <v>0</v>
      </c>
      <c r="AK884" s="351">
        <f>IFERROR(I884*INDEX(F!$P$21:$AB$33, MATCH(G884/$AH884, F!$O$21:$O$33,1), MATCH(E884, F!$P$20:$AB$20,1)), 0 ) +IFERROR( M884*INDEX(F!$P$21:$AB$33, MATCH(K884/$AH884, F!$O$21:$O$33,1), MATCH(E884, F!$P$20:$AB$20,1)),0) +  IFERROR( Q884*INDEX(F!$P$21:$AB$33, MATCH(O884/$AH884, F!$O$21:$O$33,1), MATCH(E884, F!$P$20:$AB$20,1)), 0) + IFERROR( U884*INDEX(F!$P$21:$AB$33, MATCH(S884/$AH884, F!$O$21:$O$33,1), MATCH(E884, F!$P$20:$AB$20,1)),0)  + IFERROR(Y884*INDEX(F!$P$21:$AB$33, MATCH(W884/$AH884, F!$O$21:$O$33,1), MATCH(E884, F!$P$20:$AB$20,1)),0)  + IFERROR( AC884*INDEX(F!$P$21:$AB$33, MATCH(AA884/$AH884, F!$O$21:$O$33,1), MATCH(E884, F!$P$20:$AB$20,1)),)</f>
        <v>0</v>
      </c>
      <c r="AL884" s="1031"/>
    </row>
    <row r="885" spans="1:38" hidden="1" x14ac:dyDescent="0.25">
      <c r="A885" s="1022"/>
      <c r="B885" s="248" t="str">
        <f t="shared" si="1131"/>
        <v/>
      </c>
      <c r="C885" s="261" t="str">
        <f t="shared" si="1131"/>
        <v/>
      </c>
      <c r="D885" s="229" t="str">
        <f t="shared" si="1131"/>
        <v/>
      </c>
      <c r="E885" s="291" t="str">
        <f t="shared" si="1131"/>
        <v/>
      </c>
      <c r="F885" s="332" t="str">
        <f t="shared" si="1131"/>
        <v/>
      </c>
      <c r="G885" s="333" t="str">
        <f t="shared" si="1132"/>
        <v/>
      </c>
      <c r="H885" s="334"/>
      <c r="I885" s="334"/>
      <c r="J885" s="335"/>
      <c r="K885" s="333" t="str">
        <f t="shared" si="1133"/>
        <v/>
      </c>
      <c r="L885" s="334"/>
      <c r="M885" s="334"/>
      <c r="N885" s="335"/>
      <c r="O885" s="333" t="str">
        <f t="shared" si="1134"/>
        <v/>
      </c>
      <c r="P885" s="334"/>
      <c r="Q885" s="334"/>
      <c r="R885" s="335"/>
      <c r="S885" s="333" t="str">
        <f t="shared" si="1135"/>
        <v/>
      </c>
      <c r="T885" s="334"/>
      <c r="U885" s="334"/>
      <c r="V885" s="335"/>
      <c r="W885" s="333" t="str">
        <f t="shared" si="1136"/>
        <v/>
      </c>
      <c r="X885" s="334"/>
      <c r="Y885" s="334"/>
      <c r="Z885" s="335"/>
      <c r="AA885" s="333" t="str">
        <f t="shared" si="1137"/>
        <v/>
      </c>
      <c r="AB885" s="334"/>
      <c r="AC885" s="334"/>
      <c r="AD885" s="335"/>
      <c r="AE885" s="336">
        <f t="shared" si="1138"/>
        <v>0</v>
      </c>
      <c r="AF885" s="337">
        <f t="shared" si="1090"/>
        <v>0</v>
      </c>
      <c r="AG885" s="338">
        <f t="shared" si="1139"/>
        <v>0</v>
      </c>
      <c r="AH885" s="217" t="str">
        <f t="shared" si="1140"/>
        <v/>
      </c>
      <c r="AI885" s="339">
        <f xml:space="preserve"> ( IF(ISNUMBER(G885), VLOOKUP(G885/$AH885,F!$A1:$B101,2,1)*G885*$H885*$I885,0)+IF(ISNUMBER(K885), VLOOKUP(K885/$AH885,F!$A1:$B101,2,1)*K885*$L885*$M885,0)+IF(ISNUMBER(O885), VLOOKUP(O885/$AH885,F!$A1:$B101,2,1)*O885*$P885*$Q885,0)+IF(ISNUMBER(S885), VLOOKUP(S885/$AH885,F!$A1:$B101,2,1)*S885*$T885*$U885,0)+IF(ISNUMBER(W885), VLOOKUP(W885/$AH885,F!$A1:$B101,2,1)*W885*$X885*$Y885,0)+IF(ISNUMBER(AA885), VLOOKUP(AA885/$AH885,F!$A1:$B101,2,1)*AA885*$AB885*$AC885,0))*IF(ISNUMBER(F885),F885,1)*IF(ISNUMBER(E885),E885,1)</f>
        <v>0</v>
      </c>
      <c r="AJ885" s="340">
        <f t="shared" si="1142"/>
        <v>0</v>
      </c>
      <c r="AK885" s="341">
        <f>IFERROR(I885*INDEX(F!$P$21:$AB$33, MATCH(G885/$AH885, F!$O$21:$O$33,1), MATCH(E885, F!$P$20:$AB$20,1)), 0 ) +IFERROR( M885*INDEX(F!$P$21:$AB$33, MATCH(K885/$AH885, F!$O$21:$O$33,1), MATCH(E885, F!$P$20:$AB$20,1)),0) +  IFERROR( Q885*INDEX(F!$P$21:$AB$33, MATCH(O885/$AH885, F!$O$21:$O$33,1), MATCH(E885, F!$P$20:$AB$20,1)), 0) + IFERROR( U885*INDEX(F!$P$21:$AB$33, MATCH(S885/$AH885, F!$O$21:$O$33,1), MATCH(E885, F!$P$20:$AB$20,1)),0)  + IFERROR(Y885*INDEX(F!$P$21:$AB$33, MATCH(W885/$AH885, F!$O$21:$O$33,1), MATCH(E885, F!$P$20:$AB$20,1)),0)  + IFERROR( AC885*INDEX(F!$P$21:$AB$33, MATCH(AA885/$AH885, F!$O$21:$O$33,1), MATCH(E885, F!$P$20:$AB$20,1)),)</f>
        <v>0</v>
      </c>
      <c r="AL885" s="1031"/>
    </row>
    <row r="886" spans="1:38" hidden="1" x14ac:dyDescent="0.25">
      <c r="A886" s="1022"/>
      <c r="B886" s="249" t="str">
        <f t="shared" si="1131"/>
        <v/>
      </c>
      <c r="C886" s="262" t="str">
        <f t="shared" si="1131"/>
        <v/>
      </c>
      <c r="D886" s="230" t="str">
        <f t="shared" si="1131"/>
        <v/>
      </c>
      <c r="E886" s="291" t="str">
        <f t="shared" si="1131"/>
        <v/>
      </c>
      <c r="F886" s="342" t="str">
        <f t="shared" si="1131"/>
        <v/>
      </c>
      <c r="G886" s="343" t="str">
        <f t="shared" si="1132"/>
        <v/>
      </c>
      <c r="H886" s="344"/>
      <c r="I886" s="344"/>
      <c r="J886" s="345"/>
      <c r="K886" s="343" t="str">
        <f t="shared" si="1133"/>
        <v/>
      </c>
      <c r="L886" s="344"/>
      <c r="M886" s="344"/>
      <c r="N886" s="345"/>
      <c r="O886" s="343" t="str">
        <f t="shared" si="1134"/>
        <v/>
      </c>
      <c r="P886" s="344"/>
      <c r="Q886" s="344"/>
      <c r="R886" s="345"/>
      <c r="S886" s="343" t="str">
        <f t="shared" si="1135"/>
        <v/>
      </c>
      <c r="T886" s="344"/>
      <c r="U886" s="344"/>
      <c r="V886" s="345"/>
      <c r="W886" s="343" t="str">
        <f t="shared" si="1136"/>
        <v/>
      </c>
      <c r="X886" s="344"/>
      <c r="Y886" s="344"/>
      <c r="Z886" s="345"/>
      <c r="AA886" s="343" t="str">
        <f t="shared" si="1137"/>
        <v/>
      </c>
      <c r="AB886" s="344"/>
      <c r="AC886" s="344"/>
      <c r="AD886" s="345"/>
      <c r="AE886" s="346">
        <f t="shared" si="1138"/>
        <v>0</v>
      </c>
      <c r="AF886" s="347">
        <f t="shared" si="1090"/>
        <v>0</v>
      </c>
      <c r="AG886" s="348">
        <f t="shared" si="1139"/>
        <v>0</v>
      </c>
      <c r="AH886" s="217" t="str">
        <f t="shared" si="1140"/>
        <v/>
      </c>
      <c r="AI886" s="349">
        <f xml:space="preserve"> ( IF(ISNUMBER(G886), VLOOKUP(G886/$AH886,F!$A1:$B101,2,1)*G886*$H886*$I886,0)+IF(ISNUMBER(K886), VLOOKUP(K886/$AH886,F!$A1:$B101,2,1)*K886*$L886*$M886,0)+IF(ISNUMBER(O886), VLOOKUP(O886/$AH886,F!$A1:$B101,2,1)*O886*$P886*$Q886,0)+IF(ISNUMBER(S886), VLOOKUP(S886/$AH886,F!$A1:$B101,2,1)*S886*$T886*$U886,0)+IF(ISNUMBER(W886), VLOOKUP(W886/$AH886,F!$A1:$B101,2,1)*W886*$X886*$Y886,0)+IF(ISNUMBER(AA886), VLOOKUP(AA886/$AH886,F!$A1:$B101,2,1)*AA886*$AB886*$AC886,0))*IF(ISNUMBER(F886),F886,1)*IF(ISNUMBER(E886),E886,1)</f>
        <v>0</v>
      </c>
      <c r="AJ886" s="350">
        <f t="shared" si="1142"/>
        <v>0</v>
      </c>
      <c r="AK886" s="351">
        <f>IFERROR(I886*INDEX(F!$P$21:$AB$33, MATCH(G886/$AH886, F!$O$21:$O$33,1), MATCH(E886, F!$P$20:$AB$20,1)), 0 ) +IFERROR( M886*INDEX(F!$P$21:$AB$33, MATCH(K886/$AH886, F!$O$21:$O$33,1), MATCH(E886, F!$P$20:$AB$20,1)),0) +  IFERROR( Q886*INDEX(F!$P$21:$AB$33, MATCH(O886/$AH886, F!$O$21:$O$33,1), MATCH(E886, F!$P$20:$AB$20,1)), 0) + IFERROR( U886*INDEX(F!$P$21:$AB$33, MATCH(S886/$AH886, F!$O$21:$O$33,1), MATCH(E886, F!$P$20:$AB$20,1)),0)  + IFERROR(Y886*INDEX(F!$P$21:$AB$33, MATCH(W886/$AH886, F!$O$21:$O$33,1), MATCH(E886, F!$P$20:$AB$20,1)),0)  + IFERROR( AC886*INDEX(F!$P$21:$AB$33, MATCH(AA886/$AH886, F!$O$21:$O$33,1), MATCH(E886, F!$P$20:$AB$20,1)),)</f>
        <v>0</v>
      </c>
      <c r="AL886" s="1031"/>
    </row>
    <row r="887" spans="1:38" hidden="1" x14ac:dyDescent="0.25">
      <c r="A887" s="1022"/>
      <c r="B887" s="248" t="str">
        <f t="shared" si="1131"/>
        <v/>
      </c>
      <c r="C887" s="261" t="str">
        <f t="shared" si="1131"/>
        <v/>
      </c>
      <c r="D887" s="231" t="str">
        <f t="shared" si="1131"/>
        <v/>
      </c>
      <c r="E887" s="291" t="str">
        <f t="shared" si="1131"/>
        <v/>
      </c>
      <c r="F887" s="332" t="str">
        <f t="shared" si="1131"/>
        <v/>
      </c>
      <c r="G887" s="333" t="str">
        <f t="shared" si="1132"/>
        <v/>
      </c>
      <c r="H887" s="334"/>
      <c r="I887" s="334"/>
      <c r="J887" s="335"/>
      <c r="K887" s="333" t="str">
        <f t="shared" si="1133"/>
        <v/>
      </c>
      <c r="L887" s="334"/>
      <c r="M887" s="334"/>
      <c r="N887" s="335"/>
      <c r="O887" s="333" t="str">
        <f t="shared" si="1134"/>
        <v/>
      </c>
      <c r="P887" s="334"/>
      <c r="Q887" s="334"/>
      <c r="R887" s="335"/>
      <c r="S887" s="333" t="str">
        <f t="shared" si="1135"/>
        <v/>
      </c>
      <c r="T887" s="334"/>
      <c r="U887" s="334"/>
      <c r="V887" s="335"/>
      <c r="W887" s="333" t="str">
        <f t="shared" si="1136"/>
        <v/>
      </c>
      <c r="X887" s="334"/>
      <c r="Y887" s="334"/>
      <c r="Z887" s="335"/>
      <c r="AA887" s="333" t="str">
        <f t="shared" si="1137"/>
        <v/>
      </c>
      <c r="AB887" s="334"/>
      <c r="AC887" s="334"/>
      <c r="AD887" s="335"/>
      <c r="AE887" s="336">
        <f t="shared" si="1138"/>
        <v>0</v>
      </c>
      <c r="AF887" s="337">
        <f t="shared" si="1090"/>
        <v>0</v>
      </c>
      <c r="AG887" s="338">
        <f t="shared" si="1139"/>
        <v>0</v>
      </c>
      <c r="AH887" s="217" t="str">
        <f t="shared" si="1140"/>
        <v/>
      </c>
      <c r="AI887" s="339">
        <f xml:space="preserve"> ( IF(ISNUMBER(G887), VLOOKUP(G887/$AH887,F!$A1:$B101,2,1)*G887*$H887*$I887,0)+IF(ISNUMBER(K887), VLOOKUP(K887/$AH887,F!$A1:$B101,2,1)*K887*$L887*$M887,0)+IF(ISNUMBER(O887), VLOOKUP(O887/$AH887,F!$A1:$B101,2,1)*O887*$P887*$Q887,0)+IF(ISNUMBER(S887), VLOOKUP(S887/$AH887,F!$A1:$B101,2,1)*S887*$T887*$U887,0)+IF(ISNUMBER(W887), VLOOKUP(W887/$AH887,F!$A1:$B101,2,1)*W887*$X887*$Y887,0)+IF(ISNUMBER(AA887), VLOOKUP(AA887/$AH887,F!$A1:$B101,2,1)*AA887*$AB887*$AC887,0))*IF(ISNUMBER(F887),F887,1)*IF(ISNUMBER(E887),E887,1)</f>
        <v>0</v>
      </c>
      <c r="AJ887" s="340">
        <f t="shared" si="1142"/>
        <v>0</v>
      </c>
      <c r="AK887" s="341">
        <f>IFERROR(I887*INDEX(F!$P$21:$AB$33, MATCH(G887/$AH887, F!$O$21:$O$33,1), MATCH(E887, F!$P$20:$AB$20,1)), 0 ) +IFERROR( M887*INDEX(F!$P$21:$AB$33, MATCH(K887/$AH887, F!$O$21:$O$33,1), MATCH(E887, F!$P$20:$AB$20,1)),0) +  IFERROR( Q887*INDEX(F!$P$21:$AB$33, MATCH(O887/$AH887, F!$O$21:$O$33,1), MATCH(E887, F!$P$20:$AB$20,1)), 0) + IFERROR( U887*INDEX(F!$P$21:$AB$33, MATCH(S887/$AH887, F!$O$21:$O$33,1), MATCH(E887, F!$P$20:$AB$20,1)),0)  + IFERROR(Y887*INDEX(F!$P$21:$AB$33, MATCH(W887/$AH887, F!$O$21:$O$33,1), MATCH(E887, F!$P$20:$AB$20,1)),0)  + IFERROR( AC887*INDEX(F!$P$21:$AB$33, MATCH(AA887/$AH887, F!$O$21:$O$33,1), MATCH(E887, F!$P$20:$AB$20,1)),)</f>
        <v>0</v>
      </c>
      <c r="AL887" s="1031"/>
    </row>
    <row r="888" spans="1:38" ht="15.75" hidden="1" thickBot="1" x14ac:dyDescent="0.3">
      <c r="A888" s="1023"/>
      <c r="B888" s="250"/>
      <c r="C888" s="263"/>
      <c r="D888" s="215"/>
      <c r="E888" s="352">
        <f>ROUND(IFERROR(SUMPRODUCT(AJ880:AJ887,E880:E887)/AJ888,0),3)</f>
        <v>0</v>
      </c>
      <c r="F888" s="353"/>
      <c r="G888" s="354"/>
      <c r="H888" s="355"/>
      <c r="I888" s="355"/>
      <c r="J888" s="356"/>
      <c r="K888" s="354"/>
      <c r="L888" s="355"/>
      <c r="M888" s="355"/>
      <c r="N888" s="356"/>
      <c r="O888" s="354"/>
      <c r="P888" s="355"/>
      <c r="Q888" s="355"/>
      <c r="R888" s="356"/>
      <c r="S888" s="354"/>
      <c r="T888" s="355"/>
      <c r="U888" s="355"/>
      <c r="V888" s="356"/>
      <c r="W888" s="354"/>
      <c r="X888" s="355"/>
      <c r="Y888" s="355"/>
      <c r="Z888" s="356"/>
      <c r="AA888" s="354"/>
      <c r="AB888" s="355"/>
      <c r="AC888" s="355"/>
      <c r="AD888" s="356"/>
      <c r="AE888" s="357">
        <f>SUM(AE880:AE887)</f>
        <v>0</v>
      </c>
      <c r="AF888" s="358">
        <f t="shared" si="1090"/>
        <v>0</v>
      </c>
      <c r="AG888" s="391">
        <f>IFERROR(  SUMPRODUCT(AG880:AG887,AJ880:AJ887)/AJ888,0)</f>
        <v>0</v>
      </c>
      <c r="AH888" s="359"/>
      <c r="AI888" s="360">
        <f>SUM(AI880:AI887)</f>
        <v>0</v>
      </c>
      <c r="AJ888" s="360">
        <f>SUM(AJ880:AJ887)</f>
        <v>0</v>
      </c>
      <c r="AK888" s="361">
        <f>IF(SUM(AK880:AK887)=0,TIME(,0,),TIME(,SUM(AK880:AK887)+F!$V$37,))</f>
        <v>0</v>
      </c>
      <c r="AL888" s="1032"/>
    </row>
    <row r="889" spans="1:38" hidden="1" x14ac:dyDescent="0.25">
      <c r="A889" s="232">
        <f>A890</f>
        <v>43892</v>
      </c>
      <c r="B889" s="251" t="str">
        <f t="shared" ref="B889:F896" si="1143">IF(B833="","",B833)</f>
        <v/>
      </c>
      <c r="C889" s="264" t="str">
        <f t="shared" si="1143"/>
        <v/>
      </c>
      <c r="D889" s="233" t="str">
        <f t="shared" si="1143"/>
        <v/>
      </c>
      <c r="E889" s="280" t="str">
        <f t="shared" si="1143"/>
        <v/>
      </c>
      <c r="F889" s="362" t="str">
        <f t="shared" si="1143"/>
        <v/>
      </c>
      <c r="G889" s="363" t="str">
        <f t="shared" ref="G889:G896" si="1144">IF(J889&lt;&gt;0, IFERROR(IF( $F889=2,  MROUND($AH889*J889,1),    IF( OR($F889="",$F889=1),   MROUND($AH889*J889,2.5),  MROUND($AH889*J889, 0.1))), "" ), "")</f>
        <v/>
      </c>
      <c r="H889" s="364"/>
      <c r="I889" s="364"/>
      <c r="J889" s="365"/>
      <c r="K889" s="363" t="str">
        <f t="shared" ref="K889:K896" si="1145">IF(N889&lt;&gt;0, IFERROR(IF( $F889=2,  MROUND($AH889*N889,1),    IF( OR($F889="",$F889=1),   MROUND($AH889*N889,2.5),  MROUND($AH889*N889, 0.1))), "" ), "")</f>
        <v/>
      </c>
      <c r="L889" s="364"/>
      <c r="M889" s="364"/>
      <c r="N889" s="365"/>
      <c r="O889" s="363" t="str">
        <f t="shared" ref="O889:O896" si="1146">IF(R889&lt;&gt;0, IFERROR(IF( $F889=2,  MROUND($AH889*R889,1),    IF( OR($F889="",$F889=1),   MROUND($AH889*R889,2.5),  MROUND($AH889*R889, 0.1))), "" ), "")</f>
        <v/>
      </c>
      <c r="P889" s="364"/>
      <c r="Q889" s="364"/>
      <c r="R889" s="365"/>
      <c r="S889" s="363" t="str">
        <f t="shared" ref="S889:S896" si="1147">IF(V889&lt;&gt;0, IFERROR(IF( $F889=2,  MROUND($AH889*V889,1),    IF( OR($F889="",$F889=1),   MROUND($AH889*V889,2.5),  MROUND($AH889*V889, 0.1))), "" ), "")</f>
        <v/>
      </c>
      <c r="T889" s="364"/>
      <c r="U889" s="364"/>
      <c r="V889" s="365"/>
      <c r="W889" s="363" t="str">
        <f t="shared" ref="W889:W896" si="1148">IF(Z889&lt;&gt;0, IFERROR(IF( $F889=2,  MROUND($AH889*Z889,1),    IF( OR($F889="",$F889=1),   MROUND($AH889*Z889,2.5),  MROUND($AH889*Z889, 0.1))), "" ), "")</f>
        <v/>
      </c>
      <c r="X889" s="364"/>
      <c r="Y889" s="364"/>
      <c r="Z889" s="365"/>
      <c r="AA889" s="363" t="str">
        <f t="shared" ref="AA889:AA896" si="1149">IF(AD889&lt;&gt;0, IFERROR(IF( $F889=2,  MROUND($AH889*AD889,1),    IF( OR($F889="",$F889=1),   MROUND($AH889*AD889,2.5),  MROUND($AH889*AD889, 0.1))), "" ), "")</f>
        <v/>
      </c>
      <c r="AB889" s="364"/>
      <c r="AC889" s="364"/>
      <c r="AD889" s="365"/>
      <c r="AE889" s="366">
        <f t="shared" ref="AE889:AE896" si="1150">(IF(ISNUMBER(G889),G889,0)*H889*I889+IF(ISNUMBER(K889),K889,1)*L889*M889+IF(ISNUMBER(O889),O889,1)*P889*Q889+IF(ISNUMBER(S889),S889,1)*T889*U889+IF(ISNUMBER(W889),W889,1)*X889*Y889+IF(ISNUMBER(AA889),AA889,1)*AB889*AC889)*IF(ISNUMBER(F889),F889,1)</f>
        <v>0</v>
      </c>
      <c r="AF889" s="367">
        <f t="shared" si="1090"/>
        <v>0</v>
      </c>
      <c r="AG889" s="368">
        <f t="shared" ref="AG889:AG896" si="1151">IFERROR((AF889/(AH889*IF(ISNUMBER(F889),F889,1))),0)</f>
        <v>0</v>
      </c>
      <c r="AH889" s="216" t="str">
        <f t="shared" ref="AH889:AH896" si="1152">IF(ISNUMBER(AH833), AH833+(AH833*$AH$842),"")</f>
        <v/>
      </c>
      <c r="AI889" s="369">
        <f xml:space="preserve"> ( IF(ISNUMBER(G889), VLOOKUP(G889/$AH889,F!$A1:$B101,2,1)*G889*$H889*$I889,0)+IF(ISNUMBER(K889), VLOOKUP(K889/$AH889,F!$A1:$B101,2,1)*K889*$L889*$M889,0)+IF(ISNUMBER(O889), VLOOKUP(O889/$AH889,F!$A1:$B101,2,1)*O889*$P889*$Q889,0)+IF(ISNUMBER(S889), VLOOKUP(S889/$AH889,F!$A1:$B101,2,1)*S889*$T889*$U889,0)+IF(ISNUMBER(W889), VLOOKUP(W889/$AH889,F!$A1:$B101,2,1)*W889*$X889*$Y889,0)+IF(ISNUMBER(AA889), VLOOKUP(AA889/$AH889,F!$A1:$B101,2,1)*AA889*$AB889*$AC889,0))*IF(ISNUMBER(F889),F889,1)*IF(ISNUMBER(E889),E889,1)</f>
        <v>0</v>
      </c>
      <c r="AJ889" s="370">
        <f t="shared" ref="AJ889:AJ891" si="1153">H889*I889+L889*M889+P889*Q889+T889*U889+X889*Y889+AB889*AC889</f>
        <v>0</v>
      </c>
      <c r="AK889" s="371">
        <f>IFERROR(I889*INDEX(F!$P$21:$AB$33, MATCH(G889/$AH889, F!$O$21:$O$33,1), MATCH(E889, F!$P$20:$AB$20,1)), 0 ) +IFERROR( M889*INDEX(F!$P$21:$AB$33, MATCH(K889/$AH889, F!$O$21:$O$33,1), MATCH(E889, F!$P$20:$AB$20,1)),0) +  IFERROR( Q889*INDEX(F!$P$21:$AB$33, MATCH(O889/$AH889, F!$O$21:$O$33,1), MATCH(E889, F!$P$20:$AB$20,1)), 0) + IFERROR( U889*INDEX(F!$P$21:$AB$33, MATCH(S889/$AH889, F!$O$21:$O$33,1), MATCH(E889, F!$P$20:$AB$20,1)),0)  + IFERROR(Y889*INDEX(F!$P$21:$AB$33, MATCH(W889/$AH889, F!$O$21:$O$33,1), MATCH(E889, F!$P$20:$AB$20,1)),0)  + IFERROR( AC889*INDEX(F!$P$21:$AB$33, MATCH(AA889/$AH889, F!$O$21:$O$33,1), MATCH(E889, F!$P$20:$AB$20,1)),)</f>
        <v>0</v>
      </c>
      <c r="AL889" s="1033"/>
    </row>
    <row r="890" spans="1:38" ht="15.75" hidden="1" customHeight="1" x14ac:dyDescent="0.25">
      <c r="A890" s="1021">
        <f>A834+A786</f>
        <v>43892</v>
      </c>
      <c r="B890" s="249" t="str">
        <f t="shared" si="1143"/>
        <v/>
      </c>
      <c r="C890" s="262" t="str">
        <f t="shared" si="1143"/>
        <v/>
      </c>
      <c r="D890" s="230" t="str">
        <f t="shared" si="1143"/>
        <v/>
      </c>
      <c r="E890" s="291" t="str">
        <f t="shared" si="1143"/>
        <v/>
      </c>
      <c r="F890" s="342" t="str">
        <f t="shared" si="1143"/>
        <v/>
      </c>
      <c r="G890" s="343" t="str">
        <f t="shared" si="1144"/>
        <v/>
      </c>
      <c r="H890" s="344"/>
      <c r="I890" s="344"/>
      <c r="J890" s="345"/>
      <c r="K890" s="343" t="str">
        <f t="shared" si="1145"/>
        <v/>
      </c>
      <c r="L890" s="344"/>
      <c r="M890" s="344"/>
      <c r="N890" s="345"/>
      <c r="O890" s="343" t="str">
        <f t="shared" si="1146"/>
        <v/>
      </c>
      <c r="P890" s="344"/>
      <c r="Q890" s="344"/>
      <c r="R890" s="345"/>
      <c r="S890" s="343" t="str">
        <f t="shared" si="1147"/>
        <v/>
      </c>
      <c r="T890" s="344"/>
      <c r="U890" s="344"/>
      <c r="V890" s="345"/>
      <c r="W890" s="343" t="str">
        <f t="shared" si="1148"/>
        <v/>
      </c>
      <c r="X890" s="344"/>
      <c r="Y890" s="344"/>
      <c r="Z890" s="345"/>
      <c r="AA890" s="343" t="str">
        <f t="shared" si="1149"/>
        <v/>
      </c>
      <c r="AB890" s="344"/>
      <c r="AC890" s="344"/>
      <c r="AD890" s="345"/>
      <c r="AE890" s="346">
        <f t="shared" si="1150"/>
        <v>0</v>
      </c>
      <c r="AF890" s="347">
        <f t="shared" si="1090"/>
        <v>0</v>
      </c>
      <c r="AG890" s="348">
        <f t="shared" si="1151"/>
        <v>0</v>
      </c>
      <c r="AH890" s="217" t="str">
        <f t="shared" si="1152"/>
        <v/>
      </c>
      <c r="AI890" s="349">
        <f xml:space="preserve"> ( IF(ISNUMBER(G890), VLOOKUP(G890/$AH890,F!$A1:$B101,2,1)*G890*$H890*$I890,0)+IF(ISNUMBER(K890), VLOOKUP(K890/$AH890,F!$A1:$B101,2,1)*K890*$L890*$M890,0)+IF(ISNUMBER(O890), VLOOKUP(O890/$AH890,F!$A1:$B101,2,1)*O890*$P890*$Q890,0)+IF(ISNUMBER(S890), VLOOKUP(S890/$AH890,F!$A1:$B101,2,1)*S890*$T890*$U890,0)+IF(ISNUMBER(W890), VLOOKUP(W890/$AH890,F!$A1:$B101,2,1)*W890*$X890*$Y890,0)+IF(ISNUMBER(AA890), VLOOKUP(AA890/$AH890,F!$A1:$B101,2,1)*AA890*$AB890*$AC890,0))*IF(ISNUMBER(F890),F890,1)*IF(ISNUMBER(E890),E890,1)</f>
        <v>0</v>
      </c>
      <c r="AJ890" s="350">
        <f t="shared" si="1153"/>
        <v>0</v>
      </c>
      <c r="AK890" s="351">
        <f>IFERROR(I890*INDEX(F!$P$21:$AB$33, MATCH(G890/$AH890, F!$O$21:$O$33,1), MATCH(E890, F!$P$20:$AB$20,1)), 0 ) +IFERROR( M890*INDEX(F!$P$21:$AB$33, MATCH(K890/$AH890, F!$O$21:$O$33,1), MATCH(E890, F!$P$20:$AB$20,1)),0) +  IFERROR( Q890*INDEX(F!$P$21:$AB$33, MATCH(O890/$AH890, F!$O$21:$O$33,1), MATCH(E890, F!$P$20:$AB$20,1)), 0) + IFERROR( U890*INDEX(F!$P$21:$AB$33, MATCH(S890/$AH890, F!$O$21:$O$33,1), MATCH(E890, F!$P$20:$AB$20,1)),0)  + IFERROR(Y890*INDEX(F!$P$21:$AB$33, MATCH(W890/$AH890, F!$O$21:$O$33,1), MATCH(E890, F!$P$20:$AB$20,1)),0)  + IFERROR( AC890*INDEX(F!$P$21:$AB$33, MATCH(AA890/$AH890, F!$O$21:$O$33,1), MATCH(E890, F!$P$20:$AB$20,1)),)</f>
        <v>0</v>
      </c>
      <c r="AL890" s="1031"/>
    </row>
    <row r="891" spans="1:38" hidden="1" x14ac:dyDescent="0.25">
      <c r="A891" s="1022"/>
      <c r="B891" s="252" t="str">
        <f t="shared" si="1143"/>
        <v/>
      </c>
      <c r="C891" s="265" t="str">
        <f t="shared" si="1143"/>
        <v/>
      </c>
      <c r="D891" s="234" t="str">
        <f t="shared" si="1143"/>
        <v/>
      </c>
      <c r="E891" s="291" t="str">
        <f t="shared" si="1143"/>
        <v/>
      </c>
      <c r="F891" s="372" t="str">
        <f t="shared" si="1143"/>
        <v/>
      </c>
      <c r="G891" s="373" t="str">
        <f t="shared" si="1144"/>
        <v/>
      </c>
      <c r="H891" s="374"/>
      <c r="I891" s="374"/>
      <c r="J891" s="375"/>
      <c r="K891" s="373" t="str">
        <f t="shared" si="1145"/>
        <v/>
      </c>
      <c r="L891" s="374"/>
      <c r="M891" s="374"/>
      <c r="N891" s="375"/>
      <c r="O891" s="373" t="str">
        <f t="shared" si="1146"/>
        <v/>
      </c>
      <c r="P891" s="374"/>
      <c r="Q891" s="374"/>
      <c r="R891" s="375"/>
      <c r="S891" s="373" t="str">
        <f t="shared" si="1147"/>
        <v/>
      </c>
      <c r="T891" s="374"/>
      <c r="U891" s="374"/>
      <c r="V891" s="375"/>
      <c r="W891" s="373" t="str">
        <f t="shared" si="1148"/>
        <v/>
      </c>
      <c r="X891" s="374"/>
      <c r="Y891" s="374"/>
      <c r="Z891" s="375"/>
      <c r="AA891" s="373" t="str">
        <f t="shared" si="1149"/>
        <v/>
      </c>
      <c r="AB891" s="374"/>
      <c r="AC891" s="374"/>
      <c r="AD891" s="375"/>
      <c r="AE891" s="376">
        <f t="shared" si="1150"/>
        <v>0</v>
      </c>
      <c r="AF891" s="377">
        <f t="shared" si="1090"/>
        <v>0</v>
      </c>
      <c r="AG891" s="378">
        <f t="shared" si="1151"/>
        <v>0</v>
      </c>
      <c r="AH891" s="217" t="str">
        <f t="shared" si="1152"/>
        <v/>
      </c>
      <c r="AI891" s="379">
        <f xml:space="preserve"> ( IF(ISNUMBER(G891), VLOOKUP(G891/$AH891,F!$A1:$B101,2,1)*G891*$H891*$I891,0)+IF(ISNUMBER(K891), VLOOKUP(K891/$AH891,F!$A1:$B101,2,1)*K891*$L891*$M891,0)+IF(ISNUMBER(O891), VLOOKUP(O891/$AH891,F!$A1:$B101,2,1)*O891*$P891*$Q891,0)+IF(ISNUMBER(S891), VLOOKUP(S891/$AH891,F!$A1:$B101,2,1)*S891*$T891*$U891,0)+IF(ISNUMBER(W891), VLOOKUP(W891/$AH891,F!$A1:$B101,2,1)*W891*$X891*$Y891,0)+IF(ISNUMBER(AA891), VLOOKUP(AA891/$AH891,F!$A1:$B101,2,1)*AA891*$AB891*$AC891,0))*IF(ISNUMBER(F891),F891,1)*IF(ISNUMBER(E891),E891,1)</f>
        <v>0</v>
      </c>
      <c r="AJ891" s="380">
        <f t="shared" si="1153"/>
        <v>0</v>
      </c>
      <c r="AK891" s="381">
        <f>IFERROR(I891*INDEX(F!$P$21:$AB$33, MATCH(G891/$AH891, F!$O$21:$O$33,1), MATCH(E891, F!$P$20:$AB$20,1)), 0 ) +IFERROR( M891*INDEX(F!$P$21:$AB$33, MATCH(K891/$AH891, F!$O$21:$O$33,1), MATCH(E891, F!$P$20:$AB$20,1)),0) +  IFERROR( Q891*INDEX(F!$P$21:$AB$33, MATCH(O891/$AH891, F!$O$21:$O$33,1), MATCH(E891, F!$P$20:$AB$20,1)), 0) + IFERROR( U891*INDEX(F!$P$21:$AB$33, MATCH(S891/$AH891, F!$O$21:$O$33,1), MATCH(E891, F!$P$20:$AB$20,1)),0)  + IFERROR(Y891*INDEX(F!$P$21:$AB$33, MATCH(W891/$AH891, F!$O$21:$O$33,1), MATCH(E891, F!$P$20:$AB$20,1)),0)  + IFERROR( AC891*INDEX(F!$P$21:$AB$33, MATCH(AA891/$AH891, F!$O$21:$O$33,1), MATCH(E891, F!$P$20:$AB$20,1)),)</f>
        <v>0</v>
      </c>
      <c r="AL891" s="1031"/>
    </row>
    <row r="892" spans="1:38" hidden="1" x14ac:dyDescent="0.25">
      <c r="A892" s="1022"/>
      <c r="B892" s="249" t="str">
        <f t="shared" si="1143"/>
        <v/>
      </c>
      <c r="C892" s="262" t="str">
        <f t="shared" si="1143"/>
        <v/>
      </c>
      <c r="D892" s="230" t="str">
        <f t="shared" si="1143"/>
        <v/>
      </c>
      <c r="E892" s="291" t="str">
        <f t="shared" si="1143"/>
        <v/>
      </c>
      <c r="F892" s="342" t="str">
        <f t="shared" si="1143"/>
        <v/>
      </c>
      <c r="G892" s="343" t="str">
        <f t="shared" si="1144"/>
        <v/>
      </c>
      <c r="H892" s="344"/>
      <c r="I892" s="344"/>
      <c r="J892" s="345"/>
      <c r="K892" s="343" t="str">
        <f t="shared" si="1145"/>
        <v/>
      </c>
      <c r="L892" s="344"/>
      <c r="M892" s="344"/>
      <c r="N892" s="345"/>
      <c r="O892" s="343" t="str">
        <f t="shared" si="1146"/>
        <v/>
      </c>
      <c r="P892" s="344"/>
      <c r="Q892" s="344"/>
      <c r="R892" s="345"/>
      <c r="S892" s="343" t="str">
        <f t="shared" si="1147"/>
        <v/>
      </c>
      <c r="T892" s="344"/>
      <c r="U892" s="344"/>
      <c r="V892" s="345"/>
      <c r="W892" s="343" t="str">
        <f t="shared" si="1148"/>
        <v/>
      </c>
      <c r="X892" s="344"/>
      <c r="Y892" s="344"/>
      <c r="Z892" s="345"/>
      <c r="AA892" s="343" t="str">
        <f t="shared" si="1149"/>
        <v/>
      </c>
      <c r="AB892" s="344"/>
      <c r="AC892" s="344"/>
      <c r="AD892" s="345"/>
      <c r="AE892" s="346">
        <f t="shared" si="1150"/>
        <v>0</v>
      </c>
      <c r="AF892" s="347">
        <f t="shared" si="1090"/>
        <v>0</v>
      </c>
      <c r="AG892" s="348">
        <f t="shared" si="1151"/>
        <v>0</v>
      </c>
      <c r="AH892" s="217" t="str">
        <f t="shared" si="1152"/>
        <v/>
      </c>
      <c r="AI892" s="349">
        <f xml:space="preserve"> ( IF(ISNUMBER(G892), VLOOKUP(G892/$AH892,F!$A1:$B101,2,1)*G892*$H892*$I892,0)+IF(ISNUMBER(K892), VLOOKUP(K892/$AH892,F!$A1:$B101,2,1)*K892*$L892*$M892,0)+IF(ISNUMBER(O892), VLOOKUP(O892/$AH892,F!$A1:$B101,2,1)*O892*$P892*$Q892,0)+IF(ISNUMBER(S892), VLOOKUP(S892/$AH892,F!$A1:$B101,2,1)*S892*$T892*$U892,0)+IF(ISNUMBER(W892), VLOOKUP(W892/$AH892,F!$A1:$B101,2,1)*W892*$X892*$Y892,0)+IF(ISNUMBER(AA892), VLOOKUP(AA892/$AH892,F!$A1:$B101,2,1)*AA892*$AB892*$AC892,0))*IF(ISNUMBER(F892),F892,1)*IF(ISNUMBER(E892),E892,1)</f>
        <v>0</v>
      </c>
      <c r="AJ892" s="350">
        <f>H892*I892+L892*M892+P892*Q892+T892*U892+X892*Y892+AB892*AC892</f>
        <v>0</v>
      </c>
      <c r="AK892" s="351">
        <f>IFERROR(I892*INDEX(F!$P$21:$AB$33, MATCH(G892/$AH892, F!$O$21:$O$33,1), MATCH(E892, F!$P$20:$AB$20,1)), 0 ) +IFERROR( M892*INDEX(F!$P$21:$AB$33, MATCH(K892/$AH892, F!$O$21:$O$33,1), MATCH(E892, F!$P$20:$AB$20,1)),0) +  IFERROR( Q892*INDEX(F!$P$21:$AB$33, MATCH(O892/$AH892, F!$O$21:$O$33,1), MATCH(E892, F!$P$20:$AB$20,1)), 0) + IFERROR( U892*INDEX(F!$P$21:$AB$33, MATCH(S892/$AH892, F!$O$21:$O$33,1), MATCH(E892, F!$P$20:$AB$20,1)),0)  + IFERROR(Y892*INDEX(F!$P$21:$AB$33, MATCH(W892/$AH892, F!$O$21:$O$33,1), MATCH(E892, F!$P$20:$AB$20,1)),0)  + IFERROR( AC892*INDEX(F!$P$21:$AB$33, MATCH(AA892/$AH892, F!$O$21:$O$33,1), MATCH(E892, F!$P$20:$AB$20,1)),)</f>
        <v>0</v>
      </c>
      <c r="AL892" s="1031"/>
    </row>
    <row r="893" spans="1:38" hidden="1" x14ac:dyDescent="0.25">
      <c r="A893" s="1022"/>
      <c r="B893" s="252" t="str">
        <f t="shared" si="1143"/>
        <v/>
      </c>
      <c r="C893" s="265" t="str">
        <f t="shared" si="1143"/>
        <v/>
      </c>
      <c r="D893" s="234" t="str">
        <f t="shared" si="1143"/>
        <v/>
      </c>
      <c r="E893" s="291" t="str">
        <f t="shared" si="1143"/>
        <v/>
      </c>
      <c r="F893" s="372" t="str">
        <f t="shared" si="1143"/>
        <v/>
      </c>
      <c r="G893" s="373" t="str">
        <f t="shared" si="1144"/>
        <v/>
      </c>
      <c r="H893" s="374"/>
      <c r="I893" s="374"/>
      <c r="J893" s="375"/>
      <c r="K893" s="373" t="str">
        <f t="shared" si="1145"/>
        <v/>
      </c>
      <c r="L893" s="374"/>
      <c r="M893" s="374"/>
      <c r="N893" s="375"/>
      <c r="O893" s="373" t="str">
        <f t="shared" si="1146"/>
        <v/>
      </c>
      <c r="P893" s="374"/>
      <c r="Q893" s="374"/>
      <c r="R893" s="375"/>
      <c r="S893" s="373" t="str">
        <f t="shared" si="1147"/>
        <v/>
      </c>
      <c r="T893" s="374"/>
      <c r="U893" s="374"/>
      <c r="V893" s="375"/>
      <c r="W893" s="373" t="str">
        <f t="shared" si="1148"/>
        <v/>
      </c>
      <c r="X893" s="374"/>
      <c r="Y893" s="374"/>
      <c r="Z893" s="375"/>
      <c r="AA893" s="373" t="str">
        <f t="shared" si="1149"/>
        <v/>
      </c>
      <c r="AB893" s="374"/>
      <c r="AC893" s="374"/>
      <c r="AD893" s="375"/>
      <c r="AE893" s="376">
        <f t="shared" si="1150"/>
        <v>0</v>
      </c>
      <c r="AF893" s="377">
        <f t="shared" si="1090"/>
        <v>0</v>
      </c>
      <c r="AG893" s="378">
        <f t="shared" si="1151"/>
        <v>0</v>
      </c>
      <c r="AH893" s="217" t="str">
        <f t="shared" si="1152"/>
        <v/>
      </c>
      <c r="AI893" s="379">
        <f xml:space="preserve"> ( IF(ISNUMBER(G893), VLOOKUP(G893/$AH893,F!$A1:$B101,2,1)*G893*$H893*$I893,0)+IF(ISNUMBER(K893), VLOOKUP(K893/$AH893,F!$A1:$B101,2,1)*K893*$L893*$M893,0)+IF(ISNUMBER(O893), VLOOKUP(O893/$AH893,F!$A1:$B101,2,1)*O893*$P893*$Q893,0)+IF(ISNUMBER(S893), VLOOKUP(S893/$AH893,F!$A1:$B101,2,1)*S893*$T893*$U893,0)+IF(ISNUMBER(W893), VLOOKUP(W893/$AH893,F!$A1:$B101,2,1)*W893*$X893*$Y893,0)+IF(ISNUMBER(AA893), VLOOKUP(AA893/$AH893,F!$A1:$B101,2,1)*AA893*$AB893*$AC893,0))*IF(ISNUMBER(F893),F893,1)*IF(ISNUMBER(E893),E893,1)</f>
        <v>0</v>
      </c>
      <c r="AJ893" s="380">
        <f t="shared" ref="AJ893:AJ896" si="1154">H893*I893+L893*M893+P893*Q893+T893*U893+X893*Y893+AB893*AC893</f>
        <v>0</v>
      </c>
      <c r="AK893" s="381">
        <f>IFERROR(I893*INDEX(F!$P$21:$AB$33, MATCH(G893/$AH893, F!$O$21:$O$33,1), MATCH(E893, F!$P$20:$AB$20,1)), 0 ) +IFERROR( M893*INDEX(F!$P$21:$AB$33, MATCH(K893/$AH893, F!$O$21:$O$33,1), MATCH(E893, F!$P$20:$AB$20,1)),0) +  IFERROR( Q893*INDEX(F!$P$21:$AB$33, MATCH(O893/$AH893, F!$O$21:$O$33,1), MATCH(E893, F!$P$20:$AB$20,1)), 0) + IFERROR( U893*INDEX(F!$P$21:$AB$33, MATCH(S893/$AH893, F!$O$21:$O$33,1), MATCH(E893, F!$P$20:$AB$20,1)),0)  + IFERROR(Y893*INDEX(F!$P$21:$AB$33, MATCH(W893/$AH893, F!$O$21:$O$33,1), MATCH(E893, F!$P$20:$AB$20,1)),0)  + IFERROR( AC893*INDEX(F!$P$21:$AB$33, MATCH(AA893/$AH893, F!$O$21:$O$33,1), MATCH(E893, F!$P$20:$AB$20,1)),)</f>
        <v>0</v>
      </c>
      <c r="AL893" s="1031"/>
    </row>
    <row r="894" spans="1:38" hidden="1" x14ac:dyDescent="0.25">
      <c r="A894" s="1022"/>
      <c r="B894" s="249" t="str">
        <f t="shared" si="1143"/>
        <v/>
      </c>
      <c r="C894" s="262" t="str">
        <f t="shared" si="1143"/>
        <v/>
      </c>
      <c r="D894" s="230" t="str">
        <f t="shared" si="1143"/>
        <v/>
      </c>
      <c r="E894" s="291" t="str">
        <f t="shared" si="1143"/>
        <v/>
      </c>
      <c r="F894" s="342" t="str">
        <f t="shared" si="1143"/>
        <v/>
      </c>
      <c r="G894" s="343" t="str">
        <f t="shared" si="1144"/>
        <v/>
      </c>
      <c r="H894" s="344"/>
      <c r="I894" s="344"/>
      <c r="J894" s="345"/>
      <c r="K894" s="343" t="str">
        <f t="shared" si="1145"/>
        <v/>
      </c>
      <c r="L894" s="344"/>
      <c r="M894" s="344"/>
      <c r="N894" s="345"/>
      <c r="O894" s="343" t="str">
        <f t="shared" si="1146"/>
        <v/>
      </c>
      <c r="P894" s="344"/>
      <c r="Q894" s="344"/>
      <c r="R894" s="345"/>
      <c r="S894" s="343" t="str">
        <f t="shared" si="1147"/>
        <v/>
      </c>
      <c r="T894" s="344"/>
      <c r="U894" s="344"/>
      <c r="V894" s="345"/>
      <c r="W894" s="343" t="str">
        <f t="shared" si="1148"/>
        <v/>
      </c>
      <c r="X894" s="344"/>
      <c r="Y894" s="344"/>
      <c r="Z894" s="345"/>
      <c r="AA894" s="343" t="str">
        <f t="shared" si="1149"/>
        <v/>
      </c>
      <c r="AB894" s="344"/>
      <c r="AC894" s="344"/>
      <c r="AD894" s="345"/>
      <c r="AE894" s="346">
        <f t="shared" si="1150"/>
        <v>0</v>
      </c>
      <c r="AF894" s="347">
        <f t="shared" si="1090"/>
        <v>0</v>
      </c>
      <c r="AG894" s="348">
        <f t="shared" si="1151"/>
        <v>0</v>
      </c>
      <c r="AH894" s="217" t="str">
        <f t="shared" si="1152"/>
        <v/>
      </c>
      <c r="AI894" s="349">
        <f xml:space="preserve"> ( IF(ISNUMBER(G894), VLOOKUP(G894/$AH894,F!$A1:$B101,2,1)*G894*$H894*$I894,0)+IF(ISNUMBER(K894), VLOOKUP(K894/$AH894,F!$A1:$B101,2,1)*K894*$L894*$M894,0)+IF(ISNUMBER(O894), VLOOKUP(O894/$AH894,F!$A1:$B101,2,1)*O894*$P894*$Q894,0)+IF(ISNUMBER(S894), VLOOKUP(S894/$AH894,F!$A1:$B101,2,1)*S894*$T894*$U894,0)+IF(ISNUMBER(W894), VLOOKUP(W894/$AH894,F!$A1:$B101,2,1)*W894*$X894*$Y894,0)+IF(ISNUMBER(AA894), VLOOKUP(AA894/$AH894,F!$A1:$B101,2,1)*AA894*$AB894*$AC894,0))*IF(ISNUMBER(F894),F894,1)*IF(ISNUMBER(E894),E894,1)</f>
        <v>0</v>
      </c>
      <c r="AJ894" s="350">
        <f t="shared" si="1154"/>
        <v>0</v>
      </c>
      <c r="AK894" s="351">
        <f>IFERROR(I894*INDEX(F!$P$21:$AB$33, MATCH(G894/$AH894, F!$O$21:$O$33,1), MATCH(E894, F!$P$20:$AB$20,1)), 0 ) +IFERROR( M894*INDEX(F!$P$21:$AB$33, MATCH(K894/$AH894, F!$O$21:$O$33,1), MATCH(E894, F!$P$20:$AB$20,1)),0) +  IFERROR( Q894*INDEX(F!$P$21:$AB$33, MATCH(O894/$AH894, F!$O$21:$O$33,1), MATCH(E894, F!$P$20:$AB$20,1)), 0) + IFERROR( U894*INDEX(F!$P$21:$AB$33, MATCH(S894/$AH894, F!$O$21:$O$33,1), MATCH(E894, F!$P$20:$AB$20,1)),0)  + IFERROR(Y894*INDEX(F!$P$21:$AB$33, MATCH(W894/$AH894, F!$O$21:$O$33,1), MATCH(E894, F!$P$20:$AB$20,1)),0)  + IFERROR( AC894*INDEX(F!$P$21:$AB$33, MATCH(AA894/$AH894, F!$O$21:$O$33,1), MATCH(E894, F!$P$20:$AB$20,1)),)</f>
        <v>0</v>
      </c>
      <c r="AL894" s="1031"/>
    </row>
    <row r="895" spans="1:38" hidden="1" x14ac:dyDescent="0.25">
      <c r="A895" s="1022"/>
      <c r="B895" s="252" t="str">
        <f t="shared" si="1143"/>
        <v/>
      </c>
      <c r="C895" s="265" t="str">
        <f t="shared" si="1143"/>
        <v/>
      </c>
      <c r="D895" s="234" t="str">
        <f t="shared" si="1143"/>
        <v/>
      </c>
      <c r="E895" s="291" t="str">
        <f t="shared" si="1143"/>
        <v/>
      </c>
      <c r="F895" s="382" t="str">
        <f t="shared" si="1143"/>
        <v/>
      </c>
      <c r="G895" s="373" t="str">
        <f t="shared" si="1144"/>
        <v/>
      </c>
      <c r="H895" s="374"/>
      <c r="I895" s="374"/>
      <c r="J895" s="375"/>
      <c r="K895" s="373" t="str">
        <f t="shared" si="1145"/>
        <v/>
      </c>
      <c r="L895" s="374"/>
      <c r="M895" s="374"/>
      <c r="N895" s="375"/>
      <c r="O895" s="373" t="str">
        <f t="shared" si="1146"/>
        <v/>
      </c>
      <c r="P895" s="374"/>
      <c r="Q895" s="374"/>
      <c r="R895" s="375"/>
      <c r="S895" s="373" t="str">
        <f t="shared" si="1147"/>
        <v/>
      </c>
      <c r="T895" s="374"/>
      <c r="U895" s="374"/>
      <c r="V895" s="375"/>
      <c r="W895" s="373" t="str">
        <f t="shared" si="1148"/>
        <v/>
      </c>
      <c r="X895" s="374"/>
      <c r="Y895" s="374"/>
      <c r="Z895" s="375"/>
      <c r="AA895" s="373" t="str">
        <f t="shared" si="1149"/>
        <v/>
      </c>
      <c r="AB895" s="374"/>
      <c r="AC895" s="374"/>
      <c r="AD895" s="375"/>
      <c r="AE895" s="376">
        <f t="shared" si="1150"/>
        <v>0</v>
      </c>
      <c r="AF895" s="377">
        <f t="shared" si="1090"/>
        <v>0</v>
      </c>
      <c r="AG895" s="378">
        <f t="shared" si="1151"/>
        <v>0</v>
      </c>
      <c r="AH895" s="217" t="str">
        <f t="shared" si="1152"/>
        <v/>
      </c>
      <c r="AI895" s="379">
        <f xml:space="preserve"> ( IF(ISNUMBER(G895), VLOOKUP(G895/$AH895,F!$A1:$B101,2,1)*G895*$H895*$I895,0)+IF(ISNUMBER(K895), VLOOKUP(K895/$AH895,F!$A1:$B101,2,1)*K895*$L895*$M895,0)+IF(ISNUMBER(O895), VLOOKUP(O895/$AH895,F!$A1:$B101,2,1)*O895*$P895*$Q895,0)+IF(ISNUMBER(S895), VLOOKUP(S895/$AH895,F!$A1:$B101,2,1)*S895*$T895*$U895,0)+IF(ISNUMBER(W895), VLOOKUP(W895/$AH895,F!$A1:$B101,2,1)*W895*$X895*$Y895,0)+IF(ISNUMBER(AA895), VLOOKUP(AA895/$AH895,F!$A1:$B101,2,1)*AA895*$AB895*$AC895,0))*IF(ISNUMBER(F895),F895,1)*IF(ISNUMBER(E895),E895,1)</f>
        <v>0</v>
      </c>
      <c r="AJ895" s="380">
        <f t="shared" si="1154"/>
        <v>0</v>
      </c>
      <c r="AK895" s="381">
        <f>IFERROR(I895*INDEX(F!$P$21:$AB$33, MATCH(G895/$AH895, F!$O$21:$O$33,1), MATCH(E895, F!$P$20:$AB$20,1)), 0 ) +IFERROR( M895*INDEX(F!$P$21:$AB$33, MATCH(K895/$AH895, F!$O$21:$O$33,1), MATCH(E895, F!$P$20:$AB$20,1)),0) +  IFERROR( Q895*INDEX(F!$P$21:$AB$33, MATCH(O895/$AH895, F!$O$21:$O$33,1), MATCH(E895, F!$P$20:$AB$20,1)), 0) + IFERROR( U895*INDEX(F!$P$21:$AB$33, MATCH(S895/$AH895, F!$O$21:$O$33,1), MATCH(E895, F!$P$20:$AB$20,1)),0)  + IFERROR(Y895*INDEX(F!$P$21:$AB$33, MATCH(W895/$AH895, F!$O$21:$O$33,1), MATCH(E895, F!$P$20:$AB$20,1)),0)  + IFERROR( AC895*INDEX(F!$P$21:$AB$33, MATCH(AA895/$AH895, F!$O$21:$O$33,1), MATCH(E895, F!$P$20:$AB$20,1)),)</f>
        <v>0</v>
      </c>
      <c r="AL895" s="1031"/>
    </row>
    <row r="896" spans="1:38" hidden="1" x14ac:dyDescent="0.25">
      <c r="A896" s="1022"/>
      <c r="B896" s="249" t="str">
        <f t="shared" si="1143"/>
        <v/>
      </c>
      <c r="C896" s="262" t="str">
        <f t="shared" si="1143"/>
        <v/>
      </c>
      <c r="D896" s="235" t="str">
        <f t="shared" si="1143"/>
        <v/>
      </c>
      <c r="E896" s="291" t="str">
        <f t="shared" si="1143"/>
        <v/>
      </c>
      <c r="F896" s="383" t="str">
        <f t="shared" si="1143"/>
        <v/>
      </c>
      <c r="G896" s="343" t="str">
        <f t="shared" si="1144"/>
        <v/>
      </c>
      <c r="H896" s="344"/>
      <c r="I896" s="344"/>
      <c r="J896" s="345"/>
      <c r="K896" s="343" t="str">
        <f t="shared" si="1145"/>
        <v/>
      </c>
      <c r="L896" s="344"/>
      <c r="M896" s="344"/>
      <c r="N896" s="345"/>
      <c r="O896" s="343" t="str">
        <f t="shared" si="1146"/>
        <v/>
      </c>
      <c r="P896" s="344"/>
      <c r="Q896" s="344"/>
      <c r="R896" s="345"/>
      <c r="S896" s="343" t="str">
        <f t="shared" si="1147"/>
        <v/>
      </c>
      <c r="T896" s="344"/>
      <c r="U896" s="344"/>
      <c r="V896" s="345"/>
      <c r="W896" s="343" t="str">
        <f t="shared" si="1148"/>
        <v/>
      </c>
      <c r="X896" s="344"/>
      <c r="Y896" s="344"/>
      <c r="Z896" s="345"/>
      <c r="AA896" s="343" t="str">
        <f t="shared" si="1149"/>
        <v/>
      </c>
      <c r="AB896" s="344"/>
      <c r="AC896" s="344"/>
      <c r="AD896" s="345"/>
      <c r="AE896" s="346">
        <f t="shared" si="1150"/>
        <v>0</v>
      </c>
      <c r="AF896" s="347">
        <f t="shared" si="1090"/>
        <v>0</v>
      </c>
      <c r="AG896" s="348">
        <f t="shared" si="1151"/>
        <v>0</v>
      </c>
      <c r="AH896" s="217" t="str">
        <f t="shared" si="1152"/>
        <v/>
      </c>
      <c r="AI896" s="349">
        <f xml:space="preserve"> ( IF(ISNUMBER(G896), VLOOKUP(G896/$AH896,F!$A1:$B101,2,1)*G896*$H896*$I896,0)+IF(ISNUMBER(K896), VLOOKUP(K896/$AH896,F!$A1:$B101,2,1)*K896*$L896*$M896,0)+IF(ISNUMBER(O896), VLOOKUP(O896/$AH896,F!$A1:$B101,2,1)*O896*$P896*$Q896,0)+IF(ISNUMBER(S896), VLOOKUP(S896/$AH896,F!$A1:$B101,2,1)*S896*$T896*$U896,0)+IF(ISNUMBER(W896), VLOOKUP(W896/$AH896,F!$A1:$B101,2,1)*W896*$X896*$Y896,0)+IF(ISNUMBER(AA896), VLOOKUP(AA896/$AH896,F!$A1:$B101,2,1)*AA896*$AB896*$AC896,0))*IF(ISNUMBER(F896),F896,1)*IF(ISNUMBER(E896),E896,1)</f>
        <v>0</v>
      </c>
      <c r="AJ896" s="350">
        <f t="shared" si="1154"/>
        <v>0</v>
      </c>
      <c r="AK896" s="351">
        <f>IFERROR(I896*INDEX(F!$P$21:$AB$33, MATCH(G896/$AH896, F!$O$21:$O$33,1), MATCH(E896, F!$P$20:$AB$20,1)), 0 ) +IFERROR( M896*INDEX(F!$P$21:$AB$33, MATCH(K896/$AH896, F!$O$21:$O$33,1), MATCH(E896, F!$P$20:$AB$20,1)),0) +  IFERROR( Q896*INDEX(F!$P$21:$AB$33, MATCH(O896/$AH896, F!$O$21:$O$33,1), MATCH(E896, F!$P$20:$AB$20,1)), 0) + IFERROR( U896*INDEX(F!$P$21:$AB$33, MATCH(S896/$AH896, F!$O$21:$O$33,1), MATCH(E896, F!$P$20:$AB$20,1)),0)  + IFERROR(Y896*INDEX(F!$P$21:$AB$33, MATCH(W896/$AH896, F!$O$21:$O$33,1), MATCH(E896, F!$P$20:$AB$20,1)),0)  + IFERROR( AC896*INDEX(F!$P$21:$AB$33, MATCH(AA896/$AH896, F!$O$21:$O$33,1), MATCH(E896, F!$P$20:$AB$20,1)),)</f>
        <v>0</v>
      </c>
      <c r="AL896" s="1031"/>
    </row>
    <row r="897" spans="1:38" ht="15.75" hidden="1" thickBot="1" x14ac:dyDescent="0.3">
      <c r="A897" s="1023"/>
      <c r="B897" s="253"/>
      <c r="C897" s="266"/>
      <c r="D897" s="218"/>
      <c r="E897" s="352">
        <f>ROUND(IFERROR(SUMPRODUCT(AJ889:AJ896,E889:E896)/AJ897,0),3)</f>
        <v>0</v>
      </c>
      <c r="F897" s="384"/>
      <c r="G897" s="781"/>
      <c r="H897" s="386"/>
      <c r="I897" s="386"/>
      <c r="J897" s="387"/>
      <c r="K897" s="781"/>
      <c r="L897" s="386"/>
      <c r="M897" s="386"/>
      <c r="N897" s="387"/>
      <c r="O897" s="781"/>
      <c r="P897" s="386"/>
      <c r="Q897" s="386"/>
      <c r="R897" s="387"/>
      <c r="S897" s="781"/>
      <c r="T897" s="386"/>
      <c r="U897" s="386"/>
      <c r="V897" s="387"/>
      <c r="W897" s="781"/>
      <c r="X897" s="386"/>
      <c r="Y897" s="386"/>
      <c r="Z897" s="387"/>
      <c r="AA897" s="781"/>
      <c r="AB897" s="386"/>
      <c r="AC897" s="386"/>
      <c r="AD897" s="387"/>
      <c r="AE897" s="357">
        <f>SUM(AE889:AE896)</f>
        <v>0</v>
      </c>
      <c r="AF897" s="358">
        <f t="shared" si="1090"/>
        <v>0</v>
      </c>
      <c r="AG897" s="391">
        <f>IFERROR(  SUMPRODUCT(AG889:AG896,AJ889:AJ896)/AJ897,0)</f>
        <v>0</v>
      </c>
      <c r="AH897" s="359"/>
      <c r="AI897" s="360">
        <f>SUM(AI889:AI896)</f>
        <v>0</v>
      </c>
      <c r="AJ897" s="360">
        <f>SUM(AJ889:AJ896)</f>
        <v>0</v>
      </c>
      <c r="AK897" s="361">
        <f>IF(SUM(AK889:AK896)=0,TIME(,0,),TIME(,SUM(AK889:AK896)+F!$V$37,))</f>
        <v>0</v>
      </c>
      <c r="AL897" s="1032"/>
    </row>
    <row r="898" spans="1:38" ht="18" hidden="1" thickBot="1" x14ac:dyDescent="0.3">
      <c r="A898" s="929">
        <f>A842</f>
        <v>7</v>
      </c>
      <c r="B898" s="432"/>
      <c r="C898" s="432"/>
      <c r="D898" s="432"/>
      <c r="E898" s="478">
        <f>IF(AJ898=0,0,(E908*AJ908 + E917*AJ917 + E926*AJ926 + E935*AJ935 + E944*AJ944 + E953*AJ953   ) /AJ898 )</f>
        <v>0</v>
      </c>
      <c r="F898" s="1025" t="s">
        <v>74</v>
      </c>
      <c r="G898" s="1025"/>
      <c r="H898" s="1025"/>
      <c r="I898" s="1025"/>
      <c r="J898" s="1025"/>
      <c r="K898" s="1025"/>
      <c r="L898" s="1025"/>
      <c r="M898" s="1025"/>
      <c r="N898" s="1029">
        <f>N842+1</f>
        <v>17</v>
      </c>
      <c r="O898" s="1029"/>
      <c r="P898" s="1029"/>
      <c r="Q898" s="1029"/>
      <c r="R898" s="1029"/>
      <c r="S898" s="1029"/>
      <c r="T898" s="1029"/>
      <c r="U898" s="1029"/>
      <c r="V898" s="1029"/>
      <c r="W898" s="1029"/>
      <c r="X898" s="1029"/>
      <c r="Y898" s="1029"/>
      <c r="Z898" s="1029"/>
      <c r="AA898" s="1029"/>
      <c r="AB898" s="1029"/>
      <c r="AC898" s="1029"/>
      <c r="AD898" s="1029"/>
      <c r="AE898" s="267">
        <f>AE908+AE917+AE926+AE935+AE944+AE953</f>
        <v>0</v>
      </c>
      <c r="AF898" s="278">
        <f>IFERROR(AE898/AJ898,0)</f>
        <v>0</v>
      </c>
      <c r="AG898" s="423">
        <f>IF(AJ898=0,0,(AG908*AJ908 + AG917*AJ917 + AG926*AJ926 + AG935*AJ935 + AG944*AJ944 + AG953*AJ953   ) /AJ898 )</f>
        <v>0</v>
      </c>
      <c r="AH898" s="402">
        <f>AH842</f>
        <v>5.0000000000000001E-3</v>
      </c>
      <c r="AI898" s="267">
        <f>AI908+AI917+AI926+AI935+AI944+AI953</f>
        <v>0</v>
      </c>
      <c r="AJ898" s="267">
        <f>AJ908+AJ917+AJ926+AJ935+AJ944+AJ953</f>
        <v>0</v>
      </c>
      <c r="AK898" s="279">
        <f>AK908+AK917+AK926+AK935+AK944+AK953</f>
        <v>0</v>
      </c>
      <c r="AL898" s="579"/>
    </row>
    <row r="899" spans="1:38" ht="16.5" hidden="1" thickBot="1" x14ac:dyDescent="0.3">
      <c r="A899" s="395" t="s">
        <v>3</v>
      </c>
      <c r="B899" s="396" t="s">
        <v>10</v>
      </c>
      <c r="C899" s="396" t="s">
        <v>89</v>
      </c>
      <c r="D899" s="396" t="s">
        <v>11</v>
      </c>
      <c r="E899" s="396" t="s">
        <v>94</v>
      </c>
      <c r="F899" s="396" t="s">
        <v>60</v>
      </c>
      <c r="G899" s="396" t="s">
        <v>13</v>
      </c>
      <c r="H899" s="396" t="s">
        <v>14</v>
      </c>
      <c r="I899" s="396" t="s">
        <v>15</v>
      </c>
      <c r="J899" s="396" t="s">
        <v>4</v>
      </c>
      <c r="K899" s="396" t="s">
        <v>13</v>
      </c>
      <c r="L899" s="396" t="s">
        <v>14</v>
      </c>
      <c r="M899" s="396" t="s">
        <v>15</v>
      </c>
      <c r="N899" s="396" t="s">
        <v>4</v>
      </c>
      <c r="O899" s="396" t="s">
        <v>13</v>
      </c>
      <c r="P899" s="396" t="s">
        <v>14</v>
      </c>
      <c r="Q899" s="396" t="s">
        <v>15</v>
      </c>
      <c r="R899" s="396" t="s">
        <v>4</v>
      </c>
      <c r="S899" s="396" t="s">
        <v>13</v>
      </c>
      <c r="T899" s="396" t="s">
        <v>14</v>
      </c>
      <c r="U899" s="396" t="s">
        <v>15</v>
      </c>
      <c r="V899" s="396" t="s">
        <v>4</v>
      </c>
      <c r="W899" s="396" t="s">
        <v>13</v>
      </c>
      <c r="X899" s="396" t="s">
        <v>14</v>
      </c>
      <c r="Y899" s="396" t="s">
        <v>15</v>
      </c>
      <c r="Z899" s="396" t="s">
        <v>4</v>
      </c>
      <c r="AA899" s="396" t="s">
        <v>13</v>
      </c>
      <c r="AB899" s="396" t="s">
        <v>14</v>
      </c>
      <c r="AC899" s="396" t="s">
        <v>15</v>
      </c>
      <c r="AD899" s="397" t="s">
        <v>4</v>
      </c>
      <c r="AE899" s="396" t="s">
        <v>5</v>
      </c>
      <c r="AF899" s="396" t="s">
        <v>91</v>
      </c>
      <c r="AG899" s="396" t="s">
        <v>92</v>
      </c>
      <c r="AH899" s="398" t="s">
        <v>6</v>
      </c>
      <c r="AI899" s="399" t="s">
        <v>93</v>
      </c>
      <c r="AJ899" s="396" t="s">
        <v>7</v>
      </c>
      <c r="AK899" s="428" t="s">
        <v>17</v>
      </c>
      <c r="AL899" s="578" t="s">
        <v>637</v>
      </c>
    </row>
    <row r="900" spans="1:38" hidden="1" x14ac:dyDescent="0.25">
      <c r="A900" s="212">
        <f>A901</f>
        <v>43892</v>
      </c>
      <c r="B900" s="241" t="str">
        <f t="shared" ref="B900:F907" si="1155">IF(B844="","",B844)</f>
        <v>Средняя</v>
      </c>
      <c r="C900" s="254" t="str">
        <f t="shared" si="1155"/>
        <v>ПР</v>
      </c>
      <c r="D900" s="222" t="str">
        <f t="shared" si="1155"/>
        <v>Присед</v>
      </c>
      <c r="E900" s="280">
        <f t="shared" si="1155"/>
        <v>1.2</v>
      </c>
      <c r="F900" s="281" t="str">
        <f t="shared" si="1155"/>
        <v/>
      </c>
      <c r="G900" s="282" t="str">
        <f t="shared" ref="G900:G907" si="1156">IF(J900&lt;&gt;0, IFERROR(IF( $F900=2,  MROUND($AH900*J900,1),    IF( OR($F900="",$F900=1),   MROUND($AH900*J900,2.5),  MROUND($AH900*J900, 0.1))), "" ), "")</f>
        <v/>
      </c>
      <c r="H900" s="283"/>
      <c r="I900" s="283"/>
      <c r="J900" s="284"/>
      <c r="K900" s="282" t="str">
        <f t="shared" ref="K900:K907" si="1157">IF(N900&lt;&gt;0, IFERROR(IF( $F900=2,  MROUND($AH900*N900,1),    IF( OR($F900="",$F900=1),   MROUND($AH900*N900,2.5),  MROUND($AH900*N900, 0.1))), "" ), "")</f>
        <v/>
      </c>
      <c r="L900" s="283"/>
      <c r="M900" s="283"/>
      <c r="N900" s="284"/>
      <c r="O900" s="282" t="str">
        <f t="shared" ref="O900:O907" si="1158">IF(R900&lt;&gt;0, IFERROR(IF( $F900=2,  MROUND($AH900*R900,1),    IF( OR($F900="",$F900=1),   MROUND($AH900*R900,2.5),  MROUND($AH900*R900, 0.1))), "" ), "")</f>
        <v/>
      </c>
      <c r="P900" s="283"/>
      <c r="Q900" s="283"/>
      <c r="R900" s="284"/>
      <c r="S900" s="282" t="str">
        <f t="shared" ref="S900:S907" si="1159">IF(V900&lt;&gt;0, IFERROR(IF( $F900=2,  MROUND($AH900*V900,1),    IF( OR($F900="",$F900=1),   MROUND($AH900*V900,2.5),  MROUND($AH900*V900, 0.1))), "" ), "")</f>
        <v/>
      </c>
      <c r="T900" s="283"/>
      <c r="U900" s="283"/>
      <c r="V900" s="284"/>
      <c r="W900" s="282" t="str">
        <f t="shared" ref="W900:W907" si="1160">IF(Z900&lt;&gt;0, IFERROR(IF( $F900=2,  MROUND($AH900*Z900,1),    IF( OR($F900="",$F900=1),   MROUND($AH900*Z900,2.5),  MROUND($AH900*Z900, 0.1))), "" ), "")</f>
        <v/>
      </c>
      <c r="X900" s="283"/>
      <c r="Y900" s="283"/>
      <c r="Z900" s="284"/>
      <c r="AA900" s="282" t="str">
        <f t="shared" ref="AA900:AA907" si="1161">IF(AD900&lt;&gt;0, IFERROR(IF( $F900=2,  MROUND($AH900*AD900,1),    IF( OR($F900="",$F900=1),   MROUND($AH900*AD900,2.5),  MROUND($AH900*AD900, 0.1))), "" ), "")</f>
        <v/>
      </c>
      <c r="AB900" s="283"/>
      <c r="AC900" s="283"/>
      <c r="AD900" s="284"/>
      <c r="AE900" s="392">
        <f t="shared" ref="AE900:AE907" si="1162">(IF(ISNUMBER(G900),G900,0)*H900*I900+IF(ISNUMBER(K900),K900,1)*L900*M900+IF(ISNUMBER(O900),O900,1)*P900*Q900+IF(ISNUMBER(S900),S900,1)*T900*U900+IF(ISNUMBER(W900),W900,1)*X900*Y900+IF(ISNUMBER(AA900),AA900,1)*AB900*AC900)*IF(ISNUMBER(F900),F900,1)</f>
        <v>0</v>
      </c>
      <c r="AF900" s="393">
        <f t="shared" ref="AF900:AF953" si="1163">IFERROR(AE900/AJ900,0)</f>
        <v>0</v>
      </c>
      <c r="AG900" s="394">
        <f t="shared" ref="AG900:AG907" si="1164">IFERROR((AF900/(AH900*IF(ISNUMBER(F900),F900,1))),0)</f>
        <v>0</v>
      </c>
      <c r="AH900" s="216">
        <f t="shared" ref="AH900:AH907" si="1165">IF(ISNUMBER(AH844), AH844+(AH844*$AH$898),"")</f>
        <v>173.29138420416382</v>
      </c>
      <c r="AI900" s="303">
        <f xml:space="preserve"> ( IF(ISNUMBER(G900), VLOOKUP(G900/$AH900,F!$A1:$B101,2,1)*G900*$H900*$I900,0)+IF(ISNUMBER(K900), VLOOKUP(K900/$AH900,F!$A1:$B101,2,1)*K900*$L900*$M900,0)+IF(ISNUMBER(O900), VLOOKUP(O900/$AH900,F!$A1:$B101,2,1)*O900*$P900*$Q900,0)+IF(ISNUMBER(S900), VLOOKUP(S900/$AH900,F!$A1:$B101,2,1)*S900*$T900*$U900,0)+IF(ISNUMBER(W900), VLOOKUP(W900/$AH900,F!$A1:$B101,2,1)*W900*$X900*$Y900,0)+IF(ISNUMBER(AA900), VLOOKUP(AA900/$AH900,F!$A1:$B101,2,1)*AA900*$AB900*$AC900,0))*IF(ISNUMBER(F900),F900,1)*IF(ISNUMBER(E900),E900,1)</f>
        <v>0</v>
      </c>
      <c r="AJ900" s="289">
        <f t="shared" ref="AJ900:AJ902" si="1166">H900*I900+L900*M900+P900*Q900+T900*U900+X900*Y900+AB900*AC900</f>
        <v>0</v>
      </c>
      <c r="AK900" s="290">
        <f>IFERROR(I900*INDEX(F!$P$21:$AB$33, MATCH(G900/$AH900, F!$O$21:$O$33,1), MATCH(E900, F!$P$20:$AB$20,1)), 0 ) +IFERROR( M900*INDEX(F!$P$21:$AB$33, MATCH(K900/$AH900, F!$O$21:$O$33,1), MATCH(E900, F!$P$20:$AB$20,1)),0) +  IFERROR( Q900*INDEX(F!$P$21:$AB$33, MATCH(O900/$AH900, F!$O$21:$O$33,1), MATCH(E900, F!$P$20:$AB$20,1)), 0) + IFERROR( U900*INDEX(F!$P$21:$AB$33, MATCH(S900/$AH900, F!$O$21:$O$33,1), MATCH(E900, F!$P$20:$AB$20,1)),0)  + IFERROR(Y900*INDEX(F!$P$21:$AB$33, MATCH(W900/$AH900, F!$O$21:$O$33,1), MATCH(E900, F!$P$20:$AB$20,1)),0)  + IFERROR( AC900*INDEX(F!$P$21:$AB$33, MATCH(AA900/$AH900, F!$O$21:$O$33,1), MATCH(E900, F!$P$20:$AB$20,1)),)</f>
        <v>0</v>
      </c>
      <c r="AL900" s="1033"/>
    </row>
    <row r="901" spans="1:38" ht="15.75" hidden="1" customHeight="1" x14ac:dyDescent="0.25">
      <c r="A901" s="1021">
        <f>A845+A842</f>
        <v>43892</v>
      </c>
      <c r="B901" s="242" t="str">
        <f t="shared" si="1155"/>
        <v>Легкая</v>
      </c>
      <c r="C901" s="258" t="str">
        <f t="shared" si="1155"/>
        <v>ЖМ</v>
      </c>
      <c r="D901" s="223" t="str">
        <f t="shared" si="1155"/>
        <v>Жим лежа</v>
      </c>
      <c r="E901" s="291">
        <f t="shared" si="1155"/>
        <v>1</v>
      </c>
      <c r="F901" s="292" t="str">
        <f t="shared" si="1155"/>
        <v/>
      </c>
      <c r="G901" s="293" t="str">
        <f t="shared" si="1156"/>
        <v/>
      </c>
      <c r="H901" s="238"/>
      <c r="I901" s="238"/>
      <c r="J901" s="294"/>
      <c r="K901" s="293" t="str">
        <f t="shared" si="1157"/>
        <v/>
      </c>
      <c r="L901" s="238"/>
      <c r="M901" s="238"/>
      <c r="N901" s="294"/>
      <c r="O901" s="293" t="str">
        <f t="shared" si="1158"/>
        <v/>
      </c>
      <c r="P901" s="238"/>
      <c r="Q901" s="238"/>
      <c r="R901" s="294"/>
      <c r="S901" s="293" t="str">
        <f t="shared" si="1159"/>
        <v/>
      </c>
      <c r="T901" s="238"/>
      <c r="U901" s="238"/>
      <c r="V901" s="294"/>
      <c r="W901" s="293" t="str">
        <f t="shared" si="1160"/>
        <v/>
      </c>
      <c r="X901" s="238"/>
      <c r="Y901" s="238"/>
      <c r="Z901" s="294"/>
      <c r="AA901" s="293" t="str">
        <f t="shared" si="1161"/>
        <v/>
      </c>
      <c r="AB901" s="238"/>
      <c r="AC901" s="238"/>
      <c r="AD901" s="294"/>
      <c r="AE901" s="239">
        <f t="shared" si="1162"/>
        <v>0</v>
      </c>
      <c r="AF901" s="295">
        <f t="shared" si="1163"/>
        <v>0</v>
      </c>
      <c r="AG901" s="296">
        <f t="shared" si="1164"/>
        <v>0</v>
      </c>
      <c r="AH901" s="217">
        <f t="shared" si="1165"/>
        <v>151.6299611786433</v>
      </c>
      <c r="AI901" s="237">
        <f xml:space="preserve"> ( IF(ISNUMBER(G901), VLOOKUP(G901/$AH901,F!$A1:$B101,2,1)*G901*$H901*$I901,0)+IF(ISNUMBER(K901), VLOOKUP(K901/$AH901,F!$A1:$B101,2,1)*K901*$L901*$M901,0)+IF(ISNUMBER(O901), VLOOKUP(O901/$AH901,F!$A1:$B101,2,1)*O901*$P901*$Q901,0)+IF(ISNUMBER(S901), VLOOKUP(S901/$AH901,F!$A1:$B101,2,1)*S901*$T901*$U901,0)+IF(ISNUMBER(W901), VLOOKUP(W901/$AH901,F!$A1:$B101,2,1)*W901*$X901*$Y901,0)+IF(ISNUMBER(AA901), VLOOKUP(AA901/$AH901,F!$A1:$B101,2,1)*AA901*$AB901*$AC901,0))*IF(ISNUMBER(F901),F901,1)*IF(ISNUMBER(E901),E901,1)</f>
        <v>0</v>
      </c>
      <c r="AJ901" s="297">
        <f t="shared" si="1166"/>
        <v>0</v>
      </c>
      <c r="AK901" s="298">
        <f>IFERROR(I901*INDEX(F!$P$21:$AB$33, MATCH(G901/$AH901, F!$O$21:$O$33,1), MATCH(E901, F!$P$20:$AB$20,1)), 0 ) +IFERROR( M901*INDEX(F!$P$21:$AB$33, MATCH(K901/$AH901, F!$O$21:$O$33,1), MATCH(E901, F!$P$20:$AB$20,1)),0) +  IFERROR( Q901*INDEX(F!$P$21:$AB$33, MATCH(O901/$AH901, F!$O$21:$O$33,1), MATCH(E901, F!$P$20:$AB$20,1)), 0) + IFERROR( U901*INDEX(F!$P$21:$AB$33, MATCH(S901/$AH901, F!$O$21:$O$33,1), MATCH(E901, F!$P$20:$AB$20,1)),0)  + IFERROR(Y901*INDEX(F!$P$21:$AB$33, MATCH(W901/$AH901, F!$O$21:$O$33,1), MATCH(E901, F!$P$20:$AB$20,1)),0)  + IFERROR( AC901*INDEX(F!$P$21:$AB$33, MATCH(AA901/$AH901, F!$O$21:$O$33,1), MATCH(E901, F!$P$20:$AB$20,1)),)</f>
        <v>0</v>
      </c>
      <c r="AL901" s="1031"/>
    </row>
    <row r="902" spans="1:38" hidden="1" x14ac:dyDescent="0.25">
      <c r="A902" s="1022"/>
      <c r="B902" s="243" t="str">
        <f t="shared" si="1155"/>
        <v>Легкая</v>
      </c>
      <c r="C902" s="256" t="str">
        <f t="shared" si="1155"/>
        <v>ПР</v>
      </c>
      <c r="D902" s="224" t="str">
        <f t="shared" si="1155"/>
        <v>Присед на груди</v>
      </c>
      <c r="E902" s="291">
        <f t="shared" si="1155"/>
        <v>1.2</v>
      </c>
      <c r="F902" s="299" t="str">
        <f t="shared" si="1155"/>
        <v/>
      </c>
      <c r="G902" s="300" t="str">
        <f t="shared" si="1156"/>
        <v/>
      </c>
      <c r="H902" s="301"/>
      <c r="I902" s="301"/>
      <c r="J902" s="302"/>
      <c r="K902" s="300" t="str">
        <f t="shared" si="1157"/>
        <v/>
      </c>
      <c r="L902" s="301"/>
      <c r="M902" s="301"/>
      <c r="N902" s="302"/>
      <c r="O902" s="300" t="str">
        <f t="shared" si="1158"/>
        <v/>
      </c>
      <c r="P902" s="301"/>
      <c r="Q902" s="301"/>
      <c r="R902" s="302"/>
      <c r="S902" s="300" t="str">
        <f t="shared" si="1159"/>
        <v/>
      </c>
      <c r="T902" s="301"/>
      <c r="U902" s="301"/>
      <c r="V902" s="302"/>
      <c r="W902" s="300" t="str">
        <f t="shared" si="1160"/>
        <v/>
      </c>
      <c r="X902" s="301"/>
      <c r="Y902" s="301"/>
      <c r="Z902" s="302"/>
      <c r="AA902" s="300" t="str">
        <f t="shared" si="1161"/>
        <v/>
      </c>
      <c r="AB902" s="301"/>
      <c r="AC902" s="301"/>
      <c r="AD902" s="302"/>
      <c r="AE902" s="285">
        <f t="shared" si="1162"/>
        <v>0</v>
      </c>
      <c r="AF902" s="286">
        <f t="shared" si="1163"/>
        <v>0</v>
      </c>
      <c r="AG902" s="287">
        <f t="shared" si="1164"/>
        <v>0</v>
      </c>
      <c r="AH902" s="217">
        <f t="shared" si="1165"/>
        <v>129.96853815312286</v>
      </c>
      <c r="AI902" s="303">
        <f xml:space="preserve"> ( IF(ISNUMBER(G902), VLOOKUP(G902/$AH902,F!$A1:$B101,2,1)*G902*$H902*$I902,0)+IF(ISNUMBER(K902), VLOOKUP(K902/$AH902,F!$A1:$B101,2,1)*K902*$L902*$M902,0)+IF(ISNUMBER(O902), VLOOKUP(O902/$AH902,F!$A1:$B101,2,1)*O902*$P902*$Q902,0)+IF(ISNUMBER(S902), VLOOKUP(S902/$AH902,F!$A1:$B101,2,1)*S902*$T902*$U902,0)+IF(ISNUMBER(W902), VLOOKUP(W902/$AH902,F!$A1:$B101,2,1)*W902*$X902*$Y902,0)+IF(ISNUMBER(AA902), VLOOKUP(AA902/$AH902,F!$A1:$B101,2,1)*AA902*$AB902*$AC902,0))*IF(ISNUMBER(F902),F902,1)*IF(ISNUMBER(E902),E902,1)</f>
        <v>0</v>
      </c>
      <c r="AJ902" s="304">
        <f t="shared" si="1166"/>
        <v>0</v>
      </c>
      <c r="AK902" s="305">
        <f>IFERROR(I902*INDEX(F!$P$21:$AB$33, MATCH(G902/$AH902, F!$O$21:$O$33,1), MATCH(E902, F!$P$20:$AB$20,1)), 0 ) +IFERROR( M902*INDEX(F!$P$21:$AB$33, MATCH(K902/$AH902, F!$O$21:$O$33,1), MATCH(E902, F!$P$20:$AB$20,1)),0) +  IFERROR( Q902*INDEX(F!$P$21:$AB$33, MATCH(O902/$AH902, F!$O$21:$O$33,1), MATCH(E902, F!$P$20:$AB$20,1)), 0) + IFERROR( U902*INDEX(F!$P$21:$AB$33, MATCH(S902/$AH902, F!$O$21:$O$33,1), MATCH(E902, F!$P$20:$AB$20,1)),0)  + IFERROR(Y902*INDEX(F!$P$21:$AB$33, MATCH(W902/$AH902, F!$O$21:$O$33,1), MATCH(E902, F!$P$20:$AB$20,1)),0)  + IFERROR( AC902*INDEX(F!$P$21:$AB$33, MATCH(AA902/$AH902, F!$O$21:$O$33,1), MATCH(E902, F!$P$20:$AB$20,1)),)</f>
        <v>0</v>
      </c>
      <c r="AL902" s="1031"/>
    </row>
    <row r="903" spans="1:38" ht="15.75" hidden="1" customHeight="1" x14ac:dyDescent="0.25">
      <c r="A903" s="1022"/>
      <c r="B903" s="244" t="str">
        <f t="shared" si="1155"/>
        <v>Легкая</v>
      </c>
      <c r="C903" s="255" t="str">
        <f t="shared" si="1155"/>
        <v>ЖМ</v>
      </c>
      <c r="D903" s="223" t="str">
        <f t="shared" si="1155"/>
        <v>Жим на наклонной</v>
      </c>
      <c r="E903" s="291">
        <f t="shared" si="1155"/>
        <v>1</v>
      </c>
      <c r="F903" s="306" t="str">
        <f t="shared" si="1155"/>
        <v/>
      </c>
      <c r="G903" s="293" t="str">
        <f t="shared" si="1156"/>
        <v/>
      </c>
      <c r="H903" s="238"/>
      <c r="I903" s="238"/>
      <c r="J903" s="294"/>
      <c r="K903" s="293" t="str">
        <f t="shared" si="1157"/>
        <v/>
      </c>
      <c r="L903" s="238"/>
      <c r="M903" s="238"/>
      <c r="N903" s="294"/>
      <c r="O903" s="293" t="str">
        <f t="shared" si="1158"/>
        <v/>
      </c>
      <c r="P903" s="238"/>
      <c r="Q903" s="238"/>
      <c r="R903" s="294"/>
      <c r="S903" s="293" t="str">
        <f t="shared" si="1159"/>
        <v/>
      </c>
      <c r="T903" s="238"/>
      <c r="U903" s="238"/>
      <c r="V903" s="294"/>
      <c r="W903" s="293" t="str">
        <f t="shared" si="1160"/>
        <v/>
      </c>
      <c r="X903" s="238"/>
      <c r="Y903" s="238"/>
      <c r="Z903" s="294"/>
      <c r="AA903" s="293" t="str">
        <f t="shared" si="1161"/>
        <v/>
      </c>
      <c r="AB903" s="238"/>
      <c r="AC903" s="238"/>
      <c r="AD903" s="294"/>
      <c r="AE903" s="239">
        <f t="shared" si="1162"/>
        <v>0</v>
      </c>
      <c r="AF903" s="295">
        <f t="shared" si="1163"/>
        <v>0</v>
      </c>
      <c r="AG903" s="296">
        <f t="shared" si="1164"/>
        <v>0</v>
      </c>
      <c r="AH903" s="217">
        <f t="shared" si="1165"/>
        <v>121.30396894291464</v>
      </c>
      <c r="AI903" s="237">
        <f xml:space="preserve"> ( IF(ISNUMBER(G903), VLOOKUP(G903/$AH903,F!$A1:$B101,2,1)*G903*$H903*$I903,0)+IF(ISNUMBER(K903), VLOOKUP(K903/$AH903,F!$A1:$B101,2,1)*K903*$L903*$M903,0)+IF(ISNUMBER(O903), VLOOKUP(O903/$AH903,F!$A1:$B101,2,1)*O903*$P903*$Q903,0)+IF(ISNUMBER(S903), VLOOKUP(S903/$AH903,F!$A1:$B101,2,1)*S903*$T903*$U903,0)+IF(ISNUMBER(W903), VLOOKUP(W903/$AH903,F!$A1:$B101,2,1)*W903*$X903*$Y903,0)+IF(ISNUMBER(AA903), VLOOKUP(AA903/$AH903,F!$A1:$B101,2,1)*AA903*$AB903*$AC903,0))*IF(ISNUMBER(F903),F903,1)*IF(ISNUMBER(E903),E903,1)</f>
        <v>0</v>
      </c>
      <c r="AJ903" s="297">
        <f>H903*I903+L903*M903+P903*Q903+T903*U903+X903*Y903+AB903*AC903</f>
        <v>0</v>
      </c>
      <c r="AK903" s="298">
        <f>IFERROR(I903*INDEX(F!$P$21:$AB$33, MATCH(G903/$AH903, F!$O$21:$O$33,1), MATCH(E903, F!$P$20:$AB$20,1)), 0 ) +IFERROR( M903*INDEX(F!$P$21:$AB$33, MATCH(K903/$AH903, F!$O$21:$O$33,1), MATCH(E903, F!$P$20:$AB$20,1)),0) +  IFERROR( Q903*INDEX(F!$P$21:$AB$33, MATCH(O903/$AH903, F!$O$21:$O$33,1), MATCH(E903, F!$P$20:$AB$20,1)), 0) + IFERROR( U903*INDEX(F!$P$21:$AB$33, MATCH(S903/$AH903, F!$O$21:$O$33,1), MATCH(E903, F!$P$20:$AB$20,1)),0)  + IFERROR(Y903*INDEX(F!$P$21:$AB$33, MATCH(W903/$AH903, F!$O$21:$O$33,1), MATCH(E903, F!$P$20:$AB$20,1)),0)  + IFERROR( AC903*INDEX(F!$P$21:$AB$33, MATCH(AA903/$AH903, F!$O$21:$O$33,1), MATCH(E903, F!$P$20:$AB$20,1)),)</f>
        <v>0</v>
      </c>
      <c r="AL903" s="1031"/>
    </row>
    <row r="904" spans="1:38" hidden="1" x14ac:dyDescent="0.25">
      <c r="A904" s="1022"/>
      <c r="B904" s="245" t="str">
        <f t="shared" si="1155"/>
        <v>Средняя</v>
      </c>
      <c r="C904" s="257" t="str">
        <f t="shared" si="1155"/>
        <v>ОФП</v>
      </c>
      <c r="D904" s="224" t="str">
        <f t="shared" si="1155"/>
        <v>Бицепс стоя</v>
      </c>
      <c r="E904" s="291">
        <f t="shared" si="1155"/>
        <v>0.5</v>
      </c>
      <c r="F904" s="307" t="str">
        <f t="shared" si="1155"/>
        <v/>
      </c>
      <c r="G904" s="300" t="str">
        <f t="shared" si="1156"/>
        <v/>
      </c>
      <c r="H904" s="301"/>
      <c r="I904" s="301"/>
      <c r="J904" s="302"/>
      <c r="K904" s="300" t="str">
        <f t="shared" si="1157"/>
        <v/>
      </c>
      <c r="L904" s="301"/>
      <c r="M904" s="301"/>
      <c r="N904" s="302"/>
      <c r="O904" s="300" t="str">
        <f t="shared" si="1158"/>
        <v/>
      </c>
      <c r="P904" s="301"/>
      <c r="Q904" s="301"/>
      <c r="R904" s="302"/>
      <c r="S904" s="300" t="str">
        <f t="shared" si="1159"/>
        <v/>
      </c>
      <c r="T904" s="301"/>
      <c r="U904" s="301"/>
      <c r="V904" s="302"/>
      <c r="W904" s="300" t="str">
        <f t="shared" si="1160"/>
        <v/>
      </c>
      <c r="X904" s="301"/>
      <c r="Y904" s="301"/>
      <c r="Z904" s="302"/>
      <c r="AA904" s="300" t="str">
        <f t="shared" si="1161"/>
        <v/>
      </c>
      <c r="AB904" s="301"/>
      <c r="AC904" s="301"/>
      <c r="AD904" s="302"/>
      <c r="AE904" s="285">
        <f t="shared" si="1162"/>
        <v>0</v>
      </c>
      <c r="AF904" s="286">
        <f t="shared" si="1163"/>
        <v>0</v>
      </c>
      <c r="AG904" s="287">
        <f t="shared" si="1164"/>
        <v>0</v>
      </c>
      <c r="AH904" s="217">
        <f t="shared" si="1165"/>
        <v>53.070486412525163</v>
      </c>
      <c r="AI904" s="303">
        <f xml:space="preserve"> ( IF(ISNUMBER(G904), VLOOKUP(G904/$AH904,F!$A1:$B101,2,1)*G904*$H904*$I904,0)+IF(ISNUMBER(K904), VLOOKUP(K904/$AH904,F!$A1:$B101,2,1)*K904*$L904*$M904,0)+IF(ISNUMBER(O904), VLOOKUP(O904/$AH904,F!$A1:$B101,2,1)*O904*$P904*$Q904,0)+IF(ISNUMBER(S904), VLOOKUP(S904/$AH904,F!$A1:$B101,2,1)*S904*$T904*$U904,0)+IF(ISNUMBER(W904), VLOOKUP(W904/$AH904,F!$A1:$B101,2,1)*W904*$X904*$Y904,0)+IF(ISNUMBER(AA904), VLOOKUP(AA904/$AH904,F!$A1:$B101,2,1)*AA904*$AB904*$AC904,0))*IF(ISNUMBER(F904),F904,1)*IF(ISNUMBER(E904),E904,1)</f>
        <v>0</v>
      </c>
      <c r="AJ904" s="304">
        <f t="shared" ref="AJ904:AJ907" si="1167">H904*I904+L904*M904+P904*Q904+T904*U904+X904*Y904+AB904*AC904</f>
        <v>0</v>
      </c>
      <c r="AK904" s="305">
        <f>IFERROR(I904*INDEX(F!$P$21:$AB$33, MATCH(G904/$AH904, F!$O$21:$O$33,1), MATCH(E904, F!$P$20:$AB$20,1)), 0 ) +IFERROR( M904*INDEX(F!$P$21:$AB$33, MATCH(K904/$AH904, F!$O$21:$O$33,1), MATCH(E904, F!$P$20:$AB$20,1)),0) +  IFERROR( Q904*INDEX(F!$P$21:$AB$33, MATCH(O904/$AH904, F!$O$21:$O$33,1), MATCH(E904, F!$P$20:$AB$20,1)), 0) + IFERROR( U904*INDEX(F!$P$21:$AB$33, MATCH(S904/$AH904, F!$O$21:$O$33,1), MATCH(E904, F!$P$20:$AB$20,1)),0)  + IFERROR(Y904*INDEX(F!$P$21:$AB$33, MATCH(W904/$AH904, F!$O$21:$O$33,1), MATCH(E904, F!$P$20:$AB$20,1)),0)  + IFERROR( AC904*INDEX(F!$P$21:$AB$33, MATCH(AA904/$AH904, F!$O$21:$O$33,1), MATCH(E904, F!$P$20:$AB$20,1)),)</f>
        <v>0</v>
      </c>
      <c r="AL904" s="1031"/>
    </row>
    <row r="905" spans="1:38" hidden="1" x14ac:dyDescent="0.25">
      <c r="A905" s="1022"/>
      <c r="B905" s="242" t="str">
        <f t="shared" si="1155"/>
        <v/>
      </c>
      <c r="C905" s="258" t="str">
        <f t="shared" si="1155"/>
        <v/>
      </c>
      <c r="D905" s="225" t="str">
        <f t="shared" si="1155"/>
        <v/>
      </c>
      <c r="E905" s="291" t="str">
        <f t="shared" si="1155"/>
        <v/>
      </c>
      <c r="F905" s="308" t="str">
        <f t="shared" si="1155"/>
        <v/>
      </c>
      <c r="G905" s="293" t="str">
        <f t="shared" si="1156"/>
        <v/>
      </c>
      <c r="H905" s="238"/>
      <c r="I905" s="238"/>
      <c r="J905" s="294"/>
      <c r="K905" s="293" t="str">
        <f t="shared" si="1157"/>
        <v/>
      </c>
      <c r="L905" s="238"/>
      <c r="M905" s="238"/>
      <c r="N905" s="294"/>
      <c r="O905" s="293" t="str">
        <f t="shared" si="1158"/>
        <v/>
      </c>
      <c r="P905" s="238"/>
      <c r="Q905" s="238"/>
      <c r="R905" s="294"/>
      <c r="S905" s="293" t="str">
        <f t="shared" si="1159"/>
        <v/>
      </c>
      <c r="T905" s="238"/>
      <c r="U905" s="238"/>
      <c r="V905" s="294"/>
      <c r="W905" s="293" t="str">
        <f t="shared" si="1160"/>
        <v/>
      </c>
      <c r="X905" s="238"/>
      <c r="Y905" s="238"/>
      <c r="Z905" s="294"/>
      <c r="AA905" s="293" t="str">
        <f t="shared" si="1161"/>
        <v/>
      </c>
      <c r="AB905" s="238"/>
      <c r="AC905" s="238"/>
      <c r="AD905" s="294"/>
      <c r="AE905" s="239">
        <f t="shared" si="1162"/>
        <v>0</v>
      </c>
      <c r="AF905" s="295">
        <f t="shared" si="1163"/>
        <v>0</v>
      </c>
      <c r="AG905" s="296">
        <f t="shared" si="1164"/>
        <v>0</v>
      </c>
      <c r="AH905" s="217" t="str">
        <f t="shared" si="1165"/>
        <v/>
      </c>
      <c r="AI905" s="237">
        <f xml:space="preserve"> ( IF(ISNUMBER(G905), VLOOKUP(G905/$AH905,F!$A1:$B101,2,1)*G905*$H905*$I905,0)+IF(ISNUMBER(K905), VLOOKUP(K905/$AH905,F!$A1:$B101,2,1)*K905*$L905*$M905,0)+IF(ISNUMBER(O905), VLOOKUP(O905/$AH905,F!$A1:$B101,2,1)*O905*$P905*$Q905,0)+IF(ISNUMBER(S905), VLOOKUP(S905/$AH905,F!$A1:$B101,2,1)*S905*$T905*$U905,0)+IF(ISNUMBER(W905), VLOOKUP(W905/$AH905,F!$A1:$B101,2,1)*W905*$X905*$Y905,0)+IF(ISNUMBER(AA905), VLOOKUP(AA905/$AH905,F!$A1:$B101,2,1)*AA905*$AB905*$AC905,0))*IF(ISNUMBER(F905),F905,1)*IF(ISNUMBER(E905),E905,1)</f>
        <v>0</v>
      </c>
      <c r="AJ905" s="309">
        <f t="shared" si="1167"/>
        <v>0</v>
      </c>
      <c r="AK905" s="298">
        <f>IFERROR(I905*INDEX(F!$P$21:$AB$33, MATCH(G905/$AH905, F!$O$21:$O$33,1), MATCH(E905, F!$P$20:$AB$20,1)), 0 ) +IFERROR( M905*INDEX(F!$P$21:$AB$33, MATCH(K905/$AH905, F!$O$21:$O$33,1), MATCH(E905, F!$P$20:$AB$20,1)),0) +  IFERROR( Q905*INDEX(F!$P$21:$AB$33, MATCH(O905/$AH905, F!$O$21:$O$33,1), MATCH(E905, F!$P$20:$AB$20,1)), 0) + IFERROR( U905*INDEX(F!$P$21:$AB$33, MATCH(S905/$AH905, F!$O$21:$O$33,1), MATCH(E905, F!$P$20:$AB$20,1)),0)  + IFERROR(Y905*INDEX(F!$P$21:$AB$33, MATCH(W905/$AH905, F!$O$21:$O$33,1), MATCH(E905, F!$P$20:$AB$20,1)),0)  + IFERROR( AC905*INDEX(F!$P$21:$AB$33, MATCH(AA905/$AH905, F!$O$21:$O$33,1), MATCH(E905, F!$P$20:$AB$20,1)),)</f>
        <v>0</v>
      </c>
      <c r="AL905" s="1031"/>
    </row>
    <row r="906" spans="1:38" ht="15" hidden="1" customHeight="1" x14ac:dyDescent="0.25">
      <c r="A906" s="1022"/>
      <c r="B906" s="243" t="str">
        <f t="shared" si="1155"/>
        <v/>
      </c>
      <c r="C906" s="256" t="str">
        <f t="shared" si="1155"/>
        <v/>
      </c>
      <c r="D906" s="214" t="str">
        <f t="shared" si="1155"/>
        <v/>
      </c>
      <c r="E906" s="291" t="str">
        <f t="shared" si="1155"/>
        <v/>
      </c>
      <c r="F906" s="307" t="str">
        <f t="shared" si="1155"/>
        <v/>
      </c>
      <c r="G906" s="300" t="str">
        <f t="shared" si="1156"/>
        <v/>
      </c>
      <c r="H906" s="301"/>
      <c r="I906" s="301"/>
      <c r="J906" s="302"/>
      <c r="K906" s="300" t="str">
        <f t="shared" si="1157"/>
        <v/>
      </c>
      <c r="L906" s="301"/>
      <c r="M906" s="301"/>
      <c r="N906" s="302"/>
      <c r="O906" s="300" t="str">
        <f t="shared" si="1158"/>
        <v/>
      </c>
      <c r="P906" s="301"/>
      <c r="Q906" s="301"/>
      <c r="R906" s="302"/>
      <c r="S906" s="300" t="str">
        <f t="shared" si="1159"/>
        <v/>
      </c>
      <c r="T906" s="301"/>
      <c r="U906" s="301"/>
      <c r="V906" s="302"/>
      <c r="W906" s="300" t="str">
        <f t="shared" si="1160"/>
        <v/>
      </c>
      <c r="X906" s="301"/>
      <c r="Y906" s="301"/>
      <c r="Z906" s="302"/>
      <c r="AA906" s="300" t="str">
        <f t="shared" si="1161"/>
        <v/>
      </c>
      <c r="AB906" s="301"/>
      <c r="AC906" s="301"/>
      <c r="AD906" s="302"/>
      <c r="AE906" s="285">
        <f t="shared" si="1162"/>
        <v>0</v>
      </c>
      <c r="AF906" s="286">
        <f t="shared" si="1163"/>
        <v>0</v>
      </c>
      <c r="AG906" s="287">
        <f t="shared" si="1164"/>
        <v>0</v>
      </c>
      <c r="AH906" s="217" t="str">
        <f t="shared" si="1165"/>
        <v/>
      </c>
      <c r="AI906" s="310">
        <f xml:space="preserve"> ( IF(ISNUMBER(G906), VLOOKUP(G906/$AH906,F!$A1:$B101,2,1)*G906*$H906*$I906,0)+IF(ISNUMBER(K906), VLOOKUP(K906/$AH906,F!$A1:$B101,2,1)*K906*$L906*$M906,0)+IF(ISNUMBER(O906), VLOOKUP(O906/$AH906,F!$A1:$B101,2,1)*O906*$P906*$Q906,0)+IF(ISNUMBER(S906), VLOOKUP(S906/$AH906,F!$A1:$B101,2,1)*S906*$T906*$U906,0)+IF(ISNUMBER(W906), VLOOKUP(W906/$AH906,F!$A1:$B101,2,1)*W906*$X906*$Y906,0)+IF(ISNUMBER(AA906), VLOOKUP(AA906/$AH906,F!$A1:$B101,2,1)*AA906*$AB906*$AC906,0))*IF(ISNUMBER(F906),F906,1)*IF(ISNUMBER(E906),E906,1)</f>
        <v>0</v>
      </c>
      <c r="AJ906" s="311">
        <f t="shared" si="1167"/>
        <v>0</v>
      </c>
      <c r="AK906" s="312">
        <f>IFERROR(I906*INDEX(F!$P$21:$AB$33, MATCH(G906/$AH906, F!$O$21:$O$33,1), MATCH(E906, F!$P$20:$AB$20,1)), 0 ) +IFERROR( M906*INDEX(F!$P$21:$AB$33, MATCH(K906/$AH906, F!$O$21:$O$33,1), MATCH(E906, F!$P$20:$AB$20,1)),0) +  IFERROR( Q906*INDEX(F!$P$21:$AB$33, MATCH(O906/$AH906, F!$O$21:$O$33,1), MATCH(E906, F!$P$20:$AB$20,1)), 0) + IFERROR( U906*INDEX(F!$P$21:$AB$33, MATCH(S906/$AH906, F!$O$21:$O$33,1), MATCH(E906, F!$P$20:$AB$20,1)),0)  + IFERROR(Y906*INDEX(F!$P$21:$AB$33, MATCH(W906/$AH906, F!$O$21:$O$33,1), MATCH(E906, F!$P$20:$AB$20,1)),0)  + IFERROR( AC906*INDEX(F!$P$21:$AB$33, MATCH(AA906/$AH906, F!$O$21:$O$33,1), MATCH(E906, F!$P$20:$AB$20,1)),)</f>
        <v>0</v>
      </c>
      <c r="AL906" s="1031"/>
    </row>
    <row r="907" spans="1:38" ht="15" hidden="1" customHeight="1" x14ac:dyDescent="0.25">
      <c r="A907" s="1022"/>
      <c r="B907" s="242" t="str">
        <f t="shared" si="1155"/>
        <v/>
      </c>
      <c r="C907" s="258" t="str">
        <f t="shared" si="1155"/>
        <v/>
      </c>
      <c r="D907" s="226" t="str">
        <f t="shared" si="1155"/>
        <v/>
      </c>
      <c r="E907" s="291" t="str">
        <f t="shared" si="1155"/>
        <v/>
      </c>
      <c r="F907" s="313" t="str">
        <f t="shared" si="1155"/>
        <v/>
      </c>
      <c r="G907" s="293" t="str">
        <f t="shared" si="1156"/>
        <v/>
      </c>
      <c r="H907" s="238"/>
      <c r="I907" s="238"/>
      <c r="J907" s="294"/>
      <c r="K907" s="293" t="str">
        <f t="shared" si="1157"/>
        <v/>
      </c>
      <c r="L907" s="238"/>
      <c r="M907" s="238"/>
      <c r="N907" s="294"/>
      <c r="O907" s="293" t="str">
        <f t="shared" si="1158"/>
        <v/>
      </c>
      <c r="P907" s="238"/>
      <c r="Q907" s="238"/>
      <c r="R907" s="294"/>
      <c r="S907" s="293" t="str">
        <f t="shared" si="1159"/>
        <v/>
      </c>
      <c r="T907" s="238"/>
      <c r="U907" s="238"/>
      <c r="V907" s="294"/>
      <c r="W907" s="293" t="str">
        <f t="shared" si="1160"/>
        <v/>
      </c>
      <c r="X907" s="238"/>
      <c r="Y907" s="238"/>
      <c r="Z907" s="294"/>
      <c r="AA907" s="293" t="str">
        <f t="shared" si="1161"/>
        <v/>
      </c>
      <c r="AB907" s="238"/>
      <c r="AC907" s="238"/>
      <c r="AD907" s="294"/>
      <c r="AE907" s="239">
        <f t="shared" si="1162"/>
        <v>0</v>
      </c>
      <c r="AF907" s="314">
        <f t="shared" si="1163"/>
        <v>0</v>
      </c>
      <c r="AG907" s="315">
        <f t="shared" si="1164"/>
        <v>0</v>
      </c>
      <c r="AH907" s="217" t="str">
        <f t="shared" si="1165"/>
        <v/>
      </c>
      <c r="AI907" s="316">
        <f xml:space="preserve"> ( IF(ISNUMBER(G907), VLOOKUP(G907/$AH907,F!$A1:$B101,2,1)*G907*$H907*$I907,0)+IF(ISNUMBER(K907), VLOOKUP(K907/$AH907,F!$A1:$B101,2,1)*K907*$L907*$M907,0)+IF(ISNUMBER(O907), VLOOKUP(O907/$AH907,F!$A1:$B101,2,1)*O907*$P907*$Q907,0)+IF(ISNUMBER(S907), VLOOKUP(S907/$AH907,F!$A1:$B101,2,1)*S907*$T907*$U907,0)+IF(ISNUMBER(W907), VLOOKUP(W907/$AH907,F!$A1:$B101,2,1)*W907*$X907*$Y907,0)+IF(ISNUMBER(AA907), VLOOKUP(AA907/$AH907,F!$A1:$B101,2,1)*AA907*$AB907*$AC907,0))*IF(ISNUMBER(F907),F907,1)*IF(ISNUMBER(E907),E907,1)</f>
        <v>0</v>
      </c>
      <c r="AJ907" s="317">
        <f t="shared" si="1167"/>
        <v>0</v>
      </c>
      <c r="AK907" s="318">
        <f>IFERROR(I907*INDEX(F!$P$21:$AB$33, MATCH(G907/$AH907, F!$O$21:$O$33,1), MATCH(E907, F!$P$20:$AB$20,1)), 0 ) +IFERROR( M907*INDEX(F!$P$21:$AB$33, MATCH(K907/$AH907, F!$O$21:$O$33,1), MATCH(E907, F!$P$20:$AB$20,1)),0) +  IFERROR( Q907*INDEX(F!$P$21:$AB$33, MATCH(O907/$AH907, F!$O$21:$O$33,1), MATCH(E907, F!$P$20:$AB$20,1)), 0) + IFERROR( U907*INDEX(F!$P$21:$AB$33, MATCH(S907/$AH907, F!$O$21:$O$33,1), MATCH(E907, F!$P$20:$AB$20,1)),0)  + IFERROR(Y907*INDEX(F!$P$21:$AB$33, MATCH(W907/$AH907, F!$O$21:$O$33,1), MATCH(E907, F!$P$20:$AB$20,1)),0)  + IFERROR( AC907*INDEX(F!$P$21:$AB$33, MATCH(AA907/$AH907, F!$O$21:$O$33,1), MATCH(E907, F!$P$20:$AB$20,1)),)</f>
        <v>0</v>
      </c>
      <c r="AL907" s="1031"/>
    </row>
    <row r="908" spans="1:38" ht="15.75" hidden="1" thickBot="1" x14ac:dyDescent="0.3">
      <c r="A908" s="1023"/>
      <c r="B908" s="246"/>
      <c r="C908" s="259"/>
      <c r="D908" s="227"/>
      <c r="E908" s="352">
        <f>ROUND(IFERROR(SUMPRODUCT(AJ900:AJ907,E900:E907)/AJ908,0),3)</f>
        <v>0</v>
      </c>
      <c r="F908" s="388"/>
      <c r="G908" s="319"/>
      <c r="H908" s="320"/>
      <c r="I908" s="320"/>
      <c r="J908" s="321"/>
      <c r="K908" s="319"/>
      <c r="L908" s="320"/>
      <c r="M908" s="320"/>
      <c r="N908" s="321"/>
      <c r="O908" s="319"/>
      <c r="P908" s="320"/>
      <c r="Q908" s="320"/>
      <c r="R908" s="321"/>
      <c r="S908" s="319"/>
      <c r="T908" s="320"/>
      <c r="U908" s="320"/>
      <c r="V908" s="321"/>
      <c r="W908" s="319"/>
      <c r="X908" s="320"/>
      <c r="Y908" s="320"/>
      <c r="Z908" s="321"/>
      <c r="AA908" s="319"/>
      <c r="AB908" s="320"/>
      <c r="AC908" s="320"/>
      <c r="AD908" s="321"/>
      <c r="AE908" s="357">
        <f>SUM(AE900:AE907)</f>
        <v>0</v>
      </c>
      <c r="AF908" s="358">
        <f t="shared" si="1163"/>
        <v>0</v>
      </c>
      <c r="AG908" s="391">
        <f>IFERROR(  SUMPRODUCT(AG900:AG907,AJ900:AJ907)/AJ908,0)</f>
        <v>0</v>
      </c>
      <c r="AH908" s="359"/>
      <c r="AI908" s="360">
        <f>SUM(AI900:AI907)</f>
        <v>0</v>
      </c>
      <c r="AJ908" s="360">
        <f>SUM(AJ900:AJ907)</f>
        <v>0</v>
      </c>
      <c r="AK908" s="361">
        <f>IF(SUM(AK900:AK907)=0,TIME(,0,),TIME(,SUM(AK900:AK907)+F!$V$37,))</f>
        <v>0</v>
      </c>
      <c r="AL908" s="1032"/>
    </row>
    <row r="909" spans="1:38" hidden="1" x14ac:dyDescent="0.25">
      <c r="A909" s="213">
        <f>A910</f>
        <v>43893</v>
      </c>
      <c r="B909" s="247" t="str">
        <f t="shared" ref="B909:F916" si="1168">IF(B853="","",B853)</f>
        <v>Средняя</v>
      </c>
      <c r="C909" s="260" t="str">
        <f t="shared" si="1168"/>
        <v>ТГ</v>
      </c>
      <c r="D909" s="228" t="str">
        <f t="shared" si="1168"/>
        <v>Становая тяга</v>
      </c>
      <c r="E909" s="280">
        <f t="shared" si="1168"/>
        <v>1.4</v>
      </c>
      <c r="F909" s="322" t="str">
        <f t="shared" si="1168"/>
        <v/>
      </c>
      <c r="G909" s="323" t="str">
        <f t="shared" ref="G909:G916" si="1169">IF(J909&lt;&gt;0, IFERROR(IF( $F909=2,  MROUND($AH909*J909,1),    IF( OR($F909="",$F909=1),   MROUND($AH909*J909,2.5),  MROUND($AH909*J909, 0.1))), "" ), "")</f>
        <v/>
      </c>
      <c r="H909" s="324"/>
      <c r="I909" s="324"/>
      <c r="J909" s="325"/>
      <c r="K909" s="323" t="str">
        <f t="shared" ref="K909:K916" si="1170">IF(N909&lt;&gt;0, IFERROR(IF( $F909=2,  MROUND($AH909*N909,1),    IF( OR($F909="",$F909=1),   MROUND($AH909*N909,2.5),  MROUND($AH909*N909, 0.1))), "" ), "")</f>
        <v/>
      </c>
      <c r="L909" s="324"/>
      <c r="M909" s="324"/>
      <c r="N909" s="325"/>
      <c r="O909" s="323" t="str">
        <f t="shared" ref="O909:O916" si="1171">IF(R909&lt;&gt;0, IFERROR(IF( $F909=2,  MROUND($AH909*R909,1),    IF( OR($F909="",$F909=1),   MROUND($AH909*R909,2.5),  MROUND($AH909*R909, 0.1))), "" ), "")</f>
        <v/>
      </c>
      <c r="P909" s="324"/>
      <c r="Q909" s="324"/>
      <c r="R909" s="325"/>
      <c r="S909" s="323" t="str">
        <f t="shared" ref="S909:S916" si="1172">IF(V909&lt;&gt;0, IFERROR(IF( $F909=2,  MROUND($AH909*V909,1),    IF( OR($F909="",$F909=1),   MROUND($AH909*V909,2.5),  MROUND($AH909*V909, 0.1))), "" ), "")</f>
        <v/>
      </c>
      <c r="T909" s="324"/>
      <c r="U909" s="324"/>
      <c r="V909" s="325"/>
      <c r="W909" s="323" t="str">
        <f t="shared" ref="W909:W916" si="1173">IF(Z909&lt;&gt;0, IFERROR(IF( $F909=2,  MROUND($AH909*Z909,1),    IF( OR($F909="",$F909=1),   MROUND($AH909*Z909,2.5),  MROUND($AH909*Z909, 0.1))), "" ), "")</f>
        <v/>
      </c>
      <c r="X909" s="324"/>
      <c r="Y909" s="324"/>
      <c r="Z909" s="325"/>
      <c r="AA909" s="323" t="str">
        <f t="shared" ref="AA909:AA916" si="1174">IF(AD909&lt;&gt;0, IFERROR(IF( $F909=2,  MROUND($AH909*AD909,1),    IF( OR($F909="",$F909=1),   MROUND($AH909*AD909,2.5),  MROUND($AH909*AD909, 0.1))), "" ), "")</f>
        <v/>
      </c>
      <c r="AB909" s="324"/>
      <c r="AC909" s="324"/>
      <c r="AD909" s="325"/>
      <c r="AE909" s="326">
        <f t="shared" ref="AE909:AE916" si="1175">(IF(ISNUMBER(G909),G909,0)*H909*I909+IF(ISNUMBER(K909),K909,1)*L909*M909+IF(ISNUMBER(O909),O909,1)*P909*Q909+IF(ISNUMBER(S909),S909,1)*T909*U909+IF(ISNUMBER(W909),W909,1)*X909*Y909+IF(ISNUMBER(AA909),AA909,1)*AB909*AC909)*IF(ISNUMBER(F909),F909,1)</f>
        <v>0</v>
      </c>
      <c r="AF909" s="327">
        <f t="shared" si="1163"/>
        <v>0</v>
      </c>
      <c r="AG909" s="328">
        <f t="shared" ref="AG909:AG916" si="1176">IFERROR((AF909/(AH909*IF(ISNUMBER(F909),F909,1))),0)</f>
        <v>0</v>
      </c>
      <c r="AH909" s="216">
        <f t="shared" ref="AH909:AH916" si="1177">IF(ISNUMBER(AH853), AH853+(AH853*$AH$898),"")</f>
        <v>189.53745147330417</v>
      </c>
      <c r="AI909" s="329">
        <f xml:space="preserve"> ( IF(ISNUMBER(G909), VLOOKUP(G909/$AH909,F!$A1:$B101,2,1)*G909*$H909*$I909,0)+IF(ISNUMBER(K909), VLOOKUP(K909/$AH909,F!$A1:$B101,2,1)*K909*$L909*$M909,0)+IF(ISNUMBER(O909), VLOOKUP(O909/$AH909,F!$A1:$B101,2,1)*O909*$P909*$Q909,0)+IF(ISNUMBER(S909), VLOOKUP(S909/$AH909,F!$A1:$B101,2,1)*S909*$T909*$U909,0)+IF(ISNUMBER(W909), VLOOKUP(W909/$AH909,F!$A1:$B101,2,1)*W909*$X909*$Y909,0)+IF(ISNUMBER(AA909), VLOOKUP(AA909/$AH909,F!$A1:$B101,2,1)*AA909*$AB909*$AC909,0))*IF(ISNUMBER(F909),F909,1)*IF(ISNUMBER(E909),E909,1)</f>
        <v>0</v>
      </c>
      <c r="AJ909" s="330">
        <f t="shared" ref="AJ909:AJ911" si="1178">H909*I909+L909*M909+P909*Q909+T909*U909+X909*Y909+AB909*AC909</f>
        <v>0</v>
      </c>
      <c r="AK909" s="331">
        <f>IFERROR(I909*INDEX(F!$P$21:$AB$33, MATCH(G909/$AH909, F!$O$21:$O$33,1), MATCH(E909, F!$P$20:$AB$20,1)), 0 ) +IFERROR( M909*INDEX(F!$P$21:$AB$33, MATCH(K909/$AH909, F!$O$21:$O$33,1), MATCH(E909, F!$P$20:$AB$20,1)),0) +  IFERROR( Q909*INDEX(F!$P$21:$AB$33, MATCH(O909/$AH909, F!$O$21:$O$33,1), MATCH(E909, F!$P$20:$AB$20,1)), 0) + IFERROR( U909*INDEX(F!$P$21:$AB$33, MATCH(S909/$AH909, F!$O$21:$O$33,1), MATCH(E909, F!$P$20:$AB$20,1)),0)  + IFERROR(Y909*INDEX(F!$P$21:$AB$33, MATCH(W909/$AH909, F!$O$21:$O$33,1), MATCH(E909, F!$P$20:$AB$20,1)),0)  + IFERROR( AC909*INDEX(F!$P$21:$AB$33, MATCH(AA909/$AH909, F!$O$21:$O$33,1), MATCH(E909, F!$P$20:$AB$20,1)),)</f>
        <v>0</v>
      </c>
      <c r="AL909" s="1033"/>
    </row>
    <row r="910" spans="1:38" ht="15.75" hidden="1" customHeight="1" x14ac:dyDescent="0.25">
      <c r="A910" s="1021">
        <f>A854+A842</f>
        <v>43893</v>
      </c>
      <c r="B910" s="248" t="str">
        <f t="shared" si="1168"/>
        <v>Легкая</v>
      </c>
      <c r="C910" s="261" t="str">
        <f t="shared" si="1168"/>
        <v>ЖМ</v>
      </c>
      <c r="D910" s="229" t="str">
        <f t="shared" si="1168"/>
        <v>Жим лежа</v>
      </c>
      <c r="E910" s="291">
        <f t="shared" si="1168"/>
        <v>1</v>
      </c>
      <c r="F910" s="332" t="str">
        <f t="shared" si="1168"/>
        <v/>
      </c>
      <c r="G910" s="333" t="str">
        <f t="shared" si="1169"/>
        <v/>
      </c>
      <c r="H910" s="334"/>
      <c r="I910" s="334"/>
      <c r="J910" s="335"/>
      <c r="K910" s="333" t="str">
        <f t="shared" si="1170"/>
        <v/>
      </c>
      <c r="L910" s="334"/>
      <c r="M910" s="334"/>
      <c r="N910" s="335"/>
      <c r="O910" s="333" t="str">
        <f t="shared" si="1171"/>
        <v/>
      </c>
      <c r="P910" s="334"/>
      <c r="Q910" s="334"/>
      <c r="R910" s="335"/>
      <c r="S910" s="333" t="str">
        <f t="shared" si="1172"/>
        <v/>
      </c>
      <c r="T910" s="334"/>
      <c r="U910" s="334"/>
      <c r="V910" s="335"/>
      <c r="W910" s="333" t="str">
        <f t="shared" si="1173"/>
        <v/>
      </c>
      <c r="X910" s="334"/>
      <c r="Y910" s="334"/>
      <c r="Z910" s="335"/>
      <c r="AA910" s="333" t="str">
        <f t="shared" si="1174"/>
        <v/>
      </c>
      <c r="AB910" s="334"/>
      <c r="AC910" s="334"/>
      <c r="AD910" s="335"/>
      <c r="AE910" s="336">
        <f t="shared" si="1175"/>
        <v>0</v>
      </c>
      <c r="AF910" s="337">
        <f t="shared" si="1163"/>
        <v>0</v>
      </c>
      <c r="AG910" s="338">
        <f t="shared" si="1176"/>
        <v>0</v>
      </c>
      <c r="AH910" s="217">
        <f t="shared" si="1177"/>
        <v>151.6299611786433</v>
      </c>
      <c r="AI910" s="339">
        <f xml:space="preserve"> ( IF(ISNUMBER(G910), VLOOKUP(G910/$AH910,F!$A1:$B101,2,1)*G910*$H910*$I910,0)+IF(ISNUMBER(K910), VLOOKUP(K910/$AH910,F!$A1:$B101,2,1)*K910*$L910*$M910,0)+IF(ISNUMBER(O910), VLOOKUP(O910/$AH910,F!$A1:$B101,2,1)*O910*$P910*$Q910,0)+IF(ISNUMBER(S910), VLOOKUP(S910/$AH910,F!$A1:$B101,2,1)*S910*$T910*$U910,0)+IF(ISNUMBER(W910), VLOOKUP(W910/$AH910,F!$A1:$B101,2,1)*W910*$X910*$Y910,0)+IF(ISNUMBER(AA910), VLOOKUP(AA910/$AH910,F!$A1:$B101,2,1)*AA910*$AB910*$AC910,0))*IF(ISNUMBER(F910),F910,1)*IF(ISNUMBER(E910),E910,1)</f>
        <v>0</v>
      </c>
      <c r="AJ910" s="340">
        <f t="shared" si="1178"/>
        <v>0</v>
      </c>
      <c r="AK910" s="341">
        <f>IFERROR(I910*INDEX(F!$P$21:$AB$33, MATCH(G910/$AH910, F!$O$21:$O$33,1), MATCH(E910, F!$P$20:$AB$20,1)), 0 ) +IFERROR( M910*INDEX(F!$P$21:$AB$33, MATCH(K910/$AH910, F!$O$21:$O$33,1), MATCH(E910, F!$P$20:$AB$20,1)),0) +  IFERROR( Q910*INDEX(F!$P$21:$AB$33, MATCH(O910/$AH910, F!$O$21:$O$33,1), MATCH(E910, F!$P$20:$AB$20,1)), 0) + IFERROR( U910*INDEX(F!$P$21:$AB$33, MATCH(S910/$AH910, F!$O$21:$O$33,1), MATCH(E910, F!$P$20:$AB$20,1)),0)  + IFERROR(Y910*INDEX(F!$P$21:$AB$33, MATCH(W910/$AH910, F!$O$21:$O$33,1), MATCH(E910, F!$P$20:$AB$20,1)),0)  + IFERROR( AC910*INDEX(F!$P$21:$AB$33, MATCH(AA910/$AH910, F!$O$21:$O$33,1), MATCH(E910, F!$P$20:$AB$20,1)),)</f>
        <v>0</v>
      </c>
      <c r="AL910" s="1031"/>
    </row>
    <row r="911" spans="1:38" hidden="1" x14ac:dyDescent="0.25">
      <c r="A911" s="1022"/>
      <c r="B911" s="249" t="str">
        <f t="shared" si="1168"/>
        <v>Легкая</v>
      </c>
      <c r="C911" s="262" t="str">
        <f t="shared" si="1168"/>
        <v>ТГ</v>
      </c>
      <c r="D911" s="230" t="str">
        <f t="shared" si="1168"/>
        <v>Тяга на прямых ногах</v>
      </c>
      <c r="E911" s="291">
        <f t="shared" si="1168"/>
        <v>1.2</v>
      </c>
      <c r="F911" s="342" t="str">
        <f t="shared" si="1168"/>
        <v/>
      </c>
      <c r="G911" s="343" t="str">
        <f t="shared" si="1169"/>
        <v/>
      </c>
      <c r="H911" s="344"/>
      <c r="I911" s="344"/>
      <c r="J911" s="345"/>
      <c r="K911" s="343" t="str">
        <f t="shared" si="1170"/>
        <v/>
      </c>
      <c r="L911" s="344"/>
      <c r="M911" s="344"/>
      <c r="N911" s="345"/>
      <c r="O911" s="343" t="str">
        <f t="shared" si="1171"/>
        <v/>
      </c>
      <c r="P911" s="344"/>
      <c r="Q911" s="344"/>
      <c r="R911" s="345"/>
      <c r="S911" s="343" t="str">
        <f t="shared" si="1172"/>
        <v/>
      </c>
      <c r="T911" s="344"/>
      <c r="U911" s="344"/>
      <c r="V911" s="345"/>
      <c r="W911" s="343" t="str">
        <f t="shared" si="1173"/>
        <v/>
      </c>
      <c r="X911" s="344"/>
      <c r="Y911" s="344"/>
      <c r="Z911" s="345"/>
      <c r="AA911" s="343" t="str">
        <f t="shared" si="1174"/>
        <v/>
      </c>
      <c r="AB911" s="344"/>
      <c r="AC911" s="344"/>
      <c r="AD911" s="345"/>
      <c r="AE911" s="346">
        <f t="shared" si="1175"/>
        <v>0</v>
      </c>
      <c r="AF911" s="347">
        <f t="shared" si="1163"/>
        <v>0</v>
      </c>
      <c r="AG911" s="348">
        <f t="shared" si="1176"/>
        <v>0</v>
      </c>
      <c r="AH911" s="217">
        <f t="shared" si="1177"/>
        <v>151.6299611786433</v>
      </c>
      <c r="AI911" s="349">
        <f xml:space="preserve"> ( IF(ISNUMBER(G911), VLOOKUP(G911/$AH911,F!$A1:$B101,2,1)*G911*$H911*$I911,0)+IF(ISNUMBER(K911), VLOOKUP(K911/$AH911,F!$A1:$B101,2,1)*K911*$L911*$M911,0)+IF(ISNUMBER(O911), VLOOKUP(O911/$AH911,F!$A1:$B101,2,1)*O911*$P911*$Q911,0)+IF(ISNUMBER(S911), VLOOKUP(S911/$AH911,F!$A1:$B101,2,1)*S911*$T911*$U911,0)+IF(ISNUMBER(W911), VLOOKUP(W911/$AH911,F!$A1:$B101,2,1)*W911*$X911*$Y911,0)+IF(ISNUMBER(AA911), VLOOKUP(AA911/$AH911,F!$A1:$B101,2,1)*AA911*$AB911*$AC911,0))*IF(ISNUMBER(F911),F911,1)*IF(ISNUMBER(E911),E911,1)</f>
        <v>0</v>
      </c>
      <c r="AJ911" s="350">
        <f t="shared" si="1178"/>
        <v>0</v>
      </c>
      <c r="AK911" s="351">
        <f>IFERROR(I911*INDEX(F!$P$21:$AB$33, MATCH(G911/$AH911, F!$O$21:$O$33,1), MATCH(E911, F!$P$20:$AB$20,1)), 0 ) +IFERROR( M911*INDEX(F!$P$21:$AB$33, MATCH(K911/$AH911, F!$O$21:$O$33,1), MATCH(E911, F!$P$20:$AB$20,1)),0) +  IFERROR( Q911*INDEX(F!$P$21:$AB$33, MATCH(O911/$AH911, F!$O$21:$O$33,1), MATCH(E911, F!$P$20:$AB$20,1)), 0) + IFERROR( U911*INDEX(F!$P$21:$AB$33, MATCH(S911/$AH911, F!$O$21:$O$33,1), MATCH(E911, F!$P$20:$AB$20,1)),0)  + IFERROR(Y911*INDEX(F!$P$21:$AB$33, MATCH(W911/$AH911, F!$O$21:$O$33,1), MATCH(E911, F!$P$20:$AB$20,1)),0)  + IFERROR( AC911*INDEX(F!$P$21:$AB$33, MATCH(AA911/$AH911, F!$O$21:$O$33,1), MATCH(E911, F!$P$20:$AB$20,1)),)</f>
        <v>0</v>
      </c>
      <c r="AL911" s="1031"/>
    </row>
    <row r="912" spans="1:38" hidden="1" x14ac:dyDescent="0.25">
      <c r="A912" s="1022"/>
      <c r="B912" s="248" t="str">
        <f t="shared" si="1168"/>
        <v>Легкая</v>
      </c>
      <c r="C912" s="261" t="str">
        <f t="shared" si="1168"/>
        <v>ОФП</v>
      </c>
      <c r="D912" s="229" t="str">
        <f t="shared" si="1168"/>
        <v>Жим стоя</v>
      </c>
      <c r="E912" s="291">
        <f t="shared" si="1168"/>
        <v>0.8</v>
      </c>
      <c r="F912" s="332" t="str">
        <f t="shared" si="1168"/>
        <v/>
      </c>
      <c r="G912" s="333" t="str">
        <f t="shared" si="1169"/>
        <v/>
      </c>
      <c r="H912" s="334"/>
      <c r="I912" s="334"/>
      <c r="J912" s="335"/>
      <c r="K912" s="333" t="str">
        <f t="shared" si="1170"/>
        <v/>
      </c>
      <c r="L912" s="334"/>
      <c r="M912" s="334"/>
      <c r="N912" s="335"/>
      <c r="O912" s="333" t="str">
        <f t="shared" si="1171"/>
        <v/>
      </c>
      <c r="P912" s="334"/>
      <c r="Q912" s="334"/>
      <c r="R912" s="335"/>
      <c r="S912" s="333" t="str">
        <f t="shared" si="1172"/>
        <v/>
      </c>
      <c r="T912" s="334"/>
      <c r="U912" s="334"/>
      <c r="V912" s="335"/>
      <c r="W912" s="333" t="str">
        <f t="shared" si="1173"/>
        <v/>
      </c>
      <c r="X912" s="334"/>
      <c r="Y912" s="334"/>
      <c r="Z912" s="335"/>
      <c r="AA912" s="333" t="str">
        <f t="shared" si="1174"/>
        <v/>
      </c>
      <c r="AB912" s="334"/>
      <c r="AC912" s="334"/>
      <c r="AD912" s="335"/>
      <c r="AE912" s="336">
        <f t="shared" si="1175"/>
        <v>0</v>
      </c>
      <c r="AF912" s="337">
        <f t="shared" si="1163"/>
        <v>0</v>
      </c>
      <c r="AG912" s="338">
        <f t="shared" si="1176"/>
        <v>0</v>
      </c>
      <c r="AH912" s="217">
        <f t="shared" si="1177"/>
        <v>90.977976707186016</v>
      </c>
      <c r="AI912" s="339">
        <f xml:space="preserve"> ( IF(ISNUMBER(G912), VLOOKUP(G912/$AH912,F!$A1:$B101,2,1)*G912*$H912*$I912,0)+IF(ISNUMBER(K912), VLOOKUP(K912/$AH912,F!$A1:$B101,2,1)*K912*$L912*$M912,0)+IF(ISNUMBER(O912), VLOOKUP(O912/$AH912,F!$A1:$B101,2,1)*O912*$P912*$Q912,0)+IF(ISNUMBER(S912), VLOOKUP(S912/$AH912,F!$A1:$B101,2,1)*S912*$T912*$U912,0)+IF(ISNUMBER(W912), VLOOKUP(W912/$AH912,F!$A1:$B101,2,1)*W912*$X912*$Y912,0)+IF(ISNUMBER(AA912), VLOOKUP(AA912/$AH912,F!$A1:$B101,2,1)*AA912*$AB912*$AC912,0))*IF(ISNUMBER(F912),F912,1)*IF(ISNUMBER(E912),E912,1)</f>
        <v>0</v>
      </c>
      <c r="AJ912" s="340">
        <f>H912*I912+L912*M912+P912*Q912+T912*U912+X912*Y912+AB912*AC912</f>
        <v>0</v>
      </c>
      <c r="AK912" s="341">
        <f>IFERROR(I912*INDEX(F!$P$21:$AB$33, MATCH(G912/$AH912, F!$O$21:$O$33,1), MATCH(E912, F!$P$20:$AB$20,1)), 0 ) +IFERROR( M912*INDEX(F!$P$21:$AB$33, MATCH(K912/$AH912, F!$O$21:$O$33,1), MATCH(E912, F!$P$20:$AB$20,1)),0) +  IFERROR( Q912*INDEX(F!$P$21:$AB$33, MATCH(O912/$AH912, F!$O$21:$O$33,1), MATCH(E912, F!$P$20:$AB$20,1)), 0) + IFERROR( U912*INDEX(F!$P$21:$AB$33, MATCH(S912/$AH912, F!$O$21:$O$33,1), MATCH(E912, F!$P$20:$AB$20,1)),0)  + IFERROR(Y912*INDEX(F!$P$21:$AB$33, MATCH(W912/$AH912, F!$O$21:$O$33,1), MATCH(E912, F!$P$20:$AB$20,1)),0)  + IFERROR( AC912*INDEX(F!$P$21:$AB$33, MATCH(AA912/$AH912, F!$O$21:$O$33,1), MATCH(E912, F!$P$20:$AB$20,1)),)</f>
        <v>0</v>
      </c>
      <c r="AL912" s="1031"/>
    </row>
    <row r="913" spans="1:38" hidden="1" x14ac:dyDescent="0.25">
      <c r="A913" s="1022"/>
      <c r="B913" s="249" t="str">
        <f t="shared" si="1168"/>
        <v>Легкая</v>
      </c>
      <c r="C913" s="262" t="str">
        <f t="shared" si="1168"/>
        <v>ЖМ</v>
      </c>
      <c r="D913" s="230" t="str">
        <f t="shared" si="1168"/>
        <v>Жим средним хватом</v>
      </c>
      <c r="E913" s="291">
        <f t="shared" si="1168"/>
        <v>1</v>
      </c>
      <c r="F913" s="342" t="str">
        <f t="shared" si="1168"/>
        <v/>
      </c>
      <c r="G913" s="343" t="str">
        <f t="shared" si="1169"/>
        <v/>
      </c>
      <c r="H913" s="344"/>
      <c r="I913" s="344"/>
      <c r="J913" s="345"/>
      <c r="K913" s="343" t="str">
        <f t="shared" si="1170"/>
        <v/>
      </c>
      <c r="L913" s="344"/>
      <c r="M913" s="344"/>
      <c r="N913" s="345"/>
      <c r="O913" s="343" t="str">
        <f t="shared" si="1171"/>
        <v/>
      </c>
      <c r="P913" s="344"/>
      <c r="Q913" s="344"/>
      <c r="R913" s="345"/>
      <c r="S913" s="343" t="str">
        <f t="shared" si="1172"/>
        <v/>
      </c>
      <c r="T913" s="344"/>
      <c r="U913" s="344"/>
      <c r="V913" s="345"/>
      <c r="W913" s="343" t="str">
        <f t="shared" si="1173"/>
        <v/>
      </c>
      <c r="X913" s="344"/>
      <c r="Y913" s="344"/>
      <c r="Z913" s="345"/>
      <c r="AA913" s="343" t="str">
        <f t="shared" si="1174"/>
        <v/>
      </c>
      <c r="AB913" s="344"/>
      <c r="AC913" s="344"/>
      <c r="AD913" s="345"/>
      <c r="AE913" s="346">
        <f t="shared" si="1175"/>
        <v>0</v>
      </c>
      <c r="AF913" s="347">
        <f t="shared" si="1163"/>
        <v>0</v>
      </c>
      <c r="AG913" s="348">
        <f t="shared" si="1176"/>
        <v>0</v>
      </c>
      <c r="AH913" s="217">
        <f t="shared" si="1177"/>
        <v>128.88546700184682</v>
      </c>
      <c r="AI913" s="349">
        <f xml:space="preserve"> ( IF(ISNUMBER(G913), VLOOKUP(G913/$AH913,F!$A1:$B101,2,1)*G913*$H913*$I913,0)+IF(ISNUMBER(K913), VLOOKUP(K913/$AH913,F!$A1:$B101,2,1)*K913*$L913*$M913,0)+IF(ISNUMBER(O913), VLOOKUP(O913/$AH913,F!$A1:$B101,2,1)*O913*$P913*$Q913,0)+IF(ISNUMBER(S913), VLOOKUP(S913/$AH913,F!$A1:$B101,2,1)*S913*$T913*$U913,0)+IF(ISNUMBER(W913), VLOOKUP(W913/$AH913,F!$A1:$B101,2,1)*W913*$X913*$Y913,0)+IF(ISNUMBER(AA913), VLOOKUP(AA913/$AH913,F!$A1:$B101,2,1)*AA913*$AB913*$AC913,0))*IF(ISNUMBER(F913),F913,1)*IF(ISNUMBER(E913),E913,1)</f>
        <v>0</v>
      </c>
      <c r="AJ913" s="350">
        <f t="shared" ref="AJ913:AJ916" si="1179">H913*I913+L913*M913+P913*Q913+T913*U913+X913*Y913+AB913*AC913</f>
        <v>0</v>
      </c>
      <c r="AK913" s="351">
        <f>IFERROR(I913*INDEX(F!$P$21:$AB$33, MATCH(G913/$AH913, F!$O$21:$O$33,1), MATCH(E913, F!$P$20:$AB$20,1)), 0 ) +IFERROR( M913*INDEX(F!$P$21:$AB$33, MATCH(K913/$AH913, F!$O$21:$O$33,1), MATCH(E913, F!$P$20:$AB$20,1)),0) +  IFERROR( Q913*INDEX(F!$P$21:$AB$33, MATCH(O913/$AH913, F!$O$21:$O$33,1), MATCH(E913, F!$P$20:$AB$20,1)), 0) + IFERROR( U913*INDEX(F!$P$21:$AB$33, MATCH(S913/$AH913, F!$O$21:$O$33,1), MATCH(E913, F!$P$20:$AB$20,1)),0)  + IFERROR(Y913*INDEX(F!$P$21:$AB$33, MATCH(W913/$AH913, F!$O$21:$O$33,1), MATCH(E913, F!$P$20:$AB$20,1)),0)  + IFERROR( AC913*INDEX(F!$P$21:$AB$33, MATCH(AA913/$AH913, F!$O$21:$O$33,1), MATCH(E913, F!$P$20:$AB$20,1)),)</f>
        <v>0</v>
      </c>
      <c r="AL913" s="1031"/>
    </row>
    <row r="914" spans="1:38" hidden="1" x14ac:dyDescent="0.25">
      <c r="A914" s="1022"/>
      <c r="B914" s="248" t="str">
        <f t="shared" si="1168"/>
        <v/>
      </c>
      <c r="C914" s="261" t="str">
        <f t="shared" si="1168"/>
        <v/>
      </c>
      <c r="D914" s="229" t="str">
        <f t="shared" si="1168"/>
        <v/>
      </c>
      <c r="E914" s="291" t="str">
        <f t="shared" si="1168"/>
        <v/>
      </c>
      <c r="F914" s="332" t="str">
        <f t="shared" si="1168"/>
        <v/>
      </c>
      <c r="G914" s="333" t="str">
        <f t="shared" si="1169"/>
        <v/>
      </c>
      <c r="H914" s="334"/>
      <c r="I914" s="334"/>
      <c r="J914" s="335"/>
      <c r="K914" s="333" t="str">
        <f t="shared" si="1170"/>
        <v/>
      </c>
      <c r="L914" s="334"/>
      <c r="M914" s="334"/>
      <c r="N914" s="335"/>
      <c r="O914" s="333" t="str">
        <f t="shared" si="1171"/>
        <v/>
      </c>
      <c r="P914" s="334"/>
      <c r="Q914" s="334"/>
      <c r="R914" s="335"/>
      <c r="S914" s="333" t="str">
        <f t="shared" si="1172"/>
        <v/>
      </c>
      <c r="T914" s="334"/>
      <c r="U914" s="334"/>
      <c r="V914" s="335"/>
      <c r="W914" s="333" t="str">
        <f t="shared" si="1173"/>
        <v/>
      </c>
      <c r="X914" s="334"/>
      <c r="Y914" s="334"/>
      <c r="Z914" s="335"/>
      <c r="AA914" s="333" t="str">
        <f t="shared" si="1174"/>
        <v/>
      </c>
      <c r="AB914" s="334"/>
      <c r="AC914" s="334"/>
      <c r="AD914" s="335"/>
      <c r="AE914" s="336">
        <f t="shared" si="1175"/>
        <v>0</v>
      </c>
      <c r="AF914" s="337">
        <f t="shared" si="1163"/>
        <v>0</v>
      </c>
      <c r="AG914" s="338">
        <f t="shared" si="1176"/>
        <v>0</v>
      </c>
      <c r="AH914" s="217" t="str">
        <f t="shared" si="1177"/>
        <v/>
      </c>
      <c r="AI914" s="339">
        <f xml:space="preserve"> ( IF(ISNUMBER(G914), VLOOKUP(G914/$AH914,F!$A1:$B101,2,1)*G914*$H914*$I914,0)+IF(ISNUMBER(K914), VLOOKUP(K914/$AH914,F!$A1:$B101,2,1)*K914*$L914*$M914,0)+IF(ISNUMBER(O914), VLOOKUP(O914/$AH914,F!$A1:$B101,2,1)*O914*$P914*$Q914,0)+IF(ISNUMBER(S914), VLOOKUP(S914/$AH914,F!$A1:$B101,2,1)*S914*$T914*$U914,0)+IF(ISNUMBER(W914), VLOOKUP(W914/$AH914,F!$A1:$B101,2,1)*W914*$X914*$Y914,0)+IF(ISNUMBER(AA914), VLOOKUP(AA914/$AH914,F!$A1:$B101,2,1)*AA914*$AB914*$AC914,0))*IF(ISNUMBER(F914),F914,1)*IF(ISNUMBER(E914),E914,1)</f>
        <v>0</v>
      </c>
      <c r="AJ914" s="340">
        <f t="shared" si="1179"/>
        <v>0</v>
      </c>
      <c r="AK914" s="341">
        <f>IFERROR(I914*INDEX(F!$P$21:$AB$33, MATCH(G914/$AH914, F!$O$21:$O$33,1), MATCH(E914, F!$P$20:$AB$20,1)), 0 ) +IFERROR( M914*INDEX(F!$P$21:$AB$33, MATCH(K914/$AH914, F!$O$21:$O$33,1), MATCH(E914, F!$P$20:$AB$20,1)),0) +  IFERROR( Q914*INDEX(F!$P$21:$AB$33, MATCH(O914/$AH914, F!$O$21:$O$33,1), MATCH(E914, F!$P$20:$AB$20,1)), 0) + IFERROR( U914*INDEX(F!$P$21:$AB$33, MATCH(S914/$AH914, F!$O$21:$O$33,1), MATCH(E914, F!$P$20:$AB$20,1)),0)  + IFERROR(Y914*INDEX(F!$P$21:$AB$33, MATCH(W914/$AH914, F!$O$21:$O$33,1), MATCH(E914, F!$P$20:$AB$20,1)),0)  + IFERROR( AC914*INDEX(F!$P$21:$AB$33, MATCH(AA914/$AH914, F!$O$21:$O$33,1), MATCH(E914, F!$P$20:$AB$20,1)),)</f>
        <v>0</v>
      </c>
      <c r="AL914" s="1031"/>
    </row>
    <row r="915" spans="1:38" hidden="1" x14ac:dyDescent="0.25">
      <c r="A915" s="1022"/>
      <c r="B915" s="249" t="str">
        <f t="shared" si="1168"/>
        <v/>
      </c>
      <c r="C915" s="262" t="str">
        <f t="shared" si="1168"/>
        <v/>
      </c>
      <c r="D915" s="230" t="str">
        <f t="shared" si="1168"/>
        <v/>
      </c>
      <c r="E915" s="291" t="str">
        <f t="shared" si="1168"/>
        <v/>
      </c>
      <c r="F915" s="342" t="str">
        <f t="shared" si="1168"/>
        <v/>
      </c>
      <c r="G915" s="343" t="str">
        <f t="shared" si="1169"/>
        <v/>
      </c>
      <c r="H915" s="344"/>
      <c r="I915" s="344"/>
      <c r="J915" s="345"/>
      <c r="K915" s="343" t="str">
        <f t="shared" si="1170"/>
        <v/>
      </c>
      <c r="L915" s="344"/>
      <c r="M915" s="344"/>
      <c r="N915" s="345"/>
      <c r="O915" s="343" t="str">
        <f t="shared" si="1171"/>
        <v/>
      </c>
      <c r="P915" s="344"/>
      <c r="Q915" s="344"/>
      <c r="R915" s="345"/>
      <c r="S915" s="343" t="str">
        <f t="shared" si="1172"/>
        <v/>
      </c>
      <c r="T915" s="344"/>
      <c r="U915" s="344"/>
      <c r="V915" s="345"/>
      <c r="W915" s="343" t="str">
        <f t="shared" si="1173"/>
        <v/>
      </c>
      <c r="X915" s="344"/>
      <c r="Y915" s="344"/>
      <c r="Z915" s="345"/>
      <c r="AA915" s="343" t="str">
        <f t="shared" si="1174"/>
        <v/>
      </c>
      <c r="AB915" s="344"/>
      <c r="AC915" s="344"/>
      <c r="AD915" s="345"/>
      <c r="AE915" s="346">
        <f t="shared" si="1175"/>
        <v>0</v>
      </c>
      <c r="AF915" s="347">
        <f t="shared" si="1163"/>
        <v>0</v>
      </c>
      <c r="AG915" s="348">
        <f t="shared" si="1176"/>
        <v>0</v>
      </c>
      <c r="AH915" s="217" t="str">
        <f t="shared" si="1177"/>
        <v/>
      </c>
      <c r="AI915" s="349">
        <f xml:space="preserve"> ( IF(ISNUMBER(G915), VLOOKUP(G915/$AH915,F!$A1:$B101,2,1)*G915*$H915*$I915,0)+IF(ISNUMBER(K915), VLOOKUP(K915/$AH915,F!$A1:$B101,2,1)*K915*$L915*$M915,0)+IF(ISNUMBER(O915), VLOOKUP(O915/$AH915,F!$A1:$B101,2,1)*O915*$P915*$Q915,0)+IF(ISNUMBER(S915), VLOOKUP(S915/$AH915,F!$A1:$B101,2,1)*S915*$T915*$U915,0)+IF(ISNUMBER(W915), VLOOKUP(W915/$AH915,F!$A1:$B101,2,1)*W915*$X915*$Y915,0)+IF(ISNUMBER(AA915), VLOOKUP(AA915/$AH915,F!$A1:$B101,2,1)*AA915*$AB915*$AC915,0))*IF(ISNUMBER(F915),F915,1)*IF(ISNUMBER(E915),E915,1)</f>
        <v>0</v>
      </c>
      <c r="AJ915" s="350">
        <f t="shared" si="1179"/>
        <v>0</v>
      </c>
      <c r="AK915" s="351">
        <f>IFERROR(I915*INDEX(F!$P$21:$AB$33, MATCH(G915/$AH915, F!$O$21:$O$33,1), MATCH(E915, F!$P$20:$AB$20,1)), 0 ) +IFERROR( M915*INDEX(F!$P$21:$AB$33, MATCH(K915/$AH915, F!$O$21:$O$33,1), MATCH(E915, F!$P$20:$AB$20,1)),0) +  IFERROR( Q915*INDEX(F!$P$21:$AB$33, MATCH(O915/$AH915, F!$O$21:$O$33,1), MATCH(E915, F!$P$20:$AB$20,1)), 0) + IFERROR( U915*INDEX(F!$P$21:$AB$33, MATCH(S915/$AH915, F!$O$21:$O$33,1), MATCH(E915, F!$P$20:$AB$20,1)),0)  + IFERROR(Y915*INDEX(F!$P$21:$AB$33, MATCH(W915/$AH915, F!$O$21:$O$33,1), MATCH(E915, F!$P$20:$AB$20,1)),0)  + IFERROR( AC915*INDEX(F!$P$21:$AB$33, MATCH(AA915/$AH915, F!$O$21:$O$33,1), MATCH(E915, F!$P$20:$AB$20,1)),)</f>
        <v>0</v>
      </c>
      <c r="AL915" s="1031"/>
    </row>
    <row r="916" spans="1:38" hidden="1" x14ac:dyDescent="0.25">
      <c r="A916" s="1022"/>
      <c r="B916" s="248" t="str">
        <f t="shared" si="1168"/>
        <v/>
      </c>
      <c r="C916" s="261" t="str">
        <f t="shared" si="1168"/>
        <v/>
      </c>
      <c r="D916" s="231" t="str">
        <f t="shared" si="1168"/>
        <v/>
      </c>
      <c r="E916" s="291" t="str">
        <f t="shared" si="1168"/>
        <v/>
      </c>
      <c r="F916" s="332" t="str">
        <f t="shared" si="1168"/>
        <v/>
      </c>
      <c r="G916" s="333" t="str">
        <f t="shared" si="1169"/>
        <v/>
      </c>
      <c r="H916" s="334"/>
      <c r="I916" s="334"/>
      <c r="J916" s="335"/>
      <c r="K916" s="333" t="str">
        <f t="shared" si="1170"/>
        <v/>
      </c>
      <c r="L916" s="334"/>
      <c r="M916" s="334"/>
      <c r="N916" s="335"/>
      <c r="O916" s="333" t="str">
        <f t="shared" si="1171"/>
        <v/>
      </c>
      <c r="P916" s="334"/>
      <c r="Q916" s="334"/>
      <c r="R916" s="335"/>
      <c r="S916" s="333" t="str">
        <f t="shared" si="1172"/>
        <v/>
      </c>
      <c r="T916" s="334"/>
      <c r="U916" s="334"/>
      <c r="V916" s="335"/>
      <c r="W916" s="333" t="str">
        <f t="shared" si="1173"/>
        <v/>
      </c>
      <c r="X916" s="334"/>
      <c r="Y916" s="334"/>
      <c r="Z916" s="335"/>
      <c r="AA916" s="333" t="str">
        <f t="shared" si="1174"/>
        <v/>
      </c>
      <c r="AB916" s="334"/>
      <c r="AC916" s="334"/>
      <c r="AD916" s="335"/>
      <c r="AE916" s="336">
        <f t="shared" si="1175"/>
        <v>0</v>
      </c>
      <c r="AF916" s="337">
        <f t="shared" si="1163"/>
        <v>0</v>
      </c>
      <c r="AG916" s="338">
        <f t="shared" si="1176"/>
        <v>0</v>
      </c>
      <c r="AH916" s="217" t="str">
        <f t="shared" si="1177"/>
        <v/>
      </c>
      <c r="AI916" s="339">
        <f xml:space="preserve"> ( IF(ISNUMBER(G916), VLOOKUP(G916/$AH916,F!$A1:$B101,2,1)*G916*$H916*$I916,0)+IF(ISNUMBER(K916), VLOOKUP(K916/$AH916,F!$A1:$B101,2,1)*K916*$L916*$M916,0)+IF(ISNUMBER(O916), VLOOKUP(O916/$AH916,F!$A1:$B101,2,1)*O916*$P916*$Q916,0)+IF(ISNUMBER(S916), VLOOKUP(S916/$AH916,F!$A1:$B101,2,1)*S916*$T916*$U916,0)+IF(ISNUMBER(W916), VLOOKUP(W916/$AH916,F!$A1:$B101,2,1)*W916*$X916*$Y916,0)+IF(ISNUMBER(AA916), VLOOKUP(AA916/$AH916,F!$A1:$B101,2,1)*AA916*$AB916*$AC916,0))*IF(ISNUMBER(F916),F916,1)*IF(ISNUMBER(E916),E916,1)</f>
        <v>0</v>
      </c>
      <c r="AJ916" s="340">
        <f t="shared" si="1179"/>
        <v>0</v>
      </c>
      <c r="AK916" s="341">
        <f>IFERROR(I916*INDEX(F!$P$21:$AB$33, MATCH(G916/$AH916, F!$O$21:$O$33,1), MATCH(E916, F!$P$20:$AB$20,1)), 0 ) +IFERROR( M916*INDEX(F!$P$21:$AB$33, MATCH(K916/$AH916, F!$O$21:$O$33,1), MATCH(E916, F!$P$20:$AB$20,1)),0) +  IFERROR( Q916*INDEX(F!$P$21:$AB$33, MATCH(O916/$AH916, F!$O$21:$O$33,1), MATCH(E916, F!$P$20:$AB$20,1)), 0) + IFERROR( U916*INDEX(F!$P$21:$AB$33, MATCH(S916/$AH916, F!$O$21:$O$33,1), MATCH(E916, F!$P$20:$AB$20,1)),0)  + IFERROR(Y916*INDEX(F!$P$21:$AB$33, MATCH(W916/$AH916, F!$O$21:$O$33,1), MATCH(E916, F!$P$20:$AB$20,1)),0)  + IFERROR( AC916*INDEX(F!$P$21:$AB$33, MATCH(AA916/$AH916, F!$O$21:$O$33,1), MATCH(E916, F!$P$20:$AB$20,1)),)</f>
        <v>0</v>
      </c>
      <c r="AL916" s="1031"/>
    </row>
    <row r="917" spans="1:38" ht="15.75" hidden="1" thickBot="1" x14ac:dyDescent="0.3">
      <c r="A917" s="1023"/>
      <c r="B917" s="250"/>
      <c r="C917" s="263"/>
      <c r="D917" s="215"/>
      <c r="E917" s="352">
        <f>ROUND(IFERROR(SUMPRODUCT(AJ909:AJ916,E909:E916)/AJ917,0),3)</f>
        <v>0</v>
      </c>
      <c r="F917" s="353"/>
      <c r="G917" s="354"/>
      <c r="H917" s="355"/>
      <c r="I917" s="355"/>
      <c r="J917" s="356"/>
      <c r="K917" s="354"/>
      <c r="L917" s="355"/>
      <c r="M917" s="355"/>
      <c r="N917" s="356"/>
      <c r="O917" s="354"/>
      <c r="P917" s="355"/>
      <c r="Q917" s="355"/>
      <c r="R917" s="356"/>
      <c r="S917" s="354"/>
      <c r="T917" s="355"/>
      <c r="U917" s="355"/>
      <c r="V917" s="356"/>
      <c r="W917" s="354"/>
      <c r="X917" s="355"/>
      <c r="Y917" s="355"/>
      <c r="Z917" s="356"/>
      <c r="AA917" s="354"/>
      <c r="AB917" s="355"/>
      <c r="AC917" s="355"/>
      <c r="AD917" s="356"/>
      <c r="AE917" s="357">
        <f>SUM(AE909:AE916)</f>
        <v>0</v>
      </c>
      <c r="AF917" s="358">
        <f t="shared" si="1163"/>
        <v>0</v>
      </c>
      <c r="AG917" s="391">
        <f>IFERROR(  SUMPRODUCT(AG909:AG916,AJ909:AJ916)/AJ917,0)</f>
        <v>0</v>
      </c>
      <c r="AH917" s="359"/>
      <c r="AI917" s="360">
        <f>SUM(AI909:AI916)</f>
        <v>0</v>
      </c>
      <c r="AJ917" s="360">
        <f>SUM(AJ909:AJ916)</f>
        <v>0</v>
      </c>
      <c r="AK917" s="361">
        <f>IF(SUM(AK909:AK916)=0,TIME(,0,),TIME(,SUM(AK909:AK916)+F!$V$37,))</f>
        <v>0</v>
      </c>
      <c r="AL917" s="1032"/>
    </row>
    <row r="918" spans="1:38" hidden="1" x14ac:dyDescent="0.25">
      <c r="A918" s="232">
        <f>A919</f>
        <v>43895</v>
      </c>
      <c r="B918" s="251" t="str">
        <f t="shared" ref="B918:F925" si="1180">IF(B862="","",B862)</f>
        <v>Тяжелая</v>
      </c>
      <c r="C918" s="264" t="str">
        <f t="shared" si="1180"/>
        <v>ЖМ</v>
      </c>
      <c r="D918" s="233" t="str">
        <f t="shared" si="1180"/>
        <v>Жим лежа</v>
      </c>
      <c r="E918" s="280">
        <f t="shared" si="1180"/>
        <v>1</v>
      </c>
      <c r="F918" s="362" t="str">
        <f t="shared" si="1180"/>
        <v/>
      </c>
      <c r="G918" s="363" t="str">
        <f t="shared" ref="G918:G925" si="1181">IF(J918&lt;&gt;0, IFERROR(IF( $F918=2,  MROUND($AH918*J918,1),    IF( OR($F918="",$F918=1),   MROUND($AH918*J918,2.5),  MROUND($AH918*J918, 0.1))), "" ), "")</f>
        <v/>
      </c>
      <c r="H918" s="364"/>
      <c r="I918" s="364"/>
      <c r="J918" s="365"/>
      <c r="K918" s="363" t="str">
        <f t="shared" ref="K918:K925" si="1182">IF(N918&lt;&gt;0, IFERROR(IF( $F918=2,  MROUND($AH918*N918,1),    IF( OR($F918="",$F918=1),   MROUND($AH918*N918,2.5),  MROUND($AH918*N918, 0.1))), "" ), "")</f>
        <v/>
      </c>
      <c r="L918" s="364"/>
      <c r="M918" s="364"/>
      <c r="N918" s="365"/>
      <c r="O918" s="363" t="str">
        <f t="shared" ref="O918:O925" si="1183">IF(R918&lt;&gt;0, IFERROR(IF( $F918=2,  MROUND($AH918*R918,1),    IF( OR($F918="",$F918=1),   MROUND($AH918*R918,2.5),  MROUND($AH918*R918, 0.1))), "" ), "")</f>
        <v/>
      </c>
      <c r="P918" s="364"/>
      <c r="Q918" s="364"/>
      <c r="R918" s="365"/>
      <c r="S918" s="363" t="str">
        <f t="shared" ref="S918:S925" si="1184">IF(V918&lt;&gt;0, IFERROR(IF( $F918=2,  MROUND($AH918*V918,1),    IF( OR($F918="",$F918=1),   MROUND($AH918*V918,2.5),  MROUND($AH918*V918, 0.1))), "" ), "")</f>
        <v/>
      </c>
      <c r="T918" s="364"/>
      <c r="U918" s="364"/>
      <c r="V918" s="365"/>
      <c r="W918" s="363" t="str">
        <f t="shared" ref="W918:W925" si="1185">IF(Z918&lt;&gt;0, IFERROR(IF( $F918=2,  MROUND($AH918*Z918,1),    IF( OR($F918="",$F918=1),   MROUND($AH918*Z918,2.5),  MROUND($AH918*Z918, 0.1))), "" ), "")</f>
        <v/>
      </c>
      <c r="X918" s="364"/>
      <c r="Y918" s="364"/>
      <c r="Z918" s="365"/>
      <c r="AA918" s="363" t="str">
        <f t="shared" ref="AA918:AA925" si="1186">IF(AD918&lt;&gt;0, IFERROR(IF( $F918=2,  MROUND($AH918*AD918,1),    IF( OR($F918="",$F918=1),   MROUND($AH918*AD918,2.5),  MROUND($AH918*AD918, 0.1))), "" ), "")</f>
        <v/>
      </c>
      <c r="AB918" s="364"/>
      <c r="AC918" s="364"/>
      <c r="AD918" s="365"/>
      <c r="AE918" s="366">
        <f t="shared" ref="AE918:AE925" si="1187">(IF(ISNUMBER(G918),G918,0)*H918*I918+IF(ISNUMBER(K918),K918,1)*L918*M918+IF(ISNUMBER(O918),O918,1)*P918*Q918+IF(ISNUMBER(S918),S918,1)*T918*U918+IF(ISNUMBER(W918),W918,1)*X918*Y918+IF(ISNUMBER(AA918),AA918,1)*AB918*AC918)*IF(ISNUMBER(F918),F918,1)</f>
        <v>0</v>
      </c>
      <c r="AF918" s="367">
        <f t="shared" si="1163"/>
        <v>0</v>
      </c>
      <c r="AG918" s="368">
        <f t="shared" ref="AG918:AG925" si="1188">IFERROR((AF918/(AH918*IF(ISNUMBER(F918),F918,1))),0)</f>
        <v>0</v>
      </c>
      <c r="AH918" s="216">
        <f t="shared" ref="AH918:AH925" si="1189">IF(ISNUMBER(AH862), AH862+(AH862*$AH$898),"")</f>
        <v>151.6299611786433</v>
      </c>
      <c r="AI918" s="369">
        <f xml:space="preserve"> ( IF(ISNUMBER(G918), VLOOKUP(G918/$AH918,F!$A1:$B101,2,1)*G918*$H918*$I918,0)+IF(ISNUMBER(K918), VLOOKUP(K918/$AH918,F!$A1:$B101,2,1)*K918*$L918*$M918,0)+IF(ISNUMBER(O918), VLOOKUP(O918/$AH918,F!$A1:$B101,2,1)*O918*$P918*$Q918,0)+IF(ISNUMBER(S918), VLOOKUP(S918/$AH918,F!$A1:$B101,2,1)*S918*$T918*$U918,0)+IF(ISNUMBER(W918), VLOOKUP(W918/$AH918,F!$A1:$B101,2,1)*W918*$X918*$Y918,0)+IF(ISNUMBER(AA918), VLOOKUP(AA918/$AH918,F!$A1:$B101,2,1)*AA918*$AB918*$AC918,0))*IF(ISNUMBER(F918),F918,1)*IF(ISNUMBER(E918),E918,1)</f>
        <v>0</v>
      </c>
      <c r="AJ918" s="370">
        <f t="shared" ref="AJ918:AJ920" si="1190">H918*I918+L918*M918+P918*Q918+T918*U918+X918*Y918+AB918*AC918</f>
        <v>0</v>
      </c>
      <c r="AK918" s="371">
        <f>IFERROR(I918*INDEX(F!$P$21:$AB$33, MATCH(G918/$AH918, F!$O$21:$O$33,1), MATCH(E918, F!$P$20:$AB$20,1)), 0 ) +IFERROR( M918*INDEX(F!$P$21:$AB$33, MATCH(K918/$AH918, F!$O$21:$O$33,1), MATCH(E918, F!$P$20:$AB$20,1)),0) +  IFERROR( Q918*INDEX(F!$P$21:$AB$33, MATCH(O918/$AH918, F!$O$21:$O$33,1), MATCH(E918, F!$P$20:$AB$20,1)), 0) + IFERROR( U918*INDEX(F!$P$21:$AB$33, MATCH(S918/$AH918, F!$O$21:$O$33,1), MATCH(E918, F!$P$20:$AB$20,1)),0)  + IFERROR(Y918*INDEX(F!$P$21:$AB$33, MATCH(W918/$AH918, F!$O$21:$O$33,1), MATCH(E918, F!$P$20:$AB$20,1)),0)  + IFERROR( AC918*INDEX(F!$P$21:$AB$33, MATCH(AA918/$AH918, F!$O$21:$O$33,1), MATCH(E918, F!$P$20:$AB$20,1)),)</f>
        <v>0</v>
      </c>
      <c r="AL918" s="1033"/>
    </row>
    <row r="919" spans="1:38" ht="15.75" hidden="1" customHeight="1" x14ac:dyDescent="0.25">
      <c r="A919" s="1021">
        <f>A863+A842</f>
        <v>43895</v>
      </c>
      <c r="B919" s="249" t="str">
        <f t="shared" si="1180"/>
        <v>Легкая</v>
      </c>
      <c r="C919" s="262" t="str">
        <f t="shared" si="1180"/>
        <v>ЖМ</v>
      </c>
      <c r="D919" s="230" t="str">
        <f t="shared" si="1180"/>
        <v>Жим гантелей</v>
      </c>
      <c r="E919" s="291">
        <f t="shared" si="1180"/>
        <v>0.8</v>
      </c>
      <c r="F919" s="342">
        <f t="shared" si="1180"/>
        <v>2</v>
      </c>
      <c r="G919" s="343" t="str">
        <f t="shared" si="1181"/>
        <v/>
      </c>
      <c r="H919" s="344"/>
      <c r="I919" s="344"/>
      <c r="J919" s="345"/>
      <c r="K919" s="343" t="str">
        <f t="shared" si="1182"/>
        <v/>
      </c>
      <c r="L919" s="344"/>
      <c r="M919" s="344"/>
      <c r="N919" s="345"/>
      <c r="O919" s="343" t="str">
        <f t="shared" si="1183"/>
        <v/>
      </c>
      <c r="P919" s="344"/>
      <c r="Q919" s="344"/>
      <c r="R919" s="345"/>
      <c r="S919" s="343" t="str">
        <f t="shared" si="1184"/>
        <v/>
      </c>
      <c r="T919" s="344"/>
      <c r="U919" s="344"/>
      <c r="V919" s="345"/>
      <c r="W919" s="343" t="str">
        <f t="shared" si="1185"/>
        <v/>
      </c>
      <c r="X919" s="344"/>
      <c r="Y919" s="344"/>
      <c r="Z919" s="345"/>
      <c r="AA919" s="343" t="str">
        <f t="shared" si="1186"/>
        <v/>
      </c>
      <c r="AB919" s="344"/>
      <c r="AC919" s="344"/>
      <c r="AD919" s="345"/>
      <c r="AE919" s="346">
        <f t="shared" si="1187"/>
        <v>0</v>
      </c>
      <c r="AF919" s="347">
        <f t="shared" si="1163"/>
        <v>0</v>
      </c>
      <c r="AG919" s="348">
        <f t="shared" si="1188"/>
        <v>0</v>
      </c>
      <c r="AH919" s="217">
        <f t="shared" si="1189"/>
        <v>48.52158757716586</v>
      </c>
      <c r="AI919" s="349">
        <f xml:space="preserve"> ( IF(ISNUMBER(G919), VLOOKUP(G919/$AH919,F!$A1:$B101,2,1)*G919*$H919*$I919,0)+IF(ISNUMBER(K919), VLOOKUP(K919/$AH919,F!$A1:$B101,2,1)*K919*$L919*$M919,0)+IF(ISNUMBER(O919), VLOOKUP(O919/$AH919,F!$A1:$B101,2,1)*O919*$P919*$Q919,0)+IF(ISNUMBER(S919), VLOOKUP(S919/$AH919,F!$A1:$B101,2,1)*S919*$T919*$U919,0)+IF(ISNUMBER(W919), VLOOKUP(W919/$AH919,F!$A1:$B101,2,1)*W919*$X919*$Y919,0)+IF(ISNUMBER(AA919), VLOOKUP(AA919/$AH919,F!$A1:$B101,2,1)*AA919*$AB919*$AC919,0))*IF(ISNUMBER(F919),F919,1)*IF(ISNUMBER(E919),E919,1)</f>
        <v>0</v>
      </c>
      <c r="AJ919" s="350">
        <f t="shared" si="1190"/>
        <v>0</v>
      </c>
      <c r="AK919" s="351">
        <f>IFERROR(I919*INDEX(F!$P$21:$AB$33, MATCH(G919/$AH919, F!$O$21:$O$33,1), MATCH(E919, F!$P$20:$AB$20,1)), 0 ) +IFERROR( M919*INDEX(F!$P$21:$AB$33, MATCH(K919/$AH919, F!$O$21:$O$33,1), MATCH(E919, F!$P$20:$AB$20,1)),0) +  IFERROR( Q919*INDEX(F!$P$21:$AB$33, MATCH(O919/$AH919, F!$O$21:$O$33,1), MATCH(E919, F!$P$20:$AB$20,1)), 0) + IFERROR( U919*INDEX(F!$P$21:$AB$33, MATCH(S919/$AH919, F!$O$21:$O$33,1), MATCH(E919, F!$P$20:$AB$20,1)),0)  + IFERROR(Y919*INDEX(F!$P$21:$AB$33, MATCH(W919/$AH919, F!$O$21:$O$33,1), MATCH(E919, F!$P$20:$AB$20,1)),0)  + IFERROR( AC919*INDEX(F!$P$21:$AB$33, MATCH(AA919/$AH919, F!$O$21:$O$33,1), MATCH(E919, F!$P$20:$AB$20,1)),)</f>
        <v>0</v>
      </c>
      <c r="AL919" s="1031"/>
    </row>
    <row r="920" spans="1:38" hidden="1" x14ac:dyDescent="0.25">
      <c r="A920" s="1022"/>
      <c r="B920" s="252" t="str">
        <f t="shared" si="1180"/>
        <v>Легкая</v>
      </c>
      <c r="C920" s="265" t="str">
        <f t="shared" si="1180"/>
        <v>ОФП</v>
      </c>
      <c r="D920" s="234" t="str">
        <f t="shared" si="1180"/>
        <v>Французский жим</v>
      </c>
      <c r="E920" s="291">
        <f t="shared" si="1180"/>
        <v>0.4</v>
      </c>
      <c r="F920" s="372" t="str">
        <f t="shared" si="1180"/>
        <v/>
      </c>
      <c r="G920" s="373" t="str">
        <f t="shared" si="1181"/>
        <v/>
      </c>
      <c r="H920" s="374"/>
      <c r="I920" s="374"/>
      <c r="J920" s="375"/>
      <c r="K920" s="373" t="str">
        <f t="shared" si="1182"/>
        <v/>
      </c>
      <c r="L920" s="374"/>
      <c r="M920" s="374"/>
      <c r="N920" s="375"/>
      <c r="O920" s="373" t="str">
        <f t="shared" si="1183"/>
        <v/>
      </c>
      <c r="P920" s="374"/>
      <c r="Q920" s="374"/>
      <c r="R920" s="375"/>
      <c r="S920" s="373" t="str">
        <f t="shared" si="1184"/>
        <v/>
      </c>
      <c r="T920" s="374"/>
      <c r="U920" s="374"/>
      <c r="V920" s="375"/>
      <c r="W920" s="373" t="str">
        <f t="shared" si="1185"/>
        <v/>
      </c>
      <c r="X920" s="374"/>
      <c r="Y920" s="374"/>
      <c r="Z920" s="375"/>
      <c r="AA920" s="373" t="str">
        <f t="shared" si="1186"/>
        <v/>
      </c>
      <c r="AB920" s="374"/>
      <c r="AC920" s="374"/>
      <c r="AD920" s="375"/>
      <c r="AE920" s="376">
        <f t="shared" si="1187"/>
        <v>0</v>
      </c>
      <c r="AF920" s="377">
        <f t="shared" si="1163"/>
        <v>0</v>
      </c>
      <c r="AG920" s="378">
        <f t="shared" si="1188"/>
        <v>0</v>
      </c>
      <c r="AH920" s="217">
        <f t="shared" si="1189"/>
        <v>70.811191870426455</v>
      </c>
      <c r="AI920" s="379">
        <f xml:space="preserve"> ( IF(ISNUMBER(G920), VLOOKUP(G920/$AH920,F!$A1:$B101,2,1)*G920*$H920*$I920,0)+IF(ISNUMBER(K920), VLOOKUP(K920/$AH920,F!$A1:$B101,2,1)*K920*$L920*$M920,0)+IF(ISNUMBER(O920), VLOOKUP(O920/$AH920,F!$A1:$B101,2,1)*O920*$P920*$Q920,0)+IF(ISNUMBER(S920), VLOOKUP(S920/$AH920,F!$A1:$B101,2,1)*S920*$T920*$U920,0)+IF(ISNUMBER(W920), VLOOKUP(W920/$AH920,F!$A1:$B101,2,1)*W920*$X920*$Y920,0)+IF(ISNUMBER(AA920), VLOOKUP(AA920/$AH920,F!$A1:$B101,2,1)*AA920*$AB920*$AC920,0))*IF(ISNUMBER(F920),F920,1)*IF(ISNUMBER(E920),E920,1)</f>
        <v>0</v>
      </c>
      <c r="AJ920" s="380">
        <f t="shared" si="1190"/>
        <v>0</v>
      </c>
      <c r="AK920" s="381">
        <f>IFERROR(I920*INDEX(F!$P$21:$AB$33, MATCH(G920/$AH920, F!$O$21:$O$33,1), MATCH(E920, F!$P$20:$AB$20,1)), 0 ) +IFERROR( M920*INDEX(F!$P$21:$AB$33, MATCH(K920/$AH920, F!$O$21:$O$33,1), MATCH(E920, F!$P$20:$AB$20,1)),0) +  IFERROR( Q920*INDEX(F!$P$21:$AB$33, MATCH(O920/$AH920, F!$O$21:$O$33,1), MATCH(E920, F!$P$20:$AB$20,1)), 0) + IFERROR( U920*INDEX(F!$P$21:$AB$33, MATCH(S920/$AH920, F!$O$21:$O$33,1), MATCH(E920, F!$P$20:$AB$20,1)),0)  + IFERROR(Y920*INDEX(F!$P$21:$AB$33, MATCH(W920/$AH920, F!$O$21:$O$33,1), MATCH(E920, F!$P$20:$AB$20,1)),0)  + IFERROR( AC920*INDEX(F!$P$21:$AB$33, MATCH(AA920/$AH920, F!$O$21:$O$33,1), MATCH(E920, F!$P$20:$AB$20,1)),)</f>
        <v>0</v>
      </c>
      <c r="AL920" s="1031"/>
    </row>
    <row r="921" spans="1:38" hidden="1" x14ac:dyDescent="0.25">
      <c r="A921" s="1022"/>
      <c r="B921" s="249" t="str">
        <f t="shared" si="1180"/>
        <v>Легкая</v>
      </c>
      <c r="C921" s="262" t="str">
        <f t="shared" si="1180"/>
        <v>ОФП</v>
      </c>
      <c r="D921" s="230" t="str">
        <f t="shared" si="1180"/>
        <v>Молотковые сгибания</v>
      </c>
      <c r="E921" s="291">
        <f t="shared" si="1180"/>
        <v>0.4</v>
      </c>
      <c r="F921" s="342">
        <f t="shared" si="1180"/>
        <v>2</v>
      </c>
      <c r="G921" s="343" t="str">
        <f t="shared" si="1181"/>
        <v/>
      </c>
      <c r="H921" s="344"/>
      <c r="I921" s="344"/>
      <c r="J921" s="345"/>
      <c r="K921" s="343" t="str">
        <f t="shared" si="1182"/>
        <v/>
      </c>
      <c r="L921" s="344"/>
      <c r="M921" s="344"/>
      <c r="N921" s="345"/>
      <c r="O921" s="343" t="str">
        <f t="shared" si="1183"/>
        <v/>
      </c>
      <c r="P921" s="344"/>
      <c r="Q921" s="344"/>
      <c r="R921" s="345"/>
      <c r="S921" s="343" t="str">
        <f t="shared" si="1184"/>
        <v/>
      </c>
      <c r="T921" s="344"/>
      <c r="U921" s="344"/>
      <c r="V921" s="345"/>
      <c r="W921" s="343" t="str">
        <f t="shared" si="1185"/>
        <v/>
      </c>
      <c r="X921" s="344"/>
      <c r="Y921" s="344"/>
      <c r="Z921" s="345"/>
      <c r="AA921" s="343" t="str">
        <f t="shared" si="1186"/>
        <v/>
      </c>
      <c r="AB921" s="344"/>
      <c r="AC921" s="344"/>
      <c r="AD921" s="345"/>
      <c r="AE921" s="346">
        <f t="shared" si="1187"/>
        <v>0</v>
      </c>
      <c r="AF921" s="347">
        <f t="shared" si="1163"/>
        <v>0</v>
      </c>
      <c r="AG921" s="348">
        <f t="shared" si="1188"/>
        <v>0</v>
      </c>
      <c r="AH921" s="217">
        <f t="shared" si="1189"/>
        <v>27.293393012155803</v>
      </c>
      <c r="AI921" s="349">
        <f xml:space="preserve"> ( IF(ISNUMBER(G921), VLOOKUP(G921/$AH921,F!$A1:$B101,2,1)*G921*$H921*$I921,0)+IF(ISNUMBER(K921), VLOOKUP(K921/$AH921,F!$A1:$B101,2,1)*K921*$L921*$M921,0)+IF(ISNUMBER(O921), VLOOKUP(O921/$AH921,F!$A1:$B101,2,1)*O921*$P921*$Q921,0)+IF(ISNUMBER(S921), VLOOKUP(S921/$AH921,F!$A1:$B101,2,1)*S921*$T921*$U921,0)+IF(ISNUMBER(W921), VLOOKUP(W921/$AH921,F!$A1:$B101,2,1)*W921*$X921*$Y921,0)+IF(ISNUMBER(AA921), VLOOKUP(AA921/$AH921,F!$A1:$B101,2,1)*AA921*$AB921*$AC921,0))*IF(ISNUMBER(F921),F921,1)*IF(ISNUMBER(E921),E921,1)</f>
        <v>0</v>
      </c>
      <c r="AJ921" s="350">
        <f>H921*I921+L921*M921+P921*Q921+T921*U921+X921*Y921+AB921*AC921</f>
        <v>0</v>
      </c>
      <c r="AK921" s="351">
        <f>IFERROR(I921*INDEX(F!$P$21:$AB$33, MATCH(G921/$AH921, F!$O$21:$O$33,1), MATCH(E921, F!$P$20:$AB$20,1)), 0 ) +IFERROR( M921*INDEX(F!$P$21:$AB$33, MATCH(K921/$AH921, F!$O$21:$O$33,1), MATCH(E921, F!$P$20:$AB$20,1)),0) +  IFERROR( Q921*INDEX(F!$P$21:$AB$33, MATCH(O921/$AH921, F!$O$21:$O$33,1), MATCH(E921, F!$P$20:$AB$20,1)), 0) + IFERROR( U921*INDEX(F!$P$21:$AB$33, MATCH(S921/$AH921, F!$O$21:$O$33,1), MATCH(E921, F!$P$20:$AB$20,1)),0)  + IFERROR(Y921*INDEX(F!$P$21:$AB$33, MATCH(W921/$AH921, F!$O$21:$O$33,1), MATCH(E921, F!$P$20:$AB$20,1)),0)  + IFERROR( AC921*INDEX(F!$P$21:$AB$33, MATCH(AA921/$AH921, F!$O$21:$O$33,1), MATCH(E921, F!$P$20:$AB$20,1)),)</f>
        <v>0</v>
      </c>
      <c r="AL921" s="1031"/>
    </row>
    <row r="922" spans="1:38" hidden="1" x14ac:dyDescent="0.25">
      <c r="A922" s="1022"/>
      <c r="B922" s="252" t="str">
        <f t="shared" si="1180"/>
        <v>Легкая</v>
      </c>
      <c r="C922" s="265" t="str">
        <f t="shared" si="1180"/>
        <v>ОФП</v>
      </c>
      <c r="D922" s="234" t="str">
        <f t="shared" si="1180"/>
        <v>Разгибания с гантелью из-за головы</v>
      </c>
      <c r="E922" s="291">
        <f t="shared" si="1180"/>
        <v>0.4</v>
      </c>
      <c r="F922" s="372">
        <f t="shared" si="1180"/>
        <v>2</v>
      </c>
      <c r="G922" s="373" t="str">
        <f t="shared" si="1181"/>
        <v/>
      </c>
      <c r="H922" s="374"/>
      <c r="I922" s="374"/>
      <c r="J922" s="375"/>
      <c r="K922" s="373" t="str">
        <f t="shared" si="1182"/>
        <v/>
      </c>
      <c r="L922" s="374"/>
      <c r="M922" s="374"/>
      <c r="N922" s="375"/>
      <c r="O922" s="373" t="str">
        <f t="shared" si="1183"/>
        <v/>
      </c>
      <c r="P922" s="374"/>
      <c r="Q922" s="374"/>
      <c r="R922" s="375"/>
      <c r="S922" s="373" t="str">
        <f t="shared" si="1184"/>
        <v/>
      </c>
      <c r="T922" s="374"/>
      <c r="U922" s="374"/>
      <c r="V922" s="375"/>
      <c r="W922" s="373" t="str">
        <f t="shared" si="1185"/>
        <v/>
      </c>
      <c r="X922" s="374"/>
      <c r="Y922" s="374"/>
      <c r="Z922" s="375"/>
      <c r="AA922" s="373" t="str">
        <f t="shared" si="1186"/>
        <v/>
      </c>
      <c r="AB922" s="374"/>
      <c r="AC922" s="374"/>
      <c r="AD922" s="375"/>
      <c r="AE922" s="376">
        <f t="shared" si="1187"/>
        <v>0</v>
      </c>
      <c r="AF922" s="377">
        <f t="shared" si="1163"/>
        <v>0</v>
      </c>
      <c r="AG922" s="378">
        <f t="shared" si="1188"/>
        <v>0</v>
      </c>
      <c r="AH922" s="217">
        <f t="shared" si="1189"/>
        <v>19.711894953223631</v>
      </c>
      <c r="AI922" s="379">
        <f xml:space="preserve"> ( IF(ISNUMBER(G922), VLOOKUP(G922/$AH922,F!$A1:$B101,2,1)*G922*$H922*$I922,0)+IF(ISNUMBER(K922), VLOOKUP(K922/$AH922,F!$A1:$B101,2,1)*K922*$L922*$M922,0)+IF(ISNUMBER(O922), VLOOKUP(O922/$AH922,F!$A1:$B101,2,1)*O922*$P922*$Q922,0)+IF(ISNUMBER(S922), VLOOKUP(S922/$AH922,F!$A1:$B101,2,1)*S922*$T922*$U922,0)+IF(ISNUMBER(W922), VLOOKUP(W922/$AH922,F!$A1:$B101,2,1)*W922*$X922*$Y922,0)+IF(ISNUMBER(AA922), VLOOKUP(AA922/$AH922,F!$A1:$B101,2,1)*AA922*$AB922*$AC922,0))*IF(ISNUMBER(F922),F922,1)*IF(ISNUMBER(E922),E922,1)</f>
        <v>0</v>
      </c>
      <c r="AJ922" s="380">
        <f t="shared" ref="AJ922:AJ925" si="1191">H922*I922+L922*M922+P922*Q922+T922*U922+X922*Y922+AB922*AC922</f>
        <v>0</v>
      </c>
      <c r="AK922" s="381">
        <f>IFERROR(I922*INDEX(F!$P$21:$AB$33, MATCH(G922/$AH922, F!$O$21:$O$33,1), MATCH(E922, F!$P$20:$AB$20,1)), 0 ) +IFERROR( M922*INDEX(F!$P$21:$AB$33, MATCH(K922/$AH922, F!$O$21:$O$33,1), MATCH(E922, F!$P$20:$AB$20,1)),0) +  IFERROR( Q922*INDEX(F!$P$21:$AB$33, MATCH(O922/$AH922, F!$O$21:$O$33,1), MATCH(E922, F!$P$20:$AB$20,1)), 0) + IFERROR( U922*INDEX(F!$P$21:$AB$33, MATCH(S922/$AH922, F!$O$21:$O$33,1), MATCH(E922, F!$P$20:$AB$20,1)),0)  + IFERROR(Y922*INDEX(F!$P$21:$AB$33, MATCH(W922/$AH922, F!$O$21:$O$33,1), MATCH(E922, F!$P$20:$AB$20,1)),0)  + IFERROR( AC922*INDEX(F!$P$21:$AB$33, MATCH(AA922/$AH922, F!$O$21:$O$33,1), MATCH(E922, F!$P$20:$AB$20,1)),)</f>
        <v>0</v>
      </c>
      <c r="AL922" s="1031"/>
    </row>
    <row r="923" spans="1:38" hidden="1" x14ac:dyDescent="0.25">
      <c r="A923" s="1022"/>
      <c r="B923" s="249" t="str">
        <f t="shared" si="1180"/>
        <v/>
      </c>
      <c r="C923" s="262" t="str">
        <f t="shared" si="1180"/>
        <v/>
      </c>
      <c r="D923" s="230" t="str">
        <f t="shared" si="1180"/>
        <v/>
      </c>
      <c r="E923" s="291" t="str">
        <f t="shared" si="1180"/>
        <v/>
      </c>
      <c r="F923" s="342" t="str">
        <f t="shared" si="1180"/>
        <v/>
      </c>
      <c r="G923" s="343" t="str">
        <f t="shared" si="1181"/>
        <v/>
      </c>
      <c r="H923" s="344"/>
      <c r="I923" s="344"/>
      <c r="J923" s="345"/>
      <c r="K923" s="343" t="str">
        <f t="shared" si="1182"/>
        <v/>
      </c>
      <c r="L923" s="344"/>
      <c r="M923" s="344"/>
      <c r="N923" s="345"/>
      <c r="O923" s="343" t="str">
        <f t="shared" si="1183"/>
        <v/>
      </c>
      <c r="P923" s="344"/>
      <c r="Q923" s="344"/>
      <c r="R923" s="345"/>
      <c r="S923" s="343" t="str">
        <f t="shared" si="1184"/>
        <v/>
      </c>
      <c r="T923" s="344"/>
      <c r="U923" s="344"/>
      <c r="V923" s="345"/>
      <c r="W923" s="343" t="str">
        <f t="shared" si="1185"/>
        <v/>
      </c>
      <c r="X923" s="344"/>
      <c r="Y923" s="344"/>
      <c r="Z923" s="345"/>
      <c r="AA923" s="343" t="str">
        <f t="shared" si="1186"/>
        <v/>
      </c>
      <c r="AB923" s="344"/>
      <c r="AC923" s="344"/>
      <c r="AD923" s="345"/>
      <c r="AE923" s="346">
        <f t="shared" si="1187"/>
        <v>0</v>
      </c>
      <c r="AF923" s="347">
        <f t="shared" si="1163"/>
        <v>0</v>
      </c>
      <c r="AG923" s="348">
        <f t="shared" si="1188"/>
        <v>0</v>
      </c>
      <c r="AH923" s="217" t="str">
        <f t="shared" si="1189"/>
        <v/>
      </c>
      <c r="AI923" s="349">
        <f xml:space="preserve"> ( IF(ISNUMBER(G923), VLOOKUP(G923/$AH923,F!$A1:$B101,2,1)*G923*$H923*$I923,0)+IF(ISNUMBER(K923), VLOOKUP(K923/$AH923,F!$A1:$B101,2,1)*K923*$L923*$M923,0)+IF(ISNUMBER(O923), VLOOKUP(O923/$AH923,F!$A1:$B101,2,1)*O923*$P923*$Q923,0)+IF(ISNUMBER(S923), VLOOKUP(S923/$AH923,F!$A1:$B101,2,1)*S923*$T923*$U923,0)+IF(ISNUMBER(W923), VLOOKUP(W923/$AH923,F!$A1:$B101,2,1)*W923*$X923*$Y923,0)+IF(ISNUMBER(AA923), VLOOKUP(AA923/$AH923,F!$A1:$B101,2,1)*AA923*$AB923*$AC923,0))*IF(ISNUMBER(F923),F923,1)*IF(ISNUMBER(E923),E923,1)</f>
        <v>0</v>
      </c>
      <c r="AJ923" s="350">
        <f t="shared" si="1191"/>
        <v>0</v>
      </c>
      <c r="AK923" s="351">
        <f>IFERROR(I923*INDEX(F!$P$21:$AB$33, MATCH(G923/$AH923, F!$O$21:$O$33,1), MATCH(E923, F!$P$20:$AB$20,1)), 0 ) +IFERROR( M923*INDEX(F!$P$21:$AB$33, MATCH(K923/$AH923, F!$O$21:$O$33,1), MATCH(E923, F!$P$20:$AB$20,1)),0) +  IFERROR( Q923*INDEX(F!$P$21:$AB$33, MATCH(O923/$AH923, F!$O$21:$O$33,1), MATCH(E923, F!$P$20:$AB$20,1)), 0) + IFERROR( U923*INDEX(F!$P$21:$AB$33, MATCH(S923/$AH923, F!$O$21:$O$33,1), MATCH(E923, F!$P$20:$AB$20,1)),0)  + IFERROR(Y923*INDEX(F!$P$21:$AB$33, MATCH(W923/$AH923, F!$O$21:$O$33,1), MATCH(E923, F!$P$20:$AB$20,1)),0)  + IFERROR( AC923*INDEX(F!$P$21:$AB$33, MATCH(AA923/$AH923, F!$O$21:$O$33,1), MATCH(E923, F!$P$20:$AB$20,1)),)</f>
        <v>0</v>
      </c>
      <c r="AL923" s="1031"/>
    </row>
    <row r="924" spans="1:38" hidden="1" x14ac:dyDescent="0.25">
      <c r="A924" s="1022"/>
      <c r="B924" s="252" t="str">
        <f t="shared" si="1180"/>
        <v/>
      </c>
      <c r="C924" s="265" t="str">
        <f t="shared" si="1180"/>
        <v/>
      </c>
      <c r="D924" s="234" t="str">
        <f t="shared" si="1180"/>
        <v/>
      </c>
      <c r="E924" s="291" t="str">
        <f t="shared" si="1180"/>
        <v/>
      </c>
      <c r="F924" s="382" t="str">
        <f t="shared" si="1180"/>
        <v/>
      </c>
      <c r="G924" s="373" t="str">
        <f t="shared" si="1181"/>
        <v/>
      </c>
      <c r="H924" s="374"/>
      <c r="I924" s="374"/>
      <c r="J924" s="375"/>
      <c r="K924" s="373" t="str">
        <f t="shared" si="1182"/>
        <v/>
      </c>
      <c r="L924" s="374"/>
      <c r="M924" s="374"/>
      <c r="N924" s="375"/>
      <c r="O924" s="373" t="str">
        <f t="shared" si="1183"/>
        <v/>
      </c>
      <c r="P924" s="374"/>
      <c r="Q924" s="374"/>
      <c r="R924" s="375"/>
      <c r="S924" s="373" t="str">
        <f t="shared" si="1184"/>
        <v/>
      </c>
      <c r="T924" s="374"/>
      <c r="U924" s="374"/>
      <c r="V924" s="375"/>
      <c r="W924" s="373" t="str">
        <f t="shared" si="1185"/>
        <v/>
      </c>
      <c r="X924" s="374"/>
      <c r="Y924" s="374"/>
      <c r="Z924" s="375"/>
      <c r="AA924" s="373" t="str">
        <f t="shared" si="1186"/>
        <v/>
      </c>
      <c r="AB924" s="374"/>
      <c r="AC924" s="374"/>
      <c r="AD924" s="375"/>
      <c r="AE924" s="376">
        <f t="shared" si="1187"/>
        <v>0</v>
      </c>
      <c r="AF924" s="377">
        <f t="shared" si="1163"/>
        <v>0</v>
      </c>
      <c r="AG924" s="378">
        <f t="shared" si="1188"/>
        <v>0</v>
      </c>
      <c r="AH924" s="217" t="str">
        <f t="shared" si="1189"/>
        <v/>
      </c>
      <c r="AI924" s="379">
        <f xml:space="preserve"> ( IF(ISNUMBER(G924), VLOOKUP(G924/$AH924,F!$A1:$B101,2,1)*G924*$H924*$I924,0)+IF(ISNUMBER(K924), VLOOKUP(K924/$AH924,F!$A1:$B101,2,1)*K924*$L924*$M924,0)+IF(ISNUMBER(O924), VLOOKUP(O924/$AH924,F!$A1:$B101,2,1)*O924*$P924*$Q924,0)+IF(ISNUMBER(S924), VLOOKUP(S924/$AH924,F!$A1:$B101,2,1)*S924*$T924*$U924,0)+IF(ISNUMBER(W924), VLOOKUP(W924/$AH924,F!$A1:$B101,2,1)*W924*$X924*$Y924,0)+IF(ISNUMBER(AA924), VLOOKUP(AA924/$AH924,F!$A1:$B101,2,1)*AA924*$AB924*$AC924,0))*IF(ISNUMBER(F924),F924,1)*IF(ISNUMBER(E924),E924,1)</f>
        <v>0</v>
      </c>
      <c r="AJ924" s="380">
        <f t="shared" si="1191"/>
        <v>0</v>
      </c>
      <c r="AK924" s="381">
        <f>IFERROR(I924*INDEX(F!$P$21:$AB$33, MATCH(G924/$AH924, F!$O$21:$O$33,1), MATCH(E924, F!$P$20:$AB$20,1)), 0 ) +IFERROR( M924*INDEX(F!$P$21:$AB$33, MATCH(K924/$AH924, F!$O$21:$O$33,1), MATCH(E924, F!$P$20:$AB$20,1)),0) +  IFERROR( Q924*INDEX(F!$P$21:$AB$33, MATCH(O924/$AH924, F!$O$21:$O$33,1), MATCH(E924, F!$P$20:$AB$20,1)), 0) + IFERROR( U924*INDEX(F!$P$21:$AB$33, MATCH(S924/$AH924, F!$O$21:$O$33,1), MATCH(E924, F!$P$20:$AB$20,1)),0)  + IFERROR(Y924*INDEX(F!$P$21:$AB$33, MATCH(W924/$AH924, F!$O$21:$O$33,1), MATCH(E924, F!$P$20:$AB$20,1)),0)  + IFERROR( AC924*INDEX(F!$P$21:$AB$33, MATCH(AA924/$AH924, F!$O$21:$O$33,1), MATCH(E924, F!$P$20:$AB$20,1)),)</f>
        <v>0</v>
      </c>
      <c r="AL924" s="1031"/>
    </row>
    <row r="925" spans="1:38" hidden="1" x14ac:dyDescent="0.25">
      <c r="A925" s="1022"/>
      <c r="B925" s="249" t="str">
        <f t="shared" si="1180"/>
        <v/>
      </c>
      <c r="C925" s="262" t="str">
        <f t="shared" si="1180"/>
        <v/>
      </c>
      <c r="D925" s="235" t="str">
        <f t="shared" si="1180"/>
        <v/>
      </c>
      <c r="E925" s="291" t="str">
        <f t="shared" si="1180"/>
        <v/>
      </c>
      <c r="F925" s="383" t="str">
        <f t="shared" si="1180"/>
        <v/>
      </c>
      <c r="G925" s="343" t="str">
        <f t="shared" si="1181"/>
        <v/>
      </c>
      <c r="H925" s="344"/>
      <c r="I925" s="344"/>
      <c r="J925" s="345"/>
      <c r="K925" s="343" t="str">
        <f t="shared" si="1182"/>
        <v/>
      </c>
      <c r="L925" s="344"/>
      <c r="M925" s="344"/>
      <c r="N925" s="345"/>
      <c r="O925" s="343" t="str">
        <f t="shared" si="1183"/>
        <v/>
      </c>
      <c r="P925" s="344"/>
      <c r="Q925" s="344"/>
      <c r="R925" s="345"/>
      <c r="S925" s="343" t="str">
        <f t="shared" si="1184"/>
        <v/>
      </c>
      <c r="T925" s="344"/>
      <c r="U925" s="344"/>
      <c r="V925" s="345"/>
      <c r="W925" s="343" t="str">
        <f t="shared" si="1185"/>
        <v/>
      </c>
      <c r="X925" s="344"/>
      <c r="Y925" s="344"/>
      <c r="Z925" s="345"/>
      <c r="AA925" s="343" t="str">
        <f t="shared" si="1186"/>
        <v/>
      </c>
      <c r="AB925" s="344"/>
      <c r="AC925" s="344"/>
      <c r="AD925" s="345"/>
      <c r="AE925" s="346">
        <f t="shared" si="1187"/>
        <v>0</v>
      </c>
      <c r="AF925" s="347">
        <f t="shared" si="1163"/>
        <v>0</v>
      </c>
      <c r="AG925" s="348">
        <f t="shared" si="1188"/>
        <v>0</v>
      </c>
      <c r="AH925" s="217" t="str">
        <f t="shared" si="1189"/>
        <v/>
      </c>
      <c r="AI925" s="349">
        <f xml:space="preserve"> ( IF(ISNUMBER(G925), VLOOKUP(G925/$AH925,F!$A1:$B101,2,1)*G925*$H925*$I925,0)+IF(ISNUMBER(K925), VLOOKUP(K925/$AH925,F!$A1:$B101,2,1)*K925*$L925*$M925,0)+IF(ISNUMBER(O925), VLOOKUP(O925/$AH925,F!$A1:$B101,2,1)*O925*$P925*$Q925,0)+IF(ISNUMBER(S925), VLOOKUP(S925/$AH925,F!$A1:$B101,2,1)*S925*$T925*$U925,0)+IF(ISNUMBER(W925), VLOOKUP(W925/$AH925,F!$A1:$B101,2,1)*W925*$X925*$Y925,0)+IF(ISNUMBER(AA925), VLOOKUP(AA925/$AH925,F!$A1:$B101,2,1)*AA925*$AB925*$AC925,0))*IF(ISNUMBER(F925),F925,1)*IF(ISNUMBER(E925),E925,1)</f>
        <v>0</v>
      </c>
      <c r="AJ925" s="350">
        <f t="shared" si="1191"/>
        <v>0</v>
      </c>
      <c r="AK925" s="351">
        <f>IFERROR(I925*INDEX(F!$P$21:$AB$33, MATCH(G925/$AH925, F!$O$21:$O$33,1), MATCH(E925, F!$P$20:$AB$20,1)), 0 ) +IFERROR( M925*INDEX(F!$P$21:$AB$33, MATCH(K925/$AH925, F!$O$21:$O$33,1), MATCH(E925, F!$P$20:$AB$20,1)),0) +  IFERROR( Q925*INDEX(F!$P$21:$AB$33, MATCH(O925/$AH925, F!$O$21:$O$33,1), MATCH(E925, F!$P$20:$AB$20,1)), 0) + IFERROR( U925*INDEX(F!$P$21:$AB$33, MATCH(S925/$AH925, F!$O$21:$O$33,1), MATCH(E925, F!$P$20:$AB$20,1)),0)  + IFERROR(Y925*INDEX(F!$P$21:$AB$33, MATCH(W925/$AH925, F!$O$21:$O$33,1), MATCH(E925, F!$P$20:$AB$20,1)),0)  + IFERROR( AC925*INDEX(F!$P$21:$AB$33, MATCH(AA925/$AH925, F!$O$21:$O$33,1), MATCH(E925, F!$P$20:$AB$20,1)),)</f>
        <v>0</v>
      </c>
      <c r="AL925" s="1031"/>
    </row>
    <row r="926" spans="1:38" ht="15.75" hidden="1" thickBot="1" x14ac:dyDescent="0.3">
      <c r="A926" s="1023"/>
      <c r="B926" s="253"/>
      <c r="C926" s="266"/>
      <c r="D926" s="218"/>
      <c r="E926" s="352">
        <f>ROUND(IFERROR(SUMPRODUCT(AJ918:AJ925,E918:E925)/AJ926,0),3)</f>
        <v>0</v>
      </c>
      <c r="F926" s="384"/>
      <c r="G926" s="385"/>
      <c r="H926" s="386"/>
      <c r="I926" s="386"/>
      <c r="J926" s="387"/>
      <c r="K926" s="385"/>
      <c r="L926" s="386"/>
      <c r="M926" s="386"/>
      <c r="N926" s="387"/>
      <c r="O926" s="385"/>
      <c r="P926" s="386"/>
      <c r="Q926" s="386"/>
      <c r="R926" s="387"/>
      <c r="S926" s="385"/>
      <c r="T926" s="386"/>
      <c r="U926" s="386"/>
      <c r="V926" s="387"/>
      <c r="W926" s="385"/>
      <c r="X926" s="386"/>
      <c r="Y926" s="386"/>
      <c r="Z926" s="387"/>
      <c r="AA926" s="385"/>
      <c r="AB926" s="386"/>
      <c r="AC926" s="386"/>
      <c r="AD926" s="387"/>
      <c r="AE926" s="357">
        <f>SUM(AE918:AE925)</f>
        <v>0</v>
      </c>
      <c r="AF926" s="358">
        <f t="shared" si="1163"/>
        <v>0</v>
      </c>
      <c r="AG926" s="391">
        <f>IFERROR(  SUMPRODUCT(AG918:AG925,AJ918:AJ925)/AJ926,0)</f>
        <v>0</v>
      </c>
      <c r="AH926" s="359"/>
      <c r="AI926" s="360">
        <f>SUM(AI918:AI925)</f>
        <v>0</v>
      </c>
      <c r="AJ926" s="360">
        <f>SUM(AJ918:AJ925)</f>
        <v>0</v>
      </c>
      <c r="AK926" s="361">
        <f>IF(SUM(AK918:AK925)=0,TIME(,0,),TIME(,SUM(AK918:AK925)+F!$V$37,))</f>
        <v>0</v>
      </c>
      <c r="AL926" s="1032"/>
    </row>
    <row r="927" spans="1:38" hidden="1" x14ac:dyDescent="0.25">
      <c r="A927" s="212">
        <f>A928</f>
        <v>43897</v>
      </c>
      <c r="B927" s="241" t="str">
        <f t="shared" ref="B927:F934" si="1192">IF(B871="","",B871)</f>
        <v>Легкая</v>
      </c>
      <c r="C927" s="254" t="str">
        <f t="shared" si="1192"/>
        <v>ПР</v>
      </c>
      <c r="D927" s="222" t="str">
        <f t="shared" si="1192"/>
        <v>Присед</v>
      </c>
      <c r="E927" s="280">
        <f t="shared" si="1192"/>
        <v>1.2</v>
      </c>
      <c r="F927" s="281" t="str">
        <f t="shared" si="1192"/>
        <v/>
      </c>
      <c r="G927" s="282" t="str">
        <f t="shared" ref="G927:G934" si="1193">IF(J927&lt;&gt;0, IFERROR(IF( $F927=2,  MROUND($AH927*J927,1),    IF( OR($F927="",$F927=1),   MROUND($AH927*J927,2.5),  MROUND($AH927*J927, 0.1))), "" ), "")</f>
        <v/>
      </c>
      <c r="H927" s="283"/>
      <c r="I927" s="283"/>
      <c r="J927" s="284"/>
      <c r="K927" s="282" t="str">
        <f t="shared" ref="K927:K934" si="1194">IF(N927&lt;&gt;0, IFERROR(IF( $F927=2,  MROUND($AH927*N927,1),    IF( OR($F927="",$F927=1),   MROUND($AH927*N927,2.5),  MROUND($AH927*N927, 0.1))), "" ), "")</f>
        <v/>
      </c>
      <c r="L927" s="283"/>
      <c r="M927" s="283"/>
      <c r="N927" s="284"/>
      <c r="O927" s="282" t="str">
        <f t="shared" ref="O927:O934" si="1195">IF(R927&lt;&gt;0, IFERROR(IF( $F927=2,  MROUND($AH927*R927,1),    IF( OR($F927="",$F927=1),   MROUND($AH927*R927,2.5),  MROUND($AH927*R927, 0.1))), "" ), "")</f>
        <v/>
      </c>
      <c r="P927" s="283"/>
      <c r="Q927" s="283"/>
      <c r="R927" s="284"/>
      <c r="S927" s="282" t="str">
        <f t="shared" ref="S927:S934" si="1196">IF(V927&lt;&gt;0, IFERROR(IF( $F927=2,  MROUND($AH927*V927,1),    IF( OR($F927="",$F927=1),   MROUND($AH927*V927,2.5),  MROUND($AH927*V927, 0.1))), "" ), "")</f>
        <v/>
      </c>
      <c r="T927" s="283"/>
      <c r="U927" s="283"/>
      <c r="V927" s="284"/>
      <c r="W927" s="282" t="str">
        <f t="shared" ref="W927:W934" si="1197">IF(Z927&lt;&gt;0, IFERROR(IF( $F927=2,  MROUND($AH927*Z927,1),    IF( OR($F927="",$F927=1),   MROUND($AH927*Z927,2.5),  MROUND($AH927*Z927, 0.1))), "" ), "")</f>
        <v/>
      </c>
      <c r="X927" s="283"/>
      <c r="Y927" s="283"/>
      <c r="Z927" s="284"/>
      <c r="AA927" s="282" t="str">
        <f t="shared" ref="AA927:AA934" si="1198">IF(AD927&lt;&gt;0, IFERROR(IF( $F927=2,  MROUND($AH927*AD927,1),    IF( OR($F927="",$F927=1),   MROUND($AH927*AD927,2.5),  MROUND($AH927*AD927, 0.1))), "" ), "")</f>
        <v/>
      </c>
      <c r="AB927" s="283"/>
      <c r="AC927" s="283"/>
      <c r="AD927" s="284"/>
      <c r="AE927" s="392">
        <f t="shared" ref="AE927:AE934" si="1199">(IF(ISNUMBER(G927),G927,0)*H927*I927+IF(ISNUMBER(K927),K927,1)*L927*M927+IF(ISNUMBER(O927),O927,1)*P927*Q927+IF(ISNUMBER(S927),S927,1)*T927*U927+IF(ISNUMBER(W927),W927,1)*X927*Y927+IF(ISNUMBER(AA927),AA927,1)*AB927*AC927)*IF(ISNUMBER(F927),F927,1)</f>
        <v>0</v>
      </c>
      <c r="AF927" s="393">
        <f t="shared" si="1163"/>
        <v>0</v>
      </c>
      <c r="AG927" s="394">
        <f t="shared" ref="AG927:AG934" si="1200">IFERROR((AF927/(AH927*IF(ISNUMBER(F927),F927,1))),0)</f>
        <v>0</v>
      </c>
      <c r="AH927" s="216">
        <f t="shared" ref="AH927:AH934" si="1201">IF(ISNUMBER(AH871), AH871+(AH871*$AH$898),"")</f>
        <v>173.29138420416382</v>
      </c>
      <c r="AI927" s="288">
        <f xml:space="preserve"> ( IF(ISNUMBER(G927), VLOOKUP(G927/$AH927,F!$A1:$B101,2,1)*G927*$H927*$I927,0)+IF(ISNUMBER(K927), VLOOKUP(K927/$AH927,F!$A1:$B101,2,1)*K927*$L927*$M927,0)+IF(ISNUMBER(O927), VLOOKUP(O927/$AH927,F!$A1:$B101,2,1)*O927*$P927*$Q927,0)+IF(ISNUMBER(S927), VLOOKUP(S927/$AH927,F!$A1:$B101,2,1)*S927*$T927*$U927,0)+IF(ISNUMBER(W927), VLOOKUP(W927/$AH927,F!$A1:$B101,2,1)*W927*$X927*$Y927,0)+IF(ISNUMBER(AA927), VLOOKUP(AA927/$AH927,F!$A1:$B101,2,1)*AA927*$AB927*$AC927,0))*IF(ISNUMBER(F927),F927,1)*IF(ISNUMBER(E927),E927,1)</f>
        <v>0</v>
      </c>
      <c r="AJ927" s="289">
        <f t="shared" ref="AJ927:AJ929" si="1202">H927*I927+L927*M927+P927*Q927+T927*U927+X927*Y927+AB927*AC927</f>
        <v>0</v>
      </c>
      <c r="AK927" s="290">
        <f>IFERROR(I927*INDEX(F!$P$21:$AB$33, MATCH(G927/$AH927, F!$O$21:$O$33,1), MATCH(E927, F!$P$20:$AB$20,1)), 0 ) +IFERROR( M927*INDEX(F!$P$21:$AB$33, MATCH(K927/$AH927, F!$O$21:$O$33,1), MATCH(E927, F!$P$20:$AB$20,1)),0) +  IFERROR( Q927*INDEX(F!$P$21:$AB$33, MATCH(O927/$AH927, F!$O$21:$O$33,1), MATCH(E927, F!$P$20:$AB$20,1)), 0) + IFERROR( U927*INDEX(F!$P$21:$AB$33, MATCH(S927/$AH927, F!$O$21:$O$33,1), MATCH(E927, F!$P$20:$AB$20,1)),0)  + IFERROR(Y927*INDEX(F!$P$21:$AB$33, MATCH(W927/$AH927, F!$O$21:$O$33,1), MATCH(E927, F!$P$20:$AB$20,1)),0)  + IFERROR( AC927*INDEX(F!$P$21:$AB$33, MATCH(AA927/$AH927, F!$O$21:$O$33,1), MATCH(E927, F!$P$20:$AB$20,1)),)</f>
        <v>0</v>
      </c>
      <c r="AL927" s="1033"/>
    </row>
    <row r="928" spans="1:38" ht="15.75" hidden="1" customHeight="1" x14ac:dyDescent="0.25">
      <c r="A928" s="1021">
        <f>A872+A842</f>
        <v>43897</v>
      </c>
      <c r="B928" s="242" t="str">
        <f t="shared" si="1192"/>
        <v>Легкая</v>
      </c>
      <c r="C928" s="258" t="str">
        <f t="shared" si="1192"/>
        <v>ЖМ</v>
      </c>
      <c r="D928" s="223" t="str">
        <f t="shared" si="1192"/>
        <v>Жим лежа</v>
      </c>
      <c r="E928" s="291">
        <f t="shared" si="1192"/>
        <v>1</v>
      </c>
      <c r="F928" s="292" t="str">
        <f t="shared" si="1192"/>
        <v/>
      </c>
      <c r="G928" s="293" t="str">
        <f t="shared" si="1193"/>
        <v/>
      </c>
      <c r="H928" s="238"/>
      <c r="I928" s="238"/>
      <c r="J928" s="294"/>
      <c r="K928" s="293" t="str">
        <f t="shared" si="1194"/>
        <v/>
      </c>
      <c r="L928" s="238"/>
      <c r="M928" s="238"/>
      <c r="N928" s="294"/>
      <c r="O928" s="293" t="str">
        <f t="shared" si="1195"/>
        <v/>
      </c>
      <c r="P928" s="238"/>
      <c r="Q928" s="238"/>
      <c r="R928" s="294"/>
      <c r="S928" s="293" t="str">
        <f t="shared" si="1196"/>
        <v/>
      </c>
      <c r="T928" s="238"/>
      <c r="U928" s="238"/>
      <c r="V928" s="294"/>
      <c r="W928" s="293" t="str">
        <f t="shared" si="1197"/>
        <v/>
      </c>
      <c r="X928" s="238"/>
      <c r="Y928" s="238"/>
      <c r="Z928" s="294"/>
      <c r="AA928" s="293" t="str">
        <f t="shared" si="1198"/>
        <v/>
      </c>
      <c r="AB928" s="238"/>
      <c r="AC928" s="238"/>
      <c r="AD928" s="294"/>
      <c r="AE928" s="239">
        <f t="shared" si="1199"/>
        <v>0</v>
      </c>
      <c r="AF928" s="295">
        <f t="shared" si="1163"/>
        <v>0</v>
      </c>
      <c r="AG928" s="296">
        <f t="shared" si="1200"/>
        <v>0</v>
      </c>
      <c r="AH928" s="217">
        <f t="shared" si="1201"/>
        <v>151.6299611786433</v>
      </c>
      <c r="AI928" s="237">
        <f xml:space="preserve"> ( IF(ISNUMBER(G928), VLOOKUP(G928/$AH928,F!$A1:$B101,2,1)*G928*$H928*$I928,0)+IF(ISNUMBER(K928), VLOOKUP(K928/$AH928,F!$A1:$B101,2,1)*K928*$L928*$M928,0)+IF(ISNUMBER(O928), VLOOKUP(O928/$AH928,F!$A1:$B101,2,1)*O928*$P928*$Q928,0)+IF(ISNUMBER(S928), VLOOKUP(S928/$AH928,F!$A1:$B101,2,1)*S928*$T928*$U928,0)+IF(ISNUMBER(W928), VLOOKUP(W928/$AH928,F!$A1:$B101,2,1)*W928*$X928*$Y928,0)+IF(ISNUMBER(AA928), VLOOKUP(AA928/$AH928,F!$A1:$B101,2,1)*AA928*$AB928*$AC928,0))*IF(ISNUMBER(F928),F928,1)*IF(ISNUMBER(E928),E928,1)</f>
        <v>0</v>
      </c>
      <c r="AJ928" s="297">
        <f t="shared" si="1202"/>
        <v>0</v>
      </c>
      <c r="AK928" s="298">
        <f>IFERROR(I928*INDEX(F!$P$21:$AB$33, MATCH(G928/$AH928, F!$O$21:$O$33,1), MATCH(E928, F!$P$20:$AB$20,1)), 0 ) +IFERROR( M928*INDEX(F!$P$21:$AB$33, MATCH(K928/$AH928, F!$O$21:$O$33,1), MATCH(E928, F!$P$20:$AB$20,1)),0) +  IFERROR( Q928*INDEX(F!$P$21:$AB$33, MATCH(O928/$AH928, F!$O$21:$O$33,1), MATCH(E928, F!$P$20:$AB$20,1)), 0) + IFERROR( U928*INDEX(F!$P$21:$AB$33, MATCH(S928/$AH928, F!$O$21:$O$33,1), MATCH(E928, F!$P$20:$AB$20,1)),0)  + IFERROR(Y928*INDEX(F!$P$21:$AB$33, MATCH(W928/$AH928, F!$O$21:$O$33,1), MATCH(E928, F!$P$20:$AB$20,1)),0)  + IFERROR( AC928*INDEX(F!$P$21:$AB$33, MATCH(AA928/$AH928, F!$O$21:$O$33,1), MATCH(E928, F!$P$20:$AB$20,1)),)</f>
        <v>0</v>
      </c>
      <c r="AL928" s="1031"/>
    </row>
    <row r="929" spans="1:38" hidden="1" x14ac:dyDescent="0.25">
      <c r="A929" s="1022"/>
      <c r="B929" s="243" t="str">
        <f t="shared" si="1192"/>
        <v>Легкая</v>
      </c>
      <c r="C929" s="256" t="str">
        <f t="shared" si="1192"/>
        <v>ОФП</v>
      </c>
      <c r="D929" s="224" t="str">
        <f t="shared" si="1192"/>
        <v>Наклоны</v>
      </c>
      <c r="E929" s="291">
        <f t="shared" si="1192"/>
        <v>0.8</v>
      </c>
      <c r="F929" s="299" t="str">
        <f t="shared" si="1192"/>
        <v/>
      </c>
      <c r="G929" s="300" t="str">
        <f t="shared" si="1193"/>
        <v/>
      </c>
      <c r="H929" s="301"/>
      <c r="I929" s="301"/>
      <c r="J929" s="302"/>
      <c r="K929" s="300" t="str">
        <f t="shared" si="1194"/>
        <v/>
      </c>
      <c r="L929" s="301"/>
      <c r="M929" s="301"/>
      <c r="N929" s="302"/>
      <c r="O929" s="300" t="str">
        <f t="shared" si="1195"/>
        <v/>
      </c>
      <c r="P929" s="301"/>
      <c r="Q929" s="301"/>
      <c r="R929" s="302"/>
      <c r="S929" s="300" t="str">
        <f t="shared" si="1196"/>
        <v/>
      </c>
      <c r="T929" s="301"/>
      <c r="U929" s="301"/>
      <c r="V929" s="302"/>
      <c r="W929" s="300" t="str">
        <f t="shared" si="1197"/>
        <v/>
      </c>
      <c r="X929" s="301"/>
      <c r="Y929" s="301"/>
      <c r="Z929" s="302"/>
      <c r="AA929" s="300" t="str">
        <f t="shared" si="1198"/>
        <v/>
      </c>
      <c r="AB929" s="301"/>
      <c r="AC929" s="301"/>
      <c r="AD929" s="302"/>
      <c r="AE929" s="285">
        <f t="shared" si="1199"/>
        <v>0</v>
      </c>
      <c r="AF929" s="286">
        <f t="shared" si="1163"/>
        <v>0</v>
      </c>
      <c r="AG929" s="287">
        <f t="shared" si="1200"/>
        <v>0</v>
      </c>
      <c r="AH929" s="217">
        <f t="shared" si="1201"/>
        <v>104.24559831031728</v>
      </c>
      <c r="AI929" s="303">
        <f xml:space="preserve"> ( IF(ISNUMBER(G929), VLOOKUP(G929/$AH929,F!$A1:$B101,2,1)*G929*$H929*$I929,0)+IF(ISNUMBER(K929), VLOOKUP(K929/$AH929,F!$A1:$B101,2,1)*K929*$L929*$M929,0)+IF(ISNUMBER(O929), VLOOKUP(O929/$AH929,F!$A1:$B101,2,1)*O929*$P929*$Q929,0)+IF(ISNUMBER(S929), VLOOKUP(S929/$AH929,F!$A1:$B101,2,1)*S929*$T929*$U929,0)+IF(ISNUMBER(W929), VLOOKUP(W929/$AH929,F!$A1:$B101,2,1)*W929*$X929*$Y929,0)+IF(ISNUMBER(AA929), VLOOKUP(AA929/$AH929,F!$A1:$B101,2,1)*AA929*$AB929*$AC929,0))*IF(ISNUMBER(F929),F929,1)*IF(ISNUMBER(E929),E929,1)</f>
        <v>0</v>
      </c>
      <c r="AJ929" s="304">
        <f t="shared" si="1202"/>
        <v>0</v>
      </c>
      <c r="AK929" s="305">
        <f>IFERROR(I929*INDEX(F!$P$21:$AB$33, MATCH(G929/$AH929, F!$O$21:$O$33,1), MATCH(E929, F!$P$20:$AB$20,1)), 0 ) +IFERROR( M929*INDEX(F!$P$21:$AB$33, MATCH(K929/$AH929, F!$O$21:$O$33,1), MATCH(E929, F!$P$20:$AB$20,1)),0) +  IFERROR( Q929*INDEX(F!$P$21:$AB$33, MATCH(O929/$AH929, F!$O$21:$O$33,1), MATCH(E929, F!$P$20:$AB$20,1)), 0) + IFERROR( U929*INDEX(F!$P$21:$AB$33, MATCH(S929/$AH929, F!$O$21:$O$33,1), MATCH(E929, F!$P$20:$AB$20,1)),0)  + IFERROR(Y929*INDEX(F!$P$21:$AB$33, MATCH(W929/$AH929, F!$O$21:$O$33,1), MATCH(E929, F!$P$20:$AB$20,1)),0)  + IFERROR( AC929*INDEX(F!$P$21:$AB$33, MATCH(AA929/$AH929, F!$O$21:$O$33,1), MATCH(E929, F!$P$20:$AB$20,1)),)</f>
        <v>0</v>
      </c>
      <c r="AL929" s="1031"/>
    </row>
    <row r="930" spans="1:38" hidden="1" x14ac:dyDescent="0.25">
      <c r="A930" s="1022"/>
      <c r="B930" s="244" t="str">
        <f t="shared" si="1192"/>
        <v>Легкая</v>
      </c>
      <c r="C930" s="255" t="str">
        <f t="shared" si="1192"/>
        <v>ЖМ</v>
      </c>
      <c r="D930" s="223" t="str">
        <f t="shared" si="1192"/>
        <v>Жим лежа</v>
      </c>
      <c r="E930" s="291">
        <f t="shared" si="1192"/>
        <v>1</v>
      </c>
      <c r="F930" s="306" t="str">
        <f t="shared" si="1192"/>
        <v/>
      </c>
      <c r="G930" s="293" t="str">
        <f t="shared" si="1193"/>
        <v/>
      </c>
      <c r="H930" s="238"/>
      <c r="I930" s="238"/>
      <c r="J930" s="294"/>
      <c r="K930" s="293" t="str">
        <f t="shared" si="1194"/>
        <v/>
      </c>
      <c r="L930" s="238"/>
      <c r="M930" s="238"/>
      <c r="N930" s="294"/>
      <c r="O930" s="293" t="str">
        <f t="shared" si="1195"/>
        <v/>
      </c>
      <c r="P930" s="238"/>
      <c r="Q930" s="238"/>
      <c r="R930" s="294"/>
      <c r="S930" s="293" t="str">
        <f t="shared" si="1196"/>
        <v/>
      </c>
      <c r="T930" s="238"/>
      <c r="U930" s="238"/>
      <c r="V930" s="294"/>
      <c r="W930" s="293" t="str">
        <f t="shared" si="1197"/>
        <v/>
      </c>
      <c r="X930" s="238"/>
      <c r="Y930" s="238"/>
      <c r="Z930" s="294"/>
      <c r="AA930" s="293" t="str">
        <f t="shared" si="1198"/>
        <v/>
      </c>
      <c r="AB930" s="238"/>
      <c r="AC930" s="238"/>
      <c r="AD930" s="294"/>
      <c r="AE930" s="239">
        <f t="shared" si="1199"/>
        <v>0</v>
      </c>
      <c r="AF930" s="295">
        <f t="shared" si="1163"/>
        <v>0</v>
      </c>
      <c r="AG930" s="296">
        <f t="shared" si="1200"/>
        <v>0</v>
      </c>
      <c r="AH930" s="217">
        <f t="shared" si="1201"/>
        <v>151.6299611786433</v>
      </c>
      <c r="AI930" s="237">
        <f xml:space="preserve"> ( IF(ISNUMBER(G930), VLOOKUP(G930/$AH930,F!$A1:$B101,2,1)*G930*$H930*$I930,0)+IF(ISNUMBER(K930), VLOOKUP(K930/$AH930,F!$A1:$B101,2,1)*K930*$L930*$M930,0)+IF(ISNUMBER(O930), VLOOKUP(O930/$AH930,F!$A1:$B101,2,1)*O930*$P930*$Q930,0)+IF(ISNUMBER(S930), VLOOKUP(S930/$AH930,F!$A1:$B101,2,1)*S930*$T930*$U930,0)+IF(ISNUMBER(W930), VLOOKUP(W930/$AH930,F!$A1:$B101,2,1)*W930*$X930*$Y930,0)+IF(ISNUMBER(AA930), VLOOKUP(AA930/$AH930,F!$A1:$B101,2,1)*AA930*$AB930*$AC930,0))*IF(ISNUMBER(F930),F930,1)*IF(ISNUMBER(E930),E930,1)</f>
        <v>0</v>
      </c>
      <c r="AJ930" s="297">
        <f>H930*I930+L930*M930+P930*Q930+T930*U930+X930*Y930+AB930*AC930</f>
        <v>0</v>
      </c>
      <c r="AK930" s="298">
        <f>IFERROR(I930*INDEX(F!$P$21:$AB$33, MATCH(G930/$AH930, F!$O$21:$O$33,1), MATCH(E930, F!$P$20:$AB$20,1)), 0 ) +IFERROR( M930*INDEX(F!$P$21:$AB$33, MATCH(K930/$AH930, F!$O$21:$O$33,1), MATCH(E930, F!$P$20:$AB$20,1)),0) +  IFERROR( Q930*INDEX(F!$P$21:$AB$33, MATCH(O930/$AH930, F!$O$21:$O$33,1), MATCH(E930, F!$P$20:$AB$20,1)), 0) + IFERROR( U930*INDEX(F!$P$21:$AB$33, MATCH(S930/$AH930, F!$O$21:$O$33,1), MATCH(E930, F!$P$20:$AB$20,1)),0)  + IFERROR(Y930*INDEX(F!$P$21:$AB$33, MATCH(W930/$AH930, F!$O$21:$O$33,1), MATCH(E930, F!$P$20:$AB$20,1)),0)  + IFERROR( AC930*INDEX(F!$P$21:$AB$33, MATCH(AA930/$AH930, F!$O$21:$O$33,1), MATCH(E930, F!$P$20:$AB$20,1)),)</f>
        <v>0</v>
      </c>
      <c r="AL930" s="1031"/>
    </row>
    <row r="931" spans="1:38" hidden="1" x14ac:dyDescent="0.25">
      <c r="A931" s="1022"/>
      <c r="B931" s="245" t="str">
        <f t="shared" si="1192"/>
        <v/>
      </c>
      <c r="C931" s="257" t="str">
        <f t="shared" si="1192"/>
        <v/>
      </c>
      <c r="D931" s="224" t="str">
        <f t="shared" si="1192"/>
        <v/>
      </c>
      <c r="E931" s="291" t="str">
        <f t="shared" si="1192"/>
        <v/>
      </c>
      <c r="F931" s="307" t="str">
        <f t="shared" si="1192"/>
        <v/>
      </c>
      <c r="G931" s="300" t="str">
        <f t="shared" si="1193"/>
        <v/>
      </c>
      <c r="H931" s="301"/>
      <c r="I931" s="301"/>
      <c r="J931" s="302"/>
      <c r="K931" s="300" t="str">
        <f t="shared" si="1194"/>
        <v/>
      </c>
      <c r="L931" s="301"/>
      <c r="M931" s="301"/>
      <c r="N931" s="302"/>
      <c r="O931" s="300" t="str">
        <f t="shared" si="1195"/>
        <v/>
      </c>
      <c r="P931" s="301"/>
      <c r="Q931" s="301"/>
      <c r="R931" s="302"/>
      <c r="S931" s="300" t="str">
        <f t="shared" si="1196"/>
        <v/>
      </c>
      <c r="T931" s="301"/>
      <c r="U931" s="301"/>
      <c r="V931" s="302"/>
      <c r="W931" s="300" t="str">
        <f t="shared" si="1197"/>
        <v/>
      </c>
      <c r="X931" s="301"/>
      <c r="Y931" s="301"/>
      <c r="Z931" s="302"/>
      <c r="AA931" s="300" t="str">
        <f t="shared" si="1198"/>
        <v/>
      </c>
      <c r="AB931" s="301"/>
      <c r="AC931" s="301"/>
      <c r="AD931" s="302"/>
      <c r="AE931" s="285">
        <f t="shared" si="1199"/>
        <v>0</v>
      </c>
      <c r="AF931" s="286">
        <f t="shared" si="1163"/>
        <v>0</v>
      </c>
      <c r="AG931" s="287">
        <f t="shared" si="1200"/>
        <v>0</v>
      </c>
      <c r="AH931" s="217" t="str">
        <f t="shared" si="1201"/>
        <v/>
      </c>
      <c r="AI931" s="303">
        <f xml:space="preserve"> ( IF(ISNUMBER(G931), VLOOKUP(G931/$AH931,F!$A1:$B101,2,1)*G931*$H931*$I931,0)+IF(ISNUMBER(K931), VLOOKUP(K931/$AH931,F!$A1:$B101,2,1)*K931*$L931*$M931,0)+IF(ISNUMBER(O931), VLOOKUP(O931/$AH931,F!$A1:$B101,2,1)*O931*$P931*$Q931,0)+IF(ISNUMBER(S931), VLOOKUP(S931/$AH931,F!$A1:$B101,2,1)*S931*$T931*$U931,0)+IF(ISNUMBER(W931), VLOOKUP(W931/$AH931,F!$A1:$B101,2,1)*W931*$X931*$Y931,0)+IF(ISNUMBER(AA931), VLOOKUP(AA931/$AH931,F!$A1:$B101,2,1)*AA931*$AB931*$AC931,0))*IF(ISNUMBER(F931),F931,1)*IF(ISNUMBER(E931),E931,1)</f>
        <v>0</v>
      </c>
      <c r="AJ931" s="304">
        <f t="shared" ref="AJ931:AJ934" si="1203">H931*I931+L931*M931+P931*Q931+T931*U931+X931*Y931+AB931*AC931</f>
        <v>0</v>
      </c>
      <c r="AK931" s="305">
        <f>IFERROR(I931*INDEX(F!$P$21:$AB$33, MATCH(G931/$AH931, F!$O$21:$O$33,1), MATCH(E931, F!$P$20:$AB$20,1)), 0 ) +IFERROR( M931*INDEX(F!$P$21:$AB$33, MATCH(K931/$AH931, F!$O$21:$O$33,1), MATCH(E931, F!$P$20:$AB$20,1)),0) +  IFERROR( Q931*INDEX(F!$P$21:$AB$33, MATCH(O931/$AH931, F!$O$21:$O$33,1), MATCH(E931, F!$P$20:$AB$20,1)), 0) + IFERROR( U931*INDEX(F!$P$21:$AB$33, MATCH(S931/$AH931, F!$O$21:$O$33,1), MATCH(E931, F!$P$20:$AB$20,1)),0)  + IFERROR(Y931*INDEX(F!$P$21:$AB$33, MATCH(W931/$AH931, F!$O$21:$O$33,1), MATCH(E931, F!$P$20:$AB$20,1)),0)  + IFERROR( AC931*INDEX(F!$P$21:$AB$33, MATCH(AA931/$AH931, F!$O$21:$O$33,1), MATCH(E931, F!$P$20:$AB$20,1)),)</f>
        <v>0</v>
      </c>
      <c r="AL931" s="1031"/>
    </row>
    <row r="932" spans="1:38" hidden="1" x14ac:dyDescent="0.25">
      <c r="A932" s="1022"/>
      <c r="B932" s="242" t="str">
        <f t="shared" si="1192"/>
        <v/>
      </c>
      <c r="C932" s="258" t="str">
        <f t="shared" si="1192"/>
        <v/>
      </c>
      <c r="D932" s="225" t="str">
        <f t="shared" si="1192"/>
        <v/>
      </c>
      <c r="E932" s="291" t="str">
        <f t="shared" si="1192"/>
        <v/>
      </c>
      <c r="F932" s="308" t="str">
        <f t="shared" si="1192"/>
        <v/>
      </c>
      <c r="G932" s="293" t="str">
        <f t="shared" si="1193"/>
        <v/>
      </c>
      <c r="H932" s="238"/>
      <c r="I932" s="238"/>
      <c r="J932" s="294"/>
      <c r="K932" s="293" t="str">
        <f t="shared" si="1194"/>
        <v/>
      </c>
      <c r="L932" s="238"/>
      <c r="M932" s="238"/>
      <c r="N932" s="294"/>
      <c r="O932" s="293" t="str">
        <f t="shared" si="1195"/>
        <v/>
      </c>
      <c r="P932" s="238"/>
      <c r="Q932" s="238"/>
      <c r="R932" s="294"/>
      <c r="S932" s="293" t="str">
        <f t="shared" si="1196"/>
        <v/>
      </c>
      <c r="T932" s="238"/>
      <c r="U932" s="238"/>
      <c r="V932" s="294"/>
      <c r="W932" s="293" t="str">
        <f t="shared" si="1197"/>
        <v/>
      </c>
      <c r="X932" s="238"/>
      <c r="Y932" s="238"/>
      <c r="Z932" s="294"/>
      <c r="AA932" s="293" t="str">
        <f t="shared" si="1198"/>
        <v/>
      </c>
      <c r="AB932" s="238"/>
      <c r="AC932" s="238"/>
      <c r="AD932" s="294"/>
      <c r="AE932" s="239">
        <f t="shared" si="1199"/>
        <v>0</v>
      </c>
      <c r="AF932" s="295">
        <f t="shared" si="1163"/>
        <v>0</v>
      </c>
      <c r="AG932" s="296">
        <f t="shared" si="1200"/>
        <v>0</v>
      </c>
      <c r="AH932" s="217" t="str">
        <f t="shared" si="1201"/>
        <v/>
      </c>
      <c r="AI932" s="237">
        <f xml:space="preserve"> ( IF(ISNUMBER(G932), VLOOKUP(G932/$AH932,F!$A1:$B101,2,1)*G932*$H932*$I932,0)+IF(ISNUMBER(K932), VLOOKUP(K932/$AH932,F!$A1:$B101,2,1)*K932*$L932*$M932,0)+IF(ISNUMBER(O932), VLOOKUP(O932/$AH932,F!$A1:$B101,2,1)*O932*$P932*$Q932,0)+IF(ISNUMBER(S932), VLOOKUP(S932/$AH932,F!$A1:$B101,2,1)*S932*$T932*$U932,0)+IF(ISNUMBER(W932), VLOOKUP(W932/$AH932,F!$A1:$B101,2,1)*W932*$X932*$Y932,0)+IF(ISNUMBER(AA932), VLOOKUP(AA932/$AH932,F!$A1:$B101,2,1)*AA932*$AB932*$AC932,0))*IF(ISNUMBER(F932),F932,1)*IF(ISNUMBER(E932),E932,1)</f>
        <v>0</v>
      </c>
      <c r="AJ932" s="309">
        <f t="shared" si="1203"/>
        <v>0</v>
      </c>
      <c r="AK932" s="298">
        <f>IFERROR(I932*INDEX(F!$P$21:$AB$33, MATCH(G932/$AH932, F!$O$21:$O$33,1), MATCH(E932, F!$P$20:$AB$20,1)), 0 ) +IFERROR( M932*INDEX(F!$P$21:$AB$33, MATCH(K932/$AH932, F!$O$21:$O$33,1), MATCH(E932, F!$P$20:$AB$20,1)),0) +  IFERROR( Q932*INDEX(F!$P$21:$AB$33, MATCH(O932/$AH932, F!$O$21:$O$33,1), MATCH(E932, F!$P$20:$AB$20,1)), 0) + IFERROR( U932*INDEX(F!$P$21:$AB$33, MATCH(S932/$AH932, F!$O$21:$O$33,1), MATCH(E932, F!$P$20:$AB$20,1)),0)  + IFERROR(Y932*INDEX(F!$P$21:$AB$33, MATCH(W932/$AH932, F!$O$21:$O$33,1), MATCH(E932, F!$P$20:$AB$20,1)),0)  + IFERROR( AC932*INDEX(F!$P$21:$AB$33, MATCH(AA932/$AH932, F!$O$21:$O$33,1), MATCH(E932, F!$P$20:$AB$20,1)),)</f>
        <v>0</v>
      </c>
      <c r="AL932" s="1031"/>
    </row>
    <row r="933" spans="1:38" hidden="1" x14ac:dyDescent="0.25">
      <c r="A933" s="1022"/>
      <c r="B933" s="243" t="str">
        <f t="shared" si="1192"/>
        <v/>
      </c>
      <c r="C933" s="256" t="str">
        <f t="shared" si="1192"/>
        <v/>
      </c>
      <c r="D933" s="214" t="str">
        <f t="shared" si="1192"/>
        <v/>
      </c>
      <c r="E933" s="291" t="str">
        <f t="shared" si="1192"/>
        <v/>
      </c>
      <c r="F933" s="307" t="str">
        <f t="shared" si="1192"/>
        <v/>
      </c>
      <c r="G933" s="300" t="str">
        <f t="shared" si="1193"/>
        <v/>
      </c>
      <c r="H933" s="301"/>
      <c r="I933" s="301"/>
      <c r="J933" s="302"/>
      <c r="K933" s="300" t="str">
        <f t="shared" si="1194"/>
        <v/>
      </c>
      <c r="L933" s="301"/>
      <c r="M933" s="301"/>
      <c r="N933" s="302"/>
      <c r="O933" s="300" t="str">
        <f t="shared" si="1195"/>
        <v/>
      </c>
      <c r="P933" s="301"/>
      <c r="Q933" s="301"/>
      <c r="R933" s="302"/>
      <c r="S933" s="300" t="str">
        <f t="shared" si="1196"/>
        <v/>
      </c>
      <c r="T933" s="301"/>
      <c r="U933" s="301"/>
      <c r="V933" s="302"/>
      <c r="W933" s="300" t="str">
        <f t="shared" si="1197"/>
        <v/>
      </c>
      <c r="X933" s="301"/>
      <c r="Y933" s="301"/>
      <c r="Z933" s="302"/>
      <c r="AA933" s="300" t="str">
        <f t="shared" si="1198"/>
        <v/>
      </c>
      <c r="AB933" s="301"/>
      <c r="AC933" s="301"/>
      <c r="AD933" s="302"/>
      <c r="AE933" s="285">
        <f t="shared" si="1199"/>
        <v>0</v>
      </c>
      <c r="AF933" s="286">
        <f t="shared" si="1163"/>
        <v>0</v>
      </c>
      <c r="AG933" s="287">
        <f t="shared" si="1200"/>
        <v>0</v>
      </c>
      <c r="AH933" s="217" t="str">
        <f t="shared" si="1201"/>
        <v/>
      </c>
      <c r="AI933" s="310">
        <f xml:space="preserve"> ( IF(ISNUMBER(G933), VLOOKUP(G933/$AH933,F!$A1:$B101,2,1)*G933*$H933*$I933,0)+IF(ISNUMBER(K933), VLOOKUP(K933/$AH933,F!$A1:$B101,2,1)*K933*$L933*$M933,0)+IF(ISNUMBER(O933), VLOOKUP(O933/$AH933,F!$A1:$B101,2,1)*O933*$P933*$Q933,0)+IF(ISNUMBER(S933), VLOOKUP(S933/$AH933,F!$A1:$B101,2,1)*S933*$T933*$U933,0)+IF(ISNUMBER(W933), VLOOKUP(W933/$AH933,F!$A1:$B101,2,1)*W933*$X933*$Y933,0)+IF(ISNUMBER(AA933), VLOOKUP(AA933/$AH933,F!$A1:$B101,2,1)*AA933*$AB933*$AC933,0))*IF(ISNUMBER(F933),F933,1)*IF(ISNUMBER(E933),E933,1)</f>
        <v>0</v>
      </c>
      <c r="AJ933" s="311">
        <f t="shared" si="1203"/>
        <v>0</v>
      </c>
      <c r="AK933" s="312">
        <f>IFERROR(I933*INDEX(F!$P$21:$AB$33, MATCH(G933/$AH933, F!$O$21:$O$33,1), MATCH(E933, F!$P$20:$AB$20,1)), 0 ) +IFERROR( M933*INDEX(F!$P$21:$AB$33, MATCH(K933/$AH933, F!$O$21:$O$33,1), MATCH(E933, F!$P$20:$AB$20,1)),0) +  IFERROR( Q933*INDEX(F!$P$21:$AB$33, MATCH(O933/$AH933, F!$O$21:$O$33,1), MATCH(E933, F!$P$20:$AB$20,1)), 0) + IFERROR( U933*INDEX(F!$P$21:$AB$33, MATCH(S933/$AH933, F!$O$21:$O$33,1), MATCH(E933, F!$P$20:$AB$20,1)),0)  + IFERROR(Y933*INDEX(F!$P$21:$AB$33, MATCH(W933/$AH933, F!$O$21:$O$33,1), MATCH(E933, F!$P$20:$AB$20,1)),0)  + IFERROR( AC933*INDEX(F!$P$21:$AB$33, MATCH(AA933/$AH933, F!$O$21:$O$33,1), MATCH(E933, F!$P$20:$AB$20,1)),)</f>
        <v>0</v>
      </c>
      <c r="AL933" s="1031"/>
    </row>
    <row r="934" spans="1:38" hidden="1" x14ac:dyDescent="0.25">
      <c r="A934" s="1022"/>
      <c r="B934" s="242" t="str">
        <f t="shared" si="1192"/>
        <v/>
      </c>
      <c r="C934" s="258" t="str">
        <f t="shared" si="1192"/>
        <v/>
      </c>
      <c r="D934" s="226" t="str">
        <f t="shared" si="1192"/>
        <v/>
      </c>
      <c r="E934" s="291" t="str">
        <f t="shared" si="1192"/>
        <v/>
      </c>
      <c r="F934" s="313" t="str">
        <f t="shared" si="1192"/>
        <v/>
      </c>
      <c r="G934" s="293" t="str">
        <f t="shared" si="1193"/>
        <v/>
      </c>
      <c r="H934" s="238"/>
      <c r="I934" s="238"/>
      <c r="J934" s="294"/>
      <c r="K934" s="293" t="str">
        <f t="shared" si="1194"/>
        <v/>
      </c>
      <c r="L934" s="238"/>
      <c r="M934" s="238"/>
      <c r="N934" s="294"/>
      <c r="O934" s="293" t="str">
        <f t="shared" si="1195"/>
        <v/>
      </c>
      <c r="P934" s="238"/>
      <c r="Q934" s="238"/>
      <c r="R934" s="294"/>
      <c r="S934" s="293" t="str">
        <f t="shared" si="1196"/>
        <v/>
      </c>
      <c r="T934" s="238"/>
      <c r="U934" s="238"/>
      <c r="V934" s="294"/>
      <c r="W934" s="293" t="str">
        <f t="shared" si="1197"/>
        <v/>
      </c>
      <c r="X934" s="238"/>
      <c r="Y934" s="238"/>
      <c r="Z934" s="294"/>
      <c r="AA934" s="293" t="str">
        <f t="shared" si="1198"/>
        <v/>
      </c>
      <c r="AB934" s="238"/>
      <c r="AC934" s="238"/>
      <c r="AD934" s="294"/>
      <c r="AE934" s="239">
        <f t="shared" si="1199"/>
        <v>0</v>
      </c>
      <c r="AF934" s="314">
        <f t="shared" si="1163"/>
        <v>0</v>
      </c>
      <c r="AG934" s="315">
        <f t="shared" si="1200"/>
        <v>0</v>
      </c>
      <c r="AH934" s="217" t="str">
        <f t="shared" si="1201"/>
        <v/>
      </c>
      <c r="AI934" s="316">
        <f xml:space="preserve"> ( IF(ISNUMBER(G934), VLOOKUP(G934/$AH934,F!$A1:$B101,2,1)*G934*$H934*$I934,0)+IF(ISNUMBER(K934), VLOOKUP(K934/$AH934,F!$A1:$B101,2,1)*K934*$L934*$M934,0)+IF(ISNUMBER(O934), VLOOKUP(O934/$AH934,F!$A1:$B101,2,1)*O934*$P934*$Q934,0)+IF(ISNUMBER(S934), VLOOKUP(S934/$AH934,F!$A1:$B101,2,1)*S934*$T934*$U934,0)+IF(ISNUMBER(W934), VLOOKUP(W934/$AH934,F!$A1:$B101,2,1)*W934*$X934*$Y934,0)+IF(ISNUMBER(AA934), VLOOKUP(AA934/$AH934,F!$A1:$B101,2,1)*AA934*$AB934*$AC934,0))*IF(ISNUMBER(F934),F934,1)*IF(ISNUMBER(E934),E934,1)</f>
        <v>0</v>
      </c>
      <c r="AJ934" s="317">
        <f t="shared" si="1203"/>
        <v>0</v>
      </c>
      <c r="AK934" s="318">
        <f>IFERROR(I934*INDEX(F!$P$21:$AB$33, MATCH(G934/$AH934, F!$O$21:$O$33,1), MATCH(E934, F!$P$20:$AB$20,1)), 0 ) +IFERROR( M934*INDEX(F!$P$21:$AB$33, MATCH(K934/$AH934, F!$O$21:$O$33,1), MATCH(E934, F!$P$20:$AB$20,1)),0) +  IFERROR( Q934*INDEX(F!$P$21:$AB$33, MATCH(O934/$AH934, F!$O$21:$O$33,1), MATCH(E934, F!$P$20:$AB$20,1)), 0) + IFERROR( U934*INDEX(F!$P$21:$AB$33, MATCH(S934/$AH934, F!$O$21:$O$33,1), MATCH(E934, F!$P$20:$AB$20,1)),0)  + IFERROR(Y934*INDEX(F!$P$21:$AB$33, MATCH(W934/$AH934, F!$O$21:$O$33,1), MATCH(E934, F!$P$20:$AB$20,1)),0)  + IFERROR( AC934*INDEX(F!$P$21:$AB$33, MATCH(AA934/$AH934, F!$O$21:$O$33,1), MATCH(E934, F!$P$20:$AB$20,1)),)</f>
        <v>0</v>
      </c>
      <c r="AL934" s="1031"/>
    </row>
    <row r="935" spans="1:38" ht="15.75" hidden="1" thickBot="1" x14ac:dyDescent="0.3">
      <c r="A935" s="1023"/>
      <c r="B935" s="246"/>
      <c r="C935" s="259"/>
      <c r="D935" s="227"/>
      <c r="E935" s="352">
        <f>ROUND(IFERROR(SUMPRODUCT(AJ927:AJ934,E927:E934)/AJ935,0),3)</f>
        <v>0</v>
      </c>
      <c r="F935" s="388"/>
      <c r="G935" s="319"/>
      <c r="H935" s="320"/>
      <c r="I935" s="320"/>
      <c r="J935" s="321"/>
      <c r="K935" s="319"/>
      <c r="L935" s="320"/>
      <c r="M935" s="320"/>
      <c r="N935" s="321"/>
      <c r="O935" s="319"/>
      <c r="P935" s="320"/>
      <c r="Q935" s="320"/>
      <c r="R935" s="321"/>
      <c r="S935" s="319"/>
      <c r="T935" s="320"/>
      <c r="U935" s="320"/>
      <c r="V935" s="321"/>
      <c r="W935" s="319"/>
      <c r="X935" s="320"/>
      <c r="Y935" s="320"/>
      <c r="Z935" s="321"/>
      <c r="AA935" s="319"/>
      <c r="AB935" s="320"/>
      <c r="AC935" s="320"/>
      <c r="AD935" s="321"/>
      <c r="AE935" s="357">
        <f>SUM(AE927:AE934)</f>
        <v>0</v>
      </c>
      <c r="AF935" s="358">
        <f t="shared" si="1163"/>
        <v>0</v>
      </c>
      <c r="AG935" s="391">
        <f>IFERROR(  SUMPRODUCT(AG927:AG934,AJ927:AJ934)/AJ935,0)</f>
        <v>0</v>
      </c>
      <c r="AH935" s="359"/>
      <c r="AI935" s="360">
        <f>SUM(AI927:AI934)</f>
        <v>0</v>
      </c>
      <c r="AJ935" s="360">
        <f>SUM(AJ927:AJ934)</f>
        <v>0</v>
      </c>
      <c r="AK935" s="361">
        <f>IF(SUM(AK927:AK934)=0,TIME(,0,),TIME(,SUM(AK927:AK934)+F!$V$37,))</f>
        <v>0</v>
      </c>
      <c r="AL935" s="1032"/>
    </row>
    <row r="936" spans="1:38" hidden="1" x14ac:dyDescent="0.25">
      <c r="A936" s="213">
        <f>A937</f>
        <v>43898</v>
      </c>
      <c r="B936" s="247" t="str">
        <f t="shared" ref="B936:F943" si="1204">IF(B880="","",B880)</f>
        <v/>
      </c>
      <c r="C936" s="260" t="str">
        <f t="shared" si="1204"/>
        <v/>
      </c>
      <c r="D936" s="228" t="str">
        <f t="shared" si="1204"/>
        <v/>
      </c>
      <c r="E936" s="280" t="str">
        <f t="shared" si="1204"/>
        <v/>
      </c>
      <c r="F936" s="322" t="str">
        <f t="shared" si="1204"/>
        <v/>
      </c>
      <c r="G936" s="323" t="str">
        <f t="shared" ref="G936:G943" si="1205">IF(J936&lt;&gt;0, IFERROR(IF( $F936=2,  MROUND($AH936*J936,1),    IF( OR($F936="",$F936=1),   MROUND($AH936*J936,2.5),  MROUND($AH936*J936, 0.1))), "" ), "")</f>
        <v/>
      </c>
      <c r="H936" s="324"/>
      <c r="I936" s="324"/>
      <c r="J936" s="325"/>
      <c r="K936" s="323" t="str">
        <f t="shared" ref="K936:K943" si="1206">IF(N936&lt;&gt;0, IFERROR(IF( $F936=2,  MROUND($AH936*N936,1),    IF( OR($F936="",$F936=1),   MROUND($AH936*N936,2.5),  MROUND($AH936*N936, 0.1))), "" ), "")</f>
        <v/>
      </c>
      <c r="L936" s="324"/>
      <c r="M936" s="324"/>
      <c r="N936" s="325"/>
      <c r="O936" s="323" t="str">
        <f t="shared" ref="O936:O943" si="1207">IF(R936&lt;&gt;0, IFERROR(IF( $F936=2,  MROUND($AH936*R936,1),    IF( OR($F936="",$F936=1),   MROUND($AH936*R936,2.5),  MROUND($AH936*R936, 0.1))), "" ), "")</f>
        <v/>
      </c>
      <c r="P936" s="324"/>
      <c r="Q936" s="324"/>
      <c r="R936" s="325"/>
      <c r="S936" s="323" t="str">
        <f t="shared" ref="S936:S943" si="1208">IF(V936&lt;&gt;0, IFERROR(IF( $F936=2,  MROUND($AH936*V936,1),    IF( OR($F936="",$F936=1),   MROUND($AH936*V936,2.5),  MROUND($AH936*V936, 0.1))), "" ), "")</f>
        <v/>
      </c>
      <c r="T936" s="324"/>
      <c r="U936" s="324"/>
      <c r="V936" s="325"/>
      <c r="W936" s="323" t="str">
        <f t="shared" ref="W936:W943" si="1209">IF(Z936&lt;&gt;0, IFERROR(IF( $F936=2,  MROUND($AH936*Z936,1),    IF( OR($F936="",$F936=1),   MROUND($AH936*Z936,2.5),  MROUND($AH936*Z936, 0.1))), "" ), "")</f>
        <v/>
      </c>
      <c r="X936" s="324"/>
      <c r="Y936" s="324"/>
      <c r="Z936" s="325"/>
      <c r="AA936" s="323" t="str">
        <f t="shared" ref="AA936:AA943" si="1210">IF(AD936&lt;&gt;0, IFERROR(IF( $F936=2,  MROUND($AH936*AD936,1),    IF( OR($F936="",$F936=1),   MROUND($AH936*AD936,2.5),  MROUND($AH936*AD936, 0.1))), "" ), "")</f>
        <v/>
      </c>
      <c r="AB936" s="324"/>
      <c r="AC936" s="324"/>
      <c r="AD936" s="325"/>
      <c r="AE936" s="326">
        <f t="shared" ref="AE936:AE943" si="1211">(IF(ISNUMBER(G936),G936,0)*H936*I936+IF(ISNUMBER(K936),K936,1)*L936*M936+IF(ISNUMBER(O936),O936,1)*P936*Q936+IF(ISNUMBER(S936),S936,1)*T936*U936+IF(ISNUMBER(W936),W936,1)*X936*Y936+IF(ISNUMBER(AA936),AA936,1)*AB936*AC936)*IF(ISNUMBER(F936),F936,1)</f>
        <v>0</v>
      </c>
      <c r="AF936" s="327">
        <f t="shared" si="1163"/>
        <v>0</v>
      </c>
      <c r="AG936" s="328">
        <f t="shared" ref="AG936:AG943" si="1212">IFERROR((AF936/(AH936*IF(ISNUMBER(F936),F936,1))),0)</f>
        <v>0</v>
      </c>
      <c r="AH936" s="216" t="str">
        <f t="shared" ref="AH936:AH943" si="1213">IF(ISNUMBER(AH880), AH880+(AH880*$AH$898),"")</f>
        <v/>
      </c>
      <c r="AI936" s="329">
        <f xml:space="preserve"> ( IF(ISNUMBER(G936), VLOOKUP(G936/$AH936,F!$A1:$B101,2,1)*G936*$H936*$I936,0)+IF(ISNUMBER(K936), VLOOKUP(K936/$AH936,F!$A1:$B101,2,1)*K936*$L936*$M936,0)+IF(ISNUMBER(O936), VLOOKUP(O936/$AH936,F!$A1:$B101,2,1)*O936*$P936*$Q936,0)+IF(ISNUMBER(S936), VLOOKUP(S936/$AH936,F!$A1:$B101,2,1)*S936*$T936*$U936,0)+IF(ISNUMBER(W936), VLOOKUP(W936/$AH936,F!$A1:$B101,2,1)*W936*$X936*$Y936,0)+IF(ISNUMBER(AA936), VLOOKUP(AA936/$AH936,F!$A1:$B101,2,1)*AA936*$AB936*$AC936,0))*IF(ISNUMBER(F936),F936,1)*IF(ISNUMBER(E936),E936,1)</f>
        <v>0</v>
      </c>
      <c r="AJ936" s="330">
        <f t="shared" ref="AJ936:AJ938" si="1214">H936*I936+L936*M936+P936*Q936+T936*U936+X936*Y936+AB936*AC936</f>
        <v>0</v>
      </c>
      <c r="AK936" s="331">
        <f>IFERROR(I936*INDEX(F!$P$21:$AB$33, MATCH(G936/$AH936, F!$O$21:$O$33,1), MATCH(E936, F!$P$20:$AB$20,1)), 0 ) +IFERROR( M936*INDEX(F!$P$21:$AB$33, MATCH(K936/$AH936, F!$O$21:$O$33,1), MATCH(E936, F!$P$20:$AB$20,1)),0) +  IFERROR( Q936*INDEX(F!$P$21:$AB$33, MATCH(O936/$AH936, F!$O$21:$O$33,1), MATCH(E936, F!$P$20:$AB$20,1)), 0) + IFERROR( U936*INDEX(F!$P$21:$AB$33, MATCH(S936/$AH936, F!$O$21:$O$33,1), MATCH(E936, F!$P$20:$AB$20,1)),0)  + IFERROR(Y936*INDEX(F!$P$21:$AB$33, MATCH(W936/$AH936, F!$O$21:$O$33,1), MATCH(E936, F!$P$20:$AB$20,1)),0)  + IFERROR( AC936*INDEX(F!$P$21:$AB$33, MATCH(AA936/$AH936, F!$O$21:$O$33,1), MATCH(E936, F!$P$20:$AB$20,1)),)</f>
        <v>0</v>
      </c>
      <c r="AL936" s="1033"/>
    </row>
    <row r="937" spans="1:38" ht="15.75" hidden="1" customHeight="1" x14ac:dyDescent="0.25">
      <c r="A937" s="1021">
        <f>A881+A842</f>
        <v>43898</v>
      </c>
      <c r="B937" s="248" t="str">
        <f t="shared" si="1204"/>
        <v/>
      </c>
      <c r="C937" s="261" t="str">
        <f t="shared" si="1204"/>
        <v/>
      </c>
      <c r="D937" s="229" t="str">
        <f t="shared" si="1204"/>
        <v/>
      </c>
      <c r="E937" s="291" t="str">
        <f t="shared" si="1204"/>
        <v/>
      </c>
      <c r="F937" s="332" t="str">
        <f t="shared" si="1204"/>
        <v/>
      </c>
      <c r="G937" s="333" t="str">
        <f t="shared" si="1205"/>
        <v/>
      </c>
      <c r="H937" s="334"/>
      <c r="I937" s="334"/>
      <c r="J937" s="335"/>
      <c r="K937" s="333" t="str">
        <f t="shared" si="1206"/>
        <v/>
      </c>
      <c r="L937" s="334"/>
      <c r="M937" s="334"/>
      <c r="N937" s="335"/>
      <c r="O937" s="333" t="str">
        <f t="shared" si="1207"/>
        <v/>
      </c>
      <c r="P937" s="334"/>
      <c r="Q937" s="334"/>
      <c r="R937" s="335"/>
      <c r="S937" s="333" t="str">
        <f t="shared" si="1208"/>
        <v/>
      </c>
      <c r="T937" s="334"/>
      <c r="U937" s="334"/>
      <c r="V937" s="335"/>
      <c r="W937" s="333" t="str">
        <f t="shared" si="1209"/>
        <v/>
      </c>
      <c r="X937" s="334"/>
      <c r="Y937" s="334"/>
      <c r="Z937" s="335"/>
      <c r="AA937" s="333" t="str">
        <f t="shared" si="1210"/>
        <v/>
      </c>
      <c r="AB937" s="334"/>
      <c r="AC937" s="334"/>
      <c r="AD937" s="335"/>
      <c r="AE937" s="336">
        <f t="shared" si="1211"/>
        <v>0</v>
      </c>
      <c r="AF937" s="337">
        <f t="shared" si="1163"/>
        <v>0</v>
      </c>
      <c r="AG937" s="338">
        <f t="shared" si="1212"/>
        <v>0</v>
      </c>
      <c r="AH937" s="217" t="str">
        <f t="shared" si="1213"/>
        <v/>
      </c>
      <c r="AI937" s="339">
        <f xml:space="preserve"> ( IF(ISNUMBER(G937), VLOOKUP(G937/$AH937,F!$A1:$B101,2,1)*G937*$H937*$I937,0)+IF(ISNUMBER(K937), VLOOKUP(K937/$AH937,F!$A1:$B101,2,1)*K937*$L937*$M937,0)+IF(ISNUMBER(O937), VLOOKUP(O937/$AH937,F!$A1:$B101,2,1)*O937*$P937*$Q937,0)+IF(ISNUMBER(S937), VLOOKUP(S937/$AH937,F!$A1:$B101,2,1)*S937*$T937*$U937,0)+IF(ISNUMBER(W937), VLOOKUP(W937/$AH937,F!$A1:$B101,2,1)*W937*$X937*$Y937,0)+IF(ISNUMBER(AA937), VLOOKUP(AA937/$AH937,F!$A1:$B101,2,1)*AA937*$AB937*$AC937,0))*IF(ISNUMBER(F937),F937,1)*IF(ISNUMBER(E937),E937,1)</f>
        <v>0</v>
      </c>
      <c r="AJ937" s="340">
        <f t="shared" si="1214"/>
        <v>0</v>
      </c>
      <c r="AK937" s="341">
        <f>IFERROR(I937*INDEX(F!$P$21:$AB$33, MATCH(G937/$AH937, F!$O$21:$O$33,1), MATCH(E937, F!$P$20:$AB$20,1)), 0 ) +IFERROR( M937*INDEX(F!$P$21:$AB$33, MATCH(K937/$AH937, F!$O$21:$O$33,1), MATCH(E937, F!$P$20:$AB$20,1)),0) +  IFERROR( Q937*INDEX(F!$P$21:$AB$33, MATCH(O937/$AH937, F!$O$21:$O$33,1), MATCH(E937, F!$P$20:$AB$20,1)), 0) + IFERROR( U937*INDEX(F!$P$21:$AB$33, MATCH(S937/$AH937, F!$O$21:$O$33,1), MATCH(E937, F!$P$20:$AB$20,1)),0)  + IFERROR(Y937*INDEX(F!$P$21:$AB$33, MATCH(W937/$AH937, F!$O$21:$O$33,1), MATCH(E937, F!$P$20:$AB$20,1)),0)  + IFERROR( AC937*INDEX(F!$P$21:$AB$33, MATCH(AA937/$AH937, F!$O$21:$O$33,1), MATCH(E937, F!$P$20:$AB$20,1)),)</f>
        <v>0</v>
      </c>
      <c r="AL937" s="1031"/>
    </row>
    <row r="938" spans="1:38" hidden="1" x14ac:dyDescent="0.25">
      <c r="A938" s="1022"/>
      <c r="B938" s="249" t="str">
        <f t="shared" si="1204"/>
        <v/>
      </c>
      <c r="C938" s="262" t="str">
        <f t="shared" si="1204"/>
        <v/>
      </c>
      <c r="D938" s="230" t="str">
        <f t="shared" si="1204"/>
        <v/>
      </c>
      <c r="E938" s="291" t="str">
        <f t="shared" si="1204"/>
        <v/>
      </c>
      <c r="F938" s="342" t="str">
        <f t="shared" si="1204"/>
        <v/>
      </c>
      <c r="G938" s="343" t="str">
        <f t="shared" si="1205"/>
        <v/>
      </c>
      <c r="H938" s="344"/>
      <c r="I938" s="344"/>
      <c r="J938" s="345"/>
      <c r="K938" s="343" t="str">
        <f t="shared" si="1206"/>
        <v/>
      </c>
      <c r="L938" s="344"/>
      <c r="M938" s="344"/>
      <c r="N938" s="345"/>
      <c r="O938" s="343" t="str">
        <f t="shared" si="1207"/>
        <v/>
      </c>
      <c r="P938" s="344"/>
      <c r="Q938" s="344"/>
      <c r="R938" s="345"/>
      <c r="S938" s="343" t="str">
        <f t="shared" si="1208"/>
        <v/>
      </c>
      <c r="T938" s="344"/>
      <c r="U938" s="344"/>
      <c r="V938" s="345"/>
      <c r="W938" s="343" t="str">
        <f t="shared" si="1209"/>
        <v/>
      </c>
      <c r="X938" s="344"/>
      <c r="Y938" s="344"/>
      <c r="Z938" s="345"/>
      <c r="AA938" s="343" t="str">
        <f t="shared" si="1210"/>
        <v/>
      </c>
      <c r="AB938" s="344"/>
      <c r="AC938" s="344"/>
      <c r="AD938" s="345"/>
      <c r="AE938" s="346">
        <f t="shared" si="1211"/>
        <v>0</v>
      </c>
      <c r="AF938" s="347">
        <f t="shared" si="1163"/>
        <v>0</v>
      </c>
      <c r="AG938" s="348">
        <f t="shared" si="1212"/>
        <v>0</v>
      </c>
      <c r="AH938" s="217" t="str">
        <f t="shared" si="1213"/>
        <v/>
      </c>
      <c r="AI938" s="349">
        <f xml:space="preserve"> ( IF(ISNUMBER(G938), VLOOKUP(G938/$AH938,F!$A1:$B101,2,1)*G938*$H938*$I938,0)+IF(ISNUMBER(K938), VLOOKUP(K938/$AH938,F!$A1:$B101,2,1)*K938*$L938*$M938,0)+IF(ISNUMBER(O938), VLOOKUP(O938/$AH938,F!$A1:$B101,2,1)*O938*$P938*$Q938,0)+IF(ISNUMBER(S938), VLOOKUP(S938/$AH938,F!$A1:$B101,2,1)*S938*$T938*$U938,0)+IF(ISNUMBER(W938), VLOOKUP(W938/$AH938,F!$A1:$B101,2,1)*W938*$X938*$Y938,0)+IF(ISNUMBER(AA938), VLOOKUP(AA938/$AH938,F!$A1:$B101,2,1)*AA938*$AB938*$AC938,0))*IF(ISNUMBER(F938),F938,1)*IF(ISNUMBER(E938),E938,1)</f>
        <v>0</v>
      </c>
      <c r="AJ938" s="350">
        <f t="shared" si="1214"/>
        <v>0</v>
      </c>
      <c r="AK938" s="351">
        <f>IFERROR(I938*INDEX(F!$P$21:$AB$33, MATCH(G938/$AH938, F!$O$21:$O$33,1), MATCH(E938, F!$P$20:$AB$20,1)), 0 ) +IFERROR( M938*INDEX(F!$P$21:$AB$33, MATCH(K938/$AH938, F!$O$21:$O$33,1), MATCH(E938, F!$P$20:$AB$20,1)),0) +  IFERROR( Q938*INDEX(F!$P$21:$AB$33, MATCH(O938/$AH938, F!$O$21:$O$33,1), MATCH(E938, F!$P$20:$AB$20,1)), 0) + IFERROR( U938*INDEX(F!$P$21:$AB$33, MATCH(S938/$AH938, F!$O$21:$O$33,1), MATCH(E938, F!$P$20:$AB$20,1)),0)  + IFERROR(Y938*INDEX(F!$P$21:$AB$33, MATCH(W938/$AH938, F!$O$21:$O$33,1), MATCH(E938, F!$P$20:$AB$20,1)),0)  + IFERROR( AC938*INDEX(F!$P$21:$AB$33, MATCH(AA938/$AH938, F!$O$21:$O$33,1), MATCH(E938, F!$P$20:$AB$20,1)),)</f>
        <v>0</v>
      </c>
      <c r="AL938" s="1031"/>
    </row>
    <row r="939" spans="1:38" hidden="1" x14ac:dyDescent="0.25">
      <c r="A939" s="1022"/>
      <c r="B939" s="248" t="str">
        <f t="shared" si="1204"/>
        <v/>
      </c>
      <c r="C939" s="261" t="str">
        <f t="shared" si="1204"/>
        <v/>
      </c>
      <c r="D939" s="229" t="str">
        <f t="shared" si="1204"/>
        <v/>
      </c>
      <c r="E939" s="291" t="str">
        <f t="shared" si="1204"/>
        <v/>
      </c>
      <c r="F939" s="332" t="str">
        <f t="shared" si="1204"/>
        <v/>
      </c>
      <c r="G939" s="333" t="str">
        <f t="shared" si="1205"/>
        <v/>
      </c>
      <c r="H939" s="334"/>
      <c r="I939" s="334"/>
      <c r="J939" s="335"/>
      <c r="K939" s="333" t="str">
        <f t="shared" si="1206"/>
        <v/>
      </c>
      <c r="L939" s="334"/>
      <c r="M939" s="334"/>
      <c r="N939" s="335"/>
      <c r="O939" s="333" t="str">
        <f t="shared" si="1207"/>
        <v/>
      </c>
      <c r="P939" s="334"/>
      <c r="Q939" s="334"/>
      <c r="R939" s="335"/>
      <c r="S939" s="333" t="str">
        <f t="shared" si="1208"/>
        <v/>
      </c>
      <c r="T939" s="334"/>
      <c r="U939" s="334"/>
      <c r="V939" s="335"/>
      <c r="W939" s="333" t="str">
        <f t="shared" si="1209"/>
        <v/>
      </c>
      <c r="X939" s="334"/>
      <c r="Y939" s="334"/>
      <c r="Z939" s="335"/>
      <c r="AA939" s="333" t="str">
        <f t="shared" si="1210"/>
        <v/>
      </c>
      <c r="AB939" s="334"/>
      <c r="AC939" s="334"/>
      <c r="AD939" s="335"/>
      <c r="AE939" s="336">
        <f t="shared" si="1211"/>
        <v>0</v>
      </c>
      <c r="AF939" s="337">
        <f t="shared" si="1163"/>
        <v>0</v>
      </c>
      <c r="AG939" s="338">
        <f t="shared" si="1212"/>
        <v>0</v>
      </c>
      <c r="AH939" s="217" t="str">
        <f t="shared" si="1213"/>
        <v/>
      </c>
      <c r="AI939" s="339">
        <f xml:space="preserve"> ( IF(ISNUMBER(G939), VLOOKUP(G939/$AH939,F!$A1:$B101,2,1)*G939*$H939*$I939,0)+IF(ISNUMBER(K939), VLOOKUP(K939/$AH939,F!$A1:$B101,2,1)*K939*$L939*$M939,0)+IF(ISNUMBER(O939), VLOOKUP(O939/$AH939,F!$A1:$B101,2,1)*O939*$P939*$Q939,0)+IF(ISNUMBER(S939), VLOOKUP(S939/$AH939,F!$A1:$B101,2,1)*S939*$T939*$U939,0)+IF(ISNUMBER(W939), VLOOKUP(W939/$AH939,F!$A1:$B101,2,1)*W939*$X939*$Y939,0)+IF(ISNUMBER(AA939), VLOOKUP(AA939/$AH939,F!$A1:$B101,2,1)*AA939*$AB939*$AC939,0))*IF(ISNUMBER(F939),F939,1)*IF(ISNUMBER(E939),E939,1)</f>
        <v>0</v>
      </c>
      <c r="AJ939" s="340">
        <f>H939*I939+L939*M939+P939*Q939+T939*U939+X939*Y939+AB939*AC939</f>
        <v>0</v>
      </c>
      <c r="AK939" s="341">
        <f>IFERROR(I939*INDEX(F!$P$21:$AB$33, MATCH(G939/$AH939, F!$O$21:$O$33,1), MATCH(E939, F!$P$20:$AB$20,1)), 0 ) +IFERROR( M939*INDEX(F!$P$21:$AB$33, MATCH(K939/$AH939, F!$O$21:$O$33,1), MATCH(E939, F!$P$20:$AB$20,1)),0) +  IFERROR( Q939*INDEX(F!$P$21:$AB$33, MATCH(O939/$AH939, F!$O$21:$O$33,1), MATCH(E939, F!$P$20:$AB$20,1)), 0) + IFERROR( U939*INDEX(F!$P$21:$AB$33, MATCH(S939/$AH939, F!$O$21:$O$33,1), MATCH(E939, F!$P$20:$AB$20,1)),0)  + IFERROR(Y939*INDEX(F!$P$21:$AB$33, MATCH(W939/$AH939, F!$O$21:$O$33,1), MATCH(E939, F!$P$20:$AB$20,1)),0)  + IFERROR( AC939*INDEX(F!$P$21:$AB$33, MATCH(AA939/$AH939, F!$O$21:$O$33,1), MATCH(E939, F!$P$20:$AB$20,1)),)</f>
        <v>0</v>
      </c>
      <c r="AL939" s="1031"/>
    </row>
    <row r="940" spans="1:38" hidden="1" x14ac:dyDescent="0.25">
      <c r="A940" s="1022"/>
      <c r="B940" s="249" t="str">
        <f t="shared" si="1204"/>
        <v/>
      </c>
      <c r="C940" s="262" t="str">
        <f t="shared" si="1204"/>
        <v/>
      </c>
      <c r="D940" s="230" t="str">
        <f t="shared" si="1204"/>
        <v/>
      </c>
      <c r="E940" s="291" t="str">
        <f t="shared" si="1204"/>
        <v/>
      </c>
      <c r="F940" s="342" t="str">
        <f t="shared" si="1204"/>
        <v/>
      </c>
      <c r="G940" s="343" t="str">
        <f t="shared" si="1205"/>
        <v/>
      </c>
      <c r="H940" s="344"/>
      <c r="I940" s="344"/>
      <c r="J940" s="345"/>
      <c r="K940" s="343" t="str">
        <f t="shared" si="1206"/>
        <v/>
      </c>
      <c r="L940" s="344"/>
      <c r="M940" s="344"/>
      <c r="N940" s="345"/>
      <c r="O940" s="343" t="str">
        <f t="shared" si="1207"/>
        <v/>
      </c>
      <c r="P940" s="344"/>
      <c r="Q940" s="344"/>
      <c r="R940" s="345"/>
      <c r="S940" s="343" t="str">
        <f t="shared" si="1208"/>
        <v/>
      </c>
      <c r="T940" s="344"/>
      <c r="U940" s="344"/>
      <c r="V940" s="345"/>
      <c r="W940" s="343" t="str">
        <f t="shared" si="1209"/>
        <v/>
      </c>
      <c r="X940" s="344"/>
      <c r="Y940" s="344"/>
      <c r="Z940" s="345"/>
      <c r="AA940" s="343" t="str">
        <f t="shared" si="1210"/>
        <v/>
      </c>
      <c r="AB940" s="344"/>
      <c r="AC940" s="344"/>
      <c r="AD940" s="345"/>
      <c r="AE940" s="346">
        <f t="shared" si="1211"/>
        <v>0</v>
      </c>
      <c r="AF940" s="347">
        <f t="shared" si="1163"/>
        <v>0</v>
      </c>
      <c r="AG940" s="348">
        <f t="shared" si="1212"/>
        <v>0</v>
      </c>
      <c r="AH940" s="217" t="str">
        <f t="shared" si="1213"/>
        <v/>
      </c>
      <c r="AI940" s="349">
        <f xml:space="preserve"> ( IF(ISNUMBER(G940), VLOOKUP(G940/$AH940,F!$A1:$B101,2,1)*G940*$H940*$I940,0)+IF(ISNUMBER(K940), VLOOKUP(K940/$AH940,F!$A1:$B101,2,1)*K940*$L940*$M940,0)+IF(ISNUMBER(O940), VLOOKUP(O940/$AH940,F!$A1:$B101,2,1)*O940*$P940*$Q940,0)+IF(ISNUMBER(S940), VLOOKUP(S940/$AH940,F!$A1:$B101,2,1)*S940*$T940*$U940,0)+IF(ISNUMBER(W940), VLOOKUP(W940/$AH940,F!$A1:$B101,2,1)*W940*$X940*$Y940,0)+IF(ISNUMBER(AA940), VLOOKUP(AA940/$AH940,F!$A1:$B101,2,1)*AA940*$AB940*$AC940,0))*IF(ISNUMBER(F940),F940,1)*IF(ISNUMBER(E940),E940,1)</f>
        <v>0</v>
      </c>
      <c r="AJ940" s="350">
        <f t="shared" ref="AJ940:AJ943" si="1215">H940*I940+L940*M940+P940*Q940+T940*U940+X940*Y940+AB940*AC940</f>
        <v>0</v>
      </c>
      <c r="AK940" s="351">
        <f>IFERROR(I940*INDEX(F!$P$21:$AB$33, MATCH(G940/$AH940, F!$O$21:$O$33,1), MATCH(E940, F!$P$20:$AB$20,1)), 0 ) +IFERROR( M940*INDEX(F!$P$21:$AB$33, MATCH(K940/$AH940, F!$O$21:$O$33,1), MATCH(E940, F!$P$20:$AB$20,1)),0) +  IFERROR( Q940*INDEX(F!$P$21:$AB$33, MATCH(O940/$AH940, F!$O$21:$O$33,1), MATCH(E940, F!$P$20:$AB$20,1)), 0) + IFERROR( U940*INDEX(F!$P$21:$AB$33, MATCH(S940/$AH940, F!$O$21:$O$33,1), MATCH(E940, F!$P$20:$AB$20,1)),0)  + IFERROR(Y940*INDEX(F!$P$21:$AB$33, MATCH(W940/$AH940, F!$O$21:$O$33,1), MATCH(E940, F!$P$20:$AB$20,1)),0)  + IFERROR( AC940*INDEX(F!$P$21:$AB$33, MATCH(AA940/$AH940, F!$O$21:$O$33,1), MATCH(E940, F!$P$20:$AB$20,1)),)</f>
        <v>0</v>
      </c>
      <c r="AL940" s="1031"/>
    </row>
    <row r="941" spans="1:38" hidden="1" x14ac:dyDescent="0.25">
      <c r="A941" s="1022"/>
      <c r="B941" s="248" t="str">
        <f t="shared" si="1204"/>
        <v/>
      </c>
      <c r="C941" s="261" t="str">
        <f t="shared" si="1204"/>
        <v/>
      </c>
      <c r="D941" s="229" t="str">
        <f t="shared" si="1204"/>
        <v/>
      </c>
      <c r="E941" s="291" t="str">
        <f t="shared" si="1204"/>
        <v/>
      </c>
      <c r="F941" s="332" t="str">
        <f t="shared" si="1204"/>
        <v/>
      </c>
      <c r="G941" s="333" t="str">
        <f t="shared" si="1205"/>
        <v/>
      </c>
      <c r="H941" s="334"/>
      <c r="I941" s="334"/>
      <c r="J941" s="335"/>
      <c r="K941" s="333" t="str">
        <f t="shared" si="1206"/>
        <v/>
      </c>
      <c r="L941" s="334"/>
      <c r="M941" s="334"/>
      <c r="N941" s="335"/>
      <c r="O941" s="333" t="str">
        <f t="shared" si="1207"/>
        <v/>
      </c>
      <c r="P941" s="334"/>
      <c r="Q941" s="334"/>
      <c r="R941" s="335"/>
      <c r="S941" s="333" t="str">
        <f t="shared" si="1208"/>
        <v/>
      </c>
      <c r="T941" s="334"/>
      <c r="U941" s="334"/>
      <c r="V941" s="335"/>
      <c r="W941" s="333" t="str">
        <f t="shared" si="1209"/>
        <v/>
      </c>
      <c r="X941" s="334"/>
      <c r="Y941" s="334"/>
      <c r="Z941" s="335"/>
      <c r="AA941" s="333" t="str">
        <f t="shared" si="1210"/>
        <v/>
      </c>
      <c r="AB941" s="334"/>
      <c r="AC941" s="334"/>
      <c r="AD941" s="335"/>
      <c r="AE941" s="336">
        <f t="shared" si="1211"/>
        <v>0</v>
      </c>
      <c r="AF941" s="337">
        <f t="shared" si="1163"/>
        <v>0</v>
      </c>
      <c r="AG941" s="338">
        <f t="shared" si="1212"/>
        <v>0</v>
      </c>
      <c r="AH941" s="217" t="str">
        <f t="shared" si="1213"/>
        <v/>
      </c>
      <c r="AI941" s="339">
        <f xml:space="preserve"> ( IF(ISNUMBER(G941), VLOOKUP(G941/$AH941,F!$A1:$B101,2,1)*G941*$H941*$I941,0)+IF(ISNUMBER(K941), VLOOKUP(K941/$AH941,F!$A1:$B101,2,1)*K941*$L941*$M941,0)+IF(ISNUMBER(O941), VLOOKUP(O941/$AH941,F!$A1:$B101,2,1)*O941*$P941*$Q941,0)+IF(ISNUMBER(S941), VLOOKUP(S941/$AH941,F!$A1:$B101,2,1)*S941*$T941*$U941,0)+IF(ISNUMBER(W941), VLOOKUP(W941/$AH941,F!$A1:$B101,2,1)*W941*$X941*$Y941,0)+IF(ISNUMBER(AA941), VLOOKUP(AA941/$AH941,F!$A1:$B101,2,1)*AA941*$AB941*$AC941,0))*IF(ISNUMBER(F941),F941,1)*IF(ISNUMBER(E941),E941,1)</f>
        <v>0</v>
      </c>
      <c r="AJ941" s="340">
        <f t="shared" si="1215"/>
        <v>0</v>
      </c>
      <c r="AK941" s="341">
        <f>IFERROR(I941*INDEX(F!$P$21:$AB$33, MATCH(G941/$AH941, F!$O$21:$O$33,1), MATCH(E941, F!$P$20:$AB$20,1)), 0 ) +IFERROR( M941*INDEX(F!$P$21:$AB$33, MATCH(K941/$AH941, F!$O$21:$O$33,1), MATCH(E941, F!$P$20:$AB$20,1)),0) +  IFERROR( Q941*INDEX(F!$P$21:$AB$33, MATCH(O941/$AH941, F!$O$21:$O$33,1), MATCH(E941, F!$P$20:$AB$20,1)), 0) + IFERROR( U941*INDEX(F!$P$21:$AB$33, MATCH(S941/$AH941, F!$O$21:$O$33,1), MATCH(E941, F!$P$20:$AB$20,1)),0)  + IFERROR(Y941*INDEX(F!$P$21:$AB$33, MATCH(W941/$AH941, F!$O$21:$O$33,1), MATCH(E941, F!$P$20:$AB$20,1)),0)  + IFERROR( AC941*INDEX(F!$P$21:$AB$33, MATCH(AA941/$AH941, F!$O$21:$O$33,1), MATCH(E941, F!$P$20:$AB$20,1)),)</f>
        <v>0</v>
      </c>
      <c r="AL941" s="1031"/>
    </row>
    <row r="942" spans="1:38" hidden="1" x14ac:dyDescent="0.25">
      <c r="A942" s="1022"/>
      <c r="B942" s="249" t="str">
        <f t="shared" si="1204"/>
        <v/>
      </c>
      <c r="C942" s="262" t="str">
        <f t="shared" si="1204"/>
        <v/>
      </c>
      <c r="D942" s="230" t="str">
        <f t="shared" si="1204"/>
        <v/>
      </c>
      <c r="E942" s="291" t="str">
        <f t="shared" si="1204"/>
        <v/>
      </c>
      <c r="F942" s="342" t="str">
        <f t="shared" si="1204"/>
        <v/>
      </c>
      <c r="G942" s="343" t="str">
        <f t="shared" si="1205"/>
        <v/>
      </c>
      <c r="H942" s="344"/>
      <c r="I942" s="344"/>
      <c r="J942" s="345"/>
      <c r="K942" s="343" t="str">
        <f t="shared" si="1206"/>
        <v/>
      </c>
      <c r="L942" s="344"/>
      <c r="M942" s="344"/>
      <c r="N942" s="345"/>
      <c r="O942" s="343" t="str">
        <f t="shared" si="1207"/>
        <v/>
      </c>
      <c r="P942" s="344"/>
      <c r="Q942" s="344"/>
      <c r="R942" s="345"/>
      <c r="S942" s="343" t="str">
        <f t="shared" si="1208"/>
        <v/>
      </c>
      <c r="T942" s="344"/>
      <c r="U942" s="344"/>
      <c r="V942" s="345"/>
      <c r="W942" s="343" t="str">
        <f t="shared" si="1209"/>
        <v/>
      </c>
      <c r="X942" s="344"/>
      <c r="Y942" s="344"/>
      <c r="Z942" s="345"/>
      <c r="AA942" s="343" t="str">
        <f t="shared" si="1210"/>
        <v/>
      </c>
      <c r="AB942" s="344"/>
      <c r="AC942" s="344"/>
      <c r="AD942" s="345"/>
      <c r="AE942" s="346">
        <f t="shared" si="1211"/>
        <v>0</v>
      </c>
      <c r="AF942" s="347">
        <f t="shared" si="1163"/>
        <v>0</v>
      </c>
      <c r="AG942" s="348">
        <f t="shared" si="1212"/>
        <v>0</v>
      </c>
      <c r="AH942" s="217" t="str">
        <f t="shared" si="1213"/>
        <v/>
      </c>
      <c r="AI942" s="349">
        <f xml:space="preserve"> ( IF(ISNUMBER(G942), VLOOKUP(G942/$AH942,F!$A1:$B101,2,1)*G942*$H942*$I942,0)+IF(ISNUMBER(K942), VLOOKUP(K942/$AH942,F!$A1:$B101,2,1)*K942*$L942*$M942,0)+IF(ISNUMBER(O942), VLOOKUP(O942/$AH942,F!$A1:$B101,2,1)*O942*$P942*$Q942,0)+IF(ISNUMBER(S942), VLOOKUP(S942/$AH942,F!$A1:$B101,2,1)*S942*$T942*$U942,0)+IF(ISNUMBER(W942), VLOOKUP(W942/$AH942,F!$A1:$B101,2,1)*W942*$X942*$Y942,0)+IF(ISNUMBER(AA942), VLOOKUP(AA942/$AH942,F!$A1:$B101,2,1)*AA942*$AB942*$AC942,0))*IF(ISNUMBER(F942),F942,1)*IF(ISNUMBER(E942),E942,1)</f>
        <v>0</v>
      </c>
      <c r="AJ942" s="350">
        <f t="shared" si="1215"/>
        <v>0</v>
      </c>
      <c r="AK942" s="351">
        <f>IFERROR(I942*INDEX(F!$P$21:$AB$33, MATCH(G942/$AH942, F!$O$21:$O$33,1), MATCH(E942, F!$P$20:$AB$20,1)), 0 ) +IFERROR( M942*INDEX(F!$P$21:$AB$33, MATCH(K942/$AH942, F!$O$21:$O$33,1), MATCH(E942, F!$P$20:$AB$20,1)),0) +  IFERROR( Q942*INDEX(F!$P$21:$AB$33, MATCH(O942/$AH942, F!$O$21:$O$33,1), MATCH(E942, F!$P$20:$AB$20,1)), 0) + IFERROR( U942*INDEX(F!$P$21:$AB$33, MATCH(S942/$AH942, F!$O$21:$O$33,1), MATCH(E942, F!$P$20:$AB$20,1)),0)  + IFERROR(Y942*INDEX(F!$P$21:$AB$33, MATCH(W942/$AH942, F!$O$21:$O$33,1), MATCH(E942, F!$P$20:$AB$20,1)),0)  + IFERROR( AC942*INDEX(F!$P$21:$AB$33, MATCH(AA942/$AH942, F!$O$21:$O$33,1), MATCH(E942, F!$P$20:$AB$20,1)),)</f>
        <v>0</v>
      </c>
      <c r="AL942" s="1031"/>
    </row>
    <row r="943" spans="1:38" hidden="1" x14ac:dyDescent="0.25">
      <c r="A943" s="1022"/>
      <c r="B943" s="248" t="str">
        <f t="shared" si="1204"/>
        <v/>
      </c>
      <c r="C943" s="261" t="str">
        <f t="shared" si="1204"/>
        <v/>
      </c>
      <c r="D943" s="231" t="str">
        <f t="shared" si="1204"/>
        <v/>
      </c>
      <c r="E943" s="291" t="str">
        <f t="shared" si="1204"/>
        <v/>
      </c>
      <c r="F943" s="332" t="str">
        <f t="shared" si="1204"/>
        <v/>
      </c>
      <c r="G943" s="333" t="str">
        <f t="shared" si="1205"/>
        <v/>
      </c>
      <c r="H943" s="334"/>
      <c r="I943" s="334"/>
      <c r="J943" s="335"/>
      <c r="K943" s="333" t="str">
        <f t="shared" si="1206"/>
        <v/>
      </c>
      <c r="L943" s="334"/>
      <c r="M943" s="334"/>
      <c r="N943" s="335"/>
      <c r="O943" s="333" t="str">
        <f t="shared" si="1207"/>
        <v/>
      </c>
      <c r="P943" s="334"/>
      <c r="Q943" s="334"/>
      <c r="R943" s="335"/>
      <c r="S943" s="333" t="str">
        <f t="shared" si="1208"/>
        <v/>
      </c>
      <c r="T943" s="334"/>
      <c r="U943" s="334"/>
      <c r="V943" s="335"/>
      <c r="W943" s="333" t="str">
        <f t="shared" si="1209"/>
        <v/>
      </c>
      <c r="X943" s="334"/>
      <c r="Y943" s="334"/>
      <c r="Z943" s="335"/>
      <c r="AA943" s="333" t="str">
        <f t="shared" si="1210"/>
        <v/>
      </c>
      <c r="AB943" s="334"/>
      <c r="AC943" s="334"/>
      <c r="AD943" s="335"/>
      <c r="AE943" s="336">
        <f t="shared" si="1211"/>
        <v>0</v>
      </c>
      <c r="AF943" s="337">
        <f t="shared" si="1163"/>
        <v>0</v>
      </c>
      <c r="AG943" s="338">
        <f t="shared" si="1212"/>
        <v>0</v>
      </c>
      <c r="AH943" s="217" t="str">
        <f t="shared" si="1213"/>
        <v/>
      </c>
      <c r="AI943" s="339">
        <f xml:space="preserve"> ( IF(ISNUMBER(G943), VLOOKUP(G943/$AH943,F!$A1:$B101,2,1)*G943*$H943*$I943,0)+IF(ISNUMBER(K943), VLOOKUP(K943/$AH943,F!$A1:$B101,2,1)*K943*$L943*$M943,0)+IF(ISNUMBER(O943), VLOOKUP(O943/$AH943,F!$A1:$B101,2,1)*O943*$P943*$Q943,0)+IF(ISNUMBER(S943), VLOOKUP(S943/$AH943,F!$A1:$B101,2,1)*S943*$T943*$U943,0)+IF(ISNUMBER(W943), VLOOKUP(W943/$AH943,F!$A1:$B101,2,1)*W943*$X943*$Y943,0)+IF(ISNUMBER(AA943), VLOOKUP(AA943/$AH943,F!$A1:$B101,2,1)*AA943*$AB943*$AC943,0))*IF(ISNUMBER(F943),F943,1)*IF(ISNUMBER(E943),E943,1)</f>
        <v>0</v>
      </c>
      <c r="AJ943" s="340">
        <f t="shared" si="1215"/>
        <v>0</v>
      </c>
      <c r="AK943" s="341">
        <f>IFERROR(I943*INDEX(F!$P$21:$AB$33, MATCH(G943/$AH943, F!$O$21:$O$33,1), MATCH(E943, F!$P$20:$AB$20,1)), 0 ) +IFERROR( M943*INDEX(F!$P$21:$AB$33, MATCH(K943/$AH943, F!$O$21:$O$33,1), MATCH(E943, F!$P$20:$AB$20,1)),0) +  IFERROR( Q943*INDEX(F!$P$21:$AB$33, MATCH(O943/$AH943, F!$O$21:$O$33,1), MATCH(E943, F!$P$20:$AB$20,1)), 0) + IFERROR( U943*INDEX(F!$P$21:$AB$33, MATCH(S943/$AH943, F!$O$21:$O$33,1), MATCH(E943, F!$P$20:$AB$20,1)),0)  + IFERROR(Y943*INDEX(F!$P$21:$AB$33, MATCH(W943/$AH943, F!$O$21:$O$33,1), MATCH(E943, F!$P$20:$AB$20,1)),0)  + IFERROR( AC943*INDEX(F!$P$21:$AB$33, MATCH(AA943/$AH943, F!$O$21:$O$33,1), MATCH(E943, F!$P$20:$AB$20,1)),)</f>
        <v>0</v>
      </c>
      <c r="AL943" s="1031"/>
    </row>
    <row r="944" spans="1:38" ht="15.75" hidden="1" thickBot="1" x14ac:dyDescent="0.3">
      <c r="A944" s="1023"/>
      <c r="B944" s="250"/>
      <c r="C944" s="263"/>
      <c r="D944" s="215"/>
      <c r="E944" s="352">
        <f>ROUND(IFERROR(SUMPRODUCT(AJ936:AJ943,E936:E943)/AJ944,0),3)</f>
        <v>0</v>
      </c>
      <c r="F944" s="353"/>
      <c r="G944" s="354"/>
      <c r="H944" s="355"/>
      <c r="I944" s="355"/>
      <c r="J944" s="356"/>
      <c r="K944" s="354"/>
      <c r="L944" s="355"/>
      <c r="M944" s="355"/>
      <c r="N944" s="356"/>
      <c r="O944" s="354"/>
      <c r="P944" s="355"/>
      <c r="Q944" s="355"/>
      <c r="R944" s="356"/>
      <c r="S944" s="354"/>
      <c r="T944" s="355"/>
      <c r="U944" s="355"/>
      <c r="V944" s="356"/>
      <c r="W944" s="354"/>
      <c r="X944" s="355"/>
      <c r="Y944" s="355"/>
      <c r="Z944" s="356"/>
      <c r="AA944" s="354"/>
      <c r="AB944" s="355"/>
      <c r="AC944" s="355"/>
      <c r="AD944" s="356"/>
      <c r="AE944" s="357">
        <f>SUM(AE936:AE943)</f>
        <v>0</v>
      </c>
      <c r="AF944" s="358">
        <f t="shared" si="1163"/>
        <v>0</v>
      </c>
      <c r="AG944" s="391">
        <f>IFERROR(  SUMPRODUCT(AG936:AG943,AJ936:AJ943)/AJ944,0)</f>
        <v>0</v>
      </c>
      <c r="AH944" s="359"/>
      <c r="AI944" s="360">
        <f>SUM(AI936:AI943)</f>
        <v>0</v>
      </c>
      <c r="AJ944" s="360">
        <f>SUM(AJ936:AJ943)</f>
        <v>0</v>
      </c>
      <c r="AK944" s="361">
        <f>IF(SUM(AK936:AK943)=0,TIME(,0,),TIME(,SUM(AK936:AK943)+F!$V$37,))</f>
        <v>0</v>
      </c>
      <c r="AL944" s="1032"/>
    </row>
    <row r="945" spans="1:38" hidden="1" x14ac:dyDescent="0.25">
      <c r="A945" s="232">
        <f>A946</f>
        <v>43899</v>
      </c>
      <c r="B945" s="251" t="str">
        <f t="shared" ref="B945:F952" si="1216">IF(B889="","",B889)</f>
        <v/>
      </c>
      <c r="C945" s="264" t="str">
        <f t="shared" si="1216"/>
        <v/>
      </c>
      <c r="D945" s="233" t="str">
        <f t="shared" si="1216"/>
        <v/>
      </c>
      <c r="E945" s="280" t="str">
        <f t="shared" si="1216"/>
        <v/>
      </c>
      <c r="F945" s="362" t="str">
        <f t="shared" si="1216"/>
        <v/>
      </c>
      <c r="G945" s="363" t="str">
        <f t="shared" ref="G945:G952" si="1217">IF(J945&lt;&gt;0, IFERROR(IF( $F945=2,  MROUND($AH945*J945,1),    IF( OR($F945="",$F945=1),   MROUND($AH945*J945,2.5),  MROUND($AH945*J945, 0.1))), "" ), "")</f>
        <v/>
      </c>
      <c r="H945" s="364"/>
      <c r="I945" s="364"/>
      <c r="J945" s="365"/>
      <c r="K945" s="363" t="str">
        <f t="shared" ref="K945:K952" si="1218">IF(N945&lt;&gt;0, IFERROR(IF( $F945=2,  MROUND($AH945*N945,1),    IF( OR($F945="",$F945=1),   MROUND($AH945*N945,2.5),  MROUND($AH945*N945, 0.1))), "" ), "")</f>
        <v/>
      </c>
      <c r="L945" s="364"/>
      <c r="M945" s="364"/>
      <c r="N945" s="365"/>
      <c r="O945" s="363" t="str">
        <f t="shared" ref="O945:O952" si="1219">IF(R945&lt;&gt;0, IFERROR(IF( $F945=2,  MROUND($AH945*R945,1),    IF( OR($F945="",$F945=1),   MROUND($AH945*R945,2.5),  MROUND($AH945*R945, 0.1))), "" ), "")</f>
        <v/>
      </c>
      <c r="P945" s="364"/>
      <c r="Q945" s="364"/>
      <c r="R945" s="365"/>
      <c r="S945" s="363" t="str">
        <f t="shared" ref="S945:S952" si="1220">IF(V945&lt;&gt;0, IFERROR(IF( $F945=2,  MROUND($AH945*V945,1),    IF( OR($F945="",$F945=1),   MROUND($AH945*V945,2.5),  MROUND($AH945*V945, 0.1))), "" ), "")</f>
        <v/>
      </c>
      <c r="T945" s="364"/>
      <c r="U945" s="364"/>
      <c r="V945" s="365"/>
      <c r="W945" s="363" t="str">
        <f t="shared" ref="W945:W952" si="1221">IF(Z945&lt;&gt;0, IFERROR(IF( $F945=2,  MROUND($AH945*Z945,1),    IF( OR($F945="",$F945=1),   MROUND($AH945*Z945,2.5),  MROUND($AH945*Z945, 0.1))), "" ), "")</f>
        <v/>
      </c>
      <c r="X945" s="364"/>
      <c r="Y945" s="364"/>
      <c r="Z945" s="365"/>
      <c r="AA945" s="363" t="str">
        <f t="shared" ref="AA945:AA952" si="1222">IF(AD945&lt;&gt;0, IFERROR(IF( $F945=2,  MROUND($AH945*AD945,1),    IF( OR($F945="",$F945=1),   MROUND($AH945*AD945,2.5),  MROUND($AH945*AD945, 0.1))), "" ), "")</f>
        <v/>
      </c>
      <c r="AB945" s="364"/>
      <c r="AC945" s="364"/>
      <c r="AD945" s="365"/>
      <c r="AE945" s="366">
        <f t="shared" ref="AE945:AE952" si="1223">(IF(ISNUMBER(G945),G945,0)*H945*I945+IF(ISNUMBER(K945),K945,1)*L945*M945+IF(ISNUMBER(O945),O945,1)*P945*Q945+IF(ISNUMBER(S945),S945,1)*T945*U945+IF(ISNUMBER(W945),W945,1)*X945*Y945+IF(ISNUMBER(AA945),AA945,1)*AB945*AC945)*IF(ISNUMBER(F945),F945,1)</f>
        <v>0</v>
      </c>
      <c r="AF945" s="367">
        <f t="shared" si="1163"/>
        <v>0</v>
      </c>
      <c r="AG945" s="368">
        <f t="shared" ref="AG945:AG952" si="1224">IFERROR((AF945/(AH945*IF(ISNUMBER(F945),F945,1))),0)</f>
        <v>0</v>
      </c>
      <c r="AH945" s="216" t="str">
        <f t="shared" ref="AH945:AH952" si="1225">IF(ISNUMBER(AH889), AH889+(AH889*$AH$898),"")</f>
        <v/>
      </c>
      <c r="AI945" s="369">
        <f xml:space="preserve"> ( IF(ISNUMBER(G945), VLOOKUP(G945/$AH945,F!$A1:$B101,2,1)*G945*$H945*$I945,0)+IF(ISNUMBER(K945), VLOOKUP(K945/$AH945,F!$A1:$B101,2,1)*K945*$L945*$M945,0)+IF(ISNUMBER(O945), VLOOKUP(O945/$AH945,F!$A1:$B101,2,1)*O945*$P945*$Q945,0)+IF(ISNUMBER(S945), VLOOKUP(S945/$AH945,F!$A1:$B101,2,1)*S945*$T945*$U945,0)+IF(ISNUMBER(W945), VLOOKUP(W945/$AH945,F!$A1:$B101,2,1)*W945*$X945*$Y945,0)+IF(ISNUMBER(AA945), VLOOKUP(AA945/$AH945,F!$A1:$B101,2,1)*AA945*$AB945*$AC945,0))*IF(ISNUMBER(F945),F945,1)*IF(ISNUMBER(E945),E945,1)</f>
        <v>0</v>
      </c>
      <c r="AJ945" s="370">
        <f t="shared" ref="AJ945:AJ947" si="1226">H945*I945+L945*M945+P945*Q945+T945*U945+X945*Y945+AB945*AC945</f>
        <v>0</v>
      </c>
      <c r="AK945" s="371">
        <f>IFERROR(I945*INDEX(F!$P$21:$AB$33, MATCH(G945/$AH945, F!$O$21:$O$33,1), MATCH(E945, F!$P$20:$AB$20,1)), 0 ) +IFERROR( M945*INDEX(F!$P$21:$AB$33, MATCH(K945/$AH945, F!$O$21:$O$33,1), MATCH(E945, F!$P$20:$AB$20,1)),0) +  IFERROR( Q945*INDEX(F!$P$21:$AB$33, MATCH(O945/$AH945, F!$O$21:$O$33,1), MATCH(E945, F!$P$20:$AB$20,1)), 0) + IFERROR( U945*INDEX(F!$P$21:$AB$33, MATCH(S945/$AH945, F!$O$21:$O$33,1), MATCH(E945, F!$P$20:$AB$20,1)),0)  + IFERROR(Y945*INDEX(F!$P$21:$AB$33, MATCH(W945/$AH945, F!$O$21:$O$33,1), MATCH(E945, F!$P$20:$AB$20,1)),0)  + IFERROR( AC945*INDEX(F!$P$21:$AB$33, MATCH(AA945/$AH945, F!$O$21:$O$33,1), MATCH(E945, F!$P$20:$AB$20,1)),)</f>
        <v>0</v>
      </c>
      <c r="AL945" s="1033"/>
    </row>
    <row r="946" spans="1:38" ht="15.75" hidden="1" customHeight="1" x14ac:dyDescent="0.25">
      <c r="A946" s="1021">
        <f>A890+A842</f>
        <v>43899</v>
      </c>
      <c r="B946" s="249" t="str">
        <f t="shared" si="1216"/>
        <v/>
      </c>
      <c r="C946" s="262" t="str">
        <f t="shared" si="1216"/>
        <v/>
      </c>
      <c r="D946" s="230" t="str">
        <f t="shared" si="1216"/>
        <v/>
      </c>
      <c r="E946" s="291" t="str">
        <f t="shared" si="1216"/>
        <v/>
      </c>
      <c r="F946" s="342" t="str">
        <f t="shared" si="1216"/>
        <v/>
      </c>
      <c r="G946" s="343" t="str">
        <f t="shared" si="1217"/>
        <v/>
      </c>
      <c r="H946" s="344"/>
      <c r="I946" s="344"/>
      <c r="J946" s="345"/>
      <c r="K946" s="343" t="str">
        <f t="shared" si="1218"/>
        <v/>
      </c>
      <c r="L946" s="344"/>
      <c r="M946" s="344"/>
      <c r="N946" s="345"/>
      <c r="O946" s="343" t="str">
        <f t="shared" si="1219"/>
        <v/>
      </c>
      <c r="P946" s="344"/>
      <c r="Q946" s="344"/>
      <c r="R946" s="345"/>
      <c r="S946" s="343" t="str">
        <f t="shared" si="1220"/>
        <v/>
      </c>
      <c r="T946" s="344"/>
      <c r="U946" s="344"/>
      <c r="V946" s="345"/>
      <c r="W946" s="343" t="str">
        <f t="shared" si="1221"/>
        <v/>
      </c>
      <c r="X946" s="344"/>
      <c r="Y946" s="344"/>
      <c r="Z946" s="345"/>
      <c r="AA946" s="343" t="str">
        <f t="shared" si="1222"/>
        <v/>
      </c>
      <c r="AB946" s="344"/>
      <c r="AC946" s="344"/>
      <c r="AD946" s="345"/>
      <c r="AE946" s="346">
        <f t="shared" si="1223"/>
        <v>0</v>
      </c>
      <c r="AF946" s="347">
        <f t="shared" si="1163"/>
        <v>0</v>
      </c>
      <c r="AG946" s="348">
        <f t="shared" si="1224"/>
        <v>0</v>
      </c>
      <c r="AH946" s="217" t="str">
        <f t="shared" si="1225"/>
        <v/>
      </c>
      <c r="AI946" s="349">
        <f xml:space="preserve"> ( IF(ISNUMBER(G946), VLOOKUP(G946/$AH946,F!$A1:$B101,2,1)*G946*$H946*$I946,0)+IF(ISNUMBER(K946), VLOOKUP(K946/$AH946,F!$A1:$B101,2,1)*K946*$L946*$M946,0)+IF(ISNUMBER(O946), VLOOKUP(O946/$AH946,F!$A1:$B101,2,1)*O946*$P946*$Q946,0)+IF(ISNUMBER(S946), VLOOKUP(S946/$AH946,F!$A1:$B101,2,1)*S946*$T946*$U946,0)+IF(ISNUMBER(W946), VLOOKUP(W946/$AH946,F!$A1:$B101,2,1)*W946*$X946*$Y946,0)+IF(ISNUMBER(AA946), VLOOKUP(AA946/$AH946,F!$A1:$B101,2,1)*AA946*$AB946*$AC946,0))*IF(ISNUMBER(F946),F946,1)*IF(ISNUMBER(E946),E946,1)</f>
        <v>0</v>
      </c>
      <c r="AJ946" s="350">
        <f t="shared" si="1226"/>
        <v>0</v>
      </c>
      <c r="AK946" s="351">
        <f>IFERROR(I946*INDEX(F!$P$21:$AB$33, MATCH(G946/$AH946, F!$O$21:$O$33,1), MATCH(E946, F!$P$20:$AB$20,1)), 0 ) +IFERROR( M946*INDEX(F!$P$21:$AB$33, MATCH(K946/$AH946, F!$O$21:$O$33,1), MATCH(E946, F!$P$20:$AB$20,1)),0) +  IFERROR( Q946*INDEX(F!$P$21:$AB$33, MATCH(O946/$AH946, F!$O$21:$O$33,1), MATCH(E946, F!$P$20:$AB$20,1)), 0) + IFERROR( U946*INDEX(F!$P$21:$AB$33, MATCH(S946/$AH946, F!$O$21:$O$33,1), MATCH(E946, F!$P$20:$AB$20,1)),0)  + IFERROR(Y946*INDEX(F!$P$21:$AB$33, MATCH(W946/$AH946, F!$O$21:$O$33,1), MATCH(E946, F!$P$20:$AB$20,1)),0)  + IFERROR( AC946*INDEX(F!$P$21:$AB$33, MATCH(AA946/$AH946, F!$O$21:$O$33,1), MATCH(E946, F!$P$20:$AB$20,1)),)</f>
        <v>0</v>
      </c>
      <c r="AL946" s="1031"/>
    </row>
    <row r="947" spans="1:38" hidden="1" x14ac:dyDescent="0.25">
      <c r="A947" s="1022"/>
      <c r="B947" s="252" t="str">
        <f t="shared" si="1216"/>
        <v/>
      </c>
      <c r="C947" s="265" t="str">
        <f t="shared" si="1216"/>
        <v/>
      </c>
      <c r="D947" s="234" t="str">
        <f t="shared" si="1216"/>
        <v/>
      </c>
      <c r="E947" s="291" t="str">
        <f t="shared" si="1216"/>
        <v/>
      </c>
      <c r="F947" s="372" t="str">
        <f t="shared" si="1216"/>
        <v/>
      </c>
      <c r="G947" s="373" t="str">
        <f t="shared" si="1217"/>
        <v/>
      </c>
      <c r="H947" s="374"/>
      <c r="I947" s="374"/>
      <c r="J947" s="375"/>
      <c r="K947" s="373" t="str">
        <f t="shared" si="1218"/>
        <v/>
      </c>
      <c r="L947" s="374"/>
      <c r="M947" s="374"/>
      <c r="N947" s="375"/>
      <c r="O947" s="373" t="str">
        <f t="shared" si="1219"/>
        <v/>
      </c>
      <c r="P947" s="374"/>
      <c r="Q947" s="374"/>
      <c r="R947" s="375"/>
      <c r="S947" s="373" t="str">
        <f t="shared" si="1220"/>
        <v/>
      </c>
      <c r="T947" s="374"/>
      <c r="U947" s="374"/>
      <c r="V947" s="375"/>
      <c r="W947" s="373" t="str">
        <f t="shared" si="1221"/>
        <v/>
      </c>
      <c r="X947" s="374"/>
      <c r="Y947" s="374"/>
      <c r="Z947" s="375"/>
      <c r="AA947" s="373" t="str">
        <f t="shared" si="1222"/>
        <v/>
      </c>
      <c r="AB947" s="374"/>
      <c r="AC947" s="374"/>
      <c r="AD947" s="375"/>
      <c r="AE947" s="376">
        <f t="shared" si="1223"/>
        <v>0</v>
      </c>
      <c r="AF947" s="377">
        <f t="shared" si="1163"/>
        <v>0</v>
      </c>
      <c r="AG947" s="378">
        <f t="shared" si="1224"/>
        <v>0</v>
      </c>
      <c r="AH947" s="217" t="str">
        <f t="shared" si="1225"/>
        <v/>
      </c>
      <c r="AI947" s="379">
        <f xml:space="preserve"> ( IF(ISNUMBER(G947), VLOOKUP(G947/$AH947,F!$A1:$B101,2,1)*G947*$H947*$I947,0)+IF(ISNUMBER(K947), VLOOKUP(K947/$AH947,F!$A1:$B101,2,1)*K947*$L947*$M947,0)+IF(ISNUMBER(O947), VLOOKUP(O947/$AH947,F!$A1:$B101,2,1)*O947*$P947*$Q947,0)+IF(ISNUMBER(S947), VLOOKUP(S947/$AH947,F!$A1:$B101,2,1)*S947*$T947*$U947,0)+IF(ISNUMBER(W947), VLOOKUP(W947/$AH947,F!$A1:$B101,2,1)*W947*$X947*$Y947,0)+IF(ISNUMBER(AA947), VLOOKUP(AA947/$AH947,F!$A1:$B101,2,1)*AA947*$AB947*$AC947,0))*IF(ISNUMBER(F947),F947,1)*IF(ISNUMBER(E947),E947,1)</f>
        <v>0</v>
      </c>
      <c r="AJ947" s="380">
        <f t="shared" si="1226"/>
        <v>0</v>
      </c>
      <c r="AK947" s="381">
        <f>IFERROR(I947*INDEX(F!$P$21:$AB$33, MATCH(G947/$AH947, F!$O$21:$O$33,1), MATCH(E947, F!$P$20:$AB$20,1)), 0 ) +IFERROR( M947*INDEX(F!$P$21:$AB$33, MATCH(K947/$AH947, F!$O$21:$O$33,1), MATCH(E947, F!$P$20:$AB$20,1)),0) +  IFERROR( Q947*INDEX(F!$P$21:$AB$33, MATCH(O947/$AH947, F!$O$21:$O$33,1), MATCH(E947, F!$P$20:$AB$20,1)), 0) + IFERROR( U947*INDEX(F!$P$21:$AB$33, MATCH(S947/$AH947, F!$O$21:$O$33,1), MATCH(E947, F!$P$20:$AB$20,1)),0)  + IFERROR(Y947*INDEX(F!$P$21:$AB$33, MATCH(W947/$AH947, F!$O$21:$O$33,1), MATCH(E947, F!$P$20:$AB$20,1)),0)  + IFERROR( AC947*INDEX(F!$P$21:$AB$33, MATCH(AA947/$AH947, F!$O$21:$O$33,1), MATCH(E947, F!$P$20:$AB$20,1)),)</f>
        <v>0</v>
      </c>
      <c r="AL947" s="1031"/>
    </row>
    <row r="948" spans="1:38" hidden="1" x14ac:dyDescent="0.25">
      <c r="A948" s="1022"/>
      <c r="B948" s="249" t="str">
        <f t="shared" si="1216"/>
        <v/>
      </c>
      <c r="C948" s="262" t="str">
        <f t="shared" si="1216"/>
        <v/>
      </c>
      <c r="D948" s="230" t="str">
        <f t="shared" si="1216"/>
        <v/>
      </c>
      <c r="E948" s="291" t="str">
        <f t="shared" si="1216"/>
        <v/>
      </c>
      <c r="F948" s="342" t="str">
        <f t="shared" si="1216"/>
        <v/>
      </c>
      <c r="G948" s="343" t="str">
        <f t="shared" si="1217"/>
        <v/>
      </c>
      <c r="H948" s="344"/>
      <c r="I948" s="344"/>
      <c r="J948" s="345"/>
      <c r="K948" s="343" t="str">
        <f t="shared" si="1218"/>
        <v/>
      </c>
      <c r="L948" s="344"/>
      <c r="M948" s="344"/>
      <c r="N948" s="345"/>
      <c r="O948" s="343" t="str">
        <f t="shared" si="1219"/>
        <v/>
      </c>
      <c r="P948" s="344"/>
      <c r="Q948" s="344"/>
      <c r="R948" s="345"/>
      <c r="S948" s="343" t="str">
        <f t="shared" si="1220"/>
        <v/>
      </c>
      <c r="T948" s="344"/>
      <c r="U948" s="344"/>
      <c r="V948" s="345"/>
      <c r="W948" s="343" t="str">
        <f t="shared" si="1221"/>
        <v/>
      </c>
      <c r="X948" s="344"/>
      <c r="Y948" s="344"/>
      <c r="Z948" s="345"/>
      <c r="AA948" s="343" t="str">
        <f t="shared" si="1222"/>
        <v/>
      </c>
      <c r="AB948" s="344"/>
      <c r="AC948" s="344"/>
      <c r="AD948" s="345"/>
      <c r="AE948" s="346">
        <f t="shared" si="1223"/>
        <v>0</v>
      </c>
      <c r="AF948" s="347">
        <f t="shared" si="1163"/>
        <v>0</v>
      </c>
      <c r="AG948" s="348">
        <f t="shared" si="1224"/>
        <v>0</v>
      </c>
      <c r="AH948" s="217" t="str">
        <f t="shared" si="1225"/>
        <v/>
      </c>
      <c r="AI948" s="349">
        <f xml:space="preserve"> ( IF(ISNUMBER(G948), VLOOKUP(G948/$AH948,F!$A1:$B101,2,1)*G948*$H948*$I948,0)+IF(ISNUMBER(K948), VLOOKUP(K948/$AH948,F!$A1:$B101,2,1)*K948*$L948*$M948,0)+IF(ISNUMBER(O948), VLOOKUP(O948/$AH948,F!$A1:$B101,2,1)*O948*$P948*$Q948,0)+IF(ISNUMBER(S948), VLOOKUP(S948/$AH948,F!$A1:$B101,2,1)*S948*$T948*$U948,0)+IF(ISNUMBER(W948), VLOOKUP(W948/$AH948,F!$A1:$B101,2,1)*W948*$X948*$Y948,0)+IF(ISNUMBER(AA948), VLOOKUP(AA948/$AH948,F!$A1:$B101,2,1)*AA948*$AB948*$AC948,0))*IF(ISNUMBER(F948),F948,1)*IF(ISNUMBER(E948),E948,1)</f>
        <v>0</v>
      </c>
      <c r="AJ948" s="350">
        <f>H948*I948+L948*M948+P948*Q948+T948*U948+X948*Y948+AB948*AC948</f>
        <v>0</v>
      </c>
      <c r="AK948" s="351">
        <f>IFERROR(I948*INDEX(F!$P$21:$AB$33, MATCH(G948/$AH948, F!$O$21:$O$33,1), MATCH(E948, F!$P$20:$AB$20,1)), 0 ) +IFERROR( M948*INDEX(F!$P$21:$AB$33, MATCH(K948/$AH948, F!$O$21:$O$33,1), MATCH(E948, F!$P$20:$AB$20,1)),0) +  IFERROR( Q948*INDEX(F!$P$21:$AB$33, MATCH(O948/$AH948, F!$O$21:$O$33,1), MATCH(E948, F!$P$20:$AB$20,1)), 0) + IFERROR( U948*INDEX(F!$P$21:$AB$33, MATCH(S948/$AH948, F!$O$21:$O$33,1), MATCH(E948, F!$P$20:$AB$20,1)),0)  + IFERROR(Y948*INDEX(F!$P$21:$AB$33, MATCH(W948/$AH948, F!$O$21:$O$33,1), MATCH(E948, F!$P$20:$AB$20,1)),0)  + IFERROR( AC948*INDEX(F!$P$21:$AB$33, MATCH(AA948/$AH948, F!$O$21:$O$33,1), MATCH(E948, F!$P$20:$AB$20,1)),)</f>
        <v>0</v>
      </c>
      <c r="AL948" s="1031"/>
    </row>
    <row r="949" spans="1:38" hidden="1" x14ac:dyDescent="0.25">
      <c r="A949" s="1022"/>
      <c r="B949" s="252" t="str">
        <f t="shared" si="1216"/>
        <v/>
      </c>
      <c r="C949" s="265" t="str">
        <f t="shared" si="1216"/>
        <v/>
      </c>
      <c r="D949" s="234" t="str">
        <f t="shared" si="1216"/>
        <v/>
      </c>
      <c r="E949" s="291" t="str">
        <f t="shared" si="1216"/>
        <v/>
      </c>
      <c r="F949" s="372" t="str">
        <f t="shared" si="1216"/>
        <v/>
      </c>
      <c r="G949" s="373" t="str">
        <f t="shared" si="1217"/>
        <v/>
      </c>
      <c r="H949" s="374"/>
      <c r="I949" s="374"/>
      <c r="J949" s="375"/>
      <c r="K949" s="373" t="str">
        <f t="shared" si="1218"/>
        <v/>
      </c>
      <c r="L949" s="374"/>
      <c r="M949" s="374"/>
      <c r="N949" s="375"/>
      <c r="O949" s="373" t="str">
        <f t="shared" si="1219"/>
        <v/>
      </c>
      <c r="P949" s="374"/>
      <c r="Q949" s="374"/>
      <c r="R949" s="375"/>
      <c r="S949" s="373" t="str">
        <f t="shared" si="1220"/>
        <v/>
      </c>
      <c r="T949" s="374"/>
      <c r="U949" s="374"/>
      <c r="V949" s="375"/>
      <c r="W949" s="373" t="str">
        <f t="shared" si="1221"/>
        <v/>
      </c>
      <c r="X949" s="374"/>
      <c r="Y949" s="374"/>
      <c r="Z949" s="375"/>
      <c r="AA949" s="373" t="str">
        <f t="shared" si="1222"/>
        <v/>
      </c>
      <c r="AB949" s="374"/>
      <c r="AC949" s="374"/>
      <c r="AD949" s="375"/>
      <c r="AE949" s="376">
        <f t="shared" si="1223"/>
        <v>0</v>
      </c>
      <c r="AF949" s="377">
        <f t="shared" si="1163"/>
        <v>0</v>
      </c>
      <c r="AG949" s="378">
        <f t="shared" si="1224"/>
        <v>0</v>
      </c>
      <c r="AH949" s="217" t="str">
        <f t="shared" si="1225"/>
        <v/>
      </c>
      <c r="AI949" s="379">
        <f xml:space="preserve"> ( IF(ISNUMBER(G949), VLOOKUP(G949/$AH949,F!$A1:$B101,2,1)*G949*$H949*$I949,0)+IF(ISNUMBER(K949), VLOOKUP(K949/$AH949,F!$A1:$B101,2,1)*K949*$L949*$M949,0)+IF(ISNUMBER(O949), VLOOKUP(O949/$AH949,F!$A1:$B101,2,1)*O949*$P949*$Q949,0)+IF(ISNUMBER(S949), VLOOKUP(S949/$AH949,F!$A1:$B101,2,1)*S949*$T949*$U949,0)+IF(ISNUMBER(W949), VLOOKUP(W949/$AH949,F!$A1:$B101,2,1)*W949*$X949*$Y949,0)+IF(ISNUMBER(AA949), VLOOKUP(AA949/$AH949,F!$A1:$B101,2,1)*AA949*$AB949*$AC949,0))*IF(ISNUMBER(F949),F949,1)*IF(ISNUMBER(E949),E949,1)</f>
        <v>0</v>
      </c>
      <c r="AJ949" s="380">
        <f t="shared" ref="AJ949:AJ952" si="1227">H949*I949+L949*M949+P949*Q949+T949*U949+X949*Y949+AB949*AC949</f>
        <v>0</v>
      </c>
      <c r="AK949" s="381">
        <f>IFERROR(I949*INDEX(F!$P$21:$AB$33, MATCH(G949/$AH949, F!$O$21:$O$33,1), MATCH(E949, F!$P$20:$AB$20,1)), 0 ) +IFERROR( M949*INDEX(F!$P$21:$AB$33, MATCH(K949/$AH949, F!$O$21:$O$33,1), MATCH(E949, F!$P$20:$AB$20,1)),0) +  IFERROR( Q949*INDEX(F!$P$21:$AB$33, MATCH(O949/$AH949, F!$O$21:$O$33,1), MATCH(E949, F!$P$20:$AB$20,1)), 0) + IFERROR( U949*INDEX(F!$P$21:$AB$33, MATCH(S949/$AH949, F!$O$21:$O$33,1), MATCH(E949, F!$P$20:$AB$20,1)),0)  + IFERROR(Y949*INDEX(F!$P$21:$AB$33, MATCH(W949/$AH949, F!$O$21:$O$33,1), MATCH(E949, F!$P$20:$AB$20,1)),0)  + IFERROR( AC949*INDEX(F!$P$21:$AB$33, MATCH(AA949/$AH949, F!$O$21:$O$33,1), MATCH(E949, F!$P$20:$AB$20,1)),)</f>
        <v>0</v>
      </c>
      <c r="AL949" s="1031"/>
    </row>
    <row r="950" spans="1:38" hidden="1" x14ac:dyDescent="0.25">
      <c r="A950" s="1022"/>
      <c r="B950" s="249" t="str">
        <f t="shared" si="1216"/>
        <v/>
      </c>
      <c r="C950" s="262" t="str">
        <f t="shared" si="1216"/>
        <v/>
      </c>
      <c r="D950" s="230" t="str">
        <f t="shared" si="1216"/>
        <v/>
      </c>
      <c r="E950" s="291" t="str">
        <f t="shared" si="1216"/>
        <v/>
      </c>
      <c r="F950" s="342" t="str">
        <f t="shared" si="1216"/>
        <v/>
      </c>
      <c r="G950" s="343" t="str">
        <f t="shared" si="1217"/>
        <v/>
      </c>
      <c r="H950" s="344"/>
      <c r="I950" s="344"/>
      <c r="J950" s="345"/>
      <c r="K950" s="343" t="str">
        <f t="shared" si="1218"/>
        <v/>
      </c>
      <c r="L950" s="344"/>
      <c r="M950" s="344"/>
      <c r="N950" s="345"/>
      <c r="O950" s="343" t="str">
        <f t="shared" si="1219"/>
        <v/>
      </c>
      <c r="P950" s="344"/>
      <c r="Q950" s="344"/>
      <c r="R950" s="345"/>
      <c r="S950" s="343" t="str">
        <f t="shared" si="1220"/>
        <v/>
      </c>
      <c r="T950" s="344"/>
      <c r="U950" s="344"/>
      <c r="V950" s="345"/>
      <c r="W950" s="343" t="str">
        <f t="shared" si="1221"/>
        <v/>
      </c>
      <c r="X950" s="344"/>
      <c r="Y950" s="344"/>
      <c r="Z950" s="345"/>
      <c r="AA950" s="343" t="str">
        <f t="shared" si="1222"/>
        <v/>
      </c>
      <c r="AB950" s="344"/>
      <c r="AC950" s="344"/>
      <c r="AD950" s="345"/>
      <c r="AE950" s="346">
        <f t="shared" si="1223"/>
        <v>0</v>
      </c>
      <c r="AF950" s="347">
        <f t="shared" si="1163"/>
        <v>0</v>
      </c>
      <c r="AG950" s="348">
        <f t="shared" si="1224"/>
        <v>0</v>
      </c>
      <c r="AH950" s="217" t="str">
        <f t="shared" si="1225"/>
        <v/>
      </c>
      <c r="AI950" s="349">
        <f xml:space="preserve"> ( IF(ISNUMBER(G950), VLOOKUP(G950/$AH950,F!$A1:$B101,2,1)*G950*$H950*$I950,0)+IF(ISNUMBER(K950), VLOOKUP(K950/$AH950,F!$A1:$B101,2,1)*K950*$L950*$M950,0)+IF(ISNUMBER(O950), VLOOKUP(O950/$AH950,F!$A1:$B101,2,1)*O950*$P950*$Q950,0)+IF(ISNUMBER(S950), VLOOKUP(S950/$AH950,F!$A1:$B101,2,1)*S950*$T950*$U950,0)+IF(ISNUMBER(W950), VLOOKUP(W950/$AH950,F!$A1:$B101,2,1)*W950*$X950*$Y950,0)+IF(ISNUMBER(AA950), VLOOKUP(AA950/$AH950,F!$A1:$B101,2,1)*AA950*$AB950*$AC950,0))*IF(ISNUMBER(F950),F950,1)*IF(ISNUMBER(E950),E950,1)</f>
        <v>0</v>
      </c>
      <c r="AJ950" s="350">
        <f t="shared" si="1227"/>
        <v>0</v>
      </c>
      <c r="AK950" s="351">
        <f>IFERROR(I950*INDEX(F!$P$21:$AB$33, MATCH(G950/$AH950, F!$O$21:$O$33,1), MATCH(E950, F!$P$20:$AB$20,1)), 0 ) +IFERROR( M950*INDEX(F!$P$21:$AB$33, MATCH(K950/$AH950, F!$O$21:$O$33,1), MATCH(E950, F!$P$20:$AB$20,1)),0) +  IFERROR( Q950*INDEX(F!$P$21:$AB$33, MATCH(O950/$AH950, F!$O$21:$O$33,1), MATCH(E950, F!$P$20:$AB$20,1)), 0) + IFERROR( U950*INDEX(F!$P$21:$AB$33, MATCH(S950/$AH950, F!$O$21:$O$33,1), MATCH(E950, F!$P$20:$AB$20,1)),0)  + IFERROR(Y950*INDEX(F!$P$21:$AB$33, MATCH(W950/$AH950, F!$O$21:$O$33,1), MATCH(E950, F!$P$20:$AB$20,1)),0)  + IFERROR( AC950*INDEX(F!$P$21:$AB$33, MATCH(AA950/$AH950, F!$O$21:$O$33,1), MATCH(E950, F!$P$20:$AB$20,1)),)</f>
        <v>0</v>
      </c>
      <c r="AL950" s="1031"/>
    </row>
    <row r="951" spans="1:38" hidden="1" x14ac:dyDescent="0.25">
      <c r="A951" s="1022"/>
      <c r="B951" s="252" t="str">
        <f t="shared" si="1216"/>
        <v/>
      </c>
      <c r="C951" s="265" t="str">
        <f t="shared" si="1216"/>
        <v/>
      </c>
      <c r="D951" s="234" t="str">
        <f t="shared" si="1216"/>
        <v/>
      </c>
      <c r="E951" s="291" t="str">
        <f t="shared" si="1216"/>
        <v/>
      </c>
      <c r="F951" s="382" t="str">
        <f t="shared" si="1216"/>
        <v/>
      </c>
      <c r="G951" s="373" t="str">
        <f t="shared" si="1217"/>
        <v/>
      </c>
      <c r="H951" s="374"/>
      <c r="I951" s="374"/>
      <c r="J951" s="375"/>
      <c r="K951" s="373" t="str">
        <f t="shared" si="1218"/>
        <v/>
      </c>
      <c r="L951" s="374"/>
      <c r="M951" s="374"/>
      <c r="N951" s="375"/>
      <c r="O951" s="373" t="str">
        <f t="shared" si="1219"/>
        <v/>
      </c>
      <c r="P951" s="374"/>
      <c r="Q951" s="374"/>
      <c r="R951" s="375"/>
      <c r="S951" s="373" t="str">
        <f t="shared" si="1220"/>
        <v/>
      </c>
      <c r="T951" s="374"/>
      <c r="U951" s="374"/>
      <c r="V951" s="375"/>
      <c r="W951" s="373" t="str">
        <f t="shared" si="1221"/>
        <v/>
      </c>
      <c r="X951" s="374"/>
      <c r="Y951" s="374"/>
      <c r="Z951" s="375"/>
      <c r="AA951" s="373" t="str">
        <f t="shared" si="1222"/>
        <v/>
      </c>
      <c r="AB951" s="374"/>
      <c r="AC951" s="374"/>
      <c r="AD951" s="375"/>
      <c r="AE951" s="376">
        <f t="shared" si="1223"/>
        <v>0</v>
      </c>
      <c r="AF951" s="377">
        <f t="shared" si="1163"/>
        <v>0</v>
      </c>
      <c r="AG951" s="378">
        <f t="shared" si="1224"/>
        <v>0</v>
      </c>
      <c r="AH951" s="217" t="str">
        <f t="shared" si="1225"/>
        <v/>
      </c>
      <c r="AI951" s="379">
        <f xml:space="preserve"> ( IF(ISNUMBER(G951), VLOOKUP(G951/$AH951,F!$A1:$B101,2,1)*G951*$H951*$I951,0)+IF(ISNUMBER(K951), VLOOKUP(K951/$AH951,F!$A1:$B101,2,1)*K951*$L951*$M951,0)+IF(ISNUMBER(O951), VLOOKUP(O951/$AH951,F!$A1:$B101,2,1)*O951*$P951*$Q951,0)+IF(ISNUMBER(S951), VLOOKUP(S951/$AH951,F!$A1:$B101,2,1)*S951*$T951*$U951,0)+IF(ISNUMBER(W951), VLOOKUP(W951/$AH951,F!$A1:$B101,2,1)*W951*$X951*$Y951,0)+IF(ISNUMBER(AA951), VLOOKUP(AA951/$AH951,F!$A1:$B101,2,1)*AA951*$AB951*$AC951,0))*IF(ISNUMBER(F951),F951,1)*IF(ISNUMBER(E951),E951,1)</f>
        <v>0</v>
      </c>
      <c r="AJ951" s="380">
        <f t="shared" si="1227"/>
        <v>0</v>
      </c>
      <c r="AK951" s="381">
        <f>IFERROR(I951*INDEX(F!$P$21:$AB$33, MATCH(G951/$AH951, F!$O$21:$O$33,1), MATCH(E951, F!$P$20:$AB$20,1)), 0 ) +IFERROR( M951*INDEX(F!$P$21:$AB$33, MATCH(K951/$AH951, F!$O$21:$O$33,1), MATCH(E951, F!$P$20:$AB$20,1)),0) +  IFERROR( Q951*INDEX(F!$P$21:$AB$33, MATCH(O951/$AH951, F!$O$21:$O$33,1), MATCH(E951, F!$P$20:$AB$20,1)), 0) + IFERROR( U951*INDEX(F!$P$21:$AB$33, MATCH(S951/$AH951, F!$O$21:$O$33,1), MATCH(E951, F!$P$20:$AB$20,1)),0)  + IFERROR(Y951*INDEX(F!$P$21:$AB$33, MATCH(W951/$AH951, F!$O$21:$O$33,1), MATCH(E951, F!$P$20:$AB$20,1)),0)  + IFERROR( AC951*INDEX(F!$P$21:$AB$33, MATCH(AA951/$AH951, F!$O$21:$O$33,1), MATCH(E951, F!$P$20:$AB$20,1)),)</f>
        <v>0</v>
      </c>
      <c r="AL951" s="1031"/>
    </row>
    <row r="952" spans="1:38" hidden="1" x14ac:dyDescent="0.25">
      <c r="A952" s="1022"/>
      <c r="B952" s="249" t="str">
        <f t="shared" si="1216"/>
        <v/>
      </c>
      <c r="C952" s="262" t="str">
        <f t="shared" si="1216"/>
        <v/>
      </c>
      <c r="D952" s="235" t="str">
        <f t="shared" si="1216"/>
        <v/>
      </c>
      <c r="E952" s="291" t="str">
        <f t="shared" si="1216"/>
        <v/>
      </c>
      <c r="F952" s="383" t="str">
        <f t="shared" si="1216"/>
        <v/>
      </c>
      <c r="G952" s="343" t="str">
        <f t="shared" si="1217"/>
        <v/>
      </c>
      <c r="H952" s="344"/>
      <c r="I952" s="344"/>
      <c r="J952" s="345"/>
      <c r="K952" s="343" t="str">
        <f t="shared" si="1218"/>
        <v/>
      </c>
      <c r="L952" s="344"/>
      <c r="M952" s="344"/>
      <c r="N952" s="345"/>
      <c r="O952" s="343" t="str">
        <f t="shared" si="1219"/>
        <v/>
      </c>
      <c r="P952" s="344"/>
      <c r="Q952" s="344"/>
      <c r="R952" s="345"/>
      <c r="S952" s="343" t="str">
        <f t="shared" si="1220"/>
        <v/>
      </c>
      <c r="T952" s="344"/>
      <c r="U952" s="344"/>
      <c r="V952" s="345"/>
      <c r="W952" s="343" t="str">
        <f t="shared" si="1221"/>
        <v/>
      </c>
      <c r="X952" s="344"/>
      <c r="Y952" s="344"/>
      <c r="Z952" s="345"/>
      <c r="AA952" s="343" t="str">
        <f t="shared" si="1222"/>
        <v/>
      </c>
      <c r="AB952" s="344"/>
      <c r="AC952" s="344"/>
      <c r="AD952" s="345"/>
      <c r="AE952" s="346">
        <f t="shared" si="1223"/>
        <v>0</v>
      </c>
      <c r="AF952" s="347">
        <f t="shared" si="1163"/>
        <v>0</v>
      </c>
      <c r="AG952" s="348">
        <f t="shared" si="1224"/>
        <v>0</v>
      </c>
      <c r="AH952" s="217" t="str">
        <f t="shared" si="1225"/>
        <v/>
      </c>
      <c r="AI952" s="349">
        <f xml:space="preserve"> ( IF(ISNUMBER(G952), VLOOKUP(G952/$AH952,F!$A1:$B101,2,1)*G952*$H952*$I952,0)+IF(ISNUMBER(K952), VLOOKUP(K952/$AH952,F!$A1:$B101,2,1)*K952*$L952*$M952,0)+IF(ISNUMBER(O952), VLOOKUP(O952/$AH952,F!$A1:$B101,2,1)*O952*$P952*$Q952,0)+IF(ISNUMBER(S952), VLOOKUP(S952/$AH952,F!$A1:$B101,2,1)*S952*$T952*$U952,0)+IF(ISNUMBER(W952), VLOOKUP(W952/$AH952,F!$A1:$B101,2,1)*W952*$X952*$Y952,0)+IF(ISNUMBER(AA952), VLOOKUP(AA952/$AH952,F!$A1:$B101,2,1)*AA952*$AB952*$AC952,0))*IF(ISNUMBER(F952),F952,1)*IF(ISNUMBER(E952),E952,1)</f>
        <v>0</v>
      </c>
      <c r="AJ952" s="350">
        <f t="shared" si="1227"/>
        <v>0</v>
      </c>
      <c r="AK952" s="351">
        <f>IFERROR(I952*INDEX(F!$P$21:$AB$33, MATCH(G952/$AH952, F!$O$21:$O$33,1), MATCH(E952, F!$P$20:$AB$20,1)), 0 ) +IFERROR( M952*INDEX(F!$P$21:$AB$33, MATCH(K952/$AH952, F!$O$21:$O$33,1), MATCH(E952, F!$P$20:$AB$20,1)),0) +  IFERROR( Q952*INDEX(F!$P$21:$AB$33, MATCH(O952/$AH952, F!$O$21:$O$33,1), MATCH(E952, F!$P$20:$AB$20,1)), 0) + IFERROR( U952*INDEX(F!$P$21:$AB$33, MATCH(S952/$AH952, F!$O$21:$O$33,1), MATCH(E952, F!$P$20:$AB$20,1)),0)  + IFERROR(Y952*INDEX(F!$P$21:$AB$33, MATCH(W952/$AH952, F!$O$21:$O$33,1), MATCH(E952, F!$P$20:$AB$20,1)),0)  + IFERROR( AC952*INDEX(F!$P$21:$AB$33, MATCH(AA952/$AH952, F!$O$21:$O$33,1), MATCH(E952, F!$P$20:$AB$20,1)),)</f>
        <v>0</v>
      </c>
      <c r="AL952" s="1031"/>
    </row>
    <row r="953" spans="1:38" ht="15.75" hidden="1" thickBot="1" x14ac:dyDescent="0.3">
      <c r="A953" s="1023"/>
      <c r="B953" s="253"/>
      <c r="C953" s="266"/>
      <c r="D953" s="218"/>
      <c r="E953" s="352">
        <f>ROUND(IFERROR(SUMPRODUCT(AJ945:AJ952,E945:E952)/AJ953,0),3)</f>
        <v>0</v>
      </c>
      <c r="F953" s="384"/>
      <c r="G953" s="781"/>
      <c r="H953" s="386"/>
      <c r="I953" s="386"/>
      <c r="J953" s="387"/>
      <c r="K953" s="781"/>
      <c r="L953" s="386"/>
      <c r="M953" s="386"/>
      <c r="N953" s="387"/>
      <c r="O953" s="781"/>
      <c r="P953" s="386"/>
      <c r="Q953" s="386"/>
      <c r="R953" s="387"/>
      <c r="S953" s="781"/>
      <c r="T953" s="386"/>
      <c r="U953" s="386"/>
      <c r="V953" s="387"/>
      <c r="W953" s="781"/>
      <c r="X953" s="386"/>
      <c r="Y953" s="386"/>
      <c r="Z953" s="387"/>
      <c r="AA953" s="781"/>
      <c r="AB953" s="386"/>
      <c r="AC953" s="386"/>
      <c r="AD953" s="387"/>
      <c r="AE953" s="357">
        <f>SUM(AE945:AE952)</f>
        <v>0</v>
      </c>
      <c r="AF953" s="358">
        <f t="shared" si="1163"/>
        <v>0</v>
      </c>
      <c r="AG953" s="391">
        <f>IFERROR(  SUMPRODUCT(AG945:AG952,AJ945:AJ952)/AJ953,0)</f>
        <v>0</v>
      </c>
      <c r="AH953" s="359"/>
      <c r="AI953" s="360">
        <f>SUM(AI945:AI952)</f>
        <v>0</v>
      </c>
      <c r="AJ953" s="360">
        <f>SUM(AJ945:AJ952)</f>
        <v>0</v>
      </c>
      <c r="AK953" s="361">
        <f>IF(SUM(AK945:AK952)=0,TIME(,0,),TIME(,SUM(AK945:AK952)+F!$V$37,))</f>
        <v>0</v>
      </c>
      <c r="AL953" s="1032"/>
    </row>
    <row r="954" spans="1:38" ht="18" hidden="1" thickBot="1" x14ac:dyDescent="0.3">
      <c r="A954" s="930">
        <f>A898</f>
        <v>7</v>
      </c>
      <c r="B954" s="433"/>
      <c r="C954" s="433"/>
      <c r="D954" s="433"/>
      <c r="E954" s="478">
        <f>IF(AJ954=0,0,(E964*AJ964 + E973*AJ973 + E982*AJ982 + E991*AJ991 + E1000*AJ1000 + E1009*AJ1009   ) /AJ954 )</f>
        <v>0</v>
      </c>
      <c r="F954" s="1027" t="s">
        <v>74</v>
      </c>
      <c r="G954" s="1027"/>
      <c r="H954" s="1027"/>
      <c r="I954" s="1027"/>
      <c r="J954" s="1027"/>
      <c r="K954" s="1027"/>
      <c r="L954" s="1027"/>
      <c r="M954" s="1027"/>
      <c r="N954" s="1028">
        <f>N898+1</f>
        <v>18</v>
      </c>
      <c r="O954" s="1028"/>
      <c r="P954" s="1028"/>
      <c r="Q954" s="1028"/>
      <c r="R954" s="1028"/>
      <c r="S954" s="1028"/>
      <c r="T954" s="1028"/>
      <c r="U954" s="1028"/>
      <c r="V954" s="1028"/>
      <c r="W954" s="1028"/>
      <c r="X954" s="1028"/>
      <c r="Y954" s="1028"/>
      <c r="Z954" s="1028"/>
      <c r="AA954" s="1028"/>
      <c r="AB954" s="1028"/>
      <c r="AC954" s="1028"/>
      <c r="AD954" s="1028"/>
      <c r="AE954" s="268">
        <f>AE964+AE973+AE982+AE991+AE1000+AE1009</f>
        <v>0</v>
      </c>
      <c r="AF954" s="389">
        <f>IFERROR(AE954/AJ954,0)</f>
        <v>0</v>
      </c>
      <c r="AG954" s="425">
        <f>IF(AJ954=0,0,(AG964*AJ964 + AG973*AJ973 + AG982*AJ982 + AG991*AJ991 + AG1000*AJ1000 + AG1009*AJ1009   ) /AJ954 )</f>
        <v>0</v>
      </c>
      <c r="AH954" s="402">
        <f>AH898</f>
        <v>5.0000000000000001E-3</v>
      </c>
      <c r="AI954" s="268">
        <f>AI964+AI973+AI982+AI991+AI1000+AI1009</f>
        <v>0</v>
      </c>
      <c r="AJ954" s="268">
        <f>AJ964+AJ973+AJ982+AJ991+AJ1000+AJ1009</f>
        <v>0</v>
      </c>
      <c r="AK954" s="390">
        <f>AK964+AK973+AK982+AK991+AK1000+AK1009</f>
        <v>0</v>
      </c>
      <c r="AL954" s="577"/>
    </row>
    <row r="955" spans="1:38" ht="16.5" hidden="1" thickBot="1" x14ac:dyDescent="0.3">
      <c r="A955" s="395" t="s">
        <v>3</v>
      </c>
      <c r="B955" s="396" t="s">
        <v>10</v>
      </c>
      <c r="C955" s="396" t="s">
        <v>89</v>
      </c>
      <c r="D955" s="396" t="s">
        <v>11</v>
      </c>
      <c r="E955" s="396" t="s">
        <v>94</v>
      </c>
      <c r="F955" s="396" t="s">
        <v>60</v>
      </c>
      <c r="G955" s="396" t="s">
        <v>13</v>
      </c>
      <c r="H955" s="396" t="s">
        <v>14</v>
      </c>
      <c r="I955" s="396" t="s">
        <v>15</v>
      </c>
      <c r="J955" s="396" t="s">
        <v>4</v>
      </c>
      <c r="K955" s="396" t="s">
        <v>13</v>
      </c>
      <c r="L955" s="396" t="s">
        <v>14</v>
      </c>
      <c r="M955" s="396" t="s">
        <v>15</v>
      </c>
      <c r="N955" s="396" t="s">
        <v>4</v>
      </c>
      <c r="O955" s="396" t="s">
        <v>13</v>
      </c>
      <c r="P955" s="396" t="s">
        <v>14</v>
      </c>
      <c r="Q955" s="396" t="s">
        <v>15</v>
      </c>
      <c r="R955" s="396" t="s">
        <v>4</v>
      </c>
      <c r="S955" s="396" t="s">
        <v>13</v>
      </c>
      <c r="T955" s="396" t="s">
        <v>14</v>
      </c>
      <c r="U955" s="396" t="s">
        <v>15</v>
      </c>
      <c r="V955" s="396" t="s">
        <v>4</v>
      </c>
      <c r="W955" s="396" t="s">
        <v>13</v>
      </c>
      <c r="X955" s="396" t="s">
        <v>14</v>
      </c>
      <c r="Y955" s="396" t="s">
        <v>15</v>
      </c>
      <c r="Z955" s="396" t="s">
        <v>4</v>
      </c>
      <c r="AA955" s="396" t="s">
        <v>13</v>
      </c>
      <c r="AB955" s="396" t="s">
        <v>14</v>
      </c>
      <c r="AC955" s="396" t="s">
        <v>15</v>
      </c>
      <c r="AD955" s="397" t="s">
        <v>4</v>
      </c>
      <c r="AE955" s="396" t="s">
        <v>5</v>
      </c>
      <c r="AF955" s="396" t="s">
        <v>91</v>
      </c>
      <c r="AG955" s="396" t="s">
        <v>92</v>
      </c>
      <c r="AH955" s="398" t="s">
        <v>6</v>
      </c>
      <c r="AI955" s="399" t="s">
        <v>93</v>
      </c>
      <c r="AJ955" s="396" t="s">
        <v>7</v>
      </c>
      <c r="AK955" s="428" t="s">
        <v>17</v>
      </c>
      <c r="AL955" s="578" t="s">
        <v>637</v>
      </c>
    </row>
    <row r="956" spans="1:38" hidden="1" x14ac:dyDescent="0.25">
      <c r="A956" s="212">
        <f>A957</f>
        <v>43899</v>
      </c>
      <c r="B956" s="241" t="str">
        <f t="shared" ref="B956:F963" si="1228">IF(B900="","",B900)</f>
        <v>Средняя</v>
      </c>
      <c r="C956" s="254" t="str">
        <f t="shared" si="1228"/>
        <v>ПР</v>
      </c>
      <c r="D956" s="222" t="str">
        <f t="shared" si="1228"/>
        <v>Присед</v>
      </c>
      <c r="E956" s="280">
        <f t="shared" si="1228"/>
        <v>1.2</v>
      </c>
      <c r="F956" s="281" t="str">
        <f t="shared" si="1228"/>
        <v/>
      </c>
      <c r="G956" s="282" t="str">
        <f t="shared" ref="G956:G963" si="1229">IF(J956&lt;&gt;0, IFERROR(IF( $F956=2,  MROUND($AH956*J956,1),    IF( OR($F956="",$F956=1),   MROUND($AH956*J956,2.5),  MROUND($AH956*J956, 0.1))), "" ), "")</f>
        <v/>
      </c>
      <c r="H956" s="283"/>
      <c r="I956" s="283"/>
      <c r="J956" s="284"/>
      <c r="K956" s="282" t="str">
        <f t="shared" ref="K956:K963" si="1230">IF(N956&lt;&gt;0, IFERROR(IF( $F956=2,  MROUND($AH956*N956,1),    IF( OR($F956="",$F956=1),   MROUND($AH956*N956,2.5),  MROUND($AH956*N956, 0.1))), "" ), "")</f>
        <v/>
      </c>
      <c r="L956" s="283"/>
      <c r="M956" s="283"/>
      <c r="N956" s="284"/>
      <c r="O956" s="282" t="str">
        <f t="shared" ref="O956:O963" si="1231">IF(R956&lt;&gt;0, IFERROR(IF( $F956=2,  MROUND($AH956*R956,1),    IF( OR($F956="",$F956=1),   MROUND($AH956*R956,2.5),  MROUND($AH956*R956, 0.1))), "" ), "")</f>
        <v/>
      </c>
      <c r="P956" s="283"/>
      <c r="Q956" s="283"/>
      <c r="R956" s="284"/>
      <c r="S956" s="282" t="str">
        <f t="shared" ref="S956:S963" si="1232">IF(V956&lt;&gt;0, IFERROR(IF( $F956=2,  MROUND($AH956*V956,1),    IF( OR($F956="",$F956=1),   MROUND($AH956*V956,2.5),  MROUND($AH956*V956, 0.1))), "" ), "")</f>
        <v/>
      </c>
      <c r="T956" s="283"/>
      <c r="U956" s="283"/>
      <c r="V956" s="284"/>
      <c r="W956" s="282" t="str">
        <f t="shared" ref="W956:W963" si="1233">IF(Z956&lt;&gt;0, IFERROR(IF( $F956=2,  MROUND($AH956*Z956,1),    IF( OR($F956="",$F956=1),   MROUND($AH956*Z956,2.5),  MROUND($AH956*Z956, 0.1))), "" ), "")</f>
        <v/>
      </c>
      <c r="X956" s="283"/>
      <c r="Y956" s="283"/>
      <c r="Z956" s="284"/>
      <c r="AA956" s="282" t="str">
        <f t="shared" ref="AA956:AA963" si="1234">IF(AD956&lt;&gt;0, IFERROR(IF( $F956=2,  MROUND($AH956*AD956,1),    IF( OR($F956="",$F956=1),   MROUND($AH956*AD956,2.5),  MROUND($AH956*AD956, 0.1))), "" ), "")</f>
        <v/>
      </c>
      <c r="AB956" s="283"/>
      <c r="AC956" s="283"/>
      <c r="AD956" s="284"/>
      <c r="AE956" s="392">
        <f t="shared" ref="AE956:AE963" si="1235">(IF(ISNUMBER(G956),G956,0)*H956*I956+IF(ISNUMBER(K956),K956,1)*L956*M956+IF(ISNUMBER(O956),O956,1)*P956*Q956+IF(ISNUMBER(S956),S956,1)*T956*U956+IF(ISNUMBER(W956),W956,1)*X956*Y956+IF(ISNUMBER(AA956),AA956,1)*AB956*AC956)*IF(ISNUMBER(F956),F956,1)</f>
        <v>0</v>
      </c>
      <c r="AF956" s="393">
        <f t="shared" ref="AF956:AF1009" si="1236">IFERROR(AE956/AJ956,0)</f>
        <v>0</v>
      </c>
      <c r="AG956" s="394">
        <f t="shared" ref="AG956:AG963" si="1237">IFERROR((AF956/(AH956*IF(ISNUMBER(F956),F956,1))),0)</f>
        <v>0</v>
      </c>
      <c r="AH956" s="216">
        <f t="shared" ref="AH956:AH963" si="1238">IF(ISNUMBER(AH900), AH900+(AH900*$AH$954),"")</f>
        <v>174.15784112518463</v>
      </c>
      <c r="AI956" s="303">
        <f xml:space="preserve"> ( IF(ISNUMBER(G956), VLOOKUP(G956/$AH956,F!$A1:$B101,2,1)*G956*$H956*$I956,0)+IF(ISNUMBER(K956), VLOOKUP(K956/$AH956,F!$A1:$B101,2,1)*K956*$L956*$M956,0)+IF(ISNUMBER(O956), VLOOKUP(O956/$AH956,F!$A1:$B101,2,1)*O956*$P956*$Q956,0)+IF(ISNUMBER(S956), VLOOKUP(S956/$AH956,F!$A1:$B101,2,1)*S956*$T956*$U956,0)+IF(ISNUMBER(W956), VLOOKUP(W956/$AH956,F!$A1:$B101,2,1)*W956*$X956*$Y956,0)+IF(ISNUMBER(AA956), VLOOKUP(AA956/$AH956,F!$A1:$B101,2,1)*AA956*$AB956*$AC956,0))*IF(ISNUMBER(F956),F956,1)*IF(ISNUMBER(E956),E956,1)</f>
        <v>0</v>
      </c>
      <c r="AJ956" s="289">
        <f t="shared" ref="AJ956:AJ958" si="1239">H956*I956+L956*M956+P956*Q956+T956*U956+X956*Y956+AB956*AC956</f>
        <v>0</v>
      </c>
      <c r="AK956" s="290">
        <f>IFERROR(I956*INDEX(F!$P$21:$AB$33, MATCH(G956/$AH956, F!$O$21:$O$33,1), MATCH(E956, F!$P$20:$AB$20,1)), 0 ) +IFERROR( M956*INDEX(F!$P$21:$AB$33, MATCH(K956/$AH956, F!$O$21:$O$33,1), MATCH(E956, F!$P$20:$AB$20,1)),0) +  IFERROR( Q956*INDEX(F!$P$21:$AB$33, MATCH(O956/$AH956, F!$O$21:$O$33,1), MATCH(E956, F!$P$20:$AB$20,1)), 0) + IFERROR( U956*INDEX(F!$P$21:$AB$33, MATCH(S956/$AH956, F!$O$21:$O$33,1), MATCH(E956, F!$P$20:$AB$20,1)),0)  + IFERROR(Y956*INDEX(F!$P$21:$AB$33, MATCH(W956/$AH956, F!$O$21:$O$33,1), MATCH(E956, F!$P$20:$AB$20,1)),0)  + IFERROR( AC956*INDEX(F!$P$21:$AB$33, MATCH(AA956/$AH956, F!$O$21:$O$33,1), MATCH(E956, F!$P$20:$AB$20,1)),)</f>
        <v>0</v>
      </c>
      <c r="AL956" s="1033"/>
    </row>
    <row r="957" spans="1:38" ht="15.75" hidden="1" customHeight="1" x14ac:dyDescent="0.25">
      <c r="A957" s="1021">
        <f>A901+A898</f>
        <v>43899</v>
      </c>
      <c r="B957" s="242" t="str">
        <f t="shared" si="1228"/>
        <v>Легкая</v>
      </c>
      <c r="C957" s="258" t="str">
        <f t="shared" si="1228"/>
        <v>ЖМ</v>
      </c>
      <c r="D957" s="223" t="str">
        <f t="shared" si="1228"/>
        <v>Жим лежа</v>
      </c>
      <c r="E957" s="291">
        <f t="shared" si="1228"/>
        <v>1</v>
      </c>
      <c r="F957" s="292" t="str">
        <f t="shared" si="1228"/>
        <v/>
      </c>
      <c r="G957" s="293" t="str">
        <f t="shared" si="1229"/>
        <v/>
      </c>
      <c r="H957" s="238"/>
      <c r="I957" s="238"/>
      <c r="J957" s="294"/>
      <c r="K957" s="293" t="str">
        <f t="shared" si="1230"/>
        <v/>
      </c>
      <c r="L957" s="238"/>
      <c r="M957" s="238"/>
      <c r="N957" s="294"/>
      <c r="O957" s="293" t="str">
        <f t="shared" si="1231"/>
        <v/>
      </c>
      <c r="P957" s="238"/>
      <c r="Q957" s="238"/>
      <c r="R957" s="294"/>
      <c r="S957" s="293" t="str">
        <f t="shared" si="1232"/>
        <v/>
      </c>
      <c r="T957" s="238"/>
      <c r="U957" s="238"/>
      <c r="V957" s="294"/>
      <c r="W957" s="293" t="str">
        <f t="shared" si="1233"/>
        <v/>
      </c>
      <c r="X957" s="238"/>
      <c r="Y957" s="238"/>
      <c r="Z957" s="294"/>
      <c r="AA957" s="293" t="str">
        <f t="shared" si="1234"/>
        <v/>
      </c>
      <c r="AB957" s="238"/>
      <c r="AC957" s="238"/>
      <c r="AD957" s="294"/>
      <c r="AE957" s="239">
        <f t="shared" si="1235"/>
        <v>0</v>
      </c>
      <c r="AF957" s="295">
        <f t="shared" si="1236"/>
        <v>0</v>
      </c>
      <c r="AG957" s="296">
        <f t="shared" si="1237"/>
        <v>0</v>
      </c>
      <c r="AH957" s="217">
        <f t="shared" si="1238"/>
        <v>152.38811098453652</v>
      </c>
      <c r="AI957" s="237">
        <f xml:space="preserve"> ( IF(ISNUMBER(G957), VLOOKUP(G957/$AH957,F!$A1:$B101,2,1)*G957*$H957*$I957,0)+IF(ISNUMBER(K957), VLOOKUP(K957/$AH957,F!$A1:$B101,2,1)*K957*$L957*$M957,0)+IF(ISNUMBER(O957), VLOOKUP(O957/$AH957,F!$A1:$B101,2,1)*O957*$P957*$Q957,0)+IF(ISNUMBER(S957), VLOOKUP(S957/$AH957,F!$A1:$B101,2,1)*S957*$T957*$U957,0)+IF(ISNUMBER(W957), VLOOKUP(W957/$AH957,F!$A1:$B101,2,1)*W957*$X957*$Y957,0)+IF(ISNUMBER(AA957), VLOOKUP(AA957/$AH957,F!$A1:$B101,2,1)*AA957*$AB957*$AC957,0))*IF(ISNUMBER(F957),F957,1)*IF(ISNUMBER(E957),E957,1)</f>
        <v>0</v>
      </c>
      <c r="AJ957" s="297">
        <f t="shared" si="1239"/>
        <v>0</v>
      </c>
      <c r="AK957" s="298">
        <f>IFERROR(I957*INDEX(F!$P$21:$AB$33, MATCH(G957/$AH957, F!$O$21:$O$33,1), MATCH(E957, F!$P$20:$AB$20,1)), 0 ) +IFERROR( M957*INDEX(F!$P$21:$AB$33, MATCH(K957/$AH957, F!$O$21:$O$33,1), MATCH(E957, F!$P$20:$AB$20,1)),0) +  IFERROR( Q957*INDEX(F!$P$21:$AB$33, MATCH(O957/$AH957, F!$O$21:$O$33,1), MATCH(E957, F!$P$20:$AB$20,1)), 0) + IFERROR( U957*INDEX(F!$P$21:$AB$33, MATCH(S957/$AH957, F!$O$21:$O$33,1), MATCH(E957, F!$P$20:$AB$20,1)),0)  + IFERROR(Y957*INDEX(F!$P$21:$AB$33, MATCH(W957/$AH957, F!$O$21:$O$33,1), MATCH(E957, F!$P$20:$AB$20,1)),0)  + IFERROR( AC957*INDEX(F!$P$21:$AB$33, MATCH(AA957/$AH957, F!$O$21:$O$33,1), MATCH(E957, F!$P$20:$AB$20,1)),)</f>
        <v>0</v>
      </c>
      <c r="AL957" s="1031"/>
    </row>
    <row r="958" spans="1:38" hidden="1" x14ac:dyDescent="0.25">
      <c r="A958" s="1022"/>
      <c r="B958" s="243" t="str">
        <f t="shared" si="1228"/>
        <v>Легкая</v>
      </c>
      <c r="C958" s="256" t="str">
        <f t="shared" si="1228"/>
        <v>ПР</v>
      </c>
      <c r="D958" s="224" t="str">
        <f t="shared" si="1228"/>
        <v>Присед на груди</v>
      </c>
      <c r="E958" s="291">
        <f t="shared" si="1228"/>
        <v>1.2</v>
      </c>
      <c r="F958" s="299" t="str">
        <f t="shared" si="1228"/>
        <v/>
      </c>
      <c r="G958" s="300" t="str">
        <f t="shared" si="1229"/>
        <v/>
      </c>
      <c r="H958" s="301"/>
      <c r="I958" s="301"/>
      <c r="J958" s="302"/>
      <c r="K958" s="300" t="str">
        <f t="shared" si="1230"/>
        <v/>
      </c>
      <c r="L958" s="301"/>
      <c r="M958" s="301"/>
      <c r="N958" s="302"/>
      <c r="O958" s="300" t="str">
        <f t="shared" si="1231"/>
        <v/>
      </c>
      <c r="P958" s="301"/>
      <c r="Q958" s="301"/>
      <c r="R958" s="302"/>
      <c r="S958" s="300" t="str">
        <f t="shared" si="1232"/>
        <v/>
      </c>
      <c r="T958" s="301"/>
      <c r="U958" s="301"/>
      <c r="V958" s="302"/>
      <c r="W958" s="300" t="str">
        <f t="shared" si="1233"/>
        <v/>
      </c>
      <c r="X958" s="301"/>
      <c r="Y958" s="301"/>
      <c r="Z958" s="302"/>
      <c r="AA958" s="300" t="str">
        <f t="shared" si="1234"/>
        <v/>
      </c>
      <c r="AB958" s="301"/>
      <c r="AC958" s="301"/>
      <c r="AD958" s="302"/>
      <c r="AE958" s="285">
        <f t="shared" si="1235"/>
        <v>0</v>
      </c>
      <c r="AF958" s="286">
        <f t="shared" si="1236"/>
        <v>0</v>
      </c>
      <c r="AG958" s="287">
        <f t="shared" si="1237"/>
        <v>0</v>
      </c>
      <c r="AH958" s="217">
        <f t="shared" si="1238"/>
        <v>130.61838084388847</v>
      </c>
      <c r="AI958" s="303">
        <f xml:space="preserve"> ( IF(ISNUMBER(G958), VLOOKUP(G958/$AH958,F!$A1:$B101,2,1)*G958*$H958*$I958,0)+IF(ISNUMBER(K958), VLOOKUP(K958/$AH958,F!$A1:$B101,2,1)*K958*$L958*$M958,0)+IF(ISNUMBER(O958), VLOOKUP(O958/$AH958,F!$A1:$B101,2,1)*O958*$P958*$Q958,0)+IF(ISNUMBER(S958), VLOOKUP(S958/$AH958,F!$A1:$B101,2,1)*S958*$T958*$U958,0)+IF(ISNUMBER(W958), VLOOKUP(W958/$AH958,F!$A1:$B101,2,1)*W958*$X958*$Y958,0)+IF(ISNUMBER(AA958), VLOOKUP(AA958/$AH958,F!$A1:$B101,2,1)*AA958*$AB958*$AC958,0))*IF(ISNUMBER(F958),F958,1)*IF(ISNUMBER(E958),E958,1)</f>
        <v>0</v>
      </c>
      <c r="AJ958" s="304">
        <f t="shared" si="1239"/>
        <v>0</v>
      </c>
      <c r="AK958" s="305">
        <f>IFERROR(I958*INDEX(F!$P$21:$AB$33, MATCH(G958/$AH958, F!$O$21:$O$33,1), MATCH(E958, F!$P$20:$AB$20,1)), 0 ) +IFERROR( M958*INDEX(F!$P$21:$AB$33, MATCH(K958/$AH958, F!$O$21:$O$33,1), MATCH(E958, F!$P$20:$AB$20,1)),0) +  IFERROR( Q958*INDEX(F!$P$21:$AB$33, MATCH(O958/$AH958, F!$O$21:$O$33,1), MATCH(E958, F!$P$20:$AB$20,1)), 0) + IFERROR( U958*INDEX(F!$P$21:$AB$33, MATCH(S958/$AH958, F!$O$21:$O$33,1), MATCH(E958, F!$P$20:$AB$20,1)),0)  + IFERROR(Y958*INDEX(F!$P$21:$AB$33, MATCH(W958/$AH958, F!$O$21:$O$33,1), MATCH(E958, F!$P$20:$AB$20,1)),0)  + IFERROR( AC958*INDEX(F!$P$21:$AB$33, MATCH(AA958/$AH958, F!$O$21:$O$33,1), MATCH(E958, F!$P$20:$AB$20,1)),)</f>
        <v>0</v>
      </c>
      <c r="AL958" s="1031"/>
    </row>
    <row r="959" spans="1:38" ht="15.75" hidden="1" customHeight="1" x14ac:dyDescent="0.25">
      <c r="A959" s="1022"/>
      <c r="B959" s="244" t="str">
        <f t="shared" si="1228"/>
        <v>Легкая</v>
      </c>
      <c r="C959" s="255" t="str">
        <f t="shared" si="1228"/>
        <v>ЖМ</v>
      </c>
      <c r="D959" s="223" t="str">
        <f t="shared" si="1228"/>
        <v>Жим на наклонной</v>
      </c>
      <c r="E959" s="291">
        <f t="shared" si="1228"/>
        <v>1</v>
      </c>
      <c r="F959" s="306" t="str">
        <f t="shared" si="1228"/>
        <v/>
      </c>
      <c r="G959" s="293" t="str">
        <f t="shared" si="1229"/>
        <v/>
      </c>
      <c r="H959" s="238"/>
      <c r="I959" s="238"/>
      <c r="J959" s="294"/>
      <c r="K959" s="293" t="str">
        <f t="shared" si="1230"/>
        <v/>
      </c>
      <c r="L959" s="238"/>
      <c r="M959" s="238"/>
      <c r="N959" s="294"/>
      <c r="O959" s="293" t="str">
        <f t="shared" si="1231"/>
        <v/>
      </c>
      <c r="P959" s="238"/>
      <c r="Q959" s="238"/>
      <c r="R959" s="294"/>
      <c r="S959" s="293" t="str">
        <f t="shared" si="1232"/>
        <v/>
      </c>
      <c r="T959" s="238"/>
      <c r="U959" s="238"/>
      <c r="V959" s="294"/>
      <c r="W959" s="293" t="str">
        <f t="shared" si="1233"/>
        <v/>
      </c>
      <c r="X959" s="238"/>
      <c r="Y959" s="238"/>
      <c r="Z959" s="294"/>
      <c r="AA959" s="293" t="str">
        <f t="shared" si="1234"/>
        <v/>
      </c>
      <c r="AB959" s="238"/>
      <c r="AC959" s="238"/>
      <c r="AD959" s="294"/>
      <c r="AE959" s="239">
        <f t="shared" si="1235"/>
        <v>0</v>
      </c>
      <c r="AF959" s="295">
        <f t="shared" si="1236"/>
        <v>0</v>
      </c>
      <c r="AG959" s="296">
        <f t="shared" si="1237"/>
        <v>0</v>
      </c>
      <c r="AH959" s="217">
        <f t="shared" si="1238"/>
        <v>121.91048878762921</v>
      </c>
      <c r="AI959" s="237">
        <f xml:space="preserve"> ( IF(ISNUMBER(G959), VLOOKUP(G959/$AH959,F!$A1:$B101,2,1)*G959*$H959*$I959,0)+IF(ISNUMBER(K959), VLOOKUP(K959/$AH959,F!$A1:$B101,2,1)*K959*$L959*$M959,0)+IF(ISNUMBER(O959), VLOOKUP(O959/$AH959,F!$A1:$B101,2,1)*O959*$P959*$Q959,0)+IF(ISNUMBER(S959), VLOOKUP(S959/$AH959,F!$A1:$B101,2,1)*S959*$T959*$U959,0)+IF(ISNUMBER(W959), VLOOKUP(W959/$AH959,F!$A1:$B101,2,1)*W959*$X959*$Y959,0)+IF(ISNUMBER(AA959), VLOOKUP(AA959/$AH959,F!$A1:$B101,2,1)*AA959*$AB959*$AC959,0))*IF(ISNUMBER(F959),F959,1)*IF(ISNUMBER(E959),E959,1)</f>
        <v>0</v>
      </c>
      <c r="AJ959" s="297">
        <f>H959*I959+L959*M959+P959*Q959+T959*U959+X959*Y959+AB959*AC959</f>
        <v>0</v>
      </c>
      <c r="AK959" s="298">
        <f>IFERROR(I959*INDEX(F!$P$21:$AB$33, MATCH(G959/$AH959, F!$O$21:$O$33,1), MATCH(E959, F!$P$20:$AB$20,1)), 0 ) +IFERROR( M959*INDEX(F!$P$21:$AB$33, MATCH(K959/$AH959, F!$O$21:$O$33,1), MATCH(E959, F!$P$20:$AB$20,1)),0) +  IFERROR( Q959*INDEX(F!$P$21:$AB$33, MATCH(O959/$AH959, F!$O$21:$O$33,1), MATCH(E959, F!$P$20:$AB$20,1)), 0) + IFERROR( U959*INDEX(F!$P$21:$AB$33, MATCH(S959/$AH959, F!$O$21:$O$33,1), MATCH(E959, F!$P$20:$AB$20,1)),0)  + IFERROR(Y959*INDEX(F!$P$21:$AB$33, MATCH(W959/$AH959, F!$O$21:$O$33,1), MATCH(E959, F!$P$20:$AB$20,1)),0)  + IFERROR( AC959*INDEX(F!$P$21:$AB$33, MATCH(AA959/$AH959, F!$O$21:$O$33,1), MATCH(E959, F!$P$20:$AB$20,1)),)</f>
        <v>0</v>
      </c>
      <c r="AL959" s="1031"/>
    </row>
    <row r="960" spans="1:38" hidden="1" x14ac:dyDescent="0.25">
      <c r="A960" s="1022"/>
      <c r="B960" s="245" t="str">
        <f t="shared" si="1228"/>
        <v>Средняя</v>
      </c>
      <c r="C960" s="257" t="str">
        <f t="shared" si="1228"/>
        <v>ОФП</v>
      </c>
      <c r="D960" s="224" t="str">
        <f t="shared" si="1228"/>
        <v>Бицепс стоя</v>
      </c>
      <c r="E960" s="291">
        <f t="shared" si="1228"/>
        <v>0.5</v>
      </c>
      <c r="F960" s="307" t="str">
        <f t="shared" si="1228"/>
        <v/>
      </c>
      <c r="G960" s="300" t="str">
        <f t="shared" si="1229"/>
        <v/>
      </c>
      <c r="H960" s="301"/>
      <c r="I960" s="301"/>
      <c r="J960" s="302"/>
      <c r="K960" s="300" t="str">
        <f t="shared" si="1230"/>
        <v/>
      </c>
      <c r="L960" s="301"/>
      <c r="M960" s="301"/>
      <c r="N960" s="302"/>
      <c r="O960" s="300" t="str">
        <f t="shared" si="1231"/>
        <v/>
      </c>
      <c r="P960" s="301"/>
      <c r="Q960" s="301"/>
      <c r="R960" s="302"/>
      <c r="S960" s="300" t="str">
        <f t="shared" si="1232"/>
        <v/>
      </c>
      <c r="T960" s="301"/>
      <c r="U960" s="301"/>
      <c r="V960" s="302"/>
      <c r="W960" s="300" t="str">
        <f t="shared" si="1233"/>
        <v/>
      </c>
      <c r="X960" s="301"/>
      <c r="Y960" s="301"/>
      <c r="Z960" s="302"/>
      <c r="AA960" s="300" t="str">
        <f t="shared" si="1234"/>
        <v/>
      </c>
      <c r="AB960" s="301"/>
      <c r="AC960" s="301"/>
      <c r="AD960" s="302"/>
      <c r="AE960" s="285">
        <f t="shared" si="1235"/>
        <v>0</v>
      </c>
      <c r="AF960" s="286">
        <f t="shared" si="1236"/>
        <v>0</v>
      </c>
      <c r="AG960" s="287">
        <f t="shared" si="1237"/>
        <v>0</v>
      </c>
      <c r="AH960" s="217">
        <f t="shared" si="1238"/>
        <v>53.335838844587791</v>
      </c>
      <c r="AI960" s="303">
        <f xml:space="preserve"> ( IF(ISNUMBER(G960), VLOOKUP(G960/$AH960,F!$A1:$B101,2,1)*G960*$H960*$I960,0)+IF(ISNUMBER(K960), VLOOKUP(K960/$AH960,F!$A1:$B101,2,1)*K960*$L960*$M960,0)+IF(ISNUMBER(O960), VLOOKUP(O960/$AH960,F!$A1:$B101,2,1)*O960*$P960*$Q960,0)+IF(ISNUMBER(S960), VLOOKUP(S960/$AH960,F!$A1:$B101,2,1)*S960*$T960*$U960,0)+IF(ISNUMBER(W960), VLOOKUP(W960/$AH960,F!$A1:$B101,2,1)*W960*$X960*$Y960,0)+IF(ISNUMBER(AA960), VLOOKUP(AA960/$AH960,F!$A1:$B101,2,1)*AA960*$AB960*$AC960,0))*IF(ISNUMBER(F960),F960,1)*IF(ISNUMBER(E960),E960,1)</f>
        <v>0</v>
      </c>
      <c r="AJ960" s="304">
        <f t="shared" ref="AJ960:AJ963" si="1240">H960*I960+L960*M960+P960*Q960+T960*U960+X960*Y960+AB960*AC960</f>
        <v>0</v>
      </c>
      <c r="AK960" s="305">
        <f>IFERROR(I960*INDEX(F!$P$21:$AB$33, MATCH(G960/$AH960, F!$O$21:$O$33,1), MATCH(E960, F!$P$20:$AB$20,1)), 0 ) +IFERROR( M960*INDEX(F!$P$21:$AB$33, MATCH(K960/$AH960, F!$O$21:$O$33,1), MATCH(E960, F!$P$20:$AB$20,1)),0) +  IFERROR( Q960*INDEX(F!$P$21:$AB$33, MATCH(O960/$AH960, F!$O$21:$O$33,1), MATCH(E960, F!$P$20:$AB$20,1)), 0) + IFERROR( U960*INDEX(F!$P$21:$AB$33, MATCH(S960/$AH960, F!$O$21:$O$33,1), MATCH(E960, F!$P$20:$AB$20,1)),0)  + IFERROR(Y960*INDEX(F!$P$21:$AB$33, MATCH(W960/$AH960, F!$O$21:$O$33,1), MATCH(E960, F!$P$20:$AB$20,1)),0)  + IFERROR( AC960*INDEX(F!$P$21:$AB$33, MATCH(AA960/$AH960, F!$O$21:$O$33,1), MATCH(E960, F!$P$20:$AB$20,1)),)</f>
        <v>0</v>
      </c>
      <c r="AL960" s="1031"/>
    </row>
    <row r="961" spans="1:38" hidden="1" x14ac:dyDescent="0.25">
      <c r="A961" s="1022"/>
      <c r="B961" s="242" t="str">
        <f t="shared" si="1228"/>
        <v/>
      </c>
      <c r="C961" s="258" t="str">
        <f t="shared" si="1228"/>
        <v/>
      </c>
      <c r="D961" s="225" t="str">
        <f t="shared" si="1228"/>
        <v/>
      </c>
      <c r="E961" s="291" t="str">
        <f t="shared" si="1228"/>
        <v/>
      </c>
      <c r="F961" s="308" t="str">
        <f t="shared" si="1228"/>
        <v/>
      </c>
      <c r="G961" s="293" t="str">
        <f t="shared" si="1229"/>
        <v/>
      </c>
      <c r="H961" s="238"/>
      <c r="I961" s="238"/>
      <c r="J961" s="294"/>
      <c r="K961" s="293" t="str">
        <f t="shared" si="1230"/>
        <v/>
      </c>
      <c r="L961" s="238"/>
      <c r="M961" s="238"/>
      <c r="N961" s="294"/>
      <c r="O961" s="293" t="str">
        <f t="shared" si="1231"/>
        <v/>
      </c>
      <c r="P961" s="238"/>
      <c r="Q961" s="238"/>
      <c r="R961" s="294"/>
      <c r="S961" s="293" t="str">
        <f t="shared" si="1232"/>
        <v/>
      </c>
      <c r="T961" s="238"/>
      <c r="U961" s="238"/>
      <c r="V961" s="294"/>
      <c r="W961" s="293" t="str">
        <f t="shared" si="1233"/>
        <v/>
      </c>
      <c r="X961" s="238"/>
      <c r="Y961" s="238"/>
      <c r="Z961" s="294"/>
      <c r="AA961" s="293" t="str">
        <f t="shared" si="1234"/>
        <v/>
      </c>
      <c r="AB961" s="238"/>
      <c r="AC961" s="238"/>
      <c r="AD961" s="294"/>
      <c r="AE961" s="239">
        <f t="shared" si="1235"/>
        <v>0</v>
      </c>
      <c r="AF961" s="295">
        <f t="shared" si="1236"/>
        <v>0</v>
      </c>
      <c r="AG961" s="296">
        <f t="shared" si="1237"/>
        <v>0</v>
      </c>
      <c r="AH961" s="217" t="str">
        <f t="shared" si="1238"/>
        <v/>
      </c>
      <c r="AI961" s="237">
        <f xml:space="preserve"> ( IF(ISNUMBER(G961), VLOOKUP(G961/$AH961,F!$A1:$B101,2,1)*G961*$H961*$I961,0)+IF(ISNUMBER(K961), VLOOKUP(K961/$AH961,F!$A1:$B101,2,1)*K961*$L961*$M961,0)+IF(ISNUMBER(O961), VLOOKUP(O961/$AH961,F!$A1:$B101,2,1)*O961*$P961*$Q961,0)+IF(ISNUMBER(S961), VLOOKUP(S961/$AH961,F!$A1:$B101,2,1)*S961*$T961*$U961,0)+IF(ISNUMBER(W961), VLOOKUP(W961/$AH961,F!$A1:$B101,2,1)*W961*$X961*$Y961,0)+IF(ISNUMBER(AA961), VLOOKUP(AA961/$AH961,F!$A1:$B101,2,1)*AA961*$AB961*$AC961,0))*IF(ISNUMBER(F961),F961,1)*IF(ISNUMBER(E961),E961,1)</f>
        <v>0</v>
      </c>
      <c r="AJ961" s="309">
        <f t="shared" si="1240"/>
        <v>0</v>
      </c>
      <c r="AK961" s="298">
        <f>IFERROR(I961*INDEX(F!$P$21:$AB$33, MATCH(G961/$AH961, F!$O$21:$O$33,1), MATCH(E961, F!$P$20:$AB$20,1)), 0 ) +IFERROR( M961*INDEX(F!$P$21:$AB$33, MATCH(K961/$AH961, F!$O$21:$O$33,1), MATCH(E961, F!$P$20:$AB$20,1)),0) +  IFERROR( Q961*INDEX(F!$P$21:$AB$33, MATCH(O961/$AH961, F!$O$21:$O$33,1), MATCH(E961, F!$P$20:$AB$20,1)), 0) + IFERROR( U961*INDEX(F!$P$21:$AB$33, MATCH(S961/$AH961, F!$O$21:$O$33,1), MATCH(E961, F!$P$20:$AB$20,1)),0)  + IFERROR(Y961*INDEX(F!$P$21:$AB$33, MATCH(W961/$AH961, F!$O$21:$O$33,1), MATCH(E961, F!$P$20:$AB$20,1)),0)  + IFERROR( AC961*INDEX(F!$P$21:$AB$33, MATCH(AA961/$AH961, F!$O$21:$O$33,1), MATCH(E961, F!$P$20:$AB$20,1)),)</f>
        <v>0</v>
      </c>
      <c r="AL961" s="1031"/>
    </row>
    <row r="962" spans="1:38" ht="15" hidden="1" customHeight="1" x14ac:dyDescent="0.25">
      <c r="A962" s="1022"/>
      <c r="B962" s="243" t="str">
        <f t="shared" si="1228"/>
        <v/>
      </c>
      <c r="C962" s="256" t="str">
        <f t="shared" si="1228"/>
        <v/>
      </c>
      <c r="D962" s="214" t="str">
        <f t="shared" si="1228"/>
        <v/>
      </c>
      <c r="E962" s="291" t="str">
        <f t="shared" si="1228"/>
        <v/>
      </c>
      <c r="F962" s="307" t="str">
        <f t="shared" si="1228"/>
        <v/>
      </c>
      <c r="G962" s="300" t="str">
        <f t="shared" si="1229"/>
        <v/>
      </c>
      <c r="H962" s="301"/>
      <c r="I962" s="301"/>
      <c r="J962" s="302"/>
      <c r="K962" s="300" t="str">
        <f t="shared" si="1230"/>
        <v/>
      </c>
      <c r="L962" s="301"/>
      <c r="M962" s="301"/>
      <c r="N962" s="302"/>
      <c r="O962" s="300" t="str">
        <f t="shared" si="1231"/>
        <v/>
      </c>
      <c r="P962" s="301"/>
      <c r="Q962" s="301"/>
      <c r="R962" s="302"/>
      <c r="S962" s="300" t="str">
        <f t="shared" si="1232"/>
        <v/>
      </c>
      <c r="T962" s="301"/>
      <c r="U962" s="301"/>
      <c r="V962" s="302"/>
      <c r="W962" s="300" t="str">
        <f t="shared" si="1233"/>
        <v/>
      </c>
      <c r="X962" s="301"/>
      <c r="Y962" s="301"/>
      <c r="Z962" s="302"/>
      <c r="AA962" s="300" t="str">
        <f t="shared" si="1234"/>
        <v/>
      </c>
      <c r="AB962" s="301"/>
      <c r="AC962" s="301"/>
      <c r="AD962" s="302"/>
      <c r="AE962" s="285">
        <f t="shared" si="1235"/>
        <v>0</v>
      </c>
      <c r="AF962" s="286">
        <f t="shared" si="1236"/>
        <v>0</v>
      </c>
      <c r="AG962" s="287">
        <f t="shared" si="1237"/>
        <v>0</v>
      </c>
      <c r="AH962" s="217" t="str">
        <f t="shared" si="1238"/>
        <v/>
      </c>
      <c r="AI962" s="310">
        <f xml:space="preserve"> ( IF(ISNUMBER(G962), VLOOKUP(G962/$AH962,F!$A1:$B101,2,1)*G962*$H962*$I962,0)+IF(ISNUMBER(K962), VLOOKUP(K962/$AH962,F!$A1:$B101,2,1)*K962*$L962*$M962,0)+IF(ISNUMBER(O962), VLOOKUP(O962/$AH962,F!$A1:$B101,2,1)*O962*$P962*$Q962,0)+IF(ISNUMBER(S962), VLOOKUP(S962/$AH962,F!$A1:$B101,2,1)*S962*$T962*$U962,0)+IF(ISNUMBER(W962), VLOOKUP(W962/$AH962,F!$A1:$B101,2,1)*W962*$X962*$Y962,0)+IF(ISNUMBER(AA962), VLOOKUP(AA962/$AH962,F!$A1:$B101,2,1)*AA962*$AB962*$AC962,0))*IF(ISNUMBER(F962),F962,1)*IF(ISNUMBER(E962),E962,1)</f>
        <v>0</v>
      </c>
      <c r="AJ962" s="311">
        <f t="shared" si="1240"/>
        <v>0</v>
      </c>
      <c r="AK962" s="312">
        <f>IFERROR(I962*INDEX(F!$P$21:$AB$33, MATCH(G962/$AH962, F!$O$21:$O$33,1), MATCH(E962, F!$P$20:$AB$20,1)), 0 ) +IFERROR( M962*INDEX(F!$P$21:$AB$33, MATCH(K962/$AH962, F!$O$21:$O$33,1), MATCH(E962, F!$P$20:$AB$20,1)),0) +  IFERROR( Q962*INDEX(F!$P$21:$AB$33, MATCH(O962/$AH962, F!$O$21:$O$33,1), MATCH(E962, F!$P$20:$AB$20,1)), 0) + IFERROR( U962*INDEX(F!$P$21:$AB$33, MATCH(S962/$AH962, F!$O$21:$O$33,1), MATCH(E962, F!$P$20:$AB$20,1)),0)  + IFERROR(Y962*INDEX(F!$P$21:$AB$33, MATCH(W962/$AH962, F!$O$21:$O$33,1), MATCH(E962, F!$P$20:$AB$20,1)),0)  + IFERROR( AC962*INDEX(F!$P$21:$AB$33, MATCH(AA962/$AH962, F!$O$21:$O$33,1), MATCH(E962, F!$P$20:$AB$20,1)),)</f>
        <v>0</v>
      </c>
      <c r="AL962" s="1031"/>
    </row>
    <row r="963" spans="1:38" ht="15" hidden="1" customHeight="1" x14ac:dyDescent="0.25">
      <c r="A963" s="1022"/>
      <c r="B963" s="242" t="str">
        <f t="shared" si="1228"/>
        <v/>
      </c>
      <c r="C963" s="258" t="str">
        <f t="shared" si="1228"/>
        <v/>
      </c>
      <c r="D963" s="226" t="str">
        <f t="shared" si="1228"/>
        <v/>
      </c>
      <c r="E963" s="291" t="str">
        <f t="shared" si="1228"/>
        <v/>
      </c>
      <c r="F963" s="313" t="str">
        <f t="shared" si="1228"/>
        <v/>
      </c>
      <c r="G963" s="293" t="str">
        <f t="shared" si="1229"/>
        <v/>
      </c>
      <c r="H963" s="238"/>
      <c r="I963" s="238"/>
      <c r="J963" s="294"/>
      <c r="K963" s="293" t="str">
        <f t="shared" si="1230"/>
        <v/>
      </c>
      <c r="L963" s="238"/>
      <c r="M963" s="238"/>
      <c r="N963" s="294"/>
      <c r="O963" s="293" t="str">
        <f t="shared" si="1231"/>
        <v/>
      </c>
      <c r="P963" s="238"/>
      <c r="Q963" s="238"/>
      <c r="R963" s="294"/>
      <c r="S963" s="293" t="str">
        <f t="shared" si="1232"/>
        <v/>
      </c>
      <c r="T963" s="238"/>
      <c r="U963" s="238"/>
      <c r="V963" s="294"/>
      <c r="W963" s="293" t="str">
        <f t="shared" si="1233"/>
        <v/>
      </c>
      <c r="X963" s="238"/>
      <c r="Y963" s="238"/>
      <c r="Z963" s="294"/>
      <c r="AA963" s="293" t="str">
        <f t="shared" si="1234"/>
        <v/>
      </c>
      <c r="AB963" s="238"/>
      <c r="AC963" s="238"/>
      <c r="AD963" s="294"/>
      <c r="AE963" s="239">
        <f t="shared" si="1235"/>
        <v>0</v>
      </c>
      <c r="AF963" s="314">
        <f t="shared" si="1236"/>
        <v>0</v>
      </c>
      <c r="AG963" s="315">
        <f t="shared" si="1237"/>
        <v>0</v>
      </c>
      <c r="AH963" s="217" t="str">
        <f t="shared" si="1238"/>
        <v/>
      </c>
      <c r="AI963" s="316">
        <f xml:space="preserve"> ( IF(ISNUMBER(G963), VLOOKUP(G963/$AH963,F!$A1:$B101,2,1)*G963*$H963*$I963,0)+IF(ISNUMBER(K963), VLOOKUP(K963/$AH963,F!$A1:$B101,2,1)*K963*$L963*$M963,0)+IF(ISNUMBER(O963), VLOOKUP(O963/$AH963,F!$A1:$B101,2,1)*O963*$P963*$Q963,0)+IF(ISNUMBER(S963), VLOOKUP(S963/$AH963,F!$A1:$B101,2,1)*S963*$T963*$U963,0)+IF(ISNUMBER(W963), VLOOKUP(W963/$AH963,F!$A1:$B101,2,1)*W963*$X963*$Y963,0)+IF(ISNUMBER(AA963), VLOOKUP(AA963/$AH963,F!$A1:$B101,2,1)*AA963*$AB963*$AC963,0))*IF(ISNUMBER(F963),F963,1)*IF(ISNUMBER(E963),E963,1)</f>
        <v>0</v>
      </c>
      <c r="AJ963" s="317">
        <f t="shared" si="1240"/>
        <v>0</v>
      </c>
      <c r="AK963" s="318">
        <f>IFERROR(I963*INDEX(F!$P$21:$AB$33, MATCH(G963/$AH963, F!$O$21:$O$33,1), MATCH(E963, F!$P$20:$AB$20,1)), 0 ) +IFERROR( M963*INDEX(F!$P$21:$AB$33, MATCH(K963/$AH963, F!$O$21:$O$33,1), MATCH(E963, F!$P$20:$AB$20,1)),0) +  IFERROR( Q963*INDEX(F!$P$21:$AB$33, MATCH(O963/$AH963, F!$O$21:$O$33,1), MATCH(E963, F!$P$20:$AB$20,1)), 0) + IFERROR( U963*INDEX(F!$P$21:$AB$33, MATCH(S963/$AH963, F!$O$21:$O$33,1), MATCH(E963, F!$P$20:$AB$20,1)),0)  + IFERROR(Y963*INDEX(F!$P$21:$AB$33, MATCH(W963/$AH963, F!$O$21:$O$33,1), MATCH(E963, F!$P$20:$AB$20,1)),0)  + IFERROR( AC963*INDEX(F!$P$21:$AB$33, MATCH(AA963/$AH963, F!$O$21:$O$33,1), MATCH(E963, F!$P$20:$AB$20,1)),)</f>
        <v>0</v>
      </c>
      <c r="AL963" s="1031"/>
    </row>
    <row r="964" spans="1:38" ht="15.75" hidden="1" thickBot="1" x14ac:dyDescent="0.3">
      <c r="A964" s="1023"/>
      <c r="B964" s="246"/>
      <c r="C964" s="259"/>
      <c r="D964" s="227"/>
      <c r="E964" s="352">
        <f>ROUND(IFERROR(SUMPRODUCT(AJ956:AJ963,E956:E963)/AJ964,0),3)</f>
        <v>0</v>
      </c>
      <c r="F964" s="388"/>
      <c r="G964" s="319"/>
      <c r="H964" s="320"/>
      <c r="I964" s="320"/>
      <c r="J964" s="321"/>
      <c r="K964" s="319"/>
      <c r="L964" s="320"/>
      <c r="M964" s="320"/>
      <c r="N964" s="321"/>
      <c r="O964" s="319"/>
      <c r="P964" s="320"/>
      <c r="Q964" s="320"/>
      <c r="R964" s="321"/>
      <c r="S964" s="319"/>
      <c r="T964" s="320"/>
      <c r="U964" s="320"/>
      <c r="V964" s="321"/>
      <c r="W964" s="319"/>
      <c r="X964" s="320"/>
      <c r="Y964" s="320"/>
      <c r="Z964" s="321"/>
      <c r="AA964" s="319"/>
      <c r="AB964" s="320"/>
      <c r="AC964" s="320"/>
      <c r="AD964" s="321"/>
      <c r="AE964" s="357">
        <f>SUM(AE956:AE963)</f>
        <v>0</v>
      </c>
      <c r="AF964" s="358">
        <f t="shared" si="1236"/>
        <v>0</v>
      </c>
      <c r="AG964" s="391">
        <f>IFERROR(  SUMPRODUCT(AG956:AG963,AJ956:AJ963)/AJ964,0)</f>
        <v>0</v>
      </c>
      <c r="AH964" s="359"/>
      <c r="AI964" s="360">
        <f>SUM(AI956:AI963)</f>
        <v>0</v>
      </c>
      <c r="AJ964" s="360">
        <f>SUM(AJ956:AJ963)</f>
        <v>0</v>
      </c>
      <c r="AK964" s="361">
        <f>IF(SUM(AK956:AK963)=0,TIME(,0,),TIME(,SUM(AK956:AK963)+F!$V$37,))</f>
        <v>0</v>
      </c>
      <c r="AL964" s="1032"/>
    </row>
    <row r="965" spans="1:38" hidden="1" x14ac:dyDescent="0.25">
      <c r="A965" s="213">
        <f>A966</f>
        <v>43900</v>
      </c>
      <c r="B965" s="247" t="str">
        <f t="shared" ref="B965:F972" si="1241">IF(B909="","",B909)</f>
        <v>Средняя</v>
      </c>
      <c r="C965" s="260" t="str">
        <f t="shared" si="1241"/>
        <v>ТГ</v>
      </c>
      <c r="D965" s="228" t="str">
        <f t="shared" si="1241"/>
        <v>Становая тяга</v>
      </c>
      <c r="E965" s="280">
        <f t="shared" si="1241"/>
        <v>1.4</v>
      </c>
      <c r="F965" s="322" t="str">
        <f t="shared" si="1241"/>
        <v/>
      </c>
      <c r="G965" s="323" t="str">
        <f t="shared" ref="G965:G972" si="1242">IF(J965&lt;&gt;0, IFERROR(IF( $F965=2,  MROUND($AH965*J965,1),    IF( OR($F965="",$F965=1),   MROUND($AH965*J965,2.5),  MROUND($AH965*J965, 0.1))), "" ), "")</f>
        <v/>
      </c>
      <c r="H965" s="324"/>
      <c r="I965" s="324"/>
      <c r="J965" s="325"/>
      <c r="K965" s="323" t="str">
        <f t="shared" ref="K965:K972" si="1243">IF(N965&lt;&gt;0, IFERROR(IF( $F965=2,  MROUND($AH965*N965,1),    IF( OR($F965="",$F965=1),   MROUND($AH965*N965,2.5),  MROUND($AH965*N965, 0.1))), "" ), "")</f>
        <v/>
      </c>
      <c r="L965" s="324"/>
      <c r="M965" s="324"/>
      <c r="N965" s="325"/>
      <c r="O965" s="323" t="str">
        <f t="shared" ref="O965:O972" si="1244">IF(R965&lt;&gt;0, IFERROR(IF( $F965=2,  MROUND($AH965*R965,1),    IF( OR($F965="",$F965=1),   MROUND($AH965*R965,2.5),  MROUND($AH965*R965, 0.1))), "" ), "")</f>
        <v/>
      </c>
      <c r="P965" s="324"/>
      <c r="Q965" s="324"/>
      <c r="R965" s="325"/>
      <c r="S965" s="323" t="str">
        <f t="shared" ref="S965:S972" si="1245">IF(V965&lt;&gt;0, IFERROR(IF( $F965=2,  MROUND($AH965*V965,1),    IF( OR($F965="",$F965=1),   MROUND($AH965*V965,2.5),  MROUND($AH965*V965, 0.1))), "" ), "")</f>
        <v/>
      </c>
      <c r="T965" s="324"/>
      <c r="U965" s="324"/>
      <c r="V965" s="325"/>
      <c r="W965" s="323" t="str">
        <f t="shared" ref="W965:W972" si="1246">IF(Z965&lt;&gt;0, IFERROR(IF( $F965=2,  MROUND($AH965*Z965,1),    IF( OR($F965="",$F965=1),   MROUND($AH965*Z965,2.5),  MROUND($AH965*Z965, 0.1))), "" ), "")</f>
        <v/>
      </c>
      <c r="X965" s="324"/>
      <c r="Y965" s="324"/>
      <c r="Z965" s="325"/>
      <c r="AA965" s="323" t="str">
        <f t="shared" ref="AA965:AA972" si="1247">IF(AD965&lt;&gt;0, IFERROR(IF( $F965=2,  MROUND($AH965*AD965,1),    IF( OR($F965="",$F965=1),   MROUND($AH965*AD965,2.5),  MROUND($AH965*AD965, 0.1))), "" ), "")</f>
        <v/>
      </c>
      <c r="AB965" s="324"/>
      <c r="AC965" s="324"/>
      <c r="AD965" s="325"/>
      <c r="AE965" s="326">
        <f t="shared" ref="AE965:AE972" si="1248">(IF(ISNUMBER(G965),G965,0)*H965*I965+IF(ISNUMBER(K965),K965,1)*L965*M965+IF(ISNUMBER(O965),O965,1)*P965*Q965+IF(ISNUMBER(S965),S965,1)*T965*U965+IF(ISNUMBER(W965),W965,1)*X965*Y965+IF(ISNUMBER(AA965),AA965,1)*AB965*AC965)*IF(ISNUMBER(F965),F965,1)</f>
        <v>0</v>
      </c>
      <c r="AF965" s="327">
        <f t="shared" si="1236"/>
        <v>0</v>
      </c>
      <c r="AG965" s="328">
        <f t="shared" ref="AG965:AG972" si="1249">IFERROR((AF965/(AH965*IF(ISNUMBER(F965),F965,1))),0)</f>
        <v>0</v>
      </c>
      <c r="AH965" s="216">
        <f t="shared" ref="AH965:AH972" si="1250">IF(ISNUMBER(AH909), AH909+(AH909*$AH$954),"")</f>
        <v>190.48513873067068</v>
      </c>
      <c r="AI965" s="329">
        <f xml:space="preserve"> ( IF(ISNUMBER(G965), VLOOKUP(G965/$AH965,F!$A1:$B101,2,1)*G965*$H965*$I965,0)+IF(ISNUMBER(K965), VLOOKUP(K965/$AH965,F!$A1:$B101,2,1)*K965*$L965*$M965,0)+IF(ISNUMBER(O965), VLOOKUP(O965/$AH965,F!$A1:$B101,2,1)*O965*$P965*$Q965,0)+IF(ISNUMBER(S965), VLOOKUP(S965/$AH965,F!$A1:$B101,2,1)*S965*$T965*$U965,0)+IF(ISNUMBER(W965), VLOOKUP(W965/$AH965,F!$A1:$B101,2,1)*W965*$X965*$Y965,0)+IF(ISNUMBER(AA965), VLOOKUP(AA965/$AH965,F!$A1:$B101,2,1)*AA965*$AB965*$AC965,0))*IF(ISNUMBER(F965),F965,1)*IF(ISNUMBER(E965),E965,1)</f>
        <v>0</v>
      </c>
      <c r="AJ965" s="330">
        <f t="shared" ref="AJ965:AJ967" si="1251">H965*I965+L965*M965+P965*Q965+T965*U965+X965*Y965+AB965*AC965</f>
        <v>0</v>
      </c>
      <c r="AK965" s="331">
        <f>IFERROR(I965*INDEX(F!$P$21:$AB$33, MATCH(G965/$AH965, F!$O$21:$O$33,1), MATCH(E965, F!$P$20:$AB$20,1)), 0 ) +IFERROR( M965*INDEX(F!$P$21:$AB$33, MATCH(K965/$AH965, F!$O$21:$O$33,1), MATCH(E965, F!$P$20:$AB$20,1)),0) +  IFERROR( Q965*INDEX(F!$P$21:$AB$33, MATCH(O965/$AH965, F!$O$21:$O$33,1), MATCH(E965, F!$P$20:$AB$20,1)), 0) + IFERROR( U965*INDEX(F!$P$21:$AB$33, MATCH(S965/$AH965, F!$O$21:$O$33,1), MATCH(E965, F!$P$20:$AB$20,1)),0)  + IFERROR(Y965*INDEX(F!$P$21:$AB$33, MATCH(W965/$AH965, F!$O$21:$O$33,1), MATCH(E965, F!$P$20:$AB$20,1)),0)  + IFERROR( AC965*INDEX(F!$P$21:$AB$33, MATCH(AA965/$AH965, F!$O$21:$O$33,1), MATCH(E965, F!$P$20:$AB$20,1)),)</f>
        <v>0</v>
      </c>
      <c r="AL965" s="1033"/>
    </row>
    <row r="966" spans="1:38" ht="15.75" hidden="1" customHeight="1" x14ac:dyDescent="0.25">
      <c r="A966" s="1021">
        <f>A910+A898</f>
        <v>43900</v>
      </c>
      <c r="B966" s="248" t="str">
        <f t="shared" si="1241"/>
        <v>Легкая</v>
      </c>
      <c r="C966" s="261" t="str">
        <f t="shared" si="1241"/>
        <v>ЖМ</v>
      </c>
      <c r="D966" s="229" t="str">
        <f t="shared" si="1241"/>
        <v>Жим лежа</v>
      </c>
      <c r="E966" s="291">
        <f t="shared" si="1241"/>
        <v>1</v>
      </c>
      <c r="F966" s="332" t="str">
        <f t="shared" si="1241"/>
        <v/>
      </c>
      <c r="G966" s="333" t="str">
        <f t="shared" si="1242"/>
        <v/>
      </c>
      <c r="H966" s="334"/>
      <c r="I966" s="334"/>
      <c r="J966" s="335"/>
      <c r="K966" s="333" t="str">
        <f t="shared" si="1243"/>
        <v/>
      </c>
      <c r="L966" s="334"/>
      <c r="M966" s="334"/>
      <c r="N966" s="335"/>
      <c r="O966" s="333" t="str">
        <f t="shared" si="1244"/>
        <v/>
      </c>
      <c r="P966" s="334"/>
      <c r="Q966" s="334"/>
      <c r="R966" s="335"/>
      <c r="S966" s="333" t="str">
        <f t="shared" si="1245"/>
        <v/>
      </c>
      <c r="T966" s="334"/>
      <c r="U966" s="334"/>
      <c r="V966" s="335"/>
      <c r="W966" s="333" t="str">
        <f t="shared" si="1246"/>
        <v/>
      </c>
      <c r="X966" s="334"/>
      <c r="Y966" s="334"/>
      <c r="Z966" s="335"/>
      <c r="AA966" s="333" t="str">
        <f t="shared" si="1247"/>
        <v/>
      </c>
      <c r="AB966" s="334"/>
      <c r="AC966" s="334"/>
      <c r="AD966" s="335"/>
      <c r="AE966" s="336">
        <f t="shared" si="1248"/>
        <v>0</v>
      </c>
      <c r="AF966" s="337">
        <f t="shared" si="1236"/>
        <v>0</v>
      </c>
      <c r="AG966" s="338">
        <f t="shared" si="1249"/>
        <v>0</v>
      </c>
      <c r="AH966" s="217">
        <f t="shared" si="1250"/>
        <v>152.38811098453652</v>
      </c>
      <c r="AI966" s="339">
        <f xml:space="preserve"> ( IF(ISNUMBER(G966), VLOOKUP(G966/$AH966,F!$A1:$B101,2,1)*G966*$H966*$I966,0)+IF(ISNUMBER(K966), VLOOKUP(K966/$AH966,F!$A1:$B101,2,1)*K966*$L966*$M966,0)+IF(ISNUMBER(O966), VLOOKUP(O966/$AH966,F!$A1:$B101,2,1)*O966*$P966*$Q966,0)+IF(ISNUMBER(S966), VLOOKUP(S966/$AH966,F!$A1:$B101,2,1)*S966*$T966*$U966,0)+IF(ISNUMBER(W966), VLOOKUP(W966/$AH966,F!$A1:$B101,2,1)*W966*$X966*$Y966,0)+IF(ISNUMBER(AA966), VLOOKUP(AA966/$AH966,F!$A1:$B101,2,1)*AA966*$AB966*$AC966,0))*IF(ISNUMBER(F966),F966,1)*IF(ISNUMBER(E966),E966,1)</f>
        <v>0</v>
      </c>
      <c r="AJ966" s="340">
        <f t="shared" si="1251"/>
        <v>0</v>
      </c>
      <c r="AK966" s="341">
        <f>IFERROR(I966*INDEX(F!$P$21:$AB$33, MATCH(G966/$AH966, F!$O$21:$O$33,1), MATCH(E966, F!$P$20:$AB$20,1)), 0 ) +IFERROR( M966*INDEX(F!$P$21:$AB$33, MATCH(K966/$AH966, F!$O$21:$O$33,1), MATCH(E966, F!$P$20:$AB$20,1)),0) +  IFERROR( Q966*INDEX(F!$P$21:$AB$33, MATCH(O966/$AH966, F!$O$21:$O$33,1), MATCH(E966, F!$P$20:$AB$20,1)), 0) + IFERROR( U966*INDEX(F!$P$21:$AB$33, MATCH(S966/$AH966, F!$O$21:$O$33,1), MATCH(E966, F!$P$20:$AB$20,1)),0)  + IFERROR(Y966*INDEX(F!$P$21:$AB$33, MATCH(W966/$AH966, F!$O$21:$O$33,1), MATCH(E966, F!$P$20:$AB$20,1)),0)  + IFERROR( AC966*INDEX(F!$P$21:$AB$33, MATCH(AA966/$AH966, F!$O$21:$O$33,1), MATCH(E966, F!$P$20:$AB$20,1)),)</f>
        <v>0</v>
      </c>
      <c r="AL966" s="1031"/>
    </row>
    <row r="967" spans="1:38" hidden="1" x14ac:dyDescent="0.25">
      <c r="A967" s="1022"/>
      <c r="B967" s="249" t="str">
        <f t="shared" si="1241"/>
        <v>Легкая</v>
      </c>
      <c r="C967" s="262" t="str">
        <f t="shared" si="1241"/>
        <v>ТГ</v>
      </c>
      <c r="D967" s="230" t="str">
        <f t="shared" si="1241"/>
        <v>Тяга на прямых ногах</v>
      </c>
      <c r="E967" s="291">
        <f t="shared" si="1241"/>
        <v>1.2</v>
      </c>
      <c r="F967" s="342" t="str">
        <f t="shared" si="1241"/>
        <v/>
      </c>
      <c r="G967" s="343" t="str">
        <f t="shared" si="1242"/>
        <v/>
      </c>
      <c r="H967" s="344"/>
      <c r="I967" s="344"/>
      <c r="J967" s="345"/>
      <c r="K967" s="343" t="str">
        <f t="shared" si="1243"/>
        <v/>
      </c>
      <c r="L967" s="344"/>
      <c r="M967" s="344"/>
      <c r="N967" s="345"/>
      <c r="O967" s="343" t="str">
        <f t="shared" si="1244"/>
        <v/>
      </c>
      <c r="P967" s="344"/>
      <c r="Q967" s="344"/>
      <c r="R967" s="345"/>
      <c r="S967" s="343" t="str">
        <f t="shared" si="1245"/>
        <v/>
      </c>
      <c r="T967" s="344"/>
      <c r="U967" s="344"/>
      <c r="V967" s="345"/>
      <c r="W967" s="343" t="str">
        <f t="shared" si="1246"/>
        <v/>
      </c>
      <c r="X967" s="344"/>
      <c r="Y967" s="344"/>
      <c r="Z967" s="345"/>
      <c r="AA967" s="343" t="str">
        <f t="shared" si="1247"/>
        <v/>
      </c>
      <c r="AB967" s="344"/>
      <c r="AC967" s="344"/>
      <c r="AD967" s="345"/>
      <c r="AE967" s="346">
        <f t="shared" si="1248"/>
        <v>0</v>
      </c>
      <c r="AF967" s="347">
        <f t="shared" si="1236"/>
        <v>0</v>
      </c>
      <c r="AG967" s="348">
        <f t="shared" si="1249"/>
        <v>0</v>
      </c>
      <c r="AH967" s="217">
        <f t="shared" si="1250"/>
        <v>152.38811098453652</v>
      </c>
      <c r="AI967" s="349">
        <f xml:space="preserve"> ( IF(ISNUMBER(G967), VLOOKUP(G967/$AH967,F!$A1:$B101,2,1)*G967*$H967*$I967,0)+IF(ISNUMBER(K967), VLOOKUP(K967/$AH967,F!$A1:$B101,2,1)*K967*$L967*$M967,0)+IF(ISNUMBER(O967), VLOOKUP(O967/$AH967,F!$A1:$B101,2,1)*O967*$P967*$Q967,0)+IF(ISNUMBER(S967), VLOOKUP(S967/$AH967,F!$A1:$B101,2,1)*S967*$T967*$U967,0)+IF(ISNUMBER(W967), VLOOKUP(W967/$AH967,F!$A1:$B101,2,1)*W967*$X967*$Y967,0)+IF(ISNUMBER(AA967), VLOOKUP(AA967/$AH967,F!$A1:$B101,2,1)*AA967*$AB967*$AC967,0))*IF(ISNUMBER(F967),F967,1)*IF(ISNUMBER(E967),E967,1)</f>
        <v>0</v>
      </c>
      <c r="AJ967" s="350">
        <f t="shared" si="1251"/>
        <v>0</v>
      </c>
      <c r="AK967" s="351">
        <f>IFERROR(I967*INDEX(F!$P$21:$AB$33, MATCH(G967/$AH967, F!$O$21:$O$33,1), MATCH(E967, F!$P$20:$AB$20,1)), 0 ) +IFERROR( M967*INDEX(F!$P$21:$AB$33, MATCH(K967/$AH967, F!$O$21:$O$33,1), MATCH(E967, F!$P$20:$AB$20,1)),0) +  IFERROR( Q967*INDEX(F!$P$21:$AB$33, MATCH(O967/$AH967, F!$O$21:$O$33,1), MATCH(E967, F!$P$20:$AB$20,1)), 0) + IFERROR( U967*INDEX(F!$P$21:$AB$33, MATCH(S967/$AH967, F!$O$21:$O$33,1), MATCH(E967, F!$P$20:$AB$20,1)),0)  + IFERROR(Y967*INDEX(F!$P$21:$AB$33, MATCH(W967/$AH967, F!$O$21:$O$33,1), MATCH(E967, F!$P$20:$AB$20,1)),0)  + IFERROR( AC967*INDEX(F!$P$21:$AB$33, MATCH(AA967/$AH967, F!$O$21:$O$33,1), MATCH(E967, F!$P$20:$AB$20,1)),)</f>
        <v>0</v>
      </c>
      <c r="AL967" s="1031"/>
    </row>
    <row r="968" spans="1:38" hidden="1" x14ac:dyDescent="0.25">
      <c r="A968" s="1022"/>
      <c r="B968" s="248" t="str">
        <f t="shared" si="1241"/>
        <v>Легкая</v>
      </c>
      <c r="C968" s="261" t="str">
        <f t="shared" si="1241"/>
        <v>ОФП</v>
      </c>
      <c r="D968" s="229" t="str">
        <f t="shared" si="1241"/>
        <v>Жим стоя</v>
      </c>
      <c r="E968" s="291">
        <f t="shared" si="1241"/>
        <v>0.8</v>
      </c>
      <c r="F968" s="332" t="str">
        <f t="shared" si="1241"/>
        <v/>
      </c>
      <c r="G968" s="333" t="str">
        <f t="shared" si="1242"/>
        <v/>
      </c>
      <c r="H968" s="334"/>
      <c r="I968" s="334"/>
      <c r="J968" s="335"/>
      <c r="K968" s="333" t="str">
        <f t="shared" si="1243"/>
        <v/>
      </c>
      <c r="L968" s="334"/>
      <c r="M968" s="334"/>
      <c r="N968" s="335"/>
      <c r="O968" s="333" t="str">
        <f t="shared" si="1244"/>
        <v/>
      </c>
      <c r="P968" s="334"/>
      <c r="Q968" s="334"/>
      <c r="R968" s="335"/>
      <c r="S968" s="333" t="str">
        <f t="shared" si="1245"/>
        <v/>
      </c>
      <c r="T968" s="334"/>
      <c r="U968" s="334"/>
      <c r="V968" s="335"/>
      <c r="W968" s="333" t="str">
        <f t="shared" si="1246"/>
        <v/>
      </c>
      <c r="X968" s="334"/>
      <c r="Y968" s="334"/>
      <c r="Z968" s="335"/>
      <c r="AA968" s="333" t="str">
        <f t="shared" si="1247"/>
        <v/>
      </c>
      <c r="AB968" s="334"/>
      <c r="AC968" s="334"/>
      <c r="AD968" s="335"/>
      <c r="AE968" s="336">
        <f t="shared" si="1248"/>
        <v>0</v>
      </c>
      <c r="AF968" s="337">
        <f t="shared" si="1236"/>
        <v>0</v>
      </c>
      <c r="AG968" s="338">
        <f t="shared" si="1249"/>
        <v>0</v>
      </c>
      <c r="AH968" s="217">
        <f t="shared" si="1250"/>
        <v>91.432866590721943</v>
      </c>
      <c r="AI968" s="339">
        <f xml:space="preserve"> ( IF(ISNUMBER(G968), VLOOKUP(G968/$AH968,F!$A1:$B101,2,1)*G968*$H968*$I968,0)+IF(ISNUMBER(K968), VLOOKUP(K968/$AH968,F!$A1:$B101,2,1)*K968*$L968*$M968,0)+IF(ISNUMBER(O968), VLOOKUP(O968/$AH968,F!$A1:$B101,2,1)*O968*$P968*$Q968,0)+IF(ISNUMBER(S968), VLOOKUP(S968/$AH968,F!$A1:$B101,2,1)*S968*$T968*$U968,0)+IF(ISNUMBER(W968), VLOOKUP(W968/$AH968,F!$A1:$B101,2,1)*W968*$X968*$Y968,0)+IF(ISNUMBER(AA968), VLOOKUP(AA968/$AH968,F!$A1:$B101,2,1)*AA968*$AB968*$AC968,0))*IF(ISNUMBER(F968),F968,1)*IF(ISNUMBER(E968),E968,1)</f>
        <v>0</v>
      </c>
      <c r="AJ968" s="340">
        <f>H968*I968+L968*M968+P968*Q968+T968*U968+X968*Y968+AB968*AC968</f>
        <v>0</v>
      </c>
      <c r="AK968" s="341">
        <f>IFERROR(I968*INDEX(F!$P$21:$AB$33, MATCH(G968/$AH968, F!$O$21:$O$33,1), MATCH(E968, F!$P$20:$AB$20,1)), 0 ) +IFERROR( M968*INDEX(F!$P$21:$AB$33, MATCH(K968/$AH968, F!$O$21:$O$33,1), MATCH(E968, F!$P$20:$AB$20,1)),0) +  IFERROR( Q968*INDEX(F!$P$21:$AB$33, MATCH(O968/$AH968, F!$O$21:$O$33,1), MATCH(E968, F!$P$20:$AB$20,1)), 0) + IFERROR( U968*INDEX(F!$P$21:$AB$33, MATCH(S968/$AH968, F!$O$21:$O$33,1), MATCH(E968, F!$P$20:$AB$20,1)),0)  + IFERROR(Y968*INDEX(F!$P$21:$AB$33, MATCH(W968/$AH968, F!$O$21:$O$33,1), MATCH(E968, F!$P$20:$AB$20,1)),0)  + IFERROR( AC968*INDEX(F!$P$21:$AB$33, MATCH(AA968/$AH968, F!$O$21:$O$33,1), MATCH(E968, F!$P$20:$AB$20,1)),)</f>
        <v>0</v>
      </c>
      <c r="AL968" s="1031"/>
    </row>
    <row r="969" spans="1:38" hidden="1" x14ac:dyDescent="0.25">
      <c r="A969" s="1022"/>
      <c r="B969" s="249" t="str">
        <f t="shared" si="1241"/>
        <v>Легкая</v>
      </c>
      <c r="C969" s="262" t="str">
        <f t="shared" si="1241"/>
        <v>ЖМ</v>
      </c>
      <c r="D969" s="230" t="str">
        <f t="shared" si="1241"/>
        <v>Жим средним хватом</v>
      </c>
      <c r="E969" s="291">
        <f t="shared" si="1241"/>
        <v>1</v>
      </c>
      <c r="F969" s="342" t="str">
        <f t="shared" si="1241"/>
        <v/>
      </c>
      <c r="G969" s="343" t="str">
        <f t="shared" si="1242"/>
        <v/>
      </c>
      <c r="H969" s="344"/>
      <c r="I969" s="344"/>
      <c r="J969" s="345"/>
      <c r="K969" s="343" t="str">
        <f t="shared" si="1243"/>
        <v/>
      </c>
      <c r="L969" s="344"/>
      <c r="M969" s="344"/>
      <c r="N969" s="345"/>
      <c r="O969" s="343" t="str">
        <f t="shared" si="1244"/>
        <v/>
      </c>
      <c r="P969" s="344"/>
      <c r="Q969" s="344"/>
      <c r="R969" s="345"/>
      <c r="S969" s="343" t="str">
        <f t="shared" si="1245"/>
        <v/>
      </c>
      <c r="T969" s="344"/>
      <c r="U969" s="344"/>
      <c r="V969" s="345"/>
      <c r="W969" s="343" t="str">
        <f t="shared" si="1246"/>
        <v/>
      </c>
      <c r="X969" s="344"/>
      <c r="Y969" s="344"/>
      <c r="Z969" s="345"/>
      <c r="AA969" s="343" t="str">
        <f t="shared" si="1247"/>
        <v/>
      </c>
      <c r="AB969" s="344"/>
      <c r="AC969" s="344"/>
      <c r="AD969" s="345"/>
      <c r="AE969" s="346">
        <f t="shared" si="1248"/>
        <v>0</v>
      </c>
      <c r="AF969" s="347">
        <f t="shared" si="1236"/>
        <v>0</v>
      </c>
      <c r="AG969" s="348">
        <f t="shared" si="1249"/>
        <v>0</v>
      </c>
      <c r="AH969" s="217">
        <f t="shared" si="1250"/>
        <v>129.52989433685605</v>
      </c>
      <c r="AI969" s="349">
        <f xml:space="preserve"> ( IF(ISNUMBER(G969), VLOOKUP(G969/$AH969,F!$A1:$B101,2,1)*G969*$H969*$I969,0)+IF(ISNUMBER(K969), VLOOKUP(K969/$AH969,F!$A1:$B101,2,1)*K969*$L969*$M969,0)+IF(ISNUMBER(O969), VLOOKUP(O969/$AH969,F!$A1:$B101,2,1)*O969*$P969*$Q969,0)+IF(ISNUMBER(S969), VLOOKUP(S969/$AH969,F!$A1:$B101,2,1)*S969*$T969*$U969,0)+IF(ISNUMBER(W969), VLOOKUP(W969/$AH969,F!$A1:$B101,2,1)*W969*$X969*$Y969,0)+IF(ISNUMBER(AA969), VLOOKUP(AA969/$AH969,F!$A1:$B101,2,1)*AA969*$AB969*$AC969,0))*IF(ISNUMBER(F969),F969,1)*IF(ISNUMBER(E969),E969,1)</f>
        <v>0</v>
      </c>
      <c r="AJ969" s="350">
        <f t="shared" ref="AJ969:AJ972" si="1252">H969*I969+L969*M969+P969*Q969+T969*U969+X969*Y969+AB969*AC969</f>
        <v>0</v>
      </c>
      <c r="AK969" s="351">
        <f>IFERROR(I969*INDEX(F!$P$21:$AB$33, MATCH(G969/$AH969, F!$O$21:$O$33,1), MATCH(E969, F!$P$20:$AB$20,1)), 0 ) +IFERROR( M969*INDEX(F!$P$21:$AB$33, MATCH(K969/$AH969, F!$O$21:$O$33,1), MATCH(E969, F!$P$20:$AB$20,1)),0) +  IFERROR( Q969*INDEX(F!$P$21:$AB$33, MATCH(O969/$AH969, F!$O$21:$O$33,1), MATCH(E969, F!$P$20:$AB$20,1)), 0) + IFERROR( U969*INDEX(F!$P$21:$AB$33, MATCH(S969/$AH969, F!$O$21:$O$33,1), MATCH(E969, F!$P$20:$AB$20,1)),0)  + IFERROR(Y969*INDEX(F!$P$21:$AB$33, MATCH(W969/$AH969, F!$O$21:$O$33,1), MATCH(E969, F!$P$20:$AB$20,1)),0)  + IFERROR( AC969*INDEX(F!$P$21:$AB$33, MATCH(AA969/$AH969, F!$O$21:$O$33,1), MATCH(E969, F!$P$20:$AB$20,1)),)</f>
        <v>0</v>
      </c>
      <c r="AL969" s="1031"/>
    </row>
    <row r="970" spans="1:38" hidden="1" x14ac:dyDescent="0.25">
      <c r="A970" s="1022"/>
      <c r="B970" s="248" t="str">
        <f t="shared" si="1241"/>
        <v/>
      </c>
      <c r="C970" s="261" t="str">
        <f t="shared" si="1241"/>
        <v/>
      </c>
      <c r="D970" s="229" t="str">
        <f t="shared" si="1241"/>
        <v/>
      </c>
      <c r="E970" s="291" t="str">
        <f t="shared" si="1241"/>
        <v/>
      </c>
      <c r="F970" s="332" t="str">
        <f t="shared" si="1241"/>
        <v/>
      </c>
      <c r="G970" s="333" t="str">
        <f t="shared" si="1242"/>
        <v/>
      </c>
      <c r="H970" s="334"/>
      <c r="I970" s="334"/>
      <c r="J970" s="335"/>
      <c r="K970" s="333" t="str">
        <f t="shared" si="1243"/>
        <v/>
      </c>
      <c r="L970" s="334"/>
      <c r="M970" s="334"/>
      <c r="N970" s="335"/>
      <c r="O970" s="333" t="str">
        <f t="shared" si="1244"/>
        <v/>
      </c>
      <c r="P970" s="334"/>
      <c r="Q970" s="334"/>
      <c r="R970" s="335"/>
      <c r="S970" s="333" t="str">
        <f t="shared" si="1245"/>
        <v/>
      </c>
      <c r="T970" s="334"/>
      <c r="U970" s="334"/>
      <c r="V970" s="335"/>
      <c r="W970" s="333" t="str">
        <f t="shared" si="1246"/>
        <v/>
      </c>
      <c r="X970" s="334"/>
      <c r="Y970" s="334"/>
      <c r="Z970" s="335"/>
      <c r="AA970" s="333" t="str">
        <f t="shared" si="1247"/>
        <v/>
      </c>
      <c r="AB970" s="334"/>
      <c r="AC970" s="334"/>
      <c r="AD970" s="335"/>
      <c r="AE970" s="336">
        <f t="shared" si="1248"/>
        <v>0</v>
      </c>
      <c r="AF970" s="337">
        <f t="shared" si="1236"/>
        <v>0</v>
      </c>
      <c r="AG970" s="338">
        <f t="shared" si="1249"/>
        <v>0</v>
      </c>
      <c r="AH970" s="217" t="str">
        <f t="shared" si="1250"/>
        <v/>
      </c>
      <c r="AI970" s="339">
        <f xml:space="preserve"> ( IF(ISNUMBER(G970), VLOOKUP(G970/$AH970,F!$A1:$B101,2,1)*G970*$H970*$I970,0)+IF(ISNUMBER(K970), VLOOKUP(K970/$AH970,F!$A1:$B101,2,1)*K970*$L970*$M970,0)+IF(ISNUMBER(O970), VLOOKUP(O970/$AH970,F!$A1:$B101,2,1)*O970*$P970*$Q970,0)+IF(ISNUMBER(S970), VLOOKUP(S970/$AH970,F!$A1:$B101,2,1)*S970*$T970*$U970,0)+IF(ISNUMBER(W970), VLOOKUP(W970/$AH970,F!$A1:$B101,2,1)*W970*$X970*$Y970,0)+IF(ISNUMBER(AA970), VLOOKUP(AA970/$AH970,F!$A1:$B101,2,1)*AA970*$AB970*$AC970,0))*IF(ISNUMBER(F970),F970,1)*IF(ISNUMBER(E970),E970,1)</f>
        <v>0</v>
      </c>
      <c r="AJ970" s="340">
        <f t="shared" si="1252"/>
        <v>0</v>
      </c>
      <c r="AK970" s="341">
        <f>IFERROR(I970*INDEX(F!$P$21:$AB$33, MATCH(G970/$AH970, F!$O$21:$O$33,1), MATCH(E970, F!$P$20:$AB$20,1)), 0 ) +IFERROR( M970*INDEX(F!$P$21:$AB$33, MATCH(K970/$AH970, F!$O$21:$O$33,1), MATCH(E970, F!$P$20:$AB$20,1)),0) +  IFERROR( Q970*INDEX(F!$P$21:$AB$33, MATCH(O970/$AH970, F!$O$21:$O$33,1), MATCH(E970, F!$P$20:$AB$20,1)), 0) + IFERROR( U970*INDEX(F!$P$21:$AB$33, MATCH(S970/$AH970, F!$O$21:$O$33,1), MATCH(E970, F!$P$20:$AB$20,1)),0)  + IFERROR(Y970*INDEX(F!$P$21:$AB$33, MATCH(W970/$AH970, F!$O$21:$O$33,1), MATCH(E970, F!$P$20:$AB$20,1)),0)  + IFERROR( AC970*INDEX(F!$P$21:$AB$33, MATCH(AA970/$AH970, F!$O$21:$O$33,1), MATCH(E970, F!$P$20:$AB$20,1)),)</f>
        <v>0</v>
      </c>
      <c r="AL970" s="1031"/>
    </row>
    <row r="971" spans="1:38" hidden="1" x14ac:dyDescent="0.25">
      <c r="A971" s="1022"/>
      <c r="B971" s="249" t="str">
        <f t="shared" si="1241"/>
        <v/>
      </c>
      <c r="C971" s="262" t="str">
        <f t="shared" si="1241"/>
        <v/>
      </c>
      <c r="D971" s="230" t="str">
        <f t="shared" si="1241"/>
        <v/>
      </c>
      <c r="E971" s="291" t="str">
        <f t="shared" si="1241"/>
        <v/>
      </c>
      <c r="F971" s="342" t="str">
        <f t="shared" si="1241"/>
        <v/>
      </c>
      <c r="G971" s="343" t="str">
        <f t="shared" si="1242"/>
        <v/>
      </c>
      <c r="H971" s="344"/>
      <c r="I971" s="344"/>
      <c r="J971" s="345"/>
      <c r="K971" s="343" t="str">
        <f t="shared" si="1243"/>
        <v/>
      </c>
      <c r="L971" s="344"/>
      <c r="M971" s="344"/>
      <c r="N971" s="345"/>
      <c r="O971" s="343" t="str">
        <f t="shared" si="1244"/>
        <v/>
      </c>
      <c r="P971" s="344"/>
      <c r="Q971" s="344"/>
      <c r="R971" s="345"/>
      <c r="S971" s="343" t="str">
        <f t="shared" si="1245"/>
        <v/>
      </c>
      <c r="T971" s="344"/>
      <c r="U971" s="344"/>
      <c r="V971" s="345"/>
      <c r="W971" s="343" t="str">
        <f t="shared" si="1246"/>
        <v/>
      </c>
      <c r="X971" s="344"/>
      <c r="Y971" s="344"/>
      <c r="Z971" s="345"/>
      <c r="AA971" s="343" t="str">
        <f t="shared" si="1247"/>
        <v/>
      </c>
      <c r="AB971" s="344"/>
      <c r="AC971" s="344"/>
      <c r="AD971" s="345"/>
      <c r="AE971" s="346">
        <f t="shared" si="1248"/>
        <v>0</v>
      </c>
      <c r="AF971" s="347">
        <f t="shared" si="1236"/>
        <v>0</v>
      </c>
      <c r="AG971" s="348">
        <f t="shared" si="1249"/>
        <v>0</v>
      </c>
      <c r="AH971" s="217" t="str">
        <f t="shared" si="1250"/>
        <v/>
      </c>
      <c r="AI971" s="349">
        <f xml:space="preserve"> ( IF(ISNUMBER(G971), VLOOKUP(G971/$AH971,F!$A1:$B101,2,1)*G971*$H971*$I971,0)+IF(ISNUMBER(K971), VLOOKUP(K971/$AH971,F!$A1:$B101,2,1)*K971*$L971*$M971,0)+IF(ISNUMBER(O971), VLOOKUP(O971/$AH971,F!$A1:$B101,2,1)*O971*$P971*$Q971,0)+IF(ISNUMBER(S971), VLOOKUP(S971/$AH971,F!$A1:$B101,2,1)*S971*$T971*$U971,0)+IF(ISNUMBER(W971), VLOOKUP(W971/$AH971,F!$A1:$B101,2,1)*W971*$X971*$Y971,0)+IF(ISNUMBER(AA971), VLOOKUP(AA971/$AH971,F!$A1:$B101,2,1)*AA971*$AB971*$AC971,0))*IF(ISNUMBER(F971),F971,1)*IF(ISNUMBER(E971),E971,1)</f>
        <v>0</v>
      </c>
      <c r="AJ971" s="350">
        <f t="shared" si="1252"/>
        <v>0</v>
      </c>
      <c r="AK971" s="351">
        <f>IFERROR(I971*INDEX(F!$P$21:$AB$33, MATCH(G971/$AH971, F!$O$21:$O$33,1), MATCH(E971, F!$P$20:$AB$20,1)), 0 ) +IFERROR( M971*INDEX(F!$P$21:$AB$33, MATCH(K971/$AH971, F!$O$21:$O$33,1), MATCH(E971, F!$P$20:$AB$20,1)),0) +  IFERROR( Q971*INDEX(F!$P$21:$AB$33, MATCH(O971/$AH971, F!$O$21:$O$33,1), MATCH(E971, F!$P$20:$AB$20,1)), 0) + IFERROR( U971*INDEX(F!$P$21:$AB$33, MATCH(S971/$AH971, F!$O$21:$O$33,1), MATCH(E971, F!$P$20:$AB$20,1)),0)  + IFERROR(Y971*INDEX(F!$P$21:$AB$33, MATCH(W971/$AH971, F!$O$21:$O$33,1), MATCH(E971, F!$P$20:$AB$20,1)),0)  + IFERROR( AC971*INDEX(F!$P$21:$AB$33, MATCH(AA971/$AH971, F!$O$21:$O$33,1), MATCH(E971, F!$P$20:$AB$20,1)),)</f>
        <v>0</v>
      </c>
      <c r="AL971" s="1031"/>
    </row>
    <row r="972" spans="1:38" hidden="1" x14ac:dyDescent="0.25">
      <c r="A972" s="1022"/>
      <c r="B972" s="248" t="str">
        <f t="shared" si="1241"/>
        <v/>
      </c>
      <c r="C972" s="261" t="str">
        <f t="shared" si="1241"/>
        <v/>
      </c>
      <c r="D972" s="231" t="str">
        <f t="shared" si="1241"/>
        <v/>
      </c>
      <c r="E972" s="291" t="str">
        <f t="shared" si="1241"/>
        <v/>
      </c>
      <c r="F972" s="332" t="str">
        <f t="shared" si="1241"/>
        <v/>
      </c>
      <c r="G972" s="333" t="str">
        <f t="shared" si="1242"/>
        <v/>
      </c>
      <c r="H972" s="334"/>
      <c r="I972" s="334"/>
      <c r="J972" s="335"/>
      <c r="K972" s="333" t="str">
        <f t="shared" si="1243"/>
        <v/>
      </c>
      <c r="L972" s="334"/>
      <c r="M972" s="334"/>
      <c r="N972" s="335"/>
      <c r="O972" s="333" t="str">
        <f t="shared" si="1244"/>
        <v/>
      </c>
      <c r="P972" s="334"/>
      <c r="Q972" s="334"/>
      <c r="R972" s="335"/>
      <c r="S972" s="333" t="str">
        <f t="shared" si="1245"/>
        <v/>
      </c>
      <c r="T972" s="334"/>
      <c r="U972" s="334"/>
      <c r="V972" s="335"/>
      <c r="W972" s="333" t="str">
        <f t="shared" si="1246"/>
        <v/>
      </c>
      <c r="X972" s="334"/>
      <c r="Y972" s="334"/>
      <c r="Z972" s="335"/>
      <c r="AA972" s="333" t="str">
        <f t="shared" si="1247"/>
        <v/>
      </c>
      <c r="AB972" s="334"/>
      <c r="AC972" s="334"/>
      <c r="AD972" s="335"/>
      <c r="AE972" s="336">
        <f t="shared" si="1248"/>
        <v>0</v>
      </c>
      <c r="AF972" s="337">
        <f t="shared" si="1236"/>
        <v>0</v>
      </c>
      <c r="AG972" s="338">
        <f t="shared" si="1249"/>
        <v>0</v>
      </c>
      <c r="AH972" s="217" t="str">
        <f t="shared" si="1250"/>
        <v/>
      </c>
      <c r="AI972" s="339">
        <f xml:space="preserve"> ( IF(ISNUMBER(G972), VLOOKUP(G972/$AH972,F!$A1:$B101,2,1)*G972*$H972*$I972,0)+IF(ISNUMBER(K972), VLOOKUP(K972/$AH972,F!$A1:$B101,2,1)*K972*$L972*$M972,0)+IF(ISNUMBER(O972), VLOOKUP(O972/$AH972,F!$A1:$B101,2,1)*O972*$P972*$Q972,0)+IF(ISNUMBER(S972), VLOOKUP(S972/$AH972,F!$A1:$B101,2,1)*S972*$T972*$U972,0)+IF(ISNUMBER(W972), VLOOKUP(W972/$AH972,F!$A1:$B101,2,1)*W972*$X972*$Y972,0)+IF(ISNUMBER(AA972), VLOOKUP(AA972/$AH972,F!$A1:$B101,2,1)*AA972*$AB972*$AC972,0))*IF(ISNUMBER(F972),F972,1)*IF(ISNUMBER(E972),E972,1)</f>
        <v>0</v>
      </c>
      <c r="AJ972" s="340">
        <f t="shared" si="1252"/>
        <v>0</v>
      </c>
      <c r="AK972" s="341">
        <f>IFERROR(I972*INDEX(F!$P$21:$AB$33, MATCH(G972/$AH972, F!$O$21:$O$33,1), MATCH(E972, F!$P$20:$AB$20,1)), 0 ) +IFERROR( M972*INDEX(F!$P$21:$AB$33, MATCH(K972/$AH972, F!$O$21:$O$33,1), MATCH(E972, F!$P$20:$AB$20,1)),0) +  IFERROR( Q972*INDEX(F!$P$21:$AB$33, MATCH(O972/$AH972, F!$O$21:$O$33,1), MATCH(E972, F!$P$20:$AB$20,1)), 0) + IFERROR( U972*INDEX(F!$P$21:$AB$33, MATCH(S972/$AH972, F!$O$21:$O$33,1), MATCH(E972, F!$P$20:$AB$20,1)),0)  + IFERROR(Y972*INDEX(F!$P$21:$AB$33, MATCH(W972/$AH972, F!$O$21:$O$33,1), MATCH(E972, F!$P$20:$AB$20,1)),0)  + IFERROR( AC972*INDEX(F!$P$21:$AB$33, MATCH(AA972/$AH972, F!$O$21:$O$33,1), MATCH(E972, F!$P$20:$AB$20,1)),)</f>
        <v>0</v>
      </c>
      <c r="AL972" s="1031"/>
    </row>
    <row r="973" spans="1:38" ht="15.75" hidden="1" thickBot="1" x14ac:dyDescent="0.3">
      <c r="A973" s="1023"/>
      <c r="B973" s="250"/>
      <c r="C973" s="263"/>
      <c r="D973" s="215"/>
      <c r="E973" s="352">
        <f>ROUND(IFERROR(SUMPRODUCT(AJ965:AJ972,E965:E972)/AJ973,0),3)</f>
        <v>0</v>
      </c>
      <c r="F973" s="353"/>
      <c r="G973" s="354"/>
      <c r="H973" s="355"/>
      <c r="I973" s="355"/>
      <c r="J973" s="356"/>
      <c r="K973" s="354"/>
      <c r="L973" s="355"/>
      <c r="M973" s="355"/>
      <c r="N973" s="356"/>
      <c r="O973" s="354"/>
      <c r="P973" s="355"/>
      <c r="Q973" s="355"/>
      <c r="R973" s="356"/>
      <c r="S973" s="354"/>
      <c r="T973" s="355"/>
      <c r="U973" s="355"/>
      <c r="V973" s="356"/>
      <c r="W973" s="354"/>
      <c r="X973" s="355"/>
      <c r="Y973" s="355"/>
      <c r="Z973" s="356"/>
      <c r="AA973" s="354"/>
      <c r="AB973" s="355"/>
      <c r="AC973" s="355"/>
      <c r="AD973" s="356"/>
      <c r="AE973" s="357">
        <f>SUM(AE965:AE972)</f>
        <v>0</v>
      </c>
      <c r="AF973" s="358">
        <f t="shared" si="1236"/>
        <v>0</v>
      </c>
      <c r="AG973" s="391">
        <f>IFERROR(  SUMPRODUCT(AG965:AG972,AJ965:AJ972)/AJ973,0)</f>
        <v>0</v>
      </c>
      <c r="AH973" s="359"/>
      <c r="AI973" s="360">
        <f>SUM(AI965:AI972)</f>
        <v>0</v>
      </c>
      <c r="AJ973" s="360">
        <f>SUM(AJ965:AJ972)</f>
        <v>0</v>
      </c>
      <c r="AK973" s="361">
        <f>IF(SUM(AK965:AK972)=0,TIME(,0,),TIME(,SUM(AK965:AK972)+F!$V$37,))</f>
        <v>0</v>
      </c>
      <c r="AL973" s="1032"/>
    </row>
    <row r="974" spans="1:38" hidden="1" x14ac:dyDescent="0.25">
      <c r="A974" s="232">
        <f>A975</f>
        <v>43902</v>
      </c>
      <c r="B974" s="251" t="str">
        <f t="shared" ref="B974:F981" si="1253">IF(B918="","",B918)</f>
        <v>Тяжелая</v>
      </c>
      <c r="C974" s="264" t="str">
        <f t="shared" si="1253"/>
        <v>ЖМ</v>
      </c>
      <c r="D974" s="233" t="str">
        <f t="shared" si="1253"/>
        <v>Жим лежа</v>
      </c>
      <c r="E974" s="280">
        <f t="shared" si="1253"/>
        <v>1</v>
      </c>
      <c r="F974" s="362" t="str">
        <f t="shared" si="1253"/>
        <v/>
      </c>
      <c r="G974" s="363" t="str">
        <f t="shared" ref="G974:G981" si="1254">IF(J974&lt;&gt;0, IFERROR(IF( $F974=2,  MROUND($AH974*J974,1),    IF( OR($F974="",$F974=1),   MROUND($AH974*J974,2.5),  MROUND($AH974*J974, 0.1))), "" ), "")</f>
        <v/>
      </c>
      <c r="H974" s="364"/>
      <c r="I974" s="364"/>
      <c r="J974" s="365"/>
      <c r="K974" s="363" t="str">
        <f t="shared" ref="K974:K981" si="1255">IF(N974&lt;&gt;0, IFERROR(IF( $F974=2,  MROUND($AH974*N974,1),    IF( OR($F974="",$F974=1),   MROUND($AH974*N974,2.5),  MROUND($AH974*N974, 0.1))), "" ), "")</f>
        <v/>
      </c>
      <c r="L974" s="364"/>
      <c r="M974" s="364"/>
      <c r="N974" s="365"/>
      <c r="O974" s="363" t="str">
        <f t="shared" ref="O974:O981" si="1256">IF(R974&lt;&gt;0, IFERROR(IF( $F974=2,  MROUND($AH974*R974,1),    IF( OR($F974="",$F974=1),   MROUND($AH974*R974,2.5),  MROUND($AH974*R974, 0.1))), "" ), "")</f>
        <v/>
      </c>
      <c r="P974" s="364"/>
      <c r="Q974" s="364"/>
      <c r="R974" s="365"/>
      <c r="S974" s="363" t="str">
        <f t="shared" ref="S974:S981" si="1257">IF(V974&lt;&gt;0, IFERROR(IF( $F974=2,  MROUND($AH974*V974,1),    IF( OR($F974="",$F974=1),   MROUND($AH974*V974,2.5),  MROUND($AH974*V974, 0.1))), "" ), "")</f>
        <v/>
      </c>
      <c r="T974" s="364"/>
      <c r="U974" s="364"/>
      <c r="V974" s="365"/>
      <c r="W974" s="363" t="str">
        <f t="shared" ref="W974:W981" si="1258">IF(Z974&lt;&gt;0, IFERROR(IF( $F974=2,  MROUND($AH974*Z974,1),    IF( OR($F974="",$F974=1),   MROUND($AH974*Z974,2.5),  MROUND($AH974*Z974, 0.1))), "" ), "")</f>
        <v/>
      </c>
      <c r="X974" s="364"/>
      <c r="Y974" s="364"/>
      <c r="Z974" s="365"/>
      <c r="AA974" s="363" t="str">
        <f t="shared" ref="AA974:AA981" si="1259">IF(AD974&lt;&gt;0, IFERROR(IF( $F974=2,  MROUND($AH974*AD974,1),    IF( OR($F974="",$F974=1),   MROUND($AH974*AD974,2.5),  MROUND($AH974*AD974, 0.1))), "" ), "")</f>
        <v/>
      </c>
      <c r="AB974" s="364"/>
      <c r="AC974" s="364"/>
      <c r="AD974" s="365"/>
      <c r="AE974" s="366">
        <f t="shared" ref="AE974:AE981" si="1260">(IF(ISNUMBER(G974),G974,0)*H974*I974+IF(ISNUMBER(K974),K974,1)*L974*M974+IF(ISNUMBER(O974),O974,1)*P974*Q974+IF(ISNUMBER(S974),S974,1)*T974*U974+IF(ISNUMBER(W974),W974,1)*X974*Y974+IF(ISNUMBER(AA974),AA974,1)*AB974*AC974)*IF(ISNUMBER(F974),F974,1)</f>
        <v>0</v>
      </c>
      <c r="AF974" s="367">
        <f t="shared" si="1236"/>
        <v>0</v>
      </c>
      <c r="AG974" s="368">
        <f t="shared" ref="AG974:AG981" si="1261">IFERROR((AF974/(AH974*IF(ISNUMBER(F974),F974,1))),0)</f>
        <v>0</v>
      </c>
      <c r="AH974" s="216">
        <f t="shared" ref="AH974:AH981" si="1262">IF(ISNUMBER(AH918), AH918+(AH918*$AH$954),"")</f>
        <v>152.38811098453652</v>
      </c>
      <c r="AI974" s="369">
        <f xml:space="preserve"> ( IF(ISNUMBER(G974), VLOOKUP(G974/$AH974,F!$A1:$B101,2,1)*G974*$H974*$I974,0)+IF(ISNUMBER(K974), VLOOKUP(K974/$AH974,F!$A1:$B101,2,1)*K974*$L974*$M974,0)+IF(ISNUMBER(O974), VLOOKUP(O974/$AH974,F!$A1:$B101,2,1)*O974*$P974*$Q974,0)+IF(ISNUMBER(S974), VLOOKUP(S974/$AH974,F!$A1:$B101,2,1)*S974*$T974*$U974,0)+IF(ISNUMBER(W974), VLOOKUP(W974/$AH974,F!$A1:$B101,2,1)*W974*$X974*$Y974,0)+IF(ISNUMBER(AA974), VLOOKUP(AA974/$AH974,F!$A1:$B101,2,1)*AA974*$AB974*$AC974,0))*IF(ISNUMBER(F974),F974,1)*IF(ISNUMBER(E974),E974,1)</f>
        <v>0</v>
      </c>
      <c r="AJ974" s="370">
        <f t="shared" ref="AJ974:AJ976" si="1263">H974*I974+L974*M974+P974*Q974+T974*U974+X974*Y974+AB974*AC974</f>
        <v>0</v>
      </c>
      <c r="AK974" s="371">
        <f>IFERROR(I974*INDEX(F!$P$21:$AB$33, MATCH(G974/$AH974, F!$O$21:$O$33,1), MATCH(E974, F!$P$20:$AB$20,1)), 0 ) +IFERROR( M974*INDEX(F!$P$21:$AB$33, MATCH(K974/$AH974, F!$O$21:$O$33,1), MATCH(E974, F!$P$20:$AB$20,1)),0) +  IFERROR( Q974*INDEX(F!$P$21:$AB$33, MATCH(O974/$AH974, F!$O$21:$O$33,1), MATCH(E974, F!$P$20:$AB$20,1)), 0) + IFERROR( U974*INDEX(F!$P$21:$AB$33, MATCH(S974/$AH974, F!$O$21:$O$33,1), MATCH(E974, F!$P$20:$AB$20,1)),0)  + IFERROR(Y974*INDEX(F!$P$21:$AB$33, MATCH(W974/$AH974, F!$O$21:$O$33,1), MATCH(E974, F!$P$20:$AB$20,1)),0)  + IFERROR( AC974*INDEX(F!$P$21:$AB$33, MATCH(AA974/$AH974, F!$O$21:$O$33,1), MATCH(E974, F!$P$20:$AB$20,1)),)</f>
        <v>0</v>
      </c>
      <c r="AL974" s="1033"/>
    </row>
    <row r="975" spans="1:38" ht="15.75" hidden="1" customHeight="1" x14ac:dyDescent="0.25">
      <c r="A975" s="1021">
        <f>A919+A898</f>
        <v>43902</v>
      </c>
      <c r="B975" s="249" t="str">
        <f t="shared" si="1253"/>
        <v>Легкая</v>
      </c>
      <c r="C975" s="262" t="str">
        <f t="shared" si="1253"/>
        <v>ЖМ</v>
      </c>
      <c r="D975" s="230" t="str">
        <f t="shared" si="1253"/>
        <v>Жим гантелей</v>
      </c>
      <c r="E975" s="291">
        <f t="shared" si="1253"/>
        <v>0.8</v>
      </c>
      <c r="F975" s="342">
        <f t="shared" si="1253"/>
        <v>2</v>
      </c>
      <c r="G975" s="343" t="str">
        <f t="shared" si="1254"/>
        <v/>
      </c>
      <c r="H975" s="344"/>
      <c r="I975" s="344"/>
      <c r="J975" s="345"/>
      <c r="K975" s="343" t="str">
        <f t="shared" si="1255"/>
        <v/>
      </c>
      <c r="L975" s="344"/>
      <c r="M975" s="344"/>
      <c r="N975" s="345"/>
      <c r="O975" s="343" t="str">
        <f t="shared" si="1256"/>
        <v/>
      </c>
      <c r="P975" s="344"/>
      <c r="Q975" s="344"/>
      <c r="R975" s="345"/>
      <c r="S975" s="343" t="str">
        <f t="shared" si="1257"/>
        <v/>
      </c>
      <c r="T975" s="344"/>
      <c r="U975" s="344"/>
      <c r="V975" s="345"/>
      <c r="W975" s="343" t="str">
        <f t="shared" si="1258"/>
        <v/>
      </c>
      <c r="X975" s="344"/>
      <c r="Y975" s="344"/>
      <c r="Z975" s="345"/>
      <c r="AA975" s="343" t="str">
        <f t="shared" si="1259"/>
        <v/>
      </c>
      <c r="AB975" s="344"/>
      <c r="AC975" s="344"/>
      <c r="AD975" s="345"/>
      <c r="AE975" s="346">
        <f t="shared" si="1260"/>
        <v>0</v>
      </c>
      <c r="AF975" s="347">
        <f t="shared" si="1236"/>
        <v>0</v>
      </c>
      <c r="AG975" s="348">
        <f t="shared" si="1261"/>
        <v>0</v>
      </c>
      <c r="AH975" s="217">
        <f t="shared" si="1262"/>
        <v>48.764195515051689</v>
      </c>
      <c r="AI975" s="349">
        <f xml:space="preserve"> ( IF(ISNUMBER(G975), VLOOKUP(G975/$AH975,F!$A1:$B101,2,1)*G975*$H975*$I975,0)+IF(ISNUMBER(K975), VLOOKUP(K975/$AH975,F!$A1:$B101,2,1)*K975*$L975*$M975,0)+IF(ISNUMBER(O975), VLOOKUP(O975/$AH975,F!$A1:$B101,2,1)*O975*$P975*$Q975,0)+IF(ISNUMBER(S975), VLOOKUP(S975/$AH975,F!$A1:$B101,2,1)*S975*$T975*$U975,0)+IF(ISNUMBER(W975), VLOOKUP(W975/$AH975,F!$A1:$B101,2,1)*W975*$X975*$Y975,0)+IF(ISNUMBER(AA975), VLOOKUP(AA975/$AH975,F!$A1:$B101,2,1)*AA975*$AB975*$AC975,0))*IF(ISNUMBER(F975),F975,1)*IF(ISNUMBER(E975),E975,1)</f>
        <v>0</v>
      </c>
      <c r="AJ975" s="350">
        <f t="shared" si="1263"/>
        <v>0</v>
      </c>
      <c r="AK975" s="351">
        <f>IFERROR(I975*INDEX(F!$P$21:$AB$33, MATCH(G975/$AH975, F!$O$21:$O$33,1), MATCH(E975, F!$P$20:$AB$20,1)), 0 ) +IFERROR( M975*INDEX(F!$P$21:$AB$33, MATCH(K975/$AH975, F!$O$21:$O$33,1), MATCH(E975, F!$P$20:$AB$20,1)),0) +  IFERROR( Q975*INDEX(F!$P$21:$AB$33, MATCH(O975/$AH975, F!$O$21:$O$33,1), MATCH(E975, F!$P$20:$AB$20,1)), 0) + IFERROR( U975*INDEX(F!$P$21:$AB$33, MATCH(S975/$AH975, F!$O$21:$O$33,1), MATCH(E975, F!$P$20:$AB$20,1)),0)  + IFERROR(Y975*INDEX(F!$P$21:$AB$33, MATCH(W975/$AH975, F!$O$21:$O$33,1), MATCH(E975, F!$P$20:$AB$20,1)),0)  + IFERROR( AC975*INDEX(F!$P$21:$AB$33, MATCH(AA975/$AH975, F!$O$21:$O$33,1), MATCH(E975, F!$P$20:$AB$20,1)),)</f>
        <v>0</v>
      </c>
      <c r="AL975" s="1031"/>
    </row>
    <row r="976" spans="1:38" hidden="1" x14ac:dyDescent="0.25">
      <c r="A976" s="1022"/>
      <c r="B976" s="252" t="str">
        <f t="shared" si="1253"/>
        <v>Легкая</v>
      </c>
      <c r="C976" s="265" t="str">
        <f t="shared" si="1253"/>
        <v>ОФП</v>
      </c>
      <c r="D976" s="234" t="str">
        <f t="shared" si="1253"/>
        <v>Французский жим</v>
      </c>
      <c r="E976" s="291">
        <f t="shared" si="1253"/>
        <v>0.4</v>
      </c>
      <c r="F976" s="372" t="str">
        <f t="shared" si="1253"/>
        <v/>
      </c>
      <c r="G976" s="373" t="str">
        <f t="shared" si="1254"/>
        <v/>
      </c>
      <c r="H976" s="374"/>
      <c r="I976" s="374"/>
      <c r="J976" s="375"/>
      <c r="K976" s="373" t="str">
        <f t="shared" si="1255"/>
        <v/>
      </c>
      <c r="L976" s="374"/>
      <c r="M976" s="374"/>
      <c r="N976" s="375"/>
      <c r="O976" s="373" t="str">
        <f t="shared" si="1256"/>
        <v/>
      </c>
      <c r="P976" s="374"/>
      <c r="Q976" s="374"/>
      <c r="R976" s="375"/>
      <c r="S976" s="373" t="str">
        <f t="shared" si="1257"/>
        <v/>
      </c>
      <c r="T976" s="374"/>
      <c r="U976" s="374"/>
      <c r="V976" s="375"/>
      <c r="W976" s="373" t="str">
        <f t="shared" si="1258"/>
        <v/>
      </c>
      <c r="X976" s="374"/>
      <c r="Y976" s="374"/>
      <c r="Z976" s="375"/>
      <c r="AA976" s="373" t="str">
        <f t="shared" si="1259"/>
        <v/>
      </c>
      <c r="AB976" s="374"/>
      <c r="AC976" s="374"/>
      <c r="AD976" s="375"/>
      <c r="AE976" s="376">
        <f t="shared" si="1260"/>
        <v>0</v>
      </c>
      <c r="AF976" s="377">
        <f t="shared" si="1236"/>
        <v>0</v>
      </c>
      <c r="AG976" s="378">
        <f t="shared" si="1261"/>
        <v>0</v>
      </c>
      <c r="AH976" s="217">
        <f t="shared" si="1262"/>
        <v>71.165247829778593</v>
      </c>
      <c r="AI976" s="379">
        <f xml:space="preserve"> ( IF(ISNUMBER(G976), VLOOKUP(G976/$AH976,F!$A1:$B101,2,1)*G976*$H976*$I976,0)+IF(ISNUMBER(K976), VLOOKUP(K976/$AH976,F!$A1:$B101,2,1)*K976*$L976*$M976,0)+IF(ISNUMBER(O976), VLOOKUP(O976/$AH976,F!$A1:$B101,2,1)*O976*$P976*$Q976,0)+IF(ISNUMBER(S976), VLOOKUP(S976/$AH976,F!$A1:$B101,2,1)*S976*$T976*$U976,0)+IF(ISNUMBER(W976), VLOOKUP(W976/$AH976,F!$A1:$B101,2,1)*W976*$X976*$Y976,0)+IF(ISNUMBER(AA976), VLOOKUP(AA976/$AH976,F!$A1:$B101,2,1)*AA976*$AB976*$AC976,0))*IF(ISNUMBER(F976),F976,1)*IF(ISNUMBER(E976),E976,1)</f>
        <v>0</v>
      </c>
      <c r="AJ976" s="380">
        <f t="shared" si="1263"/>
        <v>0</v>
      </c>
      <c r="AK976" s="381">
        <f>IFERROR(I976*INDEX(F!$P$21:$AB$33, MATCH(G976/$AH976, F!$O$21:$O$33,1), MATCH(E976, F!$P$20:$AB$20,1)), 0 ) +IFERROR( M976*INDEX(F!$P$21:$AB$33, MATCH(K976/$AH976, F!$O$21:$O$33,1), MATCH(E976, F!$P$20:$AB$20,1)),0) +  IFERROR( Q976*INDEX(F!$P$21:$AB$33, MATCH(O976/$AH976, F!$O$21:$O$33,1), MATCH(E976, F!$P$20:$AB$20,1)), 0) + IFERROR( U976*INDEX(F!$P$21:$AB$33, MATCH(S976/$AH976, F!$O$21:$O$33,1), MATCH(E976, F!$P$20:$AB$20,1)),0)  + IFERROR(Y976*INDEX(F!$P$21:$AB$33, MATCH(W976/$AH976, F!$O$21:$O$33,1), MATCH(E976, F!$P$20:$AB$20,1)),0)  + IFERROR( AC976*INDEX(F!$P$21:$AB$33, MATCH(AA976/$AH976, F!$O$21:$O$33,1), MATCH(E976, F!$P$20:$AB$20,1)),)</f>
        <v>0</v>
      </c>
      <c r="AL976" s="1031"/>
    </row>
    <row r="977" spans="1:38" hidden="1" x14ac:dyDescent="0.25">
      <c r="A977" s="1022"/>
      <c r="B977" s="249" t="str">
        <f t="shared" si="1253"/>
        <v>Легкая</v>
      </c>
      <c r="C977" s="262" t="str">
        <f t="shared" si="1253"/>
        <v>ОФП</v>
      </c>
      <c r="D977" s="230" t="str">
        <f t="shared" si="1253"/>
        <v>Молотковые сгибания</v>
      </c>
      <c r="E977" s="291">
        <f t="shared" si="1253"/>
        <v>0.4</v>
      </c>
      <c r="F977" s="342">
        <f t="shared" si="1253"/>
        <v>2</v>
      </c>
      <c r="G977" s="343" t="str">
        <f t="shared" si="1254"/>
        <v/>
      </c>
      <c r="H977" s="344"/>
      <c r="I977" s="344"/>
      <c r="J977" s="345"/>
      <c r="K977" s="343" t="str">
        <f t="shared" si="1255"/>
        <v/>
      </c>
      <c r="L977" s="344"/>
      <c r="M977" s="344"/>
      <c r="N977" s="345"/>
      <c r="O977" s="343" t="str">
        <f t="shared" si="1256"/>
        <v/>
      </c>
      <c r="P977" s="344"/>
      <c r="Q977" s="344"/>
      <c r="R977" s="345"/>
      <c r="S977" s="343" t="str">
        <f t="shared" si="1257"/>
        <v/>
      </c>
      <c r="T977" s="344"/>
      <c r="U977" s="344"/>
      <c r="V977" s="345"/>
      <c r="W977" s="343" t="str">
        <f t="shared" si="1258"/>
        <v/>
      </c>
      <c r="X977" s="344"/>
      <c r="Y977" s="344"/>
      <c r="Z977" s="345"/>
      <c r="AA977" s="343" t="str">
        <f t="shared" si="1259"/>
        <v/>
      </c>
      <c r="AB977" s="344"/>
      <c r="AC977" s="344"/>
      <c r="AD977" s="345"/>
      <c r="AE977" s="346">
        <f t="shared" si="1260"/>
        <v>0</v>
      </c>
      <c r="AF977" s="347">
        <f t="shared" si="1236"/>
        <v>0</v>
      </c>
      <c r="AG977" s="348">
        <f t="shared" si="1261"/>
        <v>0</v>
      </c>
      <c r="AH977" s="217">
        <f t="shared" si="1262"/>
        <v>27.429859977216584</v>
      </c>
      <c r="AI977" s="349">
        <f xml:space="preserve"> ( IF(ISNUMBER(G977), VLOOKUP(G977/$AH977,F!$A1:$B101,2,1)*G977*$H977*$I977,0)+IF(ISNUMBER(K977), VLOOKUP(K977/$AH977,F!$A1:$B101,2,1)*K977*$L977*$M977,0)+IF(ISNUMBER(O977), VLOOKUP(O977/$AH977,F!$A1:$B101,2,1)*O977*$P977*$Q977,0)+IF(ISNUMBER(S977), VLOOKUP(S977/$AH977,F!$A1:$B101,2,1)*S977*$T977*$U977,0)+IF(ISNUMBER(W977), VLOOKUP(W977/$AH977,F!$A1:$B101,2,1)*W977*$X977*$Y977,0)+IF(ISNUMBER(AA977), VLOOKUP(AA977/$AH977,F!$A1:$B101,2,1)*AA977*$AB977*$AC977,0))*IF(ISNUMBER(F977),F977,1)*IF(ISNUMBER(E977),E977,1)</f>
        <v>0</v>
      </c>
      <c r="AJ977" s="350">
        <f>H977*I977+L977*M977+P977*Q977+T977*U977+X977*Y977+AB977*AC977</f>
        <v>0</v>
      </c>
      <c r="AK977" s="351">
        <f>IFERROR(I977*INDEX(F!$P$21:$AB$33, MATCH(G977/$AH977, F!$O$21:$O$33,1), MATCH(E977, F!$P$20:$AB$20,1)), 0 ) +IFERROR( M977*INDEX(F!$P$21:$AB$33, MATCH(K977/$AH977, F!$O$21:$O$33,1), MATCH(E977, F!$P$20:$AB$20,1)),0) +  IFERROR( Q977*INDEX(F!$P$21:$AB$33, MATCH(O977/$AH977, F!$O$21:$O$33,1), MATCH(E977, F!$P$20:$AB$20,1)), 0) + IFERROR( U977*INDEX(F!$P$21:$AB$33, MATCH(S977/$AH977, F!$O$21:$O$33,1), MATCH(E977, F!$P$20:$AB$20,1)),0)  + IFERROR(Y977*INDEX(F!$P$21:$AB$33, MATCH(W977/$AH977, F!$O$21:$O$33,1), MATCH(E977, F!$P$20:$AB$20,1)),0)  + IFERROR( AC977*INDEX(F!$P$21:$AB$33, MATCH(AA977/$AH977, F!$O$21:$O$33,1), MATCH(E977, F!$P$20:$AB$20,1)),)</f>
        <v>0</v>
      </c>
      <c r="AL977" s="1031"/>
    </row>
    <row r="978" spans="1:38" hidden="1" x14ac:dyDescent="0.25">
      <c r="A978" s="1022"/>
      <c r="B978" s="252" t="str">
        <f t="shared" si="1253"/>
        <v>Легкая</v>
      </c>
      <c r="C978" s="265" t="str">
        <f t="shared" si="1253"/>
        <v>ОФП</v>
      </c>
      <c r="D978" s="234" t="str">
        <f t="shared" si="1253"/>
        <v>Разгибания с гантелью из-за головы</v>
      </c>
      <c r="E978" s="291">
        <f t="shared" si="1253"/>
        <v>0.4</v>
      </c>
      <c r="F978" s="372">
        <f t="shared" si="1253"/>
        <v>2</v>
      </c>
      <c r="G978" s="373" t="str">
        <f t="shared" si="1254"/>
        <v/>
      </c>
      <c r="H978" s="374"/>
      <c r="I978" s="374"/>
      <c r="J978" s="375"/>
      <c r="K978" s="373" t="str">
        <f t="shared" si="1255"/>
        <v/>
      </c>
      <c r="L978" s="374"/>
      <c r="M978" s="374"/>
      <c r="N978" s="375"/>
      <c r="O978" s="373" t="str">
        <f t="shared" si="1256"/>
        <v/>
      </c>
      <c r="P978" s="374"/>
      <c r="Q978" s="374"/>
      <c r="R978" s="375"/>
      <c r="S978" s="373" t="str">
        <f t="shared" si="1257"/>
        <v/>
      </c>
      <c r="T978" s="374"/>
      <c r="U978" s="374"/>
      <c r="V978" s="375"/>
      <c r="W978" s="373" t="str">
        <f t="shared" si="1258"/>
        <v/>
      </c>
      <c r="X978" s="374"/>
      <c r="Y978" s="374"/>
      <c r="Z978" s="375"/>
      <c r="AA978" s="373" t="str">
        <f t="shared" si="1259"/>
        <v/>
      </c>
      <c r="AB978" s="374"/>
      <c r="AC978" s="374"/>
      <c r="AD978" s="375"/>
      <c r="AE978" s="376">
        <f t="shared" si="1260"/>
        <v>0</v>
      </c>
      <c r="AF978" s="377">
        <f t="shared" si="1236"/>
        <v>0</v>
      </c>
      <c r="AG978" s="378">
        <f t="shared" si="1261"/>
        <v>0</v>
      </c>
      <c r="AH978" s="217">
        <f t="shared" si="1262"/>
        <v>19.81045442798975</v>
      </c>
      <c r="AI978" s="379">
        <f xml:space="preserve"> ( IF(ISNUMBER(G978), VLOOKUP(G978/$AH978,F!$A1:$B101,2,1)*G978*$H978*$I978,0)+IF(ISNUMBER(K978), VLOOKUP(K978/$AH978,F!$A1:$B101,2,1)*K978*$L978*$M978,0)+IF(ISNUMBER(O978), VLOOKUP(O978/$AH978,F!$A1:$B101,2,1)*O978*$P978*$Q978,0)+IF(ISNUMBER(S978), VLOOKUP(S978/$AH978,F!$A1:$B101,2,1)*S978*$T978*$U978,0)+IF(ISNUMBER(W978), VLOOKUP(W978/$AH978,F!$A1:$B101,2,1)*W978*$X978*$Y978,0)+IF(ISNUMBER(AA978), VLOOKUP(AA978/$AH978,F!$A1:$B101,2,1)*AA978*$AB978*$AC978,0))*IF(ISNUMBER(F978),F978,1)*IF(ISNUMBER(E978),E978,1)</f>
        <v>0</v>
      </c>
      <c r="AJ978" s="380">
        <f t="shared" ref="AJ978:AJ981" si="1264">H978*I978+L978*M978+P978*Q978+T978*U978+X978*Y978+AB978*AC978</f>
        <v>0</v>
      </c>
      <c r="AK978" s="381">
        <f>IFERROR(I978*INDEX(F!$P$21:$AB$33, MATCH(G978/$AH978, F!$O$21:$O$33,1), MATCH(E978, F!$P$20:$AB$20,1)), 0 ) +IFERROR( M978*INDEX(F!$P$21:$AB$33, MATCH(K978/$AH978, F!$O$21:$O$33,1), MATCH(E978, F!$P$20:$AB$20,1)),0) +  IFERROR( Q978*INDEX(F!$P$21:$AB$33, MATCH(O978/$AH978, F!$O$21:$O$33,1), MATCH(E978, F!$P$20:$AB$20,1)), 0) + IFERROR( U978*INDEX(F!$P$21:$AB$33, MATCH(S978/$AH978, F!$O$21:$O$33,1), MATCH(E978, F!$P$20:$AB$20,1)),0)  + IFERROR(Y978*INDEX(F!$P$21:$AB$33, MATCH(W978/$AH978, F!$O$21:$O$33,1), MATCH(E978, F!$P$20:$AB$20,1)),0)  + IFERROR( AC978*INDEX(F!$P$21:$AB$33, MATCH(AA978/$AH978, F!$O$21:$O$33,1), MATCH(E978, F!$P$20:$AB$20,1)),)</f>
        <v>0</v>
      </c>
      <c r="AL978" s="1031"/>
    </row>
    <row r="979" spans="1:38" hidden="1" x14ac:dyDescent="0.25">
      <c r="A979" s="1022"/>
      <c r="B979" s="249" t="str">
        <f t="shared" si="1253"/>
        <v/>
      </c>
      <c r="C979" s="262" t="str">
        <f t="shared" si="1253"/>
        <v/>
      </c>
      <c r="D979" s="230" t="str">
        <f t="shared" si="1253"/>
        <v/>
      </c>
      <c r="E979" s="291" t="str">
        <f t="shared" si="1253"/>
        <v/>
      </c>
      <c r="F979" s="342" t="str">
        <f t="shared" si="1253"/>
        <v/>
      </c>
      <c r="G979" s="343" t="str">
        <f t="shared" si="1254"/>
        <v/>
      </c>
      <c r="H979" s="344"/>
      <c r="I979" s="344"/>
      <c r="J979" s="345"/>
      <c r="K979" s="343" t="str">
        <f t="shared" si="1255"/>
        <v/>
      </c>
      <c r="L979" s="344"/>
      <c r="M979" s="344"/>
      <c r="N979" s="345"/>
      <c r="O979" s="343" t="str">
        <f t="shared" si="1256"/>
        <v/>
      </c>
      <c r="P979" s="344"/>
      <c r="Q979" s="344"/>
      <c r="R979" s="345"/>
      <c r="S979" s="343" t="str">
        <f t="shared" si="1257"/>
        <v/>
      </c>
      <c r="T979" s="344"/>
      <c r="U979" s="344"/>
      <c r="V979" s="345"/>
      <c r="W979" s="343" t="str">
        <f t="shared" si="1258"/>
        <v/>
      </c>
      <c r="X979" s="344"/>
      <c r="Y979" s="344"/>
      <c r="Z979" s="345"/>
      <c r="AA979" s="343" t="str">
        <f t="shared" si="1259"/>
        <v/>
      </c>
      <c r="AB979" s="344"/>
      <c r="AC979" s="344"/>
      <c r="AD979" s="345"/>
      <c r="AE979" s="346">
        <f t="shared" si="1260"/>
        <v>0</v>
      </c>
      <c r="AF979" s="347">
        <f t="shared" si="1236"/>
        <v>0</v>
      </c>
      <c r="AG979" s="348">
        <f t="shared" si="1261"/>
        <v>0</v>
      </c>
      <c r="AH979" s="217" t="str">
        <f t="shared" si="1262"/>
        <v/>
      </c>
      <c r="AI979" s="349">
        <f xml:space="preserve"> ( IF(ISNUMBER(G979), VLOOKUP(G979/$AH979,F!$A1:$B101,2,1)*G979*$H979*$I979,0)+IF(ISNUMBER(K979), VLOOKUP(K979/$AH979,F!$A1:$B101,2,1)*K979*$L979*$M979,0)+IF(ISNUMBER(O979), VLOOKUP(O979/$AH979,F!$A1:$B101,2,1)*O979*$P979*$Q979,0)+IF(ISNUMBER(S979), VLOOKUP(S979/$AH979,F!$A1:$B101,2,1)*S979*$T979*$U979,0)+IF(ISNUMBER(W979), VLOOKUP(W979/$AH979,F!$A1:$B101,2,1)*W979*$X979*$Y979,0)+IF(ISNUMBER(AA979), VLOOKUP(AA979/$AH979,F!$A1:$B101,2,1)*AA979*$AB979*$AC979,0))*IF(ISNUMBER(F979),F979,1)*IF(ISNUMBER(E979),E979,1)</f>
        <v>0</v>
      </c>
      <c r="AJ979" s="350">
        <f t="shared" si="1264"/>
        <v>0</v>
      </c>
      <c r="AK979" s="351">
        <f>IFERROR(I979*INDEX(F!$P$21:$AB$33, MATCH(G979/$AH979, F!$O$21:$O$33,1), MATCH(E979, F!$P$20:$AB$20,1)), 0 ) +IFERROR( M979*INDEX(F!$P$21:$AB$33, MATCH(K979/$AH979, F!$O$21:$O$33,1), MATCH(E979, F!$P$20:$AB$20,1)),0) +  IFERROR( Q979*INDEX(F!$P$21:$AB$33, MATCH(O979/$AH979, F!$O$21:$O$33,1), MATCH(E979, F!$P$20:$AB$20,1)), 0) + IFERROR( U979*INDEX(F!$P$21:$AB$33, MATCH(S979/$AH979, F!$O$21:$O$33,1), MATCH(E979, F!$P$20:$AB$20,1)),0)  + IFERROR(Y979*INDEX(F!$P$21:$AB$33, MATCH(W979/$AH979, F!$O$21:$O$33,1), MATCH(E979, F!$P$20:$AB$20,1)),0)  + IFERROR( AC979*INDEX(F!$P$21:$AB$33, MATCH(AA979/$AH979, F!$O$21:$O$33,1), MATCH(E979, F!$P$20:$AB$20,1)),)</f>
        <v>0</v>
      </c>
      <c r="AL979" s="1031"/>
    </row>
    <row r="980" spans="1:38" hidden="1" x14ac:dyDescent="0.25">
      <c r="A980" s="1022"/>
      <c r="B980" s="252" t="str">
        <f t="shared" si="1253"/>
        <v/>
      </c>
      <c r="C980" s="265" t="str">
        <f t="shared" si="1253"/>
        <v/>
      </c>
      <c r="D980" s="234" t="str">
        <f t="shared" si="1253"/>
        <v/>
      </c>
      <c r="E980" s="291" t="str">
        <f t="shared" si="1253"/>
        <v/>
      </c>
      <c r="F980" s="382" t="str">
        <f t="shared" si="1253"/>
        <v/>
      </c>
      <c r="G980" s="373" t="str">
        <f t="shared" si="1254"/>
        <v/>
      </c>
      <c r="H980" s="374"/>
      <c r="I980" s="374"/>
      <c r="J980" s="375"/>
      <c r="K980" s="373" t="str">
        <f t="shared" si="1255"/>
        <v/>
      </c>
      <c r="L980" s="374"/>
      <c r="M980" s="374"/>
      <c r="N980" s="375"/>
      <c r="O980" s="373" t="str">
        <f t="shared" si="1256"/>
        <v/>
      </c>
      <c r="P980" s="374"/>
      <c r="Q980" s="374"/>
      <c r="R980" s="375"/>
      <c r="S980" s="373" t="str">
        <f t="shared" si="1257"/>
        <v/>
      </c>
      <c r="T980" s="374"/>
      <c r="U980" s="374"/>
      <c r="V980" s="375"/>
      <c r="W980" s="373" t="str">
        <f t="shared" si="1258"/>
        <v/>
      </c>
      <c r="X980" s="374"/>
      <c r="Y980" s="374"/>
      <c r="Z980" s="375"/>
      <c r="AA980" s="373" t="str">
        <f t="shared" si="1259"/>
        <v/>
      </c>
      <c r="AB980" s="374"/>
      <c r="AC980" s="374"/>
      <c r="AD980" s="375"/>
      <c r="AE980" s="376">
        <f t="shared" si="1260"/>
        <v>0</v>
      </c>
      <c r="AF980" s="377">
        <f t="shared" si="1236"/>
        <v>0</v>
      </c>
      <c r="AG980" s="378">
        <f t="shared" si="1261"/>
        <v>0</v>
      </c>
      <c r="AH980" s="217" t="str">
        <f t="shared" si="1262"/>
        <v/>
      </c>
      <c r="AI980" s="379">
        <f xml:space="preserve"> ( IF(ISNUMBER(G980), VLOOKUP(G980/$AH980,F!$A1:$B101,2,1)*G980*$H980*$I980,0)+IF(ISNUMBER(K980), VLOOKUP(K980/$AH980,F!$A1:$B101,2,1)*K980*$L980*$M980,0)+IF(ISNUMBER(O980), VLOOKUP(O980/$AH980,F!$A1:$B101,2,1)*O980*$P980*$Q980,0)+IF(ISNUMBER(S980), VLOOKUP(S980/$AH980,F!$A1:$B101,2,1)*S980*$T980*$U980,0)+IF(ISNUMBER(W980), VLOOKUP(W980/$AH980,F!$A1:$B101,2,1)*W980*$X980*$Y980,0)+IF(ISNUMBER(AA980), VLOOKUP(AA980/$AH980,F!$A1:$B101,2,1)*AA980*$AB980*$AC980,0))*IF(ISNUMBER(F980),F980,1)*IF(ISNUMBER(E980),E980,1)</f>
        <v>0</v>
      </c>
      <c r="AJ980" s="380">
        <f t="shared" si="1264"/>
        <v>0</v>
      </c>
      <c r="AK980" s="381">
        <f>IFERROR(I980*INDEX(F!$P$21:$AB$33, MATCH(G980/$AH980, F!$O$21:$O$33,1), MATCH(E980, F!$P$20:$AB$20,1)), 0 ) +IFERROR( M980*INDEX(F!$P$21:$AB$33, MATCH(K980/$AH980, F!$O$21:$O$33,1), MATCH(E980, F!$P$20:$AB$20,1)),0) +  IFERROR( Q980*INDEX(F!$P$21:$AB$33, MATCH(O980/$AH980, F!$O$21:$O$33,1), MATCH(E980, F!$P$20:$AB$20,1)), 0) + IFERROR( U980*INDEX(F!$P$21:$AB$33, MATCH(S980/$AH980, F!$O$21:$O$33,1), MATCH(E980, F!$P$20:$AB$20,1)),0)  + IFERROR(Y980*INDEX(F!$P$21:$AB$33, MATCH(W980/$AH980, F!$O$21:$O$33,1), MATCH(E980, F!$P$20:$AB$20,1)),0)  + IFERROR( AC980*INDEX(F!$P$21:$AB$33, MATCH(AA980/$AH980, F!$O$21:$O$33,1), MATCH(E980, F!$P$20:$AB$20,1)),)</f>
        <v>0</v>
      </c>
      <c r="AL980" s="1031"/>
    </row>
    <row r="981" spans="1:38" hidden="1" x14ac:dyDescent="0.25">
      <c r="A981" s="1022"/>
      <c r="B981" s="249" t="str">
        <f t="shared" si="1253"/>
        <v/>
      </c>
      <c r="C981" s="262" t="str">
        <f t="shared" si="1253"/>
        <v/>
      </c>
      <c r="D981" s="235" t="str">
        <f t="shared" si="1253"/>
        <v/>
      </c>
      <c r="E981" s="291" t="str">
        <f t="shared" si="1253"/>
        <v/>
      </c>
      <c r="F981" s="383" t="str">
        <f t="shared" si="1253"/>
        <v/>
      </c>
      <c r="G981" s="343" t="str">
        <f t="shared" si="1254"/>
        <v/>
      </c>
      <c r="H981" s="344"/>
      <c r="I981" s="344"/>
      <c r="J981" s="345"/>
      <c r="K981" s="343" t="str">
        <f t="shared" si="1255"/>
        <v/>
      </c>
      <c r="L981" s="344"/>
      <c r="M981" s="344"/>
      <c r="N981" s="345"/>
      <c r="O981" s="343" t="str">
        <f t="shared" si="1256"/>
        <v/>
      </c>
      <c r="P981" s="344"/>
      <c r="Q981" s="344"/>
      <c r="R981" s="345"/>
      <c r="S981" s="343" t="str">
        <f t="shared" si="1257"/>
        <v/>
      </c>
      <c r="T981" s="344"/>
      <c r="U981" s="344"/>
      <c r="V981" s="345"/>
      <c r="W981" s="343" t="str">
        <f t="shared" si="1258"/>
        <v/>
      </c>
      <c r="X981" s="344"/>
      <c r="Y981" s="344"/>
      <c r="Z981" s="345"/>
      <c r="AA981" s="343" t="str">
        <f t="shared" si="1259"/>
        <v/>
      </c>
      <c r="AB981" s="344"/>
      <c r="AC981" s="344"/>
      <c r="AD981" s="345"/>
      <c r="AE981" s="346">
        <f t="shared" si="1260"/>
        <v>0</v>
      </c>
      <c r="AF981" s="347">
        <f t="shared" si="1236"/>
        <v>0</v>
      </c>
      <c r="AG981" s="348">
        <f t="shared" si="1261"/>
        <v>0</v>
      </c>
      <c r="AH981" s="217" t="str">
        <f t="shared" si="1262"/>
        <v/>
      </c>
      <c r="AI981" s="349">
        <f xml:space="preserve"> ( IF(ISNUMBER(G981), VLOOKUP(G981/$AH981,F!$A1:$B101,2,1)*G981*$H981*$I981,0)+IF(ISNUMBER(K981), VLOOKUP(K981/$AH981,F!$A1:$B101,2,1)*K981*$L981*$M981,0)+IF(ISNUMBER(O981), VLOOKUP(O981/$AH981,F!$A1:$B101,2,1)*O981*$P981*$Q981,0)+IF(ISNUMBER(S981), VLOOKUP(S981/$AH981,F!$A1:$B101,2,1)*S981*$T981*$U981,0)+IF(ISNUMBER(W981), VLOOKUP(W981/$AH981,F!$A1:$B101,2,1)*W981*$X981*$Y981,0)+IF(ISNUMBER(AA981), VLOOKUP(AA981/$AH981,F!$A1:$B101,2,1)*AA981*$AB981*$AC981,0))*IF(ISNUMBER(F981),F981,1)*IF(ISNUMBER(E981),E981,1)</f>
        <v>0</v>
      </c>
      <c r="AJ981" s="350">
        <f t="shared" si="1264"/>
        <v>0</v>
      </c>
      <c r="AK981" s="351">
        <f>IFERROR(I981*INDEX(F!$P$21:$AB$33, MATCH(G981/$AH981, F!$O$21:$O$33,1), MATCH(E981, F!$P$20:$AB$20,1)), 0 ) +IFERROR( M981*INDEX(F!$P$21:$AB$33, MATCH(K981/$AH981, F!$O$21:$O$33,1), MATCH(E981, F!$P$20:$AB$20,1)),0) +  IFERROR( Q981*INDEX(F!$P$21:$AB$33, MATCH(O981/$AH981, F!$O$21:$O$33,1), MATCH(E981, F!$P$20:$AB$20,1)), 0) + IFERROR( U981*INDEX(F!$P$21:$AB$33, MATCH(S981/$AH981, F!$O$21:$O$33,1), MATCH(E981, F!$P$20:$AB$20,1)),0)  + IFERROR(Y981*INDEX(F!$P$21:$AB$33, MATCH(W981/$AH981, F!$O$21:$O$33,1), MATCH(E981, F!$P$20:$AB$20,1)),0)  + IFERROR( AC981*INDEX(F!$P$21:$AB$33, MATCH(AA981/$AH981, F!$O$21:$O$33,1), MATCH(E981, F!$P$20:$AB$20,1)),)</f>
        <v>0</v>
      </c>
      <c r="AL981" s="1031"/>
    </row>
    <row r="982" spans="1:38" ht="15.75" hidden="1" thickBot="1" x14ac:dyDescent="0.3">
      <c r="A982" s="1023"/>
      <c r="B982" s="253"/>
      <c r="C982" s="266"/>
      <c r="D982" s="218"/>
      <c r="E982" s="352">
        <f>ROUND(IFERROR(SUMPRODUCT(AJ974:AJ981,E974:E981)/AJ982,0),3)</f>
        <v>0</v>
      </c>
      <c r="F982" s="384"/>
      <c r="G982" s="385"/>
      <c r="H982" s="386"/>
      <c r="I982" s="386"/>
      <c r="J982" s="387"/>
      <c r="K982" s="385"/>
      <c r="L982" s="386"/>
      <c r="M982" s="386"/>
      <c r="N982" s="387"/>
      <c r="O982" s="385"/>
      <c r="P982" s="386"/>
      <c r="Q982" s="386"/>
      <c r="R982" s="387"/>
      <c r="S982" s="385"/>
      <c r="T982" s="386"/>
      <c r="U982" s="386"/>
      <c r="V982" s="387"/>
      <c r="W982" s="385"/>
      <c r="X982" s="386"/>
      <c r="Y982" s="386"/>
      <c r="Z982" s="387"/>
      <c r="AA982" s="385"/>
      <c r="AB982" s="386"/>
      <c r="AC982" s="386"/>
      <c r="AD982" s="387"/>
      <c r="AE982" s="357">
        <f>SUM(AE974:AE981)</f>
        <v>0</v>
      </c>
      <c r="AF982" s="358">
        <f t="shared" si="1236"/>
        <v>0</v>
      </c>
      <c r="AG982" s="391">
        <f>IFERROR(  SUMPRODUCT(AG974:AG981,AJ974:AJ981)/AJ982,0)</f>
        <v>0</v>
      </c>
      <c r="AH982" s="359"/>
      <c r="AI982" s="360">
        <f>SUM(AI974:AI981)</f>
        <v>0</v>
      </c>
      <c r="AJ982" s="360">
        <f>SUM(AJ974:AJ981)</f>
        <v>0</v>
      </c>
      <c r="AK982" s="361">
        <f>IF(SUM(AK974:AK981)=0,TIME(,0,),TIME(,SUM(AK974:AK981)+F!$V$37,))</f>
        <v>0</v>
      </c>
      <c r="AL982" s="1032"/>
    </row>
    <row r="983" spans="1:38" hidden="1" x14ac:dyDescent="0.25">
      <c r="A983" s="212">
        <f>A984</f>
        <v>43904</v>
      </c>
      <c r="B983" s="241" t="str">
        <f t="shared" ref="B983:F990" si="1265">IF(B927="","",B927)</f>
        <v>Легкая</v>
      </c>
      <c r="C983" s="254" t="str">
        <f t="shared" si="1265"/>
        <v>ПР</v>
      </c>
      <c r="D983" s="222" t="str">
        <f t="shared" si="1265"/>
        <v>Присед</v>
      </c>
      <c r="E983" s="280">
        <f t="shared" si="1265"/>
        <v>1.2</v>
      </c>
      <c r="F983" s="281" t="str">
        <f t="shared" si="1265"/>
        <v/>
      </c>
      <c r="G983" s="282" t="str">
        <f t="shared" ref="G983:G990" si="1266">IF(J983&lt;&gt;0, IFERROR(IF( $F983=2,  MROUND($AH983*J983,1),    IF( OR($F983="",$F983=1),   MROUND($AH983*J983,2.5),  MROUND($AH983*J983, 0.1))), "" ), "")</f>
        <v/>
      </c>
      <c r="H983" s="283"/>
      <c r="I983" s="283"/>
      <c r="J983" s="284"/>
      <c r="K983" s="282" t="str">
        <f t="shared" ref="K983:K990" si="1267">IF(N983&lt;&gt;0, IFERROR(IF( $F983=2,  MROUND($AH983*N983,1),    IF( OR($F983="",$F983=1),   MROUND($AH983*N983,2.5),  MROUND($AH983*N983, 0.1))), "" ), "")</f>
        <v/>
      </c>
      <c r="L983" s="283"/>
      <c r="M983" s="283"/>
      <c r="N983" s="284"/>
      <c r="O983" s="282" t="str">
        <f t="shared" ref="O983:O990" si="1268">IF(R983&lt;&gt;0, IFERROR(IF( $F983=2,  MROUND($AH983*R983,1),    IF( OR($F983="",$F983=1),   MROUND($AH983*R983,2.5),  MROUND($AH983*R983, 0.1))), "" ), "")</f>
        <v/>
      </c>
      <c r="P983" s="283"/>
      <c r="Q983" s="283"/>
      <c r="R983" s="284"/>
      <c r="S983" s="282" t="str">
        <f t="shared" ref="S983:S990" si="1269">IF(V983&lt;&gt;0, IFERROR(IF( $F983=2,  MROUND($AH983*V983,1),    IF( OR($F983="",$F983=1),   MROUND($AH983*V983,2.5),  MROUND($AH983*V983, 0.1))), "" ), "")</f>
        <v/>
      </c>
      <c r="T983" s="283"/>
      <c r="U983" s="283"/>
      <c r="V983" s="284"/>
      <c r="W983" s="282" t="str">
        <f t="shared" ref="W983:W990" si="1270">IF(Z983&lt;&gt;0, IFERROR(IF( $F983=2,  MROUND($AH983*Z983,1),    IF( OR($F983="",$F983=1),   MROUND($AH983*Z983,2.5),  MROUND($AH983*Z983, 0.1))), "" ), "")</f>
        <v/>
      </c>
      <c r="X983" s="283"/>
      <c r="Y983" s="283"/>
      <c r="Z983" s="284"/>
      <c r="AA983" s="282" t="str">
        <f t="shared" ref="AA983:AA990" si="1271">IF(AD983&lt;&gt;0, IFERROR(IF( $F983=2,  MROUND($AH983*AD983,1),    IF( OR($F983="",$F983=1),   MROUND($AH983*AD983,2.5),  MROUND($AH983*AD983, 0.1))), "" ), "")</f>
        <v/>
      </c>
      <c r="AB983" s="283"/>
      <c r="AC983" s="283"/>
      <c r="AD983" s="284"/>
      <c r="AE983" s="392">
        <f t="shared" ref="AE983:AE990" si="1272">(IF(ISNUMBER(G983),G983,0)*H983*I983+IF(ISNUMBER(K983),K983,1)*L983*M983+IF(ISNUMBER(O983),O983,1)*P983*Q983+IF(ISNUMBER(S983),S983,1)*T983*U983+IF(ISNUMBER(W983),W983,1)*X983*Y983+IF(ISNUMBER(AA983),AA983,1)*AB983*AC983)*IF(ISNUMBER(F983),F983,1)</f>
        <v>0</v>
      </c>
      <c r="AF983" s="393">
        <f t="shared" si="1236"/>
        <v>0</v>
      </c>
      <c r="AG983" s="394">
        <f t="shared" ref="AG983:AG990" si="1273">IFERROR((AF983/(AH983*IF(ISNUMBER(F983),F983,1))),0)</f>
        <v>0</v>
      </c>
      <c r="AH983" s="216">
        <f t="shared" ref="AH983:AH990" si="1274">IF(ISNUMBER(AH927), AH927+(AH927*$AH$954),"")</f>
        <v>174.15784112518463</v>
      </c>
      <c r="AI983" s="288">
        <f xml:space="preserve"> ( IF(ISNUMBER(G983), VLOOKUP(G983/$AH983,F!$A1:$B101,2,1)*G983*$H983*$I983,0)+IF(ISNUMBER(K983), VLOOKUP(K983/$AH983,F!$A1:$B101,2,1)*K983*$L983*$M983,0)+IF(ISNUMBER(O983), VLOOKUP(O983/$AH983,F!$A1:$B101,2,1)*O983*$P983*$Q983,0)+IF(ISNUMBER(S983), VLOOKUP(S983/$AH983,F!$A1:$B101,2,1)*S983*$T983*$U983,0)+IF(ISNUMBER(W983), VLOOKUP(W983/$AH983,F!$A1:$B101,2,1)*W983*$X983*$Y983,0)+IF(ISNUMBER(AA983), VLOOKUP(AA983/$AH983,F!$A1:$B101,2,1)*AA983*$AB983*$AC983,0))*IF(ISNUMBER(F983),F983,1)*IF(ISNUMBER(E983),E983,1)</f>
        <v>0</v>
      </c>
      <c r="AJ983" s="289">
        <f t="shared" ref="AJ983:AJ985" si="1275">H983*I983+L983*M983+P983*Q983+T983*U983+X983*Y983+AB983*AC983</f>
        <v>0</v>
      </c>
      <c r="AK983" s="290">
        <f>IFERROR(I983*INDEX(F!$P$21:$AB$33, MATCH(G983/$AH983, F!$O$21:$O$33,1), MATCH(E983, F!$P$20:$AB$20,1)), 0 ) +IFERROR( M983*INDEX(F!$P$21:$AB$33, MATCH(K983/$AH983, F!$O$21:$O$33,1), MATCH(E983, F!$P$20:$AB$20,1)),0) +  IFERROR( Q983*INDEX(F!$P$21:$AB$33, MATCH(O983/$AH983, F!$O$21:$O$33,1), MATCH(E983, F!$P$20:$AB$20,1)), 0) + IFERROR( U983*INDEX(F!$P$21:$AB$33, MATCH(S983/$AH983, F!$O$21:$O$33,1), MATCH(E983, F!$P$20:$AB$20,1)),0)  + IFERROR(Y983*INDEX(F!$P$21:$AB$33, MATCH(W983/$AH983, F!$O$21:$O$33,1), MATCH(E983, F!$P$20:$AB$20,1)),0)  + IFERROR( AC983*INDEX(F!$P$21:$AB$33, MATCH(AA983/$AH983, F!$O$21:$O$33,1), MATCH(E983, F!$P$20:$AB$20,1)),)</f>
        <v>0</v>
      </c>
      <c r="AL983" s="1033"/>
    </row>
    <row r="984" spans="1:38" ht="15.75" hidden="1" customHeight="1" x14ac:dyDescent="0.25">
      <c r="A984" s="1021">
        <f>A928+A898</f>
        <v>43904</v>
      </c>
      <c r="B984" s="242" t="str">
        <f t="shared" si="1265"/>
        <v>Легкая</v>
      </c>
      <c r="C984" s="258" t="str">
        <f t="shared" si="1265"/>
        <v>ЖМ</v>
      </c>
      <c r="D984" s="223" t="str">
        <f t="shared" si="1265"/>
        <v>Жим лежа</v>
      </c>
      <c r="E984" s="291">
        <f t="shared" si="1265"/>
        <v>1</v>
      </c>
      <c r="F984" s="292" t="str">
        <f t="shared" si="1265"/>
        <v/>
      </c>
      <c r="G984" s="293" t="str">
        <f t="shared" si="1266"/>
        <v/>
      </c>
      <c r="H984" s="238"/>
      <c r="I984" s="238"/>
      <c r="J984" s="294"/>
      <c r="K984" s="293" t="str">
        <f t="shared" si="1267"/>
        <v/>
      </c>
      <c r="L984" s="238"/>
      <c r="M984" s="238"/>
      <c r="N984" s="294"/>
      <c r="O984" s="293" t="str">
        <f t="shared" si="1268"/>
        <v/>
      </c>
      <c r="P984" s="238"/>
      <c r="Q984" s="238"/>
      <c r="R984" s="294"/>
      <c r="S984" s="293" t="str">
        <f t="shared" si="1269"/>
        <v/>
      </c>
      <c r="T984" s="238"/>
      <c r="U984" s="238"/>
      <c r="V984" s="294"/>
      <c r="W984" s="293" t="str">
        <f t="shared" si="1270"/>
        <v/>
      </c>
      <c r="X984" s="238"/>
      <c r="Y984" s="238"/>
      <c r="Z984" s="294"/>
      <c r="AA984" s="293" t="str">
        <f t="shared" si="1271"/>
        <v/>
      </c>
      <c r="AB984" s="238"/>
      <c r="AC984" s="238"/>
      <c r="AD984" s="294"/>
      <c r="AE984" s="239">
        <f t="shared" si="1272"/>
        <v>0</v>
      </c>
      <c r="AF984" s="295">
        <f t="shared" si="1236"/>
        <v>0</v>
      </c>
      <c r="AG984" s="296">
        <f t="shared" si="1273"/>
        <v>0</v>
      </c>
      <c r="AH984" s="217">
        <f t="shared" si="1274"/>
        <v>152.38811098453652</v>
      </c>
      <c r="AI984" s="237">
        <f xml:space="preserve"> ( IF(ISNUMBER(G984), VLOOKUP(G984/$AH984,F!$A1:$B101,2,1)*G984*$H984*$I984,0)+IF(ISNUMBER(K984), VLOOKUP(K984/$AH984,F!$A1:$B101,2,1)*K984*$L984*$M984,0)+IF(ISNUMBER(O984), VLOOKUP(O984/$AH984,F!$A1:$B101,2,1)*O984*$P984*$Q984,0)+IF(ISNUMBER(S984), VLOOKUP(S984/$AH984,F!$A1:$B101,2,1)*S984*$T984*$U984,0)+IF(ISNUMBER(W984), VLOOKUP(W984/$AH984,F!$A1:$B101,2,1)*W984*$X984*$Y984,0)+IF(ISNUMBER(AA984), VLOOKUP(AA984/$AH984,F!$A1:$B101,2,1)*AA984*$AB984*$AC984,0))*IF(ISNUMBER(F984),F984,1)*IF(ISNUMBER(E984),E984,1)</f>
        <v>0</v>
      </c>
      <c r="AJ984" s="297">
        <f t="shared" si="1275"/>
        <v>0</v>
      </c>
      <c r="AK984" s="298">
        <f>IFERROR(I984*INDEX(F!$P$21:$AB$33, MATCH(G984/$AH984, F!$O$21:$O$33,1), MATCH(E984, F!$P$20:$AB$20,1)), 0 ) +IFERROR( M984*INDEX(F!$P$21:$AB$33, MATCH(K984/$AH984, F!$O$21:$O$33,1), MATCH(E984, F!$P$20:$AB$20,1)),0) +  IFERROR( Q984*INDEX(F!$P$21:$AB$33, MATCH(O984/$AH984, F!$O$21:$O$33,1), MATCH(E984, F!$P$20:$AB$20,1)), 0) + IFERROR( U984*INDEX(F!$P$21:$AB$33, MATCH(S984/$AH984, F!$O$21:$O$33,1), MATCH(E984, F!$P$20:$AB$20,1)),0)  + IFERROR(Y984*INDEX(F!$P$21:$AB$33, MATCH(W984/$AH984, F!$O$21:$O$33,1), MATCH(E984, F!$P$20:$AB$20,1)),0)  + IFERROR( AC984*INDEX(F!$P$21:$AB$33, MATCH(AA984/$AH984, F!$O$21:$O$33,1), MATCH(E984, F!$P$20:$AB$20,1)),)</f>
        <v>0</v>
      </c>
      <c r="AL984" s="1031"/>
    </row>
    <row r="985" spans="1:38" hidden="1" x14ac:dyDescent="0.25">
      <c r="A985" s="1022"/>
      <c r="B985" s="243" t="str">
        <f t="shared" si="1265"/>
        <v>Легкая</v>
      </c>
      <c r="C985" s="256" t="str">
        <f t="shared" si="1265"/>
        <v>ОФП</v>
      </c>
      <c r="D985" s="224" t="str">
        <f t="shared" si="1265"/>
        <v>Наклоны</v>
      </c>
      <c r="E985" s="291">
        <f t="shared" si="1265"/>
        <v>0.8</v>
      </c>
      <c r="F985" s="299" t="str">
        <f t="shared" si="1265"/>
        <v/>
      </c>
      <c r="G985" s="300" t="str">
        <f t="shared" si="1266"/>
        <v/>
      </c>
      <c r="H985" s="301"/>
      <c r="I985" s="301"/>
      <c r="J985" s="302"/>
      <c r="K985" s="300" t="str">
        <f t="shared" si="1267"/>
        <v/>
      </c>
      <c r="L985" s="301"/>
      <c r="M985" s="301"/>
      <c r="N985" s="302"/>
      <c r="O985" s="300" t="str">
        <f t="shared" si="1268"/>
        <v/>
      </c>
      <c r="P985" s="301"/>
      <c r="Q985" s="301"/>
      <c r="R985" s="302"/>
      <c r="S985" s="300" t="str">
        <f t="shared" si="1269"/>
        <v/>
      </c>
      <c r="T985" s="301"/>
      <c r="U985" s="301"/>
      <c r="V985" s="302"/>
      <c r="W985" s="300" t="str">
        <f t="shared" si="1270"/>
        <v/>
      </c>
      <c r="X985" s="301"/>
      <c r="Y985" s="301"/>
      <c r="Z985" s="302"/>
      <c r="AA985" s="300" t="str">
        <f t="shared" si="1271"/>
        <v/>
      </c>
      <c r="AB985" s="301"/>
      <c r="AC985" s="301"/>
      <c r="AD985" s="302"/>
      <c r="AE985" s="285">
        <f t="shared" si="1272"/>
        <v>0</v>
      </c>
      <c r="AF985" s="286">
        <f t="shared" si="1236"/>
        <v>0</v>
      </c>
      <c r="AG985" s="287">
        <f t="shared" si="1273"/>
        <v>0</v>
      </c>
      <c r="AH985" s="217">
        <f t="shared" si="1274"/>
        <v>104.76682630186886</v>
      </c>
      <c r="AI985" s="303">
        <f xml:space="preserve"> ( IF(ISNUMBER(G985), VLOOKUP(G985/$AH985,F!$A1:$B101,2,1)*G985*$H985*$I985,0)+IF(ISNUMBER(K985), VLOOKUP(K985/$AH985,F!$A1:$B101,2,1)*K985*$L985*$M985,0)+IF(ISNUMBER(O985), VLOOKUP(O985/$AH985,F!$A1:$B101,2,1)*O985*$P985*$Q985,0)+IF(ISNUMBER(S985), VLOOKUP(S985/$AH985,F!$A1:$B101,2,1)*S985*$T985*$U985,0)+IF(ISNUMBER(W985), VLOOKUP(W985/$AH985,F!$A1:$B101,2,1)*W985*$X985*$Y985,0)+IF(ISNUMBER(AA985), VLOOKUP(AA985/$AH985,F!$A1:$B101,2,1)*AA985*$AB985*$AC985,0))*IF(ISNUMBER(F985),F985,1)*IF(ISNUMBER(E985),E985,1)</f>
        <v>0</v>
      </c>
      <c r="AJ985" s="304">
        <f t="shared" si="1275"/>
        <v>0</v>
      </c>
      <c r="AK985" s="305">
        <f>IFERROR(I985*INDEX(F!$P$21:$AB$33, MATCH(G985/$AH985, F!$O$21:$O$33,1), MATCH(E985, F!$P$20:$AB$20,1)), 0 ) +IFERROR( M985*INDEX(F!$P$21:$AB$33, MATCH(K985/$AH985, F!$O$21:$O$33,1), MATCH(E985, F!$P$20:$AB$20,1)),0) +  IFERROR( Q985*INDEX(F!$P$21:$AB$33, MATCH(O985/$AH985, F!$O$21:$O$33,1), MATCH(E985, F!$P$20:$AB$20,1)), 0) + IFERROR( U985*INDEX(F!$P$21:$AB$33, MATCH(S985/$AH985, F!$O$21:$O$33,1), MATCH(E985, F!$P$20:$AB$20,1)),0)  + IFERROR(Y985*INDEX(F!$P$21:$AB$33, MATCH(W985/$AH985, F!$O$21:$O$33,1), MATCH(E985, F!$P$20:$AB$20,1)),0)  + IFERROR( AC985*INDEX(F!$P$21:$AB$33, MATCH(AA985/$AH985, F!$O$21:$O$33,1), MATCH(E985, F!$P$20:$AB$20,1)),)</f>
        <v>0</v>
      </c>
      <c r="AL985" s="1031"/>
    </row>
    <row r="986" spans="1:38" hidden="1" x14ac:dyDescent="0.25">
      <c r="A986" s="1022"/>
      <c r="B986" s="244" t="str">
        <f t="shared" si="1265"/>
        <v>Легкая</v>
      </c>
      <c r="C986" s="255" t="str">
        <f t="shared" si="1265"/>
        <v>ЖМ</v>
      </c>
      <c r="D986" s="223" t="str">
        <f t="shared" si="1265"/>
        <v>Жим лежа</v>
      </c>
      <c r="E986" s="291">
        <f t="shared" si="1265"/>
        <v>1</v>
      </c>
      <c r="F986" s="306" t="str">
        <f t="shared" si="1265"/>
        <v/>
      </c>
      <c r="G986" s="293" t="str">
        <f t="shared" si="1266"/>
        <v/>
      </c>
      <c r="H986" s="238"/>
      <c r="I986" s="238"/>
      <c r="J986" s="294"/>
      <c r="K986" s="293" t="str">
        <f t="shared" si="1267"/>
        <v/>
      </c>
      <c r="L986" s="238"/>
      <c r="M986" s="238"/>
      <c r="N986" s="294"/>
      <c r="O986" s="293" t="str">
        <f t="shared" si="1268"/>
        <v/>
      </c>
      <c r="P986" s="238"/>
      <c r="Q986" s="238"/>
      <c r="R986" s="294"/>
      <c r="S986" s="293" t="str">
        <f t="shared" si="1269"/>
        <v/>
      </c>
      <c r="T986" s="238"/>
      <c r="U986" s="238"/>
      <c r="V986" s="294"/>
      <c r="W986" s="293" t="str">
        <f t="shared" si="1270"/>
        <v/>
      </c>
      <c r="X986" s="238"/>
      <c r="Y986" s="238"/>
      <c r="Z986" s="294"/>
      <c r="AA986" s="293" t="str">
        <f t="shared" si="1271"/>
        <v/>
      </c>
      <c r="AB986" s="238"/>
      <c r="AC986" s="238"/>
      <c r="AD986" s="294"/>
      <c r="AE986" s="239">
        <f t="shared" si="1272"/>
        <v>0</v>
      </c>
      <c r="AF986" s="295">
        <f t="shared" si="1236"/>
        <v>0</v>
      </c>
      <c r="AG986" s="296">
        <f t="shared" si="1273"/>
        <v>0</v>
      </c>
      <c r="AH986" s="217">
        <f t="shared" si="1274"/>
        <v>152.38811098453652</v>
      </c>
      <c r="AI986" s="237">
        <f xml:space="preserve"> ( IF(ISNUMBER(G986), VLOOKUP(G986/$AH986,F!$A1:$B101,2,1)*G986*$H986*$I986,0)+IF(ISNUMBER(K986), VLOOKUP(K986/$AH986,F!$A1:$B101,2,1)*K986*$L986*$M986,0)+IF(ISNUMBER(O986), VLOOKUP(O986/$AH986,F!$A1:$B101,2,1)*O986*$P986*$Q986,0)+IF(ISNUMBER(S986), VLOOKUP(S986/$AH986,F!$A1:$B101,2,1)*S986*$T986*$U986,0)+IF(ISNUMBER(W986), VLOOKUP(W986/$AH986,F!$A1:$B101,2,1)*W986*$X986*$Y986,0)+IF(ISNUMBER(AA986), VLOOKUP(AA986/$AH986,F!$A1:$B101,2,1)*AA986*$AB986*$AC986,0))*IF(ISNUMBER(F986),F986,1)*IF(ISNUMBER(E986),E986,1)</f>
        <v>0</v>
      </c>
      <c r="AJ986" s="297">
        <f>H986*I986+L986*M986+P986*Q986+T986*U986+X986*Y986+AB986*AC986</f>
        <v>0</v>
      </c>
      <c r="AK986" s="298">
        <f>IFERROR(I986*INDEX(F!$P$21:$AB$33, MATCH(G986/$AH986, F!$O$21:$O$33,1), MATCH(E986, F!$P$20:$AB$20,1)), 0 ) +IFERROR( M986*INDEX(F!$P$21:$AB$33, MATCH(K986/$AH986, F!$O$21:$O$33,1), MATCH(E986, F!$P$20:$AB$20,1)),0) +  IFERROR( Q986*INDEX(F!$P$21:$AB$33, MATCH(O986/$AH986, F!$O$21:$O$33,1), MATCH(E986, F!$P$20:$AB$20,1)), 0) + IFERROR( U986*INDEX(F!$P$21:$AB$33, MATCH(S986/$AH986, F!$O$21:$O$33,1), MATCH(E986, F!$P$20:$AB$20,1)),0)  + IFERROR(Y986*INDEX(F!$P$21:$AB$33, MATCH(W986/$AH986, F!$O$21:$O$33,1), MATCH(E986, F!$P$20:$AB$20,1)),0)  + IFERROR( AC986*INDEX(F!$P$21:$AB$33, MATCH(AA986/$AH986, F!$O$21:$O$33,1), MATCH(E986, F!$P$20:$AB$20,1)),)</f>
        <v>0</v>
      </c>
      <c r="AL986" s="1031"/>
    </row>
    <row r="987" spans="1:38" hidden="1" x14ac:dyDescent="0.25">
      <c r="A987" s="1022"/>
      <c r="B987" s="245" t="str">
        <f t="shared" si="1265"/>
        <v/>
      </c>
      <c r="C987" s="257" t="str">
        <f t="shared" si="1265"/>
        <v/>
      </c>
      <c r="D987" s="224" t="str">
        <f t="shared" si="1265"/>
        <v/>
      </c>
      <c r="E987" s="291" t="str">
        <f t="shared" si="1265"/>
        <v/>
      </c>
      <c r="F987" s="307" t="str">
        <f t="shared" si="1265"/>
        <v/>
      </c>
      <c r="G987" s="300" t="str">
        <f t="shared" si="1266"/>
        <v/>
      </c>
      <c r="H987" s="301"/>
      <c r="I987" s="301"/>
      <c r="J987" s="302"/>
      <c r="K987" s="300" t="str">
        <f t="shared" si="1267"/>
        <v/>
      </c>
      <c r="L987" s="301"/>
      <c r="M987" s="301"/>
      <c r="N987" s="302"/>
      <c r="O987" s="300" t="str">
        <f t="shared" si="1268"/>
        <v/>
      </c>
      <c r="P987" s="301"/>
      <c r="Q987" s="301"/>
      <c r="R987" s="302"/>
      <c r="S987" s="300" t="str">
        <f t="shared" si="1269"/>
        <v/>
      </c>
      <c r="T987" s="301"/>
      <c r="U987" s="301"/>
      <c r="V987" s="302"/>
      <c r="W987" s="300" t="str">
        <f t="shared" si="1270"/>
        <v/>
      </c>
      <c r="X987" s="301"/>
      <c r="Y987" s="301"/>
      <c r="Z987" s="302"/>
      <c r="AA987" s="300" t="str">
        <f t="shared" si="1271"/>
        <v/>
      </c>
      <c r="AB987" s="301"/>
      <c r="AC987" s="301"/>
      <c r="AD987" s="302"/>
      <c r="AE987" s="285">
        <f t="shared" si="1272"/>
        <v>0</v>
      </c>
      <c r="AF987" s="286">
        <f t="shared" si="1236"/>
        <v>0</v>
      </c>
      <c r="AG987" s="287">
        <f t="shared" si="1273"/>
        <v>0</v>
      </c>
      <c r="AH987" s="217" t="str">
        <f t="shared" si="1274"/>
        <v/>
      </c>
      <c r="AI987" s="303">
        <f xml:space="preserve"> ( IF(ISNUMBER(G987), VLOOKUP(G987/$AH987,F!$A1:$B101,2,1)*G987*$H987*$I987,0)+IF(ISNUMBER(K987), VLOOKUP(K987/$AH987,F!$A1:$B101,2,1)*K987*$L987*$M987,0)+IF(ISNUMBER(O987), VLOOKUP(O987/$AH987,F!$A1:$B101,2,1)*O987*$P987*$Q987,0)+IF(ISNUMBER(S987), VLOOKUP(S987/$AH987,F!$A1:$B101,2,1)*S987*$T987*$U987,0)+IF(ISNUMBER(W987), VLOOKUP(W987/$AH987,F!$A1:$B101,2,1)*W987*$X987*$Y987,0)+IF(ISNUMBER(AA987), VLOOKUP(AA987/$AH987,F!$A1:$B101,2,1)*AA987*$AB987*$AC987,0))*IF(ISNUMBER(F987),F987,1)*IF(ISNUMBER(E987),E987,1)</f>
        <v>0</v>
      </c>
      <c r="AJ987" s="304">
        <f t="shared" ref="AJ987:AJ990" si="1276">H987*I987+L987*M987+P987*Q987+T987*U987+X987*Y987+AB987*AC987</f>
        <v>0</v>
      </c>
      <c r="AK987" s="305">
        <f>IFERROR(I987*INDEX(F!$P$21:$AB$33, MATCH(G987/$AH987, F!$O$21:$O$33,1), MATCH(E987, F!$P$20:$AB$20,1)), 0 ) +IFERROR( M987*INDEX(F!$P$21:$AB$33, MATCH(K987/$AH987, F!$O$21:$O$33,1), MATCH(E987, F!$P$20:$AB$20,1)),0) +  IFERROR( Q987*INDEX(F!$P$21:$AB$33, MATCH(O987/$AH987, F!$O$21:$O$33,1), MATCH(E987, F!$P$20:$AB$20,1)), 0) + IFERROR( U987*INDEX(F!$P$21:$AB$33, MATCH(S987/$AH987, F!$O$21:$O$33,1), MATCH(E987, F!$P$20:$AB$20,1)),0)  + IFERROR(Y987*INDEX(F!$P$21:$AB$33, MATCH(W987/$AH987, F!$O$21:$O$33,1), MATCH(E987, F!$P$20:$AB$20,1)),0)  + IFERROR( AC987*INDEX(F!$P$21:$AB$33, MATCH(AA987/$AH987, F!$O$21:$O$33,1), MATCH(E987, F!$P$20:$AB$20,1)),)</f>
        <v>0</v>
      </c>
      <c r="AL987" s="1031"/>
    </row>
    <row r="988" spans="1:38" hidden="1" x14ac:dyDescent="0.25">
      <c r="A988" s="1022"/>
      <c r="B988" s="242" t="str">
        <f t="shared" si="1265"/>
        <v/>
      </c>
      <c r="C988" s="258" t="str">
        <f t="shared" si="1265"/>
        <v/>
      </c>
      <c r="D988" s="225" t="str">
        <f t="shared" si="1265"/>
        <v/>
      </c>
      <c r="E988" s="291" t="str">
        <f t="shared" si="1265"/>
        <v/>
      </c>
      <c r="F988" s="308" t="str">
        <f t="shared" si="1265"/>
        <v/>
      </c>
      <c r="G988" s="293" t="str">
        <f t="shared" si="1266"/>
        <v/>
      </c>
      <c r="H988" s="238"/>
      <c r="I988" s="238"/>
      <c r="J988" s="294"/>
      <c r="K988" s="293" t="str">
        <f t="shared" si="1267"/>
        <v/>
      </c>
      <c r="L988" s="238"/>
      <c r="M988" s="238"/>
      <c r="N988" s="294"/>
      <c r="O988" s="293" t="str">
        <f t="shared" si="1268"/>
        <v/>
      </c>
      <c r="P988" s="238"/>
      <c r="Q988" s="238"/>
      <c r="R988" s="294"/>
      <c r="S988" s="293" t="str">
        <f t="shared" si="1269"/>
        <v/>
      </c>
      <c r="T988" s="238"/>
      <c r="U988" s="238"/>
      <c r="V988" s="294"/>
      <c r="W988" s="293" t="str">
        <f t="shared" si="1270"/>
        <v/>
      </c>
      <c r="X988" s="238"/>
      <c r="Y988" s="238"/>
      <c r="Z988" s="294"/>
      <c r="AA988" s="293" t="str">
        <f t="shared" si="1271"/>
        <v/>
      </c>
      <c r="AB988" s="238"/>
      <c r="AC988" s="238"/>
      <c r="AD988" s="294"/>
      <c r="AE988" s="239">
        <f t="shared" si="1272"/>
        <v>0</v>
      </c>
      <c r="AF988" s="295">
        <f t="shared" si="1236"/>
        <v>0</v>
      </c>
      <c r="AG988" s="296">
        <f t="shared" si="1273"/>
        <v>0</v>
      </c>
      <c r="AH988" s="217" t="str">
        <f t="shared" si="1274"/>
        <v/>
      </c>
      <c r="AI988" s="237">
        <f xml:space="preserve"> ( IF(ISNUMBER(G988), VLOOKUP(G988/$AH988,F!$A1:$B101,2,1)*G988*$H988*$I988,0)+IF(ISNUMBER(K988), VLOOKUP(K988/$AH988,F!$A1:$B101,2,1)*K988*$L988*$M988,0)+IF(ISNUMBER(O988), VLOOKUP(O988/$AH988,F!$A1:$B101,2,1)*O988*$P988*$Q988,0)+IF(ISNUMBER(S988), VLOOKUP(S988/$AH988,F!$A1:$B101,2,1)*S988*$T988*$U988,0)+IF(ISNUMBER(W988), VLOOKUP(W988/$AH988,F!$A1:$B101,2,1)*W988*$X988*$Y988,0)+IF(ISNUMBER(AA988), VLOOKUP(AA988/$AH988,F!$A1:$B101,2,1)*AA988*$AB988*$AC988,0))*IF(ISNUMBER(F988),F988,1)*IF(ISNUMBER(E988),E988,1)</f>
        <v>0</v>
      </c>
      <c r="AJ988" s="309">
        <f t="shared" si="1276"/>
        <v>0</v>
      </c>
      <c r="AK988" s="298">
        <f>IFERROR(I988*INDEX(F!$P$21:$AB$33, MATCH(G988/$AH988, F!$O$21:$O$33,1), MATCH(E988, F!$P$20:$AB$20,1)), 0 ) +IFERROR( M988*INDEX(F!$P$21:$AB$33, MATCH(K988/$AH988, F!$O$21:$O$33,1), MATCH(E988, F!$P$20:$AB$20,1)),0) +  IFERROR( Q988*INDEX(F!$P$21:$AB$33, MATCH(O988/$AH988, F!$O$21:$O$33,1), MATCH(E988, F!$P$20:$AB$20,1)), 0) + IFERROR( U988*INDEX(F!$P$21:$AB$33, MATCH(S988/$AH988, F!$O$21:$O$33,1), MATCH(E988, F!$P$20:$AB$20,1)),0)  + IFERROR(Y988*INDEX(F!$P$21:$AB$33, MATCH(W988/$AH988, F!$O$21:$O$33,1), MATCH(E988, F!$P$20:$AB$20,1)),0)  + IFERROR( AC988*INDEX(F!$P$21:$AB$33, MATCH(AA988/$AH988, F!$O$21:$O$33,1), MATCH(E988, F!$P$20:$AB$20,1)),)</f>
        <v>0</v>
      </c>
      <c r="AL988" s="1031"/>
    </row>
    <row r="989" spans="1:38" hidden="1" x14ac:dyDescent="0.25">
      <c r="A989" s="1022"/>
      <c r="B989" s="243" t="str">
        <f t="shared" si="1265"/>
        <v/>
      </c>
      <c r="C989" s="256" t="str">
        <f t="shared" si="1265"/>
        <v/>
      </c>
      <c r="D989" s="214" t="str">
        <f t="shared" si="1265"/>
        <v/>
      </c>
      <c r="E989" s="291" t="str">
        <f t="shared" si="1265"/>
        <v/>
      </c>
      <c r="F989" s="307" t="str">
        <f t="shared" si="1265"/>
        <v/>
      </c>
      <c r="G989" s="300" t="str">
        <f t="shared" si="1266"/>
        <v/>
      </c>
      <c r="H989" s="301"/>
      <c r="I989" s="301"/>
      <c r="J989" s="302"/>
      <c r="K989" s="300" t="str">
        <f t="shared" si="1267"/>
        <v/>
      </c>
      <c r="L989" s="301"/>
      <c r="M989" s="301"/>
      <c r="N989" s="302"/>
      <c r="O989" s="300" t="str">
        <f t="shared" si="1268"/>
        <v/>
      </c>
      <c r="P989" s="301"/>
      <c r="Q989" s="301"/>
      <c r="R989" s="302"/>
      <c r="S989" s="300" t="str">
        <f t="shared" si="1269"/>
        <v/>
      </c>
      <c r="T989" s="301"/>
      <c r="U989" s="301"/>
      <c r="V989" s="302"/>
      <c r="W989" s="300" t="str">
        <f t="shared" si="1270"/>
        <v/>
      </c>
      <c r="X989" s="301"/>
      <c r="Y989" s="301"/>
      <c r="Z989" s="302"/>
      <c r="AA989" s="300" t="str">
        <f t="shared" si="1271"/>
        <v/>
      </c>
      <c r="AB989" s="301"/>
      <c r="AC989" s="301"/>
      <c r="AD989" s="302"/>
      <c r="AE989" s="285">
        <f t="shared" si="1272"/>
        <v>0</v>
      </c>
      <c r="AF989" s="286">
        <f t="shared" si="1236"/>
        <v>0</v>
      </c>
      <c r="AG989" s="287">
        <f t="shared" si="1273"/>
        <v>0</v>
      </c>
      <c r="AH989" s="217" t="str">
        <f t="shared" si="1274"/>
        <v/>
      </c>
      <c r="AI989" s="310">
        <f xml:space="preserve"> ( IF(ISNUMBER(G989), VLOOKUP(G989/$AH989,F!$A1:$B101,2,1)*G989*$H989*$I989,0)+IF(ISNUMBER(K989), VLOOKUP(K989/$AH989,F!$A1:$B101,2,1)*K989*$L989*$M989,0)+IF(ISNUMBER(O989), VLOOKUP(O989/$AH989,F!$A1:$B101,2,1)*O989*$P989*$Q989,0)+IF(ISNUMBER(S989), VLOOKUP(S989/$AH989,F!$A1:$B101,2,1)*S989*$T989*$U989,0)+IF(ISNUMBER(W989), VLOOKUP(W989/$AH989,F!$A1:$B101,2,1)*W989*$X989*$Y989,0)+IF(ISNUMBER(AA989), VLOOKUP(AA989/$AH989,F!$A1:$B101,2,1)*AA989*$AB989*$AC989,0))*IF(ISNUMBER(F989),F989,1)*IF(ISNUMBER(E989),E989,1)</f>
        <v>0</v>
      </c>
      <c r="AJ989" s="311">
        <f t="shared" si="1276"/>
        <v>0</v>
      </c>
      <c r="AK989" s="312">
        <f>IFERROR(I989*INDEX(F!$P$21:$AB$33, MATCH(G989/$AH989, F!$O$21:$O$33,1), MATCH(E989, F!$P$20:$AB$20,1)), 0 ) +IFERROR( M989*INDEX(F!$P$21:$AB$33, MATCH(K989/$AH989, F!$O$21:$O$33,1), MATCH(E989, F!$P$20:$AB$20,1)),0) +  IFERROR( Q989*INDEX(F!$P$21:$AB$33, MATCH(O989/$AH989, F!$O$21:$O$33,1), MATCH(E989, F!$P$20:$AB$20,1)), 0) + IFERROR( U989*INDEX(F!$P$21:$AB$33, MATCH(S989/$AH989, F!$O$21:$O$33,1), MATCH(E989, F!$P$20:$AB$20,1)),0)  + IFERROR(Y989*INDEX(F!$P$21:$AB$33, MATCH(W989/$AH989, F!$O$21:$O$33,1), MATCH(E989, F!$P$20:$AB$20,1)),0)  + IFERROR( AC989*INDEX(F!$P$21:$AB$33, MATCH(AA989/$AH989, F!$O$21:$O$33,1), MATCH(E989, F!$P$20:$AB$20,1)),)</f>
        <v>0</v>
      </c>
      <c r="AL989" s="1031"/>
    </row>
    <row r="990" spans="1:38" hidden="1" x14ac:dyDescent="0.25">
      <c r="A990" s="1022"/>
      <c r="B990" s="242" t="str">
        <f t="shared" si="1265"/>
        <v/>
      </c>
      <c r="C990" s="258" t="str">
        <f t="shared" si="1265"/>
        <v/>
      </c>
      <c r="D990" s="226" t="str">
        <f t="shared" si="1265"/>
        <v/>
      </c>
      <c r="E990" s="291" t="str">
        <f t="shared" si="1265"/>
        <v/>
      </c>
      <c r="F990" s="313" t="str">
        <f t="shared" si="1265"/>
        <v/>
      </c>
      <c r="G990" s="293" t="str">
        <f t="shared" si="1266"/>
        <v/>
      </c>
      <c r="H990" s="238"/>
      <c r="I990" s="238"/>
      <c r="J990" s="294"/>
      <c r="K990" s="293" t="str">
        <f t="shared" si="1267"/>
        <v/>
      </c>
      <c r="L990" s="238"/>
      <c r="M990" s="238"/>
      <c r="N990" s="294"/>
      <c r="O990" s="293" t="str">
        <f t="shared" si="1268"/>
        <v/>
      </c>
      <c r="P990" s="238"/>
      <c r="Q990" s="238"/>
      <c r="R990" s="294"/>
      <c r="S990" s="293" t="str">
        <f t="shared" si="1269"/>
        <v/>
      </c>
      <c r="T990" s="238"/>
      <c r="U990" s="238"/>
      <c r="V990" s="294"/>
      <c r="W990" s="293" t="str">
        <f t="shared" si="1270"/>
        <v/>
      </c>
      <c r="X990" s="238"/>
      <c r="Y990" s="238"/>
      <c r="Z990" s="294"/>
      <c r="AA990" s="293" t="str">
        <f t="shared" si="1271"/>
        <v/>
      </c>
      <c r="AB990" s="238"/>
      <c r="AC990" s="238"/>
      <c r="AD990" s="294"/>
      <c r="AE990" s="239">
        <f t="shared" si="1272"/>
        <v>0</v>
      </c>
      <c r="AF990" s="314">
        <f t="shared" si="1236"/>
        <v>0</v>
      </c>
      <c r="AG990" s="315">
        <f t="shared" si="1273"/>
        <v>0</v>
      </c>
      <c r="AH990" s="217" t="str">
        <f t="shared" si="1274"/>
        <v/>
      </c>
      <c r="AI990" s="316">
        <f xml:space="preserve"> ( IF(ISNUMBER(G990), VLOOKUP(G990/$AH990,F!$A1:$B101,2,1)*G990*$H990*$I990,0)+IF(ISNUMBER(K990), VLOOKUP(K990/$AH990,F!$A1:$B101,2,1)*K990*$L990*$M990,0)+IF(ISNUMBER(O990), VLOOKUP(O990/$AH990,F!$A1:$B101,2,1)*O990*$P990*$Q990,0)+IF(ISNUMBER(S990), VLOOKUP(S990/$AH990,F!$A1:$B101,2,1)*S990*$T990*$U990,0)+IF(ISNUMBER(W990), VLOOKUP(W990/$AH990,F!$A1:$B101,2,1)*W990*$X990*$Y990,0)+IF(ISNUMBER(AA990), VLOOKUP(AA990/$AH990,F!$A1:$B101,2,1)*AA990*$AB990*$AC990,0))*IF(ISNUMBER(F990),F990,1)*IF(ISNUMBER(E990),E990,1)</f>
        <v>0</v>
      </c>
      <c r="AJ990" s="317">
        <f t="shared" si="1276"/>
        <v>0</v>
      </c>
      <c r="AK990" s="318">
        <f>IFERROR(I990*INDEX(F!$P$21:$AB$33, MATCH(G990/$AH990, F!$O$21:$O$33,1), MATCH(E990, F!$P$20:$AB$20,1)), 0 ) +IFERROR( M990*INDEX(F!$P$21:$AB$33, MATCH(K990/$AH990, F!$O$21:$O$33,1), MATCH(E990, F!$P$20:$AB$20,1)),0) +  IFERROR( Q990*INDEX(F!$P$21:$AB$33, MATCH(O990/$AH990, F!$O$21:$O$33,1), MATCH(E990, F!$P$20:$AB$20,1)), 0) + IFERROR( U990*INDEX(F!$P$21:$AB$33, MATCH(S990/$AH990, F!$O$21:$O$33,1), MATCH(E990, F!$P$20:$AB$20,1)),0)  + IFERROR(Y990*INDEX(F!$P$21:$AB$33, MATCH(W990/$AH990, F!$O$21:$O$33,1), MATCH(E990, F!$P$20:$AB$20,1)),0)  + IFERROR( AC990*INDEX(F!$P$21:$AB$33, MATCH(AA990/$AH990, F!$O$21:$O$33,1), MATCH(E990, F!$P$20:$AB$20,1)),)</f>
        <v>0</v>
      </c>
      <c r="AL990" s="1031"/>
    </row>
    <row r="991" spans="1:38" ht="15.75" hidden="1" thickBot="1" x14ac:dyDescent="0.3">
      <c r="A991" s="1023"/>
      <c r="B991" s="246"/>
      <c r="C991" s="259"/>
      <c r="D991" s="227"/>
      <c r="E991" s="352">
        <f>ROUND(IFERROR(SUMPRODUCT(AJ983:AJ990,E983:E990)/AJ991,0),3)</f>
        <v>0</v>
      </c>
      <c r="F991" s="388"/>
      <c r="G991" s="319"/>
      <c r="H991" s="320"/>
      <c r="I991" s="320"/>
      <c r="J991" s="321"/>
      <c r="K991" s="319"/>
      <c r="L991" s="320"/>
      <c r="M991" s="320"/>
      <c r="N991" s="321"/>
      <c r="O991" s="319"/>
      <c r="P991" s="320"/>
      <c r="Q991" s="320"/>
      <c r="R991" s="321"/>
      <c r="S991" s="319"/>
      <c r="T991" s="320"/>
      <c r="U991" s="320"/>
      <c r="V991" s="321"/>
      <c r="W991" s="319"/>
      <c r="X991" s="320"/>
      <c r="Y991" s="320"/>
      <c r="Z991" s="321"/>
      <c r="AA991" s="319"/>
      <c r="AB991" s="320"/>
      <c r="AC991" s="320"/>
      <c r="AD991" s="321"/>
      <c r="AE991" s="357">
        <f>SUM(AE983:AE990)</f>
        <v>0</v>
      </c>
      <c r="AF991" s="358">
        <f t="shared" si="1236"/>
        <v>0</v>
      </c>
      <c r="AG991" s="391">
        <f>IFERROR(  SUMPRODUCT(AG983:AG990,AJ983:AJ990)/AJ991,0)</f>
        <v>0</v>
      </c>
      <c r="AH991" s="359"/>
      <c r="AI991" s="360">
        <f>SUM(AI983:AI990)</f>
        <v>0</v>
      </c>
      <c r="AJ991" s="360">
        <f>SUM(AJ983:AJ990)</f>
        <v>0</v>
      </c>
      <c r="AK991" s="361">
        <f>IF(SUM(AK983:AK990)=0,TIME(,0,),TIME(,SUM(AK983:AK990)+F!$V$37,))</f>
        <v>0</v>
      </c>
      <c r="AL991" s="1032"/>
    </row>
    <row r="992" spans="1:38" hidden="1" x14ac:dyDescent="0.25">
      <c r="A992" s="213">
        <f>A993</f>
        <v>43905</v>
      </c>
      <c r="B992" s="247" t="str">
        <f t="shared" ref="B992:F999" si="1277">IF(B936="","",B936)</f>
        <v/>
      </c>
      <c r="C992" s="260" t="str">
        <f t="shared" si="1277"/>
        <v/>
      </c>
      <c r="D992" s="228" t="str">
        <f t="shared" si="1277"/>
        <v/>
      </c>
      <c r="E992" s="280" t="str">
        <f t="shared" si="1277"/>
        <v/>
      </c>
      <c r="F992" s="322" t="str">
        <f t="shared" si="1277"/>
        <v/>
      </c>
      <c r="G992" s="323" t="str">
        <f t="shared" ref="G992:G999" si="1278">IF(J992&lt;&gt;0, IFERROR(IF( $F992=2,  MROUND($AH992*J992,1),    IF( OR($F992="",$F992=1),   MROUND($AH992*J992,2.5),  MROUND($AH992*J992, 0.1))), "" ), "")</f>
        <v/>
      </c>
      <c r="H992" s="324"/>
      <c r="I992" s="324"/>
      <c r="J992" s="325"/>
      <c r="K992" s="323" t="str">
        <f t="shared" ref="K992:K999" si="1279">IF(N992&lt;&gt;0, IFERROR(IF( $F992=2,  MROUND($AH992*N992,1),    IF( OR($F992="",$F992=1),   MROUND($AH992*N992,2.5),  MROUND($AH992*N992, 0.1))), "" ), "")</f>
        <v/>
      </c>
      <c r="L992" s="324"/>
      <c r="M992" s="324"/>
      <c r="N992" s="325"/>
      <c r="O992" s="323" t="str">
        <f t="shared" ref="O992:O999" si="1280">IF(R992&lt;&gt;0, IFERROR(IF( $F992=2,  MROUND($AH992*R992,1),    IF( OR($F992="",$F992=1),   MROUND($AH992*R992,2.5),  MROUND($AH992*R992, 0.1))), "" ), "")</f>
        <v/>
      </c>
      <c r="P992" s="324"/>
      <c r="Q992" s="324"/>
      <c r="R992" s="325"/>
      <c r="S992" s="323" t="str">
        <f t="shared" ref="S992:S999" si="1281">IF(V992&lt;&gt;0, IFERROR(IF( $F992=2,  MROUND($AH992*V992,1),    IF( OR($F992="",$F992=1),   MROUND($AH992*V992,2.5),  MROUND($AH992*V992, 0.1))), "" ), "")</f>
        <v/>
      </c>
      <c r="T992" s="324"/>
      <c r="U992" s="324"/>
      <c r="V992" s="325"/>
      <c r="W992" s="323" t="str">
        <f t="shared" ref="W992:W999" si="1282">IF(Z992&lt;&gt;0, IFERROR(IF( $F992=2,  MROUND($AH992*Z992,1),    IF( OR($F992="",$F992=1),   MROUND($AH992*Z992,2.5),  MROUND($AH992*Z992, 0.1))), "" ), "")</f>
        <v/>
      </c>
      <c r="X992" s="324"/>
      <c r="Y992" s="324"/>
      <c r="Z992" s="325"/>
      <c r="AA992" s="323" t="str">
        <f t="shared" ref="AA992:AA999" si="1283">IF(AD992&lt;&gt;0, IFERROR(IF( $F992=2,  MROUND($AH992*AD992,1),    IF( OR($F992="",$F992=1),   MROUND($AH992*AD992,2.5),  MROUND($AH992*AD992, 0.1))), "" ), "")</f>
        <v/>
      </c>
      <c r="AB992" s="324"/>
      <c r="AC992" s="324"/>
      <c r="AD992" s="325"/>
      <c r="AE992" s="326">
        <f t="shared" ref="AE992:AE999" si="1284">(IF(ISNUMBER(G992),G992,0)*H992*I992+IF(ISNUMBER(K992),K992,1)*L992*M992+IF(ISNUMBER(O992),O992,1)*P992*Q992+IF(ISNUMBER(S992),S992,1)*T992*U992+IF(ISNUMBER(W992),W992,1)*X992*Y992+IF(ISNUMBER(AA992),AA992,1)*AB992*AC992)*IF(ISNUMBER(F992),F992,1)</f>
        <v>0</v>
      </c>
      <c r="AF992" s="327">
        <f t="shared" si="1236"/>
        <v>0</v>
      </c>
      <c r="AG992" s="328">
        <f t="shared" ref="AG992:AG999" si="1285">IFERROR((AF992/(AH992*IF(ISNUMBER(F992),F992,1))),0)</f>
        <v>0</v>
      </c>
      <c r="AH992" s="216" t="str">
        <f t="shared" ref="AH992:AH999" si="1286">IF(ISNUMBER(AH936), AH936+(AH936*$AH$954),"")</f>
        <v/>
      </c>
      <c r="AI992" s="329">
        <f xml:space="preserve"> ( IF(ISNUMBER(G992), VLOOKUP(G992/$AH992,F!$A1:$B101,2,1)*G992*$H992*$I992,0)+IF(ISNUMBER(K992), VLOOKUP(K992/$AH992,F!$A1:$B101,2,1)*K992*$L992*$M992,0)+IF(ISNUMBER(O992), VLOOKUP(O992/$AH992,F!$A1:$B101,2,1)*O992*$P992*$Q992,0)+IF(ISNUMBER(S992), VLOOKUP(S992/$AH992,F!$A1:$B101,2,1)*S992*$T992*$U992,0)+IF(ISNUMBER(W992), VLOOKUP(W992/$AH992,F!$A1:$B101,2,1)*W992*$X992*$Y992,0)+IF(ISNUMBER(AA992), VLOOKUP(AA992/$AH992,F!$A1:$B101,2,1)*AA992*$AB992*$AC992,0))*IF(ISNUMBER(F992),F992,1)*IF(ISNUMBER(E992),E992,1)</f>
        <v>0</v>
      </c>
      <c r="AJ992" s="330">
        <f t="shared" ref="AJ992:AJ994" si="1287">H992*I992+L992*M992+P992*Q992+T992*U992+X992*Y992+AB992*AC992</f>
        <v>0</v>
      </c>
      <c r="AK992" s="331">
        <f>IFERROR(I992*INDEX(F!$P$21:$AB$33, MATCH(G992/$AH992, F!$O$21:$O$33,1), MATCH(E992, F!$P$20:$AB$20,1)), 0 ) +IFERROR( M992*INDEX(F!$P$21:$AB$33, MATCH(K992/$AH992, F!$O$21:$O$33,1), MATCH(E992, F!$P$20:$AB$20,1)),0) +  IFERROR( Q992*INDEX(F!$P$21:$AB$33, MATCH(O992/$AH992, F!$O$21:$O$33,1), MATCH(E992, F!$P$20:$AB$20,1)), 0) + IFERROR( U992*INDEX(F!$P$21:$AB$33, MATCH(S992/$AH992, F!$O$21:$O$33,1), MATCH(E992, F!$P$20:$AB$20,1)),0)  + IFERROR(Y992*INDEX(F!$P$21:$AB$33, MATCH(W992/$AH992, F!$O$21:$O$33,1), MATCH(E992, F!$P$20:$AB$20,1)),0)  + IFERROR( AC992*INDEX(F!$P$21:$AB$33, MATCH(AA992/$AH992, F!$O$21:$O$33,1), MATCH(E992, F!$P$20:$AB$20,1)),)</f>
        <v>0</v>
      </c>
      <c r="AL992" s="1033"/>
    </row>
    <row r="993" spans="1:38" ht="15.75" hidden="1" customHeight="1" x14ac:dyDescent="0.25">
      <c r="A993" s="1021">
        <f>A937+A898</f>
        <v>43905</v>
      </c>
      <c r="B993" s="248" t="str">
        <f t="shared" si="1277"/>
        <v/>
      </c>
      <c r="C993" s="261" t="str">
        <f t="shared" si="1277"/>
        <v/>
      </c>
      <c r="D993" s="229" t="str">
        <f t="shared" si="1277"/>
        <v/>
      </c>
      <c r="E993" s="291" t="str">
        <f t="shared" si="1277"/>
        <v/>
      </c>
      <c r="F993" s="332" t="str">
        <f t="shared" si="1277"/>
        <v/>
      </c>
      <c r="G993" s="333" t="str">
        <f t="shared" si="1278"/>
        <v/>
      </c>
      <c r="H993" s="334"/>
      <c r="I993" s="334"/>
      <c r="J993" s="335"/>
      <c r="K993" s="333" t="str">
        <f t="shared" si="1279"/>
        <v/>
      </c>
      <c r="L993" s="334"/>
      <c r="M993" s="334"/>
      <c r="N993" s="335"/>
      <c r="O993" s="333" t="str">
        <f t="shared" si="1280"/>
        <v/>
      </c>
      <c r="P993" s="334"/>
      <c r="Q993" s="334"/>
      <c r="R993" s="335"/>
      <c r="S993" s="333" t="str">
        <f t="shared" si="1281"/>
        <v/>
      </c>
      <c r="T993" s="334"/>
      <c r="U993" s="334"/>
      <c r="V993" s="335"/>
      <c r="W993" s="333" t="str">
        <f t="shared" si="1282"/>
        <v/>
      </c>
      <c r="X993" s="334"/>
      <c r="Y993" s="334"/>
      <c r="Z993" s="335"/>
      <c r="AA993" s="333" t="str">
        <f t="shared" si="1283"/>
        <v/>
      </c>
      <c r="AB993" s="334"/>
      <c r="AC993" s="334"/>
      <c r="AD993" s="335"/>
      <c r="AE993" s="336">
        <f t="shared" si="1284"/>
        <v>0</v>
      </c>
      <c r="AF993" s="337">
        <f t="shared" si="1236"/>
        <v>0</v>
      </c>
      <c r="AG993" s="338">
        <f t="shared" si="1285"/>
        <v>0</v>
      </c>
      <c r="AH993" s="217" t="str">
        <f t="shared" si="1286"/>
        <v/>
      </c>
      <c r="AI993" s="339">
        <f xml:space="preserve"> ( IF(ISNUMBER(G993), VLOOKUP(G993/$AH993,F!$A1:$B101,2,1)*G993*$H993*$I993,0)+IF(ISNUMBER(K993), VLOOKUP(K993/$AH993,F!$A1:$B101,2,1)*K993*$L993*$M993,0)+IF(ISNUMBER(O993), VLOOKUP(O993/$AH993,F!$A1:$B101,2,1)*O993*$P993*$Q993,0)+IF(ISNUMBER(S993), VLOOKUP(S993/$AH993,F!$A1:$B101,2,1)*S993*$T993*$U993,0)+IF(ISNUMBER(W993), VLOOKUP(W993/$AH993,F!$A1:$B101,2,1)*W993*$X993*$Y993,0)+IF(ISNUMBER(AA993), VLOOKUP(AA993/$AH993,F!$A1:$B101,2,1)*AA993*$AB993*$AC993,0))*IF(ISNUMBER(F993),F993,1)*IF(ISNUMBER(E993),E993,1)</f>
        <v>0</v>
      </c>
      <c r="AJ993" s="340">
        <f t="shared" si="1287"/>
        <v>0</v>
      </c>
      <c r="AK993" s="341">
        <f>IFERROR(I993*INDEX(F!$P$21:$AB$33, MATCH(G993/$AH993, F!$O$21:$O$33,1), MATCH(E993, F!$P$20:$AB$20,1)), 0 ) +IFERROR( M993*INDEX(F!$P$21:$AB$33, MATCH(K993/$AH993, F!$O$21:$O$33,1), MATCH(E993, F!$P$20:$AB$20,1)),0) +  IFERROR( Q993*INDEX(F!$P$21:$AB$33, MATCH(O993/$AH993, F!$O$21:$O$33,1), MATCH(E993, F!$P$20:$AB$20,1)), 0) + IFERROR( U993*INDEX(F!$P$21:$AB$33, MATCH(S993/$AH993, F!$O$21:$O$33,1), MATCH(E993, F!$P$20:$AB$20,1)),0)  + IFERROR(Y993*INDEX(F!$P$21:$AB$33, MATCH(W993/$AH993, F!$O$21:$O$33,1), MATCH(E993, F!$P$20:$AB$20,1)),0)  + IFERROR( AC993*INDEX(F!$P$21:$AB$33, MATCH(AA993/$AH993, F!$O$21:$O$33,1), MATCH(E993, F!$P$20:$AB$20,1)),)</f>
        <v>0</v>
      </c>
      <c r="AL993" s="1031"/>
    </row>
    <row r="994" spans="1:38" hidden="1" x14ac:dyDescent="0.25">
      <c r="A994" s="1022"/>
      <c r="B994" s="249" t="str">
        <f t="shared" si="1277"/>
        <v/>
      </c>
      <c r="C994" s="262" t="str">
        <f t="shared" si="1277"/>
        <v/>
      </c>
      <c r="D994" s="230" t="str">
        <f t="shared" si="1277"/>
        <v/>
      </c>
      <c r="E994" s="291" t="str">
        <f t="shared" si="1277"/>
        <v/>
      </c>
      <c r="F994" s="342" t="str">
        <f t="shared" si="1277"/>
        <v/>
      </c>
      <c r="G994" s="343" t="str">
        <f t="shared" si="1278"/>
        <v/>
      </c>
      <c r="H994" s="344"/>
      <c r="I994" s="344"/>
      <c r="J994" s="345"/>
      <c r="K994" s="343" t="str">
        <f t="shared" si="1279"/>
        <v/>
      </c>
      <c r="L994" s="344"/>
      <c r="M994" s="344"/>
      <c r="N994" s="345"/>
      <c r="O994" s="343" t="str">
        <f t="shared" si="1280"/>
        <v/>
      </c>
      <c r="P994" s="344"/>
      <c r="Q994" s="344"/>
      <c r="R994" s="345"/>
      <c r="S994" s="343" t="str">
        <f t="shared" si="1281"/>
        <v/>
      </c>
      <c r="T994" s="344"/>
      <c r="U994" s="344"/>
      <c r="V994" s="345"/>
      <c r="W994" s="343" t="str">
        <f t="shared" si="1282"/>
        <v/>
      </c>
      <c r="X994" s="344"/>
      <c r="Y994" s="344"/>
      <c r="Z994" s="345"/>
      <c r="AA994" s="343" t="str">
        <f t="shared" si="1283"/>
        <v/>
      </c>
      <c r="AB994" s="344"/>
      <c r="AC994" s="344"/>
      <c r="AD994" s="345"/>
      <c r="AE994" s="346">
        <f t="shared" si="1284"/>
        <v>0</v>
      </c>
      <c r="AF994" s="347">
        <f t="shared" si="1236"/>
        <v>0</v>
      </c>
      <c r="AG994" s="348">
        <f t="shared" si="1285"/>
        <v>0</v>
      </c>
      <c r="AH994" s="217" t="str">
        <f t="shared" si="1286"/>
        <v/>
      </c>
      <c r="AI994" s="349">
        <f xml:space="preserve"> ( IF(ISNUMBER(G994), VLOOKUP(G994/$AH994,F!$A1:$B101,2,1)*G994*$H994*$I994,0)+IF(ISNUMBER(K994), VLOOKUP(K994/$AH994,F!$A1:$B101,2,1)*K994*$L994*$M994,0)+IF(ISNUMBER(O994), VLOOKUP(O994/$AH994,F!$A1:$B101,2,1)*O994*$P994*$Q994,0)+IF(ISNUMBER(S994), VLOOKUP(S994/$AH994,F!$A1:$B101,2,1)*S994*$T994*$U994,0)+IF(ISNUMBER(W994), VLOOKUP(W994/$AH994,F!$A1:$B101,2,1)*W994*$X994*$Y994,0)+IF(ISNUMBER(AA994), VLOOKUP(AA994/$AH994,F!$A1:$B101,2,1)*AA994*$AB994*$AC994,0))*IF(ISNUMBER(F994),F994,1)*IF(ISNUMBER(E994),E994,1)</f>
        <v>0</v>
      </c>
      <c r="AJ994" s="350">
        <f t="shared" si="1287"/>
        <v>0</v>
      </c>
      <c r="AK994" s="351">
        <f>IFERROR(I994*INDEX(F!$P$21:$AB$33, MATCH(G994/$AH994, F!$O$21:$O$33,1), MATCH(E994, F!$P$20:$AB$20,1)), 0 ) +IFERROR( M994*INDEX(F!$P$21:$AB$33, MATCH(K994/$AH994, F!$O$21:$O$33,1), MATCH(E994, F!$P$20:$AB$20,1)),0) +  IFERROR( Q994*INDEX(F!$P$21:$AB$33, MATCH(O994/$AH994, F!$O$21:$O$33,1), MATCH(E994, F!$P$20:$AB$20,1)), 0) + IFERROR( U994*INDEX(F!$P$21:$AB$33, MATCH(S994/$AH994, F!$O$21:$O$33,1), MATCH(E994, F!$P$20:$AB$20,1)),0)  + IFERROR(Y994*INDEX(F!$P$21:$AB$33, MATCH(W994/$AH994, F!$O$21:$O$33,1), MATCH(E994, F!$P$20:$AB$20,1)),0)  + IFERROR( AC994*INDEX(F!$P$21:$AB$33, MATCH(AA994/$AH994, F!$O$21:$O$33,1), MATCH(E994, F!$P$20:$AB$20,1)),)</f>
        <v>0</v>
      </c>
      <c r="AL994" s="1031"/>
    </row>
    <row r="995" spans="1:38" hidden="1" x14ac:dyDescent="0.25">
      <c r="A995" s="1022"/>
      <c r="B995" s="248" t="str">
        <f t="shared" si="1277"/>
        <v/>
      </c>
      <c r="C995" s="261" t="str">
        <f t="shared" si="1277"/>
        <v/>
      </c>
      <c r="D995" s="229" t="str">
        <f t="shared" si="1277"/>
        <v/>
      </c>
      <c r="E995" s="291" t="str">
        <f t="shared" si="1277"/>
        <v/>
      </c>
      <c r="F995" s="332" t="str">
        <f t="shared" si="1277"/>
        <v/>
      </c>
      <c r="G995" s="333" t="str">
        <f t="shared" si="1278"/>
        <v/>
      </c>
      <c r="H995" s="334"/>
      <c r="I995" s="334"/>
      <c r="J995" s="335"/>
      <c r="K995" s="333" t="str">
        <f t="shared" si="1279"/>
        <v/>
      </c>
      <c r="L995" s="334"/>
      <c r="M995" s="334"/>
      <c r="N995" s="335"/>
      <c r="O995" s="333" t="str">
        <f t="shared" si="1280"/>
        <v/>
      </c>
      <c r="P995" s="334"/>
      <c r="Q995" s="334"/>
      <c r="R995" s="335"/>
      <c r="S995" s="333" t="str">
        <f t="shared" si="1281"/>
        <v/>
      </c>
      <c r="T995" s="334"/>
      <c r="U995" s="334"/>
      <c r="V995" s="335"/>
      <c r="W995" s="333" t="str">
        <f t="shared" si="1282"/>
        <v/>
      </c>
      <c r="X995" s="334"/>
      <c r="Y995" s="334"/>
      <c r="Z995" s="335"/>
      <c r="AA995" s="333" t="str">
        <f t="shared" si="1283"/>
        <v/>
      </c>
      <c r="AB995" s="334"/>
      <c r="AC995" s="334"/>
      <c r="AD995" s="335"/>
      <c r="AE995" s="336">
        <f t="shared" si="1284"/>
        <v>0</v>
      </c>
      <c r="AF995" s="337">
        <f t="shared" si="1236"/>
        <v>0</v>
      </c>
      <c r="AG995" s="338">
        <f t="shared" si="1285"/>
        <v>0</v>
      </c>
      <c r="AH995" s="217" t="str">
        <f t="shared" si="1286"/>
        <v/>
      </c>
      <c r="AI995" s="339">
        <f xml:space="preserve"> ( IF(ISNUMBER(G995), VLOOKUP(G995/$AH995,F!$A1:$B101,2,1)*G995*$H995*$I995,0)+IF(ISNUMBER(K995), VLOOKUP(K995/$AH995,F!$A1:$B101,2,1)*K995*$L995*$M995,0)+IF(ISNUMBER(O995), VLOOKUP(O995/$AH995,F!$A1:$B101,2,1)*O995*$P995*$Q995,0)+IF(ISNUMBER(S995), VLOOKUP(S995/$AH995,F!$A1:$B101,2,1)*S995*$T995*$U995,0)+IF(ISNUMBER(W995), VLOOKUP(W995/$AH995,F!$A1:$B101,2,1)*W995*$X995*$Y995,0)+IF(ISNUMBER(AA995), VLOOKUP(AA995/$AH995,F!$A1:$B101,2,1)*AA995*$AB995*$AC995,0))*IF(ISNUMBER(F995),F995,1)*IF(ISNUMBER(E995),E995,1)</f>
        <v>0</v>
      </c>
      <c r="AJ995" s="340">
        <f>H995*I995+L995*M995+P995*Q995+T995*U995+X995*Y995+AB995*AC995</f>
        <v>0</v>
      </c>
      <c r="AK995" s="341">
        <f>IFERROR(I995*INDEX(F!$P$21:$AB$33, MATCH(G995/$AH995, F!$O$21:$O$33,1), MATCH(E995, F!$P$20:$AB$20,1)), 0 ) +IFERROR( M995*INDEX(F!$P$21:$AB$33, MATCH(K995/$AH995, F!$O$21:$O$33,1), MATCH(E995, F!$P$20:$AB$20,1)),0) +  IFERROR( Q995*INDEX(F!$P$21:$AB$33, MATCH(O995/$AH995, F!$O$21:$O$33,1), MATCH(E995, F!$P$20:$AB$20,1)), 0) + IFERROR( U995*INDEX(F!$P$21:$AB$33, MATCH(S995/$AH995, F!$O$21:$O$33,1), MATCH(E995, F!$P$20:$AB$20,1)),0)  + IFERROR(Y995*INDEX(F!$P$21:$AB$33, MATCH(W995/$AH995, F!$O$21:$O$33,1), MATCH(E995, F!$P$20:$AB$20,1)),0)  + IFERROR( AC995*INDEX(F!$P$21:$AB$33, MATCH(AA995/$AH995, F!$O$21:$O$33,1), MATCH(E995, F!$P$20:$AB$20,1)),)</f>
        <v>0</v>
      </c>
      <c r="AL995" s="1031"/>
    </row>
    <row r="996" spans="1:38" hidden="1" x14ac:dyDescent="0.25">
      <c r="A996" s="1022"/>
      <c r="B996" s="249" t="str">
        <f t="shared" si="1277"/>
        <v/>
      </c>
      <c r="C996" s="262" t="str">
        <f t="shared" si="1277"/>
        <v/>
      </c>
      <c r="D996" s="230" t="str">
        <f t="shared" si="1277"/>
        <v/>
      </c>
      <c r="E996" s="291" t="str">
        <f t="shared" si="1277"/>
        <v/>
      </c>
      <c r="F996" s="342" t="str">
        <f t="shared" si="1277"/>
        <v/>
      </c>
      <c r="G996" s="343" t="str">
        <f t="shared" si="1278"/>
        <v/>
      </c>
      <c r="H996" s="344"/>
      <c r="I996" s="344"/>
      <c r="J996" s="345"/>
      <c r="K996" s="343" t="str">
        <f t="shared" si="1279"/>
        <v/>
      </c>
      <c r="L996" s="344"/>
      <c r="M996" s="344"/>
      <c r="N996" s="345"/>
      <c r="O996" s="343" t="str">
        <f t="shared" si="1280"/>
        <v/>
      </c>
      <c r="P996" s="344"/>
      <c r="Q996" s="344"/>
      <c r="R996" s="345"/>
      <c r="S996" s="343" t="str">
        <f t="shared" si="1281"/>
        <v/>
      </c>
      <c r="T996" s="344"/>
      <c r="U996" s="344"/>
      <c r="V996" s="345"/>
      <c r="W996" s="343" t="str">
        <f t="shared" si="1282"/>
        <v/>
      </c>
      <c r="X996" s="344"/>
      <c r="Y996" s="344"/>
      <c r="Z996" s="345"/>
      <c r="AA996" s="343" t="str">
        <f t="shared" si="1283"/>
        <v/>
      </c>
      <c r="AB996" s="344"/>
      <c r="AC996" s="344"/>
      <c r="AD996" s="345"/>
      <c r="AE996" s="346">
        <f t="shared" si="1284"/>
        <v>0</v>
      </c>
      <c r="AF996" s="347">
        <f t="shared" si="1236"/>
        <v>0</v>
      </c>
      <c r="AG996" s="348">
        <f t="shared" si="1285"/>
        <v>0</v>
      </c>
      <c r="AH996" s="217" t="str">
        <f t="shared" si="1286"/>
        <v/>
      </c>
      <c r="AI996" s="349">
        <f xml:space="preserve"> ( IF(ISNUMBER(G996), VLOOKUP(G996/$AH996,F!$A1:$B101,2,1)*G996*$H996*$I996,0)+IF(ISNUMBER(K996), VLOOKUP(K996/$AH996,F!$A1:$B101,2,1)*K996*$L996*$M996,0)+IF(ISNUMBER(O996), VLOOKUP(O996/$AH996,F!$A1:$B101,2,1)*O996*$P996*$Q996,0)+IF(ISNUMBER(S996), VLOOKUP(S996/$AH996,F!$A1:$B101,2,1)*S996*$T996*$U996,0)+IF(ISNUMBER(W996), VLOOKUP(W996/$AH996,F!$A1:$B101,2,1)*W996*$X996*$Y996,0)+IF(ISNUMBER(AA996), VLOOKUP(AA996/$AH996,F!$A1:$B101,2,1)*AA996*$AB996*$AC996,0))*IF(ISNUMBER(F996),F996,1)*IF(ISNUMBER(E996),E996,1)</f>
        <v>0</v>
      </c>
      <c r="AJ996" s="350">
        <f t="shared" ref="AJ996:AJ999" si="1288">H996*I996+L996*M996+P996*Q996+T996*U996+X996*Y996+AB996*AC996</f>
        <v>0</v>
      </c>
      <c r="AK996" s="351">
        <f>IFERROR(I996*INDEX(F!$P$21:$AB$33, MATCH(G996/$AH996, F!$O$21:$O$33,1), MATCH(E996, F!$P$20:$AB$20,1)), 0 ) +IFERROR( M996*INDEX(F!$P$21:$AB$33, MATCH(K996/$AH996, F!$O$21:$O$33,1), MATCH(E996, F!$P$20:$AB$20,1)),0) +  IFERROR( Q996*INDEX(F!$P$21:$AB$33, MATCH(O996/$AH996, F!$O$21:$O$33,1), MATCH(E996, F!$P$20:$AB$20,1)), 0) + IFERROR( U996*INDEX(F!$P$21:$AB$33, MATCH(S996/$AH996, F!$O$21:$O$33,1), MATCH(E996, F!$P$20:$AB$20,1)),0)  + IFERROR(Y996*INDEX(F!$P$21:$AB$33, MATCH(W996/$AH996, F!$O$21:$O$33,1), MATCH(E996, F!$P$20:$AB$20,1)),0)  + IFERROR( AC996*INDEX(F!$P$21:$AB$33, MATCH(AA996/$AH996, F!$O$21:$O$33,1), MATCH(E996, F!$P$20:$AB$20,1)),)</f>
        <v>0</v>
      </c>
      <c r="AL996" s="1031"/>
    </row>
    <row r="997" spans="1:38" hidden="1" x14ac:dyDescent="0.25">
      <c r="A997" s="1022"/>
      <c r="B997" s="248" t="str">
        <f t="shared" si="1277"/>
        <v/>
      </c>
      <c r="C997" s="261" t="str">
        <f t="shared" si="1277"/>
        <v/>
      </c>
      <c r="D997" s="229" t="str">
        <f t="shared" si="1277"/>
        <v/>
      </c>
      <c r="E997" s="291" t="str">
        <f t="shared" si="1277"/>
        <v/>
      </c>
      <c r="F997" s="332" t="str">
        <f t="shared" si="1277"/>
        <v/>
      </c>
      <c r="G997" s="333" t="str">
        <f t="shared" si="1278"/>
        <v/>
      </c>
      <c r="H997" s="334"/>
      <c r="I997" s="334"/>
      <c r="J997" s="335"/>
      <c r="K997" s="333" t="str">
        <f t="shared" si="1279"/>
        <v/>
      </c>
      <c r="L997" s="334"/>
      <c r="M997" s="334"/>
      <c r="N997" s="335"/>
      <c r="O997" s="333" t="str">
        <f t="shared" si="1280"/>
        <v/>
      </c>
      <c r="P997" s="334"/>
      <c r="Q997" s="334"/>
      <c r="R997" s="335"/>
      <c r="S997" s="333" t="str">
        <f t="shared" si="1281"/>
        <v/>
      </c>
      <c r="T997" s="334"/>
      <c r="U997" s="334"/>
      <c r="V997" s="335"/>
      <c r="W997" s="333" t="str">
        <f t="shared" si="1282"/>
        <v/>
      </c>
      <c r="X997" s="334"/>
      <c r="Y997" s="334"/>
      <c r="Z997" s="335"/>
      <c r="AA997" s="333" t="str">
        <f t="shared" si="1283"/>
        <v/>
      </c>
      <c r="AB997" s="334"/>
      <c r="AC997" s="334"/>
      <c r="AD997" s="335"/>
      <c r="AE997" s="336">
        <f t="shared" si="1284"/>
        <v>0</v>
      </c>
      <c r="AF997" s="337">
        <f t="shared" si="1236"/>
        <v>0</v>
      </c>
      <c r="AG997" s="338">
        <f t="shared" si="1285"/>
        <v>0</v>
      </c>
      <c r="AH997" s="217" t="str">
        <f t="shared" si="1286"/>
        <v/>
      </c>
      <c r="AI997" s="339">
        <f xml:space="preserve"> ( IF(ISNUMBER(G997), VLOOKUP(G997/$AH997,F!$A1:$B101,2,1)*G997*$H997*$I997,0)+IF(ISNUMBER(K997), VLOOKUP(K997/$AH997,F!$A1:$B101,2,1)*K997*$L997*$M997,0)+IF(ISNUMBER(O997), VLOOKUP(O997/$AH997,F!$A1:$B101,2,1)*O997*$P997*$Q997,0)+IF(ISNUMBER(S997), VLOOKUP(S997/$AH997,F!$A1:$B101,2,1)*S997*$T997*$U997,0)+IF(ISNUMBER(W997), VLOOKUP(W997/$AH997,F!$A1:$B101,2,1)*W997*$X997*$Y997,0)+IF(ISNUMBER(AA997), VLOOKUP(AA997/$AH997,F!$A1:$B101,2,1)*AA997*$AB997*$AC997,0))*IF(ISNUMBER(F997),F997,1)*IF(ISNUMBER(E997),E997,1)</f>
        <v>0</v>
      </c>
      <c r="AJ997" s="340">
        <f t="shared" si="1288"/>
        <v>0</v>
      </c>
      <c r="AK997" s="341">
        <f>IFERROR(I997*INDEX(F!$P$21:$AB$33, MATCH(G997/$AH997, F!$O$21:$O$33,1), MATCH(E997, F!$P$20:$AB$20,1)), 0 ) +IFERROR( M997*INDEX(F!$P$21:$AB$33, MATCH(K997/$AH997, F!$O$21:$O$33,1), MATCH(E997, F!$P$20:$AB$20,1)),0) +  IFERROR( Q997*INDEX(F!$P$21:$AB$33, MATCH(O997/$AH997, F!$O$21:$O$33,1), MATCH(E997, F!$P$20:$AB$20,1)), 0) + IFERROR( U997*INDEX(F!$P$21:$AB$33, MATCH(S997/$AH997, F!$O$21:$O$33,1), MATCH(E997, F!$P$20:$AB$20,1)),0)  + IFERROR(Y997*INDEX(F!$P$21:$AB$33, MATCH(W997/$AH997, F!$O$21:$O$33,1), MATCH(E997, F!$P$20:$AB$20,1)),0)  + IFERROR( AC997*INDEX(F!$P$21:$AB$33, MATCH(AA997/$AH997, F!$O$21:$O$33,1), MATCH(E997, F!$P$20:$AB$20,1)),)</f>
        <v>0</v>
      </c>
      <c r="AL997" s="1031"/>
    </row>
    <row r="998" spans="1:38" hidden="1" x14ac:dyDescent="0.25">
      <c r="A998" s="1022"/>
      <c r="B998" s="249" t="str">
        <f t="shared" si="1277"/>
        <v/>
      </c>
      <c r="C998" s="262" t="str">
        <f t="shared" si="1277"/>
        <v/>
      </c>
      <c r="D998" s="230" t="str">
        <f t="shared" si="1277"/>
        <v/>
      </c>
      <c r="E998" s="291" t="str">
        <f t="shared" si="1277"/>
        <v/>
      </c>
      <c r="F998" s="342" t="str">
        <f t="shared" si="1277"/>
        <v/>
      </c>
      <c r="G998" s="343" t="str">
        <f t="shared" si="1278"/>
        <v/>
      </c>
      <c r="H998" s="344"/>
      <c r="I998" s="344"/>
      <c r="J998" s="345"/>
      <c r="K998" s="343" t="str">
        <f t="shared" si="1279"/>
        <v/>
      </c>
      <c r="L998" s="344"/>
      <c r="M998" s="344"/>
      <c r="N998" s="345"/>
      <c r="O998" s="343" t="str">
        <f t="shared" si="1280"/>
        <v/>
      </c>
      <c r="P998" s="344"/>
      <c r="Q998" s="344"/>
      <c r="R998" s="345"/>
      <c r="S998" s="343" t="str">
        <f t="shared" si="1281"/>
        <v/>
      </c>
      <c r="T998" s="344"/>
      <c r="U998" s="344"/>
      <c r="V998" s="345"/>
      <c r="W998" s="343" t="str">
        <f t="shared" si="1282"/>
        <v/>
      </c>
      <c r="X998" s="344"/>
      <c r="Y998" s="344"/>
      <c r="Z998" s="345"/>
      <c r="AA998" s="343" t="str">
        <f t="shared" si="1283"/>
        <v/>
      </c>
      <c r="AB998" s="344"/>
      <c r="AC998" s="344"/>
      <c r="AD998" s="345"/>
      <c r="AE998" s="346">
        <f t="shared" si="1284"/>
        <v>0</v>
      </c>
      <c r="AF998" s="347">
        <f t="shared" si="1236"/>
        <v>0</v>
      </c>
      <c r="AG998" s="348">
        <f t="shared" si="1285"/>
        <v>0</v>
      </c>
      <c r="AH998" s="217" t="str">
        <f t="shared" si="1286"/>
        <v/>
      </c>
      <c r="AI998" s="349">
        <f xml:space="preserve"> ( IF(ISNUMBER(G998), VLOOKUP(G998/$AH998,F!$A1:$B101,2,1)*G998*$H998*$I998,0)+IF(ISNUMBER(K998), VLOOKUP(K998/$AH998,F!$A1:$B101,2,1)*K998*$L998*$M998,0)+IF(ISNUMBER(O998), VLOOKUP(O998/$AH998,F!$A1:$B101,2,1)*O998*$P998*$Q998,0)+IF(ISNUMBER(S998), VLOOKUP(S998/$AH998,F!$A1:$B101,2,1)*S998*$T998*$U998,0)+IF(ISNUMBER(W998), VLOOKUP(W998/$AH998,F!$A1:$B101,2,1)*W998*$X998*$Y998,0)+IF(ISNUMBER(AA998), VLOOKUP(AA998/$AH998,F!$A1:$B101,2,1)*AA998*$AB998*$AC998,0))*IF(ISNUMBER(F998),F998,1)*IF(ISNUMBER(E998),E998,1)</f>
        <v>0</v>
      </c>
      <c r="AJ998" s="350">
        <f t="shared" si="1288"/>
        <v>0</v>
      </c>
      <c r="AK998" s="351">
        <f>IFERROR(I998*INDEX(F!$P$21:$AB$33, MATCH(G998/$AH998, F!$O$21:$O$33,1), MATCH(E998, F!$P$20:$AB$20,1)), 0 ) +IFERROR( M998*INDEX(F!$P$21:$AB$33, MATCH(K998/$AH998, F!$O$21:$O$33,1), MATCH(E998, F!$P$20:$AB$20,1)),0) +  IFERROR( Q998*INDEX(F!$P$21:$AB$33, MATCH(O998/$AH998, F!$O$21:$O$33,1), MATCH(E998, F!$P$20:$AB$20,1)), 0) + IFERROR( U998*INDEX(F!$P$21:$AB$33, MATCH(S998/$AH998, F!$O$21:$O$33,1), MATCH(E998, F!$P$20:$AB$20,1)),0)  + IFERROR(Y998*INDEX(F!$P$21:$AB$33, MATCH(W998/$AH998, F!$O$21:$O$33,1), MATCH(E998, F!$P$20:$AB$20,1)),0)  + IFERROR( AC998*INDEX(F!$P$21:$AB$33, MATCH(AA998/$AH998, F!$O$21:$O$33,1), MATCH(E998, F!$P$20:$AB$20,1)),)</f>
        <v>0</v>
      </c>
      <c r="AL998" s="1031"/>
    </row>
    <row r="999" spans="1:38" hidden="1" x14ac:dyDescent="0.25">
      <c r="A999" s="1022"/>
      <c r="B999" s="248" t="str">
        <f t="shared" si="1277"/>
        <v/>
      </c>
      <c r="C999" s="261" t="str">
        <f t="shared" si="1277"/>
        <v/>
      </c>
      <c r="D999" s="231" t="str">
        <f t="shared" si="1277"/>
        <v/>
      </c>
      <c r="E999" s="291" t="str">
        <f t="shared" si="1277"/>
        <v/>
      </c>
      <c r="F999" s="332" t="str">
        <f t="shared" si="1277"/>
        <v/>
      </c>
      <c r="G999" s="333" t="str">
        <f t="shared" si="1278"/>
        <v/>
      </c>
      <c r="H999" s="334"/>
      <c r="I999" s="334"/>
      <c r="J999" s="335"/>
      <c r="K999" s="333" t="str">
        <f t="shared" si="1279"/>
        <v/>
      </c>
      <c r="L999" s="334"/>
      <c r="M999" s="334"/>
      <c r="N999" s="335"/>
      <c r="O999" s="333" t="str">
        <f t="shared" si="1280"/>
        <v/>
      </c>
      <c r="P999" s="334"/>
      <c r="Q999" s="334"/>
      <c r="R999" s="335"/>
      <c r="S999" s="333" t="str">
        <f t="shared" si="1281"/>
        <v/>
      </c>
      <c r="T999" s="334"/>
      <c r="U999" s="334"/>
      <c r="V999" s="335"/>
      <c r="W999" s="333" t="str">
        <f t="shared" si="1282"/>
        <v/>
      </c>
      <c r="X999" s="334"/>
      <c r="Y999" s="334"/>
      <c r="Z999" s="335"/>
      <c r="AA999" s="333" t="str">
        <f t="shared" si="1283"/>
        <v/>
      </c>
      <c r="AB999" s="334"/>
      <c r="AC999" s="334"/>
      <c r="AD999" s="335"/>
      <c r="AE999" s="336">
        <f t="shared" si="1284"/>
        <v>0</v>
      </c>
      <c r="AF999" s="337">
        <f t="shared" si="1236"/>
        <v>0</v>
      </c>
      <c r="AG999" s="338">
        <f t="shared" si="1285"/>
        <v>0</v>
      </c>
      <c r="AH999" s="217" t="str">
        <f t="shared" si="1286"/>
        <v/>
      </c>
      <c r="AI999" s="339">
        <f xml:space="preserve"> ( IF(ISNUMBER(G999), VLOOKUP(G999/$AH999,F!$A1:$B101,2,1)*G999*$H999*$I999,0)+IF(ISNUMBER(K999), VLOOKUP(K999/$AH999,F!$A1:$B101,2,1)*K999*$L999*$M999,0)+IF(ISNUMBER(O999), VLOOKUP(O999/$AH999,F!$A1:$B101,2,1)*O999*$P999*$Q999,0)+IF(ISNUMBER(S999), VLOOKUP(S999/$AH999,F!$A1:$B101,2,1)*S999*$T999*$U999,0)+IF(ISNUMBER(W999), VLOOKUP(W999/$AH999,F!$A1:$B101,2,1)*W999*$X999*$Y999,0)+IF(ISNUMBER(AA999), VLOOKUP(AA999/$AH999,F!$A1:$B101,2,1)*AA999*$AB999*$AC999,0))*IF(ISNUMBER(F999),F999,1)*IF(ISNUMBER(E999),E999,1)</f>
        <v>0</v>
      </c>
      <c r="AJ999" s="340">
        <f t="shared" si="1288"/>
        <v>0</v>
      </c>
      <c r="AK999" s="341">
        <f>IFERROR(I999*INDEX(F!$P$21:$AB$33, MATCH(G999/$AH999, F!$O$21:$O$33,1), MATCH(E999, F!$P$20:$AB$20,1)), 0 ) +IFERROR( M999*INDEX(F!$P$21:$AB$33, MATCH(K999/$AH999, F!$O$21:$O$33,1), MATCH(E999, F!$P$20:$AB$20,1)),0) +  IFERROR( Q999*INDEX(F!$P$21:$AB$33, MATCH(O999/$AH999, F!$O$21:$O$33,1), MATCH(E999, F!$P$20:$AB$20,1)), 0) + IFERROR( U999*INDEX(F!$P$21:$AB$33, MATCH(S999/$AH999, F!$O$21:$O$33,1), MATCH(E999, F!$P$20:$AB$20,1)),0)  + IFERROR(Y999*INDEX(F!$P$21:$AB$33, MATCH(W999/$AH999, F!$O$21:$O$33,1), MATCH(E999, F!$P$20:$AB$20,1)),0)  + IFERROR( AC999*INDEX(F!$P$21:$AB$33, MATCH(AA999/$AH999, F!$O$21:$O$33,1), MATCH(E999, F!$P$20:$AB$20,1)),)</f>
        <v>0</v>
      </c>
      <c r="AL999" s="1031"/>
    </row>
    <row r="1000" spans="1:38" ht="15.75" hidden="1" thickBot="1" x14ac:dyDescent="0.3">
      <c r="A1000" s="1023"/>
      <c r="B1000" s="250"/>
      <c r="C1000" s="263"/>
      <c r="D1000" s="215"/>
      <c r="E1000" s="352">
        <f>ROUND(IFERROR(SUMPRODUCT(AJ992:AJ999,E992:E999)/AJ1000,0),3)</f>
        <v>0</v>
      </c>
      <c r="F1000" s="353"/>
      <c r="G1000" s="354"/>
      <c r="H1000" s="355"/>
      <c r="I1000" s="355"/>
      <c r="J1000" s="356"/>
      <c r="K1000" s="354"/>
      <c r="L1000" s="355"/>
      <c r="M1000" s="355"/>
      <c r="N1000" s="356"/>
      <c r="O1000" s="354"/>
      <c r="P1000" s="355"/>
      <c r="Q1000" s="355"/>
      <c r="R1000" s="356"/>
      <c r="S1000" s="354"/>
      <c r="T1000" s="355"/>
      <c r="U1000" s="355"/>
      <c r="V1000" s="356"/>
      <c r="W1000" s="354"/>
      <c r="X1000" s="355"/>
      <c r="Y1000" s="355"/>
      <c r="Z1000" s="356"/>
      <c r="AA1000" s="354"/>
      <c r="AB1000" s="355"/>
      <c r="AC1000" s="355"/>
      <c r="AD1000" s="356"/>
      <c r="AE1000" s="357">
        <f>SUM(AE992:AE999)</f>
        <v>0</v>
      </c>
      <c r="AF1000" s="358">
        <f t="shared" si="1236"/>
        <v>0</v>
      </c>
      <c r="AG1000" s="391">
        <f>IFERROR(  SUMPRODUCT(AG992:AG999,AJ992:AJ999)/AJ1000,0)</f>
        <v>0</v>
      </c>
      <c r="AH1000" s="359"/>
      <c r="AI1000" s="360">
        <f>SUM(AI992:AI999)</f>
        <v>0</v>
      </c>
      <c r="AJ1000" s="360">
        <f>SUM(AJ992:AJ999)</f>
        <v>0</v>
      </c>
      <c r="AK1000" s="361">
        <f>IF(SUM(AK992:AK999)=0,TIME(,0,),TIME(,SUM(AK992:AK999)+F!$V$37,))</f>
        <v>0</v>
      </c>
      <c r="AL1000" s="1032"/>
    </row>
    <row r="1001" spans="1:38" hidden="1" x14ac:dyDescent="0.25">
      <c r="A1001" s="232">
        <f>A1002</f>
        <v>43906</v>
      </c>
      <c r="B1001" s="251" t="str">
        <f t="shared" ref="B1001:F1008" si="1289">IF(B945="","",B945)</f>
        <v/>
      </c>
      <c r="C1001" s="264" t="str">
        <f t="shared" si="1289"/>
        <v/>
      </c>
      <c r="D1001" s="233" t="str">
        <f t="shared" si="1289"/>
        <v/>
      </c>
      <c r="E1001" s="280" t="str">
        <f t="shared" si="1289"/>
        <v/>
      </c>
      <c r="F1001" s="362" t="str">
        <f t="shared" si="1289"/>
        <v/>
      </c>
      <c r="G1001" s="363" t="str">
        <f t="shared" ref="G1001:G1008" si="1290">IF(J1001&lt;&gt;0, IFERROR(IF( $F1001=2,  MROUND($AH1001*J1001,1),    IF( OR($F1001="",$F1001=1),   MROUND($AH1001*J1001,2.5),  MROUND($AH1001*J1001, 0.1))), "" ), "")</f>
        <v/>
      </c>
      <c r="H1001" s="364"/>
      <c r="I1001" s="364"/>
      <c r="J1001" s="365"/>
      <c r="K1001" s="363" t="str">
        <f t="shared" ref="K1001:K1008" si="1291">IF(N1001&lt;&gt;0, IFERROR(IF( $F1001=2,  MROUND($AH1001*N1001,1),    IF( OR($F1001="",$F1001=1),   MROUND($AH1001*N1001,2.5),  MROUND($AH1001*N1001, 0.1))), "" ), "")</f>
        <v/>
      </c>
      <c r="L1001" s="364"/>
      <c r="M1001" s="364"/>
      <c r="N1001" s="365"/>
      <c r="O1001" s="363" t="str">
        <f t="shared" ref="O1001:O1008" si="1292">IF(R1001&lt;&gt;0, IFERROR(IF( $F1001=2,  MROUND($AH1001*R1001,1),    IF( OR($F1001="",$F1001=1),   MROUND($AH1001*R1001,2.5),  MROUND($AH1001*R1001, 0.1))), "" ), "")</f>
        <v/>
      </c>
      <c r="P1001" s="364"/>
      <c r="Q1001" s="364"/>
      <c r="R1001" s="365"/>
      <c r="S1001" s="363" t="str">
        <f t="shared" ref="S1001:S1008" si="1293">IF(V1001&lt;&gt;0, IFERROR(IF( $F1001=2,  MROUND($AH1001*V1001,1),    IF( OR($F1001="",$F1001=1),   MROUND($AH1001*V1001,2.5),  MROUND($AH1001*V1001, 0.1))), "" ), "")</f>
        <v/>
      </c>
      <c r="T1001" s="364"/>
      <c r="U1001" s="364"/>
      <c r="V1001" s="365"/>
      <c r="W1001" s="363" t="str">
        <f t="shared" ref="W1001:W1008" si="1294">IF(Z1001&lt;&gt;0, IFERROR(IF( $F1001=2,  MROUND($AH1001*Z1001,1),    IF( OR($F1001="",$F1001=1),   MROUND($AH1001*Z1001,2.5),  MROUND($AH1001*Z1001, 0.1))), "" ), "")</f>
        <v/>
      </c>
      <c r="X1001" s="364"/>
      <c r="Y1001" s="364"/>
      <c r="Z1001" s="365"/>
      <c r="AA1001" s="363" t="str">
        <f t="shared" ref="AA1001:AA1008" si="1295">IF(AD1001&lt;&gt;0, IFERROR(IF( $F1001=2,  MROUND($AH1001*AD1001,1),    IF( OR($F1001="",$F1001=1),   MROUND($AH1001*AD1001,2.5),  MROUND($AH1001*AD1001, 0.1))), "" ), "")</f>
        <v/>
      </c>
      <c r="AB1001" s="364"/>
      <c r="AC1001" s="364"/>
      <c r="AD1001" s="365"/>
      <c r="AE1001" s="366">
        <f t="shared" ref="AE1001:AE1008" si="1296">(IF(ISNUMBER(G1001),G1001,0)*H1001*I1001+IF(ISNUMBER(K1001),K1001,1)*L1001*M1001+IF(ISNUMBER(O1001),O1001,1)*P1001*Q1001+IF(ISNUMBER(S1001),S1001,1)*T1001*U1001+IF(ISNUMBER(W1001),W1001,1)*X1001*Y1001+IF(ISNUMBER(AA1001),AA1001,1)*AB1001*AC1001)*IF(ISNUMBER(F1001),F1001,1)</f>
        <v>0</v>
      </c>
      <c r="AF1001" s="367">
        <f t="shared" si="1236"/>
        <v>0</v>
      </c>
      <c r="AG1001" s="368">
        <f t="shared" ref="AG1001:AG1008" si="1297">IFERROR((AF1001/(AH1001*IF(ISNUMBER(F1001),F1001,1))),0)</f>
        <v>0</v>
      </c>
      <c r="AH1001" s="216" t="str">
        <f t="shared" ref="AH1001:AH1008" si="1298">IF(ISNUMBER(AH945), AH945+(AH945*$AH$954),"")</f>
        <v/>
      </c>
      <c r="AI1001" s="369">
        <f xml:space="preserve"> ( IF(ISNUMBER(G1001), VLOOKUP(G1001/$AH1001,F!$A1:$B101,2,1)*G1001*$H1001*$I1001,0)+IF(ISNUMBER(K1001), VLOOKUP(K1001/$AH1001,F!$A1:$B101,2,1)*K1001*$L1001*$M1001,0)+IF(ISNUMBER(O1001), VLOOKUP(O1001/$AH1001,F!$A1:$B101,2,1)*O1001*$P1001*$Q1001,0)+IF(ISNUMBER(S1001), VLOOKUP(S1001/$AH1001,F!$A1:$B101,2,1)*S1001*$T1001*$U1001,0)+IF(ISNUMBER(W1001), VLOOKUP(W1001/$AH1001,F!$A1:$B101,2,1)*W1001*$X1001*$Y1001,0)+IF(ISNUMBER(AA1001), VLOOKUP(AA1001/$AH1001,F!$A1:$B101,2,1)*AA1001*$AB1001*$AC1001,0))*IF(ISNUMBER(F1001),F1001,1)*IF(ISNUMBER(E1001),E1001,1)</f>
        <v>0</v>
      </c>
      <c r="AJ1001" s="370">
        <f t="shared" ref="AJ1001:AJ1003" si="1299">H1001*I1001+L1001*M1001+P1001*Q1001+T1001*U1001+X1001*Y1001+AB1001*AC1001</f>
        <v>0</v>
      </c>
      <c r="AK1001" s="371">
        <f>IFERROR(I1001*INDEX(F!$P$21:$AB$33, MATCH(G1001/$AH1001, F!$O$21:$O$33,1), MATCH(E1001, F!$P$20:$AB$20,1)), 0 ) +IFERROR( M1001*INDEX(F!$P$21:$AB$33, MATCH(K1001/$AH1001, F!$O$21:$O$33,1), MATCH(E1001, F!$P$20:$AB$20,1)),0) +  IFERROR( Q1001*INDEX(F!$P$21:$AB$33, MATCH(O1001/$AH1001, F!$O$21:$O$33,1), MATCH(E1001, F!$P$20:$AB$20,1)), 0) + IFERROR( U1001*INDEX(F!$P$21:$AB$33, MATCH(S1001/$AH1001, F!$O$21:$O$33,1), MATCH(E1001, F!$P$20:$AB$20,1)),0)  + IFERROR(Y1001*INDEX(F!$P$21:$AB$33, MATCH(W1001/$AH1001, F!$O$21:$O$33,1), MATCH(E1001, F!$P$20:$AB$20,1)),0)  + IFERROR( AC1001*INDEX(F!$P$21:$AB$33, MATCH(AA1001/$AH1001, F!$O$21:$O$33,1), MATCH(E1001, F!$P$20:$AB$20,1)),)</f>
        <v>0</v>
      </c>
      <c r="AL1001" s="1033"/>
    </row>
    <row r="1002" spans="1:38" ht="15.75" hidden="1" customHeight="1" x14ac:dyDescent="0.25">
      <c r="A1002" s="1021">
        <f>A946+A898</f>
        <v>43906</v>
      </c>
      <c r="B1002" s="249" t="str">
        <f t="shared" si="1289"/>
        <v/>
      </c>
      <c r="C1002" s="262" t="str">
        <f t="shared" si="1289"/>
        <v/>
      </c>
      <c r="D1002" s="230" t="str">
        <f t="shared" si="1289"/>
        <v/>
      </c>
      <c r="E1002" s="291" t="str">
        <f t="shared" si="1289"/>
        <v/>
      </c>
      <c r="F1002" s="342" t="str">
        <f t="shared" si="1289"/>
        <v/>
      </c>
      <c r="G1002" s="343" t="str">
        <f t="shared" si="1290"/>
        <v/>
      </c>
      <c r="H1002" s="344"/>
      <c r="I1002" s="344"/>
      <c r="J1002" s="345"/>
      <c r="K1002" s="343" t="str">
        <f t="shared" si="1291"/>
        <v/>
      </c>
      <c r="L1002" s="344"/>
      <c r="M1002" s="344"/>
      <c r="N1002" s="345"/>
      <c r="O1002" s="343" t="str">
        <f t="shared" si="1292"/>
        <v/>
      </c>
      <c r="P1002" s="344"/>
      <c r="Q1002" s="344"/>
      <c r="R1002" s="345"/>
      <c r="S1002" s="343" t="str">
        <f t="shared" si="1293"/>
        <v/>
      </c>
      <c r="T1002" s="344"/>
      <c r="U1002" s="344"/>
      <c r="V1002" s="345"/>
      <c r="W1002" s="343" t="str">
        <f t="shared" si="1294"/>
        <v/>
      </c>
      <c r="X1002" s="344"/>
      <c r="Y1002" s="344"/>
      <c r="Z1002" s="345"/>
      <c r="AA1002" s="343" t="str">
        <f t="shared" si="1295"/>
        <v/>
      </c>
      <c r="AB1002" s="344"/>
      <c r="AC1002" s="344"/>
      <c r="AD1002" s="345"/>
      <c r="AE1002" s="346">
        <f t="shared" si="1296"/>
        <v>0</v>
      </c>
      <c r="AF1002" s="347">
        <f t="shared" si="1236"/>
        <v>0</v>
      </c>
      <c r="AG1002" s="348">
        <f t="shared" si="1297"/>
        <v>0</v>
      </c>
      <c r="AH1002" s="217" t="str">
        <f t="shared" si="1298"/>
        <v/>
      </c>
      <c r="AI1002" s="349">
        <f xml:space="preserve"> ( IF(ISNUMBER(G1002), VLOOKUP(G1002/$AH1002,F!$A1:$B101,2,1)*G1002*$H1002*$I1002,0)+IF(ISNUMBER(K1002), VLOOKUP(K1002/$AH1002,F!$A1:$B101,2,1)*K1002*$L1002*$M1002,0)+IF(ISNUMBER(O1002), VLOOKUP(O1002/$AH1002,F!$A1:$B101,2,1)*O1002*$P1002*$Q1002,0)+IF(ISNUMBER(S1002), VLOOKUP(S1002/$AH1002,F!$A1:$B101,2,1)*S1002*$T1002*$U1002,0)+IF(ISNUMBER(W1002), VLOOKUP(W1002/$AH1002,F!$A1:$B101,2,1)*W1002*$X1002*$Y1002,0)+IF(ISNUMBER(AA1002), VLOOKUP(AA1002/$AH1002,F!$A1:$B101,2,1)*AA1002*$AB1002*$AC1002,0))*IF(ISNUMBER(F1002),F1002,1)*IF(ISNUMBER(E1002),E1002,1)</f>
        <v>0</v>
      </c>
      <c r="AJ1002" s="350">
        <f t="shared" si="1299"/>
        <v>0</v>
      </c>
      <c r="AK1002" s="351">
        <f>IFERROR(I1002*INDEX(F!$P$21:$AB$33, MATCH(G1002/$AH1002, F!$O$21:$O$33,1), MATCH(E1002, F!$P$20:$AB$20,1)), 0 ) +IFERROR( M1002*INDEX(F!$P$21:$AB$33, MATCH(K1002/$AH1002, F!$O$21:$O$33,1), MATCH(E1002, F!$P$20:$AB$20,1)),0) +  IFERROR( Q1002*INDEX(F!$P$21:$AB$33, MATCH(O1002/$AH1002, F!$O$21:$O$33,1), MATCH(E1002, F!$P$20:$AB$20,1)), 0) + IFERROR( U1002*INDEX(F!$P$21:$AB$33, MATCH(S1002/$AH1002, F!$O$21:$O$33,1), MATCH(E1002, F!$P$20:$AB$20,1)),0)  + IFERROR(Y1002*INDEX(F!$P$21:$AB$33, MATCH(W1002/$AH1002, F!$O$21:$O$33,1), MATCH(E1002, F!$P$20:$AB$20,1)),0)  + IFERROR( AC1002*INDEX(F!$P$21:$AB$33, MATCH(AA1002/$AH1002, F!$O$21:$O$33,1), MATCH(E1002, F!$P$20:$AB$20,1)),)</f>
        <v>0</v>
      </c>
      <c r="AL1002" s="1031"/>
    </row>
    <row r="1003" spans="1:38" hidden="1" x14ac:dyDescent="0.25">
      <c r="A1003" s="1022"/>
      <c r="B1003" s="252" t="str">
        <f t="shared" si="1289"/>
        <v/>
      </c>
      <c r="C1003" s="265" t="str">
        <f t="shared" si="1289"/>
        <v/>
      </c>
      <c r="D1003" s="234" t="str">
        <f t="shared" si="1289"/>
        <v/>
      </c>
      <c r="E1003" s="291" t="str">
        <f t="shared" si="1289"/>
        <v/>
      </c>
      <c r="F1003" s="372" t="str">
        <f t="shared" si="1289"/>
        <v/>
      </c>
      <c r="G1003" s="373" t="str">
        <f t="shared" si="1290"/>
        <v/>
      </c>
      <c r="H1003" s="374"/>
      <c r="I1003" s="374"/>
      <c r="J1003" s="375"/>
      <c r="K1003" s="373" t="str">
        <f t="shared" si="1291"/>
        <v/>
      </c>
      <c r="L1003" s="374"/>
      <c r="M1003" s="374"/>
      <c r="N1003" s="375"/>
      <c r="O1003" s="373" t="str">
        <f t="shared" si="1292"/>
        <v/>
      </c>
      <c r="P1003" s="374"/>
      <c r="Q1003" s="374"/>
      <c r="R1003" s="375"/>
      <c r="S1003" s="373" t="str">
        <f t="shared" si="1293"/>
        <v/>
      </c>
      <c r="T1003" s="374"/>
      <c r="U1003" s="374"/>
      <c r="V1003" s="375"/>
      <c r="W1003" s="373" t="str">
        <f t="shared" si="1294"/>
        <v/>
      </c>
      <c r="X1003" s="374"/>
      <c r="Y1003" s="374"/>
      <c r="Z1003" s="375"/>
      <c r="AA1003" s="373" t="str">
        <f t="shared" si="1295"/>
        <v/>
      </c>
      <c r="AB1003" s="374"/>
      <c r="AC1003" s="374"/>
      <c r="AD1003" s="375"/>
      <c r="AE1003" s="376">
        <f t="shared" si="1296"/>
        <v>0</v>
      </c>
      <c r="AF1003" s="377">
        <f t="shared" si="1236"/>
        <v>0</v>
      </c>
      <c r="AG1003" s="378">
        <f t="shared" si="1297"/>
        <v>0</v>
      </c>
      <c r="AH1003" s="217" t="str">
        <f t="shared" si="1298"/>
        <v/>
      </c>
      <c r="AI1003" s="379">
        <f xml:space="preserve"> ( IF(ISNUMBER(G1003), VLOOKUP(G1003/$AH1003,F!$A1:$B101,2,1)*G1003*$H1003*$I1003,0)+IF(ISNUMBER(K1003), VLOOKUP(K1003/$AH1003,F!$A1:$B101,2,1)*K1003*$L1003*$M1003,0)+IF(ISNUMBER(O1003), VLOOKUP(O1003/$AH1003,F!$A1:$B101,2,1)*O1003*$P1003*$Q1003,0)+IF(ISNUMBER(S1003), VLOOKUP(S1003/$AH1003,F!$A1:$B101,2,1)*S1003*$T1003*$U1003,0)+IF(ISNUMBER(W1003), VLOOKUP(W1003/$AH1003,F!$A1:$B101,2,1)*W1003*$X1003*$Y1003,0)+IF(ISNUMBER(AA1003), VLOOKUP(AA1003/$AH1003,F!$A1:$B101,2,1)*AA1003*$AB1003*$AC1003,0))*IF(ISNUMBER(F1003),F1003,1)*IF(ISNUMBER(E1003),E1003,1)</f>
        <v>0</v>
      </c>
      <c r="AJ1003" s="380">
        <f t="shared" si="1299"/>
        <v>0</v>
      </c>
      <c r="AK1003" s="381">
        <f>IFERROR(I1003*INDEX(F!$P$21:$AB$33, MATCH(G1003/$AH1003, F!$O$21:$O$33,1), MATCH(E1003, F!$P$20:$AB$20,1)), 0 ) +IFERROR( M1003*INDEX(F!$P$21:$AB$33, MATCH(K1003/$AH1003, F!$O$21:$O$33,1), MATCH(E1003, F!$P$20:$AB$20,1)),0) +  IFERROR( Q1003*INDEX(F!$P$21:$AB$33, MATCH(O1003/$AH1003, F!$O$21:$O$33,1), MATCH(E1003, F!$P$20:$AB$20,1)), 0) + IFERROR( U1003*INDEX(F!$P$21:$AB$33, MATCH(S1003/$AH1003, F!$O$21:$O$33,1), MATCH(E1003, F!$P$20:$AB$20,1)),0)  + IFERROR(Y1003*INDEX(F!$P$21:$AB$33, MATCH(W1003/$AH1003, F!$O$21:$O$33,1), MATCH(E1003, F!$P$20:$AB$20,1)),0)  + IFERROR( AC1003*INDEX(F!$P$21:$AB$33, MATCH(AA1003/$AH1003, F!$O$21:$O$33,1), MATCH(E1003, F!$P$20:$AB$20,1)),)</f>
        <v>0</v>
      </c>
      <c r="AL1003" s="1031"/>
    </row>
    <row r="1004" spans="1:38" hidden="1" x14ac:dyDescent="0.25">
      <c r="A1004" s="1022"/>
      <c r="B1004" s="249" t="str">
        <f t="shared" si="1289"/>
        <v/>
      </c>
      <c r="C1004" s="262" t="str">
        <f t="shared" si="1289"/>
        <v/>
      </c>
      <c r="D1004" s="230" t="str">
        <f t="shared" si="1289"/>
        <v/>
      </c>
      <c r="E1004" s="291" t="str">
        <f t="shared" si="1289"/>
        <v/>
      </c>
      <c r="F1004" s="342" t="str">
        <f t="shared" si="1289"/>
        <v/>
      </c>
      <c r="G1004" s="343" t="str">
        <f t="shared" si="1290"/>
        <v/>
      </c>
      <c r="H1004" s="344"/>
      <c r="I1004" s="344"/>
      <c r="J1004" s="345"/>
      <c r="K1004" s="343" t="str">
        <f t="shared" si="1291"/>
        <v/>
      </c>
      <c r="L1004" s="344"/>
      <c r="M1004" s="344"/>
      <c r="N1004" s="345"/>
      <c r="O1004" s="343" t="str">
        <f t="shared" si="1292"/>
        <v/>
      </c>
      <c r="P1004" s="344"/>
      <c r="Q1004" s="344"/>
      <c r="R1004" s="345"/>
      <c r="S1004" s="343" t="str">
        <f t="shared" si="1293"/>
        <v/>
      </c>
      <c r="T1004" s="344"/>
      <c r="U1004" s="344"/>
      <c r="V1004" s="345"/>
      <c r="W1004" s="343" t="str">
        <f t="shared" si="1294"/>
        <v/>
      </c>
      <c r="X1004" s="344"/>
      <c r="Y1004" s="344"/>
      <c r="Z1004" s="345"/>
      <c r="AA1004" s="343" t="str">
        <f t="shared" si="1295"/>
        <v/>
      </c>
      <c r="AB1004" s="344"/>
      <c r="AC1004" s="344"/>
      <c r="AD1004" s="345"/>
      <c r="AE1004" s="346">
        <f t="shared" si="1296"/>
        <v>0</v>
      </c>
      <c r="AF1004" s="347">
        <f t="shared" si="1236"/>
        <v>0</v>
      </c>
      <c r="AG1004" s="348">
        <f t="shared" si="1297"/>
        <v>0</v>
      </c>
      <c r="AH1004" s="217" t="str">
        <f t="shared" si="1298"/>
        <v/>
      </c>
      <c r="AI1004" s="349">
        <f xml:space="preserve"> ( IF(ISNUMBER(G1004), VLOOKUP(G1004/$AH1004,F!$A1:$B101,2,1)*G1004*$H1004*$I1004,0)+IF(ISNUMBER(K1004), VLOOKUP(K1004/$AH1004,F!$A1:$B101,2,1)*K1004*$L1004*$M1004,0)+IF(ISNUMBER(O1004), VLOOKUP(O1004/$AH1004,F!$A1:$B101,2,1)*O1004*$P1004*$Q1004,0)+IF(ISNUMBER(S1004), VLOOKUP(S1004/$AH1004,F!$A1:$B101,2,1)*S1004*$T1004*$U1004,0)+IF(ISNUMBER(W1004), VLOOKUP(W1004/$AH1004,F!$A1:$B101,2,1)*W1004*$X1004*$Y1004,0)+IF(ISNUMBER(AA1004), VLOOKUP(AA1004/$AH1004,F!$A1:$B101,2,1)*AA1004*$AB1004*$AC1004,0))*IF(ISNUMBER(F1004),F1004,1)*IF(ISNUMBER(E1004),E1004,1)</f>
        <v>0</v>
      </c>
      <c r="AJ1004" s="350">
        <f>H1004*I1004+L1004*M1004+P1004*Q1004+T1004*U1004+X1004*Y1004+AB1004*AC1004</f>
        <v>0</v>
      </c>
      <c r="AK1004" s="351">
        <f>IFERROR(I1004*INDEX(F!$P$21:$AB$33, MATCH(G1004/$AH1004, F!$O$21:$O$33,1), MATCH(E1004, F!$P$20:$AB$20,1)), 0 ) +IFERROR( M1004*INDEX(F!$P$21:$AB$33, MATCH(K1004/$AH1004, F!$O$21:$O$33,1), MATCH(E1004, F!$P$20:$AB$20,1)),0) +  IFERROR( Q1004*INDEX(F!$P$21:$AB$33, MATCH(O1004/$AH1004, F!$O$21:$O$33,1), MATCH(E1004, F!$P$20:$AB$20,1)), 0) + IFERROR( U1004*INDEX(F!$P$21:$AB$33, MATCH(S1004/$AH1004, F!$O$21:$O$33,1), MATCH(E1004, F!$P$20:$AB$20,1)),0)  + IFERROR(Y1004*INDEX(F!$P$21:$AB$33, MATCH(W1004/$AH1004, F!$O$21:$O$33,1), MATCH(E1004, F!$P$20:$AB$20,1)),0)  + IFERROR( AC1004*INDEX(F!$P$21:$AB$33, MATCH(AA1004/$AH1004, F!$O$21:$O$33,1), MATCH(E1004, F!$P$20:$AB$20,1)),)</f>
        <v>0</v>
      </c>
      <c r="AL1004" s="1031"/>
    </row>
    <row r="1005" spans="1:38" hidden="1" x14ac:dyDescent="0.25">
      <c r="A1005" s="1022"/>
      <c r="B1005" s="252" t="str">
        <f t="shared" si="1289"/>
        <v/>
      </c>
      <c r="C1005" s="265" t="str">
        <f t="shared" si="1289"/>
        <v/>
      </c>
      <c r="D1005" s="234" t="str">
        <f t="shared" si="1289"/>
        <v/>
      </c>
      <c r="E1005" s="291" t="str">
        <f t="shared" si="1289"/>
        <v/>
      </c>
      <c r="F1005" s="372" t="str">
        <f t="shared" si="1289"/>
        <v/>
      </c>
      <c r="G1005" s="373" t="str">
        <f t="shared" si="1290"/>
        <v/>
      </c>
      <c r="H1005" s="374"/>
      <c r="I1005" s="374"/>
      <c r="J1005" s="375"/>
      <c r="K1005" s="373" t="str">
        <f t="shared" si="1291"/>
        <v/>
      </c>
      <c r="L1005" s="374"/>
      <c r="M1005" s="374"/>
      <c r="N1005" s="375"/>
      <c r="O1005" s="373" t="str">
        <f t="shared" si="1292"/>
        <v/>
      </c>
      <c r="P1005" s="374"/>
      <c r="Q1005" s="374"/>
      <c r="R1005" s="375"/>
      <c r="S1005" s="373" t="str">
        <f t="shared" si="1293"/>
        <v/>
      </c>
      <c r="T1005" s="374"/>
      <c r="U1005" s="374"/>
      <c r="V1005" s="375"/>
      <c r="W1005" s="373" t="str">
        <f t="shared" si="1294"/>
        <v/>
      </c>
      <c r="X1005" s="374"/>
      <c r="Y1005" s="374"/>
      <c r="Z1005" s="375"/>
      <c r="AA1005" s="373" t="str">
        <f t="shared" si="1295"/>
        <v/>
      </c>
      <c r="AB1005" s="374"/>
      <c r="AC1005" s="374"/>
      <c r="AD1005" s="375"/>
      <c r="AE1005" s="376">
        <f t="shared" si="1296"/>
        <v>0</v>
      </c>
      <c r="AF1005" s="377">
        <f t="shared" si="1236"/>
        <v>0</v>
      </c>
      <c r="AG1005" s="378">
        <f t="shared" si="1297"/>
        <v>0</v>
      </c>
      <c r="AH1005" s="217" t="str">
        <f t="shared" si="1298"/>
        <v/>
      </c>
      <c r="AI1005" s="379">
        <f xml:space="preserve"> ( IF(ISNUMBER(G1005), VLOOKUP(G1005/$AH1005,F!$A1:$B101,2,1)*G1005*$H1005*$I1005,0)+IF(ISNUMBER(K1005), VLOOKUP(K1005/$AH1005,F!$A1:$B101,2,1)*K1005*$L1005*$M1005,0)+IF(ISNUMBER(O1005), VLOOKUP(O1005/$AH1005,F!$A1:$B101,2,1)*O1005*$P1005*$Q1005,0)+IF(ISNUMBER(S1005), VLOOKUP(S1005/$AH1005,F!$A1:$B101,2,1)*S1005*$T1005*$U1005,0)+IF(ISNUMBER(W1005), VLOOKUP(W1005/$AH1005,F!$A1:$B101,2,1)*W1005*$X1005*$Y1005,0)+IF(ISNUMBER(AA1005), VLOOKUP(AA1005/$AH1005,F!$A1:$B101,2,1)*AA1005*$AB1005*$AC1005,0))*IF(ISNUMBER(F1005),F1005,1)*IF(ISNUMBER(E1005),E1005,1)</f>
        <v>0</v>
      </c>
      <c r="AJ1005" s="380">
        <f t="shared" ref="AJ1005:AJ1008" si="1300">H1005*I1005+L1005*M1005+P1005*Q1005+T1005*U1005+X1005*Y1005+AB1005*AC1005</f>
        <v>0</v>
      </c>
      <c r="AK1005" s="381">
        <f>IFERROR(I1005*INDEX(F!$P$21:$AB$33, MATCH(G1005/$AH1005, F!$O$21:$O$33,1), MATCH(E1005, F!$P$20:$AB$20,1)), 0 ) +IFERROR( M1005*INDEX(F!$P$21:$AB$33, MATCH(K1005/$AH1005, F!$O$21:$O$33,1), MATCH(E1005, F!$P$20:$AB$20,1)),0) +  IFERROR( Q1005*INDEX(F!$P$21:$AB$33, MATCH(O1005/$AH1005, F!$O$21:$O$33,1), MATCH(E1005, F!$P$20:$AB$20,1)), 0) + IFERROR( U1005*INDEX(F!$P$21:$AB$33, MATCH(S1005/$AH1005, F!$O$21:$O$33,1), MATCH(E1005, F!$P$20:$AB$20,1)),0)  + IFERROR(Y1005*INDEX(F!$P$21:$AB$33, MATCH(W1005/$AH1005, F!$O$21:$O$33,1), MATCH(E1005, F!$P$20:$AB$20,1)),0)  + IFERROR( AC1005*INDEX(F!$P$21:$AB$33, MATCH(AA1005/$AH1005, F!$O$21:$O$33,1), MATCH(E1005, F!$P$20:$AB$20,1)),)</f>
        <v>0</v>
      </c>
      <c r="AL1005" s="1031"/>
    </row>
    <row r="1006" spans="1:38" hidden="1" x14ac:dyDescent="0.25">
      <c r="A1006" s="1022"/>
      <c r="B1006" s="249" t="str">
        <f t="shared" si="1289"/>
        <v/>
      </c>
      <c r="C1006" s="262" t="str">
        <f t="shared" si="1289"/>
        <v/>
      </c>
      <c r="D1006" s="230" t="str">
        <f t="shared" si="1289"/>
        <v/>
      </c>
      <c r="E1006" s="291" t="str">
        <f t="shared" si="1289"/>
        <v/>
      </c>
      <c r="F1006" s="342" t="str">
        <f t="shared" si="1289"/>
        <v/>
      </c>
      <c r="G1006" s="343" t="str">
        <f t="shared" si="1290"/>
        <v/>
      </c>
      <c r="H1006" s="344"/>
      <c r="I1006" s="344"/>
      <c r="J1006" s="345"/>
      <c r="K1006" s="343" t="str">
        <f t="shared" si="1291"/>
        <v/>
      </c>
      <c r="L1006" s="344"/>
      <c r="M1006" s="344"/>
      <c r="N1006" s="345"/>
      <c r="O1006" s="343" t="str">
        <f t="shared" si="1292"/>
        <v/>
      </c>
      <c r="P1006" s="344"/>
      <c r="Q1006" s="344"/>
      <c r="R1006" s="345"/>
      <c r="S1006" s="343" t="str">
        <f t="shared" si="1293"/>
        <v/>
      </c>
      <c r="T1006" s="344"/>
      <c r="U1006" s="344"/>
      <c r="V1006" s="345"/>
      <c r="W1006" s="343" t="str">
        <f t="shared" si="1294"/>
        <v/>
      </c>
      <c r="X1006" s="344"/>
      <c r="Y1006" s="344"/>
      <c r="Z1006" s="345"/>
      <c r="AA1006" s="343" t="str">
        <f t="shared" si="1295"/>
        <v/>
      </c>
      <c r="AB1006" s="344"/>
      <c r="AC1006" s="344"/>
      <c r="AD1006" s="345"/>
      <c r="AE1006" s="346">
        <f t="shared" si="1296"/>
        <v>0</v>
      </c>
      <c r="AF1006" s="347">
        <f t="shared" si="1236"/>
        <v>0</v>
      </c>
      <c r="AG1006" s="348">
        <f t="shared" si="1297"/>
        <v>0</v>
      </c>
      <c r="AH1006" s="217" t="str">
        <f t="shared" si="1298"/>
        <v/>
      </c>
      <c r="AI1006" s="349">
        <f xml:space="preserve"> ( IF(ISNUMBER(G1006), VLOOKUP(G1006/$AH1006,F!$A1:$B101,2,1)*G1006*$H1006*$I1006,0)+IF(ISNUMBER(K1006), VLOOKUP(K1006/$AH1006,F!$A1:$B101,2,1)*K1006*$L1006*$M1006,0)+IF(ISNUMBER(O1006), VLOOKUP(O1006/$AH1006,F!$A1:$B101,2,1)*O1006*$P1006*$Q1006,0)+IF(ISNUMBER(S1006), VLOOKUP(S1006/$AH1006,F!$A1:$B101,2,1)*S1006*$T1006*$U1006,0)+IF(ISNUMBER(W1006), VLOOKUP(W1006/$AH1006,F!$A1:$B101,2,1)*W1006*$X1006*$Y1006,0)+IF(ISNUMBER(AA1006), VLOOKUP(AA1006/$AH1006,F!$A1:$B101,2,1)*AA1006*$AB1006*$AC1006,0))*IF(ISNUMBER(F1006),F1006,1)*IF(ISNUMBER(E1006),E1006,1)</f>
        <v>0</v>
      </c>
      <c r="AJ1006" s="350">
        <f t="shared" si="1300"/>
        <v>0</v>
      </c>
      <c r="AK1006" s="351">
        <f>IFERROR(I1006*INDEX(F!$P$21:$AB$33, MATCH(G1006/$AH1006, F!$O$21:$O$33,1), MATCH(E1006, F!$P$20:$AB$20,1)), 0 ) +IFERROR( M1006*INDEX(F!$P$21:$AB$33, MATCH(K1006/$AH1006, F!$O$21:$O$33,1), MATCH(E1006, F!$P$20:$AB$20,1)),0) +  IFERROR( Q1006*INDEX(F!$P$21:$AB$33, MATCH(O1006/$AH1006, F!$O$21:$O$33,1), MATCH(E1006, F!$P$20:$AB$20,1)), 0) + IFERROR( U1006*INDEX(F!$P$21:$AB$33, MATCH(S1006/$AH1006, F!$O$21:$O$33,1), MATCH(E1006, F!$P$20:$AB$20,1)),0)  + IFERROR(Y1006*INDEX(F!$P$21:$AB$33, MATCH(W1006/$AH1006, F!$O$21:$O$33,1), MATCH(E1006, F!$P$20:$AB$20,1)),0)  + IFERROR( AC1006*INDEX(F!$P$21:$AB$33, MATCH(AA1006/$AH1006, F!$O$21:$O$33,1), MATCH(E1006, F!$P$20:$AB$20,1)),)</f>
        <v>0</v>
      </c>
      <c r="AL1006" s="1031"/>
    </row>
    <row r="1007" spans="1:38" hidden="1" x14ac:dyDescent="0.25">
      <c r="A1007" s="1022"/>
      <c r="B1007" s="252" t="str">
        <f t="shared" si="1289"/>
        <v/>
      </c>
      <c r="C1007" s="265" t="str">
        <f t="shared" si="1289"/>
        <v/>
      </c>
      <c r="D1007" s="234" t="str">
        <f t="shared" si="1289"/>
        <v/>
      </c>
      <c r="E1007" s="291" t="str">
        <f t="shared" si="1289"/>
        <v/>
      </c>
      <c r="F1007" s="382" t="str">
        <f t="shared" si="1289"/>
        <v/>
      </c>
      <c r="G1007" s="373" t="str">
        <f t="shared" si="1290"/>
        <v/>
      </c>
      <c r="H1007" s="374"/>
      <c r="I1007" s="374"/>
      <c r="J1007" s="375"/>
      <c r="K1007" s="373" t="str">
        <f t="shared" si="1291"/>
        <v/>
      </c>
      <c r="L1007" s="374"/>
      <c r="M1007" s="374"/>
      <c r="N1007" s="375"/>
      <c r="O1007" s="373" t="str">
        <f t="shared" si="1292"/>
        <v/>
      </c>
      <c r="P1007" s="374"/>
      <c r="Q1007" s="374"/>
      <c r="R1007" s="375"/>
      <c r="S1007" s="373" t="str">
        <f t="shared" si="1293"/>
        <v/>
      </c>
      <c r="T1007" s="374"/>
      <c r="U1007" s="374"/>
      <c r="V1007" s="375"/>
      <c r="W1007" s="373" t="str">
        <f t="shared" si="1294"/>
        <v/>
      </c>
      <c r="X1007" s="374"/>
      <c r="Y1007" s="374"/>
      <c r="Z1007" s="375"/>
      <c r="AA1007" s="373" t="str">
        <f t="shared" si="1295"/>
        <v/>
      </c>
      <c r="AB1007" s="374"/>
      <c r="AC1007" s="374"/>
      <c r="AD1007" s="375"/>
      <c r="AE1007" s="376">
        <f t="shared" si="1296"/>
        <v>0</v>
      </c>
      <c r="AF1007" s="377">
        <f t="shared" si="1236"/>
        <v>0</v>
      </c>
      <c r="AG1007" s="378">
        <f t="shared" si="1297"/>
        <v>0</v>
      </c>
      <c r="AH1007" s="217" t="str">
        <f t="shared" si="1298"/>
        <v/>
      </c>
      <c r="AI1007" s="379">
        <f xml:space="preserve"> ( IF(ISNUMBER(G1007), VLOOKUP(G1007/$AH1007,F!$A1:$B101,2,1)*G1007*$H1007*$I1007,0)+IF(ISNUMBER(K1007), VLOOKUP(K1007/$AH1007,F!$A1:$B101,2,1)*K1007*$L1007*$M1007,0)+IF(ISNUMBER(O1007), VLOOKUP(O1007/$AH1007,F!$A1:$B101,2,1)*O1007*$P1007*$Q1007,0)+IF(ISNUMBER(S1007), VLOOKUP(S1007/$AH1007,F!$A1:$B101,2,1)*S1007*$T1007*$U1007,0)+IF(ISNUMBER(W1007), VLOOKUP(W1007/$AH1007,F!$A1:$B101,2,1)*W1007*$X1007*$Y1007,0)+IF(ISNUMBER(AA1007), VLOOKUP(AA1007/$AH1007,F!$A1:$B101,2,1)*AA1007*$AB1007*$AC1007,0))*IF(ISNUMBER(F1007),F1007,1)*IF(ISNUMBER(E1007),E1007,1)</f>
        <v>0</v>
      </c>
      <c r="AJ1007" s="380">
        <f t="shared" si="1300"/>
        <v>0</v>
      </c>
      <c r="AK1007" s="381">
        <f>IFERROR(I1007*INDEX(F!$P$21:$AB$33, MATCH(G1007/$AH1007, F!$O$21:$O$33,1), MATCH(E1007, F!$P$20:$AB$20,1)), 0 ) +IFERROR( M1007*INDEX(F!$P$21:$AB$33, MATCH(K1007/$AH1007, F!$O$21:$O$33,1), MATCH(E1007, F!$P$20:$AB$20,1)),0) +  IFERROR( Q1007*INDEX(F!$P$21:$AB$33, MATCH(O1007/$AH1007, F!$O$21:$O$33,1), MATCH(E1007, F!$P$20:$AB$20,1)), 0) + IFERROR( U1007*INDEX(F!$P$21:$AB$33, MATCH(S1007/$AH1007, F!$O$21:$O$33,1), MATCH(E1007, F!$P$20:$AB$20,1)),0)  + IFERROR(Y1007*INDEX(F!$P$21:$AB$33, MATCH(W1007/$AH1007, F!$O$21:$O$33,1), MATCH(E1007, F!$P$20:$AB$20,1)),0)  + IFERROR( AC1007*INDEX(F!$P$21:$AB$33, MATCH(AA1007/$AH1007, F!$O$21:$O$33,1), MATCH(E1007, F!$P$20:$AB$20,1)),)</f>
        <v>0</v>
      </c>
      <c r="AL1007" s="1031"/>
    </row>
    <row r="1008" spans="1:38" hidden="1" x14ac:dyDescent="0.25">
      <c r="A1008" s="1022"/>
      <c r="B1008" s="249" t="str">
        <f t="shared" si="1289"/>
        <v/>
      </c>
      <c r="C1008" s="262" t="str">
        <f t="shared" si="1289"/>
        <v/>
      </c>
      <c r="D1008" s="235" t="str">
        <f t="shared" si="1289"/>
        <v/>
      </c>
      <c r="E1008" s="291" t="str">
        <f t="shared" si="1289"/>
        <v/>
      </c>
      <c r="F1008" s="383" t="str">
        <f t="shared" si="1289"/>
        <v/>
      </c>
      <c r="G1008" s="343" t="str">
        <f t="shared" si="1290"/>
        <v/>
      </c>
      <c r="H1008" s="344"/>
      <c r="I1008" s="344"/>
      <c r="J1008" s="345"/>
      <c r="K1008" s="343" t="str">
        <f t="shared" si="1291"/>
        <v/>
      </c>
      <c r="L1008" s="344"/>
      <c r="M1008" s="344"/>
      <c r="N1008" s="345"/>
      <c r="O1008" s="343" t="str">
        <f t="shared" si="1292"/>
        <v/>
      </c>
      <c r="P1008" s="344"/>
      <c r="Q1008" s="344"/>
      <c r="R1008" s="345"/>
      <c r="S1008" s="343" t="str">
        <f t="shared" si="1293"/>
        <v/>
      </c>
      <c r="T1008" s="344"/>
      <c r="U1008" s="344"/>
      <c r="V1008" s="345"/>
      <c r="W1008" s="343" t="str">
        <f t="shared" si="1294"/>
        <v/>
      </c>
      <c r="X1008" s="344"/>
      <c r="Y1008" s="344"/>
      <c r="Z1008" s="345"/>
      <c r="AA1008" s="343" t="str">
        <f t="shared" si="1295"/>
        <v/>
      </c>
      <c r="AB1008" s="344"/>
      <c r="AC1008" s="344"/>
      <c r="AD1008" s="345"/>
      <c r="AE1008" s="346">
        <f t="shared" si="1296"/>
        <v>0</v>
      </c>
      <c r="AF1008" s="347">
        <f t="shared" si="1236"/>
        <v>0</v>
      </c>
      <c r="AG1008" s="348">
        <f t="shared" si="1297"/>
        <v>0</v>
      </c>
      <c r="AH1008" s="217" t="str">
        <f t="shared" si="1298"/>
        <v/>
      </c>
      <c r="AI1008" s="349">
        <f xml:space="preserve"> ( IF(ISNUMBER(G1008), VLOOKUP(G1008/$AH1008,F!$A1:$B101,2,1)*G1008*$H1008*$I1008,0)+IF(ISNUMBER(K1008), VLOOKUP(K1008/$AH1008,F!$A1:$B101,2,1)*K1008*$L1008*$M1008,0)+IF(ISNUMBER(O1008), VLOOKUP(O1008/$AH1008,F!$A1:$B101,2,1)*O1008*$P1008*$Q1008,0)+IF(ISNUMBER(S1008), VLOOKUP(S1008/$AH1008,F!$A1:$B101,2,1)*S1008*$T1008*$U1008,0)+IF(ISNUMBER(W1008), VLOOKUP(W1008/$AH1008,F!$A1:$B101,2,1)*W1008*$X1008*$Y1008,0)+IF(ISNUMBER(AA1008), VLOOKUP(AA1008/$AH1008,F!$A1:$B101,2,1)*AA1008*$AB1008*$AC1008,0))*IF(ISNUMBER(F1008),F1008,1)*IF(ISNUMBER(E1008),E1008,1)</f>
        <v>0</v>
      </c>
      <c r="AJ1008" s="350">
        <f t="shared" si="1300"/>
        <v>0</v>
      </c>
      <c r="AK1008" s="351">
        <f>IFERROR(I1008*INDEX(F!$P$21:$AB$33, MATCH(G1008/$AH1008, F!$O$21:$O$33,1), MATCH(E1008, F!$P$20:$AB$20,1)), 0 ) +IFERROR( M1008*INDEX(F!$P$21:$AB$33, MATCH(K1008/$AH1008, F!$O$21:$O$33,1), MATCH(E1008, F!$P$20:$AB$20,1)),0) +  IFERROR( Q1008*INDEX(F!$P$21:$AB$33, MATCH(O1008/$AH1008, F!$O$21:$O$33,1), MATCH(E1008, F!$P$20:$AB$20,1)), 0) + IFERROR( U1008*INDEX(F!$P$21:$AB$33, MATCH(S1008/$AH1008, F!$O$21:$O$33,1), MATCH(E1008, F!$P$20:$AB$20,1)),0)  + IFERROR(Y1008*INDEX(F!$P$21:$AB$33, MATCH(W1008/$AH1008, F!$O$21:$O$33,1), MATCH(E1008, F!$P$20:$AB$20,1)),0)  + IFERROR( AC1008*INDEX(F!$P$21:$AB$33, MATCH(AA1008/$AH1008, F!$O$21:$O$33,1), MATCH(E1008, F!$P$20:$AB$20,1)),)</f>
        <v>0</v>
      </c>
      <c r="AL1008" s="1031"/>
    </row>
    <row r="1009" spans="1:38" ht="15.75" hidden="1" thickBot="1" x14ac:dyDescent="0.3">
      <c r="A1009" s="1023"/>
      <c r="B1009" s="253"/>
      <c r="C1009" s="266"/>
      <c r="D1009" s="218"/>
      <c r="E1009" s="352">
        <f>ROUND(IFERROR(SUMPRODUCT(AJ1001:AJ1008,E1001:E1008)/AJ1009,0),3)</f>
        <v>0</v>
      </c>
      <c r="F1009" s="384"/>
      <c r="G1009" s="781"/>
      <c r="H1009" s="386"/>
      <c r="I1009" s="386"/>
      <c r="J1009" s="387"/>
      <c r="K1009" s="781"/>
      <c r="L1009" s="386"/>
      <c r="M1009" s="386"/>
      <c r="N1009" s="387"/>
      <c r="O1009" s="781"/>
      <c r="P1009" s="386"/>
      <c r="Q1009" s="386"/>
      <c r="R1009" s="387"/>
      <c r="S1009" s="781"/>
      <c r="T1009" s="386"/>
      <c r="U1009" s="386"/>
      <c r="V1009" s="387"/>
      <c r="W1009" s="781"/>
      <c r="X1009" s="386"/>
      <c r="Y1009" s="386"/>
      <c r="Z1009" s="387"/>
      <c r="AA1009" s="781"/>
      <c r="AB1009" s="386"/>
      <c r="AC1009" s="386"/>
      <c r="AD1009" s="387"/>
      <c r="AE1009" s="357">
        <f>SUM(AE1001:AE1008)</f>
        <v>0</v>
      </c>
      <c r="AF1009" s="358">
        <f t="shared" si="1236"/>
        <v>0</v>
      </c>
      <c r="AG1009" s="391">
        <f>IFERROR(  SUMPRODUCT(AG1001:AG1008,AJ1001:AJ1008)/AJ1009,0)</f>
        <v>0</v>
      </c>
      <c r="AH1009" s="359"/>
      <c r="AI1009" s="360">
        <f>SUM(AI1001:AI1008)</f>
        <v>0</v>
      </c>
      <c r="AJ1009" s="360">
        <f>SUM(AJ1001:AJ1008)</f>
        <v>0</v>
      </c>
      <c r="AK1009" s="361">
        <f>IF(SUM(AK1001:AK1008)=0,TIME(,0,),TIME(,SUM(AK1001:AK1008)+F!$V$37,))</f>
        <v>0</v>
      </c>
      <c r="AL1009" s="1032"/>
    </row>
    <row r="1010" spans="1:38" ht="18" hidden="1" thickBot="1" x14ac:dyDescent="0.3">
      <c r="A1010" s="929">
        <f>A954</f>
        <v>7</v>
      </c>
      <c r="B1010" s="432"/>
      <c r="C1010" s="432"/>
      <c r="D1010" s="432"/>
      <c r="E1010" s="478">
        <f>IF(AJ1010=0,0,(E1020*AJ1020 + E1029*AJ1029 + E1038*AJ1038 + E1047*AJ1047 + E1056*AJ1056 + E1065*AJ1065   ) /AJ1010 )</f>
        <v>0</v>
      </c>
      <c r="F1010" s="1025" t="s">
        <v>74</v>
      </c>
      <c r="G1010" s="1025"/>
      <c r="H1010" s="1025"/>
      <c r="I1010" s="1025"/>
      <c r="J1010" s="1025"/>
      <c r="K1010" s="1025"/>
      <c r="L1010" s="1025"/>
      <c r="M1010" s="1025"/>
      <c r="N1010" s="1029">
        <f>N954+1</f>
        <v>19</v>
      </c>
      <c r="O1010" s="1029"/>
      <c r="P1010" s="1029"/>
      <c r="Q1010" s="1029"/>
      <c r="R1010" s="1029"/>
      <c r="S1010" s="1029"/>
      <c r="T1010" s="1029"/>
      <c r="U1010" s="1029"/>
      <c r="V1010" s="1029"/>
      <c r="W1010" s="1029"/>
      <c r="X1010" s="1029"/>
      <c r="Y1010" s="1029"/>
      <c r="Z1010" s="1029"/>
      <c r="AA1010" s="1029"/>
      <c r="AB1010" s="1029"/>
      <c r="AC1010" s="1029"/>
      <c r="AD1010" s="1029"/>
      <c r="AE1010" s="267">
        <f>AE1020+AE1029+AE1038+AE1047+AE1056+AE1065</f>
        <v>0</v>
      </c>
      <c r="AF1010" s="278">
        <f>IFERROR(AE1010/AJ1010,0)</f>
        <v>0</v>
      </c>
      <c r="AG1010" s="423">
        <f>IF(AJ1010=0,0,(AG1020*AJ1020 + AG1029*AJ1029 + AG1038*AJ1038 + AG1047*AJ1047 + AG1056*AJ1056 + AG1065*AJ1065   ) /AJ1010 )</f>
        <v>0</v>
      </c>
      <c r="AH1010" s="402">
        <f>AH954</f>
        <v>5.0000000000000001E-3</v>
      </c>
      <c r="AI1010" s="267">
        <f>AI1020+AI1029+AI1038+AI1047+AI1056+AI1065</f>
        <v>0</v>
      </c>
      <c r="AJ1010" s="267">
        <f>AJ1020+AJ1029+AJ1038+AJ1047+AJ1056+AJ1065</f>
        <v>0</v>
      </c>
      <c r="AK1010" s="279">
        <f>AK1020+AK1029+AK1038+AK1047+AK1056+AK1065</f>
        <v>0</v>
      </c>
      <c r="AL1010" s="579"/>
    </row>
    <row r="1011" spans="1:38" ht="16.5" hidden="1" thickBot="1" x14ac:dyDescent="0.3">
      <c r="A1011" s="395" t="s">
        <v>3</v>
      </c>
      <c r="B1011" s="396" t="s">
        <v>10</v>
      </c>
      <c r="C1011" s="396" t="s">
        <v>89</v>
      </c>
      <c r="D1011" s="396" t="s">
        <v>11</v>
      </c>
      <c r="E1011" s="396" t="s">
        <v>94</v>
      </c>
      <c r="F1011" s="396" t="s">
        <v>60</v>
      </c>
      <c r="G1011" s="396" t="s">
        <v>13</v>
      </c>
      <c r="H1011" s="396" t="s">
        <v>14</v>
      </c>
      <c r="I1011" s="396" t="s">
        <v>15</v>
      </c>
      <c r="J1011" s="396" t="s">
        <v>4</v>
      </c>
      <c r="K1011" s="396" t="s">
        <v>13</v>
      </c>
      <c r="L1011" s="396" t="s">
        <v>14</v>
      </c>
      <c r="M1011" s="396" t="s">
        <v>15</v>
      </c>
      <c r="N1011" s="396" t="s">
        <v>4</v>
      </c>
      <c r="O1011" s="396" t="s">
        <v>13</v>
      </c>
      <c r="P1011" s="396" t="s">
        <v>14</v>
      </c>
      <c r="Q1011" s="396" t="s">
        <v>15</v>
      </c>
      <c r="R1011" s="396" t="s">
        <v>4</v>
      </c>
      <c r="S1011" s="396" t="s">
        <v>13</v>
      </c>
      <c r="T1011" s="396" t="s">
        <v>14</v>
      </c>
      <c r="U1011" s="396" t="s">
        <v>15</v>
      </c>
      <c r="V1011" s="396" t="s">
        <v>4</v>
      </c>
      <c r="W1011" s="396" t="s">
        <v>13</v>
      </c>
      <c r="X1011" s="396" t="s">
        <v>14</v>
      </c>
      <c r="Y1011" s="396" t="s">
        <v>15</v>
      </c>
      <c r="Z1011" s="396" t="s">
        <v>4</v>
      </c>
      <c r="AA1011" s="396" t="s">
        <v>13</v>
      </c>
      <c r="AB1011" s="396" t="s">
        <v>14</v>
      </c>
      <c r="AC1011" s="396" t="s">
        <v>15</v>
      </c>
      <c r="AD1011" s="397" t="s">
        <v>4</v>
      </c>
      <c r="AE1011" s="396" t="s">
        <v>5</v>
      </c>
      <c r="AF1011" s="396" t="s">
        <v>91</v>
      </c>
      <c r="AG1011" s="396" t="s">
        <v>92</v>
      </c>
      <c r="AH1011" s="398" t="s">
        <v>6</v>
      </c>
      <c r="AI1011" s="399" t="s">
        <v>93</v>
      </c>
      <c r="AJ1011" s="396" t="s">
        <v>7</v>
      </c>
      <c r="AK1011" s="428" t="s">
        <v>17</v>
      </c>
      <c r="AL1011" s="578" t="s">
        <v>637</v>
      </c>
    </row>
    <row r="1012" spans="1:38" hidden="1" x14ac:dyDescent="0.25">
      <c r="A1012" s="212">
        <f>A1013</f>
        <v>43906</v>
      </c>
      <c r="B1012" s="241" t="str">
        <f t="shared" ref="B1012:F1019" si="1301">IF(B956="","",B956)</f>
        <v>Средняя</v>
      </c>
      <c r="C1012" s="254" t="str">
        <f t="shared" si="1301"/>
        <v>ПР</v>
      </c>
      <c r="D1012" s="222" t="str">
        <f t="shared" si="1301"/>
        <v>Присед</v>
      </c>
      <c r="E1012" s="280">
        <f t="shared" si="1301"/>
        <v>1.2</v>
      </c>
      <c r="F1012" s="281" t="str">
        <f t="shared" si="1301"/>
        <v/>
      </c>
      <c r="G1012" s="282" t="str">
        <f t="shared" ref="G1012:G1019" si="1302">IF(J1012&lt;&gt;0, IFERROR(IF( $F1012=2,  MROUND($AH1012*J1012,1),    IF( OR($F1012="",$F1012=1),   MROUND($AH1012*J1012,2.5),  MROUND($AH1012*J1012, 0.1))), "" ), "")</f>
        <v/>
      </c>
      <c r="H1012" s="283"/>
      <c r="I1012" s="283"/>
      <c r="J1012" s="284"/>
      <c r="K1012" s="282" t="str">
        <f t="shared" ref="K1012:K1019" si="1303">IF(N1012&lt;&gt;0, IFERROR(IF( $F1012=2,  MROUND($AH1012*N1012,1),    IF( OR($F1012="",$F1012=1),   MROUND($AH1012*N1012,2.5),  MROUND($AH1012*N1012, 0.1))), "" ), "")</f>
        <v/>
      </c>
      <c r="L1012" s="283"/>
      <c r="M1012" s="283"/>
      <c r="N1012" s="284"/>
      <c r="O1012" s="282" t="str">
        <f t="shared" ref="O1012:O1019" si="1304">IF(R1012&lt;&gt;0, IFERROR(IF( $F1012=2,  MROUND($AH1012*R1012,1),    IF( OR($F1012="",$F1012=1),   MROUND($AH1012*R1012,2.5),  MROUND($AH1012*R1012, 0.1))), "" ), "")</f>
        <v/>
      </c>
      <c r="P1012" s="283"/>
      <c r="Q1012" s="283"/>
      <c r="R1012" s="284"/>
      <c r="S1012" s="282" t="str">
        <f t="shared" ref="S1012:S1019" si="1305">IF(V1012&lt;&gt;0, IFERROR(IF( $F1012=2,  MROUND($AH1012*V1012,1),    IF( OR($F1012="",$F1012=1),   MROUND($AH1012*V1012,2.5),  MROUND($AH1012*V1012, 0.1))), "" ), "")</f>
        <v/>
      </c>
      <c r="T1012" s="283"/>
      <c r="U1012" s="283"/>
      <c r="V1012" s="284"/>
      <c r="W1012" s="282" t="str">
        <f t="shared" ref="W1012:W1019" si="1306">IF(Z1012&lt;&gt;0, IFERROR(IF( $F1012=2,  MROUND($AH1012*Z1012,1),    IF( OR($F1012="",$F1012=1),   MROUND($AH1012*Z1012,2.5),  MROUND($AH1012*Z1012, 0.1))), "" ), "")</f>
        <v/>
      </c>
      <c r="X1012" s="283"/>
      <c r="Y1012" s="283"/>
      <c r="Z1012" s="284"/>
      <c r="AA1012" s="282" t="str">
        <f t="shared" ref="AA1012:AA1019" si="1307">IF(AD1012&lt;&gt;0, IFERROR(IF( $F1012=2,  MROUND($AH1012*AD1012,1),    IF( OR($F1012="",$F1012=1),   MROUND($AH1012*AD1012,2.5),  MROUND($AH1012*AD1012, 0.1))), "" ), "")</f>
        <v/>
      </c>
      <c r="AB1012" s="283"/>
      <c r="AC1012" s="283"/>
      <c r="AD1012" s="284"/>
      <c r="AE1012" s="392">
        <f t="shared" ref="AE1012:AE1019" si="1308">(IF(ISNUMBER(G1012),G1012,0)*H1012*I1012+IF(ISNUMBER(K1012),K1012,1)*L1012*M1012+IF(ISNUMBER(O1012),O1012,1)*P1012*Q1012+IF(ISNUMBER(S1012),S1012,1)*T1012*U1012+IF(ISNUMBER(W1012),W1012,1)*X1012*Y1012+IF(ISNUMBER(AA1012),AA1012,1)*AB1012*AC1012)*IF(ISNUMBER(F1012),F1012,1)</f>
        <v>0</v>
      </c>
      <c r="AF1012" s="393">
        <f t="shared" ref="AF1012:AF1065" si="1309">IFERROR(AE1012/AJ1012,0)</f>
        <v>0</v>
      </c>
      <c r="AG1012" s="394">
        <f t="shared" ref="AG1012:AG1019" si="1310">IFERROR((AF1012/(AH1012*IF(ISNUMBER(F1012),F1012,1))),0)</f>
        <v>0</v>
      </c>
      <c r="AH1012" s="216">
        <f t="shared" ref="AH1012:AH1019" si="1311">IF(ISNUMBER(AH956), AH956+(AH956*$AH$1010),"")</f>
        <v>175.02863033081056</v>
      </c>
      <c r="AI1012" s="303">
        <f xml:space="preserve"> ( IF(ISNUMBER(G1012), VLOOKUP(G1012/$AH1012,F!$A1:$B101,2,1)*G1012*$H1012*$I1012,0)+IF(ISNUMBER(K1012), VLOOKUP(K1012/$AH1012,F!$A1:$B101,2,1)*K1012*$L1012*$M1012,0)+IF(ISNUMBER(O1012), VLOOKUP(O1012/$AH1012,F!$A1:$B101,2,1)*O1012*$P1012*$Q1012,0)+IF(ISNUMBER(S1012), VLOOKUP(S1012/$AH1012,F!$A1:$B101,2,1)*S1012*$T1012*$U1012,0)+IF(ISNUMBER(W1012), VLOOKUP(W1012/$AH1012,F!$A1:$B101,2,1)*W1012*$X1012*$Y1012,0)+IF(ISNUMBER(AA1012), VLOOKUP(AA1012/$AH1012,F!$A1:$B101,2,1)*AA1012*$AB1012*$AC1012,0))*IF(ISNUMBER(F1012),F1012,1)*IF(ISNUMBER(E1012),E1012,1)</f>
        <v>0</v>
      </c>
      <c r="AJ1012" s="289">
        <f t="shared" ref="AJ1012:AJ1014" si="1312">H1012*I1012+L1012*M1012+P1012*Q1012+T1012*U1012+X1012*Y1012+AB1012*AC1012</f>
        <v>0</v>
      </c>
      <c r="AK1012" s="290">
        <f>IFERROR(I1012*INDEX(F!$P$21:$AB$33, MATCH(G1012/$AH1012, F!$O$21:$O$33,1), MATCH(E1012, F!$P$20:$AB$20,1)), 0 ) +IFERROR( M1012*INDEX(F!$P$21:$AB$33, MATCH(K1012/$AH1012, F!$O$21:$O$33,1), MATCH(E1012, F!$P$20:$AB$20,1)),0) +  IFERROR( Q1012*INDEX(F!$P$21:$AB$33, MATCH(O1012/$AH1012, F!$O$21:$O$33,1), MATCH(E1012, F!$P$20:$AB$20,1)), 0) + IFERROR( U1012*INDEX(F!$P$21:$AB$33, MATCH(S1012/$AH1012, F!$O$21:$O$33,1), MATCH(E1012, F!$P$20:$AB$20,1)),0)  + IFERROR(Y1012*INDEX(F!$P$21:$AB$33, MATCH(W1012/$AH1012, F!$O$21:$O$33,1), MATCH(E1012, F!$P$20:$AB$20,1)),0)  + IFERROR( AC1012*INDEX(F!$P$21:$AB$33, MATCH(AA1012/$AH1012, F!$O$21:$O$33,1), MATCH(E1012, F!$P$20:$AB$20,1)),)</f>
        <v>0</v>
      </c>
      <c r="AL1012" s="1033"/>
    </row>
    <row r="1013" spans="1:38" ht="15.75" hidden="1" customHeight="1" x14ac:dyDescent="0.25">
      <c r="A1013" s="1021">
        <f>A957+A954</f>
        <v>43906</v>
      </c>
      <c r="B1013" s="242" t="str">
        <f t="shared" si="1301"/>
        <v>Легкая</v>
      </c>
      <c r="C1013" s="258" t="str">
        <f t="shared" si="1301"/>
        <v>ЖМ</v>
      </c>
      <c r="D1013" s="223" t="str">
        <f t="shared" si="1301"/>
        <v>Жим лежа</v>
      </c>
      <c r="E1013" s="291">
        <f t="shared" si="1301"/>
        <v>1</v>
      </c>
      <c r="F1013" s="292" t="str">
        <f t="shared" si="1301"/>
        <v/>
      </c>
      <c r="G1013" s="293" t="str">
        <f t="shared" si="1302"/>
        <v/>
      </c>
      <c r="H1013" s="238"/>
      <c r="I1013" s="238"/>
      <c r="J1013" s="294"/>
      <c r="K1013" s="293" t="str">
        <f t="shared" si="1303"/>
        <v/>
      </c>
      <c r="L1013" s="238"/>
      <c r="M1013" s="238"/>
      <c r="N1013" s="294"/>
      <c r="O1013" s="293" t="str">
        <f t="shared" si="1304"/>
        <v/>
      </c>
      <c r="P1013" s="238"/>
      <c r="Q1013" s="238"/>
      <c r="R1013" s="294"/>
      <c r="S1013" s="293" t="str">
        <f t="shared" si="1305"/>
        <v/>
      </c>
      <c r="T1013" s="238"/>
      <c r="U1013" s="238"/>
      <c r="V1013" s="294"/>
      <c r="W1013" s="293" t="str">
        <f t="shared" si="1306"/>
        <v/>
      </c>
      <c r="X1013" s="238"/>
      <c r="Y1013" s="238"/>
      <c r="Z1013" s="294"/>
      <c r="AA1013" s="293" t="str">
        <f t="shared" si="1307"/>
        <v/>
      </c>
      <c r="AB1013" s="238"/>
      <c r="AC1013" s="238"/>
      <c r="AD1013" s="294"/>
      <c r="AE1013" s="239">
        <f t="shared" si="1308"/>
        <v>0</v>
      </c>
      <c r="AF1013" s="295">
        <f t="shared" si="1309"/>
        <v>0</v>
      </c>
      <c r="AG1013" s="296">
        <f t="shared" si="1310"/>
        <v>0</v>
      </c>
      <c r="AH1013" s="217">
        <f t="shared" si="1311"/>
        <v>153.15005153945921</v>
      </c>
      <c r="AI1013" s="237">
        <f xml:space="preserve"> ( IF(ISNUMBER(G1013), VLOOKUP(G1013/$AH1013,F!$A1:$B101,2,1)*G1013*$H1013*$I1013,0)+IF(ISNUMBER(K1013), VLOOKUP(K1013/$AH1013,F!$A1:$B101,2,1)*K1013*$L1013*$M1013,0)+IF(ISNUMBER(O1013), VLOOKUP(O1013/$AH1013,F!$A1:$B101,2,1)*O1013*$P1013*$Q1013,0)+IF(ISNUMBER(S1013), VLOOKUP(S1013/$AH1013,F!$A1:$B101,2,1)*S1013*$T1013*$U1013,0)+IF(ISNUMBER(W1013), VLOOKUP(W1013/$AH1013,F!$A1:$B101,2,1)*W1013*$X1013*$Y1013,0)+IF(ISNUMBER(AA1013), VLOOKUP(AA1013/$AH1013,F!$A1:$B101,2,1)*AA1013*$AB1013*$AC1013,0))*IF(ISNUMBER(F1013),F1013,1)*IF(ISNUMBER(E1013),E1013,1)</f>
        <v>0</v>
      </c>
      <c r="AJ1013" s="297">
        <f t="shared" si="1312"/>
        <v>0</v>
      </c>
      <c r="AK1013" s="298">
        <f>IFERROR(I1013*INDEX(F!$P$21:$AB$33, MATCH(G1013/$AH1013, F!$O$21:$O$33,1), MATCH(E1013, F!$P$20:$AB$20,1)), 0 ) +IFERROR( M1013*INDEX(F!$P$21:$AB$33, MATCH(K1013/$AH1013, F!$O$21:$O$33,1), MATCH(E1013, F!$P$20:$AB$20,1)),0) +  IFERROR( Q1013*INDEX(F!$P$21:$AB$33, MATCH(O1013/$AH1013, F!$O$21:$O$33,1), MATCH(E1013, F!$P$20:$AB$20,1)), 0) + IFERROR( U1013*INDEX(F!$P$21:$AB$33, MATCH(S1013/$AH1013, F!$O$21:$O$33,1), MATCH(E1013, F!$P$20:$AB$20,1)),0)  + IFERROR(Y1013*INDEX(F!$P$21:$AB$33, MATCH(W1013/$AH1013, F!$O$21:$O$33,1), MATCH(E1013, F!$P$20:$AB$20,1)),0)  + IFERROR( AC1013*INDEX(F!$P$21:$AB$33, MATCH(AA1013/$AH1013, F!$O$21:$O$33,1), MATCH(E1013, F!$P$20:$AB$20,1)),)</f>
        <v>0</v>
      </c>
      <c r="AL1013" s="1031"/>
    </row>
    <row r="1014" spans="1:38" hidden="1" x14ac:dyDescent="0.25">
      <c r="A1014" s="1022"/>
      <c r="B1014" s="243" t="str">
        <f t="shared" si="1301"/>
        <v>Легкая</v>
      </c>
      <c r="C1014" s="256" t="str">
        <f t="shared" si="1301"/>
        <v>ПР</v>
      </c>
      <c r="D1014" s="224" t="str">
        <f t="shared" si="1301"/>
        <v>Присед на груди</v>
      </c>
      <c r="E1014" s="291">
        <f t="shared" si="1301"/>
        <v>1.2</v>
      </c>
      <c r="F1014" s="299" t="str">
        <f t="shared" si="1301"/>
        <v/>
      </c>
      <c r="G1014" s="300" t="str">
        <f t="shared" si="1302"/>
        <v/>
      </c>
      <c r="H1014" s="301"/>
      <c r="I1014" s="301"/>
      <c r="J1014" s="302"/>
      <c r="K1014" s="300" t="str">
        <f t="shared" si="1303"/>
        <v/>
      </c>
      <c r="L1014" s="301"/>
      <c r="M1014" s="301"/>
      <c r="N1014" s="302"/>
      <c r="O1014" s="300" t="str">
        <f t="shared" si="1304"/>
        <v/>
      </c>
      <c r="P1014" s="301"/>
      <c r="Q1014" s="301"/>
      <c r="R1014" s="302"/>
      <c r="S1014" s="300" t="str">
        <f t="shared" si="1305"/>
        <v/>
      </c>
      <c r="T1014" s="301"/>
      <c r="U1014" s="301"/>
      <c r="V1014" s="302"/>
      <c r="W1014" s="300" t="str">
        <f t="shared" si="1306"/>
        <v/>
      </c>
      <c r="X1014" s="301"/>
      <c r="Y1014" s="301"/>
      <c r="Z1014" s="302"/>
      <c r="AA1014" s="300" t="str">
        <f t="shared" si="1307"/>
        <v/>
      </c>
      <c r="AB1014" s="301"/>
      <c r="AC1014" s="301"/>
      <c r="AD1014" s="302"/>
      <c r="AE1014" s="285">
        <f t="shared" si="1308"/>
        <v>0</v>
      </c>
      <c r="AF1014" s="286">
        <f t="shared" si="1309"/>
        <v>0</v>
      </c>
      <c r="AG1014" s="287">
        <f t="shared" si="1310"/>
        <v>0</v>
      </c>
      <c r="AH1014" s="217">
        <f t="shared" si="1311"/>
        <v>131.27147274810793</v>
      </c>
      <c r="AI1014" s="303">
        <f xml:space="preserve"> ( IF(ISNUMBER(G1014), VLOOKUP(G1014/$AH1014,F!$A1:$B101,2,1)*G1014*$H1014*$I1014,0)+IF(ISNUMBER(K1014), VLOOKUP(K1014/$AH1014,F!$A1:$B101,2,1)*K1014*$L1014*$M1014,0)+IF(ISNUMBER(O1014), VLOOKUP(O1014/$AH1014,F!$A1:$B101,2,1)*O1014*$P1014*$Q1014,0)+IF(ISNUMBER(S1014), VLOOKUP(S1014/$AH1014,F!$A1:$B101,2,1)*S1014*$T1014*$U1014,0)+IF(ISNUMBER(W1014), VLOOKUP(W1014/$AH1014,F!$A1:$B101,2,1)*W1014*$X1014*$Y1014,0)+IF(ISNUMBER(AA1014), VLOOKUP(AA1014/$AH1014,F!$A1:$B101,2,1)*AA1014*$AB1014*$AC1014,0))*IF(ISNUMBER(F1014),F1014,1)*IF(ISNUMBER(E1014),E1014,1)</f>
        <v>0</v>
      </c>
      <c r="AJ1014" s="304">
        <f t="shared" si="1312"/>
        <v>0</v>
      </c>
      <c r="AK1014" s="305">
        <f>IFERROR(I1014*INDEX(F!$P$21:$AB$33, MATCH(G1014/$AH1014, F!$O$21:$O$33,1), MATCH(E1014, F!$P$20:$AB$20,1)), 0 ) +IFERROR( M1014*INDEX(F!$P$21:$AB$33, MATCH(K1014/$AH1014, F!$O$21:$O$33,1), MATCH(E1014, F!$P$20:$AB$20,1)),0) +  IFERROR( Q1014*INDEX(F!$P$21:$AB$33, MATCH(O1014/$AH1014, F!$O$21:$O$33,1), MATCH(E1014, F!$P$20:$AB$20,1)), 0) + IFERROR( U1014*INDEX(F!$P$21:$AB$33, MATCH(S1014/$AH1014, F!$O$21:$O$33,1), MATCH(E1014, F!$P$20:$AB$20,1)),0)  + IFERROR(Y1014*INDEX(F!$P$21:$AB$33, MATCH(W1014/$AH1014, F!$O$21:$O$33,1), MATCH(E1014, F!$P$20:$AB$20,1)),0)  + IFERROR( AC1014*INDEX(F!$P$21:$AB$33, MATCH(AA1014/$AH1014, F!$O$21:$O$33,1), MATCH(E1014, F!$P$20:$AB$20,1)),)</f>
        <v>0</v>
      </c>
      <c r="AL1014" s="1031"/>
    </row>
    <row r="1015" spans="1:38" ht="15.75" hidden="1" customHeight="1" x14ac:dyDescent="0.25">
      <c r="A1015" s="1022"/>
      <c r="B1015" s="244" t="str">
        <f t="shared" si="1301"/>
        <v>Легкая</v>
      </c>
      <c r="C1015" s="255" t="str">
        <f t="shared" si="1301"/>
        <v>ЖМ</v>
      </c>
      <c r="D1015" s="223" t="str">
        <f t="shared" si="1301"/>
        <v>Жим на наклонной</v>
      </c>
      <c r="E1015" s="291">
        <f t="shared" si="1301"/>
        <v>1</v>
      </c>
      <c r="F1015" s="306" t="str">
        <f t="shared" si="1301"/>
        <v/>
      </c>
      <c r="G1015" s="293" t="str">
        <f t="shared" si="1302"/>
        <v/>
      </c>
      <c r="H1015" s="238"/>
      <c r="I1015" s="238"/>
      <c r="J1015" s="294"/>
      <c r="K1015" s="293" t="str">
        <f t="shared" si="1303"/>
        <v/>
      </c>
      <c r="L1015" s="238"/>
      <c r="M1015" s="238"/>
      <c r="N1015" s="294"/>
      <c r="O1015" s="293" t="str">
        <f t="shared" si="1304"/>
        <v/>
      </c>
      <c r="P1015" s="238"/>
      <c r="Q1015" s="238"/>
      <c r="R1015" s="294"/>
      <c r="S1015" s="293" t="str">
        <f t="shared" si="1305"/>
        <v/>
      </c>
      <c r="T1015" s="238"/>
      <c r="U1015" s="238"/>
      <c r="V1015" s="294"/>
      <c r="W1015" s="293" t="str">
        <f t="shared" si="1306"/>
        <v/>
      </c>
      <c r="X1015" s="238"/>
      <c r="Y1015" s="238"/>
      <c r="Z1015" s="294"/>
      <c r="AA1015" s="293" t="str">
        <f t="shared" si="1307"/>
        <v/>
      </c>
      <c r="AB1015" s="238"/>
      <c r="AC1015" s="238"/>
      <c r="AD1015" s="294"/>
      <c r="AE1015" s="239">
        <f t="shared" si="1308"/>
        <v>0</v>
      </c>
      <c r="AF1015" s="295">
        <f t="shared" si="1309"/>
        <v>0</v>
      </c>
      <c r="AG1015" s="296">
        <f t="shared" si="1310"/>
        <v>0</v>
      </c>
      <c r="AH1015" s="217">
        <f t="shared" si="1311"/>
        <v>122.52004123156735</v>
      </c>
      <c r="AI1015" s="237">
        <f xml:space="preserve"> ( IF(ISNUMBER(G1015), VLOOKUP(G1015/$AH1015,F!$A1:$B101,2,1)*G1015*$H1015*$I1015,0)+IF(ISNUMBER(K1015), VLOOKUP(K1015/$AH1015,F!$A1:$B101,2,1)*K1015*$L1015*$M1015,0)+IF(ISNUMBER(O1015), VLOOKUP(O1015/$AH1015,F!$A1:$B101,2,1)*O1015*$P1015*$Q1015,0)+IF(ISNUMBER(S1015), VLOOKUP(S1015/$AH1015,F!$A1:$B101,2,1)*S1015*$T1015*$U1015,0)+IF(ISNUMBER(W1015), VLOOKUP(W1015/$AH1015,F!$A1:$B101,2,1)*W1015*$X1015*$Y1015,0)+IF(ISNUMBER(AA1015), VLOOKUP(AA1015/$AH1015,F!$A1:$B101,2,1)*AA1015*$AB1015*$AC1015,0))*IF(ISNUMBER(F1015),F1015,1)*IF(ISNUMBER(E1015),E1015,1)</f>
        <v>0</v>
      </c>
      <c r="AJ1015" s="297">
        <f>H1015*I1015+L1015*M1015+P1015*Q1015+T1015*U1015+X1015*Y1015+AB1015*AC1015</f>
        <v>0</v>
      </c>
      <c r="AK1015" s="298">
        <f>IFERROR(I1015*INDEX(F!$P$21:$AB$33, MATCH(G1015/$AH1015, F!$O$21:$O$33,1), MATCH(E1015, F!$P$20:$AB$20,1)), 0 ) +IFERROR( M1015*INDEX(F!$P$21:$AB$33, MATCH(K1015/$AH1015, F!$O$21:$O$33,1), MATCH(E1015, F!$P$20:$AB$20,1)),0) +  IFERROR( Q1015*INDEX(F!$P$21:$AB$33, MATCH(O1015/$AH1015, F!$O$21:$O$33,1), MATCH(E1015, F!$P$20:$AB$20,1)), 0) + IFERROR( U1015*INDEX(F!$P$21:$AB$33, MATCH(S1015/$AH1015, F!$O$21:$O$33,1), MATCH(E1015, F!$P$20:$AB$20,1)),0)  + IFERROR(Y1015*INDEX(F!$P$21:$AB$33, MATCH(W1015/$AH1015, F!$O$21:$O$33,1), MATCH(E1015, F!$P$20:$AB$20,1)),0)  + IFERROR( AC1015*INDEX(F!$P$21:$AB$33, MATCH(AA1015/$AH1015, F!$O$21:$O$33,1), MATCH(E1015, F!$P$20:$AB$20,1)),)</f>
        <v>0</v>
      </c>
      <c r="AL1015" s="1031"/>
    </row>
    <row r="1016" spans="1:38" hidden="1" x14ac:dyDescent="0.25">
      <c r="A1016" s="1022"/>
      <c r="B1016" s="245" t="str">
        <f t="shared" si="1301"/>
        <v>Средняя</v>
      </c>
      <c r="C1016" s="257" t="str">
        <f t="shared" si="1301"/>
        <v>ОФП</v>
      </c>
      <c r="D1016" s="224" t="str">
        <f t="shared" si="1301"/>
        <v>Бицепс стоя</v>
      </c>
      <c r="E1016" s="291">
        <f t="shared" si="1301"/>
        <v>0.5</v>
      </c>
      <c r="F1016" s="307" t="str">
        <f t="shared" si="1301"/>
        <v/>
      </c>
      <c r="G1016" s="300" t="str">
        <f t="shared" si="1302"/>
        <v/>
      </c>
      <c r="H1016" s="301"/>
      <c r="I1016" s="301"/>
      <c r="J1016" s="302"/>
      <c r="K1016" s="300" t="str">
        <f t="shared" si="1303"/>
        <v/>
      </c>
      <c r="L1016" s="301"/>
      <c r="M1016" s="301"/>
      <c r="N1016" s="302"/>
      <c r="O1016" s="300" t="str">
        <f t="shared" si="1304"/>
        <v/>
      </c>
      <c r="P1016" s="301"/>
      <c r="Q1016" s="301"/>
      <c r="R1016" s="302"/>
      <c r="S1016" s="300" t="str">
        <f t="shared" si="1305"/>
        <v/>
      </c>
      <c r="T1016" s="301"/>
      <c r="U1016" s="301"/>
      <c r="V1016" s="302"/>
      <c r="W1016" s="300" t="str">
        <f t="shared" si="1306"/>
        <v/>
      </c>
      <c r="X1016" s="301"/>
      <c r="Y1016" s="301"/>
      <c r="Z1016" s="302"/>
      <c r="AA1016" s="300" t="str">
        <f t="shared" si="1307"/>
        <v/>
      </c>
      <c r="AB1016" s="301"/>
      <c r="AC1016" s="301"/>
      <c r="AD1016" s="302"/>
      <c r="AE1016" s="285">
        <f t="shared" si="1308"/>
        <v>0</v>
      </c>
      <c r="AF1016" s="286">
        <f t="shared" si="1309"/>
        <v>0</v>
      </c>
      <c r="AG1016" s="287">
        <f t="shared" si="1310"/>
        <v>0</v>
      </c>
      <c r="AH1016" s="217">
        <f t="shared" si="1311"/>
        <v>53.602518038810729</v>
      </c>
      <c r="AI1016" s="303">
        <f xml:space="preserve"> ( IF(ISNUMBER(G1016), VLOOKUP(G1016/$AH1016,F!$A1:$B101,2,1)*G1016*$H1016*$I1016,0)+IF(ISNUMBER(K1016), VLOOKUP(K1016/$AH1016,F!$A1:$B101,2,1)*K1016*$L1016*$M1016,0)+IF(ISNUMBER(O1016), VLOOKUP(O1016/$AH1016,F!$A1:$B101,2,1)*O1016*$P1016*$Q1016,0)+IF(ISNUMBER(S1016), VLOOKUP(S1016/$AH1016,F!$A1:$B101,2,1)*S1016*$T1016*$U1016,0)+IF(ISNUMBER(W1016), VLOOKUP(W1016/$AH1016,F!$A1:$B101,2,1)*W1016*$X1016*$Y1016,0)+IF(ISNUMBER(AA1016), VLOOKUP(AA1016/$AH1016,F!$A1:$B101,2,1)*AA1016*$AB1016*$AC1016,0))*IF(ISNUMBER(F1016),F1016,1)*IF(ISNUMBER(E1016),E1016,1)</f>
        <v>0</v>
      </c>
      <c r="AJ1016" s="304">
        <f t="shared" ref="AJ1016:AJ1019" si="1313">H1016*I1016+L1016*M1016+P1016*Q1016+T1016*U1016+X1016*Y1016+AB1016*AC1016</f>
        <v>0</v>
      </c>
      <c r="AK1016" s="305">
        <f>IFERROR(I1016*INDEX(F!$P$21:$AB$33, MATCH(G1016/$AH1016, F!$O$21:$O$33,1), MATCH(E1016, F!$P$20:$AB$20,1)), 0 ) +IFERROR( M1016*INDEX(F!$P$21:$AB$33, MATCH(K1016/$AH1016, F!$O$21:$O$33,1), MATCH(E1016, F!$P$20:$AB$20,1)),0) +  IFERROR( Q1016*INDEX(F!$P$21:$AB$33, MATCH(O1016/$AH1016, F!$O$21:$O$33,1), MATCH(E1016, F!$P$20:$AB$20,1)), 0) + IFERROR( U1016*INDEX(F!$P$21:$AB$33, MATCH(S1016/$AH1016, F!$O$21:$O$33,1), MATCH(E1016, F!$P$20:$AB$20,1)),0)  + IFERROR(Y1016*INDEX(F!$P$21:$AB$33, MATCH(W1016/$AH1016, F!$O$21:$O$33,1), MATCH(E1016, F!$P$20:$AB$20,1)),0)  + IFERROR( AC1016*INDEX(F!$P$21:$AB$33, MATCH(AA1016/$AH1016, F!$O$21:$O$33,1), MATCH(E1016, F!$P$20:$AB$20,1)),)</f>
        <v>0</v>
      </c>
      <c r="AL1016" s="1031"/>
    </row>
    <row r="1017" spans="1:38" hidden="1" x14ac:dyDescent="0.25">
      <c r="A1017" s="1022"/>
      <c r="B1017" s="242" t="str">
        <f t="shared" si="1301"/>
        <v/>
      </c>
      <c r="C1017" s="258" t="str">
        <f t="shared" si="1301"/>
        <v/>
      </c>
      <c r="D1017" s="225" t="str">
        <f t="shared" si="1301"/>
        <v/>
      </c>
      <c r="E1017" s="291" t="str">
        <f t="shared" si="1301"/>
        <v/>
      </c>
      <c r="F1017" s="308" t="str">
        <f t="shared" si="1301"/>
        <v/>
      </c>
      <c r="G1017" s="293" t="str">
        <f t="shared" si="1302"/>
        <v/>
      </c>
      <c r="H1017" s="238"/>
      <c r="I1017" s="238"/>
      <c r="J1017" s="294"/>
      <c r="K1017" s="293" t="str">
        <f t="shared" si="1303"/>
        <v/>
      </c>
      <c r="L1017" s="238"/>
      <c r="M1017" s="238"/>
      <c r="N1017" s="294"/>
      <c r="O1017" s="293" t="str">
        <f t="shared" si="1304"/>
        <v/>
      </c>
      <c r="P1017" s="238"/>
      <c r="Q1017" s="238"/>
      <c r="R1017" s="294"/>
      <c r="S1017" s="293" t="str">
        <f t="shared" si="1305"/>
        <v/>
      </c>
      <c r="T1017" s="238"/>
      <c r="U1017" s="238"/>
      <c r="V1017" s="294"/>
      <c r="W1017" s="293" t="str">
        <f t="shared" si="1306"/>
        <v/>
      </c>
      <c r="X1017" s="238"/>
      <c r="Y1017" s="238"/>
      <c r="Z1017" s="294"/>
      <c r="AA1017" s="293" t="str">
        <f t="shared" si="1307"/>
        <v/>
      </c>
      <c r="AB1017" s="238"/>
      <c r="AC1017" s="238"/>
      <c r="AD1017" s="294"/>
      <c r="AE1017" s="239">
        <f t="shared" si="1308"/>
        <v>0</v>
      </c>
      <c r="AF1017" s="295">
        <f t="shared" si="1309"/>
        <v>0</v>
      </c>
      <c r="AG1017" s="296">
        <f t="shared" si="1310"/>
        <v>0</v>
      </c>
      <c r="AH1017" s="217" t="str">
        <f t="shared" si="1311"/>
        <v/>
      </c>
      <c r="AI1017" s="237">
        <f xml:space="preserve"> ( IF(ISNUMBER(G1017), VLOOKUP(G1017/$AH1017,F!$A1:$B101,2,1)*G1017*$H1017*$I1017,0)+IF(ISNUMBER(K1017), VLOOKUP(K1017/$AH1017,F!$A1:$B101,2,1)*K1017*$L1017*$M1017,0)+IF(ISNUMBER(O1017), VLOOKUP(O1017/$AH1017,F!$A1:$B101,2,1)*O1017*$P1017*$Q1017,0)+IF(ISNUMBER(S1017), VLOOKUP(S1017/$AH1017,F!$A1:$B101,2,1)*S1017*$T1017*$U1017,0)+IF(ISNUMBER(W1017), VLOOKUP(W1017/$AH1017,F!$A1:$B101,2,1)*W1017*$X1017*$Y1017,0)+IF(ISNUMBER(AA1017), VLOOKUP(AA1017/$AH1017,F!$A1:$B101,2,1)*AA1017*$AB1017*$AC1017,0))*IF(ISNUMBER(F1017),F1017,1)*IF(ISNUMBER(E1017),E1017,1)</f>
        <v>0</v>
      </c>
      <c r="AJ1017" s="309">
        <f t="shared" si="1313"/>
        <v>0</v>
      </c>
      <c r="AK1017" s="298">
        <f>IFERROR(I1017*INDEX(F!$P$21:$AB$33, MATCH(G1017/$AH1017, F!$O$21:$O$33,1), MATCH(E1017, F!$P$20:$AB$20,1)), 0 ) +IFERROR( M1017*INDEX(F!$P$21:$AB$33, MATCH(K1017/$AH1017, F!$O$21:$O$33,1), MATCH(E1017, F!$P$20:$AB$20,1)),0) +  IFERROR( Q1017*INDEX(F!$P$21:$AB$33, MATCH(O1017/$AH1017, F!$O$21:$O$33,1), MATCH(E1017, F!$P$20:$AB$20,1)), 0) + IFERROR( U1017*INDEX(F!$P$21:$AB$33, MATCH(S1017/$AH1017, F!$O$21:$O$33,1), MATCH(E1017, F!$P$20:$AB$20,1)),0)  + IFERROR(Y1017*INDEX(F!$P$21:$AB$33, MATCH(W1017/$AH1017, F!$O$21:$O$33,1), MATCH(E1017, F!$P$20:$AB$20,1)),0)  + IFERROR( AC1017*INDEX(F!$P$21:$AB$33, MATCH(AA1017/$AH1017, F!$O$21:$O$33,1), MATCH(E1017, F!$P$20:$AB$20,1)),)</f>
        <v>0</v>
      </c>
      <c r="AL1017" s="1031"/>
    </row>
    <row r="1018" spans="1:38" ht="15" hidden="1" customHeight="1" x14ac:dyDescent="0.25">
      <c r="A1018" s="1022"/>
      <c r="B1018" s="243" t="str">
        <f t="shared" si="1301"/>
        <v/>
      </c>
      <c r="C1018" s="256" t="str">
        <f t="shared" si="1301"/>
        <v/>
      </c>
      <c r="D1018" s="214" t="str">
        <f t="shared" si="1301"/>
        <v/>
      </c>
      <c r="E1018" s="291" t="str">
        <f t="shared" si="1301"/>
        <v/>
      </c>
      <c r="F1018" s="307" t="str">
        <f t="shared" si="1301"/>
        <v/>
      </c>
      <c r="G1018" s="300" t="str">
        <f t="shared" si="1302"/>
        <v/>
      </c>
      <c r="H1018" s="301"/>
      <c r="I1018" s="301"/>
      <c r="J1018" s="302"/>
      <c r="K1018" s="300" t="str">
        <f t="shared" si="1303"/>
        <v/>
      </c>
      <c r="L1018" s="301"/>
      <c r="M1018" s="301"/>
      <c r="N1018" s="302"/>
      <c r="O1018" s="300" t="str">
        <f t="shared" si="1304"/>
        <v/>
      </c>
      <c r="P1018" s="301"/>
      <c r="Q1018" s="301"/>
      <c r="R1018" s="302"/>
      <c r="S1018" s="300" t="str">
        <f t="shared" si="1305"/>
        <v/>
      </c>
      <c r="T1018" s="301"/>
      <c r="U1018" s="301"/>
      <c r="V1018" s="302"/>
      <c r="W1018" s="300" t="str">
        <f t="shared" si="1306"/>
        <v/>
      </c>
      <c r="X1018" s="301"/>
      <c r="Y1018" s="301"/>
      <c r="Z1018" s="302"/>
      <c r="AA1018" s="300" t="str">
        <f t="shared" si="1307"/>
        <v/>
      </c>
      <c r="AB1018" s="301"/>
      <c r="AC1018" s="301"/>
      <c r="AD1018" s="302"/>
      <c r="AE1018" s="285">
        <f t="shared" si="1308"/>
        <v>0</v>
      </c>
      <c r="AF1018" s="286">
        <f t="shared" si="1309"/>
        <v>0</v>
      </c>
      <c r="AG1018" s="287">
        <f t="shared" si="1310"/>
        <v>0</v>
      </c>
      <c r="AH1018" s="217" t="str">
        <f t="shared" si="1311"/>
        <v/>
      </c>
      <c r="AI1018" s="310">
        <f xml:space="preserve"> ( IF(ISNUMBER(G1018), VLOOKUP(G1018/$AH1018,F!$A1:$B101,2,1)*G1018*$H1018*$I1018,0)+IF(ISNUMBER(K1018), VLOOKUP(K1018/$AH1018,F!$A1:$B101,2,1)*K1018*$L1018*$M1018,0)+IF(ISNUMBER(O1018), VLOOKUP(O1018/$AH1018,F!$A1:$B101,2,1)*O1018*$P1018*$Q1018,0)+IF(ISNUMBER(S1018), VLOOKUP(S1018/$AH1018,F!$A1:$B101,2,1)*S1018*$T1018*$U1018,0)+IF(ISNUMBER(W1018), VLOOKUP(W1018/$AH1018,F!$A1:$B101,2,1)*W1018*$X1018*$Y1018,0)+IF(ISNUMBER(AA1018), VLOOKUP(AA1018/$AH1018,F!$A1:$B101,2,1)*AA1018*$AB1018*$AC1018,0))*IF(ISNUMBER(F1018),F1018,1)*IF(ISNUMBER(E1018),E1018,1)</f>
        <v>0</v>
      </c>
      <c r="AJ1018" s="311">
        <f t="shared" si="1313"/>
        <v>0</v>
      </c>
      <c r="AK1018" s="312">
        <f>IFERROR(I1018*INDEX(F!$P$21:$AB$33, MATCH(G1018/$AH1018, F!$O$21:$O$33,1), MATCH(E1018, F!$P$20:$AB$20,1)), 0 ) +IFERROR( M1018*INDEX(F!$P$21:$AB$33, MATCH(K1018/$AH1018, F!$O$21:$O$33,1), MATCH(E1018, F!$P$20:$AB$20,1)),0) +  IFERROR( Q1018*INDEX(F!$P$21:$AB$33, MATCH(O1018/$AH1018, F!$O$21:$O$33,1), MATCH(E1018, F!$P$20:$AB$20,1)), 0) + IFERROR( U1018*INDEX(F!$P$21:$AB$33, MATCH(S1018/$AH1018, F!$O$21:$O$33,1), MATCH(E1018, F!$P$20:$AB$20,1)),0)  + IFERROR(Y1018*INDEX(F!$P$21:$AB$33, MATCH(W1018/$AH1018, F!$O$21:$O$33,1), MATCH(E1018, F!$P$20:$AB$20,1)),0)  + IFERROR( AC1018*INDEX(F!$P$21:$AB$33, MATCH(AA1018/$AH1018, F!$O$21:$O$33,1), MATCH(E1018, F!$P$20:$AB$20,1)),)</f>
        <v>0</v>
      </c>
      <c r="AL1018" s="1031"/>
    </row>
    <row r="1019" spans="1:38" ht="15" hidden="1" customHeight="1" x14ac:dyDescent="0.25">
      <c r="A1019" s="1022"/>
      <c r="B1019" s="242" t="str">
        <f t="shared" si="1301"/>
        <v/>
      </c>
      <c r="C1019" s="258" t="str">
        <f t="shared" si="1301"/>
        <v/>
      </c>
      <c r="D1019" s="226" t="str">
        <f t="shared" si="1301"/>
        <v/>
      </c>
      <c r="E1019" s="291" t="str">
        <f t="shared" si="1301"/>
        <v/>
      </c>
      <c r="F1019" s="313" t="str">
        <f t="shared" si="1301"/>
        <v/>
      </c>
      <c r="G1019" s="293" t="str">
        <f t="shared" si="1302"/>
        <v/>
      </c>
      <c r="H1019" s="238"/>
      <c r="I1019" s="238"/>
      <c r="J1019" s="294"/>
      <c r="K1019" s="293" t="str">
        <f t="shared" si="1303"/>
        <v/>
      </c>
      <c r="L1019" s="238"/>
      <c r="M1019" s="238"/>
      <c r="N1019" s="294"/>
      <c r="O1019" s="293" t="str">
        <f t="shared" si="1304"/>
        <v/>
      </c>
      <c r="P1019" s="238"/>
      <c r="Q1019" s="238"/>
      <c r="R1019" s="294"/>
      <c r="S1019" s="293" t="str">
        <f t="shared" si="1305"/>
        <v/>
      </c>
      <c r="T1019" s="238"/>
      <c r="U1019" s="238"/>
      <c r="V1019" s="294"/>
      <c r="W1019" s="293" t="str">
        <f t="shared" si="1306"/>
        <v/>
      </c>
      <c r="X1019" s="238"/>
      <c r="Y1019" s="238"/>
      <c r="Z1019" s="294"/>
      <c r="AA1019" s="293" t="str">
        <f t="shared" si="1307"/>
        <v/>
      </c>
      <c r="AB1019" s="238"/>
      <c r="AC1019" s="238"/>
      <c r="AD1019" s="294"/>
      <c r="AE1019" s="239">
        <f t="shared" si="1308"/>
        <v>0</v>
      </c>
      <c r="AF1019" s="314">
        <f t="shared" si="1309"/>
        <v>0</v>
      </c>
      <c r="AG1019" s="315">
        <f t="shared" si="1310"/>
        <v>0</v>
      </c>
      <c r="AH1019" s="217" t="str">
        <f t="shared" si="1311"/>
        <v/>
      </c>
      <c r="AI1019" s="316">
        <f xml:space="preserve"> ( IF(ISNUMBER(G1019), VLOOKUP(G1019/$AH1019,F!$A1:$B101,2,1)*G1019*$H1019*$I1019,0)+IF(ISNUMBER(K1019), VLOOKUP(K1019/$AH1019,F!$A1:$B101,2,1)*K1019*$L1019*$M1019,0)+IF(ISNUMBER(O1019), VLOOKUP(O1019/$AH1019,F!$A1:$B101,2,1)*O1019*$P1019*$Q1019,0)+IF(ISNUMBER(S1019), VLOOKUP(S1019/$AH1019,F!$A1:$B101,2,1)*S1019*$T1019*$U1019,0)+IF(ISNUMBER(W1019), VLOOKUP(W1019/$AH1019,F!$A1:$B101,2,1)*W1019*$X1019*$Y1019,0)+IF(ISNUMBER(AA1019), VLOOKUP(AA1019/$AH1019,F!$A1:$B101,2,1)*AA1019*$AB1019*$AC1019,0))*IF(ISNUMBER(F1019),F1019,1)*IF(ISNUMBER(E1019),E1019,1)</f>
        <v>0</v>
      </c>
      <c r="AJ1019" s="317">
        <f t="shared" si="1313"/>
        <v>0</v>
      </c>
      <c r="AK1019" s="318">
        <f>IFERROR(I1019*INDEX(F!$P$21:$AB$33, MATCH(G1019/$AH1019, F!$O$21:$O$33,1), MATCH(E1019, F!$P$20:$AB$20,1)), 0 ) +IFERROR( M1019*INDEX(F!$P$21:$AB$33, MATCH(K1019/$AH1019, F!$O$21:$O$33,1), MATCH(E1019, F!$P$20:$AB$20,1)),0) +  IFERROR( Q1019*INDEX(F!$P$21:$AB$33, MATCH(O1019/$AH1019, F!$O$21:$O$33,1), MATCH(E1019, F!$P$20:$AB$20,1)), 0) + IFERROR( U1019*INDEX(F!$P$21:$AB$33, MATCH(S1019/$AH1019, F!$O$21:$O$33,1), MATCH(E1019, F!$P$20:$AB$20,1)),0)  + IFERROR(Y1019*INDEX(F!$P$21:$AB$33, MATCH(W1019/$AH1019, F!$O$21:$O$33,1), MATCH(E1019, F!$P$20:$AB$20,1)),0)  + IFERROR( AC1019*INDEX(F!$P$21:$AB$33, MATCH(AA1019/$AH1019, F!$O$21:$O$33,1), MATCH(E1019, F!$P$20:$AB$20,1)),)</f>
        <v>0</v>
      </c>
      <c r="AL1019" s="1031"/>
    </row>
    <row r="1020" spans="1:38" ht="15.75" hidden="1" thickBot="1" x14ac:dyDescent="0.3">
      <c r="A1020" s="1023"/>
      <c r="B1020" s="246"/>
      <c r="C1020" s="259"/>
      <c r="D1020" s="227"/>
      <c r="E1020" s="352">
        <f>ROUND(IFERROR(SUMPRODUCT(AJ1012:AJ1019,E1012:E1019)/AJ1020,0),3)</f>
        <v>0</v>
      </c>
      <c r="F1020" s="388"/>
      <c r="G1020" s="319"/>
      <c r="H1020" s="320"/>
      <c r="I1020" s="320"/>
      <c r="J1020" s="321"/>
      <c r="K1020" s="319"/>
      <c r="L1020" s="320"/>
      <c r="M1020" s="320"/>
      <c r="N1020" s="321"/>
      <c r="O1020" s="319"/>
      <c r="P1020" s="320"/>
      <c r="Q1020" s="320"/>
      <c r="R1020" s="321"/>
      <c r="S1020" s="319"/>
      <c r="T1020" s="320"/>
      <c r="U1020" s="320"/>
      <c r="V1020" s="321"/>
      <c r="W1020" s="319"/>
      <c r="X1020" s="320"/>
      <c r="Y1020" s="320"/>
      <c r="Z1020" s="321"/>
      <c r="AA1020" s="319"/>
      <c r="AB1020" s="320"/>
      <c r="AC1020" s="320"/>
      <c r="AD1020" s="321"/>
      <c r="AE1020" s="357">
        <f>SUM(AE1012:AE1019)</f>
        <v>0</v>
      </c>
      <c r="AF1020" s="358">
        <f t="shared" si="1309"/>
        <v>0</v>
      </c>
      <c r="AG1020" s="391">
        <f>IFERROR(  SUMPRODUCT(AG1012:AG1019,AJ1012:AJ1019)/AJ1020,0)</f>
        <v>0</v>
      </c>
      <c r="AH1020" s="359"/>
      <c r="AI1020" s="360">
        <f>SUM(AI1012:AI1019)</f>
        <v>0</v>
      </c>
      <c r="AJ1020" s="360">
        <f>SUM(AJ1012:AJ1019)</f>
        <v>0</v>
      </c>
      <c r="AK1020" s="361">
        <f>IF(SUM(AK1012:AK1019)=0,TIME(,0,),TIME(,SUM(AK1012:AK1019)+F!$V$37,))</f>
        <v>0</v>
      </c>
      <c r="AL1020" s="1032"/>
    </row>
    <row r="1021" spans="1:38" hidden="1" x14ac:dyDescent="0.25">
      <c r="A1021" s="213">
        <f>A1022</f>
        <v>43907</v>
      </c>
      <c r="B1021" s="247" t="str">
        <f t="shared" ref="B1021:F1028" si="1314">IF(B965="","",B965)</f>
        <v>Средняя</v>
      </c>
      <c r="C1021" s="260" t="str">
        <f t="shared" si="1314"/>
        <v>ТГ</v>
      </c>
      <c r="D1021" s="228" t="str">
        <f t="shared" si="1314"/>
        <v>Становая тяга</v>
      </c>
      <c r="E1021" s="280">
        <f t="shared" si="1314"/>
        <v>1.4</v>
      </c>
      <c r="F1021" s="322" t="str">
        <f t="shared" si="1314"/>
        <v/>
      </c>
      <c r="G1021" s="323" t="str">
        <f t="shared" ref="G1021:G1028" si="1315">IF(J1021&lt;&gt;0, IFERROR(IF( $F1021=2,  MROUND($AH1021*J1021,1),    IF( OR($F1021="",$F1021=1),   MROUND($AH1021*J1021,2.5),  MROUND($AH1021*J1021, 0.1))), "" ), "")</f>
        <v/>
      </c>
      <c r="H1021" s="324"/>
      <c r="I1021" s="324"/>
      <c r="J1021" s="325"/>
      <c r="K1021" s="323" t="str">
        <f t="shared" ref="K1021:K1028" si="1316">IF(N1021&lt;&gt;0, IFERROR(IF( $F1021=2,  MROUND($AH1021*N1021,1),    IF( OR($F1021="",$F1021=1),   MROUND($AH1021*N1021,2.5),  MROUND($AH1021*N1021, 0.1))), "" ), "")</f>
        <v/>
      </c>
      <c r="L1021" s="324"/>
      <c r="M1021" s="324"/>
      <c r="N1021" s="325"/>
      <c r="O1021" s="323" t="str">
        <f t="shared" ref="O1021:O1028" si="1317">IF(R1021&lt;&gt;0, IFERROR(IF( $F1021=2,  MROUND($AH1021*R1021,1),    IF( OR($F1021="",$F1021=1),   MROUND($AH1021*R1021,2.5),  MROUND($AH1021*R1021, 0.1))), "" ), "")</f>
        <v/>
      </c>
      <c r="P1021" s="324"/>
      <c r="Q1021" s="324"/>
      <c r="R1021" s="325"/>
      <c r="S1021" s="323" t="str">
        <f t="shared" ref="S1021:S1028" si="1318">IF(V1021&lt;&gt;0, IFERROR(IF( $F1021=2,  MROUND($AH1021*V1021,1),    IF( OR($F1021="",$F1021=1),   MROUND($AH1021*V1021,2.5),  MROUND($AH1021*V1021, 0.1))), "" ), "")</f>
        <v/>
      </c>
      <c r="T1021" s="324"/>
      <c r="U1021" s="324"/>
      <c r="V1021" s="325"/>
      <c r="W1021" s="323" t="str">
        <f t="shared" ref="W1021:W1028" si="1319">IF(Z1021&lt;&gt;0, IFERROR(IF( $F1021=2,  MROUND($AH1021*Z1021,1),    IF( OR($F1021="",$F1021=1),   MROUND($AH1021*Z1021,2.5),  MROUND($AH1021*Z1021, 0.1))), "" ), "")</f>
        <v/>
      </c>
      <c r="X1021" s="324"/>
      <c r="Y1021" s="324"/>
      <c r="Z1021" s="325"/>
      <c r="AA1021" s="323" t="str">
        <f t="shared" ref="AA1021:AA1028" si="1320">IF(AD1021&lt;&gt;0, IFERROR(IF( $F1021=2,  MROUND($AH1021*AD1021,1),    IF( OR($F1021="",$F1021=1),   MROUND($AH1021*AD1021,2.5),  MROUND($AH1021*AD1021, 0.1))), "" ), "")</f>
        <v/>
      </c>
      <c r="AB1021" s="324"/>
      <c r="AC1021" s="324"/>
      <c r="AD1021" s="325"/>
      <c r="AE1021" s="326">
        <f t="shared" ref="AE1021:AE1028" si="1321">(IF(ISNUMBER(G1021),G1021,0)*H1021*I1021+IF(ISNUMBER(K1021),K1021,1)*L1021*M1021+IF(ISNUMBER(O1021),O1021,1)*P1021*Q1021+IF(ISNUMBER(S1021),S1021,1)*T1021*U1021+IF(ISNUMBER(W1021),W1021,1)*X1021*Y1021+IF(ISNUMBER(AA1021),AA1021,1)*AB1021*AC1021)*IF(ISNUMBER(F1021),F1021,1)</f>
        <v>0</v>
      </c>
      <c r="AF1021" s="327">
        <f t="shared" si="1309"/>
        <v>0</v>
      </c>
      <c r="AG1021" s="328">
        <f t="shared" ref="AG1021:AG1028" si="1322">IFERROR((AF1021/(AH1021*IF(ISNUMBER(F1021),F1021,1))),0)</f>
        <v>0</v>
      </c>
      <c r="AH1021" s="216">
        <f t="shared" ref="AH1021:AH1028" si="1323">IF(ISNUMBER(AH965), AH965+(AH965*$AH$1010),"")</f>
        <v>191.43756442432405</v>
      </c>
      <c r="AI1021" s="329">
        <f xml:space="preserve"> ( IF(ISNUMBER(G1021), VLOOKUP(G1021/$AH1021,F!$A1:$B101,2,1)*G1021*$H1021*$I1021,0)+IF(ISNUMBER(K1021), VLOOKUP(K1021/$AH1021,F!$A1:$B101,2,1)*K1021*$L1021*$M1021,0)+IF(ISNUMBER(O1021), VLOOKUP(O1021/$AH1021,F!$A1:$B101,2,1)*O1021*$P1021*$Q1021,0)+IF(ISNUMBER(S1021), VLOOKUP(S1021/$AH1021,F!$A1:$B101,2,1)*S1021*$T1021*$U1021,0)+IF(ISNUMBER(W1021), VLOOKUP(W1021/$AH1021,F!$A1:$B101,2,1)*W1021*$X1021*$Y1021,0)+IF(ISNUMBER(AA1021), VLOOKUP(AA1021/$AH1021,F!$A1:$B101,2,1)*AA1021*$AB1021*$AC1021,0))*IF(ISNUMBER(F1021),F1021,1)*IF(ISNUMBER(E1021),E1021,1)</f>
        <v>0</v>
      </c>
      <c r="AJ1021" s="330">
        <f t="shared" ref="AJ1021:AJ1023" si="1324">H1021*I1021+L1021*M1021+P1021*Q1021+T1021*U1021+X1021*Y1021+AB1021*AC1021</f>
        <v>0</v>
      </c>
      <c r="AK1021" s="331">
        <f>IFERROR(I1021*INDEX(F!$P$21:$AB$33, MATCH(G1021/$AH1021, F!$O$21:$O$33,1), MATCH(E1021, F!$P$20:$AB$20,1)), 0 ) +IFERROR( M1021*INDEX(F!$P$21:$AB$33, MATCH(K1021/$AH1021, F!$O$21:$O$33,1), MATCH(E1021, F!$P$20:$AB$20,1)),0) +  IFERROR( Q1021*INDEX(F!$P$21:$AB$33, MATCH(O1021/$AH1021, F!$O$21:$O$33,1), MATCH(E1021, F!$P$20:$AB$20,1)), 0) + IFERROR( U1021*INDEX(F!$P$21:$AB$33, MATCH(S1021/$AH1021, F!$O$21:$O$33,1), MATCH(E1021, F!$P$20:$AB$20,1)),0)  + IFERROR(Y1021*INDEX(F!$P$21:$AB$33, MATCH(W1021/$AH1021, F!$O$21:$O$33,1), MATCH(E1021, F!$P$20:$AB$20,1)),0)  + IFERROR( AC1021*INDEX(F!$P$21:$AB$33, MATCH(AA1021/$AH1021, F!$O$21:$O$33,1), MATCH(E1021, F!$P$20:$AB$20,1)),)</f>
        <v>0</v>
      </c>
      <c r="AL1021" s="1033"/>
    </row>
    <row r="1022" spans="1:38" ht="15.75" hidden="1" customHeight="1" x14ac:dyDescent="0.25">
      <c r="A1022" s="1021">
        <f>A966+A954</f>
        <v>43907</v>
      </c>
      <c r="B1022" s="248" t="str">
        <f t="shared" si="1314"/>
        <v>Легкая</v>
      </c>
      <c r="C1022" s="261" t="str">
        <f t="shared" si="1314"/>
        <v>ЖМ</v>
      </c>
      <c r="D1022" s="229" t="str">
        <f t="shared" si="1314"/>
        <v>Жим лежа</v>
      </c>
      <c r="E1022" s="291">
        <f t="shared" si="1314"/>
        <v>1</v>
      </c>
      <c r="F1022" s="332" t="str">
        <f t="shared" si="1314"/>
        <v/>
      </c>
      <c r="G1022" s="333" t="str">
        <f t="shared" si="1315"/>
        <v/>
      </c>
      <c r="H1022" s="334"/>
      <c r="I1022" s="334"/>
      <c r="J1022" s="335"/>
      <c r="K1022" s="333" t="str">
        <f t="shared" si="1316"/>
        <v/>
      </c>
      <c r="L1022" s="334"/>
      <c r="M1022" s="334"/>
      <c r="N1022" s="335"/>
      <c r="O1022" s="333" t="str">
        <f t="shared" si="1317"/>
        <v/>
      </c>
      <c r="P1022" s="334"/>
      <c r="Q1022" s="334"/>
      <c r="R1022" s="335"/>
      <c r="S1022" s="333" t="str">
        <f t="shared" si="1318"/>
        <v/>
      </c>
      <c r="T1022" s="334"/>
      <c r="U1022" s="334"/>
      <c r="V1022" s="335"/>
      <c r="W1022" s="333" t="str">
        <f t="shared" si="1319"/>
        <v/>
      </c>
      <c r="X1022" s="334"/>
      <c r="Y1022" s="334"/>
      <c r="Z1022" s="335"/>
      <c r="AA1022" s="333" t="str">
        <f t="shared" si="1320"/>
        <v/>
      </c>
      <c r="AB1022" s="334"/>
      <c r="AC1022" s="334"/>
      <c r="AD1022" s="335"/>
      <c r="AE1022" s="336">
        <f t="shared" si="1321"/>
        <v>0</v>
      </c>
      <c r="AF1022" s="337">
        <f t="shared" si="1309"/>
        <v>0</v>
      </c>
      <c r="AG1022" s="338">
        <f t="shared" si="1322"/>
        <v>0</v>
      </c>
      <c r="AH1022" s="217">
        <f t="shared" si="1323"/>
        <v>153.15005153945921</v>
      </c>
      <c r="AI1022" s="339">
        <f xml:space="preserve"> ( IF(ISNUMBER(G1022), VLOOKUP(G1022/$AH1022,F!$A1:$B101,2,1)*G1022*$H1022*$I1022,0)+IF(ISNUMBER(K1022), VLOOKUP(K1022/$AH1022,F!$A1:$B101,2,1)*K1022*$L1022*$M1022,0)+IF(ISNUMBER(O1022), VLOOKUP(O1022/$AH1022,F!$A1:$B101,2,1)*O1022*$P1022*$Q1022,0)+IF(ISNUMBER(S1022), VLOOKUP(S1022/$AH1022,F!$A1:$B101,2,1)*S1022*$T1022*$U1022,0)+IF(ISNUMBER(W1022), VLOOKUP(W1022/$AH1022,F!$A1:$B101,2,1)*W1022*$X1022*$Y1022,0)+IF(ISNUMBER(AA1022), VLOOKUP(AA1022/$AH1022,F!$A1:$B101,2,1)*AA1022*$AB1022*$AC1022,0))*IF(ISNUMBER(F1022),F1022,1)*IF(ISNUMBER(E1022),E1022,1)</f>
        <v>0</v>
      </c>
      <c r="AJ1022" s="340">
        <f t="shared" si="1324"/>
        <v>0</v>
      </c>
      <c r="AK1022" s="341">
        <f>IFERROR(I1022*INDEX(F!$P$21:$AB$33, MATCH(G1022/$AH1022, F!$O$21:$O$33,1), MATCH(E1022, F!$P$20:$AB$20,1)), 0 ) +IFERROR( M1022*INDEX(F!$P$21:$AB$33, MATCH(K1022/$AH1022, F!$O$21:$O$33,1), MATCH(E1022, F!$P$20:$AB$20,1)),0) +  IFERROR( Q1022*INDEX(F!$P$21:$AB$33, MATCH(O1022/$AH1022, F!$O$21:$O$33,1), MATCH(E1022, F!$P$20:$AB$20,1)), 0) + IFERROR( U1022*INDEX(F!$P$21:$AB$33, MATCH(S1022/$AH1022, F!$O$21:$O$33,1), MATCH(E1022, F!$P$20:$AB$20,1)),0)  + IFERROR(Y1022*INDEX(F!$P$21:$AB$33, MATCH(W1022/$AH1022, F!$O$21:$O$33,1), MATCH(E1022, F!$P$20:$AB$20,1)),0)  + IFERROR( AC1022*INDEX(F!$P$21:$AB$33, MATCH(AA1022/$AH1022, F!$O$21:$O$33,1), MATCH(E1022, F!$P$20:$AB$20,1)),)</f>
        <v>0</v>
      </c>
      <c r="AL1022" s="1031"/>
    </row>
    <row r="1023" spans="1:38" hidden="1" x14ac:dyDescent="0.25">
      <c r="A1023" s="1022"/>
      <c r="B1023" s="249" t="str">
        <f t="shared" si="1314"/>
        <v>Легкая</v>
      </c>
      <c r="C1023" s="262" t="str">
        <f t="shared" si="1314"/>
        <v>ТГ</v>
      </c>
      <c r="D1023" s="230" t="str">
        <f t="shared" si="1314"/>
        <v>Тяга на прямых ногах</v>
      </c>
      <c r="E1023" s="291">
        <f t="shared" si="1314"/>
        <v>1.2</v>
      </c>
      <c r="F1023" s="342" t="str">
        <f t="shared" si="1314"/>
        <v/>
      </c>
      <c r="G1023" s="343" t="str">
        <f t="shared" si="1315"/>
        <v/>
      </c>
      <c r="H1023" s="344"/>
      <c r="I1023" s="344"/>
      <c r="J1023" s="345"/>
      <c r="K1023" s="343" t="str">
        <f t="shared" si="1316"/>
        <v/>
      </c>
      <c r="L1023" s="344"/>
      <c r="M1023" s="344"/>
      <c r="N1023" s="345"/>
      <c r="O1023" s="343" t="str">
        <f t="shared" si="1317"/>
        <v/>
      </c>
      <c r="P1023" s="344"/>
      <c r="Q1023" s="344"/>
      <c r="R1023" s="345"/>
      <c r="S1023" s="343" t="str">
        <f t="shared" si="1318"/>
        <v/>
      </c>
      <c r="T1023" s="344"/>
      <c r="U1023" s="344"/>
      <c r="V1023" s="345"/>
      <c r="W1023" s="343" t="str">
        <f t="shared" si="1319"/>
        <v/>
      </c>
      <c r="X1023" s="344"/>
      <c r="Y1023" s="344"/>
      <c r="Z1023" s="345"/>
      <c r="AA1023" s="343" t="str">
        <f t="shared" si="1320"/>
        <v/>
      </c>
      <c r="AB1023" s="344"/>
      <c r="AC1023" s="344"/>
      <c r="AD1023" s="345"/>
      <c r="AE1023" s="346">
        <f t="shared" si="1321"/>
        <v>0</v>
      </c>
      <c r="AF1023" s="347">
        <f t="shared" si="1309"/>
        <v>0</v>
      </c>
      <c r="AG1023" s="348">
        <f t="shared" si="1322"/>
        <v>0</v>
      </c>
      <c r="AH1023" s="217">
        <f t="shared" si="1323"/>
        <v>153.15005153945921</v>
      </c>
      <c r="AI1023" s="349">
        <f xml:space="preserve"> ( IF(ISNUMBER(G1023), VLOOKUP(G1023/$AH1023,F!$A1:$B101,2,1)*G1023*$H1023*$I1023,0)+IF(ISNUMBER(K1023), VLOOKUP(K1023/$AH1023,F!$A1:$B101,2,1)*K1023*$L1023*$M1023,0)+IF(ISNUMBER(O1023), VLOOKUP(O1023/$AH1023,F!$A1:$B101,2,1)*O1023*$P1023*$Q1023,0)+IF(ISNUMBER(S1023), VLOOKUP(S1023/$AH1023,F!$A1:$B101,2,1)*S1023*$T1023*$U1023,0)+IF(ISNUMBER(W1023), VLOOKUP(W1023/$AH1023,F!$A1:$B101,2,1)*W1023*$X1023*$Y1023,0)+IF(ISNUMBER(AA1023), VLOOKUP(AA1023/$AH1023,F!$A1:$B101,2,1)*AA1023*$AB1023*$AC1023,0))*IF(ISNUMBER(F1023),F1023,1)*IF(ISNUMBER(E1023),E1023,1)</f>
        <v>0</v>
      </c>
      <c r="AJ1023" s="350">
        <f t="shared" si="1324"/>
        <v>0</v>
      </c>
      <c r="AK1023" s="351">
        <f>IFERROR(I1023*INDEX(F!$P$21:$AB$33, MATCH(G1023/$AH1023, F!$O$21:$O$33,1), MATCH(E1023, F!$P$20:$AB$20,1)), 0 ) +IFERROR( M1023*INDEX(F!$P$21:$AB$33, MATCH(K1023/$AH1023, F!$O$21:$O$33,1), MATCH(E1023, F!$P$20:$AB$20,1)),0) +  IFERROR( Q1023*INDEX(F!$P$21:$AB$33, MATCH(O1023/$AH1023, F!$O$21:$O$33,1), MATCH(E1023, F!$P$20:$AB$20,1)), 0) + IFERROR( U1023*INDEX(F!$P$21:$AB$33, MATCH(S1023/$AH1023, F!$O$21:$O$33,1), MATCH(E1023, F!$P$20:$AB$20,1)),0)  + IFERROR(Y1023*INDEX(F!$P$21:$AB$33, MATCH(W1023/$AH1023, F!$O$21:$O$33,1), MATCH(E1023, F!$P$20:$AB$20,1)),0)  + IFERROR( AC1023*INDEX(F!$P$21:$AB$33, MATCH(AA1023/$AH1023, F!$O$21:$O$33,1), MATCH(E1023, F!$P$20:$AB$20,1)),)</f>
        <v>0</v>
      </c>
      <c r="AL1023" s="1031"/>
    </row>
    <row r="1024" spans="1:38" hidden="1" x14ac:dyDescent="0.25">
      <c r="A1024" s="1022"/>
      <c r="B1024" s="248" t="str">
        <f t="shared" si="1314"/>
        <v>Легкая</v>
      </c>
      <c r="C1024" s="261" t="str">
        <f t="shared" si="1314"/>
        <v>ОФП</v>
      </c>
      <c r="D1024" s="229" t="str">
        <f t="shared" si="1314"/>
        <v>Жим стоя</v>
      </c>
      <c r="E1024" s="291">
        <f t="shared" si="1314"/>
        <v>0.8</v>
      </c>
      <c r="F1024" s="332" t="str">
        <f t="shared" si="1314"/>
        <v/>
      </c>
      <c r="G1024" s="333" t="str">
        <f t="shared" si="1315"/>
        <v/>
      </c>
      <c r="H1024" s="334"/>
      <c r="I1024" s="334"/>
      <c r="J1024" s="335"/>
      <c r="K1024" s="333" t="str">
        <f t="shared" si="1316"/>
        <v/>
      </c>
      <c r="L1024" s="334"/>
      <c r="M1024" s="334"/>
      <c r="N1024" s="335"/>
      <c r="O1024" s="333" t="str">
        <f t="shared" si="1317"/>
        <v/>
      </c>
      <c r="P1024" s="334"/>
      <c r="Q1024" s="334"/>
      <c r="R1024" s="335"/>
      <c r="S1024" s="333" t="str">
        <f t="shared" si="1318"/>
        <v/>
      </c>
      <c r="T1024" s="334"/>
      <c r="U1024" s="334"/>
      <c r="V1024" s="335"/>
      <c r="W1024" s="333" t="str">
        <f t="shared" si="1319"/>
        <v/>
      </c>
      <c r="X1024" s="334"/>
      <c r="Y1024" s="334"/>
      <c r="Z1024" s="335"/>
      <c r="AA1024" s="333" t="str">
        <f t="shared" si="1320"/>
        <v/>
      </c>
      <c r="AB1024" s="334"/>
      <c r="AC1024" s="334"/>
      <c r="AD1024" s="335"/>
      <c r="AE1024" s="336">
        <f t="shared" si="1321"/>
        <v>0</v>
      </c>
      <c r="AF1024" s="337">
        <f t="shared" si="1309"/>
        <v>0</v>
      </c>
      <c r="AG1024" s="338">
        <f t="shared" si="1322"/>
        <v>0</v>
      </c>
      <c r="AH1024" s="217">
        <f t="shared" si="1323"/>
        <v>91.890030923675553</v>
      </c>
      <c r="AI1024" s="339">
        <f xml:space="preserve"> ( IF(ISNUMBER(G1024), VLOOKUP(G1024/$AH1024,F!$A1:$B101,2,1)*G1024*$H1024*$I1024,0)+IF(ISNUMBER(K1024), VLOOKUP(K1024/$AH1024,F!$A1:$B101,2,1)*K1024*$L1024*$M1024,0)+IF(ISNUMBER(O1024), VLOOKUP(O1024/$AH1024,F!$A1:$B101,2,1)*O1024*$P1024*$Q1024,0)+IF(ISNUMBER(S1024), VLOOKUP(S1024/$AH1024,F!$A1:$B101,2,1)*S1024*$T1024*$U1024,0)+IF(ISNUMBER(W1024), VLOOKUP(W1024/$AH1024,F!$A1:$B101,2,1)*W1024*$X1024*$Y1024,0)+IF(ISNUMBER(AA1024), VLOOKUP(AA1024/$AH1024,F!$A1:$B101,2,1)*AA1024*$AB1024*$AC1024,0))*IF(ISNUMBER(F1024),F1024,1)*IF(ISNUMBER(E1024),E1024,1)</f>
        <v>0</v>
      </c>
      <c r="AJ1024" s="340">
        <f>H1024*I1024+L1024*M1024+P1024*Q1024+T1024*U1024+X1024*Y1024+AB1024*AC1024</f>
        <v>0</v>
      </c>
      <c r="AK1024" s="341">
        <f>IFERROR(I1024*INDEX(F!$P$21:$AB$33, MATCH(G1024/$AH1024, F!$O$21:$O$33,1), MATCH(E1024, F!$P$20:$AB$20,1)), 0 ) +IFERROR( M1024*INDEX(F!$P$21:$AB$33, MATCH(K1024/$AH1024, F!$O$21:$O$33,1), MATCH(E1024, F!$P$20:$AB$20,1)),0) +  IFERROR( Q1024*INDEX(F!$P$21:$AB$33, MATCH(O1024/$AH1024, F!$O$21:$O$33,1), MATCH(E1024, F!$P$20:$AB$20,1)), 0) + IFERROR( U1024*INDEX(F!$P$21:$AB$33, MATCH(S1024/$AH1024, F!$O$21:$O$33,1), MATCH(E1024, F!$P$20:$AB$20,1)),0)  + IFERROR(Y1024*INDEX(F!$P$21:$AB$33, MATCH(W1024/$AH1024, F!$O$21:$O$33,1), MATCH(E1024, F!$P$20:$AB$20,1)),0)  + IFERROR( AC1024*INDEX(F!$P$21:$AB$33, MATCH(AA1024/$AH1024, F!$O$21:$O$33,1), MATCH(E1024, F!$P$20:$AB$20,1)),)</f>
        <v>0</v>
      </c>
      <c r="AL1024" s="1031"/>
    </row>
    <row r="1025" spans="1:38" hidden="1" x14ac:dyDescent="0.25">
      <c r="A1025" s="1022"/>
      <c r="B1025" s="249" t="str">
        <f t="shared" si="1314"/>
        <v>Легкая</v>
      </c>
      <c r="C1025" s="262" t="str">
        <f t="shared" si="1314"/>
        <v>ЖМ</v>
      </c>
      <c r="D1025" s="230" t="str">
        <f t="shared" si="1314"/>
        <v>Жим средним хватом</v>
      </c>
      <c r="E1025" s="291">
        <f t="shared" si="1314"/>
        <v>1</v>
      </c>
      <c r="F1025" s="342" t="str">
        <f t="shared" si="1314"/>
        <v/>
      </c>
      <c r="G1025" s="343" t="str">
        <f t="shared" si="1315"/>
        <v/>
      </c>
      <c r="H1025" s="344"/>
      <c r="I1025" s="344"/>
      <c r="J1025" s="345"/>
      <c r="K1025" s="343" t="str">
        <f t="shared" si="1316"/>
        <v/>
      </c>
      <c r="L1025" s="344"/>
      <c r="M1025" s="344"/>
      <c r="N1025" s="345"/>
      <c r="O1025" s="343" t="str">
        <f t="shared" si="1317"/>
        <v/>
      </c>
      <c r="P1025" s="344"/>
      <c r="Q1025" s="344"/>
      <c r="R1025" s="345"/>
      <c r="S1025" s="343" t="str">
        <f t="shared" si="1318"/>
        <v/>
      </c>
      <c r="T1025" s="344"/>
      <c r="U1025" s="344"/>
      <c r="V1025" s="345"/>
      <c r="W1025" s="343" t="str">
        <f t="shared" si="1319"/>
        <v/>
      </c>
      <c r="X1025" s="344"/>
      <c r="Y1025" s="344"/>
      <c r="Z1025" s="345"/>
      <c r="AA1025" s="343" t="str">
        <f t="shared" si="1320"/>
        <v/>
      </c>
      <c r="AB1025" s="344"/>
      <c r="AC1025" s="344"/>
      <c r="AD1025" s="345"/>
      <c r="AE1025" s="346">
        <f t="shared" si="1321"/>
        <v>0</v>
      </c>
      <c r="AF1025" s="347">
        <f t="shared" si="1309"/>
        <v>0</v>
      </c>
      <c r="AG1025" s="348">
        <f t="shared" si="1322"/>
        <v>0</v>
      </c>
      <c r="AH1025" s="217">
        <f t="shared" si="1323"/>
        <v>130.17754380854032</v>
      </c>
      <c r="AI1025" s="349">
        <f xml:space="preserve"> ( IF(ISNUMBER(G1025), VLOOKUP(G1025/$AH1025,F!$A1:$B101,2,1)*G1025*$H1025*$I1025,0)+IF(ISNUMBER(K1025), VLOOKUP(K1025/$AH1025,F!$A1:$B101,2,1)*K1025*$L1025*$M1025,0)+IF(ISNUMBER(O1025), VLOOKUP(O1025/$AH1025,F!$A1:$B101,2,1)*O1025*$P1025*$Q1025,0)+IF(ISNUMBER(S1025), VLOOKUP(S1025/$AH1025,F!$A1:$B101,2,1)*S1025*$T1025*$U1025,0)+IF(ISNUMBER(W1025), VLOOKUP(W1025/$AH1025,F!$A1:$B101,2,1)*W1025*$X1025*$Y1025,0)+IF(ISNUMBER(AA1025), VLOOKUP(AA1025/$AH1025,F!$A1:$B101,2,1)*AA1025*$AB1025*$AC1025,0))*IF(ISNUMBER(F1025),F1025,1)*IF(ISNUMBER(E1025),E1025,1)</f>
        <v>0</v>
      </c>
      <c r="AJ1025" s="350">
        <f t="shared" ref="AJ1025:AJ1028" si="1325">H1025*I1025+L1025*M1025+P1025*Q1025+T1025*U1025+X1025*Y1025+AB1025*AC1025</f>
        <v>0</v>
      </c>
      <c r="AK1025" s="351">
        <f>IFERROR(I1025*INDEX(F!$P$21:$AB$33, MATCH(G1025/$AH1025, F!$O$21:$O$33,1), MATCH(E1025, F!$P$20:$AB$20,1)), 0 ) +IFERROR( M1025*INDEX(F!$P$21:$AB$33, MATCH(K1025/$AH1025, F!$O$21:$O$33,1), MATCH(E1025, F!$P$20:$AB$20,1)),0) +  IFERROR( Q1025*INDEX(F!$P$21:$AB$33, MATCH(O1025/$AH1025, F!$O$21:$O$33,1), MATCH(E1025, F!$P$20:$AB$20,1)), 0) + IFERROR( U1025*INDEX(F!$P$21:$AB$33, MATCH(S1025/$AH1025, F!$O$21:$O$33,1), MATCH(E1025, F!$P$20:$AB$20,1)),0)  + IFERROR(Y1025*INDEX(F!$P$21:$AB$33, MATCH(W1025/$AH1025, F!$O$21:$O$33,1), MATCH(E1025, F!$P$20:$AB$20,1)),0)  + IFERROR( AC1025*INDEX(F!$P$21:$AB$33, MATCH(AA1025/$AH1025, F!$O$21:$O$33,1), MATCH(E1025, F!$P$20:$AB$20,1)),)</f>
        <v>0</v>
      </c>
      <c r="AL1025" s="1031"/>
    </row>
    <row r="1026" spans="1:38" hidden="1" x14ac:dyDescent="0.25">
      <c r="A1026" s="1022"/>
      <c r="B1026" s="248" t="str">
        <f t="shared" si="1314"/>
        <v/>
      </c>
      <c r="C1026" s="261" t="str">
        <f t="shared" si="1314"/>
        <v/>
      </c>
      <c r="D1026" s="229" t="str">
        <f t="shared" si="1314"/>
        <v/>
      </c>
      <c r="E1026" s="291" t="str">
        <f t="shared" si="1314"/>
        <v/>
      </c>
      <c r="F1026" s="332" t="str">
        <f t="shared" si="1314"/>
        <v/>
      </c>
      <c r="G1026" s="333" t="str">
        <f t="shared" si="1315"/>
        <v/>
      </c>
      <c r="H1026" s="334"/>
      <c r="I1026" s="334"/>
      <c r="J1026" s="335"/>
      <c r="K1026" s="333" t="str">
        <f t="shared" si="1316"/>
        <v/>
      </c>
      <c r="L1026" s="334"/>
      <c r="M1026" s="334"/>
      <c r="N1026" s="335"/>
      <c r="O1026" s="333" t="str">
        <f t="shared" si="1317"/>
        <v/>
      </c>
      <c r="P1026" s="334"/>
      <c r="Q1026" s="334"/>
      <c r="R1026" s="335"/>
      <c r="S1026" s="333" t="str">
        <f t="shared" si="1318"/>
        <v/>
      </c>
      <c r="T1026" s="334"/>
      <c r="U1026" s="334"/>
      <c r="V1026" s="335"/>
      <c r="W1026" s="333" t="str">
        <f t="shared" si="1319"/>
        <v/>
      </c>
      <c r="X1026" s="334"/>
      <c r="Y1026" s="334"/>
      <c r="Z1026" s="335"/>
      <c r="AA1026" s="333" t="str">
        <f t="shared" si="1320"/>
        <v/>
      </c>
      <c r="AB1026" s="334"/>
      <c r="AC1026" s="334"/>
      <c r="AD1026" s="335"/>
      <c r="AE1026" s="336">
        <f t="shared" si="1321"/>
        <v>0</v>
      </c>
      <c r="AF1026" s="337">
        <f t="shared" si="1309"/>
        <v>0</v>
      </c>
      <c r="AG1026" s="338">
        <f t="shared" si="1322"/>
        <v>0</v>
      </c>
      <c r="AH1026" s="217" t="str">
        <f t="shared" si="1323"/>
        <v/>
      </c>
      <c r="AI1026" s="339">
        <f xml:space="preserve"> ( IF(ISNUMBER(G1026), VLOOKUP(G1026/$AH1026,F!$A1:$B101,2,1)*G1026*$H1026*$I1026,0)+IF(ISNUMBER(K1026), VLOOKUP(K1026/$AH1026,F!$A1:$B101,2,1)*K1026*$L1026*$M1026,0)+IF(ISNUMBER(O1026), VLOOKUP(O1026/$AH1026,F!$A1:$B101,2,1)*O1026*$P1026*$Q1026,0)+IF(ISNUMBER(S1026), VLOOKUP(S1026/$AH1026,F!$A1:$B101,2,1)*S1026*$T1026*$U1026,0)+IF(ISNUMBER(W1026), VLOOKUP(W1026/$AH1026,F!$A1:$B101,2,1)*W1026*$X1026*$Y1026,0)+IF(ISNUMBER(AA1026), VLOOKUP(AA1026/$AH1026,F!$A1:$B101,2,1)*AA1026*$AB1026*$AC1026,0))*IF(ISNUMBER(F1026),F1026,1)*IF(ISNUMBER(E1026),E1026,1)</f>
        <v>0</v>
      </c>
      <c r="AJ1026" s="340">
        <f t="shared" si="1325"/>
        <v>0</v>
      </c>
      <c r="AK1026" s="341">
        <f>IFERROR(I1026*INDEX(F!$P$21:$AB$33, MATCH(G1026/$AH1026, F!$O$21:$O$33,1), MATCH(E1026, F!$P$20:$AB$20,1)), 0 ) +IFERROR( M1026*INDEX(F!$P$21:$AB$33, MATCH(K1026/$AH1026, F!$O$21:$O$33,1), MATCH(E1026, F!$P$20:$AB$20,1)),0) +  IFERROR( Q1026*INDEX(F!$P$21:$AB$33, MATCH(O1026/$AH1026, F!$O$21:$O$33,1), MATCH(E1026, F!$P$20:$AB$20,1)), 0) + IFERROR( U1026*INDEX(F!$P$21:$AB$33, MATCH(S1026/$AH1026, F!$O$21:$O$33,1), MATCH(E1026, F!$P$20:$AB$20,1)),0)  + IFERROR(Y1026*INDEX(F!$P$21:$AB$33, MATCH(W1026/$AH1026, F!$O$21:$O$33,1), MATCH(E1026, F!$P$20:$AB$20,1)),0)  + IFERROR( AC1026*INDEX(F!$P$21:$AB$33, MATCH(AA1026/$AH1026, F!$O$21:$O$33,1), MATCH(E1026, F!$P$20:$AB$20,1)),)</f>
        <v>0</v>
      </c>
      <c r="AL1026" s="1031"/>
    </row>
    <row r="1027" spans="1:38" hidden="1" x14ac:dyDescent="0.25">
      <c r="A1027" s="1022"/>
      <c r="B1027" s="249" t="str">
        <f t="shared" si="1314"/>
        <v/>
      </c>
      <c r="C1027" s="262" t="str">
        <f t="shared" si="1314"/>
        <v/>
      </c>
      <c r="D1027" s="230" t="str">
        <f t="shared" si="1314"/>
        <v/>
      </c>
      <c r="E1027" s="291" t="str">
        <f t="shared" si="1314"/>
        <v/>
      </c>
      <c r="F1027" s="342" t="str">
        <f t="shared" si="1314"/>
        <v/>
      </c>
      <c r="G1027" s="343" t="str">
        <f t="shared" si="1315"/>
        <v/>
      </c>
      <c r="H1027" s="344"/>
      <c r="I1027" s="344"/>
      <c r="J1027" s="345"/>
      <c r="K1027" s="343" t="str">
        <f t="shared" si="1316"/>
        <v/>
      </c>
      <c r="L1027" s="344"/>
      <c r="M1027" s="344"/>
      <c r="N1027" s="345"/>
      <c r="O1027" s="343" t="str">
        <f t="shared" si="1317"/>
        <v/>
      </c>
      <c r="P1027" s="344"/>
      <c r="Q1027" s="344"/>
      <c r="R1027" s="345"/>
      <c r="S1027" s="343" t="str">
        <f t="shared" si="1318"/>
        <v/>
      </c>
      <c r="T1027" s="344"/>
      <c r="U1027" s="344"/>
      <c r="V1027" s="345"/>
      <c r="W1027" s="343" t="str">
        <f t="shared" si="1319"/>
        <v/>
      </c>
      <c r="X1027" s="344"/>
      <c r="Y1027" s="344"/>
      <c r="Z1027" s="345"/>
      <c r="AA1027" s="343" t="str">
        <f t="shared" si="1320"/>
        <v/>
      </c>
      <c r="AB1027" s="344"/>
      <c r="AC1027" s="344"/>
      <c r="AD1027" s="345"/>
      <c r="AE1027" s="346">
        <f t="shared" si="1321"/>
        <v>0</v>
      </c>
      <c r="AF1027" s="347">
        <f t="shared" si="1309"/>
        <v>0</v>
      </c>
      <c r="AG1027" s="348">
        <f t="shared" si="1322"/>
        <v>0</v>
      </c>
      <c r="AH1027" s="217" t="str">
        <f t="shared" si="1323"/>
        <v/>
      </c>
      <c r="AI1027" s="349">
        <f xml:space="preserve"> ( IF(ISNUMBER(G1027), VLOOKUP(G1027/$AH1027,F!$A1:$B101,2,1)*G1027*$H1027*$I1027,0)+IF(ISNUMBER(K1027), VLOOKUP(K1027/$AH1027,F!$A1:$B101,2,1)*K1027*$L1027*$M1027,0)+IF(ISNUMBER(O1027), VLOOKUP(O1027/$AH1027,F!$A1:$B101,2,1)*O1027*$P1027*$Q1027,0)+IF(ISNUMBER(S1027), VLOOKUP(S1027/$AH1027,F!$A1:$B101,2,1)*S1027*$T1027*$U1027,0)+IF(ISNUMBER(W1027), VLOOKUP(W1027/$AH1027,F!$A1:$B101,2,1)*W1027*$X1027*$Y1027,0)+IF(ISNUMBER(AA1027), VLOOKUP(AA1027/$AH1027,F!$A1:$B101,2,1)*AA1027*$AB1027*$AC1027,0))*IF(ISNUMBER(F1027),F1027,1)*IF(ISNUMBER(E1027),E1027,1)</f>
        <v>0</v>
      </c>
      <c r="AJ1027" s="350">
        <f t="shared" si="1325"/>
        <v>0</v>
      </c>
      <c r="AK1027" s="351">
        <f>IFERROR(I1027*INDEX(F!$P$21:$AB$33, MATCH(G1027/$AH1027, F!$O$21:$O$33,1), MATCH(E1027, F!$P$20:$AB$20,1)), 0 ) +IFERROR( M1027*INDEX(F!$P$21:$AB$33, MATCH(K1027/$AH1027, F!$O$21:$O$33,1), MATCH(E1027, F!$P$20:$AB$20,1)),0) +  IFERROR( Q1027*INDEX(F!$P$21:$AB$33, MATCH(O1027/$AH1027, F!$O$21:$O$33,1), MATCH(E1027, F!$P$20:$AB$20,1)), 0) + IFERROR( U1027*INDEX(F!$P$21:$AB$33, MATCH(S1027/$AH1027, F!$O$21:$O$33,1), MATCH(E1027, F!$P$20:$AB$20,1)),0)  + IFERROR(Y1027*INDEX(F!$P$21:$AB$33, MATCH(W1027/$AH1027, F!$O$21:$O$33,1), MATCH(E1027, F!$P$20:$AB$20,1)),0)  + IFERROR( AC1027*INDEX(F!$P$21:$AB$33, MATCH(AA1027/$AH1027, F!$O$21:$O$33,1), MATCH(E1027, F!$P$20:$AB$20,1)),)</f>
        <v>0</v>
      </c>
      <c r="AL1027" s="1031"/>
    </row>
    <row r="1028" spans="1:38" hidden="1" x14ac:dyDescent="0.25">
      <c r="A1028" s="1022"/>
      <c r="B1028" s="248" t="str">
        <f t="shared" si="1314"/>
        <v/>
      </c>
      <c r="C1028" s="261" t="str">
        <f t="shared" si="1314"/>
        <v/>
      </c>
      <c r="D1028" s="231" t="str">
        <f t="shared" si="1314"/>
        <v/>
      </c>
      <c r="E1028" s="291" t="str">
        <f t="shared" si="1314"/>
        <v/>
      </c>
      <c r="F1028" s="332" t="str">
        <f t="shared" si="1314"/>
        <v/>
      </c>
      <c r="G1028" s="333" t="str">
        <f t="shared" si="1315"/>
        <v/>
      </c>
      <c r="H1028" s="334"/>
      <c r="I1028" s="334"/>
      <c r="J1028" s="335"/>
      <c r="K1028" s="333" t="str">
        <f t="shared" si="1316"/>
        <v/>
      </c>
      <c r="L1028" s="334"/>
      <c r="M1028" s="334"/>
      <c r="N1028" s="335"/>
      <c r="O1028" s="333" t="str">
        <f t="shared" si="1317"/>
        <v/>
      </c>
      <c r="P1028" s="334"/>
      <c r="Q1028" s="334"/>
      <c r="R1028" s="335"/>
      <c r="S1028" s="333" t="str">
        <f t="shared" si="1318"/>
        <v/>
      </c>
      <c r="T1028" s="334"/>
      <c r="U1028" s="334"/>
      <c r="V1028" s="335"/>
      <c r="W1028" s="333" t="str">
        <f t="shared" si="1319"/>
        <v/>
      </c>
      <c r="X1028" s="334"/>
      <c r="Y1028" s="334"/>
      <c r="Z1028" s="335"/>
      <c r="AA1028" s="333" t="str">
        <f t="shared" si="1320"/>
        <v/>
      </c>
      <c r="AB1028" s="334"/>
      <c r="AC1028" s="334"/>
      <c r="AD1028" s="335"/>
      <c r="AE1028" s="336">
        <f t="shared" si="1321"/>
        <v>0</v>
      </c>
      <c r="AF1028" s="337">
        <f t="shared" si="1309"/>
        <v>0</v>
      </c>
      <c r="AG1028" s="338">
        <f t="shared" si="1322"/>
        <v>0</v>
      </c>
      <c r="AH1028" s="217" t="str">
        <f t="shared" si="1323"/>
        <v/>
      </c>
      <c r="AI1028" s="339">
        <f xml:space="preserve"> ( IF(ISNUMBER(G1028), VLOOKUP(G1028/$AH1028,F!$A1:$B101,2,1)*G1028*$H1028*$I1028,0)+IF(ISNUMBER(K1028), VLOOKUP(K1028/$AH1028,F!$A1:$B101,2,1)*K1028*$L1028*$M1028,0)+IF(ISNUMBER(O1028), VLOOKUP(O1028/$AH1028,F!$A1:$B101,2,1)*O1028*$P1028*$Q1028,0)+IF(ISNUMBER(S1028), VLOOKUP(S1028/$AH1028,F!$A1:$B101,2,1)*S1028*$T1028*$U1028,0)+IF(ISNUMBER(W1028), VLOOKUP(W1028/$AH1028,F!$A1:$B101,2,1)*W1028*$X1028*$Y1028,0)+IF(ISNUMBER(AA1028), VLOOKUP(AA1028/$AH1028,F!$A1:$B101,2,1)*AA1028*$AB1028*$AC1028,0))*IF(ISNUMBER(F1028),F1028,1)*IF(ISNUMBER(E1028),E1028,1)</f>
        <v>0</v>
      </c>
      <c r="AJ1028" s="340">
        <f t="shared" si="1325"/>
        <v>0</v>
      </c>
      <c r="AK1028" s="341">
        <f>IFERROR(I1028*INDEX(F!$P$21:$AB$33, MATCH(G1028/$AH1028, F!$O$21:$O$33,1), MATCH(E1028, F!$P$20:$AB$20,1)), 0 ) +IFERROR( M1028*INDEX(F!$P$21:$AB$33, MATCH(K1028/$AH1028, F!$O$21:$O$33,1), MATCH(E1028, F!$P$20:$AB$20,1)),0) +  IFERROR( Q1028*INDEX(F!$P$21:$AB$33, MATCH(O1028/$AH1028, F!$O$21:$O$33,1), MATCH(E1028, F!$P$20:$AB$20,1)), 0) + IFERROR( U1028*INDEX(F!$P$21:$AB$33, MATCH(S1028/$AH1028, F!$O$21:$O$33,1), MATCH(E1028, F!$P$20:$AB$20,1)),0)  + IFERROR(Y1028*INDEX(F!$P$21:$AB$33, MATCH(W1028/$AH1028, F!$O$21:$O$33,1), MATCH(E1028, F!$P$20:$AB$20,1)),0)  + IFERROR( AC1028*INDEX(F!$P$21:$AB$33, MATCH(AA1028/$AH1028, F!$O$21:$O$33,1), MATCH(E1028, F!$P$20:$AB$20,1)),)</f>
        <v>0</v>
      </c>
      <c r="AL1028" s="1031"/>
    </row>
    <row r="1029" spans="1:38" ht="15.75" hidden="1" thickBot="1" x14ac:dyDescent="0.3">
      <c r="A1029" s="1023"/>
      <c r="B1029" s="250"/>
      <c r="C1029" s="263"/>
      <c r="D1029" s="215"/>
      <c r="E1029" s="352">
        <f>ROUND(IFERROR(SUMPRODUCT(AJ1021:AJ1028,E1021:E1028)/AJ1029,0),3)</f>
        <v>0</v>
      </c>
      <c r="F1029" s="353"/>
      <c r="G1029" s="354"/>
      <c r="H1029" s="355"/>
      <c r="I1029" s="355"/>
      <c r="J1029" s="356"/>
      <c r="K1029" s="354"/>
      <c r="L1029" s="355"/>
      <c r="M1029" s="355"/>
      <c r="N1029" s="356"/>
      <c r="O1029" s="354"/>
      <c r="P1029" s="355"/>
      <c r="Q1029" s="355"/>
      <c r="R1029" s="356"/>
      <c r="S1029" s="354"/>
      <c r="T1029" s="355"/>
      <c r="U1029" s="355"/>
      <c r="V1029" s="356"/>
      <c r="W1029" s="354"/>
      <c r="X1029" s="355"/>
      <c r="Y1029" s="355"/>
      <c r="Z1029" s="356"/>
      <c r="AA1029" s="354"/>
      <c r="AB1029" s="355"/>
      <c r="AC1029" s="355"/>
      <c r="AD1029" s="356"/>
      <c r="AE1029" s="357">
        <f>SUM(AE1021:AE1028)</f>
        <v>0</v>
      </c>
      <c r="AF1029" s="358">
        <f t="shared" si="1309"/>
        <v>0</v>
      </c>
      <c r="AG1029" s="391">
        <f>IFERROR(  SUMPRODUCT(AG1021:AG1028,AJ1021:AJ1028)/AJ1029,0)</f>
        <v>0</v>
      </c>
      <c r="AH1029" s="359"/>
      <c r="AI1029" s="360">
        <f>SUM(AI1021:AI1028)</f>
        <v>0</v>
      </c>
      <c r="AJ1029" s="360">
        <f>SUM(AJ1021:AJ1028)</f>
        <v>0</v>
      </c>
      <c r="AK1029" s="361">
        <f>IF(SUM(AK1021:AK1028)=0,TIME(,0,),TIME(,SUM(AK1021:AK1028)+F!$V$37,))</f>
        <v>0</v>
      </c>
      <c r="AL1029" s="1032"/>
    </row>
    <row r="1030" spans="1:38" hidden="1" x14ac:dyDescent="0.25">
      <c r="A1030" s="232">
        <f>A1031</f>
        <v>43909</v>
      </c>
      <c r="B1030" s="251" t="str">
        <f t="shared" ref="B1030:F1037" si="1326">IF(B974="","",B974)</f>
        <v>Тяжелая</v>
      </c>
      <c r="C1030" s="264" t="str">
        <f t="shared" si="1326"/>
        <v>ЖМ</v>
      </c>
      <c r="D1030" s="233" t="str">
        <f t="shared" si="1326"/>
        <v>Жим лежа</v>
      </c>
      <c r="E1030" s="280">
        <f t="shared" si="1326"/>
        <v>1</v>
      </c>
      <c r="F1030" s="362" t="str">
        <f t="shared" si="1326"/>
        <v/>
      </c>
      <c r="G1030" s="363" t="str">
        <f t="shared" ref="G1030:G1037" si="1327">IF(J1030&lt;&gt;0, IFERROR(IF( $F1030=2,  MROUND($AH1030*J1030,1),    IF( OR($F1030="",$F1030=1),   MROUND($AH1030*J1030,2.5),  MROUND($AH1030*J1030, 0.1))), "" ), "")</f>
        <v/>
      </c>
      <c r="H1030" s="364"/>
      <c r="I1030" s="364"/>
      <c r="J1030" s="365"/>
      <c r="K1030" s="363" t="str">
        <f t="shared" ref="K1030:K1037" si="1328">IF(N1030&lt;&gt;0, IFERROR(IF( $F1030=2,  MROUND($AH1030*N1030,1),    IF( OR($F1030="",$F1030=1),   MROUND($AH1030*N1030,2.5),  MROUND($AH1030*N1030, 0.1))), "" ), "")</f>
        <v/>
      </c>
      <c r="L1030" s="364"/>
      <c r="M1030" s="364"/>
      <c r="N1030" s="365"/>
      <c r="O1030" s="363" t="str">
        <f t="shared" ref="O1030:O1037" si="1329">IF(R1030&lt;&gt;0, IFERROR(IF( $F1030=2,  MROUND($AH1030*R1030,1),    IF( OR($F1030="",$F1030=1),   MROUND($AH1030*R1030,2.5),  MROUND($AH1030*R1030, 0.1))), "" ), "")</f>
        <v/>
      </c>
      <c r="P1030" s="364"/>
      <c r="Q1030" s="364"/>
      <c r="R1030" s="365"/>
      <c r="S1030" s="363" t="str">
        <f t="shared" ref="S1030:S1037" si="1330">IF(V1030&lt;&gt;0, IFERROR(IF( $F1030=2,  MROUND($AH1030*V1030,1),    IF( OR($F1030="",$F1030=1),   MROUND($AH1030*V1030,2.5),  MROUND($AH1030*V1030, 0.1))), "" ), "")</f>
        <v/>
      </c>
      <c r="T1030" s="364"/>
      <c r="U1030" s="364"/>
      <c r="V1030" s="365"/>
      <c r="W1030" s="363" t="str">
        <f t="shared" ref="W1030:W1037" si="1331">IF(Z1030&lt;&gt;0, IFERROR(IF( $F1030=2,  MROUND($AH1030*Z1030,1),    IF( OR($F1030="",$F1030=1),   MROUND($AH1030*Z1030,2.5),  MROUND($AH1030*Z1030, 0.1))), "" ), "")</f>
        <v/>
      </c>
      <c r="X1030" s="364"/>
      <c r="Y1030" s="364"/>
      <c r="Z1030" s="365"/>
      <c r="AA1030" s="363" t="str">
        <f t="shared" ref="AA1030:AA1037" si="1332">IF(AD1030&lt;&gt;0, IFERROR(IF( $F1030=2,  MROUND($AH1030*AD1030,1),    IF( OR($F1030="",$F1030=1),   MROUND($AH1030*AD1030,2.5),  MROUND($AH1030*AD1030, 0.1))), "" ), "")</f>
        <v/>
      </c>
      <c r="AB1030" s="364"/>
      <c r="AC1030" s="364"/>
      <c r="AD1030" s="365"/>
      <c r="AE1030" s="366">
        <f t="shared" ref="AE1030:AE1037" si="1333">(IF(ISNUMBER(G1030),G1030,0)*H1030*I1030+IF(ISNUMBER(K1030),K1030,1)*L1030*M1030+IF(ISNUMBER(O1030),O1030,1)*P1030*Q1030+IF(ISNUMBER(S1030),S1030,1)*T1030*U1030+IF(ISNUMBER(W1030),W1030,1)*X1030*Y1030+IF(ISNUMBER(AA1030),AA1030,1)*AB1030*AC1030)*IF(ISNUMBER(F1030),F1030,1)</f>
        <v>0</v>
      </c>
      <c r="AF1030" s="367">
        <f t="shared" si="1309"/>
        <v>0</v>
      </c>
      <c r="AG1030" s="368">
        <f t="shared" ref="AG1030:AG1037" si="1334">IFERROR((AF1030/(AH1030*IF(ISNUMBER(F1030),F1030,1))),0)</f>
        <v>0</v>
      </c>
      <c r="AH1030" s="216">
        <f t="shared" ref="AH1030:AH1037" si="1335">IF(ISNUMBER(AH974), AH974+(AH974*$AH$1010),"")</f>
        <v>153.15005153945921</v>
      </c>
      <c r="AI1030" s="369">
        <f xml:space="preserve"> ( IF(ISNUMBER(G1030), VLOOKUP(G1030/$AH1030,F!$A1:$B101,2,1)*G1030*$H1030*$I1030,0)+IF(ISNUMBER(K1030), VLOOKUP(K1030/$AH1030,F!$A1:$B101,2,1)*K1030*$L1030*$M1030,0)+IF(ISNUMBER(O1030), VLOOKUP(O1030/$AH1030,F!$A1:$B101,2,1)*O1030*$P1030*$Q1030,0)+IF(ISNUMBER(S1030), VLOOKUP(S1030/$AH1030,F!$A1:$B101,2,1)*S1030*$T1030*$U1030,0)+IF(ISNUMBER(W1030), VLOOKUP(W1030/$AH1030,F!$A1:$B101,2,1)*W1030*$X1030*$Y1030,0)+IF(ISNUMBER(AA1030), VLOOKUP(AA1030/$AH1030,F!$A1:$B101,2,1)*AA1030*$AB1030*$AC1030,0))*IF(ISNUMBER(F1030),F1030,1)*IF(ISNUMBER(E1030),E1030,1)</f>
        <v>0</v>
      </c>
      <c r="AJ1030" s="370">
        <f t="shared" ref="AJ1030:AJ1032" si="1336">H1030*I1030+L1030*M1030+P1030*Q1030+T1030*U1030+X1030*Y1030+AB1030*AC1030</f>
        <v>0</v>
      </c>
      <c r="AK1030" s="371">
        <f>IFERROR(I1030*INDEX(F!$P$21:$AB$33, MATCH(G1030/$AH1030, F!$O$21:$O$33,1), MATCH(E1030, F!$P$20:$AB$20,1)), 0 ) +IFERROR( M1030*INDEX(F!$P$21:$AB$33, MATCH(K1030/$AH1030, F!$O$21:$O$33,1), MATCH(E1030, F!$P$20:$AB$20,1)),0) +  IFERROR( Q1030*INDEX(F!$P$21:$AB$33, MATCH(O1030/$AH1030, F!$O$21:$O$33,1), MATCH(E1030, F!$P$20:$AB$20,1)), 0) + IFERROR( U1030*INDEX(F!$P$21:$AB$33, MATCH(S1030/$AH1030, F!$O$21:$O$33,1), MATCH(E1030, F!$P$20:$AB$20,1)),0)  + IFERROR(Y1030*INDEX(F!$P$21:$AB$33, MATCH(W1030/$AH1030, F!$O$21:$O$33,1), MATCH(E1030, F!$P$20:$AB$20,1)),0)  + IFERROR( AC1030*INDEX(F!$P$21:$AB$33, MATCH(AA1030/$AH1030, F!$O$21:$O$33,1), MATCH(E1030, F!$P$20:$AB$20,1)),)</f>
        <v>0</v>
      </c>
      <c r="AL1030" s="1033"/>
    </row>
    <row r="1031" spans="1:38" ht="15.75" hidden="1" customHeight="1" x14ac:dyDescent="0.25">
      <c r="A1031" s="1021">
        <f>A975+A954</f>
        <v>43909</v>
      </c>
      <c r="B1031" s="249" t="str">
        <f t="shared" si="1326"/>
        <v>Легкая</v>
      </c>
      <c r="C1031" s="262" t="str">
        <f t="shared" si="1326"/>
        <v>ЖМ</v>
      </c>
      <c r="D1031" s="230" t="str">
        <f t="shared" si="1326"/>
        <v>Жим гантелей</v>
      </c>
      <c r="E1031" s="291">
        <f t="shared" si="1326"/>
        <v>0.8</v>
      </c>
      <c r="F1031" s="342">
        <f t="shared" si="1326"/>
        <v>2</v>
      </c>
      <c r="G1031" s="343" t="str">
        <f t="shared" si="1327"/>
        <v/>
      </c>
      <c r="H1031" s="344"/>
      <c r="I1031" s="344"/>
      <c r="J1031" s="345"/>
      <c r="K1031" s="343" t="str">
        <f t="shared" si="1328"/>
        <v/>
      </c>
      <c r="L1031" s="344"/>
      <c r="M1031" s="344"/>
      <c r="N1031" s="345"/>
      <c r="O1031" s="343" t="str">
        <f t="shared" si="1329"/>
        <v/>
      </c>
      <c r="P1031" s="344"/>
      <c r="Q1031" s="344"/>
      <c r="R1031" s="345"/>
      <c r="S1031" s="343" t="str">
        <f t="shared" si="1330"/>
        <v/>
      </c>
      <c r="T1031" s="344"/>
      <c r="U1031" s="344"/>
      <c r="V1031" s="345"/>
      <c r="W1031" s="343" t="str">
        <f t="shared" si="1331"/>
        <v/>
      </c>
      <c r="X1031" s="344"/>
      <c r="Y1031" s="344"/>
      <c r="Z1031" s="345"/>
      <c r="AA1031" s="343" t="str">
        <f t="shared" si="1332"/>
        <v/>
      </c>
      <c r="AB1031" s="344"/>
      <c r="AC1031" s="344"/>
      <c r="AD1031" s="345"/>
      <c r="AE1031" s="346">
        <f t="shared" si="1333"/>
        <v>0</v>
      </c>
      <c r="AF1031" s="347">
        <f t="shared" si="1309"/>
        <v>0</v>
      </c>
      <c r="AG1031" s="348">
        <f t="shared" si="1334"/>
        <v>0</v>
      </c>
      <c r="AH1031" s="217">
        <f t="shared" si="1335"/>
        <v>49.00801649262695</v>
      </c>
      <c r="AI1031" s="349">
        <f xml:space="preserve"> ( IF(ISNUMBER(G1031), VLOOKUP(G1031/$AH1031,F!$A1:$B101,2,1)*G1031*$H1031*$I1031,0)+IF(ISNUMBER(K1031), VLOOKUP(K1031/$AH1031,F!$A1:$B101,2,1)*K1031*$L1031*$M1031,0)+IF(ISNUMBER(O1031), VLOOKUP(O1031/$AH1031,F!$A1:$B101,2,1)*O1031*$P1031*$Q1031,0)+IF(ISNUMBER(S1031), VLOOKUP(S1031/$AH1031,F!$A1:$B101,2,1)*S1031*$T1031*$U1031,0)+IF(ISNUMBER(W1031), VLOOKUP(W1031/$AH1031,F!$A1:$B101,2,1)*W1031*$X1031*$Y1031,0)+IF(ISNUMBER(AA1031), VLOOKUP(AA1031/$AH1031,F!$A1:$B101,2,1)*AA1031*$AB1031*$AC1031,0))*IF(ISNUMBER(F1031),F1031,1)*IF(ISNUMBER(E1031),E1031,1)</f>
        <v>0</v>
      </c>
      <c r="AJ1031" s="350">
        <f t="shared" si="1336"/>
        <v>0</v>
      </c>
      <c r="AK1031" s="351">
        <f>IFERROR(I1031*INDEX(F!$P$21:$AB$33, MATCH(G1031/$AH1031, F!$O$21:$O$33,1), MATCH(E1031, F!$P$20:$AB$20,1)), 0 ) +IFERROR( M1031*INDEX(F!$P$21:$AB$33, MATCH(K1031/$AH1031, F!$O$21:$O$33,1), MATCH(E1031, F!$P$20:$AB$20,1)),0) +  IFERROR( Q1031*INDEX(F!$P$21:$AB$33, MATCH(O1031/$AH1031, F!$O$21:$O$33,1), MATCH(E1031, F!$P$20:$AB$20,1)), 0) + IFERROR( U1031*INDEX(F!$P$21:$AB$33, MATCH(S1031/$AH1031, F!$O$21:$O$33,1), MATCH(E1031, F!$P$20:$AB$20,1)),0)  + IFERROR(Y1031*INDEX(F!$P$21:$AB$33, MATCH(W1031/$AH1031, F!$O$21:$O$33,1), MATCH(E1031, F!$P$20:$AB$20,1)),0)  + IFERROR( AC1031*INDEX(F!$P$21:$AB$33, MATCH(AA1031/$AH1031, F!$O$21:$O$33,1), MATCH(E1031, F!$P$20:$AB$20,1)),)</f>
        <v>0</v>
      </c>
      <c r="AL1031" s="1031"/>
    </row>
    <row r="1032" spans="1:38" hidden="1" x14ac:dyDescent="0.25">
      <c r="A1032" s="1022"/>
      <c r="B1032" s="252" t="str">
        <f t="shared" si="1326"/>
        <v>Легкая</v>
      </c>
      <c r="C1032" s="265" t="str">
        <f t="shared" si="1326"/>
        <v>ОФП</v>
      </c>
      <c r="D1032" s="234" t="str">
        <f t="shared" si="1326"/>
        <v>Французский жим</v>
      </c>
      <c r="E1032" s="291">
        <f t="shared" si="1326"/>
        <v>0.4</v>
      </c>
      <c r="F1032" s="372" t="str">
        <f t="shared" si="1326"/>
        <v/>
      </c>
      <c r="G1032" s="373" t="str">
        <f t="shared" si="1327"/>
        <v/>
      </c>
      <c r="H1032" s="374"/>
      <c r="I1032" s="374"/>
      <c r="J1032" s="375"/>
      <c r="K1032" s="373" t="str">
        <f t="shared" si="1328"/>
        <v/>
      </c>
      <c r="L1032" s="374"/>
      <c r="M1032" s="374"/>
      <c r="N1032" s="375"/>
      <c r="O1032" s="373" t="str">
        <f t="shared" si="1329"/>
        <v/>
      </c>
      <c r="P1032" s="374"/>
      <c r="Q1032" s="374"/>
      <c r="R1032" s="375"/>
      <c r="S1032" s="373" t="str">
        <f t="shared" si="1330"/>
        <v/>
      </c>
      <c r="T1032" s="374"/>
      <c r="U1032" s="374"/>
      <c r="V1032" s="375"/>
      <c r="W1032" s="373" t="str">
        <f t="shared" si="1331"/>
        <v/>
      </c>
      <c r="X1032" s="374"/>
      <c r="Y1032" s="374"/>
      <c r="Z1032" s="375"/>
      <c r="AA1032" s="373" t="str">
        <f t="shared" si="1332"/>
        <v/>
      </c>
      <c r="AB1032" s="374"/>
      <c r="AC1032" s="374"/>
      <c r="AD1032" s="375"/>
      <c r="AE1032" s="376">
        <f t="shared" si="1333"/>
        <v>0</v>
      </c>
      <c r="AF1032" s="377">
        <f t="shared" si="1309"/>
        <v>0</v>
      </c>
      <c r="AG1032" s="378">
        <f t="shared" si="1334"/>
        <v>0</v>
      </c>
      <c r="AH1032" s="217">
        <f t="shared" si="1335"/>
        <v>71.52107406892749</v>
      </c>
      <c r="AI1032" s="379">
        <f xml:space="preserve"> ( IF(ISNUMBER(G1032), VLOOKUP(G1032/$AH1032,F!$A1:$B101,2,1)*G1032*$H1032*$I1032,0)+IF(ISNUMBER(K1032), VLOOKUP(K1032/$AH1032,F!$A1:$B101,2,1)*K1032*$L1032*$M1032,0)+IF(ISNUMBER(O1032), VLOOKUP(O1032/$AH1032,F!$A1:$B101,2,1)*O1032*$P1032*$Q1032,0)+IF(ISNUMBER(S1032), VLOOKUP(S1032/$AH1032,F!$A1:$B101,2,1)*S1032*$T1032*$U1032,0)+IF(ISNUMBER(W1032), VLOOKUP(W1032/$AH1032,F!$A1:$B101,2,1)*W1032*$X1032*$Y1032,0)+IF(ISNUMBER(AA1032), VLOOKUP(AA1032/$AH1032,F!$A1:$B101,2,1)*AA1032*$AB1032*$AC1032,0))*IF(ISNUMBER(F1032),F1032,1)*IF(ISNUMBER(E1032),E1032,1)</f>
        <v>0</v>
      </c>
      <c r="AJ1032" s="380">
        <f t="shared" si="1336"/>
        <v>0</v>
      </c>
      <c r="AK1032" s="381">
        <f>IFERROR(I1032*INDEX(F!$P$21:$AB$33, MATCH(G1032/$AH1032, F!$O$21:$O$33,1), MATCH(E1032, F!$P$20:$AB$20,1)), 0 ) +IFERROR( M1032*INDEX(F!$P$21:$AB$33, MATCH(K1032/$AH1032, F!$O$21:$O$33,1), MATCH(E1032, F!$P$20:$AB$20,1)),0) +  IFERROR( Q1032*INDEX(F!$P$21:$AB$33, MATCH(O1032/$AH1032, F!$O$21:$O$33,1), MATCH(E1032, F!$P$20:$AB$20,1)), 0) + IFERROR( U1032*INDEX(F!$P$21:$AB$33, MATCH(S1032/$AH1032, F!$O$21:$O$33,1), MATCH(E1032, F!$P$20:$AB$20,1)),0)  + IFERROR(Y1032*INDEX(F!$P$21:$AB$33, MATCH(W1032/$AH1032, F!$O$21:$O$33,1), MATCH(E1032, F!$P$20:$AB$20,1)),0)  + IFERROR( AC1032*INDEX(F!$P$21:$AB$33, MATCH(AA1032/$AH1032, F!$O$21:$O$33,1), MATCH(E1032, F!$P$20:$AB$20,1)),)</f>
        <v>0</v>
      </c>
      <c r="AL1032" s="1031"/>
    </row>
    <row r="1033" spans="1:38" hidden="1" x14ac:dyDescent="0.25">
      <c r="A1033" s="1022"/>
      <c r="B1033" s="249" t="str">
        <f t="shared" si="1326"/>
        <v>Легкая</v>
      </c>
      <c r="C1033" s="262" t="str">
        <f t="shared" si="1326"/>
        <v>ОФП</v>
      </c>
      <c r="D1033" s="230" t="str">
        <f t="shared" si="1326"/>
        <v>Молотковые сгибания</v>
      </c>
      <c r="E1033" s="291">
        <f t="shared" si="1326"/>
        <v>0.4</v>
      </c>
      <c r="F1033" s="342">
        <f t="shared" si="1326"/>
        <v>2</v>
      </c>
      <c r="G1033" s="343" t="str">
        <f t="shared" si="1327"/>
        <v/>
      </c>
      <c r="H1033" s="344"/>
      <c r="I1033" s="344"/>
      <c r="J1033" s="345"/>
      <c r="K1033" s="343" t="str">
        <f t="shared" si="1328"/>
        <v/>
      </c>
      <c r="L1033" s="344"/>
      <c r="M1033" s="344"/>
      <c r="N1033" s="345"/>
      <c r="O1033" s="343" t="str">
        <f t="shared" si="1329"/>
        <v/>
      </c>
      <c r="P1033" s="344"/>
      <c r="Q1033" s="344"/>
      <c r="R1033" s="345"/>
      <c r="S1033" s="343" t="str">
        <f t="shared" si="1330"/>
        <v/>
      </c>
      <c r="T1033" s="344"/>
      <c r="U1033" s="344"/>
      <c r="V1033" s="345"/>
      <c r="W1033" s="343" t="str">
        <f t="shared" si="1331"/>
        <v/>
      </c>
      <c r="X1033" s="344"/>
      <c r="Y1033" s="344"/>
      <c r="Z1033" s="345"/>
      <c r="AA1033" s="343" t="str">
        <f t="shared" si="1332"/>
        <v/>
      </c>
      <c r="AB1033" s="344"/>
      <c r="AC1033" s="344"/>
      <c r="AD1033" s="345"/>
      <c r="AE1033" s="346">
        <f t="shared" si="1333"/>
        <v>0</v>
      </c>
      <c r="AF1033" s="347">
        <f t="shared" si="1309"/>
        <v>0</v>
      </c>
      <c r="AG1033" s="348">
        <f t="shared" si="1334"/>
        <v>0</v>
      </c>
      <c r="AH1033" s="217">
        <f t="shared" si="1335"/>
        <v>27.567009277102667</v>
      </c>
      <c r="AI1033" s="349">
        <f xml:space="preserve"> ( IF(ISNUMBER(G1033), VLOOKUP(G1033/$AH1033,F!$A1:$B101,2,1)*G1033*$H1033*$I1033,0)+IF(ISNUMBER(K1033), VLOOKUP(K1033/$AH1033,F!$A1:$B101,2,1)*K1033*$L1033*$M1033,0)+IF(ISNUMBER(O1033), VLOOKUP(O1033/$AH1033,F!$A1:$B101,2,1)*O1033*$P1033*$Q1033,0)+IF(ISNUMBER(S1033), VLOOKUP(S1033/$AH1033,F!$A1:$B101,2,1)*S1033*$T1033*$U1033,0)+IF(ISNUMBER(W1033), VLOOKUP(W1033/$AH1033,F!$A1:$B101,2,1)*W1033*$X1033*$Y1033,0)+IF(ISNUMBER(AA1033), VLOOKUP(AA1033/$AH1033,F!$A1:$B101,2,1)*AA1033*$AB1033*$AC1033,0))*IF(ISNUMBER(F1033),F1033,1)*IF(ISNUMBER(E1033),E1033,1)</f>
        <v>0</v>
      </c>
      <c r="AJ1033" s="350">
        <f>H1033*I1033+L1033*M1033+P1033*Q1033+T1033*U1033+X1033*Y1033+AB1033*AC1033</f>
        <v>0</v>
      </c>
      <c r="AK1033" s="351">
        <f>IFERROR(I1033*INDEX(F!$P$21:$AB$33, MATCH(G1033/$AH1033, F!$O$21:$O$33,1), MATCH(E1033, F!$P$20:$AB$20,1)), 0 ) +IFERROR( M1033*INDEX(F!$P$21:$AB$33, MATCH(K1033/$AH1033, F!$O$21:$O$33,1), MATCH(E1033, F!$P$20:$AB$20,1)),0) +  IFERROR( Q1033*INDEX(F!$P$21:$AB$33, MATCH(O1033/$AH1033, F!$O$21:$O$33,1), MATCH(E1033, F!$P$20:$AB$20,1)), 0) + IFERROR( U1033*INDEX(F!$P$21:$AB$33, MATCH(S1033/$AH1033, F!$O$21:$O$33,1), MATCH(E1033, F!$P$20:$AB$20,1)),0)  + IFERROR(Y1033*INDEX(F!$P$21:$AB$33, MATCH(W1033/$AH1033, F!$O$21:$O$33,1), MATCH(E1033, F!$P$20:$AB$20,1)),0)  + IFERROR( AC1033*INDEX(F!$P$21:$AB$33, MATCH(AA1033/$AH1033, F!$O$21:$O$33,1), MATCH(E1033, F!$P$20:$AB$20,1)),)</f>
        <v>0</v>
      </c>
      <c r="AL1033" s="1031"/>
    </row>
    <row r="1034" spans="1:38" hidden="1" x14ac:dyDescent="0.25">
      <c r="A1034" s="1022"/>
      <c r="B1034" s="252" t="str">
        <f t="shared" si="1326"/>
        <v>Легкая</v>
      </c>
      <c r="C1034" s="265" t="str">
        <f t="shared" si="1326"/>
        <v>ОФП</v>
      </c>
      <c r="D1034" s="234" t="str">
        <f t="shared" si="1326"/>
        <v>Разгибания с гантелью из-за головы</v>
      </c>
      <c r="E1034" s="291">
        <f t="shared" si="1326"/>
        <v>0.4</v>
      </c>
      <c r="F1034" s="372">
        <f t="shared" si="1326"/>
        <v>2</v>
      </c>
      <c r="G1034" s="373" t="str">
        <f t="shared" si="1327"/>
        <v/>
      </c>
      <c r="H1034" s="374"/>
      <c r="I1034" s="374"/>
      <c r="J1034" s="375"/>
      <c r="K1034" s="373" t="str">
        <f t="shared" si="1328"/>
        <v/>
      </c>
      <c r="L1034" s="374"/>
      <c r="M1034" s="374"/>
      <c r="N1034" s="375"/>
      <c r="O1034" s="373" t="str">
        <f t="shared" si="1329"/>
        <v/>
      </c>
      <c r="P1034" s="374"/>
      <c r="Q1034" s="374"/>
      <c r="R1034" s="375"/>
      <c r="S1034" s="373" t="str">
        <f t="shared" si="1330"/>
        <v/>
      </c>
      <c r="T1034" s="374"/>
      <c r="U1034" s="374"/>
      <c r="V1034" s="375"/>
      <c r="W1034" s="373" t="str">
        <f t="shared" si="1331"/>
        <v/>
      </c>
      <c r="X1034" s="374"/>
      <c r="Y1034" s="374"/>
      <c r="Z1034" s="375"/>
      <c r="AA1034" s="373" t="str">
        <f t="shared" si="1332"/>
        <v/>
      </c>
      <c r="AB1034" s="374"/>
      <c r="AC1034" s="374"/>
      <c r="AD1034" s="375"/>
      <c r="AE1034" s="376">
        <f t="shared" si="1333"/>
        <v>0</v>
      </c>
      <c r="AF1034" s="377">
        <f t="shared" si="1309"/>
        <v>0</v>
      </c>
      <c r="AG1034" s="378">
        <f t="shared" si="1334"/>
        <v>0</v>
      </c>
      <c r="AH1034" s="217">
        <f t="shared" si="1335"/>
        <v>19.9095067001297</v>
      </c>
      <c r="AI1034" s="379">
        <f xml:space="preserve"> ( IF(ISNUMBER(G1034), VLOOKUP(G1034/$AH1034,F!$A1:$B101,2,1)*G1034*$H1034*$I1034,0)+IF(ISNUMBER(K1034), VLOOKUP(K1034/$AH1034,F!$A1:$B101,2,1)*K1034*$L1034*$M1034,0)+IF(ISNUMBER(O1034), VLOOKUP(O1034/$AH1034,F!$A1:$B101,2,1)*O1034*$P1034*$Q1034,0)+IF(ISNUMBER(S1034), VLOOKUP(S1034/$AH1034,F!$A1:$B101,2,1)*S1034*$T1034*$U1034,0)+IF(ISNUMBER(W1034), VLOOKUP(W1034/$AH1034,F!$A1:$B101,2,1)*W1034*$X1034*$Y1034,0)+IF(ISNUMBER(AA1034), VLOOKUP(AA1034/$AH1034,F!$A1:$B101,2,1)*AA1034*$AB1034*$AC1034,0))*IF(ISNUMBER(F1034),F1034,1)*IF(ISNUMBER(E1034),E1034,1)</f>
        <v>0</v>
      </c>
      <c r="AJ1034" s="380">
        <f t="shared" ref="AJ1034:AJ1037" si="1337">H1034*I1034+L1034*M1034+P1034*Q1034+T1034*U1034+X1034*Y1034+AB1034*AC1034</f>
        <v>0</v>
      </c>
      <c r="AK1034" s="381">
        <f>IFERROR(I1034*INDEX(F!$P$21:$AB$33, MATCH(G1034/$AH1034, F!$O$21:$O$33,1), MATCH(E1034, F!$P$20:$AB$20,1)), 0 ) +IFERROR( M1034*INDEX(F!$P$21:$AB$33, MATCH(K1034/$AH1034, F!$O$21:$O$33,1), MATCH(E1034, F!$P$20:$AB$20,1)),0) +  IFERROR( Q1034*INDEX(F!$P$21:$AB$33, MATCH(O1034/$AH1034, F!$O$21:$O$33,1), MATCH(E1034, F!$P$20:$AB$20,1)), 0) + IFERROR( U1034*INDEX(F!$P$21:$AB$33, MATCH(S1034/$AH1034, F!$O$21:$O$33,1), MATCH(E1034, F!$P$20:$AB$20,1)),0)  + IFERROR(Y1034*INDEX(F!$P$21:$AB$33, MATCH(W1034/$AH1034, F!$O$21:$O$33,1), MATCH(E1034, F!$P$20:$AB$20,1)),0)  + IFERROR( AC1034*INDEX(F!$P$21:$AB$33, MATCH(AA1034/$AH1034, F!$O$21:$O$33,1), MATCH(E1034, F!$P$20:$AB$20,1)),)</f>
        <v>0</v>
      </c>
      <c r="AL1034" s="1031"/>
    </row>
    <row r="1035" spans="1:38" hidden="1" x14ac:dyDescent="0.25">
      <c r="A1035" s="1022"/>
      <c r="B1035" s="249" t="str">
        <f t="shared" si="1326"/>
        <v/>
      </c>
      <c r="C1035" s="262" t="str">
        <f t="shared" si="1326"/>
        <v/>
      </c>
      <c r="D1035" s="230" t="str">
        <f t="shared" si="1326"/>
        <v/>
      </c>
      <c r="E1035" s="291" t="str">
        <f t="shared" si="1326"/>
        <v/>
      </c>
      <c r="F1035" s="342" t="str">
        <f t="shared" si="1326"/>
        <v/>
      </c>
      <c r="G1035" s="343" t="str">
        <f t="shared" si="1327"/>
        <v/>
      </c>
      <c r="H1035" s="344"/>
      <c r="I1035" s="344"/>
      <c r="J1035" s="345"/>
      <c r="K1035" s="343" t="str">
        <f t="shared" si="1328"/>
        <v/>
      </c>
      <c r="L1035" s="344"/>
      <c r="M1035" s="344"/>
      <c r="N1035" s="345"/>
      <c r="O1035" s="343" t="str">
        <f t="shared" si="1329"/>
        <v/>
      </c>
      <c r="P1035" s="344"/>
      <c r="Q1035" s="344"/>
      <c r="R1035" s="345"/>
      <c r="S1035" s="343" t="str">
        <f t="shared" si="1330"/>
        <v/>
      </c>
      <c r="T1035" s="344"/>
      <c r="U1035" s="344"/>
      <c r="V1035" s="345"/>
      <c r="W1035" s="343" t="str">
        <f t="shared" si="1331"/>
        <v/>
      </c>
      <c r="X1035" s="344"/>
      <c r="Y1035" s="344"/>
      <c r="Z1035" s="345"/>
      <c r="AA1035" s="343" t="str">
        <f t="shared" si="1332"/>
        <v/>
      </c>
      <c r="AB1035" s="344"/>
      <c r="AC1035" s="344"/>
      <c r="AD1035" s="345"/>
      <c r="AE1035" s="346">
        <f t="shared" si="1333"/>
        <v>0</v>
      </c>
      <c r="AF1035" s="347">
        <f t="shared" si="1309"/>
        <v>0</v>
      </c>
      <c r="AG1035" s="348">
        <f t="shared" si="1334"/>
        <v>0</v>
      </c>
      <c r="AH1035" s="217" t="str">
        <f t="shared" si="1335"/>
        <v/>
      </c>
      <c r="AI1035" s="349">
        <f xml:space="preserve"> ( IF(ISNUMBER(G1035), VLOOKUP(G1035/$AH1035,F!$A1:$B101,2,1)*G1035*$H1035*$I1035,0)+IF(ISNUMBER(K1035), VLOOKUP(K1035/$AH1035,F!$A1:$B101,2,1)*K1035*$L1035*$M1035,0)+IF(ISNUMBER(O1035), VLOOKUP(O1035/$AH1035,F!$A1:$B101,2,1)*O1035*$P1035*$Q1035,0)+IF(ISNUMBER(S1035), VLOOKUP(S1035/$AH1035,F!$A1:$B101,2,1)*S1035*$T1035*$U1035,0)+IF(ISNUMBER(W1035), VLOOKUP(W1035/$AH1035,F!$A1:$B101,2,1)*W1035*$X1035*$Y1035,0)+IF(ISNUMBER(AA1035), VLOOKUP(AA1035/$AH1035,F!$A1:$B101,2,1)*AA1035*$AB1035*$AC1035,0))*IF(ISNUMBER(F1035),F1035,1)*IF(ISNUMBER(E1035),E1035,1)</f>
        <v>0</v>
      </c>
      <c r="AJ1035" s="350">
        <f t="shared" si="1337"/>
        <v>0</v>
      </c>
      <c r="AK1035" s="351">
        <f>IFERROR(I1035*INDEX(F!$P$21:$AB$33, MATCH(G1035/$AH1035, F!$O$21:$O$33,1), MATCH(E1035, F!$P$20:$AB$20,1)), 0 ) +IFERROR( M1035*INDEX(F!$P$21:$AB$33, MATCH(K1035/$AH1035, F!$O$21:$O$33,1), MATCH(E1035, F!$P$20:$AB$20,1)),0) +  IFERROR( Q1035*INDEX(F!$P$21:$AB$33, MATCH(O1035/$AH1035, F!$O$21:$O$33,1), MATCH(E1035, F!$P$20:$AB$20,1)), 0) + IFERROR( U1035*INDEX(F!$P$21:$AB$33, MATCH(S1035/$AH1035, F!$O$21:$O$33,1), MATCH(E1035, F!$P$20:$AB$20,1)),0)  + IFERROR(Y1035*INDEX(F!$P$21:$AB$33, MATCH(W1035/$AH1035, F!$O$21:$O$33,1), MATCH(E1035, F!$P$20:$AB$20,1)),0)  + IFERROR( AC1035*INDEX(F!$P$21:$AB$33, MATCH(AA1035/$AH1035, F!$O$21:$O$33,1), MATCH(E1035, F!$P$20:$AB$20,1)),)</f>
        <v>0</v>
      </c>
      <c r="AL1035" s="1031"/>
    </row>
    <row r="1036" spans="1:38" hidden="1" x14ac:dyDescent="0.25">
      <c r="A1036" s="1022"/>
      <c r="B1036" s="252" t="str">
        <f t="shared" si="1326"/>
        <v/>
      </c>
      <c r="C1036" s="265" t="str">
        <f t="shared" si="1326"/>
        <v/>
      </c>
      <c r="D1036" s="234" t="str">
        <f t="shared" si="1326"/>
        <v/>
      </c>
      <c r="E1036" s="291" t="str">
        <f t="shared" si="1326"/>
        <v/>
      </c>
      <c r="F1036" s="382" t="str">
        <f t="shared" si="1326"/>
        <v/>
      </c>
      <c r="G1036" s="373" t="str">
        <f t="shared" si="1327"/>
        <v/>
      </c>
      <c r="H1036" s="374"/>
      <c r="I1036" s="374"/>
      <c r="J1036" s="375"/>
      <c r="K1036" s="373" t="str">
        <f t="shared" si="1328"/>
        <v/>
      </c>
      <c r="L1036" s="374"/>
      <c r="M1036" s="374"/>
      <c r="N1036" s="375"/>
      <c r="O1036" s="373" t="str">
        <f t="shared" si="1329"/>
        <v/>
      </c>
      <c r="P1036" s="374"/>
      <c r="Q1036" s="374"/>
      <c r="R1036" s="375"/>
      <c r="S1036" s="373" t="str">
        <f t="shared" si="1330"/>
        <v/>
      </c>
      <c r="T1036" s="374"/>
      <c r="U1036" s="374"/>
      <c r="V1036" s="375"/>
      <c r="W1036" s="373" t="str">
        <f t="shared" si="1331"/>
        <v/>
      </c>
      <c r="X1036" s="374"/>
      <c r="Y1036" s="374"/>
      <c r="Z1036" s="375"/>
      <c r="AA1036" s="373" t="str">
        <f t="shared" si="1332"/>
        <v/>
      </c>
      <c r="AB1036" s="374"/>
      <c r="AC1036" s="374"/>
      <c r="AD1036" s="375"/>
      <c r="AE1036" s="376">
        <f t="shared" si="1333"/>
        <v>0</v>
      </c>
      <c r="AF1036" s="377">
        <f t="shared" si="1309"/>
        <v>0</v>
      </c>
      <c r="AG1036" s="378">
        <f t="shared" si="1334"/>
        <v>0</v>
      </c>
      <c r="AH1036" s="217" t="str">
        <f t="shared" si="1335"/>
        <v/>
      </c>
      <c r="AI1036" s="379">
        <f xml:space="preserve"> ( IF(ISNUMBER(G1036), VLOOKUP(G1036/$AH1036,F!$A1:$B101,2,1)*G1036*$H1036*$I1036,0)+IF(ISNUMBER(K1036), VLOOKUP(K1036/$AH1036,F!$A1:$B101,2,1)*K1036*$L1036*$M1036,0)+IF(ISNUMBER(O1036), VLOOKUP(O1036/$AH1036,F!$A1:$B101,2,1)*O1036*$P1036*$Q1036,0)+IF(ISNUMBER(S1036), VLOOKUP(S1036/$AH1036,F!$A1:$B101,2,1)*S1036*$T1036*$U1036,0)+IF(ISNUMBER(W1036), VLOOKUP(W1036/$AH1036,F!$A1:$B101,2,1)*W1036*$X1036*$Y1036,0)+IF(ISNUMBER(AA1036), VLOOKUP(AA1036/$AH1036,F!$A1:$B101,2,1)*AA1036*$AB1036*$AC1036,0))*IF(ISNUMBER(F1036),F1036,1)*IF(ISNUMBER(E1036),E1036,1)</f>
        <v>0</v>
      </c>
      <c r="AJ1036" s="380">
        <f t="shared" si="1337"/>
        <v>0</v>
      </c>
      <c r="AK1036" s="381">
        <f>IFERROR(I1036*INDEX(F!$P$21:$AB$33, MATCH(G1036/$AH1036, F!$O$21:$O$33,1), MATCH(E1036, F!$P$20:$AB$20,1)), 0 ) +IFERROR( M1036*INDEX(F!$P$21:$AB$33, MATCH(K1036/$AH1036, F!$O$21:$O$33,1), MATCH(E1036, F!$P$20:$AB$20,1)),0) +  IFERROR( Q1036*INDEX(F!$P$21:$AB$33, MATCH(O1036/$AH1036, F!$O$21:$O$33,1), MATCH(E1036, F!$P$20:$AB$20,1)), 0) + IFERROR( U1036*INDEX(F!$P$21:$AB$33, MATCH(S1036/$AH1036, F!$O$21:$O$33,1), MATCH(E1036, F!$P$20:$AB$20,1)),0)  + IFERROR(Y1036*INDEX(F!$P$21:$AB$33, MATCH(W1036/$AH1036, F!$O$21:$O$33,1), MATCH(E1036, F!$P$20:$AB$20,1)),0)  + IFERROR( AC1036*INDEX(F!$P$21:$AB$33, MATCH(AA1036/$AH1036, F!$O$21:$O$33,1), MATCH(E1036, F!$P$20:$AB$20,1)),)</f>
        <v>0</v>
      </c>
      <c r="AL1036" s="1031"/>
    </row>
    <row r="1037" spans="1:38" hidden="1" x14ac:dyDescent="0.25">
      <c r="A1037" s="1022"/>
      <c r="B1037" s="249" t="str">
        <f t="shared" si="1326"/>
        <v/>
      </c>
      <c r="C1037" s="262" t="str">
        <f t="shared" si="1326"/>
        <v/>
      </c>
      <c r="D1037" s="235" t="str">
        <f t="shared" si="1326"/>
        <v/>
      </c>
      <c r="E1037" s="291" t="str">
        <f t="shared" si="1326"/>
        <v/>
      </c>
      <c r="F1037" s="383" t="str">
        <f t="shared" si="1326"/>
        <v/>
      </c>
      <c r="G1037" s="343" t="str">
        <f t="shared" si="1327"/>
        <v/>
      </c>
      <c r="H1037" s="344"/>
      <c r="I1037" s="344"/>
      <c r="J1037" s="345"/>
      <c r="K1037" s="343" t="str">
        <f t="shared" si="1328"/>
        <v/>
      </c>
      <c r="L1037" s="344"/>
      <c r="M1037" s="344"/>
      <c r="N1037" s="345"/>
      <c r="O1037" s="343" t="str">
        <f t="shared" si="1329"/>
        <v/>
      </c>
      <c r="P1037" s="344"/>
      <c r="Q1037" s="344"/>
      <c r="R1037" s="345"/>
      <c r="S1037" s="343" t="str">
        <f t="shared" si="1330"/>
        <v/>
      </c>
      <c r="T1037" s="344"/>
      <c r="U1037" s="344"/>
      <c r="V1037" s="345"/>
      <c r="W1037" s="343" t="str">
        <f t="shared" si="1331"/>
        <v/>
      </c>
      <c r="X1037" s="344"/>
      <c r="Y1037" s="344"/>
      <c r="Z1037" s="345"/>
      <c r="AA1037" s="343" t="str">
        <f t="shared" si="1332"/>
        <v/>
      </c>
      <c r="AB1037" s="344"/>
      <c r="AC1037" s="344"/>
      <c r="AD1037" s="345"/>
      <c r="AE1037" s="346">
        <f t="shared" si="1333"/>
        <v>0</v>
      </c>
      <c r="AF1037" s="347">
        <f t="shared" si="1309"/>
        <v>0</v>
      </c>
      <c r="AG1037" s="348">
        <f t="shared" si="1334"/>
        <v>0</v>
      </c>
      <c r="AH1037" s="217" t="str">
        <f t="shared" si="1335"/>
        <v/>
      </c>
      <c r="AI1037" s="349">
        <f xml:space="preserve"> ( IF(ISNUMBER(G1037), VLOOKUP(G1037/$AH1037,F!$A1:$B101,2,1)*G1037*$H1037*$I1037,0)+IF(ISNUMBER(K1037), VLOOKUP(K1037/$AH1037,F!$A1:$B101,2,1)*K1037*$L1037*$M1037,0)+IF(ISNUMBER(O1037), VLOOKUP(O1037/$AH1037,F!$A1:$B101,2,1)*O1037*$P1037*$Q1037,0)+IF(ISNUMBER(S1037), VLOOKUP(S1037/$AH1037,F!$A1:$B101,2,1)*S1037*$T1037*$U1037,0)+IF(ISNUMBER(W1037), VLOOKUP(W1037/$AH1037,F!$A1:$B101,2,1)*W1037*$X1037*$Y1037,0)+IF(ISNUMBER(AA1037), VLOOKUP(AA1037/$AH1037,F!$A1:$B101,2,1)*AA1037*$AB1037*$AC1037,0))*IF(ISNUMBER(F1037),F1037,1)*IF(ISNUMBER(E1037),E1037,1)</f>
        <v>0</v>
      </c>
      <c r="AJ1037" s="350">
        <f t="shared" si="1337"/>
        <v>0</v>
      </c>
      <c r="AK1037" s="351">
        <f>IFERROR(I1037*INDEX(F!$P$21:$AB$33, MATCH(G1037/$AH1037, F!$O$21:$O$33,1), MATCH(E1037, F!$P$20:$AB$20,1)), 0 ) +IFERROR( M1037*INDEX(F!$P$21:$AB$33, MATCH(K1037/$AH1037, F!$O$21:$O$33,1), MATCH(E1037, F!$P$20:$AB$20,1)),0) +  IFERROR( Q1037*INDEX(F!$P$21:$AB$33, MATCH(O1037/$AH1037, F!$O$21:$O$33,1), MATCH(E1037, F!$P$20:$AB$20,1)), 0) + IFERROR( U1037*INDEX(F!$P$21:$AB$33, MATCH(S1037/$AH1037, F!$O$21:$O$33,1), MATCH(E1037, F!$P$20:$AB$20,1)),0)  + IFERROR(Y1037*INDEX(F!$P$21:$AB$33, MATCH(W1037/$AH1037, F!$O$21:$O$33,1), MATCH(E1037, F!$P$20:$AB$20,1)),0)  + IFERROR( AC1037*INDEX(F!$P$21:$AB$33, MATCH(AA1037/$AH1037, F!$O$21:$O$33,1), MATCH(E1037, F!$P$20:$AB$20,1)),)</f>
        <v>0</v>
      </c>
      <c r="AL1037" s="1031"/>
    </row>
    <row r="1038" spans="1:38" ht="15.75" hidden="1" thickBot="1" x14ac:dyDescent="0.3">
      <c r="A1038" s="1023"/>
      <c r="B1038" s="253"/>
      <c r="C1038" s="266"/>
      <c r="D1038" s="218"/>
      <c r="E1038" s="352">
        <f>ROUND(IFERROR(SUMPRODUCT(AJ1030:AJ1037,E1030:E1037)/AJ1038,0),3)</f>
        <v>0</v>
      </c>
      <c r="F1038" s="384"/>
      <c r="G1038" s="385"/>
      <c r="H1038" s="386"/>
      <c r="I1038" s="386"/>
      <c r="J1038" s="387"/>
      <c r="K1038" s="385"/>
      <c r="L1038" s="386"/>
      <c r="M1038" s="386"/>
      <c r="N1038" s="387"/>
      <c r="O1038" s="385"/>
      <c r="P1038" s="386"/>
      <c r="Q1038" s="386"/>
      <c r="R1038" s="387"/>
      <c r="S1038" s="385"/>
      <c r="T1038" s="386"/>
      <c r="U1038" s="386"/>
      <c r="V1038" s="387"/>
      <c r="W1038" s="385"/>
      <c r="X1038" s="386"/>
      <c r="Y1038" s="386"/>
      <c r="Z1038" s="387"/>
      <c r="AA1038" s="385"/>
      <c r="AB1038" s="386"/>
      <c r="AC1038" s="386"/>
      <c r="AD1038" s="387"/>
      <c r="AE1038" s="357">
        <f>SUM(AE1030:AE1037)</f>
        <v>0</v>
      </c>
      <c r="AF1038" s="358">
        <f t="shared" si="1309"/>
        <v>0</v>
      </c>
      <c r="AG1038" s="391">
        <f>IFERROR(  SUMPRODUCT(AG1030:AG1037,AJ1030:AJ1037)/AJ1038,0)</f>
        <v>0</v>
      </c>
      <c r="AH1038" s="359"/>
      <c r="AI1038" s="360">
        <f>SUM(AI1030:AI1037)</f>
        <v>0</v>
      </c>
      <c r="AJ1038" s="360">
        <f>SUM(AJ1030:AJ1037)</f>
        <v>0</v>
      </c>
      <c r="AK1038" s="361">
        <f>IF(SUM(AK1030:AK1037)=0,TIME(,0,),TIME(,SUM(AK1030:AK1037)+F!$V$37,))</f>
        <v>0</v>
      </c>
      <c r="AL1038" s="1032"/>
    </row>
    <row r="1039" spans="1:38" hidden="1" x14ac:dyDescent="0.25">
      <c r="A1039" s="212">
        <f>A1040</f>
        <v>43911</v>
      </c>
      <c r="B1039" s="241" t="str">
        <f t="shared" ref="B1039:F1046" si="1338">IF(B983="","",B983)</f>
        <v>Легкая</v>
      </c>
      <c r="C1039" s="254" t="str">
        <f t="shared" si="1338"/>
        <v>ПР</v>
      </c>
      <c r="D1039" s="222" t="str">
        <f t="shared" si="1338"/>
        <v>Присед</v>
      </c>
      <c r="E1039" s="280">
        <f t="shared" si="1338"/>
        <v>1.2</v>
      </c>
      <c r="F1039" s="281" t="str">
        <f t="shared" si="1338"/>
        <v/>
      </c>
      <c r="G1039" s="282" t="str">
        <f t="shared" ref="G1039:G1046" si="1339">IF(J1039&lt;&gt;0, IFERROR(IF( $F1039=2,  MROUND($AH1039*J1039,1),    IF( OR($F1039="",$F1039=1),   MROUND($AH1039*J1039,2.5),  MROUND($AH1039*J1039, 0.1))), "" ), "")</f>
        <v/>
      </c>
      <c r="H1039" s="283"/>
      <c r="I1039" s="283"/>
      <c r="J1039" s="284"/>
      <c r="K1039" s="282" t="str">
        <f t="shared" ref="K1039:K1046" si="1340">IF(N1039&lt;&gt;0, IFERROR(IF( $F1039=2,  MROUND($AH1039*N1039,1),    IF( OR($F1039="",$F1039=1),   MROUND($AH1039*N1039,2.5),  MROUND($AH1039*N1039, 0.1))), "" ), "")</f>
        <v/>
      </c>
      <c r="L1039" s="283"/>
      <c r="M1039" s="283"/>
      <c r="N1039" s="284"/>
      <c r="O1039" s="282" t="str">
        <f t="shared" ref="O1039:O1046" si="1341">IF(R1039&lt;&gt;0, IFERROR(IF( $F1039=2,  MROUND($AH1039*R1039,1),    IF( OR($F1039="",$F1039=1),   MROUND($AH1039*R1039,2.5),  MROUND($AH1039*R1039, 0.1))), "" ), "")</f>
        <v/>
      </c>
      <c r="P1039" s="283"/>
      <c r="Q1039" s="283"/>
      <c r="R1039" s="284"/>
      <c r="S1039" s="282" t="str">
        <f t="shared" ref="S1039:S1046" si="1342">IF(V1039&lt;&gt;0, IFERROR(IF( $F1039=2,  MROUND($AH1039*V1039,1),    IF( OR($F1039="",$F1039=1),   MROUND($AH1039*V1039,2.5),  MROUND($AH1039*V1039, 0.1))), "" ), "")</f>
        <v/>
      </c>
      <c r="T1039" s="283"/>
      <c r="U1039" s="283"/>
      <c r="V1039" s="284"/>
      <c r="W1039" s="282" t="str">
        <f t="shared" ref="W1039:W1046" si="1343">IF(Z1039&lt;&gt;0, IFERROR(IF( $F1039=2,  MROUND($AH1039*Z1039,1),    IF( OR($F1039="",$F1039=1),   MROUND($AH1039*Z1039,2.5),  MROUND($AH1039*Z1039, 0.1))), "" ), "")</f>
        <v/>
      </c>
      <c r="X1039" s="283"/>
      <c r="Y1039" s="283"/>
      <c r="Z1039" s="284"/>
      <c r="AA1039" s="282" t="str">
        <f t="shared" ref="AA1039:AA1046" si="1344">IF(AD1039&lt;&gt;0, IFERROR(IF( $F1039=2,  MROUND($AH1039*AD1039,1),    IF( OR($F1039="",$F1039=1),   MROUND($AH1039*AD1039,2.5),  MROUND($AH1039*AD1039, 0.1))), "" ), "")</f>
        <v/>
      </c>
      <c r="AB1039" s="283"/>
      <c r="AC1039" s="283"/>
      <c r="AD1039" s="284"/>
      <c r="AE1039" s="392">
        <f t="shared" ref="AE1039:AE1046" si="1345">(IF(ISNUMBER(G1039),G1039,0)*H1039*I1039+IF(ISNUMBER(K1039),K1039,1)*L1039*M1039+IF(ISNUMBER(O1039),O1039,1)*P1039*Q1039+IF(ISNUMBER(S1039),S1039,1)*T1039*U1039+IF(ISNUMBER(W1039),W1039,1)*X1039*Y1039+IF(ISNUMBER(AA1039),AA1039,1)*AB1039*AC1039)*IF(ISNUMBER(F1039),F1039,1)</f>
        <v>0</v>
      </c>
      <c r="AF1039" s="393">
        <f t="shared" si="1309"/>
        <v>0</v>
      </c>
      <c r="AG1039" s="394">
        <f t="shared" ref="AG1039:AG1046" si="1346">IFERROR((AF1039/(AH1039*IF(ISNUMBER(F1039),F1039,1))),0)</f>
        <v>0</v>
      </c>
      <c r="AH1039" s="216">
        <f t="shared" ref="AH1039:AH1046" si="1347">IF(ISNUMBER(AH983), AH983+(AH983*$AH$1010),"")</f>
        <v>175.02863033081056</v>
      </c>
      <c r="AI1039" s="288">
        <f xml:space="preserve"> ( IF(ISNUMBER(G1039), VLOOKUP(G1039/$AH1039,F!$A1:$B101,2,1)*G1039*$H1039*$I1039,0)+IF(ISNUMBER(K1039), VLOOKUP(K1039/$AH1039,F!$A1:$B101,2,1)*K1039*$L1039*$M1039,0)+IF(ISNUMBER(O1039), VLOOKUP(O1039/$AH1039,F!$A1:$B101,2,1)*O1039*$P1039*$Q1039,0)+IF(ISNUMBER(S1039), VLOOKUP(S1039/$AH1039,F!$A1:$B101,2,1)*S1039*$T1039*$U1039,0)+IF(ISNUMBER(W1039), VLOOKUP(W1039/$AH1039,F!$A1:$B101,2,1)*W1039*$X1039*$Y1039,0)+IF(ISNUMBER(AA1039), VLOOKUP(AA1039/$AH1039,F!$A1:$B101,2,1)*AA1039*$AB1039*$AC1039,0))*IF(ISNUMBER(F1039),F1039,1)*IF(ISNUMBER(E1039),E1039,1)</f>
        <v>0</v>
      </c>
      <c r="AJ1039" s="289">
        <f t="shared" ref="AJ1039:AJ1041" si="1348">H1039*I1039+L1039*M1039+P1039*Q1039+T1039*U1039+X1039*Y1039+AB1039*AC1039</f>
        <v>0</v>
      </c>
      <c r="AK1039" s="290">
        <f>IFERROR(I1039*INDEX(F!$P$21:$AB$33, MATCH(G1039/$AH1039, F!$O$21:$O$33,1), MATCH(E1039, F!$P$20:$AB$20,1)), 0 ) +IFERROR( M1039*INDEX(F!$P$21:$AB$33, MATCH(K1039/$AH1039, F!$O$21:$O$33,1), MATCH(E1039, F!$P$20:$AB$20,1)),0) +  IFERROR( Q1039*INDEX(F!$P$21:$AB$33, MATCH(O1039/$AH1039, F!$O$21:$O$33,1), MATCH(E1039, F!$P$20:$AB$20,1)), 0) + IFERROR( U1039*INDEX(F!$P$21:$AB$33, MATCH(S1039/$AH1039, F!$O$21:$O$33,1), MATCH(E1039, F!$P$20:$AB$20,1)),0)  + IFERROR(Y1039*INDEX(F!$P$21:$AB$33, MATCH(W1039/$AH1039, F!$O$21:$O$33,1), MATCH(E1039, F!$P$20:$AB$20,1)),0)  + IFERROR( AC1039*INDEX(F!$P$21:$AB$33, MATCH(AA1039/$AH1039, F!$O$21:$O$33,1), MATCH(E1039, F!$P$20:$AB$20,1)),)</f>
        <v>0</v>
      </c>
      <c r="AL1039" s="1033"/>
    </row>
    <row r="1040" spans="1:38" ht="15.75" hidden="1" customHeight="1" x14ac:dyDescent="0.25">
      <c r="A1040" s="1021">
        <f>A984+A954</f>
        <v>43911</v>
      </c>
      <c r="B1040" s="242" t="str">
        <f t="shared" si="1338"/>
        <v>Легкая</v>
      </c>
      <c r="C1040" s="258" t="str">
        <f t="shared" si="1338"/>
        <v>ЖМ</v>
      </c>
      <c r="D1040" s="223" t="str">
        <f t="shared" si="1338"/>
        <v>Жим лежа</v>
      </c>
      <c r="E1040" s="291">
        <f t="shared" si="1338"/>
        <v>1</v>
      </c>
      <c r="F1040" s="292" t="str">
        <f t="shared" si="1338"/>
        <v/>
      </c>
      <c r="G1040" s="293" t="str">
        <f t="shared" si="1339"/>
        <v/>
      </c>
      <c r="H1040" s="238"/>
      <c r="I1040" s="238"/>
      <c r="J1040" s="294"/>
      <c r="K1040" s="293" t="str">
        <f t="shared" si="1340"/>
        <v/>
      </c>
      <c r="L1040" s="238"/>
      <c r="M1040" s="238"/>
      <c r="N1040" s="294"/>
      <c r="O1040" s="293" t="str">
        <f t="shared" si="1341"/>
        <v/>
      </c>
      <c r="P1040" s="238"/>
      <c r="Q1040" s="238"/>
      <c r="R1040" s="294"/>
      <c r="S1040" s="293" t="str">
        <f t="shared" si="1342"/>
        <v/>
      </c>
      <c r="T1040" s="238"/>
      <c r="U1040" s="238"/>
      <c r="V1040" s="294"/>
      <c r="W1040" s="293" t="str">
        <f t="shared" si="1343"/>
        <v/>
      </c>
      <c r="X1040" s="238"/>
      <c r="Y1040" s="238"/>
      <c r="Z1040" s="294"/>
      <c r="AA1040" s="293" t="str">
        <f t="shared" si="1344"/>
        <v/>
      </c>
      <c r="AB1040" s="238"/>
      <c r="AC1040" s="238"/>
      <c r="AD1040" s="294"/>
      <c r="AE1040" s="239">
        <f t="shared" si="1345"/>
        <v>0</v>
      </c>
      <c r="AF1040" s="295">
        <f t="shared" si="1309"/>
        <v>0</v>
      </c>
      <c r="AG1040" s="296">
        <f t="shared" si="1346"/>
        <v>0</v>
      </c>
      <c r="AH1040" s="217">
        <f t="shared" si="1347"/>
        <v>153.15005153945921</v>
      </c>
      <c r="AI1040" s="237">
        <f xml:space="preserve"> ( IF(ISNUMBER(G1040), VLOOKUP(G1040/$AH1040,F!$A1:$B101,2,1)*G1040*$H1040*$I1040,0)+IF(ISNUMBER(K1040), VLOOKUP(K1040/$AH1040,F!$A1:$B101,2,1)*K1040*$L1040*$M1040,0)+IF(ISNUMBER(O1040), VLOOKUP(O1040/$AH1040,F!$A1:$B101,2,1)*O1040*$P1040*$Q1040,0)+IF(ISNUMBER(S1040), VLOOKUP(S1040/$AH1040,F!$A1:$B101,2,1)*S1040*$T1040*$U1040,0)+IF(ISNUMBER(W1040), VLOOKUP(W1040/$AH1040,F!$A1:$B101,2,1)*W1040*$X1040*$Y1040,0)+IF(ISNUMBER(AA1040), VLOOKUP(AA1040/$AH1040,F!$A1:$B101,2,1)*AA1040*$AB1040*$AC1040,0))*IF(ISNUMBER(F1040),F1040,1)*IF(ISNUMBER(E1040),E1040,1)</f>
        <v>0</v>
      </c>
      <c r="AJ1040" s="297">
        <f t="shared" si="1348"/>
        <v>0</v>
      </c>
      <c r="AK1040" s="298">
        <f>IFERROR(I1040*INDEX(F!$P$21:$AB$33, MATCH(G1040/$AH1040, F!$O$21:$O$33,1), MATCH(E1040, F!$P$20:$AB$20,1)), 0 ) +IFERROR( M1040*INDEX(F!$P$21:$AB$33, MATCH(K1040/$AH1040, F!$O$21:$O$33,1), MATCH(E1040, F!$P$20:$AB$20,1)),0) +  IFERROR( Q1040*INDEX(F!$P$21:$AB$33, MATCH(O1040/$AH1040, F!$O$21:$O$33,1), MATCH(E1040, F!$P$20:$AB$20,1)), 0) + IFERROR( U1040*INDEX(F!$P$21:$AB$33, MATCH(S1040/$AH1040, F!$O$21:$O$33,1), MATCH(E1040, F!$P$20:$AB$20,1)),0)  + IFERROR(Y1040*INDEX(F!$P$21:$AB$33, MATCH(W1040/$AH1040, F!$O$21:$O$33,1), MATCH(E1040, F!$P$20:$AB$20,1)),0)  + IFERROR( AC1040*INDEX(F!$P$21:$AB$33, MATCH(AA1040/$AH1040, F!$O$21:$O$33,1), MATCH(E1040, F!$P$20:$AB$20,1)),)</f>
        <v>0</v>
      </c>
      <c r="AL1040" s="1031"/>
    </row>
    <row r="1041" spans="1:38" hidden="1" x14ac:dyDescent="0.25">
      <c r="A1041" s="1022"/>
      <c r="B1041" s="243" t="str">
        <f t="shared" si="1338"/>
        <v>Легкая</v>
      </c>
      <c r="C1041" s="256" t="str">
        <f t="shared" si="1338"/>
        <v>ОФП</v>
      </c>
      <c r="D1041" s="224" t="str">
        <f t="shared" si="1338"/>
        <v>Наклоны</v>
      </c>
      <c r="E1041" s="291">
        <f t="shared" si="1338"/>
        <v>0.8</v>
      </c>
      <c r="F1041" s="299" t="str">
        <f t="shared" si="1338"/>
        <v/>
      </c>
      <c r="G1041" s="300" t="str">
        <f t="shared" si="1339"/>
        <v/>
      </c>
      <c r="H1041" s="301"/>
      <c r="I1041" s="301"/>
      <c r="J1041" s="302"/>
      <c r="K1041" s="300" t="str">
        <f t="shared" si="1340"/>
        <v/>
      </c>
      <c r="L1041" s="301"/>
      <c r="M1041" s="301"/>
      <c r="N1041" s="302"/>
      <c r="O1041" s="300" t="str">
        <f t="shared" si="1341"/>
        <v/>
      </c>
      <c r="P1041" s="301"/>
      <c r="Q1041" s="301"/>
      <c r="R1041" s="302"/>
      <c r="S1041" s="300" t="str">
        <f t="shared" si="1342"/>
        <v/>
      </c>
      <c r="T1041" s="301"/>
      <c r="U1041" s="301"/>
      <c r="V1041" s="302"/>
      <c r="W1041" s="300" t="str">
        <f t="shared" si="1343"/>
        <v/>
      </c>
      <c r="X1041" s="301"/>
      <c r="Y1041" s="301"/>
      <c r="Z1041" s="302"/>
      <c r="AA1041" s="300" t="str">
        <f t="shared" si="1344"/>
        <v/>
      </c>
      <c r="AB1041" s="301"/>
      <c r="AC1041" s="301"/>
      <c r="AD1041" s="302"/>
      <c r="AE1041" s="285">
        <f t="shared" si="1345"/>
        <v>0</v>
      </c>
      <c r="AF1041" s="286">
        <f t="shared" si="1309"/>
        <v>0</v>
      </c>
      <c r="AG1041" s="287">
        <f t="shared" si="1346"/>
        <v>0</v>
      </c>
      <c r="AH1041" s="217">
        <f t="shared" si="1347"/>
        <v>105.29066043337821</v>
      </c>
      <c r="AI1041" s="303">
        <f xml:space="preserve"> ( IF(ISNUMBER(G1041), VLOOKUP(G1041/$AH1041,F!$A1:$B101,2,1)*G1041*$H1041*$I1041,0)+IF(ISNUMBER(K1041), VLOOKUP(K1041/$AH1041,F!$A1:$B101,2,1)*K1041*$L1041*$M1041,0)+IF(ISNUMBER(O1041), VLOOKUP(O1041/$AH1041,F!$A1:$B101,2,1)*O1041*$P1041*$Q1041,0)+IF(ISNUMBER(S1041), VLOOKUP(S1041/$AH1041,F!$A1:$B101,2,1)*S1041*$T1041*$U1041,0)+IF(ISNUMBER(W1041), VLOOKUP(W1041/$AH1041,F!$A1:$B101,2,1)*W1041*$X1041*$Y1041,0)+IF(ISNUMBER(AA1041), VLOOKUP(AA1041/$AH1041,F!$A1:$B101,2,1)*AA1041*$AB1041*$AC1041,0))*IF(ISNUMBER(F1041),F1041,1)*IF(ISNUMBER(E1041),E1041,1)</f>
        <v>0</v>
      </c>
      <c r="AJ1041" s="304">
        <f t="shared" si="1348"/>
        <v>0</v>
      </c>
      <c r="AK1041" s="305">
        <f>IFERROR(I1041*INDEX(F!$P$21:$AB$33, MATCH(G1041/$AH1041, F!$O$21:$O$33,1), MATCH(E1041, F!$P$20:$AB$20,1)), 0 ) +IFERROR( M1041*INDEX(F!$P$21:$AB$33, MATCH(K1041/$AH1041, F!$O$21:$O$33,1), MATCH(E1041, F!$P$20:$AB$20,1)),0) +  IFERROR( Q1041*INDEX(F!$P$21:$AB$33, MATCH(O1041/$AH1041, F!$O$21:$O$33,1), MATCH(E1041, F!$P$20:$AB$20,1)), 0) + IFERROR( U1041*INDEX(F!$P$21:$AB$33, MATCH(S1041/$AH1041, F!$O$21:$O$33,1), MATCH(E1041, F!$P$20:$AB$20,1)),0)  + IFERROR(Y1041*INDEX(F!$P$21:$AB$33, MATCH(W1041/$AH1041, F!$O$21:$O$33,1), MATCH(E1041, F!$P$20:$AB$20,1)),0)  + IFERROR( AC1041*INDEX(F!$P$21:$AB$33, MATCH(AA1041/$AH1041, F!$O$21:$O$33,1), MATCH(E1041, F!$P$20:$AB$20,1)),)</f>
        <v>0</v>
      </c>
      <c r="AL1041" s="1031"/>
    </row>
    <row r="1042" spans="1:38" hidden="1" x14ac:dyDescent="0.25">
      <c r="A1042" s="1022"/>
      <c r="B1042" s="244" t="str">
        <f t="shared" si="1338"/>
        <v>Легкая</v>
      </c>
      <c r="C1042" s="255" t="str">
        <f t="shared" si="1338"/>
        <v>ЖМ</v>
      </c>
      <c r="D1042" s="223" t="str">
        <f t="shared" si="1338"/>
        <v>Жим лежа</v>
      </c>
      <c r="E1042" s="291">
        <f t="shared" si="1338"/>
        <v>1</v>
      </c>
      <c r="F1042" s="306" t="str">
        <f t="shared" si="1338"/>
        <v/>
      </c>
      <c r="G1042" s="293" t="str">
        <f t="shared" si="1339"/>
        <v/>
      </c>
      <c r="H1042" s="238"/>
      <c r="I1042" s="238"/>
      <c r="J1042" s="294"/>
      <c r="K1042" s="293" t="str">
        <f t="shared" si="1340"/>
        <v/>
      </c>
      <c r="L1042" s="238"/>
      <c r="M1042" s="238"/>
      <c r="N1042" s="294"/>
      <c r="O1042" s="293" t="str">
        <f t="shared" si="1341"/>
        <v/>
      </c>
      <c r="P1042" s="238"/>
      <c r="Q1042" s="238"/>
      <c r="R1042" s="294"/>
      <c r="S1042" s="293" t="str">
        <f t="shared" si="1342"/>
        <v/>
      </c>
      <c r="T1042" s="238"/>
      <c r="U1042" s="238"/>
      <c r="V1042" s="294"/>
      <c r="W1042" s="293" t="str">
        <f t="shared" si="1343"/>
        <v/>
      </c>
      <c r="X1042" s="238"/>
      <c r="Y1042" s="238"/>
      <c r="Z1042" s="294"/>
      <c r="AA1042" s="293" t="str">
        <f t="shared" si="1344"/>
        <v/>
      </c>
      <c r="AB1042" s="238"/>
      <c r="AC1042" s="238"/>
      <c r="AD1042" s="294"/>
      <c r="AE1042" s="239">
        <f t="shared" si="1345"/>
        <v>0</v>
      </c>
      <c r="AF1042" s="295">
        <f t="shared" si="1309"/>
        <v>0</v>
      </c>
      <c r="AG1042" s="296">
        <f t="shared" si="1346"/>
        <v>0</v>
      </c>
      <c r="AH1042" s="217">
        <f t="shared" si="1347"/>
        <v>153.15005153945921</v>
      </c>
      <c r="AI1042" s="237">
        <f xml:space="preserve"> ( IF(ISNUMBER(G1042), VLOOKUP(G1042/$AH1042,F!$A1:$B101,2,1)*G1042*$H1042*$I1042,0)+IF(ISNUMBER(K1042), VLOOKUP(K1042/$AH1042,F!$A1:$B101,2,1)*K1042*$L1042*$M1042,0)+IF(ISNUMBER(O1042), VLOOKUP(O1042/$AH1042,F!$A1:$B101,2,1)*O1042*$P1042*$Q1042,0)+IF(ISNUMBER(S1042), VLOOKUP(S1042/$AH1042,F!$A1:$B101,2,1)*S1042*$T1042*$U1042,0)+IF(ISNUMBER(W1042), VLOOKUP(W1042/$AH1042,F!$A1:$B101,2,1)*W1042*$X1042*$Y1042,0)+IF(ISNUMBER(AA1042), VLOOKUP(AA1042/$AH1042,F!$A1:$B101,2,1)*AA1042*$AB1042*$AC1042,0))*IF(ISNUMBER(F1042),F1042,1)*IF(ISNUMBER(E1042),E1042,1)</f>
        <v>0</v>
      </c>
      <c r="AJ1042" s="297">
        <f>H1042*I1042+L1042*M1042+P1042*Q1042+T1042*U1042+X1042*Y1042+AB1042*AC1042</f>
        <v>0</v>
      </c>
      <c r="AK1042" s="298">
        <f>IFERROR(I1042*INDEX(F!$P$21:$AB$33, MATCH(G1042/$AH1042, F!$O$21:$O$33,1), MATCH(E1042, F!$P$20:$AB$20,1)), 0 ) +IFERROR( M1042*INDEX(F!$P$21:$AB$33, MATCH(K1042/$AH1042, F!$O$21:$O$33,1), MATCH(E1042, F!$P$20:$AB$20,1)),0) +  IFERROR( Q1042*INDEX(F!$P$21:$AB$33, MATCH(O1042/$AH1042, F!$O$21:$O$33,1), MATCH(E1042, F!$P$20:$AB$20,1)), 0) + IFERROR( U1042*INDEX(F!$P$21:$AB$33, MATCH(S1042/$AH1042, F!$O$21:$O$33,1), MATCH(E1042, F!$P$20:$AB$20,1)),0)  + IFERROR(Y1042*INDEX(F!$P$21:$AB$33, MATCH(W1042/$AH1042, F!$O$21:$O$33,1), MATCH(E1042, F!$P$20:$AB$20,1)),0)  + IFERROR( AC1042*INDEX(F!$P$21:$AB$33, MATCH(AA1042/$AH1042, F!$O$21:$O$33,1), MATCH(E1042, F!$P$20:$AB$20,1)),)</f>
        <v>0</v>
      </c>
      <c r="AL1042" s="1031"/>
    </row>
    <row r="1043" spans="1:38" hidden="1" x14ac:dyDescent="0.25">
      <c r="A1043" s="1022"/>
      <c r="B1043" s="245" t="str">
        <f t="shared" si="1338"/>
        <v/>
      </c>
      <c r="C1043" s="257" t="str">
        <f t="shared" si="1338"/>
        <v/>
      </c>
      <c r="D1043" s="224" t="str">
        <f t="shared" si="1338"/>
        <v/>
      </c>
      <c r="E1043" s="291" t="str">
        <f t="shared" si="1338"/>
        <v/>
      </c>
      <c r="F1043" s="307" t="str">
        <f t="shared" si="1338"/>
        <v/>
      </c>
      <c r="G1043" s="300" t="str">
        <f t="shared" si="1339"/>
        <v/>
      </c>
      <c r="H1043" s="301"/>
      <c r="I1043" s="301"/>
      <c r="J1043" s="302"/>
      <c r="K1043" s="300" t="str">
        <f t="shared" si="1340"/>
        <v/>
      </c>
      <c r="L1043" s="301"/>
      <c r="M1043" s="301"/>
      <c r="N1043" s="302"/>
      <c r="O1043" s="300" t="str">
        <f t="shared" si="1341"/>
        <v/>
      </c>
      <c r="P1043" s="301"/>
      <c r="Q1043" s="301"/>
      <c r="R1043" s="302"/>
      <c r="S1043" s="300" t="str">
        <f t="shared" si="1342"/>
        <v/>
      </c>
      <c r="T1043" s="301"/>
      <c r="U1043" s="301"/>
      <c r="V1043" s="302"/>
      <c r="W1043" s="300" t="str">
        <f t="shared" si="1343"/>
        <v/>
      </c>
      <c r="X1043" s="301"/>
      <c r="Y1043" s="301"/>
      <c r="Z1043" s="302"/>
      <c r="AA1043" s="300" t="str">
        <f t="shared" si="1344"/>
        <v/>
      </c>
      <c r="AB1043" s="301"/>
      <c r="AC1043" s="301"/>
      <c r="AD1043" s="302"/>
      <c r="AE1043" s="285">
        <f t="shared" si="1345"/>
        <v>0</v>
      </c>
      <c r="AF1043" s="286">
        <f t="shared" si="1309"/>
        <v>0</v>
      </c>
      <c r="AG1043" s="287">
        <f t="shared" si="1346"/>
        <v>0</v>
      </c>
      <c r="AH1043" s="217" t="str">
        <f t="shared" si="1347"/>
        <v/>
      </c>
      <c r="AI1043" s="303">
        <f xml:space="preserve"> ( IF(ISNUMBER(G1043), VLOOKUP(G1043/$AH1043,F!$A1:$B101,2,1)*G1043*$H1043*$I1043,0)+IF(ISNUMBER(K1043), VLOOKUP(K1043/$AH1043,F!$A1:$B101,2,1)*K1043*$L1043*$M1043,0)+IF(ISNUMBER(O1043), VLOOKUP(O1043/$AH1043,F!$A1:$B101,2,1)*O1043*$P1043*$Q1043,0)+IF(ISNUMBER(S1043), VLOOKUP(S1043/$AH1043,F!$A1:$B101,2,1)*S1043*$T1043*$U1043,0)+IF(ISNUMBER(W1043), VLOOKUP(W1043/$AH1043,F!$A1:$B101,2,1)*W1043*$X1043*$Y1043,0)+IF(ISNUMBER(AA1043), VLOOKUP(AA1043/$AH1043,F!$A1:$B101,2,1)*AA1043*$AB1043*$AC1043,0))*IF(ISNUMBER(F1043),F1043,1)*IF(ISNUMBER(E1043),E1043,1)</f>
        <v>0</v>
      </c>
      <c r="AJ1043" s="304">
        <f t="shared" ref="AJ1043:AJ1046" si="1349">H1043*I1043+L1043*M1043+P1043*Q1043+T1043*U1043+X1043*Y1043+AB1043*AC1043</f>
        <v>0</v>
      </c>
      <c r="AK1043" s="305">
        <f>IFERROR(I1043*INDEX(F!$P$21:$AB$33, MATCH(G1043/$AH1043, F!$O$21:$O$33,1), MATCH(E1043, F!$P$20:$AB$20,1)), 0 ) +IFERROR( M1043*INDEX(F!$P$21:$AB$33, MATCH(K1043/$AH1043, F!$O$21:$O$33,1), MATCH(E1043, F!$P$20:$AB$20,1)),0) +  IFERROR( Q1043*INDEX(F!$P$21:$AB$33, MATCH(O1043/$AH1043, F!$O$21:$O$33,1), MATCH(E1043, F!$P$20:$AB$20,1)), 0) + IFERROR( U1043*INDEX(F!$P$21:$AB$33, MATCH(S1043/$AH1043, F!$O$21:$O$33,1), MATCH(E1043, F!$P$20:$AB$20,1)),0)  + IFERROR(Y1043*INDEX(F!$P$21:$AB$33, MATCH(W1043/$AH1043, F!$O$21:$O$33,1), MATCH(E1043, F!$P$20:$AB$20,1)),0)  + IFERROR( AC1043*INDEX(F!$P$21:$AB$33, MATCH(AA1043/$AH1043, F!$O$21:$O$33,1), MATCH(E1043, F!$P$20:$AB$20,1)),)</f>
        <v>0</v>
      </c>
      <c r="AL1043" s="1031"/>
    </row>
    <row r="1044" spans="1:38" hidden="1" x14ac:dyDescent="0.25">
      <c r="A1044" s="1022"/>
      <c r="B1044" s="242" t="str">
        <f t="shared" si="1338"/>
        <v/>
      </c>
      <c r="C1044" s="258" t="str">
        <f t="shared" si="1338"/>
        <v/>
      </c>
      <c r="D1044" s="225" t="str">
        <f t="shared" si="1338"/>
        <v/>
      </c>
      <c r="E1044" s="291" t="str">
        <f t="shared" si="1338"/>
        <v/>
      </c>
      <c r="F1044" s="308" t="str">
        <f t="shared" si="1338"/>
        <v/>
      </c>
      <c r="G1044" s="293" t="str">
        <f t="shared" si="1339"/>
        <v/>
      </c>
      <c r="H1044" s="238"/>
      <c r="I1044" s="238"/>
      <c r="J1044" s="294"/>
      <c r="K1044" s="293" t="str">
        <f t="shared" si="1340"/>
        <v/>
      </c>
      <c r="L1044" s="238"/>
      <c r="M1044" s="238"/>
      <c r="N1044" s="294"/>
      <c r="O1044" s="293" t="str">
        <f t="shared" si="1341"/>
        <v/>
      </c>
      <c r="P1044" s="238"/>
      <c r="Q1044" s="238"/>
      <c r="R1044" s="294"/>
      <c r="S1044" s="293" t="str">
        <f t="shared" si="1342"/>
        <v/>
      </c>
      <c r="T1044" s="238"/>
      <c r="U1044" s="238"/>
      <c r="V1044" s="294"/>
      <c r="W1044" s="293" t="str">
        <f t="shared" si="1343"/>
        <v/>
      </c>
      <c r="X1044" s="238"/>
      <c r="Y1044" s="238"/>
      <c r="Z1044" s="294"/>
      <c r="AA1044" s="293" t="str">
        <f t="shared" si="1344"/>
        <v/>
      </c>
      <c r="AB1044" s="238"/>
      <c r="AC1044" s="238"/>
      <c r="AD1044" s="294"/>
      <c r="AE1044" s="239">
        <f t="shared" si="1345"/>
        <v>0</v>
      </c>
      <c r="AF1044" s="295">
        <f t="shared" si="1309"/>
        <v>0</v>
      </c>
      <c r="AG1044" s="296">
        <f t="shared" si="1346"/>
        <v>0</v>
      </c>
      <c r="AH1044" s="217" t="str">
        <f t="shared" si="1347"/>
        <v/>
      </c>
      <c r="AI1044" s="237">
        <f xml:space="preserve"> ( IF(ISNUMBER(G1044), VLOOKUP(G1044/$AH1044,F!$A1:$B101,2,1)*G1044*$H1044*$I1044,0)+IF(ISNUMBER(K1044), VLOOKUP(K1044/$AH1044,F!$A1:$B101,2,1)*K1044*$L1044*$M1044,0)+IF(ISNUMBER(O1044), VLOOKUP(O1044/$AH1044,F!$A1:$B101,2,1)*O1044*$P1044*$Q1044,0)+IF(ISNUMBER(S1044), VLOOKUP(S1044/$AH1044,F!$A1:$B101,2,1)*S1044*$T1044*$U1044,0)+IF(ISNUMBER(W1044), VLOOKUP(W1044/$AH1044,F!$A1:$B101,2,1)*W1044*$X1044*$Y1044,0)+IF(ISNUMBER(AA1044), VLOOKUP(AA1044/$AH1044,F!$A1:$B101,2,1)*AA1044*$AB1044*$AC1044,0))*IF(ISNUMBER(F1044),F1044,1)*IF(ISNUMBER(E1044),E1044,1)</f>
        <v>0</v>
      </c>
      <c r="AJ1044" s="309">
        <f t="shared" si="1349"/>
        <v>0</v>
      </c>
      <c r="AK1044" s="298">
        <f>IFERROR(I1044*INDEX(F!$P$21:$AB$33, MATCH(G1044/$AH1044, F!$O$21:$O$33,1), MATCH(E1044, F!$P$20:$AB$20,1)), 0 ) +IFERROR( M1044*INDEX(F!$P$21:$AB$33, MATCH(K1044/$AH1044, F!$O$21:$O$33,1), MATCH(E1044, F!$P$20:$AB$20,1)),0) +  IFERROR( Q1044*INDEX(F!$P$21:$AB$33, MATCH(O1044/$AH1044, F!$O$21:$O$33,1), MATCH(E1044, F!$P$20:$AB$20,1)), 0) + IFERROR( U1044*INDEX(F!$P$21:$AB$33, MATCH(S1044/$AH1044, F!$O$21:$O$33,1), MATCH(E1044, F!$P$20:$AB$20,1)),0)  + IFERROR(Y1044*INDEX(F!$P$21:$AB$33, MATCH(W1044/$AH1044, F!$O$21:$O$33,1), MATCH(E1044, F!$P$20:$AB$20,1)),0)  + IFERROR( AC1044*INDEX(F!$P$21:$AB$33, MATCH(AA1044/$AH1044, F!$O$21:$O$33,1), MATCH(E1044, F!$P$20:$AB$20,1)),)</f>
        <v>0</v>
      </c>
      <c r="AL1044" s="1031"/>
    </row>
    <row r="1045" spans="1:38" hidden="1" x14ac:dyDescent="0.25">
      <c r="A1045" s="1022"/>
      <c r="B1045" s="243" t="str">
        <f t="shared" si="1338"/>
        <v/>
      </c>
      <c r="C1045" s="256" t="str">
        <f t="shared" si="1338"/>
        <v/>
      </c>
      <c r="D1045" s="214" t="str">
        <f t="shared" si="1338"/>
        <v/>
      </c>
      <c r="E1045" s="291" t="str">
        <f t="shared" si="1338"/>
        <v/>
      </c>
      <c r="F1045" s="307" t="str">
        <f t="shared" si="1338"/>
        <v/>
      </c>
      <c r="G1045" s="300" t="str">
        <f t="shared" si="1339"/>
        <v/>
      </c>
      <c r="H1045" s="301"/>
      <c r="I1045" s="301"/>
      <c r="J1045" s="302"/>
      <c r="K1045" s="300" t="str">
        <f t="shared" si="1340"/>
        <v/>
      </c>
      <c r="L1045" s="301"/>
      <c r="M1045" s="301"/>
      <c r="N1045" s="302"/>
      <c r="O1045" s="300" t="str">
        <f t="shared" si="1341"/>
        <v/>
      </c>
      <c r="P1045" s="301"/>
      <c r="Q1045" s="301"/>
      <c r="R1045" s="302"/>
      <c r="S1045" s="300" t="str">
        <f t="shared" si="1342"/>
        <v/>
      </c>
      <c r="T1045" s="301"/>
      <c r="U1045" s="301"/>
      <c r="V1045" s="302"/>
      <c r="W1045" s="300" t="str">
        <f t="shared" si="1343"/>
        <v/>
      </c>
      <c r="X1045" s="301"/>
      <c r="Y1045" s="301"/>
      <c r="Z1045" s="302"/>
      <c r="AA1045" s="300" t="str">
        <f t="shared" si="1344"/>
        <v/>
      </c>
      <c r="AB1045" s="301"/>
      <c r="AC1045" s="301"/>
      <c r="AD1045" s="302"/>
      <c r="AE1045" s="285">
        <f t="shared" si="1345"/>
        <v>0</v>
      </c>
      <c r="AF1045" s="286">
        <f t="shared" si="1309"/>
        <v>0</v>
      </c>
      <c r="AG1045" s="287">
        <f t="shared" si="1346"/>
        <v>0</v>
      </c>
      <c r="AH1045" s="217" t="str">
        <f t="shared" si="1347"/>
        <v/>
      </c>
      <c r="AI1045" s="310">
        <f xml:space="preserve"> ( IF(ISNUMBER(G1045), VLOOKUP(G1045/$AH1045,F!$A1:$B101,2,1)*G1045*$H1045*$I1045,0)+IF(ISNUMBER(K1045), VLOOKUP(K1045/$AH1045,F!$A1:$B101,2,1)*K1045*$L1045*$M1045,0)+IF(ISNUMBER(O1045), VLOOKUP(O1045/$AH1045,F!$A1:$B101,2,1)*O1045*$P1045*$Q1045,0)+IF(ISNUMBER(S1045), VLOOKUP(S1045/$AH1045,F!$A1:$B101,2,1)*S1045*$T1045*$U1045,0)+IF(ISNUMBER(W1045), VLOOKUP(W1045/$AH1045,F!$A1:$B101,2,1)*W1045*$X1045*$Y1045,0)+IF(ISNUMBER(AA1045), VLOOKUP(AA1045/$AH1045,F!$A1:$B101,2,1)*AA1045*$AB1045*$AC1045,0))*IF(ISNUMBER(F1045),F1045,1)*IF(ISNUMBER(E1045),E1045,1)</f>
        <v>0</v>
      </c>
      <c r="AJ1045" s="311">
        <f t="shared" si="1349"/>
        <v>0</v>
      </c>
      <c r="AK1045" s="312">
        <f>IFERROR(I1045*INDEX(F!$P$21:$AB$33, MATCH(G1045/$AH1045, F!$O$21:$O$33,1), MATCH(E1045, F!$P$20:$AB$20,1)), 0 ) +IFERROR( M1045*INDEX(F!$P$21:$AB$33, MATCH(K1045/$AH1045, F!$O$21:$O$33,1), MATCH(E1045, F!$P$20:$AB$20,1)),0) +  IFERROR( Q1045*INDEX(F!$P$21:$AB$33, MATCH(O1045/$AH1045, F!$O$21:$O$33,1), MATCH(E1045, F!$P$20:$AB$20,1)), 0) + IFERROR( U1045*INDEX(F!$P$21:$AB$33, MATCH(S1045/$AH1045, F!$O$21:$O$33,1), MATCH(E1045, F!$P$20:$AB$20,1)),0)  + IFERROR(Y1045*INDEX(F!$P$21:$AB$33, MATCH(W1045/$AH1045, F!$O$21:$O$33,1), MATCH(E1045, F!$P$20:$AB$20,1)),0)  + IFERROR( AC1045*INDEX(F!$P$21:$AB$33, MATCH(AA1045/$AH1045, F!$O$21:$O$33,1), MATCH(E1045, F!$P$20:$AB$20,1)),)</f>
        <v>0</v>
      </c>
      <c r="AL1045" s="1031"/>
    </row>
    <row r="1046" spans="1:38" hidden="1" x14ac:dyDescent="0.25">
      <c r="A1046" s="1022"/>
      <c r="B1046" s="242" t="str">
        <f t="shared" si="1338"/>
        <v/>
      </c>
      <c r="C1046" s="258" t="str">
        <f t="shared" si="1338"/>
        <v/>
      </c>
      <c r="D1046" s="226" t="str">
        <f t="shared" si="1338"/>
        <v/>
      </c>
      <c r="E1046" s="291" t="str">
        <f t="shared" si="1338"/>
        <v/>
      </c>
      <c r="F1046" s="313" t="str">
        <f t="shared" si="1338"/>
        <v/>
      </c>
      <c r="G1046" s="293" t="str">
        <f t="shared" si="1339"/>
        <v/>
      </c>
      <c r="H1046" s="238"/>
      <c r="I1046" s="238"/>
      <c r="J1046" s="294"/>
      <c r="K1046" s="293" t="str">
        <f t="shared" si="1340"/>
        <v/>
      </c>
      <c r="L1046" s="238"/>
      <c r="M1046" s="238"/>
      <c r="N1046" s="294"/>
      <c r="O1046" s="293" t="str">
        <f t="shared" si="1341"/>
        <v/>
      </c>
      <c r="P1046" s="238"/>
      <c r="Q1046" s="238"/>
      <c r="R1046" s="294"/>
      <c r="S1046" s="293" t="str">
        <f t="shared" si="1342"/>
        <v/>
      </c>
      <c r="T1046" s="238"/>
      <c r="U1046" s="238"/>
      <c r="V1046" s="294"/>
      <c r="W1046" s="293" t="str">
        <f t="shared" si="1343"/>
        <v/>
      </c>
      <c r="X1046" s="238"/>
      <c r="Y1046" s="238"/>
      <c r="Z1046" s="294"/>
      <c r="AA1046" s="293" t="str">
        <f t="shared" si="1344"/>
        <v/>
      </c>
      <c r="AB1046" s="238"/>
      <c r="AC1046" s="238"/>
      <c r="AD1046" s="294"/>
      <c r="AE1046" s="239">
        <f t="shared" si="1345"/>
        <v>0</v>
      </c>
      <c r="AF1046" s="314">
        <f t="shared" si="1309"/>
        <v>0</v>
      </c>
      <c r="AG1046" s="315">
        <f t="shared" si="1346"/>
        <v>0</v>
      </c>
      <c r="AH1046" s="217" t="str">
        <f t="shared" si="1347"/>
        <v/>
      </c>
      <c r="AI1046" s="316">
        <f xml:space="preserve"> ( IF(ISNUMBER(G1046), VLOOKUP(G1046/$AH1046,F!$A1:$B101,2,1)*G1046*$H1046*$I1046,0)+IF(ISNUMBER(K1046), VLOOKUP(K1046/$AH1046,F!$A1:$B101,2,1)*K1046*$L1046*$M1046,0)+IF(ISNUMBER(O1046), VLOOKUP(O1046/$AH1046,F!$A1:$B101,2,1)*O1046*$P1046*$Q1046,0)+IF(ISNUMBER(S1046), VLOOKUP(S1046/$AH1046,F!$A1:$B101,2,1)*S1046*$T1046*$U1046,0)+IF(ISNUMBER(W1046), VLOOKUP(W1046/$AH1046,F!$A1:$B101,2,1)*W1046*$X1046*$Y1046,0)+IF(ISNUMBER(AA1046), VLOOKUP(AA1046/$AH1046,F!$A1:$B101,2,1)*AA1046*$AB1046*$AC1046,0))*IF(ISNUMBER(F1046),F1046,1)*IF(ISNUMBER(E1046),E1046,1)</f>
        <v>0</v>
      </c>
      <c r="AJ1046" s="317">
        <f t="shared" si="1349"/>
        <v>0</v>
      </c>
      <c r="AK1046" s="318">
        <f>IFERROR(I1046*INDEX(F!$P$21:$AB$33, MATCH(G1046/$AH1046, F!$O$21:$O$33,1), MATCH(E1046, F!$P$20:$AB$20,1)), 0 ) +IFERROR( M1046*INDEX(F!$P$21:$AB$33, MATCH(K1046/$AH1046, F!$O$21:$O$33,1), MATCH(E1046, F!$P$20:$AB$20,1)),0) +  IFERROR( Q1046*INDEX(F!$P$21:$AB$33, MATCH(O1046/$AH1046, F!$O$21:$O$33,1), MATCH(E1046, F!$P$20:$AB$20,1)), 0) + IFERROR( U1046*INDEX(F!$P$21:$AB$33, MATCH(S1046/$AH1046, F!$O$21:$O$33,1), MATCH(E1046, F!$P$20:$AB$20,1)),0)  + IFERROR(Y1046*INDEX(F!$P$21:$AB$33, MATCH(W1046/$AH1046, F!$O$21:$O$33,1), MATCH(E1046, F!$P$20:$AB$20,1)),0)  + IFERROR( AC1046*INDEX(F!$P$21:$AB$33, MATCH(AA1046/$AH1046, F!$O$21:$O$33,1), MATCH(E1046, F!$P$20:$AB$20,1)),)</f>
        <v>0</v>
      </c>
      <c r="AL1046" s="1031"/>
    </row>
    <row r="1047" spans="1:38" ht="15.75" hidden="1" thickBot="1" x14ac:dyDescent="0.3">
      <c r="A1047" s="1023"/>
      <c r="B1047" s="246"/>
      <c r="C1047" s="259"/>
      <c r="D1047" s="227"/>
      <c r="E1047" s="352">
        <f>ROUND(IFERROR(SUMPRODUCT(AJ1039:AJ1046,E1039:E1046)/AJ1047,0),3)</f>
        <v>0</v>
      </c>
      <c r="F1047" s="388"/>
      <c r="G1047" s="319"/>
      <c r="H1047" s="320"/>
      <c r="I1047" s="320"/>
      <c r="J1047" s="321"/>
      <c r="K1047" s="319"/>
      <c r="L1047" s="320"/>
      <c r="M1047" s="320"/>
      <c r="N1047" s="321"/>
      <c r="O1047" s="319"/>
      <c r="P1047" s="320"/>
      <c r="Q1047" s="320"/>
      <c r="R1047" s="321"/>
      <c r="S1047" s="319"/>
      <c r="T1047" s="320"/>
      <c r="U1047" s="320"/>
      <c r="V1047" s="321"/>
      <c r="W1047" s="319"/>
      <c r="X1047" s="320"/>
      <c r="Y1047" s="320"/>
      <c r="Z1047" s="321"/>
      <c r="AA1047" s="319"/>
      <c r="AB1047" s="320"/>
      <c r="AC1047" s="320"/>
      <c r="AD1047" s="321"/>
      <c r="AE1047" s="357">
        <f>SUM(AE1039:AE1046)</f>
        <v>0</v>
      </c>
      <c r="AF1047" s="358">
        <f t="shared" si="1309"/>
        <v>0</v>
      </c>
      <c r="AG1047" s="391">
        <f>IFERROR(  SUMPRODUCT(AG1039:AG1046,AJ1039:AJ1046)/AJ1047,0)</f>
        <v>0</v>
      </c>
      <c r="AH1047" s="359"/>
      <c r="AI1047" s="360">
        <f>SUM(AI1039:AI1046)</f>
        <v>0</v>
      </c>
      <c r="AJ1047" s="360">
        <f>SUM(AJ1039:AJ1046)</f>
        <v>0</v>
      </c>
      <c r="AK1047" s="361">
        <f>IF(SUM(AK1039:AK1046)=0,TIME(,0,),TIME(,SUM(AK1039:AK1046)+F!$V$37,))</f>
        <v>0</v>
      </c>
      <c r="AL1047" s="1032"/>
    </row>
    <row r="1048" spans="1:38" hidden="1" x14ac:dyDescent="0.25">
      <c r="A1048" s="213">
        <f>A1049</f>
        <v>43912</v>
      </c>
      <c r="B1048" s="247" t="str">
        <f t="shared" ref="B1048:F1055" si="1350">IF(B992="","",B992)</f>
        <v/>
      </c>
      <c r="C1048" s="260" t="str">
        <f t="shared" si="1350"/>
        <v/>
      </c>
      <c r="D1048" s="228" t="str">
        <f t="shared" si="1350"/>
        <v/>
      </c>
      <c r="E1048" s="280" t="str">
        <f t="shared" si="1350"/>
        <v/>
      </c>
      <c r="F1048" s="322" t="str">
        <f t="shared" si="1350"/>
        <v/>
      </c>
      <c r="G1048" s="323" t="str">
        <f t="shared" ref="G1048:G1055" si="1351">IF(J1048&lt;&gt;0, IFERROR(IF( $F1048=2,  MROUND($AH1048*J1048,1),    IF( OR($F1048="",$F1048=1),   MROUND($AH1048*J1048,2.5),  MROUND($AH1048*J1048, 0.1))), "" ), "")</f>
        <v/>
      </c>
      <c r="H1048" s="324"/>
      <c r="I1048" s="324"/>
      <c r="J1048" s="325"/>
      <c r="K1048" s="323" t="str">
        <f t="shared" ref="K1048:K1055" si="1352">IF(N1048&lt;&gt;0, IFERROR(IF( $F1048=2,  MROUND($AH1048*N1048,1),    IF( OR($F1048="",$F1048=1),   MROUND($AH1048*N1048,2.5),  MROUND($AH1048*N1048, 0.1))), "" ), "")</f>
        <v/>
      </c>
      <c r="L1048" s="324"/>
      <c r="M1048" s="324"/>
      <c r="N1048" s="325"/>
      <c r="O1048" s="323" t="str">
        <f t="shared" ref="O1048:O1055" si="1353">IF(R1048&lt;&gt;0, IFERROR(IF( $F1048=2,  MROUND($AH1048*R1048,1),    IF( OR($F1048="",$F1048=1),   MROUND($AH1048*R1048,2.5),  MROUND($AH1048*R1048, 0.1))), "" ), "")</f>
        <v/>
      </c>
      <c r="P1048" s="324"/>
      <c r="Q1048" s="324"/>
      <c r="R1048" s="325"/>
      <c r="S1048" s="323" t="str">
        <f t="shared" ref="S1048:S1055" si="1354">IF(V1048&lt;&gt;0, IFERROR(IF( $F1048=2,  MROUND($AH1048*V1048,1),    IF( OR($F1048="",$F1048=1),   MROUND($AH1048*V1048,2.5),  MROUND($AH1048*V1048, 0.1))), "" ), "")</f>
        <v/>
      </c>
      <c r="T1048" s="324"/>
      <c r="U1048" s="324"/>
      <c r="V1048" s="325"/>
      <c r="W1048" s="323" t="str">
        <f t="shared" ref="W1048:W1055" si="1355">IF(Z1048&lt;&gt;0, IFERROR(IF( $F1048=2,  MROUND($AH1048*Z1048,1),    IF( OR($F1048="",$F1048=1),   MROUND($AH1048*Z1048,2.5),  MROUND($AH1048*Z1048, 0.1))), "" ), "")</f>
        <v/>
      </c>
      <c r="X1048" s="324"/>
      <c r="Y1048" s="324"/>
      <c r="Z1048" s="325"/>
      <c r="AA1048" s="323" t="str">
        <f t="shared" ref="AA1048:AA1055" si="1356">IF(AD1048&lt;&gt;0, IFERROR(IF( $F1048=2,  MROUND($AH1048*AD1048,1),    IF( OR($F1048="",$F1048=1),   MROUND($AH1048*AD1048,2.5),  MROUND($AH1048*AD1048, 0.1))), "" ), "")</f>
        <v/>
      </c>
      <c r="AB1048" s="324"/>
      <c r="AC1048" s="324"/>
      <c r="AD1048" s="325"/>
      <c r="AE1048" s="326">
        <f t="shared" ref="AE1048:AE1055" si="1357">(IF(ISNUMBER(G1048),G1048,0)*H1048*I1048+IF(ISNUMBER(K1048),K1048,1)*L1048*M1048+IF(ISNUMBER(O1048),O1048,1)*P1048*Q1048+IF(ISNUMBER(S1048),S1048,1)*T1048*U1048+IF(ISNUMBER(W1048),W1048,1)*X1048*Y1048+IF(ISNUMBER(AA1048),AA1048,1)*AB1048*AC1048)*IF(ISNUMBER(F1048),F1048,1)</f>
        <v>0</v>
      </c>
      <c r="AF1048" s="327">
        <f t="shared" si="1309"/>
        <v>0</v>
      </c>
      <c r="AG1048" s="328">
        <f t="shared" ref="AG1048:AG1055" si="1358">IFERROR((AF1048/(AH1048*IF(ISNUMBER(F1048),F1048,1))),0)</f>
        <v>0</v>
      </c>
      <c r="AH1048" s="216" t="str">
        <f t="shared" ref="AH1048:AH1055" si="1359">IF(ISNUMBER(AH992), AH992+(AH992*$AH$1010),"")</f>
        <v/>
      </c>
      <c r="AI1048" s="329">
        <f xml:space="preserve"> ( IF(ISNUMBER(G1048), VLOOKUP(G1048/$AH1048,F!$A1:$B101,2,1)*G1048*$H1048*$I1048,0)+IF(ISNUMBER(K1048), VLOOKUP(K1048/$AH1048,F!$A1:$B101,2,1)*K1048*$L1048*$M1048,0)+IF(ISNUMBER(O1048), VLOOKUP(O1048/$AH1048,F!$A1:$B101,2,1)*O1048*$P1048*$Q1048,0)+IF(ISNUMBER(S1048), VLOOKUP(S1048/$AH1048,F!$A1:$B101,2,1)*S1048*$T1048*$U1048,0)+IF(ISNUMBER(W1048), VLOOKUP(W1048/$AH1048,F!$A1:$B101,2,1)*W1048*$X1048*$Y1048,0)+IF(ISNUMBER(AA1048), VLOOKUP(AA1048/$AH1048,F!$A1:$B101,2,1)*AA1048*$AB1048*$AC1048,0))*IF(ISNUMBER(F1048),F1048,1)*IF(ISNUMBER(E1048),E1048,1)</f>
        <v>0</v>
      </c>
      <c r="AJ1048" s="330">
        <f t="shared" ref="AJ1048:AJ1050" si="1360">H1048*I1048+L1048*M1048+P1048*Q1048+T1048*U1048+X1048*Y1048+AB1048*AC1048</f>
        <v>0</v>
      </c>
      <c r="AK1048" s="331">
        <f>IFERROR(I1048*INDEX(F!$P$21:$AB$33, MATCH(G1048/$AH1048, F!$O$21:$O$33,1), MATCH(E1048, F!$P$20:$AB$20,1)), 0 ) +IFERROR( M1048*INDEX(F!$P$21:$AB$33, MATCH(K1048/$AH1048, F!$O$21:$O$33,1), MATCH(E1048, F!$P$20:$AB$20,1)),0) +  IFERROR( Q1048*INDEX(F!$P$21:$AB$33, MATCH(O1048/$AH1048, F!$O$21:$O$33,1), MATCH(E1048, F!$P$20:$AB$20,1)), 0) + IFERROR( U1048*INDEX(F!$P$21:$AB$33, MATCH(S1048/$AH1048, F!$O$21:$O$33,1), MATCH(E1048, F!$P$20:$AB$20,1)),0)  + IFERROR(Y1048*INDEX(F!$P$21:$AB$33, MATCH(W1048/$AH1048, F!$O$21:$O$33,1), MATCH(E1048, F!$P$20:$AB$20,1)),0)  + IFERROR( AC1048*INDEX(F!$P$21:$AB$33, MATCH(AA1048/$AH1048, F!$O$21:$O$33,1), MATCH(E1048, F!$P$20:$AB$20,1)),)</f>
        <v>0</v>
      </c>
      <c r="AL1048" s="1033"/>
    </row>
    <row r="1049" spans="1:38" ht="15.75" hidden="1" customHeight="1" x14ac:dyDescent="0.25">
      <c r="A1049" s="1021">
        <f>A993+A954</f>
        <v>43912</v>
      </c>
      <c r="B1049" s="248" t="str">
        <f t="shared" si="1350"/>
        <v/>
      </c>
      <c r="C1049" s="261" t="str">
        <f t="shared" si="1350"/>
        <v/>
      </c>
      <c r="D1049" s="229" t="str">
        <f t="shared" si="1350"/>
        <v/>
      </c>
      <c r="E1049" s="291" t="str">
        <f t="shared" si="1350"/>
        <v/>
      </c>
      <c r="F1049" s="332" t="str">
        <f t="shared" si="1350"/>
        <v/>
      </c>
      <c r="G1049" s="333" t="str">
        <f t="shared" si="1351"/>
        <v/>
      </c>
      <c r="H1049" s="334"/>
      <c r="I1049" s="334"/>
      <c r="J1049" s="335"/>
      <c r="K1049" s="333" t="str">
        <f t="shared" si="1352"/>
        <v/>
      </c>
      <c r="L1049" s="334"/>
      <c r="M1049" s="334"/>
      <c r="N1049" s="335"/>
      <c r="O1049" s="333" t="str">
        <f t="shared" si="1353"/>
        <v/>
      </c>
      <c r="P1049" s="334"/>
      <c r="Q1049" s="334"/>
      <c r="R1049" s="335"/>
      <c r="S1049" s="333" t="str">
        <f t="shared" si="1354"/>
        <v/>
      </c>
      <c r="T1049" s="334"/>
      <c r="U1049" s="334"/>
      <c r="V1049" s="335"/>
      <c r="W1049" s="333" t="str">
        <f t="shared" si="1355"/>
        <v/>
      </c>
      <c r="X1049" s="334"/>
      <c r="Y1049" s="334"/>
      <c r="Z1049" s="335"/>
      <c r="AA1049" s="333" t="str">
        <f t="shared" si="1356"/>
        <v/>
      </c>
      <c r="AB1049" s="334"/>
      <c r="AC1049" s="334"/>
      <c r="AD1049" s="335"/>
      <c r="AE1049" s="336">
        <f t="shared" si="1357"/>
        <v>0</v>
      </c>
      <c r="AF1049" s="337">
        <f t="shared" si="1309"/>
        <v>0</v>
      </c>
      <c r="AG1049" s="338">
        <f t="shared" si="1358"/>
        <v>0</v>
      </c>
      <c r="AH1049" s="217" t="str">
        <f t="shared" si="1359"/>
        <v/>
      </c>
      <c r="AI1049" s="339">
        <f xml:space="preserve"> ( IF(ISNUMBER(G1049), VLOOKUP(G1049/$AH1049,F!$A1:$B101,2,1)*G1049*$H1049*$I1049,0)+IF(ISNUMBER(K1049), VLOOKUP(K1049/$AH1049,F!$A1:$B101,2,1)*K1049*$L1049*$M1049,0)+IF(ISNUMBER(O1049), VLOOKUP(O1049/$AH1049,F!$A1:$B101,2,1)*O1049*$P1049*$Q1049,0)+IF(ISNUMBER(S1049), VLOOKUP(S1049/$AH1049,F!$A1:$B101,2,1)*S1049*$T1049*$U1049,0)+IF(ISNUMBER(W1049), VLOOKUP(W1049/$AH1049,F!$A1:$B101,2,1)*W1049*$X1049*$Y1049,0)+IF(ISNUMBER(AA1049), VLOOKUP(AA1049/$AH1049,F!$A1:$B101,2,1)*AA1049*$AB1049*$AC1049,0))*IF(ISNUMBER(F1049),F1049,1)*IF(ISNUMBER(E1049),E1049,1)</f>
        <v>0</v>
      </c>
      <c r="AJ1049" s="340">
        <f t="shared" si="1360"/>
        <v>0</v>
      </c>
      <c r="AK1049" s="341">
        <f>IFERROR(I1049*INDEX(F!$P$21:$AB$33, MATCH(G1049/$AH1049, F!$O$21:$O$33,1), MATCH(E1049, F!$P$20:$AB$20,1)), 0 ) +IFERROR( M1049*INDEX(F!$P$21:$AB$33, MATCH(K1049/$AH1049, F!$O$21:$O$33,1), MATCH(E1049, F!$P$20:$AB$20,1)),0) +  IFERROR( Q1049*INDEX(F!$P$21:$AB$33, MATCH(O1049/$AH1049, F!$O$21:$O$33,1), MATCH(E1049, F!$P$20:$AB$20,1)), 0) + IFERROR( U1049*INDEX(F!$P$21:$AB$33, MATCH(S1049/$AH1049, F!$O$21:$O$33,1), MATCH(E1049, F!$P$20:$AB$20,1)),0)  + IFERROR(Y1049*INDEX(F!$P$21:$AB$33, MATCH(W1049/$AH1049, F!$O$21:$O$33,1), MATCH(E1049, F!$P$20:$AB$20,1)),0)  + IFERROR( AC1049*INDEX(F!$P$21:$AB$33, MATCH(AA1049/$AH1049, F!$O$21:$O$33,1), MATCH(E1049, F!$P$20:$AB$20,1)),)</f>
        <v>0</v>
      </c>
      <c r="AL1049" s="1031"/>
    </row>
    <row r="1050" spans="1:38" hidden="1" x14ac:dyDescent="0.25">
      <c r="A1050" s="1022"/>
      <c r="B1050" s="249" t="str">
        <f t="shared" si="1350"/>
        <v/>
      </c>
      <c r="C1050" s="262" t="str">
        <f t="shared" si="1350"/>
        <v/>
      </c>
      <c r="D1050" s="230" t="str">
        <f t="shared" si="1350"/>
        <v/>
      </c>
      <c r="E1050" s="291" t="str">
        <f t="shared" si="1350"/>
        <v/>
      </c>
      <c r="F1050" s="342" t="str">
        <f t="shared" si="1350"/>
        <v/>
      </c>
      <c r="G1050" s="343" t="str">
        <f t="shared" si="1351"/>
        <v/>
      </c>
      <c r="H1050" s="344"/>
      <c r="I1050" s="344"/>
      <c r="J1050" s="345"/>
      <c r="K1050" s="343" t="str">
        <f t="shared" si="1352"/>
        <v/>
      </c>
      <c r="L1050" s="344"/>
      <c r="M1050" s="344"/>
      <c r="N1050" s="345"/>
      <c r="O1050" s="343" t="str">
        <f t="shared" si="1353"/>
        <v/>
      </c>
      <c r="P1050" s="344"/>
      <c r="Q1050" s="344"/>
      <c r="R1050" s="345"/>
      <c r="S1050" s="343" t="str">
        <f t="shared" si="1354"/>
        <v/>
      </c>
      <c r="T1050" s="344"/>
      <c r="U1050" s="344"/>
      <c r="V1050" s="345"/>
      <c r="W1050" s="343" t="str">
        <f t="shared" si="1355"/>
        <v/>
      </c>
      <c r="X1050" s="344"/>
      <c r="Y1050" s="344"/>
      <c r="Z1050" s="345"/>
      <c r="AA1050" s="343" t="str">
        <f t="shared" si="1356"/>
        <v/>
      </c>
      <c r="AB1050" s="344"/>
      <c r="AC1050" s="344"/>
      <c r="AD1050" s="345"/>
      <c r="AE1050" s="346">
        <f t="shared" si="1357"/>
        <v>0</v>
      </c>
      <c r="AF1050" s="347">
        <f t="shared" si="1309"/>
        <v>0</v>
      </c>
      <c r="AG1050" s="348">
        <f t="shared" si="1358"/>
        <v>0</v>
      </c>
      <c r="AH1050" s="217" t="str">
        <f t="shared" si="1359"/>
        <v/>
      </c>
      <c r="AI1050" s="349">
        <f xml:space="preserve"> ( IF(ISNUMBER(G1050), VLOOKUP(G1050/$AH1050,F!$A1:$B101,2,1)*G1050*$H1050*$I1050,0)+IF(ISNUMBER(K1050), VLOOKUP(K1050/$AH1050,F!$A1:$B101,2,1)*K1050*$L1050*$M1050,0)+IF(ISNUMBER(O1050), VLOOKUP(O1050/$AH1050,F!$A1:$B101,2,1)*O1050*$P1050*$Q1050,0)+IF(ISNUMBER(S1050), VLOOKUP(S1050/$AH1050,F!$A1:$B101,2,1)*S1050*$T1050*$U1050,0)+IF(ISNUMBER(W1050), VLOOKUP(W1050/$AH1050,F!$A1:$B101,2,1)*W1050*$X1050*$Y1050,0)+IF(ISNUMBER(AA1050), VLOOKUP(AA1050/$AH1050,F!$A1:$B101,2,1)*AA1050*$AB1050*$AC1050,0))*IF(ISNUMBER(F1050),F1050,1)*IF(ISNUMBER(E1050),E1050,1)</f>
        <v>0</v>
      </c>
      <c r="AJ1050" s="350">
        <f t="shared" si="1360"/>
        <v>0</v>
      </c>
      <c r="AK1050" s="351">
        <f>IFERROR(I1050*INDEX(F!$P$21:$AB$33, MATCH(G1050/$AH1050, F!$O$21:$O$33,1), MATCH(E1050, F!$P$20:$AB$20,1)), 0 ) +IFERROR( M1050*INDEX(F!$P$21:$AB$33, MATCH(K1050/$AH1050, F!$O$21:$O$33,1), MATCH(E1050, F!$P$20:$AB$20,1)),0) +  IFERROR( Q1050*INDEX(F!$P$21:$AB$33, MATCH(O1050/$AH1050, F!$O$21:$O$33,1), MATCH(E1050, F!$P$20:$AB$20,1)), 0) + IFERROR( U1050*INDEX(F!$P$21:$AB$33, MATCH(S1050/$AH1050, F!$O$21:$O$33,1), MATCH(E1050, F!$P$20:$AB$20,1)),0)  + IFERROR(Y1050*INDEX(F!$P$21:$AB$33, MATCH(W1050/$AH1050, F!$O$21:$O$33,1), MATCH(E1050, F!$P$20:$AB$20,1)),0)  + IFERROR( AC1050*INDEX(F!$P$21:$AB$33, MATCH(AA1050/$AH1050, F!$O$21:$O$33,1), MATCH(E1050, F!$P$20:$AB$20,1)),)</f>
        <v>0</v>
      </c>
      <c r="AL1050" s="1031"/>
    </row>
    <row r="1051" spans="1:38" hidden="1" x14ac:dyDescent="0.25">
      <c r="A1051" s="1022"/>
      <c r="B1051" s="248" t="str">
        <f t="shared" si="1350"/>
        <v/>
      </c>
      <c r="C1051" s="261" t="str">
        <f t="shared" si="1350"/>
        <v/>
      </c>
      <c r="D1051" s="229" t="str">
        <f t="shared" si="1350"/>
        <v/>
      </c>
      <c r="E1051" s="291" t="str">
        <f t="shared" si="1350"/>
        <v/>
      </c>
      <c r="F1051" s="332" t="str">
        <f t="shared" si="1350"/>
        <v/>
      </c>
      <c r="G1051" s="333" t="str">
        <f t="shared" si="1351"/>
        <v/>
      </c>
      <c r="H1051" s="334"/>
      <c r="I1051" s="334"/>
      <c r="J1051" s="335"/>
      <c r="K1051" s="333" t="str">
        <f t="shared" si="1352"/>
        <v/>
      </c>
      <c r="L1051" s="334"/>
      <c r="M1051" s="334"/>
      <c r="N1051" s="335"/>
      <c r="O1051" s="333" t="str">
        <f t="shared" si="1353"/>
        <v/>
      </c>
      <c r="P1051" s="334"/>
      <c r="Q1051" s="334"/>
      <c r="R1051" s="335"/>
      <c r="S1051" s="333" t="str">
        <f t="shared" si="1354"/>
        <v/>
      </c>
      <c r="T1051" s="334"/>
      <c r="U1051" s="334"/>
      <c r="V1051" s="335"/>
      <c r="W1051" s="333" t="str">
        <f t="shared" si="1355"/>
        <v/>
      </c>
      <c r="X1051" s="334"/>
      <c r="Y1051" s="334"/>
      <c r="Z1051" s="335"/>
      <c r="AA1051" s="333" t="str">
        <f t="shared" si="1356"/>
        <v/>
      </c>
      <c r="AB1051" s="334"/>
      <c r="AC1051" s="334"/>
      <c r="AD1051" s="335"/>
      <c r="AE1051" s="336">
        <f t="shared" si="1357"/>
        <v>0</v>
      </c>
      <c r="AF1051" s="337">
        <f t="shared" si="1309"/>
        <v>0</v>
      </c>
      <c r="AG1051" s="338">
        <f t="shared" si="1358"/>
        <v>0</v>
      </c>
      <c r="AH1051" s="217" t="str">
        <f t="shared" si="1359"/>
        <v/>
      </c>
      <c r="AI1051" s="339">
        <f xml:space="preserve"> ( IF(ISNUMBER(G1051), VLOOKUP(G1051/$AH1051,F!$A1:$B101,2,1)*G1051*$H1051*$I1051,0)+IF(ISNUMBER(K1051), VLOOKUP(K1051/$AH1051,F!$A1:$B101,2,1)*K1051*$L1051*$M1051,0)+IF(ISNUMBER(O1051), VLOOKUP(O1051/$AH1051,F!$A1:$B101,2,1)*O1051*$P1051*$Q1051,0)+IF(ISNUMBER(S1051), VLOOKUP(S1051/$AH1051,F!$A1:$B101,2,1)*S1051*$T1051*$U1051,0)+IF(ISNUMBER(W1051), VLOOKUP(W1051/$AH1051,F!$A1:$B101,2,1)*W1051*$X1051*$Y1051,0)+IF(ISNUMBER(AA1051), VLOOKUP(AA1051/$AH1051,F!$A1:$B101,2,1)*AA1051*$AB1051*$AC1051,0))*IF(ISNUMBER(F1051),F1051,1)*IF(ISNUMBER(E1051),E1051,1)</f>
        <v>0</v>
      </c>
      <c r="AJ1051" s="340">
        <f>H1051*I1051+L1051*M1051+P1051*Q1051+T1051*U1051+X1051*Y1051+AB1051*AC1051</f>
        <v>0</v>
      </c>
      <c r="AK1051" s="341">
        <f>IFERROR(I1051*INDEX(F!$P$21:$AB$33, MATCH(G1051/$AH1051, F!$O$21:$O$33,1), MATCH(E1051, F!$P$20:$AB$20,1)), 0 ) +IFERROR( M1051*INDEX(F!$P$21:$AB$33, MATCH(K1051/$AH1051, F!$O$21:$O$33,1), MATCH(E1051, F!$P$20:$AB$20,1)),0) +  IFERROR( Q1051*INDEX(F!$P$21:$AB$33, MATCH(O1051/$AH1051, F!$O$21:$O$33,1), MATCH(E1051, F!$P$20:$AB$20,1)), 0) + IFERROR( U1051*INDEX(F!$P$21:$AB$33, MATCH(S1051/$AH1051, F!$O$21:$O$33,1), MATCH(E1051, F!$P$20:$AB$20,1)),0)  + IFERROR(Y1051*INDEX(F!$P$21:$AB$33, MATCH(W1051/$AH1051, F!$O$21:$O$33,1), MATCH(E1051, F!$P$20:$AB$20,1)),0)  + IFERROR( AC1051*INDEX(F!$P$21:$AB$33, MATCH(AA1051/$AH1051, F!$O$21:$O$33,1), MATCH(E1051, F!$P$20:$AB$20,1)),)</f>
        <v>0</v>
      </c>
      <c r="AL1051" s="1031"/>
    </row>
    <row r="1052" spans="1:38" hidden="1" x14ac:dyDescent="0.25">
      <c r="A1052" s="1022"/>
      <c r="B1052" s="249" t="str">
        <f t="shared" si="1350"/>
        <v/>
      </c>
      <c r="C1052" s="262" t="str">
        <f t="shared" si="1350"/>
        <v/>
      </c>
      <c r="D1052" s="230" t="str">
        <f t="shared" si="1350"/>
        <v/>
      </c>
      <c r="E1052" s="291" t="str">
        <f t="shared" si="1350"/>
        <v/>
      </c>
      <c r="F1052" s="342" t="str">
        <f t="shared" si="1350"/>
        <v/>
      </c>
      <c r="G1052" s="343" t="str">
        <f t="shared" si="1351"/>
        <v/>
      </c>
      <c r="H1052" s="344"/>
      <c r="I1052" s="344"/>
      <c r="J1052" s="345"/>
      <c r="K1052" s="343" t="str">
        <f t="shared" si="1352"/>
        <v/>
      </c>
      <c r="L1052" s="344"/>
      <c r="M1052" s="344"/>
      <c r="N1052" s="345"/>
      <c r="O1052" s="343" t="str">
        <f t="shared" si="1353"/>
        <v/>
      </c>
      <c r="P1052" s="344"/>
      <c r="Q1052" s="344"/>
      <c r="R1052" s="345"/>
      <c r="S1052" s="343" t="str">
        <f t="shared" si="1354"/>
        <v/>
      </c>
      <c r="T1052" s="344"/>
      <c r="U1052" s="344"/>
      <c r="V1052" s="345"/>
      <c r="W1052" s="343" t="str">
        <f t="shared" si="1355"/>
        <v/>
      </c>
      <c r="X1052" s="344"/>
      <c r="Y1052" s="344"/>
      <c r="Z1052" s="345"/>
      <c r="AA1052" s="343" t="str">
        <f t="shared" si="1356"/>
        <v/>
      </c>
      <c r="AB1052" s="344"/>
      <c r="AC1052" s="344"/>
      <c r="AD1052" s="345"/>
      <c r="AE1052" s="346">
        <f t="shared" si="1357"/>
        <v>0</v>
      </c>
      <c r="AF1052" s="347">
        <f t="shared" si="1309"/>
        <v>0</v>
      </c>
      <c r="AG1052" s="348">
        <f t="shared" si="1358"/>
        <v>0</v>
      </c>
      <c r="AH1052" s="217" t="str">
        <f t="shared" si="1359"/>
        <v/>
      </c>
      <c r="AI1052" s="349">
        <f xml:space="preserve"> ( IF(ISNUMBER(G1052), VLOOKUP(G1052/$AH1052,F!$A1:$B101,2,1)*G1052*$H1052*$I1052,0)+IF(ISNUMBER(K1052), VLOOKUP(K1052/$AH1052,F!$A1:$B101,2,1)*K1052*$L1052*$M1052,0)+IF(ISNUMBER(O1052), VLOOKUP(O1052/$AH1052,F!$A1:$B101,2,1)*O1052*$P1052*$Q1052,0)+IF(ISNUMBER(S1052), VLOOKUP(S1052/$AH1052,F!$A1:$B101,2,1)*S1052*$T1052*$U1052,0)+IF(ISNUMBER(W1052), VLOOKUP(W1052/$AH1052,F!$A1:$B101,2,1)*W1052*$X1052*$Y1052,0)+IF(ISNUMBER(AA1052), VLOOKUP(AA1052/$AH1052,F!$A1:$B101,2,1)*AA1052*$AB1052*$AC1052,0))*IF(ISNUMBER(F1052),F1052,1)*IF(ISNUMBER(E1052),E1052,1)</f>
        <v>0</v>
      </c>
      <c r="AJ1052" s="350">
        <f t="shared" ref="AJ1052:AJ1055" si="1361">H1052*I1052+L1052*M1052+P1052*Q1052+T1052*U1052+X1052*Y1052+AB1052*AC1052</f>
        <v>0</v>
      </c>
      <c r="AK1052" s="351">
        <f>IFERROR(I1052*INDEX(F!$P$21:$AB$33, MATCH(G1052/$AH1052, F!$O$21:$O$33,1), MATCH(E1052, F!$P$20:$AB$20,1)), 0 ) +IFERROR( M1052*INDEX(F!$P$21:$AB$33, MATCH(K1052/$AH1052, F!$O$21:$O$33,1), MATCH(E1052, F!$P$20:$AB$20,1)),0) +  IFERROR( Q1052*INDEX(F!$P$21:$AB$33, MATCH(O1052/$AH1052, F!$O$21:$O$33,1), MATCH(E1052, F!$P$20:$AB$20,1)), 0) + IFERROR( U1052*INDEX(F!$P$21:$AB$33, MATCH(S1052/$AH1052, F!$O$21:$O$33,1), MATCH(E1052, F!$P$20:$AB$20,1)),0)  + IFERROR(Y1052*INDEX(F!$P$21:$AB$33, MATCH(W1052/$AH1052, F!$O$21:$O$33,1), MATCH(E1052, F!$P$20:$AB$20,1)),0)  + IFERROR( AC1052*INDEX(F!$P$21:$AB$33, MATCH(AA1052/$AH1052, F!$O$21:$O$33,1), MATCH(E1052, F!$P$20:$AB$20,1)),)</f>
        <v>0</v>
      </c>
      <c r="AL1052" s="1031"/>
    </row>
    <row r="1053" spans="1:38" hidden="1" x14ac:dyDescent="0.25">
      <c r="A1053" s="1022"/>
      <c r="B1053" s="248" t="str">
        <f t="shared" si="1350"/>
        <v/>
      </c>
      <c r="C1053" s="261" t="str">
        <f t="shared" si="1350"/>
        <v/>
      </c>
      <c r="D1053" s="229" t="str">
        <f t="shared" si="1350"/>
        <v/>
      </c>
      <c r="E1053" s="291" t="str">
        <f t="shared" si="1350"/>
        <v/>
      </c>
      <c r="F1053" s="332" t="str">
        <f t="shared" si="1350"/>
        <v/>
      </c>
      <c r="G1053" s="333" t="str">
        <f t="shared" si="1351"/>
        <v/>
      </c>
      <c r="H1053" s="334"/>
      <c r="I1053" s="334"/>
      <c r="J1053" s="335"/>
      <c r="K1053" s="333" t="str">
        <f t="shared" si="1352"/>
        <v/>
      </c>
      <c r="L1053" s="334"/>
      <c r="M1053" s="334"/>
      <c r="N1053" s="335"/>
      <c r="O1053" s="333" t="str">
        <f t="shared" si="1353"/>
        <v/>
      </c>
      <c r="P1053" s="334"/>
      <c r="Q1053" s="334"/>
      <c r="R1053" s="335"/>
      <c r="S1053" s="333" t="str">
        <f t="shared" si="1354"/>
        <v/>
      </c>
      <c r="T1053" s="334"/>
      <c r="U1053" s="334"/>
      <c r="V1053" s="335"/>
      <c r="W1053" s="333" t="str">
        <f t="shared" si="1355"/>
        <v/>
      </c>
      <c r="X1053" s="334"/>
      <c r="Y1053" s="334"/>
      <c r="Z1053" s="335"/>
      <c r="AA1053" s="333" t="str">
        <f t="shared" si="1356"/>
        <v/>
      </c>
      <c r="AB1053" s="334"/>
      <c r="AC1053" s="334"/>
      <c r="AD1053" s="335"/>
      <c r="AE1053" s="336">
        <f t="shared" si="1357"/>
        <v>0</v>
      </c>
      <c r="AF1053" s="337">
        <f t="shared" si="1309"/>
        <v>0</v>
      </c>
      <c r="AG1053" s="338">
        <f t="shared" si="1358"/>
        <v>0</v>
      </c>
      <c r="AH1053" s="217" t="str">
        <f t="shared" si="1359"/>
        <v/>
      </c>
      <c r="AI1053" s="339">
        <f xml:space="preserve"> ( IF(ISNUMBER(G1053), VLOOKUP(G1053/$AH1053,F!$A1:$B101,2,1)*G1053*$H1053*$I1053,0)+IF(ISNUMBER(K1053), VLOOKUP(K1053/$AH1053,F!$A1:$B101,2,1)*K1053*$L1053*$M1053,0)+IF(ISNUMBER(O1053), VLOOKUP(O1053/$AH1053,F!$A1:$B101,2,1)*O1053*$P1053*$Q1053,0)+IF(ISNUMBER(S1053), VLOOKUP(S1053/$AH1053,F!$A1:$B101,2,1)*S1053*$T1053*$U1053,0)+IF(ISNUMBER(W1053), VLOOKUP(W1053/$AH1053,F!$A1:$B101,2,1)*W1053*$X1053*$Y1053,0)+IF(ISNUMBER(AA1053), VLOOKUP(AA1053/$AH1053,F!$A1:$B101,2,1)*AA1053*$AB1053*$AC1053,0))*IF(ISNUMBER(F1053),F1053,1)*IF(ISNUMBER(E1053),E1053,1)</f>
        <v>0</v>
      </c>
      <c r="AJ1053" s="340">
        <f t="shared" si="1361"/>
        <v>0</v>
      </c>
      <c r="AK1053" s="341">
        <f>IFERROR(I1053*INDEX(F!$P$21:$AB$33, MATCH(G1053/$AH1053, F!$O$21:$O$33,1), MATCH(E1053, F!$P$20:$AB$20,1)), 0 ) +IFERROR( M1053*INDEX(F!$P$21:$AB$33, MATCH(K1053/$AH1053, F!$O$21:$O$33,1), MATCH(E1053, F!$P$20:$AB$20,1)),0) +  IFERROR( Q1053*INDEX(F!$P$21:$AB$33, MATCH(O1053/$AH1053, F!$O$21:$O$33,1), MATCH(E1053, F!$P$20:$AB$20,1)), 0) + IFERROR( U1053*INDEX(F!$P$21:$AB$33, MATCH(S1053/$AH1053, F!$O$21:$O$33,1), MATCH(E1053, F!$P$20:$AB$20,1)),0)  + IFERROR(Y1053*INDEX(F!$P$21:$AB$33, MATCH(W1053/$AH1053, F!$O$21:$O$33,1), MATCH(E1053, F!$P$20:$AB$20,1)),0)  + IFERROR( AC1053*INDEX(F!$P$21:$AB$33, MATCH(AA1053/$AH1053, F!$O$21:$O$33,1), MATCH(E1053, F!$P$20:$AB$20,1)),)</f>
        <v>0</v>
      </c>
      <c r="AL1053" s="1031"/>
    </row>
    <row r="1054" spans="1:38" hidden="1" x14ac:dyDescent="0.25">
      <c r="A1054" s="1022"/>
      <c r="B1054" s="249" t="str">
        <f t="shared" si="1350"/>
        <v/>
      </c>
      <c r="C1054" s="262" t="str">
        <f t="shared" si="1350"/>
        <v/>
      </c>
      <c r="D1054" s="230" t="str">
        <f t="shared" si="1350"/>
        <v/>
      </c>
      <c r="E1054" s="291" t="str">
        <f t="shared" si="1350"/>
        <v/>
      </c>
      <c r="F1054" s="342" t="str">
        <f t="shared" si="1350"/>
        <v/>
      </c>
      <c r="G1054" s="343" t="str">
        <f t="shared" si="1351"/>
        <v/>
      </c>
      <c r="H1054" s="344"/>
      <c r="I1054" s="344"/>
      <c r="J1054" s="345"/>
      <c r="K1054" s="343" t="str">
        <f t="shared" si="1352"/>
        <v/>
      </c>
      <c r="L1054" s="344"/>
      <c r="M1054" s="344"/>
      <c r="N1054" s="345"/>
      <c r="O1054" s="343" t="str">
        <f t="shared" si="1353"/>
        <v/>
      </c>
      <c r="P1054" s="344"/>
      <c r="Q1054" s="344"/>
      <c r="R1054" s="345"/>
      <c r="S1054" s="343" t="str">
        <f t="shared" si="1354"/>
        <v/>
      </c>
      <c r="T1054" s="344"/>
      <c r="U1054" s="344"/>
      <c r="V1054" s="345"/>
      <c r="W1054" s="343" t="str">
        <f t="shared" si="1355"/>
        <v/>
      </c>
      <c r="X1054" s="344"/>
      <c r="Y1054" s="344"/>
      <c r="Z1054" s="345"/>
      <c r="AA1054" s="343" t="str">
        <f t="shared" si="1356"/>
        <v/>
      </c>
      <c r="AB1054" s="344"/>
      <c r="AC1054" s="344"/>
      <c r="AD1054" s="345"/>
      <c r="AE1054" s="346">
        <f t="shared" si="1357"/>
        <v>0</v>
      </c>
      <c r="AF1054" s="347">
        <f t="shared" si="1309"/>
        <v>0</v>
      </c>
      <c r="AG1054" s="348">
        <f t="shared" si="1358"/>
        <v>0</v>
      </c>
      <c r="AH1054" s="217" t="str">
        <f t="shared" si="1359"/>
        <v/>
      </c>
      <c r="AI1054" s="349">
        <f xml:space="preserve"> ( IF(ISNUMBER(G1054), VLOOKUP(G1054/$AH1054,F!$A1:$B101,2,1)*G1054*$H1054*$I1054,0)+IF(ISNUMBER(K1054), VLOOKUP(K1054/$AH1054,F!$A1:$B101,2,1)*K1054*$L1054*$M1054,0)+IF(ISNUMBER(O1054), VLOOKUP(O1054/$AH1054,F!$A1:$B101,2,1)*O1054*$P1054*$Q1054,0)+IF(ISNUMBER(S1054), VLOOKUP(S1054/$AH1054,F!$A1:$B101,2,1)*S1054*$T1054*$U1054,0)+IF(ISNUMBER(W1054), VLOOKUP(W1054/$AH1054,F!$A1:$B101,2,1)*W1054*$X1054*$Y1054,0)+IF(ISNUMBER(AA1054), VLOOKUP(AA1054/$AH1054,F!$A1:$B101,2,1)*AA1054*$AB1054*$AC1054,0))*IF(ISNUMBER(F1054),F1054,1)*IF(ISNUMBER(E1054),E1054,1)</f>
        <v>0</v>
      </c>
      <c r="AJ1054" s="350">
        <f t="shared" si="1361"/>
        <v>0</v>
      </c>
      <c r="AK1054" s="351">
        <f>IFERROR(I1054*INDEX(F!$P$21:$AB$33, MATCH(G1054/$AH1054, F!$O$21:$O$33,1), MATCH(E1054, F!$P$20:$AB$20,1)), 0 ) +IFERROR( M1054*INDEX(F!$P$21:$AB$33, MATCH(K1054/$AH1054, F!$O$21:$O$33,1), MATCH(E1054, F!$P$20:$AB$20,1)),0) +  IFERROR( Q1054*INDEX(F!$P$21:$AB$33, MATCH(O1054/$AH1054, F!$O$21:$O$33,1), MATCH(E1054, F!$P$20:$AB$20,1)), 0) + IFERROR( U1054*INDEX(F!$P$21:$AB$33, MATCH(S1054/$AH1054, F!$O$21:$O$33,1), MATCH(E1054, F!$P$20:$AB$20,1)),0)  + IFERROR(Y1054*INDEX(F!$P$21:$AB$33, MATCH(W1054/$AH1054, F!$O$21:$O$33,1), MATCH(E1054, F!$P$20:$AB$20,1)),0)  + IFERROR( AC1054*INDEX(F!$P$21:$AB$33, MATCH(AA1054/$AH1054, F!$O$21:$O$33,1), MATCH(E1054, F!$P$20:$AB$20,1)),)</f>
        <v>0</v>
      </c>
      <c r="AL1054" s="1031"/>
    </row>
    <row r="1055" spans="1:38" hidden="1" x14ac:dyDescent="0.25">
      <c r="A1055" s="1022"/>
      <c r="B1055" s="248" t="str">
        <f t="shared" si="1350"/>
        <v/>
      </c>
      <c r="C1055" s="261" t="str">
        <f t="shared" si="1350"/>
        <v/>
      </c>
      <c r="D1055" s="231" t="str">
        <f t="shared" si="1350"/>
        <v/>
      </c>
      <c r="E1055" s="291" t="str">
        <f t="shared" si="1350"/>
        <v/>
      </c>
      <c r="F1055" s="332" t="str">
        <f t="shared" si="1350"/>
        <v/>
      </c>
      <c r="G1055" s="333" t="str">
        <f t="shared" si="1351"/>
        <v/>
      </c>
      <c r="H1055" s="334"/>
      <c r="I1055" s="334"/>
      <c r="J1055" s="335"/>
      <c r="K1055" s="333" t="str">
        <f t="shared" si="1352"/>
        <v/>
      </c>
      <c r="L1055" s="334"/>
      <c r="M1055" s="334"/>
      <c r="N1055" s="335"/>
      <c r="O1055" s="333" t="str">
        <f t="shared" si="1353"/>
        <v/>
      </c>
      <c r="P1055" s="334"/>
      <c r="Q1055" s="334"/>
      <c r="R1055" s="335"/>
      <c r="S1055" s="333" t="str">
        <f t="shared" si="1354"/>
        <v/>
      </c>
      <c r="T1055" s="334"/>
      <c r="U1055" s="334"/>
      <c r="V1055" s="335"/>
      <c r="W1055" s="333" t="str">
        <f t="shared" si="1355"/>
        <v/>
      </c>
      <c r="X1055" s="334"/>
      <c r="Y1055" s="334"/>
      <c r="Z1055" s="335"/>
      <c r="AA1055" s="333" t="str">
        <f t="shared" si="1356"/>
        <v/>
      </c>
      <c r="AB1055" s="334"/>
      <c r="AC1055" s="334"/>
      <c r="AD1055" s="335"/>
      <c r="AE1055" s="336">
        <f t="shared" si="1357"/>
        <v>0</v>
      </c>
      <c r="AF1055" s="337">
        <f t="shared" si="1309"/>
        <v>0</v>
      </c>
      <c r="AG1055" s="338">
        <f t="shared" si="1358"/>
        <v>0</v>
      </c>
      <c r="AH1055" s="217" t="str">
        <f t="shared" si="1359"/>
        <v/>
      </c>
      <c r="AI1055" s="339">
        <f xml:space="preserve"> ( IF(ISNUMBER(G1055), VLOOKUP(G1055/$AH1055,F!$A1:$B101,2,1)*G1055*$H1055*$I1055,0)+IF(ISNUMBER(K1055), VLOOKUP(K1055/$AH1055,F!$A1:$B101,2,1)*K1055*$L1055*$M1055,0)+IF(ISNUMBER(O1055), VLOOKUP(O1055/$AH1055,F!$A1:$B101,2,1)*O1055*$P1055*$Q1055,0)+IF(ISNUMBER(S1055), VLOOKUP(S1055/$AH1055,F!$A1:$B101,2,1)*S1055*$T1055*$U1055,0)+IF(ISNUMBER(W1055), VLOOKUP(W1055/$AH1055,F!$A1:$B101,2,1)*W1055*$X1055*$Y1055,0)+IF(ISNUMBER(AA1055), VLOOKUP(AA1055/$AH1055,F!$A1:$B101,2,1)*AA1055*$AB1055*$AC1055,0))*IF(ISNUMBER(F1055),F1055,1)*IF(ISNUMBER(E1055),E1055,1)</f>
        <v>0</v>
      </c>
      <c r="AJ1055" s="340">
        <f t="shared" si="1361"/>
        <v>0</v>
      </c>
      <c r="AK1055" s="341">
        <f>IFERROR(I1055*INDEX(F!$P$21:$AB$33, MATCH(G1055/$AH1055, F!$O$21:$O$33,1), MATCH(E1055, F!$P$20:$AB$20,1)), 0 ) +IFERROR( M1055*INDEX(F!$P$21:$AB$33, MATCH(K1055/$AH1055, F!$O$21:$O$33,1), MATCH(E1055, F!$P$20:$AB$20,1)),0) +  IFERROR( Q1055*INDEX(F!$P$21:$AB$33, MATCH(O1055/$AH1055, F!$O$21:$O$33,1), MATCH(E1055, F!$P$20:$AB$20,1)), 0) + IFERROR( U1055*INDEX(F!$P$21:$AB$33, MATCH(S1055/$AH1055, F!$O$21:$O$33,1), MATCH(E1055, F!$P$20:$AB$20,1)),0)  + IFERROR(Y1055*INDEX(F!$P$21:$AB$33, MATCH(W1055/$AH1055, F!$O$21:$O$33,1), MATCH(E1055, F!$P$20:$AB$20,1)),0)  + IFERROR( AC1055*INDEX(F!$P$21:$AB$33, MATCH(AA1055/$AH1055, F!$O$21:$O$33,1), MATCH(E1055, F!$P$20:$AB$20,1)),)</f>
        <v>0</v>
      </c>
      <c r="AL1055" s="1031"/>
    </row>
    <row r="1056" spans="1:38" ht="15.75" hidden="1" thickBot="1" x14ac:dyDescent="0.3">
      <c r="A1056" s="1023"/>
      <c r="B1056" s="250"/>
      <c r="C1056" s="263"/>
      <c r="D1056" s="215"/>
      <c r="E1056" s="352">
        <f>ROUND(IFERROR(SUMPRODUCT(AJ1048:AJ1055,E1048:E1055)/AJ1056,0),3)</f>
        <v>0</v>
      </c>
      <c r="F1056" s="353"/>
      <c r="G1056" s="354"/>
      <c r="H1056" s="355"/>
      <c r="I1056" s="355"/>
      <c r="J1056" s="356"/>
      <c r="K1056" s="354"/>
      <c r="L1056" s="355"/>
      <c r="M1056" s="355"/>
      <c r="N1056" s="356"/>
      <c r="O1056" s="354"/>
      <c r="P1056" s="355"/>
      <c r="Q1056" s="355"/>
      <c r="R1056" s="356"/>
      <c r="S1056" s="354"/>
      <c r="T1056" s="355"/>
      <c r="U1056" s="355"/>
      <c r="V1056" s="356"/>
      <c r="W1056" s="354"/>
      <c r="X1056" s="355"/>
      <c r="Y1056" s="355"/>
      <c r="Z1056" s="356"/>
      <c r="AA1056" s="354"/>
      <c r="AB1056" s="355"/>
      <c r="AC1056" s="355"/>
      <c r="AD1056" s="356"/>
      <c r="AE1056" s="357">
        <f>SUM(AE1048:AE1055)</f>
        <v>0</v>
      </c>
      <c r="AF1056" s="358">
        <f t="shared" si="1309"/>
        <v>0</v>
      </c>
      <c r="AG1056" s="391">
        <f>IFERROR(  SUMPRODUCT(AG1048:AG1055,AJ1048:AJ1055)/AJ1056,0)</f>
        <v>0</v>
      </c>
      <c r="AH1056" s="359"/>
      <c r="AI1056" s="360">
        <f>SUM(AI1048:AI1055)</f>
        <v>0</v>
      </c>
      <c r="AJ1056" s="360">
        <f>SUM(AJ1048:AJ1055)</f>
        <v>0</v>
      </c>
      <c r="AK1056" s="361">
        <f>IF(SUM(AK1048:AK1055)=0,TIME(,0,),TIME(,SUM(AK1048:AK1055)+F!$V$37,))</f>
        <v>0</v>
      </c>
      <c r="AL1056" s="1032"/>
    </row>
    <row r="1057" spans="1:38" hidden="1" x14ac:dyDescent="0.25">
      <c r="A1057" s="232">
        <f>A1058</f>
        <v>43913</v>
      </c>
      <c r="B1057" s="251" t="str">
        <f t="shared" ref="B1057:F1064" si="1362">IF(B1001="","",B1001)</f>
        <v/>
      </c>
      <c r="C1057" s="264" t="str">
        <f t="shared" si="1362"/>
        <v/>
      </c>
      <c r="D1057" s="233" t="str">
        <f t="shared" si="1362"/>
        <v/>
      </c>
      <c r="E1057" s="280" t="str">
        <f t="shared" si="1362"/>
        <v/>
      </c>
      <c r="F1057" s="362" t="str">
        <f t="shared" si="1362"/>
        <v/>
      </c>
      <c r="G1057" s="363" t="str">
        <f t="shared" ref="G1057:G1064" si="1363">IF(J1057&lt;&gt;0, IFERROR(IF( $F1057=2,  MROUND($AH1057*J1057,1),    IF( OR($F1057="",$F1057=1),   MROUND($AH1057*J1057,2.5),  MROUND($AH1057*J1057, 0.1))), "" ), "")</f>
        <v/>
      </c>
      <c r="H1057" s="364"/>
      <c r="I1057" s="364"/>
      <c r="J1057" s="365"/>
      <c r="K1057" s="363" t="str">
        <f t="shared" ref="K1057:K1064" si="1364">IF(N1057&lt;&gt;0, IFERROR(IF( $F1057=2,  MROUND($AH1057*N1057,1),    IF( OR($F1057="",$F1057=1),   MROUND($AH1057*N1057,2.5),  MROUND($AH1057*N1057, 0.1))), "" ), "")</f>
        <v/>
      </c>
      <c r="L1057" s="364"/>
      <c r="M1057" s="364"/>
      <c r="N1057" s="365"/>
      <c r="O1057" s="363" t="str">
        <f t="shared" ref="O1057:O1064" si="1365">IF(R1057&lt;&gt;0, IFERROR(IF( $F1057=2,  MROUND($AH1057*R1057,1),    IF( OR($F1057="",$F1057=1),   MROUND($AH1057*R1057,2.5),  MROUND($AH1057*R1057, 0.1))), "" ), "")</f>
        <v/>
      </c>
      <c r="P1057" s="364"/>
      <c r="Q1057" s="364"/>
      <c r="R1057" s="365"/>
      <c r="S1057" s="363" t="str">
        <f t="shared" ref="S1057:S1064" si="1366">IF(V1057&lt;&gt;0, IFERROR(IF( $F1057=2,  MROUND($AH1057*V1057,1),    IF( OR($F1057="",$F1057=1),   MROUND($AH1057*V1057,2.5),  MROUND($AH1057*V1057, 0.1))), "" ), "")</f>
        <v/>
      </c>
      <c r="T1057" s="364"/>
      <c r="U1057" s="364"/>
      <c r="V1057" s="365"/>
      <c r="W1057" s="363" t="str">
        <f t="shared" ref="W1057:W1064" si="1367">IF(Z1057&lt;&gt;0, IFERROR(IF( $F1057=2,  MROUND($AH1057*Z1057,1),    IF( OR($F1057="",$F1057=1),   MROUND($AH1057*Z1057,2.5),  MROUND($AH1057*Z1057, 0.1))), "" ), "")</f>
        <v/>
      </c>
      <c r="X1057" s="364"/>
      <c r="Y1057" s="364"/>
      <c r="Z1057" s="365"/>
      <c r="AA1057" s="363" t="str">
        <f t="shared" ref="AA1057:AA1064" si="1368">IF(AD1057&lt;&gt;0, IFERROR(IF( $F1057=2,  MROUND($AH1057*AD1057,1),    IF( OR($F1057="",$F1057=1),   MROUND($AH1057*AD1057,2.5),  MROUND($AH1057*AD1057, 0.1))), "" ), "")</f>
        <v/>
      </c>
      <c r="AB1057" s="364"/>
      <c r="AC1057" s="364"/>
      <c r="AD1057" s="365"/>
      <c r="AE1057" s="366">
        <f t="shared" ref="AE1057:AE1064" si="1369">(IF(ISNUMBER(G1057),G1057,0)*H1057*I1057+IF(ISNUMBER(K1057),K1057,1)*L1057*M1057+IF(ISNUMBER(O1057),O1057,1)*P1057*Q1057+IF(ISNUMBER(S1057),S1057,1)*T1057*U1057+IF(ISNUMBER(W1057),W1057,1)*X1057*Y1057+IF(ISNUMBER(AA1057),AA1057,1)*AB1057*AC1057)*IF(ISNUMBER(F1057),F1057,1)</f>
        <v>0</v>
      </c>
      <c r="AF1057" s="367">
        <f t="shared" si="1309"/>
        <v>0</v>
      </c>
      <c r="AG1057" s="368">
        <f t="shared" ref="AG1057:AG1064" si="1370">IFERROR((AF1057/(AH1057*IF(ISNUMBER(F1057),F1057,1))),0)</f>
        <v>0</v>
      </c>
      <c r="AH1057" s="216" t="str">
        <f t="shared" ref="AH1057:AH1064" si="1371">IF(ISNUMBER(AH1001), AH1001+(AH1001*$AH$1010),"")</f>
        <v/>
      </c>
      <c r="AI1057" s="369">
        <f xml:space="preserve"> ( IF(ISNUMBER(G1057), VLOOKUP(G1057/$AH1057,F!$A1:$B101,2,1)*G1057*$H1057*$I1057,0)+IF(ISNUMBER(K1057), VLOOKUP(K1057/$AH1057,F!$A1:$B101,2,1)*K1057*$L1057*$M1057,0)+IF(ISNUMBER(O1057), VLOOKUP(O1057/$AH1057,F!$A1:$B101,2,1)*O1057*$P1057*$Q1057,0)+IF(ISNUMBER(S1057), VLOOKUP(S1057/$AH1057,F!$A1:$B101,2,1)*S1057*$T1057*$U1057,0)+IF(ISNUMBER(W1057), VLOOKUP(W1057/$AH1057,F!$A1:$B101,2,1)*W1057*$X1057*$Y1057,0)+IF(ISNUMBER(AA1057), VLOOKUP(AA1057/$AH1057,F!$A1:$B101,2,1)*AA1057*$AB1057*$AC1057,0))*IF(ISNUMBER(F1057),F1057,1)*IF(ISNUMBER(E1057),E1057,1)</f>
        <v>0</v>
      </c>
      <c r="AJ1057" s="370">
        <f t="shared" ref="AJ1057:AJ1059" si="1372">H1057*I1057+L1057*M1057+P1057*Q1057+T1057*U1057+X1057*Y1057+AB1057*AC1057</f>
        <v>0</v>
      </c>
      <c r="AK1057" s="371">
        <f>IFERROR(I1057*INDEX(F!$P$21:$AB$33, MATCH(G1057/$AH1057, F!$O$21:$O$33,1), MATCH(E1057, F!$P$20:$AB$20,1)), 0 ) +IFERROR( M1057*INDEX(F!$P$21:$AB$33, MATCH(K1057/$AH1057, F!$O$21:$O$33,1), MATCH(E1057, F!$P$20:$AB$20,1)),0) +  IFERROR( Q1057*INDEX(F!$P$21:$AB$33, MATCH(O1057/$AH1057, F!$O$21:$O$33,1), MATCH(E1057, F!$P$20:$AB$20,1)), 0) + IFERROR( U1057*INDEX(F!$P$21:$AB$33, MATCH(S1057/$AH1057, F!$O$21:$O$33,1), MATCH(E1057, F!$P$20:$AB$20,1)),0)  + IFERROR(Y1057*INDEX(F!$P$21:$AB$33, MATCH(W1057/$AH1057, F!$O$21:$O$33,1), MATCH(E1057, F!$P$20:$AB$20,1)),0)  + IFERROR( AC1057*INDEX(F!$P$21:$AB$33, MATCH(AA1057/$AH1057, F!$O$21:$O$33,1), MATCH(E1057, F!$P$20:$AB$20,1)),)</f>
        <v>0</v>
      </c>
      <c r="AL1057" s="1033"/>
    </row>
    <row r="1058" spans="1:38" ht="15.75" hidden="1" customHeight="1" x14ac:dyDescent="0.25">
      <c r="A1058" s="1021">
        <f>A1002+A954</f>
        <v>43913</v>
      </c>
      <c r="B1058" s="249" t="str">
        <f t="shared" si="1362"/>
        <v/>
      </c>
      <c r="C1058" s="262" t="str">
        <f t="shared" si="1362"/>
        <v/>
      </c>
      <c r="D1058" s="230" t="str">
        <f t="shared" si="1362"/>
        <v/>
      </c>
      <c r="E1058" s="291" t="str">
        <f t="shared" si="1362"/>
        <v/>
      </c>
      <c r="F1058" s="342" t="str">
        <f t="shared" si="1362"/>
        <v/>
      </c>
      <c r="G1058" s="343" t="str">
        <f t="shared" si="1363"/>
        <v/>
      </c>
      <c r="H1058" s="344"/>
      <c r="I1058" s="344"/>
      <c r="J1058" s="345"/>
      <c r="K1058" s="343" t="str">
        <f t="shared" si="1364"/>
        <v/>
      </c>
      <c r="L1058" s="344"/>
      <c r="M1058" s="344"/>
      <c r="N1058" s="345"/>
      <c r="O1058" s="343" t="str">
        <f t="shared" si="1365"/>
        <v/>
      </c>
      <c r="P1058" s="344"/>
      <c r="Q1058" s="344"/>
      <c r="R1058" s="345"/>
      <c r="S1058" s="343" t="str">
        <f t="shared" si="1366"/>
        <v/>
      </c>
      <c r="T1058" s="344"/>
      <c r="U1058" s="344"/>
      <c r="V1058" s="345"/>
      <c r="W1058" s="343" t="str">
        <f t="shared" si="1367"/>
        <v/>
      </c>
      <c r="X1058" s="344"/>
      <c r="Y1058" s="344"/>
      <c r="Z1058" s="345"/>
      <c r="AA1058" s="343" t="str">
        <f t="shared" si="1368"/>
        <v/>
      </c>
      <c r="AB1058" s="344"/>
      <c r="AC1058" s="344"/>
      <c r="AD1058" s="345"/>
      <c r="AE1058" s="346">
        <f t="shared" si="1369"/>
        <v>0</v>
      </c>
      <c r="AF1058" s="347">
        <f t="shared" si="1309"/>
        <v>0</v>
      </c>
      <c r="AG1058" s="348">
        <f t="shared" si="1370"/>
        <v>0</v>
      </c>
      <c r="AH1058" s="217" t="str">
        <f t="shared" si="1371"/>
        <v/>
      </c>
      <c r="AI1058" s="349">
        <f xml:space="preserve"> ( IF(ISNUMBER(G1058), VLOOKUP(G1058/$AH1058,F!$A1:$B101,2,1)*G1058*$H1058*$I1058,0)+IF(ISNUMBER(K1058), VLOOKUP(K1058/$AH1058,F!$A1:$B101,2,1)*K1058*$L1058*$M1058,0)+IF(ISNUMBER(O1058), VLOOKUP(O1058/$AH1058,F!$A1:$B101,2,1)*O1058*$P1058*$Q1058,0)+IF(ISNUMBER(S1058), VLOOKUP(S1058/$AH1058,F!$A1:$B101,2,1)*S1058*$T1058*$U1058,0)+IF(ISNUMBER(W1058), VLOOKUP(W1058/$AH1058,F!$A1:$B101,2,1)*W1058*$X1058*$Y1058,0)+IF(ISNUMBER(AA1058), VLOOKUP(AA1058/$AH1058,F!$A1:$B101,2,1)*AA1058*$AB1058*$AC1058,0))*IF(ISNUMBER(F1058),F1058,1)*IF(ISNUMBER(E1058),E1058,1)</f>
        <v>0</v>
      </c>
      <c r="AJ1058" s="350">
        <f t="shared" si="1372"/>
        <v>0</v>
      </c>
      <c r="AK1058" s="351">
        <f>IFERROR(I1058*INDEX(F!$P$21:$AB$33, MATCH(G1058/$AH1058, F!$O$21:$O$33,1), MATCH(E1058, F!$P$20:$AB$20,1)), 0 ) +IFERROR( M1058*INDEX(F!$P$21:$AB$33, MATCH(K1058/$AH1058, F!$O$21:$O$33,1), MATCH(E1058, F!$P$20:$AB$20,1)),0) +  IFERROR( Q1058*INDEX(F!$P$21:$AB$33, MATCH(O1058/$AH1058, F!$O$21:$O$33,1), MATCH(E1058, F!$P$20:$AB$20,1)), 0) + IFERROR( U1058*INDEX(F!$P$21:$AB$33, MATCH(S1058/$AH1058, F!$O$21:$O$33,1), MATCH(E1058, F!$P$20:$AB$20,1)),0)  + IFERROR(Y1058*INDEX(F!$P$21:$AB$33, MATCH(W1058/$AH1058, F!$O$21:$O$33,1), MATCH(E1058, F!$P$20:$AB$20,1)),0)  + IFERROR( AC1058*INDEX(F!$P$21:$AB$33, MATCH(AA1058/$AH1058, F!$O$21:$O$33,1), MATCH(E1058, F!$P$20:$AB$20,1)),)</f>
        <v>0</v>
      </c>
      <c r="AL1058" s="1031"/>
    </row>
    <row r="1059" spans="1:38" hidden="1" x14ac:dyDescent="0.25">
      <c r="A1059" s="1022"/>
      <c r="B1059" s="252" t="str">
        <f t="shared" si="1362"/>
        <v/>
      </c>
      <c r="C1059" s="265" t="str">
        <f t="shared" si="1362"/>
        <v/>
      </c>
      <c r="D1059" s="234" t="str">
        <f t="shared" si="1362"/>
        <v/>
      </c>
      <c r="E1059" s="291" t="str">
        <f t="shared" si="1362"/>
        <v/>
      </c>
      <c r="F1059" s="372" t="str">
        <f t="shared" si="1362"/>
        <v/>
      </c>
      <c r="G1059" s="373" t="str">
        <f t="shared" si="1363"/>
        <v/>
      </c>
      <c r="H1059" s="374"/>
      <c r="I1059" s="374"/>
      <c r="J1059" s="375"/>
      <c r="K1059" s="373" t="str">
        <f t="shared" si="1364"/>
        <v/>
      </c>
      <c r="L1059" s="374"/>
      <c r="M1059" s="374"/>
      <c r="N1059" s="375"/>
      <c r="O1059" s="373" t="str">
        <f t="shared" si="1365"/>
        <v/>
      </c>
      <c r="P1059" s="374"/>
      <c r="Q1059" s="374"/>
      <c r="R1059" s="375"/>
      <c r="S1059" s="373" t="str">
        <f t="shared" si="1366"/>
        <v/>
      </c>
      <c r="T1059" s="374"/>
      <c r="U1059" s="374"/>
      <c r="V1059" s="375"/>
      <c r="W1059" s="373" t="str">
        <f t="shared" si="1367"/>
        <v/>
      </c>
      <c r="X1059" s="374"/>
      <c r="Y1059" s="374"/>
      <c r="Z1059" s="375"/>
      <c r="AA1059" s="373" t="str">
        <f t="shared" si="1368"/>
        <v/>
      </c>
      <c r="AB1059" s="374"/>
      <c r="AC1059" s="374"/>
      <c r="AD1059" s="375"/>
      <c r="AE1059" s="376">
        <f t="shared" si="1369"/>
        <v>0</v>
      </c>
      <c r="AF1059" s="377">
        <f t="shared" si="1309"/>
        <v>0</v>
      </c>
      <c r="AG1059" s="378">
        <f t="shared" si="1370"/>
        <v>0</v>
      </c>
      <c r="AH1059" s="217" t="str">
        <f t="shared" si="1371"/>
        <v/>
      </c>
      <c r="AI1059" s="379">
        <f xml:space="preserve"> ( IF(ISNUMBER(G1059), VLOOKUP(G1059/$AH1059,F!$A1:$B101,2,1)*G1059*$H1059*$I1059,0)+IF(ISNUMBER(K1059), VLOOKUP(K1059/$AH1059,F!$A1:$B101,2,1)*K1059*$L1059*$M1059,0)+IF(ISNUMBER(O1059), VLOOKUP(O1059/$AH1059,F!$A1:$B101,2,1)*O1059*$P1059*$Q1059,0)+IF(ISNUMBER(S1059), VLOOKUP(S1059/$AH1059,F!$A1:$B101,2,1)*S1059*$T1059*$U1059,0)+IF(ISNUMBER(W1059), VLOOKUP(W1059/$AH1059,F!$A1:$B101,2,1)*W1059*$X1059*$Y1059,0)+IF(ISNUMBER(AA1059), VLOOKUP(AA1059/$AH1059,F!$A1:$B101,2,1)*AA1059*$AB1059*$AC1059,0))*IF(ISNUMBER(F1059),F1059,1)*IF(ISNUMBER(E1059),E1059,1)</f>
        <v>0</v>
      </c>
      <c r="AJ1059" s="380">
        <f t="shared" si="1372"/>
        <v>0</v>
      </c>
      <c r="AK1059" s="381">
        <f>IFERROR(I1059*INDEX(F!$P$21:$AB$33, MATCH(G1059/$AH1059, F!$O$21:$O$33,1), MATCH(E1059, F!$P$20:$AB$20,1)), 0 ) +IFERROR( M1059*INDEX(F!$P$21:$AB$33, MATCH(K1059/$AH1059, F!$O$21:$O$33,1), MATCH(E1059, F!$P$20:$AB$20,1)),0) +  IFERROR( Q1059*INDEX(F!$P$21:$AB$33, MATCH(O1059/$AH1059, F!$O$21:$O$33,1), MATCH(E1059, F!$P$20:$AB$20,1)), 0) + IFERROR( U1059*INDEX(F!$P$21:$AB$33, MATCH(S1059/$AH1059, F!$O$21:$O$33,1), MATCH(E1059, F!$P$20:$AB$20,1)),0)  + IFERROR(Y1059*INDEX(F!$P$21:$AB$33, MATCH(W1059/$AH1059, F!$O$21:$O$33,1), MATCH(E1059, F!$P$20:$AB$20,1)),0)  + IFERROR( AC1059*INDEX(F!$P$21:$AB$33, MATCH(AA1059/$AH1059, F!$O$21:$O$33,1), MATCH(E1059, F!$P$20:$AB$20,1)),)</f>
        <v>0</v>
      </c>
      <c r="AL1059" s="1031"/>
    </row>
    <row r="1060" spans="1:38" hidden="1" x14ac:dyDescent="0.25">
      <c r="A1060" s="1022"/>
      <c r="B1060" s="249" t="str">
        <f t="shared" si="1362"/>
        <v/>
      </c>
      <c r="C1060" s="262" t="str">
        <f t="shared" si="1362"/>
        <v/>
      </c>
      <c r="D1060" s="230" t="str">
        <f t="shared" si="1362"/>
        <v/>
      </c>
      <c r="E1060" s="291" t="str">
        <f t="shared" si="1362"/>
        <v/>
      </c>
      <c r="F1060" s="342" t="str">
        <f t="shared" si="1362"/>
        <v/>
      </c>
      <c r="G1060" s="343" t="str">
        <f t="shared" si="1363"/>
        <v/>
      </c>
      <c r="H1060" s="344"/>
      <c r="I1060" s="344"/>
      <c r="J1060" s="345"/>
      <c r="K1060" s="343" t="str">
        <f t="shared" si="1364"/>
        <v/>
      </c>
      <c r="L1060" s="344"/>
      <c r="M1060" s="344"/>
      <c r="N1060" s="345"/>
      <c r="O1060" s="343" t="str">
        <f t="shared" si="1365"/>
        <v/>
      </c>
      <c r="P1060" s="344"/>
      <c r="Q1060" s="344"/>
      <c r="R1060" s="345"/>
      <c r="S1060" s="343" t="str">
        <f t="shared" si="1366"/>
        <v/>
      </c>
      <c r="T1060" s="344"/>
      <c r="U1060" s="344"/>
      <c r="V1060" s="345"/>
      <c r="W1060" s="343" t="str">
        <f t="shared" si="1367"/>
        <v/>
      </c>
      <c r="X1060" s="344"/>
      <c r="Y1060" s="344"/>
      <c r="Z1060" s="345"/>
      <c r="AA1060" s="343" t="str">
        <f t="shared" si="1368"/>
        <v/>
      </c>
      <c r="AB1060" s="344"/>
      <c r="AC1060" s="344"/>
      <c r="AD1060" s="345"/>
      <c r="AE1060" s="346">
        <f t="shared" si="1369"/>
        <v>0</v>
      </c>
      <c r="AF1060" s="347">
        <f t="shared" si="1309"/>
        <v>0</v>
      </c>
      <c r="AG1060" s="348">
        <f t="shared" si="1370"/>
        <v>0</v>
      </c>
      <c r="AH1060" s="217" t="str">
        <f t="shared" si="1371"/>
        <v/>
      </c>
      <c r="AI1060" s="349">
        <f xml:space="preserve"> ( IF(ISNUMBER(G1060), VLOOKUP(G1060/$AH1060,F!$A1:$B101,2,1)*G1060*$H1060*$I1060,0)+IF(ISNUMBER(K1060), VLOOKUP(K1060/$AH1060,F!$A1:$B101,2,1)*K1060*$L1060*$M1060,0)+IF(ISNUMBER(O1060), VLOOKUP(O1060/$AH1060,F!$A1:$B101,2,1)*O1060*$P1060*$Q1060,0)+IF(ISNUMBER(S1060), VLOOKUP(S1060/$AH1060,F!$A1:$B101,2,1)*S1060*$T1060*$U1060,0)+IF(ISNUMBER(W1060), VLOOKUP(W1060/$AH1060,F!$A1:$B101,2,1)*W1060*$X1060*$Y1060,0)+IF(ISNUMBER(AA1060), VLOOKUP(AA1060/$AH1060,F!$A1:$B101,2,1)*AA1060*$AB1060*$AC1060,0))*IF(ISNUMBER(F1060),F1060,1)*IF(ISNUMBER(E1060),E1060,1)</f>
        <v>0</v>
      </c>
      <c r="AJ1060" s="350">
        <f>H1060*I1060+L1060*M1060+P1060*Q1060+T1060*U1060+X1060*Y1060+AB1060*AC1060</f>
        <v>0</v>
      </c>
      <c r="AK1060" s="351">
        <f>IFERROR(I1060*INDEX(F!$P$21:$AB$33, MATCH(G1060/$AH1060, F!$O$21:$O$33,1), MATCH(E1060, F!$P$20:$AB$20,1)), 0 ) +IFERROR( M1060*INDEX(F!$P$21:$AB$33, MATCH(K1060/$AH1060, F!$O$21:$O$33,1), MATCH(E1060, F!$P$20:$AB$20,1)),0) +  IFERROR( Q1060*INDEX(F!$P$21:$AB$33, MATCH(O1060/$AH1060, F!$O$21:$O$33,1), MATCH(E1060, F!$P$20:$AB$20,1)), 0) + IFERROR( U1060*INDEX(F!$P$21:$AB$33, MATCH(S1060/$AH1060, F!$O$21:$O$33,1), MATCH(E1060, F!$P$20:$AB$20,1)),0)  + IFERROR(Y1060*INDEX(F!$P$21:$AB$33, MATCH(W1060/$AH1060, F!$O$21:$O$33,1), MATCH(E1060, F!$P$20:$AB$20,1)),0)  + IFERROR( AC1060*INDEX(F!$P$21:$AB$33, MATCH(AA1060/$AH1060, F!$O$21:$O$33,1), MATCH(E1060, F!$P$20:$AB$20,1)),)</f>
        <v>0</v>
      </c>
      <c r="AL1060" s="1031"/>
    </row>
    <row r="1061" spans="1:38" hidden="1" x14ac:dyDescent="0.25">
      <c r="A1061" s="1022"/>
      <c r="B1061" s="252" t="str">
        <f t="shared" si="1362"/>
        <v/>
      </c>
      <c r="C1061" s="265" t="str">
        <f t="shared" si="1362"/>
        <v/>
      </c>
      <c r="D1061" s="234" t="str">
        <f t="shared" si="1362"/>
        <v/>
      </c>
      <c r="E1061" s="291" t="str">
        <f t="shared" si="1362"/>
        <v/>
      </c>
      <c r="F1061" s="372" t="str">
        <f t="shared" si="1362"/>
        <v/>
      </c>
      <c r="G1061" s="373" t="str">
        <f t="shared" si="1363"/>
        <v/>
      </c>
      <c r="H1061" s="374"/>
      <c r="I1061" s="374"/>
      <c r="J1061" s="375"/>
      <c r="K1061" s="373" t="str">
        <f t="shared" si="1364"/>
        <v/>
      </c>
      <c r="L1061" s="374"/>
      <c r="M1061" s="374"/>
      <c r="N1061" s="375"/>
      <c r="O1061" s="373" t="str">
        <f t="shared" si="1365"/>
        <v/>
      </c>
      <c r="P1061" s="374"/>
      <c r="Q1061" s="374"/>
      <c r="R1061" s="375"/>
      <c r="S1061" s="373" t="str">
        <f t="shared" si="1366"/>
        <v/>
      </c>
      <c r="T1061" s="374"/>
      <c r="U1061" s="374"/>
      <c r="V1061" s="375"/>
      <c r="W1061" s="373" t="str">
        <f t="shared" si="1367"/>
        <v/>
      </c>
      <c r="X1061" s="374"/>
      <c r="Y1061" s="374"/>
      <c r="Z1061" s="375"/>
      <c r="AA1061" s="373" t="str">
        <f t="shared" si="1368"/>
        <v/>
      </c>
      <c r="AB1061" s="374"/>
      <c r="AC1061" s="374"/>
      <c r="AD1061" s="375"/>
      <c r="AE1061" s="376">
        <f t="shared" si="1369"/>
        <v>0</v>
      </c>
      <c r="AF1061" s="377">
        <f t="shared" si="1309"/>
        <v>0</v>
      </c>
      <c r="AG1061" s="378">
        <f t="shared" si="1370"/>
        <v>0</v>
      </c>
      <c r="AH1061" s="217" t="str">
        <f t="shared" si="1371"/>
        <v/>
      </c>
      <c r="AI1061" s="379">
        <f xml:space="preserve"> ( IF(ISNUMBER(G1061), VLOOKUP(G1061/$AH1061,F!$A1:$B101,2,1)*G1061*$H1061*$I1061,0)+IF(ISNUMBER(K1061), VLOOKUP(K1061/$AH1061,F!$A1:$B101,2,1)*K1061*$L1061*$M1061,0)+IF(ISNUMBER(O1061), VLOOKUP(O1061/$AH1061,F!$A1:$B101,2,1)*O1061*$P1061*$Q1061,0)+IF(ISNUMBER(S1061), VLOOKUP(S1061/$AH1061,F!$A1:$B101,2,1)*S1061*$T1061*$U1061,0)+IF(ISNUMBER(W1061), VLOOKUP(W1061/$AH1061,F!$A1:$B101,2,1)*W1061*$X1061*$Y1061,0)+IF(ISNUMBER(AA1061), VLOOKUP(AA1061/$AH1061,F!$A1:$B101,2,1)*AA1061*$AB1061*$AC1061,0))*IF(ISNUMBER(F1061),F1061,1)*IF(ISNUMBER(E1061),E1061,1)</f>
        <v>0</v>
      </c>
      <c r="AJ1061" s="380">
        <f t="shared" ref="AJ1061:AJ1064" si="1373">H1061*I1061+L1061*M1061+P1061*Q1061+T1061*U1061+X1061*Y1061+AB1061*AC1061</f>
        <v>0</v>
      </c>
      <c r="AK1061" s="381">
        <f>IFERROR(I1061*INDEX(F!$P$21:$AB$33, MATCH(G1061/$AH1061, F!$O$21:$O$33,1), MATCH(E1061, F!$P$20:$AB$20,1)), 0 ) +IFERROR( M1061*INDEX(F!$P$21:$AB$33, MATCH(K1061/$AH1061, F!$O$21:$O$33,1), MATCH(E1061, F!$P$20:$AB$20,1)),0) +  IFERROR( Q1061*INDEX(F!$P$21:$AB$33, MATCH(O1061/$AH1061, F!$O$21:$O$33,1), MATCH(E1061, F!$P$20:$AB$20,1)), 0) + IFERROR( U1061*INDEX(F!$P$21:$AB$33, MATCH(S1061/$AH1061, F!$O$21:$O$33,1), MATCH(E1061, F!$P$20:$AB$20,1)),0)  + IFERROR(Y1061*INDEX(F!$P$21:$AB$33, MATCH(W1061/$AH1061, F!$O$21:$O$33,1), MATCH(E1061, F!$P$20:$AB$20,1)),0)  + IFERROR( AC1061*INDEX(F!$P$21:$AB$33, MATCH(AA1061/$AH1061, F!$O$21:$O$33,1), MATCH(E1061, F!$P$20:$AB$20,1)),)</f>
        <v>0</v>
      </c>
      <c r="AL1061" s="1031"/>
    </row>
    <row r="1062" spans="1:38" hidden="1" x14ac:dyDescent="0.25">
      <c r="A1062" s="1022"/>
      <c r="B1062" s="249" t="str">
        <f t="shared" si="1362"/>
        <v/>
      </c>
      <c r="C1062" s="262" t="str">
        <f t="shared" si="1362"/>
        <v/>
      </c>
      <c r="D1062" s="230" t="str">
        <f t="shared" si="1362"/>
        <v/>
      </c>
      <c r="E1062" s="291" t="str">
        <f t="shared" si="1362"/>
        <v/>
      </c>
      <c r="F1062" s="342" t="str">
        <f t="shared" si="1362"/>
        <v/>
      </c>
      <c r="G1062" s="343" t="str">
        <f t="shared" si="1363"/>
        <v/>
      </c>
      <c r="H1062" s="344"/>
      <c r="I1062" s="344"/>
      <c r="J1062" s="345"/>
      <c r="K1062" s="343" t="str">
        <f t="shared" si="1364"/>
        <v/>
      </c>
      <c r="L1062" s="344"/>
      <c r="M1062" s="344"/>
      <c r="N1062" s="345"/>
      <c r="O1062" s="343" t="str">
        <f t="shared" si="1365"/>
        <v/>
      </c>
      <c r="P1062" s="344"/>
      <c r="Q1062" s="344"/>
      <c r="R1062" s="345"/>
      <c r="S1062" s="343" t="str">
        <f t="shared" si="1366"/>
        <v/>
      </c>
      <c r="T1062" s="344"/>
      <c r="U1062" s="344"/>
      <c r="V1062" s="345"/>
      <c r="W1062" s="343" t="str">
        <f t="shared" si="1367"/>
        <v/>
      </c>
      <c r="X1062" s="344"/>
      <c r="Y1062" s="344"/>
      <c r="Z1062" s="345"/>
      <c r="AA1062" s="343" t="str">
        <f t="shared" si="1368"/>
        <v/>
      </c>
      <c r="AB1062" s="344"/>
      <c r="AC1062" s="344"/>
      <c r="AD1062" s="345"/>
      <c r="AE1062" s="346">
        <f t="shared" si="1369"/>
        <v>0</v>
      </c>
      <c r="AF1062" s="347">
        <f t="shared" si="1309"/>
        <v>0</v>
      </c>
      <c r="AG1062" s="348">
        <f t="shared" si="1370"/>
        <v>0</v>
      </c>
      <c r="AH1062" s="217" t="str">
        <f t="shared" si="1371"/>
        <v/>
      </c>
      <c r="AI1062" s="349">
        <f xml:space="preserve"> ( IF(ISNUMBER(G1062), VLOOKUP(G1062/$AH1062,F!$A1:$B101,2,1)*G1062*$H1062*$I1062,0)+IF(ISNUMBER(K1062), VLOOKUP(K1062/$AH1062,F!$A1:$B101,2,1)*K1062*$L1062*$M1062,0)+IF(ISNUMBER(O1062), VLOOKUP(O1062/$AH1062,F!$A1:$B101,2,1)*O1062*$P1062*$Q1062,0)+IF(ISNUMBER(S1062), VLOOKUP(S1062/$AH1062,F!$A1:$B101,2,1)*S1062*$T1062*$U1062,0)+IF(ISNUMBER(W1062), VLOOKUP(W1062/$AH1062,F!$A1:$B101,2,1)*W1062*$X1062*$Y1062,0)+IF(ISNUMBER(AA1062), VLOOKUP(AA1062/$AH1062,F!$A1:$B101,2,1)*AA1062*$AB1062*$AC1062,0))*IF(ISNUMBER(F1062),F1062,1)*IF(ISNUMBER(E1062),E1062,1)</f>
        <v>0</v>
      </c>
      <c r="AJ1062" s="350">
        <f t="shared" si="1373"/>
        <v>0</v>
      </c>
      <c r="AK1062" s="351">
        <f>IFERROR(I1062*INDEX(F!$P$21:$AB$33, MATCH(G1062/$AH1062, F!$O$21:$O$33,1), MATCH(E1062, F!$P$20:$AB$20,1)), 0 ) +IFERROR( M1062*INDEX(F!$P$21:$AB$33, MATCH(K1062/$AH1062, F!$O$21:$O$33,1), MATCH(E1062, F!$P$20:$AB$20,1)),0) +  IFERROR( Q1062*INDEX(F!$P$21:$AB$33, MATCH(O1062/$AH1062, F!$O$21:$O$33,1), MATCH(E1062, F!$P$20:$AB$20,1)), 0) + IFERROR( U1062*INDEX(F!$P$21:$AB$33, MATCH(S1062/$AH1062, F!$O$21:$O$33,1), MATCH(E1062, F!$P$20:$AB$20,1)),0)  + IFERROR(Y1062*INDEX(F!$P$21:$AB$33, MATCH(W1062/$AH1062, F!$O$21:$O$33,1), MATCH(E1062, F!$P$20:$AB$20,1)),0)  + IFERROR( AC1062*INDEX(F!$P$21:$AB$33, MATCH(AA1062/$AH1062, F!$O$21:$O$33,1), MATCH(E1062, F!$P$20:$AB$20,1)),)</f>
        <v>0</v>
      </c>
      <c r="AL1062" s="1031"/>
    </row>
    <row r="1063" spans="1:38" hidden="1" x14ac:dyDescent="0.25">
      <c r="A1063" s="1022"/>
      <c r="B1063" s="252" t="str">
        <f t="shared" si="1362"/>
        <v/>
      </c>
      <c r="C1063" s="265" t="str">
        <f t="shared" si="1362"/>
        <v/>
      </c>
      <c r="D1063" s="234" t="str">
        <f t="shared" si="1362"/>
        <v/>
      </c>
      <c r="E1063" s="291" t="str">
        <f t="shared" si="1362"/>
        <v/>
      </c>
      <c r="F1063" s="382" t="str">
        <f t="shared" si="1362"/>
        <v/>
      </c>
      <c r="G1063" s="373" t="str">
        <f t="shared" si="1363"/>
        <v/>
      </c>
      <c r="H1063" s="374"/>
      <c r="I1063" s="374"/>
      <c r="J1063" s="375"/>
      <c r="K1063" s="373" t="str">
        <f t="shared" si="1364"/>
        <v/>
      </c>
      <c r="L1063" s="374"/>
      <c r="M1063" s="374"/>
      <c r="N1063" s="375"/>
      <c r="O1063" s="373" t="str">
        <f t="shared" si="1365"/>
        <v/>
      </c>
      <c r="P1063" s="374"/>
      <c r="Q1063" s="374"/>
      <c r="R1063" s="375"/>
      <c r="S1063" s="373" t="str">
        <f t="shared" si="1366"/>
        <v/>
      </c>
      <c r="T1063" s="374"/>
      <c r="U1063" s="374"/>
      <c r="V1063" s="375"/>
      <c r="W1063" s="373" t="str">
        <f t="shared" si="1367"/>
        <v/>
      </c>
      <c r="X1063" s="374"/>
      <c r="Y1063" s="374"/>
      <c r="Z1063" s="375"/>
      <c r="AA1063" s="373" t="str">
        <f t="shared" si="1368"/>
        <v/>
      </c>
      <c r="AB1063" s="374"/>
      <c r="AC1063" s="374"/>
      <c r="AD1063" s="375"/>
      <c r="AE1063" s="376">
        <f t="shared" si="1369"/>
        <v>0</v>
      </c>
      <c r="AF1063" s="377">
        <f t="shared" si="1309"/>
        <v>0</v>
      </c>
      <c r="AG1063" s="378">
        <f t="shared" si="1370"/>
        <v>0</v>
      </c>
      <c r="AH1063" s="217" t="str">
        <f t="shared" si="1371"/>
        <v/>
      </c>
      <c r="AI1063" s="379">
        <f xml:space="preserve"> ( IF(ISNUMBER(G1063), VLOOKUP(G1063/$AH1063,F!$A1:$B101,2,1)*G1063*$H1063*$I1063,0)+IF(ISNUMBER(K1063), VLOOKUP(K1063/$AH1063,F!$A1:$B101,2,1)*K1063*$L1063*$M1063,0)+IF(ISNUMBER(O1063), VLOOKUP(O1063/$AH1063,F!$A1:$B101,2,1)*O1063*$P1063*$Q1063,0)+IF(ISNUMBER(S1063), VLOOKUP(S1063/$AH1063,F!$A1:$B101,2,1)*S1063*$T1063*$U1063,0)+IF(ISNUMBER(W1063), VLOOKUP(W1063/$AH1063,F!$A1:$B101,2,1)*W1063*$X1063*$Y1063,0)+IF(ISNUMBER(AA1063), VLOOKUP(AA1063/$AH1063,F!$A1:$B101,2,1)*AA1063*$AB1063*$AC1063,0))*IF(ISNUMBER(F1063),F1063,1)*IF(ISNUMBER(E1063),E1063,1)</f>
        <v>0</v>
      </c>
      <c r="AJ1063" s="380">
        <f t="shared" si="1373"/>
        <v>0</v>
      </c>
      <c r="AK1063" s="381">
        <f>IFERROR(I1063*INDEX(F!$P$21:$AB$33, MATCH(G1063/$AH1063, F!$O$21:$O$33,1), MATCH(E1063, F!$P$20:$AB$20,1)), 0 ) +IFERROR( M1063*INDEX(F!$P$21:$AB$33, MATCH(K1063/$AH1063, F!$O$21:$O$33,1), MATCH(E1063, F!$P$20:$AB$20,1)),0) +  IFERROR( Q1063*INDEX(F!$P$21:$AB$33, MATCH(O1063/$AH1063, F!$O$21:$O$33,1), MATCH(E1063, F!$P$20:$AB$20,1)), 0) + IFERROR( U1063*INDEX(F!$P$21:$AB$33, MATCH(S1063/$AH1063, F!$O$21:$O$33,1), MATCH(E1063, F!$P$20:$AB$20,1)),0)  + IFERROR(Y1063*INDEX(F!$P$21:$AB$33, MATCH(W1063/$AH1063, F!$O$21:$O$33,1), MATCH(E1063, F!$P$20:$AB$20,1)),0)  + IFERROR( AC1063*INDEX(F!$P$21:$AB$33, MATCH(AA1063/$AH1063, F!$O$21:$O$33,1), MATCH(E1063, F!$P$20:$AB$20,1)),)</f>
        <v>0</v>
      </c>
      <c r="AL1063" s="1031"/>
    </row>
    <row r="1064" spans="1:38" hidden="1" x14ac:dyDescent="0.25">
      <c r="A1064" s="1022"/>
      <c r="B1064" s="249" t="str">
        <f t="shared" si="1362"/>
        <v/>
      </c>
      <c r="C1064" s="262" t="str">
        <f t="shared" si="1362"/>
        <v/>
      </c>
      <c r="D1064" s="235" t="str">
        <f t="shared" si="1362"/>
        <v/>
      </c>
      <c r="E1064" s="291" t="str">
        <f t="shared" si="1362"/>
        <v/>
      </c>
      <c r="F1064" s="383" t="str">
        <f t="shared" si="1362"/>
        <v/>
      </c>
      <c r="G1064" s="343" t="str">
        <f t="shared" si="1363"/>
        <v/>
      </c>
      <c r="H1064" s="344"/>
      <c r="I1064" s="344"/>
      <c r="J1064" s="345"/>
      <c r="K1064" s="343" t="str">
        <f t="shared" si="1364"/>
        <v/>
      </c>
      <c r="L1064" s="344"/>
      <c r="M1064" s="344"/>
      <c r="N1064" s="345"/>
      <c r="O1064" s="343" t="str">
        <f t="shared" si="1365"/>
        <v/>
      </c>
      <c r="P1064" s="344"/>
      <c r="Q1064" s="344"/>
      <c r="R1064" s="345"/>
      <c r="S1064" s="343" t="str">
        <f t="shared" si="1366"/>
        <v/>
      </c>
      <c r="T1064" s="344"/>
      <c r="U1064" s="344"/>
      <c r="V1064" s="345"/>
      <c r="W1064" s="343" t="str">
        <f t="shared" si="1367"/>
        <v/>
      </c>
      <c r="X1064" s="344"/>
      <c r="Y1064" s="344"/>
      <c r="Z1064" s="345"/>
      <c r="AA1064" s="343" t="str">
        <f t="shared" si="1368"/>
        <v/>
      </c>
      <c r="AB1064" s="344"/>
      <c r="AC1064" s="344"/>
      <c r="AD1064" s="345"/>
      <c r="AE1064" s="346">
        <f t="shared" si="1369"/>
        <v>0</v>
      </c>
      <c r="AF1064" s="347">
        <f t="shared" si="1309"/>
        <v>0</v>
      </c>
      <c r="AG1064" s="348">
        <f t="shared" si="1370"/>
        <v>0</v>
      </c>
      <c r="AH1064" s="217" t="str">
        <f t="shared" si="1371"/>
        <v/>
      </c>
      <c r="AI1064" s="349">
        <f xml:space="preserve"> ( IF(ISNUMBER(G1064), VLOOKUP(G1064/$AH1064,F!$A1:$B101,2,1)*G1064*$H1064*$I1064,0)+IF(ISNUMBER(K1064), VLOOKUP(K1064/$AH1064,F!$A1:$B101,2,1)*K1064*$L1064*$M1064,0)+IF(ISNUMBER(O1064), VLOOKUP(O1064/$AH1064,F!$A1:$B101,2,1)*O1064*$P1064*$Q1064,0)+IF(ISNUMBER(S1064), VLOOKUP(S1064/$AH1064,F!$A1:$B101,2,1)*S1064*$T1064*$U1064,0)+IF(ISNUMBER(W1064), VLOOKUP(W1064/$AH1064,F!$A1:$B101,2,1)*W1064*$X1064*$Y1064,0)+IF(ISNUMBER(AA1064), VLOOKUP(AA1064/$AH1064,F!$A1:$B101,2,1)*AA1064*$AB1064*$AC1064,0))*IF(ISNUMBER(F1064),F1064,1)*IF(ISNUMBER(E1064),E1064,1)</f>
        <v>0</v>
      </c>
      <c r="AJ1064" s="350">
        <f t="shared" si="1373"/>
        <v>0</v>
      </c>
      <c r="AK1064" s="351">
        <f>IFERROR(I1064*INDEX(F!$P$21:$AB$33, MATCH(G1064/$AH1064, F!$O$21:$O$33,1), MATCH(E1064, F!$P$20:$AB$20,1)), 0 ) +IFERROR( M1064*INDEX(F!$P$21:$AB$33, MATCH(K1064/$AH1064, F!$O$21:$O$33,1), MATCH(E1064, F!$P$20:$AB$20,1)),0) +  IFERROR( Q1064*INDEX(F!$P$21:$AB$33, MATCH(O1064/$AH1064, F!$O$21:$O$33,1), MATCH(E1064, F!$P$20:$AB$20,1)), 0) + IFERROR( U1064*INDEX(F!$P$21:$AB$33, MATCH(S1064/$AH1064, F!$O$21:$O$33,1), MATCH(E1064, F!$P$20:$AB$20,1)),0)  + IFERROR(Y1064*INDEX(F!$P$21:$AB$33, MATCH(W1064/$AH1064, F!$O$21:$O$33,1), MATCH(E1064, F!$P$20:$AB$20,1)),0)  + IFERROR( AC1064*INDEX(F!$P$21:$AB$33, MATCH(AA1064/$AH1064, F!$O$21:$O$33,1), MATCH(E1064, F!$P$20:$AB$20,1)),)</f>
        <v>0</v>
      </c>
      <c r="AL1064" s="1031"/>
    </row>
    <row r="1065" spans="1:38" ht="15.75" hidden="1" thickBot="1" x14ac:dyDescent="0.3">
      <c r="A1065" s="1023"/>
      <c r="B1065" s="253"/>
      <c r="C1065" s="266"/>
      <c r="D1065" s="218"/>
      <c r="E1065" s="352">
        <f>ROUND(IFERROR(SUMPRODUCT(AJ1057:AJ1064,E1057:E1064)/AJ1065,0),3)</f>
        <v>0</v>
      </c>
      <c r="F1065" s="384"/>
      <c r="G1065" s="781"/>
      <c r="H1065" s="386"/>
      <c r="I1065" s="386"/>
      <c r="J1065" s="387"/>
      <c r="K1065" s="781"/>
      <c r="L1065" s="386"/>
      <c r="M1065" s="386"/>
      <c r="N1065" s="387"/>
      <c r="O1065" s="781"/>
      <c r="P1065" s="386"/>
      <c r="Q1065" s="386"/>
      <c r="R1065" s="387"/>
      <c r="S1065" s="781"/>
      <c r="T1065" s="386"/>
      <c r="U1065" s="386"/>
      <c r="V1065" s="387"/>
      <c r="W1065" s="781"/>
      <c r="X1065" s="386"/>
      <c r="Y1065" s="386"/>
      <c r="Z1065" s="387"/>
      <c r="AA1065" s="781"/>
      <c r="AB1065" s="386"/>
      <c r="AC1065" s="386"/>
      <c r="AD1065" s="387"/>
      <c r="AE1065" s="357">
        <f>SUM(AE1057:AE1064)</f>
        <v>0</v>
      </c>
      <c r="AF1065" s="358">
        <f t="shared" si="1309"/>
        <v>0</v>
      </c>
      <c r="AG1065" s="391">
        <f>IFERROR(  SUMPRODUCT(AG1057:AG1064,AJ1057:AJ1064)/AJ1065,0)</f>
        <v>0</v>
      </c>
      <c r="AH1065" s="359"/>
      <c r="AI1065" s="360">
        <f>SUM(AI1057:AI1064)</f>
        <v>0</v>
      </c>
      <c r="AJ1065" s="360">
        <f>SUM(AJ1057:AJ1064)</f>
        <v>0</v>
      </c>
      <c r="AK1065" s="361">
        <f>IF(SUM(AK1057:AK1064)=0,TIME(,0,),TIME(,SUM(AK1057:AK1064)+F!$V$37,))</f>
        <v>0</v>
      </c>
      <c r="AL1065" s="1032"/>
    </row>
    <row r="1066" spans="1:38" ht="18" hidden="1" thickBot="1" x14ac:dyDescent="0.3">
      <c r="A1066" s="930">
        <f>A1010</f>
        <v>7</v>
      </c>
      <c r="B1066" s="433"/>
      <c r="C1066" s="433"/>
      <c r="D1066" s="433"/>
      <c r="E1066" s="478">
        <f>IF(AJ1066=0,0,(E1076*AJ1076 + E1085*AJ1085 + E1094*AJ1094 + E1103*AJ1103 + E1112*AJ1112 + E1121*AJ1121   ) /AJ1066 )</f>
        <v>0</v>
      </c>
      <c r="F1066" s="1027" t="s">
        <v>74</v>
      </c>
      <c r="G1066" s="1027"/>
      <c r="H1066" s="1027"/>
      <c r="I1066" s="1027"/>
      <c r="J1066" s="1027"/>
      <c r="K1066" s="1027"/>
      <c r="L1066" s="1027"/>
      <c r="M1066" s="1027"/>
      <c r="N1066" s="1028">
        <f>N1010+1</f>
        <v>20</v>
      </c>
      <c r="O1066" s="1028"/>
      <c r="P1066" s="1028"/>
      <c r="Q1066" s="1028"/>
      <c r="R1066" s="1028"/>
      <c r="S1066" s="1028"/>
      <c r="T1066" s="1028"/>
      <c r="U1066" s="1028"/>
      <c r="V1066" s="1028"/>
      <c r="W1066" s="1028"/>
      <c r="X1066" s="1028"/>
      <c r="Y1066" s="1028"/>
      <c r="Z1066" s="1028"/>
      <c r="AA1066" s="1028"/>
      <c r="AB1066" s="1028"/>
      <c r="AC1066" s="1028"/>
      <c r="AD1066" s="1028"/>
      <c r="AE1066" s="268">
        <f>AE1076+AE1085+AE1094+AE1103+AE1112+AE1121</f>
        <v>0</v>
      </c>
      <c r="AF1066" s="389">
        <f>IFERROR(AE1066/AJ1066,0)</f>
        <v>0</v>
      </c>
      <c r="AG1066" s="425">
        <f>IF(AJ1066=0,0,(AG1076*AJ1076 + AG1085*AJ1085 + AG1094*AJ1094 + AG1103*AJ1103 + AG1112*AJ1112 + AG1121*AJ1121   ) /AJ1066 )</f>
        <v>0</v>
      </c>
      <c r="AH1066" s="402">
        <f>AH1010</f>
        <v>5.0000000000000001E-3</v>
      </c>
      <c r="AI1066" s="268">
        <f>AI1076+AI1085+AI1094+AI1103+AI1112+AI1121</f>
        <v>0</v>
      </c>
      <c r="AJ1066" s="268">
        <f>AJ1076+AJ1085+AJ1094+AJ1103+AJ1112+AJ1121</f>
        <v>0</v>
      </c>
      <c r="AK1066" s="390">
        <f>AK1076+AK1085+AK1094+AK1103+AK1112+AK1121</f>
        <v>0</v>
      </c>
      <c r="AL1066" s="577"/>
    </row>
    <row r="1067" spans="1:38" ht="16.5" hidden="1" thickBot="1" x14ac:dyDescent="0.3">
      <c r="A1067" s="395" t="s">
        <v>3</v>
      </c>
      <c r="B1067" s="396" t="s">
        <v>10</v>
      </c>
      <c r="C1067" s="396" t="s">
        <v>89</v>
      </c>
      <c r="D1067" s="396" t="s">
        <v>11</v>
      </c>
      <c r="E1067" s="396" t="s">
        <v>94</v>
      </c>
      <c r="F1067" s="396" t="s">
        <v>60</v>
      </c>
      <c r="G1067" s="396" t="s">
        <v>13</v>
      </c>
      <c r="H1067" s="396" t="s">
        <v>14</v>
      </c>
      <c r="I1067" s="396" t="s">
        <v>15</v>
      </c>
      <c r="J1067" s="396" t="s">
        <v>4</v>
      </c>
      <c r="K1067" s="396" t="s">
        <v>13</v>
      </c>
      <c r="L1067" s="396" t="s">
        <v>14</v>
      </c>
      <c r="M1067" s="396" t="s">
        <v>15</v>
      </c>
      <c r="N1067" s="396" t="s">
        <v>4</v>
      </c>
      <c r="O1067" s="396" t="s">
        <v>13</v>
      </c>
      <c r="P1067" s="396" t="s">
        <v>14</v>
      </c>
      <c r="Q1067" s="396" t="s">
        <v>15</v>
      </c>
      <c r="R1067" s="396" t="s">
        <v>4</v>
      </c>
      <c r="S1067" s="396" t="s">
        <v>13</v>
      </c>
      <c r="T1067" s="396" t="s">
        <v>14</v>
      </c>
      <c r="U1067" s="396" t="s">
        <v>15</v>
      </c>
      <c r="V1067" s="396" t="s">
        <v>4</v>
      </c>
      <c r="W1067" s="396" t="s">
        <v>13</v>
      </c>
      <c r="X1067" s="396" t="s">
        <v>14</v>
      </c>
      <c r="Y1067" s="396" t="s">
        <v>15</v>
      </c>
      <c r="Z1067" s="396" t="s">
        <v>4</v>
      </c>
      <c r="AA1067" s="396" t="s">
        <v>13</v>
      </c>
      <c r="AB1067" s="396" t="s">
        <v>14</v>
      </c>
      <c r="AC1067" s="396" t="s">
        <v>15</v>
      </c>
      <c r="AD1067" s="397" t="s">
        <v>4</v>
      </c>
      <c r="AE1067" s="396" t="s">
        <v>5</v>
      </c>
      <c r="AF1067" s="396" t="s">
        <v>91</v>
      </c>
      <c r="AG1067" s="396" t="s">
        <v>92</v>
      </c>
      <c r="AH1067" s="398" t="s">
        <v>6</v>
      </c>
      <c r="AI1067" s="399" t="s">
        <v>93</v>
      </c>
      <c r="AJ1067" s="396" t="s">
        <v>7</v>
      </c>
      <c r="AK1067" s="428" t="s">
        <v>17</v>
      </c>
      <c r="AL1067" s="578" t="s">
        <v>637</v>
      </c>
    </row>
    <row r="1068" spans="1:38" hidden="1" x14ac:dyDescent="0.25">
      <c r="A1068" s="212">
        <f>A1069</f>
        <v>43913</v>
      </c>
      <c r="B1068" s="241" t="str">
        <f t="shared" ref="B1068:F1075" si="1374">IF(B1012="","",B1012)</f>
        <v>Средняя</v>
      </c>
      <c r="C1068" s="254" t="str">
        <f t="shared" si="1374"/>
        <v>ПР</v>
      </c>
      <c r="D1068" s="222" t="str">
        <f t="shared" si="1374"/>
        <v>Присед</v>
      </c>
      <c r="E1068" s="280">
        <f t="shared" si="1374"/>
        <v>1.2</v>
      </c>
      <c r="F1068" s="281" t="str">
        <f t="shared" si="1374"/>
        <v/>
      </c>
      <c r="G1068" s="282" t="str">
        <f t="shared" ref="G1068:G1075" si="1375">IF(J1068&lt;&gt;0, IFERROR(IF( $F1068=2,  MROUND($AH1068*J1068,1),    IF( OR($F1068="",$F1068=1),   MROUND($AH1068*J1068,2.5),  MROUND($AH1068*J1068, 0.1))), "" ), "")</f>
        <v/>
      </c>
      <c r="H1068" s="283"/>
      <c r="I1068" s="283"/>
      <c r="J1068" s="284"/>
      <c r="K1068" s="282" t="str">
        <f t="shared" ref="K1068:K1075" si="1376">IF(N1068&lt;&gt;0, IFERROR(IF( $F1068=2,  MROUND($AH1068*N1068,1),    IF( OR($F1068="",$F1068=1),   MROUND($AH1068*N1068,2.5),  MROUND($AH1068*N1068, 0.1))), "" ), "")</f>
        <v/>
      </c>
      <c r="L1068" s="283"/>
      <c r="M1068" s="283"/>
      <c r="N1068" s="284"/>
      <c r="O1068" s="282" t="str">
        <f t="shared" ref="O1068:O1075" si="1377">IF(R1068&lt;&gt;0, IFERROR(IF( $F1068=2,  MROUND($AH1068*R1068,1),    IF( OR($F1068="",$F1068=1),   MROUND($AH1068*R1068,2.5),  MROUND($AH1068*R1068, 0.1))), "" ), "")</f>
        <v/>
      </c>
      <c r="P1068" s="283"/>
      <c r="Q1068" s="283"/>
      <c r="R1068" s="284"/>
      <c r="S1068" s="282" t="str">
        <f t="shared" ref="S1068:S1075" si="1378">IF(V1068&lt;&gt;0, IFERROR(IF( $F1068=2,  MROUND($AH1068*V1068,1),    IF( OR($F1068="",$F1068=1),   MROUND($AH1068*V1068,2.5),  MROUND($AH1068*V1068, 0.1))), "" ), "")</f>
        <v/>
      </c>
      <c r="T1068" s="283"/>
      <c r="U1068" s="283"/>
      <c r="V1068" s="284"/>
      <c r="W1068" s="282" t="str">
        <f t="shared" ref="W1068:W1075" si="1379">IF(Z1068&lt;&gt;0, IFERROR(IF( $F1068=2,  MROUND($AH1068*Z1068,1),    IF( OR($F1068="",$F1068=1),   MROUND($AH1068*Z1068,2.5),  MROUND($AH1068*Z1068, 0.1))), "" ), "")</f>
        <v/>
      </c>
      <c r="X1068" s="283"/>
      <c r="Y1068" s="283"/>
      <c r="Z1068" s="284"/>
      <c r="AA1068" s="282" t="str">
        <f t="shared" ref="AA1068:AA1075" si="1380">IF(AD1068&lt;&gt;0, IFERROR(IF( $F1068=2,  MROUND($AH1068*AD1068,1),    IF( OR($F1068="",$F1068=1),   MROUND($AH1068*AD1068,2.5),  MROUND($AH1068*AD1068, 0.1))), "" ), "")</f>
        <v/>
      </c>
      <c r="AB1068" s="283"/>
      <c r="AC1068" s="283"/>
      <c r="AD1068" s="284"/>
      <c r="AE1068" s="392">
        <f t="shared" ref="AE1068:AE1075" si="1381">(IF(ISNUMBER(G1068),G1068,0)*H1068*I1068+IF(ISNUMBER(K1068),K1068,1)*L1068*M1068+IF(ISNUMBER(O1068),O1068,1)*P1068*Q1068+IF(ISNUMBER(S1068),S1068,1)*T1068*U1068+IF(ISNUMBER(W1068),W1068,1)*X1068*Y1068+IF(ISNUMBER(AA1068),AA1068,1)*AB1068*AC1068)*IF(ISNUMBER(F1068),F1068,1)</f>
        <v>0</v>
      </c>
      <c r="AF1068" s="393">
        <f t="shared" ref="AF1068:AF1121" si="1382">IFERROR(AE1068/AJ1068,0)</f>
        <v>0</v>
      </c>
      <c r="AG1068" s="394">
        <f t="shared" ref="AG1068:AG1075" si="1383">IFERROR((AF1068/(AH1068*IF(ISNUMBER(F1068),F1068,1))),0)</f>
        <v>0</v>
      </c>
      <c r="AH1068" s="216">
        <f t="shared" ref="AH1068:AH1075" si="1384">IF(ISNUMBER(AH1012), AH1012+(AH1012*$AH$1066),"")</f>
        <v>175.9037734824646</v>
      </c>
      <c r="AI1068" s="303">
        <f xml:space="preserve"> ( IF(ISNUMBER(G1068), VLOOKUP(G1068/$AH1068,F!$A1:$B101,2,1)*G1068*$H1068*$I1068,0)+IF(ISNUMBER(K1068), VLOOKUP(K1068/$AH1068,F!$A1:$B101,2,1)*K1068*$L1068*$M1068,0)+IF(ISNUMBER(O1068), VLOOKUP(O1068/$AH1068,F!$A1:$B101,2,1)*O1068*$P1068*$Q1068,0)+IF(ISNUMBER(S1068), VLOOKUP(S1068/$AH1068,F!$A1:$B101,2,1)*S1068*$T1068*$U1068,0)+IF(ISNUMBER(W1068), VLOOKUP(W1068/$AH1068,F!$A1:$B101,2,1)*W1068*$X1068*$Y1068,0)+IF(ISNUMBER(AA1068), VLOOKUP(AA1068/$AH1068,F!$A1:$B101,2,1)*AA1068*$AB1068*$AC1068,0))*IF(ISNUMBER(F1068),F1068,1)*IF(ISNUMBER(E1068),E1068,1)</f>
        <v>0</v>
      </c>
      <c r="AJ1068" s="289">
        <f t="shared" ref="AJ1068:AJ1070" si="1385">H1068*I1068+L1068*M1068+P1068*Q1068+T1068*U1068+X1068*Y1068+AB1068*AC1068</f>
        <v>0</v>
      </c>
      <c r="AK1068" s="290">
        <f>IFERROR(I1068*INDEX(F!$P$21:$AB$33, MATCH(G1068/$AH1068, F!$O$21:$O$33,1), MATCH(E1068, F!$P$20:$AB$20,1)), 0 ) +IFERROR( M1068*INDEX(F!$P$21:$AB$33, MATCH(K1068/$AH1068, F!$O$21:$O$33,1), MATCH(E1068, F!$P$20:$AB$20,1)),0) +  IFERROR( Q1068*INDEX(F!$P$21:$AB$33, MATCH(O1068/$AH1068, F!$O$21:$O$33,1), MATCH(E1068, F!$P$20:$AB$20,1)), 0) + IFERROR( U1068*INDEX(F!$P$21:$AB$33, MATCH(S1068/$AH1068, F!$O$21:$O$33,1), MATCH(E1068, F!$P$20:$AB$20,1)),0)  + IFERROR(Y1068*INDEX(F!$P$21:$AB$33, MATCH(W1068/$AH1068, F!$O$21:$O$33,1), MATCH(E1068, F!$P$20:$AB$20,1)),0)  + IFERROR( AC1068*INDEX(F!$P$21:$AB$33, MATCH(AA1068/$AH1068, F!$O$21:$O$33,1), MATCH(E1068, F!$P$20:$AB$20,1)),)</f>
        <v>0</v>
      </c>
      <c r="AL1068" s="1033"/>
    </row>
    <row r="1069" spans="1:38" ht="15.75" hidden="1" customHeight="1" x14ac:dyDescent="0.25">
      <c r="A1069" s="1021">
        <f>A1013+A1010</f>
        <v>43913</v>
      </c>
      <c r="B1069" s="242" t="str">
        <f t="shared" si="1374"/>
        <v>Легкая</v>
      </c>
      <c r="C1069" s="258" t="str">
        <f t="shared" si="1374"/>
        <v>ЖМ</v>
      </c>
      <c r="D1069" s="223" t="str">
        <f t="shared" si="1374"/>
        <v>Жим лежа</v>
      </c>
      <c r="E1069" s="291">
        <f t="shared" si="1374"/>
        <v>1</v>
      </c>
      <c r="F1069" s="292" t="str">
        <f t="shared" si="1374"/>
        <v/>
      </c>
      <c r="G1069" s="293" t="str">
        <f t="shared" si="1375"/>
        <v/>
      </c>
      <c r="H1069" s="238"/>
      <c r="I1069" s="238"/>
      <c r="J1069" s="294"/>
      <c r="K1069" s="293" t="str">
        <f t="shared" si="1376"/>
        <v/>
      </c>
      <c r="L1069" s="238"/>
      <c r="M1069" s="238"/>
      <c r="N1069" s="294"/>
      <c r="O1069" s="293" t="str">
        <f t="shared" si="1377"/>
        <v/>
      </c>
      <c r="P1069" s="238"/>
      <c r="Q1069" s="238"/>
      <c r="R1069" s="294"/>
      <c r="S1069" s="293" t="str">
        <f t="shared" si="1378"/>
        <v/>
      </c>
      <c r="T1069" s="238"/>
      <c r="U1069" s="238"/>
      <c r="V1069" s="294"/>
      <c r="W1069" s="293" t="str">
        <f t="shared" si="1379"/>
        <v/>
      </c>
      <c r="X1069" s="238"/>
      <c r="Y1069" s="238"/>
      <c r="Z1069" s="294"/>
      <c r="AA1069" s="293" t="str">
        <f t="shared" si="1380"/>
        <v/>
      </c>
      <c r="AB1069" s="238"/>
      <c r="AC1069" s="238"/>
      <c r="AD1069" s="294"/>
      <c r="AE1069" s="239">
        <f t="shared" si="1381"/>
        <v>0</v>
      </c>
      <c r="AF1069" s="295">
        <f t="shared" si="1382"/>
        <v>0</v>
      </c>
      <c r="AG1069" s="296">
        <f t="shared" si="1383"/>
        <v>0</v>
      </c>
      <c r="AH1069" s="217">
        <f t="shared" si="1384"/>
        <v>153.91580179715652</v>
      </c>
      <c r="AI1069" s="237">
        <f xml:space="preserve"> ( IF(ISNUMBER(G1069), VLOOKUP(G1069/$AH1069,F!$A1:$B101,2,1)*G1069*$H1069*$I1069,0)+IF(ISNUMBER(K1069), VLOOKUP(K1069/$AH1069,F!$A1:$B101,2,1)*K1069*$L1069*$M1069,0)+IF(ISNUMBER(O1069), VLOOKUP(O1069/$AH1069,F!$A1:$B101,2,1)*O1069*$P1069*$Q1069,0)+IF(ISNUMBER(S1069), VLOOKUP(S1069/$AH1069,F!$A1:$B101,2,1)*S1069*$T1069*$U1069,0)+IF(ISNUMBER(W1069), VLOOKUP(W1069/$AH1069,F!$A1:$B101,2,1)*W1069*$X1069*$Y1069,0)+IF(ISNUMBER(AA1069), VLOOKUP(AA1069/$AH1069,F!$A1:$B101,2,1)*AA1069*$AB1069*$AC1069,0))*IF(ISNUMBER(F1069),F1069,1)*IF(ISNUMBER(E1069),E1069,1)</f>
        <v>0</v>
      </c>
      <c r="AJ1069" s="297">
        <f t="shared" si="1385"/>
        <v>0</v>
      </c>
      <c r="AK1069" s="298">
        <f>IFERROR(I1069*INDEX(F!$P$21:$AB$33, MATCH(G1069/$AH1069, F!$O$21:$O$33,1), MATCH(E1069, F!$P$20:$AB$20,1)), 0 ) +IFERROR( M1069*INDEX(F!$P$21:$AB$33, MATCH(K1069/$AH1069, F!$O$21:$O$33,1), MATCH(E1069, F!$P$20:$AB$20,1)),0) +  IFERROR( Q1069*INDEX(F!$P$21:$AB$33, MATCH(O1069/$AH1069, F!$O$21:$O$33,1), MATCH(E1069, F!$P$20:$AB$20,1)), 0) + IFERROR( U1069*INDEX(F!$P$21:$AB$33, MATCH(S1069/$AH1069, F!$O$21:$O$33,1), MATCH(E1069, F!$P$20:$AB$20,1)),0)  + IFERROR(Y1069*INDEX(F!$P$21:$AB$33, MATCH(W1069/$AH1069, F!$O$21:$O$33,1), MATCH(E1069, F!$P$20:$AB$20,1)),0)  + IFERROR( AC1069*INDEX(F!$P$21:$AB$33, MATCH(AA1069/$AH1069, F!$O$21:$O$33,1), MATCH(E1069, F!$P$20:$AB$20,1)),)</f>
        <v>0</v>
      </c>
      <c r="AL1069" s="1031"/>
    </row>
    <row r="1070" spans="1:38" hidden="1" x14ac:dyDescent="0.25">
      <c r="A1070" s="1022"/>
      <c r="B1070" s="243" t="str">
        <f t="shared" si="1374"/>
        <v>Легкая</v>
      </c>
      <c r="C1070" s="256" t="str">
        <f t="shared" si="1374"/>
        <v>ПР</v>
      </c>
      <c r="D1070" s="224" t="str">
        <f t="shared" si="1374"/>
        <v>Присед на груди</v>
      </c>
      <c r="E1070" s="291">
        <f t="shared" si="1374"/>
        <v>1.2</v>
      </c>
      <c r="F1070" s="299" t="str">
        <f t="shared" si="1374"/>
        <v/>
      </c>
      <c r="G1070" s="300" t="str">
        <f t="shared" si="1375"/>
        <v/>
      </c>
      <c r="H1070" s="301"/>
      <c r="I1070" s="301"/>
      <c r="J1070" s="302"/>
      <c r="K1070" s="300" t="str">
        <f t="shared" si="1376"/>
        <v/>
      </c>
      <c r="L1070" s="301"/>
      <c r="M1070" s="301"/>
      <c r="N1070" s="302"/>
      <c r="O1070" s="300" t="str">
        <f t="shared" si="1377"/>
        <v/>
      </c>
      <c r="P1070" s="301"/>
      <c r="Q1070" s="301"/>
      <c r="R1070" s="302"/>
      <c r="S1070" s="300" t="str">
        <f t="shared" si="1378"/>
        <v/>
      </c>
      <c r="T1070" s="301"/>
      <c r="U1070" s="301"/>
      <c r="V1070" s="302"/>
      <c r="W1070" s="300" t="str">
        <f t="shared" si="1379"/>
        <v/>
      </c>
      <c r="X1070" s="301"/>
      <c r="Y1070" s="301"/>
      <c r="Z1070" s="302"/>
      <c r="AA1070" s="300" t="str">
        <f t="shared" si="1380"/>
        <v/>
      </c>
      <c r="AB1070" s="301"/>
      <c r="AC1070" s="301"/>
      <c r="AD1070" s="302"/>
      <c r="AE1070" s="285">
        <f t="shared" si="1381"/>
        <v>0</v>
      </c>
      <c r="AF1070" s="286">
        <f t="shared" si="1382"/>
        <v>0</v>
      </c>
      <c r="AG1070" s="287">
        <f t="shared" si="1383"/>
        <v>0</v>
      </c>
      <c r="AH1070" s="217">
        <f t="shared" si="1384"/>
        <v>131.92783011184846</v>
      </c>
      <c r="AI1070" s="303">
        <f xml:space="preserve"> ( IF(ISNUMBER(G1070), VLOOKUP(G1070/$AH1070,F!$A1:$B101,2,1)*G1070*$H1070*$I1070,0)+IF(ISNUMBER(K1070), VLOOKUP(K1070/$AH1070,F!$A1:$B101,2,1)*K1070*$L1070*$M1070,0)+IF(ISNUMBER(O1070), VLOOKUP(O1070/$AH1070,F!$A1:$B101,2,1)*O1070*$P1070*$Q1070,0)+IF(ISNUMBER(S1070), VLOOKUP(S1070/$AH1070,F!$A1:$B101,2,1)*S1070*$T1070*$U1070,0)+IF(ISNUMBER(W1070), VLOOKUP(W1070/$AH1070,F!$A1:$B101,2,1)*W1070*$X1070*$Y1070,0)+IF(ISNUMBER(AA1070), VLOOKUP(AA1070/$AH1070,F!$A1:$B101,2,1)*AA1070*$AB1070*$AC1070,0))*IF(ISNUMBER(F1070),F1070,1)*IF(ISNUMBER(E1070),E1070,1)</f>
        <v>0</v>
      </c>
      <c r="AJ1070" s="304">
        <f t="shared" si="1385"/>
        <v>0</v>
      </c>
      <c r="AK1070" s="305">
        <f>IFERROR(I1070*INDEX(F!$P$21:$AB$33, MATCH(G1070/$AH1070, F!$O$21:$O$33,1), MATCH(E1070, F!$P$20:$AB$20,1)), 0 ) +IFERROR( M1070*INDEX(F!$P$21:$AB$33, MATCH(K1070/$AH1070, F!$O$21:$O$33,1), MATCH(E1070, F!$P$20:$AB$20,1)),0) +  IFERROR( Q1070*INDEX(F!$P$21:$AB$33, MATCH(O1070/$AH1070, F!$O$21:$O$33,1), MATCH(E1070, F!$P$20:$AB$20,1)), 0) + IFERROR( U1070*INDEX(F!$P$21:$AB$33, MATCH(S1070/$AH1070, F!$O$21:$O$33,1), MATCH(E1070, F!$P$20:$AB$20,1)),0)  + IFERROR(Y1070*INDEX(F!$P$21:$AB$33, MATCH(W1070/$AH1070, F!$O$21:$O$33,1), MATCH(E1070, F!$P$20:$AB$20,1)),0)  + IFERROR( AC1070*INDEX(F!$P$21:$AB$33, MATCH(AA1070/$AH1070, F!$O$21:$O$33,1), MATCH(E1070, F!$P$20:$AB$20,1)),)</f>
        <v>0</v>
      </c>
      <c r="AL1070" s="1031"/>
    </row>
    <row r="1071" spans="1:38" ht="15.75" hidden="1" customHeight="1" x14ac:dyDescent="0.25">
      <c r="A1071" s="1022"/>
      <c r="B1071" s="244" t="str">
        <f t="shared" si="1374"/>
        <v>Легкая</v>
      </c>
      <c r="C1071" s="255" t="str">
        <f t="shared" si="1374"/>
        <v>ЖМ</v>
      </c>
      <c r="D1071" s="223" t="str">
        <f t="shared" si="1374"/>
        <v>Жим на наклонной</v>
      </c>
      <c r="E1071" s="291">
        <f t="shared" si="1374"/>
        <v>1</v>
      </c>
      <c r="F1071" s="306" t="str">
        <f t="shared" si="1374"/>
        <v/>
      </c>
      <c r="G1071" s="293" t="str">
        <f t="shared" si="1375"/>
        <v/>
      </c>
      <c r="H1071" s="238"/>
      <c r="I1071" s="238"/>
      <c r="J1071" s="294"/>
      <c r="K1071" s="293" t="str">
        <f t="shared" si="1376"/>
        <v/>
      </c>
      <c r="L1071" s="238"/>
      <c r="M1071" s="238"/>
      <c r="N1071" s="294"/>
      <c r="O1071" s="293" t="str">
        <f t="shared" si="1377"/>
        <v/>
      </c>
      <c r="P1071" s="238"/>
      <c r="Q1071" s="238"/>
      <c r="R1071" s="294"/>
      <c r="S1071" s="293" t="str">
        <f t="shared" si="1378"/>
        <v/>
      </c>
      <c r="T1071" s="238"/>
      <c r="U1071" s="238"/>
      <c r="V1071" s="294"/>
      <c r="W1071" s="293" t="str">
        <f t="shared" si="1379"/>
        <v/>
      </c>
      <c r="X1071" s="238"/>
      <c r="Y1071" s="238"/>
      <c r="Z1071" s="294"/>
      <c r="AA1071" s="293" t="str">
        <f t="shared" si="1380"/>
        <v/>
      </c>
      <c r="AB1071" s="238"/>
      <c r="AC1071" s="238"/>
      <c r="AD1071" s="294"/>
      <c r="AE1071" s="239">
        <f t="shared" si="1381"/>
        <v>0</v>
      </c>
      <c r="AF1071" s="295">
        <f t="shared" si="1382"/>
        <v>0</v>
      </c>
      <c r="AG1071" s="296">
        <f t="shared" si="1383"/>
        <v>0</v>
      </c>
      <c r="AH1071" s="217">
        <f t="shared" si="1384"/>
        <v>123.13264143772518</v>
      </c>
      <c r="AI1071" s="237">
        <f xml:space="preserve"> ( IF(ISNUMBER(G1071), VLOOKUP(G1071/$AH1071,F!$A1:$B101,2,1)*G1071*$H1071*$I1071,0)+IF(ISNUMBER(K1071), VLOOKUP(K1071/$AH1071,F!$A1:$B101,2,1)*K1071*$L1071*$M1071,0)+IF(ISNUMBER(O1071), VLOOKUP(O1071/$AH1071,F!$A1:$B101,2,1)*O1071*$P1071*$Q1071,0)+IF(ISNUMBER(S1071), VLOOKUP(S1071/$AH1071,F!$A1:$B101,2,1)*S1071*$T1071*$U1071,0)+IF(ISNUMBER(W1071), VLOOKUP(W1071/$AH1071,F!$A1:$B101,2,1)*W1071*$X1071*$Y1071,0)+IF(ISNUMBER(AA1071), VLOOKUP(AA1071/$AH1071,F!$A1:$B101,2,1)*AA1071*$AB1071*$AC1071,0))*IF(ISNUMBER(F1071),F1071,1)*IF(ISNUMBER(E1071),E1071,1)</f>
        <v>0</v>
      </c>
      <c r="AJ1071" s="297">
        <f>H1071*I1071+L1071*M1071+P1071*Q1071+T1071*U1071+X1071*Y1071+AB1071*AC1071</f>
        <v>0</v>
      </c>
      <c r="AK1071" s="298">
        <f>IFERROR(I1071*INDEX(F!$P$21:$AB$33, MATCH(G1071/$AH1071, F!$O$21:$O$33,1), MATCH(E1071, F!$P$20:$AB$20,1)), 0 ) +IFERROR( M1071*INDEX(F!$P$21:$AB$33, MATCH(K1071/$AH1071, F!$O$21:$O$33,1), MATCH(E1071, F!$P$20:$AB$20,1)),0) +  IFERROR( Q1071*INDEX(F!$P$21:$AB$33, MATCH(O1071/$AH1071, F!$O$21:$O$33,1), MATCH(E1071, F!$P$20:$AB$20,1)), 0) + IFERROR( U1071*INDEX(F!$P$21:$AB$33, MATCH(S1071/$AH1071, F!$O$21:$O$33,1), MATCH(E1071, F!$P$20:$AB$20,1)),0)  + IFERROR(Y1071*INDEX(F!$P$21:$AB$33, MATCH(W1071/$AH1071, F!$O$21:$O$33,1), MATCH(E1071, F!$P$20:$AB$20,1)),0)  + IFERROR( AC1071*INDEX(F!$P$21:$AB$33, MATCH(AA1071/$AH1071, F!$O$21:$O$33,1), MATCH(E1071, F!$P$20:$AB$20,1)),)</f>
        <v>0</v>
      </c>
      <c r="AL1071" s="1031"/>
    </row>
    <row r="1072" spans="1:38" hidden="1" x14ac:dyDescent="0.25">
      <c r="A1072" s="1022"/>
      <c r="B1072" s="245" t="str">
        <f t="shared" si="1374"/>
        <v>Средняя</v>
      </c>
      <c r="C1072" s="257" t="str">
        <f t="shared" si="1374"/>
        <v>ОФП</v>
      </c>
      <c r="D1072" s="224" t="str">
        <f t="shared" si="1374"/>
        <v>Бицепс стоя</v>
      </c>
      <c r="E1072" s="291">
        <f t="shared" si="1374"/>
        <v>0.5</v>
      </c>
      <c r="F1072" s="307" t="str">
        <f t="shared" si="1374"/>
        <v/>
      </c>
      <c r="G1072" s="300" t="str">
        <f t="shared" si="1375"/>
        <v/>
      </c>
      <c r="H1072" s="301"/>
      <c r="I1072" s="301"/>
      <c r="J1072" s="302"/>
      <c r="K1072" s="300" t="str">
        <f t="shared" si="1376"/>
        <v/>
      </c>
      <c r="L1072" s="301"/>
      <c r="M1072" s="301"/>
      <c r="N1072" s="302"/>
      <c r="O1072" s="300" t="str">
        <f t="shared" si="1377"/>
        <v/>
      </c>
      <c r="P1072" s="301"/>
      <c r="Q1072" s="301"/>
      <c r="R1072" s="302"/>
      <c r="S1072" s="300" t="str">
        <f t="shared" si="1378"/>
        <v/>
      </c>
      <c r="T1072" s="301"/>
      <c r="U1072" s="301"/>
      <c r="V1072" s="302"/>
      <c r="W1072" s="300" t="str">
        <f t="shared" si="1379"/>
        <v/>
      </c>
      <c r="X1072" s="301"/>
      <c r="Y1072" s="301"/>
      <c r="Z1072" s="302"/>
      <c r="AA1072" s="300" t="str">
        <f t="shared" si="1380"/>
        <v/>
      </c>
      <c r="AB1072" s="301"/>
      <c r="AC1072" s="301"/>
      <c r="AD1072" s="302"/>
      <c r="AE1072" s="285">
        <f t="shared" si="1381"/>
        <v>0</v>
      </c>
      <c r="AF1072" s="286">
        <f t="shared" si="1382"/>
        <v>0</v>
      </c>
      <c r="AG1072" s="287">
        <f t="shared" si="1383"/>
        <v>0</v>
      </c>
      <c r="AH1072" s="217">
        <f t="shared" si="1384"/>
        <v>53.870530629004783</v>
      </c>
      <c r="AI1072" s="303">
        <f xml:space="preserve"> ( IF(ISNUMBER(G1072), VLOOKUP(G1072/$AH1072,F!$A1:$B101,2,1)*G1072*$H1072*$I1072,0)+IF(ISNUMBER(K1072), VLOOKUP(K1072/$AH1072,F!$A1:$B101,2,1)*K1072*$L1072*$M1072,0)+IF(ISNUMBER(O1072), VLOOKUP(O1072/$AH1072,F!$A1:$B101,2,1)*O1072*$P1072*$Q1072,0)+IF(ISNUMBER(S1072), VLOOKUP(S1072/$AH1072,F!$A1:$B101,2,1)*S1072*$T1072*$U1072,0)+IF(ISNUMBER(W1072), VLOOKUP(W1072/$AH1072,F!$A1:$B101,2,1)*W1072*$X1072*$Y1072,0)+IF(ISNUMBER(AA1072), VLOOKUP(AA1072/$AH1072,F!$A1:$B101,2,1)*AA1072*$AB1072*$AC1072,0))*IF(ISNUMBER(F1072),F1072,1)*IF(ISNUMBER(E1072),E1072,1)</f>
        <v>0</v>
      </c>
      <c r="AJ1072" s="304">
        <f t="shared" ref="AJ1072:AJ1075" si="1386">H1072*I1072+L1072*M1072+P1072*Q1072+T1072*U1072+X1072*Y1072+AB1072*AC1072</f>
        <v>0</v>
      </c>
      <c r="AK1072" s="305">
        <f>IFERROR(I1072*INDEX(F!$P$21:$AB$33, MATCH(G1072/$AH1072, F!$O$21:$O$33,1), MATCH(E1072, F!$P$20:$AB$20,1)), 0 ) +IFERROR( M1072*INDEX(F!$P$21:$AB$33, MATCH(K1072/$AH1072, F!$O$21:$O$33,1), MATCH(E1072, F!$P$20:$AB$20,1)),0) +  IFERROR( Q1072*INDEX(F!$P$21:$AB$33, MATCH(O1072/$AH1072, F!$O$21:$O$33,1), MATCH(E1072, F!$P$20:$AB$20,1)), 0) + IFERROR( U1072*INDEX(F!$P$21:$AB$33, MATCH(S1072/$AH1072, F!$O$21:$O$33,1), MATCH(E1072, F!$P$20:$AB$20,1)),0)  + IFERROR(Y1072*INDEX(F!$P$21:$AB$33, MATCH(W1072/$AH1072, F!$O$21:$O$33,1), MATCH(E1072, F!$P$20:$AB$20,1)),0)  + IFERROR( AC1072*INDEX(F!$P$21:$AB$33, MATCH(AA1072/$AH1072, F!$O$21:$O$33,1), MATCH(E1072, F!$P$20:$AB$20,1)),)</f>
        <v>0</v>
      </c>
      <c r="AL1072" s="1031"/>
    </row>
    <row r="1073" spans="1:38" hidden="1" x14ac:dyDescent="0.25">
      <c r="A1073" s="1022"/>
      <c r="B1073" s="242" t="str">
        <f t="shared" si="1374"/>
        <v/>
      </c>
      <c r="C1073" s="258" t="str">
        <f t="shared" si="1374"/>
        <v/>
      </c>
      <c r="D1073" s="225" t="str">
        <f t="shared" si="1374"/>
        <v/>
      </c>
      <c r="E1073" s="291" t="str">
        <f t="shared" si="1374"/>
        <v/>
      </c>
      <c r="F1073" s="308" t="str">
        <f t="shared" si="1374"/>
        <v/>
      </c>
      <c r="G1073" s="293" t="str">
        <f t="shared" si="1375"/>
        <v/>
      </c>
      <c r="H1073" s="238"/>
      <c r="I1073" s="238"/>
      <c r="J1073" s="294"/>
      <c r="K1073" s="293" t="str">
        <f t="shared" si="1376"/>
        <v/>
      </c>
      <c r="L1073" s="238"/>
      <c r="M1073" s="238"/>
      <c r="N1073" s="294"/>
      <c r="O1073" s="293" t="str">
        <f t="shared" si="1377"/>
        <v/>
      </c>
      <c r="P1073" s="238"/>
      <c r="Q1073" s="238"/>
      <c r="R1073" s="294"/>
      <c r="S1073" s="293" t="str">
        <f t="shared" si="1378"/>
        <v/>
      </c>
      <c r="T1073" s="238"/>
      <c r="U1073" s="238"/>
      <c r="V1073" s="294"/>
      <c r="W1073" s="293" t="str">
        <f t="shared" si="1379"/>
        <v/>
      </c>
      <c r="X1073" s="238"/>
      <c r="Y1073" s="238"/>
      <c r="Z1073" s="294"/>
      <c r="AA1073" s="293" t="str">
        <f t="shared" si="1380"/>
        <v/>
      </c>
      <c r="AB1073" s="238"/>
      <c r="AC1073" s="238"/>
      <c r="AD1073" s="294"/>
      <c r="AE1073" s="239">
        <f t="shared" si="1381"/>
        <v>0</v>
      </c>
      <c r="AF1073" s="295">
        <f t="shared" si="1382"/>
        <v>0</v>
      </c>
      <c r="AG1073" s="296">
        <f t="shared" si="1383"/>
        <v>0</v>
      </c>
      <c r="AH1073" s="217" t="str">
        <f t="shared" si="1384"/>
        <v/>
      </c>
      <c r="AI1073" s="237">
        <f xml:space="preserve"> ( IF(ISNUMBER(G1073), VLOOKUP(G1073/$AH1073,F!$A1:$B101,2,1)*G1073*$H1073*$I1073,0)+IF(ISNUMBER(K1073), VLOOKUP(K1073/$AH1073,F!$A1:$B101,2,1)*K1073*$L1073*$M1073,0)+IF(ISNUMBER(O1073), VLOOKUP(O1073/$AH1073,F!$A1:$B101,2,1)*O1073*$P1073*$Q1073,0)+IF(ISNUMBER(S1073), VLOOKUP(S1073/$AH1073,F!$A1:$B101,2,1)*S1073*$T1073*$U1073,0)+IF(ISNUMBER(W1073), VLOOKUP(W1073/$AH1073,F!$A1:$B101,2,1)*W1073*$X1073*$Y1073,0)+IF(ISNUMBER(AA1073), VLOOKUP(AA1073/$AH1073,F!$A1:$B101,2,1)*AA1073*$AB1073*$AC1073,0))*IF(ISNUMBER(F1073),F1073,1)*IF(ISNUMBER(E1073),E1073,1)</f>
        <v>0</v>
      </c>
      <c r="AJ1073" s="309">
        <f t="shared" si="1386"/>
        <v>0</v>
      </c>
      <c r="AK1073" s="298">
        <f>IFERROR(I1073*INDEX(F!$P$21:$AB$33, MATCH(G1073/$AH1073, F!$O$21:$O$33,1), MATCH(E1073, F!$P$20:$AB$20,1)), 0 ) +IFERROR( M1073*INDEX(F!$P$21:$AB$33, MATCH(K1073/$AH1073, F!$O$21:$O$33,1), MATCH(E1073, F!$P$20:$AB$20,1)),0) +  IFERROR( Q1073*INDEX(F!$P$21:$AB$33, MATCH(O1073/$AH1073, F!$O$21:$O$33,1), MATCH(E1073, F!$P$20:$AB$20,1)), 0) + IFERROR( U1073*INDEX(F!$P$21:$AB$33, MATCH(S1073/$AH1073, F!$O$21:$O$33,1), MATCH(E1073, F!$P$20:$AB$20,1)),0)  + IFERROR(Y1073*INDEX(F!$P$21:$AB$33, MATCH(W1073/$AH1073, F!$O$21:$O$33,1), MATCH(E1073, F!$P$20:$AB$20,1)),0)  + IFERROR( AC1073*INDEX(F!$P$21:$AB$33, MATCH(AA1073/$AH1073, F!$O$21:$O$33,1), MATCH(E1073, F!$P$20:$AB$20,1)),)</f>
        <v>0</v>
      </c>
      <c r="AL1073" s="1031"/>
    </row>
    <row r="1074" spans="1:38" ht="15" hidden="1" customHeight="1" x14ac:dyDescent="0.25">
      <c r="A1074" s="1022"/>
      <c r="B1074" s="243" t="str">
        <f t="shared" si="1374"/>
        <v/>
      </c>
      <c r="C1074" s="256" t="str">
        <f t="shared" si="1374"/>
        <v/>
      </c>
      <c r="D1074" s="214" t="str">
        <f t="shared" si="1374"/>
        <v/>
      </c>
      <c r="E1074" s="291" t="str">
        <f t="shared" si="1374"/>
        <v/>
      </c>
      <c r="F1074" s="307" t="str">
        <f t="shared" si="1374"/>
        <v/>
      </c>
      <c r="G1074" s="300" t="str">
        <f t="shared" si="1375"/>
        <v/>
      </c>
      <c r="H1074" s="301"/>
      <c r="I1074" s="301"/>
      <c r="J1074" s="302"/>
      <c r="K1074" s="300" t="str">
        <f t="shared" si="1376"/>
        <v/>
      </c>
      <c r="L1074" s="301"/>
      <c r="M1074" s="301"/>
      <c r="N1074" s="302"/>
      <c r="O1074" s="300" t="str">
        <f t="shared" si="1377"/>
        <v/>
      </c>
      <c r="P1074" s="301"/>
      <c r="Q1074" s="301"/>
      <c r="R1074" s="302"/>
      <c r="S1074" s="300" t="str">
        <f t="shared" si="1378"/>
        <v/>
      </c>
      <c r="T1074" s="301"/>
      <c r="U1074" s="301"/>
      <c r="V1074" s="302"/>
      <c r="W1074" s="300" t="str">
        <f t="shared" si="1379"/>
        <v/>
      </c>
      <c r="X1074" s="301"/>
      <c r="Y1074" s="301"/>
      <c r="Z1074" s="302"/>
      <c r="AA1074" s="300" t="str">
        <f t="shared" si="1380"/>
        <v/>
      </c>
      <c r="AB1074" s="301"/>
      <c r="AC1074" s="301"/>
      <c r="AD1074" s="302"/>
      <c r="AE1074" s="285">
        <f t="shared" si="1381"/>
        <v>0</v>
      </c>
      <c r="AF1074" s="286">
        <f t="shared" si="1382"/>
        <v>0</v>
      </c>
      <c r="AG1074" s="287">
        <f t="shared" si="1383"/>
        <v>0</v>
      </c>
      <c r="AH1074" s="217" t="str">
        <f t="shared" si="1384"/>
        <v/>
      </c>
      <c r="AI1074" s="310">
        <f xml:space="preserve"> ( IF(ISNUMBER(G1074), VLOOKUP(G1074/$AH1074,F!$A1:$B101,2,1)*G1074*$H1074*$I1074,0)+IF(ISNUMBER(K1074), VLOOKUP(K1074/$AH1074,F!$A1:$B101,2,1)*K1074*$L1074*$M1074,0)+IF(ISNUMBER(O1074), VLOOKUP(O1074/$AH1074,F!$A1:$B101,2,1)*O1074*$P1074*$Q1074,0)+IF(ISNUMBER(S1074), VLOOKUP(S1074/$AH1074,F!$A1:$B101,2,1)*S1074*$T1074*$U1074,0)+IF(ISNUMBER(W1074), VLOOKUP(W1074/$AH1074,F!$A1:$B101,2,1)*W1074*$X1074*$Y1074,0)+IF(ISNUMBER(AA1074), VLOOKUP(AA1074/$AH1074,F!$A1:$B101,2,1)*AA1074*$AB1074*$AC1074,0))*IF(ISNUMBER(F1074),F1074,1)*IF(ISNUMBER(E1074),E1074,1)</f>
        <v>0</v>
      </c>
      <c r="AJ1074" s="311">
        <f t="shared" si="1386"/>
        <v>0</v>
      </c>
      <c r="AK1074" s="312">
        <f>IFERROR(I1074*INDEX(F!$P$21:$AB$33, MATCH(G1074/$AH1074, F!$O$21:$O$33,1), MATCH(E1074, F!$P$20:$AB$20,1)), 0 ) +IFERROR( M1074*INDEX(F!$P$21:$AB$33, MATCH(K1074/$AH1074, F!$O$21:$O$33,1), MATCH(E1074, F!$P$20:$AB$20,1)),0) +  IFERROR( Q1074*INDEX(F!$P$21:$AB$33, MATCH(O1074/$AH1074, F!$O$21:$O$33,1), MATCH(E1074, F!$P$20:$AB$20,1)), 0) + IFERROR( U1074*INDEX(F!$P$21:$AB$33, MATCH(S1074/$AH1074, F!$O$21:$O$33,1), MATCH(E1074, F!$P$20:$AB$20,1)),0)  + IFERROR(Y1074*INDEX(F!$P$21:$AB$33, MATCH(W1074/$AH1074, F!$O$21:$O$33,1), MATCH(E1074, F!$P$20:$AB$20,1)),0)  + IFERROR( AC1074*INDEX(F!$P$21:$AB$33, MATCH(AA1074/$AH1074, F!$O$21:$O$33,1), MATCH(E1074, F!$P$20:$AB$20,1)),)</f>
        <v>0</v>
      </c>
      <c r="AL1074" s="1031"/>
    </row>
    <row r="1075" spans="1:38" ht="15" hidden="1" customHeight="1" x14ac:dyDescent="0.25">
      <c r="A1075" s="1022"/>
      <c r="B1075" s="242" t="str">
        <f t="shared" si="1374"/>
        <v/>
      </c>
      <c r="C1075" s="258" t="str">
        <f t="shared" si="1374"/>
        <v/>
      </c>
      <c r="D1075" s="226" t="str">
        <f t="shared" si="1374"/>
        <v/>
      </c>
      <c r="E1075" s="291" t="str">
        <f t="shared" si="1374"/>
        <v/>
      </c>
      <c r="F1075" s="313" t="str">
        <f t="shared" si="1374"/>
        <v/>
      </c>
      <c r="G1075" s="293" t="str">
        <f t="shared" si="1375"/>
        <v/>
      </c>
      <c r="H1075" s="238"/>
      <c r="I1075" s="238"/>
      <c r="J1075" s="294"/>
      <c r="K1075" s="293" t="str">
        <f t="shared" si="1376"/>
        <v/>
      </c>
      <c r="L1075" s="238"/>
      <c r="M1075" s="238"/>
      <c r="N1075" s="294"/>
      <c r="O1075" s="293" t="str">
        <f t="shared" si="1377"/>
        <v/>
      </c>
      <c r="P1075" s="238"/>
      <c r="Q1075" s="238"/>
      <c r="R1075" s="294"/>
      <c r="S1075" s="293" t="str">
        <f t="shared" si="1378"/>
        <v/>
      </c>
      <c r="T1075" s="238"/>
      <c r="U1075" s="238"/>
      <c r="V1075" s="294"/>
      <c r="W1075" s="293" t="str">
        <f t="shared" si="1379"/>
        <v/>
      </c>
      <c r="X1075" s="238"/>
      <c r="Y1075" s="238"/>
      <c r="Z1075" s="294"/>
      <c r="AA1075" s="293" t="str">
        <f t="shared" si="1380"/>
        <v/>
      </c>
      <c r="AB1075" s="238"/>
      <c r="AC1075" s="238"/>
      <c r="AD1075" s="294"/>
      <c r="AE1075" s="239">
        <f t="shared" si="1381"/>
        <v>0</v>
      </c>
      <c r="AF1075" s="314">
        <f t="shared" si="1382"/>
        <v>0</v>
      </c>
      <c r="AG1075" s="315">
        <f t="shared" si="1383"/>
        <v>0</v>
      </c>
      <c r="AH1075" s="217" t="str">
        <f t="shared" si="1384"/>
        <v/>
      </c>
      <c r="AI1075" s="316">
        <f xml:space="preserve"> ( IF(ISNUMBER(G1075), VLOOKUP(G1075/$AH1075,F!$A1:$B101,2,1)*G1075*$H1075*$I1075,0)+IF(ISNUMBER(K1075), VLOOKUP(K1075/$AH1075,F!$A1:$B101,2,1)*K1075*$L1075*$M1075,0)+IF(ISNUMBER(O1075), VLOOKUP(O1075/$AH1075,F!$A1:$B101,2,1)*O1075*$P1075*$Q1075,0)+IF(ISNUMBER(S1075), VLOOKUP(S1075/$AH1075,F!$A1:$B101,2,1)*S1075*$T1075*$U1075,0)+IF(ISNUMBER(W1075), VLOOKUP(W1075/$AH1075,F!$A1:$B101,2,1)*W1075*$X1075*$Y1075,0)+IF(ISNUMBER(AA1075), VLOOKUP(AA1075/$AH1075,F!$A1:$B101,2,1)*AA1075*$AB1075*$AC1075,0))*IF(ISNUMBER(F1075),F1075,1)*IF(ISNUMBER(E1075),E1075,1)</f>
        <v>0</v>
      </c>
      <c r="AJ1075" s="317">
        <f t="shared" si="1386"/>
        <v>0</v>
      </c>
      <c r="AK1075" s="318">
        <f>IFERROR(I1075*INDEX(F!$P$21:$AB$33, MATCH(G1075/$AH1075, F!$O$21:$O$33,1), MATCH(E1075, F!$P$20:$AB$20,1)), 0 ) +IFERROR( M1075*INDEX(F!$P$21:$AB$33, MATCH(K1075/$AH1075, F!$O$21:$O$33,1), MATCH(E1075, F!$P$20:$AB$20,1)),0) +  IFERROR( Q1075*INDEX(F!$P$21:$AB$33, MATCH(O1075/$AH1075, F!$O$21:$O$33,1), MATCH(E1075, F!$P$20:$AB$20,1)), 0) + IFERROR( U1075*INDEX(F!$P$21:$AB$33, MATCH(S1075/$AH1075, F!$O$21:$O$33,1), MATCH(E1075, F!$P$20:$AB$20,1)),0)  + IFERROR(Y1075*INDEX(F!$P$21:$AB$33, MATCH(W1075/$AH1075, F!$O$21:$O$33,1), MATCH(E1075, F!$P$20:$AB$20,1)),0)  + IFERROR( AC1075*INDEX(F!$P$21:$AB$33, MATCH(AA1075/$AH1075, F!$O$21:$O$33,1), MATCH(E1075, F!$P$20:$AB$20,1)),)</f>
        <v>0</v>
      </c>
      <c r="AL1075" s="1031"/>
    </row>
    <row r="1076" spans="1:38" ht="15.75" hidden="1" thickBot="1" x14ac:dyDescent="0.3">
      <c r="A1076" s="1023"/>
      <c r="B1076" s="246"/>
      <c r="C1076" s="259"/>
      <c r="D1076" s="227"/>
      <c r="E1076" s="352">
        <f>ROUND(IFERROR(SUMPRODUCT(AJ1068:AJ1075,E1068:E1075)/AJ1076,0),3)</f>
        <v>0</v>
      </c>
      <c r="F1076" s="388"/>
      <c r="G1076" s="319"/>
      <c r="H1076" s="320"/>
      <c r="I1076" s="320"/>
      <c r="J1076" s="321"/>
      <c r="K1076" s="319"/>
      <c r="L1076" s="320"/>
      <c r="M1076" s="320"/>
      <c r="N1076" s="321"/>
      <c r="O1076" s="319"/>
      <c r="P1076" s="320"/>
      <c r="Q1076" s="320"/>
      <c r="R1076" s="321"/>
      <c r="S1076" s="319"/>
      <c r="T1076" s="320"/>
      <c r="U1076" s="320"/>
      <c r="V1076" s="321"/>
      <c r="W1076" s="319"/>
      <c r="X1076" s="320"/>
      <c r="Y1076" s="320"/>
      <c r="Z1076" s="321"/>
      <c r="AA1076" s="319"/>
      <c r="AB1076" s="320"/>
      <c r="AC1076" s="320"/>
      <c r="AD1076" s="321"/>
      <c r="AE1076" s="357">
        <f>SUM(AE1068:AE1075)</f>
        <v>0</v>
      </c>
      <c r="AF1076" s="358">
        <f t="shared" si="1382"/>
        <v>0</v>
      </c>
      <c r="AG1076" s="391">
        <f>IFERROR(  SUMPRODUCT(AG1068:AG1075,AJ1068:AJ1075)/AJ1076,0)</f>
        <v>0</v>
      </c>
      <c r="AH1076" s="359"/>
      <c r="AI1076" s="360">
        <f>SUM(AI1068:AI1075)</f>
        <v>0</v>
      </c>
      <c r="AJ1076" s="360">
        <f>SUM(AJ1068:AJ1075)</f>
        <v>0</v>
      </c>
      <c r="AK1076" s="361">
        <f>IF(SUM(AK1068:AK1075)=0,TIME(,0,),TIME(,SUM(AK1068:AK1075)+F!$V$37,))</f>
        <v>0</v>
      </c>
      <c r="AL1076" s="1032"/>
    </row>
    <row r="1077" spans="1:38" hidden="1" x14ac:dyDescent="0.25">
      <c r="A1077" s="213">
        <f>A1078</f>
        <v>43914</v>
      </c>
      <c r="B1077" s="247" t="str">
        <f t="shared" ref="B1077:F1084" si="1387">IF(B1021="","",B1021)</f>
        <v>Средняя</v>
      </c>
      <c r="C1077" s="260" t="str">
        <f t="shared" si="1387"/>
        <v>ТГ</v>
      </c>
      <c r="D1077" s="228" t="str">
        <f t="shared" si="1387"/>
        <v>Становая тяга</v>
      </c>
      <c r="E1077" s="280">
        <f t="shared" si="1387"/>
        <v>1.4</v>
      </c>
      <c r="F1077" s="322" t="str">
        <f t="shared" si="1387"/>
        <v/>
      </c>
      <c r="G1077" s="323" t="str">
        <f t="shared" ref="G1077:G1084" si="1388">IF(J1077&lt;&gt;0, IFERROR(IF( $F1077=2,  MROUND($AH1077*J1077,1),    IF( OR($F1077="",$F1077=1),   MROUND($AH1077*J1077,2.5),  MROUND($AH1077*J1077, 0.1))), "" ), "")</f>
        <v/>
      </c>
      <c r="H1077" s="324"/>
      <c r="I1077" s="324"/>
      <c r="J1077" s="325"/>
      <c r="K1077" s="323" t="str">
        <f t="shared" ref="K1077:K1084" si="1389">IF(N1077&lt;&gt;0, IFERROR(IF( $F1077=2,  MROUND($AH1077*N1077,1),    IF( OR($F1077="",$F1077=1),   MROUND($AH1077*N1077,2.5),  MROUND($AH1077*N1077, 0.1))), "" ), "")</f>
        <v/>
      </c>
      <c r="L1077" s="324"/>
      <c r="M1077" s="324"/>
      <c r="N1077" s="325"/>
      <c r="O1077" s="323" t="str">
        <f t="shared" ref="O1077:O1084" si="1390">IF(R1077&lt;&gt;0, IFERROR(IF( $F1077=2,  MROUND($AH1077*R1077,1),    IF( OR($F1077="",$F1077=1),   MROUND($AH1077*R1077,2.5),  MROUND($AH1077*R1077, 0.1))), "" ), "")</f>
        <v/>
      </c>
      <c r="P1077" s="324"/>
      <c r="Q1077" s="324"/>
      <c r="R1077" s="325"/>
      <c r="S1077" s="323" t="str">
        <f t="shared" ref="S1077:S1084" si="1391">IF(V1077&lt;&gt;0, IFERROR(IF( $F1077=2,  MROUND($AH1077*V1077,1),    IF( OR($F1077="",$F1077=1),   MROUND($AH1077*V1077,2.5),  MROUND($AH1077*V1077, 0.1))), "" ), "")</f>
        <v/>
      </c>
      <c r="T1077" s="324"/>
      <c r="U1077" s="324"/>
      <c r="V1077" s="325"/>
      <c r="W1077" s="323" t="str">
        <f t="shared" ref="W1077:W1084" si="1392">IF(Z1077&lt;&gt;0, IFERROR(IF( $F1077=2,  MROUND($AH1077*Z1077,1),    IF( OR($F1077="",$F1077=1),   MROUND($AH1077*Z1077,2.5),  MROUND($AH1077*Z1077, 0.1))), "" ), "")</f>
        <v/>
      </c>
      <c r="X1077" s="324"/>
      <c r="Y1077" s="324"/>
      <c r="Z1077" s="325"/>
      <c r="AA1077" s="323" t="str">
        <f t="shared" ref="AA1077:AA1084" si="1393">IF(AD1077&lt;&gt;0, IFERROR(IF( $F1077=2,  MROUND($AH1077*AD1077,1),    IF( OR($F1077="",$F1077=1),   MROUND($AH1077*AD1077,2.5),  MROUND($AH1077*AD1077, 0.1))), "" ), "")</f>
        <v/>
      </c>
      <c r="AB1077" s="324"/>
      <c r="AC1077" s="324"/>
      <c r="AD1077" s="325"/>
      <c r="AE1077" s="326">
        <f t="shared" ref="AE1077:AE1084" si="1394">(IF(ISNUMBER(G1077),G1077,0)*H1077*I1077+IF(ISNUMBER(K1077),K1077,1)*L1077*M1077+IF(ISNUMBER(O1077),O1077,1)*P1077*Q1077+IF(ISNUMBER(S1077),S1077,1)*T1077*U1077+IF(ISNUMBER(W1077),W1077,1)*X1077*Y1077+IF(ISNUMBER(AA1077),AA1077,1)*AB1077*AC1077)*IF(ISNUMBER(F1077),F1077,1)</f>
        <v>0</v>
      </c>
      <c r="AF1077" s="327">
        <f t="shared" si="1382"/>
        <v>0</v>
      </c>
      <c r="AG1077" s="328">
        <f t="shared" ref="AG1077:AG1084" si="1395">IFERROR((AF1077/(AH1077*IF(ISNUMBER(F1077),F1077,1))),0)</f>
        <v>0</v>
      </c>
      <c r="AH1077" s="216">
        <f t="shared" ref="AH1077:AH1084" si="1396">IF(ISNUMBER(AH1021), AH1021+(AH1021*$AH$1066),"")</f>
        <v>192.39475224644568</v>
      </c>
      <c r="AI1077" s="329">
        <f xml:space="preserve"> ( IF(ISNUMBER(G1077), VLOOKUP(G1077/$AH1077,F!$A1:$B101,2,1)*G1077*$H1077*$I1077,0)+IF(ISNUMBER(K1077), VLOOKUP(K1077/$AH1077,F!$A1:$B101,2,1)*K1077*$L1077*$M1077,0)+IF(ISNUMBER(O1077), VLOOKUP(O1077/$AH1077,F!$A1:$B101,2,1)*O1077*$P1077*$Q1077,0)+IF(ISNUMBER(S1077), VLOOKUP(S1077/$AH1077,F!$A1:$B101,2,1)*S1077*$T1077*$U1077,0)+IF(ISNUMBER(W1077), VLOOKUP(W1077/$AH1077,F!$A1:$B101,2,1)*W1077*$X1077*$Y1077,0)+IF(ISNUMBER(AA1077), VLOOKUP(AA1077/$AH1077,F!$A1:$B101,2,1)*AA1077*$AB1077*$AC1077,0))*IF(ISNUMBER(F1077),F1077,1)*IF(ISNUMBER(E1077),E1077,1)</f>
        <v>0</v>
      </c>
      <c r="AJ1077" s="330">
        <f t="shared" ref="AJ1077:AJ1079" si="1397">H1077*I1077+L1077*M1077+P1077*Q1077+T1077*U1077+X1077*Y1077+AB1077*AC1077</f>
        <v>0</v>
      </c>
      <c r="AK1077" s="331">
        <f>IFERROR(I1077*INDEX(F!$P$21:$AB$33, MATCH(G1077/$AH1077, F!$O$21:$O$33,1), MATCH(E1077, F!$P$20:$AB$20,1)), 0 ) +IFERROR( M1077*INDEX(F!$P$21:$AB$33, MATCH(K1077/$AH1077, F!$O$21:$O$33,1), MATCH(E1077, F!$P$20:$AB$20,1)),0) +  IFERROR( Q1077*INDEX(F!$P$21:$AB$33, MATCH(O1077/$AH1077, F!$O$21:$O$33,1), MATCH(E1077, F!$P$20:$AB$20,1)), 0) + IFERROR( U1077*INDEX(F!$P$21:$AB$33, MATCH(S1077/$AH1077, F!$O$21:$O$33,1), MATCH(E1077, F!$P$20:$AB$20,1)),0)  + IFERROR(Y1077*INDEX(F!$P$21:$AB$33, MATCH(W1077/$AH1077, F!$O$21:$O$33,1), MATCH(E1077, F!$P$20:$AB$20,1)),0)  + IFERROR( AC1077*INDEX(F!$P$21:$AB$33, MATCH(AA1077/$AH1077, F!$O$21:$O$33,1), MATCH(E1077, F!$P$20:$AB$20,1)),)</f>
        <v>0</v>
      </c>
      <c r="AL1077" s="1033"/>
    </row>
    <row r="1078" spans="1:38" ht="15.75" hidden="1" customHeight="1" x14ac:dyDescent="0.25">
      <c r="A1078" s="1021">
        <f>A1022+A1010</f>
        <v>43914</v>
      </c>
      <c r="B1078" s="248" t="str">
        <f t="shared" si="1387"/>
        <v>Легкая</v>
      </c>
      <c r="C1078" s="261" t="str">
        <f t="shared" si="1387"/>
        <v>ЖМ</v>
      </c>
      <c r="D1078" s="229" t="str">
        <f t="shared" si="1387"/>
        <v>Жим лежа</v>
      </c>
      <c r="E1078" s="291">
        <f t="shared" si="1387"/>
        <v>1</v>
      </c>
      <c r="F1078" s="332" t="str">
        <f t="shared" si="1387"/>
        <v/>
      </c>
      <c r="G1078" s="333" t="str">
        <f t="shared" si="1388"/>
        <v/>
      </c>
      <c r="H1078" s="334"/>
      <c r="I1078" s="334"/>
      <c r="J1078" s="335"/>
      <c r="K1078" s="333" t="str">
        <f t="shared" si="1389"/>
        <v/>
      </c>
      <c r="L1078" s="334"/>
      <c r="M1078" s="334"/>
      <c r="N1078" s="335"/>
      <c r="O1078" s="333" t="str">
        <f t="shared" si="1390"/>
        <v/>
      </c>
      <c r="P1078" s="334"/>
      <c r="Q1078" s="334"/>
      <c r="R1078" s="335"/>
      <c r="S1078" s="333" t="str">
        <f t="shared" si="1391"/>
        <v/>
      </c>
      <c r="T1078" s="334"/>
      <c r="U1078" s="334"/>
      <c r="V1078" s="335"/>
      <c r="W1078" s="333" t="str">
        <f t="shared" si="1392"/>
        <v/>
      </c>
      <c r="X1078" s="334"/>
      <c r="Y1078" s="334"/>
      <c r="Z1078" s="335"/>
      <c r="AA1078" s="333" t="str">
        <f t="shared" si="1393"/>
        <v/>
      </c>
      <c r="AB1078" s="334"/>
      <c r="AC1078" s="334"/>
      <c r="AD1078" s="335"/>
      <c r="AE1078" s="336">
        <f t="shared" si="1394"/>
        <v>0</v>
      </c>
      <c r="AF1078" s="337">
        <f t="shared" si="1382"/>
        <v>0</v>
      </c>
      <c r="AG1078" s="338">
        <f t="shared" si="1395"/>
        <v>0</v>
      </c>
      <c r="AH1078" s="217">
        <f t="shared" si="1396"/>
        <v>153.91580179715652</v>
      </c>
      <c r="AI1078" s="339">
        <f xml:space="preserve"> ( IF(ISNUMBER(G1078), VLOOKUP(G1078/$AH1078,F!$A1:$B101,2,1)*G1078*$H1078*$I1078,0)+IF(ISNUMBER(K1078), VLOOKUP(K1078/$AH1078,F!$A1:$B101,2,1)*K1078*$L1078*$M1078,0)+IF(ISNUMBER(O1078), VLOOKUP(O1078/$AH1078,F!$A1:$B101,2,1)*O1078*$P1078*$Q1078,0)+IF(ISNUMBER(S1078), VLOOKUP(S1078/$AH1078,F!$A1:$B101,2,1)*S1078*$T1078*$U1078,0)+IF(ISNUMBER(W1078), VLOOKUP(W1078/$AH1078,F!$A1:$B101,2,1)*W1078*$X1078*$Y1078,0)+IF(ISNUMBER(AA1078), VLOOKUP(AA1078/$AH1078,F!$A1:$B101,2,1)*AA1078*$AB1078*$AC1078,0))*IF(ISNUMBER(F1078),F1078,1)*IF(ISNUMBER(E1078),E1078,1)</f>
        <v>0</v>
      </c>
      <c r="AJ1078" s="340">
        <f t="shared" si="1397"/>
        <v>0</v>
      </c>
      <c r="AK1078" s="341">
        <f>IFERROR(I1078*INDEX(F!$P$21:$AB$33, MATCH(G1078/$AH1078, F!$O$21:$O$33,1), MATCH(E1078, F!$P$20:$AB$20,1)), 0 ) +IFERROR( M1078*INDEX(F!$P$21:$AB$33, MATCH(K1078/$AH1078, F!$O$21:$O$33,1), MATCH(E1078, F!$P$20:$AB$20,1)),0) +  IFERROR( Q1078*INDEX(F!$P$21:$AB$33, MATCH(O1078/$AH1078, F!$O$21:$O$33,1), MATCH(E1078, F!$P$20:$AB$20,1)), 0) + IFERROR( U1078*INDEX(F!$P$21:$AB$33, MATCH(S1078/$AH1078, F!$O$21:$O$33,1), MATCH(E1078, F!$P$20:$AB$20,1)),0)  + IFERROR(Y1078*INDEX(F!$P$21:$AB$33, MATCH(W1078/$AH1078, F!$O$21:$O$33,1), MATCH(E1078, F!$P$20:$AB$20,1)),0)  + IFERROR( AC1078*INDEX(F!$P$21:$AB$33, MATCH(AA1078/$AH1078, F!$O$21:$O$33,1), MATCH(E1078, F!$P$20:$AB$20,1)),)</f>
        <v>0</v>
      </c>
      <c r="AL1078" s="1031"/>
    </row>
    <row r="1079" spans="1:38" hidden="1" x14ac:dyDescent="0.25">
      <c r="A1079" s="1022"/>
      <c r="B1079" s="249" t="str">
        <f t="shared" si="1387"/>
        <v>Легкая</v>
      </c>
      <c r="C1079" s="262" t="str">
        <f t="shared" si="1387"/>
        <v>ТГ</v>
      </c>
      <c r="D1079" s="230" t="str">
        <f t="shared" si="1387"/>
        <v>Тяга на прямых ногах</v>
      </c>
      <c r="E1079" s="291">
        <f t="shared" si="1387"/>
        <v>1.2</v>
      </c>
      <c r="F1079" s="342" t="str">
        <f t="shared" si="1387"/>
        <v/>
      </c>
      <c r="G1079" s="343" t="str">
        <f t="shared" si="1388"/>
        <v/>
      </c>
      <c r="H1079" s="344"/>
      <c r="I1079" s="344"/>
      <c r="J1079" s="345"/>
      <c r="K1079" s="343" t="str">
        <f t="shared" si="1389"/>
        <v/>
      </c>
      <c r="L1079" s="344"/>
      <c r="M1079" s="344"/>
      <c r="N1079" s="345"/>
      <c r="O1079" s="343" t="str">
        <f t="shared" si="1390"/>
        <v/>
      </c>
      <c r="P1079" s="344"/>
      <c r="Q1079" s="344"/>
      <c r="R1079" s="345"/>
      <c r="S1079" s="343" t="str">
        <f t="shared" si="1391"/>
        <v/>
      </c>
      <c r="T1079" s="344"/>
      <c r="U1079" s="344"/>
      <c r="V1079" s="345"/>
      <c r="W1079" s="343" t="str">
        <f t="shared" si="1392"/>
        <v/>
      </c>
      <c r="X1079" s="344"/>
      <c r="Y1079" s="344"/>
      <c r="Z1079" s="345"/>
      <c r="AA1079" s="343" t="str">
        <f t="shared" si="1393"/>
        <v/>
      </c>
      <c r="AB1079" s="344"/>
      <c r="AC1079" s="344"/>
      <c r="AD1079" s="345"/>
      <c r="AE1079" s="346">
        <f t="shared" si="1394"/>
        <v>0</v>
      </c>
      <c r="AF1079" s="347">
        <f t="shared" si="1382"/>
        <v>0</v>
      </c>
      <c r="AG1079" s="348">
        <f t="shared" si="1395"/>
        <v>0</v>
      </c>
      <c r="AH1079" s="217">
        <f t="shared" si="1396"/>
        <v>153.91580179715652</v>
      </c>
      <c r="AI1079" s="349">
        <f xml:space="preserve"> ( IF(ISNUMBER(G1079), VLOOKUP(G1079/$AH1079,F!$A1:$B101,2,1)*G1079*$H1079*$I1079,0)+IF(ISNUMBER(K1079), VLOOKUP(K1079/$AH1079,F!$A1:$B101,2,1)*K1079*$L1079*$M1079,0)+IF(ISNUMBER(O1079), VLOOKUP(O1079/$AH1079,F!$A1:$B101,2,1)*O1079*$P1079*$Q1079,0)+IF(ISNUMBER(S1079), VLOOKUP(S1079/$AH1079,F!$A1:$B101,2,1)*S1079*$T1079*$U1079,0)+IF(ISNUMBER(W1079), VLOOKUP(W1079/$AH1079,F!$A1:$B101,2,1)*W1079*$X1079*$Y1079,0)+IF(ISNUMBER(AA1079), VLOOKUP(AA1079/$AH1079,F!$A1:$B101,2,1)*AA1079*$AB1079*$AC1079,0))*IF(ISNUMBER(F1079),F1079,1)*IF(ISNUMBER(E1079),E1079,1)</f>
        <v>0</v>
      </c>
      <c r="AJ1079" s="350">
        <f t="shared" si="1397"/>
        <v>0</v>
      </c>
      <c r="AK1079" s="351">
        <f>IFERROR(I1079*INDEX(F!$P$21:$AB$33, MATCH(G1079/$AH1079, F!$O$21:$O$33,1), MATCH(E1079, F!$P$20:$AB$20,1)), 0 ) +IFERROR( M1079*INDEX(F!$P$21:$AB$33, MATCH(K1079/$AH1079, F!$O$21:$O$33,1), MATCH(E1079, F!$P$20:$AB$20,1)),0) +  IFERROR( Q1079*INDEX(F!$P$21:$AB$33, MATCH(O1079/$AH1079, F!$O$21:$O$33,1), MATCH(E1079, F!$P$20:$AB$20,1)), 0) + IFERROR( U1079*INDEX(F!$P$21:$AB$33, MATCH(S1079/$AH1079, F!$O$21:$O$33,1), MATCH(E1079, F!$P$20:$AB$20,1)),0)  + IFERROR(Y1079*INDEX(F!$P$21:$AB$33, MATCH(W1079/$AH1079, F!$O$21:$O$33,1), MATCH(E1079, F!$P$20:$AB$20,1)),0)  + IFERROR( AC1079*INDEX(F!$P$21:$AB$33, MATCH(AA1079/$AH1079, F!$O$21:$O$33,1), MATCH(E1079, F!$P$20:$AB$20,1)),)</f>
        <v>0</v>
      </c>
      <c r="AL1079" s="1031"/>
    </row>
    <row r="1080" spans="1:38" hidden="1" x14ac:dyDescent="0.25">
      <c r="A1080" s="1022"/>
      <c r="B1080" s="248" t="str">
        <f t="shared" si="1387"/>
        <v>Легкая</v>
      </c>
      <c r="C1080" s="261" t="str">
        <f t="shared" si="1387"/>
        <v>ОФП</v>
      </c>
      <c r="D1080" s="229" t="str">
        <f t="shared" si="1387"/>
        <v>Жим стоя</v>
      </c>
      <c r="E1080" s="291">
        <f t="shared" si="1387"/>
        <v>0.8</v>
      </c>
      <c r="F1080" s="332" t="str">
        <f t="shared" si="1387"/>
        <v/>
      </c>
      <c r="G1080" s="333" t="str">
        <f t="shared" si="1388"/>
        <v/>
      </c>
      <c r="H1080" s="334"/>
      <c r="I1080" s="334"/>
      <c r="J1080" s="335"/>
      <c r="K1080" s="333" t="str">
        <f t="shared" si="1389"/>
        <v/>
      </c>
      <c r="L1080" s="334"/>
      <c r="M1080" s="334"/>
      <c r="N1080" s="335"/>
      <c r="O1080" s="333" t="str">
        <f t="shared" si="1390"/>
        <v/>
      </c>
      <c r="P1080" s="334"/>
      <c r="Q1080" s="334"/>
      <c r="R1080" s="335"/>
      <c r="S1080" s="333" t="str">
        <f t="shared" si="1391"/>
        <v/>
      </c>
      <c r="T1080" s="334"/>
      <c r="U1080" s="334"/>
      <c r="V1080" s="335"/>
      <c r="W1080" s="333" t="str">
        <f t="shared" si="1392"/>
        <v/>
      </c>
      <c r="X1080" s="334"/>
      <c r="Y1080" s="334"/>
      <c r="Z1080" s="335"/>
      <c r="AA1080" s="333" t="str">
        <f t="shared" si="1393"/>
        <v/>
      </c>
      <c r="AB1080" s="334"/>
      <c r="AC1080" s="334"/>
      <c r="AD1080" s="335"/>
      <c r="AE1080" s="336">
        <f t="shared" si="1394"/>
        <v>0</v>
      </c>
      <c r="AF1080" s="337">
        <f t="shared" si="1382"/>
        <v>0</v>
      </c>
      <c r="AG1080" s="338">
        <f t="shared" si="1395"/>
        <v>0</v>
      </c>
      <c r="AH1080" s="217">
        <f t="shared" si="1396"/>
        <v>92.349481078293934</v>
      </c>
      <c r="AI1080" s="339">
        <f xml:space="preserve"> ( IF(ISNUMBER(G1080), VLOOKUP(G1080/$AH1080,F!$A1:$B101,2,1)*G1080*$H1080*$I1080,0)+IF(ISNUMBER(K1080), VLOOKUP(K1080/$AH1080,F!$A1:$B101,2,1)*K1080*$L1080*$M1080,0)+IF(ISNUMBER(O1080), VLOOKUP(O1080/$AH1080,F!$A1:$B101,2,1)*O1080*$P1080*$Q1080,0)+IF(ISNUMBER(S1080), VLOOKUP(S1080/$AH1080,F!$A1:$B101,2,1)*S1080*$T1080*$U1080,0)+IF(ISNUMBER(W1080), VLOOKUP(W1080/$AH1080,F!$A1:$B101,2,1)*W1080*$X1080*$Y1080,0)+IF(ISNUMBER(AA1080), VLOOKUP(AA1080/$AH1080,F!$A1:$B101,2,1)*AA1080*$AB1080*$AC1080,0))*IF(ISNUMBER(F1080),F1080,1)*IF(ISNUMBER(E1080),E1080,1)</f>
        <v>0</v>
      </c>
      <c r="AJ1080" s="340">
        <f>H1080*I1080+L1080*M1080+P1080*Q1080+T1080*U1080+X1080*Y1080+AB1080*AC1080</f>
        <v>0</v>
      </c>
      <c r="AK1080" s="341">
        <f>IFERROR(I1080*INDEX(F!$P$21:$AB$33, MATCH(G1080/$AH1080, F!$O$21:$O$33,1), MATCH(E1080, F!$P$20:$AB$20,1)), 0 ) +IFERROR( M1080*INDEX(F!$P$21:$AB$33, MATCH(K1080/$AH1080, F!$O$21:$O$33,1), MATCH(E1080, F!$P$20:$AB$20,1)),0) +  IFERROR( Q1080*INDEX(F!$P$21:$AB$33, MATCH(O1080/$AH1080, F!$O$21:$O$33,1), MATCH(E1080, F!$P$20:$AB$20,1)), 0) + IFERROR( U1080*INDEX(F!$P$21:$AB$33, MATCH(S1080/$AH1080, F!$O$21:$O$33,1), MATCH(E1080, F!$P$20:$AB$20,1)),0)  + IFERROR(Y1080*INDEX(F!$P$21:$AB$33, MATCH(W1080/$AH1080, F!$O$21:$O$33,1), MATCH(E1080, F!$P$20:$AB$20,1)),0)  + IFERROR( AC1080*INDEX(F!$P$21:$AB$33, MATCH(AA1080/$AH1080, F!$O$21:$O$33,1), MATCH(E1080, F!$P$20:$AB$20,1)),)</f>
        <v>0</v>
      </c>
      <c r="AL1080" s="1031"/>
    </row>
    <row r="1081" spans="1:38" hidden="1" x14ac:dyDescent="0.25">
      <c r="A1081" s="1022"/>
      <c r="B1081" s="249" t="str">
        <f t="shared" si="1387"/>
        <v>Легкая</v>
      </c>
      <c r="C1081" s="262" t="str">
        <f t="shared" si="1387"/>
        <v>ЖМ</v>
      </c>
      <c r="D1081" s="230" t="str">
        <f t="shared" si="1387"/>
        <v>Жим средним хватом</v>
      </c>
      <c r="E1081" s="291">
        <f t="shared" si="1387"/>
        <v>1</v>
      </c>
      <c r="F1081" s="342" t="str">
        <f t="shared" si="1387"/>
        <v/>
      </c>
      <c r="G1081" s="343" t="str">
        <f t="shared" si="1388"/>
        <v/>
      </c>
      <c r="H1081" s="344"/>
      <c r="I1081" s="344"/>
      <c r="J1081" s="345"/>
      <c r="K1081" s="343" t="str">
        <f t="shared" si="1389"/>
        <v/>
      </c>
      <c r="L1081" s="344"/>
      <c r="M1081" s="344"/>
      <c r="N1081" s="345"/>
      <c r="O1081" s="343" t="str">
        <f t="shared" si="1390"/>
        <v/>
      </c>
      <c r="P1081" s="344"/>
      <c r="Q1081" s="344"/>
      <c r="R1081" s="345"/>
      <c r="S1081" s="343" t="str">
        <f t="shared" si="1391"/>
        <v/>
      </c>
      <c r="T1081" s="344"/>
      <c r="U1081" s="344"/>
      <c r="V1081" s="345"/>
      <c r="W1081" s="343" t="str">
        <f t="shared" si="1392"/>
        <v/>
      </c>
      <c r="X1081" s="344"/>
      <c r="Y1081" s="344"/>
      <c r="Z1081" s="345"/>
      <c r="AA1081" s="343" t="str">
        <f t="shared" si="1393"/>
        <v/>
      </c>
      <c r="AB1081" s="344"/>
      <c r="AC1081" s="344"/>
      <c r="AD1081" s="345"/>
      <c r="AE1081" s="346">
        <f t="shared" si="1394"/>
        <v>0</v>
      </c>
      <c r="AF1081" s="347">
        <f t="shared" si="1382"/>
        <v>0</v>
      </c>
      <c r="AG1081" s="348">
        <f t="shared" si="1395"/>
        <v>0</v>
      </c>
      <c r="AH1081" s="217">
        <f t="shared" si="1396"/>
        <v>130.82843152758304</v>
      </c>
      <c r="AI1081" s="349">
        <f xml:space="preserve"> ( IF(ISNUMBER(G1081), VLOOKUP(G1081/$AH1081,F!$A1:$B101,2,1)*G1081*$H1081*$I1081,0)+IF(ISNUMBER(K1081), VLOOKUP(K1081/$AH1081,F!$A1:$B101,2,1)*K1081*$L1081*$M1081,0)+IF(ISNUMBER(O1081), VLOOKUP(O1081/$AH1081,F!$A1:$B101,2,1)*O1081*$P1081*$Q1081,0)+IF(ISNUMBER(S1081), VLOOKUP(S1081/$AH1081,F!$A1:$B101,2,1)*S1081*$T1081*$U1081,0)+IF(ISNUMBER(W1081), VLOOKUP(W1081/$AH1081,F!$A1:$B101,2,1)*W1081*$X1081*$Y1081,0)+IF(ISNUMBER(AA1081), VLOOKUP(AA1081/$AH1081,F!$A1:$B101,2,1)*AA1081*$AB1081*$AC1081,0))*IF(ISNUMBER(F1081),F1081,1)*IF(ISNUMBER(E1081),E1081,1)</f>
        <v>0</v>
      </c>
      <c r="AJ1081" s="350">
        <f t="shared" ref="AJ1081:AJ1084" si="1398">H1081*I1081+L1081*M1081+P1081*Q1081+T1081*U1081+X1081*Y1081+AB1081*AC1081</f>
        <v>0</v>
      </c>
      <c r="AK1081" s="351">
        <f>IFERROR(I1081*INDEX(F!$P$21:$AB$33, MATCH(G1081/$AH1081, F!$O$21:$O$33,1), MATCH(E1081, F!$P$20:$AB$20,1)), 0 ) +IFERROR( M1081*INDEX(F!$P$21:$AB$33, MATCH(K1081/$AH1081, F!$O$21:$O$33,1), MATCH(E1081, F!$P$20:$AB$20,1)),0) +  IFERROR( Q1081*INDEX(F!$P$21:$AB$33, MATCH(O1081/$AH1081, F!$O$21:$O$33,1), MATCH(E1081, F!$P$20:$AB$20,1)), 0) + IFERROR( U1081*INDEX(F!$P$21:$AB$33, MATCH(S1081/$AH1081, F!$O$21:$O$33,1), MATCH(E1081, F!$P$20:$AB$20,1)),0)  + IFERROR(Y1081*INDEX(F!$P$21:$AB$33, MATCH(W1081/$AH1081, F!$O$21:$O$33,1), MATCH(E1081, F!$P$20:$AB$20,1)),0)  + IFERROR( AC1081*INDEX(F!$P$21:$AB$33, MATCH(AA1081/$AH1081, F!$O$21:$O$33,1), MATCH(E1081, F!$P$20:$AB$20,1)),)</f>
        <v>0</v>
      </c>
      <c r="AL1081" s="1031"/>
    </row>
    <row r="1082" spans="1:38" hidden="1" x14ac:dyDescent="0.25">
      <c r="A1082" s="1022"/>
      <c r="B1082" s="248" t="str">
        <f t="shared" si="1387"/>
        <v/>
      </c>
      <c r="C1082" s="261" t="str">
        <f t="shared" si="1387"/>
        <v/>
      </c>
      <c r="D1082" s="229" t="str">
        <f t="shared" si="1387"/>
        <v/>
      </c>
      <c r="E1082" s="291" t="str">
        <f t="shared" si="1387"/>
        <v/>
      </c>
      <c r="F1082" s="332" t="str">
        <f t="shared" si="1387"/>
        <v/>
      </c>
      <c r="G1082" s="333" t="str">
        <f t="shared" si="1388"/>
        <v/>
      </c>
      <c r="H1082" s="334"/>
      <c r="I1082" s="334"/>
      <c r="J1082" s="335"/>
      <c r="K1082" s="333" t="str">
        <f t="shared" si="1389"/>
        <v/>
      </c>
      <c r="L1082" s="334"/>
      <c r="M1082" s="334"/>
      <c r="N1082" s="335"/>
      <c r="O1082" s="333" t="str">
        <f t="shared" si="1390"/>
        <v/>
      </c>
      <c r="P1082" s="334"/>
      <c r="Q1082" s="334"/>
      <c r="R1082" s="335"/>
      <c r="S1082" s="333" t="str">
        <f t="shared" si="1391"/>
        <v/>
      </c>
      <c r="T1082" s="334"/>
      <c r="U1082" s="334"/>
      <c r="V1082" s="335"/>
      <c r="W1082" s="333" t="str">
        <f t="shared" si="1392"/>
        <v/>
      </c>
      <c r="X1082" s="334"/>
      <c r="Y1082" s="334"/>
      <c r="Z1082" s="335"/>
      <c r="AA1082" s="333" t="str">
        <f t="shared" si="1393"/>
        <v/>
      </c>
      <c r="AB1082" s="334"/>
      <c r="AC1082" s="334"/>
      <c r="AD1082" s="335"/>
      <c r="AE1082" s="336">
        <f t="shared" si="1394"/>
        <v>0</v>
      </c>
      <c r="AF1082" s="337">
        <f t="shared" si="1382"/>
        <v>0</v>
      </c>
      <c r="AG1082" s="338">
        <f t="shared" si="1395"/>
        <v>0</v>
      </c>
      <c r="AH1082" s="217" t="str">
        <f t="shared" si="1396"/>
        <v/>
      </c>
      <c r="AI1082" s="339">
        <f xml:space="preserve"> ( IF(ISNUMBER(G1082), VLOOKUP(G1082/$AH1082,F!$A1:$B101,2,1)*G1082*$H1082*$I1082,0)+IF(ISNUMBER(K1082), VLOOKUP(K1082/$AH1082,F!$A1:$B101,2,1)*K1082*$L1082*$M1082,0)+IF(ISNUMBER(O1082), VLOOKUP(O1082/$AH1082,F!$A1:$B101,2,1)*O1082*$P1082*$Q1082,0)+IF(ISNUMBER(S1082), VLOOKUP(S1082/$AH1082,F!$A1:$B101,2,1)*S1082*$T1082*$U1082,0)+IF(ISNUMBER(W1082), VLOOKUP(W1082/$AH1082,F!$A1:$B101,2,1)*W1082*$X1082*$Y1082,0)+IF(ISNUMBER(AA1082), VLOOKUP(AA1082/$AH1082,F!$A1:$B101,2,1)*AA1082*$AB1082*$AC1082,0))*IF(ISNUMBER(F1082),F1082,1)*IF(ISNUMBER(E1082),E1082,1)</f>
        <v>0</v>
      </c>
      <c r="AJ1082" s="340">
        <f t="shared" si="1398"/>
        <v>0</v>
      </c>
      <c r="AK1082" s="341">
        <f>IFERROR(I1082*INDEX(F!$P$21:$AB$33, MATCH(G1082/$AH1082, F!$O$21:$O$33,1), MATCH(E1082, F!$P$20:$AB$20,1)), 0 ) +IFERROR( M1082*INDEX(F!$P$21:$AB$33, MATCH(K1082/$AH1082, F!$O$21:$O$33,1), MATCH(E1082, F!$P$20:$AB$20,1)),0) +  IFERROR( Q1082*INDEX(F!$P$21:$AB$33, MATCH(O1082/$AH1082, F!$O$21:$O$33,1), MATCH(E1082, F!$P$20:$AB$20,1)), 0) + IFERROR( U1082*INDEX(F!$P$21:$AB$33, MATCH(S1082/$AH1082, F!$O$21:$O$33,1), MATCH(E1082, F!$P$20:$AB$20,1)),0)  + IFERROR(Y1082*INDEX(F!$P$21:$AB$33, MATCH(W1082/$AH1082, F!$O$21:$O$33,1), MATCH(E1082, F!$P$20:$AB$20,1)),0)  + IFERROR( AC1082*INDEX(F!$P$21:$AB$33, MATCH(AA1082/$AH1082, F!$O$21:$O$33,1), MATCH(E1082, F!$P$20:$AB$20,1)),)</f>
        <v>0</v>
      </c>
      <c r="AL1082" s="1031"/>
    </row>
    <row r="1083" spans="1:38" hidden="1" x14ac:dyDescent="0.25">
      <c r="A1083" s="1022"/>
      <c r="B1083" s="249" t="str">
        <f t="shared" si="1387"/>
        <v/>
      </c>
      <c r="C1083" s="262" t="str">
        <f t="shared" si="1387"/>
        <v/>
      </c>
      <c r="D1083" s="230" t="str">
        <f t="shared" si="1387"/>
        <v/>
      </c>
      <c r="E1083" s="291" t="str">
        <f t="shared" si="1387"/>
        <v/>
      </c>
      <c r="F1083" s="342" t="str">
        <f t="shared" si="1387"/>
        <v/>
      </c>
      <c r="G1083" s="343" t="str">
        <f t="shared" si="1388"/>
        <v/>
      </c>
      <c r="H1083" s="344"/>
      <c r="I1083" s="344"/>
      <c r="J1083" s="345"/>
      <c r="K1083" s="343" t="str">
        <f t="shared" si="1389"/>
        <v/>
      </c>
      <c r="L1083" s="344"/>
      <c r="M1083" s="344"/>
      <c r="N1083" s="345"/>
      <c r="O1083" s="343" t="str">
        <f t="shared" si="1390"/>
        <v/>
      </c>
      <c r="P1083" s="344"/>
      <c r="Q1083" s="344"/>
      <c r="R1083" s="345"/>
      <c r="S1083" s="343" t="str">
        <f t="shared" si="1391"/>
        <v/>
      </c>
      <c r="T1083" s="344"/>
      <c r="U1083" s="344"/>
      <c r="V1083" s="345"/>
      <c r="W1083" s="343" t="str">
        <f t="shared" si="1392"/>
        <v/>
      </c>
      <c r="X1083" s="344"/>
      <c r="Y1083" s="344"/>
      <c r="Z1083" s="345"/>
      <c r="AA1083" s="343" t="str">
        <f t="shared" si="1393"/>
        <v/>
      </c>
      <c r="AB1083" s="344"/>
      <c r="AC1083" s="344"/>
      <c r="AD1083" s="345"/>
      <c r="AE1083" s="346">
        <f t="shared" si="1394"/>
        <v>0</v>
      </c>
      <c r="AF1083" s="347">
        <f t="shared" si="1382"/>
        <v>0</v>
      </c>
      <c r="AG1083" s="348">
        <f t="shared" si="1395"/>
        <v>0</v>
      </c>
      <c r="AH1083" s="217" t="str">
        <f t="shared" si="1396"/>
        <v/>
      </c>
      <c r="AI1083" s="349">
        <f xml:space="preserve"> ( IF(ISNUMBER(G1083), VLOOKUP(G1083/$AH1083,F!$A1:$B101,2,1)*G1083*$H1083*$I1083,0)+IF(ISNUMBER(K1083), VLOOKUP(K1083/$AH1083,F!$A1:$B101,2,1)*K1083*$L1083*$M1083,0)+IF(ISNUMBER(O1083), VLOOKUP(O1083/$AH1083,F!$A1:$B101,2,1)*O1083*$P1083*$Q1083,0)+IF(ISNUMBER(S1083), VLOOKUP(S1083/$AH1083,F!$A1:$B101,2,1)*S1083*$T1083*$U1083,0)+IF(ISNUMBER(W1083), VLOOKUP(W1083/$AH1083,F!$A1:$B101,2,1)*W1083*$X1083*$Y1083,0)+IF(ISNUMBER(AA1083), VLOOKUP(AA1083/$AH1083,F!$A1:$B101,2,1)*AA1083*$AB1083*$AC1083,0))*IF(ISNUMBER(F1083),F1083,1)*IF(ISNUMBER(E1083),E1083,1)</f>
        <v>0</v>
      </c>
      <c r="AJ1083" s="350">
        <f t="shared" si="1398"/>
        <v>0</v>
      </c>
      <c r="AK1083" s="351">
        <f>IFERROR(I1083*INDEX(F!$P$21:$AB$33, MATCH(G1083/$AH1083, F!$O$21:$O$33,1), MATCH(E1083, F!$P$20:$AB$20,1)), 0 ) +IFERROR( M1083*INDEX(F!$P$21:$AB$33, MATCH(K1083/$AH1083, F!$O$21:$O$33,1), MATCH(E1083, F!$P$20:$AB$20,1)),0) +  IFERROR( Q1083*INDEX(F!$P$21:$AB$33, MATCH(O1083/$AH1083, F!$O$21:$O$33,1), MATCH(E1083, F!$P$20:$AB$20,1)), 0) + IFERROR( U1083*INDEX(F!$P$21:$AB$33, MATCH(S1083/$AH1083, F!$O$21:$O$33,1), MATCH(E1083, F!$P$20:$AB$20,1)),0)  + IFERROR(Y1083*INDEX(F!$P$21:$AB$33, MATCH(W1083/$AH1083, F!$O$21:$O$33,1), MATCH(E1083, F!$P$20:$AB$20,1)),0)  + IFERROR( AC1083*INDEX(F!$P$21:$AB$33, MATCH(AA1083/$AH1083, F!$O$21:$O$33,1), MATCH(E1083, F!$P$20:$AB$20,1)),)</f>
        <v>0</v>
      </c>
      <c r="AL1083" s="1031"/>
    </row>
    <row r="1084" spans="1:38" hidden="1" x14ac:dyDescent="0.25">
      <c r="A1084" s="1022"/>
      <c r="B1084" s="248" t="str">
        <f t="shared" si="1387"/>
        <v/>
      </c>
      <c r="C1084" s="261" t="str">
        <f t="shared" si="1387"/>
        <v/>
      </c>
      <c r="D1084" s="231" t="str">
        <f t="shared" si="1387"/>
        <v/>
      </c>
      <c r="E1084" s="291" t="str">
        <f t="shared" si="1387"/>
        <v/>
      </c>
      <c r="F1084" s="332" t="str">
        <f t="shared" si="1387"/>
        <v/>
      </c>
      <c r="G1084" s="333" t="str">
        <f t="shared" si="1388"/>
        <v/>
      </c>
      <c r="H1084" s="334"/>
      <c r="I1084" s="334"/>
      <c r="J1084" s="335"/>
      <c r="K1084" s="333" t="str">
        <f t="shared" si="1389"/>
        <v/>
      </c>
      <c r="L1084" s="334"/>
      <c r="M1084" s="334"/>
      <c r="N1084" s="335"/>
      <c r="O1084" s="333" t="str">
        <f t="shared" si="1390"/>
        <v/>
      </c>
      <c r="P1084" s="334"/>
      <c r="Q1084" s="334"/>
      <c r="R1084" s="335"/>
      <c r="S1084" s="333" t="str">
        <f t="shared" si="1391"/>
        <v/>
      </c>
      <c r="T1084" s="334"/>
      <c r="U1084" s="334"/>
      <c r="V1084" s="335"/>
      <c r="W1084" s="333" t="str">
        <f t="shared" si="1392"/>
        <v/>
      </c>
      <c r="X1084" s="334"/>
      <c r="Y1084" s="334"/>
      <c r="Z1084" s="335"/>
      <c r="AA1084" s="333" t="str">
        <f t="shared" si="1393"/>
        <v/>
      </c>
      <c r="AB1084" s="334"/>
      <c r="AC1084" s="334"/>
      <c r="AD1084" s="335"/>
      <c r="AE1084" s="336">
        <f t="shared" si="1394"/>
        <v>0</v>
      </c>
      <c r="AF1084" s="337">
        <f t="shared" si="1382"/>
        <v>0</v>
      </c>
      <c r="AG1084" s="338">
        <f t="shared" si="1395"/>
        <v>0</v>
      </c>
      <c r="AH1084" s="217" t="str">
        <f t="shared" si="1396"/>
        <v/>
      </c>
      <c r="AI1084" s="339">
        <f xml:space="preserve"> ( IF(ISNUMBER(G1084), VLOOKUP(G1084/$AH1084,F!$A1:$B101,2,1)*G1084*$H1084*$I1084,0)+IF(ISNUMBER(K1084), VLOOKUP(K1084/$AH1084,F!$A1:$B101,2,1)*K1084*$L1084*$M1084,0)+IF(ISNUMBER(O1084), VLOOKUP(O1084/$AH1084,F!$A1:$B101,2,1)*O1084*$P1084*$Q1084,0)+IF(ISNUMBER(S1084), VLOOKUP(S1084/$AH1084,F!$A1:$B101,2,1)*S1084*$T1084*$U1084,0)+IF(ISNUMBER(W1084), VLOOKUP(W1084/$AH1084,F!$A1:$B101,2,1)*W1084*$X1084*$Y1084,0)+IF(ISNUMBER(AA1084), VLOOKUP(AA1084/$AH1084,F!$A1:$B101,2,1)*AA1084*$AB1084*$AC1084,0))*IF(ISNUMBER(F1084),F1084,1)*IF(ISNUMBER(E1084),E1084,1)</f>
        <v>0</v>
      </c>
      <c r="AJ1084" s="340">
        <f t="shared" si="1398"/>
        <v>0</v>
      </c>
      <c r="AK1084" s="341">
        <f>IFERROR(I1084*INDEX(F!$P$21:$AB$33, MATCH(G1084/$AH1084, F!$O$21:$O$33,1), MATCH(E1084, F!$P$20:$AB$20,1)), 0 ) +IFERROR( M1084*INDEX(F!$P$21:$AB$33, MATCH(K1084/$AH1084, F!$O$21:$O$33,1), MATCH(E1084, F!$P$20:$AB$20,1)),0) +  IFERROR( Q1084*INDEX(F!$P$21:$AB$33, MATCH(O1084/$AH1084, F!$O$21:$O$33,1), MATCH(E1084, F!$P$20:$AB$20,1)), 0) + IFERROR( U1084*INDEX(F!$P$21:$AB$33, MATCH(S1084/$AH1084, F!$O$21:$O$33,1), MATCH(E1084, F!$P$20:$AB$20,1)),0)  + IFERROR(Y1084*INDEX(F!$P$21:$AB$33, MATCH(W1084/$AH1084, F!$O$21:$O$33,1), MATCH(E1084, F!$P$20:$AB$20,1)),0)  + IFERROR( AC1084*INDEX(F!$P$21:$AB$33, MATCH(AA1084/$AH1084, F!$O$21:$O$33,1), MATCH(E1084, F!$P$20:$AB$20,1)),)</f>
        <v>0</v>
      </c>
      <c r="AL1084" s="1031"/>
    </row>
    <row r="1085" spans="1:38" ht="15.75" hidden="1" thickBot="1" x14ac:dyDescent="0.3">
      <c r="A1085" s="1023"/>
      <c r="B1085" s="250"/>
      <c r="C1085" s="263"/>
      <c r="D1085" s="215"/>
      <c r="E1085" s="352">
        <f>ROUND(IFERROR(SUMPRODUCT(AJ1077:AJ1084,E1077:E1084)/AJ1085,0),3)</f>
        <v>0</v>
      </c>
      <c r="F1085" s="353"/>
      <c r="G1085" s="354"/>
      <c r="H1085" s="355"/>
      <c r="I1085" s="355"/>
      <c r="J1085" s="356"/>
      <c r="K1085" s="354"/>
      <c r="L1085" s="355"/>
      <c r="M1085" s="355"/>
      <c r="N1085" s="356"/>
      <c r="O1085" s="354"/>
      <c r="P1085" s="355"/>
      <c r="Q1085" s="355"/>
      <c r="R1085" s="356"/>
      <c r="S1085" s="354"/>
      <c r="T1085" s="355"/>
      <c r="U1085" s="355"/>
      <c r="V1085" s="356"/>
      <c r="W1085" s="354"/>
      <c r="X1085" s="355"/>
      <c r="Y1085" s="355"/>
      <c r="Z1085" s="356"/>
      <c r="AA1085" s="354"/>
      <c r="AB1085" s="355"/>
      <c r="AC1085" s="355"/>
      <c r="AD1085" s="356"/>
      <c r="AE1085" s="357">
        <f>SUM(AE1077:AE1084)</f>
        <v>0</v>
      </c>
      <c r="AF1085" s="358">
        <f t="shared" si="1382"/>
        <v>0</v>
      </c>
      <c r="AG1085" s="391">
        <f>IFERROR(  SUMPRODUCT(AG1077:AG1084,AJ1077:AJ1084)/AJ1085,0)</f>
        <v>0</v>
      </c>
      <c r="AH1085" s="359"/>
      <c r="AI1085" s="360">
        <f>SUM(AI1077:AI1084)</f>
        <v>0</v>
      </c>
      <c r="AJ1085" s="360">
        <f>SUM(AJ1077:AJ1084)</f>
        <v>0</v>
      </c>
      <c r="AK1085" s="361">
        <f>IF(SUM(AK1077:AK1084)=0,TIME(,0,),TIME(,SUM(AK1077:AK1084)+F!$V$37,))</f>
        <v>0</v>
      </c>
      <c r="AL1085" s="1032"/>
    </row>
    <row r="1086" spans="1:38" hidden="1" x14ac:dyDescent="0.25">
      <c r="A1086" s="232">
        <f>A1087</f>
        <v>43916</v>
      </c>
      <c r="B1086" s="251" t="str">
        <f t="shared" ref="B1086:F1093" si="1399">IF(B1030="","",B1030)</f>
        <v>Тяжелая</v>
      </c>
      <c r="C1086" s="264" t="str">
        <f t="shared" si="1399"/>
        <v>ЖМ</v>
      </c>
      <c r="D1086" s="233" t="str">
        <f t="shared" si="1399"/>
        <v>Жим лежа</v>
      </c>
      <c r="E1086" s="280">
        <f t="shared" si="1399"/>
        <v>1</v>
      </c>
      <c r="F1086" s="362" t="str">
        <f t="shared" si="1399"/>
        <v/>
      </c>
      <c r="G1086" s="363" t="str">
        <f t="shared" ref="G1086:G1093" si="1400">IF(J1086&lt;&gt;0, IFERROR(IF( $F1086=2,  MROUND($AH1086*J1086,1),    IF( OR($F1086="",$F1086=1),   MROUND($AH1086*J1086,2.5),  MROUND($AH1086*J1086, 0.1))), "" ), "")</f>
        <v/>
      </c>
      <c r="H1086" s="364"/>
      <c r="I1086" s="364"/>
      <c r="J1086" s="365"/>
      <c r="K1086" s="363" t="str">
        <f t="shared" ref="K1086:K1093" si="1401">IF(N1086&lt;&gt;0, IFERROR(IF( $F1086=2,  MROUND($AH1086*N1086,1),    IF( OR($F1086="",$F1086=1),   MROUND($AH1086*N1086,2.5),  MROUND($AH1086*N1086, 0.1))), "" ), "")</f>
        <v/>
      </c>
      <c r="L1086" s="364"/>
      <c r="M1086" s="364"/>
      <c r="N1086" s="365"/>
      <c r="O1086" s="363" t="str">
        <f t="shared" ref="O1086:O1093" si="1402">IF(R1086&lt;&gt;0, IFERROR(IF( $F1086=2,  MROUND($AH1086*R1086,1),    IF( OR($F1086="",$F1086=1),   MROUND($AH1086*R1086,2.5),  MROUND($AH1086*R1086, 0.1))), "" ), "")</f>
        <v/>
      </c>
      <c r="P1086" s="364"/>
      <c r="Q1086" s="364"/>
      <c r="R1086" s="365"/>
      <c r="S1086" s="363" t="str">
        <f t="shared" ref="S1086:S1093" si="1403">IF(V1086&lt;&gt;0, IFERROR(IF( $F1086=2,  MROUND($AH1086*V1086,1),    IF( OR($F1086="",$F1086=1),   MROUND($AH1086*V1086,2.5),  MROUND($AH1086*V1086, 0.1))), "" ), "")</f>
        <v/>
      </c>
      <c r="T1086" s="364"/>
      <c r="U1086" s="364"/>
      <c r="V1086" s="365"/>
      <c r="W1086" s="363" t="str">
        <f t="shared" ref="W1086:W1093" si="1404">IF(Z1086&lt;&gt;0, IFERROR(IF( $F1086=2,  MROUND($AH1086*Z1086,1),    IF( OR($F1086="",$F1086=1),   MROUND($AH1086*Z1086,2.5),  MROUND($AH1086*Z1086, 0.1))), "" ), "")</f>
        <v/>
      </c>
      <c r="X1086" s="364"/>
      <c r="Y1086" s="364"/>
      <c r="Z1086" s="365"/>
      <c r="AA1086" s="363" t="str">
        <f t="shared" ref="AA1086:AA1093" si="1405">IF(AD1086&lt;&gt;0, IFERROR(IF( $F1086=2,  MROUND($AH1086*AD1086,1),    IF( OR($F1086="",$F1086=1),   MROUND($AH1086*AD1086,2.5),  MROUND($AH1086*AD1086, 0.1))), "" ), "")</f>
        <v/>
      </c>
      <c r="AB1086" s="364"/>
      <c r="AC1086" s="364"/>
      <c r="AD1086" s="365"/>
      <c r="AE1086" s="366">
        <f t="shared" ref="AE1086:AE1093" si="1406">(IF(ISNUMBER(G1086),G1086,0)*H1086*I1086+IF(ISNUMBER(K1086),K1086,1)*L1086*M1086+IF(ISNUMBER(O1086),O1086,1)*P1086*Q1086+IF(ISNUMBER(S1086),S1086,1)*T1086*U1086+IF(ISNUMBER(W1086),W1086,1)*X1086*Y1086+IF(ISNUMBER(AA1086),AA1086,1)*AB1086*AC1086)*IF(ISNUMBER(F1086),F1086,1)</f>
        <v>0</v>
      </c>
      <c r="AF1086" s="367">
        <f t="shared" si="1382"/>
        <v>0</v>
      </c>
      <c r="AG1086" s="368">
        <f t="shared" ref="AG1086:AG1093" si="1407">IFERROR((AF1086/(AH1086*IF(ISNUMBER(F1086),F1086,1))),0)</f>
        <v>0</v>
      </c>
      <c r="AH1086" s="216">
        <f t="shared" ref="AH1086:AH1093" si="1408">IF(ISNUMBER(AH1030), AH1030+(AH1030*$AH$1066),"")</f>
        <v>153.91580179715652</v>
      </c>
      <c r="AI1086" s="369">
        <f xml:space="preserve"> ( IF(ISNUMBER(G1086), VLOOKUP(G1086/$AH1086,F!$A1:$B101,2,1)*G1086*$H1086*$I1086,0)+IF(ISNUMBER(K1086), VLOOKUP(K1086/$AH1086,F!$A1:$B101,2,1)*K1086*$L1086*$M1086,0)+IF(ISNUMBER(O1086), VLOOKUP(O1086/$AH1086,F!$A1:$B101,2,1)*O1086*$P1086*$Q1086,0)+IF(ISNUMBER(S1086), VLOOKUP(S1086/$AH1086,F!$A1:$B101,2,1)*S1086*$T1086*$U1086,0)+IF(ISNUMBER(W1086), VLOOKUP(W1086/$AH1086,F!$A1:$B101,2,1)*W1086*$X1086*$Y1086,0)+IF(ISNUMBER(AA1086), VLOOKUP(AA1086/$AH1086,F!$A1:$B101,2,1)*AA1086*$AB1086*$AC1086,0))*IF(ISNUMBER(F1086),F1086,1)*IF(ISNUMBER(E1086),E1086,1)</f>
        <v>0</v>
      </c>
      <c r="AJ1086" s="370">
        <f t="shared" ref="AJ1086:AJ1088" si="1409">H1086*I1086+L1086*M1086+P1086*Q1086+T1086*U1086+X1086*Y1086+AB1086*AC1086</f>
        <v>0</v>
      </c>
      <c r="AK1086" s="371">
        <f>IFERROR(I1086*INDEX(F!$P$21:$AB$33, MATCH(G1086/$AH1086, F!$O$21:$O$33,1), MATCH(E1086, F!$P$20:$AB$20,1)), 0 ) +IFERROR( M1086*INDEX(F!$P$21:$AB$33, MATCH(K1086/$AH1086, F!$O$21:$O$33,1), MATCH(E1086, F!$P$20:$AB$20,1)),0) +  IFERROR( Q1086*INDEX(F!$P$21:$AB$33, MATCH(O1086/$AH1086, F!$O$21:$O$33,1), MATCH(E1086, F!$P$20:$AB$20,1)), 0) + IFERROR( U1086*INDEX(F!$P$21:$AB$33, MATCH(S1086/$AH1086, F!$O$21:$O$33,1), MATCH(E1086, F!$P$20:$AB$20,1)),0)  + IFERROR(Y1086*INDEX(F!$P$21:$AB$33, MATCH(W1086/$AH1086, F!$O$21:$O$33,1), MATCH(E1086, F!$P$20:$AB$20,1)),0)  + IFERROR( AC1086*INDEX(F!$P$21:$AB$33, MATCH(AA1086/$AH1086, F!$O$21:$O$33,1), MATCH(E1086, F!$P$20:$AB$20,1)),)</f>
        <v>0</v>
      </c>
      <c r="AL1086" s="1033"/>
    </row>
    <row r="1087" spans="1:38" ht="15.75" hidden="1" customHeight="1" x14ac:dyDescent="0.25">
      <c r="A1087" s="1021">
        <f>A1031+A1010</f>
        <v>43916</v>
      </c>
      <c r="B1087" s="249" t="str">
        <f t="shared" si="1399"/>
        <v>Легкая</v>
      </c>
      <c r="C1087" s="262" t="str">
        <f t="shared" si="1399"/>
        <v>ЖМ</v>
      </c>
      <c r="D1087" s="230" t="str">
        <f t="shared" si="1399"/>
        <v>Жим гантелей</v>
      </c>
      <c r="E1087" s="291">
        <f t="shared" si="1399"/>
        <v>0.8</v>
      </c>
      <c r="F1087" s="342">
        <f t="shared" si="1399"/>
        <v>2</v>
      </c>
      <c r="G1087" s="343" t="str">
        <f t="shared" si="1400"/>
        <v/>
      </c>
      <c r="H1087" s="344"/>
      <c r="I1087" s="344"/>
      <c r="J1087" s="345"/>
      <c r="K1087" s="343" t="str">
        <f t="shared" si="1401"/>
        <v/>
      </c>
      <c r="L1087" s="344"/>
      <c r="M1087" s="344"/>
      <c r="N1087" s="345"/>
      <c r="O1087" s="343" t="str">
        <f t="shared" si="1402"/>
        <v/>
      </c>
      <c r="P1087" s="344"/>
      <c r="Q1087" s="344"/>
      <c r="R1087" s="345"/>
      <c r="S1087" s="343" t="str">
        <f t="shared" si="1403"/>
        <v/>
      </c>
      <c r="T1087" s="344"/>
      <c r="U1087" s="344"/>
      <c r="V1087" s="345"/>
      <c r="W1087" s="343" t="str">
        <f t="shared" si="1404"/>
        <v/>
      </c>
      <c r="X1087" s="344"/>
      <c r="Y1087" s="344"/>
      <c r="Z1087" s="345"/>
      <c r="AA1087" s="343" t="str">
        <f t="shared" si="1405"/>
        <v/>
      </c>
      <c r="AB1087" s="344"/>
      <c r="AC1087" s="344"/>
      <c r="AD1087" s="345"/>
      <c r="AE1087" s="346">
        <f t="shared" si="1406"/>
        <v>0</v>
      </c>
      <c r="AF1087" s="347">
        <f t="shared" si="1382"/>
        <v>0</v>
      </c>
      <c r="AG1087" s="348">
        <f t="shared" si="1407"/>
        <v>0</v>
      </c>
      <c r="AH1087" s="217">
        <f t="shared" si="1408"/>
        <v>49.253056575090085</v>
      </c>
      <c r="AI1087" s="349">
        <f xml:space="preserve"> ( IF(ISNUMBER(G1087), VLOOKUP(G1087/$AH1087,F!$A1:$B101,2,1)*G1087*$H1087*$I1087,0)+IF(ISNUMBER(K1087), VLOOKUP(K1087/$AH1087,F!$A1:$B101,2,1)*K1087*$L1087*$M1087,0)+IF(ISNUMBER(O1087), VLOOKUP(O1087/$AH1087,F!$A1:$B101,2,1)*O1087*$P1087*$Q1087,0)+IF(ISNUMBER(S1087), VLOOKUP(S1087/$AH1087,F!$A1:$B101,2,1)*S1087*$T1087*$U1087,0)+IF(ISNUMBER(W1087), VLOOKUP(W1087/$AH1087,F!$A1:$B101,2,1)*W1087*$X1087*$Y1087,0)+IF(ISNUMBER(AA1087), VLOOKUP(AA1087/$AH1087,F!$A1:$B101,2,1)*AA1087*$AB1087*$AC1087,0))*IF(ISNUMBER(F1087),F1087,1)*IF(ISNUMBER(E1087),E1087,1)</f>
        <v>0</v>
      </c>
      <c r="AJ1087" s="350">
        <f t="shared" si="1409"/>
        <v>0</v>
      </c>
      <c r="AK1087" s="351">
        <f>IFERROR(I1087*INDEX(F!$P$21:$AB$33, MATCH(G1087/$AH1087, F!$O$21:$O$33,1), MATCH(E1087, F!$P$20:$AB$20,1)), 0 ) +IFERROR( M1087*INDEX(F!$P$21:$AB$33, MATCH(K1087/$AH1087, F!$O$21:$O$33,1), MATCH(E1087, F!$P$20:$AB$20,1)),0) +  IFERROR( Q1087*INDEX(F!$P$21:$AB$33, MATCH(O1087/$AH1087, F!$O$21:$O$33,1), MATCH(E1087, F!$P$20:$AB$20,1)), 0) + IFERROR( U1087*INDEX(F!$P$21:$AB$33, MATCH(S1087/$AH1087, F!$O$21:$O$33,1), MATCH(E1087, F!$P$20:$AB$20,1)),0)  + IFERROR(Y1087*INDEX(F!$P$21:$AB$33, MATCH(W1087/$AH1087, F!$O$21:$O$33,1), MATCH(E1087, F!$P$20:$AB$20,1)),0)  + IFERROR( AC1087*INDEX(F!$P$21:$AB$33, MATCH(AA1087/$AH1087, F!$O$21:$O$33,1), MATCH(E1087, F!$P$20:$AB$20,1)),)</f>
        <v>0</v>
      </c>
      <c r="AL1087" s="1031"/>
    </row>
    <row r="1088" spans="1:38" hidden="1" x14ac:dyDescent="0.25">
      <c r="A1088" s="1022"/>
      <c r="B1088" s="252" t="str">
        <f t="shared" si="1399"/>
        <v>Легкая</v>
      </c>
      <c r="C1088" s="265" t="str">
        <f t="shared" si="1399"/>
        <v>ОФП</v>
      </c>
      <c r="D1088" s="234" t="str">
        <f t="shared" si="1399"/>
        <v>Французский жим</v>
      </c>
      <c r="E1088" s="291">
        <f t="shared" si="1399"/>
        <v>0.4</v>
      </c>
      <c r="F1088" s="372" t="str">
        <f t="shared" si="1399"/>
        <v/>
      </c>
      <c r="G1088" s="373" t="str">
        <f t="shared" si="1400"/>
        <v/>
      </c>
      <c r="H1088" s="374"/>
      <c r="I1088" s="374"/>
      <c r="J1088" s="375"/>
      <c r="K1088" s="373" t="str">
        <f t="shared" si="1401"/>
        <v/>
      </c>
      <c r="L1088" s="374"/>
      <c r="M1088" s="374"/>
      <c r="N1088" s="375"/>
      <c r="O1088" s="373" t="str">
        <f t="shared" si="1402"/>
        <v/>
      </c>
      <c r="P1088" s="374"/>
      <c r="Q1088" s="374"/>
      <c r="R1088" s="375"/>
      <c r="S1088" s="373" t="str">
        <f t="shared" si="1403"/>
        <v/>
      </c>
      <c r="T1088" s="374"/>
      <c r="U1088" s="374"/>
      <c r="V1088" s="375"/>
      <c r="W1088" s="373" t="str">
        <f t="shared" si="1404"/>
        <v/>
      </c>
      <c r="X1088" s="374"/>
      <c r="Y1088" s="374"/>
      <c r="Z1088" s="375"/>
      <c r="AA1088" s="373" t="str">
        <f t="shared" si="1405"/>
        <v/>
      </c>
      <c r="AB1088" s="374"/>
      <c r="AC1088" s="374"/>
      <c r="AD1088" s="375"/>
      <c r="AE1088" s="376">
        <f t="shared" si="1406"/>
        <v>0</v>
      </c>
      <c r="AF1088" s="377">
        <f t="shared" si="1382"/>
        <v>0</v>
      </c>
      <c r="AG1088" s="378">
        <f t="shared" si="1407"/>
        <v>0</v>
      </c>
      <c r="AH1088" s="217">
        <f t="shared" si="1408"/>
        <v>71.878679439272133</v>
      </c>
      <c r="AI1088" s="379">
        <f xml:space="preserve"> ( IF(ISNUMBER(G1088), VLOOKUP(G1088/$AH1088,F!$A1:$B101,2,1)*G1088*$H1088*$I1088,0)+IF(ISNUMBER(K1088), VLOOKUP(K1088/$AH1088,F!$A1:$B101,2,1)*K1088*$L1088*$M1088,0)+IF(ISNUMBER(O1088), VLOOKUP(O1088/$AH1088,F!$A1:$B101,2,1)*O1088*$P1088*$Q1088,0)+IF(ISNUMBER(S1088), VLOOKUP(S1088/$AH1088,F!$A1:$B101,2,1)*S1088*$T1088*$U1088,0)+IF(ISNUMBER(W1088), VLOOKUP(W1088/$AH1088,F!$A1:$B101,2,1)*W1088*$X1088*$Y1088,0)+IF(ISNUMBER(AA1088), VLOOKUP(AA1088/$AH1088,F!$A1:$B101,2,1)*AA1088*$AB1088*$AC1088,0))*IF(ISNUMBER(F1088),F1088,1)*IF(ISNUMBER(E1088),E1088,1)</f>
        <v>0</v>
      </c>
      <c r="AJ1088" s="380">
        <f t="shared" si="1409"/>
        <v>0</v>
      </c>
      <c r="AK1088" s="381">
        <f>IFERROR(I1088*INDEX(F!$P$21:$AB$33, MATCH(G1088/$AH1088, F!$O$21:$O$33,1), MATCH(E1088, F!$P$20:$AB$20,1)), 0 ) +IFERROR( M1088*INDEX(F!$P$21:$AB$33, MATCH(K1088/$AH1088, F!$O$21:$O$33,1), MATCH(E1088, F!$P$20:$AB$20,1)),0) +  IFERROR( Q1088*INDEX(F!$P$21:$AB$33, MATCH(O1088/$AH1088, F!$O$21:$O$33,1), MATCH(E1088, F!$P$20:$AB$20,1)), 0) + IFERROR( U1088*INDEX(F!$P$21:$AB$33, MATCH(S1088/$AH1088, F!$O$21:$O$33,1), MATCH(E1088, F!$P$20:$AB$20,1)),0)  + IFERROR(Y1088*INDEX(F!$P$21:$AB$33, MATCH(W1088/$AH1088, F!$O$21:$O$33,1), MATCH(E1088, F!$P$20:$AB$20,1)),0)  + IFERROR( AC1088*INDEX(F!$P$21:$AB$33, MATCH(AA1088/$AH1088, F!$O$21:$O$33,1), MATCH(E1088, F!$P$20:$AB$20,1)),)</f>
        <v>0</v>
      </c>
      <c r="AL1088" s="1031"/>
    </row>
    <row r="1089" spans="1:38" hidden="1" x14ac:dyDescent="0.25">
      <c r="A1089" s="1022"/>
      <c r="B1089" s="249" t="str">
        <f t="shared" si="1399"/>
        <v>Легкая</v>
      </c>
      <c r="C1089" s="262" t="str">
        <f t="shared" si="1399"/>
        <v>ОФП</v>
      </c>
      <c r="D1089" s="230" t="str">
        <f t="shared" si="1399"/>
        <v>Молотковые сгибания</v>
      </c>
      <c r="E1089" s="291">
        <f t="shared" si="1399"/>
        <v>0.4</v>
      </c>
      <c r="F1089" s="342">
        <f t="shared" si="1399"/>
        <v>2</v>
      </c>
      <c r="G1089" s="343" t="str">
        <f t="shared" si="1400"/>
        <v/>
      </c>
      <c r="H1089" s="344"/>
      <c r="I1089" s="344"/>
      <c r="J1089" s="345"/>
      <c r="K1089" s="343" t="str">
        <f t="shared" si="1401"/>
        <v/>
      </c>
      <c r="L1089" s="344"/>
      <c r="M1089" s="344"/>
      <c r="N1089" s="345"/>
      <c r="O1089" s="343" t="str">
        <f t="shared" si="1402"/>
        <v/>
      </c>
      <c r="P1089" s="344"/>
      <c r="Q1089" s="344"/>
      <c r="R1089" s="345"/>
      <c r="S1089" s="343" t="str">
        <f t="shared" si="1403"/>
        <v/>
      </c>
      <c r="T1089" s="344"/>
      <c r="U1089" s="344"/>
      <c r="V1089" s="345"/>
      <c r="W1089" s="343" t="str">
        <f t="shared" si="1404"/>
        <v/>
      </c>
      <c r="X1089" s="344"/>
      <c r="Y1089" s="344"/>
      <c r="Z1089" s="345"/>
      <c r="AA1089" s="343" t="str">
        <f t="shared" si="1405"/>
        <v/>
      </c>
      <c r="AB1089" s="344"/>
      <c r="AC1089" s="344"/>
      <c r="AD1089" s="345"/>
      <c r="AE1089" s="346">
        <f t="shared" si="1406"/>
        <v>0</v>
      </c>
      <c r="AF1089" s="347">
        <f t="shared" si="1382"/>
        <v>0</v>
      </c>
      <c r="AG1089" s="348">
        <f t="shared" si="1407"/>
        <v>0</v>
      </c>
      <c r="AH1089" s="217">
        <f t="shared" si="1408"/>
        <v>27.704844323488182</v>
      </c>
      <c r="AI1089" s="349">
        <f xml:space="preserve"> ( IF(ISNUMBER(G1089), VLOOKUP(G1089/$AH1089,F!$A1:$B101,2,1)*G1089*$H1089*$I1089,0)+IF(ISNUMBER(K1089), VLOOKUP(K1089/$AH1089,F!$A1:$B101,2,1)*K1089*$L1089*$M1089,0)+IF(ISNUMBER(O1089), VLOOKUP(O1089/$AH1089,F!$A1:$B101,2,1)*O1089*$P1089*$Q1089,0)+IF(ISNUMBER(S1089), VLOOKUP(S1089/$AH1089,F!$A1:$B101,2,1)*S1089*$T1089*$U1089,0)+IF(ISNUMBER(W1089), VLOOKUP(W1089/$AH1089,F!$A1:$B101,2,1)*W1089*$X1089*$Y1089,0)+IF(ISNUMBER(AA1089), VLOOKUP(AA1089/$AH1089,F!$A1:$B101,2,1)*AA1089*$AB1089*$AC1089,0))*IF(ISNUMBER(F1089),F1089,1)*IF(ISNUMBER(E1089),E1089,1)</f>
        <v>0</v>
      </c>
      <c r="AJ1089" s="350">
        <f>H1089*I1089+L1089*M1089+P1089*Q1089+T1089*U1089+X1089*Y1089+AB1089*AC1089</f>
        <v>0</v>
      </c>
      <c r="AK1089" s="351">
        <f>IFERROR(I1089*INDEX(F!$P$21:$AB$33, MATCH(G1089/$AH1089, F!$O$21:$O$33,1), MATCH(E1089, F!$P$20:$AB$20,1)), 0 ) +IFERROR( M1089*INDEX(F!$P$21:$AB$33, MATCH(K1089/$AH1089, F!$O$21:$O$33,1), MATCH(E1089, F!$P$20:$AB$20,1)),0) +  IFERROR( Q1089*INDEX(F!$P$21:$AB$33, MATCH(O1089/$AH1089, F!$O$21:$O$33,1), MATCH(E1089, F!$P$20:$AB$20,1)), 0) + IFERROR( U1089*INDEX(F!$P$21:$AB$33, MATCH(S1089/$AH1089, F!$O$21:$O$33,1), MATCH(E1089, F!$P$20:$AB$20,1)),0)  + IFERROR(Y1089*INDEX(F!$P$21:$AB$33, MATCH(W1089/$AH1089, F!$O$21:$O$33,1), MATCH(E1089, F!$P$20:$AB$20,1)),0)  + IFERROR( AC1089*INDEX(F!$P$21:$AB$33, MATCH(AA1089/$AH1089, F!$O$21:$O$33,1), MATCH(E1089, F!$P$20:$AB$20,1)),)</f>
        <v>0</v>
      </c>
      <c r="AL1089" s="1031"/>
    </row>
    <row r="1090" spans="1:38" hidden="1" x14ac:dyDescent="0.25">
      <c r="A1090" s="1022"/>
      <c r="B1090" s="252" t="str">
        <f t="shared" si="1399"/>
        <v>Легкая</v>
      </c>
      <c r="C1090" s="265" t="str">
        <f t="shared" si="1399"/>
        <v>ОФП</v>
      </c>
      <c r="D1090" s="234" t="str">
        <f t="shared" si="1399"/>
        <v>Разгибания с гантелью из-за головы</v>
      </c>
      <c r="E1090" s="291">
        <f t="shared" si="1399"/>
        <v>0.4</v>
      </c>
      <c r="F1090" s="372">
        <f t="shared" si="1399"/>
        <v>2</v>
      </c>
      <c r="G1090" s="373" t="str">
        <f t="shared" si="1400"/>
        <v/>
      </c>
      <c r="H1090" s="374"/>
      <c r="I1090" s="374"/>
      <c r="J1090" s="375"/>
      <c r="K1090" s="373" t="str">
        <f t="shared" si="1401"/>
        <v/>
      </c>
      <c r="L1090" s="374"/>
      <c r="M1090" s="374"/>
      <c r="N1090" s="375"/>
      <c r="O1090" s="373" t="str">
        <f t="shared" si="1402"/>
        <v/>
      </c>
      <c r="P1090" s="374"/>
      <c r="Q1090" s="374"/>
      <c r="R1090" s="375"/>
      <c r="S1090" s="373" t="str">
        <f t="shared" si="1403"/>
        <v/>
      </c>
      <c r="T1090" s="374"/>
      <c r="U1090" s="374"/>
      <c r="V1090" s="375"/>
      <c r="W1090" s="373" t="str">
        <f t="shared" si="1404"/>
        <v/>
      </c>
      <c r="X1090" s="374"/>
      <c r="Y1090" s="374"/>
      <c r="Z1090" s="375"/>
      <c r="AA1090" s="373" t="str">
        <f t="shared" si="1405"/>
        <v/>
      </c>
      <c r="AB1090" s="374"/>
      <c r="AC1090" s="374"/>
      <c r="AD1090" s="375"/>
      <c r="AE1090" s="376">
        <f t="shared" si="1406"/>
        <v>0</v>
      </c>
      <c r="AF1090" s="377">
        <f t="shared" si="1382"/>
        <v>0</v>
      </c>
      <c r="AG1090" s="378">
        <f t="shared" si="1407"/>
        <v>0</v>
      </c>
      <c r="AH1090" s="217">
        <f t="shared" si="1408"/>
        <v>20.009054233630348</v>
      </c>
      <c r="AI1090" s="379">
        <f xml:space="preserve"> ( IF(ISNUMBER(G1090), VLOOKUP(G1090/$AH1090,F!$A1:$B101,2,1)*G1090*$H1090*$I1090,0)+IF(ISNUMBER(K1090), VLOOKUP(K1090/$AH1090,F!$A1:$B101,2,1)*K1090*$L1090*$M1090,0)+IF(ISNUMBER(O1090), VLOOKUP(O1090/$AH1090,F!$A1:$B101,2,1)*O1090*$P1090*$Q1090,0)+IF(ISNUMBER(S1090), VLOOKUP(S1090/$AH1090,F!$A1:$B101,2,1)*S1090*$T1090*$U1090,0)+IF(ISNUMBER(W1090), VLOOKUP(W1090/$AH1090,F!$A1:$B101,2,1)*W1090*$X1090*$Y1090,0)+IF(ISNUMBER(AA1090), VLOOKUP(AA1090/$AH1090,F!$A1:$B101,2,1)*AA1090*$AB1090*$AC1090,0))*IF(ISNUMBER(F1090),F1090,1)*IF(ISNUMBER(E1090),E1090,1)</f>
        <v>0</v>
      </c>
      <c r="AJ1090" s="380">
        <f t="shared" ref="AJ1090:AJ1093" si="1410">H1090*I1090+L1090*M1090+P1090*Q1090+T1090*U1090+X1090*Y1090+AB1090*AC1090</f>
        <v>0</v>
      </c>
      <c r="AK1090" s="381">
        <f>IFERROR(I1090*INDEX(F!$P$21:$AB$33, MATCH(G1090/$AH1090, F!$O$21:$O$33,1), MATCH(E1090, F!$P$20:$AB$20,1)), 0 ) +IFERROR( M1090*INDEX(F!$P$21:$AB$33, MATCH(K1090/$AH1090, F!$O$21:$O$33,1), MATCH(E1090, F!$P$20:$AB$20,1)),0) +  IFERROR( Q1090*INDEX(F!$P$21:$AB$33, MATCH(O1090/$AH1090, F!$O$21:$O$33,1), MATCH(E1090, F!$P$20:$AB$20,1)), 0) + IFERROR( U1090*INDEX(F!$P$21:$AB$33, MATCH(S1090/$AH1090, F!$O$21:$O$33,1), MATCH(E1090, F!$P$20:$AB$20,1)),0)  + IFERROR(Y1090*INDEX(F!$P$21:$AB$33, MATCH(W1090/$AH1090, F!$O$21:$O$33,1), MATCH(E1090, F!$P$20:$AB$20,1)),0)  + IFERROR( AC1090*INDEX(F!$P$21:$AB$33, MATCH(AA1090/$AH1090, F!$O$21:$O$33,1), MATCH(E1090, F!$P$20:$AB$20,1)),)</f>
        <v>0</v>
      </c>
      <c r="AL1090" s="1031"/>
    </row>
    <row r="1091" spans="1:38" hidden="1" x14ac:dyDescent="0.25">
      <c r="A1091" s="1022"/>
      <c r="B1091" s="249" t="str">
        <f t="shared" si="1399"/>
        <v/>
      </c>
      <c r="C1091" s="262" t="str">
        <f t="shared" si="1399"/>
        <v/>
      </c>
      <c r="D1091" s="230" t="str">
        <f t="shared" si="1399"/>
        <v/>
      </c>
      <c r="E1091" s="291" t="str">
        <f t="shared" si="1399"/>
        <v/>
      </c>
      <c r="F1091" s="342" t="str">
        <f t="shared" si="1399"/>
        <v/>
      </c>
      <c r="G1091" s="343" t="str">
        <f t="shared" si="1400"/>
        <v/>
      </c>
      <c r="H1091" s="344"/>
      <c r="I1091" s="344"/>
      <c r="J1091" s="345"/>
      <c r="K1091" s="343" t="str">
        <f t="shared" si="1401"/>
        <v/>
      </c>
      <c r="L1091" s="344"/>
      <c r="M1091" s="344"/>
      <c r="N1091" s="345"/>
      <c r="O1091" s="343" t="str">
        <f t="shared" si="1402"/>
        <v/>
      </c>
      <c r="P1091" s="344"/>
      <c r="Q1091" s="344"/>
      <c r="R1091" s="345"/>
      <c r="S1091" s="343" t="str">
        <f t="shared" si="1403"/>
        <v/>
      </c>
      <c r="T1091" s="344"/>
      <c r="U1091" s="344"/>
      <c r="V1091" s="345"/>
      <c r="W1091" s="343" t="str">
        <f t="shared" si="1404"/>
        <v/>
      </c>
      <c r="X1091" s="344"/>
      <c r="Y1091" s="344"/>
      <c r="Z1091" s="345"/>
      <c r="AA1091" s="343" t="str">
        <f t="shared" si="1405"/>
        <v/>
      </c>
      <c r="AB1091" s="344"/>
      <c r="AC1091" s="344"/>
      <c r="AD1091" s="345"/>
      <c r="AE1091" s="346">
        <f t="shared" si="1406"/>
        <v>0</v>
      </c>
      <c r="AF1091" s="347">
        <f t="shared" si="1382"/>
        <v>0</v>
      </c>
      <c r="AG1091" s="348">
        <f t="shared" si="1407"/>
        <v>0</v>
      </c>
      <c r="AH1091" s="217" t="str">
        <f t="shared" si="1408"/>
        <v/>
      </c>
      <c r="AI1091" s="349">
        <f xml:space="preserve"> ( IF(ISNUMBER(G1091), VLOOKUP(G1091/$AH1091,F!$A1:$B101,2,1)*G1091*$H1091*$I1091,0)+IF(ISNUMBER(K1091), VLOOKUP(K1091/$AH1091,F!$A1:$B101,2,1)*K1091*$L1091*$M1091,0)+IF(ISNUMBER(O1091), VLOOKUP(O1091/$AH1091,F!$A1:$B101,2,1)*O1091*$P1091*$Q1091,0)+IF(ISNUMBER(S1091), VLOOKUP(S1091/$AH1091,F!$A1:$B101,2,1)*S1091*$T1091*$U1091,0)+IF(ISNUMBER(W1091), VLOOKUP(W1091/$AH1091,F!$A1:$B101,2,1)*W1091*$X1091*$Y1091,0)+IF(ISNUMBER(AA1091), VLOOKUP(AA1091/$AH1091,F!$A1:$B101,2,1)*AA1091*$AB1091*$AC1091,0))*IF(ISNUMBER(F1091),F1091,1)*IF(ISNUMBER(E1091),E1091,1)</f>
        <v>0</v>
      </c>
      <c r="AJ1091" s="350">
        <f t="shared" si="1410"/>
        <v>0</v>
      </c>
      <c r="AK1091" s="351">
        <f>IFERROR(I1091*INDEX(F!$P$21:$AB$33, MATCH(G1091/$AH1091, F!$O$21:$O$33,1), MATCH(E1091, F!$P$20:$AB$20,1)), 0 ) +IFERROR( M1091*INDEX(F!$P$21:$AB$33, MATCH(K1091/$AH1091, F!$O$21:$O$33,1), MATCH(E1091, F!$P$20:$AB$20,1)),0) +  IFERROR( Q1091*INDEX(F!$P$21:$AB$33, MATCH(O1091/$AH1091, F!$O$21:$O$33,1), MATCH(E1091, F!$P$20:$AB$20,1)), 0) + IFERROR( U1091*INDEX(F!$P$21:$AB$33, MATCH(S1091/$AH1091, F!$O$21:$O$33,1), MATCH(E1091, F!$P$20:$AB$20,1)),0)  + IFERROR(Y1091*INDEX(F!$P$21:$AB$33, MATCH(W1091/$AH1091, F!$O$21:$O$33,1), MATCH(E1091, F!$P$20:$AB$20,1)),0)  + IFERROR( AC1091*INDEX(F!$P$21:$AB$33, MATCH(AA1091/$AH1091, F!$O$21:$O$33,1), MATCH(E1091, F!$P$20:$AB$20,1)),)</f>
        <v>0</v>
      </c>
      <c r="AL1091" s="1031"/>
    </row>
    <row r="1092" spans="1:38" hidden="1" x14ac:dyDescent="0.25">
      <c r="A1092" s="1022"/>
      <c r="B1092" s="252" t="str">
        <f t="shared" si="1399"/>
        <v/>
      </c>
      <c r="C1092" s="265" t="str">
        <f t="shared" si="1399"/>
        <v/>
      </c>
      <c r="D1092" s="234" t="str">
        <f t="shared" si="1399"/>
        <v/>
      </c>
      <c r="E1092" s="291" t="str">
        <f t="shared" si="1399"/>
        <v/>
      </c>
      <c r="F1092" s="382" t="str">
        <f t="shared" si="1399"/>
        <v/>
      </c>
      <c r="G1092" s="373" t="str">
        <f t="shared" si="1400"/>
        <v/>
      </c>
      <c r="H1092" s="374"/>
      <c r="I1092" s="374"/>
      <c r="J1092" s="375"/>
      <c r="K1092" s="373" t="str">
        <f t="shared" si="1401"/>
        <v/>
      </c>
      <c r="L1092" s="374"/>
      <c r="M1092" s="374"/>
      <c r="N1092" s="375"/>
      <c r="O1092" s="373" t="str">
        <f t="shared" si="1402"/>
        <v/>
      </c>
      <c r="P1092" s="374"/>
      <c r="Q1092" s="374"/>
      <c r="R1092" s="375"/>
      <c r="S1092" s="373" t="str">
        <f t="shared" si="1403"/>
        <v/>
      </c>
      <c r="T1092" s="374"/>
      <c r="U1092" s="374"/>
      <c r="V1092" s="375"/>
      <c r="W1092" s="373" t="str">
        <f t="shared" si="1404"/>
        <v/>
      </c>
      <c r="X1092" s="374"/>
      <c r="Y1092" s="374"/>
      <c r="Z1092" s="375"/>
      <c r="AA1092" s="373" t="str">
        <f t="shared" si="1405"/>
        <v/>
      </c>
      <c r="AB1092" s="374"/>
      <c r="AC1092" s="374"/>
      <c r="AD1092" s="375"/>
      <c r="AE1092" s="376">
        <f t="shared" si="1406"/>
        <v>0</v>
      </c>
      <c r="AF1092" s="377">
        <f t="shared" si="1382"/>
        <v>0</v>
      </c>
      <c r="AG1092" s="378">
        <f t="shared" si="1407"/>
        <v>0</v>
      </c>
      <c r="AH1092" s="217" t="str">
        <f t="shared" si="1408"/>
        <v/>
      </c>
      <c r="AI1092" s="379">
        <f xml:space="preserve"> ( IF(ISNUMBER(G1092), VLOOKUP(G1092/$AH1092,F!$A1:$B101,2,1)*G1092*$H1092*$I1092,0)+IF(ISNUMBER(K1092), VLOOKUP(K1092/$AH1092,F!$A1:$B101,2,1)*K1092*$L1092*$M1092,0)+IF(ISNUMBER(O1092), VLOOKUP(O1092/$AH1092,F!$A1:$B101,2,1)*O1092*$P1092*$Q1092,0)+IF(ISNUMBER(S1092), VLOOKUP(S1092/$AH1092,F!$A1:$B101,2,1)*S1092*$T1092*$U1092,0)+IF(ISNUMBER(W1092), VLOOKUP(W1092/$AH1092,F!$A1:$B101,2,1)*W1092*$X1092*$Y1092,0)+IF(ISNUMBER(AA1092), VLOOKUP(AA1092/$AH1092,F!$A1:$B101,2,1)*AA1092*$AB1092*$AC1092,0))*IF(ISNUMBER(F1092),F1092,1)*IF(ISNUMBER(E1092),E1092,1)</f>
        <v>0</v>
      </c>
      <c r="AJ1092" s="380">
        <f t="shared" si="1410"/>
        <v>0</v>
      </c>
      <c r="AK1092" s="381">
        <f>IFERROR(I1092*INDEX(F!$P$21:$AB$33, MATCH(G1092/$AH1092, F!$O$21:$O$33,1), MATCH(E1092, F!$P$20:$AB$20,1)), 0 ) +IFERROR( M1092*INDEX(F!$P$21:$AB$33, MATCH(K1092/$AH1092, F!$O$21:$O$33,1), MATCH(E1092, F!$P$20:$AB$20,1)),0) +  IFERROR( Q1092*INDEX(F!$P$21:$AB$33, MATCH(O1092/$AH1092, F!$O$21:$O$33,1), MATCH(E1092, F!$P$20:$AB$20,1)), 0) + IFERROR( U1092*INDEX(F!$P$21:$AB$33, MATCH(S1092/$AH1092, F!$O$21:$O$33,1), MATCH(E1092, F!$P$20:$AB$20,1)),0)  + IFERROR(Y1092*INDEX(F!$P$21:$AB$33, MATCH(W1092/$AH1092, F!$O$21:$O$33,1), MATCH(E1092, F!$P$20:$AB$20,1)),0)  + IFERROR( AC1092*INDEX(F!$P$21:$AB$33, MATCH(AA1092/$AH1092, F!$O$21:$O$33,1), MATCH(E1092, F!$P$20:$AB$20,1)),)</f>
        <v>0</v>
      </c>
      <c r="AL1092" s="1031"/>
    </row>
    <row r="1093" spans="1:38" hidden="1" x14ac:dyDescent="0.25">
      <c r="A1093" s="1022"/>
      <c r="B1093" s="249" t="str">
        <f t="shared" si="1399"/>
        <v/>
      </c>
      <c r="C1093" s="262" t="str">
        <f t="shared" si="1399"/>
        <v/>
      </c>
      <c r="D1093" s="235" t="str">
        <f t="shared" si="1399"/>
        <v/>
      </c>
      <c r="E1093" s="291" t="str">
        <f t="shared" si="1399"/>
        <v/>
      </c>
      <c r="F1093" s="383" t="str">
        <f t="shared" si="1399"/>
        <v/>
      </c>
      <c r="G1093" s="343" t="str">
        <f t="shared" si="1400"/>
        <v/>
      </c>
      <c r="H1093" s="344"/>
      <c r="I1093" s="344"/>
      <c r="J1093" s="345"/>
      <c r="K1093" s="343" t="str">
        <f t="shared" si="1401"/>
        <v/>
      </c>
      <c r="L1093" s="344"/>
      <c r="M1093" s="344"/>
      <c r="N1093" s="345"/>
      <c r="O1093" s="343" t="str">
        <f t="shared" si="1402"/>
        <v/>
      </c>
      <c r="P1093" s="344"/>
      <c r="Q1093" s="344"/>
      <c r="R1093" s="345"/>
      <c r="S1093" s="343" t="str">
        <f t="shared" si="1403"/>
        <v/>
      </c>
      <c r="T1093" s="344"/>
      <c r="U1093" s="344"/>
      <c r="V1093" s="345"/>
      <c r="W1093" s="343" t="str">
        <f t="shared" si="1404"/>
        <v/>
      </c>
      <c r="X1093" s="344"/>
      <c r="Y1093" s="344"/>
      <c r="Z1093" s="345"/>
      <c r="AA1093" s="343" t="str">
        <f t="shared" si="1405"/>
        <v/>
      </c>
      <c r="AB1093" s="344"/>
      <c r="AC1093" s="344"/>
      <c r="AD1093" s="345"/>
      <c r="AE1093" s="346">
        <f t="shared" si="1406"/>
        <v>0</v>
      </c>
      <c r="AF1093" s="347">
        <f t="shared" si="1382"/>
        <v>0</v>
      </c>
      <c r="AG1093" s="348">
        <f t="shared" si="1407"/>
        <v>0</v>
      </c>
      <c r="AH1093" s="217" t="str">
        <f t="shared" si="1408"/>
        <v/>
      </c>
      <c r="AI1093" s="349">
        <f xml:space="preserve"> ( IF(ISNUMBER(G1093), VLOOKUP(G1093/$AH1093,F!$A1:$B101,2,1)*G1093*$H1093*$I1093,0)+IF(ISNUMBER(K1093), VLOOKUP(K1093/$AH1093,F!$A1:$B101,2,1)*K1093*$L1093*$M1093,0)+IF(ISNUMBER(O1093), VLOOKUP(O1093/$AH1093,F!$A1:$B101,2,1)*O1093*$P1093*$Q1093,0)+IF(ISNUMBER(S1093), VLOOKUP(S1093/$AH1093,F!$A1:$B101,2,1)*S1093*$T1093*$U1093,0)+IF(ISNUMBER(W1093), VLOOKUP(W1093/$AH1093,F!$A1:$B101,2,1)*W1093*$X1093*$Y1093,0)+IF(ISNUMBER(AA1093), VLOOKUP(AA1093/$AH1093,F!$A1:$B101,2,1)*AA1093*$AB1093*$AC1093,0))*IF(ISNUMBER(F1093),F1093,1)*IF(ISNUMBER(E1093),E1093,1)</f>
        <v>0</v>
      </c>
      <c r="AJ1093" s="350">
        <f t="shared" si="1410"/>
        <v>0</v>
      </c>
      <c r="AK1093" s="351">
        <f>IFERROR(I1093*INDEX(F!$P$21:$AB$33, MATCH(G1093/$AH1093, F!$O$21:$O$33,1), MATCH(E1093, F!$P$20:$AB$20,1)), 0 ) +IFERROR( M1093*INDEX(F!$P$21:$AB$33, MATCH(K1093/$AH1093, F!$O$21:$O$33,1), MATCH(E1093, F!$P$20:$AB$20,1)),0) +  IFERROR( Q1093*INDEX(F!$P$21:$AB$33, MATCH(O1093/$AH1093, F!$O$21:$O$33,1), MATCH(E1093, F!$P$20:$AB$20,1)), 0) + IFERROR( U1093*INDEX(F!$P$21:$AB$33, MATCH(S1093/$AH1093, F!$O$21:$O$33,1), MATCH(E1093, F!$P$20:$AB$20,1)),0)  + IFERROR(Y1093*INDEX(F!$P$21:$AB$33, MATCH(W1093/$AH1093, F!$O$21:$O$33,1), MATCH(E1093, F!$P$20:$AB$20,1)),0)  + IFERROR( AC1093*INDEX(F!$P$21:$AB$33, MATCH(AA1093/$AH1093, F!$O$21:$O$33,1), MATCH(E1093, F!$P$20:$AB$20,1)),)</f>
        <v>0</v>
      </c>
      <c r="AL1093" s="1031"/>
    </row>
    <row r="1094" spans="1:38" ht="15.75" hidden="1" thickBot="1" x14ac:dyDescent="0.3">
      <c r="A1094" s="1023"/>
      <c r="B1094" s="253"/>
      <c r="C1094" s="266"/>
      <c r="D1094" s="218"/>
      <c r="E1094" s="352">
        <f>ROUND(IFERROR(SUMPRODUCT(AJ1086:AJ1093,E1086:E1093)/AJ1094,0),3)</f>
        <v>0</v>
      </c>
      <c r="F1094" s="384"/>
      <c r="G1094" s="385"/>
      <c r="H1094" s="386"/>
      <c r="I1094" s="386"/>
      <c r="J1094" s="387"/>
      <c r="K1094" s="385"/>
      <c r="L1094" s="386"/>
      <c r="M1094" s="386"/>
      <c r="N1094" s="387"/>
      <c r="O1094" s="385"/>
      <c r="P1094" s="386"/>
      <c r="Q1094" s="386"/>
      <c r="R1094" s="387"/>
      <c r="S1094" s="385"/>
      <c r="T1094" s="386"/>
      <c r="U1094" s="386"/>
      <c r="V1094" s="387"/>
      <c r="W1094" s="385"/>
      <c r="X1094" s="386"/>
      <c r="Y1094" s="386"/>
      <c r="Z1094" s="387"/>
      <c r="AA1094" s="385"/>
      <c r="AB1094" s="386"/>
      <c r="AC1094" s="386"/>
      <c r="AD1094" s="387"/>
      <c r="AE1094" s="357">
        <f>SUM(AE1086:AE1093)</f>
        <v>0</v>
      </c>
      <c r="AF1094" s="358">
        <f t="shared" si="1382"/>
        <v>0</v>
      </c>
      <c r="AG1094" s="391">
        <f>IFERROR(  SUMPRODUCT(AG1086:AG1093,AJ1086:AJ1093)/AJ1094,0)</f>
        <v>0</v>
      </c>
      <c r="AH1094" s="359"/>
      <c r="AI1094" s="360">
        <f>SUM(AI1086:AI1093)</f>
        <v>0</v>
      </c>
      <c r="AJ1094" s="360">
        <f>SUM(AJ1086:AJ1093)</f>
        <v>0</v>
      </c>
      <c r="AK1094" s="361">
        <f>IF(SUM(AK1086:AK1093)=0,TIME(,0,),TIME(,SUM(AK1086:AK1093)+F!$V$37,))</f>
        <v>0</v>
      </c>
      <c r="AL1094" s="1032"/>
    </row>
    <row r="1095" spans="1:38" hidden="1" x14ac:dyDescent="0.25">
      <c r="A1095" s="212">
        <f>A1096</f>
        <v>43918</v>
      </c>
      <c r="B1095" s="241" t="str">
        <f t="shared" ref="B1095:F1102" si="1411">IF(B1039="","",B1039)</f>
        <v>Легкая</v>
      </c>
      <c r="C1095" s="254" t="str">
        <f t="shared" si="1411"/>
        <v>ПР</v>
      </c>
      <c r="D1095" s="222" t="str">
        <f t="shared" si="1411"/>
        <v>Присед</v>
      </c>
      <c r="E1095" s="280">
        <f t="shared" si="1411"/>
        <v>1.2</v>
      </c>
      <c r="F1095" s="281" t="str">
        <f t="shared" si="1411"/>
        <v/>
      </c>
      <c r="G1095" s="282" t="str">
        <f t="shared" ref="G1095:G1102" si="1412">IF(J1095&lt;&gt;0, IFERROR(IF( $F1095=2,  MROUND($AH1095*J1095,1),    IF( OR($F1095="",$F1095=1),   MROUND($AH1095*J1095,2.5),  MROUND($AH1095*J1095, 0.1))), "" ), "")</f>
        <v/>
      </c>
      <c r="H1095" s="283"/>
      <c r="I1095" s="283"/>
      <c r="J1095" s="284"/>
      <c r="K1095" s="282" t="str">
        <f t="shared" ref="K1095:K1102" si="1413">IF(N1095&lt;&gt;0, IFERROR(IF( $F1095=2,  MROUND($AH1095*N1095,1),    IF( OR($F1095="",$F1095=1),   MROUND($AH1095*N1095,2.5),  MROUND($AH1095*N1095, 0.1))), "" ), "")</f>
        <v/>
      </c>
      <c r="L1095" s="283"/>
      <c r="M1095" s="283"/>
      <c r="N1095" s="284"/>
      <c r="O1095" s="282" t="str">
        <f t="shared" ref="O1095:O1102" si="1414">IF(R1095&lt;&gt;0, IFERROR(IF( $F1095=2,  MROUND($AH1095*R1095,1),    IF( OR($F1095="",$F1095=1),   MROUND($AH1095*R1095,2.5),  MROUND($AH1095*R1095, 0.1))), "" ), "")</f>
        <v/>
      </c>
      <c r="P1095" s="283"/>
      <c r="Q1095" s="283"/>
      <c r="R1095" s="284"/>
      <c r="S1095" s="282" t="str">
        <f t="shared" ref="S1095:S1102" si="1415">IF(V1095&lt;&gt;0, IFERROR(IF( $F1095=2,  MROUND($AH1095*V1095,1),    IF( OR($F1095="",$F1095=1),   MROUND($AH1095*V1095,2.5),  MROUND($AH1095*V1095, 0.1))), "" ), "")</f>
        <v/>
      </c>
      <c r="T1095" s="283"/>
      <c r="U1095" s="283"/>
      <c r="V1095" s="284"/>
      <c r="W1095" s="282" t="str">
        <f t="shared" ref="W1095:W1102" si="1416">IF(Z1095&lt;&gt;0, IFERROR(IF( $F1095=2,  MROUND($AH1095*Z1095,1),    IF( OR($F1095="",$F1095=1),   MROUND($AH1095*Z1095,2.5),  MROUND($AH1095*Z1095, 0.1))), "" ), "")</f>
        <v/>
      </c>
      <c r="X1095" s="283"/>
      <c r="Y1095" s="283"/>
      <c r="Z1095" s="284"/>
      <c r="AA1095" s="282" t="str">
        <f t="shared" ref="AA1095:AA1102" si="1417">IF(AD1095&lt;&gt;0, IFERROR(IF( $F1095=2,  MROUND($AH1095*AD1095,1),    IF( OR($F1095="",$F1095=1),   MROUND($AH1095*AD1095,2.5),  MROUND($AH1095*AD1095, 0.1))), "" ), "")</f>
        <v/>
      </c>
      <c r="AB1095" s="283"/>
      <c r="AC1095" s="283"/>
      <c r="AD1095" s="284"/>
      <c r="AE1095" s="392">
        <f t="shared" ref="AE1095:AE1102" si="1418">(IF(ISNUMBER(G1095),G1095,0)*H1095*I1095+IF(ISNUMBER(K1095),K1095,1)*L1095*M1095+IF(ISNUMBER(O1095),O1095,1)*P1095*Q1095+IF(ISNUMBER(S1095),S1095,1)*T1095*U1095+IF(ISNUMBER(W1095),W1095,1)*X1095*Y1095+IF(ISNUMBER(AA1095),AA1095,1)*AB1095*AC1095)*IF(ISNUMBER(F1095),F1095,1)</f>
        <v>0</v>
      </c>
      <c r="AF1095" s="393">
        <f t="shared" si="1382"/>
        <v>0</v>
      </c>
      <c r="AG1095" s="394">
        <f t="shared" ref="AG1095:AG1102" si="1419">IFERROR((AF1095/(AH1095*IF(ISNUMBER(F1095),F1095,1))),0)</f>
        <v>0</v>
      </c>
      <c r="AH1095" s="216">
        <f t="shared" ref="AH1095:AH1102" si="1420">IF(ISNUMBER(AH1039), AH1039+(AH1039*$AH$1066),"")</f>
        <v>175.9037734824646</v>
      </c>
      <c r="AI1095" s="288">
        <f xml:space="preserve"> ( IF(ISNUMBER(G1095), VLOOKUP(G1095/$AH1095,F!$A1:$B101,2,1)*G1095*$H1095*$I1095,0)+IF(ISNUMBER(K1095), VLOOKUP(K1095/$AH1095,F!$A1:$B101,2,1)*K1095*$L1095*$M1095,0)+IF(ISNUMBER(O1095), VLOOKUP(O1095/$AH1095,F!$A1:$B101,2,1)*O1095*$P1095*$Q1095,0)+IF(ISNUMBER(S1095), VLOOKUP(S1095/$AH1095,F!$A1:$B101,2,1)*S1095*$T1095*$U1095,0)+IF(ISNUMBER(W1095), VLOOKUP(W1095/$AH1095,F!$A1:$B101,2,1)*W1095*$X1095*$Y1095,0)+IF(ISNUMBER(AA1095), VLOOKUP(AA1095/$AH1095,F!$A1:$B101,2,1)*AA1095*$AB1095*$AC1095,0))*IF(ISNUMBER(F1095),F1095,1)*IF(ISNUMBER(E1095),E1095,1)</f>
        <v>0</v>
      </c>
      <c r="AJ1095" s="289">
        <f t="shared" ref="AJ1095:AJ1097" si="1421">H1095*I1095+L1095*M1095+P1095*Q1095+T1095*U1095+X1095*Y1095+AB1095*AC1095</f>
        <v>0</v>
      </c>
      <c r="AK1095" s="290">
        <f>IFERROR(I1095*INDEX(F!$P$21:$AB$33, MATCH(G1095/$AH1095, F!$O$21:$O$33,1), MATCH(E1095, F!$P$20:$AB$20,1)), 0 ) +IFERROR( M1095*INDEX(F!$P$21:$AB$33, MATCH(K1095/$AH1095, F!$O$21:$O$33,1), MATCH(E1095, F!$P$20:$AB$20,1)),0) +  IFERROR( Q1095*INDEX(F!$P$21:$AB$33, MATCH(O1095/$AH1095, F!$O$21:$O$33,1), MATCH(E1095, F!$P$20:$AB$20,1)), 0) + IFERROR( U1095*INDEX(F!$P$21:$AB$33, MATCH(S1095/$AH1095, F!$O$21:$O$33,1), MATCH(E1095, F!$P$20:$AB$20,1)),0)  + IFERROR(Y1095*INDEX(F!$P$21:$AB$33, MATCH(W1095/$AH1095, F!$O$21:$O$33,1), MATCH(E1095, F!$P$20:$AB$20,1)),0)  + IFERROR( AC1095*INDEX(F!$P$21:$AB$33, MATCH(AA1095/$AH1095, F!$O$21:$O$33,1), MATCH(E1095, F!$P$20:$AB$20,1)),)</f>
        <v>0</v>
      </c>
      <c r="AL1095" s="1033"/>
    </row>
    <row r="1096" spans="1:38" ht="15.75" hidden="1" customHeight="1" x14ac:dyDescent="0.25">
      <c r="A1096" s="1021">
        <f>A1040+A1010</f>
        <v>43918</v>
      </c>
      <c r="B1096" s="242" t="str">
        <f t="shared" si="1411"/>
        <v>Легкая</v>
      </c>
      <c r="C1096" s="258" t="str">
        <f t="shared" si="1411"/>
        <v>ЖМ</v>
      </c>
      <c r="D1096" s="223" t="str">
        <f t="shared" si="1411"/>
        <v>Жим лежа</v>
      </c>
      <c r="E1096" s="291">
        <f t="shared" si="1411"/>
        <v>1</v>
      </c>
      <c r="F1096" s="292" t="str">
        <f t="shared" si="1411"/>
        <v/>
      </c>
      <c r="G1096" s="293" t="str">
        <f t="shared" si="1412"/>
        <v/>
      </c>
      <c r="H1096" s="238"/>
      <c r="I1096" s="238"/>
      <c r="J1096" s="294"/>
      <c r="K1096" s="293" t="str">
        <f t="shared" si="1413"/>
        <v/>
      </c>
      <c r="L1096" s="238"/>
      <c r="M1096" s="238"/>
      <c r="N1096" s="294"/>
      <c r="O1096" s="293" t="str">
        <f t="shared" si="1414"/>
        <v/>
      </c>
      <c r="P1096" s="238"/>
      <c r="Q1096" s="238"/>
      <c r="R1096" s="294"/>
      <c r="S1096" s="293" t="str">
        <f t="shared" si="1415"/>
        <v/>
      </c>
      <c r="T1096" s="238"/>
      <c r="U1096" s="238"/>
      <c r="V1096" s="294"/>
      <c r="W1096" s="293" t="str">
        <f t="shared" si="1416"/>
        <v/>
      </c>
      <c r="X1096" s="238"/>
      <c r="Y1096" s="238"/>
      <c r="Z1096" s="294"/>
      <c r="AA1096" s="293" t="str">
        <f t="shared" si="1417"/>
        <v/>
      </c>
      <c r="AB1096" s="238"/>
      <c r="AC1096" s="238"/>
      <c r="AD1096" s="294"/>
      <c r="AE1096" s="239">
        <f t="shared" si="1418"/>
        <v>0</v>
      </c>
      <c r="AF1096" s="295">
        <f t="shared" si="1382"/>
        <v>0</v>
      </c>
      <c r="AG1096" s="296">
        <f t="shared" si="1419"/>
        <v>0</v>
      </c>
      <c r="AH1096" s="217">
        <f t="shared" si="1420"/>
        <v>153.91580179715652</v>
      </c>
      <c r="AI1096" s="237">
        <f xml:space="preserve"> ( IF(ISNUMBER(G1096), VLOOKUP(G1096/$AH1096,F!$A1:$B101,2,1)*G1096*$H1096*$I1096,0)+IF(ISNUMBER(K1096), VLOOKUP(K1096/$AH1096,F!$A1:$B101,2,1)*K1096*$L1096*$M1096,0)+IF(ISNUMBER(O1096), VLOOKUP(O1096/$AH1096,F!$A1:$B101,2,1)*O1096*$P1096*$Q1096,0)+IF(ISNUMBER(S1096), VLOOKUP(S1096/$AH1096,F!$A1:$B101,2,1)*S1096*$T1096*$U1096,0)+IF(ISNUMBER(W1096), VLOOKUP(W1096/$AH1096,F!$A1:$B101,2,1)*W1096*$X1096*$Y1096,0)+IF(ISNUMBER(AA1096), VLOOKUP(AA1096/$AH1096,F!$A1:$B101,2,1)*AA1096*$AB1096*$AC1096,0))*IF(ISNUMBER(F1096),F1096,1)*IF(ISNUMBER(E1096),E1096,1)</f>
        <v>0</v>
      </c>
      <c r="AJ1096" s="297">
        <f t="shared" si="1421"/>
        <v>0</v>
      </c>
      <c r="AK1096" s="298">
        <f>IFERROR(I1096*INDEX(F!$P$21:$AB$33, MATCH(G1096/$AH1096, F!$O$21:$O$33,1), MATCH(E1096, F!$P$20:$AB$20,1)), 0 ) +IFERROR( M1096*INDEX(F!$P$21:$AB$33, MATCH(K1096/$AH1096, F!$O$21:$O$33,1), MATCH(E1096, F!$P$20:$AB$20,1)),0) +  IFERROR( Q1096*INDEX(F!$P$21:$AB$33, MATCH(O1096/$AH1096, F!$O$21:$O$33,1), MATCH(E1096, F!$P$20:$AB$20,1)), 0) + IFERROR( U1096*INDEX(F!$P$21:$AB$33, MATCH(S1096/$AH1096, F!$O$21:$O$33,1), MATCH(E1096, F!$P$20:$AB$20,1)),0)  + IFERROR(Y1096*INDEX(F!$P$21:$AB$33, MATCH(W1096/$AH1096, F!$O$21:$O$33,1), MATCH(E1096, F!$P$20:$AB$20,1)),0)  + IFERROR( AC1096*INDEX(F!$P$21:$AB$33, MATCH(AA1096/$AH1096, F!$O$21:$O$33,1), MATCH(E1096, F!$P$20:$AB$20,1)),)</f>
        <v>0</v>
      </c>
      <c r="AL1096" s="1031"/>
    </row>
    <row r="1097" spans="1:38" hidden="1" x14ac:dyDescent="0.25">
      <c r="A1097" s="1022"/>
      <c r="B1097" s="243" t="str">
        <f t="shared" si="1411"/>
        <v>Легкая</v>
      </c>
      <c r="C1097" s="256" t="str">
        <f t="shared" si="1411"/>
        <v>ОФП</v>
      </c>
      <c r="D1097" s="224" t="str">
        <f t="shared" si="1411"/>
        <v>Наклоны</v>
      </c>
      <c r="E1097" s="291">
        <f t="shared" si="1411"/>
        <v>0.8</v>
      </c>
      <c r="F1097" s="299" t="str">
        <f t="shared" si="1411"/>
        <v/>
      </c>
      <c r="G1097" s="300" t="str">
        <f t="shared" si="1412"/>
        <v/>
      </c>
      <c r="H1097" s="301"/>
      <c r="I1097" s="301"/>
      <c r="J1097" s="302"/>
      <c r="K1097" s="300" t="str">
        <f t="shared" si="1413"/>
        <v/>
      </c>
      <c r="L1097" s="301"/>
      <c r="M1097" s="301"/>
      <c r="N1097" s="302"/>
      <c r="O1097" s="300" t="str">
        <f t="shared" si="1414"/>
        <v/>
      </c>
      <c r="P1097" s="301"/>
      <c r="Q1097" s="301"/>
      <c r="R1097" s="302"/>
      <c r="S1097" s="300" t="str">
        <f t="shared" si="1415"/>
        <v/>
      </c>
      <c r="T1097" s="301"/>
      <c r="U1097" s="301"/>
      <c r="V1097" s="302"/>
      <c r="W1097" s="300" t="str">
        <f t="shared" si="1416"/>
        <v/>
      </c>
      <c r="X1097" s="301"/>
      <c r="Y1097" s="301"/>
      <c r="Z1097" s="302"/>
      <c r="AA1097" s="300" t="str">
        <f t="shared" si="1417"/>
        <v/>
      </c>
      <c r="AB1097" s="301"/>
      <c r="AC1097" s="301"/>
      <c r="AD1097" s="302"/>
      <c r="AE1097" s="285">
        <f t="shared" si="1418"/>
        <v>0</v>
      </c>
      <c r="AF1097" s="286">
        <f t="shared" si="1382"/>
        <v>0</v>
      </c>
      <c r="AG1097" s="287">
        <f t="shared" si="1419"/>
        <v>0</v>
      </c>
      <c r="AH1097" s="217">
        <f t="shared" si="1420"/>
        <v>105.81711373554509</v>
      </c>
      <c r="AI1097" s="303">
        <f xml:space="preserve"> ( IF(ISNUMBER(G1097), VLOOKUP(G1097/$AH1097,F!$A1:$B101,2,1)*G1097*$H1097*$I1097,0)+IF(ISNUMBER(K1097), VLOOKUP(K1097/$AH1097,F!$A1:$B101,2,1)*K1097*$L1097*$M1097,0)+IF(ISNUMBER(O1097), VLOOKUP(O1097/$AH1097,F!$A1:$B101,2,1)*O1097*$P1097*$Q1097,0)+IF(ISNUMBER(S1097), VLOOKUP(S1097/$AH1097,F!$A1:$B101,2,1)*S1097*$T1097*$U1097,0)+IF(ISNUMBER(W1097), VLOOKUP(W1097/$AH1097,F!$A1:$B101,2,1)*W1097*$X1097*$Y1097,0)+IF(ISNUMBER(AA1097), VLOOKUP(AA1097/$AH1097,F!$A1:$B101,2,1)*AA1097*$AB1097*$AC1097,0))*IF(ISNUMBER(F1097),F1097,1)*IF(ISNUMBER(E1097),E1097,1)</f>
        <v>0</v>
      </c>
      <c r="AJ1097" s="304">
        <f t="shared" si="1421"/>
        <v>0</v>
      </c>
      <c r="AK1097" s="305">
        <f>IFERROR(I1097*INDEX(F!$P$21:$AB$33, MATCH(G1097/$AH1097, F!$O$21:$O$33,1), MATCH(E1097, F!$P$20:$AB$20,1)), 0 ) +IFERROR( M1097*INDEX(F!$P$21:$AB$33, MATCH(K1097/$AH1097, F!$O$21:$O$33,1), MATCH(E1097, F!$P$20:$AB$20,1)),0) +  IFERROR( Q1097*INDEX(F!$P$21:$AB$33, MATCH(O1097/$AH1097, F!$O$21:$O$33,1), MATCH(E1097, F!$P$20:$AB$20,1)), 0) + IFERROR( U1097*INDEX(F!$P$21:$AB$33, MATCH(S1097/$AH1097, F!$O$21:$O$33,1), MATCH(E1097, F!$P$20:$AB$20,1)),0)  + IFERROR(Y1097*INDEX(F!$P$21:$AB$33, MATCH(W1097/$AH1097, F!$O$21:$O$33,1), MATCH(E1097, F!$P$20:$AB$20,1)),0)  + IFERROR( AC1097*INDEX(F!$P$21:$AB$33, MATCH(AA1097/$AH1097, F!$O$21:$O$33,1), MATCH(E1097, F!$P$20:$AB$20,1)),)</f>
        <v>0</v>
      </c>
      <c r="AL1097" s="1031"/>
    </row>
    <row r="1098" spans="1:38" hidden="1" x14ac:dyDescent="0.25">
      <c r="A1098" s="1022"/>
      <c r="B1098" s="244" t="str">
        <f t="shared" si="1411"/>
        <v>Легкая</v>
      </c>
      <c r="C1098" s="255" t="str">
        <f t="shared" si="1411"/>
        <v>ЖМ</v>
      </c>
      <c r="D1098" s="223" t="str">
        <f t="shared" si="1411"/>
        <v>Жим лежа</v>
      </c>
      <c r="E1098" s="291">
        <f t="shared" si="1411"/>
        <v>1</v>
      </c>
      <c r="F1098" s="306" t="str">
        <f t="shared" si="1411"/>
        <v/>
      </c>
      <c r="G1098" s="293" t="str">
        <f t="shared" si="1412"/>
        <v/>
      </c>
      <c r="H1098" s="238"/>
      <c r="I1098" s="238"/>
      <c r="J1098" s="294"/>
      <c r="K1098" s="293" t="str">
        <f t="shared" si="1413"/>
        <v/>
      </c>
      <c r="L1098" s="238"/>
      <c r="M1098" s="238"/>
      <c r="N1098" s="294"/>
      <c r="O1098" s="293" t="str">
        <f t="shared" si="1414"/>
        <v/>
      </c>
      <c r="P1098" s="238"/>
      <c r="Q1098" s="238"/>
      <c r="R1098" s="294"/>
      <c r="S1098" s="293" t="str">
        <f t="shared" si="1415"/>
        <v/>
      </c>
      <c r="T1098" s="238"/>
      <c r="U1098" s="238"/>
      <c r="V1098" s="294"/>
      <c r="W1098" s="293" t="str">
        <f t="shared" si="1416"/>
        <v/>
      </c>
      <c r="X1098" s="238"/>
      <c r="Y1098" s="238"/>
      <c r="Z1098" s="294"/>
      <c r="AA1098" s="293" t="str">
        <f t="shared" si="1417"/>
        <v/>
      </c>
      <c r="AB1098" s="238"/>
      <c r="AC1098" s="238"/>
      <c r="AD1098" s="294"/>
      <c r="AE1098" s="239">
        <f t="shared" si="1418"/>
        <v>0</v>
      </c>
      <c r="AF1098" s="295">
        <f t="shared" si="1382"/>
        <v>0</v>
      </c>
      <c r="AG1098" s="296">
        <f t="shared" si="1419"/>
        <v>0</v>
      </c>
      <c r="AH1098" s="217">
        <f t="shared" si="1420"/>
        <v>153.91580179715652</v>
      </c>
      <c r="AI1098" s="237">
        <f xml:space="preserve"> ( IF(ISNUMBER(G1098), VLOOKUP(G1098/$AH1098,F!$A1:$B101,2,1)*G1098*$H1098*$I1098,0)+IF(ISNUMBER(K1098), VLOOKUP(K1098/$AH1098,F!$A1:$B101,2,1)*K1098*$L1098*$M1098,0)+IF(ISNUMBER(O1098), VLOOKUP(O1098/$AH1098,F!$A1:$B101,2,1)*O1098*$P1098*$Q1098,0)+IF(ISNUMBER(S1098), VLOOKUP(S1098/$AH1098,F!$A1:$B101,2,1)*S1098*$T1098*$U1098,0)+IF(ISNUMBER(W1098), VLOOKUP(W1098/$AH1098,F!$A1:$B101,2,1)*W1098*$X1098*$Y1098,0)+IF(ISNUMBER(AA1098), VLOOKUP(AA1098/$AH1098,F!$A1:$B101,2,1)*AA1098*$AB1098*$AC1098,0))*IF(ISNUMBER(F1098),F1098,1)*IF(ISNUMBER(E1098),E1098,1)</f>
        <v>0</v>
      </c>
      <c r="AJ1098" s="297">
        <f>H1098*I1098+L1098*M1098+P1098*Q1098+T1098*U1098+X1098*Y1098+AB1098*AC1098</f>
        <v>0</v>
      </c>
      <c r="AK1098" s="298">
        <f>IFERROR(I1098*INDEX(F!$P$21:$AB$33, MATCH(G1098/$AH1098, F!$O$21:$O$33,1), MATCH(E1098, F!$P$20:$AB$20,1)), 0 ) +IFERROR( M1098*INDEX(F!$P$21:$AB$33, MATCH(K1098/$AH1098, F!$O$21:$O$33,1), MATCH(E1098, F!$P$20:$AB$20,1)),0) +  IFERROR( Q1098*INDEX(F!$P$21:$AB$33, MATCH(O1098/$AH1098, F!$O$21:$O$33,1), MATCH(E1098, F!$P$20:$AB$20,1)), 0) + IFERROR( U1098*INDEX(F!$P$21:$AB$33, MATCH(S1098/$AH1098, F!$O$21:$O$33,1), MATCH(E1098, F!$P$20:$AB$20,1)),0)  + IFERROR(Y1098*INDEX(F!$P$21:$AB$33, MATCH(W1098/$AH1098, F!$O$21:$O$33,1), MATCH(E1098, F!$P$20:$AB$20,1)),0)  + IFERROR( AC1098*INDEX(F!$P$21:$AB$33, MATCH(AA1098/$AH1098, F!$O$21:$O$33,1), MATCH(E1098, F!$P$20:$AB$20,1)),)</f>
        <v>0</v>
      </c>
      <c r="AL1098" s="1031"/>
    </row>
    <row r="1099" spans="1:38" hidden="1" x14ac:dyDescent="0.25">
      <c r="A1099" s="1022"/>
      <c r="B1099" s="245" t="str">
        <f t="shared" si="1411"/>
        <v/>
      </c>
      <c r="C1099" s="257" t="str">
        <f t="shared" si="1411"/>
        <v/>
      </c>
      <c r="D1099" s="224" t="str">
        <f t="shared" si="1411"/>
        <v/>
      </c>
      <c r="E1099" s="291" t="str">
        <f t="shared" si="1411"/>
        <v/>
      </c>
      <c r="F1099" s="307" t="str">
        <f t="shared" si="1411"/>
        <v/>
      </c>
      <c r="G1099" s="300" t="str">
        <f t="shared" si="1412"/>
        <v/>
      </c>
      <c r="H1099" s="301"/>
      <c r="I1099" s="301"/>
      <c r="J1099" s="302"/>
      <c r="K1099" s="300" t="str">
        <f t="shared" si="1413"/>
        <v/>
      </c>
      <c r="L1099" s="301"/>
      <c r="M1099" s="301"/>
      <c r="N1099" s="302"/>
      <c r="O1099" s="300" t="str">
        <f t="shared" si="1414"/>
        <v/>
      </c>
      <c r="P1099" s="301"/>
      <c r="Q1099" s="301"/>
      <c r="R1099" s="302"/>
      <c r="S1099" s="300" t="str">
        <f t="shared" si="1415"/>
        <v/>
      </c>
      <c r="T1099" s="301"/>
      <c r="U1099" s="301"/>
      <c r="V1099" s="302"/>
      <c r="W1099" s="300" t="str">
        <f t="shared" si="1416"/>
        <v/>
      </c>
      <c r="X1099" s="301"/>
      <c r="Y1099" s="301"/>
      <c r="Z1099" s="302"/>
      <c r="AA1099" s="300" t="str">
        <f t="shared" si="1417"/>
        <v/>
      </c>
      <c r="AB1099" s="301"/>
      <c r="AC1099" s="301"/>
      <c r="AD1099" s="302"/>
      <c r="AE1099" s="285">
        <f t="shared" si="1418"/>
        <v>0</v>
      </c>
      <c r="AF1099" s="286">
        <f t="shared" si="1382"/>
        <v>0</v>
      </c>
      <c r="AG1099" s="287">
        <f t="shared" si="1419"/>
        <v>0</v>
      </c>
      <c r="AH1099" s="217" t="str">
        <f t="shared" si="1420"/>
        <v/>
      </c>
      <c r="AI1099" s="303">
        <f xml:space="preserve"> ( IF(ISNUMBER(G1099), VLOOKUP(G1099/$AH1099,F!$A1:$B101,2,1)*G1099*$H1099*$I1099,0)+IF(ISNUMBER(K1099), VLOOKUP(K1099/$AH1099,F!$A1:$B101,2,1)*K1099*$L1099*$M1099,0)+IF(ISNUMBER(O1099), VLOOKUP(O1099/$AH1099,F!$A1:$B101,2,1)*O1099*$P1099*$Q1099,0)+IF(ISNUMBER(S1099), VLOOKUP(S1099/$AH1099,F!$A1:$B101,2,1)*S1099*$T1099*$U1099,0)+IF(ISNUMBER(W1099), VLOOKUP(W1099/$AH1099,F!$A1:$B101,2,1)*W1099*$X1099*$Y1099,0)+IF(ISNUMBER(AA1099), VLOOKUP(AA1099/$AH1099,F!$A1:$B101,2,1)*AA1099*$AB1099*$AC1099,0))*IF(ISNUMBER(F1099),F1099,1)*IF(ISNUMBER(E1099),E1099,1)</f>
        <v>0</v>
      </c>
      <c r="AJ1099" s="304">
        <f t="shared" ref="AJ1099:AJ1102" si="1422">H1099*I1099+L1099*M1099+P1099*Q1099+T1099*U1099+X1099*Y1099+AB1099*AC1099</f>
        <v>0</v>
      </c>
      <c r="AK1099" s="305">
        <f>IFERROR(I1099*INDEX(F!$P$21:$AB$33, MATCH(G1099/$AH1099, F!$O$21:$O$33,1), MATCH(E1099, F!$P$20:$AB$20,1)), 0 ) +IFERROR( M1099*INDEX(F!$P$21:$AB$33, MATCH(K1099/$AH1099, F!$O$21:$O$33,1), MATCH(E1099, F!$P$20:$AB$20,1)),0) +  IFERROR( Q1099*INDEX(F!$P$21:$AB$33, MATCH(O1099/$AH1099, F!$O$21:$O$33,1), MATCH(E1099, F!$P$20:$AB$20,1)), 0) + IFERROR( U1099*INDEX(F!$P$21:$AB$33, MATCH(S1099/$AH1099, F!$O$21:$O$33,1), MATCH(E1099, F!$P$20:$AB$20,1)),0)  + IFERROR(Y1099*INDEX(F!$P$21:$AB$33, MATCH(W1099/$AH1099, F!$O$21:$O$33,1), MATCH(E1099, F!$P$20:$AB$20,1)),0)  + IFERROR( AC1099*INDEX(F!$P$21:$AB$33, MATCH(AA1099/$AH1099, F!$O$21:$O$33,1), MATCH(E1099, F!$P$20:$AB$20,1)),)</f>
        <v>0</v>
      </c>
      <c r="AL1099" s="1031"/>
    </row>
    <row r="1100" spans="1:38" hidden="1" x14ac:dyDescent="0.25">
      <c r="A1100" s="1022"/>
      <c r="B1100" s="242" t="str">
        <f t="shared" si="1411"/>
        <v/>
      </c>
      <c r="C1100" s="258" t="str">
        <f t="shared" si="1411"/>
        <v/>
      </c>
      <c r="D1100" s="225" t="str">
        <f t="shared" si="1411"/>
        <v/>
      </c>
      <c r="E1100" s="291" t="str">
        <f t="shared" si="1411"/>
        <v/>
      </c>
      <c r="F1100" s="308" t="str">
        <f t="shared" si="1411"/>
        <v/>
      </c>
      <c r="G1100" s="293" t="str">
        <f t="shared" si="1412"/>
        <v/>
      </c>
      <c r="H1100" s="238"/>
      <c r="I1100" s="238"/>
      <c r="J1100" s="294"/>
      <c r="K1100" s="293" t="str">
        <f t="shared" si="1413"/>
        <v/>
      </c>
      <c r="L1100" s="238"/>
      <c r="M1100" s="238"/>
      <c r="N1100" s="294"/>
      <c r="O1100" s="293" t="str">
        <f t="shared" si="1414"/>
        <v/>
      </c>
      <c r="P1100" s="238"/>
      <c r="Q1100" s="238"/>
      <c r="R1100" s="294"/>
      <c r="S1100" s="293" t="str">
        <f t="shared" si="1415"/>
        <v/>
      </c>
      <c r="T1100" s="238"/>
      <c r="U1100" s="238"/>
      <c r="V1100" s="294"/>
      <c r="W1100" s="293" t="str">
        <f t="shared" si="1416"/>
        <v/>
      </c>
      <c r="X1100" s="238"/>
      <c r="Y1100" s="238"/>
      <c r="Z1100" s="294"/>
      <c r="AA1100" s="293" t="str">
        <f t="shared" si="1417"/>
        <v/>
      </c>
      <c r="AB1100" s="238"/>
      <c r="AC1100" s="238"/>
      <c r="AD1100" s="294"/>
      <c r="AE1100" s="239">
        <f t="shared" si="1418"/>
        <v>0</v>
      </c>
      <c r="AF1100" s="295">
        <f t="shared" si="1382"/>
        <v>0</v>
      </c>
      <c r="AG1100" s="296">
        <f t="shared" si="1419"/>
        <v>0</v>
      </c>
      <c r="AH1100" s="217" t="str">
        <f t="shared" si="1420"/>
        <v/>
      </c>
      <c r="AI1100" s="237">
        <f xml:space="preserve"> ( IF(ISNUMBER(G1100), VLOOKUP(G1100/$AH1100,F!$A1:$B101,2,1)*G1100*$H1100*$I1100,0)+IF(ISNUMBER(K1100), VLOOKUP(K1100/$AH1100,F!$A1:$B101,2,1)*K1100*$L1100*$M1100,0)+IF(ISNUMBER(O1100), VLOOKUP(O1100/$AH1100,F!$A1:$B101,2,1)*O1100*$P1100*$Q1100,0)+IF(ISNUMBER(S1100), VLOOKUP(S1100/$AH1100,F!$A1:$B101,2,1)*S1100*$T1100*$U1100,0)+IF(ISNUMBER(W1100), VLOOKUP(W1100/$AH1100,F!$A1:$B101,2,1)*W1100*$X1100*$Y1100,0)+IF(ISNUMBER(AA1100), VLOOKUP(AA1100/$AH1100,F!$A1:$B101,2,1)*AA1100*$AB1100*$AC1100,0))*IF(ISNUMBER(F1100),F1100,1)*IF(ISNUMBER(E1100),E1100,1)</f>
        <v>0</v>
      </c>
      <c r="AJ1100" s="309">
        <f t="shared" si="1422"/>
        <v>0</v>
      </c>
      <c r="AK1100" s="298">
        <f>IFERROR(I1100*INDEX(F!$P$21:$AB$33, MATCH(G1100/$AH1100, F!$O$21:$O$33,1), MATCH(E1100, F!$P$20:$AB$20,1)), 0 ) +IFERROR( M1100*INDEX(F!$P$21:$AB$33, MATCH(K1100/$AH1100, F!$O$21:$O$33,1), MATCH(E1100, F!$P$20:$AB$20,1)),0) +  IFERROR( Q1100*INDEX(F!$P$21:$AB$33, MATCH(O1100/$AH1100, F!$O$21:$O$33,1), MATCH(E1100, F!$P$20:$AB$20,1)), 0) + IFERROR( U1100*INDEX(F!$P$21:$AB$33, MATCH(S1100/$AH1100, F!$O$21:$O$33,1), MATCH(E1100, F!$P$20:$AB$20,1)),0)  + IFERROR(Y1100*INDEX(F!$P$21:$AB$33, MATCH(W1100/$AH1100, F!$O$21:$O$33,1), MATCH(E1100, F!$P$20:$AB$20,1)),0)  + IFERROR( AC1100*INDEX(F!$P$21:$AB$33, MATCH(AA1100/$AH1100, F!$O$21:$O$33,1), MATCH(E1100, F!$P$20:$AB$20,1)),)</f>
        <v>0</v>
      </c>
      <c r="AL1100" s="1031"/>
    </row>
    <row r="1101" spans="1:38" hidden="1" x14ac:dyDescent="0.25">
      <c r="A1101" s="1022"/>
      <c r="B1101" s="243" t="str">
        <f t="shared" si="1411"/>
        <v/>
      </c>
      <c r="C1101" s="256" t="str">
        <f t="shared" si="1411"/>
        <v/>
      </c>
      <c r="D1101" s="214" t="str">
        <f t="shared" si="1411"/>
        <v/>
      </c>
      <c r="E1101" s="291" t="str">
        <f t="shared" si="1411"/>
        <v/>
      </c>
      <c r="F1101" s="307" t="str">
        <f t="shared" si="1411"/>
        <v/>
      </c>
      <c r="G1101" s="300" t="str">
        <f t="shared" si="1412"/>
        <v/>
      </c>
      <c r="H1101" s="301"/>
      <c r="I1101" s="301"/>
      <c r="J1101" s="302"/>
      <c r="K1101" s="300" t="str">
        <f t="shared" si="1413"/>
        <v/>
      </c>
      <c r="L1101" s="301"/>
      <c r="M1101" s="301"/>
      <c r="N1101" s="302"/>
      <c r="O1101" s="300" t="str">
        <f t="shared" si="1414"/>
        <v/>
      </c>
      <c r="P1101" s="301"/>
      <c r="Q1101" s="301"/>
      <c r="R1101" s="302"/>
      <c r="S1101" s="300" t="str">
        <f t="shared" si="1415"/>
        <v/>
      </c>
      <c r="T1101" s="301"/>
      <c r="U1101" s="301"/>
      <c r="V1101" s="302"/>
      <c r="W1101" s="300" t="str">
        <f t="shared" si="1416"/>
        <v/>
      </c>
      <c r="X1101" s="301"/>
      <c r="Y1101" s="301"/>
      <c r="Z1101" s="302"/>
      <c r="AA1101" s="300" t="str">
        <f t="shared" si="1417"/>
        <v/>
      </c>
      <c r="AB1101" s="301"/>
      <c r="AC1101" s="301"/>
      <c r="AD1101" s="302"/>
      <c r="AE1101" s="285">
        <f t="shared" si="1418"/>
        <v>0</v>
      </c>
      <c r="AF1101" s="286">
        <f t="shared" si="1382"/>
        <v>0</v>
      </c>
      <c r="AG1101" s="287">
        <f t="shared" si="1419"/>
        <v>0</v>
      </c>
      <c r="AH1101" s="217" t="str">
        <f t="shared" si="1420"/>
        <v/>
      </c>
      <c r="AI1101" s="310">
        <f xml:space="preserve"> ( IF(ISNUMBER(G1101), VLOOKUP(G1101/$AH1101,F!$A1:$B101,2,1)*G1101*$H1101*$I1101,0)+IF(ISNUMBER(K1101), VLOOKUP(K1101/$AH1101,F!$A1:$B101,2,1)*K1101*$L1101*$M1101,0)+IF(ISNUMBER(O1101), VLOOKUP(O1101/$AH1101,F!$A1:$B101,2,1)*O1101*$P1101*$Q1101,0)+IF(ISNUMBER(S1101), VLOOKUP(S1101/$AH1101,F!$A1:$B101,2,1)*S1101*$T1101*$U1101,0)+IF(ISNUMBER(W1101), VLOOKUP(W1101/$AH1101,F!$A1:$B101,2,1)*W1101*$X1101*$Y1101,0)+IF(ISNUMBER(AA1101), VLOOKUP(AA1101/$AH1101,F!$A1:$B101,2,1)*AA1101*$AB1101*$AC1101,0))*IF(ISNUMBER(F1101),F1101,1)*IF(ISNUMBER(E1101),E1101,1)</f>
        <v>0</v>
      </c>
      <c r="AJ1101" s="311">
        <f t="shared" si="1422"/>
        <v>0</v>
      </c>
      <c r="AK1101" s="312">
        <f>IFERROR(I1101*INDEX(F!$P$21:$AB$33, MATCH(G1101/$AH1101, F!$O$21:$O$33,1), MATCH(E1101, F!$P$20:$AB$20,1)), 0 ) +IFERROR( M1101*INDEX(F!$P$21:$AB$33, MATCH(K1101/$AH1101, F!$O$21:$O$33,1), MATCH(E1101, F!$P$20:$AB$20,1)),0) +  IFERROR( Q1101*INDEX(F!$P$21:$AB$33, MATCH(O1101/$AH1101, F!$O$21:$O$33,1), MATCH(E1101, F!$P$20:$AB$20,1)), 0) + IFERROR( U1101*INDEX(F!$P$21:$AB$33, MATCH(S1101/$AH1101, F!$O$21:$O$33,1), MATCH(E1101, F!$P$20:$AB$20,1)),0)  + IFERROR(Y1101*INDEX(F!$P$21:$AB$33, MATCH(W1101/$AH1101, F!$O$21:$O$33,1), MATCH(E1101, F!$P$20:$AB$20,1)),0)  + IFERROR( AC1101*INDEX(F!$P$21:$AB$33, MATCH(AA1101/$AH1101, F!$O$21:$O$33,1), MATCH(E1101, F!$P$20:$AB$20,1)),)</f>
        <v>0</v>
      </c>
      <c r="AL1101" s="1031"/>
    </row>
    <row r="1102" spans="1:38" hidden="1" x14ac:dyDescent="0.25">
      <c r="A1102" s="1022"/>
      <c r="B1102" s="242" t="str">
        <f t="shared" si="1411"/>
        <v/>
      </c>
      <c r="C1102" s="258" t="str">
        <f t="shared" si="1411"/>
        <v/>
      </c>
      <c r="D1102" s="226" t="str">
        <f t="shared" si="1411"/>
        <v/>
      </c>
      <c r="E1102" s="291" t="str">
        <f t="shared" si="1411"/>
        <v/>
      </c>
      <c r="F1102" s="313" t="str">
        <f t="shared" si="1411"/>
        <v/>
      </c>
      <c r="G1102" s="293" t="str">
        <f t="shared" si="1412"/>
        <v/>
      </c>
      <c r="H1102" s="238"/>
      <c r="I1102" s="238"/>
      <c r="J1102" s="294"/>
      <c r="K1102" s="293" t="str">
        <f t="shared" si="1413"/>
        <v/>
      </c>
      <c r="L1102" s="238"/>
      <c r="M1102" s="238"/>
      <c r="N1102" s="294"/>
      <c r="O1102" s="293" t="str">
        <f t="shared" si="1414"/>
        <v/>
      </c>
      <c r="P1102" s="238"/>
      <c r="Q1102" s="238"/>
      <c r="R1102" s="294"/>
      <c r="S1102" s="293" t="str">
        <f t="shared" si="1415"/>
        <v/>
      </c>
      <c r="T1102" s="238"/>
      <c r="U1102" s="238"/>
      <c r="V1102" s="294"/>
      <c r="W1102" s="293" t="str">
        <f t="shared" si="1416"/>
        <v/>
      </c>
      <c r="X1102" s="238"/>
      <c r="Y1102" s="238"/>
      <c r="Z1102" s="294"/>
      <c r="AA1102" s="293" t="str">
        <f t="shared" si="1417"/>
        <v/>
      </c>
      <c r="AB1102" s="238"/>
      <c r="AC1102" s="238"/>
      <c r="AD1102" s="294"/>
      <c r="AE1102" s="239">
        <f t="shared" si="1418"/>
        <v>0</v>
      </c>
      <c r="AF1102" s="314">
        <f t="shared" si="1382"/>
        <v>0</v>
      </c>
      <c r="AG1102" s="315">
        <f t="shared" si="1419"/>
        <v>0</v>
      </c>
      <c r="AH1102" s="217" t="str">
        <f t="shared" si="1420"/>
        <v/>
      </c>
      <c r="AI1102" s="316">
        <f xml:space="preserve"> ( IF(ISNUMBER(G1102), VLOOKUP(G1102/$AH1102,F!$A1:$B101,2,1)*G1102*$H1102*$I1102,0)+IF(ISNUMBER(K1102), VLOOKUP(K1102/$AH1102,F!$A1:$B101,2,1)*K1102*$L1102*$M1102,0)+IF(ISNUMBER(O1102), VLOOKUP(O1102/$AH1102,F!$A1:$B101,2,1)*O1102*$P1102*$Q1102,0)+IF(ISNUMBER(S1102), VLOOKUP(S1102/$AH1102,F!$A1:$B101,2,1)*S1102*$T1102*$U1102,0)+IF(ISNUMBER(W1102), VLOOKUP(W1102/$AH1102,F!$A1:$B101,2,1)*W1102*$X1102*$Y1102,0)+IF(ISNUMBER(AA1102), VLOOKUP(AA1102/$AH1102,F!$A1:$B101,2,1)*AA1102*$AB1102*$AC1102,0))*IF(ISNUMBER(F1102),F1102,1)*IF(ISNUMBER(E1102),E1102,1)</f>
        <v>0</v>
      </c>
      <c r="AJ1102" s="317">
        <f t="shared" si="1422"/>
        <v>0</v>
      </c>
      <c r="AK1102" s="318">
        <f>IFERROR(I1102*INDEX(F!$P$21:$AB$33, MATCH(G1102/$AH1102, F!$O$21:$O$33,1), MATCH(E1102, F!$P$20:$AB$20,1)), 0 ) +IFERROR( M1102*INDEX(F!$P$21:$AB$33, MATCH(K1102/$AH1102, F!$O$21:$O$33,1), MATCH(E1102, F!$P$20:$AB$20,1)),0) +  IFERROR( Q1102*INDEX(F!$P$21:$AB$33, MATCH(O1102/$AH1102, F!$O$21:$O$33,1), MATCH(E1102, F!$P$20:$AB$20,1)), 0) + IFERROR( U1102*INDEX(F!$P$21:$AB$33, MATCH(S1102/$AH1102, F!$O$21:$O$33,1), MATCH(E1102, F!$P$20:$AB$20,1)),0)  + IFERROR(Y1102*INDEX(F!$P$21:$AB$33, MATCH(W1102/$AH1102, F!$O$21:$O$33,1), MATCH(E1102, F!$P$20:$AB$20,1)),0)  + IFERROR( AC1102*INDEX(F!$P$21:$AB$33, MATCH(AA1102/$AH1102, F!$O$21:$O$33,1), MATCH(E1102, F!$P$20:$AB$20,1)),)</f>
        <v>0</v>
      </c>
      <c r="AL1102" s="1031"/>
    </row>
    <row r="1103" spans="1:38" ht="15.75" hidden="1" thickBot="1" x14ac:dyDescent="0.3">
      <c r="A1103" s="1023"/>
      <c r="B1103" s="246"/>
      <c r="C1103" s="259"/>
      <c r="D1103" s="227"/>
      <c r="E1103" s="352">
        <f>ROUND(IFERROR(SUMPRODUCT(AJ1095:AJ1102,E1095:E1102)/AJ1103,0),3)</f>
        <v>0</v>
      </c>
      <c r="F1103" s="388"/>
      <c r="G1103" s="319"/>
      <c r="H1103" s="320"/>
      <c r="I1103" s="320"/>
      <c r="J1103" s="321"/>
      <c r="K1103" s="319"/>
      <c r="L1103" s="320"/>
      <c r="M1103" s="320"/>
      <c r="N1103" s="321"/>
      <c r="O1103" s="319"/>
      <c r="P1103" s="320"/>
      <c r="Q1103" s="320"/>
      <c r="R1103" s="321"/>
      <c r="S1103" s="319"/>
      <c r="T1103" s="320"/>
      <c r="U1103" s="320"/>
      <c r="V1103" s="321"/>
      <c r="W1103" s="319"/>
      <c r="X1103" s="320"/>
      <c r="Y1103" s="320"/>
      <c r="Z1103" s="321"/>
      <c r="AA1103" s="319"/>
      <c r="AB1103" s="320"/>
      <c r="AC1103" s="320"/>
      <c r="AD1103" s="321"/>
      <c r="AE1103" s="357">
        <f>SUM(AE1095:AE1102)</f>
        <v>0</v>
      </c>
      <c r="AF1103" s="358">
        <f t="shared" si="1382"/>
        <v>0</v>
      </c>
      <c r="AG1103" s="391">
        <f>IFERROR(  SUMPRODUCT(AG1095:AG1102,AJ1095:AJ1102)/AJ1103,0)</f>
        <v>0</v>
      </c>
      <c r="AH1103" s="359"/>
      <c r="AI1103" s="360">
        <f>SUM(AI1095:AI1102)</f>
        <v>0</v>
      </c>
      <c r="AJ1103" s="360">
        <f>SUM(AJ1095:AJ1102)</f>
        <v>0</v>
      </c>
      <c r="AK1103" s="361">
        <f>IF(SUM(AK1095:AK1102)=0,TIME(,0,),TIME(,SUM(AK1095:AK1102)+F!$V$37,))</f>
        <v>0</v>
      </c>
      <c r="AL1103" s="1032"/>
    </row>
    <row r="1104" spans="1:38" hidden="1" x14ac:dyDescent="0.25">
      <c r="A1104" s="213">
        <f>A1105</f>
        <v>43919</v>
      </c>
      <c r="B1104" s="247" t="str">
        <f t="shared" ref="B1104:F1111" si="1423">IF(B1048="","",B1048)</f>
        <v/>
      </c>
      <c r="C1104" s="260" t="str">
        <f t="shared" si="1423"/>
        <v/>
      </c>
      <c r="D1104" s="228" t="str">
        <f t="shared" si="1423"/>
        <v/>
      </c>
      <c r="E1104" s="280" t="str">
        <f t="shared" si="1423"/>
        <v/>
      </c>
      <c r="F1104" s="322" t="str">
        <f t="shared" si="1423"/>
        <v/>
      </c>
      <c r="G1104" s="323" t="str">
        <f t="shared" ref="G1104:G1111" si="1424">IF(J1104&lt;&gt;0, IFERROR(IF( $F1104=2,  MROUND($AH1104*J1104,1),    IF( OR($F1104="",$F1104=1),   MROUND($AH1104*J1104,2.5),  MROUND($AH1104*J1104, 0.1))), "" ), "")</f>
        <v/>
      </c>
      <c r="H1104" s="324"/>
      <c r="I1104" s="324"/>
      <c r="J1104" s="325"/>
      <c r="K1104" s="323" t="str">
        <f t="shared" ref="K1104:K1111" si="1425">IF(N1104&lt;&gt;0, IFERROR(IF( $F1104=2,  MROUND($AH1104*N1104,1),    IF( OR($F1104="",$F1104=1),   MROUND($AH1104*N1104,2.5),  MROUND($AH1104*N1104, 0.1))), "" ), "")</f>
        <v/>
      </c>
      <c r="L1104" s="324"/>
      <c r="M1104" s="324"/>
      <c r="N1104" s="325"/>
      <c r="O1104" s="323" t="str">
        <f t="shared" ref="O1104:O1111" si="1426">IF(R1104&lt;&gt;0, IFERROR(IF( $F1104=2,  MROUND($AH1104*R1104,1),    IF( OR($F1104="",$F1104=1),   MROUND($AH1104*R1104,2.5),  MROUND($AH1104*R1104, 0.1))), "" ), "")</f>
        <v/>
      </c>
      <c r="P1104" s="324"/>
      <c r="Q1104" s="324"/>
      <c r="R1104" s="325"/>
      <c r="S1104" s="323" t="str">
        <f t="shared" ref="S1104:S1111" si="1427">IF(V1104&lt;&gt;0, IFERROR(IF( $F1104=2,  MROUND($AH1104*V1104,1),    IF( OR($F1104="",$F1104=1),   MROUND($AH1104*V1104,2.5),  MROUND($AH1104*V1104, 0.1))), "" ), "")</f>
        <v/>
      </c>
      <c r="T1104" s="324"/>
      <c r="U1104" s="324"/>
      <c r="V1104" s="325"/>
      <c r="W1104" s="323" t="str">
        <f t="shared" ref="W1104:W1111" si="1428">IF(Z1104&lt;&gt;0, IFERROR(IF( $F1104=2,  MROUND($AH1104*Z1104,1),    IF( OR($F1104="",$F1104=1),   MROUND($AH1104*Z1104,2.5),  MROUND($AH1104*Z1104, 0.1))), "" ), "")</f>
        <v/>
      </c>
      <c r="X1104" s="324"/>
      <c r="Y1104" s="324"/>
      <c r="Z1104" s="325"/>
      <c r="AA1104" s="323" t="str">
        <f t="shared" ref="AA1104:AA1111" si="1429">IF(AD1104&lt;&gt;0, IFERROR(IF( $F1104=2,  MROUND($AH1104*AD1104,1),    IF( OR($F1104="",$F1104=1),   MROUND($AH1104*AD1104,2.5),  MROUND($AH1104*AD1104, 0.1))), "" ), "")</f>
        <v/>
      </c>
      <c r="AB1104" s="324"/>
      <c r="AC1104" s="324"/>
      <c r="AD1104" s="325"/>
      <c r="AE1104" s="326">
        <f t="shared" ref="AE1104:AE1111" si="1430">(IF(ISNUMBER(G1104),G1104,0)*H1104*I1104+IF(ISNUMBER(K1104),K1104,1)*L1104*M1104+IF(ISNUMBER(O1104),O1104,1)*P1104*Q1104+IF(ISNUMBER(S1104),S1104,1)*T1104*U1104+IF(ISNUMBER(W1104),W1104,1)*X1104*Y1104+IF(ISNUMBER(AA1104),AA1104,1)*AB1104*AC1104)*IF(ISNUMBER(F1104),F1104,1)</f>
        <v>0</v>
      </c>
      <c r="AF1104" s="327">
        <f t="shared" si="1382"/>
        <v>0</v>
      </c>
      <c r="AG1104" s="328">
        <f t="shared" ref="AG1104:AG1111" si="1431">IFERROR((AF1104/(AH1104*IF(ISNUMBER(F1104),F1104,1))),0)</f>
        <v>0</v>
      </c>
      <c r="AH1104" s="216" t="str">
        <f t="shared" ref="AH1104:AH1111" si="1432">IF(ISNUMBER(AH1048), AH1048+(AH1048*$AH$1066),"")</f>
        <v/>
      </c>
      <c r="AI1104" s="329">
        <f xml:space="preserve"> ( IF(ISNUMBER(G1104), VLOOKUP(G1104/$AH1104,F!$A1:$B101,2,1)*G1104*$H1104*$I1104,0)+IF(ISNUMBER(K1104), VLOOKUP(K1104/$AH1104,F!$A1:$B101,2,1)*K1104*$L1104*$M1104,0)+IF(ISNUMBER(O1104), VLOOKUP(O1104/$AH1104,F!$A1:$B101,2,1)*O1104*$P1104*$Q1104,0)+IF(ISNUMBER(S1104), VLOOKUP(S1104/$AH1104,F!$A1:$B101,2,1)*S1104*$T1104*$U1104,0)+IF(ISNUMBER(W1104), VLOOKUP(W1104/$AH1104,F!$A1:$B101,2,1)*W1104*$X1104*$Y1104,0)+IF(ISNUMBER(AA1104), VLOOKUP(AA1104/$AH1104,F!$A1:$B101,2,1)*AA1104*$AB1104*$AC1104,0))*IF(ISNUMBER(F1104),F1104,1)*IF(ISNUMBER(E1104),E1104,1)</f>
        <v>0</v>
      </c>
      <c r="AJ1104" s="330">
        <f t="shared" ref="AJ1104:AJ1106" si="1433">H1104*I1104+L1104*M1104+P1104*Q1104+T1104*U1104+X1104*Y1104+AB1104*AC1104</f>
        <v>0</v>
      </c>
      <c r="AK1104" s="331">
        <f>IFERROR(I1104*INDEX(F!$P$21:$AB$33, MATCH(G1104/$AH1104, F!$O$21:$O$33,1), MATCH(E1104, F!$P$20:$AB$20,1)), 0 ) +IFERROR( M1104*INDEX(F!$P$21:$AB$33, MATCH(K1104/$AH1104, F!$O$21:$O$33,1), MATCH(E1104, F!$P$20:$AB$20,1)),0) +  IFERROR( Q1104*INDEX(F!$P$21:$AB$33, MATCH(O1104/$AH1104, F!$O$21:$O$33,1), MATCH(E1104, F!$P$20:$AB$20,1)), 0) + IFERROR( U1104*INDEX(F!$P$21:$AB$33, MATCH(S1104/$AH1104, F!$O$21:$O$33,1), MATCH(E1104, F!$P$20:$AB$20,1)),0)  + IFERROR(Y1104*INDEX(F!$P$21:$AB$33, MATCH(W1104/$AH1104, F!$O$21:$O$33,1), MATCH(E1104, F!$P$20:$AB$20,1)),0)  + IFERROR( AC1104*INDEX(F!$P$21:$AB$33, MATCH(AA1104/$AH1104, F!$O$21:$O$33,1), MATCH(E1104, F!$P$20:$AB$20,1)),)</f>
        <v>0</v>
      </c>
      <c r="AL1104" s="1033"/>
    </row>
    <row r="1105" spans="1:38" ht="15.75" hidden="1" customHeight="1" x14ac:dyDescent="0.25">
      <c r="A1105" s="1021">
        <f>A1049+A1010</f>
        <v>43919</v>
      </c>
      <c r="B1105" s="248" t="str">
        <f t="shared" si="1423"/>
        <v/>
      </c>
      <c r="C1105" s="261" t="str">
        <f t="shared" si="1423"/>
        <v/>
      </c>
      <c r="D1105" s="229" t="str">
        <f t="shared" si="1423"/>
        <v/>
      </c>
      <c r="E1105" s="291" t="str">
        <f t="shared" si="1423"/>
        <v/>
      </c>
      <c r="F1105" s="332" t="str">
        <f t="shared" si="1423"/>
        <v/>
      </c>
      <c r="G1105" s="333" t="str">
        <f t="shared" si="1424"/>
        <v/>
      </c>
      <c r="H1105" s="334"/>
      <c r="I1105" s="334"/>
      <c r="J1105" s="335"/>
      <c r="K1105" s="333" t="str">
        <f t="shared" si="1425"/>
        <v/>
      </c>
      <c r="L1105" s="334"/>
      <c r="M1105" s="334"/>
      <c r="N1105" s="335"/>
      <c r="O1105" s="333" t="str">
        <f t="shared" si="1426"/>
        <v/>
      </c>
      <c r="P1105" s="334"/>
      <c r="Q1105" s="334"/>
      <c r="R1105" s="335"/>
      <c r="S1105" s="333" t="str">
        <f t="shared" si="1427"/>
        <v/>
      </c>
      <c r="T1105" s="334"/>
      <c r="U1105" s="334"/>
      <c r="V1105" s="335"/>
      <c r="W1105" s="333" t="str">
        <f t="shared" si="1428"/>
        <v/>
      </c>
      <c r="X1105" s="334"/>
      <c r="Y1105" s="334"/>
      <c r="Z1105" s="335"/>
      <c r="AA1105" s="333" t="str">
        <f t="shared" si="1429"/>
        <v/>
      </c>
      <c r="AB1105" s="334"/>
      <c r="AC1105" s="334"/>
      <c r="AD1105" s="335"/>
      <c r="AE1105" s="336">
        <f t="shared" si="1430"/>
        <v>0</v>
      </c>
      <c r="AF1105" s="337">
        <f t="shared" si="1382"/>
        <v>0</v>
      </c>
      <c r="AG1105" s="338">
        <f t="shared" si="1431"/>
        <v>0</v>
      </c>
      <c r="AH1105" s="217" t="str">
        <f t="shared" si="1432"/>
        <v/>
      </c>
      <c r="AI1105" s="339">
        <f xml:space="preserve"> ( IF(ISNUMBER(G1105), VLOOKUP(G1105/$AH1105,F!$A1:$B101,2,1)*G1105*$H1105*$I1105,0)+IF(ISNUMBER(K1105), VLOOKUP(K1105/$AH1105,F!$A1:$B101,2,1)*K1105*$L1105*$M1105,0)+IF(ISNUMBER(O1105), VLOOKUP(O1105/$AH1105,F!$A1:$B101,2,1)*O1105*$P1105*$Q1105,0)+IF(ISNUMBER(S1105), VLOOKUP(S1105/$AH1105,F!$A1:$B101,2,1)*S1105*$T1105*$U1105,0)+IF(ISNUMBER(W1105), VLOOKUP(W1105/$AH1105,F!$A1:$B101,2,1)*W1105*$X1105*$Y1105,0)+IF(ISNUMBER(AA1105), VLOOKUP(AA1105/$AH1105,F!$A1:$B101,2,1)*AA1105*$AB1105*$AC1105,0))*IF(ISNUMBER(F1105),F1105,1)*IF(ISNUMBER(E1105),E1105,1)</f>
        <v>0</v>
      </c>
      <c r="AJ1105" s="340">
        <f t="shared" si="1433"/>
        <v>0</v>
      </c>
      <c r="AK1105" s="341">
        <f>IFERROR(I1105*INDEX(F!$P$21:$AB$33, MATCH(G1105/$AH1105, F!$O$21:$O$33,1), MATCH(E1105, F!$P$20:$AB$20,1)), 0 ) +IFERROR( M1105*INDEX(F!$P$21:$AB$33, MATCH(K1105/$AH1105, F!$O$21:$O$33,1), MATCH(E1105, F!$P$20:$AB$20,1)),0) +  IFERROR( Q1105*INDEX(F!$P$21:$AB$33, MATCH(O1105/$AH1105, F!$O$21:$O$33,1), MATCH(E1105, F!$P$20:$AB$20,1)), 0) + IFERROR( U1105*INDEX(F!$P$21:$AB$33, MATCH(S1105/$AH1105, F!$O$21:$O$33,1), MATCH(E1105, F!$P$20:$AB$20,1)),0)  + IFERROR(Y1105*INDEX(F!$P$21:$AB$33, MATCH(W1105/$AH1105, F!$O$21:$O$33,1), MATCH(E1105, F!$P$20:$AB$20,1)),0)  + IFERROR( AC1105*INDEX(F!$P$21:$AB$33, MATCH(AA1105/$AH1105, F!$O$21:$O$33,1), MATCH(E1105, F!$P$20:$AB$20,1)),)</f>
        <v>0</v>
      </c>
      <c r="AL1105" s="1031"/>
    </row>
    <row r="1106" spans="1:38" hidden="1" x14ac:dyDescent="0.25">
      <c r="A1106" s="1022"/>
      <c r="B1106" s="249" t="str">
        <f t="shared" si="1423"/>
        <v/>
      </c>
      <c r="C1106" s="262" t="str">
        <f t="shared" si="1423"/>
        <v/>
      </c>
      <c r="D1106" s="230" t="str">
        <f t="shared" si="1423"/>
        <v/>
      </c>
      <c r="E1106" s="291" t="str">
        <f t="shared" si="1423"/>
        <v/>
      </c>
      <c r="F1106" s="342" t="str">
        <f t="shared" si="1423"/>
        <v/>
      </c>
      <c r="G1106" s="343" t="str">
        <f t="shared" si="1424"/>
        <v/>
      </c>
      <c r="H1106" s="344"/>
      <c r="I1106" s="344"/>
      <c r="J1106" s="345"/>
      <c r="K1106" s="343" t="str">
        <f t="shared" si="1425"/>
        <v/>
      </c>
      <c r="L1106" s="344"/>
      <c r="M1106" s="344"/>
      <c r="N1106" s="345"/>
      <c r="O1106" s="343" t="str">
        <f t="shared" si="1426"/>
        <v/>
      </c>
      <c r="P1106" s="344"/>
      <c r="Q1106" s="344"/>
      <c r="R1106" s="345"/>
      <c r="S1106" s="343" t="str">
        <f t="shared" si="1427"/>
        <v/>
      </c>
      <c r="T1106" s="344"/>
      <c r="U1106" s="344"/>
      <c r="V1106" s="345"/>
      <c r="W1106" s="343" t="str">
        <f t="shared" si="1428"/>
        <v/>
      </c>
      <c r="X1106" s="344"/>
      <c r="Y1106" s="344"/>
      <c r="Z1106" s="345"/>
      <c r="AA1106" s="343" t="str">
        <f t="shared" si="1429"/>
        <v/>
      </c>
      <c r="AB1106" s="344"/>
      <c r="AC1106" s="344"/>
      <c r="AD1106" s="345"/>
      <c r="AE1106" s="346">
        <f t="shared" si="1430"/>
        <v>0</v>
      </c>
      <c r="AF1106" s="347">
        <f t="shared" si="1382"/>
        <v>0</v>
      </c>
      <c r="AG1106" s="348">
        <f t="shared" si="1431"/>
        <v>0</v>
      </c>
      <c r="AH1106" s="217" t="str">
        <f t="shared" si="1432"/>
        <v/>
      </c>
      <c r="AI1106" s="349">
        <f xml:space="preserve"> ( IF(ISNUMBER(G1106), VLOOKUP(G1106/$AH1106,F!$A1:$B101,2,1)*G1106*$H1106*$I1106,0)+IF(ISNUMBER(K1106), VLOOKUP(K1106/$AH1106,F!$A1:$B101,2,1)*K1106*$L1106*$M1106,0)+IF(ISNUMBER(O1106), VLOOKUP(O1106/$AH1106,F!$A1:$B101,2,1)*O1106*$P1106*$Q1106,0)+IF(ISNUMBER(S1106), VLOOKUP(S1106/$AH1106,F!$A1:$B101,2,1)*S1106*$T1106*$U1106,0)+IF(ISNUMBER(W1106), VLOOKUP(W1106/$AH1106,F!$A1:$B101,2,1)*W1106*$X1106*$Y1106,0)+IF(ISNUMBER(AA1106), VLOOKUP(AA1106/$AH1106,F!$A1:$B101,2,1)*AA1106*$AB1106*$AC1106,0))*IF(ISNUMBER(F1106),F1106,1)*IF(ISNUMBER(E1106),E1106,1)</f>
        <v>0</v>
      </c>
      <c r="AJ1106" s="350">
        <f t="shared" si="1433"/>
        <v>0</v>
      </c>
      <c r="AK1106" s="351">
        <f>IFERROR(I1106*INDEX(F!$P$21:$AB$33, MATCH(G1106/$AH1106, F!$O$21:$O$33,1), MATCH(E1106, F!$P$20:$AB$20,1)), 0 ) +IFERROR( M1106*INDEX(F!$P$21:$AB$33, MATCH(K1106/$AH1106, F!$O$21:$O$33,1), MATCH(E1106, F!$P$20:$AB$20,1)),0) +  IFERROR( Q1106*INDEX(F!$P$21:$AB$33, MATCH(O1106/$AH1106, F!$O$21:$O$33,1), MATCH(E1106, F!$P$20:$AB$20,1)), 0) + IFERROR( U1106*INDEX(F!$P$21:$AB$33, MATCH(S1106/$AH1106, F!$O$21:$O$33,1), MATCH(E1106, F!$P$20:$AB$20,1)),0)  + IFERROR(Y1106*INDEX(F!$P$21:$AB$33, MATCH(W1106/$AH1106, F!$O$21:$O$33,1), MATCH(E1106, F!$P$20:$AB$20,1)),0)  + IFERROR( AC1106*INDEX(F!$P$21:$AB$33, MATCH(AA1106/$AH1106, F!$O$21:$O$33,1), MATCH(E1106, F!$P$20:$AB$20,1)),)</f>
        <v>0</v>
      </c>
      <c r="AL1106" s="1031"/>
    </row>
    <row r="1107" spans="1:38" hidden="1" x14ac:dyDescent="0.25">
      <c r="A1107" s="1022"/>
      <c r="B1107" s="248" t="str">
        <f t="shared" si="1423"/>
        <v/>
      </c>
      <c r="C1107" s="261" t="str">
        <f t="shared" si="1423"/>
        <v/>
      </c>
      <c r="D1107" s="229" t="str">
        <f t="shared" si="1423"/>
        <v/>
      </c>
      <c r="E1107" s="291" t="str">
        <f t="shared" si="1423"/>
        <v/>
      </c>
      <c r="F1107" s="332" t="str">
        <f t="shared" si="1423"/>
        <v/>
      </c>
      <c r="G1107" s="333" t="str">
        <f t="shared" si="1424"/>
        <v/>
      </c>
      <c r="H1107" s="334"/>
      <c r="I1107" s="334"/>
      <c r="J1107" s="335"/>
      <c r="K1107" s="333" t="str">
        <f t="shared" si="1425"/>
        <v/>
      </c>
      <c r="L1107" s="334"/>
      <c r="M1107" s="334"/>
      <c r="N1107" s="335"/>
      <c r="O1107" s="333" t="str">
        <f t="shared" si="1426"/>
        <v/>
      </c>
      <c r="P1107" s="334"/>
      <c r="Q1107" s="334"/>
      <c r="R1107" s="335"/>
      <c r="S1107" s="333" t="str">
        <f t="shared" si="1427"/>
        <v/>
      </c>
      <c r="T1107" s="334"/>
      <c r="U1107" s="334"/>
      <c r="V1107" s="335"/>
      <c r="W1107" s="333" t="str">
        <f t="shared" si="1428"/>
        <v/>
      </c>
      <c r="X1107" s="334"/>
      <c r="Y1107" s="334"/>
      <c r="Z1107" s="335"/>
      <c r="AA1107" s="333" t="str">
        <f t="shared" si="1429"/>
        <v/>
      </c>
      <c r="AB1107" s="334"/>
      <c r="AC1107" s="334"/>
      <c r="AD1107" s="335"/>
      <c r="AE1107" s="336">
        <f t="shared" si="1430"/>
        <v>0</v>
      </c>
      <c r="AF1107" s="337">
        <f t="shared" si="1382"/>
        <v>0</v>
      </c>
      <c r="AG1107" s="338">
        <f t="shared" si="1431"/>
        <v>0</v>
      </c>
      <c r="AH1107" s="217" t="str">
        <f t="shared" si="1432"/>
        <v/>
      </c>
      <c r="AI1107" s="339">
        <f xml:space="preserve"> ( IF(ISNUMBER(G1107), VLOOKUP(G1107/$AH1107,F!$A1:$B101,2,1)*G1107*$H1107*$I1107,0)+IF(ISNUMBER(K1107), VLOOKUP(K1107/$AH1107,F!$A1:$B101,2,1)*K1107*$L1107*$M1107,0)+IF(ISNUMBER(O1107), VLOOKUP(O1107/$AH1107,F!$A1:$B101,2,1)*O1107*$P1107*$Q1107,0)+IF(ISNUMBER(S1107), VLOOKUP(S1107/$AH1107,F!$A1:$B101,2,1)*S1107*$T1107*$U1107,0)+IF(ISNUMBER(W1107), VLOOKUP(W1107/$AH1107,F!$A1:$B101,2,1)*W1107*$X1107*$Y1107,0)+IF(ISNUMBER(AA1107), VLOOKUP(AA1107/$AH1107,F!$A1:$B101,2,1)*AA1107*$AB1107*$AC1107,0))*IF(ISNUMBER(F1107),F1107,1)*IF(ISNUMBER(E1107),E1107,1)</f>
        <v>0</v>
      </c>
      <c r="AJ1107" s="340">
        <f>H1107*I1107+L1107*M1107+P1107*Q1107+T1107*U1107+X1107*Y1107+AB1107*AC1107</f>
        <v>0</v>
      </c>
      <c r="AK1107" s="341">
        <f>IFERROR(I1107*INDEX(F!$P$21:$AB$33, MATCH(G1107/$AH1107, F!$O$21:$O$33,1), MATCH(E1107, F!$P$20:$AB$20,1)), 0 ) +IFERROR( M1107*INDEX(F!$P$21:$AB$33, MATCH(K1107/$AH1107, F!$O$21:$O$33,1), MATCH(E1107, F!$P$20:$AB$20,1)),0) +  IFERROR( Q1107*INDEX(F!$P$21:$AB$33, MATCH(O1107/$AH1107, F!$O$21:$O$33,1), MATCH(E1107, F!$P$20:$AB$20,1)), 0) + IFERROR( U1107*INDEX(F!$P$21:$AB$33, MATCH(S1107/$AH1107, F!$O$21:$O$33,1), MATCH(E1107, F!$P$20:$AB$20,1)),0)  + IFERROR(Y1107*INDEX(F!$P$21:$AB$33, MATCH(W1107/$AH1107, F!$O$21:$O$33,1), MATCH(E1107, F!$P$20:$AB$20,1)),0)  + IFERROR( AC1107*INDEX(F!$P$21:$AB$33, MATCH(AA1107/$AH1107, F!$O$21:$O$33,1), MATCH(E1107, F!$P$20:$AB$20,1)),)</f>
        <v>0</v>
      </c>
      <c r="AL1107" s="1031"/>
    </row>
    <row r="1108" spans="1:38" hidden="1" x14ac:dyDescent="0.25">
      <c r="A1108" s="1022"/>
      <c r="B1108" s="249" t="str">
        <f t="shared" si="1423"/>
        <v/>
      </c>
      <c r="C1108" s="262" t="str">
        <f t="shared" si="1423"/>
        <v/>
      </c>
      <c r="D1108" s="230" t="str">
        <f t="shared" si="1423"/>
        <v/>
      </c>
      <c r="E1108" s="291" t="str">
        <f t="shared" si="1423"/>
        <v/>
      </c>
      <c r="F1108" s="342" t="str">
        <f t="shared" si="1423"/>
        <v/>
      </c>
      <c r="G1108" s="343" t="str">
        <f t="shared" si="1424"/>
        <v/>
      </c>
      <c r="H1108" s="344"/>
      <c r="I1108" s="344"/>
      <c r="J1108" s="345"/>
      <c r="K1108" s="343" t="str">
        <f t="shared" si="1425"/>
        <v/>
      </c>
      <c r="L1108" s="344"/>
      <c r="M1108" s="344"/>
      <c r="N1108" s="345"/>
      <c r="O1108" s="343" t="str">
        <f t="shared" si="1426"/>
        <v/>
      </c>
      <c r="P1108" s="344"/>
      <c r="Q1108" s="344"/>
      <c r="R1108" s="345"/>
      <c r="S1108" s="343" t="str">
        <f t="shared" si="1427"/>
        <v/>
      </c>
      <c r="T1108" s="344"/>
      <c r="U1108" s="344"/>
      <c r="V1108" s="345"/>
      <c r="W1108" s="343" t="str">
        <f t="shared" si="1428"/>
        <v/>
      </c>
      <c r="X1108" s="344"/>
      <c r="Y1108" s="344"/>
      <c r="Z1108" s="345"/>
      <c r="AA1108" s="343" t="str">
        <f t="shared" si="1429"/>
        <v/>
      </c>
      <c r="AB1108" s="344"/>
      <c r="AC1108" s="344"/>
      <c r="AD1108" s="345"/>
      <c r="AE1108" s="346">
        <f t="shared" si="1430"/>
        <v>0</v>
      </c>
      <c r="AF1108" s="347">
        <f t="shared" si="1382"/>
        <v>0</v>
      </c>
      <c r="AG1108" s="348">
        <f t="shared" si="1431"/>
        <v>0</v>
      </c>
      <c r="AH1108" s="217" t="str">
        <f t="shared" si="1432"/>
        <v/>
      </c>
      <c r="AI1108" s="349">
        <f xml:space="preserve"> ( IF(ISNUMBER(G1108), VLOOKUP(G1108/$AH1108,F!$A1:$B101,2,1)*G1108*$H1108*$I1108,0)+IF(ISNUMBER(K1108), VLOOKUP(K1108/$AH1108,F!$A1:$B101,2,1)*K1108*$L1108*$M1108,0)+IF(ISNUMBER(O1108), VLOOKUP(O1108/$AH1108,F!$A1:$B101,2,1)*O1108*$P1108*$Q1108,0)+IF(ISNUMBER(S1108), VLOOKUP(S1108/$AH1108,F!$A1:$B101,2,1)*S1108*$T1108*$U1108,0)+IF(ISNUMBER(W1108), VLOOKUP(W1108/$AH1108,F!$A1:$B101,2,1)*W1108*$X1108*$Y1108,0)+IF(ISNUMBER(AA1108), VLOOKUP(AA1108/$AH1108,F!$A1:$B101,2,1)*AA1108*$AB1108*$AC1108,0))*IF(ISNUMBER(F1108),F1108,1)*IF(ISNUMBER(E1108),E1108,1)</f>
        <v>0</v>
      </c>
      <c r="AJ1108" s="350">
        <f t="shared" ref="AJ1108:AJ1111" si="1434">H1108*I1108+L1108*M1108+P1108*Q1108+T1108*U1108+X1108*Y1108+AB1108*AC1108</f>
        <v>0</v>
      </c>
      <c r="AK1108" s="351">
        <f>IFERROR(I1108*INDEX(F!$P$21:$AB$33, MATCH(G1108/$AH1108, F!$O$21:$O$33,1), MATCH(E1108, F!$P$20:$AB$20,1)), 0 ) +IFERROR( M1108*INDEX(F!$P$21:$AB$33, MATCH(K1108/$AH1108, F!$O$21:$O$33,1), MATCH(E1108, F!$P$20:$AB$20,1)),0) +  IFERROR( Q1108*INDEX(F!$P$21:$AB$33, MATCH(O1108/$AH1108, F!$O$21:$O$33,1), MATCH(E1108, F!$P$20:$AB$20,1)), 0) + IFERROR( U1108*INDEX(F!$P$21:$AB$33, MATCH(S1108/$AH1108, F!$O$21:$O$33,1), MATCH(E1108, F!$P$20:$AB$20,1)),0)  + IFERROR(Y1108*INDEX(F!$P$21:$AB$33, MATCH(W1108/$AH1108, F!$O$21:$O$33,1), MATCH(E1108, F!$P$20:$AB$20,1)),0)  + IFERROR( AC1108*INDEX(F!$P$21:$AB$33, MATCH(AA1108/$AH1108, F!$O$21:$O$33,1), MATCH(E1108, F!$P$20:$AB$20,1)),)</f>
        <v>0</v>
      </c>
      <c r="AL1108" s="1031"/>
    </row>
    <row r="1109" spans="1:38" hidden="1" x14ac:dyDescent="0.25">
      <c r="A1109" s="1022"/>
      <c r="B1109" s="248" t="str">
        <f t="shared" si="1423"/>
        <v/>
      </c>
      <c r="C1109" s="261" t="str">
        <f t="shared" si="1423"/>
        <v/>
      </c>
      <c r="D1109" s="229" t="str">
        <f t="shared" si="1423"/>
        <v/>
      </c>
      <c r="E1109" s="291" t="str">
        <f t="shared" si="1423"/>
        <v/>
      </c>
      <c r="F1109" s="332" t="str">
        <f t="shared" si="1423"/>
        <v/>
      </c>
      <c r="G1109" s="333" t="str">
        <f t="shared" si="1424"/>
        <v/>
      </c>
      <c r="H1109" s="334"/>
      <c r="I1109" s="334"/>
      <c r="J1109" s="335"/>
      <c r="K1109" s="333" t="str">
        <f t="shared" si="1425"/>
        <v/>
      </c>
      <c r="L1109" s="334"/>
      <c r="M1109" s="334"/>
      <c r="N1109" s="335"/>
      <c r="O1109" s="333" t="str">
        <f t="shared" si="1426"/>
        <v/>
      </c>
      <c r="P1109" s="334"/>
      <c r="Q1109" s="334"/>
      <c r="R1109" s="335"/>
      <c r="S1109" s="333" t="str">
        <f t="shared" si="1427"/>
        <v/>
      </c>
      <c r="T1109" s="334"/>
      <c r="U1109" s="334"/>
      <c r="V1109" s="335"/>
      <c r="W1109" s="333" t="str">
        <f t="shared" si="1428"/>
        <v/>
      </c>
      <c r="X1109" s="334"/>
      <c r="Y1109" s="334"/>
      <c r="Z1109" s="335"/>
      <c r="AA1109" s="333" t="str">
        <f t="shared" si="1429"/>
        <v/>
      </c>
      <c r="AB1109" s="334"/>
      <c r="AC1109" s="334"/>
      <c r="AD1109" s="335"/>
      <c r="AE1109" s="336">
        <f t="shared" si="1430"/>
        <v>0</v>
      </c>
      <c r="AF1109" s="337">
        <f t="shared" si="1382"/>
        <v>0</v>
      </c>
      <c r="AG1109" s="338">
        <f t="shared" si="1431"/>
        <v>0</v>
      </c>
      <c r="AH1109" s="217" t="str">
        <f t="shared" si="1432"/>
        <v/>
      </c>
      <c r="AI1109" s="339">
        <f xml:space="preserve"> ( IF(ISNUMBER(G1109), VLOOKUP(G1109/$AH1109,F!$A1:$B101,2,1)*G1109*$H1109*$I1109,0)+IF(ISNUMBER(K1109), VLOOKUP(K1109/$AH1109,F!$A1:$B101,2,1)*K1109*$L1109*$M1109,0)+IF(ISNUMBER(O1109), VLOOKUP(O1109/$AH1109,F!$A1:$B101,2,1)*O1109*$P1109*$Q1109,0)+IF(ISNUMBER(S1109), VLOOKUP(S1109/$AH1109,F!$A1:$B101,2,1)*S1109*$T1109*$U1109,0)+IF(ISNUMBER(W1109), VLOOKUP(W1109/$AH1109,F!$A1:$B101,2,1)*W1109*$X1109*$Y1109,0)+IF(ISNUMBER(AA1109), VLOOKUP(AA1109/$AH1109,F!$A1:$B101,2,1)*AA1109*$AB1109*$AC1109,0))*IF(ISNUMBER(F1109),F1109,1)*IF(ISNUMBER(E1109),E1109,1)</f>
        <v>0</v>
      </c>
      <c r="AJ1109" s="340">
        <f t="shared" si="1434"/>
        <v>0</v>
      </c>
      <c r="AK1109" s="341">
        <f>IFERROR(I1109*INDEX(F!$P$21:$AB$33, MATCH(G1109/$AH1109, F!$O$21:$O$33,1), MATCH(E1109, F!$P$20:$AB$20,1)), 0 ) +IFERROR( M1109*INDEX(F!$P$21:$AB$33, MATCH(K1109/$AH1109, F!$O$21:$O$33,1), MATCH(E1109, F!$P$20:$AB$20,1)),0) +  IFERROR( Q1109*INDEX(F!$P$21:$AB$33, MATCH(O1109/$AH1109, F!$O$21:$O$33,1), MATCH(E1109, F!$P$20:$AB$20,1)), 0) + IFERROR( U1109*INDEX(F!$P$21:$AB$33, MATCH(S1109/$AH1109, F!$O$21:$O$33,1), MATCH(E1109, F!$P$20:$AB$20,1)),0)  + IFERROR(Y1109*INDEX(F!$P$21:$AB$33, MATCH(W1109/$AH1109, F!$O$21:$O$33,1), MATCH(E1109, F!$P$20:$AB$20,1)),0)  + IFERROR( AC1109*INDEX(F!$P$21:$AB$33, MATCH(AA1109/$AH1109, F!$O$21:$O$33,1), MATCH(E1109, F!$P$20:$AB$20,1)),)</f>
        <v>0</v>
      </c>
      <c r="AL1109" s="1031"/>
    </row>
    <row r="1110" spans="1:38" hidden="1" x14ac:dyDescent="0.25">
      <c r="A1110" s="1022"/>
      <c r="B1110" s="249" t="str">
        <f t="shared" si="1423"/>
        <v/>
      </c>
      <c r="C1110" s="262" t="str">
        <f t="shared" si="1423"/>
        <v/>
      </c>
      <c r="D1110" s="230" t="str">
        <f t="shared" si="1423"/>
        <v/>
      </c>
      <c r="E1110" s="291" t="str">
        <f t="shared" si="1423"/>
        <v/>
      </c>
      <c r="F1110" s="342" t="str">
        <f t="shared" si="1423"/>
        <v/>
      </c>
      <c r="G1110" s="343" t="str">
        <f t="shared" si="1424"/>
        <v/>
      </c>
      <c r="H1110" s="344"/>
      <c r="I1110" s="344"/>
      <c r="J1110" s="345"/>
      <c r="K1110" s="343" t="str">
        <f t="shared" si="1425"/>
        <v/>
      </c>
      <c r="L1110" s="344"/>
      <c r="M1110" s="344"/>
      <c r="N1110" s="345"/>
      <c r="O1110" s="343" t="str">
        <f t="shared" si="1426"/>
        <v/>
      </c>
      <c r="P1110" s="344"/>
      <c r="Q1110" s="344"/>
      <c r="R1110" s="345"/>
      <c r="S1110" s="343" t="str">
        <f t="shared" si="1427"/>
        <v/>
      </c>
      <c r="T1110" s="344"/>
      <c r="U1110" s="344"/>
      <c r="V1110" s="345"/>
      <c r="W1110" s="343" t="str">
        <f t="shared" si="1428"/>
        <v/>
      </c>
      <c r="X1110" s="344"/>
      <c r="Y1110" s="344"/>
      <c r="Z1110" s="345"/>
      <c r="AA1110" s="343" t="str">
        <f t="shared" si="1429"/>
        <v/>
      </c>
      <c r="AB1110" s="344"/>
      <c r="AC1110" s="344"/>
      <c r="AD1110" s="345"/>
      <c r="AE1110" s="346">
        <f t="shared" si="1430"/>
        <v>0</v>
      </c>
      <c r="AF1110" s="347">
        <f t="shared" si="1382"/>
        <v>0</v>
      </c>
      <c r="AG1110" s="348">
        <f t="shared" si="1431"/>
        <v>0</v>
      </c>
      <c r="AH1110" s="217" t="str">
        <f t="shared" si="1432"/>
        <v/>
      </c>
      <c r="AI1110" s="349">
        <f xml:space="preserve"> ( IF(ISNUMBER(G1110), VLOOKUP(G1110/$AH1110,F!$A1:$B101,2,1)*G1110*$H1110*$I1110,0)+IF(ISNUMBER(K1110), VLOOKUP(K1110/$AH1110,F!$A1:$B101,2,1)*K1110*$L1110*$M1110,0)+IF(ISNUMBER(O1110), VLOOKUP(O1110/$AH1110,F!$A1:$B101,2,1)*O1110*$P1110*$Q1110,0)+IF(ISNUMBER(S1110), VLOOKUP(S1110/$AH1110,F!$A1:$B101,2,1)*S1110*$T1110*$U1110,0)+IF(ISNUMBER(W1110), VLOOKUP(W1110/$AH1110,F!$A1:$B101,2,1)*W1110*$X1110*$Y1110,0)+IF(ISNUMBER(AA1110), VLOOKUP(AA1110/$AH1110,F!$A1:$B101,2,1)*AA1110*$AB1110*$AC1110,0))*IF(ISNUMBER(F1110),F1110,1)*IF(ISNUMBER(E1110),E1110,1)</f>
        <v>0</v>
      </c>
      <c r="AJ1110" s="350">
        <f t="shared" si="1434"/>
        <v>0</v>
      </c>
      <c r="AK1110" s="351">
        <f>IFERROR(I1110*INDEX(F!$P$21:$AB$33, MATCH(G1110/$AH1110, F!$O$21:$O$33,1), MATCH(E1110, F!$P$20:$AB$20,1)), 0 ) +IFERROR( M1110*INDEX(F!$P$21:$AB$33, MATCH(K1110/$AH1110, F!$O$21:$O$33,1), MATCH(E1110, F!$P$20:$AB$20,1)),0) +  IFERROR( Q1110*INDEX(F!$P$21:$AB$33, MATCH(O1110/$AH1110, F!$O$21:$O$33,1), MATCH(E1110, F!$P$20:$AB$20,1)), 0) + IFERROR( U1110*INDEX(F!$P$21:$AB$33, MATCH(S1110/$AH1110, F!$O$21:$O$33,1), MATCH(E1110, F!$P$20:$AB$20,1)),0)  + IFERROR(Y1110*INDEX(F!$P$21:$AB$33, MATCH(W1110/$AH1110, F!$O$21:$O$33,1), MATCH(E1110, F!$P$20:$AB$20,1)),0)  + IFERROR( AC1110*INDEX(F!$P$21:$AB$33, MATCH(AA1110/$AH1110, F!$O$21:$O$33,1), MATCH(E1110, F!$P$20:$AB$20,1)),)</f>
        <v>0</v>
      </c>
      <c r="AL1110" s="1031"/>
    </row>
    <row r="1111" spans="1:38" hidden="1" x14ac:dyDescent="0.25">
      <c r="A1111" s="1022"/>
      <c r="B1111" s="248" t="str">
        <f t="shared" si="1423"/>
        <v/>
      </c>
      <c r="C1111" s="261" t="str">
        <f t="shared" si="1423"/>
        <v/>
      </c>
      <c r="D1111" s="231" t="str">
        <f t="shared" si="1423"/>
        <v/>
      </c>
      <c r="E1111" s="291" t="str">
        <f t="shared" si="1423"/>
        <v/>
      </c>
      <c r="F1111" s="332" t="str">
        <f t="shared" si="1423"/>
        <v/>
      </c>
      <c r="G1111" s="333" t="str">
        <f t="shared" si="1424"/>
        <v/>
      </c>
      <c r="H1111" s="334"/>
      <c r="I1111" s="334"/>
      <c r="J1111" s="335"/>
      <c r="K1111" s="333" t="str">
        <f t="shared" si="1425"/>
        <v/>
      </c>
      <c r="L1111" s="334"/>
      <c r="M1111" s="334"/>
      <c r="N1111" s="335"/>
      <c r="O1111" s="333" t="str">
        <f t="shared" si="1426"/>
        <v/>
      </c>
      <c r="P1111" s="334"/>
      <c r="Q1111" s="334"/>
      <c r="R1111" s="335"/>
      <c r="S1111" s="333" t="str">
        <f t="shared" si="1427"/>
        <v/>
      </c>
      <c r="T1111" s="334"/>
      <c r="U1111" s="334"/>
      <c r="V1111" s="335"/>
      <c r="W1111" s="333" t="str">
        <f t="shared" si="1428"/>
        <v/>
      </c>
      <c r="X1111" s="334"/>
      <c r="Y1111" s="334"/>
      <c r="Z1111" s="335"/>
      <c r="AA1111" s="333" t="str">
        <f t="shared" si="1429"/>
        <v/>
      </c>
      <c r="AB1111" s="334"/>
      <c r="AC1111" s="334"/>
      <c r="AD1111" s="335"/>
      <c r="AE1111" s="336">
        <f t="shared" si="1430"/>
        <v>0</v>
      </c>
      <c r="AF1111" s="337">
        <f t="shared" si="1382"/>
        <v>0</v>
      </c>
      <c r="AG1111" s="338">
        <f t="shared" si="1431"/>
        <v>0</v>
      </c>
      <c r="AH1111" s="217" t="str">
        <f t="shared" si="1432"/>
        <v/>
      </c>
      <c r="AI1111" s="339">
        <f xml:space="preserve"> ( IF(ISNUMBER(G1111), VLOOKUP(G1111/$AH1111,F!$A1:$B101,2,1)*G1111*$H1111*$I1111,0)+IF(ISNUMBER(K1111), VLOOKUP(K1111/$AH1111,F!$A1:$B101,2,1)*K1111*$L1111*$M1111,0)+IF(ISNUMBER(O1111), VLOOKUP(O1111/$AH1111,F!$A1:$B101,2,1)*O1111*$P1111*$Q1111,0)+IF(ISNUMBER(S1111), VLOOKUP(S1111/$AH1111,F!$A1:$B101,2,1)*S1111*$T1111*$U1111,0)+IF(ISNUMBER(W1111), VLOOKUP(W1111/$AH1111,F!$A1:$B101,2,1)*W1111*$X1111*$Y1111,0)+IF(ISNUMBER(AA1111), VLOOKUP(AA1111/$AH1111,F!$A1:$B101,2,1)*AA1111*$AB1111*$AC1111,0))*IF(ISNUMBER(F1111),F1111,1)*IF(ISNUMBER(E1111),E1111,1)</f>
        <v>0</v>
      </c>
      <c r="AJ1111" s="340">
        <f t="shared" si="1434"/>
        <v>0</v>
      </c>
      <c r="AK1111" s="341">
        <f>IFERROR(I1111*INDEX(F!$P$21:$AB$33, MATCH(G1111/$AH1111, F!$O$21:$O$33,1), MATCH(E1111, F!$P$20:$AB$20,1)), 0 ) +IFERROR( M1111*INDEX(F!$P$21:$AB$33, MATCH(K1111/$AH1111, F!$O$21:$O$33,1), MATCH(E1111, F!$P$20:$AB$20,1)),0) +  IFERROR( Q1111*INDEX(F!$P$21:$AB$33, MATCH(O1111/$AH1111, F!$O$21:$O$33,1), MATCH(E1111, F!$P$20:$AB$20,1)), 0) + IFERROR( U1111*INDEX(F!$P$21:$AB$33, MATCH(S1111/$AH1111, F!$O$21:$O$33,1), MATCH(E1111, F!$P$20:$AB$20,1)),0)  + IFERROR(Y1111*INDEX(F!$P$21:$AB$33, MATCH(W1111/$AH1111, F!$O$21:$O$33,1), MATCH(E1111, F!$P$20:$AB$20,1)),0)  + IFERROR( AC1111*INDEX(F!$P$21:$AB$33, MATCH(AA1111/$AH1111, F!$O$21:$O$33,1), MATCH(E1111, F!$P$20:$AB$20,1)),)</f>
        <v>0</v>
      </c>
      <c r="AL1111" s="1031"/>
    </row>
    <row r="1112" spans="1:38" ht="15.75" hidden="1" thickBot="1" x14ac:dyDescent="0.3">
      <c r="A1112" s="1023"/>
      <c r="B1112" s="250"/>
      <c r="C1112" s="263"/>
      <c r="D1112" s="215"/>
      <c r="E1112" s="352">
        <f>ROUND(IFERROR(SUMPRODUCT(AJ1104:AJ1111,E1104:E1111)/AJ1112,0),3)</f>
        <v>0</v>
      </c>
      <c r="F1112" s="353"/>
      <c r="G1112" s="354"/>
      <c r="H1112" s="355"/>
      <c r="I1112" s="355"/>
      <c r="J1112" s="356"/>
      <c r="K1112" s="354"/>
      <c r="L1112" s="355"/>
      <c r="M1112" s="355"/>
      <c r="N1112" s="356"/>
      <c r="O1112" s="354"/>
      <c r="P1112" s="355"/>
      <c r="Q1112" s="355"/>
      <c r="R1112" s="356"/>
      <c r="S1112" s="354"/>
      <c r="T1112" s="355"/>
      <c r="U1112" s="355"/>
      <c r="V1112" s="356"/>
      <c r="W1112" s="354"/>
      <c r="X1112" s="355"/>
      <c r="Y1112" s="355"/>
      <c r="Z1112" s="356"/>
      <c r="AA1112" s="354"/>
      <c r="AB1112" s="355"/>
      <c r="AC1112" s="355"/>
      <c r="AD1112" s="356"/>
      <c r="AE1112" s="357">
        <f>SUM(AE1104:AE1111)</f>
        <v>0</v>
      </c>
      <c r="AF1112" s="358">
        <f t="shared" si="1382"/>
        <v>0</v>
      </c>
      <c r="AG1112" s="391">
        <f>IFERROR(  SUMPRODUCT(AG1104:AG1111,AJ1104:AJ1111)/AJ1112,0)</f>
        <v>0</v>
      </c>
      <c r="AH1112" s="359"/>
      <c r="AI1112" s="360">
        <f>SUM(AI1104:AI1111)</f>
        <v>0</v>
      </c>
      <c r="AJ1112" s="360">
        <f>SUM(AJ1104:AJ1111)</f>
        <v>0</v>
      </c>
      <c r="AK1112" s="361">
        <f>IF(SUM(AK1104:AK1111)=0,TIME(,0,),TIME(,SUM(AK1104:AK1111)+F!$V$37,))</f>
        <v>0</v>
      </c>
      <c r="AL1112" s="1032"/>
    </row>
    <row r="1113" spans="1:38" hidden="1" x14ac:dyDescent="0.25">
      <c r="A1113" s="232">
        <f>A1114</f>
        <v>43920</v>
      </c>
      <c r="B1113" s="251" t="str">
        <f t="shared" ref="B1113:F1120" si="1435">IF(B1057="","",B1057)</f>
        <v/>
      </c>
      <c r="C1113" s="264" t="str">
        <f t="shared" si="1435"/>
        <v/>
      </c>
      <c r="D1113" s="233" t="str">
        <f t="shared" si="1435"/>
        <v/>
      </c>
      <c r="E1113" s="280" t="str">
        <f t="shared" si="1435"/>
        <v/>
      </c>
      <c r="F1113" s="362" t="str">
        <f t="shared" si="1435"/>
        <v/>
      </c>
      <c r="G1113" s="363" t="str">
        <f t="shared" ref="G1113:G1120" si="1436">IF(J1113&lt;&gt;0, IFERROR(IF( $F1113=2,  MROUND($AH1113*J1113,1),    IF( OR($F1113="",$F1113=1),   MROUND($AH1113*J1113,2.5),  MROUND($AH1113*J1113, 0.1))), "" ), "")</f>
        <v/>
      </c>
      <c r="H1113" s="364"/>
      <c r="I1113" s="364"/>
      <c r="J1113" s="365"/>
      <c r="K1113" s="363" t="str">
        <f t="shared" ref="K1113:K1120" si="1437">IF(N1113&lt;&gt;0, IFERROR(IF( $F1113=2,  MROUND($AH1113*N1113,1),    IF( OR($F1113="",$F1113=1),   MROUND($AH1113*N1113,2.5),  MROUND($AH1113*N1113, 0.1))), "" ), "")</f>
        <v/>
      </c>
      <c r="L1113" s="364"/>
      <c r="M1113" s="364"/>
      <c r="N1113" s="365"/>
      <c r="O1113" s="363" t="str">
        <f t="shared" ref="O1113:O1120" si="1438">IF(R1113&lt;&gt;0, IFERROR(IF( $F1113=2,  MROUND($AH1113*R1113,1),    IF( OR($F1113="",$F1113=1),   MROUND($AH1113*R1113,2.5),  MROUND($AH1113*R1113, 0.1))), "" ), "")</f>
        <v/>
      </c>
      <c r="P1113" s="364"/>
      <c r="Q1113" s="364"/>
      <c r="R1113" s="365"/>
      <c r="S1113" s="363" t="str">
        <f t="shared" ref="S1113:S1120" si="1439">IF(V1113&lt;&gt;0, IFERROR(IF( $F1113=2,  MROUND($AH1113*V1113,1),    IF( OR($F1113="",$F1113=1),   MROUND($AH1113*V1113,2.5),  MROUND($AH1113*V1113, 0.1))), "" ), "")</f>
        <v/>
      </c>
      <c r="T1113" s="364"/>
      <c r="U1113" s="364"/>
      <c r="V1113" s="365"/>
      <c r="W1113" s="363" t="str">
        <f t="shared" ref="W1113:W1120" si="1440">IF(Z1113&lt;&gt;0, IFERROR(IF( $F1113=2,  MROUND($AH1113*Z1113,1),    IF( OR($F1113="",$F1113=1),   MROUND($AH1113*Z1113,2.5),  MROUND($AH1113*Z1113, 0.1))), "" ), "")</f>
        <v/>
      </c>
      <c r="X1113" s="364"/>
      <c r="Y1113" s="364"/>
      <c r="Z1113" s="365"/>
      <c r="AA1113" s="363" t="str">
        <f t="shared" ref="AA1113:AA1120" si="1441">IF(AD1113&lt;&gt;0, IFERROR(IF( $F1113=2,  MROUND($AH1113*AD1113,1),    IF( OR($F1113="",$F1113=1),   MROUND($AH1113*AD1113,2.5),  MROUND($AH1113*AD1113, 0.1))), "" ), "")</f>
        <v/>
      </c>
      <c r="AB1113" s="364"/>
      <c r="AC1113" s="364"/>
      <c r="AD1113" s="365"/>
      <c r="AE1113" s="366">
        <f t="shared" ref="AE1113:AE1120" si="1442">(IF(ISNUMBER(G1113),G1113,0)*H1113*I1113+IF(ISNUMBER(K1113),K1113,1)*L1113*M1113+IF(ISNUMBER(O1113),O1113,1)*P1113*Q1113+IF(ISNUMBER(S1113),S1113,1)*T1113*U1113+IF(ISNUMBER(W1113),W1113,1)*X1113*Y1113+IF(ISNUMBER(AA1113),AA1113,1)*AB1113*AC1113)*IF(ISNUMBER(F1113),F1113,1)</f>
        <v>0</v>
      </c>
      <c r="AF1113" s="367">
        <f t="shared" si="1382"/>
        <v>0</v>
      </c>
      <c r="AG1113" s="368">
        <f t="shared" ref="AG1113:AG1120" si="1443">IFERROR((AF1113/(AH1113*IF(ISNUMBER(F1113),F1113,1))),0)</f>
        <v>0</v>
      </c>
      <c r="AH1113" s="216" t="str">
        <f t="shared" ref="AH1113:AH1120" si="1444">IF(ISNUMBER(AH1057), AH1057+(AH1057*$AH$1066),"")</f>
        <v/>
      </c>
      <c r="AI1113" s="369">
        <f xml:space="preserve"> ( IF(ISNUMBER(G1113), VLOOKUP(G1113/$AH1113,F!$A1:$B101,2,1)*G1113*$H1113*$I1113,0)+IF(ISNUMBER(K1113), VLOOKUP(K1113/$AH1113,F!$A1:$B101,2,1)*K1113*$L1113*$M1113,0)+IF(ISNUMBER(O1113), VLOOKUP(O1113/$AH1113,F!$A1:$B101,2,1)*O1113*$P1113*$Q1113,0)+IF(ISNUMBER(S1113), VLOOKUP(S1113/$AH1113,F!$A1:$B101,2,1)*S1113*$T1113*$U1113,0)+IF(ISNUMBER(W1113), VLOOKUP(W1113/$AH1113,F!$A1:$B101,2,1)*W1113*$X1113*$Y1113,0)+IF(ISNUMBER(AA1113), VLOOKUP(AA1113/$AH1113,F!$A1:$B101,2,1)*AA1113*$AB1113*$AC1113,0))*IF(ISNUMBER(F1113),F1113,1)*IF(ISNUMBER(E1113),E1113,1)</f>
        <v>0</v>
      </c>
      <c r="AJ1113" s="370">
        <f t="shared" ref="AJ1113:AJ1115" si="1445">H1113*I1113+L1113*M1113+P1113*Q1113+T1113*U1113+X1113*Y1113+AB1113*AC1113</f>
        <v>0</v>
      </c>
      <c r="AK1113" s="371">
        <f>IFERROR(I1113*INDEX(F!$P$21:$AB$33, MATCH(G1113/$AH1113, F!$O$21:$O$33,1), MATCH(E1113, F!$P$20:$AB$20,1)), 0 ) +IFERROR( M1113*INDEX(F!$P$21:$AB$33, MATCH(K1113/$AH1113, F!$O$21:$O$33,1), MATCH(E1113, F!$P$20:$AB$20,1)),0) +  IFERROR( Q1113*INDEX(F!$P$21:$AB$33, MATCH(O1113/$AH1113, F!$O$21:$O$33,1), MATCH(E1113, F!$P$20:$AB$20,1)), 0) + IFERROR( U1113*INDEX(F!$P$21:$AB$33, MATCH(S1113/$AH1113, F!$O$21:$O$33,1), MATCH(E1113, F!$P$20:$AB$20,1)),0)  + IFERROR(Y1113*INDEX(F!$P$21:$AB$33, MATCH(W1113/$AH1113, F!$O$21:$O$33,1), MATCH(E1113, F!$P$20:$AB$20,1)),0)  + IFERROR( AC1113*INDEX(F!$P$21:$AB$33, MATCH(AA1113/$AH1113, F!$O$21:$O$33,1), MATCH(E1113, F!$P$20:$AB$20,1)),)</f>
        <v>0</v>
      </c>
      <c r="AL1113" s="1033"/>
    </row>
    <row r="1114" spans="1:38" ht="15.75" hidden="1" customHeight="1" x14ac:dyDescent="0.25">
      <c r="A1114" s="1021">
        <f>A1058+A1010</f>
        <v>43920</v>
      </c>
      <c r="B1114" s="249" t="str">
        <f t="shared" si="1435"/>
        <v/>
      </c>
      <c r="C1114" s="262" t="str">
        <f t="shared" si="1435"/>
        <v/>
      </c>
      <c r="D1114" s="230" t="str">
        <f t="shared" si="1435"/>
        <v/>
      </c>
      <c r="E1114" s="291" t="str">
        <f t="shared" si="1435"/>
        <v/>
      </c>
      <c r="F1114" s="342" t="str">
        <f t="shared" si="1435"/>
        <v/>
      </c>
      <c r="G1114" s="343" t="str">
        <f t="shared" si="1436"/>
        <v/>
      </c>
      <c r="H1114" s="344"/>
      <c r="I1114" s="344"/>
      <c r="J1114" s="345"/>
      <c r="K1114" s="343" t="str">
        <f t="shared" si="1437"/>
        <v/>
      </c>
      <c r="L1114" s="344"/>
      <c r="M1114" s="344"/>
      <c r="N1114" s="345"/>
      <c r="O1114" s="343" t="str">
        <f t="shared" si="1438"/>
        <v/>
      </c>
      <c r="P1114" s="344"/>
      <c r="Q1114" s="344"/>
      <c r="R1114" s="345"/>
      <c r="S1114" s="343" t="str">
        <f t="shared" si="1439"/>
        <v/>
      </c>
      <c r="T1114" s="344"/>
      <c r="U1114" s="344"/>
      <c r="V1114" s="345"/>
      <c r="W1114" s="343" t="str">
        <f t="shared" si="1440"/>
        <v/>
      </c>
      <c r="X1114" s="344"/>
      <c r="Y1114" s="344"/>
      <c r="Z1114" s="345"/>
      <c r="AA1114" s="343" t="str">
        <f t="shared" si="1441"/>
        <v/>
      </c>
      <c r="AB1114" s="344"/>
      <c r="AC1114" s="344"/>
      <c r="AD1114" s="345"/>
      <c r="AE1114" s="346">
        <f t="shared" si="1442"/>
        <v>0</v>
      </c>
      <c r="AF1114" s="347">
        <f t="shared" si="1382"/>
        <v>0</v>
      </c>
      <c r="AG1114" s="348">
        <f t="shared" si="1443"/>
        <v>0</v>
      </c>
      <c r="AH1114" s="217" t="str">
        <f t="shared" si="1444"/>
        <v/>
      </c>
      <c r="AI1114" s="349">
        <f xml:space="preserve"> ( IF(ISNUMBER(G1114), VLOOKUP(G1114/$AH1114,F!$A1:$B101,2,1)*G1114*$H1114*$I1114,0)+IF(ISNUMBER(K1114), VLOOKUP(K1114/$AH1114,F!$A1:$B101,2,1)*K1114*$L1114*$M1114,0)+IF(ISNUMBER(O1114), VLOOKUP(O1114/$AH1114,F!$A1:$B101,2,1)*O1114*$P1114*$Q1114,0)+IF(ISNUMBER(S1114), VLOOKUP(S1114/$AH1114,F!$A1:$B101,2,1)*S1114*$T1114*$U1114,0)+IF(ISNUMBER(W1114), VLOOKUP(W1114/$AH1114,F!$A1:$B101,2,1)*W1114*$X1114*$Y1114,0)+IF(ISNUMBER(AA1114), VLOOKUP(AA1114/$AH1114,F!$A1:$B101,2,1)*AA1114*$AB1114*$AC1114,0))*IF(ISNUMBER(F1114),F1114,1)*IF(ISNUMBER(E1114),E1114,1)</f>
        <v>0</v>
      </c>
      <c r="AJ1114" s="350">
        <f t="shared" si="1445"/>
        <v>0</v>
      </c>
      <c r="AK1114" s="351">
        <f>IFERROR(I1114*INDEX(F!$P$21:$AB$33, MATCH(G1114/$AH1114, F!$O$21:$O$33,1), MATCH(E1114, F!$P$20:$AB$20,1)), 0 ) +IFERROR( M1114*INDEX(F!$P$21:$AB$33, MATCH(K1114/$AH1114, F!$O$21:$O$33,1), MATCH(E1114, F!$P$20:$AB$20,1)),0) +  IFERROR( Q1114*INDEX(F!$P$21:$AB$33, MATCH(O1114/$AH1114, F!$O$21:$O$33,1), MATCH(E1114, F!$P$20:$AB$20,1)), 0) + IFERROR( U1114*INDEX(F!$P$21:$AB$33, MATCH(S1114/$AH1114, F!$O$21:$O$33,1), MATCH(E1114, F!$P$20:$AB$20,1)),0)  + IFERROR(Y1114*INDEX(F!$P$21:$AB$33, MATCH(W1114/$AH1114, F!$O$21:$O$33,1), MATCH(E1114, F!$P$20:$AB$20,1)),0)  + IFERROR( AC1114*INDEX(F!$P$21:$AB$33, MATCH(AA1114/$AH1114, F!$O$21:$O$33,1), MATCH(E1114, F!$P$20:$AB$20,1)),)</f>
        <v>0</v>
      </c>
      <c r="AL1114" s="1031"/>
    </row>
    <row r="1115" spans="1:38" hidden="1" x14ac:dyDescent="0.25">
      <c r="A1115" s="1022"/>
      <c r="B1115" s="252" t="str">
        <f t="shared" si="1435"/>
        <v/>
      </c>
      <c r="C1115" s="265" t="str">
        <f t="shared" si="1435"/>
        <v/>
      </c>
      <c r="D1115" s="234" t="str">
        <f t="shared" si="1435"/>
        <v/>
      </c>
      <c r="E1115" s="291" t="str">
        <f t="shared" si="1435"/>
        <v/>
      </c>
      <c r="F1115" s="372" t="str">
        <f t="shared" si="1435"/>
        <v/>
      </c>
      <c r="G1115" s="373" t="str">
        <f t="shared" si="1436"/>
        <v/>
      </c>
      <c r="H1115" s="374"/>
      <c r="I1115" s="374"/>
      <c r="J1115" s="375"/>
      <c r="K1115" s="373" t="str">
        <f t="shared" si="1437"/>
        <v/>
      </c>
      <c r="L1115" s="374"/>
      <c r="M1115" s="374"/>
      <c r="N1115" s="375"/>
      <c r="O1115" s="373" t="str">
        <f t="shared" si="1438"/>
        <v/>
      </c>
      <c r="P1115" s="374"/>
      <c r="Q1115" s="374"/>
      <c r="R1115" s="375"/>
      <c r="S1115" s="373" t="str">
        <f t="shared" si="1439"/>
        <v/>
      </c>
      <c r="T1115" s="374"/>
      <c r="U1115" s="374"/>
      <c r="V1115" s="375"/>
      <c r="W1115" s="373" t="str">
        <f t="shared" si="1440"/>
        <v/>
      </c>
      <c r="X1115" s="374"/>
      <c r="Y1115" s="374"/>
      <c r="Z1115" s="375"/>
      <c r="AA1115" s="373" t="str">
        <f t="shared" si="1441"/>
        <v/>
      </c>
      <c r="AB1115" s="374"/>
      <c r="AC1115" s="374"/>
      <c r="AD1115" s="375"/>
      <c r="AE1115" s="376">
        <f t="shared" si="1442"/>
        <v>0</v>
      </c>
      <c r="AF1115" s="377">
        <f t="shared" si="1382"/>
        <v>0</v>
      </c>
      <c r="AG1115" s="378">
        <f t="shared" si="1443"/>
        <v>0</v>
      </c>
      <c r="AH1115" s="217" t="str">
        <f t="shared" si="1444"/>
        <v/>
      </c>
      <c r="AI1115" s="379">
        <f xml:space="preserve"> ( IF(ISNUMBER(G1115), VLOOKUP(G1115/$AH1115,F!$A1:$B101,2,1)*G1115*$H1115*$I1115,0)+IF(ISNUMBER(K1115), VLOOKUP(K1115/$AH1115,F!$A1:$B101,2,1)*K1115*$L1115*$M1115,0)+IF(ISNUMBER(O1115), VLOOKUP(O1115/$AH1115,F!$A1:$B101,2,1)*O1115*$P1115*$Q1115,0)+IF(ISNUMBER(S1115), VLOOKUP(S1115/$AH1115,F!$A1:$B101,2,1)*S1115*$T1115*$U1115,0)+IF(ISNUMBER(W1115), VLOOKUP(W1115/$AH1115,F!$A1:$B101,2,1)*W1115*$X1115*$Y1115,0)+IF(ISNUMBER(AA1115), VLOOKUP(AA1115/$AH1115,F!$A1:$B101,2,1)*AA1115*$AB1115*$AC1115,0))*IF(ISNUMBER(F1115),F1115,1)*IF(ISNUMBER(E1115),E1115,1)</f>
        <v>0</v>
      </c>
      <c r="AJ1115" s="380">
        <f t="shared" si="1445"/>
        <v>0</v>
      </c>
      <c r="AK1115" s="381">
        <f>IFERROR(I1115*INDEX(F!$P$21:$AB$33, MATCH(G1115/$AH1115, F!$O$21:$O$33,1), MATCH(E1115, F!$P$20:$AB$20,1)), 0 ) +IFERROR( M1115*INDEX(F!$P$21:$AB$33, MATCH(K1115/$AH1115, F!$O$21:$O$33,1), MATCH(E1115, F!$P$20:$AB$20,1)),0) +  IFERROR( Q1115*INDEX(F!$P$21:$AB$33, MATCH(O1115/$AH1115, F!$O$21:$O$33,1), MATCH(E1115, F!$P$20:$AB$20,1)), 0) + IFERROR( U1115*INDEX(F!$P$21:$AB$33, MATCH(S1115/$AH1115, F!$O$21:$O$33,1), MATCH(E1115, F!$P$20:$AB$20,1)),0)  + IFERROR(Y1115*INDEX(F!$P$21:$AB$33, MATCH(W1115/$AH1115, F!$O$21:$O$33,1), MATCH(E1115, F!$P$20:$AB$20,1)),0)  + IFERROR( AC1115*INDEX(F!$P$21:$AB$33, MATCH(AA1115/$AH1115, F!$O$21:$O$33,1), MATCH(E1115, F!$P$20:$AB$20,1)),)</f>
        <v>0</v>
      </c>
      <c r="AL1115" s="1031"/>
    </row>
    <row r="1116" spans="1:38" hidden="1" x14ac:dyDescent="0.25">
      <c r="A1116" s="1022"/>
      <c r="B1116" s="249" t="str">
        <f t="shared" si="1435"/>
        <v/>
      </c>
      <c r="C1116" s="262" t="str">
        <f t="shared" si="1435"/>
        <v/>
      </c>
      <c r="D1116" s="230" t="str">
        <f t="shared" si="1435"/>
        <v/>
      </c>
      <c r="E1116" s="291" t="str">
        <f t="shared" si="1435"/>
        <v/>
      </c>
      <c r="F1116" s="342" t="str">
        <f t="shared" si="1435"/>
        <v/>
      </c>
      <c r="G1116" s="343" t="str">
        <f t="shared" si="1436"/>
        <v/>
      </c>
      <c r="H1116" s="344"/>
      <c r="I1116" s="344"/>
      <c r="J1116" s="345"/>
      <c r="K1116" s="343" t="str">
        <f t="shared" si="1437"/>
        <v/>
      </c>
      <c r="L1116" s="344"/>
      <c r="M1116" s="344"/>
      <c r="N1116" s="345"/>
      <c r="O1116" s="343" t="str">
        <f t="shared" si="1438"/>
        <v/>
      </c>
      <c r="P1116" s="344"/>
      <c r="Q1116" s="344"/>
      <c r="R1116" s="345"/>
      <c r="S1116" s="343" t="str">
        <f t="shared" si="1439"/>
        <v/>
      </c>
      <c r="T1116" s="344"/>
      <c r="U1116" s="344"/>
      <c r="V1116" s="345"/>
      <c r="W1116" s="343" t="str">
        <f t="shared" si="1440"/>
        <v/>
      </c>
      <c r="X1116" s="344"/>
      <c r="Y1116" s="344"/>
      <c r="Z1116" s="345"/>
      <c r="AA1116" s="343" t="str">
        <f t="shared" si="1441"/>
        <v/>
      </c>
      <c r="AB1116" s="344"/>
      <c r="AC1116" s="344"/>
      <c r="AD1116" s="345"/>
      <c r="AE1116" s="346">
        <f t="shared" si="1442"/>
        <v>0</v>
      </c>
      <c r="AF1116" s="347">
        <f t="shared" si="1382"/>
        <v>0</v>
      </c>
      <c r="AG1116" s="348">
        <f t="shared" si="1443"/>
        <v>0</v>
      </c>
      <c r="AH1116" s="217" t="str">
        <f t="shared" si="1444"/>
        <v/>
      </c>
      <c r="AI1116" s="349">
        <f xml:space="preserve"> ( IF(ISNUMBER(G1116), VLOOKUP(G1116/$AH1116,F!$A1:$B101,2,1)*G1116*$H1116*$I1116,0)+IF(ISNUMBER(K1116), VLOOKUP(K1116/$AH1116,F!$A1:$B101,2,1)*K1116*$L1116*$M1116,0)+IF(ISNUMBER(O1116), VLOOKUP(O1116/$AH1116,F!$A1:$B101,2,1)*O1116*$P1116*$Q1116,0)+IF(ISNUMBER(S1116), VLOOKUP(S1116/$AH1116,F!$A1:$B101,2,1)*S1116*$T1116*$U1116,0)+IF(ISNUMBER(W1116), VLOOKUP(W1116/$AH1116,F!$A1:$B101,2,1)*W1116*$X1116*$Y1116,0)+IF(ISNUMBER(AA1116), VLOOKUP(AA1116/$AH1116,F!$A1:$B101,2,1)*AA1116*$AB1116*$AC1116,0))*IF(ISNUMBER(F1116),F1116,1)*IF(ISNUMBER(E1116),E1116,1)</f>
        <v>0</v>
      </c>
      <c r="AJ1116" s="350">
        <f>H1116*I1116+L1116*M1116+P1116*Q1116+T1116*U1116+X1116*Y1116+AB1116*AC1116</f>
        <v>0</v>
      </c>
      <c r="AK1116" s="351">
        <f>IFERROR(I1116*INDEX(F!$P$21:$AB$33, MATCH(G1116/$AH1116, F!$O$21:$O$33,1), MATCH(E1116, F!$P$20:$AB$20,1)), 0 ) +IFERROR( M1116*INDEX(F!$P$21:$AB$33, MATCH(K1116/$AH1116, F!$O$21:$O$33,1), MATCH(E1116, F!$P$20:$AB$20,1)),0) +  IFERROR( Q1116*INDEX(F!$P$21:$AB$33, MATCH(O1116/$AH1116, F!$O$21:$O$33,1), MATCH(E1116, F!$P$20:$AB$20,1)), 0) + IFERROR( U1116*INDEX(F!$P$21:$AB$33, MATCH(S1116/$AH1116, F!$O$21:$O$33,1), MATCH(E1116, F!$P$20:$AB$20,1)),0)  + IFERROR(Y1116*INDEX(F!$P$21:$AB$33, MATCH(W1116/$AH1116, F!$O$21:$O$33,1), MATCH(E1116, F!$P$20:$AB$20,1)),0)  + IFERROR( AC1116*INDEX(F!$P$21:$AB$33, MATCH(AA1116/$AH1116, F!$O$21:$O$33,1), MATCH(E1116, F!$P$20:$AB$20,1)),)</f>
        <v>0</v>
      </c>
      <c r="AL1116" s="1031"/>
    </row>
    <row r="1117" spans="1:38" hidden="1" x14ac:dyDescent="0.25">
      <c r="A1117" s="1022"/>
      <c r="B1117" s="252" t="str">
        <f t="shared" si="1435"/>
        <v/>
      </c>
      <c r="C1117" s="265" t="str">
        <f t="shared" si="1435"/>
        <v/>
      </c>
      <c r="D1117" s="234" t="str">
        <f t="shared" si="1435"/>
        <v/>
      </c>
      <c r="E1117" s="291" t="str">
        <f t="shared" si="1435"/>
        <v/>
      </c>
      <c r="F1117" s="372" t="str">
        <f t="shared" si="1435"/>
        <v/>
      </c>
      <c r="G1117" s="373" t="str">
        <f t="shared" si="1436"/>
        <v/>
      </c>
      <c r="H1117" s="374"/>
      <c r="I1117" s="374"/>
      <c r="J1117" s="375"/>
      <c r="K1117" s="373" t="str">
        <f t="shared" si="1437"/>
        <v/>
      </c>
      <c r="L1117" s="374"/>
      <c r="M1117" s="374"/>
      <c r="N1117" s="375"/>
      <c r="O1117" s="373" t="str">
        <f t="shared" si="1438"/>
        <v/>
      </c>
      <c r="P1117" s="374"/>
      <c r="Q1117" s="374"/>
      <c r="R1117" s="375"/>
      <c r="S1117" s="373" t="str">
        <f t="shared" si="1439"/>
        <v/>
      </c>
      <c r="T1117" s="374"/>
      <c r="U1117" s="374"/>
      <c r="V1117" s="375"/>
      <c r="W1117" s="373" t="str">
        <f t="shared" si="1440"/>
        <v/>
      </c>
      <c r="X1117" s="374"/>
      <c r="Y1117" s="374"/>
      <c r="Z1117" s="375"/>
      <c r="AA1117" s="373" t="str">
        <f t="shared" si="1441"/>
        <v/>
      </c>
      <c r="AB1117" s="374"/>
      <c r="AC1117" s="374"/>
      <c r="AD1117" s="375"/>
      <c r="AE1117" s="376">
        <f t="shared" si="1442"/>
        <v>0</v>
      </c>
      <c r="AF1117" s="377">
        <f t="shared" si="1382"/>
        <v>0</v>
      </c>
      <c r="AG1117" s="378">
        <f t="shared" si="1443"/>
        <v>0</v>
      </c>
      <c r="AH1117" s="217" t="str">
        <f t="shared" si="1444"/>
        <v/>
      </c>
      <c r="AI1117" s="379">
        <f xml:space="preserve"> ( IF(ISNUMBER(G1117), VLOOKUP(G1117/$AH1117,F!$A1:$B101,2,1)*G1117*$H1117*$I1117,0)+IF(ISNUMBER(K1117), VLOOKUP(K1117/$AH1117,F!$A1:$B101,2,1)*K1117*$L1117*$M1117,0)+IF(ISNUMBER(O1117), VLOOKUP(O1117/$AH1117,F!$A1:$B101,2,1)*O1117*$P1117*$Q1117,0)+IF(ISNUMBER(S1117), VLOOKUP(S1117/$AH1117,F!$A1:$B101,2,1)*S1117*$T1117*$U1117,0)+IF(ISNUMBER(W1117), VLOOKUP(W1117/$AH1117,F!$A1:$B101,2,1)*W1117*$X1117*$Y1117,0)+IF(ISNUMBER(AA1117), VLOOKUP(AA1117/$AH1117,F!$A1:$B101,2,1)*AA1117*$AB1117*$AC1117,0))*IF(ISNUMBER(F1117),F1117,1)*IF(ISNUMBER(E1117),E1117,1)</f>
        <v>0</v>
      </c>
      <c r="AJ1117" s="380">
        <f t="shared" ref="AJ1117:AJ1120" si="1446">H1117*I1117+L1117*M1117+P1117*Q1117+T1117*U1117+X1117*Y1117+AB1117*AC1117</f>
        <v>0</v>
      </c>
      <c r="AK1117" s="381">
        <f>IFERROR(I1117*INDEX(F!$P$21:$AB$33, MATCH(G1117/$AH1117, F!$O$21:$O$33,1), MATCH(E1117, F!$P$20:$AB$20,1)), 0 ) +IFERROR( M1117*INDEX(F!$P$21:$AB$33, MATCH(K1117/$AH1117, F!$O$21:$O$33,1), MATCH(E1117, F!$P$20:$AB$20,1)),0) +  IFERROR( Q1117*INDEX(F!$P$21:$AB$33, MATCH(O1117/$AH1117, F!$O$21:$O$33,1), MATCH(E1117, F!$P$20:$AB$20,1)), 0) + IFERROR( U1117*INDEX(F!$P$21:$AB$33, MATCH(S1117/$AH1117, F!$O$21:$O$33,1), MATCH(E1117, F!$P$20:$AB$20,1)),0)  + IFERROR(Y1117*INDEX(F!$P$21:$AB$33, MATCH(W1117/$AH1117, F!$O$21:$O$33,1), MATCH(E1117, F!$P$20:$AB$20,1)),0)  + IFERROR( AC1117*INDEX(F!$P$21:$AB$33, MATCH(AA1117/$AH1117, F!$O$21:$O$33,1), MATCH(E1117, F!$P$20:$AB$20,1)),)</f>
        <v>0</v>
      </c>
      <c r="AL1117" s="1031"/>
    </row>
    <row r="1118" spans="1:38" hidden="1" x14ac:dyDescent="0.25">
      <c r="A1118" s="1022"/>
      <c r="B1118" s="249" t="str">
        <f t="shared" si="1435"/>
        <v/>
      </c>
      <c r="C1118" s="262" t="str">
        <f t="shared" si="1435"/>
        <v/>
      </c>
      <c r="D1118" s="230" t="str">
        <f t="shared" si="1435"/>
        <v/>
      </c>
      <c r="E1118" s="291" t="str">
        <f t="shared" si="1435"/>
        <v/>
      </c>
      <c r="F1118" s="342" t="str">
        <f t="shared" si="1435"/>
        <v/>
      </c>
      <c r="G1118" s="343" t="str">
        <f t="shared" si="1436"/>
        <v/>
      </c>
      <c r="H1118" s="344"/>
      <c r="I1118" s="344"/>
      <c r="J1118" s="345"/>
      <c r="K1118" s="343" t="str">
        <f t="shared" si="1437"/>
        <v/>
      </c>
      <c r="L1118" s="344"/>
      <c r="M1118" s="344"/>
      <c r="N1118" s="345"/>
      <c r="O1118" s="343" t="str">
        <f t="shared" si="1438"/>
        <v/>
      </c>
      <c r="P1118" s="344"/>
      <c r="Q1118" s="344"/>
      <c r="R1118" s="345"/>
      <c r="S1118" s="343" t="str">
        <f t="shared" si="1439"/>
        <v/>
      </c>
      <c r="T1118" s="344"/>
      <c r="U1118" s="344"/>
      <c r="V1118" s="345"/>
      <c r="W1118" s="343" t="str">
        <f t="shared" si="1440"/>
        <v/>
      </c>
      <c r="X1118" s="344"/>
      <c r="Y1118" s="344"/>
      <c r="Z1118" s="345"/>
      <c r="AA1118" s="343" t="str">
        <f t="shared" si="1441"/>
        <v/>
      </c>
      <c r="AB1118" s="344"/>
      <c r="AC1118" s="344"/>
      <c r="AD1118" s="345"/>
      <c r="AE1118" s="346">
        <f t="shared" si="1442"/>
        <v>0</v>
      </c>
      <c r="AF1118" s="347">
        <f t="shared" si="1382"/>
        <v>0</v>
      </c>
      <c r="AG1118" s="348">
        <f t="shared" si="1443"/>
        <v>0</v>
      </c>
      <c r="AH1118" s="217" t="str">
        <f t="shared" si="1444"/>
        <v/>
      </c>
      <c r="AI1118" s="349">
        <f xml:space="preserve"> ( IF(ISNUMBER(G1118), VLOOKUP(G1118/$AH1118,F!$A1:$B101,2,1)*G1118*$H1118*$I1118,0)+IF(ISNUMBER(K1118), VLOOKUP(K1118/$AH1118,F!$A1:$B101,2,1)*K1118*$L1118*$M1118,0)+IF(ISNUMBER(O1118), VLOOKUP(O1118/$AH1118,F!$A1:$B101,2,1)*O1118*$P1118*$Q1118,0)+IF(ISNUMBER(S1118), VLOOKUP(S1118/$AH1118,F!$A1:$B101,2,1)*S1118*$T1118*$U1118,0)+IF(ISNUMBER(W1118), VLOOKUP(W1118/$AH1118,F!$A1:$B101,2,1)*W1118*$X1118*$Y1118,0)+IF(ISNUMBER(AA1118), VLOOKUP(AA1118/$AH1118,F!$A1:$B101,2,1)*AA1118*$AB1118*$AC1118,0))*IF(ISNUMBER(F1118),F1118,1)*IF(ISNUMBER(E1118),E1118,1)</f>
        <v>0</v>
      </c>
      <c r="AJ1118" s="350">
        <f t="shared" si="1446"/>
        <v>0</v>
      </c>
      <c r="AK1118" s="351">
        <f>IFERROR(I1118*INDEX(F!$P$21:$AB$33, MATCH(G1118/$AH1118, F!$O$21:$O$33,1), MATCH(E1118, F!$P$20:$AB$20,1)), 0 ) +IFERROR( M1118*INDEX(F!$P$21:$AB$33, MATCH(K1118/$AH1118, F!$O$21:$O$33,1), MATCH(E1118, F!$P$20:$AB$20,1)),0) +  IFERROR( Q1118*INDEX(F!$P$21:$AB$33, MATCH(O1118/$AH1118, F!$O$21:$O$33,1), MATCH(E1118, F!$P$20:$AB$20,1)), 0) + IFERROR( U1118*INDEX(F!$P$21:$AB$33, MATCH(S1118/$AH1118, F!$O$21:$O$33,1), MATCH(E1118, F!$P$20:$AB$20,1)),0)  + IFERROR(Y1118*INDEX(F!$P$21:$AB$33, MATCH(W1118/$AH1118, F!$O$21:$O$33,1), MATCH(E1118, F!$P$20:$AB$20,1)),0)  + IFERROR( AC1118*INDEX(F!$P$21:$AB$33, MATCH(AA1118/$AH1118, F!$O$21:$O$33,1), MATCH(E1118, F!$P$20:$AB$20,1)),)</f>
        <v>0</v>
      </c>
      <c r="AL1118" s="1031"/>
    </row>
    <row r="1119" spans="1:38" hidden="1" x14ac:dyDescent="0.25">
      <c r="A1119" s="1022"/>
      <c r="B1119" s="252" t="str">
        <f t="shared" si="1435"/>
        <v/>
      </c>
      <c r="C1119" s="265" t="str">
        <f t="shared" si="1435"/>
        <v/>
      </c>
      <c r="D1119" s="234" t="str">
        <f t="shared" si="1435"/>
        <v/>
      </c>
      <c r="E1119" s="291" t="str">
        <f t="shared" si="1435"/>
        <v/>
      </c>
      <c r="F1119" s="382" t="str">
        <f t="shared" si="1435"/>
        <v/>
      </c>
      <c r="G1119" s="373" t="str">
        <f t="shared" si="1436"/>
        <v/>
      </c>
      <c r="H1119" s="374"/>
      <c r="I1119" s="374"/>
      <c r="J1119" s="375"/>
      <c r="K1119" s="373" t="str">
        <f t="shared" si="1437"/>
        <v/>
      </c>
      <c r="L1119" s="374"/>
      <c r="M1119" s="374"/>
      <c r="N1119" s="375"/>
      <c r="O1119" s="373" t="str">
        <f t="shared" si="1438"/>
        <v/>
      </c>
      <c r="P1119" s="374"/>
      <c r="Q1119" s="374"/>
      <c r="R1119" s="375"/>
      <c r="S1119" s="373" t="str">
        <f t="shared" si="1439"/>
        <v/>
      </c>
      <c r="T1119" s="374"/>
      <c r="U1119" s="374"/>
      <c r="V1119" s="375"/>
      <c r="W1119" s="373" t="str">
        <f t="shared" si="1440"/>
        <v/>
      </c>
      <c r="X1119" s="374"/>
      <c r="Y1119" s="374"/>
      <c r="Z1119" s="375"/>
      <c r="AA1119" s="373" t="str">
        <f t="shared" si="1441"/>
        <v/>
      </c>
      <c r="AB1119" s="374"/>
      <c r="AC1119" s="374"/>
      <c r="AD1119" s="375"/>
      <c r="AE1119" s="376">
        <f t="shared" si="1442"/>
        <v>0</v>
      </c>
      <c r="AF1119" s="377">
        <f t="shared" si="1382"/>
        <v>0</v>
      </c>
      <c r="AG1119" s="378">
        <f t="shared" si="1443"/>
        <v>0</v>
      </c>
      <c r="AH1119" s="217" t="str">
        <f t="shared" si="1444"/>
        <v/>
      </c>
      <c r="AI1119" s="379">
        <f xml:space="preserve"> ( IF(ISNUMBER(G1119), VLOOKUP(G1119/$AH1119,F!$A1:$B101,2,1)*G1119*$H1119*$I1119,0)+IF(ISNUMBER(K1119), VLOOKUP(K1119/$AH1119,F!$A1:$B101,2,1)*K1119*$L1119*$M1119,0)+IF(ISNUMBER(O1119), VLOOKUP(O1119/$AH1119,F!$A1:$B101,2,1)*O1119*$P1119*$Q1119,0)+IF(ISNUMBER(S1119), VLOOKUP(S1119/$AH1119,F!$A1:$B101,2,1)*S1119*$T1119*$U1119,0)+IF(ISNUMBER(W1119), VLOOKUP(W1119/$AH1119,F!$A1:$B101,2,1)*W1119*$X1119*$Y1119,0)+IF(ISNUMBER(AA1119), VLOOKUP(AA1119/$AH1119,F!$A1:$B101,2,1)*AA1119*$AB1119*$AC1119,0))*IF(ISNUMBER(F1119),F1119,1)*IF(ISNUMBER(E1119),E1119,1)</f>
        <v>0</v>
      </c>
      <c r="AJ1119" s="380">
        <f t="shared" si="1446"/>
        <v>0</v>
      </c>
      <c r="AK1119" s="381">
        <f>IFERROR(I1119*INDEX(F!$P$21:$AB$33, MATCH(G1119/$AH1119, F!$O$21:$O$33,1), MATCH(E1119, F!$P$20:$AB$20,1)), 0 ) +IFERROR( M1119*INDEX(F!$P$21:$AB$33, MATCH(K1119/$AH1119, F!$O$21:$O$33,1), MATCH(E1119, F!$P$20:$AB$20,1)),0) +  IFERROR( Q1119*INDEX(F!$P$21:$AB$33, MATCH(O1119/$AH1119, F!$O$21:$O$33,1), MATCH(E1119, F!$P$20:$AB$20,1)), 0) + IFERROR( U1119*INDEX(F!$P$21:$AB$33, MATCH(S1119/$AH1119, F!$O$21:$O$33,1), MATCH(E1119, F!$P$20:$AB$20,1)),0)  + IFERROR(Y1119*INDEX(F!$P$21:$AB$33, MATCH(W1119/$AH1119, F!$O$21:$O$33,1), MATCH(E1119, F!$P$20:$AB$20,1)),0)  + IFERROR( AC1119*INDEX(F!$P$21:$AB$33, MATCH(AA1119/$AH1119, F!$O$21:$O$33,1), MATCH(E1119, F!$P$20:$AB$20,1)),)</f>
        <v>0</v>
      </c>
      <c r="AL1119" s="1031"/>
    </row>
    <row r="1120" spans="1:38" hidden="1" x14ac:dyDescent="0.25">
      <c r="A1120" s="1022"/>
      <c r="B1120" s="249" t="str">
        <f t="shared" si="1435"/>
        <v/>
      </c>
      <c r="C1120" s="262" t="str">
        <f t="shared" si="1435"/>
        <v/>
      </c>
      <c r="D1120" s="235" t="str">
        <f t="shared" si="1435"/>
        <v/>
      </c>
      <c r="E1120" s="291" t="str">
        <f t="shared" si="1435"/>
        <v/>
      </c>
      <c r="F1120" s="383" t="str">
        <f t="shared" si="1435"/>
        <v/>
      </c>
      <c r="G1120" s="343" t="str">
        <f t="shared" si="1436"/>
        <v/>
      </c>
      <c r="H1120" s="344"/>
      <c r="I1120" s="344"/>
      <c r="J1120" s="345"/>
      <c r="K1120" s="343" t="str">
        <f t="shared" si="1437"/>
        <v/>
      </c>
      <c r="L1120" s="344"/>
      <c r="M1120" s="344"/>
      <c r="N1120" s="345"/>
      <c r="O1120" s="343" t="str">
        <f t="shared" si="1438"/>
        <v/>
      </c>
      <c r="P1120" s="344"/>
      <c r="Q1120" s="344"/>
      <c r="R1120" s="345"/>
      <c r="S1120" s="343" t="str">
        <f t="shared" si="1439"/>
        <v/>
      </c>
      <c r="T1120" s="344"/>
      <c r="U1120" s="344"/>
      <c r="V1120" s="345"/>
      <c r="W1120" s="343" t="str">
        <f t="shared" si="1440"/>
        <v/>
      </c>
      <c r="X1120" s="344"/>
      <c r="Y1120" s="344"/>
      <c r="Z1120" s="345"/>
      <c r="AA1120" s="343" t="str">
        <f t="shared" si="1441"/>
        <v/>
      </c>
      <c r="AB1120" s="344"/>
      <c r="AC1120" s="344"/>
      <c r="AD1120" s="345"/>
      <c r="AE1120" s="346">
        <f t="shared" si="1442"/>
        <v>0</v>
      </c>
      <c r="AF1120" s="347">
        <f t="shared" si="1382"/>
        <v>0</v>
      </c>
      <c r="AG1120" s="348">
        <f t="shared" si="1443"/>
        <v>0</v>
      </c>
      <c r="AH1120" s="217" t="str">
        <f t="shared" si="1444"/>
        <v/>
      </c>
      <c r="AI1120" s="349">
        <f xml:space="preserve"> ( IF(ISNUMBER(G1120), VLOOKUP(G1120/$AH1120,F!$A1:$B101,2,1)*G1120*$H1120*$I1120,0)+IF(ISNUMBER(K1120), VLOOKUP(K1120/$AH1120,F!$A1:$B101,2,1)*K1120*$L1120*$M1120,0)+IF(ISNUMBER(O1120), VLOOKUP(O1120/$AH1120,F!$A1:$B101,2,1)*O1120*$P1120*$Q1120,0)+IF(ISNUMBER(S1120), VLOOKUP(S1120/$AH1120,F!$A1:$B101,2,1)*S1120*$T1120*$U1120,0)+IF(ISNUMBER(W1120), VLOOKUP(W1120/$AH1120,F!$A1:$B101,2,1)*W1120*$X1120*$Y1120,0)+IF(ISNUMBER(AA1120), VLOOKUP(AA1120/$AH1120,F!$A1:$B101,2,1)*AA1120*$AB1120*$AC1120,0))*IF(ISNUMBER(F1120),F1120,1)*IF(ISNUMBER(E1120),E1120,1)</f>
        <v>0</v>
      </c>
      <c r="AJ1120" s="350">
        <f t="shared" si="1446"/>
        <v>0</v>
      </c>
      <c r="AK1120" s="351">
        <f>IFERROR(I1120*INDEX(F!$P$21:$AB$33, MATCH(G1120/$AH1120, F!$O$21:$O$33,1), MATCH(E1120, F!$P$20:$AB$20,1)), 0 ) +IFERROR( M1120*INDEX(F!$P$21:$AB$33, MATCH(K1120/$AH1120, F!$O$21:$O$33,1), MATCH(E1120, F!$P$20:$AB$20,1)),0) +  IFERROR( Q1120*INDEX(F!$P$21:$AB$33, MATCH(O1120/$AH1120, F!$O$21:$O$33,1), MATCH(E1120, F!$P$20:$AB$20,1)), 0) + IFERROR( U1120*INDEX(F!$P$21:$AB$33, MATCH(S1120/$AH1120, F!$O$21:$O$33,1), MATCH(E1120, F!$P$20:$AB$20,1)),0)  + IFERROR(Y1120*INDEX(F!$P$21:$AB$33, MATCH(W1120/$AH1120, F!$O$21:$O$33,1), MATCH(E1120, F!$P$20:$AB$20,1)),0)  + IFERROR( AC1120*INDEX(F!$P$21:$AB$33, MATCH(AA1120/$AH1120, F!$O$21:$O$33,1), MATCH(E1120, F!$P$20:$AB$20,1)),)</f>
        <v>0</v>
      </c>
      <c r="AL1120" s="1031"/>
    </row>
    <row r="1121" spans="1:38" ht="15.75" hidden="1" thickBot="1" x14ac:dyDescent="0.3">
      <c r="A1121" s="1023"/>
      <c r="B1121" s="253"/>
      <c r="C1121" s="266"/>
      <c r="D1121" s="218"/>
      <c r="E1121" s="352">
        <f>ROUND(IFERROR(SUMPRODUCT(AJ1113:AJ1120,E1113:E1120)/AJ1121,0),3)</f>
        <v>0</v>
      </c>
      <c r="F1121" s="384"/>
      <c r="G1121" s="781"/>
      <c r="H1121" s="386"/>
      <c r="I1121" s="386"/>
      <c r="J1121" s="387"/>
      <c r="K1121" s="781"/>
      <c r="L1121" s="386"/>
      <c r="M1121" s="386"/>
      <c r="N1121" s="387"/>
      <c r="O1121" s="781"/>
      <c r="P1121" s="386"/>
      <c r="Q1121" s="386"/>
      <c r="R1121" s="387"/>
      <c r="S1121" s="781"/>
      <c r="T1121" s="386"/>
      <c r="U1121" s="386"/>
      <c r="V1121" s="387"/>
      <c r="W1121" s="781"/>
      <c r="X1121" s="386"/>
      <c r="Y1121" s="386"/>
      <c r="Z1121" s="387"/>
      <c r="AA1121" s="781"/>
      <c r="AB1121" s="386"/>
      <c r="AC1121" s="386"/>
      <c r="AD1121" s="387"/>
      <c r="AE1121" s="357">
        <f>SUM(AE1113:AE1120)</f>
        <v>0</v>
      </c>
      <c r="AF1121" s="358">
        <f t="shared" si="1382"/>
        <v>0</v>
      </c>
      <c r="AG1121" s="391">
        <f>IFERROR(  SUMPRODUCT(AG1113:AG1120,AJ1113:AJ1120)/AJ1121,0)</f>
        <v>0</v>
      </c>
      <c r="AH1121" s="359"/>
      <c r="AI1121" s="360">
        <f>SUM(AI1113:AI1120)</f>
        <v>0</v>
      </c>
      <c r="AJ1121" s="360">
        <f>SUM(AJ1113:AJ1120)</f>
        <v>0</v>
      </c>
      <c r="AK1121" s="361">
        <f>IF(SUM(AK1113:AK1120)=0,TIME(,0,),TIME(,SUM(AK1113:AK1120)+F!$V$37,))</f>
        <v>0</v>
      </c>
      <c r="AL1121" s="1032"/>
    </row>
    <row r="1122" spans="1:38" ht="18" hidden="1" thickBot="1" x14ac:dyDescent="0.3">
      <c r="A1122" s="929">
        <f>A1066</f>
        <v>7</v>
      </c>
      <c r="B1122" s="432"/>
      <c r="C1122" s="432"/>
      <c r="D1122" s="432"/>
      <c r="E1122" s="478">
        <f>IF(AJ1122=0,0,(E1132*AJ1132 + E1141*AJ1141 + E1150*AJ1150 + E1159*AJ1159 + E1168*AJ1168 + E1177*AJ1177   ) /AJ1122 )</f>
        <v>0</v>
      </c>
      <c r="F1122" s="1025" t="s">
        <v>74</v>
      </c>
      <c r="G1122" s="1025"/>
      <c r="H1122" s="1025"/>
      <c r="I1122" s="1025"/>
      <c r="J1122" s="1025"/>
      <c r="K1122" s="1025"/>
      <c r="L1122" s="1025"/>
      <c r="M1122" s="1025"/>
      <c r="N1122" s="1029">
        <f>N1066+1</f>
        <v>21</v>
      </c>
      <c r="O1122" s="1029"/>
      <c r="P1122" s="1029"/>
      <c r="Q1122" s="1029"/>
      <c r="R1122" s="1029"/>
      <c r="S1122" s="1029"/>
      <c r="T1122" s="1029"/>
      <c r="U1122" s="1029"/>
      <c r="V1122" s="1029"/>
      <c r="W1122" s="1029"/>
      <c r="X1122" s="1029"/>
      <c r="Y1122" s="1029"/>
      <c r="Z1122" s="1029"/>
      <c r="AA1122" s="1029"/>
      <c r="AB1122" s="1029"/>
      <c r="AC1122" s="1029"/>
      <c r="AD1122" s="1029"/>
      <c r="AE1122" s="267">
        <f>AE1132+AE1141+AE1150+AE1159+AE1168+AE1177</f>
        <v>0</v>
      </c>
      <c r="AF1122" s="278">
        <f>IFERROR(AE1122/AJ1122,0)</f>
        <v>0</v>
      </c>
      <c r="AG1122" s="423">
        <f>IF(AJ1122=0,0,(AG1132*AJ1132 + AG1141*AJ1141 + AG1150*AJ1150 + AG1159*AJ1159 + AG1168*AJ1168 + AG1177*AJ1177   ) /AJ1122 )</f>
        <v>0</v>
      </c>
      <c r="AH1122" s="402">
        <f>AH1066</f>
        <v>5.0000000000000001E-3</v>
      </c>
      <c r="AI1122" s="267">
        <f>AI1132+AI1141+AI1150+AI1159+AI1168+AI1177</f>
        <v>0</v>
      </c>
      <c r="AJ1122" s="267">
        <f>AJ1132+AJ1141+AJ1150+AJ1159+AJ1168+AJ1177</f>
        <v>0</v>
      </c>
      <c r="AK1122" s="279">
        <f>AK1132+AK1141+AK1150+AK1159+AK1168+AK1177</f>
        <v>0</v>
      </c>
      <c r="AL1122" s="579"/>
    </row>
    <row r="1123" spans="1:38" ht="16.5" hidden="1" thickBot="1" x14ac:dyDescent="0.3">
      <c r="A1123" s="395" t="s">
        <v>3</v>
      </c>
      <c r="B1123" s="396" t="s">
        <v>10</v>
      </c>
      <c r="C1123" s="396" t="s">
        <v>89</v>
      </c>
      <c r="D1123" s="396" t="s">
        <v>11</v>
      </c>
      <c r="E1123" s="396" t="s">
        <v>94</v>
      </c>
      <c r="F1123" s="396" t="s">
        <v>60</v>
      </c>
      <c r="G1123" s="396" t="s">
        <v>13</v>
      </c>
      <c r="H1123" s="396" t="s">
        <v>14</v>
      </c>
      <c r="I1123" s="396" t="s">
        <v>15</v>
      </c>
      <c r="J1123" s="396" t="s">
        <v>4</v>
      </c>
      <c r="K1123" s="396" t="s">
        <v>13</v>
      </c>
      <c r="L1123" s="396" t="s">
        <v>14</v>
      </c>
      <c r="M1123" s="396" t="s">
        <v>15</v>
      </c>
      <c r="N1123" s="396" t="s">
        <v>4</v>
      </c>
      <c r="O1123" s="396" t="s">
        <v>13</v>
      </c>
      <c r="P1123" s="396" t="s">
        <v>14</v>
      </c>
      <c r="Q1123" s="396" t="s">
        <v>15</v>
      </c>
      <c r="R1123" s="396" t="s">
        <v>4</v>
      </c>
      <c r="S1123" s="396" t="s">
        <v>13</v>
      </c>
      <c r="T1123" s="396" t="s">
        <v>14</v>
      </c>
      <c r="U1123" s="396" t="s">
        <v>15</v>
      </c>
      <c r="V1123" s="396" t="s">
        <v>4</v>
      </c>
      <c r="W1123" s="396" t="s">
        <v>13</v>
      </c>
      <c r="X1123" s="396" t="s">
        <v>14</v>
      </c>
      <c r="Y1123" s="396" t="s">
        <v>15</v>
      </c>
      <c r="Z1123" s="396" t="s">
        <v>4</v>
      </c>
      <c r="AA1123" s="396" t="s">
        <v>13</v>
      </c>
      <c r="AB1123" s="396" t="s">
        <v>14</v>
      </c>
      <c r="AC1123" s="396" t="s">
        <v>15</v>
      </c>
      <c r="AD1123" s="397" t="s">
        <v>4</v>
      </c>
      <c r="AE1123" s="396" t="s">
        <v>5</v>
      </c>
      <c r="AF1123" s="396" t="s">
        <v>91</v>
      </c>
      <c r="AG1123" s="396" t="s">
        <v>92</v>
      </c>
      <c r="AH1123" s="398" t="s">
        <v>6</v>
      </c>
      <c r="AI1123" s="399" t="s">
        <v>93</v>
      </c>
      <c r="AJ1123" s="396" t="s">
        <v>7</v>
      </c>
      <c r="AK1123" s="428" t="s">
        <v>17</v>
      </c>
      <c r="AL1123" s="578" t="s">
        <v>637</v>
      </c>
    </row>
    <row r="1124" spans="1:38" hidden="1" x14ac:dyDescent="0.25">
      <c r="A1124" s="212">
        <f>A1125</f>
        <v>43920</v>
      </c>
      <c r="B1124" s="241" t="str">
        <f t="shared" ref="B1124:F1131" si="1447">IF(B1068="","",B1068)</f>
        <v>Средняя</v>
      </c>
      <c r="C1124" s="254" t="str">
        <f t="shared" si="1447"/>
        <v>ПР</v>
      </c>
      <c r="D1124" s="222" t="str">
        <f t="shared" si="1447"/>
        <v>Присед</v>
      </c>
      <c r="E1124" s="280">
        <f t="shared" si="1447"/>
        <v>1.2</v>
      </c>
      <c r="F1124" s="281" t="str">
        <f t="shared" si="1447"/>
        <v/>
      </c>
      <c r="G1124" s="282" t="str">
        <f t="shared" ref="G1124:G1131" si="1448">IF(J1124&lt;&gt;0, IFERROR(IF( $F1124=2,  MROUND($AH1124*J1124,1),    IF( OR($F1124="",$F1124=1),   MROUND($AH1124*J1124,2.5),  MROUND($AH1124*J1124, 0.1))), "" ), "")</f>
        <v/>
      </c>
      <c r="H1124" s="283"/>
      <c r="I1124" s="283"/>
      <c r="J1124" s="284"/>
      <c r="K1124" s="282" t="str">
        <f t="shared" ref="K1124:K1131" si="1449">IF(N1124&lt;&gt;0, IFERROR(IF( $F1124=2,  MROUND($AH1124*N1124,1),    IF( OR($F1124="",$F1124=1),   MROUND($AH1124*N1124,2.5),  MROUND($AH1124*N1124, 0.1))), "" ), "")</f>
        <v/>
      </c>
      <c r="L1124" s="283"/>
      <c r="M1124" s="283"/>
      <c r="N1124" s="284"/>
      <c r="O1124" s="282" t="str">
        <f t="shared" ref="O1124:O1131" si="1450">IF(R1124&lt;&gt;0, IFERROR(IF( $F1124=2,  MROUND($AH1124*R1124,1),    IF( OR($F1124="",$F1124=1),   MROUND($AH1124*R1124,2.5),  MROUND($AH1124*R1124, 0.1))), "" ), "")</f>
        <v/>
      </c>
      <c r="P1124" s="283"/>
      <c r="Q1124" s="283"/>
      <c r="R1124" s="284"/>
      <c r="S1124" s="282" t="str">
        <f t="shared" ref="S1124:S1131" si="1451">IF(V1124&lt;&gt;0, IFERROR(IF( $F1124=2,  MROUND($AH1124*V1124,1),    IF( OR($F1124="",$F1124=1),   MROUND($AH1124*V1124,2.5),  MROUND($AH1124*V1124, 0.1))), "" ), "")</f>
        <v/>
      </c>
      <c r="T1124" s="283"/>
      <c r="U1124" s="283"/>
      <c r="V1124" s="284"/>
      <c r="W1124" s="282" t="str">
        <f t="shared" ref="W1124:W1131" si="1452">IF(Z1124&lt;&gt;0, IFERROR(IF( $F1124=2,  MROUND($AH1124*Z1124,1),    IF( OR($F1124="",$F1124=1),   MROUND($AH1124*Z1124,2.5),  MROUND($AH1124*Z1124, 0.1))), "" ), "")</f>
        <v/>
      </c>
      <c r="X1124" s="283"/>
      <c r="Y1124" s="283"/>
      <c r="Z1124" s="284"/>
      <c r="AA1124" s="282" t="str">
        <f t="shared" ref="AA1124:AA1131" si="1453">IF(AD1124&lt;&gt;0, IFERROR(IF( $F1124=2,  MROUND($AH1124*AD1124,1),    IF( OR($F1124="",$F1124=1),   MROUND($AH1124*AD1124,2.5),  MROUND($AH1124*AD1124, 0.1))), "" ), "")</f>
        <v/>
      </c>
      <c r="AB1124" s="283"/>
      <c r="AC1124" s="283"/>
      <c r="AD1124" s="284"/>
      <c r="AE1124" s="392">
        <f t="shared" ref="AE1124:AE1131" si="1454">(IF(ISNUMBER(G1124),G1124,0)*H1124*I1124+IF(ISNUMBER(K1124),K1124,1)*L1124*M1124+IF(ISNUMBER(O1124),O1124,1)*P1124*Q1124+IF(ISNUMBER(S1124),S1124,1)*T1124*U1124+IF(ISNUMBER(W1124),W1124,1)*X1124*Y1124+IF(ISNUMBER(AA1124),AA1124,1)*AB1124*AC1124)*IF(ISNUMBER(F1124),F1124,1)</f>
        <v>0</v>
      </c>
      <c r="AF1124" s="393">
        <f t="shared" ref="AF1124:AF1177" si="1455">IFERROR(AE1124/AJ1124,0)</f>
        <v>0</v>
      </c>
      <c r="AG1124" s="394">
        <f t="shared" ref="AG1124:AG1131" si="1456">IFERROR((AF1124/(AH1124*IF(ISNUMBER(F1124),F1124,1))),0)</f>
        <v>0</v>
      </c>
      <c r="AH1124" s="216">
        <f t="shared" ref="AH1124:AH1131" si="1457">IF(ISNUMBER(AH1068), AH1068+(AH1068*$AH$1122),"")</f>
        <v>176.78329234987692</v>
      </c>
      <c r="AI1124" s="303">
        <f xml:space="preserve"> ( IF(ISNUMBER(G1124), VLOOKUP(G1124/$AH1124,F!$A1:$B101,2,1)*G1124*$H1124*$I1124,0)+IF(ISNUMBER(K1124), VLOOKUP(K1124/$AH1124,F!$A1:$B101,2,1)*K1124*$L1124*$M1124,0)+IF(ISNUMBER(O1124), VLOOKUP(O1124/$AH1124,F!$A1:$B101,2,1)*O1124*$P1124*$Q1124,0)+IF(ISNUMBER(S1124), VLOOKUP(S1124/$AH1124,F!$A1:$B101,2,1)*S1124*$T1124*$U1124,0)+IF(ISNUMBER(W1124), VLOOKUP(W1124/$AH1124,F!$A1:$B101,2,1)*W1124*$X1124*$Y1124,0)+IF(ISNUMBER(AA1124), VLOOKUP(AA1124/$AH1124,F!$A1:$B101,2,1)*AA1124*$AB1124*$AC1124,0))*IF(ISNUMBER(F1124),F1124,1)*IF(ISNUMBER(E1124),E1124,1)</f>
        <v>0</v>
      </c>
      <c r="AJ1124" s="289">
        <f t="shared" ref="AJ1124:AJ1126" si="1458">H1124*I1124+L1124*M1124+P1124*Q1124+T1124*U1124+X1124*Y1124+AB1124*AC1124</f>
        <v>0</v>
      </c>
      <c r="AK1124" s="290">
        <f>IFERROR(I1124*INDEX(F!$P$21:$AB$33, MATCH(G1124/$AH1124, F!$O$21:$O$33,1), MATCH(E1124, F!$P$20:$AB$20,1)), 0 ) +IFERROR( M1124*INDEX(F!$P$21:$AB$33, MATCH(K1124/$AH1124, F!$O$21:$O$33,1), MATCH(E1124, F!$P$20:$AB$20,1)),0) +  IFERROR( Q1124*INDEX(F!$P$21:$AB$33, MATCH(O1124/$AH1124, F!$O$21:$O$33,1), MATCH(E1124, F!$P$20:$AB$20,1)), 0) + IFERROR( U1124*INDEX(F!$P$21:$AB$33, MATCH(S1124/$AH1124, F!$O$21:$O$33,1), MATCH(E1124, F!$P$20:$AB$20,1)),0)  + IFERROR(Y1124*INDEX(F!$P$21:$AB$33, MATCH(W1124/$AH1124, F!$O$21:$O$33,1), MATCH(E1124, F!$P$20:$AB$20,1)),0)  + IFERROR( AC1124*INDEX(F!$P$21:$AB$33, MATCH(AA1124/$AH1124, F!$O$21:$O$33,1), MATCH(E1124, F!$P$20:$AB$20,1)),)</f>
        <v>0</v>
      </c>
      <c r="AL1124" s="1033"/>
    </row>
    <row r="1125" spans="1:38" ht="15.75" hidden="1" customHeight="1" x14ac:dyDescent="0.25">
      <c r="A1125" s="1021">
        <f>A1069+A1066</f>
        <v>43920</v>
      </c>
      <c r="B1125" s="242" t="str">
        <f t="shared" si="1447"/>
        <v>Легкая</v>
      </c>
      <c r="C1125" s="258" t="str">
        <f t="shared" si="1447"/>
        <v>ЖМ</v>
      </c>
      <c r="D1125" s="223" t="str">
        <f t="shared" si="1447"/>
        <v>Жим лежа</v>
      </c>
      <c r="E1125" s="291">
        <f t="shared" si="1447"/>
        <v>1</v>
      </c>
      <c r="F1125" s="292" t="str">
        <f t="shared" si="1447"/>
        <v/>
      </c>
      <c r="G1125" s="293" t="str">
        <f t="shared" si="1448"/>
        <v/>
      </c>
      <c r="H1125" s="238"/>
      <c r="I1125" s="238"/>
      <c r="J1125" s="294"/>
      <c r="K1125" s="293" t="str">
        <f t="shared" si="1449"/>
        <v/>
      </c>
      <c r="L1125" s="238"/>
      <c r="M1125" s="238"/>
      <c r="N1125" s="294"/>
      <c r="O1125" s="293" t="str">
        <f t="shared" si="1450"/>
        <v/>
      </c>
      <c r="P1125" s="238"/>
      <c r="Q1125" s="238"/>
      <c r="R1125" s="294"/>
      <c r="S1125" s="293" t="str">
        <f t="shared" si="1451"/>
        <v/>
      </c>
      <c r="T1125" s="238"/>
      <c r="U1125" s="238"/>
      <c r="V1125" s="294"/>
      <c r="W1125" s="293" t="str">
        <f t="shared" si="1452"/>
        <v/>
      </c>
      <c r="X1125" s="238"/>
      <c r="Y1125" s="238"/>
      <c r="Z1125" s="294"/>
      <c r="AA1125" s="293" t="str">
        <f t="shared" si="1453"/>
        <v/>
      </c>
      <c r="AB1125" s="238"/>
      <c r="AC1125" s="238"/>
      <c r="AD1125" s="294"/>
      <c r="AE1125" s="239">
        <f t="shared" si="1454"/>
        <v>0</v>
      </c>
      <c r="AF1125" s="295">
        <f t="shared" si="1455"/>
        <v>0</v>
      </c>
      <c r="AG1125" s="296">
        <f t="shared" si="1456"/>
        <v>0</v>
      </c>
      <c r="AH1125" s="217">
        <f t="shared" si="1457"/>
        <v>154.68538080614229</v>
      </c>
      <c r="AI1125" s="237">
        <f xml:space="preserve"> ( IF(ISNUMBER(G1125), VLOOKUP(G1125/$AH1125,F!$A1:$B101,2,1)*G1125*$H1125*$I1125,0)+IF(ISNUMBER(K1125), VLOOKUP(K1125/$AH1125,F!$A1:$B101,2,1)*K1125*$L1125*$M1125,0)+IF(ISNUMBER(O1125), VLOOKUP(O1125/$AH1125,F!$A1:$B101,2,1)*O1125*$P1125*$Q1125,0)+IF(ISNUMBER(S1125), VLOOKUP(S1125/$AH1125,F!$A1:$B101,2,1)*S1125*$T1125*$U1125,0)+IF(ISNUMBER(W1125), VLOOKUP(W1125/$AH1125,F!$A1:$B101,2,1)*W1125*$X1125*$Y1125,0)+IF(ISNUMBER(AA1125), VLOOKUP(AA1125/$AH1125,F!$A1:$B101,2,1)*AA1125*$AB1125*$AC1125,0))*IF(ISNUMBER(F1125),F1125,1)*IF(ISNUMBER(E1125),E1125,1)</f>
        <v>0</v>
      </c>
      <c r="AJ1125" s="297">
        <f t="shared" si="1458"/>
        <v>0</v>
      </c>
      <c r="AK1125" s="298">
        <f>IFERROR(I1125*INDEX(F!$P$21:$AB$33, MATCH(G1125/$AH1125, F!$O$21:$O$33,1), MATCH(E1125, F!$P$20:$AB$20,1)), 0 ) +IFERROR( M1125*INDEX(F!$P$21:$AB$33, MATCH(K1125/$AH1125, F!$O$21:$O$33,1), MATCH(E1125, F!$P$20:$AB$20,1)),0) +  IFERROR( Q1125*INDEX(F!$P$21:$AB$33, MATCH(O1125/$AH1125, F!$O$21:$O$33,1), MATCH(E1125, F!$P$20:$AB$20,1)), 0) + IFERROR( U1125*INDEX(F!$P$21:$AB$33, MATCH(S1125/$AH1125, F!$O$21:$O$33,1), MATCH(E1125, F!$P$20:$AB$20,1)),0)  + IFERROR(Y1125*INDEX(F!$P$21:$AB$33, MATCH(W1125/$AH1125, F!$O$21:$O$33,1), MATCH(E1125, F!$P$20:$AB$20,1)),0)  + IFERROR( AC1125*INDEX(F!$P$21:$AB$33, MATCH(AA1125/$AH1125, F!$O$21:$O$33,1), MATCH(E1125, F!$P$20:$AB$20,1)),)</f>
        <v>0</v>
      </c>
      <c r="AL1125" s="1031"/>
    </row>
    <row r="1126" spans="1:38" hidden="1" x14ac:dyDescent="0.25">
      <c r="A1126" s="1022"/>
      <c r="B1126" s="243" t="str">
        <f t="shared" si="1447"/>
        <v>Легкая</v>
      </c>
      <c r="C1126" s="256" t="str">
        <f t="shared" si="1447"/>
        <v>ПР</v>
      </c>
      <c r="D1126" s="224" t="str">
        <f t="shared" si="1447"/>
        <v>Присед на груди</v>
      </c>
      <c r="E1126" s="291">
        <f t="shared" si="1447"/>
        <v>1.2</v>
      </c>
      <c r="F1126" s="299" t="str">
        <f t="shared" si="1447"/>
        <v/>
      </c>
      <c r="G1126" s="300" t="str">
        <f t="shared" si="1448"/>
        <v/>
      </c>
      <c r="H1126" s="301"/>
      <c r="I1126" s="301"/>
      <c r="J1126" s="302"/>
      <c r="K1126" s="300" t="str">
        <f t="shared" si="1449"/>
        <v/>
      </c>
      <c r="L1126" s="301"/>
      <c r="M1126" s="301"/>
      <c r="N1126" s="302"/>
      <c r="O1126" s="300" t="str">
        <f t="shared" si="1450"/>
        <v/>
      </c>
      <c r="P1126" s="301"/>
      <c r="Q1126" s="301"/>
      <c r="R1126" s="302"/>
      <c r="S1126" s="300" t="str">
        <f t="shared" si="1451"/>
        <v/>
      </c>
      <c r="T1126" s="301"/>
      <c r="U1126" s="301"/>
      <c r="V1126" s="302"/>
      <c r="W1126" s="300" t="str">
        <f t="shared" si="1452"/>
        <v/>
      </c>
      <c r="X1126" s="301"/>
      <c r="Y1126" s="301"/>
      <c r="Z1126" s="302"/>
      <c r="AA1126" s="300" t="str">
        <f t="shared" si="1453"/>
        <v/>
      </c>
      <c r="AB1126" s="301"/>
      <c r="AC1126" s="301"/>
      <c r="AD1126" s="302"/>
      <c r="AE1126" s="285">
        <f t="shared" si="1454"/>
        <v>0</v>
      </c>
      <c r="AF1126" s="286">
        <f t="shared" si="1455"/>
        <v>0</v>
      </c>
      <c r="AG1126" s="287">
        <f t="shared" si="1456"/>
        <v>0</v>
      </c>
      <c r="AH1126" s="217">
        <f t="shared" si="1457"/>
        <v>132.58746926240769</v>
      </c>
      <c r="AI1126" s="303">
        <f xml:space="preserve"> ( IF(ISNUMBER(G1126), VLOOKUP(G1126/$AH1126,F!$A1:$B101,2,1)*G1126*$H1126*$I1126,0)+IF(ISNUMBER(K1126), VLOOKUP(K1126/$AH1126,F!$A1:$B101,2,1)*K1126*$L1126*$M1126,0)+IF(ISNUMBER(O1126), VLOOKUP(O1126/$AH1126,F!$A1:$B101,2,1)*O1126*$P1126*$Q1126,0)+IF(ISNUMBER(S1126), VLOOKUP(S1126/$AH1126,F!$A1:$B101,2,1)*S1126*$T1126*$U1126,0)+IF(ISNUMBER(W1126), VLOOKUP(W1126/$AH1126,F!$A1:$B101,2,1)*W1126*$X1126*$Y1126,0)+IF(ISNUMBER(AA1126), VLOOKUP(AA1126/$AH1126,F!$A1:$B101,2,1)*AA1126*$AB1126*$AC1126,0))*IF(ISNUMBER(F1126),F1126,1)*IF(ISNUMBER(E1126),E1126,1)</f>
        <v>0</v>
      </c>
      <c r="AJ1126" s="304">
        <f t="shared" si="1458"/>
        <v>0</v>
      </c>
      <c r="AK1126" s="305">
        <f>IFERROR(I1126*INDEX(F!$P$21:$AB$33, MATCH(G1126/$AH1126, F!$O$21:$O$33,1), MATCH(E1126, F!$P$20:$AB$20,1)), 0 ) +IFERROR( M1126*INDEX(F!$P$21:$AB$33, MATCH(K1126/$AH1126, F!$O$21:$O$33,1), MATCH(E1126, F!$P$20:$AB$20,1)),0) +  IFERROR( Q1126*INDEX(F!$P$21:$AB$33, MATCH(O1126/$AH1126, F!$O$21:$O$33,1), MATCH(E1126, F!$P$20:$AB$20,1)), 0) + IFERROR( U1126*INDEX(F!$P$21:$AB$33, MATCH(S1126/$AH1126, F!$O$21:$O$33,1), MATCH(E1126, F!$P$20:$AB$20,1)),0)  + IFERROR(Y1126*INDEX(F!$P$21:$AB$33, MATCH(W1126/$AH1126, F!$O$21:$O$33,1), MATCH(E1126, F!$P$20:$AB$20,1)),0)  + IFERROR( AC1126*INDEX(F!$P$21:$AB$33, MATCH(AA1126/$AH1126, F!$O$21:$O$33,1), MATCH(E1126, F!$P$20:$AB$20,1)),)</f>
        <v>0</v>
      </c>
      <c r="AL1126" s="1031"/>
    </row>
    <row r="1127" spans="1:38" ht="15.75" hidden="1" customHeight="1" x14ac:dyDescent="0.25">
      <c r="A1127" s="1022"/>
      <c r="B1127" s="244" t="str">
        <f t="shared" si="1447"/>
        <v>Легкая</v>
      </c>
      <c r="C1127" s="255" t="str">
        <f t="shared" si="1447"/>
        <v>ЖМ</v>
      </c>
      <c r="D1127" s="223" t="str">
        <f t="shared" si="1447"/>
        <v>Жим на наклонной</v>
      </c>
      <c r="E1127" s="291">
        <f t="shared" si="1447"/>
        <v>1</v>
      </c>
      <c r="F1127" s="306" t="str">
        <f t="shared" si="1447"/>
        <v/>
      </c>
      <c r="G1127" s="293" t="str">
        <f t="shared" si="1448"/>
        <v/>
      </c>
      <c r="H1127" s="238"/>
      <c r="I1127" s="238"/>
      <c r="J1127" s="294"/>
      <c r="K1127" s="293" t="str">
        <f t="shared" si="1449"/>
        <v/>
      </c>
      <c r="L1127" s="238"/>
      <c r="M1127" s="238"/>
      <c r="N1127" s="294"/>
      <c r="O1127" s="293" t="str">
        <f t="shared" si="1450"/>
        <v/>
      </c>
      <c r="P1127" s="238"/>
      <c r="Q1127" s="238"/>
      <c r="R1127" s="294"/>
      <c r="S1127" s="293" t="str">
        <f t="shared" si="1451"/>
        <v/>
      </c>
      <c r="T1127" s="238"/>
      <c r="U1127" s="238"/>
      <c r="V1127" s="294"/>
      <c r="W1127" s="293" t="str">
        <f t="shared" si="1452"/>
        <v/>
      </c>
      <c r="X1127" s="238"/>
      <c r="Y1127" s="238"/>
      <c r="Z1127" s="294"/>
      <c r="AA1127" s="293" t="str">
        <f t="shared" si="1453"/>
        <v/>
      </c>
      <c r="AB1127" s="238"/>
      <c r="AC1127" s="238"/>
      <c r="AD1127" s="294"/>
      <c r="AE1127" s="239">
        <f t="shared" si="1454"/>
        <v>0</v>
      </c>
      <c r="AF1127" s="295">
        <f t="shared" si="1455"/>
        <v>0</v>
      </c>
      <c r="AG1127" s="296">
        <f t="shared" si="1456"/>
        <v>0</v>
      </c>
      <c r="AH1127" s="217">
        <f t="shared" si="1457"/>
        <v>123.74830464491382</v>
      </c>
      <c r="AI1127" s="237">
        <f xml:space="preserve"> ( IF(ISNUMBER(G1127), VLOOKUP(G1127/$AH1127,F!$A1:$B101,2,1)*G1127*$H1127*$I1127,0)+IF(ISNUMBER(K1127), VLOOKUP(K1127/$AH1127,F!$A1:$B101,2,1)*K1127*$L1127*$M1127,0)+IF(ISNUMBER(O1127), VLOOKUP(O1127/$AH1127,F!$A1:$B101,2,1)*O1127*$P1127*$Q1127,0)+IF(ISNUMBER(S1127), VLOOKUP(S1127/$AH1127,F!$A1:$B101,2,1)*S1127*$T1127*$U1127,0)+IF(ISNUMBER(W1127), VLOOKUP(W1127/$AH1127,F!$A1:$B101,2,1)*W1127*$X1127*$Y1127,0)+IF(ISNUMBER(AA1127), VLOOKUP(AA1127/$AH1127,F!$A1:$B101,2,1)*AA1127*$AB1127*$AC1127,0))*IF(ISNUMBER(F1127),F1127,1)*IF(ISNUMBER(E1127),E1127,1)</f>
        <v>0</v>
      </c>
      <c r="AJ1127" s="297">
        <f>H1127*I1127+L1127*M1127+P1127*Q1127+T1127*U1127+X1127*Y1127+AB1127*AC1127</f>
        <v>0</v>
      </c>
      <c r="AK1127" s="298">
        <f>IFERROR(I1127*INDEX(F!$P$21:$AB$33, MATCH(G1127/$AH1127, F!$O$21:$O$33,1), MATCH(E1127, F!$P$20:$AB$20,1)), 0 ) +IFERROR( M1127*INDEX(F!$P$21:$AB$33, MATCH(K1127/$AH1127, F!$O$21:$O$33,1), MATCH(E1127, F!$P$20:$AB$20,1)),0) +  IFERROR( Q1127*INDEX(F!$P$21:$AB$33, MATCH(O1127/$AH1127, F!$O$21:$O$33,1), MATCH(E1127, F!$P$20:$AB$20,1)), 0) + IFERROR( U1127*INDEX(F!$P$21:$AB$33, MATCH(S1127/$AH1127, F!$O$21:$O$33,1), MATCH(E1127, F!$P$20:$AB$20,1)),0)  + IFERROR(Y1127*INDEX(F!$P$21:$AB$33, MATCH(W1127/$AH1127, F!$O$21:$O$33,1), MATCH(E1127, F!$P$20:$AB$20,1)),0)  + IFERROR( AC1127*INDEX(F!$P$21:$AB$33, MATCH(AA1127/$AH1127, F!$O$21:$O$33,1), MATCH(E1127, F!$P$20:$AB$20,1)),)</f>
        <v>0</v>
      </c>
      <c r="AL1127" s="1031"/>
    </row>
    <row r="1128" spans="1:38" hidden="1" x14ac:dyDescent="0.25">
      <c r="A1128" s="1022"/>
      <c r="B1128" s="245" t="str">
        <f t="shared" si="1447"/>
        <v>Средняя</v>
      </c>
      <c r="C1128" s="257" t="str">
        <f t="shared" si="1447"/>
        <v>ОФП</v>
      </c>
      <c r="D1128" s="224" t="str">
        <f t="shared" si="1447"/>
        <v>Бицепс стоя</v>
      </c>
      <c r="E1128" s="291">
        <f t="shared" si="1447"/>
        <v>0.5</v>
      </c>
      <c r="F1128" s="307" t="str">
        <f t="shared" si="1447"/>
        <v/>
      </c>
      <c r="G1128" s="300" t="str">
        <f t="shared" si="1448"/>
        <v/>
      </c>
      <c r="H1128" s="301"/>
      <c r="I1128" s="301"/>
      <c r="J1128" s="302"/>
      <c r="K1128" s="300" t="str">
        <f t="shared" si="1449"/>
        <v/>
      </c>
      <c r="L1128" s="301"/>
      <c r="M1128" s="301"/>
      <c r="N1128" s="302"/>
      <c r="O1128" s="300" t="str">
        <f t="shared" si="1450"/>
        <v/>
      </c>
      <c r="P1128" s="301"/>
      <c r="Q1128" s="301"/>
      <c r="R1128" s="302"/>
      <c r="S1128" s="300" t="str">
        <f t="shared" si="1451"/>
        <v/>
      </c>
      <c r="T1128" s="301"/>
      <c r="U1128" s="301"/>
      <c r="V1128" s="302"/>
      <c r="W1128" s="300" t="str">
        <f t="shared" si="1452"/>
        <v/>
      </c>
      <c r="X1128" s="301"/>
      <c r="Y1128" s="301"/>
      <c r="Z1128" s="302"/>
      <c r="AA1128" s="300" t="str">
        <f t="shared" si="1453"/>
        <v/>
      </c>
      <c r="AB1128" s="301"/>
      <c r="AC1128" s="301"/>
      <c r="AD1128" s="302"/>
      <c r="AE1128" s="285">
        <f t="shared" si="1454"/>
        <v>0</v>
      </c>
      <c r="AF1128" s="286">
        <f t="shared" si="1455"/>
        <v>0</v>
      </c>
      <c r="AG1128" s="287">
        <f t="shared" si="1456"/>
        <v>0</v>
      </c>
      <c r="AH1128" s="217">
        <f t="shared" si="1457"/>
        <v>54.13988328214981</v>
      </c>
      <c r="AI1128" s="303">
        <f xml:space="preserve"> ( IF(ISNUMBER(G1128), VLOOKUP(G1128/$AH1128,F!$A1:$B101,2,1)*G1128*$H1128*$I1128,0)+IF(ISNUMBER(K1128), VLOOKUP(K1128/$AH1128,F!$A1:$B101,2,1)*K1128*$L1128*$M1128,0)+IF(ISNUMBER(O1128), VLOOKUP(O1128/$AH1128,F!$A1:$B101,2,1)*O1128*$P1128*$Q1128,0)+IF(ISNUMBER(S1128), VLOOKUP(S1128/$AH1128,F!$A1:$B101,2,1)*S1128*$T1128*$U1128,0)+IF(ISNUMBER(W1128), VLOOKUP(W1128/$AH1128,F!$A1:$B101,2,1)*W1128*$X1128*$Y1128,0)+IF(ISNUMBER(AA1128), VLOOKUP(AA1128/$AH1128,F!$A1:$B101,2,1)*AA1128*$AB1128*$AC1128,0))*IF(ISNUMBER(F1128),F1128,1)*IF(ISNUMBER(E1128),E1128,1)</f>
        <v>0</v>
      </c>
      <c r="AJ1128" s="304">
        <f t="shared" ref="AJ1128:AJ1131" si="1459">H1128*I1128+L1128*M1128+P1128*Q1128+T1128*U1128+X1128*Y1128+AB1128*AC1128</f>
        <v>0</v>
      </c>
      <c r="AK1128" s="305">
        <f>IFERROR(I1128*INDEX(F!$P$21:$AB$33, MATCH(G1128/$AH1128, F!$O$21:$O$33,1), MATCH(E1128, F!$P$20:$AB$20,1)), 0 ) +IFERROR( M1128*INDEX(F!$P$21:$AB$33, MATCH(K1128/$AH1128, F!$O$21:$O$33,1), MATCH(E1128, F!$P$20:$AB$20,1)),0) +  IFERROR( Q1128*INDEX(F!$P$21:$AB$33, MATCH(O1128/$AH1128, F!$O$21:$O$33,1), MATCH(E1128, F!$P$20:$AB$20,1)), 0) + IFERROR( U1128*INDEX(F!$P$21:$AB$33, MATCH(S1128/$AH1128, F!$O$21:$O$33,1), MATCH(E1128, F!$P$20:$AB$20,1)),0)  + IFERROR(Y1128*INDEX(F!$P$21:$AB$33, MATCH(W1128/$AH1128, F!$O$21:$O$33,1), MATCH(E1128, F!$P$20:$AB$20,1)),0)  + IFERROR( AC1128*INDEX(F!$P$21:$AB$33, MATCH(AA1128/$AH1128, F!$O$21:$O$33,1), MATCH(E1128, F!$P$20:$AB$20,1)),)</f>
        <v>0</v>
      </c>
      <c r="AL1128" s="1031"/>
    </row>
    <row r="1129" spans="1:38" hidden="1" x14ac:dyDescent="0.25">
      <c r="A1129" s="1022"/>
      <c r="B1129" s="242" t="str">
        <f t="shared" si="1447"/>
        <v/>
      </c>
      <c r="C1129" s="258" t="str">
        <f t="shared" si="1447"/>
        <v/>
      </c>
      <c r="D1129" s="225" t="str">
        <f t="shared" si="1447"/>
        <v/>
      </c>
      <c r="E1129" s="291" t="str">
        <f t="shared" si="1447"/>
        <v/>
      </c>
      <c r="F1129" s="308" t="str">
        <f t="shared" si="1447"/>
        <v/>
      </c>
      <c r="G1129" s="293" t="str">
        <f t="shared" si="1448"/>
        <v/>
      </c>
      <c r="H1129" s="238"/>
      <c r="I1129" s="238"/>
      <c r="J1129" s="294"/>
      <c r="K1129" s="293" t="str">
        <f t="shared" si="1449"/>
        <v/>
      </c>
      <c r="L1129" s="238"/>
      <c r="M1129" s="238"/>
      <c r="N1129" s="294"/>
      <c r="O1129" s="293" t="str">
        <f t="shared" si="1450"/>
        <v/>
      </c>
      <c r="P1129" s="238"/>
      <c r="Q1129" s="238"/>
      <c r="R1129" s="294"/>
      <c r="S1129" s="293" t="str">
        <f t="shared" si="1451"/>
        <v/>
      </c>
      <c r="T1129" s="238"/>
      <c r="U1129" s="238"/>
      <c r="V1129" s="294"/>
      <c r="W1129" s="293" t="str">
        <f t="shared" si="1452"/>
        <v/>
      </c>
      <c r="X1129" s="238"/>
      <c r="Y1129" s="238"/>
      <c r="Z1129" s="294"/>
      <c r="AA1129" s="293" t="str">
        <f t="shared" si="1453"/>
        <v/>
      </c>
      <c r="AB1129" s="238"/>
      <c r="AC1129" s="238"/>
      <c r="AD1129" s="294"/>
      <c r="AE1129" s="239">
        <f t="shared" si="1454"/>
        <v>0</v>
      </c>
      <c r="AF1129" s="295">
        <f t="shared" si="1455"/>
        <v>0</v>
      </c>
      <c r="AG1129" s="296">
        <f t="shared" si="1456"/>
        <v>0</v>
      </c>
      <c r="AH1129" s="217" t="str">
        <f t="shared" si="1457"/>
        <v/>
      </c>
      <c r="AI1129" s="237">
        <f xml:space="preserve"> ( IF(ISNUMBER(G1129), VLOOKUP(G1129/$AH1129,F!$A1:$B101,2,1)*G1129*$H1129*$I1129,0)+IF(ISNUMBER(K1129), VLOOKUP(K1129/$AH1129,F!$A1:$B101,2,1)*K1129*$L1129*$M1129,0)+IF(ISNUMBER(O1129), VLOOKUP(O1129/$AH1129,F!$A1:$B101,2,1)*O1129*$P1129*$Q1129,0)+IF(ISNUMBER(S1129), VLOOKUP(S1129/$AH1129,F!$A1:$B101,2,1)*S1129*$T1129*$U1129,0)+IF(ISNUMBER(W1129), VLOOKUP(W1129/$AH1129,F!$A1:$B101,2,1)*W1129*$X1129*$Y1129,0)+IF(ISNUMBER(AA1129), VLOOKUP(AA1129/$AH1129,F!$A1:$B101,2,1)*AA1129*$AB1129*$AC1129,0))*IF(ISNUMBER(F1129),F1129,1)*IF(ISNUMBER(E1129),E1129,1)</f>
        <v>0</v>
      </c>
      <c r="AJ1129" s="309">
        <f t="shared" si="1459"/>
        <v>0</v>
      </c>
      <c r="AK1129" s="298">
        <f>IFERROR(I1129*INDEX(F!$P$21:$AB$33, MATCH(G1129/$AH1129, F!$O$21:$O$33,1), MATCH(E1129, F!$P$20:$AB$20,1)), 0 ) +IFERROR( M1129*INDEX(F!$P$21:$AB$33, MATCH(K1129/$AH1129, F!$O$21:$O$33,1), MATCH(E1129, F!$P$20:$AB$20,1)),0) +  IFERROR( Q1129*INDEX(F!$P$21:$AB$33, MATCH(O1129/$AH1129, F!$O$21:$O$33,1), MATCH(E1129, F!$P$20:$AB$20,1)), 0) + IFERROR( U1129*INDEX(F!$P$21:$AB$33, MATCH(S1129/$AH1129, F!$O$21:$O$33,1), MATCH(E1129, F!$P$20:$AB$20,1)),0)  + IFERROR(Y1129*INDEX(F!$P$21:$AB$33, MATCH(W1129/$AH1129, F!$O$21:$O$33,1), MATCH(E1129, F!$P$20:$AB$20,1)),0)  + IFERROR( AC1129*INDEX(F!$P$21:$AB$33, MATCH(AA1129/$AH1129, F!$O$21:$O$33,1), MATCH(E1129, F!$P$20:$AB$20,1)),)</f>
        <v>0</v>
      </c>
      <c r="AL1129" s="1031"/>
    </row>
    <row r="1130" spans="1:38" ht="15" hidden="1" customHeight="1" x14ac:dyDescent="0.25">
      <c r="A1130" s="1022"/>
      <c r="B1130" s="243" t="str">
        <f t="shared" si="1447"/>
        <v/>
      </c>
      <c r="C1130" s="256" t="str">
        <f t="shared" si="1447"/>
        <v/>
      </c>
      <c r="D1130" s="214" t="str">
        <f t="shared" si="1447"/>
        <v/>
      </c>
      <c r="E1130" s="291" t="str">
        <f t="shared" si="1447"/>
        <v/>
      </c>
      <c r="F1130" s="307" t="str">
        <f t="shared" si="1447"/>
        <v/>
      </c>
      <c r="G1130" s="300" t="str">
        <f t="shared" si="1448"/>
        <v/>
      </c>
      <c r="H1130" s="301"/>
      <c r="I1130" s="301"/>
      <c r="J1130" s="302"/>
      <c r="K1130" s="300" t="str">
        <f t="shared" si="1449"/>
        <v/>
      </c>
      <c r="L1130" s="301"/>
      <c r="M1130" s="301"/>
      <c r="N1130" s="302"/>
      <c r="O1130" s="300" t="str">
        <f t="shared" si="1450"/>
        <v/>
      </c>
      <c r="P1130" s="301"/>
      <c r="Q1130" s="301"/>
      <c r="R1130" s="302"/>
      <c r="S1130" s="300" t="str">
        <f t="shared" si="1451"/>
        <v/>
      </c>
      <c r="T1130" s="301"/>
      <c r="U1130" s="301"/>
      <c r="V1130" s="302"/>
      <c r="W1130" s="300" t="str">
        <f t="shared" si="1452"/>
        <v/>
      </c>
      <c r="X1130" s="301"/>
      <c r="Y1130" s="301"/>
      <c r="Z1130" s="302"/>
      <c r="AA1130" s="300" t="str">
        <f t="shared" si="1453"/>
        <v/>
      </c>
      <c r="AB1130" s="301"/>
      <c r="AC1130" s="301"/>
      <c r="AD1130" s="302"/>
      <c r="AE1130" s="285">
        <f t="shared" si="1454"/>
        <v>0</v>
      </c>
      <c r="AF1130" s="286">
        <f t="shared" si="1455"/>
        <v>0</v>
      </c>
      <c r="AG1130" s="287">
        <f t="shared" si="1456"/>
        <v>0</v>
      </c>
      <c r="AH1130" s="217" t="str">
        <f t="shared" si="1457"/>
        <v/>
      </c>
      <c r="AI1130" s="310">
        <f xml:space="preserve"> ( IF(ISNUMBER(G1130), VLOOKUP(G1130/$AH1130,F!$A1:$B101,2,1)*G1130*$H1130*$I1130,0)+IF(ISNUMBER(K1130), VLOOKUP(K1130/$AH1130,F!$A1:$B101,2,1)*K1130*$L1130*$M1130,0)+IF(ISNUMBER(O1130), VLOOKUP(O1130/$AH1130,F!$A1:$B101,2,1)*O1130*$P1130*$Q1130,0)+IF(ISNUMBER(S1130), VLOOKUP(S1130/$AH1130,F!$A1:$B101,2,1)*S1130*$T1130*$U1130,0)+IF(ISNUMBER(W1130), VLOOKUP(W1130/$AH1130,F!$A1:$B101,2,1)*W1130*$X1130*$Y1130,0)+IF(ISNUMBER(AA1130), VLOOKUP(AA1130/$AH1130,F!$A1:$B101,2,1)*AA1130*$AB1130*$AC1130,0))*IF(ISNUMBER(F1130),F1130,1)*IF(ISNUMBER(E1130),E1130,1)</f>
        <v>0</v>
      </c>
      <c r="AJ1130" s="311">
        <f t="shared" si="1459"/>
        <v>0</v>
      </c>
      <c r="AK1130" s="312">
        <f>IFERROR(I1130*INDEX(F!$P$21:$AB$33, MATCH(G1130/$AH1130, F!$O$21:$O$33,1), MATCH(E1130, F!$P$20:$AB$20,1)), 0 ) +IFERROR( M1130*INDEX(F!$P$21:$AB$33, MATCH(K1130/$AH1130, F!$O$21:$O$33,1), MATCH(E1130, F!$P$20:$AB$20,1)),0) +  IFERROR( Q1130*INDEX(F!$P$21:$AB$33, MATCH(O1130/$AH1130, F!$O$21:$O$33,1), MATCH(E1130, F!$P$20:$AB$20,1)), 0) + IFERROR( U1130*INDEX(F!$P$21:$AB$33, MATCH(S1130/$AH1130, F!$O$21:$O$33,1), MATCH(E1130, F!$P$20:$AB$20,1)),0)  + IFERROR(Y1130*INDEX(F!$P$21:$AB$33, MATCH(W1130/$AH1130, F!$O$21:$O$33,1), MATCH(E1130, F!$P$20:$AB$20,1)),0)  + IFERROR( AC1130*INDEX(F!$P$21:$AB$33, MATCH(AA1130/$AH1130, F!$O$21:$O$33,1), MATCH(E1130, F!$P$20:$AB$20,1)),)</f>
        <v>0</v>
      </c>
      <c r="AL1130" s="1031"/>
    </row>
    <row r="1131" spans="1:38" ht="15" hidden="1" customHeight="1" x14ac:dyDescent="0.25">
      <c r="A1131" s="1022"/>
      <c r="B1131" s="242" t="str">
        <f t="shared" si="1447"/>
        <v/>
      </c>
      <c r="C1131" s="258" t="str">
        <f t="shared" si="1447"/>
        <v/>
      </c>
      <c r="D1131" s="226" t="str">
        <f t="shared" si="1447"/>
        <v/>
      </c>
      <c r="E1131" s="291" t="str">
        <f t="shared" si="1447"/>
        <v/>
      </c>
      <c r="F1131" s="313" t="str">
        <f t="shared" si="1447"/>
        <v/>
      </c>
      <c r="G1131" s="293" t="str">
        <f t="shared" si="1448"/>
        <v/>
      </c>
      <c r="H1131" s="238"/>
      <c r="I1131" s="238"/>
      <c r="J1131" s="294"/>
      <c r="K1131" s="293" t="str">
        <f t="shared" si="1449"/>
        <v/>
      </c>
      <c r="L1131" s="238"/>
      <c r="M1131" s="238"/>
      <c r="N1131" s="294"/>
      <c r="O1131" s="293" t="str">
        <f t="shared" si="1450"/>
        <v/>
      </c>
      <c r="P1131" s="238"/>
      <c r="Q1131" s="238"/>
      <c r="R1131" s="294"/>
      <c r="S1131" s="293" t="str">
        <f t="shared" si="1451"/>
        <v/>
      </c>
      <c r="T1131" s="238"/>
      <c r="U1131" s="238"/>
      <c r="V1131" s="294"/>
      <c r="W1131" s="293" t="str">
        <f t="shared" si="1452"/>
        <v/>
      </c>
      <c r="X1131" s="238"/>
      <c r="Y1131" s="238"/>
      <c r="Z1131" s="294"/>
      <c r="AA1131" s="293" t="str">
        <f t="shared" si="1453"/>
        <v/>
      </c>
      <c r="AB1131" s="238"/>
      <c r="AC1131" s="238"/>
      <c r="AD1131" s="294"/>
      <c r="AE1131" s="239">
        <f t="shared" si="1454"/>
        <v>0</v>
      </c>
      <c r="AF1131" s="314">
        <f t="shared" si="1455"/>
        <v>0</v>
      </c>
      <c r="AG1131" s="315">
        <f t="shared" si="1456"/>
        <v>0</v>
      </c>
      <c r="AH1131" s="217" t="str">
        <f t="shared" si="1457"/>
        <v/>
      </c>
      <c r="AI1131" s="316">
        <f xml:space="preserve"> ( IF(ISNUMBER(G1131), VLOOKUP(G1131/$AH1131,F!$A1:$B101,2,1)*G1131*$H1131*$I1131,0)+IF(ISNUMBER(K1131), VLOOKUP(K1131/$AH1131,F!$A1:$B101,2,1)*K1131*$L1131*$M1131,0)+IF(ISNUMBER(O1131), VLOOKUP(O1131/$AH1131,F!$A1:$B101,2,1)*O1131*$P1131*$Q1131,0)+IF(ISNUMBER(S1131), VLOOKUP(S1131/$AH1131,F!$A1:$B101,2,1)*S1131*$T1131*$U1131,0)+IF(ISNUMBER(W1131), VLOOKUP(W1131/$AH1131,F!$A1:$B101,2,1)*W1131*$X1131*$Y1131,0)+IF(ISNUMBER(AA1131), VLOOKUP(AA1131/$AH1131,F!$A1:$B101,2,1)*AA1131*$AB1131*$AC1131,0))*IF(ISNUMBER(F1131),F1131,1)*IF(ISNUMBER(E1131),E1131,1)</f>
        <v>0</v>
      </c>
      <c r="AJ1131" s="317">
        <f t="shared" si="1459"/>
        <v>0</v>
      </c>
      <c r="AK1131" s="318">
        <f>IFERROR(I1131*INDEX(F!$P$21:$AB$33, MATCH(G1131/$AH1131, F!$O$21:$O$33,1), MATCH(E1131, F!$P$20:$AB$20,1)), 0 ) +IFERROR( M1131*INDEX(F!$P$21:$AB$33, MATCH(K1131/$AH1131, F!$O$21:$O$33,1), MATCH(E1131, F!$P$20:$AB$20,1)),0) +  IFERROR( Q1131*INDEX(F!$P$21:$AB$33, MATCH(O1131/$AH1131, F!$O$21:$O$33,1), MATCH(E1131, F!$P$20:$AB$20,1)), 0) + IFERROR( U1131*INDEX(F!$P$21:$AB$33, MATCH(S1131/$AH1131, F!$O$21:$O$33,1), MATCH(E1131, F!$P$20:$AB$20,1)),0)  + IFERROR(Y1131*INDEX(F!$P$21:$AB$33, MATCH(W1131/$AH1131, F!$O$21:$O$33,1), MATCH(E1131, F!$P$20:$AB$20,1)),0)  + IFERROR( AC1131*INDEX(F!$P$21:$AB$33, MATCH(AA1131/$AH1131, F!$O$21:$O$33,1), MATCH(E1131, F!$P$20:$AB$20,1)),)</f>
        <v>0</v>
      </c>
      <c r="AL1131" s="1031"/>
    </row>
    <row r="1132" spans="1:38" ht="15.75" hidden="1" thickBot="1" x14ac:dyDescent="0.3">
      <c r="A1132" s="1023"/>
      <c r="B1132" s="246"/>
      <c r="C1132" s="259"/>
      <c r="D1132" s="227"/>
      <c r="E1132" s="352">
        <f>ROUND(IFERROR(SUMPRODUCT(AJ1124:AJ1131,E1124:E1131)/AJ1132,0),3)</f>
        <v>0</v>
      </c>
      <c r="F1132" s="388"/>
      <c r="G1132" s="319"/>
      <c r="H1132" s="320"/>
      <c r="I1132" s="320"/>
      <c r="J1132" s="321"/>
      <c r="K1132" s="319"/>
      <c r="L1132" s="320"/>
      <c r="M1132" s="320"/>
      <c r="N1132" s="321"/>
      <c r="O1132" s="319"/>
      <c r="P1132" s="320"/>
      <c r="Q1132" s="320"/>
      <c r="R1132" s="321"/>
      <c r="S1132" s="319"/>
      <c r="T1132" s="320"/>
      <c r="U1132" s="320"/>
      <c r="V1132" s="321"/>
      <c r="W1132" s="319"/>
      <c r="X1132" s="320"/>
      <c r="Y1132" s="320"/>
      <c r="Z1132" s="321"/>
      <c r="AA1132" s="319"/>
      <c r="AB1132" s="320"/>
      <c r="AC1132" s="320"/>
      <c r="AD1132" s="321"/>
      <c r="AE1132" s="357">
        <f>SUM(AE1124:AE1131)</f>
        <v>0</v>
      </c>
      <c r="AF1132" s="358">
        <f t="shared" si="1455"/>
        <v>0</v>
      </c>
      <c r="AG1132" s="391">
        <f>IFERROR(  SUMPRODUCT(AG1124:AG1131,AJ1124:AJ1131)/AJ1132,0)</f>
        <v>0</v>
      </c>
      <c r="AH1132" s="359"/>
      <c r="AI1132" s="360">
        <f>SUM(AI1124:AI1131)</f>
        <v>0</v>
      </c>
      <c r="AJ1132" s="360">
        <f>SUM(AJ1124:AJ1131)</f>
        <v>0</v>
      </c>
      <c r="AK1132" s="361">
        <f>IF(SUM(AK1124:AK1131)=0,TIME(,0,),TIME(,SUM(AK1124:AK1131)+F!$V$37,))</f>
        <v>0</v>
      </c>
      <c r="AL1132" s="1032"/>
    </row>
    <row r="1133" spans="1:38" hidden="1" x14ac:dyDescent="0.25">
      <c r="A1133" s="213">
        <f>A1134</f>
        <v>43921</v>
      </c>
      <c r="B1133" s="247" t="str">
        <f t="shared" ref="B1133:F1140" si="1460">IF(B1077="","",B1077)</f>
        <v>Средняя</v>
      </c>
      <c r="C1133" s="260" t="str">
        <f t="shared" si="1460"/>
        <v>ТГ</v>
      </c>
      <c r="D1133" s="228" t="str">
        <f t="shared" si="1460"/>
        <v>Становая тяга</v>
      </c>
      <c r="E1133" s="280">
        <f t="shared" si="1460"/>
        <v>1.4</v>
      </c>
      <c r="F1133" s="322" t="str">
        <f t="shared" si="1460"/>
        <v/>
      </c>
      <c r="G1133" s="323" t="str">
        <f t="shared" ref="G1133:G1140" si="1461">IF(J1133&lt;&gt;0, IFERROR(IF( $F1133=2,  MROUND($AH1133*J1133,1),    IF( OR($F1133="",$F1133=1),   MROUND($AH1133*J1133,2.5),  MROUND($AH1133*J1133, 0.1))), "" ), "")</f>
        <v/>
      </c>
      <c r="H1133" s="324"/>
      <c r="I1133" s="324"/>
      <c r="J1133" s="325"/>
      <c r="K1133" s="323" t="str">
        <f t="shared" ref="K1133:K1140" si="1462">IF(N1133&lt;&gt;0, IFERROR(IF( $F1133=2,  MROUND($AH1133*N1133,1),    IF( OR($F1133="",$F1133=1),   MROUND($AH1133*N1133,2.5),  MROUND($AH1133*N1133, 0.1))), "" ), "")</f>
        <v/>
      </c>
      <c r="L1133" s="324"/>
      <c r="M1133" s="324"/>
      <c r="N1133" s="325"/>
      <c r="O1133" s="323" t="str">
        <f t="shared" ref="O1133:O1140" si="1463">IF(R1133&lt;&gt;0, IFERROR(IF( $F1133=2,  MROUND($AH1133*R1133,1),    IF( OR($F1133="",$F1133=1),   MROUND($AH1133*R1133,2.5),  MROUND($AH1133*R1133, 0.1))), "" ), "")</f>
        <v/>
      </c>
      <c r="P1133" s="324"/>
      <c r="Q1133" s="324"/>
      <c r="R1133" s="325"/>
      <c r="S1133" s="323" t="str">
        <f t="shared" ref="S1133:S1140" si="1464">IF(V1133&lt;&gt;0, IFERROR(IF( $F1133=2,  MROUND($AH1133*V1133,1),    IF( OR($F1133="",$F1133=1),   MROUND($AH1133*V1133,2.5),  MROUND($AH1133*V1133, 0.1))), "" ), "")</f>
        <v/>
      </c>
      <c r="T1133" s="324"/>
      <c r="U1133" s="324"/>
      <c r="V1133" s="325"/>
      <c r="W1133" s="323" t="str">
        <f t="shared" ref="W1133:W1140" si="1465">IF(Z1133&lt;&gt;0, IFERROR(IF( $F1133=2,  MROUND($AH1133*Z1133,1),    IF( OR($F1133="",$F1133=1),   MROUND($AH1133*Z1133,2.5),  MROUND($AH1133*Z1133, 0.1))), "" ), "")</f>
        <v/>
      </c>
      <c r="X1133" s="324"/>
      <c r="Y1133" s="324"/>
      <c r="Z1133" s="325"/>
      <c r="AA1133" s="323" t="str">
        <f t="shared" ref="AA1133:AA1140" si="1466">IF(AD1133&lt;&gt;0, IFERROR(IF( $F1133=2,  MROUND($AH1133*AD1133,1),    IF( OR($F1133="",$F1133=1),   MROUND($AH1133*AD1133,2.5),  MROUND($AH1133*AD1133, 0.1))), "" ), "")</f>
        <v/>
      </c>
      <c r="AB1133" s="324"/>
      <c r="AC1133" s="324"/>
      <c r="AD1133" s="325"/>
      <c r="AE1133" s="326">
        <f t="shared" ref="AE1133:AE1140" si="1467">(IF(ISNUMBER(G1133),G1133,0)*H1133*I1133+IF(ISNUMBER(K1133),K1133,1)*L1133*M1133+IF(ISNUMBER(O1133),O1133,1)*P1133*Q1133+IF(ISNUMBER(S1133),S1133,1)*T1133*U1133+IF(ISNUMBER(W1133),W1133,1)*X1133*Y1133+IF(ISNUMBER(AA1133),AA1133,1)*AB1133*AC1133)*IF(ISNUMBER(F1133),F1133,1)</f>
        <v>0</v>
      </c>
      <c r="AF1133" s="327">
        <f t="shared" si="1455"/>
        <v>0</v>
      </c>
      <c r="AG1133" s="328">
        <f t="shared" ref="AG1133:AG1140" si="1468">IFERROR((AF1133/(AH1133*IF(ISNUMBER(F1133),F1133,1))),0)</f>
        <v>0</v>
      </c>
      <c r="AH1133" s="216">
        <f t="shared" ref="AH1133:AH1140" si="1469">IF(ISNUMBER(AH1077), AH1077+(AH1077*$AH$1122),"")</f>
        <v>193.35672600767791</v>
      </c>
      <c r="AI1133" s="329">
        <f xml:space="preserve"> ( IF(ISNUMBER(G1133), VLOOKUP(G1133/$AH1133,F!$A1:$B101,2,1)*G1133*$H1133*$I1133,0)+IF(ISNUMBER(K1133), VLOOKUP(K1133/$AH1133,F!$A1:$B101,2,1)*K1133*$L1133*$M1133,0)+IF(ISNUMBER(O1133), VLOOKUP(O1133/$AH1133,F!$A1:$B101,2,1)*O1133*$P1133*$Q1133,0)+IF(ISNUMBER(S1133), VLOOKUP(S1133/$AH1133,F!$A1:$B101,2,1)*S1133*$T1133*$U1133,0)+IF(ISNUMBER(W1133), VLOOKUP(W1133/$AH1133,F!$A1:$B101,2,1)*W1133*$X1133*$Y1133,0)+IF(ISNUMBER(AA1133), VLOOKUP(AA1133/$AH1133,F!$A1:$B101,2,1)*AA1133*$AB1133*$AC1133,0))*IF(ISNUMBER(F1133),F1133,1)*IF(ISNUMBER(E1133),E1133,1)</f>
        <v>0</v>
      </c>
      <c r="AJ1133" s="330">
        <f t="shared" ref="AJ1133:AJ1135" si="1470">H1133*I1133+L1133*M1133+P1133*Q1133+T1133*U1133+X1133*Y1133+AB1133*AC1133</f>
        <v>0</v>
      </c>
      <c r="AK1133" s="331">
        <f>IFERROR(I1133*INDEX(F!$P$21:$AB$33, MATCH(G1133/$AH1133, F!$O$21:$O$33,1), MATCH(E1133, F!$P$20:$AB$20,1)), 0 ) +IFERROR( M1133*INDEX(F!$P$21:$AB$33, MATCH(K1133/$AH1133, F!$O$21:$O$33,1), MATCH(E1133, F!$P$20:$AB$20,1)),0) +  IFERROR( Q1133*INDEX(F!$P$21:$AB$33, MATCH(O1133/$AH1133, F!$O$21:$O$33,1), MATCH(E1133, F!$P$20:$AB$20,1)), 0) + IFERROR( U1133*INDEX(F!$P$21:$AB$33, MATCH(S1133/$AH1133, F!$O$21:$O$33,1), MATCH(E1133, F!$P$20:$AB$20,1)),0)  + IFERROR(Y1133*INDEX(F!$P$21:$AB$33, MATCH(W1133/$AH1133, F!$O$21:$O$33,1), MATCH(E1133, F!$P$20:$AB$20,1)),0)  + IFERROR( AC1133*INDEX(F!$P$21:$AB$33, MATCH(AA1133/$AH1133, F!$O$21:$O$33,1), MATCH(E1133, F!$P$20:$AB$20,1)),)</f>
        <v>0</v>
      </c>
      <c r="AL1133" s="1033"/>
    </row>
    <row r="1134" spans="1:38" ht="15.75" hidden="1" customHeight="1" x14ac:dyDescent="0.25">
      <c r="A1134" s="1021">
        <f>A1078+A1066</f>
        <v>43921</v>
      </c>
      <c r="B1134" s="248" t="str">
        <f t="shared" si="1460"/>
        <v>Легкая</v>
      </c>
      <c r="C1134" s="261" t="str">
        <f t="shared" si="1460"/>
        <v>ЖМ</v>
      </c>
      <c r="D1134" s="229" t="str">
        <f t="shared" si="1460"/>
        <v>Жим лежа</v>
      </c>
      <c r="E1134" s="291">
        <f t="shared" si="1460"/>
        <v>1</v>
      </c>
      <c r="F1134" s="332" t="str">
        <f t="shared" si="1460"/>
        <v/>
      </c>
      <c r="G1134" s="333" t="str">
        <f t="shared" si="1461"/>
        <v/>
      </c>
      <c r="H1134" s="334"/>
      <c r="I1134" s="334"/>
      <c r="J1134" s="335"/>
      <c r="K1134" s="333" t="str">
        <f t="shared" si="1462"/>
        <v/>
      </c>
      <c r="L1134" s="334"/>
      <c r="M1134" s="334"/>
      <c r="N1134" s="335"/>
      <c r="O1134" s="333" t="str">
        <f t="shared" si="1463"/>
        <v/>
      </c>
      <c r="P1134" s="334"/>
      <c r="Q1134" s="334"/>
      <c r="R1134" s="335"/>
      <c r="S1134" s="333" t="str">
        <f t="shared" si="1464"/>
        <v/>
      </c>
      <c r="T1134" s="334"/>
      <c r="U1134" s="334"/>
      <c r="V1134" s="335"/>
      <c r="W1134" s="333" t="str">
        <f t="shared" si="1465"/>
        <v/>
      </c>
      <c r="X1134" s="334"/>
      <c r="Y1134" s="334"/>
      <c r="Z1134" s="335"/>
      <c r="AA1134" s="333" t="str">
        <f t="shared" si="1466"/>
        <v/>
      </c>
      <c r="AB1134" s="334"/>
      <c r="AC1134" s="334"/>
      <c r="AD1134" s="335"/>
      <c r="AE1134" s="336">
        <f t="shared" si="1467"/>
        <v>0</v>
      </c>
      <c r="AF1134" s="337">
        <f t="shared" si="1455"/>
        <v>0</v>
      </c>
      <c r="AG1134" s="338">
        <f t="shared" si="1468"/>
        <v>0</v>
      </c>
      <c r="AH1134" s="217">
        <f t="shared" si="1469"/>
        <v>154.68538080614229</v>
      </c>
      <c r="AI1134" s="339">
        <f xml:space="preserve"> ( IF(ISNUMBER(G1134), VLOOKUP(G1134/$AH1134,F!$A1:$B101,2,1)*G1134*$H1134*$I1134,0)+IF(ISNUMBER(K1134), VLOOKUP(K1134/$AH1134,F!$A1:$B101,2,1)*K1134*$L1134*$M1134,0)+IF(ISNUMBER(O1134), VLOOKUP(O1134/$AH1134,F!$A1:$B101,2,1)*O1134*$P1134*$Q1134,0)+IF(ISNUMBER(S1134), VLOOKUP(S1134/$AH1134,F!$A1:$B101,2,1)*S1134*$T1134*$U1134,0)+IF(ISNUMBER(W1134), VLOOKUP(W1134/$AH1134,F!$A1:$B101,2,1)*W1134*$X1134*$Y1134,0)+IF(ISNUMBER(AA1134), VLOOKUP(AA1134/$AH1134,F!$A1:$B101,2,1)*AA1134*$AB1134*$AC1134,0))*IF(ISNUMBER(F1134),F1134,1)*IF(ISNUMBER(E1134),E1134,1)</f>
        <v>0</v>
      </c>
      <c r="AJ1134" s="340">
        <f t="shared" si="1470"/>
        <v>0</v>
      </c>
      <c r="AK1134" s="341">
        <f>IFERROR(I1134*INDEX(F!$P$21:$AB$33, MATCH(G1134/$AH1134, F!$O$21:$O$33,1), MATCH(E1134, F!$P$20:$AB$20,1)), 0 ) +IFERROR( M1134*INDEX(F!$P$21:$AB$33, MATCH(K1134/$AH1134, F!$O$21:$O$33,1), MATCH(E1134, F!$P$20:$AB$20,1)),0) +  IFERROR( Q1134*INDEX(F!$P$21:$AB$33, MATCH(O1134/$AH1134, F!$O$21:$O$33,1), MATCH(E1134, F!$P$20:$AB$20,1)), 0) + IFERROR( U1134*INDEX(F!$P$21:$AB$33, MATCH(S1134/$AH1134, F!$O$21:$O$33,1), MATCH(E1134, F!$P$20:$AB$20,1)),0)  + IFERROR(Y1134*INDEX(F!$P$21:$AB$33, MATCH(W1134/$AH1134, F!$O$21:$O$33,1), MATCH(E1134, F!$P$20:$AB$20,1)),0)  + IFERROR( AC1134*INDEX(F!$P$21:$AB$33, MATCH(AA1134/$AH1134, F!$O$21:$O$33,1), MATCH(E1134, F!$P$20:$AB$20,1)),)</f>
        <v>0</v>
      </c>
      <c r="AL1134" s="1031"/>
    </row>
    <row r="1135" spans="1:38" hidden="1" x14ac:dyDescent="0.25">
      <c r="A1135" s="1022"/>
      <c r="B1135" s="249" t="str">
        <f t="shared" si="1460"/>
        <v>Легкая</v>
      </c>
      <c r="C1135" s="262" t="str">
        <f t="shared" si="1460"/>
        <v>ТГ</v>
      </c>
      <c r="D1135" s="230" t="str">
        <f t="shared" si="1460"/>
        <v>Тяга на прямых ногах</v>
      </c>
      <c r="E1135" s="291">
        <f t="shared" si="1460"/>
        <v>1.2</v>
      </c>
      <c r="F1135" s="342" t="str">
        <f t="shared" si="1460"/>
        <v/>
      </c>
      <c r="G1135" s="343" t="str">
        <f t="shared" si="1461"/>
        <v/>
      </c>
      <c r="H1135" s="344"/>
      <c r="I1135" s="344"/>
      <c r="J1135" s="345"/>
      <c r="K1135" s="343" t="str">
        <f t="shared" si="1462"/>
        <v/>
      </c>
      <c r="L1135" s="344"/>
      <c r="M1135" s="344"/>
      <c r="N1135" s="345"/>
      <c r="O1135" s="343" t="str">
        <f t="shared" si="1463"/>
        <v/>
      </c>
      <c r="P1135" s="344"/>
      <c r="Q1135" s="344"/>
      <c r="R1135" s="345"/>
      <c r="S1135" s="343" t="str">
        <f t="shared" si="1464"/>
        <v/>
      </c>
      <c r="T1135" s="344"/>
      <c r="U1135" s="344"/>
      <c r="V1135" s="345"/>
      <c r="W1135" s="343" t="str">
        <f t="shared" si="1465"/>
        <v/>
      </c>
      <c r="X1135" s="344"/>
      <c r="Y1135" s="344"/>
      <c r="Z1135" s="345"/>
      <c r="AA1135" s="343" t="str">
        <f t="shared" si="1466"/>
        <v/>
      </c>
      <c r="AB1135" s="344"/>
      <c r="AC1135" s="344"/>
      <c r="AD1135" s="345"/>
      <c r="AE1135" s="346">
        <f t="shared" si="1467"/>
        <v>0</v>
      </c>
      <c r="AF1135" s="347">
        <f t="shared" si="1455"/>
        <v>0</v>
      </c>
      <c r="AG1135" s="348">
        <f t="shared" si="1468"/>
        <v>0</v>
      </c>
      <c r="AH1135" s="217">
        <f t="shared" si="1469"/>
        <v>154.68538080614229</v>
      </c>
      <c r="AI1135" s="349">
        <f xml:space="preserve"> ( IF(ISNUMBER(G1135), VLOOKUP(G1135/$AH1135,F!$A1:$B101,2,1)*G1135*$H1135*$I1135,0)+IF(ISNUMBER(K1135), VLOOKUP(K1135/$AH1135,F!$A1:$B101,2,1)*K1135*$L1135*$M1135,0)+IF(ISNUMBER(O1135), VLOOKUP(O1135/$AH1135,F!$A1:$B101,2,1)*O1135*$P1135*$Q1135,0)+IF(ISNUMBER(S1135), VLOOKUP(S1135/$AH1135,F!$A1:$B101,2,1)*S1135*$T1135*$U1135,0)+IF(ISNUMBER(W1135), VLOOKUP(W1135/$AH1135,F!$A1:$B101,2,1)*W1135*$X1135*$Y1135,0)+IF(ISNUMBER(AA1135), VLOOKUP(AA1135/$AH1135,F!$A1:$B101,2,1)*AA1135*$AB1135*$AC1135,0))*IF(ISNUMBER(F1135),F1135,1)*IF(ISNUMBER(E1135),E1135,1)</f>
        <v>0</v>
      </c>
      <c r="AJ1135" s="350">
        <f t="shared" si="1470"/>
        <v>0</v>
      </c>
      <c r="AK1135" s="351">
        <f>IFERROR(I1135*INDEX(F!$P$21:$AB$33, MATCH(G1135/$AH1135, F!$O$21:$O$33,1), MATCH(E1135, F!$P$20:$AB$20,1)), 0 ) +IFERROR( M1135*INDEX(F!$P$21:$AB$33, MATCH(K1135/$AH1135, F!$O$21:$O$33,1), MATCH(E1135, F!$P$20:$AB$20,1)),0) +  IFERROR( Q1135*INDEX(F!$P$21:$AB$33, MATCH(O1135/$AH1135, F!$O$21:$O$33,1), MATCH(E1135, F!$P$20:$AB$20,1)), 0) + IFERROR( U1135*INDEX(F!$P$21:$AB$33, MATCH(S1135/$AH1135, F!$O$21:$O$33,1), MATCH(E1135, F!$P$20:$AB$20,1)),0)  + IFERROR(Y1135*INDEX(F!$P$21:$AB$33, MATCH(W1135/$AH1135, F!$O$21:$O$33,1), MATCH(E1135, F!$P$20:$AB$20,1)),0)  + IFERROR( AC1135*INDEX(F!$P$21:$AB$33, MATCH(AA1135/$AH1135, F!$O$21:$O$33,1), MATCH(E1135, F!$P$20:$AB$20,1)),)</f>
        <v>0</v>
      </c>
      <c r="AL1135" s="1031"/>
    </row>
    <row r="1136" spans="1:38" hidden="1" x14ac:dyDescent="0.25">
      <c r="A1136" s="1022"/>
      <c r="B1136" s="248" t="str">
        <f t="shared" si="1460"/>
        <v>Легкая</v>
      </c>
      <c r="C1136" s="261" t="str">
        <f t="shared" si="1460"/>
        <v>ОФП</v>
      </c>
      <c r="D1136" s="229" t="str">
        <f t="shared" si="1460"/>
        <v>Жим стоя</v>
      </c>
      <c r="E1136" s="291">
        <f t="shared" si="1460"/>
        <v>0.8</v>
      </c>
      <c r="F1136" s="332" t="str">
        <f t="shared" si="1460"/>
        <v/>
      </c>
      <c r="G1136" s="333" t="str">
        <f t="shared" si="1461"/>
        <v/>
      </c>
      <c r="H1136" s="334"/>
      <c r="I1136" s="334"/>
      <c r="J1136" s="335"/>
      <c r="K1136" s="333" t="str">
        <f t="shared" si="1462"/>
        <v/>
      </c>
      <c r="L1136" s="334"/>
      <c r="M1136" s="334"/>
      <c r="N1136" s="335"/>
      <c r="O1136" s="333" t="str">
        <f t="shared" si="1463"/>
        <v/>
      </c>
      <c r="P1136" s="334"/>
      <c r="Q1136" s="334"/>
      <c r="R1136" s="335"/>
      <c r="S1136" s="333" t="str">
        <f t="shared" si="1464"/>
        <v/>
      </c>
      <c r="T1136" s="334"/>
      <c r="U1136" s="334"/>
      <c r="V1136" s="335"/>
      <c r="W1136" s="333" t="str">
        <f t="shared" si="1465"/>
        <v/>
      </c>
      <c r="X1136" s="334"/>
      <c r="Y1136" s="334"/>
      <c r="Z1136" s="335"/>
      <c r="AA1136" s="333" t="str">
        <f t="shared" si="1466"/>
        <v/>
      </c>
      <c r="AB1136" s="334"/>
      <c r="AC1136" s="334"/>
      <c r="AD1136" s="335"/>
      <c r="AE1136" s="336">
        <f t="shared" si="1467"/>
        <v>0</v>
      </c>
      <c r="AF1136" s="337">
        <f t="shared" si="1455"/>
        <v>0</v>
      </c>
      <c r="AG1136" s="338">
        <f t="shared" si="1468"/>
        <v>0</v>
      </c>
      <c r="AH1136" s="217">
        <f t="shared" si="1469"/>
        <v>92.811228483685397</v>
      </c>
      <c r="AI1136" s="339">
        <f xml:space="preserve"> ( IF(ISNUMBER(G1136), VLOOKUP(G1136/$AH1136,F!$A1:$B101,2,1)*G1136*$H1136*$I1136,0)+IF(ISNUMBER(K1136), VLOOKUP(K1136/$AH1136,F!$A1:$B101,2,1)*K1136*$L1136*$M1136,0)+IF(ISNUMBER(O1136), VLOOKUP(O1136/$AH1136,F!$A1:$B101,2,1)*O1136*$P1136*$Q1136,0)+IF(ISNUMBER(S1136), VLOOKUP(S1136/$AH1136,F!$A1:$B101,2,1)*S1136*$T1136*$U1136,0)+IF(ISNUMBER(W1136), VLOOKUP(W1136/$AH1136,F!$A1:$B101,2,1)*W1136*$X1136*$Y1136,0)+IF(ISNUMBER(AA1136), VLOOKUP(AA1136/$AH1136,F!$A1:$B101,2,1)*AA1136*$AB1136*$AC1136,0))*IF(ISNUMBER(F1136),F1136,1)*IF(ISNUMBER(E1136),E1136,1)</f>
        <v>0</v>
      </c>
      <c r="AJ1136" s="340">
        <f>H1136*I1136+L1136*M1136+P1136*Q1136+T1136*U1136+X1136*Y1136+AB1136*AC1136</f>
        <v>0</v>
      </c>
      <c r="AK1136" s="341">
        <f>IFERROR(I1136*INDEX(F!$P$21:$AB$33, MATCH(G1136/$AH1136, F!$O$21:$O$33,1), MATCH(E1136, F!$P$20:$AB$20,1)), 0 ) +IFERROR( M1136*INDEX(F!$P$21:$AB$33, MATCH(K1136/$AH1136, F!$O$21:$O$33,1), MATCH(E1136, F!$P$20:$AB$20,1)),0) +  IFERROR( Q1136*INDEX(F!$P$21:$AB$33, MATCH(O1136/$AH1136, F!$O$21:$O$33,1), MATCH(E1136, F!$P$20:$AB$20,1)), 0) + IFERROR( U1136*INDEX(F!$P$21:$AB$33, MATCH(S1136/$AH1136, F!$O$21:$O$33,1), MATCH(E1136, F!$P$20:$AB$20,1)),0)  + IFERROR(Y1136*INDEX(F!$P$21:$AB$33, MATCH(W1136/$AH1136, F!$O$21:$O$33,1), MATCH(E1136, F!$P$20:$AB$20,1)),0)  + IFERROR( AC1136*INDEX(F!$P$21:$AB$33, MATCH(AA1136/$AH1136, F!$O$21:$O$33,1), MATCH(E1136, F!$P$20:$AB$20,1)),)</f>
        <v>0</v>
      </c>
      <c r="AL1136" s="1031"/>
    </row>
    <row r="1137" spans="1:38" hidden="1" x14ac:dyDescent="0.25">
      <c r="A1137" s="1022"/>
      <c r="B1137" s="249" t="str">
        <f t="shared" si="1460"/>
        <v>Легкая</v>
      </c>
      <c r="C1137" s="262" t="str">
        <f t="shared" si="1460"/>
        <v>ЖМ</v>
      </c>
      <c r="D1137" s="230" t="str">
        <f t="shared" si="1460"/>
        <v>Жим средним хватом</v>
      </c>
      <c r="E1137" s="291">
        <f t="shared" si="1460"/>
        <v>1</v>
      </c>
      <c r="F1137" s="342" t="str">
        <f t="shared" si="1460"/>
        <v/>
      </c>
      <c r="G1137" s="343" t="str">
        <f t="shared" si="1461"/>
        <v/>
      </c>
      <c r="H1137" s="344"/>
      <c r="I1137" s="344"/>
      <c r="J1137" s="345"/>
      <c r="K1137" s="343" t="str">
        <f t="shared" si="1462"/>
        <v/>
      </c>
      <c r="L1137" s="344"/>
      <c r="M1137" s="344"/>
      <c r="N1137" s="345"/>
      <c r="O1137" s="343" t="str">
        <f t="shared" si="1463"/>
        <v/>
      </c>
      <c r="P1137" s="344"/>
      <c r="Q1137" s="344"/>
      <c r="R1137" s="345"/>
      <c r="S1137" s="343" t="str">
        <f t="shared" si="1464"/>
        <v/>
      </c>
      <c r="T1137" s="344"/>
      <c r="U1137" s="344"/>
      <c r="V1137" s="345"/>
      <c r="W1137" s="343" t="str">
        <f t="shared" si="1465"/>
        <v/>
      </c>
      <c r="X1137" s="344"/>
      <c r="Y1137" s="344"/>
      <c r="Z1137" s="345"/>
      <c r="AA1137" s="343" t="str">
        <f t="shared" si="1466"/>
        <v/>
      </c>
      <c r="AB1137" s="344"/>
      <c r="AC1137" s="344"/>
      <c r="AD1137" s="345"/>
      <c r="AE1137" s="346">
        <f t="shared" si="1467"/>
        <v>0</v>
      </c>
      <c r="AF1137" s="347">
        <f t="shared" si="1455"/>
        <v>0</v>
      </c>
      <c r="AG1137" s="348">
        <f t="shared" si="1468"/>
        <v>0</v>
      </c>
      <c r="AH1137" s="217">
        <f t="shared" si="1469"/>
        <v>131.48257368522096</v>
      </c>
      <c r="AI1137" s="349">
        <f xml:space="preserve"> ( IF(ISNUMBER(G1137), VLOOKUP(G1137/$AH1137,F!$A1:$B101,2,1)*G1137*$H1137*$I1137,0)+IF(ISNUMBER(K1137), VLOOKUP(K1137/$AH1137,F!$A1:$B101,2,1)*K1137*$L1137*$M1137,0)+IF(ISNUMBER(O1137), VLOOKUP(O1137/$AH1137,F!$A1:$B101,2,1)*O1137*$P1137*$Q1137,0)+IF(ISNUMBER(S1137), VLOOKUP(S1137/$AH1137,F!$A1:$B101,2,1)*S1137*$T1137*$U1137,0)+IF(ISNUMBER(W1137), VLOOKUP(W1137/$AH1137,F!$A1:$B101,2,1)*W1137*$X1137*$Y1137,0)+IF(ISNUMBER(AA1137), VLOOKUP(AA1137/$AH1137,F!$A1:$B101,2,1)*AA1137*$AB1137*$AC1137,0))*IF(ISNUMBER(F1137),F1137,1)*IF(ISNUMBER(E1137),E1137,1)</f>
        <v>0</v>
      </c>
      <c r="AJ1137" s="350">
        <f t="shared" ref="AJ1137:AJ1140" si="1471">H1137*I1137+L1137*M1137+P1137*Q1137+T1137*U1137+X1137*Y1137+AB1137*AC1137</f>
        <v>0</v>
      </c>
      <c r="AK1137" s="351">
        <f>IFERROR(I1137*INDEX(F!$P$21:$AB$33, MATCH(G1137/$AH1137, F!$O$21:$O$33,1), MATCH(E1137, F!$P$20:$AB$20,1)), 0 ) +IFERROR( M1137*INDEX(F!$P$21:$AB$33, MATCH(K1137/$AH1137, F!$O$21:$O$33,1), MATCH(E1137, F!$P$20:$AB$20,1)),0) +  IFERROR( Q1137*INDEX(F!$P$21:$AB$33, MATCH(O1137/$AH1137, F!$O$21:$O$33,1), MATCH(E1137, F!$P$20:$AB$20,1)), 0) + IFERROR( U1137*INDEX(F!$P$21:$AB$33, MATCH(S1137/$AH1137, F!$O$21:$O$33,1), MATCH(E1137, F!$P$20:$AB$20,1)),0)  + IFERROR(Y1137*INDEX(F!$P$21:$AB$33, MATCH(W1137/$AH1137, F!$O$21:$O$33,1), MATCH(E1137, F!$P$20:$AB$20,1)),0)  + IFERROR( AC1137*INDEX(F!$P$21:$AB$33, MATCH(AA1137/$AH1137, F!$O$21:$O$33,1), MATCH(E1137, F!$P$20:$AB$20,1)),)</f>
        <v>0</v>
      </c>
      <c r="AL1137" s="1031"/>
    </row>
    <row r="1138" spans="1:38" hidden="1" x14ac:dyDescent="0.25">
      <c r="A1138" s="1022"/>
      <c r="B1138" s="248" t="str">
        <f t="shared" si="1460"/>
        <v/>
      </c>
      <c r="C1138" s="261" t="str">
        <f t="shared" si="1460"/>
        <v/>
      </c>
      <c r="D1138" s="229" t="str">
        <f t="shared" si="1460"/>
        <v/>
      </c>
      <c r="E1138" s="291" t="str">
        <f t="shared" si="1460"/>
        <v/>
      </c>
      <c r="F1138" s="332" t="str">
        <f t="shared" si="1460"/>
        <v/>
      </c>
      <c r="G1138" s="333" t="str">
        <f t="shared" si="1461"/>
        <v/>
      </c>
      <c r="H1138" s="334"/>
      <c r="I1138" s="334"/>
      <c r="J1138" s="335"/>
      <c r="K1138" s="333" t="str">
        <f t="shared" si="1462"/>
        <v/>
      </c>
      <c r="L1138" s="334"/>
      <c r="M1138" s="334"/>
      <c r="N1138" s="335"/>
      <c r="O1138" s="333" t="str">
        <f t="shared" si="1463"/>
        <v/>
      </c>
      <c r="P1138" s="334"/>
      <c r="Q1138" s="334"/>
      <c r="R1138" s="335"/>
      <c r="S1138" s="333" t="str">
        <f t="shared" si="1464"/>
        <v/>
      </c>
      <c r="T1138" s="334"/>
      <c r="U1138" s="334"/>
      <c r="V1138" s="335"/>
      <c r="W1138" s="333" t="str">
        <f t="shared" si="1465"/>
        <v/>
      </c>
      <c r="X1138" s="334"/>
      <c r="Y1138" s="334"/>
      <c r="Z1138" s="335"/>
      <c r="AA1138" s="333" t="str">
        <f t="shared" si="1466"/>
        <v/>
      </c>
      <c r="AB1138" s="334"/>
      <c r="AC1138" s="334"/>
      <c r="AD1138" s="335"/>
      <c r="AE1138" s="336">
        <f t="shared" si="1467"/>
        <v>0</v>
      </c>
      <c r="AF1138" s="337">
        <f t="shared" si="1455"/>
        <v>0</v>
      </c>
      <c r="AG1138" s="338">
        <f t="shared" si="1468"/>
        <v>0</v>
      </c>
      <c r="AH1138" s="217" t="str">
        <f t="shared" si="1469"/>
        <v/>
      </c>
      <c r="AI1138" s="339">
        <f xml:space="preserve"> ( IF(ISNUMBER(G1138), VLOOKUP(G1138/$AH1138,F!$A1:$B101,2,1)*G1138*$H1138*$I1138,0)+IF(ISNUMBER(K1138), VLOOKUP(K1138/$AH1138,F!$A1:$B101,2,1)*K1138*$L1138*$M1138,0)+IF(ISNUMBER(O1138), VLOOKUP(O1138/$AH1138,F!$A1:$B101,2,1)*O1138*$P1138*$Q1138,0)+IF(ISNUMBER(S1138), VLOOKUP(S1138/$AH1138,F!$A1:$B101,2,1)*S1138*$T1138*$U1138,0)+IF(ISNUMBER(W1138), VLOOKUP(W1138/$AH1138,F!$A1:$B101,2,1)*W1138*$X1138*$Y1138,0)+IF(ISNUMBER(AA1138), VLOOKUP(AA1138/$AH1138,F!$A1:$B101,2,1)*AA1138*$AB1138*$AC1138,0))*IF(ISNUMBER(F1138),F1138,1)*IF(ISNUMBER(E1138),E1138,1)</f>
        <v>0</v>
      </c>
      <c r="AJ1138" s="340">
        <f t="shared" si="1471"/>
        <v>0</v>
      </c>
      <c r="AK1138" s="341">
        <f>IFERROR(I1138*INDEX(F!$P$21:$AB$33, MATCH(G1138/$AH1138, F!$O$21:$O$33,1), MATCH(E1138, F!$P$20:$AB$20,1)), 0 ) +IFERROR( M1138*INDEX(F!$P$21:$AB$33, MATCH(K1138/$AH1138, F!$O$21:$O$33,1), MATCH(E1138, F!$P$20:$AB$20,1)),0) +  IFERROR( Q1138*INDEX(F!$P$21:$AB$33, MATCH(O1138/$AH1138, F!$O$21:$O$33,1), MATCH(E1138, F!$P$20:$AB$20,1)), 0) + IFERROR( U1138*INDEX(F!$P$21:$AB$33, MATCH(S1138/$AH1138, F!$O$21:$O$33,1), MATCH(E1138, F!$P$20:$AB$20,1)),0)  + IFERROR(Y1138*INDEX(F!$P$21:$AB$33, MATCH(W1138/$AH1138, F!$O$21:$O$33,1), MATCH(E1138, F!$P$20:$AB$20,1)),0)  + IFERROR( AC1138*INDEX(F!$P$21:$AB$33, MATCH(AA1138/$AH1138, F!$O$21:$O$33,1), MATCH(E1138, F!$P$20:$AB$20,1)),)</f>
        <v>0</v>
      </c>
      <c r="AL1138" s="1031"/>
    </row>
    <row r="1139" spans="1:38" hidden="1" x14ac:dyDescent="0.25">
      <c r="A1139" s="1022"/>
      <c r="B1139" s="249" t="str">
        <f t="shared" si="1460"/>
        <v/>
      </c>
      <c r="C1139" s="262" t="str">
        <f t="shared" si="1460"/>
        <v/>
      </c>
      <c r="D1139" s="230" t="str">
        <f t="shared" si="1460"/>
        <v/>
      </c>
      <c r="E1139" s="291" t="str">
        <f t="shared" si="1460"/>
        <v/>
      </c>
      <c r="F1139" s="342" t="str">
        <f t="shared" si="1460"/>
        <v/>
      </c>
      <c r="G1139" s="343" t="str">
        <f t="shared" si="1461"/>
        <v/>
      </c>
      <c r="H1139" s="344"/>
      <c r="I1139" s="344"/>
      <c r="J1139" s="345"/>
      <c r="K1139" s="343" t="str">
        <f t="shared" si="1462"/>
        <v/>
      </c>
      <c r="L1139" s="344"/>
      <c r="M1139" s="344"/>
      <c r="N1139" s="345"/>
      <c r="O1139" s="343" t="str">
        <f t="shared" si="1463"/>
        <v/>
      </c>
      <c r="P1139" s="344"/>
      <c r="Q1139" s="344"/>
      <c r="R1139" s="345"/>
      <c r="S1139" s="343" t="str">
        <f t="shared" si="1464"/>
        <v/>
      </c>
      <c r="T1139" s="344"/>
      <c r="U1139" s="344"/>
      <c r="V1139" s="345"/>
      <c r="W1139" s="343" t="str">
        <f t="shared" si="1465"/>
        <v/>
      </c>
      <c r="X1139" s="344"/>
      <c r="Y1139" s="344"/>
      <c r="Z1139" s="345"/>
      <c r="AA1139" s="343" t="str">
        <f t="shared" si="1466"/>
        <v/>
      </c>
      <c r="AB1139" s="344"/>
      <c r="AC1139" s="344"/>
      <c r="AD1139" s="345"/>
      <c r="AE1139" s="346">
        <f t="shared" si="1467"/>
        <v>0</v>
      </c>
      <c r="AF1139" s="347">
        <f t="shared" si="1455"/>
        <v>0</v>
      </c>
      <c r="AG1139" s="348">
        <f t="shared" si="1468"/>
        <v>0</v>
      </c>
      <c r="AH1139" s="217" t="str">
        <f t="shared" si="1469"/>
        <v/>
      </c>
      <c r="AI1139" s="349">
        <f xml:space="preserve"> ( IF(ISNUMBER(G1139), VLOOKUP(G1139/$AH1139,F!$A1:$B101,2,1)*G1139*$H1139*$I1139,0)+IF(ISNUMBER(K1139), VLOOKUP(K1139/$AH1139,F!$A1:$B101,2,1)*K1139*$L1139*$M1139,0)+IF(ISNUMBER(O1139), VLOOKUP(O1139/$AH1139,F!$A1:$B101,2,1)*O1139*$P1139*$Q1139,0)+IF(ISNUMBER(S1139), VLOOKUP(S1139/$AH1139,F!$A1:$B101,2,1)*S1139*$T1139*$U1139,0)+IF(ISNUMBER(W1139), VLOOKUP(W1139/$AH1139,F!$A1:$B101,2,1)*W1139*$X1139*$Y1139,0)+IF(ISNUMBER(AA1139), VLOOKUP(AA1139/$AH1139,F!$A1:$B101,2,1)*AA1139*$AB1139*$AC1139,0))*IF(ISNUMBER(F1139),F1139,1)*IF(ISNUMBER(E1139),E1139,1)</f>
        <v>0</v>
      </c>
      <c r="AJ1139" s="350">
        <f t="shared" si="1471"/>
        <v>0</v>
      </c>
      <c r="AK1139" s="351">
        <f>IFERROR(I1139*INDEX(F!$P$21:$AB$33, MATCH(G1139/$AH1139, F!$O$21:$O$33,1), MATCH(E1139, F!$P$20:$AB$20,1)), 0 ) +IFERROR( M1139*INDEX(F!$P$21:$AB$33, MATCH(K1139/$AH1139, F!$O$21:$O$33,1), MATCH(E1139, F!$P$20:$AB$20,1)),0) +  IFERROR( Q1139*INDEX(F!$P$21:$AB$33, MATCH(O1139/$AH1139, F!$O$21:$O$33,1), MATCH(E1139, F!$P$20:$AB$20,1)), 0) + IFERROR( U1139*INDEX(F!$P$21:$AB$33, MATCH(S1139/$AH1139, F!$O$21:$O$33,1), MATCH(E1139, F!$P$20:$AB$20,1)),0)  + IFERROR(Y1139*INDEX(F!$P$21:$AB$33, MATCH(W1139/$AH1139, F!$O$21:$O$33,1), MATCH(E1139, F!$P$20:$AB$20,1)),0)  + IFERROR( AC1139*INDEX(F!$P$21:$AB$33, MATCH(AA1139/$AH1139, F!$O$21:$O$33,1), MATCH(E1139, F!$P$20:$AB$20,1)),)</f>
        <v>0</v>
      </c>
      <c r="AL1139" s="1031"/>
    </row>
    <row r="1140" spans="1:38" hidden="1" x14ac:dyDescent="0.25">
      <c r="A1140" s="1022"/>
      <c r="B1140" s="248" t="str">
        <f t="shared" si="1460"/>
        <v/>
      </c>
      <c r="C1140" s="261" t="str">
        <f t="shared" si="1460"/>
        <v/>
      </c>
      <c r="D1140" s="231" t="str">
        <f t="shared" si="1460"/>
        <v/>
      </c>
      <c r="E1140" s="291" t="str">
        <f t="shared" si="1460"/>
        <v/>
      </c>
      <c r="F1140" s="332" t="str">
        <f t="shared" si="1460"/>
        <v/>
      </c>
      <c r="G1140" s="333" t="str">
        <f t="shared" si="1461"/>
        <v/>
      </c>
      <c r="H1140" s="334"/>
      <c r="I1140" s="334"/>
      <c r="J1140" s="335"/>
      <c r="K1140" s="333" t="str">
        <f t="shared" si="1462"/>
        <v/>
      </c>
      <c r="L1140" s="334"/>
      <c r="M1140" s="334"/>
      <c r="N1140" s="335"/>
      <c r="O1140" s="333" t="str">
        <f t="shared" si="1463"/>
        <v/>
      </c>
      <c r="P1140" s="334"/>
      <c r="Q1140" s="334"/>
      <c r="R1140" s="335"/>
      <c r="S1140" s="333" t="str">
        <f t="shared" si="1464"/>
        <v/>
      </c>
      <c r="T1140" s="334"/>
      <c r="U1140" s="334"/>
      <c r="V1140" s="335"/>
      <c r="W1140" s="333" t="str">
        <f t="shared" si="1465"/>
        <v/>
      </c>
      <c r="X1140" s="334"/>
      <c r="Y1140" s="334"/>
      <c r="Z1140" s="335"/>
      <c r="AA1140" s="333" t="str">
        <f t="shared" si="1466"/>
        <v/>
      </c>
      <c r="AB1140" s="334"/>
      <c r="AC1140" s="334"/>
      <c r="AD1140" s="335"/>
      <c r="AE1140" s="336">
        <f t="shared" si="1467"/>
        <v>0</v>
      </c>
      <c r="AF1140" s="337">
        <f t="shared" si="1455"/>
        <v>0</v>
      </c>
      <c r="AG1140" s="338">
        <f t="shared" si="1468"/>
        <v>0</v>
      </c>
      <c r="AH1140" s="217" t="str">
        <f t="shared" si="1469"/>
        <v/>
      </c>
      <c r="AI1140" s="339">
        <f xml:space="preserve"> ( IF(ISNUMBER(G1140), VLOOKUP(G1140/$AH1140,F!$A1:$B101,2,1)*G1140*$H1140*$I1140,0)+IF(ISNUMBER(K1140), VLOOKUP(K1140/$AH1140,F!$A1:$B101,2,1)*K1140*$L1140*$M1140,0)+IF(ISNUMBER(O1140), VLOOKUP(O1140/$AH1140,F!$A1:$B101,2,1)*O1140*$P1140*$Q1140,0)+IF(ISNUMBER(S1140), VLOOKUP(S1140/$AH1140,F!$A1:$B101,2,1)*S1140*$T1140*$U1140,0)+IF(ISNUMBER(W1140), VLOOKUP(W1140/$AH1140,F!$A1:$B101,2,1)*W1140*$X1140*$Y1140,0)+IF(ISNUMBER(AA1140), VLOOKUP(AA1140/$AH1140,F!$A1:$B101,2,1)*AA1140*$AB1140*$AC1140,0))*IF(ISNUMBER(F1140),F1140,1)*IF(ISNUMBER(E1140),E1140,1)</f>
        <v>0</v>
      </c>
      <c r="AJ1140" s="340">
        <f t="shared" si="1471"/>
        <v>0</v>
      </c>
      <c r="AK1140" s="341">
        <f>IFERROR(I1140*INDEX(F!$P$21:$AB$33, MATCH(G1140/$AH1140, F!$O$21:$O$33,1), MATCH(E1140, F!$P$20:$AB$20,1)), 0 ) +IFERROR( M1140*INDEX(F!$P$21:$AB$33, MATCH(K1140/$AH1140, F!$O$21:$O$33,1), MATCH(E1140, F!$P$20:$AB$20,1)),0) +  IFERROR( Q1140*INDEX(F!$P$21:$AB$33, MATCH(O1140/$AH1140, F!$O$21:$O$33,1), MATCH(E1140, F!$P$20:$AB$20,1)), 0) + IFERROR( U1140*INDEX(F!$P$21:$AB$33, MATCH(S1140/$AH1140, F!$O$21:$O$33,1), MATCH(E1140, F!$P$20:$AB$20,1)),0)  + IFERROR(Y1140*INDEX(F!$P$21:$AB$33, MATCH(W1140/$AH1140, F!$O$21:$O$33,1), MATCH(E1140, F!$P$20:$AB$20,1)),0)  + IFERROR( AC1140*INDEX(F!$P$21:$AB$33, MATCH(AA1140/$AH1140, F!$O$21:$O$33,1), MATCH(E1140, F!$P$20:$AB$20,1)),)</f>
        <v>0</v>
      </c>
      <c r="AL1140" s="1031"/>
    </row>
    <row r="1141" spans="1:38" ht="15.75" hidden="1" thickBot="1" x14ac:dyDescent="0.3">
      <c r="A1141" s="1023"/>
      <c r="B1141" s="250"/>
      <c r="C1141" s="263"/>
      <c r="D1141" s="215"/>
      <c r="E1141" s="352">
        <f>ROUND(IFERROR(SUMPRODUCT(AJ1133:AJ1140,E1133:E1140)/AJ1141,0),3)</f>
        <v>0</v>
      </c>
      <c r="F1141" s="353"/>
      <c r="G1141" s="354"/>
      <c r="H1141" s="355"/>
      <c r="I1141" s="355"/>
      <c r="J1141" s="356"/>
      <c r="K1141" s="354"/>
      <c r="L1141" s="355"/>
      <c r="M1141" s="355"/>
      <c r="N1141" s="356"/>
      <c r="O1141" s="354"/>
      <c r="P1141" s="355"/>
      <c r="Q1141" s="355"/>
      <c r="R1141" s="356"/>
      <c r="S1141" s="354"/>
      <c r="T1141" s="355"/>
      <c r="U1141" s="355"/>
      <c r="V1141" s="356"/>
      <c r="W1141" s="354"/>
      <c r="X1141" s="355"/>
      <c r="Y1141" s="355"/>
      <c r="Z1141" s="356"/>
      <c r="AA1141" s="354"/>
      <c r="AB1141" s="355"/>
      <c r="AC1141" s="355"/>
      <c r="AD1141" s="356"/>
      <c r="AE1141" s="357">
        <f>SUM(AE1133:AE1140)</f>
        <v>0</v>
      </c>
      <c r="AF1141" s="358">
        <f t="shared" si="1455"/>
        <v>0</v>
      </c>
      <c r="AG1141" s="391">
        <f>IFERROR(  SUMPRODUCT(AG1133:AG1140,AJ1133:AJ1140)/AJ1141,0)</f>
        <v>0</v>
      </c>
      <c r="AH1141" s="359"/>
      <c r="AI1141" s="360">
        <f>SUM(AI1133:AI1140)</f>
        <v>0</v>
      </c>
      <c r="AJ1141" s="360">
        <f>SUM(AJ1133:AJ1140)</f>
        <v>0</v>
      </c>
      <c r="AK1141" s="361">
        <f>IF(SUM(AK1133:AK1140)=0,TIME(,0,),TIME(,SUM(AK1133:AK1140)+F!$V$37,))</f>
        <v>0</v>
      </c>
      <c r="AL1141" s="1032"/>
    </row>
    <row r="1142" spans="1:38" hidden="1" x14ac:dyDescent="0.25">
      <c r="A1142" s="232">
        <f>A1143</f>
        <v>43923</v>
      </c>
      <c r="B1142" s="251" t="str">
        <f t="shared" ref="B1142:F1149" si="1472">IF(B1086="","",B1086)</f>
        <v>Тяжелая</v>
      </c>
      <c r="C1142" s="264" t="str">
        <f t="shared" si="1472"/>
        <v>ЖМ</v>
      </c>
      <c r="D1142" s="233" t="str">
        <f t="shared" si="1472"/>
        <v>Жим лежа</v>
      </c>
      <c r="E1142" s="280">
        <f t="shared" si="1472"/>
        <v>1</v>
      </c>
      <c r="F1142" s="362" t="str">
        <f t="shared" si="1472"/>
        <v/>
      </c>
      <c r="G1142" s="363" t="str">
        <f t="shared" ref="G1142:G1149" si="1473">IF(J1142&lt;&gt;0, IFERROR(IF( $F1142=2,  MROUND($AH1142*J1142,1),    IF( OR($F1142="",$F1142=1),   MROUND($AH1142*J1142,2.5),  MROUND($AH1142*J1142, 0.1))), "" ), "")</f>
        <v/>
      </c>
      <c r="H1142" s="364"/>
      <c r="I1142" s="364"/>
      <c r="J1142" s="365"/>
      <c r="K1142" s="363" t="str">
        <f t="shared" ref="K1142:K1149" si="1474">IF(N1142&lt;&gt;0, IFERROR(IF( $F1142=2,  MROUND($AH1142*N1142,1),    IF( OR($F1142="",$F1142=1),   MROUND($AH1142*N1142,2.5),  MROUND($AH1142*N1142, 0.1))), "" ), "")</f>
        <v/>
      </c>
      <c r="L1142" s="364"/>
      <c r="M1142" s="364"/>
      <c r="N1142" s="365"/>
      <c r="O1142" s="363" t="str">
        <f t="shared" ref="O1142:O1149" si="1475">IF(R1142&lt;&gt;0, IFERROR(IF( $F1142=2,  MROUND($AH1142*R1142,1),    IF( OR($F1142="",$F1142=1),   MROUND($AH1142*R1142,2.5),  MROUND($AH1142*R1142, 0.1))), "" ), "")</f>
        <v/>
      </c>
      <c r="P1142" s="364"/>
      <c r="Q1142" s="364"/>
      <c r="R1142" s="365"/>
      <c r="S1142" s="363" t="str">
        <f t="shared" ref="S1142:S1149" si="1476">IF(V1142&lt;&gt;0, IFERROR(IF( $F1142=2,  MROUND($AH1142*V1142,1),    IF( OR($F1142="",$F1142=1),   MROUND($AH1142*V1142,2.5),  MROUND($AH1142*V1142, 0.1))), "" ), "")</f>
        <v/>
      </c>
      <c r="T1142" s="364"/>
      <c r="U1142" s="364"/>
      <c r="V1142" s="365"/>
      <c r="W1142" s="363" t="str">
        <f t="shared" ref="W1142:W1149" si="1477">IF(Z1142&lt;&gt;0, IFERROR(IF( $F1142=2,  MROUND($AH1142*Z1142,1),    IF( OR($F1142="",$F1142=1),   MROUND($AH1142*Z1142,2.5),  MROUND($AH1142*Z1142, 0.1))), "" ), "")</f>
        <v/>
      </c>
      <c r="X1142" s="364"/>
      <c r="Y1142" s="364"/>
      <c r="Z1142" s="365"/>
      <c r="AA1142" s="363" t="str">
        <f t="shared" ref="AA1142:AA1149" si="1478">IF(AD1142&lt;&gt;0, IFERROR(IF( $F1142=2,  MROUND($AH1142*AD1142,1),    IF( OR($F1142="",$F1142=1),   MROUND($AH1142*AD1142,2.5),  MROUND($AH1142*AD1142, 0.1))), "" ), "")</f>
        <v/>
      </c>
      <c r="AB1142" s="364"/>
      <c r="AC1142" s="364"/>
      <c r="AD1142" s="365"/>
      <c r="AE1142" s="366">
        <f t="shared" ref="AE1142:AE1149" si="1479">(IF(ISNUMBER(G1142),G1142,0)*H1142*I1142+IF(ISNUMBER(K1142),K1142,1)*L1142*M1142+IF(ISNUMBER(O1142),O1142,1)*P1142*Q1142+IF(ISNUMBER(S1142),S1142,1)*T1142*U1142+IF(ISNUMBER(W1142),W1142,1)*X1142*Y1142+IF(ISNUMBER(AA1142),AA1142,1)*AB1142*AC1142)*IF(ISNUMBER(F1142),F1142,1)</f>
        <v>0</v>
      </c>
      <c r="AF1142" s="367">
        <f t="shared" si="1455"/>
        <v>0</v>
      </c>
      <c r="AG1142" s="368">
        <f t="shared" ref="AG1142:AG1149" si="1480">IFERROR((AF1142/(AH1142*IF(ISNUMBER(F1142),F1142,1))),0)</f>
        <v>0</v>
      </c>
      <c r="AH1142" s="216">
        <f t="shared" ref="AH1142:AH1149" si="1481">IF(ISNUMBER(AH1086), AH1086+(AH1086*$AH$1122),"")</f>
        <v>154.68538080614229</v>
      </c>
      <c r="AI1142" s="369">
        <f xml:space="preserve"> ( IF(ISNUMBER(G1142), VLOOKUP(G1142/$AH1142,F!$A1:$B101,2,1)*G1142*$H1142*$I1142,0)+IF(ISNUMBER(K1142), VLOOKUP(K1142/$AH1142,F!$A1:$B101,2,1)*K1142*$L1142*$M1142,0)+IF(ISNUMBER(O1142), VLOOKUP(O1142/$AH1142,F!$A1:$B101,2,1)*O1142*$P1142*$Q1142,0)+IF(ISNUMBER(S1142), VLOOKUP(S1142/$AH1142,F!$A1:$B101,2,1)*S1142*$T1142*$U1142,0)+IF(ISNUMBER(W1142), VLOOKUP(W1142/$AH1142,F!$A1:$B101,2,1)*W1142*$X1142*$Y1142,0)+IF(ISNUMBER(AA1142), VLOOKUP(AA1142/$AH1142,F!$A1:$B101,2,1)*AA1142*$AB1142*$AC1142,0))*IF(ISNUMBER(F1142),F1142,1)*IF(ISNUMBER(E1142),E1142,1)</f>
        <v>0</v>
      </c>
      <c r="AJ1142" s="370">
        <f t="shared" ref="AJ1142:AJ1144" si="1482">H1142*I1142+L1142*M1142+P1142*Q1142+T1142*U1142+X1142*Y1142+AB1142*AC1142</f>
        <v>0</v>
      </c>
      <c r="AK1142" s="371">
        <f>IFERROR(I1142*INDEX(F!$P$21:$AB$33, MATCH(G1142/$AH1142, F!$O$21:$O$33,1), MATCH(E1142, F!$P$20:$AB$20,1)), 0 ) +IFERROR( M1142*INDEX(F!$P$21:$AB$33, MATCH(K1142/$AH1142, F!$O$21:$O$33,1), MATCH(E1142, F!$P$20:$AB$20,1)),0) +  IFERROR( Q1142*INDEX(F!$P$21:$AB$33, MATCH(O1142/$AH1142, F!$O$21:$O$33,1), MATCH(E1142, F!$P$20:$AB$20,1)), 0) + IFERROR( U1142*INDEX(F!$P$21:$AB$33, MATCH(S1142/$AH1142, F!$O$21:$O$33,1), MATCH(E1142, F!$P$20:$AB$20,1)),0)  + IFERROR(Y1142*INDEX(F!$P$21:$AB$33, MATCH(W1142/$AH1142, F!$O$21:$O$33,1), MATCH(E1142, F!$P$20:$AB$20,1)),0)  + IFERROR( AC1142*INDEX(F!$P$21:$AB$33, MATCH(AA1142/$AH1142, F!$O$21:$O$33,1), MATCH(E1142, F!$P$20:$AB$20,1)),)</f>
        <v>0</v>
      </c>
      <c r="AL1142" s="1033"/>
    </row>
    <row r="1143" spans="1:38" ht="15.75" hidden="1" customHeight="1" x14ac:dyDescent="0.25">
      <c r="A1143" s="1021">
        <f>A1087+A1066</f>
        <v>43923</v>
      </c>
      <c r="B1143" s="249" t="str">
        <f t="shared" si="1472"/>
        <v>Легкая</v>
      </c>
      <c r="C1143" s="262" t="str">
        <f t="shared" si="1472"/>
        <v>ЖМ</v>
      </c>
      <c r="D1143" s="230" t="str">
        <f t="shared" si="1472"/>
        <v>Жим гантелей</v>
      </c>
      <c r="E1143" s="291">
        <f t="shared" si="1472"/>
        <v>0.8</v>
      </c>
      <c r="F1143" s="342">
        <f t="shared" si="1472"/>
        <v>2</v>
      </c>
      <c r="G1143" s="343" t="str">
        <f t="shared" si="1473"/>
        <v/>
      </c>
      <c r="H1143" s="344"/>
      <c r="I1143" s="344"/>
      <c r="J1143" s="345"/>
      <c r="K1143" s="343" t="str">
        <f t="shared" si="1474"/>
        <v/>
      </c>
      <c r="L1143" s="344"/>
      <c r="M1143" s="344"/>
      <c r="N1143" s="345"/>
      <c r="O1143" s="343" t="str">
        <f t="shared" si="1475"/>
        <v/>
      </c>
      <c r="P1143" s="344"/>
      <c r="Q1143" s="344"/>
      <c r="R1143" s="345"/>
      <c r="S1143" s="343" t="str">
        <f t="shared" si="1476"/>
        <v/>
      </c>
      <c r="T1143" s="344"/>
      <c r="U1143" s="344"/>
      <c r="V1143" s="345"/>
      <c r="W1143" s="343" t="str">
        <f t="shared" si="1477"/>
        <v/>
      </c>
      <c r="X1143" s="344"/>
      <c r="Y1143" s="344"/>
      <c r="Z1143" s="345"/>
      <c r="AA1143" s="343" t="str">
        <f t="shared" si="1478"/>
        <v/>
      </c>
      <c r="AB1143" s="344"/>
      <c r="AC1143" s="344"/>
      <c r="AD1143" s="345"/>
      <c r="AE1143" s="346">
        <f t="shared" si="1479"/>
        <v>0</v>
      </c>
      <c r="AF1143" s="347">
        <f t="shared" si="1455"/>
        <v>0</v>
      </c>
      <c r="AG1143" s="348">
        <f t="shared" si="1480"/>
        <v>0</v>
      </c>
      <c r="AH1143" s="217">
        <f t="shared" si="1481"/>
        <v>49.499321857965533</v>
      </c>
      <c r="AI1143" s="349">
        <f xml:space="preserve"> ( IF(ISNUMBER(G1143), VLOOKUP(G1143/$AH1143,F!$A1:$B101,2,1)*G1143*$H1143*$I1143,0)+IF(ISNUMBER(K1143), VLOOKUP(K1143/$AH1143,F!$A1:$B101,2,1)*K1143*$L1143*$M1143,0)+IF(ISNUMBER(O1143), VLOOKUP(O1143/$AH1143,F!$A1:$B101,2,1)*O1143*$P1143*$Q1143,0)+IF(ISNUMBER(S1143), VLOOKUP(S1143/$AH1143,F!$A1:$B101,2,1)*S1143*$T1143*$U1143,0)+IF(ISNUMBER(W1143), VLOOKUP(W1143/$AH1143,F!$A1:$B101,2,1)*W1143*$X1143*$Y1143,0)+IF(ISNUMBER(AA1143), VLOOKUP(AA1143/$AH1143,F!$A1:$B101,2,1)*AA1143*$AB1143*$AC1143,0))*IF(ISNUMBER(F1143),F1143,1)*IF(ISNUMBER(E1143),E1143,1)</f>
        <v>0</v>
      </c>
      <c r="AJ1143" s="350">
        <f t="shared" si="1482"/>
        <v>0</v>
      </c>
      <c r="AK1143" s="351">
        <f>IFERROR(I1143*INDEX(F!$P$21:$AB$33, MATCH(G1143/$AH1143, F!$O$21:$O$33,1), MATCH(E1143, F!$P$20:$AB$20,1)), 0 ) +IFERROR( M1143*INDEX(F!$P$21:$AB$33, MATCH(K1143/$AH1143, F!$O$21:$O$33,1), MATCH(E1143, F!$P$20:$AB$20,1)),0) +  IFERROR( Q1143*INDEX(F!$P$21:$AB$33, MATCH(O1143/$AH1143, F!$O$21:$O$33,1), MATCH(E1143, F!$P$20:$AB$20,1)), 0) + IFERROR( U1143*INDEX(F!$P$21:$AB$33, MATCH(S1143/$AH1143, F!$O$21:$O$33,1), MATCH(E1143, F!$P$20:$AB$20,1)),0)  + IFERROR(Y1143*INDEX(F!$P$21:$AB$33, MATCH(W1143/$AH1143, F!$O$21:$O$33,1), MATCH(E1143, F!$P$20:$AB$20,1)),0)  + IFERROR( AC1143*INDEX(F!$P$21:$AB$33, MATCH(AA1143/$AH1143, F!$O$21:$O$33,1), MATCH(E1143, F!$P$20:$AB$20,1)),)</f>
        <v>0</v>
      </c>
      <c r="AL1143" s="1031"/>
    </row>
    <row r="1144" spans="1:38" hidden="1" x14ac:dyDescent="0.25">
      <c r="A1144" s="1022"/>
      <c r="B1144" s="252" t="str">
        <f t="shared" si="1472"/>
        <v>Легкая</v>
      </c>
      <c r="C1144" s="265" t="str">
        <f t="shared" si="1472"/>
        <v>ОФП</v>
      </c>
      <c r="D1144" s="234" t="str">
        <f t="shared" si="1472"/>
        <v>Французский жим</v>
      </c>
      <c r="E1144" s="291">
        <f t="shared" si="1472"/>
        <v>0.4</v>
      </c>
      <c r="F1144" s="372" t="str">
        <f t="shared" si="1472"/>
        <v/>
      </c>
      <c r="G1144" s="373" t="str">
        <f t="shared" si="1473"/>
        <v/>
      </c>
      <c r="H1144" s="374"/>
      <c r="I1144" s="374"/>
      <c r="J1144" s="375"/>
      <c r="K1144" s="373" t="str">
        <f t="shared" si="1474"/>
        <v/>
      </c>
      <c r="L1144" s="374"/>
      <c r="M1144" s="374"/>
      <c r="N1144" s="375"/>
      <c r="O1144" s="373" t="str">
        <f t="shared" si="1475"/>
        <v/>
      </c>
      <c r="P1144" s="374"/>
      <c r="Q1144" s="374"/>
      <c r="R1144" s="375"/>
      <c r="S1144" s="373" t="str">
        <f t="shared" si="1476"/>
        <v/>
      </c>
      <c r="T1144" s="374"/>
      <c r="U1144" s="374"/>
      <c r="V1144" s="375"/>
      <c r="W1144" s="373" t="str">
        <f t="shared" si="1477"/>
        <v/>
      </c>
      <c r="X1144" s="374"/>
      <c r="Y1144" s="374"/>
      <c r="Z1144" s="375"/>
      <c r="AA1144" s="373" t="str">
        <f t="shared" si="1478"/>
        <v/>
      </c>
      <c r="AB1144" s="374"/>
      <c r="AC1144" s="374"/>
      <c r="AD1144" s="375"/>
      <c r="AE1144" s="376">
        <f t="shared" si="1479"/>
        <v>0</v>
      </c>
      <c r="AF1144" s="377">
        <f t="shared" si="1455"/>
        <v>0</v>
      </c>
      <c r="AG1144" s="378">
        <f t="shared" si="1480"/>
        <v>0</v>
      </c>
      <c r="AH1144" s="217">
        <f t="shared" si="1481"/>
        <v>72.23807283646849</v>
      </c>
      <c r="AI1144" s="379">
        <f xml:space="preserve"> ( IF(ISNUMBER(G1144), VLOOKUP(G1144/$AH1144,F!$A1:$B101,2,1)*G1144*$H1144*$I1144,0)+IF(ISNUMBER(K1144), VLOOKUP(K1144/$AH1144,F!$A1:$B101,2,1)*K1144*$L1144*$M1144,0)+IF(ISNUMBER(O1144), VLOOKUP(O1144/$AH1144,F!$A1:$B101,2,1)*O1144*$P1144*$Q1144,0)+IF(ISNUMBER(S1144), VLOOKUP(S1144/$AH1144,F!$A1:$B101,2,1)*S1144*$T1144*$U1144,0)+IF(ISNUMBER(W1144), VLOOKUP(W1144/$AH1144,F!$A1:$B101,2,1)*W1144*$X1144*$Y1144,0)+IF(ISNUMBER(AA1144), VLOOKUP(AA1144/$AH1144,F!$A1:$B101,2,1)*AA1144*$AB1144*$AC1144,0))*IF(ISNUMBER(F1144),F1144,1)*IF(ISNUMBER(E1144),E1144,1)</f>
        <v>0</v>
      </c>
      <c r="AJ1144" s="380">
        <f t="shared" si="1482"/>
        <v>0</v>
      </c>
      <c r="AK1144" s="381">
        <f>IFERROR(I1144*INDEX(F!$P$21:$AB$33, MATCH(G1144/$AH1144, F!$O$21:$O$33,1), MATCH(E1144, F!$P$20:$AB$20,1)), 0 ) +IFERROR( M1144*INDEX(F!$P$21:$AB$33, MATCH(K1144/$AH1144, F!$O$21:$O$33,1), MATCH(E1144, F!$P$20:$AB$20,1)),0) +  IFERROR( Q1144*INDEX(F!$P$21:$AB$33, MATCH(O1144/$AH1144, F!$O$21:$O$33,1), MATCH(E1144, F!$P$20:$AB$20,1)), 0) + IFERROR( U1144*INDEX(F!$P$21:$AB$33, MATCH(S1144/$AH1144, F!$O$21:$O$33,1), MATCH(E1144, F!$P$20:$AB$20,1)),0)  + IFERROR(Y1144*INDEX(F!$P$21:$AB$33, MATCH(W1144/$AH1144, F!$O$21:$O$33,1), MATCH(E1144, F!$P$20:$AB$20,1)),0)  + IFERROR( AC1144*INDEX(F!$P$21:$AB$33, MATCH(AA1144/$AH1144, F!$O$21:$O$33,1), MATCH(E1144, F!$P$20:$AB$20,1)),)</f>
        <v>0</v>
      </c>
      <c r="AL1144" s="1031"/>
    </row>
    <row r="1145" spans="1:38" hidden="1" x14ac:dyDescent="0.25">
      <c r="A1145" s="1022"/>
      <c r="B1145" s="249" t="str">
        <f t="shared" si="1472"/>
        <v>Легкая</v>
      </c>
      <c r="C1145" s="262" t="str">
        <f t="shared" si="1472"/>
        <v>ОФП</v>
      </c>
      <c r="D1145" s="230" t="str">
        <f t="shared" si="1472"/>
        <v>Молотковые сгибания</v>
      </c>
      <c r="E1145" s="291">
        <f t="shared" si="1472"/>
        <v>0.4</v>
      </c>
      <c r="F1145" s="342">
        <f t="shared" si="1472"/>
        <v>2</v>
      </c>
      <c r="G1145" s="343" t="str">
        <f t="shared" si="1473"/>
        <v/>
      </c>
      <c r="H1145" s="344"/>
      <c r="I1145" s="344"/>
      <c r="J1145" s="345"/>
      <c r="K1145" s="343" t="str">
        <f t="shared" si="1474"/>
        <v/>
      </c>
      <c r="L1145" s="344"/>
      <c r="M1145" s="344"/>
      <c r="N1145" s="345"/>
      <c r="O1145" s="343" t="str">
        <f t="shared" si="1475"/>
        <v/>
      </c>
      <c r="P1145" s="344"/>
      <c r="Q1145" s="344"/>
      <c r="R1145" s="345"/>
      <c r="S1145" s="343" t="str">
        <f t="shared" si="1476"/>
        <v/>
      </c>
      <c r="T1145" s="344"/>
      <c r="U1145" s="344"/>
      <c r="V1145" s="345"/>
      <c r="W1145" s="343" t="str">
        <f t="shared" si="1477"/>
        <v/>
      </c>
      <c r="X1145" s="344"/>
      <c r="Y1145" s="344"/>
      <c r="Z1145" s="345"/>
      <c r="AA1145" s="343" t="str">
        <f t="shared" si="1478"/>
        <v/>
      </c>
      <c r="AB1145" s="344"/>
      <c r="AC1145" s="344"/>
      <c r="AD1145" s="345"/>
      <c r="AE1145" s="346">
        <f t="shared" si="1479"/>
        <v>0</v>
      </c>
      <c r="AF1145" s="347">
        <f t="shared" si="1455"/>
        <v>0</v>
      </c>
      <c r="AG1145" s="348">
        <f t="shared" si="1480"/>
        <v>0</v>
      </c>
      <c r="AH1145" s="217">
        <f t="shared" si="1481"/>
        <v>27.843368545105623</v>
      </c>
      <c r="AI1145" s="349">
        <f xml:space="preserve"> ( IF(ISNUMBER(G1145), VLOOKUP(G1145/$AH1145,F!$A1:$B101,2,1)*G1145*$H1145*$I1145,0)+IF(ISNUMBER(K1145), VLOOKUP(K1145/$AH1145,F!$A1:$B101,2,1)*K1145*$L1145*$M1145,0)+IF(ISNUMBER(O1145), VLOOKUP(O1145/$AH1145,F!$A1:$B101,2,1)*O1145*$P1145*$Q1145,0)+IF(ISNUMBER(S1145), VLOOKUP(S1145/$AH1145,F!$A1:$B101,2,1)*S1145*$T1145*$U1145,0)+IF(ISNUMBER(W1145), VLOOKUP(W1145/$AH1145,F!$A1:$B101,2,1)*W1145*$X1145*$Y1145,0)+IF(ISNUMBER(AA1145), VLOOKUP(AA1145/$AH1145,F!$A1:$B101,2,1)*AA1145*$AB1145*$AC1145,0))*IF(ISNUMBER(F1145),F1145,1)*IF(ISNUMBER(E1145),E1145,1)</f>
        <v>0</v>
      </c>
      <c r="AJ1145" s="350">
        <f>H1145*I1145+L1145*M1145+P1145*Q1145+T1145*U1145+X1145*Y1145+AB1145*AC1145</f>
        <v>0</v>
      </c>
      <c r="AK1145" s="351">
        <f>IFERROR(I1145*INDEX(F!$P$21:$AB$33, MATCH(G1145/$AH1145, F!$O$21:$O$33,1), MATCH(E1145, F!$P$20:$AB$20,1)), 0 ) +IFERROR( M1145*INDEX(F!$P$21:$AB$33, MATCH(K1145/$AH1145, F!$O$21:$O$33,1), MATCH(E1145, F!$P$20:$AB$20,1)),0) +  IFERROR( Q1145*INDEX(F!$P$21:$AB$33, MATCH(O1145/$AH1145, F!$O$21:$O$33,1), MATCH(E1145, F!$P$20:$AB$20,1)), 0) + IFERROR( U1145*INDEX(F!$P$21:$AB$33, MATCH(S1145/$AH1145, F!$O$21:$O$33,1), MATCH(E1145, F!$P$20:$AB$20,1)),0)  + IFERROR(Y1145*INDEX(F!$P$21:$AB$33, MATCH(W1145/$AH1145, F!$O$21:$O$33,1), MATCH(E1145, F!$P$20:$AB$20,1)),0)  + IFERROR( AC1145*INDEX(F!$P$21:$AB$33, MATCH(AA1145/$AH1145, F!$O$21:$O$33,1), MATCH(E1145, F!$P$20:$AB$20,1)),)</f>
        <v>0</v>
      </c>
      <c r="AL1145" s="1031"/>
    </row>
    <row r="1146" spans="1:38" hidden="1" x14ac:dyDescent="0.25">
      <c r="A1146" s="1022"/>
      <c r="B1146" s="252" t="str">
        <f t="shared" si="1472"/>
        <v>Легкая</v>
      </c>
      <c r="C1146" s="265" t="str">
        <f t="shared" si="1472"/>
        <v>ОФП</v>
      </c>
      <c r="D1146" s="234" t="str">
        <f t="shared" si="1472"/>
        <v>Разгибания с гантелью из-за головы</v>
      </c>
      <c r="E1146" s="291">
        <f t="shared" si="1472"/>
        <v>0.4</v>
      </c>
      <c r="F1146" s="372">
        <f t="shared" si="1472"/>
        <v>2</v>
      </c>
      <c r="G1146" s="373" t="str">
        <f t="shared" si="1473"/>
        <v/>
      </c>
      <c r="H1146" s="374"/>
      <c r="I1146" s="374"/>
      <c r="J1146" s="375"/>
      <c r="K1146" s="373" t="str">
        <f t="shared" si="1474"/>
        <v/>
      </c>
      <c r="L1146" s="374"/>
      <c r="M1146" s="374"/>
      <c r="N1146" s="375"/>
      <c r="O1146" s="373" t="str">
        <f t="shared" si="1475"/>
        <v/>
      </c>
      <c r="P1146" s="374"/>
      <c r="Q1146" s="374"/>
      <c r="R1146" s="375"/>
      <c r="S1146" s="373" t="str">
        <f t="shared" si="1476"/>
        <v/>
      </c>
      <c r="T1146" s="374"/>
      <c r="U1146" s="374"/>
      <c r="V1146" s="375"/>
      <c r="W1146" s="373" t="str">
        <f t="shared" si="1477"/>
        <v/>
      </c>
      <c r="X1146" s="374"/>
      <c r="Y1146" s="374"/>
      <c r="Z1146" s="375"/>
      <c r="AA1146" s="373" t="str">
        <f t="shared" si="1478"/>
        <v/>
      </c>
      <c r="AB1146" s="374"/>
      <c r="AC1146" s="374"/>
      <c r="AD1146" s="375"/>
      <c r="AE1146" s="376">
        <f t="shared" si="1479"/>
        <v>0</v>
      </c>
      <c r="AF1146" s="377">
        <f t="shared" si="1455"/>
        <v>0</v>
      </c>
      <c r="AG1146" s="378">
        <f t="shared" si="1480"/>
        <v>0</v>
      </c>
      <c r="AH1146" s="217">
        <f t="shared" si="1481"/>
        <v>20.1090995047985</v>
      </c>
      <c r="AI1146" s="379">
        <f xml:space="preserve"> ( IF(ISNUMBER(G1146), VLOOKUP(G1146/$AH1146,F!$A1:$B101,2,1)*G1146*$H1146*$I1146,0)+IF(ISNUMBER(K1146), VLOOKUP(K1146/$AH1146,F!$A1:$B101,2,1)*K1146*$L1146*$M1146,0)+IF(ISNUMBER(O1146), VLOOKUP(O1146/$AH1146,F!$A1:$B101,2,1)*O1146*$P1146*$Q1146,0)+IF(ISNUMBER(S1146), VLOOKUP(S1146/$AH1146,F!$A1:$B101,2,1)*S1146*$T1146*$U1146,0)+IF(ISNUMBER(W1146), VLOOKUP(W1146/$AH1146,F!$A1:$B101,2,1)*W1146*$X1146*$Y1146,0)+IF(ISNUMBER(AA1146), VLOOKUP(AA1146/$AH1146,F!$A1:$B101,2,1)*AA1146*$AB1146*$AC1146,0))*IF(ISNUMBER(F1146),F1146,1)*IF(ISNUMBER(E1146),E1146,1)</f>
        <v>0</v>
      </c>
      <c r="AJ1146" s="380">
        <f t="shared" ref="AJ1146:AJ1149" si="1483">H1146*I1146+L1146*M1146+P1146*Q1146+T1146*U1146+X1146*Y1146+AB1146*AC1146</f>
        <v>0</v>
      </c>
      <c r="AK1146" s="381">
        <f>IFERROR(I1146*INDEX(F!$P$21:$AB$33, MATCH(G1146/$AH1146, F!$O$21:$O$33,1), MATCH(E1146, F!$P$20:$AB$20,1)), 0 ) +IFERROR( M1146*INDEX(F!$P$21:$AB$33, MATCH(K1146/$AH1146, F!$O$21:$O$33,1), MATCH(E1146, F!$P$20:$AB$20,1)),0) +  IFERROR( Q1146*INDEX(F!$P$21:$AB$33, MATCH(O1146/$AH1146, F!$O$21:$O$33,1), MATCH(E1146, F!$P$20:$AB$20,1)), 0) + IFERROR( U1146*INDEX(F!$P$21:$AB$33, MATCH(S1146/$AH1146, F!$O$21:$O$33,1), MATCH(E1146, F!$P$20:$AB$20,1)),0)  + IFERROR(Y1146*INDEX(F!$P$21:$AB$33, MATCH(W1146/$AH1146, F!$O$21:$O$33,1), MATCH(E1146, F!$P$20:$AB$20,1)),0)  + IFERROR( AC1146*INDEX(F!$P$21:$AB$33, MATCH(AA1146/$AH1146, F!$O$21:$O$33,1), MATCH(E1146, F!$P$20:$AB$20,1)),)</f>
        <v>0</v>
      </c>
      <c r="AL1146" s="1031"/>
    </row>
    <row r="1147" spans="1:38" hidden="1" x14ac:dyDescent="0.25">
      <c r="A1147" s="1022"/>
      <c r="B1147" s="249" t="str">
        <f t="shared" si="1472"/>
        <v/>
      </c>
      <c r="C1147" s="262" t="str">
        <f t="shared" si="1472"/>
        <v/>
      </c>
      <c r="D1147" s="230" t="str">
        <f t="shared" si="1472"/>
        <v/>
      </c>
      <c r="E1147" s="291" t="str">
        <f t="shared" si="1472"/>
        <v/>
      </c>
      <c r="F1147" s="342" t="str">
        <f t="shared" si="1472"/>
        <v/>
      </c>
      <c r="G1147" s="343" t="str">
        <f t="shared" si="1473"/>
        <v/>
      </c>
      <c r="H1147" s="344"/>
      <c r="I1147" s="344"/>
      <c r="J1147" s="345"/>
      <c r="K1147" s="343" t="str">
        <f t="shared" si="1474"/>
        <v/>
      </c>
      <c r="L1147" s="344"/>
      <c r="M1147" s="344"/>
      <c r="N1147" s="345"/>
      <c r="O1147" s="343" t="str">
        <f t="shared" si="1475"/>
        <v/>
      </c>
      <c r="P1147" s="344"/>
      <c r="Q1147" s="344"/>
      <c r="R1147" s="345"/>
      <c r="S1147" s="343" t="str">
        <f t="shared" si="1476"/>
        <v/>
      </c>
      <c r="T1147" s="344"/>
      <c r="U1147" s="344"/>
      <c r="V1147" s="345"/>
      <c r="W1147" s="343" t="str">
        <f t="shared" si="1477"/>
        <v/>
      </c>
      <c r="X1147" s="344"/>
      <c r="Y1147" s="344"/>
      <c r="Z1147" s="345"/>
      <c r="AA1147" s="343" t="str">
        <f t="shared" si="1478"/>
        <v/>
      </c>
      <c r="AB1147" s="344"/>
      <c r="AC1147" s="344"/>
      <c r="AD1147" s="345"/>
      <c r="AE1147" s="346">
        <f t="shared" si="1479"/>
        <v>0</v>
      </c>
      <c r="AF1147" s="347">
        <f t="shared" si="1455"/>
        <v>0</v>
      </c>
      <c r="AG1147" s="348">
        <f t="shared" si="1480"/>
        <v>0</v>
      </c>
      <c r="AH1147" s="217" t="str">
        <f t="shared" si="1481"/>
        <v/>
      </c>
      <c r="AI1147" s="349">
        <f xml:space="preserve"> ( IF(ISNUMBER(G1147), VLOOKUP(G1147/$AH1147,F!$A1:$B101,2,1)*G1147*$H1147*$I1147,0)+IF(ISNUMBER(K1147), VLOOKUP(K1147/$AH1147,F!$A1:$B101,2,1)*K1147*$L1147*$M1147,0)+IF(ISNUMBER(O1147), VLOOKUP(O1147/$AH1147,F!$A1:$B101,2,1)*O1147*$P1147*$Q1147,0)+IF(ISNUMBER(S1147), VLOOKUP(S1147/$AH1147,F!$A1:$B101,2,1)*S1147*$T1147*$U1147,0)+IF(ISNUMBER(W1147), VLOOKUP(W1147/$AH1147,F!$A1:$B101,2,1)*W1147*$X1147*$Y1147,0)+IF(ISNUMBER(AA1147), VLOOKUP(AA1147/$AH1147,F!$A1:$B101,2,1)*AA1147*$AB1147*$AC1147,0))*IF(ISNUMBER(F1147),F1147,1)*IF(ISNUMBER(E1147),E1147,1)</f>
        <v>0</v>
      </c>
      <c r="AJ1147" s="350">
        <f t="shared" si="1483"/>
        <v>0</v>
      </c>
      <c r="AK1147" s="351">
        <f>IFERROR(I1147*INDEX(F!$P$21:$AB$33, MATCH(G1147/$AH1147, F!$O$21:$O$33,1), MATCH(E1147, F!$P$20:$AB$20,1)), 0 ) +IFERROR( M1147*INDEX(F!$P$21:$AB$33, MATCH(K1147/$AH1147, F!$O$21:$O$33,1), MATCH(E1147, F!$P$20:$AB$20,1)),0) +  IFERROR( Q1147*INDEX(F!$P$21:$AB$33, MATCH(O1147/$AH1147, F!$O$21:$O$33,1), MATCH(E1147, F!$P$20:$AB$20,1)), 0) + IFERROR( U1147*INDEX(F!$P$21:$AB$33, MATCH(S1147/$AH1147, F!$O$21:$O$33,1), MATCH(E1147, F!$P$20:$AB$20,1)),0)  + IFERROR(Y1147*INDEX(F!$P$21:$AB$33, MATCH(W1147/$AH1147, F!$O$21:$O$33,1), MATCH(E1147, F!$P$20:$AB$20,1)),0)  + IFERROR( AC1147*INDEX(F!$P$21:$AB$33, MATCH(AA1147/$AH1147, F!$O$21:$O$33,1), MATCH(E1147, F!$P$20:$AB$20,1)),)</f>
        <v>0</v>
      </c>
      <c r="AL1147" s="1031"/>
    </row>
    <row r="1148" spans="1:38" hidden="1" x14ac:dyDescent="0.25">
      <c r="A1148" s="1022"/>
      <c r="B1148" s="252" t="str">
        <f t="shared" si="1472"/>
        <v/>
      </c>
      <c r="C1148" s="265" t="str">
        <f t="shared" si="1472"/>
        <v/>
      </c>
      <c r="D1148" s="234" t="str">
        <f t="shared" si="1472"/>
        <v/>
      </c>
      <c r="E1148" s="291" t="str">
        <f t="shared" si="1472"/>
        <v/>
      </c>
      <c r="F1148" s="382" t="str">
        <f t="shared" si="1472"/>
        <v/>
      </c>
      <c r="G1148" s="373" t="str">
        <f t="shared" si="1473"/>
        <v/>
      </c>
      <c r="H1148" s="374"/>
      <c r="I1148" s="374"/>
      <c r="J1148" s="375"/>
      <c r="K1148" s="373" t="str">
        <f t="shared" si="1474"/>
        <v/>
      </c>
      <c r="L1148" s="374"/>
      <c r="M1148" s="374"/>
      <c r="N1148" s="375"/>
      <c r="O1148" s="373" t="str">
        <f t="shared" si="1475"/>
        <v/>
      </c>
      <c r="P1148" s="374"/>
      <c r="Q1148" s="374"/>
      <c r="R1148" s="375"/>
      <c r="S1148" s="373" t="str">
        <f t="shared" si="1476"/>
        <v/>
      </c>
      <c r="T1148" s="374"/>
      <c r="U1148" s="374"/>
      <c r="V1148" s="375"/>
      <c r="W1148" s="373" t="str">
        <f t="shared" si="1477"/>
        <v/>
      </c>
      <c r="X1148" s="374"/>
      <c r="Y1148" s="374"/>
      <c r="Z1148" s="375"/>
      <c r="AA1148" s="373" t="str">
        <f t="shared" si="1478"/>
        <v/>
      </c>
      <c r="AB1148" s="374"/>
      <c r="AC1148" s="374"/>
      <c r="AD1148" s="375"/>
      <c r="AE1148" s="376">
        <f t="shared" si="1479"/>
        <v>0</v>
      </c>
      <c r="AF1148" s="377">
        <f t="shared" si="1455"/>
        <v>0</v>
      </c>
      <c r="AG1148" s="378">
        <f t="shared" si="1480"/>
        <v>0</v>
      </c>
      <c r="AH1148" s="217" t="str">
        <f t="shared" si="1481"/>
        <v/>
      </c>
      <c r="AI1148" s="379">
        <f xml:space="preserve"> ( IF(ISNUMBER(G1148), VLOOKUP(G1148/$AH1148,F!$A1:$B101,2,1)*G1148*$H1148*$I1148,0)+IF(ISNUMBER(K1148), VLOOKUP(K1148/$AH1148,F!$A1:$B101,2,1)*K1148*$L1148*$M1148,0)+IF(ISNUMBER(O1148), VLOOKUP(O1148/$AH1148,F!$A1:$B101,2,1)*O1148*$P1148*$Q1148,0)+IF(ISNUMBER(S1148), VLOOKUP(S1148/$AH1148,F!$A1:$B101,2,1)*S1148*$T1148*$U1148,0)+IF(ISNUMBER(W1148), VLOOKUP(W1148/$AH1148,F!$A1:$B101,2,1)*W1148*$X1148*$Y1148,0)+IF(ISNUMBER(AA1148), VLOOKUP(AA1148/$AH1148,F!$A1:$B101,2,1)*AA1148*$AB1148*$AC1148,0))*IF(ISNUMBER(F1148),F1148,1)*IF(ISNUMBER(E1148),E1148,1)</f>
        <v>0</v>
      </c>
      <c r="AJ1148" s="380">
        <f t="shared" si="1483"/>
        <v>0</v>
      </c>
      <c r="AK1148" s="381">
        <f>IFERROR(I1148*INDEX(F!$P$21:$AB$33, MATCH(G1148/$AH1148, F!$O$21:$O$33,1), MATCH(E1148, F!$P$20:$AB$20,1)), 0 ) +IFERROR( M1148*INDEX(F!$P$21:$AB$33, MATCH(K1148/$AH1148, F!$O$21:$O$33,1), MATCH(E1148, F!$P$20:$AB$20,1)),0) +  IFERROR( Q1148*INDEX(F!$P$21:$AB$33, MATCH(O1148/$AH1148, F!$O$21:$O$33,1), MATCH(E1148, F!$P$20:$AB$20,1)), 0) + IFERROR( U1148*INDEX(F!$P$21:$AB$33, MATCH(S1148/$AH1148, F!$O$21:$O$33,1), MATCH(E1148, F!$P$20:$AB$20,1)),0)  + IFERROR(Y1148*INDEX(F!$P$21:$AB$33, MATCH(W1148/$AH1148, F!$O$21:$O$33,1), MATCH(E1148, F!$P$20:$AB$20,1)),0)  + IFERROR( AC1148*INDEX(F!$P$21:$AB$33, MATCH(AA1148/$AH1148, F!$O$21:$O$33,1), MATCH(E1148, F!$P$20:$AB$20,1)),)</f>
        <v>0</v>
      </c>
      <c r="AL1148" s="1031"/>
    </row>
    <row r="1149" spans="1:38" hidden="1" x14ac:dyDescent="0.25">
      <c r="A1149" s="1022"/>
      <c r="B1149" s="249" t="str">
        <f t="shared" si="1472"/>
        <v/>
      </c>
      <c r="C1149" s="262" t="str">
        <f t="shared" si="1472"/>
        <v/>
      </c>
      <c r="D1149" s="235" t="str">
        <f t="shared" si="1472"/>
        <v/>
      </c>
      <c r="E1149" s="291" t="str">
        <f t="shared" si="1472"/>
        <v/>
      </c>
      <c r="F1149" s="383" t="str">
        <f t="shared" si="1472"/>
        <v/>
      </c>
      <c r="G1149" s="343" t="str">
        <f t="shared" si="1473"/>
        <v/>
      </c>
      <c r="H1149" s="344"/>
      <c r="I1149" s="344"/>
      <c r="J1149" s="345"/>
      <c r="K1149" s="343" t="str">
        <f t="shared" si="1474"/>
        <v/>
      </c>
      <c r="L1149" s="344"/>
      <c r="M1149" s="344"/>
      <c r="N1149" s="345"/>
      <c r="O1149" s="343" t="str">
        <f t="shared" si="1475"/>
        <v/>
      </c>
      <c r="P1149" s="344"/>
      <c r="Q1149" s="344"/>
      <c r="R1149" s="345"/>
      <c r="S1149" s="343" t="str">
        <f t="shared" si="1476"/>
        <v/>
      </c>
      <c r="T1149" s="344"/>
      <c r="U1149" s="344"/>
      <c r="V1149" s="345"/>
      <c r="W1149" s="343" t="str">
        <f t="shared" si="1477"/>
        <v/>
      </c>
      <c r="X1149" s="344"/>
      <c r="Y1149" s="344"/>
      <c r="Z1149" s="345"/>
      <c r="AA1149" s="343" t="str">
        <f t="shared" si="1478"/>
        <v/>
      </c>
      <c r="AB1149" s="344"/>
      <c r="AC1149" s="344"/>
      <c r="AD1149" s="345"/>
      <c r="AE1149" s="346">
        <f t="shared" si="1479"/>
        <v>0</v>
      </c>
      <c r="AF1149" s="347">
        <f t="shared" si="1455"/>
        <v>0</v>
      </c>
      <c r="AG1149" s="348">
        <f t="shared" si="1480"/>
        <v>0</v>
      </c>
      <c r="AH1149" s="217" t="str">
        <f t="shared" si="1481"/>
        <v/>
      </c>
      <c r="AI1149" s="349">
        <f xml:space="preserve"> ( IF(ISNUMBER(G1149), VLOOKUP(G1149/$AH1149,F!$A1:$B101,2,1)*G1149*$H1149*$I1149,0)+IF(ISNUMBER(K1149), VLOOKUP(K1149/$AH1149,F!$A1:$B101,2,1)*K1149*$L1149*$M1149,0)+IF(ISNUMBER(O1149), VLOOKUP(O1149/$AH1149,F!$A1:$B101,2,1)*O1149*$P1149*$Q1149,0)+IF(ISNUMBER(S1149), VLOOKUP(S1149/$AH1149,F!$A1:$B101,2,1)*S1149*$T1149*$U1149,0)+IF(ISNUMBER(W1149), VLOOKUP(W1149/$AH1149,F!$A1:$B101,2,1)*W1149*$X1149*$Y1149,0)+IF(ISNUMBER(AA1149), VLOOKUP(AA1149/$AH1149,F!$A1:$B101,2,1)*AA1149*$AB1149*$AC1149,0))*IF(ISNUMBER(F1149),F1149,1)*IF(ISNUMBER(E1149),E1149,1)</f>
        <v>0</v>
      </c>
      <c r="AJ1149" s="350">
        <f t="shared" si="1483"/>
        <v>0</v>
      </c>
      <c r="AK1149" s="351">
        <f>IFERROR(I1149*INDEX(F!$P$21:$AB$33, MATCH(G1149/$AH1149, F!$O$21:$O$33,1), MATCH(E1149, F!$P$20:$AB$20,1)), 0 ) +IFERROR( M1149*INDEX(F!$P$21:$AB$33, MATCH(K1149/$AH1149, F!$O$21:$O$33,1), MATCH(E1149, F!$P$20:$AB$20,1)),0) +  IFERROR( Q1149*INDEX(F!$P$21:$AB$33, MATCH(O1149/$AH1149, F!$O$21:$O$33,1), MATCH(E1149, F!$P$20:$AB$20,1)), 0) + IFERROR( U1149*INDEX(F!$P$21:$AB$33, MATCH(S1149/$AH1149, F!$O$21:$O$33,1), MATCH(E1149, F!$P$20:$AB$20,1)),0)  + IFERROR(Y1149*INDEX(F!$P$21:$AB$33, MATCH(W1149/$AH1149, F!$O$21:$O$33,1), MATCH(E1149, F!$P$20:$AB$20,1)),0)  + IFERROR( AC1149*INDEX(F!$P$21:$AB$33, MATCH(AA1149/$AH1149, F!$O$21:$O$33,1), MATCH(E1149, F!$P$20:$AB$20,1)),)</f>
        <v>0</v>
      </c>
      <c r="AL1149" s="1031"/>
    </row>
    <row r="1150" spans="1:38" ht="15.75" hidden="1" thickBot="1" x14ac:dyDescent="0.3">
      <c r="A1150" s="1023"/>
      <c r="B1150" s="253"/>
      <c r="C1150" s="266"/>
      <c r="D1150" s="218"/>
      <c r="E1150" s="352">
        <f>ROUND(IFERROR(SUMPRODUCT(AJ1142:AJ1149,E1142:E1149)/AJ1150,0),3)</f>
        <v>0</v>
      </c>
      <c r="F1150" s="384"/>
      <c r="G1150" s="385"/>
      <c r="H1150" s="386"/>
      <c r="I1150" s="386"/>
      <c r="J1150" s="387"/>
      <c r="K1150" s="385"/>
      <c r="L1150" s="386"/>
      <c r="M1150" s="386"/>
      <c r="N1150" s="387"/>
      <c r="O1150" s="385"/>
      <c r="P1150" s="386"/>
      <c r="Q1150" s="386"/>
      <c r="R1150" s="387"/>
      <c r="S1150" s="385"/>
      <c r="T1150" s="386"/>
      <c r="U1150" s="386"/>
      <c r="V1150" s="387"/>
      <c r="W1150" s="385"/>
      <c r="X1150" s="386"/>
      <c r="Y1150" s="386"/>
      <c r="Z1150" s="387"/>
      <c r="AA1150" s="385"/>
      <c r="AB1150" s="386"/>
      <c r="AC1150" s="386"/>
      <c r="AD1150" s="387"/>
      <c r="AE1150" s="357">
        <f>SUM(AE1142:AE1149)</f>
        <v>0</v>
      </c>
      <c r="AF1150" s="358">
        <f t="shared" si="1455"/>
        <v>0</v>
      </c>
      <c r="AG1150" s="391">
        <f>IFERROR(  SUMPRODUCT(AG1142:AG1149,AJ1142:AJ1149)/AJ1150,0)</f>
        <v>0</v>
      </c>
      <c r="AH1150" s="359"/>
      <c r="AI1150" s="360">
        <f>SUM(AI1142:AI1149)</f>
        <v>0</v>
      </c>
      <c r="AJ1150" s="360">
        <f>SUM(AJ1142:AJ1149)</f>
        <v>0</v>
      </c>
      <c r="AK1150" s="361">
        <f>IF(SUM(AK1142:AK1149)=0,TIME(,0,),TIME(,SUM(AK1142:AK1149)+F!$V$37,))</f>
        <v>0</v>
      </c>
      <c r="AL1150" s="1032"/>
    </row>
    <row r="1151" spans="1:38" hidden="1" x14ac:dyDescent="0.25">
      <c r="A1151" s="212">
        <f>A1152</f>
        <v>43925</v>
      </c>
      <c r="B1151" s="241" t="str">
        <f t="shared" ref="B1151:F1158" si="1484">IF(B1095="","",B1095)</f>
        <v>Легкая</v>
      </c>
      <c r="C1151" s="254" t="str">
        <f t="shared" si="1484"/>
        <v>ПР</v>
      </c>
      <c r="D1151" s="222" t="str">
        <f t="shared" si="1484"/>
        <v>Присед</v>
      </c>
      <c r="E1151" s="280">
        <f t="shared" si="1484"/>
        <v>1.2</v>
      </c>
      <c r="F1151" s="281" t="str">
        <f t="shared" si="1484"/>
        <v/>
      </c>
      <c r="G1151" s="282" t="str">
        <f t="shared" ref="G1151:G1158" si="1485">IF(J1151&lt;&gt;0, IFERROR(IF( $F1151=2,  MROUND($AH1151*J1151,1),    IF( OR($F1151="",$F1151=1),   MROUND($AH1151*J1151,2.5),  MROUND($AH1151*J1151, 0.1))), "" ), "")</f>
        <v/>
      </c>
      <c r="H1151" s="283"/>
      <c r="I1151" s="283"/>
      <c r="J1151" s="284"/>
      <c r="K1151" s="282" t="str">
        <f t="shared" ref="K1151:K1158" si="1486">IF(N1151&lt;&gt;0, IFERROR(IF( $F1151=2,  MROUND($AH1151*N1151,1),    IF( OR($F1151="",$F1151=1),   MROUND($AH1151*N1151,2.5),  MROUND($AH1151*N1151, 0.1))), "" ), "")</f>
        <v/>
      </c>
      <c r="L1151" s="283"/>
      <c r="M1151" s="283"/>
      <c r="N1151" s="284"/>
      <c r="O1151" s="282" t="str">
        <f t="shared" ref="O1151:O1158" si="1487">IF(R1151&lt;&gt;0, IFERROR(IF( $F1151=2,  MROUND($AH1151*R1151,1),    IF( OR($F1151="",$F1151=1),   MROUND($AH1151*R1151,2.5),  MROUND($AH1151*R1151, 0.1))), "" ), "")</f>
        <v/>
      </c>
      <c r="P1151" s="283"/>
      <c r="Q1151" s="283"/>
      <c r="R1151" s="284"/>
      <c r="S1151" s="282" t="str">
        <f t="shared" ref="S1151:S1158" si="1488">IF(V1151&lt;&gt;0, IFERROR(IF( $F1151=2,  MROUND($AH1151*V1151,1),    IF( OR($F1151="",$F1151=1),   MROUND($AH1151*V1151,2.5),  MROUND($AH1151*V1151, 0.1))), "" ), "")</f>
        <v/>
      </c>
      <c r="T1151" s="283"/>
      <c r="U1151" s="283"/>
      <c r="V1151" s="284"/>
      <c r="W1151" s="282" t="str">
        <f t="shared" ref="W1151:W1158" si="1489">IF(Z1151&lt;&gt;0, IFERROR(IF( $F1151=2,  MROUND($AH1151*Z1151,1),    IF( OR($F1151="",$F1151=1),   MROUND($AH1151*Z1151,2.5),  MROUND($AH1151*Z1151, 0.1))), "" ), "")</f>
        <v/>
      </c>
      <c r="X1151" s="283"/>
      <c r="Y1151" s="283"/>
      <c r="Z1151" s="284"/>
      <c r="AA1151" s="282" t="str">
        <f t="shared" ref="AA1151:AA1158" si="1490">IF(AD1151&lt;&gt;0, IFERROR(IF( $F1151=2,  MROUND($AH1151*AD1151,1),    IF( OR($F1151="",$F1151=1),   MROUND($AH1151*AD1151,2.5),  MROUND($AH1151*AD1151, 0.1))), "" ), "")</f>
        <v/>
      </c>
      <c r="AB1151" s="283"/>
      <c r="AC1151" s="283"/>
      <c r="AD1151" s="284"/>
      <c r="AE1151" s="392">
        <f t="shared" ref="AE1151:AE1158" si="1491">(IF(ISNUMBER(G1151),G1151,0)*H1151*I1151+IF(ISNUMBER(K1151),K1151,1)*L1151*M1151+IF(ISNUMBER(O1151),O1151,1)*P1151*Q1151+IF(ISNUMBER(S1151),S1151,1)*T1151*U1151+IF(ISNUMBER(W1151),W1151,1)*X1151*Y1151+IF(ISNUMBER(AA1151),AA1151,1)*AB1151*AC1151)*IF(ISNUMBER(F1151),F1151,1)</f>
        <v>0</v>
      </c>
      <c r="AF1151" s="393">
        <f t="shared" si="1455"/>
        <v>0</v>
      </c>
      <c r="AG1151" s="394">
        <f t="shared" ref="AG1151:AG1158" si="1492">IFERROR((AF1151/(AH1151*IF(ISNUMBER(F1151),F1151,1))),0)</f>
        <v>0</v>
      </c>
      <c r="AH1151" s="216">
        <f t="shared" ref="AH1151:AH1158" si="1493">IF(ISNUMBER(AH1095), AH1095+(AH1095*$AH$1122),"")</f>
        <v>176.78329234987692</v>
      </c>
      <c r="AI1151" s="288">
        <f xml:space="preserve"> ( IF(ISNUMBER(G1151), VLOOKUP(G1151/$AH1151,F!$A1:$B101,2,1)*G1151*$H1151*$I1151,0)+IF(ISNUMBER(K1151), VLOOKUP(K1151/$AH1151,F!$A1:$B101,2,1)*K1151*$L1151*$M1151,0)+IF(ISNUMBER(O1151), VLOOKUP(O1151/$AH1151,F!$A1:$B101,2,1)*O1151*$P1151*$Q1151,0)+IF(ISNUMBER(S1151), VLOOKUP(S1151/$AH1151,F!$A1:$B101,2,1)*S1151*$T1151*$U1151,0)+IF(ISNUMBER(W1151), VLOOKUP(W1151/$AH1151,F!$A1:$B101,2,1)*W1151*$X1151*$Y1151,0)+IF(ISNUMBER(AA1151), VLOOKUP(AA1151/$AH1151,F!$A1:$B101,2,1)*AA1151*$AB1151*$AC1151,0))*IF(ISNUMBER(F1151),F1151,1)*IF(ISNUMBER(E1151),E1151,1)</f>
        <v>0</v>
      </c>
      <c r="AJ1151" s="289">
        <f t="shared" ref="AJ1151:AJ1153" si="1494">H1151*I1151+L1151*M1151+P1151*Q1151+T1151*U1151+X1151*Y1151+AB1151*AC1151</f>
        <v>0</v>
      </c>
      <c r="AK1151" s="290">
        <f>IFERROR(I1151*INDEX(F!$P$21:$AB$33, MATCH(G1151/$AH1151, F!$O$21:$O$33,1), MATCH(E1151, F!$P$20:$AB$20,1)), 0 ) +IFERROR( M1151*INDEX(F!$P$21:$AB$33, MATCH(K1151/$AH1151, F!$O$21:$O$33,1), MATCH(E1151, F!$P$20:$AB$20,1)),0) +  IFERROR( Q1151*INDEX(F!$P$21:$AB$33, MATCH(O1151/$AH1151, F!$O$21:$O$33,1), MATCH(E1151, F!$P$20:$AB$20,1)), 0) + IFERROR( U1151*INDEX(F!$P$21:$AB$33, MATCH(S1151/$AH1151, F!$O$21:$O$33,1), MATCH(E1151, F!$P$20:$AB$20,1)),0)  + IFERROR(Y1151*INDEX(F!$P$21:$AB$33, MATCH(W1151/$AH1151, F!$O$21:$O$33,1), MATCH(E1151, F!$P$20:$AB$20,1)),0)  + IFERROR( AC1151*INDEX(F!$P$21:$AB$33, MATCH(AA1151/$AH1151, F!$O$21:$O$33,1), MATCH(E1151, F!$P$20:$AB$20,1)),)</f>
        <v>0</v>
      </c>
      <c r="AL1151" s="1033"/>
    </row>
    <row r="1152" spans="1:38" ht="15.75" hidden="1" customHeight="1" x14ac:dyDescent="0.25">
      <c r="A1152" s="1021">
        <f>A1096+A1066</f>
        <v>43925</v>
      </c>
      <c r="B1152" s="242" t="str">
        <f t="shared" si="1484"/>
        <v>Легкая</v>
      </c>
      <c r="C1152" s="258" t="str">
        <f t="shared" si="1484"/>
        <v>ЖМ</v>
      </c>
      <c r="D1152" s="223" t="str">
        <f t="shared" si="1484"/>
        <v>Жим лежа</v>
      </c>
      <c r="E1152" s="291">
        <f t="shared" si="1484"/>
        <v>1</v>
      </c>
      <c r="F1152" s="292" t="str">
        <f t="shared" si="1484"/>
        <v/>
      </c>
      <c r="G1152" s="293" t="str">
        <f t="shared" si="1485"/>
        <v/>
      </c>
      <c r="H1152" s="238"/>
      <c r="I1152" s="238"/>
      <c r="J1152" s="294"/>
      <c r="K1152" s="293" t="str">
        <f t="shared" si="1486"/>
        <v/>
      </c>
      <c r="L1152" s="238"/>
      <c r="M1152" s="238"/>
      <c r="N1152" s="294"/>
      <c r="O1152" s="293" t="str">
        <f t="shared" si="1487"/>
        <v/>
      </c>
      <c r="P1152" s="238"/>
      <c r="Q1152" s="238"/>
      <c r="R1152" s="294"/>
      <c r="S1152" s="293" t="str">
        <f t="shared" si="1488"/>
        <v/>
      </c>
      <c r="T1152" s="238"/>
      <c r="U1152" s="238"/>
      <c r="V1152" s="294"/>
      <c r="W1152" s="293" t="str">
        <f t="shared" si="1489"/>
        <v/>
      </c>
      <c r="X1152" s="238"/>
      <c r="Y1152" s="238"/>
      <c r="Z1152" s="294"/>
      <c r="AA1152" s="293" t="str">
        <f t="shared" si="1490"/>
        <v/>
      </c>
      <c r="AB1152" s="238"/>
      <c r="AC1152" s="238"/>
      <c r="AD1152" s="294"/>
      <c r="AE1152" s="239">
        <f t="shared" si="1491"/>
        <v>0</v>
      </c>
      <c r="AF1152" s="295">
        <f t="shared" si="1455"/>
        <v>0</v>
      </c>
      <c r="AG1152" s="296">
        <f t="shared" si="1492"/>
        <v>0</v>
      </c>
      <c r="AH1152" s="217">
        <f t="shared" si="1493"/>
        <v>154.68538080614229</v>
      </c>
      <c r="AI1152" s="237">
        <f xml:space="preserve"> ( IF(ISNUMBER(G1152), VLOOKUP(G1152/$AH1152,F!$A1:$B101,2,1)*G1152*$H1152*$I1152,0)+IF(ISNUMBER(K1152), VLOOKUP(K1152/$AH1152,F!$A1:$B101,2,1)*K1152*$L1152*$M1152,0)+IF(ISNUMBER(O1152), VLOOKUP(O1152/$AH1152,F!$A1:$B101,2,1)*O1152*$P1152*$Q1152,0)+IF(ISNUMBER(S1152), VLOOKUP(S1152/$AH1152,F!$A1:$B101,2,1)*S1152*$T1152*$U1152,0)+IF(ISNUMBER(W1152), VLOOKUP(W1152/$AH1152,F!$A1:$B101,2,1)*W1152*$X1152*$Y1152,0)+IF(ISNUMBER(AA1152), VLOOKUP(AA1152/$AH1152,F!$A1:$B101,2,1)*AA1152*$AB1152*$AC1152,0))*IF(ISNUMBER(F1152),F1152,1)*IF(ISNUMBER(E1152),E1152,1)</f>
        <v>0</v>
      </c>
      <c r="AJ1152" s="297">
        <f t="shared" si="1494"/>
        <v>0</v>
      </c>
      <c r="AK1152" s="298">
        <f>IFERROR(I1152*INDEX(F!$P$21:$AB$33, MATCH(G1152/$AH1152, F!$O$21:$O$33,1), MATCH(E1152, F!$P$20:$AB$20,1)), 0 ) +IFERROR( M1152*INDEX(F!$P$21:$AB$33, MATCH(K1152/$AH1152, F!$O$21:$O$33,1), MATCH(E1152, F!$P$20:$AB$20,1)),0) +  IFERROR( Q1152*INDEX(F!$P$21:$AB$33, MATCH(O1152/$AH1152, F!$O$21:$O$33,1), MATCH(E1152, F!$P$20:$AB$20,1)), 0) + IFERROR( U1152*INDEX(F!$P$21:$AB$33, MATCH(S1152/$AH1152, F!$O$21:$O$33,1), MATCH(E1152, F!$P$20:$AB$20,1)),0)  + IFERROR(Y1152*INDEX(F!$P$21:$AB$33, MATCH(W1152/$AH1152, F!$O$21:$O$33,1), MATCH(E1152, F!$P$20:$AB$20,1)),0)  + IFERROR( AC1152*INDEX(F!$P$21:$AB$33, MATCH(AA1152/$AH1152, F!$O$21:$O$33,1), MATCH(E1152, F!$P$20:$AB$20,1)),)</f>
        <v>0</v>
      </c>
      <c r="AL1152" s="1031"/>
    </row>
    <row r="1153" spans="1:38" hidden="1" x14ac:dyDescent="0.25">
      <c r="A1153" s="1022"/>
      <c r="B1153" s="243" t="str">
        <f t="shared" si="1484"/>
        <v>Легкая</v>
      </c>
      <c r="C1153" s="256" t="str">
        <f t="shared" si="1484"/>
        <v>ОФП</v>
      </c>
      <c r="D1153" s="224" t="str">
        <f t="shared" si="1484"/>
        <v>Наклоны</v>
      </c>
      <c r="E1153" s="291">
        <f t="shared" si="1484"/>
        <v>0.8</v>
      </c>
      <c r="F1153" s="299" t="str">
        <f t="shared" si="1484"/>
        <v/>
      </c>
      <c r="G1153" s="300" t="str">
        <f t="shared" si="1485"/>
        <v/>
      </c>
      <c r="H1153" s="301"/>
      <c r="I1153" s="301"/>
      <c r="J1153" s="302"/>
      <c r="K1153" s="300" t="str">
        <f t="shared" si="1486"/>
        <v/>
      </c>
      <c r="L1153" s="301"/>
      <c r="M1153" s="301"/>
      <c r="N1153" s="302"/>
      <c r="O1153" s="300" t="str">
        <f t="shared" si="1487"/>
        <v/>
      </c>
      <c r="P1153" s="301"/>
      <c r="Q1153" s="301"/>
      <c r="R1153" s="302"/>
      <c r="S1153" s="300" t="str">
        <f t="shared" si="1488"/>
        <v/>
      </c>
      <c r="T1153" s="301"/>
      <c r="U1153" s="301"/>
      <c r="V1153" s="302"/>
      <c r="W1153" s="300" t="str">
        <f t="shared" si="1489"/>
        <v/>
      </c>
      <c r="X1153" s="301"/>
      <c r="Y1153" s="301"/>
      <c r="Z1153" s="302"/>
      <c r="AA1153" s="300" t="str">
        <f t="shared" si="1490"/>
        <v/>
      </c>
      <c r="AB1153" s="301"/>
      <c r="AC1153" s="301"/>
      <c r="AD1153" s="302"/>
      <c r="AE1153" s="285">
        <f t="shared" si="1491"/>
        <v>0</v>
      </c>
      <c r="AF1153" s="286">
        <f t="shared" si="1455"/>
        <v>0</v>
      </c>
      <c r="AG1153" s="287">
        <f t="shared" si="1492"/>
        <v>0</v>
      </c>
      <c r="AH1153" s="217">
        <f t="shared" si="1493"/>
        <v>106.34619930422282</v>
      </c>
      <c r="AI1153" s="303">
        <f xml:space="preserve"> ( IF(ISNUMBER(G1153), VLOOKUP(G1153/$AH1153,F!$A1:$B101,2,1)*G1153*$H1153*$I1153,0)+IF(ISNUMBER(K1153), VLOOKUP(K1153/$AH1153,F!$A1:$B101,2,1)*K1153*$L1153*$M1153,0)+IF(ISNUMBER(O1153), VLOOKUP(O1153/$AH1153,F!$A1:$B101,2,1)*O1153*$P1153*$Q1153,0)+IF(ISNUMBER(S1153), VLOOKUP(S1153/$AH1153,F!$A1:$B101,2,1)*S1153*$T1153*$U1153,0)+IF(ISNUMBER(W1153), VLOOKUP(W1153/$AH1153,F!$A1:$B101,2,1)*W1153*$X1153*$Y1153,0)+IF(ISNUMBER(AA1153), VLOOKUP(AA1153/$AH1153,F!$A1:$B101,2,1)*AA1153*$AB1153*$AC1153,0))*IF(ISNUMBER(F1153),F1153,1)*IF(ISNUMBER(E1153),E1153,1)</f>
        <v>0</v>
      </c>
      <c r="AJ1153" s="304">
        <f t="shared" si="1494"/>
        <v>0</v>
      </c>
      <c r="AK1153" s="305">
        <f>IFERROR(I1153*INDEX(F!$P$21:$AB$33, MATCH(G1153/$AH1153, F!$O$21:$O$33,1), MATCH(E1153, F!$P$20:$AB$20,1)), 0 ) +IFERROR( M1153*INDEX(F!$P$21:$AB$33, MATCH(K1153/$AH1153, F!$O$21:$O$33,1), MATCH(E1153, F!$P$20:$AB$20,1)),0) +  IFERROR( Q1153*INDEX(F!$P$21:$AB$33, MATCH(O1153/$AH1153, F!$O$21:$O$33,1), MATCH(E1153, F!$P$20:$AB$20,1)), 0) + IFERROR( U1153*INDEX(F!$P$21:$AB$33, MATCH(S1153/$AH1153, F!$O$21:$O$33,1), MATCH(E1153, F!$P$20:$AB$20,1)),0)  + IFERROR(Y1153*INDEX(F!$P$21:$AB$33, MATCH(W1153/$AH1153, F!$O$21:$O$33,1), MATCH(E1153, F!$P$20:$AB$20,1)),0)  + IFERROR( AC1153*INDEX(F!$P$21:$AB$33, MATCH(AA1153/$AH1153, F!$O$21:$O$33,1), MATCH(E1153, F!$P$20:$AB$20,1)),)</f>
        <v>0</v>
      </c>
      <c r="AL1153" s="1031"/>
    </row>
    <row r="1154" spans="1:38" hidden="1" x14ac:dyDescent="0.25">
      <c r="A1154" s="1022"/>
      <c r="B1154" s="244" t="str">
        <f t="shared" si="1484"/>
        <v>Легкая</v>
      </c>
      <c r="C1154" s="255" t="str">
        <f t="shared" si="1484"/>
        <v>ЖМ</v>
      </c>
      <c r="D1154" s="223" t="str">
        <f t="shared" si="1484"/>
        <v>Жим лежа</v>
      </c>
      <c r="E1154" s="291">
        <f t="shared" si="1484"/>
        <v>1</v>
      </c>
      <c r="F1154" s="306" t="str">
        <f t="shared" si="1484"/>
        <v/>
      </c>
      <c r="G1154" s="293" t="str">
        <f t="shared" si="1485"/>
        <v/>
      </c>
      <c r="H1154" s="238"/>
      <c r="I1154" s="238"/>
      <c r="J1154" s="294"/>
      <c r="K1154" s="293" t="str">
        <f t="shared" si="1486"/>
        <v/>
      </c>
      <c r="L1154" s="238"/>
      <c r="M1154" s="238"/>
      <c r="N1154" s="294"/>
      <c r="O1154" s="293" t="str">
        <f t="shared" si="1487"/>
        <v/>
      </c>
      <c r="P1154" s="238"/>
      <c r="Q1154" s="238"/>
      <c r="R1154" s="294"/>
      <c r="S1154" s="293" t="str">
        <f t="shared" si="1488"/>
        <v/>
      </c>
      <c r="T1154" s="238"/>
      <c r="U1154" s="238"/>
      <c r="V1154" s="294"/>
      <c r="W1154" s="293" t="str">
        <f t="shared" si="1489"/>
        <v/>
      </c>
      <c r="X1154" s="238"/>
      <c r="Y1154" s="238"/>
      <c r="Z1154" s="294"/>
      <c r="AA1154" s="293" t="str">
        <f t="shared" si="1490"/>
        <v/>
      </c>
      <c r="AB1154" s="238"/>
      <c r="AC1154" s="238"/>
      <c r="AD1154" s="294"/>
      <c r="AE1154" s="239">
        <f t="shared" si="1491"/>
        <v>0</v>
      </c>
      <c r="AF1154" s="295">
        <f t="shared" si="1455"/>
        <v>0</v>
      </c>
      <c r="AG1154" s="296">
        <f t="shared" si="1492"/>
        <v>0</v>
      </c>
      <c r="AH1154" s="217">
        <f t="shared" si="1493"/>
        <v>154.68538080614229</v>
      </c>
      <c r="AI1154" s="237">
        <f xml:space="preserve"> ( IF(ISNUMBER(G1154), VLOOKUP(G1154/$AH1154,F!$A1:$B101,2,1)*G1154*$H1154*$I1154,0)+IF(ISNUMBER(K1154), VLOOKUP(K1154/$AH1154,F!$A1:$B101,2,1)*K1154*$L1154*$M1154,0)+IF(ISNUMBER(O1154), VLOOKUP(O1154/$AH1154,F!$A1:$B101,2,1)*O1154*$P1154*$Q1154,0)+IF(ISNUMBER(S1154), VLOOKUP(S1154/$AH1154,F!$A1:$B101,2,1)*S1154*$T1154*$U1154,0)+IF(ISNUMBER(W1154), VLOOKUP(W1154/$AH1154,F!$A1:$B101,2,1)*W1154*$X1154*$Y1154,0)+IF(ISNUMBER(AA1154), VLOOKUP(AA1154/$AH1154,F!$A1:$B101,2,1)*AA1154*$AB1154*$AC1154,0))*IF(ISNUMBER(F1154),F1154,1)*IF(ISNUMBER(E1154),E1154,1)</f>
        <v>0</v>
      </c>
      <c r="AJ1154" s="297">
        <f>H1154*I1154+L1154*M1154+P1154*Q1154+T1154*U1154+X1154*Y1154+AB1154*AC1154</f>
        <v>0</v>
      </c>
      <c r="AK1154" s="298">
        <f>IFERROR(I1154*INDEX(F!$P$21:$AB$33, MATCH(G1154/$AH1154, F!$O$21:$O$33,1), MATCH(E1154, F!$P$20:$AB$20,1)), 0 ) +IFERROR( M1154*INDEX(F!$P$21:$AB$33, MATCH(K1154/$AH1154, F!$O$21:$O$33,1), MATCH(E1154, F!$P$20:$AB$20,1)),0) +  IFERROR( Q1154*INDEX(F!$P$21:$AB$33, MATCH(O1154/$AH1154, F!$O$21:$O$33,1), MATCH(E1154, F!$P$20:$AB$20,1)), 0) + IFERROR( U1154*INDEX(F!$P$21:$AB$33, MATCH(S1154/$AH1154, F!$O$21:$O$33,1), MATCH(E1154, F!$P$20:$AB$20,1)),0)  + IFERROR(Y1154*INDEX(F!$P$21:$AB$33, MATCH(W1154/$AH1154, F!$O$21:$O$33,1), MATCH(E1154, F!$P$20:$AB$20,1)),0)  + IFERROR( AC1154*INDEX(F!$P$21:$AB$33, MATCH(AA1154/$AH1154, F!$O$21:$O$33,1), MATCH(E1154, F!$P$20:$AB$20,1)),)</f>
        <v>0</v>
      </c>
      <c r="AL1154" s="1031"/>
    </row>
    <row r="1155" spans="1:38" hidden="1" x14ac:dyDescent="0.25">
      <c r="A1155" s="1022"/>
      <c r="B1155" s="245" t="str">
        <f t="shared" si="1484"/>
        <v/>
      </c>
      <c r="C1155" s="257" t="str">
        <f t="shared" si="1484"/>
        <v/>
      </c>
      <c r="D1155" s="224" t="str">
        <f t="shared" si="1484"/>
        <v/>
      </c>
      <c r="E1155" s="291" t="str">
        <f t="shared" si="1484"/>
        <v/>
      </c>
      <c r="F1155" s="307" t="str">
        <f t="shared" si="1484"/>
        <v/>
      </c>
      <c r="G1155" s="300" t="str">
        <f t="shared" si="1485"/>
        <v/>
      </c>
      <c r="H1155" s="301"/>
      <c r="I1155" s="301"/>
      <c r="J1155" s="302"/>
      <c r="K1155" s="300" t="str">
        <f t="shared" si="1486"/>
        <v/>
      </c>
      <c r="L1155" s="301"/>
      <c r="M1155" s="301"/>
      <c r="N1155" s="302"/>
      <c r="O1155" s="300" t="str">
        <f t="shared" si="1487"/>
        <v/>
      </c>
      <c r="P1155" s="301"/>
      <c r="Q1155" s="301"/>
      <c r="R1155" s="302"/>
      <c r="S1155" s="300" t="str">
        <f t="shared" si="1488"/>
        <v/>
      </c>
      <c r="T1155" s="301"/>
      <c r="U1155" s="301"/>
      <c r="V1155" s="302"/>
      <c r="W1155" s="300" t="str">
        <f t="shared" si="1489"/>
        <v/>
      </c>
      <c r="X1155" s="301"/>
      <c r="Y1155" s="301"/>
      <c r="Z1155" s="302"/>
      <c r="AA1155" s="300" t="str">
        <f t="shared" si="1490"/>
        <v/>
      </c>
      <c r="AB1155" s="301"/>
      <c r="AC1155" s="301"/>
      <c r="AD1155" s="302"/>
      <c r="AE1155" s="285">
        <f t="shared" si="1491"/>
        <v>0</v>
      </c>
      <c r="AF1155" s="286">
        <f t="shared" si="1455"/>
        <v>0</v>
      </c>
      <c r="AG1155" s="287">
        <f t="shared" si="1492"/>
        <v>0</v>
      </c>
      <c r="AH1155" s="217" t="str">
        <f t="shared" si="1493"/>
        <v/>
      </c>
      <c r="AI1155" s="303">
        <f xml:space="preserve"> ( IF(ISNUMBER(G1155), VLOOKUP(G1155/$AH1155,F!$A1:$B101,2,1)*G1155*$H1155*$I1155,0)+IF(ISNUMBER(K1155), VLOOKUP(K1155/$AH1155,F!$A1:$B101,2,1)*K1155*$L1155*$M1155,0)+IF(ISNUMBER(O1155), VLOOKUP(O1155/$AH1155,F!$A1:$B101,2,1)*O1155*$P1155*$Q1155,0)+IF(ISNUMBER(S1155), VLOOKUP(S1155/$AH1155,F!$A1:$B101,2,1)*S1155*$T1155*$U1155,0)+IF(ISNUMBER(W1155), VLOOKUP(W1155/$AH1155,F!$A1:$B101,2,1)*W1155*$X1155*$Y1155,0)+IF(ISNUMBER(AA1155), VLOOKUP(AA1155/$AH1155,F!$A1:$B101,2,1)*AA1155*$AB1155*$AC1155,0))*IF(ISNUMBER(F1155),F1155,1)*IF(ISNUMBER(E1155),E1155,1)</f>
        <v>0</v>
      </c>
      <c r="AJ1155" s="304">
        <f t="shared" ref="AJ1155:AJ1158" si="1495">H1155*I1155+L1155*M1155+P1155*Q1155+T1155*U1155+X1155*Y1155+AB1155*AC1155</f>
        <v>0</v>
      </c>
      <c r="AK1155" s="305">
        <f>IFERROR(I1155*INDEX(F!$P$21:$AB$33, MATCH(G1155/$AH1155, F!$O$21:$O$33,1), MATCH(E1155, F!$P$20:$AB$20,1)), 0 ) +IFERROR( M1155*INDEX(F!$P$21:$AB$33, MATCH(K1155/$AH1155, F!$O$21:$O$33,1), MATCH(E1155, F!$P$20:$AB$20,1)),0) +  IFERROR( Q1155*INDEX(F!$P$21:$AB$33, MATCH(O1155/$AH1155, F!$O$21:$O$33,1), MATCH(E1155, F!$P$20:$AB$20,1)), 0) + IFERROR( U1155*INDEX(F!$P$21:$AB$33, MATCH(S1155/$AH1155, F!$O$21:$O$33,1), MATCH(E1155, F!$P$20:$AB$20,1)),0)  + IFERROR(Y1155*INDEX(F!$P$21:$AB$33, MATCH(W1155/$AH1155, F!$O$21:$O$33,1), MATCH(E1155, F!$P$20:$AB$20,1)),0)  + IFERROR( AC1155*INDEX(F!$P$21:$AB$33, MATCH(AA1155/$AH1155, F!$O$21:$O$33,1), MATCH(E1155, F!$P$20:$AB$20,1)),)</f>
        <v>0</v>
      </c>
      <c r="AL1155" s="1031"/>
    </row>
    <row r="1156" spans="1:38" hidden="1" x14ac:dyDescent="0.25">
      <c r="A1156" s="1022"/>
      <c r="B1156" s="242" t="str">
        <f t="shared" si="1484"/>
        <v/>
      </c>
      <c r="C1156" s="258" t="str">
        <f t="shared" si="1484"/>
        <v/>
      </c>
      <c r="D1156" s="225" t="str">
        <f t="shared" si="1484"/>
        <v/>
      </c>
      <c r="E1156" s="291" t="str">
        <f t="shared" si="1484"/>
        <v/>
      </c>
      <c r="F1156" s="308" t="str">
        <f t="shared" si="1484"/>
        <v/>
      </c>
      <c r="G1156" s="293" t="str">
        <f t="shared" si="1485"/>
        <v/>
      </c>
      <c r="H1156" s="238"/>
      <c r="I1156" s="238"/>
      <c r="J1156" s="294"/>
      <c r="K1156" s="293" t="str">
        <f t="shared" si="1486"/>
        <v/>
      </c>
      <c r="L1156" s="238"/>
      <c r="M1156" s="238"/>
      <c r="N1156" s="294"/>
      <c r="O1156" s="293" t="str">
        <f t="shared" si="1487"/>
        <v/>
      </c>
      <c r="P1156" s="238"/>
      <c r="Q1156" s="238"/>
      <c r="R1156" s="294"/>
      <c r="S1156" s="293" t="str">
        <f t="shared" si="1488"/>
        <v/>
      </c>
      <c r="T1156" s="238"/>
      <c r="U1156" s="238"/>
      <c r="V1156" s="294"/>
      <c r="W1156" s="293" t="str">
        <f t="shared" si="1489"/>
        <v/>
      </c>
      <c r="X1156" s="238"/>
      <c r="Y1156" s="238"/>
      <c r="Z1156" s="294"/>
      <c r="AA1156" s="293" t="str">
        <f t="shared" si="1490"/>
        <v/>
      </c>
      <c r="AB1156" s="238"/>
      <c r="AC1156" s="238"/>
      <c r="AD1156" s="294"/>
      <c r="AE1156" s="239">
        <f t="shared" si="1491"/>
        <v>0</v>
      </c>
      <c r="AF1156" s="295">
        <f t="shared" si="1455"/>
        <v>0</v>
      </c>
      <c r="AG1156" s="296">
        <f t="shared" si="1492"/>
        <v>0</v>
      </c>
      <c r="AH1156" s="217" t="str">
        <f t="shared" si="1493"/>
        <v/>
      </c>
      <c r="AI1156" s="237">
        <f xml:space="preserve"> ( IF(ISNUMBER(G1156), VLOOKUP(G1156/$AH1156,F!$A1:$B101,2,1)*G1156*$H1156*$I1156,0)+IF(ISNUMBER(K1156), VLOOKUP(K1156/$AH1156,F!$A1:$B101,2,1)*K1156*$L1156*$M1156,0)+IF(ISNUMBER(O1156), VLOOKUP(O1156/$AH1156,F!$A1:$B101,2,1)*O1156*$P1156*$Q1156,0)+IF(ISNUMBER(S1156), VLOOKUP(S1156/$AH1156,F!$A1:$B101,2,1)*S1156*$T1156*$U1156,0)+IF(ISNUMBER(W1156), VLOOKUP(W1156/$AH1156,F!$A1:$B101,2,1)*W1156*$X1156*$Y1156,0)+IF(ISNUMBER(AA1156), VLOOKUP(AA1156/$AH1156,F!$A1:$B101,2,1)*AA1156*$AB1156*$AC1156,0))*IF(ISNUMBER(F1156),F1156,1)*IF(ISNUMBER(E1156),E1156,1)</f>
        <v>0</v>
      </c>
      <c r="AJ1156" s="309">
        <f t="shared" si="1495"/>
        <v>0</v>
      </c>
      <c r="AK1156" s="298">
        <f>IFERROR(I1156*INDEX(F!$P$21:$AB$33, MATCH(G1156/$AH1156, F!$O$21:$O$33,1), MATCH(E1156, F!$P$20:$AB$20,1)), 0 ) +IFERROR( M1156*INDEX(F!$P$21:$AB$33, MATCH(K1156/$AH1156, F!$O$21:$O$33,1), MATCH(E1156, F!$P$20:$AB$20,1)),0) +  IFERROR( Q1156*INDEX(F!$P$21:$AB$33, MATCH(O1156/$AH1156, F!$O$21:$O$33,1), MATCH(E1156, F!$P$20:$AB$20,1)), 0) + IFERROR( U1156*INDEX(F!$P$21:$AB$33, MATCH(S1156/$AH1156, F!$O$21:$O$33,1), MATCH(E1156, F!$P$20:$AB$20,1)),0)  + IFERROR(Y1156*INDEX(F!$P$21:$AB$33, MATCH(W1156/$AH1156, F!$O$21:$O$33,1), MATCH(E1156, F!$P$20:$AB$20,1)),0)  + IFERROR( AC1156*INDEX(F!$P$21:$AB$33, MATCH(AA1156/$AH1156, F!$O$21:$O$33,1), MATCH(E1156, F!$P$20:$AB$20,1)),)</f>
        <v>0</v>
      </c>
      <c r="AL1156" s="1031"/>
    </row>
    <row r="1157" spans="1:38" hidden="1" x14ac:dyDescent="0.25">
      <c r="A1157" s="1022"/>
      <c r="B1157" s="243" t="str">
        <f t="shared" si="1484"/>
        <v/>
      </c>
      <c r="C1157" s="256" t="str">
        <f t="shared" si="1484"/>
        <v/>
      </c>
      <c r="D1157" s="214" t="str">
        <f t="shared" si="1484"/>
        <v/>
      </c>
      <c r="E1157" s="291" t="str">
        <f t="shared" si="1484"/>
        <v/>
      </c>
      <c r="F1157" s="307" t="str">
        <f t="shared" si="1484"/>
        <v/>
      </c>
      <c r="G1157" s="300" t="str">
        <f t="shared" si="1485"/>
        <v/>
      </c>
      <c r="H1157" s="301"/>
      <c r="I1157" s="301"/>
      <c r="J1157" s="302"/>
      <c r="K1157" s="300" t="str">
        <f t="shared" si="1486"/>
        <v/>
      </c>
      <c r="L1157" s="301"/>
      <c r="M1157" s="301"/>
      <c r="N1157" s="302"/>
      <c r="O1157" s="300" t="str">
        <f t="shared" si="1487"/>
        <v/>
      </c>
      <c r="P1157" s="301"/>
      <c r="Q1157" s="301"/>
      <c r="R1157" s="302"/>
      <c r="S1157" s="300" t="str">
        <f t="shared" si="1488"/>
        <v/>
      </c>
      <c r="T1157" s="301"/>
      <c r="U1157" s="301"/>
      <c r="V1157" s="302"/>
      <c r="W1157" s="300" t="str">
        <f t="shared" si="1489"/>
        <v/>
      </c>
      <c r="X1157" s="301"/>
      <c r="Y1157" s="301"/>
      <c r="Z1157" s="302"/>
      <c r="AA1157" s="300" t="str">
        <f t="shared" si="1490"/>
        <v/>
      </c>
      <c r="AB1157" s="301"/>
      <c r="AC1157" s="301"/>
      <c r="AD1157" s="302"/>
      <c r="AE1157" s="285">
        <f t="shared" si="1491"/>
        <v>0</v>
      </c>
      <c r="AF1157" s="286">
        <f t="shared" si="1455"/>
        <v>0</v>
      </c>
      <c r="AG1157" s="287">
        <f t="shared" si="1492"/>
        <v>0</v>
      </c>
      <c r="AH1157" s="217" t="str">
        <f t="shared" si="1493"/>
        <v/>
      </c>
      <c r="AI1157" s="310">
        <f xml:space="preserve"> ( IF(ISNUMBER(G1157), VLOOKUP(G1157/$AH1157,F!$A1:$B101,2,1)*G1157*$H1157*$I1157,0)+IF(ISNUMBER(K1157), VLOOKUP(K1157/$AH1157,F!$A1:$B101,2,1)*K1157*$L1157*$M1157,0)+IF(ISNUMBER(O1157), VLOOKUP(O1157/$AH1157,F!$A1:$B101,2,1)*O1157*$P1157*$Q1157,0)+IF(ISNUMBER(S1157), VLOOKUP(S1157/$AH1157,F!$A1:$B101,2,1)*S1157*$T1157*$U1157,0)+IF(ISNUMBER(W1157), VLOOKUP(W1157/$AH1157,F!$A1:$B101,2,1)*W1157*$X1157*$Y1157,0)+IF(ISNUMBER(AA1157), VLOOKUP(AA1157/$AH1157,F!$A1:$B101,2,1)*AA1157*$AB1157*$AC1157,0))*IF(ISNUMBER(F1157),F1157,1)*IF(ISNUMBER(E1157),E1157,1)</f>
        <v>0</v>
      </c>
      <c r="AJ1157" s="311">
        <f t="shared" si="1495"/>
        <v>0</v>
      </c>
      <c r="AK1157" s="312">
        <f>IFERROR(I1157*INDEX(F!$P$21:$AB$33, MATCH(G1157/$AH1157, F!$O$21:$O$33,1), MATCH(E1157, F!$P$20:$AB$20,1)), 0 ) +IFERROR( M1157*INDEX(F!$P$21:$AB$33, MATCH(K1157/$AH1157, F!$O$21:$O$33,1), MATCH(E1157, F!$P$20:$AB$20,1)),0) +  IFERROR( Q1157*INDEX(F!$P$21:$AB$33, MATCH(O1157/$AH1157, F!$O$21:$O$33,1), MATCH(E1157, F!$P$20:$AB$20,1)), 0) + IFERROR( U1157*INDEX(F!$P$21:$AB$33, MATCH(S1157/$AH1157, F!$O$21:$O$33,1), MATCH(E1157, F!$P$20:$AB$20,1)),0)  + IFERROR(Y1157*INDEX(F!$P$21:$AB$33, MATCH(W1157/$AH1157, F!$O$21:$O$33,1), MATCH(E1157, F!$P$20:$AB$20,1)),0)  + IFERROR( AC1157*INDEX(F!$P$21:$AB$33, MATCH(AA1157/$AH1157, F!$O$21:$O$33,1), MATCH(E1157, F!$P$20:$AB$20,1)),)</f>
        <v>0</v>
      </c>
      <c r="AL1157" s="1031"/>
    </row>
    <row r="1158" spans="1:38" hidden="1" x14ac:dyDescent="0.25">
      <c r="A1158" s="1022"/>
      <c r="B1158" s="242" t="str">
        <f t="shared" si="1484"/>
        <v/>
      </c>
      <c r="C1158" s="258" t="str">
        <f t="shared" si="1484"/>
        <v/>
      </c>
      <c r="D1158" s="226" t="str">
        <f t="shared" si="1484"/>
        <v/>
      </c>
      <c r="E1158" s="291" t="str">
        <f t="shared" si="1484"/>
        <v/>
      </c>
      <c r="F1158" s="313" t="str">
        <f t="shared" si="1484"/>
        <v/>
      </c>
      <c r="G1158" s="293" t="str">
        <f t="shared" si="1485"/>
        <v/>
      </c>
      <c r="H1158" s="238"/>
      <c r="I1158" s="238"/>
      <c r="J1158" s="294"/>
      <c r="K1158" s="293" t="str">
        <f t="shared" si="1486"/>
        <v/>
      </c>
      <c r="L1158" s="238"/>
      <c r="M1158" s="238"/>
      <c r="N1158" s="294"/>
      <c r="O1158" s="293" t="str">
        <f t="shared" si="1487"/>
        <v/>
      </c>
      <c r="P1158" s="238"/>
      <c r="Q1158" s="238"/>
      <c r="R1158" s="294"/>
      <c r="S1158" s="293" t="str">
        <f t="shared" si="1488"/>
        <v/>
      </c>
      <c r="T1158" s="238"/>
      <c r="U1158" s="238"/>
      <c r="V1158" s="294"/>
      <c r="W1158" s="293" t="str">
        <f t="shared" si="1489"/>
        <v/>
      </c>
      <c r="X1158" s="238"/>
      <c r="Y1158" s="238"/>
      <c r="Z1158" s="294"/>
      <c r="AA1158" s="293" t="str">
        <f t="shared" si="1490"/>
        <v/>
      </c>
      <c r="AB1158" s="238"/>
      <c r="AC1158" s="238"/>
      <c r="AD1158" s="294"/>
      <c r="AE1158" s="239">
        <f t="shared" si="1491"/>
        <v>0</v>
      </c>
      <c r="AF1158" s="314">
        <f t="shared" si="1455"/>
        <v>0</v>
      </c>
      <c r="AG1158" s="315">
        <f t="shared" si="1492"/>
        <v>0</v>
      </c>
      <c r="AH1158" s="217" t="str">
        <f t="shared" si="1493"/>
        <v/>
      </c>
      <c r="AI1158" s="316">
        <f xml:space="preserve"> ( IF(ISNUMBER(G1158), VLOOKUP(G1158/$AH1158,F!$A1:$B101,2,1)*G1158*$H1158*$I1158,0)+IF(ISNUMBER(K1158), VLOOKUP(K1158/$AH1158,F!$A1:$B101,2,1)*K1158*$L1158*$M1158,0)+IF(ISNUMBER(O1158), VLOOKUP(O1158/$AH1158,F!$A1:$B101,2,1)*O1158*$P1158*$Q1158,0)+IF(ISNUMBER(S1158), VLOOKUP(S1158/$AH1158,F!$A1:$B101,2,1)*S1158*$T1158*$U1158,0)+IF(ISNUMBER(W1158), VLOOKUP(W1158/$AH1158,F!$A1:$B101,2,1)*W1158*$X1158*$Y1158,0)+IF(ISNUMBER(AA1158), VLOOKUP(AA1158/$AH1158,F!$A1:$B101,2,1)*AA1158*$AB1158*$AC1158,0))*IF(ISNUMBER(F1158),F1158,1)*IF(ISNUMBER(E1158),E1158,1)</f>
        <v>0</v>
      </c>
      <c r="AJ1158" s="317">
        <f t="shared" si="1495"/>
        <v>0</v>
      </c>
      <c r="AK1158" s="318">
        <f>IFERROR(I1158*INDEX(F!$P$21:$AB$33, MATCH(G1158/$AH1158, F!$O$21:$O$33,1), MATCH(E1158, F!$P$20:$AB$20,1)), 0 ) +IFERROR( M1158*INDEX(F!$P$21:$AB$33, MATCH(K1158/$AH1158, F!$O$21:$O$33,1), MATCH(E1158, F!$P$20:$AB$20,1)),0) +  IFERROR( Q1158*INDEX(F!$P$21:$AB$33, MATCH(O1158/$AH1158, F!$O$21:$O$33,1), MATCH(E1158, F!$P$20:$AB$20,1)), 0) + IFERROR( U1158*INDEX(F!$P$21:$AB$33, MATCH(S1158/$AH1158, F!$O$21:$O$33,1), MATCH(E1158, F!$P$20:$AB$20,1)),0)  + IFERROR(Y1158*INDEX(F!$P$21:$AB$33, MATCH(W1158/$AH1158, F!$O$21:$O$33,1), MATCH(E1158, F!$P$20:$AB$20,1)),0)  + IFERROR( AC1158*INDEX(F!$P$21:$AB$33, MATCH(AA1158/$AH1158, F!$O$21:$O$33,1), MATCH(E1158, F!$P$20:$AB$20,1)),)</f>
        <v>0</v>
      </c>
      <c r="AL1158" s="1031"/>
    </row>
    <row r="1159" spans="1:38" ht="15.75" hidden="1" thickBot="1" x14ac:dyDescent="0.3">
      <c r="A1159" s="1023"/>
      <c r="B1159" s="246"/>
      <c r="C1159" s="259"/>
      <c r="D1159" s="227"/>
      <c r="E1159" s="352">
        <f>ROUND(IFERROR(SUMPRODUCT(AJ1151:AJ1158,E1151:E1158)/AJ1159,0),3)</f>
        <v>0</v>
      </c>
      <c r="F1159" s="388"/>
      <c r="G1159" s="319"/>
      <c r="H1159" s="320"/>
      <c r="I1159" s="320"/>
      <c r="J1159" s="321"/>
      <c r="K1159" s="319"/>
      <c r="L1159" s="320"/>
      <c r="M1159" s="320"/>
      <c r="N1159" s="321"/>
      <c r="O1159" s="319"/>
      <c r="P1159" s="320"/>
      <c r="Q1159" s="320"/>
      <c r="R1159" s="321"/>
      <c r="S1159" s="319"/>
      <c r="T1159" s="320"/>
      <c r="U1159" s="320"/>
      <c r="V1159" s="321"/>
      <c r="W1159" s="319"/>
      <c r="X1159" s="320"/>
      <c r="Y1159" s="320"/>
      <c r="Z1159" s="321"/>
      <c r="AA1159" s="319"/>
      <c r="AB1159" s="320"/>
      <c r="AC1159" s="320"/>
      <c r="AD1159" s="321"/>
      <c r="AE1159" s="357">
        <f>SUM(AE1151:AE1158)</f>
        <v>0</v>
      </c>
      <c r="AF1159" s="358">
        <f t="shared" si="1455"/>
        <v>0</v>
      </c>
      <c r="AG1159" s="391">
        <f>IFERROR(  SUMPRODUCT(AG1151:AG1158,AJ1151:AJ1158)/AJ1159,0)</f>
        <v>0</v>
      </c>
      <c r="AH1159" s="359"/>
      <c r="AI1159" s="360">
        <f>SUM(AI1151:AI1158)</f>
        <v>0</v>
      </c>
      <c r="AJ1159" s="360">
        <f>SUM(AJ1151:AJ1158)</f>
        <v>0</v>
      </c>
      <c r="AK1159" s="361">
        <f>IF(SUM(AK1151:AK1158)=0,TIME(,0,),TIME(,SUM(AK1151:AK1158)+F!$V$37,))</f>
        <v>0</v>
      </c>
      <c r="AL1159" s="1032"/>
    </row>
    <row r="1160" spans="1:38" hidden="1" x14ac:dyDescent="0.25">
      <c r="A1160" s="213">
        <f>A1161</f>
        <v>43926</v>
      </c>
      <c r="B1160" s="247" t="str">
        <f t="shared" ref="B1160:F1167" si="1496">IF(B1104="","",B1104)</f>
        <v/>
      </c>
      <c r="C1160" s="260" t="str">
        <f t="shared" si="1496"/>
        <v/>
      </c>
      <c r="D1160" s="228" t="str">
        <f t="shared" si="1496"/>
        <v/>
      </c>
      <c r="E1160" s="280" t="str">
        <f t="shared" si="1496"/>
        <v/>
      </c>
      <c r="F1160" s="322" t="str">
        <f t="shared" si="1496"/>
        <v/>
      </c>
      <c r="G1160" s="323" t="str">
        <f t="shared" ref="G1160:G1167" si="1497">IF(J1160&lt;&gt;0, IFERROR(IF( $F1160=2,  MROUND($AH1160*J1160,1),    IF( OR($F1160="",$F1160=1),   MROUND($AH1160*J1160,2.5),  MROUND($AH1160*J1160, 0.1))), "" ), "")</f>
        <v/>
      </c>
      <c r="H1160" s="324"/>
      <c r="I1160" s="324"/>
      <c r="J1160" s="325"/>
      <c r="K1160" s="323" t="str">
        <f t="shared" ref="K1160:K1167" si="1498">IF(N1160&lt;&gt;0, IFERROR(IF( $F1160=2,  MROUND($AH1160*N1160,1),    IF( OR($F1160="",$F1160=1),   MROUND($AH1160*N1160,2.5),  MROUND($AH1160*N1160, 0.1))), "" ), "")</f>
        <v/>
      </c>
      <c r="L1160" s="324"/>
      <c r="M1160" s="324"/>
      <c r="N1160" s="325"/>
      <c r="O1160" s="323" t="str">
        <f t="shared" ref="O1160:O1167" si="1499">IF(R1160&lt;&gt;0, IFERROR(IF( $F1160=2,  MROUND($AH1160*R1160,1),    IF( OR($F1160="",$F1160=1),   MROUND($AH1160*R1160,2.5),  MROUND($AH1160*R1160, 0.1))), "" ), "")</f>
        <v/>
      </c>
      <c r="P1160" s="324"/>
      <c r="Q1160" s="324"/>
      <c r="R1160" s="325"/>
      <c r="S1160" s="323" t="str">
        <f t="shared" ref="S1160:S1167" si="1500">IF(V1160&lt;&gt;0, IFERROR(IF( $F1160=2,  MROUND($AH1160*V1160,1),    IF( OR($F1160="",$F1160=1),   MROUND($AH1160*V1160,2.5),  MROUND($AH1160*V1160, 0.1))), "" ), "")</f>
        <v/>
      </c>
      <c r="T1160" s="324"/>
      <c r="U1160" s="324"/>
      <c r="V1160" s="325"/>
      <c r="W1160" s="323" t="str">
        <f t="shared" ref="W1160:W1167" si="1501">IF(Z1160&lt;&gt;0, IFERROR(IF( $F1160=2,  MROUND($AH1160*Z1160,1),    IF( OR($F1160="",$F1160=1),   MROUND($AH1160*Z1160,2.5),  MROUND($AH1160*Z1160, 0.1))), "" ), "")</f>
        <v/>
      </c>
      <c r="X1160" s="324"/>
      <c r="Y1160" s="324"/>
      <c r="Z1160" s="325"/>
      <c r="AA1160" s="323" t="str">
        <f t="shared" ref="AA1160:AA1167" si="1502">IF(AD1160&lt;&gt;0, IFERROR(IF( $F1160=2,  MROUND($AH1160*AD1160,1),    IF( OR($F1160="",$F1160=1),   MROUND($AH1160*AD1160,2.5),  MROUND($AH1160*AD1160, 0.1))), "" ), "")</f>
        <v/>
      </c>
      <c r="AB1160" s="324"/>
      <c r="AC1160" s="324"/>
      <c r="AD1160" s="325"/>
      <c r="AE1160" s="326">
        <f t="shared" ref="AE1160:AE1167" si="1503">(IF(ISNUMBER(G1160),G1160,0)*H1160*I1160+IF(ISNUMBER(K1160),K1160,1)*L1160*M1160+IF(ISNUMBER(O1160),O1160,1)*P1160*Q1160+IF(ISNUMBER(S1160),S1160,1)*T1160*U1160+IF(ISNUMBER(W1160),W1160,1)*X1160*Y1160+IF(ISNUMBER(AA1160),AA1160,1)*AB1160*AC1160)*IF(ISNUMBER(F1160),F1160,1)</f>
        <v>0</v>
      </c>
      <c r="AF1160" s="327">
        <f t="shared" si="1455"/>
        <v>0</v>
      </c>
      <c r="AG1160" s="328">
        <f t="shared" ref="AG1160:AG1167" si="1504">IFERROR((AF1160/(AH1160*IF(ISNUMBER(F1160),F1160,1))),0)</f>
        <v>0</v>
      </c>
      <c r="AH1160" s="216" t="str">
        <f t="shared" ref="AH1160:AH1167" si="1505">IF(ISNUMBER(AH1104), AH1104+(AH1104*$AH$1122),"")</f>
        <v/>
      </c>
      <c r="AI1160" s="329">
        <f xml:space="preserve"> ( IF(ISNUMBER(G1160), VLOOKUP(G1160/$AH1160,F!$A1:$B101,2,1)*G1160*$H1160*$I1160,0)+IF(ISNUMBER(K1160), VLOOKUP(K1160/$AH1160,F!$A1:$B101,2,1)*K1160*$L1160*$M1160,0)+IF(ISNUMBER(O1160), VLOOKUP(O1160/$AH1160,F!$A1:$B101,2,1)*O1160*$P1160*$Q1160,0)+IF(ISNUMBER(S1160), VLOOKUP(S1160/$AH1160,F!$A1:$B101,2,1)*S1160*$T1160*$U1160,0)+IF(ISNUMBER(W1160), VLOOKUP(W1160/$AH1160,F!$A1:$B101,2,1)*W1160*$X1160*$Y1160,0)+IF(ISNUMBER(AA1160), VLOOKUP(AA1160/$AH1160,F!$A1:$B101,2,1)*AA1160*$AB1160*$AC1160,0))*IF(ISNUMBER(F1160),F1160,1)*IF(ISNUMBER(E1160),E1160,1)</f>
        <v>0</v>
      </c>
      <c r="AJ1160" s="330">
        <f t="shared" ref="AJ1160:AJ1162" si="1506">H1160*I1160+L1160*M1160+P1160*Q1160+T1160*U1160+X1160*Y1160+AB1160*AC1160</f>
        <v>0</v>
      </c>
      <c r="AK1160" s="331">
        <f>IFERROR(I1160*INDEX(F!$P$21:$AB$33, MATCH(G1160/$AH1160, F!$O$21:$O$33,1), MATCH(E1160, F!$P$20:$AB$20,1)), 0 ) +IFERROR( M1160*INDEX(F!$P$21:$AB$33, MATCH(K1160/$AH1160, F!$O$21:$O$33,1), MATCH(E1160, F!$P$20:$AB$20,1)),0) +  IFERROR( Q1160*INDEX(F!$P$21:$AB$33, MATCH(O1160/$AH1160, F!$O$21:$O$33,1), MATCH(E1160, F!$P$20:$AB$20,1)), 0) + IFERROR( U1160*INDEX(F!$P$21:$AB$33, MATCH(S1160/$AH1160, F!$O$21:$O$33,1), MATCH(E1160, F!$P$20:$AB$20,1)),0)  + IFERROR(Y1160*INDEX(F!$P$21:$AB$33, MATCH(W1160/$AH1160, F!$O$21:$O$33,1), MATCH(E1160, F!$P$20:$AB$20,1)),0)  + IFERROR( AC1160*INDEX(F!$P$21:$AB$33, MATCH(AA1160/$AH1160, F!$O$21:$O$33,1), MATCH(E1160, F!$P$20:$AB$20,1)),)</f>
        <v>0</v>
      </c>
      <c r="AL1160" s="1033"/>
    </row>
    <row r="1161" spans="1:38" ht="15.75" hidden="1" customHeight="1" x14ac:dyDescent="0.25">
      <c r="A1161" s="1021">
        <f>A1105+A1066</f>
        <v>43926</v>
      </c>
      <c r="B1161" s="248" t="str">
        <f t="shared" si="1496"/>
        <v/>
      </c>
      <c r="C1161" s="261" t="str">
        <f t="shared" si="1496"/>
        <v/>
      </c>
      <c r="D1161" s="229" t="str">
        <f t="shared" si="1496"/>
        <v/>
      </c>
      <c r="E1161" s="291" t="str">
        <f t="shared" si="1496"/>
        <v/>
      </c>
      <c r="F1161" s="332" t="str">
        <f t="shared" si="1496"/>
        <v/>
      </c>
      <c r="G1161" s="333" t="str">
        <f t="shared" si="1497"/>
        <v/>
      </c>
      <c r="H1161" s="334"/>
      <c r="I1161" s="334"/>
      <c r="J1161" s="335"/>
      <c r="K1161" s="333" t="str">
        <f t="shared" si="1498"/>
        <v/>
      </c>
      <c r="L1161" s="334"/>
      <c r="M1161" s="334"/>
      <c r="N1161" s="335"/>
      <c r="O1161" s="333" t="str">
        <f t="shared" si="1499"/>
        <v/>
      </c>
      <c r="P1161" s="334"/>
      <c r="Q1161" s="334"/>
      <c r="R1161" s="335"/>
      <c r="S1161" s="333" t="str">
        <f t="shared" si="1500"/>
        <v/>
      </c>
      <c r="T1161" s="334"/>
      <c r="U1161" s="334"/>
      <c r="V1161" s="335"/>
      <c r="W1161" s="333" t="str">
        <f t="shared" si="1501"/>
        <v/>
      </c>
      <c r="X1161" s="334"/>
      <c r="Y1161" s="334"/>
      <c r="Z1161" s="335"/>
      <c r="AA1161" s="333" t="str">
        <f t="shared" si="1502"/>
        <v/>
      </c>
      <c r="AB1161" s="334"/>
      <c r="AC1161" s="334"/>
      <c r="AD1161" s="335"/>
      <c r="AE1161" s="336">
        <f t="shared" si="1503"/>
        <v>0</v>
      </c>
      <c r="AF1161" s="337">
        <f t="shared" si="1455"/>
        <v>0</v>
      </c>
      <c r="AG1161" s="338">
        <f t="shared" si="1504"/>
        <v>0</v>
      </c>
      <c r="AH1161" s="217" t="str">
        <f t="shared" si="1505"/>
        <v/>
      </c>
      <c r="AI1161" s="339">
        <f xml:space="preserve"> ( IF(ISNUMBER(G1161), VLOOKUP(G1161/$AH1161,F!$A1:$B101,2,1)*G1161*$H1161*$I1161,0)+IF(ISNUMBER(K1161), VLOOKUP(K1161/$AH1161,F!$A1:$B101,2,1)*K1161*$L1161*$M1161,0)+IF(ISNUMBER(O1161), VLOOKUP(O1161/$AH1161,F!$A1:$B101,2,1)*O1161*$P1161*$Q1161,0)+IF(ISNUMBER(S1161), VLOOKUP(S1161/$AH1161,F!$A1:$B101,2,1)*S1161*$T1161*$U1161,0)+IF(ISNUMBER(W1161), VLOOKUP(W1161/$AH1161,F!$A1:$B101,2,1)*W1161*$X1161*$Y1161,0)+IF(ISNUMBER(AA1161), VLOOKUP(AA1161/$AH1161,F!$A1:$B101,2,1)*AA1161*$AB1161*$AC1161,0))*IF(ISNUMBER(F1161),F1161,1)*IF(ISNUMBER(E1161),E1161,1)</f>
        <v>0</v>
      </c>
      <c r="AJ1161" s="340">
        <f t="shared" si="1506"/>
        <v>0</v>
      </c>
      <c r="AK1161" s="341">
        <f>IFERROR(I1161*INDEX(F!$P$21:$AB$33, MATCH(G1161/$AH1161, F!$O$21:$O$33,1), MATCH(E1161, F!$P$20:$AB$20,1)), 0 ) +IFERROR( M1161*INDEX(F!$P$21:$AB$33, MATCH(K1161/$AH1161, F!$O$21:$O$33,1), MATCH(E1161, F!$P$20:$AB$20,1)),0) +  IFERROR( Q1161*INDEX(F!$P$21:$AB$33, MATCH(O1161/$AH1161, F!$O$21:$O$33,1), MATCH(E1161, F!$P$20:$AB$20,1)), 0) + IFERROR( U1161*INDEX(F!$P$21:$AB$33, MATCH(S1161/$AH1161, F!$O$21:$O$33,1), MATCH(E1161, F!$P$20:$AB$20,1)),0)  + IFERROR(Y1161*INDEX(F!$P$21:$AB$33, MATCH(W1161/$AH1161, F!$O$21:$O$33,1), MATCH(E1161, F!$P$20:$AB$20,1)),0)  + IFERROR( AC1161*INDEX(F!$P$21:$AB$33, MATCH(AA1161/$AH1161, F!$O$21:$O$33,1), MATCH(E1161, F!$P$20:$AB$20,1)),)</f>
        <v>0</v>
      </c>
      <c r="AL1161" s="1031"/>
    </row>
    <row r="1162" spans="1:38" hidden="1" x14ac:dyDescent="0.25">
      <c r="A1162" s="1022"/>
      <c r="B1162" s="249" t="str">
        <f t="shared" si="1496"/>
        <v/>
      </c>
      <c r="C1162" s="262" t="str">
        <f t="shared" si="1496"/>
        <v/>
      </c>
      <c r="D1162" s="230" t="str">
        <f t="shared" si="1496"/>
        <v/>
      </c>
      <c r="E1162" s="291" t="str">
        <f t="shared" si="1496"/>
        <v/>
      </c>
      <c r="F1162" s="342" t="str">
        <f t="shared" si="1496"/>
        <v/>
      </c>
      <c r="G1162" s="343" t="str">
        <f t="shared" si="1497"/>
        <v/>
      </c>
      <c r="H1162" s="344"/>
      <c r="I1162" s="344"/>
      <c r="J1162" s="345"/>
      <c r="K1162" s="343" t="str">
        <f t="shared" si="1498"/>
        <v/>
      </c>
      <c r="L1162" s="344"/>
      <c r="M1162" s="344"/>
      <c r="N1162" s="345"/>
      <c r="O1162" s="343" t="str">
        <f t="shared" si="1499"/>
        <v/>
      </c>
      <c r="P1162" s="344"/>
      <c r="Q1162" s="344"/>
      <c r="R1162" s="345"/>
      <c r="S1162" s="343" t="str">
        <f t="shared" si="1500"/>
        <v/>
      </c>
      <c r="T1162" s="344"/>
      <c r="U1162" s="344"/>
      <c r="V1162" s="345"/>
      <c r="W1162" s="343" t="str">
        <f t="shared" si="1501"/>
        <v/>
      </c>
      <c r="X1162" s="344"/>
      <c r="Y1162" s="344"/>
      <c r="Z1162" s="345"/>
      <c r="AA1162" s="343" t="str">
        <f t="shared" si="1502"/>
        <v/>
      </c>
      <c r="AB1162" s="344"/>
      <c r="AC1162" s="344"/>
      <c r="AD1162" s="345"/>
      <c r="AE1162" s="346">
        <f t="shared" si="1503"/>
        <v>0</v>
      </c>
      <c r="AF1162" s="347">
        <f t="shared" si="1455"/>
        <v>0</v>
      </c>
      <c r="AG1162" s="348">
        <f t="shared" si="1504"/>
        <v>0</v>
      </c>
      <c r="AH1162" s="217" t="str">
        <f t="shared" si="1505"/>
        <v/>
      </c>
      <c r="AI1162" s="349">
        <f xml:space="preserve"> ( IF(ISNUMBER(G1162), VLOOKUP(G1162/$AH1162,F!$A1:$B101,2,1)*G1162*$H1162*$I1162,0)+IF(ISNUMBER(K1162), VLOOKUP(K1162/$AH1162,F!$A1:$B101,2,1)*K1162*$L1162*$M1162,0)+IF(ISNUMBER(O1162), VLOOKUP(O1162/$AH1162,F!$A1:$B101,2,1)*O1162*$P1162*$Q1162,0)+IF(ISNUMBER(S1162), VLOOKUP(S1162/$AH1162,F!$A1:$B101,2,1)*S1162*$T1162*$U1162,0)+IF(ISNUMBER(W1162), VLOOKUP(W1162/$AH1162,F!$A1:$B101,2,1)*W1162*$X1162*$Y1162,0)+IF(ISNUMBER(AA1162), VLOOKUP(AA1162/$AH1162,F!$A1:$B101,2,1)*AA1162*$AB1162*$AC1162,0))*IF(ISNUMBER(F1162),F1162,1)*IF(ISNUMBER(E1162),E1162,1)</f>
        <v>0</v>
      </c>
      <c r="AJ1162" s="350">
        <f t="shared" si="1506"/>
        <v>0</v>
      </c>
      <c r="AK1162" s="351">
        <f>IFERROR(I1162*INDEX(F!$P$21:$AB$33, MATCH(G1162/$AH1162, F!$O$21:$O$33,1), MATCH(E1162, F!$P$20:$AB$20,1)), 0 ) +IFERROR( M1162*INDEX(F!$P$21:$AB$33, MATCH(K1162/$AH1162, F!$O$21:$O$33,1), MATCH(E1162, F!$P$20:$AB$20,1)),0) +  IFERROR( Q1162*INDEX(F!$P$21:$AB$33, MATCH(O1162/$AH1162, F!$O$21:$O$33,1), MATCH(E1162, F!$P$20:$AB$20,1)), 0) + IFERROR( U1162*INDEX(F!$P$21:$AB$33, MATCH(S1162/$AH1162, F!$O$21:$O$33,1), MATCH(E1162, F!$P$20:$AB$20,1)),0)  + IFERROR(Y1162*INDEX(F!$P$21:$AB$33, MATCH(W1162/$AH1162, F!$O$21:$O$33,1), MATCH(E1162, F!$P$20:$AB$20,1)),0)  + IFERROR( AC1162*INDEX(F!$P$21:$AB$33, MATCH(AA1162/$AH1162, F!$O$21:$O$33,1), MATCH(E1162, F!$P$20:$AB$20,1)),)</f>
        <v>0</v>
      </c>
      <c r="AL1162" s="1031"/>
    </row>
    <row r="1163" spans="1:38" hidden="1" x14ac:dyDescent="0.25">
      <c r="A1163" s="1022"/>
      <c r="B1163" s="248" t="str">
        <f t="shared" si="1496"/>
        <v/>
      </c>
      <c r="C1163" s="261" t="str">
        <f t="shared" si="1496"/>
        <v/>
      </c>
      <c r="D1163" s="229" t="str">
        <f t="shared" si="1496"/>
        <v/>
      </c>
      <c r="E1163" s="291" t="str">
        <f t="shared" si="1496"/>
        <v/>
      </c>
      <c r="F1163" s="332" t="str">
        <f t="shared" si="1496"/>
        <v/>
      </c>
      <c r="G1163" s="333" t="str">
        <f t="shared" si="1497"/>
        <v/>
      </c>
      <c r="H1163" s="334"/>
      <c r="I1163" s="334"/>
      <c r="J1163" s="335"/>
      <c r="K1163" s="333" t="str">
        <f t="shared" si="1498"/>
        <v/>
      </c>
      <c r="L1163" s="334"/>
      <c r="M1163" s="334"/>
      <c r="N1163" s="335"/>
      <c r="O1163" s="333" t="str">
        <f t="shared" si="1499"/>
        <v/>
      </c>
      <c r="P1163" s="334"/>
      <c r="Q1163" s="334"/>
      <c r="R1163" s="335"/>
      <c r="S1163" s="333" t="str">
        <f t="shared" si="1500"/>
        <v/>
      </c>
      <c r="T1163" s="334"/>
      <c r="U1163" s="334"/>
      <c r="V1163" s="335"/>
      <c r="W1163" s="333" t="str">
        <f t="shared" si="1501"/>
        <v/>
      </c>
      <c r="X1163" s="334"/>
      <c r="Y1163" s="334"/>
      <c r="Z1163" s="335"/>
      <c r="AA1163" s="333" t="str">
        <f t="shared" si="1502"/>
        <v/>
      </c>
      <c r="AB1163" s="334"/>
      <c r="AC1163" s="334"/>
      <c r="AD1163" s="335"/>
      <c r="AE1163" s="336">
        <f t="shared" si="1503"/>
        <v>0</v>
      </c>
      <c r="AF1163" s="337">
        <f t="shared" si="1455"/>
        <v>0</v>
      </c>
      <c r="AG1163" s="338">
        <f t="shared" si="1504"/>
        <v>0</v>
      </c>
      <c r="AH1163" s="217" t="str">
        <f t="shared" si="1505"/>
        <v/>
      </c>
      <c r="AI1163" s="339">
        <f xml:space="preserve"> ( IF(ISNUMBER(G1163), VLOOKUP(G1163/$AH1163,F!$A1:$B101,2,1)*G1163*$H1163*$I1163,0)+IF(ISNUMBER(K1163), VLOOKUP(K1163/$AH1163,F!$A1:$B101,2,1)*K1163*$L1163*$M1163,0)+IF(ISNUMBER(O1163), VLOOKUP(O1163/$AH1163,F!$A1:$B101,2,1)*O1163*$P1163*$Q1163,0)+IF(ISNUMBER(S1163), VLOOKUP(S1163/$AH1163,F!$A1:$B101,2,1)*S1163*$T1163*$U1163,0)+IF(ISNUMBER(W1163), VLOOKUP(W1163/$AH1163,F!$A1:$B101,2,1)*W1163*$X1163*$Y1163,0)+IF(ISNUMBER(AA1163), VLOOKUP(AA1163/$AH1163,F!$A1:$B101,2,1)*AA1163*$AB1163*$AC1163,0))*IF(ISNUMBER(F1163),F1163,1)*IF(ISNUMBER(E1163),E1163,1)</f>
        <v>0</v>
      </c>
      <c r="AJ1163" s="340">
        <f>H1163*I1163+L1163*M1163+P1163*Q1163+T1163*U1163+X1163*Y1163+AB1163*AC1163</f>
        <v>0</v>
      </c>
      <c r="AK1163" s="341">
        <f>IFERROR(I1163*INDEX(F!$P$21:$AB$33, MATCH(G1163/$AH1163, F!$O$21:$O$33,1), MATCH(E1163, F!$P$20:$AB$20,1)), 0 ) +IFERROR( M1163*INDEX(F!$P$21:$AB$33, MATCH(K1163/$AH1163, F!$O$21:$O$33,1), MATCH(E1163, F!$P$20:$AB$20,1)),0) +  IFERROR( Q1163*INDEX(F!$P$21:$AB$33, MATCH(O1163/$AH1163, F!$O$21:$O$33,1), MATCH(E1163, F!$P$20:$AB$20,1)), 0) + IFERROR( U1163*INDEX(F!$P$21:$AB$33, MATCH(S1163/$AH1163, F!$O$21:$O$33,1), MATCH(E1163, F!$P$20:$AB$20,1)),0)  + IFERROR(Y1163*INDEX(F!$P$21:$AB$33, MATCH(W1163/$AH1163, F!$O$21:$O$33,1), MATCH(E1163, F!$P$20:$AB$20,1)),0)  + IFERROR( AC1163*INDEX(F!$P$21:$AB$33, MATCH(AA1163/$AH1163, F!$O$21:$O$33,1), MATCH(E1163, F!$P$20:$AB$20,1)),)</f>
        <v>0</v>
      </c>
      <c r="AL1163" s="1031"/>
    </row>
    <row r="1164" spans="1:38" hidden="1" x14ac:dyDescent="0.25">
      <c r="A1164" s="1022"/>
      <c r="B1164" s="249" t="str">
        <f t="shared" si="1496"/>
        <v/>
      </c>
      <c r="C1164" s="262" t="str">
        <f t="shared" si="1496"/>
        <v/>
      </c>
      <c r="D1164" s="230" t="str">
        <f t="shared" si="1496"/>
        <v/>
      </c>
      <c r="E1164" s="291" t="str">
        <f t="shared" si="1496"/>
        <v/>
      </c>
      <c r="F1164" s="342" t="str">
        <f t="shared" si="1496"/>
        <v/>
      </c>
      <c r="G1164" s="343" t="str">
        <f t="shared" si="1497"/>
        <v/>
      </c>
      <c r="H1164" s="344"/>
      <c r="I1164" s="344"/>
      <c r="J1164" s="345"/>
      <c r="K1164" s="343" t="str">
        <f t="shared" si="1498"/>
        <v/>
      </c>
      <c r="L1164" s="344"/>
      <c r="M1164" s="344"/>
      <c r="N1164" s="345"/>
      <c r="O1164" s="343" t="str">
        <f t="shared" si="1499"/>
        <v/>
      </c>
      <c r="P1164" s="344"/>
      <c r="Q1164" s="344"/>
      <c r="R1164" s="345"/>
      <c r="S1164" s="343" t="str">
        <f t="shared" si="1500"/>
        <v/>
      </c>
      <c r="T1164" s="344"/>
      <c r="U1164" s="344"/>
      <c r="V1164" s="345"/>
      <c r="W1164" s="343" t="str">
        <f t="shared" si="1501"/>
        <v/>
      </c>
      <c r="X1164" s="344"/>
      <c r="Y1164" s="344"/>
      <c r="Z1164" s="345"/>
      <c r="AA1164" s="343" t="str">
        <f t="shared" si="1502"/>
        <v/>
      </c>
      <c r="AB1164" s="344"/>
      <c r="AC1164" s="344"/>
      <c r="AD1164" s="345"/>
      <c r="AE1164" s="346">
        <f t="shared" si="1503"/>
        <v>0</v>
      </c>
      <c r="AF1164" s="347">
        <f t="shared" si="1455"/>
        <v>0</v>
      </c>
      <c r="AG1164" s="348">
        <f t="shared" si="1504"/>
        <v>0</v>
      </c>
      <c r="AH1164" s="217" t="str">
        <f t="shared" si="1505"/>
        <v/>
      </c>
      <c r="AI1164" s="349">
        <f xml:space="preserve"> ( IF(ISNUMBER(G1164), VLOOKUP(G1164/$AH1164,F!$A1:$B101,2,1)*G1164*$H1164*$I1164,0)+IF(ISNUMBER(K1164), VLOOKUP(K1164/$AH1164,F!$A1:$B101,2,1)*K1164*$L1164*$M1164,0)+IF(ISNUMBER(O1164), VLOOKUP(O1164/$AH1164,F!$A1:$B101,2,1)*O1164*$P1164*$Q1164,0)+IF(ISNUMBER(S1164), VLOOKUP(S1164/$AH1164,F!$A1:$B101,2,1)*S1164*$T1164*$U1164,0)+IF(ISNUMBER(W1164), VLOOKUP(W1164/$AH1164,F!$A1:$B101,2,1)*W1164*$X1164*$Y1164,0)+IF(ISNUMBER(AA1164), VLOOKUP(AA1164/$AH1164,F!$A1:$B101,2,1)*AA1164*$AB1164*$AC1164,0))*IF(ISNUMBER(F1164),F1164,1)*IF(ISNUMBER(E1164),E1164,1)</f>
        <v>0</v>
      </c>
      <c r="AJ1164" s="350">
        <f t="shared" ref="AJ1164:AJ1167" si="1507">H1164*I1164+L1164*M1164+P1164*Q1164+T1164*U1164+X1164*Y1164+AB1164*AC1164</f>
        <v>0</v>
      </c>
      <c r="AK1164" s="351">
        <f>IFERROR(I1164*INDEX(F!$P$21:$AB$33, MATCH(G1164/$AH1164, F!$O$21:$O$33,1), MATCH(E1164, F!$P$20:$AB$20,1)), 0 ) +IFERROR( M1164*INDEX(F!$P$21:$AB$33, MATCH(K1164/$AH1164, F!$O$21:$O$33,1), MATCH(E1164, F!$P$20:$AB$20,1)),0) +  IFERROR( Q1164*INDEX(F!$P$21:$AB$33, MATCH(O1164/$AH1164, F!$O$21:$O$33,1), MATCH(E1164, F!$P$20:$AB$20,1)), 0) + IFERROR( U1164*INDEX(F!$P$21:$AB$33, MATCH(S1164/$AH1164, F!$O$21:$O$33,1), MATCH(E1164, F!$P$20:$AB$20,1)),0)  + IFERROR(Y1164*INDEX(F!$P$21:$AB$33, MATCH(W1164/$AH1164, F!$O$21:$O$33,1), MATCH(E1164, F!$P$20:$AB$20,1)),0)  + IFERROR( AC1164*INDEX(F!$P$21:$AB$33, MATCH(AA1164/$AH1164, F!$O$21:$O$33,1), MATCH(E1164, F!$P$20:$AB$20,1)),)</f>
        <v>0</v>
      </c>
      <c r="AL1164" s="1031"/>
    </row>
    <row r="1165" spans="1:38" hidden="1" x14ac:dyDescent="0.25">
      <c r="A1165" s="1022"/>
      <c r="B1165" s="248" t="str">
        <f t="shared" si="1496"/>
        <v/>
      </c>
      <c r="C1165" s="261" t="str">
        <f t="shared" si="1496"/>
        <v/>
      </c>
      <c r="D1165" s="229" t="str">
        <f t="shared" si="1496"/>
        <v/>
      </c>
      <c r="E1165" s="291" t="str">
        <f t="shared" si="1496"/>
        <v/>
      </c>
      <c r="F1165" s="332" t="str">
        <f t="shared" si="1496"/>
        <v/>
      </c>
      <c r="G1165" s="333" t="str">
        <f t="shared" si="1497"/>
        <v/>
      </c>
      <c r="H1165" s="334"/>
      <c r="I1165" s="334"/>
      <c r="J1165" s="335"/>
      <c r="K1165" s="333" t="str">
        <f t="shared" si="1498"/>
        <v/>
      </c>
      <c r="L1165" s="334"/>
      <c r="M1165" s="334"/>
      <c r="N1165" s="335"/>
      <c r="O1165" s="333" t="str">
        <f t="shared" si="1499"/>
        <v/>
      </c>
      <c r="P1165" s="334"/>
      <c r="Q1165" s="334"/>
      <c r="R1165" s="335"/>
      <c r="S1165" s="333" t="str">
        <f t="shared" si="1500"/>
        <v/>
      </c>
      <c r="T1165" s="334"/>
      <c r="U1165" s="334"/>
      <c r="V1165" s="335"/>
      <c r="W1165" s="333" t="str">
        <f t="shared" si="1501"/>
        <v/>
      </c>
      <c r="X1165" s="334"/>
      <c r="Y1165" s="334"/>
      <c r="Z1165" s="335"/>
      <c r="AA1165" s="333" t="str">
        <f t="shared" si="1502"/>
        <v/>
      </c>
      <c r="AB1165" s="334"/>
      <c r="AC1165" s="334"/>
      <c r="AD1165" s="335"/>
      <c r="AE1165" s="336">
        <f t="shared" si="1503"/>
        <v>0</v>
      </c>
      <c r="AF1165" s="337">
        <f t="shared" si="1455"/>
        <v>0</v>
      </c>
      <c r="AG1165" s="338">
        <f t="shared" si="1504"/>
        <v>0</v>
      </c>
      <c r="AH1165" s="217" t="str">
        <f t="shared" si="1505"/>
        <v/>
      </c>
      <c r="AI1165" s="339">
        <f xml:space="preserve"> ( IF(ISNUMBER(G1165), VLOOKUP(G1165/$AH1165,F!$A1:$B101,2,1)*G1165*$H1165*$I1165,0)+IF(ISNUMBER(K1165), VLOOKUP(K1165/$AH1165,F!$A1:$B101,2,1)*K1165*$L1165*$M1165,0)+IF(ISNUMBER(O1165), VLOOKUP(O1165/$AH1165,F!$A1:$B101,2,1)*O1165*$P1165*$Q1165,0)+IF(ISNUMBER(S1165), VLOOKUP(S1165/$AH1165,F!$A1:$B101,2,1)*S1165*$T1165*$U1165,0)+IF(ISNUMBER(W1165), VLOOKUP(W1165/$AH1165,F!$A1:$B101,2,1)*W1165*$X1165*$Y1165,0)+IF(ISNUMBER(AA1165), VLOOKUP(AA1165/$AH1165,F!$A1:$B101,2,1)*AA1165*$AB1165*$AC1165,0))*IF(ISNUMBER(F1165),F1165,1)*IF(ISNUMBER(E1165),E1165,1)</f>
        <v>0</v>
      </c>
      <c r="AJ1165" s="340">
        <f t="shared" si="1507"/>
        <v>0</v>
      </c>
      <c r="AK1165" s="341">
        <f>IFERROR(I1165*INDEX(F!$P$21:$AB$33, MATCH(G1165/$AH1165, F!$O$21:$O$33,1), MATCH(E1165, F!$P$20:$AB$20,1)), 0 ) +IFERROR( M1165*INDEX(F!$P$21:$AB$33, MATCH(K1165/$AH1165, F!$O$21:$O$33,1), MATCH(E1165, F!$P$20:$AB$20,1)),0) +  IFERROR( Q1165*INDEX(F!$P$21:$AB$33, MATCH(O1165/$AH1165, F!$O$21:$O$33,1), MATCH(E1165, F!$P$20:$AB$20,1)), 0) + IFERROR( U1165*INDEX(F!$P$21:$AB$33, MATCH(S1165/$AH1165, F!$O$21:$O$33,1), MATCH(E1165, F!$P$20:$AB$20,1)),0)  + IFERROR(Y1165*INDEX(F!$P$21:$AB$33, MATCH(W1165/$AH1165, F!$O$21:$O$33,1), MATCH(E1165, F!$P$20:$AB$20,1)),0)  + IFERROR( AC1165*INDEX(F!$P$21:$AB$33, MATCH(AA1165/$AH1165, F!$O$21:$O$33,1), MATCH(E1165, F!$P$20:$AB$20,1)),)</f>
        <v>0</v>
      </c>
      <c r="AL1165" s="1031"/>
    </row>
    <row r="1166" spans="1:38" hidden="1" x14ac:dyDescent="0.25">
      <c r="A1166" s="1022"/>
      <c r="B1166" s="249" t="str">
        <f t="shared" si="1496"/>
        <v/>
      </c>
      <c r="C1166" s="262" t="str">
        <f t="shared" si="1496"/>
        <v/>
      </c>
      <c r="D1166" s="230" t="str">
        <f t="shared" si="1496"/>
        <v/>
      </c>
      <c r="E1166" s="291" t="str">
        <f t="shared" si="1496"/>
        <v/>
      </c>
      <c r="F1166" s="342" t="str">
        <f t="shared" si="1496"/>
        <v/>
      </c>
      <c r="G1166" s="343" t="str">
        <f t="shared" si="1497"/>
        <v/>
      </c>
      <c r="H1166" s="344"/>
      <c r="I1166" s="344"/>
      <c r="J1166" s="345"/>
      <c r="K1166" s="343" t="str">
        <f t="shared" si="1498"/>
        <v/>
      </c>
      <c r="L1166" s="344"/>
      <c r="M1166" s="344"/>
      <c r="N1166" s="345"/>
      <c r="O1166" s="343" t="str">
        <f t="shared" si="1499"/>
        <v/>
      </c>
      <c r="P1166" s="344"/>
      <c r="Q1166" s="344"/>
      <c r="R1166" s="345"/>
      <c r="S1166" s="343" t="str">
        <f t="shared" si="1500"/>
        <v/>
      </c>
      <c r="T1166" s="344"/>
      <c r="U1166" s="344"/>
      <c r="V1166" s="345"/>
      <c r="W1166" s="343" t="str">
        <f t="shared" si="1501"/>
        <v/>
      </c>
      <c r="X1166" s="344"/>
      <c r="Y1166" s="344"/>
      <c r="Z1166" s="345"/>
      <c r="AA1166" s="343" t="str">
        <f t="shared" si="1502"/>
        <v/>
      </c>
      <c r="AB1166" s="344"/>
      <c r="AC1166" s="344"/>
      <c r="AD1166" s="345"/>
      <c r="AE1166" s="346">
        <f t="shared" si="1503"/>
        <v>0</v>
      </c>
      <c r="AF1166" s="347">
        <f t="shared" si="1455"/>
        <v>0</v>
      </c>
      <c r="AG1166" s="348">
        <f t="shared" si="1504"/>
        <v>0</v>
      </c>
      <c r="AH1166" s="217" t="str">
        <f t="shared" si="1505"/>
        <v/>
      </c>
      <c r="AI1166" s="349">
        <f xml:space="preserve"> ( IF(ISNUMBER(G1166), VLOOKUP(G1166/$AH1166,F!$A1:$B101,2,1)*G1166*$H1166*$I1166,0)+IF(ISNUMBER(K1166), VLOOKUP(K1166/$AH1166,F!$A1:$B101,2,1)*K1166*$L1166*$M1166,0)+IF(ISNUMBER(O1166), VLOOKUP(O1166/$AH1166,F!$A1:$B101,2,1)*O1166*$P1166*$Q1166,0)+IF(ISNUMBER(S1166), VLOOKUP(S1166/$AH1166,F!$A1:$B101,2,1)*S1166*$T1166*$U1166,0)+IF(ISNUMBER(W1166), VLOOKUP(W1166/$AH1166,F!$A1:$B101,2,1)*W1166*$X1166*$Y1166,0)+IF(ISNUMBER(AA1166), VLOOKUP(AA1166/$AH1166,F!$A1:$B101,2,1)*AA1166*$AB1166*$AC1166,0))*IF(ISNUMBER(F1166),F1166,1)*IF(ISNUMBER(E1166),E1166,1)</f>
        <v>0</v>
      </c>
      <c r="AJ1166" s="350">
        <f t="shared" si="1507"/>
        <v>0</v>
      </c>
      <c r="AK1166" s="351">
        <f>IFERROR(I1166*INDEX(F!$P$21:$AB$33, MATCH(G1166/$AH1166, F!$O$21:$O$33,1), MATCH(E1166, F!$P$20:$AB$20,1)), 0 ) +IFERROR( M1166*INDEX(F!$P$21:$AB$33, MATCH(K1166/$AH1166, F!$O$21:$O$33,1), MATCH(E1166, F!$P$20:$AB$20,1)),0) +  IFERROR( Q1166*INDEX(F!$P$21:$AB$33, MATCH(O1166/$AH1166, F!$O$21:$O$33,1), MATCH(E1166, F!$P$20:$AB$20,1)), 0) + IFERROR( U1166*INDEX(F!$P$21:$AB$33, MATCH(S1166/$AH1166, F!$O$21:$O$33,1), MATCH(E1166, F!$P$20:$AB$20,1)),0)  + IFERROR(Y1166*INDEX(F!$P$21:$AB$33, MATCH(W1166/$AH1166, F!$O$21:$O$33,1), MATCH(E1166, F!$P$20:$AB$20,1)),0)  + IFERROR( AC1166*INDEX(F!$P$21:$AB$33, MATCH(AA1166/$AH1166, F!$O$21:$O$33,1), MATCH(E1166, F!$P$20:$AB$20,1)),)</f>
        <v>0</v>
      </c>
      <c r="AL1166" s="1031"/>
    </row>
    <row r="1167" spans="1:38" hidden="1" x14ac:dyDescent="0.25">
      <c r="A1167" s="1022"/>
      <c r="B1167" s="248" t="str">
        <f t="shared" si="1496"/>
        <v/>
      </c>
      <c r="C1167" s="261" t="str">
        <f t="shared" si="1496"/>
        <v/>
      </c>
      <c r="D1167" s="231" t="str">
        <f t="shared" si="1496"/>
        <v/>
      </c>
      <c r="E1167" s="291" t="str">
        <f t="shared" si="1496"/>
        <v/>
      </c>
      <c r="F1167" s="332" t="str">
        <f t="shared" si="1496"/>
        <v/>
      </c>
      <c r="G1167" s="333" t="str">
        <f t="shared" si="1497"/>
        <v/>
      </c>
      <c r="H1167" s="334"/>
      <c r="I1167" s="334"/>
      <c r="J1167" s="335"/>
      <c r="K1167" s="333" t="str">
        <f t="shared" si="1498"/>
        <v/>
      </c>
      <c r="L1167" s="334"/>
      <c r="M1167" s="334"/>
      <c r="N1167" s="335"/>
      <c r="O1167" s="333" t="str">
        <f t="shared" si="1499"/>
        <v/>
      </c>
      <c r="P1167" s="334"/>
      <c r="Q1167" s="334"/>
      <c r="R1167" s="335"/>
      <c r="S1167" s="333" t="str">
        <f t="shared" si="1500"/>
        <v/>
      </c>
      <c r="T1167" s="334"/>
      <c r="U1167" s="334"/>
      <c r="V1167" s="335"/>
      <c r="W1167" s="333" t="str">
        <f t="shared" si="1501"/>
        <v/>
      </c>
      <c r="X1167" s="334"/>
      <c r="Y1167" s="334"/>
      <c r="Z1167" s="335"/>
      <c r="AA1167" s="333" t="str">
        <f t="shared" si="1502"/>
        <v/>
      </c>
      <c r="AB1167" s="334"/>
      <c r="AC1167" s="334"/>
      <c r="AD1167" s="335"/>
      <c r="AE1167" s="336">
        <f t="shared" si="1503"/>
        <v>0</v>
      </c>
      <c r="AF1167" s="337">
        <f t="shared" si="1455"/>
        <v>0</v>
      </c>
      <c r="AG1167" s="338">
        <f t="shared" si="1504"/>
        <v>0</v>
      </c>
      <c r="AH1167" s="217" t="str">
        <f t="shared" si="1505"/>
        <v/>
      </c>
      <c r="AI1167" s="339">
        <f xml:space="preserve"> ( IF(ISNUMBER(G1167), VLOOKUP(G1167/$AH1167,F!$A1:$B101,2,1)*G1167*$H1167*$I1167,0)+IF(ISNUMBER(K1167), VLOOKUP(K1167/$AH1167,F!$A1:$B101,2,1)*K1167*$L1167*$M1167,0)+IF(ISNUMBER(O1167), VLOOKUP(O1167/$AH1167,F!$A1:$B101,2,1)*O1167*$P1167*$Q1167,0)+IF(ISNUMBER(S1167), VLOOKUP(S1167/$AH1167,F!$A1:$B101,2,1)*S1167*$T1167*$U1167,0)+IF(ISNUMBER(W1167), VLOOKUP(W1167/$AH1167,F!$A1:$B101,2,1)*W1167*$X1167*$Y1167,0)+IF(ISNUMBER(AA1167), VLOOKUP(AA1167/$AH1167,F!$A1:$B101,2,1)*AA1167*$AB1167*$AC1167,0))*IF(ISNUMBER(F1167),F1167,1)*IF(ISNUMBER(E1167),E1167,1)</f>
        <v>0</v>
      </c>
      <c r="AJ1167" s="340">
        <f t="shared" si="1507"/>
        <v>0</v>
      </c>
      <c r="AK1167" s="341">
        <f>IFERROR(I1167*INDEX(F!$P$21:$AB$33, MATCH(G1167/$AH1167, F!$O$21:$O$33,1), MATCH(E1167, F!$P$20:$AB$20,1)), 0 ) +IFERROR( M1167*INDEX(F!$P$21:$AB$33, MATCH(K1167/$AH1167, F!$O$21:$O$33,1), MATCH(E1167, F!$P$20:$AB$20,1)),0) +  IFERROR( Q1167*INDEX(F!$P$21:$AB$33, MATCH(O1167/$AH1167, F!$O$21:$O$33,1), MATCH(E1167, F!$P$20:$AB$20,1)), 0) + IFERROR( U1167*INDEX(F!$P$21:$AB$33, MATCH(S1167/$AH1167, F!$O$21:$O$33,1), MATCH(E1167, F!$P$20:$AB$20,1)),0)  + IFERROR(Y1167*INDEX(F!$P$21:$AB$33, MATCH(W1167/$AH1167, F!$O$21:$O$33,1), MATCH(E1167, F!$P$20:$AB$20,1)),0)  + IFERROR( AC1167*INDEX(F!$P$21:$AB$33, MATCH(AA1167/$AH1167, F!$O$21:$O$33,1), MATCH(E1167, F!$P$20:$AB$20,1)),)</f>
        <v>0</v>
      </c>
      <c r="AL1167" s="1031"/>
    </row>
    <row r="1168" spans="1:38" ht="15.75" hidden="1" thickBot="1" x14ac:dyDescent="0.3">
      <c r="A1168" s="1023"/>
      <c r="B1168" s="250"/>
      <c r="C1168" s="263"/>
      <c r="D1168" s="215"/>
      <c r="E1168" s="352">
        <f>ROUND(IFERROR(SUMPRODUCT(AJ1160:AJ1167,E1160:E1167)/AJ1168,0),3)</f>
        <v>0</v>
      </c>
      <c r="F1168" s="353"/>
      <c r="G1168" s="354"/>
      <c r="H1168" s="355"/>
      <c r="I1168" s="355"/>
      <c r="J1168" s="356"/>
      <c r="K1168" s="354"/>
      <c r="L1168" s="355"/>
      <c r="M1168" s="355"/>
      <c r="N1168" s="356"/>
      <c r="O1168" s="354"/>
      <c r="P1168" s="355"/>
      <c r="Q1168" s="355"/>
      <c r="R1168" s="356"/>
      <c r="S1168" s="354"/>
      <c r="T1168" s="355"/>
      <c r="U1168" s="355"/>
      <c r="V1168" s="356"/>
      <c r="W1168" s="354"/>
      <c r="X1168" s="355"/>
      <c r="Y1168" s="355"/>
      <c r="Z1168" s="356"/>
      <c r="AA1168" s="354"/>
      <c r="AB1168" s="355"/>
      <c r="AC1168" s="355"/>
      <c r="AD1168" s="356"/>
      <c r="AE1168" s="357">
        <f>SUM(AE1160:AE1167)</f>
        <v>0</v>
      </c>
      <c r="AF1168" s="358">
        <f t="shared" si="1455"/>
        <v>0</v>
      </c>
      <c r="AG1168" s="391">
        <f>IFERROR(  SUMPRODUCT(AG1160:AG1167,AJ1160:AJ1167)/AJ1168,0)</f>
        <v>0</v>
      </c>
      <c r="AH1168" s="359"/>
      <c r="AI1168" s="360">
        <f>SUM(AI1160:AI1167)</f>
        <v>0</v>
      </c>
      <c r="AJ1168" s="360">
        <f>SUM(AJ1160:AJ1167)</f>
        <v>0</v>
      </c>
      <c r="AK1168" s="361">
        <f>IF(SUM(AK1160:AK1167)=0,TIME(,0,),TIME(,SUM(AK1160:AK1167)+F!$V$37,))</f>
        <v>0</v>
      </c>
      <c r="AL1168" s="1032"/>
    </row>
    <row r="1169" spans="1:38" hidden="1" x14ac:dyDescent="0.25">
      <c r="A1169" s="232">
        <f>A1170</f>
        <v>43927</v>
      </c>
      <c r="B1169" s="251" t="str">
        <f t="shared" ref="B1169:F1176" si="1508">IF(B1113="","",B1113)</f>
        <v/>
      </c>
      <c r="C1169" s="264" t="str">
        <f t="shared" si="1508"/>
        <v/>
      </c>
      <c r="D1169" s="233" t="str">
        <f t="shared" si="1508"/>
        <v/>
      </c>
      <c r="E1169" s="280" t="str">
        <f t="shared" si="1508"/>
        <v/>
      </c>
      <c r="F1169" s="362" t="str">
        <f t="shared" si="1508"/>
        <v/>
      </c>
      <c r="G1169" s="363" t="str">
        <f t="shared" ref="G1169:G1176" si="1509">IF(J1169&lt;&gt;0, IFERROR(IF( $F1169=2,  MROUND($AH1169*J1169,1),    IF( OR($F1169="",$F1169=1),   MROUND($AH1169*J1169,2.5),  MROUND($AH1169*J1169, 0.1))), "" ), "")</f>
        <v/>
      </c>
      <c r="H1169" s="364"/>
      <c r="I1169" s="364"/>
      <c r="J1169" s="365"/>
      <c r="K1169" s="363" t="str">
        <f t="shared" ref="K1169:K1176" si="1510">IF(N1169&lt;&gt;0, IFERROR(IF( $F1169=2,  MROUND($AH1169*N1169,1),    IF( OR($F1169="",$F1169=1),   MROUND($AH1169*N1169,2.5),  MROUND($AH1169*N1169, 0.1))), "" ), "")</f>
        <v/>
      </c>
      <c r="L1169" s="364"/>
      <c r="M1169" s="364"/>
      <c r="N1169" s="365"/>
      <c r="O1169" s="363" t="str">
        <f t="shared" ref="O1169:O1176" si="1511">IF(R1169&lt;&gt;0, IFERROR(IF( $F1169=2,  MROUND($AH1169*R1169,1),    IF( OR($F1169="",$F1169=1),   MROUND($AH1169*R1169,2.5),  MROUND($AH1169*R1169, 0.1))), "" ), "")</f>
        <v/>
      </c>
      <c r="P1169" s="364"/>
      <c r="Q1169" s="364"/>
      <c r="R1169" s="365"/>
      <c r="S1169" s="363" t="str">
        <f t="shared" ref="S1169:S1176" si="1512">IF(V1169&lt;&gt;0, IFERROR(IF( $F1169=2,  MROUND($AH1169*V1169,1),    IF( OR($F1169="",$F1169=1),   MROUND($AH1169*V1169,2.5),  MROUND($AH1169*V1169, 0.1))), "" ), "")</f>
        <v/>
      </c>
      <c r="T1169" s="364"/>
      <c r="U1169" s="364"/>
      <c r="V1169" s="365"/>
      <c r="W1169" s="363" t="str">
        <f t="shared" ref="W1169:W1176" si="1513">IF(Z1169&lt;&gt;0, IFERROR(IF( $F1169=2,  MROUND($AH1169*Z1169,1),    IF( OR($F1169="",$F1169=1),   MROUND($AH1169*Z1169,2.5),  MROUND($AH1169*Z1169, 0.1))), "" ), "")</f>
        <v/>
      </c>
      <c r="X1169" s="364"/>
      <c r="Y1169" s="364"/>
      <c r="Z1169" s="365"/>
      <c r="AA1169" s="363" t="str">
        <f t="shared" ref="AA1169:AA1176" si="1514">IF(AD1169&lt;&gt;0, IFERROR(IF( $F1169=2,  MROUND($AH1169*AD1169,1),    IF( OR($F1169="",$F1169=1),   MROUND($AH1169*AD1169,2.5),  MROUND($AH1169*AD1169, 0.1))), "" ), "")</f>
        <v/>
      </c>
      <c r="AB1169" s="364"/>
      <c r="AC1169" s="364"/>
      <c r="AD1169" s="365"/>
      <c r="AE1169" s="366">
        <f t="shared" ref="AE1169:AE1176" si="1515">(IF(ISNUMBER(G1169),G1169,0)*H1169*I1169+IF(ISNUMBER(K1169),K1169,1)*L1169*M1169+IF(ISNUMBER(O1169),O1169,1)*P1169*Q1169+IF(ISNUMBER(S1169),S1169,1)*T1169*U1169+IF(ISNUMBER(W1169),W1169,1)*X1169*Y1169+IF(ISNUMBER(AA1169),AA1169,1)*AB1169*AC1169)*IF(ISNUMBER(F1169),F1169,1)</f>
        <v>0</v>
      </c>
      <c r="AF1169" s="367">
        <f t="shared" si="1455"/>
        <v>0</v>
      </c>
      <c r="AG1169" s="368">
        <f t="shared" ref="AG1169:AG1176" si="1516">IFERROR((AF1169/(AH1169*IF(ISNUMBER(F1169),F1169,1))),0)</f>
        <v>0</v>
      </c>
      <c r="AH1169" s="216" t="str">
        <f t="shared" ref="AH1169:AH1176" si="1517">IF(ISNUMBER(AH1113), AH1113+(AH1113*$AH$1122),"")</f>
        <v/>
      </c>
      <c r="AI1169" s="369">
        <f xml:space="preserve"> ( IF(ISNUMBER(G1169), VLOOKUP(G1169/$AH1169,F!$A1:$B101,2,1)*G1169*$H1169*$I1169,0)+IF(ISNUMBER(K1169), VLOOKUP(K1169/$AH1169,F!$A1:$B101,2,1)*K1169*$L1169*$M1169,0)+IF(ISNUMBER(O1169), VLOOKUP(O1169/$AH1169,F!$A1:$B101,2,1)*O1169*$P1169*$Q1169,0)+IF(ISNUMBER(S1169), VLOOKUP(S1169/$AH1169,F!$A1:$B101,2,1)*S1169*$T1169*$U1169,0)+IF(ISNUMBER(W1169), VLOOKUP(W1169/$AH1169,F!$A1:$B101,2,1)*W1169*$X1169*$Y1169,0)+IF(ISNUMBER(AA1169), VLOOKUP(AA1169/$AH1169,F!$A1:$B101,2,1)*AA1169*$AB1169*$AC1169,0))*IF(ISNUMBER(F1169),F1169,1)*IF(ISNUMBER(E1169),E1169,1)</f>
        <v>0</v>
      </c>
      <c r="AJ1169" s="370">
        <f t="shared" ref="AJ1169:AJ1171" si="1518">H1169*I1169+L1169*M1169+P1169*Q1169+T1169*U1169+X1169*Y1169+AB1169*AC1169</f>
        <v>0</v>
      </c>
      <c r="AK1169" s="371">
        <f>IFERROR(I1169*INDEX(F!$P$21:$AB$33, MATCH(G1169/$AH1169, F!$O$21:$O$33,1), MATCH(E1169, F!$P$20:$AB$20,1)), 0 ) +IFERROR( M1169*INDEX(F!$P$21:$AB$33, MATCH(K1169/$AH1169, F!$O$21:$O$33,1), MATCH(E1169, F!$P$20:$AB$20,1)),0) +  IFERROR( Q1169*INDEX(F!$P$21:$AB$33, MATCH(O1169/$AH1169, F!$O$21:$O$33,1), MATCH(E1169, F!$P$20:$AB$20,1)), 0) + IFERROR( U1169*INDEX(F!$P$21:$AB$33, MATCH(S1169/$AH1169, F!$O$21:$O$33,1), MATCH(E1169, F!$P$20:$AB$20,1)),0)  + IFERROR(Y1169*INDEX(F!$P$21:$AB$33, MATCH(W1169/$AH1169, F!$O$21:$O$33,1), MATCH(E1169, F!$P$20:$AB$20,1)),0)  + IFERROR( AC1169*INDEX(F!$P$21:$AB$33, MATCH(AA1169/$AH1169, F!$O$21:$O$33,1), MATCH(E1169, F!$P$20:$AB$20,1)),)</f>
        <v>0</v>
      </c>
      <c r="AL1169" s="1033"/>
    </row>
    <row r="1170" spans="1:38" ht="15.75" hidden="1" customHeight="1" x14ac:dyDescent="0.25">
      <c r="A1170" s="1021">
        <f>A1114+A1066</f>
        <v>43927</v>
      </c>
      <c r="B1170" s="249" t="str">
        <f t="shared" si="1508"/>
        <v/>
      </c>
      <c r="C1170" s="262" t="str">
        <f t="shared" si="1508"/>
        <v/>
      </c>
      <c r="D1170" s="230" t="str">
        <f t="shared" si="1508"/>
        <v/>
      </c>
      <c r="E1170" s="291" t="str">
        <f t="shared" si="1508"/>
        <v/>
      </c>
      <c r="F1170" s="342" t="str">
        <f t="shared" si="1508"/>
        <v/>
      </c>
      <c r="G1170" s="343" t="str">
        <f t="shared" si="1509"/>
        <v/>
      </c>
      <c r="H1170" s="344"/>
      <c r="I1170" s="344"/>
      <c r="J1170" s="345"/>
      <c r="K1170" s="343" t="str">
        <f t="shared" si="1510"/>
        <v/>
      </c>
      <c r="L1170" s="344"/>
      <c r="M1170" s="344"/>
      <c r="N1170" s="345"/>
      <c r="O1170" s="343" t="str">
        <f t="shared" si="1511"/>
        <v/>
      </c>
      <c r="P1170" s="344"/>
      <c r="Q1170" s="344"/>
      <c r="R1170" s="345"/>
      <c r="S1170" s="343" t="str">
        <f t="shared" si="1512"/>
        <v/>
      </c>
      <c r="T1170" s="344"/>
      <c r="U1170" s="344"/>
      <c r="V1170" s="345"/>
      <c r="W1170" s="343" t="str">
        <f t="shared" si="1513"/>
        <v/>
      </c>
      <c r="X1170" s="344"/>
      <c r="Y1170" s="344"/>
      <c r="Z1170" s="345"/>
      <c r="AA1170" s="343" t="str">
        <f t="shared" si="1514"/>
        <v/>
      </c>
      <c r="AB1170" s="344"/>
      <c r="AC1170" s="344"/>
      <c r="AD1170" s="345"/>
      <c r="AE1170" s="346">
        <f t="shared" si="1515"/>
        <v>0</v>
      </c>
      <c r="AF1170" s="347">
        <f t="shared" si="1455"/>
        <v>0</v>
      </c>
      <c r="AG1170" s="348">
        <f t="shared" si="1516"/>
        <v>0</v>
      </c>
      <c r="AH1170" s="217" t="str">
        <f t="shared" si="1517"/>
        <v/>
      </c>
      <c r="AI1170" s="349">
        <f xml:space="preserve"> ( IF(ISNUMBER(G1170), VLOOKUP(G1170/$AH1170,F!$A1:$B101,2,1)*G1170*$H1170*$I1170,0)+IF(ISNUMBER(K1170), VLOOKUP(K1170/$AH1170,F!$A1:$B101,2,1)*K1170*$L1170*$M1170,0)+IF(ISNUMBER(O1170), VLOOKUP(O1170/$AH1170,F!$A1:$B101,2,1)*O1170*$P1170*$Q1170,0)+IF(ISNUMBER(S1170), VLOOKUP(S1170/$AH1170,F!$A1:$B101,2,1)*S1170*$T1170*$U1170,0)+IF(ISNUMBER(W1170), VLOOKUP(W1170/$AH1170,F!$A1:$B101,2,1)*W1170*$X1170*$Y1170,0)+IF(ISNUMBER(AA1170), VLOOKUP(AA1170/$AH1170,F!$A1:$B101,2,1)*AA1170*$AB1170*$AC1170,0))*IF(ISNUMBER(F1170),F1170,1)*IF(ISNUMBER(E1170),E1170,1)</f>
        <v>0</v>
      </c>
      <c r="AJ1170" s="350">
        <f t="shared" si="1518"/>
        <v>0</v>
      </c>
      <c r="AK1170" s="351">
        <f>IFERROR(I1170*INDEX(F!$P$21:$AB$33, MATCH(G1170/$AH1170, F!$O$21:$O$33,1), MATCH(E1170, F!$P$20:$AB$20,1)), 0 ) +IFERROR( M1170*INDEX(F!$P$21:$AB$33, MATCH(K1170/$AH1170, F!$O$21:$O$33,1), MATCH(E1170, F!$P$20:$AB$20,1)),0) +  IFERROR( Q1170*INDEX(F!$P$21:$AB$33, MATCH(O1170/$AH1170, F!$O$21:$O$33,1), MATCH(E1170, F!$P$20:$AB$20,1)), 0) + IFERROR( U1170*INDEX(F!$P$21:$AB$33, MATCH(S1170/$AH1170, F!$O$21:$O$33,1), MATCH(E1170, F!$P$20:$AB$20,1)),0)  + IFERROR(Y1170*INDEX(F!$P$21:$AB$33, MATCH(W1170/$AH1170, F!$O$21:$O$33,1), MATCH(E1170, F!$P$20:$AB$20,1)),0)  + IFERROR( AC1170*INDEX(F!$P$21:$AB$33, MATCH(AA1170/$AH1170, F!$O$21:$O$33,1), MATCH(E1170, F!$P$20:$AB$20,1)),)</f>
        <v>0</v>
      </c>
      <c r="AL1170" s="1031"/>
    </row>
    <row r="1171" spans="1:38" hidden="1" x14ac:dyDescent="0.25">
      <c r="A1171" s="1022"/>
      <c r="B1171" s="252" t="str">
        <f t="shared" si="1508"/>
        <v/>
      </c>
      <c r="C1171" s="265" t="str">
        <f t="shared" si="1508"/>
        <v/>
      </c>
      <c r="D1171" s="234" t="str">
        <f t="shared" si="1508"/>
        <v/>
      </c>
      <c r="E1171" s="291" t="str">
        <f t="shared" si="1508"/>
        <v/>
      </c>
      <c r="F1171" s="372" t="str">
        <f t="shared" si="1508"/>
        <v/>
      </c>
      <c r="G1171" s="373" t="str">
        <f t="shared" si="1509"/>
        <v/>
      </c>
      <c r="H1171" s="374"/>
      <c r="I1171" s="374"/>
      <c r="J1171" s="375"/>
      <c r="K1171" s="373" t="str">
        <f t="shared" si="1510"/>
        <v/>
      </c>
      <c r="L1171" s="374"/>
      <c r="M1171" s="374"/>
      <c r="N1171" s="375"/>
      <c r="O1171" s="373" t="str">
        <f t="shared" si="1511"/>
        <v/>
      </c>
      <c r="P1171" s="374"/>
      <c r="Q1171" s="374"/>
      <c r="R1171" s="375"/>
      <c r="S1171" s="373" t="str">
        <f t="shared" si="1512"/>
        <v/>
      </c>
      <c r="T1171" s="374"/>
      <c r="U1171" s="374"/>
      <c r="V1171" s="375"/>
      <c r="W1171" s="373" t="str">
        <f t="shared" si="1513"/>
        <v/>
      </c>
      <c r="X1171" s="374"/>
      <c r="Y1171" s="374"/>
      <c r="Z1171" s="375"/>
      <c r="AA1171" s="373" t="str">
        <f t="shared" si="1514"/>
        <v/>
      </c>
      <c r="AB1171" s="374"/>
      <c r="AC1171" s="374"/>
      <c r="AD1171" s="375"/>
      <c r="AE1171" s="376">
        <f t="shared" si="1515"/>
        <v>0</v>
      </c>
      <c r="AF1171" s="377">
        <f t="shared" si="1455"/>
        <v>0</v>
      </c>
      <c r="AG1171" s="378">
        <f t="shared" si="1516"/>
        <v>0</v>
      </c>
      <c r="AH1171" s="217" t="str">
        <f t="shared" si="1517"/>
        <v/>
      </c>
      <c r="AI1171" s="379">
        <f xml:space="preserve"> ( IF(ISNUMBER(G1171), VLOOKUP(G1171/$AH1171,F!$A1:$B101,2,1)*G1171*$H1171*$I1171,0)+IF(ISNUMBER(K1171), VLOOKUP(K1171/$AH1171,F!$A1:$B101,2,1)*K1171*$L1171*$M1171,0)+IF(ISNUMBER(O1171), VLOOKUP(O1171/$AH1171,F!$A1:$B101,2,1)*O1171*$P1171*$Q1171,0)+IF(ISNUMBER(S1171), VLOOKUP(S1171/$AH1171,F!$A1:$B101,2,1)*S1171*$T1171*$U1171,0)+IF(ISNUMBER(W1171), VLOOKUP(W1171/$AH1171,F!$A1:$B101,2,1)*W1171*$X1171*$Y1171,0)+IF(ISNUMBER(AA1171), VLOOKUP(AA1171/$AH1171,F!$A1:$B101,2,1)*AA1171*$AB1171*$AC1171,0))*IF(ISNUMBER(F1171),F1171,1)*IF(ISNUMBER(E1171),E1171,1)</f>
        <v>0</v>
      </c>
      <c r="AJ1171" s="380">
        <f t="shared" si="1518"/>
        <v>0</v>
      </c>
      <c r="AK1171" s="381">
        <f>IFERROR(I1171*INDEX(F!$P$21:$AB$33, MATCH(G1171/$AH1171, F!$O$21:$O$33,1), MATCH(E1171, F!$P$20:$AB$20,1)), 0 ) +IFERROR( M1171*INDEX(F!$P$21:$AB$33, MATCH(K1171/$AH1171, F!$O$21:$O$33,1), MATCH(E1171, F!$P$20:$AB$20,1)),0) +  IFERROR( Q1171*INDEX(F!$P$21:$AB$33, MATCH(O1171/$AH1171, F!$O$21:$O$33,1), MATCH(E1171, F!$P$20:$AB$20,1)), 0) + IFERROR( U1171*INDEX(F!$P$21:$AB$33, MATCH(S1171/$AH1171, F!$O$21:$O$33,1), MATCH(E1171, F!$P$20:$AB$20,1)),0)  + IFERROR(Y1171*INDEX(F!$P$21:$AB$33, MATCH(W1171/$AH1171, F!$O$21:$O$33,1), MATCH(E1171, F!$P$20:$AB$20,1)),0)  + IFERROR( AC1171*INDEX(F!$P$21:$AB$33, MATCH(AA1171/$AH1171, F!$O$21:$O$33,1), MATCH(E1171, F!$P$20:$AB$20,1)),)</f>
        <v>0</v>
      </c>
      <c r="AL1171" s="1031"/>
    </row>
    <row r="1172" spans="1:38" hidden="1" x14ac:dyDescent="0.25">
      <c r="A1172" s="1022"/>
      <c r="B1172" s="249" t="str">
        <f t="shared" si="1508"/>
        <v/>
      </c>
      <c r="C1172" s="262" t="str">
        <f t="shared" si="1508"/>
        <v/>
      </c>
      <c r="D1172" s="230" t="str">
        <f t="shared" si="1508"/>
        <v/>
      </c>
      <c r="E1172" s="291" t="str">
        <f t="shared" si="1508"/>
        <v/>
      </c>
      <c r="F1172" s="342" t="str">
        <f t="shared" si="1508"/>
        <v/>
      </c>
      <c r="G1172" s="343" t="str">
        <f t="shared" si="1509"/>
        <v/>
      </c>
      <c r="H1172" s="344"/>
      <c r="I1172" s="344"/>
      <c r="J1172" s="345"/>
      <c r="K1172" s="343" t="str">
        <f t="shared" si="1510"/>
        <v/>
      </c>
      <c r="L1172" s="344"/>
      <c r="M1172" s="344"/>
      <c r="N1172" s="345"/>
      <c r="O1172" s="343" t="str">
        <f t="shared" si="1511"/>
        <v/>
      </c>
      <c r="P1172" s="344"/>
      <c r="Q1172" s="344"/>
      <c r="R1172" s="345"/>
      <c r="S1172" s="343" t="str">
        <f t="shared" si="1512"/>
        <v/>
      </c>
      <c r="T1172" s="344"/>
      <c r="U1172" s="344"/>
      <c r="V1172" s="345"/>
      <c r="W1172" s="343" t="str">
        <f t="shared" si="1513"/>
        <v/>
      </c>
      <c r="X1172" s="344"/>
      <c r="Y1172" s="344"/>
      <c r="Z1172" s="345"/>
      <c r="AA1172" s="343" t="str">
        <f t="shared" si="1514"/>
        <v/>
      </c>
      <c r="AB1172" s="344"/>
      <c r="AC1172" s="344"/>
      <c r="AD1172" s="345"/>
      <c r="AE1172" s="346">
        <f t="shared" si="1515"/>
        <v>0</v>
      </c>
      <c r="AF1172" s="347">
        <f t="shared" si="1455"/>
        <v>0</v>
      </c>
      <c r="AG1172" s="348">
        <f t="shared" si="1516"/>
        <v>0</v>
      </c>
      <c r="AH1172" s="217" t="str">
        <f t="shared" si="1517"/>
        <v/>
      </c>
      <c r="AI1172" s="349">
        <f xml:space="preserve"> ( IF(ISNUMBER(G1172), VLOOKUP(G1172/$AH1172,F!$A1:$B101,2,1)*G1172*$H1172*$I1172,0)+IF(ISNUMBER(K1172), VLOOKUP(K1172/$AH1172,F!$A1:$B101,2,1)*K1172*$L1172*$M1172,0)+IF(ISNUMBER(O1172), VLOOKUP(O1172/$AH1172,F!$A1:$B101,2,1)*O1172*$P1172*$Q1172,0)+IF(ISNUMBER(S1172), VLOOKUP(S1172/$AH1172,F!$A1:$B101,2,1)*S1172*$T1172*$U1172,0)+IF(ISNUMBER(W1172), VLOOKUP(W1172/$AH1172,F!$A1:$B101,2,1)*W1172*$X1172*$Y1172,0)+IF(ISNUMBER(AA1172), VLOOKUP(AA1172/$AH1172,F!$A1:$B101,2,1)*AA1172*$AB1172*$AC1172,0))*IF(ISNUMBER(F1172),F1172,1)*IF(ISNUMBER(E1172),E1172,1)</f>
        <v>0</v>
      </c>
      <c r="AJ1172" s="350">
        <f>H1172*I1172+L1172*M1172+P1172*Q1172+T1172*U1172+X1172*Y1172+AB1172*AC1172</f>
        <v>0</v>
      </c>
      <c r="AK1172" s="351">
        <f>IFERROR(I1172*INDEX(F!$P$21:$AB$33, MATCH(G1172/$AH1172, F!$O$21:$O$33,1), MATCH(E1172, F!$P$20:$AB$20,1)), 0 ) +IFERROR( M1172*INDEX(F!$P$21:$AB$33, MATCH(K1172/$AH1172, F!$O$21:$O$33,1), MATCH(E1172, F!$P$20:$AB$20,1)),0) +  IFERROR( Q1172*INDEX(F!$P$21:$AB$33, MATCH(O1172/$AH1172, F!$O$21:$O$33,1), MATCH(E1172, F!$P$20:$AB$20,1)), 0) + IFERROR( U1172*INDEX(F!$P$21:$AB$33, MATCH(S1172/$AH1172, F!$O$21:$O$33,1), MATCH(E1172, F!$P$20:$AB$20,1)),0)  + IFERROR(Y1172*INDEX(F!$P$21:$AB$33, MATCH(W1172/$AH1172, F!$O$21:$O$33,1), MATCH(E1172, F!$P$20:$AB$20,1)),0)  + IFERROR( AC1172*INDEX(F!$P$21:$AB$33, MATCH(AA1172/$AH1172, F!$O$21:$O$33,1), MATCH(E1172, F!$P$20:$AB$20,1)),)</f>
        <v>0</v>
      </c>
      <c r="AL1172" s="1031"/>
    </row>
    <row r="1173" spans="1:38" hidden="1" x14ac:dyDescent="0.25">
      <c r="A1173" s="1022"/>
      <c r="B1173" s="252" t="str">
        <f t="shared" si="1508"/>
        <v/>
      </c>
      <c r="C1173" s="265" t="str">
        <f t="shared" si="1508"/>
        <v/>
      </c>
      <c r="D1173" s="234" t="str">
        <f t="shared" si="1508"/>
        <v/>
      </c>
      <c r="E1173" s="291" t="str">
        <f t="shared" si="1508"/>
        <v/>
      </c>
      <c r="F1173" s="372" t="str">
        <f t="shared" si="1508"/>
        <v/>
      </c>
      <c r="G1173" s="373" t="str">
        <f t="shared" si="1509"/>
        <v/>
      </c>
      <c r="H1173" s="374"/>
      <c r="I1173" s="374"/>
      <c r="J1173" s="375"/>
      <c r="K1173" s="373" t="str">
        <f t="shared" si="1510"/>
        <v/>
      </c>
      <c r="L1173" s="374"/>
      <c r="M1173" s="374"/>
      <c r="N1173" s="375"/>
      <c r="O1173" s="373" t="str">
        <f t="shared" si="1511"/>
        <v/>
      </c>
      <c r="P1173" s="374"/>
      <c r="Q1173" s="374"/>
      <c r="R1173" s="375"/>
      <c r="S1173" s="373" t="str">
        <f t="shared" si="1512"/>
        <v/>
      </c>
      <c r="T1173" s="374"/>
      <c r="U1173" s="374"/>
      <c r="V1173" s="375"/>
      <c r="W1173" s="373" t="str">
        <f t="shared" si="1513"/>
        <v/>
      </c>
      <c r="X1173" s="374"/>
      <c r="Y1173" s="374"/>
      <c r="Z1173" s="375"/>
      <c r="AA1173" s="373" t="str">
        <f t="shared" si="1514"/>
        <v/>
      </c>
      <c r="AB1173" s="374"/>
      <c r="AC1173" s="374"/>
      <c r="AD1173" s="375"/>
      <c r="AE1173" s="376">
        <f t="shared" si="1515"/>
        <v>0</v>
      </c>
      <c r="AF1173" s="377">
        <f t="shared" si="1455"/>
        <v>0</v>
      </c>
      <c r="AG1173" s="378">
        <f t="shared" si="1516"/>
        <v>0</v>
      </c>
      <c r="AH1173" s="217" t="str">
        <f t="shared" si="1517"/>
        <v/>
      </c>
      <c r="AI1173" s="379">
        <f xml:space="preserve"> ( IF(ISNUMBER(G1173), VLOOKUP(G1173/$AH1173,F!$A1:$B101,2,1)*G1173*$H1173*$I1173,0)+IF(ISNUMBER(K1173), VLOOKUP(K1173/$AH1173,F!$A1:$B101,2,1)*K1173*$L1173*$M1173,0)+IF(ISNUMBER(O1173), VLOOKUP(O1173/$AH1173,F!$A1:$B101,2,1)*O1173*$P1173*$Q1173,0)+IF(ISNUMBER(S1173), VLOOKUP(S1173/$AH1173,F!$A1:$B101,2,1)*S1173*$T1173*$U1173,0)+IF(ISNUMBER(W1173), VLOOKUP(W1173/$AH1173,F!$A1:$B101,2,1)*W1173*$X1173*$Y1173,0)+IF(ISNUMBER(AA1173), VLOOKUP(AA1173/$AH1173,F!$A1:$B101,2,1)*AA1173*$AB1173*$AC1173,0))*IF(ISNUMBER(F1173),F1173,1)*IF(ISNUMBER(E1173),E1173,1)</f>
        <v>0</v>
      </c>
      <c r="AJ1173" s="380">
        <f t="shared" ref="AJ1173:AJ1176" si="1519">H1173*I1173+L1173*M1173+P1173*Q1173+T1173*U1173+X1173*Y1173+AB1173*AC1173</f>
        <v>0</v>
      </c>
      <c r="AK1173" s="381">
        <f>IFERROR(I1173*INDEX(F!$P$21:$AB$33, MATCH(G1173/$AH1173, F!$O$21:$O$33,1), MATCH(E1173, F!$P$20:$AB$20,1)), 0 ) +IFERROR( M1173*INDEX(F!$P$21:$AB$33, MATCH(K1173/$AH1173, F!$O$21:$O$33,1), MATCH(E1173, F!$P$20:$AB$20,1)),0) +  IFERROR( Q1173*INDEX(F!$P$21:$AB$33, MATCH(O1173/$AH1173, F!$O$21:$O$33,1), MATCH(E1173, F!$P$20:$AB$20,1)), 0) + IFERROR( U1173*INDEX(F!$P$21:$AB$33, MATCH(S1173/$AH1173, F!$O$21:$O$33,1), MATCH(E1173, F!$P$20:$AB$20,1)),0)  + IFERROR(Y1173*INDEX(F!$P$21:$AB$33, MATCH(W1173/$AH1173, F!$O$21:$O$33,1), MATCH(E1173, F!$P$20:$AB$20,1)),0)  + IFERROR( AC1173*INDEX(F!$P$21:$AB$33, MATCH(AA1173/$AH1173, F!$O$21:$O$33,1), MATCH(E1173, F!$P$20:$AB$20,1)),)</f>
        <v>0</v>
      </c>
      <c r="AL1173" s="1031"/>
    </row>
    <row r="1174" spans="1:38" hidden="1" x14ac:dyDescent="0.25">
      <c r="A1174" s="1022"/>
      <c r="B1174" s="249" t="str">
        <f t="shared" si="1508"/>
        <v/>
      </c>
      <c r="C1174" s="262" t="str">
        <f t="shared" si="1508"/>
        <v/>
      </c>
      <c r="D1174" s="230" t="str">
        <f t="shared" si="1508"/>
        <v/>
      </c>
      <c r="E1174" s="291" t="str">
        <f t="shared" si="1508"/>
        <v/>
      </c>
      <c r="F1174" s="342" t="str">
        <f t="shared" si="1508"/>
        <v/>
      </c>
      <c r="G1174" s="343" t="str">
        <f t="shared" si="1509"/>
        <v/>
      </c>
      <c r="H1174" s="344"/>
      <c r="I1174" s="344"/>
      <c r="J1174" s="345"/>
      <c r="K1174" s="343" t="str">
        <f t="shared" si="1510"/>
        <v/>
      </c>
      <c r="L1174" s="344"/>
      <c r="M1174" s="344"/>
      <c r="N1174" s="345"/>
      <c r="O1174" s="343" t="str">
        <f t="shared" si="1511"/>
        <v/>
      </c>
      <c r="P1174" s="344"/>
      <c r="Q1174" s="344"/>
      <c r="R1174" s="345"/>
      <c r="S1174" s="343" t="str">
        <f t="shared" si="1512"/>
        <v/>
      </c>
      <c r="T1174" s="344"/>
      <c r="U1174" s="344"/>
      <c r="V1174" s="345"/>
      <c r="W1174" s="343" t="str">
        <f t="shared" si="1513"/>
        <v/>
      </c>
      <c r="X1174" s="344"/>
      <c r="Y1174" s="344"/>
      <c r="Z1174" s="345"/>
      <c r="AA1174" s="343" t="str">
        <f t="shared" si="1514"/>
        <v/>
      </c>
      <c r="AB1174" s="344"/>
      <c r="AC1174" s="344"/>
      <c r="AD1174" s="345"/>
      <c r="AE1174" s="346">
        <f t="shared" si="1515"/>
        <v>0</v>
      </c>
      <c r="AF1174" s="347">
        <f t="shared" si="1455"/>
        <v>0</v>
      </c>
      <c r="AG1174" s="348">
        <f t="shared" si="1516"/>
        <v>0</v>
      </c>
      <c r="AH1174" s="217" t="str">
        <f t="shared" si="1517"/>
        <v/>
      </c>
      <c r="AI1174" s="349">
        <f xml:space="preserve"> ( IF(ISNUMBER(G1174), VLOOKUP(G1174/$AH1174,F!$A1:$B101,2,1)*G1174*$H1174*$I1174,0)+IF(ISNUMBER(K1174), VLOOKUP(K1174/$AH1174,F!$A1:$B101,2,1)*K1174*$L1174*$M1174,0)+IF(ISNUMBER(O1174), VLOOKUP(O1174/$AH1174,F!$A1:$B101,2,1)*O1174*$P1174*$Q1174,0)+IF(ISNUMBER(S1174), VLOOKUP(S1174/$AH1174,F!$A1:$B101,2,1)*S1174*$T1174*$U1174,0)+IF(ISNUMBER(W1174), VLOOKUP(W1174/$AH1174,F!$A1:$B101,2,1)*W1174*$X1174*$Y1174,0)+IF(ISNUMBER(AA1174), VLOOKUP(AA1174/$AH1174,F!$A1:$B101,2,1)*AA1174*$AB1174*$AC1174,0))*IF(ISNUMBER(F1174),F1174,1)*IF(ISNUMBER(E1174),E1174,1)</f>
        <v>0</v>
      </c>
      <c r="AJ1174" s="350">
        <f t="shared" si="1519"/>
        <v>0</v>
      </c>
      <c r="AK1174" s="351">
        <f>IFERROR(I1174*INDEX(F!$P$21:$AB$33, MATCH(G1174/$AH1174, F!$O$21:$O$33,1), MATCH(E1174, F!$P$20:$AB$20,1)), 0 ) +IFERROR( M1174*INDEX(F!$P$21:$AB$33, MATCH(K1174/$AH1174, F!$O$21:$O$33,1), MATCH(E1174, F!$P$20:$AB$20,1)),0) +  IFERROR( Q1174*INDEX(F!$P$21:$AB$33, MATCH(O1174/$AH1174, F!$O$21:$O$33,1), MATCH(E1174, F!$P$20:$AB$20,1)), 0) + IFERROR( U1174*INDEX(F!$P$21:$AB$33, MATCH(S1174/$AH1174, F!$O$21:$O$33,1), MATCH(E1174, F!$P$20:$AB$20,1)),0)  + IFERROR(Y1174*INDEX(F!$P$21:$AB$33, MATCH(W1174/$AH1174, F!$O$21:$O$33,1), MATCH(E1174, F!$P$20:$AB$20,1)),0)  + IFERROR( AC1174*INDEX(F!$P$21:$AB$33, MATCH(AA1174/$AH1174, F!$O$21:$O$33,1), MATCH(E1174, F!$P$20:$AB$20,1)),)</f>
        <v>0</v>
      </c>
      <c r="AL1174" s="1031"/>
    </row>
    <row r="1175" spans="1:38" hidden="1" x14ac:dyDescent="0.25">
      <c r="A1175" s="1022"/>
      <c r="B1175" s="252" t="str">
        <f t="shared" si="1508"/>
        <v/>
      </c>
      <c r="C1175" s="265" t="str">
        <f t="shared" si="1508"/>
        <v/>
      </c>
      <c r="D1175" s="234" t="str">
        <f t="shared" si="1508"/>
        <v/>
      </c>
      <c r="E1175" s="291" t="str">
        <f t="shared" si="1508"/>
        <v/>
      </c>
      <c r="F1175" s="382" t="str">
        <f t="shared" si="1508"/>
        <v/>
      </c>
      <c r="G1175" s="373" t="str">
        <f t="shared" si="1509"/>
        <v/>
      </c>
      <c r="H1175" s="374"/>
      <c r="I1175" s="374"/>
      <c r="J1175" s="375"/>
      <c r="K1175" s="373" t="str">
        <f t="shared" si="1510"/>
        <v/>
      </c>
      <c r="L1175" s="374"/>
      <c r="M1175" s="374"/>
      <c r="N1175" s="375"/>
      <c r="O1175" s="373" t="str">
        <f t="shared" si="1511"/>
        <v/>
      </c>
      <c r="P1175" s="374"/>
      <c r="Q1175" s="374"/>
      <c r="R1175" s="375"/>
      <c r="S1175" s="373" t="str">
        <f t="shared" si="1512"/>
        <v/>
      </c>
      <c r="T1175" s="374"/>
      <c r="U1175" s="374"/>
      <c r="V1175" s="375"/>
      <c r="W1175" s="373" t="str">
        <f t="shared" si="1513"/>
        <v/>
      </c>
      <c r="X1175" s="374"/>
      <c r="Y1175" s="374"/>
      <c r="Z1175" s="375"/>
      <c r="AA1175" s="373" t="str">
        <f t="shared" si="1514"/>
        <v/>
      </c>
      <c r="AB1175" s="374"/>
      <c r="AC1175" s="374"/>
      <c r="AD1175" s="375"/>
      <c r="AE1175" s="376">
        <f t="shared" si="1515"/>
        <v>0</v>
      </c>
      <c r="AF1175" s="377">
        <f t="shared" si="1455"/>
        <v>0</v>
      </c>
      <c r="AG1175" s="378">
        <f t="shared" si="1516"/>
        <v>0</v>
      </c>
      <c r="AH1175" s="217" t="str">
        <f t="shared" si="1517"/>
        <v/>
      </c>
      <c r="AI1175" s="379">
        <f xml:space="preserve"> ( IF(ISNUMBER(G1175), VLOOKUP(G1175/$AH1175,F!$A1:$B101,2,1)*G1175*$H1175*$I1175,0)+IF(ISNUMBER(K1175), VLOOKUP(K1175/$AH1175,F!$A1:$B101,2,1)*K1175*$L1175*$M1175,0)+IF(ISNUMBER(O1175), VLOOKUP(O1175/$AH1175,F!$A1:$B101,2,1)*O1175*$P1175*$Q1175,0)+IF(ISNUMBER(S1175), VLOOKUP(S1175/$AH1175,F!$A1:$B101,2,1)*S1175*$T1175*$U1175,0)+IF(ISNUMBER(W1175), VLOOKUP(W1175/$AH1175,F!$A1:$B101,2,1)*W1175*$X1175*$Y1175,0)+IF(ISNUMBER(AA1175), VLOOKUP(AA1175/$AH1175,F!$A1:$B101,2,1)*AA1175*$AB1175*$AC1175,0))*IF(ISNUMBER(F1175),F1175,1)*IF(ISNUMBER(E1175),E1175,1)</f>
        <v>0</v>
      </c>
      <c r="AJ1175" s="380">
        <f t="shared" si="1519"/>
        <v>0</v>
      </c>
      <c r="AK1175" s="381">
        <f>IFERROR(I1175*INDEX(F!$P$21:$AB$33, MATCH(G1175/$AH1175, F!$O$21:$O$33,1), MATCH(E1175, F!$P$20:$AB$20,1)), 0 ) +IFERROR( M1175*INDEX(F!$P$21:$AB$33, MATCH(K1175/$AH1175, F!$O$21:$O$33,1), MATCH(E1175, F!$P$20:$AB$20,1)),0) +  IFERROR( Q1175*INDEX(F!$P$21:$AB$33, MATCH(O1175/$AH1175, F!$O$21:$O$33,1), MATCH(E1175, F!$P$20:$AB$20,1)), 0) + IFERROR( U1175*INDEX(F!$P$21:$AB$33, MATCH(S1175/$AH1175, F!$O$21:$O$33,1), MATCH(E1175, F!$P$20:$AB$20,1)),0)  + IFERROR(Y1175*INDEX(F!$P$21:$AB$33, MATCH(W1175/$AH1175, F!$O$21:$O$33,1), MATCH(E1175, F!$P$20:$AB$20,1)),0)  + IFERROR( AC1175*INDEX(F!$P$21:$AB$33, MATCH(AA1175/$AH1175, F!$O$21:$O$33,1), MATCH(E1175, F!$P$20:$AB$20,1)),)</f>
        <v>0</v>
      </c>
      <c r="AL1175" s="1031"/>
    </row>
    <row r="1176" spans="1:38" hidden="1" x14ac:dyDescent="0.25">
      <c r="A1176" s="1022"/>
      <c r="B1176" s="249" t="str">
        <f t="shared" si="1508"/>
        <v/>
      </c>
      <c r="C1176" s="262" t="str">
        <f t="shared" si="1508"/>
        <v/>
      </c>
      <c r="D1176" s="235" t="str">
        <f t="shared" si="1508"/>
        <v/>
      </c>
      <c r="E1176" s="291" t="str">
        <f t="shared" si="1508"/>
        <v/>
      </c>
      <c r="F1176" s="383" t="str">
        <f t="shared" si="1508"/>
        <v/>
      </c>
      <c r="G1176" s="343" t="str">
        <f t="shared" si="1509"/>
        <v/>
      </c>
      <c r="H1176" s="344"/>
      <c r="I1176" s="344"/>
      <c r="J1176" s="345"/>
      <c r="K1176" s="343" t="str">
        <f t="shared" si="1510"/>
        <v/>
      </c>
      <c r="L1176" s="344"/>
      <c r="M1176" s="344"/>
      <c r="N1176" s="345"/>
      <c r="O1176" s="343" t="str">
        <f t="shared" si="1511"/>
        <v/>
      </c>
      <c r="P1176" s="344"/>
      <c r="Q1176" s="344"/>
      <c r="R1176" s="345"/>
      <c r="S1176" s="343" t="str">
        <f t="shared" si="1512"/>
        <v/>
      </c>
      <c r="T1176" s="344"/>
      <c r="U1176" s="344"/>
      <c r="V1176" s="345"/>
      <c r="W1176" s="343" t="str">
        <f t="shared" si="1513"/>
        <v/>
      </c>
      <c r="X1176" s="344"/>
      <c r="Y1176" s="344"/>
      <c r="Z1176" s="345"/>
      <c r="AA1176" s="343" t="str">
        <f t="shared" si="1514"/>
        <v/>
      </c>
      <c r="AB1176" s="344"/>
      <c r="AC1176" s="344"/>
      <c r="AD1176" s="345"/>
      <c r="AE1176" s="346">
        <f t="shared" si="1515"/>
        <v>0</v>
      </c>
      <c r="AF1176" s="347">
        <f t="shared" si="1455"/>
        <v>0</v>
      </c>
      <c r="AG1176" s="348">
        <f t="shared" si="1516"/>
        <v>0</v>
      </c>
      <c r="AH1176" s="217" t="str">
        <f t="shared" si="1517"/>
        <v/>
      </c>
      <c r="AI1176" s="349">
        <f xml:space="preserve"> ( IF(ISNUMBER(G1176), VLOOKUP(G1176/$AH1176,F!$A1:$B101,2,1)*G1176*$H1176*$I1176,0)+IF(ISNUMBER(K1176), VLOOKUP(K1176/$AH1176,F!$A1:$B101,2,1)*K1176*$L1176*$M1176,0)+IF(ISNUMBER(O1176), VLOOKUP(O1176/$AH1176,F!$A1:$B101,2,1)*O1176*$P1176*$Q1176,0)+IF(ISNUMBER(S1176), VLOOKUP(S1176/$AH1176,F!$A1:$B101,2,1)*S1176*$T1176*$U1176,0)+IF(ISNUMBER(W1176), VLOOKUP(W1176/$AH1176,F!$A1:$B101,2,1)*W1176*$X1176*$Y1176,0)+IF(ISNUMBER(AA1176), VLOOKUP(AA1176/$AH1176,F!$A1:$B101,2,1)*AA1176*$AB1176*$AC1176,0))*IF(ISNUMBER(F1176),F1176,1)*IF(ISNUMBER(E1176),E1176,1)</f>
        <v>0</v>
      </c>
      <c r="AJ1176" s="350">
        <f t="shared" si="1519"/>
        <v>0</v>
      </c>
      <c r="AK1176" s="351">
        <f>IFERROR(I1176*INDEX(F!$P$21:$AB$33, MATCH(G1176/$AH1176, F!$O$21:$O$33,1), MATCH(E1176, F!$P$20:$AB$20,1)), 0 ) +IFERROR( M1176*INDEX(F!$P$21:$AB$33, MATCH(K1176/$AH1176, F!$O$21:$O$33,1), MATCH(E1176, F!$P$20:$AB$20,1)),0) +  IFERROR( Q1176*INDEX(F!$P$21:$AB$33, MATCH(O1176/$AH1176, F!$O$21:$O$33,1), MATCH(E1176, F!$P$20:$AB$20,1)), 0) + IFERROR( U1176*INDEX(F!$P$21:$AB$33, MATCH(S1176/$AH1176, F!$O$21:$O$33,1), MATCH(E1176, F!$P$20:$AB$20,1)),0)  + IFERROR(Y1176*INDEX(F!$P$21:$AB$33, MATCH(W1176/$AH1176, F!$O$21:$O$33,1), MATCH(E1176, F!$P$20:$AB$20,1)),0)  + IFERROR( AC1176*INDEX(F!$P$21:$AB$33, MATCH(AA1176/$AH1176, F!$O$21:$O$33,1), MATCH(E1176, F!$P$20:$AB$20,1)),)</f>
        <v>0</v>
      </c>
      <c r="AL1176" s="1031"/>
    </row>
    <row r="1177" spans="1:38" ht="15.75" hidden="1" thickBot="1" x14ac:dyDescent="0.3">
      <c r="A1177" s="1023"/>
      <c r="B1177" s="253"/>
      <c r="C1177" s="266"/>
      <c r="D1177" s="218"/>
      <c r="E1177" s="352">
        <f>ROUND(IFERROR(SUMPRODUCT(AJ1169:AJ1176,E1169:E1176)/AJ1177,0),3)</f>
        <v>0</v>
      </c>
      <c r="F1177" s="384"/>
      <c r="G1177" s="781"/>
      <c r="H1177" s="386"/>
      <c r="I1177" s="386"/>
      <c r="J1177" s="387"/>
      <c r="K1177" s="781"/>
      <c r="L1177" s="386"/>
      <c r="M1177" s="386"/>
      <c r="N1177" s="387"/>
      <c r="O1177" s="781"/>
      <c r="P1177" s="386"/>
      <c r="Q1177" s="386"/>
      <c r="R1177" s="387"/>
      <c r="S1177" s="781"/>
      <c r="T1177" s="386"/>
      <c r="U1177" s="386"/>
      <c r="V1177" s="387"/>
      <c r="W1177" s="781"/>
      <c r="X1177" s="386"/>
      <c r="Y1177" s="386"/>
      <c r="Z1177" s="387"/>
      <c r="AA1177" s="781"/>
      <c r="AB1177" s="386"/>
      <c r="AC1177" s="386"/>
      <c r="AD1177" s="387"/>
      <c r="AE1177" s="357">
        <f>SUM(AE1169:AE1176)</f>
        <v>0</v>
      </c>
      <c r="AF1177" s="358">
        <f t="shared" si="1455"/>
        <v>0</v>
      </c>
      <c r="AG1177" s="391">
        <f>IFERROR(  SUMPRODUCT(AG1169:AG1176,AJ1169:AJ1176)/AJ1177,0)</f>
        <v>0</v>
      </c>
      <c r="AH1177" s="359"/>
      <c r="AI1177" s="360">
        <f>SUM(AI1169:AI1176)</f>
        <v>0</v>
      </c>
      <c r="AJ1177" s="360">
        <f>SUM(AJ1169:AJ1176)</f>
        <v>0</v>
      </c>
      <c r="AK1177" s="361">
        <f>IF(SUM(AK1169:AK1176)=0,TIME(,0,),TIME(,SUM(AK1169:AK1176)+F!$V$37,))</f>
        <v>0</v>
      </c>
      <c r="AL1177" s="1032"/>
    </row>
    <row r="1178" spans="1:38" ht="18" hidden="1" thickBot="1" x14ac:dyDescent="0.3">
      <c r="A1178" s="930">
        <f>A1122</f>
        <v>7</v>
      </c>
      <c r="B1178" s="433"/>
      <c r="C1178" s="433"/>
      <c r="D1178" s="433"/>
      <c r="E1178" s="478">
        <f>IF(AJ1178=0,0,(E1188*AJ1188 + E1197*AJ1197 + E1206*AJ1206 + E1215*AJ1215 + E1224*AJ1224 + E1233*AJ1233   ) /AJ1178 )</f>
        <v>0</v>
      </c>
      <c r="F1178" s="1027" t="s">
        <v>74</v>
      </c>
      <c r="G1178" s="1027"/>
      <c r="H1178" s="1027"/>
      <c r="I1178" s="1027"/>
      <c r="J1178" s="1027"/>
      <c r="K1178" s="1027"/>
      <c r="L1178" s="1027"/>
      <c r="M1178" s="1027"/>
      <c r="N1178" s="1028">
        <f>N1122+1</f>
        <v>22</v>
      </c>
      <c r="O1178" s="1028"/>
      <c r="P1178" s="1028"/>
      <c r="Q1178" s="1028"/>
      <c r="R1178" s="1028"/>
      <c r="S1178" s="1028"/>
      <c r="T1178" s="1028"/>
      <c r="U1178" s="1028"/>
      <c r="V1178" s="1028"/>
      <c r="W1178" s="1028"/>
      <c r="X1178" s="1028"/>
      <c r="Y1178" s="1028"/>
      <c r="Z1178" s="1028"/>
      <c r="AA1178" s="1028"/>
      <c r="AB1178" s="1028"/>
      <c r="AC1178" s="1028"/>
      <c r="AD1178" s="1028"/>
      <c r="AE1178" s="268">
        <f>AE1188+AE1197+AE1206+AE1215+AE1224+AE1233</f>
        <v>0</v>
      </c>
      <c r="AF1178" s="389">
        <f>IFERROR(AE1178/AJ1178,0)</f>
        <v>0</v>
      </c>
      <c r="AG1178" s="425">
        <f>IF(AJ1178=0,0,(AG1188*AJ1188 + AG1197*AJ1197 + AG1206*AJ1206 + AG1215*AJ1215 + AG1224*AJ1224 + AG1233*AJ1233   ) /AJ1178 )</f>
        <v>0</v>
      </c>
      <c r="AH1178" s="402">
        <f>AH1122</f>
        <v>5.0000000000000001E-3</v>
      </c>
      <c r="AI1178" s="268">
        <f>AI1188+AI1197+AI1206+AI1215+AI1224+AI1233</f>
        <v>0</v>
      </c>
      <c r="AJ1178" s="268">
        <f>AJ1188+AJ1197+AJ1206+AJ1215+AJ1224+AJ1233</f>
        <v>0</v>
      </c>
      <c r="AK1178" s="390">
        <f>AK1188+AK1197+AK1206+AK1215+AK1224+AK1233</f>
        <v>0</v>
      </c>
      <c r="AL1178" s="577"/>
    </row>
    <row r="1179" spans="1:38" ht="16.5" hidden="1" thickBot="1" x14ac:dyDescent="0.3">
      <c r="A1179" s="395" t="s">
        <v>3</v>
      </c>
      <c r="B1179" s="396" t="s">
        <v>10</v>
      </c>
      <c r="C1179" s="396" t="s">
        <v>89</v>
      </c>
      <c r="D1179" s="396" t="s">
        <v>11</v>
      </c>
      <c r="E1179" s="396" t="s">
        <v>94</v>
      </c>
      <c r="F1179" s="396" t="s">
        <v>60</v>
      </c>
      <c r="G1179" s="396" t="s">
        <v>13</v>
      </c>
      <c r="H1179" s="396" t="s">
        <v>14</v>
      </c>
      <c r="I1179" s="396" t="s">
        <v>15</v>
      </c>
      <c r="J1179" s="396" t="s">
        <v>4</v>
      </c>
      <c r="K1179" s="396" t="s">
        <v>13</v>
      </c>
      <c r="L1179" s="396" t="s">
        <v>14</v>
      </c>
      <c r="M1179" s="396" t="s">
        <v>15</v>
      </c>
      <c r="N1179" s="396" t="s">
        <v>4</v>
      </c>
      <c r="O1179" s="396" t="s">
        <v>13</v>
      </c>
      <c r="P1179" s="396" t="s">
        <v>14</v>
      </c>
      <c r="Q1179" s="396" t="s">
        <v>15</v>
      </c>
      <c r="R1179" s="396" t="s">
        <v>4</v>
      </c>
      <c r="S1179" s="396" t="s">
        <v>13</v>
      </c>
      <c r="T1179" s="396" t="s">
        <v>14</v>
      </c>
      <c r="U1179" s="396" t="s">
        <v>15</v>
      </c>
      <c r="V1179" s="396" t="s">
        <v>4</v>
      </c>
      <c r="W1179" s="396" t="s">
        <v>13</v>
      </c>
      <c r="X1179" s="396" t="s">
        <v>14</v>
      </c>
      <c r="Y1179" s="396" t="s">
        <v>15</v>
      </c>
      <c r="Z1179" s="396" t="s">
        <v>4</v>
      </c>
      <c r="AA1179" s="396" t="s">
        <v>13</v>
      </c>
      <c r="AB1179" s="396" t="s">
        <v>14</v>
      </c>
      <c r="AC1179" s="396" t="s">
        <v>15</v>
      </c>
      <c r="AD1179" s="397" t="s">
        <v>4</v>
      </c>
      <c r="AE1179" s="396" t="s">
        <v>5</v>
      </c>
      <c r="AF1179" s="396" t="s">
        <v>91</v>
      </c>
      <c r="AG1179" s="396" t="s">
        <v>92</v>
      </c>
      <c r="AH1179" s="398" t="s">
        <v>6</v>
      </c>
      <c r="AI1179" s="399" t="s">
        <v>93</v>
      </c>
      <c r="AJ1179" s="396" t="s">
        <v>7</v>
      </c>
      <c r="AK1179" s="428" t="s">
        <v>17</v>
      </c>
      <c r="AL1179" s="578" t="s">
        <v>637</v>
      </c>
    </row>
    <row r="1180" spans="1:38" hidden="1" x14ac:dyDescent="0.25">
      <c r="A1180" s="212">
        <f>A1181</f>
        <v>43927</v>
      </c>
      <c r="B1180" s="241" t="str">
        <f t="shared" ref="B1180:F1187" si="1520">IF(B1124="","",B1124)</f>
        <v>Средняя</v>
      </c>
      <c r="C1180" s="254" t="str">
        <f t="shared" si="1520"/>
        <v>ПР</v>
      </c>
      <c r="D1180" s="222" t="str">
        <f t="shared" si="1520"/>
        <v>Присед</v>
      </c>
      <c r="E1180" s="280">
        <f t="shared" si="1520"/>
        <v>1.2</v>
      </c>
      <c r="F1180" s="281" t="str">
        <f t="shared" si="1520"/>
        <v/>
      </c>
      <c r="G1180" s="282" t="str">
        <f t="shared" ref="G1180:G1187" si="1521">IF(J1180&lt;&gt;0, IFERROR(IF( $F1180=2,  MROUND($AH1180*J1180,1),    IF( OR($F1180="",$F1180=1),   MROUND($AH1180*J1180,2.5),  MROUND($AH1180*J1180, 0.1))), "" ), "")</f>
        <v/>
      </c>
      <c r="H1180" s="283"/>
      <c r="I1180" s="283"/>
      <c r="J1180" s="284"/>
      <c r="K1180" s="282" t="str">
        <f t="shared" ref="K1180:K1187" si="1522">IF(N1180&lt;&gt;0, IFERROR(IF( $F1180=2,  MROUND($AH1180*N1180,1),    IF( OR($F1180="",$F1180=1),   MROUND($AH1180*N1180,2.5),  MROUND($AH1180*N1180, 0.1))), "" ), "")</f>
        <v/>
      </c>
      <c r="L1180" s="283"/>
      <c r="M1180" s="283"/>
      <c r="N1180" s="284"/>
      <c r="O1180" s="282" t="str">
        <f t="shared" ref="O1180:O1187" si="1523">IF(R1180&lt;&gt;0, IFERROR(IF( $F1180=2,  MROUND($AH1180*R1180,1),    IF( OR($F1180="",$F1180=1),   MROUND($AH1180*R1180,2.5),  MROUND($AH1180*R1180, 0.1))), "" ), "")</f>
        <v/>
      </c>
      <c r="P1180" s="283"/>
      <c r="Q1180" s="283"/>
      <c r="R1180" s="284"/>
      <c r="S1180" s="282" t="str">
        <f t="shared" ref="S1180:S1187" si="1524">IF(V1180&lt;&gt;0, IFERROR(IF( $F1180=2,  MROUND($AH1180*V1180,1),    IF( OR($F1180="",$F1180=1),   MROUND($AH1180*V1180,2.5),  MROUND($AH1180*V1180, 0.1))), "" ), "")</f>
        <v/>
      </c>
      <c r="T1180" s="283"/>
      <c r="U1180" s="283"/>
      <c r="V1180" s="284"/>
      <c r="W1180" s="282" t="str">
        <f t="shared" ref="W1180:W1187" si="1525">IF(Z1180&lt;&gt;0, IFERROR(IF( $F1180=2,  MROUND($AH1180*Z1180,1),    IF( OR($F1180="",$F1180=1),   MROUND($AH1180*Z1180,2.5),  MROUND($AH1180*Z1180, 0.1))), "" ), "")</f>
        <v/>
      </c>
      <c r="X1180" s="283"/>
      <c r="Y1180" s="283"/>
      <c r="Z1180" s="284"/>
      <c r="AA1180" s="282" t="str">
        <f t="shared" ref="AA1180:AA1187" si="1526">IF(AD1180&lt;&gt;0, IFERROR(IF( $F1180=2,  MROUND($AH1180*AD1180,1),    IF( OR($F1180="",$F1180=1),   MROUND($AH1180*AD1180,2.5),  MROUND($AH1180*AD1180, 0.1))), "" ), "")</f>
        <v/>
      </c>
      <c r="AB1180" s="283"/>
      <c r="AC1180" s="283"/>
      <c r="AD1180" s="284"/>
      <c r="AE1180" s="392">
        <f t="shared" ref="AE1180:AE1187" si="1527">(IF(ISNUMBER(G1180),G1180,0)*H1180*I1180+IF(ISNUMBER(K1180),K1180,1)*L1180*M1180+IF(ISNUMBER(O1180),O1180,1)*P1180*Q1180+IF(ISNUMBER(S1180),S1180,1)*T1180*U1180+IF(ISNUMBER(W1180),W1180,1)*X1180*Y1180+IF(ISNUMBER(AA1180),AA1180,1)*AB1180*AC1180)*IF(ISNUMBER(F1180),F1180,1)</f>
        <v>0</v>
      </c>
      <c r="AF1180" s="393">
        <f t="shared" ref="AF1180:AF1233" si="1528">IFERROR(AE1180/AJ1180,0)</f>
        <v>0</v>
      </c>
      <c r="AG1180" s="394">
        <f t="shared" ref="AG1180:AG1187" si="1529">IFERROR((AF1180/(AH1180*IF(ISNUMBER(F1180),F1180,1))),0)</f>
        <v>0</v>
      </c>
      <c r="AH1180" s="216">
        <f t="shared" ref="AH1180:AH1187" si="1530">IF(ISNUMBER(AH1124), AH1124+(AH1124*$AH$1178),"")</f>
        <v>177.6672088116263</v>
      </c>
      <c r="AI1180" s="303">
        <f xml:space="preserve"> ( IF(ISNUMBER(G1180), VLOOKUP(G1180/$AH1180,F!$A1:$B101,2,1)*G1180*$H1180*$I1180,0)+IF(ISNUMBER(K1180), VLOOKUP(K1180/$AH1180,F!$A1:$B101,2,1)*K1180*$L1180*$M1180,0)+IF(ISNUMBER(O1180), VLOOKUP(O1180/$AH1180,F!$A1:$B101,2,1)*O1180*$P1180*$Q1180,0)+IF(ISNUMBER(S1180), VLOOKUP(S1180/$AH1180,F!$A1:$B101,2,1)*S1180*$T1180*$U1180,0)+IF(ISNUMBER(W1180), VLOOKUP(W1180/$AH1180,F!$A1:$B101,2,1)*W1180*$X1180*$Y1180,0)+IF(ISNUMBER(AA1180), VLOOKUP(AA1180/$AH1180,F!$A1:$B101,2,1)*AA1180*$AB1180*$AC1180,0))*IF(ISNUMBER(F1180),F1180,1)*IF(ISNUMBER(E1180),E1180,1)</f>
        <v>0</v>
      </c>
      <c r="AJ1180" s="289">
        <f t="shared" ref="AJ1180:AJ1182" si="1531">H1180*I1180+L1180*M1180+P1180*Q1180+T1180*U1180+X1180*Y1180+AB1180*AC1180</f>
        <v>0</v>
      </c>
      <c r="AK1180" s="290">
        <f>IFERROR(I1180*INDEX(F!$P$21:$AB$33, MATCH(G1180/$AH1180, F!$O$21:$O$33,1), MATCH(E1180, F!$P$20:$AB$20,1)), 0 ) +IFERROR( M1180*INDEX(F!$P$21:$AB$33, MATCH(K1180/$AH1180, F!$O$21:$O$33,1), MATCH(E1180, F!$P$20:$AB$20,1)),0) +  IFERROR( Q1180*INDEX(F!$P$21:$AB$33, MATCH(O1180/$AH1180, F!$O$21:$O$33,1), MATCH(E1180, F!$P$20:$AB$20,1)), 0) + IFERROR( U1180*INDEX(F!$P$21:$AB$33, MATCH(S1180/$AH1180, F!$O$21:$O$33,1), MATCH(E1180, F!$P$20:$AB$20,1)),0)  + IFERROR(Y1180*INDEX(F!$P$21:$AB$33, MATCH(W1180/$AH1180, F!$O$21:$O$33,1), MATCH(E1180, F!$P$20:$AB$20,1)),0)  + IFERROR( AC1180*INDEX(F!$P$21:$AB$33, MATCH(AA1180/$AH1180, F!$O$21:$O$33,1), MATCH(E1180, F!$P$20:$AB$20,1)),)</f>
        <v>0</v>
      </c>
      <c r="AL1180" s="1033"/>
    </row>
    <row r="1181" spans="1:38" ht="15.75" hidden="1" customHeight="1" x14ac:dyDescent="0.25">
      <c r="A1181" s="1021">
        <f>A1125+A1122</f>
        <v>43927</v>
      </c>
      <c r="B1181" s="242" t="str">
        <f t="shared" si="1520"/>
        <v>Легкая</v>
      </c>
      <c r="C1181" s="258" t="str">
        <f t="shared" si="1520"/>
        <v>ЖМ</v>
      </c>
      <c r="D1181" s="223" t="str">
        <f t="shared" si="1520"/>
        <v>Жим лежа</v>
      </c>
      <c r="E1181" s="291">
        <f t="shared" si="1520"/>
        <v>1</v>
      </c>
      <c r="F1181" s="292" t="str">
        <f t="shared" si="1520"/>
        <v/>
      </c>
      <c r="G1181" s="293" t="str">
        <f t="shared" si="1521"/>
        <v/>
      </c>
      <c r="H1181" s="238"/>
      <c r="I1181" s="238"/>
      <c r="J1181" s="294"/>
      <c r="K1181" s="293" t="str">
        <f t="shared" si="1522"/>
        <v/>
      </c>
      <c r="L1181" s="238"/>
      <c r="M1181" s="238"/>
      <c r="N1181" s="294"/>
      <c r="O1181" s="293" t="str">
        <f t="shared" si="1523"/>
        <v/>
      </c>
      <c r="P1181" s="238"/>
      <c r="Q1181" s="238"/>
      <c r="R1181" s="294"/>
      <c r="S1181" s="293" t="str">
        <f t="shared" si="1524"/>
        <v/>
      </c>
      <c r="T1181" s="238"/>
      <c r="U1181" s="238"/>
      <c r="V1181" s="294"/>
      <c r="W1181" s="293" t="str">
        <f t="shared" si="1525"/>
        <v/>
      </c>
      <c r="X1181" s="238"/>
      <c r="Y1181" s="238"/>
      <c r="Z1181" s="294"/>
      <c r="AA1181" s="293" t="str">
        <f t="shared" si="1526"/>
        <v/>
      </c>
      <c r="AB1181" s="238"/>
      <c r="AC1181" s="238"/>
      <c r="AD1181" s="294"/>
      <c r="AE1181" s="239">
        <f t="shared" si="1527"/>
        <v>0</v>
      </c>
      <c r="AF1181" s="295">
        <f t="shared" si="1528"/>
        <v>0</v>
      </c>
      <c r="AG1181" s="296">
        <f t="shared" si="1529"/>
        <v>0</v>
      </c>
      <c r="AH1181" s="217">
        <f t="shared" si="1530"/>
        <v>155.45880771017301</v>
      </c>
      <c r="AI1181" s="237">
        <f xml:space="preserve"> ( IF(ISNUMBER(G1181), VLOOKUP(G1181/$AH1181,F!$A1:$B101,2,1)*G1181*$H1181*$I1181,0)+IF(ISNUMBER(K1181), VLOOKUP(K1181/$AH1181,F!$A1:$B101,2,1)*K1181*$L1181*$M1181,0)+IF(ISNUMBER(O1181), VLOOKUP(O1181/$AH1181,F!$A1:$B101,2,1)*O1181*$P1181*$Q1181,0)+IF(ISNUMBER(S1181), VLOOKUP(S1181/$AH1181,F!$A1:$B101,2,1)*S1181*$T1181*$U1181,0)+IF(ISNUMBER(W1181), VLOOKUP(W1181/$AH1181,F!$A1:$B101,2,1)*W1181*$X1181*$Y1181,0)+IF(ISNUMBER(AA1181), VLOOKUP(AA1181/$AH1181,F!$A1:$B101,2,1)*AA1181*$AB1181*$AC1181,0))*IF(ISNUMBER(F1181),F1181,1)*IF(ISNUMBER(E1181),E1181,1)</f>
        <v>0</v>
      </c>
      <c r="AJ1181" s="297">
        <f t="shared" si="1531"/>
        <v>0</v>
      </c>
      <c r="AK1181" s="298">
        <f>IFERROR(I1181*INDEX(F!$P$21:$AB$33, MATCH(G1181/$AH1181, F!$O$21:$O$33,1), MATCH(E1181, F!$P$20:$AB$20,1)), 0 ) +IFERROR( M1181*INDEX(F!$P$21:$AB$33, MATCH(K1181/$AH1181, F!$O$21:$O$33,1), MATCH(E1181, F!$P$20:$AB$20,1)),0) +  IFERROR( Q1181*INDEX(F!$P$21:$AB$33, MATCH(O1181/$AH1181, F!$O$21:$O$33,1), MATCH(E1181, F!$P$20:$AB$20,1)), 0) + IFERROR( U1181*INDEX(F!$P$21:$AB$33, MATCH(S1181/$AH1181, F!$O$21:$O$33,1), MATCH(E1181, F!$P$20:$AB$20,1)),0)  + IFERROR(Y1181*INDEX(F!$P$21:$AB$33, MATCH(W1181/$AH1181, F!$O$21:$O$33,1), MATCH(E1181, F!$P$20:$AB$20,1)),0)  + IFERROR( AC1181*INDEX(F!$P$21:$AB$33, MATCH(AA1181/$AH1181, F!$O$21:$O$33,1), MATCH(E1181, F!$P$20:$AB$20,1)),)</f>
        <v>0</v>
      </c>
      <c r="AL1181" s="1031"/>
    </row>
    <row r="1182" spans="1:38" hidden="1" x14ac:dyDescent="0.25">
      <c r="A1182" s="1022"/>
      <c r="B1182" s="243" t="str">
        <f t="shared" si="1520"/>
        <v>Легкая</v>
      </c>
      <c r="C1182" s="256" t="str">
        <f t="shared" si="1520"/>
        <v>ПР</v>
      </c>
      <c r="D1182" s="224" t="str">
        <f t="shared" si="1520"/>
        <v>Присед на груди</v>
      </c>
      <c r="E1182" s="291">
        <f t="shared" si="1520"/>
        <v>1.2</v>
      </c>
      <c r="F1182" s="299" t="str">
        <f t="shared" si="1520"/>
        <v/>
      </c>
      <c r="G1182" s="300" t="str">
        <f t="shared" si="1521"/>
        <v/>
      </c>
      <c r="H1182" s="301"/>
      <c r="I1182" s="301"/>
      <c r="J1182" s="302"/>
      <c r="K1182" s="300" t="str">
        <f t="shared" si="1522"/>
        <v/>
      </c>
      <c r="L1182" s="301"/>
      <c r="M1182" s="301"/>
      <c r="N1182" s="302"/>
      <c r="O1182" s="300" t="str">
        <f t="shared" si="1523"/>
        <v/>
      </c>
      <c r="P1182" s="301"/>
      <c r="Q1182" s="301"/>
      <c r="R1182" s="302"/>
      <c r="S1182" s="300" t="str">
        <f t="shared" si="1524"/>
        <v/>
      </c>
      <c r="T1182" s="301"/>
      <c r="U1182" s="301"/>
      <c r="V1182" s="302"/>
      <c r="W1182" s="300" t="str">
        <f t="shared" si="1525"/>
        <v/>
      </c>
      <c r="X1182" s="301"/>
      <c r="Y1182" s="301"/>
      <c r="Z1182" s="302"/>
      <c r="AA1182" s="300" t="str">
        <f t="shared" si="1526"/>
        <v/>
      </c>
      <c r="AB1182" s="301"/>
      <c r="AC1182" s="301"/>
      <c r="AD1182" s="302"/>
      <c r="AE1182" s="285">
        <f t="shared" si="1527"/>
        <v>0</v>
      </c>
      <c r="AF1182" s="286">
        <f t="shared" si="1528"/>
        <v>0</v>
      </c>
      <c r="AG1182" s="287">
        <f t="shared" si="1529"/>
        <v>0</v>
      </c>
      <c r="AH1182" s="217">
        <f t="shared" si="1530"/>
        <v>133.25040660871974</v>
      </c>
      <c r="AI1182" s="303">
        <f xml:space="preserve"> ( IF(ISNUMBER(G1182), VLOOKUP(G1182/$AH1182,F!$A1:$B101,2,1)*G1182*$H1182*$I1182,0)+IF(ISNUMBER(K1182), VLOOKUP(K1182/$AH1182,F!$A1:$B101,2,1)*K1182*$L1182*$M1182,0)+IF(ISNUMBER(O1182), VLOOKUP(O1182/$AH1182,F!$A1:$B101,2,1)*O1182*$P1182*$Q1182,0)+IF(ISNUMBER(S1182), VLOOKUP(S1182/$AH1182,F!$A1:$B101,2,1)*S1182*$T1182*$U1182,0)+IF(ISNUMBER(W1182), VLOOKUP(W1182/$AH1182,F!$A1:$B101,2,1)*W1182*$X1182*$Y1182,0)+IF(ISNUMBER(AA1182), VLOOKUP(AA1182/$AH1182,F!$A1:$B101,2,1)*AA1182*$AB1182*$AC1182,0))*IF(ISNUMBER(F1182),F1182,1)*IF(ISNUMBER(E1182),E1182,1)</f>
        <v>0</v>
      </c>
      <c r="AJ1182" s="304">
        <f t="shared" si="1531"/>
        <v>0</v>
      </c>
      <c r="AK1182" s="305">
        <f>IFERROR(I1182*INDEX(F!$P$21:$AB$33, MATCH(G1182/$AH1182, F!$O$21:$O$33,1), MATCH(E1182, F!$P$20:$AB$20,1)), 0 ) +IFERROR( M1182*INDEX(F!$P$21:$AB$33, MATCH(K1182/$AH1182, F!$O$21:$O$33,1), MATCH(E1182, F!$P$20:$AB$20,1)),0) +  IFERROR( Q1182*INDEX(F!$P$21:$AB$33, MATCH(O1182/$AH1182, F!$O$21:$O$33,1), MATCH(E1182, F!$P$20:$AB$20,1)), 0) + IFERROR( U1182*INDEX(F!$P$21:$AB$33, MATCH(S1182/$AH1182, F!$O$21:$O$33,1), MATCH(E1182, F!$P$20:$AB$20,1)),0)  + IFERROR(Y1182*INDEX(F!$P$21:$AB$33, MATCH(W1182/$AH1182, F!$O$21:$O$33,1), MATCH(E1182, F!$P$20:$AB$20,1)),0)  + IFERROR( AC1182*INDEX(F!$P$21:$AB$33, MATCH(AA1182/$AH1182, F!$O$21:$O$33,1), MATCH(E1182, F!$P$20:$AB$20,1)),)</f>
        <v>0</v>
      </c>
      <c r="AL1182" s="1031"/>
    </row>
    <row r="1183" spans="1:38" ht="15.75" hidden="1" customHeight="1" x14ac:dyDescent="0.25">
      <c r="A1183" s="1022"/>
      <c r="B1183" s="244" t="str">
        <f t="shared" si="1520"/>
        <v>Легкая</v>
      </c>
      <c r="C1183" s="255" t="str">
        <f t="shared" si="1520"/>
        <v>ЖМ</v>
      </c>
      <c r="D1183" s="223" t="str">
        <f t="shared" si="1520"/>
        <v>Жим на наклонной</v>
      </c>
      <c r="E1183" s="291">
        <f t="shared" si="1520"/>
        <v>1</v>
      </c>
      <c r="F1183" s="306" t="str">
        <f t="shared" si="1520"/>
        <v/>
      </c>
      <c r="G1183" s="293" t="str">
        <f t="shared" si="1521"/>
        <v/>
      </c>
      <c r="H1183" s="238"/>
      <c r="I1183" s="238"/>
      <c r="J1183" s="294"/>
      <c r="K1183" s="293" t="str">
        <f t="shared" si="1522"/>
        <v/>
      </c>
      <c r="L1183" s="238"/>
      <c r="M1183" s="238"/>
      <c r="N1183" s="294"/>
      <c r="O1183" s="293" t="str">
        <f t="shared" si="1523"/>
        <v/>
      </c>
      <c r="P1183" s="238"/>
      <c r="Q1183" s="238"/>
      <c r="R1183" s="294"/>
      <c r="S1183" s="293" t="str">
        <f t="shared" si="1524"/>
        <v/>
      </c>
      <c r="T1183" s="238"/>
      <c r="U1183" s="238"/>
      <c r="V1183" s="294"/>
      <c r="W1183" s="293" t="str">
        <f t="shared" si="1525"/>
        <v/>
      </c>
      <c r="X1183" s="238"/>
      <c r="Y1183" s="238"/>
      <c r="Z1183" s="294"/>
      <c r="AA1183" s="293" t="str">
        <f t="shared" si="1526"/>
        <v/>
      </c>
      <c r="AB1183" s="238"/>
      <c r="AC1183" s="238"/>
      <c r="AD1183" s="294"/>
      <c r="AE1183" s="239">
        <f t="shared" si="1527"/>
        <v>0</v>
      </c>
      <c r="AF1183" s="295">
        <f t="shared" si="1528"/>
        <v>0</v>
      </c>
      <c r="AG1183" s="296">
        <f t="shared" si="1529"/>
        <v>0</v>
      </c>
      <c r="AH1183" s="217">
        <f t="shared" si="1530"/>
        <v>124.36704616813839</v>
      </c>
      <c r="AI1183" s="237">
        <f xml:space="preserve"> ( IF(ISNUMBER(G1183), VLOOKUP(G1183/$AH1183,F!$A1:$B101,2,1)*G1183*$H1183*$I1183,0)+IF(ISNUMBER(K1183), VLOOKUP(K1183/$AH1183,F!$A1:$B101,2,1)*K1183*$L1183*$M1183,0)+IF(ISNUMBER(O1183), VLOOKUP(O1183/$AH1183,F!$A1:$B101,2,1)*O1183*$P1183*$Q1183,0)+IF(ISNUMBER(S1183), VLOOKUP(S1183/$AH1183,F!$A1:$B101,2,1)*S1183*$T1183*$U1183,0)+IF(ISNUMBER(W1183), VLOOKUP(W1183/$AH1183,F!$A1:$B101,2,1)*W1183*$X1183*$Y1183,0)+IF(ISNUMBER(AA1183), VLOOKUP(AA1183/$AH1183,F!$A1:$B101,2,1)*AA1183*$AB1183*$AC1183,0))*IF(ISNUMBER(F1183),F1183,1)*IF(ISNUMBER(E1183),E1183,1)</f>
        <v>0</v>
      </c>
      <c r="AJ1183" s="297">
        <f>H1183*I1183+L1183*M1183+P1183*Q1183+T1183*U1183+X1183*Y1183+AB1183*AC1183</f>
        <v>0</v>
      </c>
      <c r="AK1183" s="298">
        <f>IFERROR(I1183*INDEX(F!$P$21:$AB$33, MATCH(G1183/$AH1183, F!$O$21:$O$33,1), MATCH(E1183, F!$P$20:$AB$20,1)), 0 ) +IFERROR( M1183*INDEX(F!$P$21:$AB$33, MATCH(K1183/$AH1183, F!$O$21:$O$33,1), MATCH(E1183, F!$P$20:$AB$20,1)),0) +  IFERROR( Q1183*INDEX(F!$P$21:$AB$33, MATCH(O1183/$AH1183, F!$O$21:$O$33,1), MATCH(E1183, F!$P$20:$AB$20,1)), 0) + IFERROR( U1183*INDEX(F!$P$21:$AB$33, MATCH(S1183/$AH1183, F!$O$21:$O$33,1), MATCH(E1183, F!$P$20:$AB$20,1)),0)  + IFERROR(Y1183*INDEX(F!$P$21:$AB$33, MATCH(W1183/$AH1183, F!$O$21:$O$33,1), MATCH(E1183, F!$P$20:$AB$20,1)),0)  + IFERROR( AC1183*INDEX(F!$P$21:$AB$33, MATCH(AA1183/$AH1183, F!$O$21:$O$33,1), MATCH(E1183, F!$P$20:$AB$20,1)),)</f>
        <v>0</v>
      </c>
      <c r="AL1183" s="1031"/>
    </row>
    <row r="1184" spans="1:38" hidden="1" x14ac:dyDescent="0.25">
      <c r="A1184" s="1022"/>
      <c r="B1184" s="245" t="str">
        <f t="shared" si="1520"/>
        <v>Средняя</v>
      </c>
      <c r="C1184" s="257" t="str">
        <f t="shared" si="1520"/>
        <v>ОФП</v>
      </c>
      <c r="D1184" s="224" t="str">
        <f t="shared" si="1520"/>
        <v>Бицепс стоя</v>
      </c>
      <c r="E1184" s="291">
        <f t="shared" si="1520"/>
        <v>0.5</v>
      </c>
      <c r="F1184" s="307" t="str">
        <f t="shared" si="1520"/>
        <v/>
      </c>
      <c r="G1184" s="300" t="str">
        <f t="shared" si="1521"/>
        <v/>
      </c>
      <c r="H1184" s="301"/>
      <c r="I1184" s="301"/>
      <c r="J1184" s="302"/>
      <c r="K1184" s="300" t="str">
        <f t="shared" si="1522"/>
        <v/>
      </c>
      <c r="L1184" s="301"/>
      <c r="M1184" s="301"/>
      <c r="N1184" s="302"/>
      <c r="O1184" s="300" t="str">
        <f t="shared" si="1523"/>
        <v/>
      </c>
      <c r="P1184" s="301"/>
      <c r="Q1184" s="301"/>
      <c r="R1184" s="302"/>
      <c r="S1184" s="300" t="str">
        <f t="shared" si="1524"/>
        <v/>
      </c>
      <c r="T1184" s="301"/>
      <c r="U1184" s="301"/>
      <c r="V1184" s="302"/>
      <c r="W1184" s="300" t="str">
        <f t="shared" si="1525"/>
        <v/>
      </c>
      <c r="X1184" s="301"/>
      <c r="Y1184" s="301"/>
      <c r="Z1184" s="302"/>
      <c r="AA1184" s="300" t="str">
        <f t="shared" si="1526"/>
        <v/>
      </c>
      <c r="AB1184" s="301"/>
      <c r="AC1184" s="301"/>
      <c r="AD1184" s="302"/>
      <c r="AE1184" s="285">
        <f t="shared" si="1527"/>
        <v>0</v>
      </c>
      <c r="AF1184" s="286">
        <f t="shared" si="1528"/>
        <v>0</v>
      </c>
      <c r="AG1184" s="287">
        <f t="shared" si="1529"/>
        <v>0</v>
      </c>
      <c r="AH1184" s="217">
        <f t="shared" si="1530"/>
        <v>54.41058269856056</v>
      </c>
      <c r="AI1184" s="303">
        <f xml:space="preserve"> ( IF(ISNUMBER(G1184), VLOOKUP(G1184/$AH1184,F!$A1:$B101,2,1)*G1184*$H1184*$I1184,0)+IF(ISNUMBER(K1184), VLOOKUP(K1184/$AH1184,F!$A1:$B101,2,1)*K1184*$L1184*$M1184,0)+IF(ISNUMBER(O1184), VLOOKUP(O1184/$AH1184,F!$A1:$B101,2,1)*O1184*$P1184*$Q1184,0)+IF(ISNUMBER(S1184), VLOOKUP(S1184/$AH1184,F!$A1:$B101,2,1)*S1184*$T1184*$U1184,0)+IF(ISNUMBER(W1184), VLOOKUP(W1184/$AH1184,F!$A1:$B101,2,1)*W1184*$X1184*$Y1184,0)+IF(ISNUMBER(AA1184), VLOOKUP(AA1184/$AH1184,F!$A1:$B101,2,1)*AA1184*$AB1184*$AC1184,0))*IF(ISNUMBER(F1184),F1184,1)*IF(ISNUMBER(E1184),E1184,1)</f>
        <v>0</v>
      </c>
      <c r="AJ1184" s="304">
        <f t="shared" ref="AJ1184:AJ1187" si="1532">H1184*I1184+L1184*M1184+P1184*Q1184+T1184*U1184+X1184*Y1184+AB1184*AC1184</f>
        <v>0</v>
      </c>
      <c r="AK1184" s="305">
        <f>IFERROR(I1184*INDEX(F!$P$21:$AB$33, MATCH(G1184/$AH1184, F!$O$21:$O$33,1), MATCH(E1184, F!$P$20:$AB$20,1)), 0 ) +IFERROR( M1184*INDEX(F!$P$21:$AB$33, MATCH(K1184/$AH1184, F!$O$21:$O$33,1), MATCH(E1184, F!$P$20:$AB$20,1)),0) +  IFERROR( Q1184*INDEX(F!$P$21:$AB$33, MATCH(O1184/$AH1184, F!$O$21:$O$33,1), MATCH(E1184, F!$P$20:$AB$20,1)), 0) + IFERROR( U1184*INDEX(F!$P$21:$AB$33, MATCH(S1184/$AH1184, F!$O$21:$O$33,1), MATCH(E1184, F!$P$20:$AB$20,1)),0)  + IFERROR(Y1184*INDEX(F!$P$21:$AB$33, MATCH(W1184/$AH1184, F!$O$21:$O$33,1), MATCH(E1184, F!$P$20:$AB$20,1)),0)  + IFERROR( AC1184*INDEX(F!$P$21:$AB$33, MATCH(AA1184/$AH1184, F!$O$21:$O$33,1), MATCH(E1184, F!$P$20:$AB$20,1)),)</f>
        <v>0</v>
      </c>
      <c r="AL1184" s="1031"/>
    </row>
    <row r="1185" spans="1:38" hidden="1" x14ac:dyDescent="0.25">
      <c r="A1185" s="1022"/>
      <c r="B1185" s="242" t="str">
        <f t="shared" si="1520"/>
        <v/>
      </c>
      <c r="C1185" s="258" t="str">
        <f t="shared" si="1520"/>
        <v/>
      </c>
      <c r="D1185" s="225" t="str">
        <f t="shared" si="1520"/>
        <v/>
      </c>
      <c r="E1185" s="291" t="str">
        <f t="shared" si="1520"/>
        <v/>
      </c>
      <c r="F1185" s="308" t="str">
        <f t="shared" si="1520"/>
        <v/>
      </c>
      <c r="G1185" s="293" t="str">
        <f t="shared" si="1521"/>
        <v/>
      </c>
      <c r="H1185" s="238"/>
      <c r="I1185" s="238"/>
      <c r="J1185" s="294"/>
      <c r="K1185" s="293" t="str">
        <f t="shared" si="1522"/>
        <v/>
      </c>
      <c r="L1185" s="238"/>
      <c r="M1185" s="238"/>
      <c r="N1185" s="294"/>
      <c r="O1185" s="293" t="str">
        <f t="shared" si="1523"/>
        <v/>
      </c>
      <c r="P1185" s="238"/>
      <c r="Q1185" s="238"/>
      <c r="R1185" s="294"/>
      <c r="S1185" s="293" t="str">
        <f t="shared" si="1524"/>
        <v/>
      </c>
      <c r="T1185" s="238"/>
      <c r="U1185" s="238"/>
      <c r="V1185" s="294"/>
      <c r="W1185" s="293" t="str">
        <f t="shared" si="1525"/>
        <v/>
      </c>
      <c r="X1185" s="238"/>
      <c r="Y1185" s="238"/>
      <c r="Z1185" s="294"/>
      <c r="AA1185" s="293" t="str">
        <f t="shared" si="1526"/>
        <v/>
      </c>
      <c r="AB1185" s="238"/>
      <c r="AC1185" s="238"/>
      <c r="AD1185" s="294"/>
      <c r="AE1185" s="239">
        <f t="shared" si="1527"/>
        <v>0</v>
      </c>
      <c r="AF1185" s="295">
        <f t="shared" si="1528"/>
        <v>0</v>
      </c>
      <c r="AG1185" s="296">
        <f t="shared" si="1529"/>
        <v>0</v>
      </c>
      <c r="AH1185" s="217" t="str">
        <f t="shared" si="1530"/>
        <v/>
      </c>
      <c r="AI1185" s="237">
        <f xml:space="preserve"> ( IF(ISNUMBER(G1185), VLOOKUP(G1185/$AH1185,F!$A1:$B101,2,1)*G1185*$H1185*$I1185,0)+IF(ISNUMBER(K1185), VLOOKUP(K1185/$AH1185,F!$A1:$B101,2,1)*K1185*$L1185*$M1185,0)+IF(ISNUMBER(O1185), VLOOKUP(O1185/$AH1185,F!$A1:$B101,2,1)*O1185*$P1185*$Q1185,0)+IF(ISNUMBER(S1185), VLOOKUP(S1185/$AH1185,F!$A1:$B101,2,1)*S1185*$T1185*$U1185,0)+IF(ISNUMBER(W1185), VLOOKUP(W1185/$AH1185,F!$A1:$B101,2,1)*W1185*$X1185*$Y1185,0)+IF(ISNUMBER(AA1185), VLOOKUP(AA1185/$AH1185,F!$A1:$B101,2,1)*AA1185*$AB1185*$AC1185,0))*IF(ISNUMBER(F1185),F1185,1)*IF(ISNUMBER(E1185),E1185,1)</f>
        <v>0</v>
      </c>
      <c r="AJ1185" s="309">
        <f t="shared" si="1532"/>
        <v>0</v>
      </c>
      <c r="AK1185" s="298">
        <f>IFERROR(I1185*INDEX(F!$P$21:$AB$33, MATCH(G1185/$AH1185, F!$O$21:$O$33,1), MATCH(E1185, F!$P$20:$AB$20,1)), 0 ) +IFERROR( M1185*INDEX(F!$P$21:$AB$33, MATCH(K1185/$AH1185, F!$O$21:$O$33,1), MATCH(E1185, F!$P$20:$AB$20,1)),0) +  IFERROR( Q1185*INDEX(F!$P$21:$AB$33, MATCH(O1185/$AH1185, F!$O$21:$O$33,1), MATCH(E1185, F!$P$20:$AB$20,1)), 0) + IFERROR( U1185*INDEX(F!$P$21:$AB$33, MATCH(S1185/$AH1185, F!$O$21:$O$33,1), MATCH(E1185, F!$P$20:$AB$20,1)),0)  + IFERROR(Y1185*INDEX(F!$P$21:$AB$33, MATCH(W1185/$AH1185, F!$O$21:$O$33,1), MATCH(E1185, F!$P$20:$AB$20,1)),0)  + IFERROR( AC1185*INDEX(F!$P$21:$AB$33, MATCH(AA1185/$AH1185, F!$O$21:$O$33,1), MATCH(E1185, F!$P$20:$AB$20,1)),)</f>
        <v>0</v>
      </c>
      <c r="AL1185" s="1031"/>
    </row>
    <row r="1186" spans="1:38" ht="15" hidden="1" customHeight="1" x14ac:dyDescent="0.25">
      <c r="A1186" s="1022"/>
      <c r="B1186" s="243" t="str">
        <f t="shared" si="1520"/>
        <v/>
      </c>
      <c r="C1186" s="256" t="str">
        <f t="shared" si="1520"/>
        <v/>
      </c>
      <c r="D1186" s="214" t="str">
        <f t="shared" si="1520"/>
        <v/>
      </c>
      <c r="E1186" s="291" t="str">
        <f t="shared" si="1520"/>
        <v/>
      </c>
      <c r="F1186" s="307" t="str">
        <f t="shared" si="1520"/>
        <v/>
      </c>
      <c r="G1186" s="300" t="str">
        <f t="shared" si="1521"/>
        <v/>
      </c>
      <c r="H1186" s="301"/>
      <c r="I1186" s="301"/>
      <c r="J1186" s="302"/>
      <c r="K1186" s="300" t="str">
        <f t="shared" si="1522"/>
        <v/>
      </c>
      <c r="L1186" s="301"/>
      <c r="M1186" s="301"/>
      <c r="N1186" s="302"/>
      <c r="O1186" s="300" t="str">
        <f t="shared" si="1523"/>
        <v/>
      </c>
      <c r="P1186" s="301"/>
      <c r="Q1186" s="301"/>
      <c r="R1186" s="302"/>
      <c r="S1186" s="300" t="str">
        <f t="shared" si="1524"/>
        <v/>
      </c>
      <c r="T1186" s="301"/>
      <c r="U1186" s="301"/>
      <c r="V1186" s="302"/>
      <c r="W1186" s="300" t="str">
        <f t="shared" si="1525"/>
        <v/>
      </c>
      <c r="X1186" s="301"/>
      <c r="Y1186" s="301"/>
      <c r="Z1186" s="302"/>
      <c r="AA1186" s="300" t="str">
        <f t="shared" si="1526"/>
        <v/>
      </c>
      <c r="AB1186" s="301"/>
      <c r="AC1186" s="301"/>
      <c r="AD1186" s="302"/>
      <c r="AE1186" s="285">
        <f t="shared" si="1527"/>
        <v>0</v>
      </c>
      <c r="AF1186" s="286">
        <f t="shared" si="1528"/>
        <v>0</v>
      </c>
      <c r="AG1186" s="287">
        <f t="shared" si="1529"/>
        <v>0</v>
      </c>
      <c r="AH1186" s="217" t="str">
        <f t="shared" si="1530"/>
        <v/>
      </c>
      <c r="AI1186" s="310">
        <f xml:space="preserve"> ( IF(ISNUMBER(G1186), VLOOKUP(G1186/$AH1186,F!$A1:$B101,2,1)*G1186*$H1186*$I1186,0)+IF(ISNUMBER(K1186), VLOOKUP(K1186/$AH1186,F!$A1:$B101,2,1)*K1186*$L1186*$M1186,0)+IF(ISNUMBER(O1186), VLOOKUP(O1186/$AH1186,F!$A1:$B101,2,1)*O1186*$P1186*$Q1186,0)+IF(ISNUMBER(S1186), VLOOKUP(S1186/$AH1186,F!$A1:$B101,2,1)*S1186*$T1186*$U1186,0)+IF(ISNUMBER(W1186), VLOOKUP(W1186/$AH1186,F!$A1:$B101,2,1)*W1186*$X1186*$Y1186,0)+IF(ISNUMBER(AA1186), VLOOKUP(AA1186/$AH1186,F!$A1:$B101,2,1)*AA1186*$AB1186*$AC1186,0))*IF(ISNUMBER(F1186),F1186,1)*IF(ISNUMBER(E1186),E1186,1)</f>
        <v>0</v>
      </c>
      <c r="AJ1186" s="311">
        <f t="shared" si="1532"/>
        <v>0</v>
      </c>
      <c r="AK1186" s="312">
        <f>IFERROR(I1186*INDEX(F!$P$21:$AB$33, MATCH(G1186/$AH1186, F!$O$21:$O$33,1), MATCH(E1186, F!$P$20:$AB$20,1)), 0 ) +IFERROR( M1186*INDEX(F!$P$21:$AB$33, MATCH(K1186/$AH1186, F!$O$21:$O$33,1), MATCH(E1186, F!$P$20:$AB$20,1)),0) +  IFERROR( Q1186*INDEX(F!$P$21:$AB$33, MATCH(O1186/$AH1186, F!$O$21:$O$33,1), MATCH(E1186, F!$P$20:$AB$20,1)), 0) + IFERROR( U1186*INDEX(F!$P$21:$AB$33, MATCH(S1186/$AH1186, F!$O$21:$O$33,1), MATCH(E1186, F!$P$20:$AB$20,1)),0)  + IFERROR(Y1186*INDEX(F!$P$21:$AB$33, MATCH(W1186/$AH1186, F!$O$21:$O$33,1), MATCH(E1186, F!$P$20:$AB$20,1)),0)  + IFERROR( AC1186*INDEX(F!$P$21:$AB$33, MATCH(AA1186/$AH1186, F!$O$21:$O$33,1), MATCH(E1186, F!$P$20:$AB$20,1)),)</f>
        <v>0</v>
      </c>
      <c r="AL1186" s="1031"/>
    </row>
    <row r="1187" spans="1:38" ht="15" hidden="1" customHeight="1" x14ac:dyDescent="0.25">
      <c r="A1187" s="1022"/>
      <c r="B1187" s="242" t="str">
        <f t="shared" si="1520"/>
        <v/>
      </c>
      <c r="C1187" s="258" t="str">
        <f t="shared" si="1520"/>
        <v/>
      </c>
      <c r="D1187" s="226" t="str">
        <f t="shared" si="1520"/>
        <v/>
      </c>
      <c r="E1187" s="291" t="str">
        <f t="shared" si="1520"/>
        <v/>
      </c>
      <c r="F1187" s="313" t="str">
        <f t="shared" si="1520"/>
        <v/>
      </c>
      <c r="G1187" s="293" t="str">
        <f t="shared" si="1521"/>
        <v/>
      </c>
      <c r="H1187" s="238"/>
      <c r="I1187" s="238"/>
      <c r="J1187" s="294"/>
      <c r="K1187" s="293" t="str">
        <f t="shared" si="1522"/>
        <v/>
      </c>
      <c r="L1187" s="238"/>
      <c r="M1187" s="238"/>
      <c r="N1187" s="294"/>
      <c r="O1187" s="293" t="str">
        <f t="shared" si="1523"/>
        <v/>
      </c>
      <c r="P1187" s="238"/>
      <c r="Q1187" s="238"/>
      <c r="R1187" s="294"/>
      <c r="S1187" s="293" t="str">
        <f t="shared" si="1524"/>
        <v/>
      </c>
      <c r="T1187" s="238"/>
      <c r="U1187" s="238"/>
      <c r="V1187" s="294"/>
      <c r="W1187" s="293" t="str">
        <f t="shared" si="1525"/>
        <v/>
      </c>
      <c r="X1187" s="238"/>
      <c r="Y1187" s="238"/>
      <c r="Z1187" s="294"/>
      <c r="AA1187" s="293" t="str">
        <f t="shared" si="1526"/>
        <v/>
      </c>
      <c r="AB1187" s="238"/>
      <c r="AC1187" s="238"/>
      <c r="AD1187" s="294"/>
      <c r="AE1187" s="239">
        <f t="shared" si="1527"/>
        <v>0</v>
      </c>
      <c r="AF1187" s="314">
        <f t="shared" si="1528"/>
        <v>0</v>
      </c>
      <c r="AG1187" s="315">
        <f t="shared" si="1529"/>
        <v>0</v>
      </c>
      <c r="AH1187" s="217" t="str">
        <f t="shared" si="1530"/>
        <v/>
      </c>
      <c r="AI1187" s="316">
        <f xml:space="preserve"> ( IF(ISNUMBER(G1187), VLOOKUP(G1187/$AH1187,F!$A1:$B101,2,1)*G1187*$H1187*$I1187,0)+IF(ISNUMBER(K1187), VLOOKUP(K1187/$AH1187,F!$A1:$B101,2,1)*K1187*$L1187*$M1187,0)+IF(ISNUMBER(O1187), VLOOKUP(O1187/$AH1187,F!$A1:$B101,2,1)*O1187*$P1187*$Q1187,0)+IF(ISNUMBER(S1187), VLOOKUP(S1187/$AH1187,F!$A1:$B101,2,1)*S1187*$T1187*$U1187,0)+IF(ISNUMBER(W1187), VLOOKUP(W1187/$AH1187,F!$A1:$B101,2,1)*W1187*$X1187*$Y1187,0)+IF(ISNUMBER(AA1187), VLOOKUP(AA1187/$AH1187,F!$A1:$B101,2,1)*AA1187*$AB1187*$AC1187,0))*IF(ISNUMBER(F1187),F1187,1)*IF(ISNUMBER(E1187),E1187,1)</f>
        <v>0</v>
      </c>
      <c r="AJ1187" s="317">
        <f t="shared" si="1532"/>
        <v>0</v>
      </c>
      <c r="AK1187" s="318">
        <f>IFERROR(I1187*INDEX(F!$P$21:$AB$33, MATCH(G1187/$AH1187, F!$O$21:$O$33,1), MATCH(E1187, F!$P$20:$AB$20,1)), 0 ) +IFERROR( M1187*INDEX(F!$P$21:$AB$33, MATCH(K1187/$AH1187, F!$O$21:$O$33,1), MATCH(E1187, F!$P$20:$AB$20,1)),0) +  IFERROR( Q1187*INDEX(F!$P$21:$AB$33, MATCH(O1187/$AH1187, F!$O$21:$O$33,1), MATCH(E1187, F!$P$20:$AB$20,1)), 0) + IFERROR( U1187*INDEX(F!$P$21:$AB$33, MATCH(S1187/$AH1187, F!$O$21:$O$33,1), MATCH(E1187, F!$P$20:$AB$20,1)),0)  + IFERROR(Y1187*INDEX(F!$P$21:$AB$33, MATCH(W1187/$AH1187, F!$O$21:$O$33,1), MATCH(E1187, F!$P$20:$AB$20,1)),0)  + IFERROR( AC1187*INDEX(F!$P$21:$AB$33, MATCH(AA1187/$AH1187, F!$O$21:$O$33,1), MATCH(E1187, F!$P$20:$AB$20,1)),)</f>
        <v>0</v>
      </c>
      <c r="AL1187" s="1031"/>
    </row>
    <row r="1188" spans="1:38" ht="15.75" hidden="1" thickBot="1" x14ac:dyDescent="0.3">
      <c r="A1188" s="1023"/>
      <c r="B1188" s="246"/>
      <c r="C1188" s="259"/>
      <c r="D1188" s="227"/>
      <c r="E1188" s="352">
        <f>ROUND(IFERROR(SUMPRODUCT(AJ1180:AJ1187,E1180:E1187)/AJ1188,0),3)</f>
        <v>0</v>
      </c>
      <c r="F1188" s="388"/>
      <c r="G1188" s="319"/>
      <c r="H1188" s="320"/>
      <c r="I1188" s="320"/>
      <c r="J1188" s="321"/>
      <c r="K1188" s="319"/>
      <c r="L1188" s="320"/>
      <c r="M1188" s="320"/>
      <c r="N1188" s="321"/>
      <c r="O1188" s="319"/>
      <c r="P1188" s="320"/>
      <c r="Q1188" s="320"/>
      <c r="R1188" s="321"/>
      <c r="S1188" s="319"/>
      <c r="T1188" s="320"/>
      <c r="U1188" s="320"/>
      <c r="V1188" s="321"/>
      <c r="W1188" s="319"/>
      <c r="X1188" s="320"/>
      <c r="Y1188" s="320"/>
      <c r="Z1188" s="321"/>
      <c r="AA1188" s="319"/>
      <c r="AB1188" s="320"/>
      <c r="AC1188" s="320"/>
      <c r="AD1188" s="321"/>
      <c r="AE1188" s="357">
        <f>SUM(AE1180:AE1187)</f>
        <v>0</v>
      </c>
      <c r="AF1188" s="358">
        <f t="shared" si="1528"/>
        <v>0</v>
      </c>
      <c r="AG1188" s="391">
        <f>IFERROR(  SUMPRODUCT(AG1180:AG1187,AJ1180:AJ1187)/AJ1188,0)</f>
        <v>0</v>
      </c>
      <c r="AH1188" s="359"/>
      <c r="AI1188" s="360">
        <f>SUM(AI1180:AI1187)</f>
        <v>0</v>
      </c>
      <c r="AJ1188" s="360">
        <f>SUM(AJ1180:AJ1187)</f>
        <v>0</v>
      </c>
      <c r="AK1188" s="361">
        <f>IF(SUM(AK1180:AK1187)=0,TIME(,0,),TIME(,SUM(AK1180:AK1187)+F!$V$37,))</f>
        <v>0</v>
      </c>
      <c r="AL1188" s="1032"/>
    </row>
    <row r="1189" spans="1:38" hidden="1" x14ac:dyDescent="0.25">
      <c r="A1189" s="213">
        <f>A1190</f>
        <v>43928</v>
      </c>
      <c r="B1189" s="247" t="str">
        <f t="shared" ref="B1189:F1196" si="1533">IF(B1133="","",B1133)</f>
        <v>Средняя</v>
      </c>
      <c r="C1189" s="260" t="str">
        <f t="shared" si="1533"/>
        <v>ТГ</v>
      </c>
      <c r="D1189" s="228" t="str">
        <f t="shared" si="1533"/>
        <v>Становая тяга</v>
      </c>
      <c r="E1189" s="280">
        <f t="shared" si="1533"/>
        <v>1.4</v>
      </c>
      <c r="F1189" s="322" t="str">
        <f t="shared" si="1533"/>
        <v/>
      </c>
      <c r="G1189" s="323" t="str">
        <f t="shared" ref="G1189:G1196" si="1534">IF(J1189&lt;&gt;0, IFERROR(IF( $F1189=2,  MROUND($AH1189*J1189,1),    IF( OR($F1189="",$F1189=1),   MROUND($AH1189*J1189,2.5),  MROUND($AH1189*J1189, 0.1))), "" ), "")</f>
        <v/>
      </c>
      <c r="H1189" s="324"/>
      <c r="I1189" s="324"/>
      <c r="J1189" s="325"/>
      <c r="K1189" s="323" t="str">
        <f t="shared" ref="K1189:K1196" si="1535">IF(N1189&lt;&gt;0, IFERROR(IF( $F1189=2,  MROUND($AH1189*N1189,1),    IF( OR($F1189="",$F1189=1),   MROUND($AH1189*N1189,2.5),  MROUND($AH1189*N1189, 0.1))), "" ), "")</f>
        <v/>
      </c>
      <c r="L1189" s="324"/>
      <c r="M1189" s="324"/>
      <c r="N1189" s="325"/>
      <c r="O1189" s="323" t="str">
        <f t="shared" ref="O1189:O1196" si="1536">IF(R1189&lt;&gt;0, IFERROR(IF( $F1189=2,  MROUND($AH1189*R1189,1),    IF( OR($F1189="",$F1189=1),   MROUND($AH1189*R1189,2.5),  MROUND($AH1189*R1189, 0.1))), "" ), "")</f>
        <v/>
      </c>
      <c r="P1189" s="324"/>
      <c r="Q1189" s="324"/>
      <c r="R1189" s="325"/>
      <c r="S1189" s="323" t="str">
        <f t="shared" ref="S1189:S1196" si="1537">IF(V1189&lt;&gt;0, IFERROR(IF( $F1189=2,  MROUND($AH1189*V1189,1),    IF( OR($F1189="",$F1189=1),   MROUND($AH1189*V1189,2.5),  MROUND($AH1189*V1189, 0.1))), "" ), "")</f>
        <v/>
      </c>
      <c r="T1189" s="324"/>
      <c r="U1189" s="324"/>
      <c r="V1189" s="325"/>
      <c r="W1189" s="323" t="str">
        <f t="shared" ref="W1189:W1196" si="1538">IF(Z1189&lt;&gt;0, IFERROR(IF( $F1189=2,  MROUND($AH1189*Z1189,1),    IF( OR($F1189="",$F1189=1),   MROUND($AH1189*Z1189,2.5),  MROUND($AH1189*Z1189, 0.1))), "" ), "")</f>
        <v/>
      </c>
      <c r="X1189" s="324"/>
      <c r="Y1189" s="324"/>
      <c r="Z1189" s="325"/>
      <c r="AA1189" s="323" t="str">
        <f t="shared" ref="AA1189:AA1196" si="1539">IF(AD1189&lt;&gt;0, IFERROR(IF( $F1189=2,  MROUND($AH1189*AD1189,1),    IF( OR($F1189="",$F1189=1),   MROUND($AH1189*AD1189,2.5),  MROUND($AH1189*AD1189, 0.1))), "" ), "")</f>
        <v/>
      </c>
      <c r="AB1189" s="324"/>
      <c r="AC1189" s="324"/>
      <c r="AD1189" s="325"/>
      <c r="AE1189" s="326">
        <f t="shared" ref="AE1189:AE1196" si="1540">(IF(ISNUMBER(G1189),G1189,0)*H1189*I1189+IF(ISNUMBER(K1189),K1189,1)*L1189*M1189+IF(ISNUMBER(O1189),O1189,1)*P1189*Q1189+IF(ISNUMBER(S1189),S1189,1)*T1189*U1189+IF(ISNUMBER(W1189),W1189,1)*X1189*Y1189+IF(ISNUMBER(AA1189),AA1189,1)*AB1189*AC1189)*IF(ISNUMBER(F1189),F1189,1)</f>
        <v>0</v>
      </c>
      <c r="AF1189" s="327">
        <f t="shared" si="1528"/>
        <v>0</v>
      </c>
      <c r="AG1189" s="328">
        <f t="shared" ref="AG1189:AG1196" si="1541">IFERROR((AF1189/(AH1189*IF(ISNUMBER(F1189),F1189,1))),0)</f>
        <v>0</v>
      </c>
      <c r="AH1189" s="216">
        <f t="shared" ref="AH1189:AH1196" si="1542">IF(ISNUMBER(AH1133), AH1133+(AH1133*$AH$1178),"")</f>
        <v>194.32350963771628</v>
      </c>
      <c r="AI1189" s="329">
        <f xml:space="preserve"> ( IF(ISNUMBER(G1189), VLOOKUP(G1189/$AH1189,F!$A1:$B101,2,1)*G1189*$H1189*$I1189,0)+IF(ISNUMBER(K1189), VLOOKUP(K1189/$AH1189,F!$A1:$B101,2,1)*K1189*$L1189*$M1189,0)+IF(ISNUMBER(O1189), VLOOKUP(O1189/$AH1189,F!$A1:$B101,2,1)*O1189*$P1189*$Q1189,0)+IF(ISNUMBER(S1189), VLOOKUP(S1189/$AH1189,F!$A1:$B101,2,1)*S1189*$T1189*$U1189,0)+IF(ISNUMBER(W1189), VLOOKUP(W1189/$AH1189,F!$A1:$B101,2,1)*W1189*$X1189*$Y1189,0)+IF(ISNUMBER(AA1189), VLOOKUP(AA1189/$AH1189,F!$A1:$B101,2,1)*AA1189*$AB1189*$AC1189,0))*IF(ISNUMBER(F1189),F1189,1)*IF(ISNUMBER(E1189),E1189,1)</f>
        <v>0</v>
      </c>
      <c r="AJ1189" s="330">
        <f t="shared" ref="AJ1189:AJ1191" si="1543">H1189*I1189+L1189*M1189+P1189*Q1189+T1189*U1189+X1189*Y1189+AB1189*AC1189</f>
        <v>0</v>
      </c>
      <c r="AK1189" s="331">
        <f>IFERROR(I1189*INDEX(F!$P$21:$AB$33, MATCH(G1189/$AH1189, F!$O$21:$O$33,1), MATCH(E1189, F!$P$20:$AB$20,1)), 0 ) +IFERROR( M1189*INDEX(F!$P$21:$AB$33, MATCH(K1189/$AH1189, F!$O$21:$O$33,1), MATCH(E1189, F!$P$20:$AB$20,1)),0) +  IFERROR( Q1189*INDEX(F!$P$21:$AB$33, MATCH(O1189/$AH1189, F!$O$21:$O$33,1), MATCH(E1189, F!$P$20:$AB$20,1)), 0) + IFERROR( U1189*INDEX(F!$P$21:$AB$33, MATCH(S1189/$AH1189, F!$O$21:$O$33,1), MATCH(E1189, F!$P$20:$AB$20,1)),0)  + IFERROR(Y1189*INDEX(F!$P$21:$AB$33, MATCH(W1189/$AH1189, F!$O$21:$O$33,1), MATCH(E1189, F!$P$20:$AB$20,1)),0)  + IFERROR( AC1189*INDEX(F!$P$21:$AB$33, MATCH(AA1189/$AH1189, F!$O$21:$O$33,1), MATCH(E1189, F!$P$20:$AB$20,1)),)</f>
        <v>0</v>
      </c>
      <c r="AL1189" s="1033"/>
    </row>
    <row r="1190" spans="1:38" ht="15.75" hidden="1" customHeight="1" x14ac:dyDescent="0.25">
      <c r="A1190" s="1021">
        <f>A1134+A1122</f>
        <v>43928</v>
      </c>
      <c r="B1190" s="248" t="str">
        <f t="shared" si="1533"/>
        <v>Легкая</v>
      </c>
      <c r="C1190" s="261" t="str">
        <f t="shared" si="1533"/>
        <v>ЖМ</v>
      </c>
      <c r="D1190" s="229" t="str">
        <f t="shared" si="1533"/>
        <v>Жим лежа</v>
      </c>
      <c r="E1190" s="291">
        <f t="shared" si="1533"/>
        <v>1</v>
      </c>
      <c r="F1190" s="332" t="str">
        <f t="shared" si="1533"/>
        <v/>
      </c>
      <c r="G1190" s="333" t="str">
        <f t="shared" si="1534"/>
        <v/>
      </c>
      <c r="H1190" s="334"/>
      <c r="I1190" s="334"/>
      <c r="J1190" s="335"/>
      <c r="K1190" s="333" t="str">
        <f t="shared" si="1535"/>
        <v/>
      </c>
      <c r="L1190" s="334"/>
      <c r="M1190" s="334"/>
      <c r="N1190" s="335"/>
      <c r="O1190" s="333" t="str">
        <f t="shared" si="1536"/>
        <v/>
      </c>
      <c r="P1190" s="334"/>
      <c r="Q1190" s="334"/>
      <c r="R1190" s="335"/>
      <c r="S1190" s="333" t="str">
        <f t="shared" si="1537"/>
        <v/>
      </c>
      <c r="T1190" s="334"/>
      <c r="U1190" s="334"/>
      <c r="V1190" s="335"/>
      <c r="W1190" s="333" t="str">
        <f t="shared" si="1538"/>
        <v/>
      </c>
      <c r="X1190" s="334"/>
      <c r="Y1190" s="334"/>
      <c r="Z1190" s="335"/>
      <c r="AA1190" s="333" t="str">
        <f t="shared" si="1539"/>
        <v/>
      </c>
      <c r="AB1190" s="334"/>
      <c r="AC1190" s="334"/>
      <c r="AD1190" s="335"/>
      <c r="AE1190" s="336">
        <f t="shared" si="1540"/>
        <v>0</v>
      </c>
      <c r="AF1190" s="337">
        <f t="shared" si="1528"/>
        <v>0</v>
      </c>
      <c r="AG1190" s="338">
        <f t="shared" si="1541"/>
        <v>0</v>
      </c>
      <c r="AH1190" s="217">
        <f t="shared" si="1542"/>
        <v>155.45880771017301</v>
      </c>
      <c r="AI1190" s="339">
        <f xml:space="preserve"> ( IF(ISNUMBER(G1190), VLOOKUP(G1190/$AH1190,F!$A1:$B101,2,1)*G1190*$H1190*$I1190,0)+IF(ISNUMBER(K1190), VLOOKUP(K1190/$AH1190,F!$A1:$B101,2,1)*K1190*$L1190*$M1190,0)+IF(ISNUMBER(O1190), VLOOKUP(O1190/$AH1190,F!$A1:$B101,2,1)*O1190*$P1190*$Q1190,0)+IF(ISNUMBER(S1190), VLOOKUP(S1190/$AH1190,F!$A1:$B101,2,1)*S1190*$T1190*$U1190,0)+IF(ISNUMBER(W1190), VLOOKUP(W1190/$AH1190,F!$A1:$B101,2,1)*W1190*$X1190*$Y1190,0)+IF(ISNUMBER(AA1190), VLOOKUP(AA1190/$AH1190,F!$A1:$B101,2,1)*AA1190*$AB1190*$AC1190,0))*IF(ISNUMBER(F1190),F1190,1)*IF(ISNUMBER(E1190),E1190,1)</f>
        <v>0</v>
      </c>
      <c r="AJ1190" s="340">
        <f t="shared" si="1543"/>
        <v>0</v>
      </c>
      <c r="AK1190" s="341">
        <f>IFERROR(I1190*INDEX(F!$P$21:$AB$33, MATCH(G1190/$AH1190, F!$O$21:$O$33,1), MATCH(E1190, F!$P$20:$AB$20,1)), 0 ) +IFERROR( M1190*INDEX(F!$P$21:$AB$33, MATCH(K1190/$AH1190, F!$O$21:$O$33,1), MATCH(E1190, F!$P$20:$AB$20,1)),0) +  IFERROR( Q1190*INDEX(F!$P$21:$AB$33, MATCH(O1190/$AH1190, F!$O$21:$O$33,1), MATCH(E1190, F!$P$20:$AB$20,1)), 0) + IFERROR( U1190*INDEX(F!$P$21:$AB$33, MATCH(S1190/$AH1190, F!$O$21:$O$33,1), MATCH(E1190, F!$P$20:$AB$20,1)),0)  + IFERROR(Y1190*INDEX(F!$P$21:$AB$33, MATCH(W1190/$AH1190, F!$O$21:$O$33,1), MATCH(E1190, F!$P$20:$AB$20,1)),0)  + IFERROR( AC1190*INDEX(F!$P$21:$AB$33, MATCH(AA1190/$AH1190, F!$O$21:$O$33,1), MATCH(E1190, F!$P$20:$AB$20,1)),)</f>
        <v>0</v>
      </c>
      <c r="AL1190" s="1031"/>
    </row>
    <row r="1191" spans="1:38" hidden="1" x14ac:dyDescent="0.25">
      <c r="A1191" s="1022"/>
      <c r="B1191" s="249" t="str">
        <f t="shared" si="1533"/>
        <v>Легкая</v>
      </c>
      <c r="C1191" s="262" t="str">
        <f t="shared" si="1533"/>
        <v>ТГ</v>
      </c>
      <c r="D1191" s="230" t="str">
        <f t="shared" si="1533"/>
        <v>Тяга на прямых ногах</v>
      </c>
      <c r="E1191" s="291">
        <f t="shared" si="1533"/>
        <v>1.2</v>
      </c>
      <c r="F1191" s="342" t="str">
        <f t="shared" si="1533"/>
        <v/>
      </c>
      <c r="G1191" s="343" t="str">
        <f t="shared" si="1534"/>
        <v/>
      </c>
      <c r="H1191" s="344"/>
      <c r="I1191" s="344"/>
      <c r="J1191" s="345"/>
      <c r="K1191" s="343" t="str">
        <f t="shared" si="1535"/>
        <v/>
      </c>
      <c r="L1191" s="344"/>
      <c r="M1191" s="344"/>
      <c r="N1191" s="345"/>
      <c r="O1191" s="343" t="str">
        <f t="shared" si="1536"/>
        <v/>
      </c>
      <c r="P1191" s="344"/>
      <c r="Q1191" s="344"/>
      <c r="R1191" s="345"/>
      <c r="S1191" s="343" t="str">
        <f t="shared" si="1537"/>
        <v/>
      </c>
      <c r="T1191" s="344"/>
      <c r="U1191" s="344"/>
      <c r="V1191" s="345"/>
      <c r="W1191" s="343" t="str">
        <f t="shared" si="1538"/>
        <v/>
      </c>
      <c r="X1191" s="344"/>
      <c r="Y1191" s="344"/>
      <c r="Z1191" s="345"/>
      <c r="AA1191" s="343" t="str">
        <f t="shared" si="1539"/>
        <v/>
      </c>
      <c r="AB1191" s="344"/>
      <c r="AC1191" s="344"/>
      <c r="AD1191" s="345"/>
      <c r="AE1191" s="346">
        <f t="shared" si="1540"/>
        <v>0</v>
      </c>
      <c r="AF1191" s="347">
        <f t="shared" si="1528"/>
        <v>0</v>
      </c>
      <c r="AG1191" s="348">
        <f t="shared" si="1541"/>
        <v>0</v>
      </c>
      <c r="AH1191" s="217">
        <f t="shared" si="1542"/>
        <v>155.45880771017301</v>
      </c>
      <c r="AI1191" s="349">
        <f xml:space="preserve"> ( IF(ISNUMBER(G1191), VLOOKUP(G1191/$AH1191,F!$A1:$B101,2,1)*G1191*$H1191*$I1191,0)+IF(ISNUMBER(K1191), VLOOKUP(K1191/$AH1191,F!$A1:$B101,2,1)*K1191*$L1191*$M1191,0)+IF(ISNUMBER(O1191), VLOOKUP(O1191/$AH1191,F!$A1:$B101,2,1)*O1191*$P1191*$Q1191,0)+IF(ISNUMBER(S1191), VLOOKUP(S1191/$AH1191,F!$A1:$B101,2,1)*S1191*$T1191*$U1191,0)+IF(ISNUMBER(W1191), VLOOKUP(W1191/$AH1191,F!$A1:$B101,2,1)*W1191*$X1191*$Y1191,0)+IF(ISNUMBER(AA1191), VLOOKUP(AA1191/$AH1191,F!$A1:$B101,2,1)*AA1191*$AB1191*$AC1191,0))*IF(ISNUMBER(F1191),F1191,1)*IF(ISNUMBER(E1191),E1191,1)</f>
        <v>0</v>
      </c>
      <c r="AJ1191" s="350">
        <f t="shared" si="1543"/>
        <v>0</v>
      </c>
      <c r="AK1191" s="351">
        <f>IFERROR(I1191*INDEX(F!$P$21:$AB$33, MATCH(G1191/$AH1191, F!$O$21:$O$33,1), MATCH(E1191, F!$P$20:$AB$20,1)), 0 ) +IFERROR( M1191*INDEX(F!$P$21:$AB$33, MATCH(K1191/$AH1191, F!$O$21:$O$33,1), MATCH(E1191, F!$P$20:$AB$20,1)),0) +  IFERROR( Q1191*INDEX(F!$P$21:$AB$33, MATCH(O1191/$AH1191, F!$O$21:$O$33,1), MATCH(E1191, F!$P$20:$AB$20,1)), 0) + IFERROR( U1191*INDEX(F!$P$21:$AB$33, MATCH(S1191/$AH1191, F!$O$21:$O$33,1), MATCH(E1191, F!$P$20:$AB$20,1)),0)  + IFERROR(Y1191*INDEX(F!$P$21:$AB$33, MATCH(W1191/$AH1191, F!$O$21:$O$33,1), MATCH(E1191, F!$P$20:$AB$20,1)),0)  + IFERROR( AC1191*INDEX(F!$P$21:$AB$33, MATCH(AA1191/$AH1191, F!$O$21:$O$33,1), MATCH(E1191, F!$P$20:$AB$20,1)),)</f>
        <v>0</v>
      </c>
      <c r="AL1191" s="1031"/>
    </row>
    <row r="1192" spans="1:38" hidden="1" x14ac:dyDescent="0.25">
      <c r="A1192" s="1022"/>
      <c r="B1192" s="248" t="str">
        <f t="shared" si="1533"/>
        <v>Легкая</v>
      </c>
      <c r="C1192" s="261" t="str">
        <f t="shared" si="1533"/>
        <v>ОФП</v>
      </c>
      <c r="D1192" s="229" t="str">
        <f t="shared" si="1533"/>
        <v>Жим стоя</v>
      </c>
      <c r="E1192" s="291">
        <f t="shared" si="1533"/>
        <v>0.8</v>
      </c>
      <c r="F1192" s="332" t="str">
        <f t="shared" si="1533"/>
        <v/>
      </c>
      <c r="G1192" s="333" t="str">
        <f t="shared" si="1534"/>
        <v/>
      </c>
      <c r="H1192" s="334"/>
      <c r="I1192" s="334"/>
      <c r="J1192" s="335"/>
      <c r="K1192" s="333" t="str">
        <f t="shared" si="1535"/>
        <v/>
      </c>
      <c r="L1192" s="334"/>
      <c r="M1192" s="334"/>
      <c r="N1192" s="335"/>
      <c r="O1192" s="333" t="str">
        <f t="shared" si="1536"/>
        <v/>
      </c>
      <c r="P1192" s="334"/>
      <c r="Q1192" s="334"/>
      <c r="R1192" s="335"/>
      <c r="S1192" s="333" t="str">
        <f t="shared" si="1537"/>
        <v/>
      </c>
      <c r="T1192" s="334"/>
      <c r="U1192" s="334"/>
      <c r="V1192" s="335"/>
      <c r="W1192" s="333" t="str">
        <f t="shared" si="1538"/>
        <v/>
      </c>
      <c r="X1192" s="334"/>
      <c r="Y1192" s="334"/>
      <c r="Z1192" s="335"/>
      <c r="AA1192" s="333" t="str">
        <f t="shared" si="1539"/>
        <v/>
      </c>
      <c r="AB1192" s="334"/>
      <c r="AC1192" s="334"/>
      <c r="AD1192" s="335"/>
      <c r="AE1192" s="336">
        <f t="shared" si="1540"/>
        <v>0</v>
      </c>
      <c r="AF1192" s="337">
        <f t="shared" si="1528"/>
        <v>0</v>
      </c>
      <c r="AG1192" s="338">
        <f t="shared" si="1541"/>
        <v>0</v>
      </c>
      <c r="AH1192" s="217">
        <f t="shared" si="1542"/>
        <v>93.275284626103826</v>
      </c>
      <c r="AI1192" s="339">
        <f xml:space="preserve"> ( IF(ISNUMBER(G1192), VLOOKUP(G1192/$AH1192,F!$A1:$B101,2,1)*G1192*$H1192*$I1192,0)+IF(ISNUMBER(K1192), VLOOKUP(K1192/$AH1192,F!$A1:$B101,2,1)*K1192*$L1192*$M1192,0)+IF(ISNUMBER(O1192), VLOOKUP(O1192/$AH1192,F!$A1:$B101,2,1)*O1192*$P1192*$Q1192,0)+IF(ISNUMBER(S1192), VLOOKUP(S1192/$AH1192,F!$A1:$B101,2,1)*S1192*$T1192*$U1192,0)+IF(ISNUMBER(W1192), VLOOKUP(W1192/$AH1192,F!$A1:$B101,2,1)*W1192*$X1192*$Y1192,0)+IF(ISNUMBER(AA1192), VLOOKUP(AA1192/$AH1192,F!$A1:$B101,2,1)*AA1192*$AB1192*$AC1192,0))*IF(ISNUMBER(F1192),F1192,1)*IF(ISNUMBER(E1192),E1192,1)</f>
        <v>0</v>
      </c>
      <c r="AJ1192" s="340">
        <f>H1192*I1192+L1192*M1192+P1192*Q1192+T1192*U1192+X1192*Y1192+AB1192*AC1192</f>
        <v>0</v>
      </c>
      <c r="AK1192" s="341">
        <f>IFERROR(I1192*INDEX(F!$P$21:$AB$33, MATCH(G1192/$AH1192, F!$O$21:$O$33,1), MATCH(E1192, F!$P$20:$AB$20,1)), 0 ) +IFERROR( M1192*INDEX(F!$P$21:$AB$33, MATCH(K1192/$AH1192, F!$O$21:$O$33,1), MATCH(E1192, F!$P$20:$AB$20,1)),0) +  IFERROR( Q1192*INDEX(F!$P$21:$AB$33, MATCH(O1192/$AH1192, F!$O$21:$O$33,1), MATCH(E1192, F!$P$20:$AB$20,1)), 0) + IFERROR( U1192*INDEX(F!$P$21:$AB$33, MATCH(S1192/$AH1192, F!$O$21:$O$33,1), MATCH(E1192, F!$P$20:$AB$20,1)),0)  + IFERROR(Y1192*INDEX(F!$P$21:$AB$33, MATCH(W1192/$AH1192, F!$O$21:$O$33,1), MATCH(E1192, F!$P$20:$AB$20,1)),0)  + IFERROR( AC1192*INDEX(F!$P$21:$AB$33, MATCH(AA1192/$AH1192, F!$O$21:$O$33,1), MATCH(E1192, F!$P$20:$AB$20,1)),)</f>
        <v>0</v>
      </c>
      <c r="AL1192" s="1031"/>
    </row>
    <row r="1193" spans="1:38" hidden="1" x14ac:dyDescent="0.25">
      <c r="A1193" s="1022"/>
      <c r="B1193" s="249" t="str">
        <f t="shared" si="1533"/>
        <v>Легкая</v>
      </c>
      <c r="C1193" s="262" t="str">
        <f t="shared" si="1533"/>
        <v>ЖМ</v>
      </c>
      <c r="D1193" s="230" t="str">
        <f t="shared" si="1533"/>
        <v>Жим средним хватом</v>
      </c>
      <c r="E1193" s="291">
        <f t="shared" si="1533"/>
        <v>1</v>
      </c>
      <c r="F1193" s="342" t="str">
        <f t="shared" si="1533"/>
        <v/>
      </c>
      <c r="G1193" s="343" t="str">
        <f t="shared" si="1534"/>
        <v/>
      </c>
      <c r="H1193" s="344"/>
      <c r="I1193" s="344"/>
      <c r="J1193" s="345"/>
      <c r="K1193" s="343" t="str">
        <f t="shared" si="1535"/>
        <v/>
      </c>
      <c r="L1193" s="344"/>
      <c r="M1193" s="344"/>
      <c r="N1193" s="345"/>
      <c r="O1193" s="343" t="str">
        <f t="shared" si="1536"/>
        <v/>
      </c>
      <c r="P1193" s="344"/>
      <c r="Q1193" s="344"/>
      <c r="R1193" s="345"/>
      <c r="S1193" s="343" t="str">
        <f t="shared" si="1537"/>
        <v/>
      </c>
      <c r="T1193" s="344"/>
      <c r="U1193" s="344"/>
      <c r="V1193" s="345"/>
      <c r="W1193" s="343" t="str">
        <f t="shared" si="1538"/>
        <v/>
      </c>
      <c r="X1193" s="344"/>
      <c r="Y1193" s="344"/>
      <c r="Z1193" s="345"/>
      <c r="AA1193" s="343" t="str">
        <f t="shared" si="1539"/>
        <v/>
      </c>
      <c r="AB1193" s="344"/>
      <c r="AC1193" s="344"/>
      <c r="AD1193" s="345"/>
      <c r="AE1193" s="346">
        <f t="shared" si="1540"/>
        <v>0</v>
      </c>
      <c r="AF1193" s="347">
        <f t="shared" si="1528"/>
        <v>0</v>
      </c>
      <c r="AG1193" s="348">
        <f t="shared" si="1541"/>
        <v>0</v>
      </c>
      <c r="AH1193" s="217">
        <f t="shared" si="1542"/>
        <v>132.13998655364705</v>
      </c>
      <c r="AI1193" s="349">
        <f xml:space="preserve"> ( IF(ISNUMBER(G1193), VLOOKUP(G1193/$AH1193,F!$A1:$B101,2,1)*G1193*$H1193*$I1193,0)+IF(ISNUMBER(K1193), VLOOKUP(K1193/$AH1193,F!$A1:$B101,2,1)*K1193*$L1193*$M1193,0)+IF(ISNUMBER(O1193), VLOOKUP(O1193/$AH1193,F!$A1:$B101,2,1)*O1193*$P1193*$Q1193,0)+IF(ISNUMBER(S1193), VLOOKUP(S1193/$AH1193,F!$A1:$B101,2,1)*S1193*$T1193*$U1193,0)+IF(ISNUMBER(W1193), VLOOKUP(W1193/$AH1193,F!$A1:$B101,2,1)*W1193*$X1193*$Y1193,0)+IF(ISNUMBER(AA1193), VLOOKUP(AA1193/$AH1193,F!$A1:$B101,2,1)*AA1193*$AB1193*$AC1193,0))*IF(ISNUMBER(F1193),F1193,1)*IF(ISNUMBER(E1193),E1193,1)</f>
        <v>0</v>
      </c>
      <c r="AJ1193" s="350">
        <f t="shared" ref="AJ1193:AJ1196" si="1544">H1193*I1193+L1193*M1193+P1193*Q1193+T1193*U1193+X1193*Y1193+AB1193*AC1193</f>
        <v>0</v>
      </c>
      <c r="AK1193" s="351">
        <f>IFERROR(I1193*INDEX(F!$P$21:$AB$33, MATCH(G1193/$AH1193, F!$O$21:$O$33,1), MATCH(E1193, F!$P$20:$AB$20,1)), 0 ) +IFERROR( M1193*INDEX(F!$P$21:$AB$33, MATCH(K1193/$AH1193, F!$O$21:$O$33,1), MATCH(E1193, F!$P$20:$AB$20,1)),0) +  IFERROR( Q1193*INDEX(F!$P$21:$AB$33, MATCH(O1193/$AH1193, F!$O$21:$O$33,1), MATCH(E1193, F!$P$20:$AB$20,1)), 0) + IFERROR( U1193*INDEX(F!$P$21:$AB$33, MATCH(S1193/$AH1193, F!$O$21:$O$33,1), MATCH(E1193, F!$P$20:$AB$20,1)),0)  + IFERROR(Y1193*INDEX(F!$P$21:$AB$33, MATCH(W1193/$AH1193, F!$O$21:$O$33,1), MATCH(E1193, F!$P$20:$AB$20,1)),0)  + IFERROR( AC1193*INDEX(F!$P$21:$AB$33, MATCH(AA1193/$AH1193, F!$O$21:$O$33,1), MATCH(E1193, F!$P$20:$AB$20,1)),)</f>
        <v>0</v>
      </c>
      <c r="AL1193" s="1031"/>
    </row>
    <row r="1194" spans="1:38" hidden="1" x14ac:dyDescent="0.25">
      <c r="A1194" s="1022"/>
      <c r="B1194" s="248" t="str">
        <f t="shared" si="1533"/>
        <v/>
      </c>
      <c r="C1194" s="261" t="str">
        <f t="shared" si="1533"/>
        <v/>
      </c>
      <c r="D1194" s="229" t="str">
        <f t="shared" si="1533"/>
        <v/>
      </c>
      <c r="E1194" s="291" t="str">
        <f t="shared" si="1533"/>
        <v/>
      </c>
      <c r="F1194" s="332" t="str">
        <f t="shared" si="1533"/>
        <v/>
      </c>
      <c r="G1194" s="333" t="str">
        <f t="shared" si="1534"/>
        <v/>
      </c>
      <c r="H1194" s="334"/>
      <c r="I1194" s="334"/>
      <c r="J1194" s="335"/>
      <c r="K1194" s="333" t="str">
        <f t="shared" si="1535"/>
        <v/>
      </c>
      <c r="L1194" s="334"/>
      <c r="M1194" s="334"/>
      <c r="N1194" s="335"/>
      <c r="O1194" s="333" t="str">
        <f t="shared" si="1536"/>
        <v/>
      </c>
      <c r="P1194" s="334"/>
      <c r="Q1194" s="334"/>
      <c r="R1194" s="335"/>
      <c r="S1194" s="333" t="str">
        <f t="shared" si="1537"/>
        <v/>
      </c>
      <c r="T1194" s="334"/>
      <c r="U1194" s="334"/>
      <c r="V1194" s="335"/>
      <c r="W1194" s="333" t="str">
        <f t="shared" si="1538"/>
        <v/>
      </c>
      <c r="X1194" s="334"/>
      <c r="Y1194" s="334"/>
      <c r="Z1194" s="335"/>
      <c r="AA1194" s="333" t="str">
        <f t="shared" si="1539"/>
        <v/>
      </c>
      <c r="AB1194" s="334"/>
      <c r="AC1194" s="334"/>
      <c r="AD1194" s="335"/>
      <c r="AE1194" s="336">
        <f t="shared" si="1540"/>
        <v>0</v>
      </c>
      <c r="AF1194" s="337">
        <f t="shared" si="1528"/>
        <v>0</v>
      </c>
      <c r="AG1194" s="338">
        <f t="shared" si="1541"/>
        <v>0</v>
      </c>
      <c r="AH1194" s="217" t="str">
        <f t="shared" si="1542"/>
        <v/>
      </c>
      <c r="AI1194" s="339">
        <f xml:space="preserve"> ( IF(ISNUMBER(G1194), VLOOKUP(G1194/$AH1194,F!$A1:$B101,2,1)*G1194*$H1194*$I1194,0)+IF(ISNUMBER(K1194), VLOOKUP(K1194/$AH1194,F!$A1:$B101,2,1)*K1194*$L1194*$M1194,0)+IF(ISNUMBER(O1194), VLOOKUP(O1194/$AH1194,F!$A1:$B101,2,1)*O1194*$P1194*$Q1194,0)+IF(ISNUMBER(S1194), VLOOKUP(S1194/$AH1194,F!$A1:$B101,2,1)*S1194*$T1194*$U1194,0)+IF(ISNUMBER(W1194), VLOOKUP(W1194/$AH1194,F!$A1:$B101,2,1)*W1194*$X1194*$Y1194,0)+IF(ISNUMBER(AA1194), VLOOKUP(AA1194/$AH1194,F!$A1:$B101,2,1)*AA1194*$AB1194*$AC1194,0))*IF(ISNUMBER(F1194),F1194,1)*IF(ISNUMBER(E1194),E1194,1)</f>
        <v>0</v>
      </c>
      <c r="AJ1194" s="340">
        <f t="shared" si="1544"/>
        <v>0</v>
      </c>
      <c r="AK1194" s="341">
        <f>IFERROR(I1194*INDEX(F!$P$21:$AB$33, MATCH(G1194/$AH1194, F!$O$21:$O$33,1), MATCH(E1194, F!$P$20:$AB$20,1)), 0 ) +IFERROR( M1194*INDEX(F!$P$21:$AB$33, MATCH(K1194/$AH1194, F!$O$21:$O$33,1), MATCH(E1194, F!$P$20:$AB$20,1)),0) +  IFERROR( Q1194*INDEX(F!$P$21:$AB$33, MATCH(O1194/$AH1194, F!$O$21:$O$33,1), MATCH(E1194, F!$P$20:$AB$20,1)), 0) + IFERROR( U1194*INDEX(F!$P$21:$AB$33, MATCH(S1194/$AH1194, F!$O$21:$O$33,1), MATCH(E1194, F!$P$20:$AB$20,1)),0)  + IFERROR(Y1194*INDEX(F!$P$21:$AB$33, MATCH(W1194/$AH1194, F!$O$21:$O$33,1), MATCH(E1194, F!$P$20:$AB$20,1)),0)  + IFERROR( AC1194*INDEX(F!$P$21:$AB$33, MATCH(AA1194/$AH1194, F!$O$21:$O$33,1), MATCH(E1194, F!$P$20:$AB$20,1)),)</f>
        <v>0</v>
      </c>
      <c r="AL1194" s="1031"/>
    </row>
    <row r="1195" spans="1:38" hidden="1" x14ac:dyDescent="0.25">
      <c r="A1195" s="1022"/>
      <c r="B1195" s="249" t="str">
        <f t="shared" si="1533"/>
        <v/>
      </c>
      <c r="C1195" s="262" t="str">
        <f t="shared" si="1533"/>
        <v/>
      </c>
      <c r="D1195" s="230" t="str">
        <f t="shared" si="1533"/>
        <v/>
      </c>
      <c r="E1195" s="291" t="str">
        <f t="shared" si="1533"/>
        <v/>
      </c>
      <c r="F1195" s="342" t="str">
        <f t="shared" si="1533"/>
        <v/>
      </c>
      <c r="G1195" s="343" t="str">
        <f t="shared" si="1534"/>
        <v/>
      </c>
      <c r="H1195" s="344"/>
      <c r="I1195" s="344"/>
      <c r="J1195" s="345"/>
      <c r="K1195" s="343" t="str">
        <f t="shared" si="1535"/>
        <v/>
      </c>
      <c r="L1195" s="344"/>
      <c r="M1195" s="344"/>
      <c r="N1195" s="345"/>
      <c r="O1195" s="343" t="str">
        <f t="shared" si="1536"/>
        <v/>
      </c>
      <c r="P1195" s="344"/>
      <c r="Q1195" s="344"/>
      <c r="R1195" s="345"/>
      <c r="S1195" s="343" t="str">
        <f t="shared" si="1537"/>
        <v/>
      </c>
      <c r="T1195" s="344"/>
      <c r="U1195" s="344"/>
      <c r="V1195" s="345"/>
      <c r="W1195" s="343" t="str">
        <f t="shared" si="1538"/>
        <v/>
      </c>
      <c r="X1195" s="344"/>
      <c r="Y1195" s="344"/>
      <c r="Z1195" s="345"/>
      <c r="AA1195" s="343" t="str">
        <f t="shared" si="1539"/>
        <v/>
      </c>
      <c r="AB1195" s="344"/>
      <c r="AC1195" s="344"/>
      <c r="AD1195" s="345"/>
      <c r="AE1195" s="346">
        <f t="shared" si="1540"/>
        <v>0</v>
      </c>
      <c r="AF1195" s="347">
        <f t="shared" si="1528"/>
        <v>0</v>
      </c>
      <c r="AG1195" s="348">
        <f t="shared" si="1541"/>
        <v>0</v>
      </c>
      <c r="AH1195" s="217" t="str">
        <f t="shared" si="1542"/>
        <v/>
      </c>
      <c r="AI1195" s="349">
        <f xml:space="preserve"> ( IF(ISNUMBER(G1195), VLOOKUP(G1195/$AH1195,F!$A1:$B101,2,1)*G1195*$H1195*$I1195,0)+IF(ISNUMBER(K1195), VLOOKUP(K1195/$AH1195,F!$A1:$B101,2,1)*K1195*$L1195*$M1195,0)+IF(ISNUMBER(O1195), VLOOKUP(O1195/$AH1195,F!$A1:$B101,2,1)*O1195*$P1195*$Q1195,0)+IF(ISNUMBER(S1195), VLOOKUP(S1195/$AH1195,F!$A1:$B101,2,1)*S1195*$T1195*$U1195,0)+IF(ISNUMBER(W1195), VLOOKUP(W1195/$AH1195,F!$A1:$B101,2,1)*W1195*$X1195*$Y1195,0)+IF(ISNUMBER(AA1195), VLOOKUP(AA1195/$AH1195,F!$A1:$B101,2,1)*AA1195*$AB1195*$AC1195,0))*IF(ISNUMBER(F1195),F1195,1)*IF(ISNUMBER(E1195),E1195,1)</f>
        <v>0</v>
      </c>
      <c r="AJ1195" s="350">
        <f t="shared" si="1544"/>
        <v>0</v>
      </c>
      <c r="AK1195" s="351">
        <f>IFERROR(I1195*INDEX(F!$P$21:$AB$33, MATCH(G1195/$AH1195, F!$O$21:$O$33,1), MATCH(E1195, F!$P$20:$AB$20,1)), 0 ) +IFERROR( M1195*INDEX(F!$P$21:$AB$33, MATCH(K1195/$AH1195, F!$O$21:$O$33,1), MATCH(E1195, F!$P$20:$AB$20,1)),0) +  IFERROR( Q1195*INDEX(F!$P$21:$AB$33, MATCH(O1195/$AH1195, F!$O$21:$O$33,1), MATCH(E1195, F!$P$20:$AB$20,1)), 0) + IFERROR( U1195*INDEX(F!$P$21:$AB$33, MATCH(S1195/$AH1195, F!$O$21:$O$33,1), MATCH(E1195, F!$P$20:$AB$20,1)),0)  + IFERROR(Y1195*INDEX(F!$P$21:$AB$33, MATCH(W1195/$AH1195, F!$O$21:$O$33,1), MATCH(E1195, F!$P$20:$AB$20,1)),0)  + IFERROR( AC1195*INDEX(F!$P$21:$AB$33, MATCH(AA1195/$AH1195, F!$O$21:$O$33,1), MATCH(E1195, F!$P$20:$AB$20,1)),)</f>
        <v>0</v>
      </c>
      <c r="AL1195" s="1031"/>
    </row>
    <row r="1196" spans="1:38" hidden="1" x14ac:dyDescent="0.25">
      <c r="A1196" s="1022"/>
      <c r="B1196" s="248" t="str">
        <f t="shared" si="1533"/>
        <v/>
      </c>
      <c r="C1196" s="261" t="str">
        <f t="shared" si="1533"/>
        <v/>
      </c>
      <c r="D1196" s="231" t="str">
        <f t="shared" si="1533"/>
        <v/>
      </c>
      <c r="E1196" s="291" t="str">
        <f t="shared" si="1533"/>
        <v/>
      </c>
      <c r="F1196" s="332" t="str">
        <f t="shared" si="1533"/>
        <v/>
      </c>
      <c r="G1196" s="333" t="str">
        <f t="shared" si="1534"/>
        <v/>
      </c>
      <c r="H1196" s="334"/>
      <c r="I1196" s="334"/>
      <c r="J1196" s="335"/>
      <c r="K1196" s="333" t="str">
        <f t="shared" si="1535"/>
        <v/>
      </c>
      <c r="L1196" s="334"/>
      <c r="M1196" s="334"/>
      <c r="N1196" s="335"/>
      <c r="O1196" s="333" t="str">
        <f t="shared" si="1536"/>
        <v/>
      </c>
      <c r="P1196" s="334"/>
      <c r="Q1196" s="334"/>
      <c r="R1196" s="335"/>
      <c r="S1196" s="333" t="str">
        <f t="shared" si="1537"/>
        <v/>
      </c>
      <c r="T1196" s="334"/>
      <c r="U1196" s="334"/>
      <c r="V1196" s="335"/>
      <c r="W1196" s="333" t="str">
        <f t="shared" si="1538"/>
        <v/>
      </c>
      <c r="X1196" s="334"/>
      <c r="Y1196" s="334"/>
      <c r="Z1196" s="335"/>
      <c r="AA1196" s="333" t="str">
        <f t="shared" si="1539"/>
        <v/>
      </c>
      <c r="AB1196" s="334"/>
      <c r="AC1196" s="334"/>
      <c r="AD1196" s="335"/>
      <c r="AE1196" s="336">
        <f t="shared" si="1540"/>
        <v>0</v>
      </c>
      <c r="AF1196" s="337">
        <f t="shared" si="1528"/>
        <v>0</v>
      </c>
      <c r="AG1196" s="338">
        <f t="shared" si="1541"/>
        <v>0</v>
      </c>
      <c r="AH1196" s="217" t="str">
        <f t="shared" si="1542"/>
        <v/>
      </c>
      <c r="AI1196" s="339">
        <f xml:space="preserve"> ( IF(ISNUMBER(G1196), VLOOKUP(G1196/$AH1196,F!$A1:$B101,2,1)*G1196*$H1196*$I1196,0)+IF(ISNUMBER(K1196), VLOOKUP(K1196/$AH1196,F!$A1:$B101,2,1)*K1196*$L1196*$M1196,0)+IF(ISNUMBER(O1196), VLOOKUP(O1196/$AH1196,F!$A1:$B101,2,1)*O1196*$P1196*$Q1196,0)+IF(ISNUMBER(S1196), VLOOKUP(S1196/$AH1196,F!$A1:$B101,2,1)*S1196*$T1196*$U1196,0)+IF(ISNUMBER(W1196), VLOOKUP(W1196/$AH1196,F!$A1:$B101,2,1)*W1196*$X1196*$Y1196,0)+IF(ISNUMBER(AA1196), VLOOKUP(AA1196/$AH1196,F!$A1:$B101,2,1)*AA1196*$AB1196*$AC1196,0))*IF(ISNUMBER(F1196),F1196,1)*IF(ISNUMBER(E1196),E1196,1)</f>
        <v>0</v>
      </c>
      <c r="AJ1196" s="340">
        <f t="shared" si="1544"/>
        <v>0</v>
      </c>
      <c r="AK1196" s="341">
        <f>IFERROR(I1196*INDEX(F!$P$21:$AB$33, MATCH(G1196/$AH1196, F!$O$21:$O$33,1), MATCH(E1196, F!$P$20:$AB$20,1)), 0 ) +IFERROR( M1196*INDEX(F!$P$21:$AB$33, MATCH(K1196/$AH1196, F!$O$21:$O$33,1), MATCH(E1196, F!$P$20:$AB$20,1)),0) +  IFERROR( Q1196*INDEX(F!$P$21:$AB$33, MATCH(O1196/$AH1196, F!$O$21:$O$33,1), MATCH(E1196, F!$P$20:$AB$20,1)), 0) + IFERROR( U1196*INDEX(F!$P$21:$AB$33, MATCH(S1196/$AH1196, F!$O$21:$O$33,1), MATCH(E1196, F!$P$20:$AB$20,1)),0)  + IFERROR(Y1196*INDEX(F!$P$21:$AB$33, MATCH(W1196/$AH1196, F!$O$21:$O$33,1), MATCH(E1196, F!$P$20:$AB$20,1)),0)  + IFERROR( AC1196*INDEX(F!$P$21:$AB$33, MATCH(AA1196/$AH1196, F!$O$21:$O$33,1), MATCH(E1196, F!$P$20:$AB$20,1)),)</f>
        <v>0</v>
      </c>
      <c r="AL1196" s="1031"/>
    </row>
    <row r="1197" spans="1:38" ht="15.75" hidden="1" thickBot="1" x14ac:dyDescent="0.3">
      <c r="A1197" s="1023"/>
      <c r="B1197" s="250"/>
      <c r="C1197" s="263"/>
      <c r="D1197" s="215"/>
      <c r="E1197" s="352">
        <f>ROUND(IFERROR(SUMPRODUCT(AJ1189:AJ1196,E1189:E1196)/AJ1197,0),3)</f>
        <v>0</v>
      </c>
      <c r="F1197" s="353"/>
      <c r="G1197" s="354"/>
      <c r="H1197" s="355"/>
      <c r="I1197" s="355"/>
      <c r="J1197" s="356"/>
      <c r="K1197" s="354"/>
      <c r="L1197" s="355"/>
      <c r="M1197" s="355"/>
      <c r="N1197" s="356"/>
      <c r="O1197" s="354"/>
      <c r="P1197" s="355"/>
      <c r="Q1197" s="355"/>
      <c r="R1197" s="356"/>
      <c r="S1197" s="354"/>
      <c r="T1197" s="355"/>
      <c r="U1197" s="355"/>
      <c r="V1197" s="356"/>
      <c r="W1197" s="354"/>
      <c r="X1197" s="355"/>
      <c r="Y1197" s="355"/>
      <c r="Z1197" s="356"/>
      <c r="AA1197" s="354"/>
      <c r="AB1197" s="355"/>
      <c r="AC1197" s="355"/>
      <c r="AD1197" s="356"/>
      <c r="AE1197" s="357">
        <f>SUM(AE1189:AE1196)</f>
        <v>0</v>
      </c>
      <c r="AF1197" s="358">
        <f t="shared" si="1528"/>
        <v>0</v>
      </c>
      <c r="AG1197" s="391">
        <f>IFERROR(  SUMPRODUCT(AG1189:AG1196,AJ1189:AJ1196)/AJ1197,0)</f>
        <v>0</v>
      </c>
      <c r="AH1197" s="359"/>
      <c r="AI1197" s="360">
        <f>SUM(AI1189:AI1196)</f>
        <v>0</v>
      </c>
      <c r="AJ1197" s="360">
        <f>SUM(AJ1189:AJ1196)</f>
        <v>0</v>
      </c>
      <c r="AK1197" s="361">
        <f>IF(SUM(AK1189:AK1196)=0,TIME(,0,),TIME(,SUM(AK1189:AK1196)+F!$V$37,))</f>
        <v>0</v>
      </c>
      <c r="AL1197" s="1032"/>
    </row>
    <row r="1198" spans="1:38" hidden="1" x14ac:dyDescent="0.25">
      <c r="A1198" s="232">
        <f>A1199</f>
        <v>43930</v>
      </c>
      <c r="B1198" s="251" t="str">
        <f t="shared" ref="B1198:F1205" si="1545">IF(B1142="","",B1142)</f>
        <v>Тяжелая</v>
      </c>
      <c r="C1198" s="264" t="str">
        <f t="shared" si="1545"/>
        <v>ЖМ</v>
      </c>
      <c r="D1198" s="233" t="str">
        <f t="shared" si="1545"/>
        <v>Жим лежа</v>
      </c>
      <c r="E1198" s="280">
        <f t="shared" si="1545"/>
        <v>1</v>
      </c>
      <c r="F1198" s="362" t="str">
        <f t="shared" si="1545"/>
        <v/>
      </c>
      <c r="G1198" s="363" t="str">
        <f t="shared" ref="G1198:G1205" si="1546">IF(J1198&lt;&gt;0, IFERROR(IF( $F1198=2,  MROUND($AH1198*J1198,1),    IF( OR($F1198="",$F1198=1),   MROUND($AH1198*J1198,2.5),  MROUND($AH1198*J1198, 0.1))), "" ), "")</f>
        <v/>
      </c>
      <c r="H1198" s="364"/>
      <c r="I1198" s="364"/>
      <c r="J1198" s="365"/>
      <c r="K1198" s="363" t="str">
        <f t="shared" ref="K1198:K1205" si="1547">IF(N1198&lt;&gt;0, IFERROR(IF( $F1198=2,  MROUND($AH1198*N1198,1),    IF( OR($F1198="",$F1198=1),   MROUND($AH1198*N1198,2.5),  MROUND($AH1198*N1198, 0.1))), "" ), "")</f>
        <v/>
      </c>
      <c r="L1198" s="364"/>
      <c r="M1198" s="364"/>
      <c r="N1198" s="365"/>
      <c r="O1198" s="363" t="str">
        <f t="shared" ref="O1198:O1205" si="1548">IF(R1198&lt;&gt;0, IFERROR(IF( $F1198=2,  MROUND($AH1198*R1198,1),    IF( OR($F1198="",$F1198=1),   MROUND($AH1198*R1198,2.5),  MROUND($AH1198*R1198, 0.1))), "" ), "")</f>
        <v/>
      </c>
      <c r="P1198" s="364"/>
      <c r="Q1198" s="364"/>
      <c r="R1198" s="365"/>
      <c r="S1198" s="363" t="str">
        <f t="shared" ref="S1198:S1205" si="1549">IF(V1198&lt;&gt;0, IFERROR(IF( $F1198=2,  MROUND($AH1198*V1198,1),    IF( OR($F1198="",$F1198=1),   MROUND($AH1198*V1198,2.5),  MROUND($AH1198*V1198, 0.1))), "" ), "")</f>
        <v/>
      </c>
      <c r="T1198" s="364"/>
      <c r="U1198" s="364"/>
      <c r="V1198" s="365"/>
      <c r="W1198" s="363" t="str">
        <f t="shared" ref="W1198:W1205" si="1550">IF(Z1198&lt;&gt;0, IFERROR(IF( $F1198=2,  MROUND($AH1198*Z1198,1),    IF( OR($F1198="",$F1198=1),   MROUND($AH1198*Z1198,2.5),  MROUND($AH1198*Z1198, 0.1))), "" ), "")</f>
        <v/>
      </c>
      <c r="X1198" s="364"/>
      <c r="Y1198" s="364"/>
      <c r="Z1198" s="365"/>
      <c r="AA1198" s="363" t="str">
        <f t="shared" ref="AA1198:AA1205" si="1551">IF(AD1198&lt;&gt;0, IFERROR(IF( $F1198=2,  MROUND($AH1198*AD1198,1),    IF( OR($F1198="",$F1198=1),   MROUND($AH1198*AD1198,2.5),  MROUND($AH1198*AD1198, 0.1))), "" ), "")</f>
        <v/>
      </c>
      <c r="AB1198" s="364"/>
      <c r="AC1198" s="364"/>
      <c r="AD1198" s="365"/>
      <c r="AE1198" s="366">
        <f t="shared" ref="AE1198:AE1205" si="1552">(IF(ISNUMBER(G1198),G1198,0)*H1198*I1198+IF(ISNUMBER(K1198),K1198,1)*L1198*M1198+IF(ISNUMBER(O1198),O1198,1)*P1198*Q1198+IF(ISNUMBER(S1198),S1198,1)*T1198*U1198+IF(ISNUMBER(W1198),W1198,1)*X1198*Y1198+IF(ISNUMBER(AA1198),AA1198,1)*AB1198*AC1198)*IF(ISNUMBER(F1198),F1198,1)</f>
        <v>0</v>
      </c>
      <c r="AF1198" s="367">
        <f t="shared" si="1528"/>
        <v>0</v>
      </c>
      <c r="AG1198" s="368">
        <f t="shared" ref="AG1198:AG1205" si="1553">IFERROR((AF1198/(AH1198*IF(ISNUMBER(F1198),F1198,1))),0)</f>
        <v>0</v>
      </c>
      <c r="AH1198" s="216">
        <f t="shared" ref="AH1198:AH1205" si="1554">IF(ISNUMBER(AH1142), AH1142+(AH1142*$AH$1178),"")</f>
        <v>155.45880771017301</v>
      </c>
      <c r="AI1198" s="369">
        <f xml:space="preserve"> ( IF(ISNUMBER(G1198), VLOOKUP(G1198/$AH1198,F!$A1:$B101,2,1)*G1198*$H1198*$I1198,0)+IF(ISNUMBER(K1198), VLOOKUP(K1198/$AH1198,F!$A1:$B101,2,1)*K1198*$L1198*$M1198,0)+IF(ISNUMBER(O1198), VLOOKUP(O1198/$AH1198,F!$A1:$B101,2,1)*O1198*$P1198*$Q1198,0)+IF(ISNUMBER(S1198), VLOOKUP(S1198/$AH1198,F!$A1:$B101,2,1)*S1198*$T1198*$U1198,0)+IF(ISNUMBER(W1198), VLOOKUP(W1198/$AH1198,F!$A1:$B101,2,1)*W1198*$X1198*$Y1198,0)+IF(ISNUMBER(AA1198), VLOOKUP(AA1198/$AH1198,F!$A1:$B101,2,1)*AA1198*$AB1198*$AC1198,0))*IF(ISNUMBER(F1198),F1198,1)*IF(ISNUMBER(E1198),E1198,1)</f>
        <v>0</v>
      </c>
      <c r="AJ1198" s="370">
        <f t="shared" ref="AJ1198:AJ1200" si="1555">H1198*I1198+L1198*M1198+P1198*Q1198+T1198*U1198+X1198*Y1198+AB1198*AC1198</f>
        <v>0</v>
      </c>
      <c r="AK1198" s="371">
        <f>IFERROR(I1198*INDEX(F!$P$21:$AB$33, MATCH(G1198/$AH1198, F!$O$21:$O$33,1), MATCH(E1198, F!$P$20:$AB$20,1)), 0 ) +IFERROR( M1198*INDEX(F!$P$21:$AB$33, MATCH(K1198/$AH1198, F!$O$21:$O$33,1), MATCH(E1198, F!$P$20:$AB$20,1)),0) +  IFERROR( Q1198*INDEX(F!$P$21:$AB$33, MATCH(O1198/$AH1198, F!$O$21:$O$33,1), MATCH(E1198, F!$P$20:$AB$20,1)), 0) + IFERROR( U1198*INDEX(F!$P$21:$AB$33, MATCH(S1198/$AH1198, F!$O$21:$O$33,1), MATCH(E1198, F!$P$20:$AB$20,1)),0)  + IFERROR(Y1198*INDEX(F!$P$21:$AB$33, MATCH(W1198/$AH1198, F!$O$21:$O$33,1), MATCH(E1198, F!$P$20:$AB$20,1)),0)  + IFERROR( AC1198*INDEX(F!$P$21:$AB$33, MATCH(AA1198/$AH1198, F!$O$21:$O$33,1), MATCH(E1198, F!$P$20:$AB$20,1)),)</f>
        <v>0</v>
      </c>
      <c r="AL1198" s="1033"/>
    </row>
    <row r="1199" spans="1:38" ht="15.75" hidden="1" customHeight="1" x14ac:dyDescent="0.25">
      <c r="A1199" s="1021">
        <f>A1143+A1122</f>
        <v>43930</v>
      </c>
      <c r="B1199" s="249" t="str">
        <f t="shared" si="1545"/>
        <v>Легкая</v>
      </c>
      <c r="C1199" s="262" t="str">
        <f t="shared" si="1545"/>
        <v>ЖМ</v>
      </c>
      <c r="D1199" s="230" t="str">
        <f t="shared" si="1545"/>
        <v>Жим гантелей</v>
      </c>
      <c r="E1199" s="291">
        <f t="shared" si="1545"/>
        <v>0.8</v>
      </c>
      <c r="F1199" s="342">
        <f t="shared" si="1545"/>
        <v>2</v>
      </c>
      <c r="G1199" s="343" t="str">
        <f t="shared" si="1546"/>
        <v/>
      </c>
      <c r="H1199" s="344"/>
      <c r="I1199" s="344"/>
      <c r="J1199" s="345"/>
      <c r="K1199" s="343" t="str">
        <f t="shared" si="1547"/>
        <v/>
      </c>
      <c r="L1199" s="344"/>
      <c r="M1199" s="344"/>
      <c r="N1199" s="345"/>
      <c r="O1199" s="343" t="str">
        <f t="shared" si="1548"/>
        <v/>
      </c>
      <c r="P1199" s="344"/>
      <c r="Q1199" s="344"/>
      <c r="R1199" s="345"/>
      <c r="S1199" s="343" t="str">
        <f t="shared" si="1549"/>
        <v/>
      </c>
      <c r="T1199" s="344"/>
      <c r="U1199" s="344"/>
      <c r="V1199" s="345"/>
      <c r="W1199" s="343" t="str">
        <f t="shared" si="1550"/>
        <v/>
      </c>
      <c r="X1199" s="344"/>
      <c r="Y1199" s="344"/>
      <c r="Z1199" s="345"/>
      <c r="AA1199" s="343" t="str">
        <f t="shared" si="1551"/>
        <v/>
      </c>
      <c r="AB1199" s="344"/>
      <c r="AC1199" s="344"/>
      <c r="AD1199" s="345"/>
      <c r="AE1199" s="346">
        <f t="shared" si="1552"/>
        <v>0</v>
      </c>
      <c r="AF1199" s="347">
        <f t="shared" si="1528"/>
        <v>0</v>
      </c>
      <c r="AG1199" s="348">
        <f t="shared" si="1553"/>
        <v>0</v>
      </c>
      <c r="AH1199" s="217">
        <f t="shared" si="1554"/>
        <v>49.746818467255359</v>
      </c>
      <c r="AI1199" s="349">
        <f xml:space="preserve"> ( IF(ISNUMBER(G1199), VLOOKUP(G1199/$AH1199,F!$A1:$B101,2,1)*G1199*$H1199*$I1199,0)+IF(ISNUMBER(K1199), VLOOKUP(K1199/$AH1199,F!$A1:$B101,2,1)*K1199*$L1199*$M1199,0)+IF(ISNUMBER(O1199), VLOOKUP(O1199/$AH1199,F!$A1:$B101,2,1)*O1199*$P1199*$Q1199,0)+IF(ISNUMBER(S1199), VLOOKUP(S1199/$AH1199,F!$A1:$B101,2,1)*S1199*$T1199*$U1199,0)+IF(ISNUMBER(W1199), VLOOKUP(W1199/$AH1199,F!$A1:$B101,2,1)*W1199*$X1199*$Y1199,0)+IF(ISNUMBER(AA1199), VLOOKUP(AA1199/$AH1199,F!$A1:$B101,2,1)*AA1199*$AB1199*$AC1199,0))*IF(ISNUMBER(F1199),F1199,1)*IF(ISNUMBER(E1199),E1199,1)</f>
        <v>0</v>
      </c>
      <c r="AJ1199" s="350">
        <f t="shared" si="1555"/>
        <v>0</v>
      </c>
      <c r="AK1199" s="351">
        <f>IFERROR(I1199*INDEX(F!$P$21:$AB$33, MATCH(G1199/$AH1199, F!$O$21:$O$33,1), MATCH(E1199, F!$P$20:$AB$20,1)), 0 ) +IFERROR( M1199*INDEX(F!$P$21:$AB$33, MATCH(K1199/$AH1199, F!$O$21:$O$33,1), MATCH(E1199, F!$P$20:$AB$20,1)),0) +  IFERROR( Q1199*INDEX(F!$P$21:$AB$33, MATCH(O1199/$AH1199, F!$O$21:$O$33,1), MATCH(E1199, F!$P$20:$AB$20,1)), 0) + IFERROR( U1199*INDEX(F!$P$21:$AB$33, MATCH(S1199/$AH1199, F!$O$21:$O$33,1), MATCH(E1199, F!$P$20:$AB$20,1)),0)  + IFERROR(Y1199*INDEX(F!$P$21:$AB$33, MATCH(W1199/$AH1199, F!$O$21:$O$33,1), MATCH(E1199, F!$P$20:$AB$20,1)),0)  + IFERROR( AC1199*INDEX(F!$P$21:$AB$33, MATCH(AA1199/$AH1199, F!$O$21:$O$33,1), MATCH(E1199, F!$P$20:$AB$20,1)),)</f>
        <v>0</v>
      </c>
      <c r="AL1199" s="1031"/>
    </row>
    <row r="1200" spans="1:38" hidden="1" x14ac:dyDescent="0.25">
      <c r="A1200" s="1022"/>
      <c r="B1200" s="252" t="str">
        <f t="shared" si="1545"/>
        <v>Легкая</v>
      </c>
      <c r="C1200" s="265" t="str">
        <f t="shared" si="1545"/>
        <v>ОФП</v>
      </c>
      <c r="D1200" s="234" t="str">
        <f t="shared" si="1545"/>
        <v>Французский жим</v>
      </c>
      <c r="E1200" s="291">
        <f t="shared" si="1545"/>
        <v>0.4</v>
      </c>
      <c r="F1200" s="372" t="str">
        <f t="shared" si="1545"/>
        <v/>
      </c>
      <c r="G1200" s="373" t="str">
        <f t="shared" si="1546"/>
        <v/>
      </c>
      <c r="H1200" s="374"/>
      <c r="I1200" s="374"/>
      <c r="J1200" s="375"/>
      <c r="K1200" s="373" t="str">
        <f t="shared" si="1547"/>
        <v/>
      </c>
      <c r="L1200" s="374"/>
      <c r="M1200" s="374"/>
      <c r="N1200" s="375"/>
      <c r="O1200" s="373" t="str">
        <f t="shared" si="1548"/>
        <v/>
      </c>
      <c r="P1200" s="374"/>
      <c r="Q1200" s="374"/>
      <c r="R1200" s="375"/>
      <c r="S1200" s="373" t="str">
        <f t="shared" si="1549"/>
        <v/>
      </c>
      <c r="T1200" s="374"/>
      <c r="U1200" s="374"/>
      <c r="V1200" s="375"/>
      <c r="W1200" s="373" t="str">
        <f t="shared" si="1550"/>
        <v/>
      </c>
      <c r="X1200" s="374"/>
      <c r="Y1200" s="374"/>
      <c r="Z1200" s="375"/>
      <c r="AA1200" s="373" t="str">
        <f t="shared" si="1551"/>
        <v/>
      </c>
      <c r="AB1200" s="374"/>
      <c r="AC1200" s="374"/>
      <c r="AD1200" s="375"/>
      <c r="AE1200" s="376">
        <f t="shared" si="1552"/>
        <v>0</v>
      </c>
      <c r="AF1200" s="377">
        <f t="shared" si="1528"/>
        <v>0</v>
      </c>
      <c r="AG1200" s="378">
        <f t="shared" si="1553"/>
        <v>0</v>
      </c>
      <c r="AH1200" s="217">
        <f t="shared" si="1554"/>
        <v>72.599263200650839</v>
      </c>
      <c r="AI1200" s="379">
        <f xml:space="preserve"> ( IF(ISNUMBER(G1200), VLOOKUP(G1200/$AH1200,F!$A1:$B101,2,1)*G1200*$H1200*$I1200,0)+IF(ISNUMBER(K1200), VLOOKUP(K1200/$AH1200,F!$A1:$B101,2,1)*K1200*$L1200*$M1200,0)+IF(ISNUMBER(O1200), VLOOKUP(O1200/$AH1200,F!$A1:$B101,2,1)*O1200*$P1200*$Q1200,0)+IF(ISNUMBER(S1200), VLOOKUP(S1200/$AH1200,F!$A1:$B101,2,1)*S1200*$T1200*$U1200,0)+IF(ISNUMBER(W1200), VLOOKUP(W1200/$AH1200,F!$A1:$B101,2,1)*W1200*$X1200*$Y1200,0)+IF(ISNUMBER(AA1200), VLOOKUP(AA1200/$AH1200,F!$A1:$B101,2,1)*AA1200*$AB1200*$AC1200,0))*IF(ISNUMBER(F1200),F1200,1)*IF(ISNUMBER(E1200),E1200,1)</f>
        <v>0</v>
      </c>
      <c r="AJ1200" s="380">
        <f t="shared" si="1555"/>
        <v>0</v>
      </c>
      <c r="AK1200" s="381">
        <f>IFERROR(I1200*INDEX(F!$P$21:$AB$33, MATCH(G1200/$AH1200, F!$O$21:$O$33,1), MATCH(E1200, F!$P$20:$AB$20,1)), 0 ) +IFERROR( M1200*INDEX(F!$P$21:$AB$33, MATCH(K1200/$AH1200, F!$O$21:$O$33,1), MATCH(E1200, F!$P$20:$AB$20,1)),0) +  IFERROR( Q1200*INDEX(F!$P$21:$AB$33, MATCH(O1200/$AH1200, F!$O$21:$O$33,1), MATCH(E1200, F!$P$20:$AB$20,1)), 0) + IFERROR( U1200*INDEX(F!$P$21:$AB$33, MATCH(S1200/$AH1200, F!$O$21:$O$33,1), MATCH(E1200, F!$P$20:$AB$20,1)),0)  + IFERROR(Y1200*INDEX(F!$P$21:$AB$33, MATCH(W1200/$AH1200, F!$O$21:$O$33,1), MATCH(E1200, F!$P$20:$AB$20,1)),0)  + IFERROR( AC1200*INDEX(F!$P$21:$AB$33, MATCH(AA1200/$AH1200, F!$O$21:$O$33,1), MATCH(E1200, F!$P$20:$AB$20,1)),)</f>
        <v>0</v>
      </c>
      <c r="AL1200" s="1031"/>
    </row>
    <row r="1201" spans="1:38" hidden="1" x14ac:dyDescent="0.25">
      <c r="A1201" s="1022"/>
      <c r="B1201" s="249" t="str">
        <f t="shared" si="1545"/>
        <v>Легкая</v>
      </c>
      <c r="C1201" s="262" t="str">
        <f t="shared" si="1545"/>
        <v>ОФП</v>
      </c>
      <c r="D1201" s="230" t="str">
        <f t="shared" si="1545"/>
        <v>Молотковые сгибания</v>
      </c>
      <c r="E1201" s="291">
        <f t="shared" si="1545"/>
        <v>0.4</v>
      </c>
      <c r="F1201" s="342">
        <f t="shared" si="1545"/>
        <v>2</v>
      </c>
      <c r="G1201" s="343" t="str">
        <f t="shared" si="1546"/>
        <v/>
      </c>
      <c r="H1201" s="344"/>
      <c r="I1201" s="344"/>
      <c r="J1201" s="345"/>
      <c r="K1201" s="343" t="str">
        <f t="shared" si="1547"/>
        <v/>
      </c>
      <c r="L1201" s="344"/>
      <c r="M1201" s="344"/>
      <c r="N1201" s="345"/>
      <c r="O1201" s="343" t="str">
        <f t="shared" si="1548"/>
        <v/>
      </c>
      <c r="P1201" s="344"/>
      <c r="Q1201" s="344"/>
      <c r="R1201" s="345"/>
      <c r="S1201" s="343" t="str">
        <f t="shared" si="1549"/>
        <v/>
      </c>
      <c r="T1201" s="344"/>
      <c r="U1201" s="344"/>
      <c r="V1201" s="345"/>
      <c r="W1201" s="343" t="str">
        <f t="shared" si="1550"/>
        <v/>
      </c>
      <c r="X1201" s="344"/>
      <c r="Y1201" s="344"/>
      <c r="Z1201" s="345"/>
      <c r="AA1201" s="343" t="str">
        <f t="shared" si="1551"/>
        <v/>
      </c>
      <c r="AB1201" s="344"/>
      <c r="AC1201" s="344"/>
      <c r="AD1201" s="345"/>
      <c r="AE1201" s="346">
        <f t="shared" si="1552"/>
        <v>0</v>
      </c>
      <c r="AF1201" s="347">
        <f t="shared" si="1528"/>
        <v>0</v>
      </c>
      <c r="AG1201" s="348">
        <f t="shared" si="1553"/>
        <v>0</v>
      </c>
      <c r="AH1201" s="217">
        <f t="shared" si="1554"/>
        <v>27.982585387831151</v>
      </c>
      <c r="AI1201" s="349">
        <f xml:space="preserve"> ( IF(ISNUMBER(G1201), VLOOKUP(G1201/$AH1201,F!$A1:$B101,2,1)*G1201*$H1201*$I1201,0)+IF(ISNUMBER(K1201), VLOOKUP(K1201/$AH1201,F!$A1:$B101,2,1)*K1201*$L1201*$M1201,0)+IF(ISNUMBER(O1201), VLOOKUP(O1201/$AH1201,F!$A1:$B101,2,1)*O1201*$P1201*$Q1201,0)+IF(ISNUMBER(S1201), VLOOKUP(S1201/$AH1201,F!$A1:$B101,2,1)*S1201*$T1201*$U1201,0)+IF(ISNUMBER(W1201), VLOOKUP(W1201/$AH1201,F!$A1:$B101,2,1)*W1201*$X1201*$Y1201,0)+IF(ISNUMBER(AA1201), VLOOKUP(AA1201/$AH1201,F!$A1:$B101,2,1)*AA1201*$AB1201*$AC1201,0))*IF(ISNUMBER(F1201),F1201,1)*IF(ISNUMBER(E1201),E1201,1)</f>
        <v>0</v>
      </c>
      <c r="AJ1201" s="350">
        <f>H1201*I1201+L1201*M1201+P1201*Q1201+T1201*U1201+X1201*Y1201+AB1201*AC1201</f>
        <v>0</v>
      </c>
      <c r="AK1201" s="351">
        <f>IFERROR(I1201*INDEX(F!$P$21:$AB$33, MATCH(G1201/$AH1201, F!$O$21:$O$33,1), MATCH(E1201, F!$P$20:$AB$20,1)), 0 ) +IFERROR( M1201*INDEX(F!$P$21:$AB$33, MATCH(K1201/$AH1201, F!$O$21:$O$33,1), MATCH(E1201, F!$P$20:$AB$20,1)),0) +  IFERROR( Q1201*INDEX(F!$P$21:$AB$33, MATCH(O1201/$AH1201, F!$O$21:$O$33,1), MATCH(E1201, F!$P$20:$AB$20,1)), 0) + IFERROR( U1201*INDEX(F!$P$21:$AB$33, MATCH(S1201/$AH1201, F!$O$21:$O$33,1), MATCH(E1201, F!$P$20:$AB$20,1)),0)  + IFERROR(Y1201*INDEX(F!$P$21:$AB$33, MATCH(W1201/$AH1201, F!$O$21:$O$33,1), MATCH(E1201, F!$P$20:$AB$20,1)),0)  + IFERROR( AC1201*INDEX(F!$P$21:$AB$33, MATCH(AA1201/$AH1201, F!$O$21:$O$33,1), MATCH(E1201, F!$P$20:$AB$20,1)),)</f>
        <v>0</v>
      </c>
      <c r="AL1201" s="1031"/>
    </row>
    <row r="1202" spans="1:38" hidden="1" x14ac:dyDescent="0.25">
      <c r="A1202" s="1022"/>
      <c r="B1202" s="252" t="str">
        <f t="shared" si="1545"/>
        <v>Легкая</v>
      </c>
      <c r="C1202" s="265" t="str">
        <f t="shared" si="1545"/>
        <v>ОФП</v>
      </c>
      <c r="D1202" s="234" t="str">
        <f t="shared" si="1545"/>
        <v>Разгибания с гантелью из-за головы</v>
      </c>
      <c r="E1202" s="291">
        <f t="shared" si="1545"/>
        <v>0.4</v>
      </c>
      <c r="F1202" s="372">
        <f t="shared" si="1545"/>
        <v>2</v>
      </c>
      <c r="G1202" s="373" t="str">
        <f t="shared" si="1546"/>
        <v/>
      </c>
      <c r="H1202" s="374"/>
      <c r="I1202" s="374"/>
      <c r="J1202" s="375"/>
      <c r="K1202" s="373" t="str">
        <f t="shared" si="1547"/>
        <v/>
      </c>
      <c r="L1202" s="374"/>
      <c r="M1202" s="374"/>
      <c r="N1202" s="375"/>
      <c r="O1202" s="373" t="str">
        <f t="shared" si="1548"/>
        <v/>
      </c>
      <c r="P1202" s="374"/>
      <c r="Q1202" s="374"/>
      <c r="R1202" s="375"/>
      <c r="S1202" s="373" t="str">
        <f t="shared" si="1549"/>
        <v/>
      </c>
      <c r="T1202" s="374"/>
      <c r="U1202" s="374"/>
      <c r="V1202" s="375"/>
      <c r="W1202" s="373" t="str">
        <f t="shared" si="1550"/>
        <v/>
      </c>
      <c r="X1202" s="374"/>
      <c r="Y1202" s="374"/>
      <c r="Z1202" s="375"/>
      <c r="AA1202" s="373" t="str">
        <f t="shared" si="1551"/>
        <v/>
      </c>
      <c r="AB1202" s="374"/>
      <c r="AC1202" s="374"/>
      <c r="AD1202" s="375"/>
      <c r="AE1202" s="376">
        <f t="shared" si="1552"/>
        <v>0</v>
      </c>
      <c r="AF1202" s="377">
        <f t="shared" si="1528"/>
        <v>0</v>
      </c>
      <c r="AG1202" s="378">
        <f t="shared" si="1553"/>
        <v>0</v>
      </c>
      <c r="AH1202" s="217">
        <f t="shared" si="1554"/>
        <v>20.209645002322493</v>
      </c>
      <c r="AI1202" s="379">
        <f xml:space="preserve"> ( IF(ISNUMBER(G1202), VLOOKUP(G1202/$AH1202,F!$A1:$B101,2,1)*G1202*$H1202*$I1202,0)+IF(ISNUMBER(K1202), VLOOKUP(K1202/$AH1202,F!$A1:$B101,2,1)*K1202*$L1202*$M1202,0)+IF(ISNUMBER(O1202), VLOOKUP(O1202/$AH1202,F!$A1:$B101,2,1)*O1202*$P1202*$Q1202,0)+IF(ISNUMBER(S1202), VLOOKUP(S1202/$AH1202,F!$A1:$B101,2,1)*S1202*$T1202*$U1202,0)+IF(ISNUMBER(W1202), VLOOKUP(W1202/$AH1202,F!$A1:$B101,2,1)*W1202*$X1202*$Y1202,0)+IF(ISNUMBER(AA1202), VLOOKUP(AA1202/$AH1202,F!$A1:$B101,2,1)*AA1202*$AB1202*$AC1202,0))*IF(ISNUMBER(F1202),F1202,1)*IF(ISNUMBER(E1202),E1202,1)</f>
        <v>0</v>
      </c>
      <c r="AJ1202" s="380">
        <f t="shared" ref="AJ1202:AJ1205" si="1556">H1202*I1202+L1202*M1202+P1202*Q1202+T1202*U1202+X1202*Y1202+AB1202*AC1202</f>
        <v>0</v>
      </c>
      <c r="AK1202" s="381">
        <f>IFERROR(I1202*INDEX(F!$P$21:$AB$33, MATCH(G1202/$AH1202, F!$O$21:$O$33,1), MATCH(E1202, F!$P$20:$AB$20,1)), 0 ) +IFERROR( M1202*INDEX(F!$P$21:$AB$33, MATCH(K1202/$AH1202, F!$O$21:$O$33,1), MATCH(E1202, F!$P$20:$AB$20,1)),0) +  IFERROR( Q1202*INDEX(F!$P$21:$AB$33, MATCH(O1202/$AH1202, F!$O$21:$O$33,1), MATCH(E1202, F!$P$20:$AB$20,1)), 0) + IFERROR( U1202*INDEX(F!$P$21:$AB$33, MATCH(S1202/$AH1202, F!$O$21:$O$33,1), MATCH(E1202, F!$P$20:$AB$20,1)),0)  + IFERROR(Y1202*INDEX(F!$P$21:$AB$33, MATCH(W1202/$AH1202, F!$O$21:$O$33,1), MATCH(E1202, F!$P$20:$AB$20,1)),0)  + IFERROR( AC1202*INDEX(F!$P$21:$AB$33, MATCH(AA1202/$AH1202, F!$O$21:$O$33,1), MATCH(E1202, F!$P$20:$AB$20,1)),)</f>
        <v>0</v>
      </c>
      <c r="AL1202" s="1031"/>
    </row>
    <row r="1203" spans="1:38" hidden="1" x14ac:dyDescent="0.25">
      <c r="A1203" s="1022"/>
      <c r="B1203" s="249" t="str">
        <f t="shared" si="1545"/>
        <v/>
      </c>
      <c r="C1203" s="262" t="str">
        <f t="shared" si="1545"/>
        <v/>
      </c>
      <c r="D1203" s="230" t="str">
        <f t="shared" si="1545"/>
        <v/>
      </c>
      <c r="E1203" s="291" t="str">
        <f t="shared" si="1545"/>
        <v/>
      </c>
      <c r="F1203" s="342" t="str">
        <f t="shared" si="1545"/>
        <v/>
      </c>
      <c r="G1203" s="343" t="str">
        <f t="shared" si="1546"/>
        <v/>
      </c>
      <c r="H1203" s="344"/>
      <c r="I1203" s="344"/>
      <c r="J1203" s="345"/>
      <c r="K1203" s="343" t="str">
        <f t="shared" si="1547"/>
        <v/>
      </c>
      <c r="L1203" s="344"/>
      <c r="M1203" s="344"/>
      <c r="N1203" s="345"/>
      <c r="O1203" s="343" t="str">
        <f t="shared" si="1548"/>
        <v/>
      </c>
      <c r="P1203" s="344"/>
      <c r="Q1203" s="344"/>
      <c r="R1203" s="345"/>
      <c r="S1203" s="343" t="str">
        <f t="shared" si="1549"/>
        <v/>
      </c>
      <c r="T1203" s="344"/>
      <c r="U1203" s="344"/>
      <c r="V1203" s="345"/>
      <c r="W1203" s="343" t="str">
        <f t="shared" si="1550"/>
        <v/>
      </c>
      <c r="X1203" s="344"/>
      <c r="Y1203" s="344"/>
      <c r="Z1203" s="345"/>
      <c r="AA1203" s="343" t="str">
        <f t="shared" si="1551"/>
        <v/>
      </c>
      <c r="AB1203" s="344"/>
      <c r="AC1203" s="344"/>
      <c r="AD1203" s="345"/>
      <c r="AE1203" s="346">
        <f t="shared" si="1552"/>
        <v>0</v>
      </c>
      <c r="AF1203" s="347">
        <f t="shared" si="1528"/>
        <v>0</v>
      </c>
      <c r="AG1203" s="348">
        <f t="shared" si="1553"/>
        <v>0</v>
      </c>
      <c r="AH1203" s="217" t="str">
        <f t="shared" si="1554"/>
        <v/>
      </c>
      <c r="AI1203" s="349">
        <f xml:space="preserve"> ( IF(ISNUMBER(G1203), VLOOKUP(G1203/$AH1203,F!$A1:$B101,2,1)*G1203*$H1203*$I1203,0)+IF(ISNUMBER(K1203), VLOOKUP(K1203/$AH1203,F!$A1:$B101,2,1)*K1203*$L1203*$M1203,0)+IF(ISNUMBER(O1203), VLOOKUP(O1203/$AH1203,F!$A1:$B101,2,1)*O1203*$P1203*$Q1203,0)+IF(ISNUMBER(S1203), VLOOKUP(S1203/$AH1203,F!$A1:$B101,2,1)*S1203*$T1203*$U1203,0)+IF(ISNUMBER(W1203), VLOOKUP(W1203/$AH1203,F!$A1:$B101,2,1)*W1203*$X1203*$Y1203,0)+IF(ISNUMBER(AA1203), VLOOKUP(AA1203/$AH1203,F!$A1:$B101,2,1)*AA1203*$AB1203*$AC1203,0))*IF(ISNUMBER(F1203),F1203,1)*IF(ISNUMBER(E1203),E1203,1)</f>
        <v>0</v>
      </c>
      <c r="AJ1203" s="350">
        <f t="shared" si="1556"/>
        <v>0</v>
      </c>
      <c r="AK1203" s="351">
        <f>IFERROR(I1203*INDEX(F!$P$21:$AB$33, MATCH(G1203/$AH1203, F!$O$21:$O$33,1), MATCH(E1203, F!$P$20:$AB$20,1)), 0 ) +IFERROR( M1203*INDEX(F!$P$21:$AB$33, MATCH(K1203/$AH1203, F!$O$21:$O$33,1), MATCH(E1203, F!$P$20:$AB$20,1)),0) +  IFERROR( Q1203*INDEX(F!$P$21:$AB$33, MATCH(O1203/$AH1203, F!$O$21:$O$33,1), MATCH(E1203, F!$P$20:$AB$20,1)), 0) + IFERROR( U1203*INDEX(F!$P$21:$AB$33, MATCH(S1203/$AH1203, F!$O$21:$O$33,1), MATCH(E1203, F!$P$20:$AB$20,1)),0)  + IFERROR(Y1203*INDEX(F!$P$21:$AB$33, MATCH(W1203/$AH1203, F!$O$21:$O$33,1), MATCH(E1203, F!$P$20:$AB$20,1)),0)  + IFERROR( AC1203*INDEX(F!$P$21:$AB$33, MATCH(AA1203/$AH1203, F!$O$21:$O$33,1), MATCH(E1203, F!$P$20:$AB$20,1)),)</f>
        <v>0</v>
      </c>
      <c r="AL1203" s="1031"/>
    </row>
    <row r="1204" spans="1:38" hidden="1" x14ac:dyDescent="0.25">
      <c r="A1204" s="1022"/>
      <c r="B1204" s="252" t="str">
        <f t="shared" si="1545"/>
        <v/>
      </c>
      <c r="C1204" s="265" t="str">
        <f t="shared" si="1545"/>
        <v/>
      </c>
      <c r="D1204" s="234" t="str">
        <f t="shared" si="1545"/>
        <v/>
      </c>
      <c r="E1204" s="291" t="str">
        <f t="shared" si="1545"/>
        <v/>
      </c>
      <c r="F1204" s="382" t="str">
        <f t="shared" si="1545"/>
        <v/>
      </c>
      <c r="G1204" s="373" t="str">
        <f t="shared" si="1546"/>
        <v/>
      </c>
      <c r="H1204" s="374"/>
      <c r="I1204" s="374"/>
      <c r="J1204" s="375"/>
      <c r="K1204" s="373" t="str">
        <f t="shared" si="1547"/>
        <v/>
      </c>
      <c r="L1204" s="374"/>
      <c r="M1204" s="374"/>
      <c r="N1204" s="375"/>
      <c r="O1204" s="373" t="str">
        <f t="shared" si="1548"/>
        <v/>
      </c>
      <c r="P1204" s="374"/>
      <c r="Q1204" s="374"/>
      <c r="R1204" s="375"/>
      <c r="S1204" s="373" t="str">
        <f t="shared" si="1549"/>
        <v/>
      </c>
      <c r="T1204" s="374"/>
      <c r="U1204" s="374"/>
      <c r="V1204" s="375"/>
      <c r="W1204" s="373" t="str">
        <f t="shared" si="1550"/>
        <v/>
      </c>
      <c r="X1204" s="374"/>
      <c r="Y1204" s="374"/>
      <c r="Z1204" s="375"/>
      <c r="AA1204" s="373" t="str">
        <f t="shared" si="1551"/>
        <v/>
      </c>
      <c r="AB1204" s="374"/>
      <c r="AC1204" s="374"/>
      <c r="AD1204" s="375"/>
      <c r="AE1204" s="376">
        <f t="shared" si="1552"/>
        <v>0</v>
      </c>
      <c r="AF1204" s="377">
        <f t="shared" si="1528"/>
        <v>0</v>
      </c>
      <c r="AG1204" s="378">
        <f t="shared" si="1553"/>
        <v>0</v>
      </c>
      <c r="AH1204" s="217" t="str">
        <f t="shared" si="1554"/>
        <v/>
      </c>
      <c r="AI1204" s="379">
        <f xml:space="preserve"> ( IF(ISNUMBER(G1204), VLOOKUP(G1204/$AH1204,F!$A1:$B101,2,1)*G1204*$H1204*$I1204,0)+IF(ISNUMBER(K1204), VLOOKUP(K1204/$AH1204,F!$A1:$B101,2,1)*K1204*$L1204*$M1204,0)+IF(ISNUMBER(O1204), VLOOKUP(O1204/$AH1204,F!$A1:$B101,2,1)*O1204*$P1204*$Q1204,0)+IF(ISNUMBER(S1204), VLOOKUP(S1204/$AH1204,F!$A1:$B101,2,1)*S1204*$T1204*$U1204,0)+IF(ISNUMBER(W1204), VLOOKUP(W1204/$AH1204,F!$A1:$B101,2,1)*W1204*$X1204*$Y1204,0)+IF(ISNUMBER(AA1204), VLOOKUP(AA1204/$AH1204,F!$A1:$B101,2,1)*AA1204*$AB1204*$AC1204,0))*IF(ISNUMBER(F1204),F1204,1)*IF(ISNUMBER(E1204),E1204,1)</f>
        <v>0</v>
      </c>
      <c r="AJ1204" s="380">
        <f t="shared" si="1556"/>
        <v>0</v>
      </c>
      <c r="AK1204" s="381">
        <f>IFERROR(I1204*INDEX(F!$P$21:$AB$33, MATCH(G1204/$AH1204, F!$O$21:$O$33,1), MATCH(E1204, F!$P$20:$AB$20,1)), 0 ) +IFERROR( M1204*INDEX(F!$P$21:$AB$33, MATCH(K1204/$AH1204, F!$O$21:$O$33,1), MATCH(E1204, F!$P$20:$AB$20,1)),0) +  IFERROR( Q1204*INDEX(F!$P$21:$AB$33, MATCH(O1204/$AH1204, F!$O$21:$O$33,1), MATCH(E1204, F!$P$20:$AB$20,1)), 0) + IFERROR( U1204*INDEX(F!$P$21:$AB$33, MATCH(S1204/$AH1204, F!$O$21:$O$33,1), MATCH(E1204, F!$P$20:$AB$20,1)),0)  + IFERROR(Y1204*INDEX(F!$P$21:$AB$33, MATCH(W1204/$AH1204, F!$O$21:$O$33,1), MATCH(E1204, F!$P$20:$AB$20,1)),0)  + IFERROR( AC1204*INDEX(F!$P$21:$AB$33, MATCH(AA1204/$AH1204, F!$O$21:$O$33,1), MATCH(E1204, F!$P$20:$AB$20,1)),)</f>
        <v>0</v>
      </c>
      <c r="AL1204" s="1031"/>
    </row>
    <row r="1205" spans="1:38" hidden="1" x14ac:dyDescent="0.25">
      <c r="A1205" s="1022"/>
      <c r="B1205" s="249" t="str">
        <f t="shared" si="1545"/>
        <v/>
      </c>
      <c r="C1205" s="262" t="str">
        <f t="shared" si="1545"/>
        <v/>
      </c>
      <c r="D1205" s="235" t="str">
        <f t="shared" si="1545"/>
        <v/>
      </c>
      <c r="E1205" s="291" t="str">
        <f t="shared" si="1545"/>
        <v/>
      </c>
      <c r="F1205" s="383" t="str">
        <f t="shared" si="1545"/>
        <v/>
      </c>
      <c r="G1205" s="343" t="str">
        <f t="shared" si="1546"/>
        <v/>
      </c>
      <c r="H1205" s="344"/>
      <c r="I1205" s="344"/>
      <c r="J1205" s="345"/>
      <c r="K1205" s="343" t="str">
        <f t="shared" si="1547"/>
        <v/>
      </c>
      <c r="L1205" s="344"/>
      <c r="M1205" s="344"/>
      <c r="N1205" s="345"/>
      <c r="O1205" s="343" t="str">
        <f t="shared" si="1548"/>
        <v/>
      </c>
      <c r="P1205" s="344"/>
      <c r="Q1205" s="344"/>
      <c r="R1205" s="345"/>
      <c r="S1205" s="343" t="str">
        <f t="shared" si="1549"/>
        <v/>
      </c>
      <c r="T1205" s="344"/>
      <c r="U1205" s="344"/>
      <c r="V1205" s="345"/>
      <c r="W1205" s="343" t="str">
        <f t="shared" si="1550"/>
        <v/>
      </c>
      <c r="X1205" s="344"/>
      <c r="Y1205" s="344"/>
      <c r="Z1205" s="345"/>
      <c r="AA1205" s="343" t="str">
        <f t="shared" si="1551"/>
        <v/>
      </c>
      <c r="AB1205" s="344"/>
      <c r="AC1205" s="344"/>
      <c r="AD1205" s="345"/>
      <c r="AE1205" s="346">
        <f t="shared" si="1552"/>
        <v>0</v>
      </c>
      <c r="AF1205" s="347">
        <f t="shared" si="1528"/>
        <v>0</v>
      </c>
      <c r="AG1205" s="348">
        <f t="shared" si="1553"/>
        <v>0</v>
      </c>
      <c r="AH1205" s="217" t="str">
        <f t="shared" si="1554"/>
        <v/>
      </c>
      <c r="AI1205" s="349">
        <f xml:space="preserve"> ( IF(ISNUMBER(G1205), VLOOKUP(G1205/$AH1205,F!$A1:$B101,2,1)*G1205*$H1205*$I1205,0)+IF(ISNUMBER(K1205), VLOOKUP(K1205/$AH1205,F!$A1:$B101,2,1)*K1205*$L1205*$M1205,0)+IF(ISNUMBER(O1205), VLOOKUP(O1205/$AH1205,F!$A1:$B101,2,1)*O1205*$P1205*$Q1205,0)+IF(ISNUMBER(S1205), VLOOKUP(S1205/$AH1205,F!$A1:$B101,2,1)*S1205*$T1205*$U1205,0)+IF(ISNUMBER(W1205), VLOOKUP(W1205/$AH1205,F!$A1:$B101,2,1)*W1205*$X1205*$Y1205,0)+IF(ISNUMBER(AA1205), VLOOKUP(AA1205/$AH1205,F!$A1:$B101,2,1)*AA1205*$AB1205*$AC1205,0))*IF(ISNUMBER(F1205),F1205,1)*IF(ISNUMBER(E1205),E1205,1)</f>
        <v>0</v>
      </c>
      <c r="AJ1205" s="350">
        <f t="shared" si="1556"/>
        <v>0</v>
      </c>
      <c r="AK1205" s="351">
        <f>IFERROR(I1205*INDEX(F!$P$21:$AB$33, MATCH(G1205/$AH1205, F!$O$21:$O$33,1), MATCH(E1205, F!$P$20:$AB$20,1)), 0 ) +IFERROR( M1205*INDEX(F!$P$21:$AB$33, MATCH(K1205/$AH1205, F!$O$21:$O$33,1), MATCH(E1205, F!$P$20:$AB$20,1)),0) +  IFERROR( Q1205*INDEX(F!$P$21:$AB$33, MATCH(O1205/$AH1205, F!$O$21:$O$33,1), MATCH(E1205, F!$P$20:$AB$20,1)), 0) + IFERROR( U1205*INDEX(F!$P$21:$AB$33, MATCH(S1205/$AH1205, F!$O$21:$O$33,1), MATCH(E1205, F!$P$20:$AB$20,1)),0)  + IFERROR(Y1205*INDEX(F!$P$21:$AB$33, MATCH(W1205/$AH1205, F!$O$21:$O$33,1), MATCH(E1205, F!$P$20:$AB$20,1)),0)  + IFERROR( AC1205*INDEX(F!$P$21:$AB$33, MATCH(AA1205/$AH1205, F!$O$21:$O$33,1), MATCH(E1205, F!$P$20:$AB$20,1)),)</f>
        <v>0</v>
      </c>
      <c r="AL1205" s="1031"/>
    </row>
    <row r="1206" spans="1:38" ht="15.75" hidden="1" thickBot="1" x14ac:dyDescent="0.3">
      <c r="A1206" s="1023"/>
      <c r="B1206" s="253"/>
      <c r="C1206" s="266"/>
      <c r="D1206" s="218"/>
      <c r="E1206" s="352">
        <f>ROUND(IFERROR(SUMPRODUCT(AJ1198:AJ1205,E1198:E1205)/AJ1206,0),3)</f>
        <v>0</v>
      </c>
      <c r="F1206" s="384"/>
      <c r="G1206" s="385"/>
      <c r="H1206" s="386"/>
      <c r="I1206" s="386"/>
      <c r="J1206" s="387"/>
      <c r="K1206" s="385"/>
      <c r="L1206" s="386"/>
      <c r="M1206" s="386"/>
      <c r="N1206" s="387"/>
      <c r="O1206" s="385"/>
      <c r="P1206" s="386"/>
      <c r="Q1206" s="386"/>
      <c r="R1206" s="387"/>
      <c r="S1206" s="385"/>
      <c r="T1206" s="386"/>
      <c r="U1206" s="386"/>
      <c r="V1206" s="387"/>
      <c r="W1206" s="385"/>
      <c r="X1206" s="386"/>
      <c r="Y1206" s="386"/>
      <c r="Z1206" s="387"/>
      <c r="AA1206" s="385"/>
      <c r="AB1206" s="386"/>
      <c r="AC1206" s="386"/>
      <c r="AD1206" s="387"/>
      <c r="AE1206" s="357">
        <f>SUM(AE1198:AE1205)</f>
        <v>0</v>
      </c>
      <c r="AF1206" s="358">
        <f t="shared" si="1528"/>
        <v>0</v>
      </c>
      <c r="AG1206" s="391">
        <f>IFERROR(  SUMPRODUCT(AG1198:AG1205,AJ1198:AJ1205)/AJ1206,0)</f>
        <v>0</v>
      </c>
      <c r="AH1206" s="359"/>
      <c r="AI1206" s="360">
        <f>SUM(AI1198:AI1205)</f>
        <v>0</v>
      </c>
      <c r="AJ1206" s="360">
        <f>SUM(AJ1198:AJ1205)</f>
        <v>0</v>
      </c>
      <c r="AK1206" s="361">
        <f>IF(SUM(AK1198:AK1205)=0,TIME(,0,),TIME(,SUM(AK1198:AK1205)+F!$V$37,))</f>
        <v>0</v>
      </c>
      <c r="AL1206" s="1032"/>
    </row>
    <row r="1207" spans="1:38" hidden="1" x14ac:dyDescent="0.25">
      <c r="A1207" s="212">
        <f>A1208</f>
        <v>43932</v>
      </c>
      <c r="B1207" s="241" t="str">
        <f t="shared" ref="B1207:F1214" si="1557">IF(B1151="","",B1151)</f>
        <v>Легкая</v>
      </c>
      <c r="C1207" s="254" t="str">
        <f t="shared" si="1557"/>
        <v>ПР</v>
      </c>
      <c r="D1207" s="222" t="str">
        <f t="shared" si="1557"/>
        <v>Присед</v>
      </c>
      <c r="E1207" s="280">
        <f t="shared" si="1557"/>
        <v>1.2</v>
      </c>
      <c r="F1207" s="281" t="str">
        <f t="shared" si="1557"/>
        <v/>
      </c>
      <c r="G1207" s="282" t="str">
        <f t="shared" ref="G1207:G1214" si="1558">IF(J1207&lt;&gt;0, IFERROR(IF( $F1207=2,  MROUND($AH1207*J1207,1),    IF( OR($F1207="",$F1207=1),   MROUND($AH1207*J1207,2.5),  MROUND($AH1207*J1207, 0.1))), "" ), "")</f>
        <v/>
      </c>
      <c r="H1207" s="283"/>
      <c r="I1207" s="283"/>
      <c r="J1207" s="284"/>
      <c r="K1207" s="282" t="str">
        <f t="shared" ref="K1207:K1214" si="1559">IF(N1207&lt;&gt;0, IFERROR(IF( $F1207=2,  MROUND($AH1207*N1207,1),    IF( OR($F1207="",$F1207=1),   MROUND($AH1207*N1207,2.5),  MROUND($AH1207*N1207, 0.1))), "" ), "")</f>
        <v/>
      </c>
      <c r="L1207" s="283"/>
      <c r="M1207" s="283"/>
      <c r="N1207" s="284"/>
      <c r="O1207" s="282" t="str">
        <f t="shared" ref="O1207:O1214" si="1560">IF(R1207&lt;&gt;0, IFERROR(IF( $F1207=2,  MROUND($AH1207*R1207,1),    IF( OR($F1207="",$F1207=1),   MROUND($AH1207*R1207,2.5),  MROUND($AH1207*R1207, 0.1))), "" ), "")</f>
        <v/>
      </c>
      <c r="P1207" s="283"/>
      <c r="Q1207" s="283"/>
      <c r="R1207" s="284"/>
      <c r="S1207" s="282" t="str">
        <f t="shared" ref="S1207:S1214" si="1561">IF(V1207&lt;&gt;0, IFERROR(IF( $F1207=2,  MROUND($AH1207*V1207,1),    IF( OR($F1207="",$F1207=1),   MROUND($AH1207*V1207,2.5),  MROUND($AH1207*V1207, 0.1))), "" ), "")</f>
        <v/>
      </c>
      <c r="T1207" s="283"/>
      <c r="U1207" s="283"/>
      <c r="V1207" s="284"/>
      <c r="W1207" s="282" t="str">
        <f t="shared" ref="W1207:W1214" si="1562">IF(Z1207&lt;&gt;0, IFERROR(IF( $F1207=2,  MROUND($AH1207*Z1207,1),    IF( OR($F1207="",$F1207=1),   MROUND($AH1207*Z1207,2.5),  MROUND($AH1207*Z1207, 0.1))), "" ), "")</f>
        <v/>
      </c>
      <c r="X1207" s="283"/>
      <c r="Y1207" s="283"/>
      <c r="Z1207" s="284"/>
      <c r="AA1207" s="282" t="str">
        <f t="shared" ref="AA1207:AA1214" si="1563">IF(AD1207&lt;&gt;0, IFERROR(IF( $F1207=2,  MROUND($AH1207*AD1207,1),    IF( OR($F1207="",$F1207=1),   MROUND($AH1207*AD1207,2.5),  MROUND($AH1207*AD1207, 0.1))), "" ), "")</f>
        <v/>
      </c>
      <c r="AB1207" s="283"/>
      <c r="AC1207" s="283"/>
      <c r="AD1207" s="284"/>
      <c r="AE1207" s="392">
        <f t="shared" ref="AE1207:AE1214" si="1564">(IF(ISNUMBER(G1207),G1207,0)*H1207*I1207+IF(ISNUMBER(K1207),K1207,1)*L1207*M1207+IF(ISNUMBER(O1207),O1207,1)*P1207*Q1207+IF(ISNUMBER(S1207),S1207,1)*T1207*U1207+IF(ISNUMBER(W1207),W1207,1)*X1207*Y1207+IF(ISNUMBER(AA1207),AA1207,1)*AB1207*AC1207)*IF(ISNUMBER(F1207),F1207,1)</f>
        <v>0</v>
      </c>
      <c r="AF1207" s="393">
        <f t="shared" si="1528"/>
        <v>0</v>
      </c>
      <c r="AG1207" s="394">
        <f t="shared" ref="AG1207:AG1214" si="1565">IFERROR((AF1207/(AH1207*IF(ISNUMBER(F1207),F1207,1))),0)</f>
        <v>0</v>
      </c>
      <c r="AH1207" s="216">
        <f t="shared" ref="AH1207:AH1214" si="1566">IF(ISNUMBER(AH1151), AH1151+(AH1151*$AH$1178),"")</f>
        <v>177.6672088116263</v>
      </c>
      <c r="AI1207" s="288">
        <f xml:space="preserve"> ( IF(ISNUMBER(G1207), VLOOKUP(G1207/$AH1207,F!$A1:$B101,2,1)*G1207*$H1207*$I1207,0)+IF(ISNUMBER(K1207), VLOOKUP(K1207/$AH1207,F!$A1:$B101,2,1)*K1207*$L1207*$M1207,0)+IF(ISNUMBER(O1207), VLOOKUP(O1207/$AH1207,F!$A1:$B101,2,1)*O1207*$P1207*$Q1207,0)+IF(ISNUMBER(S1207), VLOOKUP(S1207/$AH1207,F!$A1:$B101,2,1)*S1207*$T1207*$U1207,0)+IF(ISNUMBER(W1207), VLOOKUP(W1207/$AH1207,F!$A1:$B101,2,1)*W1207*$X1207*$Y1207,0)+IF(ISNUMBER(AA1207), VLOOKUP(AA1207/$AH1207,F!$A1:$B101,2,1)*AA1207*$AB1207*$AC1207,0))*IF(ISNUMBER(F1207),F1207,1)*IF(ISNUMBER(E1207),E1207,1)</f>
        <v>0</v>
      </c>
      <c r="AJ1207" s="289">
        <f t="shared" ref="AJ1207:AJ1209" si="1567">H1207*I1207+L1207*M1207+P1207*Q1207+T1207*U1207+X1207*Y1207+AB1207*AC1207</f>
        <v>0</v>
      </c>
      <c r="AK1207" s="290">
        <f>IFERROR(I1207*INDEX(F!$P$21:$AB$33, MATCH(G1207/$AH1207, F!$O$21:$O$33,1), MATCH(E1207, F!$P$20:$AB$20,1)), 0 ) +IFERROR( M1207*INDEX(F!$P$21:$AB$33, MATCH(K1207/$AH1207, F!$O$21:$O$33,1), MATCH(E1207, F!$P$20:$AB$20,1)),0) +  IFERROR( Q1207*INDEX(F!$P$21:$AB$33, MATCH(O1207/$AH1207, F!$O$21:$O$33,1), MATCH(E1207, F!$P$20:$AB$20,1)), 0) + IFERROR( U1207*INDEX(F!$P$21:$AB$33, MATCH(S1207/$AH1207, F!$O$21:$O$33,1), MATCH(E1207, F!$P$20:$AB$20,1)),0)  + IFERROR(Y1207*INDEX(F!$P$21:$AB$33, MATCH(W1207/$AH1207, F!$O$21:$O$33,1), MATCH(E1207, F!$P$20:$AB$20,1)),0)  + IFERROR( AC1207*INDEX(F!$P$21:$AB$33, MATCH(AA1207/$AH1207, F!$O$21:$O$33,1), MATCH(E1207, F!$P$20:$AB$20,1)),)</f>
        <v>0</v>
      </c>
      <c r="AL1207" s="1033"/>
    </row>
    <row r="1208" spans="1:38" ht="15.75" hidden="1" customHeight="1" x14ac:dyDescent="0.25">
      <c r="A1208" s="1021">
        <f>A1152+A1122</f>
        <v>43932</v>
      </c>
      <c r="B1208" s="242" t="str">
        <f t="shared" si="1557"/>
        <v>Легкая</v>
      </c>
      <c r="C1208" s="258" t="str">
        <f t="shared" si="1557"/>
        <v>ЖМ</v>
      </c>
      <c r="D1208" s="223" t="str">
        <f t="shared" si="1557"/>
        <v>Жим лежа</v>
      </c>
      <c r="E1208" s="291">
        <f t="shared" si="1557"/>
        <v>1</v>
      </c>
      <c r="F1208" s="292" t="str">
        <f t="shared" si="1557"/>
        <v/>
      </c>
      <c r="G1208" s="293" t="str">
        <f t="shared" si="1558"/>
        <v/>
      </c>
      <c r="H1208" s="238"/>
      <c r="I1208" s="238"/>
      <c r="J1208" s="294"/>
      <c r="K1208" s="293" t="str">
        <f t="shared" si="1559"/>
        <v/>
      </c>
      <c r="L1208" s="238"/>
      <c r="M1208" s="238"/>
      <c r="N1208" s="294"/>
      <c r="O1208" s="293" t="str">
        <f t="shared" si="1560"/>
        <v/>
      </c>
      <c r="P1208" s="238"/>
      <c r="Q1208" s="238"/>
      <c r="R1208" s="294"/>
      <c r="S1208" s="293" t="str">
        <f t="shared" si="1561"/>
        <v/>
      </c>
      <c r="T1208" s="238"/>
      <c r="U1208" s="238"/>
      <c r="V1208" s="294"/>
      <c r="W1208" s="293" t="str">
        <f t="shared" si="1562"/>
        <v/>
      </c>
      <c r="X1208" s="238"/>
      <c r="Y1208" s="238"/>
      <c r="Z1208" s="294"/>
      <c r="AA1208" s="293" t="str">
        <f t="shared" si="1563"/>
        <v/>
      </c>
      <c r="AB1208" s="238"/>
      <c r="AC1208" s="238"/>
      <c r="AD1208" s="294"/>
      <c r="AE1208" s="239">
        <f t="shared" si="1564"/>
        <v>0</v>
      </c>
      <c r="AF1208" s="295">
        <f t="shared" si="1528"/>
        <v>0</v>
      </c>
      <c r="AG1208" s="296">
        <f t="shared" si="1565"/>
        <v>0</v>
      </c>
      <c r="AH1208" s="217">
        <f t="shared" si="1566"/>
        <v>155.45880771017301</v>
      </c>
      <c r="AI1208" s="237">
        <f xml:space="preserve"> ( IF(ISNUMBER(G1208), VLOOKUP(G1208/$AH1208,F!$A1:$B101,2,1)*G1208*$H1208*$I1208,0)+IF(ISNUMBER(K1208), VLOOKUP(K1208/$AH1208,F!$A1:$B101,2,1)*K1208*$L1208*$M1208,0)+IF(ISNUMBER(O1208), VLOOKUP(O1208/$AH1208,F!$A1:$B101,2,1)*O1208*$P1208*$Q1208,0)+IF(ISNUMBER(S1208), VLOOKUP(S1208/$AH1208,F!$A1:$B101,2,1)*S1208*$T1208*$U1208,0)+IF(ISNUMBER(W1208), VLOOKUP(W1208/$AH1208,F!$A1:$B101,2,1)*W1208*$X1208*$Y1208,0)+IF(ISNUMBER(AA1208), VLOOKUP(AA1208/$AH1208,F!$A1:$B101,2,1)*AA1208*$AB1208*$AC1208,0))*IF(ISNUMBER(F1208),F1208,1)*IF(ISNUMBER(E1208),E1208,1)</f>
        <v>0</v>
      </c>
      <c r="AJ1208" s="297">
        <f t="shared" si="1567"/>
        <v>0</v>
      </c>
      <c r="AK1208" s="298">
        <f>IFERROR(I1208*INDEX(F!$P$21:$AB$33, MATCH(G1208/$AH1208, F!$O$21:$O$33,1), MATCH(E1208, F!$P$20:$AB$20,1)), 0 ) +IFERROR( M1208*INDEX(F!$P$21:$AB$33, MATCH(K1208/$AH1208, F!$O$21:$O$33,1), MATCH(E1208, F!$P$20:$AB$20,1)),0) +  IFERROR( Q1208*INDEX(F!$P$21:$AB$33, MATCH(O1208/$AH1208, F!$O$21:$O$33,1), MATCH(E1208, F!$P$20:$AB$20,1)), 0) + IFERROR( U1208*INDEX(F!$P$21:$AB$33, MATCH(S1208/$AH1208, F!$O$21:$O$33,1), MATCH(E1208, F!$P$20:$AB$20,1)),0)  + IFERROR(Y1208*INDEX(F!$P$21:$AB$33, MATCH(W1208/$AH1208, F!$O$21:$O$33,1), MATCH(E1208, F!$P$20:$AB$20,1)),0)  + IFERROR( AC1208*INDEX(F!$P$21:$AB$33, MATCH(AA1208/$AH1208, F!$O$21:$O$33,1), MATCH(E1208, F!$P$20:$AB$20,1)),)</f>
        <v>0</v>
      </c>
      <c r="AL1208" s="1031"/>
    </row>
    <row r="1209" spans="1:38" hidden="1" x14ac:dyDescent="0.25">
      <c r="A1209" s="1022"/>
      <c r="B1209" s="243" t="str">
        <f t="shared" si="1557"/>
        <v>Легкая</v>
      </c>
      <c r="C1209" s="256" t="str">
        <f t="shared" si="1557"/>
        <v>ОФП</v>
      </c>
      <c r="D1209" s="224" t="str">
        <f t="shared" si="1557"/>
        <v>Наклоны</v>
      </c>
      <c r="E1209" s="291">
        <f t="shared" si="1557"/>
        <v>0.8</v>
      </c>
      <c r="F1209" s="299" t="str">
        <f t="shared" si="1557"/>
        <v/>
      </c>
      <c r="G1209" s="300" t="str">
        <f t="shared" si="1558"/>
        <v/>
      </c>
      <c r="H1209" s="301"/>
      <c r="I1209" s="301"/>
      <c r="J1209" s="302"/>
      <c r="K1209" s="300" t="str">
        <f t="shared" si="1559"/>
        <v/>
      </c>
      <c r="L1209" s="301"/>
      <c r="M1209" s="301"/>
      <c r="N1209" s="302"/>
      <c r="O1209" s="300" t="str">
        <f t="shared" si="1560"/>
        <v/>
      </c>
      <c r="P1209" s="301"/>
      <c r="Q1209" s="301"/>
      <c r="R1209" s="302"/>
      <c r="S1209" s="300" t="str">
        <f t="shared" si="1561"/>
        <v/>
      </c>
      <c r="T1209" s="301"/>
      <c r="U1209" s="301"/>
      <c r="V1209" s="302"/>
      <c r="W1209" s="300" t="str">
        <f t="shared" si="1562"/>
        <v/>
      </c>
      <c r="X1209" s="301"/>
      <c r="Y1209" s="301"/>
      <c r="Z1209" s="302"/>
      <c r="AA1209" s="300" t="str">
        <f t="shared" si="1563"/>
        <v/>
      </c>
      <c r="AB1209" s="301"/>
      <c r="AC1209" s="301"/>
      <c r="AD1209" s="302"/>
      <c r="AE1209" s="285">
        <f t="shared" si="1564"/>
        <v>0</v>
      </c>
      <c r="AF1209" s="286">
        <f t="shared" si="1528"/>
        <v>0</v>
      </c>
      <c r="AG1209" s="287">
        <f t="shared" si="1565"/>
        <v>0</v>
      </c>
      <c r="AH1209" s="217">
        <f t="shared" si="1566"/>
        <v>106.87793030074394</v>
      </c>
      <c r="AI1209" s="303">
        <f xml:space="preserve"> ( IF(ISNUMBER(G1209), VLOOKUP(G1209/$AH1209,F!$A1:$B101,2,1)*G1209*$H1209*$I1209,0)+IF(ISNUMBER(K1209), VLOOKUP(K1209/$AH1209,F!$A1:$B101,2,1)*K1209*$L1209*$M1209,0)+IF(ISNUMBER(O1209), VLOOKUP(O1209/$AH1209,F!$A1:$B101,2,1)*O1209*$P1209*$Q1209,0)+IF(ISNUMBER(S1209), VLOOKUP(S1209/$AH1209,F!$A1:$B101,2,1)*S1209*$T1209*$U1209,0)+IF(ISNUMBER(W1209), VLOOKUP(W1209/$AH1209,F!$A1:$B101,2,1)*W1209*$X1209*$Y1209,0)+IF(ISNUMBER(AA1209), VLOOKUP(AA1209/$AH1209,F!$A1:$B101,2,1)*AA1209*$AB1209*$AC1209,0))*IF(ISNUMBER(F1209),F1209,1)*IF(ISNUMBER(E1209),E1209,1)</f>
        <v>0</v>
      </c>
      <c r="AJ1209" s="304">
        <f t="shared" si="1567"/>
        <v>0</v>
      </c>
      <c r="AK1209" s="305">
        <f>IFERROR(I1209*INDEX(F!$P$21:$AB$33, MATCH(G1209/$AH1209, F!$O$21:$O$33,1), MATCH(E1209, F!$P$20:$AB$20,1)), 0 ) +IFERROR( M1209*INDEX(F!$P$21:$AB$33, MATCH(K1209/$AH1209, F!$O$21:$O$33,1), MATCH(E1209, F!$P$20:$AB$20,1)),0) +  IFERROR( Q1209*INDEX(F!$P$21:$AB$33, MATCH(O1209/$AH1209, F!$O$21:$O$33,1), MATCH(E1209, F!$P$20:$AB$20,1)), 0) + IFERROR( U1209*INDEX(F!$P$21:$AB$33, MATCH(S1209/$AH1209, F!$O$21:$O$33,1), MATCH(E1209, F!$P$20:$AB$20,1)),0)  + IFERROR(Y1209*INDEX(F!$P$21:$AB$33, MATCH(W1209/$AH1209, F!$O$21:$O$33,1), MATCH(E1209, F!$P$20:$AB$20,1)),0)  + IFERROR( AC1209*INDEX(F!$P$21:$AB$33, MATCH(AA1209/$AH1209, F!$O$21:$O$33,1), MATCH(E1209, F!$P$20:$AB$20,1)),)</f>
        <v>0</v>
      </c>
      <c r="AL1209" s="1031"/>
    </row>
    <row r="1210" spans="1:38" hidden="1" x14ac:dyDescent="0.25">
      <c r="A1210" s="1022"/>
      <c r="B1210" s="244" t="str">
        <f t="shared" si="1557"/>
        <v>Легкая</v>
      </c>
      <c r="C1210" s="255" t="str">
        <f t="shared" si="1557"/>
        <v>ЖМ</v>
      </c>
      <c r="D1210" s="223" t="str">
        <f t="shared" si="1557"/>
        <v>Жим лежа</v>
      </c>
      <c r="E1210" s="291">
        <f t="shared" si="1557"/>
        <v>1</v>
      </c>
      <c r="F1210" s="306" t="str">
        <f t="shared" si="1557"/>
        <v/>
      </c>
      <c r="G1210" s="293" t="str">
        <f t="shared" si="1558"/>
        <v/>
      </c>
      <c r="H1210" s="238"/>
      <c r="I1210" s="238"/>
      <c r="J1210" s="294"/>
      <c r="K1210" s="293" t="str">
        <f t="shared" si="1559"/>
        <v/>
      </c>
      <c r="L1210" s="238"/>
      <c r="M1210" s="238"/>
      <c r="N1210" s="294"/>
      <c r="O1210" s="293" t="str">
        <f t="shared" si="1560"/>
        <v/>
      </c>
      <c r="P1210" s="238"/>
      <c r="Q1210" s="238"/>
      <c r="R1210" s="294"/>
      <c r="S1210" s="293" t="str">
        <f t="shared" si="1561"/>
        <v/>
      </c>
      <c r="T1210" s="238"/>
      <c r="U1210" s="238"/>
      <c r="V1210" s="294"/>
      <c r="W1210" s="293" t="str">
        <f t="shared" si="1562"/>
        <v/>
      </c>
      <c r="X1210" s="238"/>
      <c r="Y1210" s="238"/>
      <c r="Z1210" s="294"/>
      <c r="AA1210" s="293" t="str">
        <f t="shared" si="1563"/>
        <v/>
      </c>
      <c r="AB1210" s="238"/>
      <c r="AC1210" s="238"/>
      <c r="AD1210" s="294"/>
      <c r="AE1210" s="239">
        <f t="shared" si="1564"/>
        <v>0</v>
      </c>
      <c r="AF1210" s="295">
        <f t="shared" si="1528"/>
        <v>0</v>
      </c>
      <c r="AG1210" s="296">
        <f t="shared" si="1565"/>
        <v>0</v>
      </c>
      <c r="AH1210" s="217">
        <f t="shared" si="1566"/>
        <v>155.45880771017301</v>
      </c>
      <c r="AI1210" s="237">
        <f xml:space="preserve"> ( IF(ISNUMBER(G1210), VLOOKUP(G1210/$AH1210,F!$A1:$B101,2,1)*G1210*$H1210*$I1210,0)+IF(ISNUMBER(K1210), VLOOKUP(K1210/$AH1210,F!$A1:$B101,2,1)*K1210*$L1210*$M1210,0)+IF(ISNUMBER(O1210), VLOOKUP(O1210/$AH1210,F!$A1:$B101,2,1)*O1210*$P1210*$Q1210,0)+IF(ISNUMBER(S1210), VLOOKUP(S1210/$AH1210,F!$A1:$B101,2,1)*S1210*$T1210*$U1210,0)+IF(ISNUMBER(W1210), VLOOKUP(W1210/$AH1210,F!$A1:$B101,2,1)*W1210*$X1210*$Y1210,0)+IF(ISNUMBER(AA1210), VLOOKUP(AA1210/$AH1210,F!$A1:$B101,2,1)*AA1210*$AB1210*$AC1210,0))*IF(ISNUMBER(F1210),F1210,1)*IF(ISNUMBER(E1210),E1210,1)</f>
        <v>0</v>
      </c>
      <c r="AJ1210" s="297">
        <f>H1210*I1210+L1210*M1210+P1210*Q1210+T1210*U1210+X1210*Y1210+AB1210*AC1210</f>
        <v>0</v>
      </c>
      <c r="AK1210" s="298">
        <f>IFERROR(I1210*INDEX(F!$P$21:$AB$33, MATCH(G1210/$AH1210, F!$O$21:$O$33,1), MATCH(E1210, F!$P$20:$AB$20,1)), 0 ) +IFERROR( M1210*INDEX(F!$P$21:$AB$33, MATCH(K1210/$AH1210, F!$O$21:$O$33,1), MATCH(E1210, F!$P$20:$AB$20,1)),0) +  IFERROR( Q1210*INDEX(F!$P$21:$AB$33, MATCH(O1210/$AH1210, F!$O$21:$O$33,1), MATCH(E1210, F!$P$20:$AB$20,1)), 0) + IFERROR( U1210*INDEX(F!$P$21:$AB$33, MATCH(S1210/$AH1210, F!$O$21:$O$33,1), MATCH(E1210, F!$P$20:$AB$20,1)),0)  + IFERROR(Y1210*INDEX(F!$P$21:$AB$33, MATCH(W1210/$AH1210, F!$O$21:$O$33,1), MATCH(E1210, F!$P$20:$AB$20,1)),0)  + IFERROR( AC1210*INDEX(F!$P$21:$AB$33, MATCH(AA1210/$AH1210, F!$O$21:$O$33,1), MATCH(E1210, F!$P$20:$AB$20,1)),)</f>
        <v>0</v>
      </c>
      <c r="AL1210" s="1031"/>
    </row>
    <row r="1211" spans="1:38" hidden="1" x14ac:dyDescent="0.25">
      <c r="A1211" s="1022"/>
      <c r="B1211" s="245" t="str">
        <f t="shared" si="1557"/>
        <v/>
      </c>
      <c r="C1211" s="257" t="str">
        <f t="shared" si="1557"/>
        <v/>
      </c>
      <c r="D1211" s="224" t="str">
        <f t="shared" si="1557"/>
        <v/>
      </c>
      <c r="E1211" s="291" t="str">
        <f t="shared" si="1557"/>
        <v/>
      </c>
      <c r="F1211" s="307" t="str">
        <f t="shared" si="1557"/>
        <v/>
      </c>
      <c r="G1211" s="300" t="str">
        <f t="shared" si="1558"/>
        <v/>
      </c>
      <c r="H1211" s="301"/>
      <c r="I1211" s="301"/>
      <c r="J1211" s="302"/>
      <c r="K1211" s="300" t="str">
        <f t="shared" si="1559"/>
        <v/>
      </c>
      <c r="L1211" s="301"/>
      <c r="M1211" s="301"/>
      <c r="N1211" s="302"/>
      <c r="O1211" s="300" t="str">
        <f t="shared" si="1560"/>
        <v/>
      </c>
      <c r="P1211" s="301"/>
      <c r="Q1211" s="301"/>
      <c r="R1211" s="302"/>
      <c r="S1211" s="300" t="str">
        <f t="shared" si="1561"/>
        <v/>
      </c>
      <c r="T1211" s="301"/>
      <c r="U1211" s="301"/>
      <c r="V1211" s="302"/>
      <c r="W1211" s="300" t="str">
        <f t="shared" si="1562"/>
        <v/>
      </c>
      <c r="X1211" s="301"/>
      <c r="Y1211" s="301"/>
      <c r="Z1211" s="302"/>
      <c r="AA1211" s="300" t="str">
        <f t="shared" si="1563"/>
        <v/>
      </c>
      <c r="AB1211" s="301"/>
      <c r="AC1211" s="301"/>
      <c r="AD1211" s="302"/>
      <c r="AE1211" s="285">
        <f t="shared" si="1564"/>
        <v>0</v>
      </c>
      <c r="AF1211" s="286">
        <f t="shared" si="1528"/>
        <v>0</v>
      </c>
      <c r="AG1211" s="287">
        <f t="shared" si="1565"/>
        <v>0</v>
      </c>
      <c r="AH1211" s="217" t="str">
        <f t="shared" si="1566"/>
        <v/>
      </c>
      <c r="AI1211" s="303">
        <f xml:space="preserve"> ( IF(ISNUMBER(G1211), VLOOKUP(G1211/$AH1211,F!$A1:$B101,2,1)*G1211*$H1211*$I1211,0)+IF(ISNUMBER(K1211), VLOOKUP(K1211/$AH1211,F!$A1:$B101,2,1)*K1211*$L1211*$M1211,0)+IF(ISNUMBER(O1211), VLOOKUP(O1211/$AH1211,F!$A1:$B101,2,1)*O1211*$P1211*$Q1211,0)+IF(ISNUMBER(S1211), VLOOKUP(S1211/$AH1211,F!$A1:$B101,2,1)*S1211*$T1211*$U1211,0)+IF(ISNUMBER(W1211), VLOOKUP(W1211/$AH1211,F!$A1:$B101,2,1)*W1211*$X1211*$Y1211,0)+IF(ISNUMBER(AA1211), VLOOKUP(AA1211/$AH1211,F!$A1:$B101,2,1)*AA1211*$AB1211*$AC1211,0))*IF(ISNUMBER(F1211),F1211,1)*IF(ISNUMBER(E1211),E1211,1)</f>
        <v>0</v>
      </c>
      <c r="AJ1211" s="304">
        <f t="shared" ref="AJ1211:AJ1214" si="1568">H1211*I1211+L1211*M1211+P1211*Q1211+T1211*U1211+X1211*Y1211+AB1211*AC1211</f>
        <v>0</v>
      </c>
      <c r="AK1211" s="305">
        <f>IFERROR(I1211*INDEX(F!$P$21:$AB$33, MATCH(G1211/$AH1211, F!$O$21:$O$33,1), MATCH(E1211, F!$P$20:$AB$20,1)), 0 ) +IFERROR( M1211*INDEX(F!$P$21:$AB$33, MATCH(K1211/$AH1211, F!$O$21:$O$33,1), MATCH(E1211, F!$P$20:$AB$20,1)),0) +  IFERROR( Q1211*INDEX(F!$P$21:$AB$33, MATCH(O1211/$AH1211, F!$O$21:$O$33,1), MATCH(E1211, F!$P$20:$AB$20,1)), 0) + IFERROR( U1211*INDEX(F!$P$21:$AB$33, MATCH(S1211/$AH1211, F!$O$21:$O$33,1), MATCH(E1211, F!$P$20:$AB$20,1)),0)  + IFERROR(Y1211*INDEX(F!$P$21:$AB$33, MATCH(W1211/$AH1211, F!$O$21:$O$33,1), MATCH(E1211, F!$P$20:$AB$20,1)),0)  + IFERROR( AC1211*INDEX(F!$P$21:$AB$33, MATCH(AA1211/$AH1211, F!$O$21:$O$33,1), MATCH(E1211, F!$P$20:$AB$20,1)),)</f>
        <v>0</v>
      </c>
      <c r="AL1211" s="1031"/>
    </row>
    <row r="1212" spans="1:38" hidden="1" x14ac:dyDescent="0.25">
      <c r="A1212" s="1022"/>
      <c r="B1212" s="242" t="str">
        <f t="shared" si="1557"/>
        <v/>
      </c>
      <c r="C1212" s="258" t="str">
        <f t="shared" si="1557"/>
        <v/>
      </c>
      <c r="D1212" s="225" t="str">
        <f t="shared" si="1557"/>
        <v/>
      </c>
      <c r="E1212" s="291" t="str">
        <f t="shared" si="1557"/>
        <v/>
      </c>
      <c r="F1212" s="308" t="str">
        <f t="shared" si="1557"/>
        <v/>
      </c>
      <c r="G1212" s="293" t="str">
        <f t="shared" si="1558"/>
        <v/>
      </c>
      <c r="H1212" s="238"/>
      <c r="I1212" s="238"/>
      <c r="J1212" s="294"/>
      <c r="K1212" s="293" t="str">
        <f t="shared" si="1559"/>
        <v/>
      </c>
      <c r="L1212" s="238"/>
      <c r="M1212" s="238"/>
      <c r="N1212" s="294"/>
      <c r="O1212" s="293" t="str">
        <f t="shared" si="1560"/>
        <v/>
      </c>
      <c r="P1212" s="238"/>
      <c r="Q1212" s="238"/>
      <c r="R1212" s="294"/>
      <c r="S1212" s="293" t="str">
        <f t="shared" si="1561"/>
        <v/>
      </c>
      <c r="T1212" s="238"/>
      <c r="U1212" s="238"/>
      <c r="V1212" s="294"/>
      <c r="W1212" s="293" t="str">
        <f t="shared" si="1562"/>
        <v/>
      </c>
      <c r="X1212" s="238"/>
      <c r="Y1212" s="238"/>
      <c r="Z1212" s="294"/>
      <c r="AA1212" s="293" t="str">
        <f t="shared" si="1563"/>
        <v/>
      </c>
      <c r="AB1212" s="238"/>
      <c r="AC1212" s="238"/>
      <c r="AD1212" s="294"/>
      <c r="AE1212" s="239">
        <f t="shared" si="1564"/>
        <v>0</v>
      </c>
      <c r="AF1212" s="295">
        <f t="shared" si="1528"/>
        <v>0</v>
      </c>
      <c r="AG1212" s="296">
        <f t="shared" si="1565"/>
        <v>0</v>
      </c>
      <c r="AH1212" s="217" t="str">
        <f t="shared" si="1566"/>
        <v/>
      </c>
      <c r="AI1212" s="237">
        <f xml:space="preserve"> ( IF(ISNUMBER(G1212), VLOOKUP(G1212/$AH1212,F!$A1:$B101,2,1)*G1212*$H1212*$I1212,0)+IF(ISNUMBER(K1212), VLOOKUP(K1212/$AH1212,F!$A1:$B101,2,1)*K1212*$L1212*$M1212,0)+IF(ISNUMBER(O1212), VLOOKUP(O1212/$AH1212,F!$A1:$B101,2,1)*O1212*$P1212*$Q1212,0)+IF(ISNUMBER(S1212), VLOOKUP(S1212/$AH1212,F!$A1:$B101,2,1)*S1212*$T1212*$U1212,0)+IF(ISNUMBER(W1212), VLOOKUP(W1212/$AH1212,F!$A1:$B101,2,1)*W1212*$X1212*$Y1212,0)+IF(ISNUMBER(AA1212), VLOOKUP(AA1212/$AH1212,F!$A1:$B101,2,1)*AA1212*$AB1212*$AC1212,0))*IF(ISNUMBER(F1212),F1212,1)*IF(ISNUMBER(E1212),E1212,1)</f>
        <v>0</v>
      </c>
      <c r="AJ1212" s="309">
        <f t="shared" si="1568"/>
        <v>0</v>
      </c>
      <c r="AK1212" s="298">
        <f>IFERROR(I1212*INDEX(F!$P$21:$AB$33, MATCH(G1212/$AH1212, F!$O$21:$O$33,1), MATCH(E1212, F!$P$20:$AB$20,1)), 0 ) +IFERROR( M1212*INDEX(F!$P$21:$AB$33, MATCH(K1212/$AH1212, F!$O$21:$O$33,1), MATCH(E1212, F!$P$20:$AB$20,1)),0) +  IFERROR( Q1212*INDEX(F!$P$21:$AB$33, MATCH(O1212/$AH1212, F!$O$21:$O$33,1), MATCH(E1212, F!$P$20:$AB$20,1)), 0) + IFERROR( U1212*INDEX(F!$P$21:$AB$33, MATCH(S1212/$AH1212, F!$O$21:$O$33,1), MATCH(E1212, F!$P$20:$AB$20,1)),0)  + IFERROR(Y1212*INDEX(F!$P$21:$AB$33, MATCH(W1212/$AH1212, F!$O$21:$O$33,1), MATCH(E1212, F!$P$20:$AB$20,1)),0)  + IFERROR( AC1212*INDEX(F!$P$21:$AB$33, MATCH(AA1212/$AH1212, F!$O$21:$O$33,1), MATCH(E1212, F!$P$20:$AB$20,1)),)</f>
        <v>0</v>
      </c>
      <c r="AL1212" s="1031"/>
    </row>
    <row r="1213" spans="1:38" hidden="1" x14ac:dyDescent="0.25">
      <c r="A1213" s="1022"/>
      <c r="B1213" s="243" t="str">
        <f t="shared" si="1557"/>
        <v/>
      </c>
      <c r="C1213" s="256" t="str">
        <f t="shared" si="1557"/>
        <v/>
      </c>
      <c r="D1213" s="214" t="str">
        <f t="shared" si="1557"/>
        <v/>
      </c>
      <c r="E1213" s="291" t="str">
        <f t="shared" si="1557"/>
        <v/>
      </c>
      <c r="F1213" s="307" t="str">
        <f t="shared" si="1557"/>
        <v/>
      </c>
      <c r="G1213" s="300" t="str">
        <f t="shared" si="1558"/>
        <v/>
      </c>
      <c r="H1213" s="301"/>
      <c r="I1213" s="301"/>
      <c r="J1213" s="302"/>
      <c r="K1213" s="300" t="str">
        <f t="shared" si="1559"/>
        <v/>
      </c>
      <c r="L1213" s="301"/>
      <c r="M1213" s="301"/>
      <c r="N1213" s="302"/>
      <c r="O1213" s="300" t="str">
        <f t="shared" si="1560"/>
        <v/>
      </c>
      <c r="P1213" s="301"/>
      <c r="Q1213" s="301"/>
      <c r="R1213" s="302"/>
      <c r="S1213" s="300" t="str">
        <f t="shared" si="1561"/>
        <v/>
      </c>
      <c r="T1213" s="301"/>
      <c r="U1213" s="301"/>
      <c r="V1213" s="302"/>
      <c r="W1213" s="300" t="str">
        <f t="shared" si="1562"/>
        <v/>
      </c>
      <c r="X1213" s="301"/>
      <c r="Y1213" s="301"/>
      <c r="Z1213" s="302"/>
      <c r="AA1213" s="300" t="str">
        <f t="shared" si="1563"/>
        <v/>
      </c>
      <c r="AB1213" s="301"/>
      <c r="AC1213" s="301"/>
      <c r="AD1213" s="302"/>
      <c r="AE1213" s="285">
        <f t="shared" si="1564"/>
        <v>0</v>
      </c>
      <c r="AF1213" s="286">
        <f t="shared" si="1528"/>
        <v>0</v>
      </c>
      <c r="AG1213" s="287">
        <f t="shared" si="1565"/>
        <v>0</v>
      </c>
      <c r="AH1213" s="217" t="str">
        <f t="shared" si="1566"/>
        <v/>
      </c>
      <c r="AI1213" s="310">
        <f xml:space="preserve"> ( IF(ISNUMBER(G1213), VLOOKUP(G1213/$AH1213,F!$A1:$B101,2,1)*G1213*$H1213*$I1213,0)+IF(ISNUMBER(K1213), VLOOKUP(K1213/$AH1213,F!$A1:$B101,2,1)*K1213*$L1213*$M1213,0)+IF(ISNUMBER(O1213), VLOOKUP(O1213/$AH1213,F!$A1:$B101,2,1)*O1213*$P1213*$Q1213,0)+IF(ISNUMBER(S1213), VLOOKUP(S1213/$AH1213,F!$A1:$B101,2,1)*S1213*$T1213*$U1213,0)+IF(ISNUMBER(W1213), VLOOKUP(W1213/$AH1213,F!$A1:$B101,2,1)*W1213*$X1213*$Y1213,0)+IF(ISNUMBER(AA1213), VLOOKUP(AA1213/$AH1213,F!$A1:$B101,2,1)*AA1213*$AB1213*$AC1213,0))*IF(ISNUMBER(F1213),F1213,1)*IF(ISNUMBER(E1213),E1213,1)</f>
        <v>0</v>
      </c>
      <c r="AJ1213" s="311">
        <f t="shared" si="1568"/>
        <v>0</v>
      </c>
      <c r="AK1213" s="312">
        <f>IFERROR(I1213*INDEX(F!$P$21:$AB$33, MATCH(G1213/$AH1213, F!$O$21:$O$33,1), MATCH(E1213, F!$P$20:$AB$20,1)), 0 ) +IFERROR( M1213*INDEX(F!$P$21:$AB$33, MATCH(K1213/$AH1213, F!$O$21:$O$33,1), MATCH(E1213, F!$P$20:$AB$20,1)),0) +  IFERROR( Q1213*INDEX(F!$P$21:$AB$33, MATCH(O1213/$AH1213, F!$O$21:$O$33,1), MATCH(E1213, F!$P$20:$AB$20,1)), 0) + IFERROR( U1213*INDEX(F!$P$21:$AB$33, MATCH(S1213/$AH1213, F!$O$21:$O$33,1), MATCH(E1213, F!$P$20:$AB$20,1)),0)  + IFERROR(Y1213*INDEX(F!$P$21:$AB$33, MATCH(W1213/$AH1213, F!$O$21:$O$33,1), MATCH(E1213, F!$P$20:$AB$20,1)),0)  + IFERROR( AC1213*INDEX(F!$P$21:$AB$33, MATCH(AA1213/$AH1213, F!$O$21:$O$33,1), MATCH(E1213, F!$P$20:$AB$20,1)),)</f>
        <v>0</v>
      </c>
      <c r="AL1213" s="1031"/>
    </row>
    <row r="1214" spans="1:38" hidden="1" x14ac:dyDescent="0.25">
      <c r="A1214" s="1022"/>
      <c r="B1214" s="242" t="str">
        <f t="shared" si="1557"/>
        <v/>
      </c>
      <c r="C1214" s="258" t="str">
        <f t="shared" si="1557"/>
        <v/>
      </c>
      <c r="D1214" s="226" t="str">
        <f t="shared" si="1557"/>
        <v/>
      </c>
      <c r="E1214" s="291" t="str">
        <f t="shared" si="1557"/>
        <v/>
      </c>
      <c r="F1214" s="313" t="str">
        <f t="shared" si="1557"/>
        <v/>
      </c>
      <c r="G1214" s="293" t="str">
        <f t="shared" si="1558"/>
        <v/>
      </c>
      <c r="H1214" s="238"/>
      <c r="I1214" s="238"/>
      <c r="J1214" s="294"/>
      <c r="K1214" s="293" t="str">
        <f t="shared" si="1559"/>
        <v/>
      </c>
      <c r="L1214" s="238"/>
      <c r="M1214" s="238"/>
      <c r="N1214" s="294"/>
      <c r="O1214" s="293" t="str">
        <f t="shared" si="1560"/>
        <v/>
      </c>
      <c r="P1214" s="238"/>
      <c r="Q1214" s="238"/>
      <c r="R1214" s="294"/>
      <c r="S1214" s="293" t="str">
        <f t="shared" si="1561"/>
        <v/>
      </c>
      <c r="T1214" s="238"/>
      <c r="U1214" s="238"/>
      <c r="V1214" s="294"/>
      <c r="W1214" s="293" t="str">
        <f t="shared" si="1562"/>
        <v/>
      </c>
      <c r="X1214" s="238"/>
      <c r="Y1214" s="238"/>
      <c r="Z1214" s="294"/>
      <c r="AA1214" s="293" t="str">
        <f t="shared" si="1563"/>
        <v/>
      </c>
      <c r="AB1214" s="238"/>
      <c r="AC1214" s="238"/>
      <c r="AD1214" s="294"/>
      <c r="AE1214" s="239">
        <f t="shared" si="1564"/>
        <v>0</v>
      </c>
      <c r="AF1214" s="314">
        <f t="shared" si="1528"/>
        <v>0</v>
      </c>
      <c r="AG1214" s="315">
        <f t="shared" si="1565"/>
        <v>0</v>
      </c>
      <c r="AH1214" s="217" t="str">
        <f t="shared" si="1566"/>
        <v/>
      </c>
      <c r="AI1214" s="316">
        <f xml:space="preserve"> ( IF(ISNUMBER(G1214), VLOOKUP(G1214/$AH1214,F!$A1:$B101,2,1)*G1214*$H1214*$I1214,0)+IF(ISNUMBER(K1214), VLOOKUP(K1214/$AH1214,F!$A1:$B101,2,1)*K1214*$L1214*$M1214,0)+IF(ISNUMBER(O1214), VLOOKUP(O1214/$AH1214,F!$A1:$B101,2,1)*O1214*$P1214*$Q1214,0)+IF(ISNUMBER(S1214), VLOOKUP(S1214/$AH1214,F!$A1:$B101,2,1)*S1214*$T1214*$U1214,0)+IF(ISNUMBER(W1214), VLOOKUP(W1214/$AH1214,F!$A1:$B101,2,1)*W1214*$X1214*$Y1214,0)+IF(ISNUMBER(AA1214), VLOOKUP(AA1214/$AH1214,F!$A1:$B101,2,1)*AA1214*$AB1214*$AC1214,0))*IF(ISNUMBER(F1214),F1214,1)*IF(ISNUMBER(E1214),E1214,1)</f>
        <v>0</v>
      </c>
      <c r="AJ1214" s="317">
        <f t="shared" si="1568"/>
        <v>0</v>
      </c>
      <c r="AK1214" s="318">
        <f>IFERROR(I1214*INDEX(F!$P$21:$AB$33, MATCH(G1214/$AH1214, F!$O$21:$O$33,1), MATCH(E1214, F!$P$20:$AB$20,1)), 0 ) +IFERROR( M1214*INDEX(F!$P$21:$AB$33, MATCH(K1214/$AH1214, F!$O$21:$O$33,1), MATCH(E1214, F!$P$20:$AB$20,1)),0) +  IFERROR( Q1214*INDEX(F!$P$21:$AB$33, MATCH(O1214/$AH1214, F!$O$21:$O$33,1), MATCH(E1214, F!$P$20:$AB$20,1)), 0) + IFERROR( U1214*INDEX(F!$P$21:$AB$33, MATCH(S1214/$AH1214, F!$O$21:$O$33,1), MATCH(E1214, F!$P$20:$AB$20,1)),0)  + IFERROR(Y1214*INDEX(F!$P$21:$AB$33, MATCH(W1214/$AH1214, F!$O$21:$O$33,1), MATCH(E1214, F!$P$20:$AB$20,1)),0)  + IFERROR( AC1214*INDEX(F!$P$21:$AB$33, MATCH(AA1214/$AH1214, F!$O$21:$O$33,1), MATCH(E1214, F!$P$20:$AB$20,1)),)</f>
        <v>0</v>
      </c>
      <c r="AL1214" s="1031"/>
    </row>
    <row r="1215" spans="1:38" ht="15.75" hidden="1" thickBot="1" x14ac:dyDescent="0.3">
      <c r="A1215" s="1023"/>
      <c r="B1215" s="246"/>
      <c r="C1215" s="259"/>
      <c r="D1215" s="227"/>
      <c r="E1215" s="352">
        <f>ROUND(IFERROR(SUMPRODUCT(AJ1207:AJ1214,E1207:E1214)/AJ1215,0),3)</f>
        <v>0</v>
      </c>
      <c r="F1215" s="388"/>
      <c r="G1215" s="319"/>
      <c r="H1215" s="320"/>
      <c r="I1215" s="320"/>
      <c r="J1215" s="321"/>
      <c r="K1215" s="319"/>
      <c r="L1215" s="320"/>
      <c r="M1215" s="320"/>
      <c r="N1215" s="321"/>
      <c r="O1215" s="319"/>
      <c r="P1215" s="320"/>
      <c r="Q1215" s="320"/>
      <c r="R1215" s="321"/>
      <c r="S1215" s="319"/>
      <c r="T1215" s="320"/>
      <c r="U1215" s="320"/>
      <c r="V1215" s="321"/>
      <c r="W1215" s="319"/>
      <c r="X1215" s="320"/>
      <c r="Y1215" s="320"/>
      <c r="Z1215" s="321"/>
      <c r="AA1215" s="319"/>
      <c r="AB1215" s="320"/>
      <c r="AC1215" s="320"/>
      <c r="AD1215" s="321"/>
      <c r="AE1215" s="357">
        <f>SUM(AE1207:AE1214)</f>
        <v>0</v>
      </c>
      <c r="AF1215" s="358">
        <f t="shared" si="1528"/>
        <v>0</v>
      </c>
      <c r="AG1215" s="391">
        <f>IFERROR(  SUMPRODUCT(AG1207:AG1214,AJ1207:AJ1214)/AJ1215,0)</f>
        <v>0</v>
      </c>
      <c r="AH1215" s="359"/>
      <c r="AI1215" s="360">
        <f>SUM(AI1207:AI1214)</f>
        <v>0</v>
      </c>
      <c r="AJ1215" s="360">
        <f>SUM(AJ1207:AJ1214)</f>
        <v>0</v>
      </c>
      <c r="AK1215" s="361">
        <f>IF(SUM(AK1207:AK1214)=0,TIME(,0,),TIME(,SUM(AK1207:AK1214)+F!$V$37,))</f>
        <v>0</v>
      </c>
      <c r="AL1215" s="1032"/>
    </row>
    <row r="1216" spans="1:38" hidden="1" x14ac:dyDescent="0.25">
      <c r="A1216" s="213">
        <f>A1217</f>
        <v>43933</v>
      </c>
      <c r="B1216" s="247" t="str">
        <f t="shared" ref="B1216:F1223" si="1569">IF(B1160="","",B1160)</f>
        <v/>
      </c>
      <c r="C1216" s="260" t="str">
        <f t="shared" si="1569"/>
        <v/>
      </c>
      <c r="D1216" s="228" t="str">
        <f t="shared" si="1569"/>
        <v/>
      </c>
      <c r="E1216" s="280" t="str">
        <f t="shared" si="1569"/>
        <v/>
      </c>
      <c r="F1216" s="322" t="str">
        <f t="shared" si="1569"/>
        <v/>
      </c>
      <c r="G1216" s="323" t="str">
        <f t="shared" ref="G1216:G1223" si="1570">IF(J1216&lt;&gt;0, IFERROR(IF( $F1216=2,  MROUND($AH1216*J1216,1),    IF( OR($F1216="",$F1216=1),   MROUND($AH1216*J1216,2.5),  MROUND($AH1216*J1216, 0.1))), "" ), "")</f>
        <v/>
      </c>
      <c r="H1216" s="324"/>
      <c r="I1216" s="324"/>
      <c r="J1216" s="325"/>
      <c r="K1216" s="323" t="str">
        <f t="shared" ref="K1216:K1223" si="1571">IF(N1216&lt;&gt;0, IFERROR(IF( $F1216=2,  MROUND($AH1216*N1216,1),    IF( OR($F1216="",$F1216=1),   MROUND($AH1216*N1216,2.5),  MROUND($AH1216*N1216, 0.1))), "" ), "")</f>
        <v/>
      </c>
      <c r="L1216" s="324"/>
      <c r="M1216" s="324"/>
      <c r="N1216" s="325"/>
      <c r="O1216" s="323" t="str">
        <f t="shared" ref="O1216:O1223" si="1572">IF(R1216&lt;&gt;0, IFERROR(IF( $F1216=2,  MROUND($AH1216*R1216,1),    IF( OR($F1216="",$F1216=1),   MROUND($AH1216*R1216,2.5),  MROUND($AH1216*R1216, 0.1))), "" ), "")</f>
        <v/>
      </c>
      <c r="P1216" s="324"/>
      <c r="Q1216" s="324"/>
      <c r="R1216" s="325"/>
      <c r="S1216" s="323" t="str">
        <f t="shared" ref="S1216:S1223" si="1573">IF(V1216&lt;&gt;0, IFERROR(IF( $F1216=2,  MROUND($AH1216*V1216,1),    IF( OR($F1216="",$F1216=1),   MROUND($AH1216*V1216,2.5),  MROUND($AH1216*V1216, 0.1))), "" ), "")</f>
        <v/>
      </c>
      <c r="T1216" s="324"/>
      <c r="U1216" s="324"/>
      <c r="V1216" s="325"/>
      <c r="W1216" s="323" t="str">
        <f t="shared" ref="W1216:W1223" si="1574">IF(Z1216&lt;&gt;0, IFERROR(IF( $F1216=2,  MROUND($AH1216*Z1216,1),    IF( OR($F1216="",$F1216=1),   MROUND($AH1216*Z1216,2.5),  MROUND($AH1216*Z1216, 0.1))), "" ), "")</f>
        <v/>
      </c>
      <c r="X1216" s="324"/>
      <c r="Y1216" s="324"/>
      <c r="Z1216" s="325"/>
      <c r="AA1216" s="323" t="str">
        <f t="shared" ref="AA1216:AA1223" si="1575">IF(AD1216&lt;&gt;0, IFERROR(IF( $F1216=2,  MROUND($AH1216*AD1216,1),    IF( OR($F1216="",$F1216=1),   MROUND($AH1216*AD1216,2.5),  MROUND($AH1216*AD1216, 0.1))), "" ), "")</f>
        <v/>
      </c>
      <c r="AB1216" s="324"/>
      <c r="AC1216" s="324"/>
      <c r="AD1216" s="325"/>
      <c r="AE1216" s="326">
        <f t="shared" ref="AE1216:AE1223" si="1576">(IF(ISNUMBER(G1216),G1216,0)*H1216*I1216+IF(ISNUMBER(K1216),K1216,1)*L1216*M1216+IF(ISNUMBER(O1216),O1216,1)*P1216*Q1216+IF(ISNUMBER(S1216),S1216,1)*T1216*U1216+IF(ISNUMBER(W1216),W1216,1)*X1216*Y1216+IF(ISNUMBER(AA1216),AA1216,1)*AB1216*AC1216)*IF(ISNUMBER(F1216),F1216,1)</f>
        <v>0</v>
      </c>
      <c r="AF1216" s="327">
        <f t="shared" si="1528"/>
        <v>0</v>
      </c>
      <c r="AG1216" s="328">
        <f t="shared" ref="AG1216:AG1223" si="1577">IFERROR((AF1216/(AH1216*IF(ISNUMBER(F1216),F1216,1))),0)</f>
        <v>0</v>
      </c>
      <c r="AH1216" s="216" t="str">
        <f t="shared" ref="AH1216:AH1223" si="1578">IF(ISNUMBER(AH1160), AH1160+(AH1160*$AH$1178),"")</f>
        <v/>
      </c>
      <c r="AI1216" s="329">
        <f xml:space="preserve"> ( IF(ISNUMBER(G1216), VLOOKUP(G1216/$AH1216,F!$A1:$B101,2,1)*G1216*$H1216*$I1216,0)+IF(ISNUMBER(K1216), VLOOKUP(K1216/$AH1216,F!$A1:$B101,2,1)*K1216*$L1216*$M1216,0)+IF(ISNUMBER(O1216), VLOOKUP(O1216/$AH1216,F!$A1:$B101,2,1)*O1216*$P1216*$Q1216,0)+IF(ISNUMBER(S1216), VLOOKUP(S1216/$AH1216,F!$A1:$B101,2,1)*S1216*$T1216*$U1216,0)+IF(ISNUMBER(W1216), VLOOKUP(W1216/$AH1216,F!$A1:$B101,2,1)*W1216*$X1216*$Y1216,0)+IF(ISNUMBER(AA1216), VLOOKUP(AA1216/$AH1216,F!$A1:$B101,2,1)*AA1216*$AB1216*$AC1216,0))*IF(ISNUMBER(F1216),F1216,1)*IF(ISNUMBER(E1216),E1216,1)</f>
        <v>0</v>
      </c>
      <c r="AJ1216" s="330">
        <f t="shared" ref="AJ1216:AJ1218" si="1579">H1216*I1216+L1216*M1216+P1216*Q1216+T1216*U1216+X1216*Y1216+AB1216*AC1216</f>
        <v>0</v>
      </c>
      <c r="AK1216" s="331">
        <f>IFERROR(I1216*INDEX(F!$P$21:$AB$33, MATCH(G1216/$AH1216, F!$O$21:$O$33,1), MATCH(E1216, F!$P$20:$AB$20,1)), 0 ) +IFERROR( M1216*INDEX(F!$P$21:$AB$33, MATCH(K1216/$AH1216, F!$O$21:$O$33,1), MATCH(E1216, F!$P$20:$AB$20,1)),0) +  IFERROR( Q1216*INDEX(F!$P$21:$AB$33, MATCH(O1216/$AH1216, F!$O$21:$O$33,1), MATCH(E1216, F!$P$20:$AB$20,1)), 0) + IFERROR( U1216*INDEX(F!$P$21:$AB$33, MATCH(S1216/$AH1216, F!$O$21:$O$33,1), MATCH(E1216, F!$P$20:$AB$20,1)),0)  + IFERROR(Y1216*INDEX(F!$P$21:$AB$33, MATCH(W1216/$AH1216, F!$O$21:$O$33,1), MATCH(E1216, F!$P$20:$AB$20,1)),0)  + IFERROR( AC1216*INDEX(F!$P$21:$AB$33, MATCH(AA1216/$AH1216, F!$O$21:$O$33,1), MATCH(E1216, F!$P$20:$AB$20,1)),)</f>
        <v>0</v>
      </c>
      <c r="AL1216" s="1033"/>
    </row>
    <row r="1217" spans="1:38" ht="15.75" hidden="1" customHeight="1" x14ac:dyDescent="0.25">
      <c r="A1217" s="1021">
        <f>A1161+A1122</f>
        <v>43933</v>
      </c>
      <c r="B1217" s="248" t="str">
        <f t="shared" si="1569"/>
        <v/>
      </c>
      <c r="C1217" s="261" t="str">
        <f t="shared" si="1569"/>
        <v/>
      </c>
      <c r="D1217" s="229" t="str">
        <f t="shared" si="1569"/>
        <v/>
      </c>
      <c r="E1217" s="291" t="str">
        <f t="shared" si="1569"/>
        <v/>
      </c>
      <c r="F1217" s="332" t="str">
        <f t="shared" si="1569"/>
        <v/>
      </c>
      <c r="G1217" s="333" t="str">
        <f t="shared" si="1570"/>
        <v/>
      </c>
      <c r="H1217" s="334"/>
      <c r="I1217" s="334"/>
      <c r="J1217" s="335"/>
      <c r="K1217" s="333" t="str">
        <f t="shared" si="1571"/>
        <v/>
      </c>
      <c r="L1217" s="334"/>
      <c r="M1217" s="334"/>
      <c r="N1217" s="335"/>
      <c r="O1217" s="333" t="str">
        <f t="shared" si="1572"/>
        <v/>
      </c>
      <c r="P1217" s="334"/>
      <c r="Q1217" s="334"/>
      <c r="R1217" s="335"/>
      <c r="S1217" s="333" t="str">
        <f t="shared" si="1573"/>
        <v/>
      </c>
      <c r="T1217" s="334"/>
      <c r="U1217" s="334"/>
      <c r="V1217" s="335"/>
      <c r="W1217" s="333" t="str">
        <f t="shared" si="1574"/>
        <v/>
      </c>
      <c r="X1217" s="334"/>
      <c r="Y1217" s="334"/>
      <c r="Z1217" s="335"/>
      <c r="AA1217" s="333" t="str">
        <f t="shared" si="1575"/>
        <v/>
      </c>
      <c r="AB1217" s="334"/>
      <c r="AC1217" s="334"/>
      <c r="AD1217" s="335"/>
      <c r="AE1217" s="336">
        <f t="shared" si="1576"/>
        <v>0</v>
      </c>
      <c r="AF1217" s="337">
        <f t="shared" si="1528"/>
        <v>0</v>
      </c>
      <c r="AG1217" s="338">
        <f t="shared" si="1577"/>
        <v>0</v>
      </c>
      <c r="AH1217" s="217" t="str">
        <f t="shared" si="1578"/>
        <v/>
      </c>
      <c r="AI1217" s="339">
        <f xml:space="preserve"> ( IF(ISNUMBER(G1217), VLOOKUP(G1217/$AH1217,F!$A1:$B101,2,1)*G1217*$H1217*$I1217,0)+IF(ISNUMBER(K1217), VLOOKUP(K1217/$AH1217,F!$A1:$B101,2,1)*K1217*$L1217*$M1217,0)+IF(ISNUMBER(O1217), VLOOKUP(O1217/$AH1217,F!$A1:$B101,2,1)*O1217*$P1217*$Q1217,0)+IF(ISNUMBER(S1217), VLOOKUP(S1217/$AH1217,F!$A1:$B101,2,1)*S1217*$T1217*$U1217,0)+IF(ISNUMBER(W1217), VLOOKUP(W1217/$AH1217,F!$A1:$B101,2,1)*W1217*$X1217*$Y1217,0)+IF(ISNUMBER(AA1217), VLOOKUP(AA1217/$AH1217,F!$A1:$B101,2,1)*AA1217*$AB1217*$AC1217,0))*IF(ISNUMBER(F1217),F1217,1)*IF(ISNUMBER(E1217),E1217,1)</f>
        <v>0</v>
      </c>
      <c r="AJ1217" s="340">
        <f t="shared" si="1579"/>
        <v>0</v>
      </c>
      <c r="AK1217" s="341">
        <f>IFERROR(I1217*INDEX(F!$P$21:$AB$33, MATCH(G1217/$AH1217, F!$O$21:$O$33,1), MATCH(E1217, F!$P$20:$AB$20,1)), 0 ) +IFERROR( M1217*INDEX(F!$P$21:$AB$33, MATCH(K1217/$AH1217, F!$O$21:$O$33,1), MATCH(E1217, F!$P$20:$AB$20,1)),0) +  IFERROR( Q1217*INDEX(F!$P$21:$AB$33, MATCH(O1217/$AH1217, F!$O$21:$O$33,1), MATCH(E1217, F!$P$20:$AB$20,1)), 0) + IFERROR( U1217*INDEX(F!$P$21:$AB$33, MATCH(S1217/$AH1217, F!$O$21:$O$33,1), MATCH(E1217, F!$P$20:$AB$20,1)),0)  + IFERROR(Y1217*INDEX(F!$P$21:$AB$33, MATCH(W1217/$AH1217, F!$O$21:$O$33,1), MATCH(E1217, F!$P$20:$AB$20,1)),0)  + IFERROR( AC1217*INDEX(F!$P$21:$AB$33, MATCH(AA1217/$AH1217, F!$O$21:$O$33,1), MATCH(E1217, F!$P$20:$AB$20,1)),)</f>
        <v>0</v>
      </c>
      <c r="AL1217" s="1031"/>
    </row>
    <row r="1218" spans="1:38" hidden="1" x14ac:dyDescent="0.25">
      <c r="A1218" s="1022"/>
      <c r="B1218" s="249" t="str">
        <f t="shared" si="1569"/>
        <v/>
      </c>
      <c r="C1218" s="262" t="str">
        <f t="shared" si="1569"/>
        <v/>
      </c>
      <c r="D1218" s="230" t="str">
        <f t="shared" si="1569"/>
        <v/>
      </c>
      <c r="E1218" s="291" t="str">
        <f t="shared" si="1569"/>
        <v/>
      </c>
      <c r="F1218" s="342" t="str">
        <f t="shared" si="1569"/>
        <v/>
      </c>
      <c r="G1218" s="343" t="str">
        <f t="shared" si="1570"/>
        <v/>
      </c>
      <c r="H1218" s="344"/>
      <c r="I1218" s="344"/>
      <c r="J1218" s="345"/>
      <c r="K1218" s="343" t="str">
        <f t="shared" si="1571"/>
        <v/>
      </c>
      <c r="L1218" s="344"/>
      <c r="M1218" s="344"/>
      <c r="N1218" s="345"/>
      <c r="O1218" s="343" t="str">
        <f t="shared" si="1572"/>
        <v/>
      </c>
      <c r="P1218" s="344"/>
      <c r="Q1218" s="344"/>
      <c r="R1218" s="345"/>
      <c r="S1218" s="343" t="str">
        <f t="shared" si="1573"/>
        <v/>
      </c>
      <c r="T1218" s="344"/>
      <c r="U1218" s="344"/>
      <c r="V1218" s="345"/>
      <c r="W1218" s="343" t="str">
        <f t="shared" si="1574"/>
        <v/>
      </c>
      <c r="X1218" s="344"/>
      <c r="Y1218" s="344"/>
      <c r="Z1218" s="345"/>
      <c r="AA1218" s="343" t="str">
        <f t="shared" si="1575"/>
        <v/>
      </c>
      <c r="AB1218" s="344"/>
      <c r="AC1218" s="344"/>
      <c r="AD1218" s="345"/>
      <c r="AE1218" s="346">
        <f t="shared" si="1576"/>
        <v>0</v>
      </c>
      <c r="AF1218" s="347">
        <f t="shared" si="1528"/>
        <v>0</v>
      </c>
      <c r="AG1218" s="348">
        <f t="shared" si="1577"/>
        <v>0</v>
      </c>
      <c r="AH1218" s="217" t="str">
        <f t="shared" si="1578"/>
        <v/>
      </c>
      <c r="AI1218" s="349">
        <f xml:space="preserve"> ( IF(ISNUMBER(G1218), VLOOKUP(G1218/$AH1218,F!$A1:$B101,2,1)*G1218*$H1218*$I1218,0)+IF(ISNUMBER(K1218), VLOOKUP(K1218/$AH1218,F!$A1:$B101,2,1)*K1218*$L1218*$M1218,0)+IF(ISNUMBER(O1218), VLOOKUP(O1218/$AH1218,F!$A1:$B101,2,1)*O1218*$P1218*$Q1218,0)+IF(ISNUMBER(S1218), VLOOKUP(S1218/$AH1218,F!$A1:$B101,2,1)*S1218*$T1218*$U1218,0)+IF(ISNUMBER(W1218), VLOOKUP(W1218/$AH1218,F!$A1:$B101,2,1)*W1218*$X1218*$Y1218,0)+IF(ISNUMBER(AA1218), VLOOKUP(AA1218/$AH1218,F!$A1:$B101,2,1)*AA1218*$AB1218*$AC1218,0))*IF(ISNUMBER(F1218),F1218,1)*IF(ISNUMBER(E1218),E1218,1)</f>
        <v>0</v>
      </c>
      <c r="AJ1218" s="350">
        <f t="shared" si="1579"/>
        <v>0</v>
      </c>
      <c r="AK1218" s="351">
        <f>IFERROR(I1218*INDEX(F!$P$21:$AB$33, MATCH(G1218/$AH1218, F!$O$21:$O$33,1), MATCH(E1218, F!$P$20:$AB$20,1)), 0 ) +IFERROR( M1218*INDEX(F!$P$21:$AB$33, MATCH(K1218/$AH1218, F!$O$21:$O$33,1), MATCH(E1218, F!$P$20:$AB$20,1)),0) +  IFERROR( Q1218*INDEX(F!$P$21:$AB$33, MATCH(O1218/$AH1218, F!$O$21:$O$33,1), MATCH(E1218, F!$P$20:$AB$20,1)), 0) + IFERROR( U1218*INDEX(F!$P$21:$AB$33, MATCH(S1218/$AH1218, F!$O$21:$O$33,1), MATCH(E1218, F!$P$20:$AB$20,1)),0)  + IFERROR(Y1218*INDEX(F!$P$21:$AB$33, MATCH(W1218/$AH1218, F!$O$21:$O$33,1), MATCH(E1218, F!$P$20:$AB$20,1)),0)  + IFERROR( AC1218*INDEX(F!$P$21:$AB$33, MATCH(AA1218/$AH1218, F!$O$21:$O$33,1), MATCH(E1218, F!$P$20:$AB$20,1)),)</f>
        <v>0</v>
      </c>
      <c r="AL1218" s="1031"/>
    </row>
    <row r="1219" spans="1:38" hidden="1" x14ac:dyDescent="0.25">
      <c r="A1219" s="1022"/>
      <c r="B1219" s="248" t="str">
        <f t="shared" si="1569"/>
        <v/>
      </c>
      <c r="C1219" s="261" t="str">
        <f t="shared" si="1569"/>
        <v/>
      </c>
      <c r="D1219" s="229" t="str">
        <f t="shared" si="1569"/>
        <v/>
      </c>
      <c r="E1219" s="291" t="str">
        <f t="shared" si="1569"/>
        <v/>
      </c>
      <c r="F1219" s="332" t="str">
        <f t="shared" si="1569"/>
        <v/>
      </c>
      <c r="G1219" s="333" t="str">
        <f t="shared" si="1570"/>
        <v/>
      </c>
      <c r="H1219" s="334"/>
      <c r="I1219" s="334"/>
      <c r="J1219" s="335"/>
      <c r="K1219" s="333" t="str">
        <f t="shared" si="1571"/>
        <v/>
      </c>
      <c r="L1219" s="334"/>
      <c r="M1219" s="334"/>
      <c r="N1219" s="335"/>
      <c r="O1219" s="333" t="str">
        <f t="shared" si="1572"/>
        <v/>
      </c>
      <c r="P1219" s="334"/>
      <c r="Q1219" s="334"/>
      <c r="R1219" s="335"/>
      <c r="S1219" s="333" t="str">
        <f t="shared" si="1573"/>
        <v/>
      </c>
      <c r="T1219" s="334"/>
      <c r="U1219" s="334"/>
      <c r="V1219" s="335"/>
      <c r="W1219" s="333" t="str">
        <f t="shared" si="1574"/>
        <v/>
      </c>
      <c r="X1219" s="334"/>
      <c r="Y1219" s="334"/>
      <c r="Z1219" s="335"/>
      <c r="AA1219" s="333" t="str">
        <f t="shared" si="1575"/>
        <v/>
      </c>
      <c r="AB1219" s="334"/>
      <c r="AC1219" s="334"/>
      <c r="AD1219" s="335"/>
      <c r="AE1219" s="336">
        <f t="shared" si="1576"/>
        <v>0</v>
      </c>
      <c r="AF1219" s="337">
        <f t="shared" si="1528"/>
        <v>0</v>
      </c>
      <c r="AG1219" s="338">
        <f t="shared" si="1577"/>
        <v>0</v>
      </c>
      <c r="AH1219" s="217" t="str">
        <f t="shared" si="1578"/>
        <v/>
      </c>
      <c r="AI1219" s="339">
        <f xml:space="preserve"> ( IF(ISNUMBER(G1219), VLOOKUP(G1219/$AH1219,F!$A1:$B101,2,1)*G1219*$H1219*$I1219,0)+IF(ISNUMBER(K1219), VLOOKUP(K1219/$AH1219,F!$A1:$B101,2,1)*K1219*$L1219*$M1219,0)+IF(ISNUMBER(O1219), VLOOKUP(O1219/$AH1219,F!$A1:$B101,2,1)*O1219*$P1219*$Q1219,0)+IF(ISNUMBER(S1219), VLOOKUP(S1219/$AH1219,F!$A1:$B101,2,1)*S1219*$T1219*$U1219,0)+IF(ISNUMBER(W1219), VLOOKUP(W1219/$AH1219,F!$A1:$B101,2,1)*W1219*$X1219*$Y1219,0)+IF(ISNUMBER(AA1219), VLOOKUP(AA1219/$AH1219,F!$A1:$B101,2,1)*AA1219*$AB1219*$AC1219,0))*IF(ISNUMBER(F1219),F1219,1)*IF(ISNUMBER(E1219),E1219,1)</f>
        <v>0</v>
      </c>
      <c r="AJ1219" s="340">
        <f>H1219*I1219+L1219*M1219+P1219*Q1219+T1219*U1219+X1219*Y1219+AB1219*AC1219</f>
        <v>0</v>
      </c>
      <c r="AK1219" s="341">
        <f>IFERROR(I1219*INDEX(F!$P$21:$AB$33, MATCH(G1219/$AH1219, F!$O$21:$O$33,1), MATCH(E1219, F!$P$20:$AB$20,1)), 0 ) +IFERROR( M1219*INDEX(F!$P$21:$AB$33, MATCH(K1219/$AH1219, F!$O$21:$O$33,1), MATCH(E1219, F!$P$20:$AB$20,1)),0) +  IFERROR( Q1219*INDEX(F!$P$21:$AB$33, MATCH(O1219/$AH1219, F!$O$21:$O$33,1), MATCH(E1219, F!$P$20:$AB$20,1)), 0) + IFERROR( U1219*INDEX(F!$P$21:$AB$33, MATCH(S1219/$AH1219, F!$O$21:$O$33,1), MATCH(E1219, F!$P$20:$AB$20,1)),0)  + IFERROR(Y1219*INDEX(F!$P$21:$AB$33, MATCH(W1219/$AH1219, F!$O$21:$O$33,1), MATCH(E1219, F!$P$20:$AB$20,1)),0)  + IFERROR( AC1219*INDEX(F!$P$21:$AB$33, MATCH(AA1219/$AH1219, F!$O$21:$O$33,1), MATCH(E1219, F!$P$20:$AB$20,1)),)</f>
        <v>0</v>
      </c>
      <c r="AL1219" s="1031"/>
    </row>
    <row r="1220" spans="1:38" hidden="1" x14ac:dyDescent="0.25">
      <c r="A1220" s="1022"/>
      <c r="B1220" s="249" t="str">
        <f t="shared" si="1569"/>
        <v/>
      </c>
      <c r="C1220" s="262" t="str">
        <f t="shared" si="1569"/>
        <v/>
      </c>
      <c r="D1220" s="230" t="str">
        <f t="shared" si="1569"/>
        <v/>
      </c>
      <c r="E1220" s="291" t="str">
        <f t="shared" si="1569"/>
        <v/>
      </c>
      <c r="F1220" s="342" t="str">
        <f t="shared" si="1569"/>
        <v/>
      </c>
      <c r="G1220" s="343" t="str">
        <f t="shared" si="1570"/>
        <v/>
      </c>
      <c r="H1220" s="344"/>
      <c r="I1220" s="344"/>
      <c r="J1220" s="345"/>
      <c r="K1220" s="343" t="str">
        <f t="shared" si="1571"/>
        <v/>
      </c>
      <c r="L1220" s="344"/>
      <c r="M1220" s="344"/>
      <c r="N1220" s="345"/>
      <c r="O1220" s="343" t="str">
        <f t="shared" si="1572"/>
        <v/>
      </c>
      <c r="P1220" s="344"/>
      <c r="Q1220" s="344"/>
      <c r="R1220" s="345"/>
      <c r="S1220" s="343" t="str">
        <f t="shared" si="1573"/>
        <v/>
      </c>
      <c r="T1220" s="344"/>
      <c r="U1220" s="344"/>
      <c r="V1220" s="345"/>
      <c r="W1220" s="343" t="str">
        <f t="shared" si="1574"/>
        <v/>
      </c>
      <c r="X1220" s="344"/>
      <c r="Y1220" s="344"/>
      <c r="Z1220" s="345"/>
      <c r="AA1220" s="343" t="str">
        <f t="shared" si="1575"/>
        <v/>
      </c>
      <c r="AB1220" s="344"/>
      <c r="AC1220" s="344"/>
      <c r="AD1220" s="345"/>
      <c r="AE1220" s="346">
        <f t="shared" si="1576"/>
        <v>0</v>
      </c>
      <c r="AF1220" s="347">
        <f t="shared" si="1528"/>
        <v>0</v>
      </c>
      <c r="AG1220" s="348">
        <f t="shared" si="1577"/>
        <v>0</v>
      </c>
      <c r="AH1220" s="217" t="str">
        <f t="shared" si="1578"/>
        <v/>
      </c>
      <c r="AI1220" s="349">
        <f xml:space="preserve"> ( IF(ISNUMBER(G1220), VLOOKUP(G1220/$AH1220,F!$A1:$B101,2,1)*G1220*$H1220*$I1220,0)+IF(ISNUMBER(K1220), VLOOKUP(K1220/$AH1220,F!$A1:$B101,2,1)*K1220*$L1220*$M1220,0)+IF(ISNUMBER(O1220), VLOOKUP(O1220/$AH1220,F!$A1:$B101,2,1)*O1220*$P1220*$Q1220,0)+IF(ISNUMBER(S1220), VLOOKUP(S1220/$AH1220,F!$A1:$B101,2,1)*S1220*$T1220*$U1220,0)+IF(ISNUMBER(W1220), VLOOKUP(W1220/$AH1220,F!$A1:$B101,2,1)*W1220*$X1220*$Y1220,0)+IF(ISNUMBER(AA1220), VLOOKUP(AA1220/$AH1220,F!$A1:$B101,2,1)*AA1220*$AB1220*$AC1220,0))*IF(ISNUMBER(F1220),F1220,1)*IF(ISNUMBER(E1220),E1220,1)</f>
        <v>0</v>
      </c>
      <c r="AJ1220" s="350">
        <f t="shared" ref="AJ1220:AJ1223" si="1580">H1220*I1220+L1220*M1220+P1220*Q1220+T1220*U1220+X1220*Y1220+AB1220*AC1220</f>
        <v>0</v>
      </c>
      <c r="AK1220" s="351">
        <f>IFERROR(I1220*INDEX(F!$P$21:$AB$33, MATCH(G1220/$AH1220, F!$O$21:$O$33,1), MATCH(E1220, F!$P$20:$AB$20,1)), 0 ) +IFERROR( M1220*INDEX(F!$P$21:$AB$33, MATCH(K1220/$AH1220, F!$O$21:$O$33,1), MATCH(E1220, F!$P$20:$AB$20,1)),0) +  IFERROR( Q1220*INDEX(F!$P$21:$AB$33, MATCH(O1220/$AH1220, F!$O$21:$O$33,1), MATCH(E1220, F!$P$20:$AB$20,1)), 0) + IFERROR( U1220*INDEX(F!$P$21:$AB$33, MATCH(S1220/$AH1220, F!$O$21:$O$33,1), MATCH(E1220, F!$P$20:$AB$20,1)),0)  + IFERROR(Y1220*INDEX(F!$P$21:$AB$33, MATCH(W1220/$AH1220, F!$O$21:$O$33,1), MATCH(E1220, F!$P$20:$AB$20,1)),0)  + IFERROR( AC1220*INDEX(F!$P$21:$AB$33, MATCH(AA1220/$AH1220, F!$O$21:$O$33,1), MATCH(E1220, F!$P$20:$AB$20,1)),)</f>
        <v>0</v>
      </c>
      <c r="AL1220" s="1031"/>
    </row>
    <row r="1221" spans="1:38" hidden="1" x14ac:dyDescent="0.25">
      <c r="A1221" s="1022"/>
      <c r="B1221" s="248" t="str">
        <f t="shared" si="1569"/>
        <v/>
      </c>
      <c r="C1221" s="261" t="str">
        <f t="shared" si="1569"/>
        <v/>
      </c>
      <c r="D1221" s="229" t="str">
        <f t="shared" si="1569"/>
        <v/>
      </c>
      <c r="E1221" s="291" t="str">
        <f t="shared" si="1569"/>
        <v/>
      </c>
      <c r="F1221" s="332" t="str">
        <f t="shared" si="1569"/>
        <v/>
      </c>
      <c r="G1221" s="333" t="str">
        <f t="shared" si="1570"/>
        <v/>
      </c>
      <c r="H1221" s="334"/>
      <c r="I1221" s="334"/>
      <c r="J1221" s="335"/>
      <c r="K1221" s="333" t="str">
        <f t="shared" si="1571"/>
        <v/>
      </c>
      <c r="L1221" s="334"/>
      <c r="M1221" s="334"/>
      <c r="N1221" s="335"/>
      <c r="O1221" s="333" t="str">
        <f t="shared" si="1572"/>
        <v/>
      </c>
      <c r="P1221" s="334"/>
      <c r="Q1221" s="334"/>
      <c r="R1221" s="335"/>
      <c r="S1221" s="333" t="str">
        <f t="shared" si="1573"/>
        <v/>
      </c>
      <c r="T1221" s="334"/>
      <c r="U1221" s="334"/>
      <c r="V1221" s="335"/>
      <c r="W1221" s="333" t="str">
        <f t="shared" si="1574"/>
        <v/>
      </c>
      <c r="X1221" s="334"/>
      <c r="Y1221" s="334"/>
      <c r="Z1221" s="335"/>
      <c r="AA1221" s="333" t="str">
        <f t="shared" si="1575"/>
        <v/>
      </c>
      <c r="AB1221" s="334"/>
      <c r="AC1221" s="334"/>
      <c r="AD1221" s="335"/>
      <c r="AE1221" s="336">
        <f t="shared" si="1576"/>
        <v>0</v>
      </c>
      <c r="AF1221" s="337">
        <f t="shared" si="1528"/>
        <v>0</v>
      </c>
      <c r="AG1221" s="338">
        <f t="shared" si="1577"/>
        <v>0</v>
      </c>
      <c r="AH1221" s="217" t="str">
        <f t="shared" si="1578"/>
        <v/>
      </c>
      <c r="AI1221" s="339">
        <f xml:space="preserve"> ( IF(ISNUMBER(G1221), VLOOKUP(G1221/$AH1221,F!$A1:$B101,2,1)*G1221*$H1221*$I1221,0)+IF(ISNUMBER(K1221), VLOOKUP(K1221/$AH1221,F!$A1:$B101,2,1)*K1221*$L1221*$M1221,0)+IF(ISNUMBER(O1221), VLOOKUP(O1221/$AH1221,F!$A1:$B101,2,1)*O1221*$P1221*$Q1221,0)+IF(ISNUMBER(S1221), VLOOKUP(S1221/$AH1221,F!$A1:$B101,2,1)*S1221*$T1221*$U1221,0)+IF(ISNUMBER(W1221), VLOOKUP(W1221/$AH1221,F!$A1:$B101,2,1)*W1221*$X1221*$Y1221,0)+IF(ISNUMBER(AA1221), VLOOKUP(AA1221/$AH1221,F!$A1:$B101,2,1)*AA1221*$AB1221*$AC1221,0))*IF(ISNUMBER(F1221),F1221,1)*IF(ISNUMBER(E1221),E1221,1)</f>
        <v>0</v>
      </c>
      <c r="AJ1221" s="340">
        <f t="shared" si="1580"/>
        <v>0</v>
      </c>
      <c r="AK1221" s="341">
        <f>IFERROR(I1221*INDEX(F!$P$21:$AB$33, MATCH(G1221/$AH1221, F!$O$21:$O$33,1), MATCH(E1221, F!$P$20:$AB$20,1)), 0 ) +IFERROR( M1221*INDEX(F!$P$21:$AB$33, MATCH(K1221/$AH1221, F!$O$21:$O$33,1), MATCH(E1221, F!$P$20:$AB$20,1)),0) +  IFERROR( Q1221*INDEX(F!$P$21:$AB$33, MATCH(O1221/$AH1221, F!$O$21:$O$33,1), MATCH(E1221, F!$P$20:$AB$20,1)), 0) + IFERROR( U1221*INDEX(F!$P$21:$AB$33, MATCH(S1221/$AH1221, F!$O$21:$O$33,1), MATCH(E1221, F!$P$20:$AB$20,1)),0)  + IFERROR(Y1221*INDEX(F!$P$21:$AB$33, MATCH(W1221/$AH1221, F!$O$21:$O$33,1), MATCH(E1221, F!$P$20:$AB$20,1)),0)  + IFERROR( AC1221*INDEX(F!$P$21:$AB$33, MATCH(AA1221/$AH1221, F!$O$21:$O$33,1), MATCH(E1221, F!$P$20:$AB$20,1)),)</f>
        <v>0</v>
      </c>
      <c r="AL1221" s="1031"/>
    </row>
    <row r="1222" spans="1:38" hidden="1" x14ac:dyDescent="0.25">
      <c r="A1222" s="1022"/>
      <c r="B1222" s="249" t="str">
        <f t="shared" si="1569"/>
        <v/>
      </c>
      <c r="C1222" s="262" t="str">
        <f t="shared" si="1569"/>
        <v/>
      </c>
      <c r="D1222" s="230" t="str">
        <f t="shared" si="1569"/>
        <v/>
      </c>
      <c r="E1222" s="291" t="str">
        <f t="shared" si="1569"/>
        <v/>
      </c>
      <c r="F1222" s="342" t="str">
        <f t="shared" si="1569"/>
        <v/>
      </c>
      <c r="G1222" s="343" t="str">
        <f t="shared" si="1570"/>
        <v/>
      </c>
      <c r="H1222" s="344"/>
      <c r="I1222" s="344"/>
      <c r="J1222" s="345"/>
      <c r="K1222" s="343" t="str">
        <f t="shared" si="1571"/>
        <v/>
      </c>
      <c r="L1222" s="344"/>
      <c r="M1222" s="344"/>
      <c r="N1222" s="345"/>
      <c r="O1222" s="343" t="str">
        <f t="shared" si="1572"/>
        <v/>
      </c>
      <c r="P1222" s="344"/>
      <c r="Q1222" s="344"/>
      <c r="R1222" s="345"/>
      <c r="S1222" s="343" t="str">
        <f t="shared" si="1573"/>
        <v/>
      </c>
      <c r="T1222" s="344"/>
      <c r="U1222" s="344"/>
      <c r="V1222" s="345"/>
      <c r="W1222" s="343" t="str">
        <f t="shared" si="1574"/>
        <v/>
      </c>
      <c r="X1222" s="344"/>
      <c r="Y1222" s="344"/>
      <c r="Z1222" s="345"/>
      <c r="AA1222" s="343" t="str">
        <f t="shared" si="1575"/>
        <v/>
      </c>
      <c r="AB1222" s="344"/>
      <c r="AC1222" s="344"/>
      <c r="AD1222" s="345"/>
      <c r="AE1222" s="346">
        <f t="shared" si="1576"/>
        <v>0</v>
      </c>
      <c r="AF1222" s="347">
        <f t="shared" si="1528"/>
        <v>0</v>
      </c>
      <c r="AG1222" s="348">
        <f t="shared" si="1577"/>
        <v>0</v>
      </c>
      <c r="AH1222" s="217" t="str">
        <f t="shared" si="1578"/>
        <v/>
      </c>
      <c r="AI1222" s="349">
        <f xml:space="preserve"> ( IF(ISNUMBER(G1222), VLOOKUP(G1222/$AH1222,F!$A1:$B101,2,1)*G1222*$H1222*$I1222,0)+IF(ISNUMBER(K1222), VLOOKUP(K1222/$AH1222,F!$A1:$B101,2,1)*K1222*$L1222*$M1222,0)+IF(ISNUMBER(O1222), VLOOKUP(O1222/$AH1222,F!$A1:$B101,2,1)*O1222*$P1222*$Q1222,0)+IF(ISNUMBER(S1222), VLOOKUP(S1222/$AH1222,F!$A1:$B101,2,1)*S1222*$T1222*$U1222,0)+IF(ISNUMBER(W1222), VLOOKUP(W1222/$AH1222,F!$A1:$B101,2,1)*W1222*$X1222*$Y1222,0)+IF(ISNUMBER(AA1222), VLOOKUP(AA1222/$AH1222,F!$A1:$B101,2,1)*AA1222*$AB1222*$AC1222,0))*IF(ISNUMBER(F1222),F1222,1)*IF(ISNUMBER(E1222),E1222,1)</f>
        <v>0</v>
      </c>
      <c r="AJ1222" s="350">
        <f t="shared" si="1580"/>
        <v>0</v>
      </c>
      <c r="AK1222" s="351">
        <f>IFERROR(I1222*INDEX(F!$P$21:$AB$33, MATCH(G1222/$AH1222, F!$O$21:$O$33,1), MATCH(E1222, F!$P$20:$AB$20,1)), 0 ) +IFERROR( M1222*INDEX(F!$P$21:$AB$33, MATCH(K1222/$AH1222, F!$O$21:$O$33,1), MATCH(E1222, F!$P$20:$AB$20,1)),0) +  IFERROR( Q1222*INDEX(F!$P$21:$AB$33, MATCH(O1222/$AH1222, F!$O$21:$O$33,1), MATCH(E1222, F!$P$20:$AB$20,1)), 0) + IFERROR( U1222*INDEX(F!$P$21:$AB$33, MATCH(S1222/$AH1222, F!$O$21:$O$33,1), MATCH(E1222, F!$P$20:$AB$20,1)),0)  + IFERROR(Y1222*INDEX(F!$P$21:$AB$33, MATCH(W1222/$AH1222, F!$O$21:$O$33,1), MATCH(E1222, F!$P$20:$AB$20,1)),0)  + IFERROR( AC1222*INDEX(F!$P$21:$AB$33, MATCH(AA1222/$AH1222, F!$O$21:$O$33,1), MATCH(E1222, F!$P$20:$AB$20,1)),)</f>
        <v>0</v>
      </c>
      <c r="AL1222" s="1031"/>
    </row>
    <row r="1223" spans="1:38" hidden="1" x14ac:dyDescent="0.25">
      <c r="A1223" s="1022"/>
      <c r="B1223" s="248" t="str">
        <f t="shared" si="1569"/>
        <v/>
      </c>
      <c r="C1223" s="261" t="str">
        <f t="shared" si="1569"/>
        <v/>
      </c>
      <c r="D1223" s="231" t="str">
        <f t="shared" si="1569"/>
        <v/>
      </c>
      <c r="E1223" s="291" t="str">
        <f t="shared" si="1569"/>
        <v/>
      </c>
      <c r="F1223" s="332" t="str">
        <f t="shared" si="1569"/>
        <v/>
      </c>
      <c r="G1223" s="333" t="str">
        <f t="shared" si="1570"/>
        <v/>
      </c>
      <c r="H1223" s="334"/>
      <c r="I1223" s="334"/>
      <c r="J1223" s="335"/>
      <c r="K1223" s="333" t="str">
        <f t="shared" si="1571"/>
        <v/>
      </c>
      <c r="L1223" s="334"/>
      <c r="M1223" s="334"/>
      <c r="N1223" s="335"/>
      <c r="O1223" s="333" t="str">
        <f t="shared" si="1572"/>
        <v/>
      </c>
      <c r="P1223" s="334"/>
      <c r="Q1223" s="334"/>
      <c r="R1223" s="335"/>
      <c r="S1223" s="333" t="str">
        <f t="shared" si="1573"/>
        <v/>
      </c>
      <c r="T1223" s="334"/>
      <c r="U1223" s="334"/>
      <c r="V1223" s="335"/>
      <c r="W1223" s="333" t="str">
        <f t="shared" si="1574"/>
        <v/>
      </c>
      <c r="X1223" s="334"/>
      <c r="Y1223" s="334"/>
      <c r="Z1223" s="335"/>
      <c r="AA1223" s="333" t="str">
        <f t="shared" si="1575"/>
        <v/>
      </c>
      <c r="AB1223" s="334"/>
      <c r="AC1223" s="334"/>
      <c r="AD1223" s="335"/>
      <c r="AE1223" s="336">
        <f t="shared" si="1576"/>
        <v>0</v>
      </c>
      <c r="AF1223" s="337">
        <f t="shared" si="1528"/>
        <v>0</v>
      </c>
      <c r="AG1223" s="338">
        <f t="shared" si="1577"/>
        <v>0</v>
      </c>
      <c r="AH1223" s="217" t="str">
        <f t="shared" si="1578"/>
        <v/>
      </c>
      <c r="AI1223" s="339">
        <f xml:space="preserve"> ( IF(ISNUMBER(G1223), VLOOKUP(G1223/$AH1223,F!$A1:$B101,2,1)*G1223*$H1223*$I1223,0)+IF(ISNUMBER(K1223), VLOOKUP(K1223/$AH1223,F!$A1:$B101,2,1)*K1223*$L1223*$M1223,0)+IF(ISNUMBER(O1223), VLOOKUP(O1223/$AH1223,F!$A1:$B101,2,1)*O1223*$P1223*$Q1223,0)+IF(ISNUMBER(S1223), VLOOKUP(S1223/$AH1223,F!$A1:$B101,2,1)*S1223*$T1223*$U1223,0)+IF(ISNUMBER(W1223), VLOOKUP(W1223/$AH1223,F!$A1:$B101,2,1)*W1223*$X1223*$Y1223,0)+IF(ISNUMBER(AA1223), VLOOKUP(AA1223/$AH1223,F!$A1:$B101,2,1)*AA1223*$AB1223*$AC1223,0))*IF(ISNUMBER(F1223),F1223,1)*IF(ISNUMBER(E1223),E1223,1)</f>
        <v>0</v>
      </c>
      <c r="AJ1223" s="340">
        <f t="shared" si="1580"/>
        <v>0</v>
      </c>
      <c r="AK1223" s="341">
        <f>IFERROR(I1223*INDEX(F!$P$21:$AB$33, MATCH(G1223/$AH1223, F!$O$21:$O$33,1), MATCH(E1223, F!$P$20:$AB$20,1)), 0 ) +IFERROR( M1223*INDEX(F!$P$21:$AB$33, MATCH(K1223/$AH1223, F!$O$21:$O$33,1), MATCH(E1223, F!$P$20:$AB$20,1)),0) +  IFERROR( Q1223*INDEX(F!$P$21:$AB$33, MATCH(O1223/$AH1223, F!$O$21:$O$33,1), MATCH(E1223, F!$P$20:$AB$20,1)), 0) + IFERROR( U1223*INDEX(F!$P$21:$AB$33, MATCH(S1223/$AH1223, F!$O$21:$O$33,1), MATCH(E1223, F!$P$20:$AB$20,1)),0)  + IFERROR(Y1223*INDEX(F!$P$21:$AB$33, MATCH(W1223/$AH1223, F!$O$21:$O$33,1), MATCH(E1223, F!$P$20:$AB$20,1)),0)  + IFERROR( AC1223*INDEX(F!$P$21:$AB$33, MATCH(AA1223/$AH1223, F!$O$21:$O$33,1), MATCH(E1223, F!$P$20:$AB$20,1)),)</f>
        <v>0</v>
      </c>
      <c r="AL1223" s="1031"/>
    </row>
    <row r="1224" spans="1:38" ht="15.75" hidden="1" thickBot="1" x14ac:dyDescent="0.3">
      <c r="A1224" s="1023"/>
      <c r="B1224" s="250"/>
      <c r="C1224" s="263"/>
      <c r="D1224" s="215"/>
      <c r="E1224" s="352">
        <f>ROUND(IFERROR(SUMPRODUCT(AJ1216:AJ1223,E1216:E1223)/AJ1224,0),3)</f>
        <v>0</v>
      </c>
      <c r="F1224" s="353"/>
      <c r="G1224" s="354"/>
      <c r="H1224" s="355"/>
      <c r="I1224" s="355"/>
      <c r="J1224" s="356"/>
      <c r="K1224" s="354"/>
      <c r="L1224" s="355"/>
      <c r="M1224" s="355"/>
      <c r="N1224" s="356"/>
      <c r="O1224" s="354"/>
      <c r="P1224" s="355"/>
      <c r="Q1224" s="355"/>
      <c r="R1224" s="356"/>
      <c r="S1224" s="354"/>
      <c r="T1224" s="355"/>
      <c r="U1224" s="355"/>
      <c r="V1224" s="356"/>
      <c r="W1224" s="354"/>
      <c r="X1224" s="355"/>
      <c r="Y1224" s="355"/>
      <c r="Z1224" s="356"/>
      <c r="AA1224" s="354"/>
      <c r="AB1224" s="355"/>
      <c r="AC1224" s="355"/>
      <c r="AD1224" s="356"/>
      <c r="AE1224" s="357">
        <f>SUM(AE1216:AE1223)</f>
        <v>0</v>
      </c>
      <c r="AF1224" s="358">
        <f t="shared" si="1528"/>
        <v>0</v>
      </c>
      <c r="AG1224" s="391">
        <f>IFERROR(  SUMPRODUCT(AG1216:AG1223,AJ1216:AJ1223)/AJ1224,0)</f>
        <v>0</v>
      </c>
      <c r="AH1224" s="359"/>
      <c r="AI1224" s="360">
        <f>SUM(AI1216:AI1223)</f>
        <v>0</v>
      </c>
      <c r="AJ1224" s="360">
        <f>SUM(AJ1216:AJ1223)</f>
        <v>0</v>
      </c>
      <c r="AK1224" s="361">
        <f>IF(SUM(AK1216:AK1223)=0,TIME(,0,),TIME(,SUM(AK1216:AK1223)+F!$V$37,))</f>
        <v>0</v>
      </c>
      <c r="AL1224" s="1032"/>
    </row>
    <row r="1225" spans="1:38" hidden="1" x14ac:dyDescent="0.25">
      <c r="A1225" s="232">
        <f>A1226</f>
        <v>43934</v>
      </c>
      <c r="B1225" s="251" t="str">
        <f t="shared" ref="B1225:F1232" si="1581">IF(B1169="","",B1169)</f>
        <v/>
      </c>
      <c r="C1225" s="264" t="str">
        <f t="shared" si="1581"/>
        <v/>
      </c>
      <c r="D1225" s="233" t="str">
        <f t="shared" si="1581"/>
        <v/>
      </c>
      <c r="E1225" s="280" t="str">
        <f t="shared" si="1581"/>
        <v/>
      </c>
      <c r="F1225" s="362" t="str">
        <f t="shared" si="1581"/>
        <v/>
      </c>
      <c r="G1225" s="363" t="str">
        <f t="shared" ref="G1225:G1232" si="1582">IF(J1225&lt;&gt;0, IFERROR(IF( $F1225=2,  MROUND($AH1225*J1225,1),    IF( OR($F1225="",$F1225=1),   MROUND($AH1225*J1225,2.5),  MROUND($AH1225*J1225, 0.1))), "" ), "")</f>
        <v/>
      </c>
      <c r="H1225" s="364"/>
      <c r="I1225" s="364"/>
      <c r="J1225" s="365"/>
      <c r="K1225" s="363" t="str">
        <f t="shared" ref="K1225:K1232" si="1583">IF(N1225&lt;&gt;0, IFERROR(IF( $F1225=2,  MROUND($AH1225*N1225,1),    IF( OR($F1225="",$F1225=1),   MROUND($AH1225*N1225,2.5),  MROUND($AH1225*N1225, 0.1))), "" ), "")</f>
        <v/>
      </c>
      <c r="L1225" s="364"/>
      <c r="M1225" s="364"/>
      <c r="N1225" s="365"/>
      <c r="O1225" s="363" t="str">
        <f t="shared" ref="O1225:O1232" si="1584">IF(R1225&lt;&gt;0, IFERROR(IF( $F1225=2,  MROUND($AH1225*R1225,1),    IF( OR($F1225="",$F1225=1),   MROUND($AH1225*R1225,2.5),  MROUND($AH1225*R1225, 0.1))), "" ), "")</f>
        <v/>
      </c>
      <c r="P1225" s="364"/>
      <c r="Q1225" s="364"/>
      <c r="R1225" s="365"/>
      <c r="S1225" s="363" t="str">
        <f t="shared" ref="S1225:S1232" si="1585">IF(V1225&lt;&gt;0, IFERROR(IF( $F1225=2,  MROUND($AH1225*V1225,1),    IF( OR($F1225="",$F1225=1),   MROUND($AH1225*V1225,2.5),  MROUND($AH1225*V1225, 0.1))), "" ), "")</f>
        <v/>
      </c>
      <c r="T1225" s="364"/>
      <c r="U1225" s="364"/>
      <c r="V1225" s="365"/>
      <c r="W1225" s="363" t="str">
        <f t="shared" ref="W1225:W1232" si="1586">IF(Z1225&lt;&gt;0, IFERROR(IF( $F1225=2,  MROUND($AH1225*Z1225,1),    IF( OR($F1225="",$F1225=1),   MROUND($AH1225*Z1225,2.5),  MROUND($AH1225*Z1225, 0.1))), "" ), "")</f>
        <v/>
      </c>
      <c r="X1225" s="364"/>
      <c r="Y1225" s="364"/>
      <c r="Z1225" s="365"/>
      <c r="AA1225" s="363" t="str">
        <f t="shared" ref="AA1225:AA1232" si="1587">IF(AD1225&lt;&gt;0, IFERROR(IF( $F1225=2,  MROUND($AH1225*AD1225,1),    IF( OR($F1225="",$F1225=1),   MROUND($AH1225*AD1225,2.5),  MROUND($AH1225*AD1225, 0.1))), "" ), "")</f>
        <v/>
      </c>
      <c r="AB1225" s="364"/>
      <c r="AC1225" s="364"/>
      <c r="AD1225" s="365"/>
      <c r="AE1225" s="366">
        <f t="shared" ref="AE1225:AE1232" si="1588">(IF(ISNUMBER(G1225),G1225,0)*H1225*I1225+IF(ISNUMBER(K1225),K1225,1)*L1225*M1225+IF(ISNUMBER(O1225),O1225,1)*P1225*Q1225+IF(ISNUMBER(S1225),S1225,1)*T1225*U1225+IF(ISNUMBER(W1225),W1225,1)*X1225*Y1225+IF(ISNUMBER(AA1225),AA1225,1)*AB1225*AC1225)*IF(ISNUMBER(F1225),F1225,1)</f>
        <v>0</v>
      </c>
      <c r="AF1225" s="367">
        <f t="shared" si="1528"/>
        <v>0</v>
      </c>
      <c r="AG1225" s="368">
        <f t="shared" ref="AG1225:AG1232" si="1589">IFERROR((AF1225/(AH1225*IF(ISNUMBER(F1225),F1225,1))),0)</f>
        <v>0</v>
      </c>
      <c r="AH1225" s="216" t="str">
        <f t="shared" ref="AH1225:AH1232" si="1590">IF(ISNUMBER(AH1169), AH1169+(AH1169*$AH$1178),"")</f>
        <v/>
      </c>
      <c r="AI1225" s="369">
        <f xml:space="preserve"> ( IF(ISNUMBER(G1225), VLOOKUP(G1225/$AH1225,F!$A1:$B101,2,1)*G1225*$H1225*$I1225,0)+IF(ISNUMBER(K1225), VLOOKUP(K1225/$AH1225,F!$A1:$B101,2,1)*K1225*$L1225*$M1225,0)+IF(ISNUMBER(O1225), VLOOKUP(O1225/$AH1225,F!$A1:$B101,2,1)*O1225*$P1225*$Q1225,0)+IF(ISNUMBER(S1225), VLOOKUP(S1225/$AH1225,F!$A1:$B101,2,1)*S1225*$T1225*$U1225,0)+IF(ISNUMBER(W1225), VLOOKUP(W1225/$AH1225,F!$A1:$B101,2,1)*W1225*$X1225*$Y1225,0)+IF(ISNUMBER(AA1225), VLOOKUP(AA1225/$AH1225,F!$A1:$B101,2,1)*AA1225*$AB1225*$AC1225,0))*IF(ISNUMBER(F1225),F1225,1)*IF(ISNUMBER(E1225),E1225,1)</f>
        <v>0</v>
      </c>
      <c r="AJ1225" s="370">
        <f t="shared" ref="AJ1225:AJ1227" si="1591">H1225*I1225+L1225*M1225+P1225*Q1225+T1225*U1225+X1225*Y1225+AB1225*AC1225</f>
        <v>0</v>
      </c>
      <c r="AK1225" s="371">
        <f>IFERROR(I1225*INDEX(F!$P$21:$AB$33, MATCH(G1225/$AH1225, F!$O$21:$O$33,1), MATCH(E1225, F!$P$20:$AB$20,1)), 0 ) +IFERROR( M1225*INDEX(F!$P$21:$AB$33, MATCH(K1225/$AH1225, F!$O$21:$O$33,1), MATCH(E1225, F!$P$20:$AB$20,1)),0) +  IFERROR( Q1225*INDEX(F!$P$21:$AB$33, MATCH(O1225/$AH1225, F!$O$21:$O$33,1), MATCH(E1225, F!$P$20:$AB$20,1)), 0) + IFERROR( U1225*INDEX(F!$P$21:$AB$33, MATCH(S1225/$AH1225, F!$O$21:$O$33,1), MATCH(E1225, F!$P$20:$AB$20,1)),0)  + IFERROR(Y1225*INDEX(F!$P$21:$AB$33, MATCH(W1225/$AH1225, F!$O$21:$O$33,1), MATCH(E1225, F!$P$20:$AB$20,1)),0)  + IFERROR( AC1225*INDEX(F!$P$21:$AB$33, MATCH(AA1225/$AH1225, F!$O$21:$O$33,1), MATCH(E1225, F!$P$20:$AB$20,1)),)</f>
        <v>0</v>
      </c>
      <c r="AL1225" s="1033"/>
    </row>
    <row r="1226" spans="1:38" ht="15.75" hidden="1" customHeight="1" x14ac:dyDescent="0.25">
      <c r="A1226" s="1021">
        <f>A1170+A1122</f>
        <v>43934</v>
      </c>
      <c r="B1226" s="249" t="str">
        <f t="shared" si="1581"/>
        <v/>
      </c>
      <c r="C1226" s="262" t="str">
        <f t="shared" si="1581"/>
        <v/>
      </c>
      <c r="D1226" s="230" t="str">
        <f t="shared" si="1581"/>
        <v/>
      </c>
      <c r="E1226" s="291" t="str">
        <f t="shared" si="1581"/>
        <v/>
      </c>
      <c r="F1226" s="342" t="str">
        <f t="shared" si="1581"/>
        <v/>
      </c>
      <c r="G1226" s="343" t="str">
        <f t="shared" si="1582"/>
        <v/>
      </c>
      <c r="H1226" s="344"/>
      <c r="I1226" s="344"/>
      <c r="J1226" s="345"/>
      <c r="K1226" s="343" t="str">
        <f t="shared" si="1583"/>
        <v/>
      </c>
      <c r="L1226" s="344"/>
      <c r="M1226" s="344"/>
      <c r="N1226" s="345"/>
      <c r="O1226" s="343" t="str">
        <f t="shared" si="1584"/>
        <v/>
      </c>
      <c r="P1226" s="344"/>
      <c r="Q1226" s="344"/>
      <c r="R1226" s="345"/>
      <c r="S1226" s="343" t="str">
        <f t="shared" si="1585"/>
        <v/>
      </c>
      <c r="T1226" s="344"/>
      <c r="U1226" s="344"/>
      <c r="V1226" s="345"/>
      <c r="W1226" s="343" t="str">
        <f t="shared" si="1586"/>
        <v/>
      </c>
      <c r="X1226" s="344"/>
      <c r="Y1226" s="344"/>
      <c r="Z1226" s="345"/>
      <c r="AA1226" s="343" t="str">
        <f t="shared" si="1587"/>
        <v/>
      </c>
      <c r="AB1226" s="344"/>
      <c r="AC1226" s="344"/>
      <c r="AD1226" s="345"/>
      <c r="AE1226" s="346">
        <f t="shared" si="1588"/>
        <v>0</v>
      </c>
      <c r="AF1226" s="347">
        <f t="shared" si="1528"/>
        <v>0</v>
      </c>
      <c r="AG1226" s="348">
        <f t="shared" si="1589"/>
        <v>0</v>
      </c>
      <c r="AH1226" s="217" t="str">
        <f t="shared" si="1590"/>
        <v/>
      </c>
      <c r="AI1226" s="349">
        <f xml:space="preserve"> ( IF(ISNUMBER(G1226), VLOOKUP(G1226/$AH1226,F!$A1:$B101,2,1)*G1226*$H1226*$I1226,0)+IF(ISNUMBER(K1226), VLOOKUP(K1226/$AH1226,F!$A1:$B101,2,1)*K1226*$L1226*$M1226,0)+IF(ISNUMBER(O1226), VLOOKUP(O1226/$AH1226,F!$A1:$B101,2,1)*O1226*$P1226*$Q1226,0)+IF(ISNUMBER(S1226), VLOOKUP(S1226/$AH1226,F!$A1:$B101,2,1)*S1226*$T1226*$U1226,0)+IF(ISNUMBER(W1226), VLOOKUP(W1226/$AH1226,F!$A1:$B101,2,1)*W1226*$X1226*$Y1226,0)+IF(ISNUMBER(AA1226), VLOOKUP(AA1226/$AH1226,F!$A1:$B101,2,1)*AA1226*$AB1226*$AC1226,0))*IF(ISNUMBER(F1226),F1226,1)*IF(ISNUMBER(E1226),E1226,1)</f>
        <v>0</v>
      </c>
      <c r="AJ1226" s="350">
        <f t="shared" si="1591"/>
        <v>0</v>
      </c>
      <c r="AK1226" s="351">
        <f>IFERROR(I1226*INDEX(F!$P$21:$AB$33, MATCH(G1226/$AH1226, F!$O$21:$O$33,1), MATCH(E1226, F!$P$20:$AB$20,1)), 0 ) +IFERROR( M1226*INDEX(F!$P$21:$AB$33, MATCH(K1226/$AH1226, F!$O$21:$O$33,1), MATCH(E1226, F!$P$20:$AB$20,1)),0) +  IFERROR( Q1226*INDEX(F!$P$21:$AB$33, MATCH(O1226/$AH1226, F!$O$21:$O$33,1), MATCH(E1226, F!$P$20:$AB$20,1)), 0) + IFERROR( U1226*INDEX(F!$P$21:$AB$33, MATCH(S1226/$AH1226, F!$O$21:$O$33,1), MATCH(E1226, F!$P$20:$AB$20,1)),0)  + IFERROR(Y1226*INDEX(F!$P$21:$AB$33, MATCH(W1226/$AH1226, F!$O$21:$O$33,1), MATCH(E1226, F!$P$20:$AB$20,1)),0)  + IFERROR( AC1226*INDEX(F!$P$21:$AB$33, MATCH(AA1226/$AH1226, F!$O$21:$O$33,1), MATCH(E1226, F!$P$20:$AB$20,1)),)</f>
        <v>0</v>
      </c>
      <c r="AL1226" s="1031"/>
    </row>
    <row r="1227" spans="1:38" hidden="1" x14ac:dyDescent="0.25">
      <c r="A1227" s="1022"/>
      <c r="B1227" s="252" t="str">
        <f t="shared" si="1581"/>
        <v/>
      </c>
      <c r="C1227" s="265" t="str">
        <f t="shared" si="1581"/>
        <v/>
      </c>
      <c r="D1227" s="234" t="str">
        <f t="shared" si="1581"/>
        <v/>
      </c>
      <c r="E1227" s="291" t="str">
        <f t="shared" si="1581"/>
        <v/>
      </c>
      <c r="F1227" s="372" t="str">
        <f t="shared" si="1581"/>
        <v/>
      </c>
      <c r="G1227" s="373" t="str">
        <f t="shared" si="1582"/>
        <v/>
      </c>
      <c r="H1227" s="374"/>
      <c r="I1227" s="374"/>
      <c r="J1227" s="375"/>
      <c r="K1227" s="373" t="str">
        <f t="shared" si="1583"/>
        <v/>
      </c>
      <c r="L1227" s="374"/>
      <c r="M1227" s="374"/>
      <c r="N1227" s="375"/>
      <c r="O1227" s="373" t="str">
        <f t="shared" si="1584"/>
        <v/>
      </c>
      <c r="P1227" s="374"/>
      <c r="Q1227" s="374"/>
      <c r="R1227" s="375"/>
      <c r="S1227" s="373" t="str">
        <f t="shared" si="1585"/>
        <v/>
      </c>
      <c r="T1227" s="374"/>
      <c r="U1227" s="374"/>
      <c r="V1227" s="375"/>
      <c r="W1227" s="373" t="str">
        <f t="shared" si="1586"/>
        <v/>
      </c>
      <c r="X1227" s="374"/>
      <c r="Y1227" s="374"/>
      <c r="Z1227" s="375"/>
      <c r="AA1227" s="373" t="str">
        <f t="shared" si="1587"/>
        <v/>
      </c>
      <c r="AB1227" s="374"/>
      <c r="AC1227" s="374"/>
      <c r="AD1227" s="375"/>
      <c r="AE1227" s="376">
        <f t="shared" si="1588"/>
        <v>0</v>
      </c>
      <c r="AF1227" s="377">
        <f t="shared" si="1528"/>
        <v>0</v>
      </c>
      <c r="AG1227" s="378">
        <f t="shared" si="1589"/>
        <v>0</v>
      </c>
      <c r="AH1227" s="217" t="str">
        <f t="shared" si="1590"/>
        <v/>
      </c>
      <c r="AI1227" s="379">
        <f xml:space="preserve"> ( IF(ISNUMBER(G1227), VLOOKUP(G1227/$AH1227,F!$A1:$B101,2,1)*G1227*$H1227*$I1227,0)+IF(ISNUMBER(K1227), VLOOKUP(K1227/$AH1227,F!$A1:$B101,2,1)*K1227*$L1227*$M1227,0)+IF(ISNUMBER(O1227), VLOOKUP(O1227/$AH1227,F!$A1:$B101,2,1)*O1227*$P1227*$Q1227,0)+IF(ISNUMBER(S1227), VLOOKUP(S1227/$AH1227,F!$A1:$B101,2,1)*S1227*$T1227*$U1227,0)+IF(ISNUMBER(W1227), VLOOKUP(W1227/$AH1227,F!$A1:$B101,2,1)*W1227*$X1227*$Y1227,0)+IF(ISNUMBER(AA1227), VLOOKUP(AA1227/$AH1227,F!$A1:$B101,2,1)*AA1227*$AB1227*$AC1227,0))*IF(ISNUMBER(F1227),F1227,1)*IF(ISNUMBER(E1227),E1227,1)</f>
        <v>0</v>
      </c>
      <c r="AJ1227" s="380">
        <f t="shared" si="1591"/>
        <v>0</v>
      </c>
      <c r="AK1227" s="381">
        <f>IFERROR(I1227*INDEX(F!$P$21:$AB$33, MATCH(G1227/$AH1227, F!$O$21:$O$33,1), MATCH(E1227, F!$P$20:$AB$20,1)), 0 ) +IFERROR( M1227*INDEX(F!$P$21:$AB$33, MATCH(K1227/$AH1227, F!$O$21:$O$33,1), MATCH(E1227, F!$P$20:$AB$20,1)),0) +  IFERROR( Q1227*INDEX(F!$P$21:$AB$33, MATCH(O1227/$AH1227, F!$O$21:$O$33,1), MATCH(E1227, F!$P$20:$AB$20,1)), 0) + IFERROR( U1227*INDEX(F!$P$21:$AB$33, MATCH(S1227/$AH1227, F!$O$21:$O$33,1), MATCH(E1227, F!$P$20:$AB$20,1)),0)  + IFERROR(Y1227*INDEX(F!$P$21:$AB$33, MATCH(W1227/$AH1227, F!$O$21:$O$33,1), MATCH(E1227, F!$P$20:$AB$20,1)),0)  + IFERROR( AC1227*INDEX(F!$P$21:$AB$33, MATCH(AA1227/$AH1227, F!$O$21:$O$33,1), MATCH(E1227, F!$P$20:$AB$20,1)),)</f>
        <v>0</v>
      </c>
      <c r="AL1227" s="1031"/>
    </row>
    <row r="1228" spans="1:38" hidden="1" x14ac:dyDescent="0.25">
      <c r="A1228" s="1022"/>
      <c r="B1228" s="249" t="str">
        <f t="shared" si="1581"/>
        <v/>
      </c>
      <c r="C1228" s="262" t="str">
        <f t="shared" si="1581"/>
        <v/>
      </c>
      <c r="D1228" s="230" t="str">
        <f t="shared" si="1581"/>
        <v/>
      </c>
      <c r="E1228" s="291" t="str">
        <f t="shared" si="1581"/>
        <v/>
      </c>
      <c r="F1228" s="342" t="str">
        <f t="shared" si="1581"/>
        <v/>
      </c>
      <c r="G1228" s="343" t="str">
        <f t="shared" si="1582"/>
        <v/>
      </c>
      <c r="H1228" s="344"/>
      <c r="I1228" s="344"/>
      <c r="J1228" s="345"/>
      <c r="K1228" s="343" t="str">
        <f t="shared" si="1583"/>
        <v/>
      </c>
      <c r="L1228" s="344"/>
      <c r="M1228" s="344"/>
      <c r="N1228" s="345"/>
      <c r="O1228" s="343" t="str">
        <f t="shared" si="1584"/>
        <v/>
      </c>
      <c r="P1228" s="344"/>
      <c r="Q1228" s="344"/>
      <c r="R1228" s="345"/>
      <c r="S1228" s="343" t="str">
        <f t="shared" si="1585"/>
        <v/>
      </c>
      <c r="T1228" s="344"/>
      <c r="U1228" s="344"/>
      <c r="V1228" s="345"/>
      <c r="W1228" s="343" t="str">
        <f t="shared" si="1586"/>
        <v/>
      </c>
      <c r="X1228" s="344"/>
      <c r="Y1228" s="344"/>
      <c r="Z1228" s="345"/>
      <c r="AA1228" s="343" t="str">
        <f t="shared" si="1587"/>
        <v/>
      </c>
      <c r="AB1228" s="344"/>
      <c r="AC1228" s="344"/>
      <c r="AD1228" s="345"/>
      <c r="AE1228" s="346">
        <f t="shared" si="1588"/>
        <v>0</v>
      </c>
      <c r="AF1228" s="347">
        <f t="shared" si="1528"/>
        <v>0</v>
      </c>
      <c r="AG1228" s="348">
        <f t="shared" si="1589"/>
        <v>0</v>
      </c>
      <c r="AH1228" s="217" t="str">
        <f t="shared" si="1590"/>
        <v/>
      </c>
      <c r="AI1228" s="349">
        <f xml:space="preserve"> ( IF(ISNUMBER(G1228), VLOOKUP(G1228/$AH1228,F!$A1:$B101,2,1)*G1228*$H1228*$I1228,0)+IF(ISNUMBER(K1228), VLOOKUP(K1228/$AH1228,F!$A1:$B101,2,1)*K1228*$L1228*$M1228,0)+IF(ISNUMBER(O1228), VLOOKUP(O1228/$AH1228,F!$A1:$B101,2,1)*O1228*$P1228*$Q1228,0)+IF(ISNUMBER(S1228), VLOOKUP(S1228/$AH1228,F!$A1:$B101,2,1)*S1228*$T1228*$U1228,0)+IF(ISNUMBER(W1228), VLOOKUP(W1228/$AH1228,F!$A1:$B101,2,1)*W1228*$X1228*$Y1228,0)+IF(ISNUMBER(AA1228), VLOOKUP(AA1228/$AH1228,F!$A1:$B101,2,1)*AA1228*$AB1228*$AC1228,0))*IF(ISNUMBER(F1228),F1228,1)*IF(ISNUMBER(E1228),E1228,1)</f>
        <v>0</v>
      </c>
      <c r="AJ1228" s="350">
        <f>H1228*I1228+L1228*M1228+P1228*Q1228+T1228*U1228+X1228*Y1228+AB1228*AC1228</f>
        <v>0</v>
      </c>
      <c r="AK1228" s="351">
        <f>IFERROR(I1228*INDEX(F!$P$21:$AB$33, MATCH(G1228/$AH1228, F!$O$21:$O$33,1), MATCH(E1228, F!$P$20:$AB$20,1)), 0 ) +IFERROR( M1228*INDEX(F!$P$21:$AB$33, MATCH(K1228/$AH1228, F!$O$21:$O$33,1), MATCH(E1228, F!$P$20:$AB$20,1)),0) +  IFERROR( Q1228*INDEX(F!$P$21:$AB$33, MATCH(O1228/$AH1228, F!$O$21:$O$33,1), MATCH(E1228, F!$P$20:$AB$20,1)), 0) + IFERROR( U1228*INDEX(F!$P$21:$AB$33, MATCH(S1228/$AH1228, F!$O$21:$O$33,1), MATCH(E1228, F!$P$20:$AB$20,1)),0)  + IFERROR(Y1228*INDEX(F!$P$21:$AB$33, MATCH(W1228/$AH1228, F!$O$21:$O$33,1), MATCH(E1228, F!$P$20:$AB$20,1)),0)  + IFERROR( AC1228*INDEX(F!$P$21:$AB$33, MATCH(AA1228/$AH1228, F!$O$21:$O$33,1), MATCH(E1228, F!$P$20:$AB$20,1)),)</f>
        <v>0</v>
      </c>
      <c r="AL1228" s="1031"/>
    </row>
    <row r="1229" spans="1:38" hidden="1" x14ac:dyDescent="0.25">
      <c r="A1229" s="1022"/>
      <c r="B1229" s="252" t="str">
        <f t="shared" si="1581"/>
        <v/>
      </c>
      <c r="C1229" s="265" t="str">
        <f t="shared" si="1581"/>
        <v/>
      </c>
      <c r="D1229" s="234" t="str">
        <f t="shared" si="1581"/>
        <v/>
      </c>
      <c r="E1229" s="291" t="str">
        <f t="shared" si="1581"/>
        <v/>
      </c>
      <c r="F1229" s="372" t="str">
        <f t="shared" si="1581"/>
        <v/>
      </c>
      <c r="G1229" s="373" t="str">
        <f t="shared" si="1582"/>
        <v/>
      </c>
      <c r="H1229" s="374"/>
      <c r="I1229" s="374"/>
      <c r="J1229" s="375"/>
      <c r="K1229" s="373" t="str">
        <f t="shared" si="1583"/>
        <v/>
      </c>
      <c r="L1229" s="374"/>
      <c r="M1229" s="374"/>
      <c r="N1229" s="375"/>
      <c r="O1229" s="373" t="str">
        <f t="shared" si="1584"/>
        <v/>
      </c>
      <c r="P1229" s="374"/>
      <c r="Q1229" s="374"/>
      <c r="R1229" s="375"/>
      <c r="S1229" s="373" t="str">
        <f t="shared" si="1585"/>
        <v/>
      </c>
      <c r="T1229" s="374"/>
      <c r="U1229" s="374"/>
      <c r="V1229" s="375"/>
      <c r="W1229" s="373" t="str">
        <f t="shared" si="1586"/>
        <v/>
      </c>
      <c r="X1229" s="374"/>
      <c r="Y1229" s="374"/>
      <c r="Z1229" s="375"/>
      <c r="AA1229" s="373" t="str">
        <f t="shared" si="1587"/>
        <v/>
      </c>
      <c r="AB1229" s="374"/>
      <c r="AC1229" s="374"/>
      <c r="AD1229" s="375"/>
      <c r="AE1229" s="376">
        <f t="shared" si="1588"/>
        <v>0</v>
      </c>
      <c r="AF1229" s="377">
        <f t="shared" si="1528"/>
        <v>0</v>
      </c>
      <c r="AG1229" s="378">
        <f t="shared" si="1589"/>
        <v>0</v>
      </c>
      <c r="AH1229" s="217" t="str">
        <f t="shared" si="1590"/>
        <v/>
      </c>
      <c r="AI1229" s="379">
        <f xml:space="preserve"> ( IF(ISNUMBER(G1229), VLOOKUP(G1229/$AH1229,F!$A1:$B101,2,1)*G1229*$H1229*$I1229,0)+IF(ISNUMBER(K1229), VLOOKUP(K1229/$AH1229,F!$A1:$B101,2,1)*K1229*$L1229*$M1229,0)+IF(ISNUMBER(O1229), VLOOKUP(O1229/$AH1229,F!$A1:$B101,2,1)*O1229*$P1229*$Q1229,0)+IF(ISNUMBER(S1229), VLOOKUP(S1229/$AH1229,F!$A1:$B101,2,1)*S1229*$T1229*$U1229,0)+IF(ISNUMBER(W1229), VLOOKUP(W1229/$AH1229,F!$A1:$B101,2,1)*W1229*$X1229*$Y1229,0)+IF(ISNUMBER(AA1229), VLOOKUP(AA1229/$AH1229,F!$A1:$B101,2,1)*AA1229*$AB1229*$AC1229,0))*IF(ISNUMBER(F1229),F1229,1)*IF(ISNUMBER(E1229),E1229,1)</f>
        <v>0</v>
      </c>
      <c r="AJ1229" s="380">
        <f t="shared" ref="AJ1229:AJ1232" si="1592">H1229*I1229+L1229*M1229+P1229*Q1229+T1229*U1229+X1229*Y1229+AB1229*AC1229</f>
        <v>0</v>
      </c>
      <c r="AK1229" s="381">
        <f>IFERROR(I1229*INDEX(F!$P$21:$AB$33, MATCH(G1229/$AH1229, F!$O$21:$O$33,1), MATCH(E1229, F!$P$20:$AB$20,1)), 0 ) +IFERROR( M1229*INDEX(F!$P$21:$AB$33, MATCH(K1229/$AH1229, F!$O$21:$O$33,1), MATCH(E1229, F!$P$20:$AB$20,1)),0) +  IFERROR( Q1229*INDEX(F!$P$21:$AB$33, MATCH(O1229/$AH1229, F!$O$21:$O$33,1), MATCH(E1229, F!$P$20:$AB$20,1)), 0) + IFERROR( U1229*INDEX(F!$P$21:$AB$33, MATCH(S1229/$AH1229, F!$O$21:$O$33,1), MATCH(E1229, F!$P$20:$AB$20,1)),0)  + IFERROR(Y1229*INDEX(F!$P$21:$AB$33, MATCH(W1229/$AH1229, F!$O$21:$O$33,1), MATCH(E1229, F!$P$20:$AB$20,1)),0)  + IFERROR( AC1229*INDEX(F!$P$21:$AB$33, MATCH(AA1229/$AH1229, F!$O$21:$O$33,1), MATCH(E1229, F!$P$20:$AB$20,1)),)</f>
        <v>0</v>
      </c>
      <c r="AL1229" s="1031"/>
    </row>
    <row r="1230" spans="1:38" hidden="1" x14ac:dyDescent="0.25">
      <c r="A1230" s="1022"/>
      <c r="B1230" s="249" t="str">
        <f t="shared" si="1581"/>
        <v/>
      </c>
      <c r="C1230" s="262" t="str">
        <f t="shared" si="1581"/>
        <v/>
      </c>
      <c r="D1230" s="230" t="str">
        <f t="shared" si="1581"/>
        <v/>
      </c>
      <c r="E1230" s="291" t="str">
        <f t="shared" si="1581"/>
        <v/>
      </c>
      <c r="F1230" s="342" t="str">
        <f t="shared" si="1581"/>
        <v/>
      </c>
      <c r="G1230" s="343" t="str">
        <f t="shared" si="1582"/>
        <v/>
      </c>
      <c r="H1230" s="344"/>
      <c r="I1230" s="344"/>
      <c r="J1230" s="345"/>
      <c r="K1230" s="343" t="str">
        <f t="shared" si="1583"/>
        <v/>
      </c>
      <c r="L1230" s="344"/>
      <c r="M1230" s="344"/>
      <c r="N1230" s="345"/>
      <c r="O1230" s="343" t="str">
        <f t="shared" si="1584"/>
        <v/>
      </c>
      <c r="P1230" s="344"/>
      <c r="Q1230" s="344"/>
      <c r="R1230" s="345"/>
      <c r="S1230" s="343" t="str">
        <f t="shared" si="1585"/>
        <v/>
      </c>
      <c r="T1230" s="344"/>
      <c r="U1230" s="344"/>
      <c r="V1230" s="345"/>
      <c r="W1230" s="343" t="str">
        <f t="shared" si="1586"/>
        <v/>
      </c>
      <c r="X1230" s="344"/>
      <c r="Y1230" s="344"/>
      <c r="Z1230" s="345"/>
      <c r="AA1230" s="343" t="str">
        <f t="shared" si="1587"/>
        <v/>
      </c>
      <c r="AB1230" s="344"/>
      <c r="AC1230" s="344"/>
      <c r="AD1230" s="345"/>
      <c r="AE1230" s="346">
        <f t="shared" si="1588"/>
        <v>0</v>
      </c>
      <c r="AF1230" s="347">
        <f t="shared" si="1528"/>
        <v>0</v>
      </c>
      <c r="AG1230" s="348">
        <f t="shared" si="1589"/>
        <v>0</v>
      </c>
      <c r="AH1230" s="217" t="str">
        <f t="shared" si="1590"/>
        <v/>
      </c>
      <c r="AI1230" s="349">
        <f xml:space="preserve"> ( IF(ISNUMBER(G1230), VLOOKUP(G1230/$AH1230,F!$A1:$B101,2,1)*G1230*$H1230*$I1230,0)+IF(ISNUMBER(K1230), VLOOKUP(K1230/$AH1230,F!$A1:$B101,2,1)*K1230*$L1230*$M1230,0)+IF(ISNUMBER(O1230), VLOOKUP(O1230/$AH1230,F!$A1:$B101,2,1)*O1230*$P1230*$Q1230,0)+IF(ISNUMBER(S1230), VLOOKUP(S1230/$AH1230,F!$A1:$B101,2,1)*S1230*$T1230*$U1230,0)+IF(ISNUMBER(W1230), VLOOKUP(W1230/$AH1230,F!$A1:$B101,2,1)*W1230*$X1230*$Y1230,0)+IF(ISNUMBER(AA1230), VLOOKUP(AA1230/$AH1230,F!$A1:$B101,2,1)*AA1230*$AB1230*$AC1230,0))*IF(ISNUMBER(F1230),F1230,1)*IF(ISNUMBER(E1230),E1230,1)</f>
        <v>0</v>
      </c>
      <c r="AJ1230" s="350">
        <f t="shared" si="1592"/>
        <v>0</v>
      </c>
      <c r="AK1230" s="351">
        <f>IFERROR(I1230*INDEX(F!$P$21:$AB$33, MATCH(G1230/$AH1230, F!$O$21:$O$33,1), MATCH(E1230, F!$P$20:$AB$20,1)), 0 ) +IFERROR( M1230*INDEX(F!$P$21:$AB$33, MATCH(K1230/$AH1230, F!$O$21:$O$33,1), MATCH(E1230, F!$P$20:$AB$20,1)),0) +  IFERROR( Q1230*INDEX(F!$P$21:$AB$33, MATCH(O1230/$AH1230, F!$O$21:$O$33,1), MATCH(E1230, F!$P$20:$AB$20,1)), 0) + IFERROR( U1230*INDEX(F!$P$21:$AB$33, MATCH(S1230/$AH1230, F!$O$21:$O$33,1), MATCH(E1230, F!$P$20:$AB$20,1)),0)  + IFERROR(Y1230*INDEX(F!$P$21:$AB$33, MATCH(W1230/$AH1230, F!$O$21:$O$33,1), MATCH(E1230, F!$P$20:$AB$20,1)),0)  + IFERROR( AC1230*INDEX(F!$P$21:$AB$33, MATCH(AA1230/$AH1230, F!$O$21:$O$33,1), MATCH(E1230, F!$P$20:$AB$20,1)),)</f>
        <v>0</v>
      </c>
      <c r="AL1230" s="1031"/>
    </row>
    <row r="1231" spans="1:38" hidden="1" x14ac:dyDescent="0.25">
      <c r="A1231" s="1022"/>
      <c r="B1231" s="252" t="str">
        <f t="shared" si="1581"/>
        <v/>
      </c>
      <c r="C1231" s="265" t="str">
        <f t="shared" si="1581"/>
        <v/>
      </c>
      <c r="D1231" s="234" t="str">
        <f t="shared" si="1581"/>
        <v/>
      </c>
      <c r="E1231" s="291" t="str">
        <f t="shared" si="1581"/>
        <v/>
      </c>
      <c r="F1231" s="382" t="str">
        <f t="shared" si="1581"/>
        <v/>
      </c>
      <c r="G1231" s="373" t="str">
        <f t="shared" si="1582"/>
        <v/>
      </c>
      <c r="H1231" s="374"/>
      <c r="I1231" s="374"/>
      <c r="J1231" s="375"/>
      <c r="K1231" s="373" t="str">
        <f t="shared" si="1583"/>
        <v/>
      </c>
      <c r="L1231" s="374"/>
      <c r="M1231" s="374"/>
      <c r="N1231" s="375"/>
      <c r="O1231" s="373" t="str">
        <f t="shared" si="1584"/>
        <v/>
      </c>
      <c r="P1231" s="374"/>
      <c r="Q1231" s="374"/>
      <c r="R1231" s="375"/>
      <c r="S1231" s="373" t="str">
        <f t="shared" si="1585"/>
        <v/>
      </c>
      <c r="T1231" s="374"/>
      <c r="U1231" s="374"/>
      <c r="V1231" s="375"/>
      <c r="W1231" s="373" t="str">
        <f t="shared" si="1586"/>
        <v/>
      </c>
      <c r="X1231" s="374"/>
      <c r="Y1231" s="374"/>
      <c r="Z1231" s="375"/>
      <c r="AA1231" s="373" t="str">
        <f t="shared" si="1587"/>
        <v/>
      </c>
      <c r="AB1231" s="374"/>
      <c r="AC1231" s="374"/>
      <c r="AD1231" s="375"/>
      <c r="AE1231" s="376">
        <f t="shared" si="1588"/>
        <v>0</v>
      </c>
      <c r="AF1231" s="377">
        <f t="shared" si="1528"/>
        <v>0</v>
      </c>
      <c r="AG1231" s="378">
        <f t="shared" si="1589"/>
        <v>0</v>
      </c>
      <c r="AH1231" s="217" t="str">
        <f t="shared" si="1590"/>
        <v/>
      </c>
      <c r="AI1231" s="379">
        <f xml:space="preserve"> ( IF(ISNUMBER(G1231), VLOOKUP(G1231/$AH1231,F!$A1:$B101,2,1)*G1231*$H1231*$I1231,0)+IF(ISNUMBER(K1231), VLOOKUP(K1231/$AH1231,F!$A1:$B101,2,1)*K1231*$L1231*$M1231,0)+IF(ISNUMBER(O1231), VLOOKUP(O1231/$AH1231,F!$A1:$B101,2,1)*O1231*$P1231*$Q1231,0)+IF(ISNUMBER(S1231), VLOOKUP(S1231/$AH1231,F!$A1:$B101,2,1)*S1231*$T1231*$U1231,0)+IF(ISNUMBER(W1231), VLOOKUP(W1231/$AH1231,F!$A1:$B101,2,1)*W1231*$X1231*$Y1231,0)+IF(ISNUMBER(AA1231), VLOOKUP(AA1231/$AH1231,F!$A1:$B101,2,1)*AA1231*$AB1231*$AC1231,0))*IF(ISNUMBER(F1231),F1231,1)*IF(ISNUMBER(E1231),E1231,1)</f>
        <v>0</v>
      </c>
      <c r="AJ1231" s="380">
        <f t="shared" si="1592"/>
        <v>0</v>
      </c>
      <c r="AK1231" s="381">
        <f>IFERROR(I1231*INDEX(F!$P$21:$AB$33, MATCH(G1231/$AH1231, F!$O$21:$O$33,1), MATCH(E1231, F!$P$20:$AB$20,1)), 0 ) +IFERROR( M1231*INDEX(F!$P$21:$AB$33, MATCH(K1231/$AH1231, F!$O$21:$O$33,1), MATCH(E1231, F!$P$20:$AB$20,1)),0) +  IFERROR( Q1231*INDEX(F!$P$21:$AB$33, MATCH(O1231/$AH1231, F!$O$21:$O$33,1), MATCH(E1231, F!$P$20:$AB$20,1)), 0) + IFERROR( U1231*INDEX(F!$P$21:$AB$33, MATCH(S1231/$AH1231, F!$O$21:$O$33,1), MATCH(E1231, F!$P$20:$AB$20,1)),0)  + IFERROR(Y1231*INDEX(F!$P$21:$AB$33, MATCH(W1231/$AH1231, F!$O$21:$O$33,1), MATCH(E1231, F!$P$20:$AB$20,1)),0)  + IFERROR( AC1231*INDEX(F!$P$21:$AB$33, MATCH(AA1231/$AH1231, F!$O$21:$O$33,1), MATCH(E1231, F!$P$20:$AB$20,1)),)</f>
        <v>0</v>
      </c>
      <c r="AL1231" s="1031"/>
    </row>
    <row r="1232" spans="1:38" hidden="1" x14ac:dyDescent="0.25">
      <c r="A1232" s="1022"/>
      <c r="B1232" s="249" t="str">
        <f t="shared" si="1581"/>
        <v/>
      </c>
      <c r="C1232" s="262" t="str">
        <f t="shared" si="1581"/>
        <v/>
      </c>
      <c r="D1232" s="235" t="str">
        <f t="shared" si="1581"/>
        <v/>
      </c>
      <c r="E1232" s="291" t="str">
        <f t="shared" si="1581"/>
        <v/>
      </c>
      <c r="F1232" s="383" t="str">
        <f t="shared" si="1581"/>
        <v/>
      </c>
      <c r="G1232" s="343" t="str">
        <f t="shared" si="1582"/>
        <v/>
      </c>
      <c r="H1232" s="344"/>
      <c r="I1232" s="344"/>
      <c r="J1232" s="345"/>
      <c r="K1232" s="343" t="str">
        <f t="shared" si="1583"/>
        <v/>
      </c>
      <c r="L1232" s="344"/>
      <c r="M1232" s="344"/>
      <c r="N1232" s="345"/>
      <c r="O1232" s="343" t="str">
        <f t="shared" si="1584"/>
        <v/>
      </c>
      <c r="P1232" s="344"/>
      <c r="Q1232" s="344"/>
      <c r="R1232" s="345"/>
      <c r="S1232" s="343" t="str">
        <f t="shared" si="1585"/>
        <v/>
      </c>
      <c r="T1232" s="344"/>
      <c r="U1232" s="344"/>
      <c r="V1232" s="345"/>
      <c r="W1232" s="343" t="str">
        <f t="shared" si="1586"/>
        <v/>
      </c>
      <c r="X1232" s="344"/>
      <c r="Y1232" s="344"/>
      <c r="Z1232" s="345"/>
      <c r="AA1232" s="343" t="str">
        <f t="shared" si="1587"/>
        <v/>
      </c>
      <c r="AB1232" s="344"/>
      <c r="AC1232" s="344"/>
      <c r="AD1232" s="345"/>
      <c r="AE1232" s="346">
        <f t="shared" si="1588"/>
        <v>0</v>
      </c>
      <c r="AF1232" s="347">
        <f t="shared" si="1528"/>
        <v>0</v>
      </c>
      <c r="AG1232" s="348">
        <f t="shared" si="1589"/>
        <v>0</v>
      </c>
      <c r="AH1232" s="217" t="str">
        <f t="shared" si="1590"/>
        <v/>
      </c>
      <c r="AI1232" s="349">
        <f xml:space="preserve"> ( IF(ISNUMBER(G1232), VLOOKUP(G1232/$AH1232,F!$A1:$B101,2,1)*G1232*$H1232*$I1232,0)+IF(ISNUMBER(K1232), VLOOKUP(K1232/$AH1232,F!$A1:$B101,2,1)*K1232*$L1232*$M1232,0)+IF(ISNUMBER(O1232), VLOOKUP(O1232/$AH1232,F!$A1:$B101,2,1)*O1232*$P1232*$Q1232,0)+IF(ISNUMBER(S1232), VLOOKUP(S1232/$AH1232,F!$A1:$B101,2,1)*S1232*$T1232*$U1232,0)+IF(ISNUMBER(W1232), VLOOKUP(W1232/$AH1232,F!$A1:$B101,2,1)*W1232*$X1232*$Y1232,0)+IF(ISNUMBER(AA1232), VLOOKUP(AA1232/$AH1232,F!$A1:$B101,2,1)*AA1232*$AB1232*$AC1232,0))*IF(ISNUMBER(F1232),F1232,1)*IF(ISNUMBER(E1232),E1232,1)</f>
        <v>0</v>
      </c>
      <c r="AJ1232" s="350">
        <f t="shared" si="1592"/>
        <v>0</v>
      </c>
      <c r="AK1232" s="351">
        <f>IFERROR(I1232*INDEX(F!$P$21:$AB$33, MATCH(G1232/$AH1232, F!$O$21:$O$33,1), MATCH(E1232, F!$P$20:$AB$20,1)), 0 ) +IFERROR( M1232*INDEX(F!$P$21:$AB$33, MATCH(K1232/$AH1232, F!$O$21:$O$33,1), MATCH(E1232, F!$P$20:$AB$20,1)),0) +  IFERROR( Q1232*INDEX(F!$P$21:$AB$33, MATCH(O1232/$AH1232, F!$O$21:$O$33,1), MATCH(E1232, F!$P$20:$AB$20,1)), 0) + IFERROR( U1232*INDEX(F!$P$21:$AB$33, MATCH(S1232/$AH1232, F!$O$21:$O$33,1), MATCH(E1232, F!$P$20:$AB$20,1)),0)  + IFERROR(Y1232*INDEX(F!$P$21:$AB$33, MATCH(W1232/$AH1232, F!$O$21:$O$33,1), MATCH(E1232, F!$P$20:$AB$20,1)),0)  + IFERROR( AC1232*INDEX(F!$P$21:$AB$33, MATCH(AA1232/$AH1232, F!$O$21:$O$33,1), MATCH(E1232, F!$P$20:$AB$20,1)),)</f>
        <v>0</v>
      </c>
      <c r="AL1232" s="1031"/>
    </row>
    <row r="1233" spans="1:38" ht="15.75" hidden="1" thickBot="1" x14ac:dyDescent="0.3">
      <c r="A1233" s="1023"/>
      <c r="B1233" s="253"/>
      <c r="C1233" s="266"/>
      <c r="D1233" s="218"/>
      <c r="E1233" s="352">
        <f>ROUND(IFERROR(SUMPRODUCT(AJ1225:AJ1232,E1225:E1232)/AJ1233,0),3)</f>
        <v>0</v>
      </c>
      <c r="F1233" s="384"/>
      <c r="G1233" s="781"/>
      <c r="H1233" s="386"/>
      <c r="I1233" s="386"/>
      <c r="J1233" s="387"/>
      <c r="K1233" s="781"/>
      <c r="L1233" s="386"/>
      <c r="M1233" s="386"/>
      <c r="N1233" s="387"/>
      <c r="O1233" s="781"/>
      <c r="P1233" s="386"/>
      <c r="Q1233" s="386"/>
      <c r="R1233" s="387"/>
      <c r="S1233" s="781"/>
      <c r="T1233" s="386"/>
      <c r="U1233" s="386"/>
      <c r="V1233" s="387"/>
      <c r="W1233" s="781"/>
      <c r="X1233" s="386"/>
      <c r="Y1233" s="386"/>
      <c r="Z1233" s="387"/>
      <c r="AA1233" s="781"/>
      <c r="AB1233" s="386"/>
      <c r="AC1233" s="386"/>
      <c r="AD1233" s="387"/>
      <c r="AE1233" s="357">
        <f>SUM(AE1225:AE1232)</f>
        <v>0</v>
      </c>
      <c r="AF1233" s="358">
        <f t="shared" si="1528"/>
        <v>0</v>
      </c>
      <c r="AG1233" s="391">
        <f>IFERROR(  SUMPRODUCT(AG1225:AG1232,AJ1225:AJ1232)/AJ1233,0)</f>
        <v>0</v>
      </c>
      <c r="AH1233" s="359"/>
      <c r="AI1233" s="360">
        <f>SUM(AI1225:AI1232)</f>
        <v>0</v>
      </c>
      <c r="AJ1233" s="360">
        <f>SUM(AJ1225:AJ1232)</f>
        <v>0</v>
      </c>
      <c r="AK1233" s="361">
        <f>IF(SUM(AK1225:AK1232)=0,TIME(,0,),TIME(,SUM(AK1225:AK1232)+F!$V$37,))</f>
        <v>0</v>
      </c>
      <c r="AL1233" s="1032"/>
    </row>
    <row r="1234" spans="1:38" ht="18" hidden="1" thickBot="1" x14ac:dyDescent="0.3">
      <c r="A1234" s="929">
        <f>A1178</f>
        <v>7</v>
      </c>
      <c r="B1234" s="432"/>
      <c r="C1234" s="432"/>
      <c r="D1234" s="432"/>
      <c r="E1234" s="478">
        <f>IF(AJ1234=0,0,(E1244*AJ1244 + E1253*AJ1253 + E1262*AJ1262 + E1271*AJ1271 + E1280*AJ1280 + E1289*AJ1289   ) /AJ1234 )</f>
        <v>0</v>
      </c>
      <c r="F1234" s="1025" t="s">
        <v>74</v>
      </c>
      <c r="G1234" s="1025"/>
      <c r="H1234" s="1025"/>
      <c r="I1234" s="1025"/>
      <c r="J1234" s="1025"/>
      <c r="K1234" s="1025"/>
      <c r="L1234" s="1025"/>
      <c r="M1234" s="1025"/>
      <c r="N1234" s="1029">
        <f>N1178+1</f>
        <v>23</v>
      </c>
      <c r="O1234" s="1029"/>
      <c r="P1234" s="1029"/>
      <c r="Q1234" s="1029"/>
      <c r="R1234" s="1029"/>
      <c r="S1234" s="1029"/>
      <c r="T1234" s="1029"/>
      <c r="U1234" s="1029"/>
      <c r="V1234" s="1029"/>
      <c r="W1234" s="1029"/>
      <c r="X1234" s="1029"/>
      <c r="Y1234" s="1029"/>
      <c r="Z1234" s="1029"/>
      <c r="AA1234" s="1029"/>
      <c r="AB1234" s="1029"/>
      <c r="AC1234" s="1029"/>
      <c r="AD1234" s="1029"/>
      <c r="AE1234" s="267">
        <f>AE1244+AE1253+AE1262+AE1271+AE1280+AE1289</f>
        <v>0</v>
      </c>
      <c r="AF1234" s="278">
        <f>IFERROR(AE1234/AJ1234,0)</f>
        <v>0</v>
      </c>
      <c r="AG1234" s="423">
        <f>IF(AJ1234=0,0,(AG1244*AJ1244 + AG1253*AJ1253 + AG1262*AJ1262 + AG1271*AJ1271 + AG1280*AJ1280 + AG1289*AJ1289   ) /AJ1234 )</f>
        <v>0</v>
      </c>
      <c r="AH1234" s="402">
        <f>AH1178</f>
        <v>5.0000000000000001E-3</v>
      </c>
      <c r="AI1234" s="267">
        <f>AI1244+AI1253+AI1262+AI1271+AI1280+AI1289</f>
        <v>0</v>
      </c>
      <c r="AJ1234" s="267">
        <f>AJ1244+AJ1253+AJ1262+AJ1271+AJ1280+AJ1289</f>
        <v>0</v>
      </c>
      <c r="AK1234" s="279">
        <f>AK1244+AK1253+AK1262+AK1271+AK1280+AK1289</f>
        <v>0</v>
      </c>
      <c r="AL1234" s="579"/>
    </row>
    <row r="1235" spans="1:38" ht="16.5" hidden="1" thickBot="1" x14ac:dyDescent="0.3">
      <c r="A1235" s="395" t="s">
        <v>3</v>
      </c>
      <c r="B1235" s="396" t="s">
        <v>10</v>
      </c>
      <c r="C1235" s="396" t="s">
        <v>89</v>
      </c>
      <c r="D1235" s="396" t="s">
        <v>11</v>
      </c>
      <c r="E1235" s="396" t="s">
        <v>94</v>
      </c>
      <c r="F1235" s="396" t="s">
        <v>60</v>
      </c>
      <c r="G1235" s="396" t="s">
        <v>13</v>
      </c>
      <c r="H1235" s="396" t="s">
        <v>14</v>
      </c>
      <c r="I1235" s="396" t="s">
        <v>15</v>
      </c>
      <c r="J1235" s="396" t="s">
        <v>4</v>
      </c>
      <c r="K1235" s="396" t="s">
        <v>13</v>
      </c>
      <c r="L1235" s="396" t="s">
        <v>14</v>
      </c>
      <c r="M1235" s="396" t="s">
        <v>15</v>
      </c>
      <c r="N1235" s="396" t="s">
        <v>4</v>
      </c>
      <c r="O1235" s="396" t="s">
        <v>13</v>
      </c>
      <c r="P1235" s="396" t="s">
        <v>14</v>
      </c>
      <c r="Q1235" s="396" t="s">
        <v>15</v>
      </c>
      <c r="R1235" s="396" t="s">
        <v>4</v>
      </c>
      <c r="S1235" s="396" t="s">
        <v>13</v>
      </c>
      <c r="T1235" s="396" t="s">
        <v>14</v>
      </c>
      <c r="U1235" s="396" t="s">
        <v>15</v>
      </c>
      <c r="V1235" s="396" t="s">
        <v>4</v>
      </c>
      <c r="W1235" s="396" t="s">
        <v>13</v>
      </c>
      <c r="X1235" s="396" t="s">
        <v>14</v>
      </c>
      <c r="Y1235" s="396" t="s">
        <v>15</v>
      </c>
      <c r="Z1235" s="396" t="s">
        <v>4</v>
      </c>
      <c r="AA1235" s="396" t="s">
        <v>13</v>
      </c>
      <c r="AB1235" s="396" t="s">
        <v>14</v>
      </c>
      <c r="AC1235" s="396" t="s">
        <v>15</v>
      </c>
      <c r="AD1235" s="397" t="s">
        <v>4</v>
      </c>
      <c r="AE1235" s="396" t="s">
        <v>5</v>
      </c>
      <c r="AF1235" s="396" t="s">
        <v>91</v>
      </c>
      <c r="AG1235" s="396" t="s">
        <v>92</v>
      </c>
      <c r="AH1235" s="398" t="s">
        <v>6</v>
      </c>
      <c r="AI1235" s="399" t="s">
        <v>93</v>
      </c>
      <c r="AJ1235" s="396" t="s">
        <v>7</v>
      </c>
      <c r="AK1235" s="428" t="s">
        <v>17</v>
      </c>
      <c r="AL1235" s="578" t="s">
        <v>637</v>
      </c>
    </row>
    <row r="1236" spans="1:38" hidden="1" x14ac:dyDescent="0.25">
      <c r="A1236" s="212">
        <f>A1237</f>
        <v>43934</v>
      </c>
      <c r="B1236" s="241" t="str">
        <f t="shared" ref="B1236:F1243" si="1593">IF(B1180="","",B1180)</f>
        <v>Средняя</v>
      </c>
      <c r="C1236" s="254" t="str">
        <f t="shared" si="1593"/>
        <v>ПР</v>
      </c>
      <c r="D1236" s="222" t="str">
        <f t="shared" si="1593"/>
        <v>Присед</v>
      </c>
      <c r="E1236" s="280">
        <f t="shared" si="1593"/>
        <v>1.2</v>
      </c>
      <c r="F1236" s="281" t="str">
        <f t="shared" si="1593"/>
        <v/>
      </c>
      <c r="G1236" s="282" t="str">
        <f t="shared" ref="G1236:G1243" si="1594">IF(J1236&lt;&gt;0, IFERROR(IF( $F1236=2,  MROUND($AH1236*J1236,1),    IF( OR($F1236="",$F1236=1),   MROUND($AH1236*J1236,2.5),  MROUND($AH1236*J1236, 0.1))), "" ), "")</f>
        <v/>
      </c>
      <c r="H1236" s="283"/>
      <c r="I1236" s="283"/>
      <c r="J1236" s="284"/>
      <c r="K1236" s="282" t="str">
        <f t="shared" ref="K1236:K1243" si="1595">IF(N1236&lt;&gt;0, IFERROR(IF( $F1236=2,  MROUND($AH1236*N1236,1),    IF( OR($F1236="",$F1236=1),   MROUND($AH1236*N1236,2.5),  MROUND($AH1236*N1236, 0.1))), "" ), "")</f>
        <v/>
      </c>
      <c r="L1236" s="283"/>
      <c r="M1236" s="283"/>
      <c r="N1236" s="284"/>
      <c r="O1236" s="282" t="str">
        <f t="shared" ref="O1236:O1243" si="1596">IF(R1236&lt;&gt;0, IFERROR(IF( $F1236=2,  MROUND($AH1236*R1236,1),    IF( OR($F1236="",$F1236=1),   MROUND($AH1236*R1236,2.5),  MROUND($AH1236*R1236, 0.1))), "" ), "")</f>
        <v/>
      </c>
      <c r="P1236" s="283"/>
      <c r="Q1236" s="283"/>
      <c r="R1236" s="284"/>
      <c r="S1236" s="282" t="str">
        <f t="shared" ref="S1236:S1243" si="1597">IF(V1236&lt;&gt;0, IFERROR(IF( $F1236=2,  MROUND($AH1236*V1236,1),    IF( OR($F1236="",$F1236=1),   MROUND($AH1236*V1236,2.5),  MROUND($AH1236*V1236, 0.1))), "" ), "")</f>
        <v/>
      </c>
      <c r="T1236" s="283"/>
      <c r="U1236" s="283"/>
      <c r="V1236" s="284"/>
      <c r="W1236" s="282" t="str">
        <f t="shared" ref="W1236:W1243" si="1598">IF(Z1236&lt;&gt;0, IFERROR(IF( $F1236=2,  MROUND($AH1236*Z1236,1),    IF( OR($F1236="",$F1236=1),   MROUND($AH1236*Z1236,2.5),  MROUND($AH1236*Z1236, 0.1))), "" ), "")</f>
        <v/>
      </c>
      <c r="X1236" s="283"/>
      <c r="Y1236" s="283"/>
      <c r="Z1236" s="284"/>
      <c r="AA1236" s="282" t="str">
        <f t="shared" ref="AA1236:AA1243" si="1599">IF(AD1236&lt;&gt;0, IFERROR(IF( $F1236=2,  MROUND($AH1236*AD1236,1),    IF( OR($F1236="",$F1236=1),   MROUND($AH1236*AD1236,2.5),  MROUND($AH1236*AD1236, 0.1))), "" ), "")</f>
        <v/>
      </c>
      <c r="AB1236" s="283"/>
      <c r="AC1236" s="283"/>
      <c r="AD1236" s="284"/>
      <c r="AE1236" s="392">
        <f t="shared" ref="AE1236:AE1243" si="1600">(IF(ISNUMBER(G1236),G1236,0)*H1236*I1236+IF(ISNUMBER(K1236),K1236,1)*L1236*M1236+IF(ISNUMBER(O1236),O1236,1)*P1236*Q1236+IF(ISNUMBER(S1236),S1236,1)*T1236*U1236+IF(ISNUMBER(W1236),W1236,1)*X1236*Y1236+IF(ISNUMBER(AA1236),AA1236,1)*AB1236*AC1236)*IF(ISNUMBER(F1236),F1236,1)</f>
        <v>0</v>
      </c>
      <c r="AF1236" s="393">
        <f t="shared" ref="AF1236:AF1289" si="1601">IFERROR(AE1236/AJ1236,0)</f>
        <v>0</v>
      </c>
      <c r="AG1236" s="394">
        <f t="shared" ref="AG1236:AG1243" si="1602">IFERROR((AF1236/(AH1236*IF(ISNUMBER(F1236),F1236,1))),0)</f>
        <v>0</v>
      </c>
      <c r="AH1236" s="216">
        <f t="shared" ref="AH1236:AH1243" si="1603">IF(ISNUMBER(AH1180), AH1180+(AH1180*$AH$1234),"")</f>
        <v>178.55554485568442</v>
      </c>
      <c r="AI1236" s="303">
        <f xml:space="preserve"> ( IF(ISNUMBER(G1236), VLOOKUP(G1236/$AH1236,F!$A1:$B101,2,1)*G1236*$H1236*$I1236,0)+IF(ISNUMBER(K1236), VLOOKUP(K1236/$AH1236,F!$A1:$B101,2,1)*K1236*$L1236*$M1236,0)+IF(ISNUMBER(O1236), VLOOKUP(O1236/$AH1236,F!$A1:$B101,2,1)*O1236*$P1236*$Q1236,0)+IF(ISNUMBER(S1236), VLOOKUP(S1236/$AH1236,F!$A1:$B101,2,1)*S1236*$T1236*$U1236,0)+IF(ISNUMBER(W1236), VLOOKUP(W1236/$AH1236,F!$A1:$B101,2,1)*W1236*$X1236*$Y1236,0)+IF(ISNUMBER(AA1236), VLOOKUP(AA1236/$AH1236,F!$A1:$B101,2,1)*AA1236*$AB1236*$AC1236,0))*IF(ISNUMBER(F1236),F1236,1)*IF(ISNUMBER(E1236),E1236,1)</f>
        <v>0</v>
      </c>
      <c r="AJ1236" s="289">
        <f t="shared" ref="AJ1236:AJ1238" si="1604">H1236*I1236+L1236*M1236+P1236*Q1236+T1236*U1236+X1236*Y1236+AB1236*AC1236</f>
        <v>0</v>
      </c>
      <c r="AK1236" s="290">
        <f>IFERROR(I1236*INDEX(F!$P$21:$AB$33, MATCH(G1236/$AH1236, F!$O$21:$O$33,1), MATCH(E1236, F!$P$20:$AB$20,1)), 0 ) +IFERROR( M1236*INDEX(F!$P$21:$AB$33, MATCH(K1236/$AH1236, F!$O$21:$O$33,1), MATCH(E1236, F!$P$20:$AB$20,1)),0) +  IFERROR( Q1236*INDEX(F!$P$21:$AB$33, MATCH(O1236/$AH1236, F!$O$21:$O$33,1), MATCH(E1236, F!$P$20:$AB$20,1)), 0) + IFERROR( U1236*INDEX(F!$P$21:$AB$33, MATCH(S1236/$AH1236, F!$O$21:$O$33,1), MATCH(E1236, F!$P$20:$AB$20,1)),0)  + IFERROR(Y1236*INDEX(F!$P$21:$AB$33, MATCH(W1236/$AH1236, F!$O$21:$O$33,1), MATCH(E1236, F!$P$20:$AB$20,1)),0)  + IFERROR( AC1236*INDEX(F!$P$21:$AB$33, MATCH(AA1236/$AH1236, F!$O$21:$O$33,1), MATCH(E1236, F!$P$20:$AB$20,1)),)</f>
        <v>0</v>
      </c>
      <c r="AL1236" s="1033"/>
    </row>
    <row r="1237" spans="1:38" ht="15.75" hidden="1" customHeight="1" x14ac:dyDescent="0.25">
      <c r="A1237" s="1021">
        <f>A1181+A1178</f>
        <v>43934</v>
      </c>
      <c r="B1237" s="242" t="str">
        <f t="shared" si="1593"/>
        <v>Легкая</v>
      </c>
      <c r="C1237" s="258" t="str">
        <f t="shared" si="1593"/>
        <v>ЖМ</v>
      </c>
      <c r="D1237" s="223" t="str">
        <f t="shared" si="1593"/>
        <v>Жим лежа</v>
      </c>
      <c r="E1237" s="291">
        <f t="shared" si="1593"/>
        <v>1</v>
      </c>
      <c r="F1237" s="292" t="str">
        <f t="shared" si="1593"/>
        <v/>
      </c>
      <c r="G1237" s="293" t="str">
        <f t="shared" si="1594"/>
        <v/>
      </c>
      <c r="H1237" s="238"/>
      <c r="I1237" s="238"/>
      <c r="J1237" s="294"/>
      <c r="K1237" s="293" t="str">
        <f t="shared" si="1595"/>
        <v/>
      </c>
      <c r="L1237" s="238"/>
      <c r="M1237" s="238"/>
      <c r="N1237" s="294"/>
      <c r="O1237" s="293" t="str">
        <f t="shared" si="1596"/>
        <v/>
      </c>
      <c r="P1237" s="238"/>
      <c r="Q1237" s="238"/>
      <c r="R1237" s="294"/>
      <c r="S1237" s="293" t="str">
        <f t="shared" si="1597"/>
        <v/>
      </c>
      <c r="T1237" s="238"/>
      <c r="U1237" s="238"/>
      <c r="V1237" s="294"/>
      <c r="W1237" s="293" t="str">
        <f t="shared" si="1598"/>
        <v/>
      </c>
      <c r="X1237" s="238"/>
      <c r="Y1237" s="238"/>
      <c r="Z1237" s="294"/>
      <c r="AA1237" s="293" t="str">
        <f t="shared" si="1599"/>
        <v/>
      </c>
      <c r="AB1237" s="238"/>
      <c r="AC1237" s="238"/>
      <c r="AD1237" s="294"/>
      <c r="AE1237" s="239">
        <f t="shared" si="1600"/>
        <v>0</v>
      </c>
      <c r="AF1237" s="295">
        <f t="shared" si="1601"/>
        <v>0</v>
      </c>
      <c r="AG1237" s="296">
        <f t="shared" si="1602"/>
        <v>0</v>
      </c>
      <c r="AH1237" s="217">
        <f t="shared" si="1603"/>
        <v>156.23610174872388</v>
      </c>
      <c r="AI1237" s="237">
        <f xml:space="preserve"> ( IF(ISNUMBER(G1237), VLOOKUP(G1237/$AH1237,F!$A1:$B101,2,1)*G1237*$H1237*$I1237,0)+IF(ISNUMBER(K1237), VLOOKUP(K1237/$AH1237,F!$A1:$B101,2,1)*K1237*$L1237*$M1237,0)+IF(ISNUMBER(O1237), VLOOKUP(O1237/$AH1237,F!$A1:$B101,2,1)*O1237*$P1237*$Q1237,0)+IF(ISNUMBER(S1237), VLOOKUP(S1237/$AH1237,F!$A1:$B101,2,1)*S1237*$T1237*$U1237,0)+IF(ISNUMBER(W1237), VLOOKUP(W1237/$AH1237,F!$A1:$B101,2,1)*W1237*$X1237*$Y1237,0)+IF(ISNUMBER(AA1237), VLOOKUP(AA1237/$AH1237,F!$A1:$B101,2,1)*AA1237*$AB1237*$AC1237,0))*IF(ISNUMBER(F1237),F1237,1)*IF(ISNUMBER(E1237),E1237,1)</f>
        <v>0</v>
      </c>
      <c r="AJ1237" s="297">
        <f t="shared" si="1604"/>
        <v>0</v>
      </c>
      <c r="AK1237" s="298">
        <f>IFERROR(I1237*INDEX(F!$P$21:$AB$33, MATCH(G1237/$AH1237, F!$O$21:$O$33,1), MATCH(E1237, F!$P$20:$AB$20,1)), 0 ) +IFERROR( M1237*INDEX(F!$P$21:$AB$33, MATCH(K1237/$AH1237, F!$O$21:$O$33,1), MATCH(E1237, F!$P$20:$AB$20,1)),0) +  IFERROR( Q1237*INDEX(F!$P$21:$AB$33, MATCH(O1237/$AH1237, F!$O$21:$O$33,1), MATCH(E1237, F!$P$20:$AB$20,1)), 0) + IFERROR( U1237*INDEX(F!$P$21:$AB$33, MATCH(S1237/$AH1237, F!$O$21:$O$33,1), MATCH(E1237, F!$P$20:$AB$20,1)),0)  + IFERROR(Y1237*INDEX(F!$P$21:$AB$33, MATCH(W1237/$AH1237, F!$O$21:$O$33,1), MATCH(E1237, F!$P$20:$AB$20,1)),0)  + IFERROR( AC1237*INDEX(F!$P$21:$AB$33, MATCH(AA1237/$AH1237, F!$O$21:$O$33,1), MATCH(E1237, F!$P$20:$AB$20,1)),)</f>
        <v>0</v>
      </c>
      <c r="AL1237" s="1031"/>
    </row>
    <row r="1238" spans="1:38" hidden="1" x14ac:dyDescent="0.25">
      <c r="A1238" s="1022"/>
      <c r="B1238" s="243" t="str">
        <f t="shared" si="1593"/>
        <v>Легкая</v>
      </c>
      <c r="C1238" s="256" t="str">
        <f t="shared" si="1593"/>
        <v>ПР</v>
      </c>
      <c r="D1238" s="224" t="str">
        <f t="shared" si="1593"/>
        <v>Присед на груди</v>
      </c>
      <c r="E1238" s="291">
        <f t="shared" si="1593"/>
        <v>1.2</v>
      </c>
      <c r="F1238" s="299" t="str">
        <f t="shared" si="1593"/>
        <v/>
      </c>
      <c r="G1238" s="300" t="str">
        <f t="shared" si="1594"/>
        <v/>
      </c>
      <c r="H1238" s="301"/>
      <c r="I1238" s="301"/>
      <c r="J1238" s="302"/>
      <c r="K1238" s="300" t="str">
        <f t="shared" si="1595"/>
        <v/>
      </c>
      <c r="L1238" s="301"/>
      <c r="M1238" s="301"/>
      <c r="N1238" s="302"/>
      <c r="O1238" s="300" t="str">
        <f t="shared" si="1596"/>
        <v/>
      </c>
      <c r="P1238" s="301"/>
      <c r="Q1238" s="301"/>
      <c r="R1238" s="302"/>
      <c r="S1238" s="300" t="str">
        <f t="shared" si="1597"/>
        <v/>
      </c>
      <c r="T1238" s="301"/>
      <c r="U1238" s="301"/>
      <c r="V1238" s="302"/>
      <c r="W1238" s="300" t="str">
        <f t="shared" si="1598"/>
        <v/>
      </c>
      <c r="X1238" s="301"/>
      <c r="Y1238" s="301"/>
      <c r="Z1238" s="302"/>
      <c r="AA1238" s="300" t="str">
        <f t="shared" si="1599"/>
        <v/>
      </c>
      <c r="AB1238" s="301"/>
      <c r="AC1238" s="301"/>
      <c r="AD1238" s="302"/>
      <c r="AE1238" s="285">
        <f t="shared" si="1600"/>
        <v>0</v>
      </c>
      <c r="AF1238" s="286">
        <f t="shared" si="1601"/>
        <v>0</v>
      </c>
      <c r="AG1238" s="287">
        <f t="shared" si="1602"/>
        <v>0</v>
      </c>
      <c r="AH1238" s="217">
        <f t="shared" si="1603"/>
        <v>133.91665864176335</v>
      </c>
      <c r="AI1238" s="303">
        <f xml:space="preserve"> ( IF(ISNUMBER(G1238), VLOOKUP(G1238/$AH1238,F!$A1:$B101,2,1)*G1238*$H1238*$I1238,0)+IF(ISNUMBER(K1238), VLOOKUP(K1238/$AH1238,F!$A1:$B101,2,1)*K1238*$L1238*$M1238,0)+IF(ISNUMBER(O1238), VLOOKUP(O1238/$AH1238,F!$A1:$B101,2,1)*O1238*$P1238*$Q1238,0)+IF(ISNUMBER(S1238), VLOOKUP(S1238/$AH1238,F!$A1:$B101,2,1)*S1238*$T1238*$U1238,0)+IF(ISNUMBER(W1238), VLOOKUP(W1238/$AH1238,F!$A1:$B101,2,1)*W1238*$X1238*$Y1238,0)+IF(ISNUMBER(AA1238), VLOOKUP(AA1238/$AH1238,F!$A1:$B101,2,1)*AA1238*$AB1238*$AC1238,0))*IF(ISNUMBER(F1238),F1238,1)*IF(ISNUMBER(E1238),E1238,1)</f>
        <v>0</v>
      </c>
      <c r="AJ1238" s="304">
        <f t="shared" si="1604"/>
        <v>0</v>
      </c>
      <c r="AK1238" s="305">
        <f>IFERROR(I1238*INDEX(F!$P$21:$AB$33, MATCH(G1238/$AH1238, F!$O$21:$O$33,1), MATCH(E1238, F!$P$20:$AB$20,1)), 0 ) +IFERROR( M1238*INDEX(F!$P$21:$AB$33, MATCH(K1238/$AH1238, F!$O$21:$O$33,1), MATCH(E1238, F!$P$20:$AB$20,1)),0) +  IFERROR( Q1238*INDEX(F!$P$21:$AB$33, MATCH(O1238/$AH1238, F!$O$21:$O$33,1), MATCH(E1238, F!$P$20:$AB$20,1)), 0) + IFERROR( U1238*INDEX(F!$P$21:$AB$33, MATCH(S1238/$AH1238, F!$O$21:$O$33,1), MATCH(E1238, F!$P$20:$AB$20,1)),0)  + IFERROR(Y1238*INDEX(F!$P$21:$AB$33, MATCH(W1238/$AH1238, F!$O$21:$O$33,1), MATCH(E1238, F!$P$20:$AB$20,1)),0)  + IFERROR( AC1238*INDEX(F!$P$21:$AB$33, MATCH(AA1238/$AH1238, F!$O$21:$O$33,1), MATCH(E1238, F!$P$20:$AB$20,1)),)</f>
        <v>0</v>
      </c>
      <c r="AL1238" s="1031"/>
    </row>
    <row r="1239" spans="1:38" ht="15.75" hidden="1" customHeight="1" x14ac:dyDescent="0.25">
      <c r="A1239" s="1022"/>
      <c r="B1239" s="244" t="str">
        <f t="shared" si="1593"/>
        <v>Легкая</v>
      </c>
      <c r="C1239" s="255" t="str">
        <f t="shared" si="1593"/>
        <v>ЖМ</v>
      </c>
      <c r="D1239" s="223" t="str">
        <f t="shared" si="1593"/>
        <v>Жим на наклонной</v>
      </c>
      <c r="E1239" s="291">
        <f t="shared" si="1593"/>
        <v>1</v>
      </c>
      <c r="F1239" s="306" t="str">
        <f t="shared" si="1593"/>
        <v/>
      </c>
      <c r="G1239" s="293" t="str">
        <f t="shared" si="1594"/>
        <v/>
      </c>
      <c r="H1239" s="238"/>
      <c r="I1239" s="238"/>
      <c r="J1239" s="294"/>
      <c r="K1239" s="293" t="str">
        <f t="shared" si="1595"/>
        <v/>
      </c>
      <c r="L1239" s="238"/>
      <c r="M1239" s="238"/>
      <c r="N1239" s="294"/>
      <c r="O1239" s="293" t="str">
        <f t="shared" si="1596"/>
        <v/>
      </c>
      <c r="P1239" s="238"/>
      <c r="Q1239" s="238"/>
      <c r="R1239" s="294"/>
      <c r="S1239" s="293" t="str">
        <f t="shared" si="1597"/>
        <v/>
      </c>
      <c r="T1239" s="238"/>
      <c r="U1239" s="238"/>
      <c r="V1239" s="294"/>
      <c r="W1239" s="293" t="str">
        <f t="shared" si="1598"/>
        <v/>
      </c>
      <c r="X1239" s="238"/>
      <c r="Y1239" s="238"/>
      <c r="Z1239" s="294"/>
      <c r="AA1239" s="293" t="str">
        <f t="shared" si="1599"/>
        <v/>
      </c>
      <c r="AB1239" s="238"/>
      <c r="AC1239" s="238"/>
      <c r="AD1239" s="294"/>
      <c r="AE1239" s="239">
        <f t="shared" si="1600"/>
        <v>0</v>
      </c>
      <c r="AF1239" s="295">
        <f t="shared" si="1601"/>
        <v>0</v>
      </c>
      <c r="AG1239" s="296">
        <f t="shared" si="1602"/>
        <v>0</v>
      </c>
      <c r="AH1239" s="217">
        <f t="shared" si="1603"/>
        <v>124.98888139897907</v>
      </c>
      <c r="AI1239" s="237">
        <f xml:space="preserve"> ( IF(ISNUMBER(G1239), VLOOKUP(G1239/$AH1239,F!$A1:$B101,2,1)*G1239*$H1239*$I1239,0)+IF(ISNUMBER(K1239), VLOOKUP(K1239/$AH1239,F!$A1:$B101,2,1)*K1239*$L1239*$M1239,0)+IF(ISNUMBER(O1239), VLOOKUP(O1239/$AH1239,F!$A1:$B101,2,1)*O1239*$P1239*$Q1239,0)+IF(ISNUMBER(S1239), VLOOKUP(S1239/$AH1239,F!$A1:$B101,2,1)*S1239*$T1239*$U1239,0)+IF(ISNUMBER(W1239), VLOOKUP(W1239/$AH1239,F!$A1:$B101,2,1)*W1239*$X1239*$Y1239,0)+IF(ISNUMBER(AA1239), VLOOKUP(AA1239/$AH1239,F!$A1:$B101,2,1)*AA1239*$AB1239*$AC1239,0))*IF(ISNUMBER(F1239),F1239,1)*IF(ISNUMBER(E1239),E1239,1)</f>
        <v>0</v>
      </c>
      <c r="AJ1239" s="297">
        <f>H1239*I1239+L1239*M1239+P1239*Q1239+T1239*U1239+X1239*Y1239+AB1239*AC1239</f>
        <v>0</v>
      </c>
      <c r="AK1239" s="298">
        <f>IFERROR(I1239*INDEX(F!$P$21:$AB$33, MATCH(G1239/$AH1239, F!$O$21:$O$33,1), MATCH(E1239, F!$P$20:$AB$20,1)), 0 ) +IFERROR( M1239*INDEX(F!$P$21:$AB$33, MATCH(K1239/$AH1239, F!$O$21:$O$33,1), MATCH(E1239, F!$P$20:$AB$20,1)),0) +  IFERROR( Q1239*INDEX(F!$P$21:$AB$33, MATCH(O1239/$AH1239, F!$O$21:$O$33,1), MATCH(E1239, F!$P$20:$AB$20,1)), 0) + IFERROR( U1239*INDEX(F!$P$21:$AB$33, MATCH(S1239/$AH1239, F!$O$21:$O$33,1), MATCH(E1239, F!$P$20:$AB$20,1)),0)  + IFERROR(Y1239*INDEX(F!$P$21:$AB$33, MATCH(W1239/$AH1239, F!$O$21:$O$33,1), MATCH(E1239, F!$P$20:$AB$20,1)),0)  + IFERROR( AC1239*INDEX(F!$P$21:$AB$33, MATCH(AA1239/$AH1239, F!$O$21:$O$33,1), MATCH(E1239, F!$P$20:$AB$20,1)),)</f>
        <v>0</v>
      </c>
      <c r="AL1239" s="1031"/>
    </row>
    <row r="1240" spans="1:38" hidden="1" x14ac:dyDescent="0.25">
      <c r="A1240" s="1022"/>
      <c r="B1240" s="245" t="str">
        <f t="shared" si="1593"/>
        <v>Средняя</v>
      </c>
      <c r="C1240" s="257" t="str">
        <f t="shared" si="1593"/>
        <v>ОФП</v>
      </c>
      <c r="D1240" s="224" t="str">
        <f t="shared" si="1593"/>
        <v>Бицепс стоя</v>
      </c>
      <c r="E1240" s="291">
        <f t="shared" si="1593"/>
        <v>0.5</v>
      </c>
      <c r="F1240" s="307" t="str">
        <f t="shared" si="1593"/>
        <v/>
      </c>
      <c r="G1240" s="300" t="str">
        <f t="shared" si="1594"/>
        <v/>
      </c>
      <c r="H1240" s="301"/>
      <c r="I1240" s="301"/>
      <c r="J1240" s="302"/>
      <c r="K1240" s="300" t="str">
        <f t="shared" si="1595"/>
        <v/>
      </c>
      <c r="L1240" s="301"/>
      <c r="M1240" s="301"/>
      <c r="N1240" s="302"/>
      <c r="O1240" s="300" t="str">
        <f t="shared" si="1596"/>
        <v/>
      </c>
      <c r="P1240" s="301"/>
      <c r="Q1240" s="301"/>
      <c r="R1240" s="302"/>
      <c r="S1240" s="300" t="str">
        <f t="shared" si="1597"/>
        <v/>
      </c>
      <c r="T1240" s="301"/>
      <c r="U1240" s="301"/>
      <c r="V1240" s="302"/>
      <c r="W1240" s="300" t="str">
        <f t="shared" si="1598"/>
        <v/>
      </c>
      <c r="X1240" s="301"/>
      <c r="Y1240" s="301"/>
      <c r="Z1240" s="302"/>
      <c r="AA1240" s="300" t="str">
        <f t="shared" si="1599"/>
        <v/>
      </c>
      <c r="AB1240" s="301"/>
      <c r="AC1240" s="301"/>
      <c r="AD1240" s="302"/>
      <c r="AE1240" s="285">
        <f t="shared" si="1600"/>
        <v>0</v>
      </c>
      <c r="AF1240" s="286">
        <f t="shared" si="1601"/>
        <v>0</v>
      </c>
      <c r="AG1240" s="287">
        <f t="shared" si="1602"/>
        <v>0</v>
      </c>
      <c r="AH1240" s="217">
        <f t="shared" si="1603"/>
        <v>54.68263561205336</v>
      </c>
      <c r="AI1240" s="303">
        <f xml:space="preserve"> ( IF(ISNUMBER(G1240), VLOOKUP(G1240/$AH1240,F!$A1:$B101,2,1)*G1240*$H1240*$I1240,0)+IF(ISNUMBER(K1240), VLOOKUP(K1240/$AH1240,F!$A1:$B101,2,1)*K1240*$L1240*$M1240,0)+IF(ISNUMBER(O1240), VLOOKUP(O1240/$AH1240,F!$A1:$B101,2,1)*O1240*$P1240*$Q1240,0)+IF(ISNUMBER(S1240), VLOOKUP(S1240/$AH1240,F!$A1:$B101,2,1)*S1240*$T1240*$U1240,0)+IF(ISNUMBER(W1240), VLOOKUP(W1240/$AH1240,F!$A1:$B101,2,1)*W1240*$X1240*$Y1240,0)+IF(ISNUMBER(AA1240), VLOOKUP(AA1240/$AH1240,F!$A1:$B101,2,1)*AA1240*$AB1240*$AC1240,0))*IF(ISNUMBER(F1240),F1240,1)*IF(ISNUMBER(E1240),E1240,1)</f>
        <v>0</v>
      </c>
      <c r="AJ1240" s="304">
        <f t="shared" ref="AJ1240:AJ1243" si="1605">H1240*I1240+L1240*M1240+P1240*Q1240+T1240*U1240+X1240*Y1240+AB1240*AC1240</f>
        <v>0</v>
      </c>
      <c r="AK1240" s="305">
        <f>IFERROR(I1240*INDEX(F!$P$21:$AB$33, MATCH(G1240/$AH1240, F!$O$21:$O$33,1), MATCH(E1240, F!$P$20:$AB$20,1)), 0 ) +IFERROR( M1240*INDEX(F!$P$21:$AB$33, MATCH(K1240/$AH1240, F!$O$21:$O$33,1), MATCH(E1240, F!$P$20:$AB$20,1)),0) +  IFERROR( Q1240*INDEX(F!$P$21:$AB$33, MATCH(O1240/$AH1240, F!$O$21:$O$33,1), MATCH(E1240, F!$P$20:$AB$20,1)), 0) + IFERROR( U1240*INDEX(F!$P$21:$AB$33, MATCH(S1240/$AH1240, F!$O$21:$O$33,1), MATCH(E1240, F!$P$20:$AB$20,1)),0)  + IFERROR(Y1240*INDEX(F!$P$21:$AB$33, MATCH(W1240/$AH1240, F!$O$21:$O$33,1), MATCH(E1240, F!$P$20:$AB$20,1)),0)  + IFERROR( AC1240*INDEX(F!$P$21:$AB$33, MATCH(AA1240/$AH1240, F!$O$21:$O$33,1), MATCH(E1240, F!$P$20:$AB$20,1)),)</f>
        <v>0</v>
      </c>
      <c r="AL1240" s="1031"/>
    </row>
    <row r="1241" spans="1:38" hidden="1" x14ac:dyDescent="0.25">
      <c r="A1241" s="1022"/>
      <c r="B1241" s="242" t="str">
        <f t="shared" si="1593"/>
        <v/>
      </c>
      <c r="C1241" s="258" t="str">
        <f t="shared" si="1593"/>
        <v/>
      </c>
      <c r="D1241" s="225" t="str">
        <f t="shared" si="1593"/>
        <v/>
      </c>
      <c r="E1241" s="291" t="str">
        <f t="shared" si="1593"/>
        <v/>
      </c>
      <c r="F1241" s="308" t="str">
        <f t="shared" si="1593"/>
        <v/>
      </c>
      <c r="G1241" s="293" t="str">
        <f t="shared" si="1594"/>
        <v/>
      </c>
      <c r="H1241" s="238"/>
      <c r="I1241" s="238"/>
      <c r="J1241" s="294"/>
      <c r="K1241" s="293" t="str">
        <f t="shared" si="1595"/>
        <v/>
      </c>
      <c r="L1241" s="238"/>
      <c r="M1241" s="238"/>
      <c r="N1241" s="294"/>
      <c r="O1241" s="293" t="str">
        <f t="shared" si="1596"/>
        <v/>
      </c>
      <c r="P1241" s="238"/>
      <c r="Q1241" s="238"/>
      <c r="R1241" s="294"/>
      <c r="S1241" s="293" t="str">
        <f t="shared" si="1597"/>
        <v/>
      </c>
      <c r="T1241" s="238"/>
      <c r="U1241" s="238"/>
      <c r="V1241" s="294"/>
      <c r="W1241" s="293" t="str">
        <f t="shared" si="1598"/>
        <v/>
      </c>
      <c r="X1241" s="238"/>
      <c r="Y1241" s="238"/>
      <c r="Z1241" s="294"/>
      <c r="AA1241" s="293" t="str">
        <f t="shared" si="1599"/>
        <v/>
      </c>
      <c r="AB1241" s="238"/>
      <c r="AC1241" s="238"/>
      <c r="AD1241" s="294"/>
      <c r="AE1241" s="239">
        <f t="shared" si="1600"/>
        <v>0</v>
      </c>
      <c r="AF1241" s="295">
        <f t="shared" si="1601"/>
        <v>0</v>
      </c>
      <c r="AG1241" s="296">
        <f t="shared" si="1602"/>
        <v>0</v>
      </c>
      <c r="AH1241" s="217" t="str">
        <f t="shared" si="1603"/>
        <v/>
      </c>
      <c r="AI1241" s="237">
        <f xml:space="preserve"> ( IF(ISNUMBER(G1241), VLOOKUP(G1241/$AH1241,F!$A1:$B101,2,1)*G1241*$H1241*$I1241,0)+IF(ISNUMBER(K1241), VLOOKUP(K1241/$AH1241,F!$A1:$B101,2,1)*K1241*$L1241*$M1241,0)+IF(ISNUMBER(O1241), VLOOKUP(O1241/$AH1241,F!$A1:$B101,2,1)*O1241*$P1241*$Q1241,0)+IF(ISNUMBER(S1241), VLOOKUP(S1241/$AH1241,F!$A1:$B101,2,1)*S1241*$T1241*$U1241,0)+IF(ISNUMBER(W1241), VLOOKUP(W1241/$AH1241,F!$A1:$B101,2,1)*W1241*$X1241*$Y1241,0)+IF(ISNUMBER(AA1241), VLOOKUP(AA1241/$AH1241,F!$A1:$B101,2,1)*AA1241*$AB1241*$AC1241,0))*IF(ISNUMBER(F1241),F1241,1)*IF(ISNUMBER(E1241),E1241,1)</f>
        <v>0</v>
      </c>
      <c r="AJ1241" s="309">
        <f t="shared" si="1605"/>
        <v>0</v>
      </c>
      <c r="AK1241" s="298">
        <f>IFERROR(I1241*INDEX(F!$P$21:$AB$33, MATCH(G1241/$AH1241, F!$O$21:$O$33,1), MATCH(E1241, F!$P$20:$AB$20,1)), 0 ) +IFERROR( M1241*INDEX(F!$P$21:$AB$33, MATCH(K1241/$AH1241, F!$O$21:$O$33,1), MATCH(E1241, F!$P$20:$AB$20,1)),0) +  IFERROR( Q1241*INDEX(F!$P$21:$AB$33, MATCH(O1241/$AH1241, F!$O$21:$O$33,1), MATCH(E1241, F!$P$20:$AB$20,1)), 0) + IFERROR( U1241*INDEX(F!$P$21:$AB$33, MATCH(S1241/$AH1241, F!$O$21:$O$33,1), MATCH(E1241, F!$P$20:$AB$20,1)),0)  + IFERROR(Y1241*INDEX(F!$P$21:$AB$33, MATCH(W1241/$AH1241, F!$O$21:$O$33,1), MATCH(E1241, F!$P$20:$AB$20,1)),0)  + IFERROR( AC1241*INDEX(F!$P$21:$AB$33, MATCH(AA1241/$AH1241, F!$O$21:$O$33,1), MATCH(E1241, F!$P$20:$AB$20,1)),)</f>
        <v>0</v>
      </c>
      <c r="AL1241" s="1031"/>
    </row>
    <row r="1242" spans="1:38" ht="15" hidden="1" customHeight="1" x14ac:dyDescent="0.25">
      <c r="A1242" s="1022"/>
      <c r="B1242" s="243" t="str">
        <f t="shared" si="1593"/>
        <v/>
      </c>
      <c r="C1242" s="256" t="str">
        <f t="shared" si="1593"/>
        <v/>
      </c>
      <c r="D1242" s="214" t="str">
        <f t="shared" si="1593"/>
        <v/>
      </c>
      <c r="E1242" s="291" t="str">
        <f t="shared" si="1593"/>
        <v/>
      </c>
      <c r="F1242" s="307" t="str">
        <f t="shared" si="1593"/>
        <v/>
      </c>
      <c r="G1242" s="300" t="str">
        <f t="shared" si="1594"/>
        <v/>
      </c>
      <c r="H1242" s="301"/>
      <c r="I1242" s="301"/>
      <c r="J1242" s="302"/>
      <c r="K1242" s="300" t="str">
        <f t="shared" si="1595"/>
        <v/>
      </c>
      <c r="L1242" s="301"/>
      <c r="M1242" s="301"/>
      <c r="N1242" s="302"/>
      <c r="O1242" s="300" t="str">
        <f t="shared" si="1596"/>
        <v/>
      </c>
      <c r="P1242" s="301"/>
      <c r="Q1242" s="301"/>
      <c r="R1242" s="302"/>
      <c r="S1242" s="300" t="str">
        <f t="shared" si="1597"/>
        <v/>
      </c>
      <c r="T1242" s="301"/>
      <c r="U1242" s="301"/>
      <c r="V1242" s="302"/>
      <c r="W1242" s="300" t="str">
        <f t="shared" si="1598"/>
        <v/>
      </c>
      <c r="X1242" s="301"/>
      <c r="Y1242" s="301"/>
      <c r="Z1242" s="302"/>
      <c r="AA1242" s="300" t="str">
        <f t="shared" si="1599"/>
        <v/>
      </c>
      <c r="AB1242" s="301"/>
      <c r="AC1242" s="301"/>
      <c r="AD1242" s="302"/>
      <c r="AE1242" s="285">
        <f t="shared" si="1600"/>
        <v>0</v>
      </c>
      <c r="AF1242" s="286">
        <f t="shared" si="1601"/>
        <v>0</v>
      </c>
      <c r="AG1242" s="287">
        <f t="shared" si="1602"/>
        <v>0</v>
      </c>
      <c r="AH1242" s="217" t="str">
        <f t="shared" si="1603"/>
        <v/>
      </c>
      <c r="AI1242" s="310">
        <f xml:space="preserve"> ( IF(ISNUMBER(G1242), VLOOKUP(G1242/$AH1242,F!$A1:$B101,2,1)*G1242*$H1242*$I1242,0)+IF(ISNUMBER(K1242), VLOOKUP(K1242/$AH1242,F!$A1:$B101,2,1)*K1242*$L1242*$M1242,0)+IF(ISNUMBER(O1242), VLOOKUP(O1242/$AH1242,F!$A1:$B101,2,1)*O1242*$P1242*$Q1242,0)+IF(ISNUMBER(S1242), VLOOKUP(S1242/$AH1242,F!$A1:$B101,2,1)*S1242*$T1242*$U1242,0)+IF(ISNUMBER(W1242), VLOOKUP(W1242/$AH1242,F!$A1:$B101,2,1)*W1242*$X1242*$Y1242,0)+IF(ISNUMBER(AA1242), VLOOKUP(AA1242/$AH1242,F!$A1:$B101,2,1)*AA1242*$AB1242*$AC1242,0))*IF(ISNUMBER(F1242),F1242,1)*IF(ISNUMBER(E1242),E1242,1)</f>
        <v>0</v>
      </c>
      <c r="AJ1242" s="311">
        <f t="shared" si="1605"/>
        <v>0</v>
      </c>
      <c r="AK1242" s="312">
        <f>IFERROR(I1242*INDEX(F!$P$21:$AB$33, MATCH(G1242/$AH1242, F!$O$21:$O$33,1), MATCH(E1242, F!$P$20:$AB$20,1)), 0 ) +IFERROR( M1242*INDEX(F!$P$21:$AB$33, MATCH(K1242/$AH1242, F!$O$21:$O$33,1), MATCH(E1242, F!$P$20:$AB$20,1)),0) +  IFERROR( Q1242*INDEX(F!$P$21:$AB$33, MATCH(O1242/$AH1242, F!$O$21:$O$33,1), MATCH(E1242, F!$P$20:$AB$20,1)), 0) + IFERROR( U1242*INDEX(F!$P$21:$AB$33, MATCH(S1242/$AH1242, F!$O$21:$O$33,1), MATCH(E1242, F!$P$20:$AB$20,1)),0)  + IFERROR(Y1242*INDEX(F!$P$21:$AB$33, MATCH(W1242/$AH1242, F!$O$21:$O$33,1), MATCH(E1242, F!$P$20:$AB$20,1)),0)  + IFERROR( AC1242*INDEX(F!$P$21:$AB$33, MATCH(AA1242/$AH1242, F!$O$21:$O$33,1), MATCH(E1242, F!$P$20:$AB$20,1)),)</f>
        <v>0</v>
      </c>
      <c r="AL1242" s="1031"/>
    </row>
    <row r="1243" spans="1:38" ht="15" hidden="1" customHeight="1" x14ac:dyDescent="0.25">
      <c r="A1243" s="1022"/>
      <c r="B1243" s="242" t="str">
        <f t="shared" si="1593"/>
        <v/>
      </c>
      <c r="C1243" s="258" t="str">
        <f t="shared" si="1593"/>
        <v/>
      </c>
      <c r="D1243" s="226" t="str">
        <f t="shared" si="1593"/>
        <v/>
      </c>
      <c r="E1243" s="291" t="str">
        <f t="shared" si="1593"/>
        <v/>
      </c>
      <c r="F1243" s="313" t="str">
        <f t="shared" si="1593"/>
        <v/>
      </c>
      <c r="G1243" s="293" t="str">
        <f t="shared" si="1594"/>
        <v/>
      </c>
      <c r="H1243" s="238"/>
      <c r="I1243" s="238"/>
      <c r="J1243" s="294"/>
      <c r="K1243" s="293" t="str">
        <f t="shared" si="1595"/>
        <v/>
      </c>
      <c r="L1243" s="238"/>
      <c r="M1243" s="238"/>
      <c r="N1243" s="294"/>
      <c r="O1243" s="293" t="str">
        <f t="shared" si="1596"/>
        <v/>
      </c>
      <c r="P1243" s="238"/>
      <c r="Q1243" s="238"/>
      <c r="R1243" s="294"/>
      <c r="S1243" s="293" t="str">
        <f t="shared" si="1597"/>
        <v/>
      </c>
      <c r="T1243" s="238"/>
      <c r="U1243" s="238"/>
      <c r="V1243" s="294"/>
      <c r="W1243" s="293" t="str">
        <f t="shared" si="1598"/>
        <v/>
      </c>
      <c r="X1243" s="238"/>
      <c r="Y1243" s="238"/>
      <c r="Z1243" s="294"/>
      <c r="AA1243" s="293" t="str">
        <f t="shared" si="1599"/>
        <v/>
      </c>
      <c r="AB1243" s="238"/>
      <c r="AC1243" s="238"/>
      <c r="AD1243" s="294"/>
      <c r="AE1243" s="239">
        <f t="shared" si="1600"/>
        <v>0</v>
      </c>
      <c r="AF1243" s="314">
        <f t="shared" si="1601"/>
        <v>0</v>
      </c>
      <c r="AG1243" s="315">
        <f t="shared" si="1602"/>
        <v>0</v>
      </c>
      <c r="AH1243" s="217" t="str">
        <f t="shared" si="1603"/>
        <v/>
      </c>
      <c r="AI1243" s="316">
        <f xml:space="preserve"> ( IF(ISNUMBER(G1243), VLOOKUP(G1243/$AH1243,F!$A1:$B101,2,1)*G1243*$H1243*$I1243,0)+IF(ISNUMBER(K1243), VLOOKUP(K1243/$AH1243,F!$A1:$B101,2,1)*K1243*$L1243*$M1243,0)+IF(ISNUMBER(O1243), VLOOKUP(O1243/$AH1243,F!$A1:$B101,2,1)*O1243*$P1243*$Q1243,0)+IF(ISNUMBER(S1243), VLOOKUP(S1243/$AH1243,F!$A1:$B101,2,1)*S1243*$T1243*$U1243,0)+IF(ISNUMBER(W1243), VLOOKUP(W1243/$AH1243,F!$A1:$B101,2,1)*W1243*$X1243*$Y1243,0)+IF(ISNUMBER(AA1243), VLOOKUP(AA1243/$AH1243,F!$A1:$B101,2,1)*AA1243*$AB1243*$AC1243,0))*IF(ISNUMBER(F1243),F1243,1)*IF(ISNUMBER(E1243),E1243,1)</f>
        <v>0</v>
      </c>
      <c r="AJ1243" s="317">
        <f t="shared" si="1605"/>
        <v>0</v>
      </c>
      <c r="AK1243" s="318">
        <f>IFERROR(I1243*INDEX(F!$P$21:$AB$33, MATCH(G1243/$AH1243, F!$O$21:$O$33,1), MATCH(E1243, F!$P$20:$AB$20,1)), 0 ) +IFERROR( M1243*INDEX(F!$P$21:$AB$33, MATCH(K1243/$AH1243, F!$O$21:$O$33,1), MATCH(E1243, F!$P$20:$AB$20,1)),0) +  IFERROR( Q1243*INDEX(F!$P$21:$AB$33, MATCH(O1243/$AH1243, F!$O$21:$O$33,1), MATCH(E1243, F!$P$20:$AB$20,1)), 0) + IFERROR( U1243*INDEX(F!$P$21:$AB$33, MATCH(S1243/$AH1243, F!$O$21:$O$33,1), MATCH(E1243, F!$P$20:$AB$20,1)),0)  + IFERROR(Y1243*INDEX(F!$P$21:$AB$33, MATCH(W1243/$AH1243, F!$O$21:$O$33,1), MATCH(E1243, F!$P$20:$AB$20,1)),0)  + IFERROR( AC1243*INDEX(F!$P$21:$AB$33, MATCH(AA1243/$AH1243, F!$O$21:$O$33,1), MATCH(E1243, F!$P$20:$AB$20,1)),)</f>
        <v>0</v>
      </c>
      <c r="AL1243" s="1031"/>
    </row>
    <row r="1244" spans="1:38" ht="15.75" hidden="1" thickBot="1" x14ac:dyDescent="0.3">
      <c r="A1244" s="1023"/>
      <c r="B1244" s="246"/>
      <c r="C1244" s="259"/>
      <c r="D1244" s="227"/>
      <c r="E1244" s="352">
        <f>ROUND(IFERROR(SUMPRODUCT(AJ1236:AJ1243,E1236:E1243)/AJ1244,0),3)</f>
        <v>0</v>
      </c>
      <c r="F1244" s="388"/>
      <c r="G1244" s="319"/>
      <c r="H1244" s="320"/>
      <c r="I1244" s="320"/>
      <c r="J1244" s="321"/>
      <c r="K1244" s="319"/>
      <c r="L1244" s="320"/>
      <c r="M1244" s="320"/>
      <c r="N1244" s="321"/>
      <c r="O1244" s="319"/>
      <c r="P1244" s="320"/>
      <c r="Q1244" s="320"/>
      <c r="R1244" s="321"/>
      <c r="S1244" s="319"/>
      <c r="T1244" s="320"/>
      <c r="U1244" s="320"/>
      <c r="V1244" s="321"/>
      <c r="W1244" s="319"/>
      <c r="X1244" s="320"/>
      <c r="Y1244" s="320"/>
      <c r="Z1244" s="321"/>
      <c r="AA1244" s="319"/>
      <c r="AB1244" s="320"/>
      <c r="AC1244" s="320"/>
      <c r="AD1244" s="321"/>
      <c r="AE1244" s="357">
        <f>SUM(AE1236:AE1243)</f>
        <v>0</v>
      </c>
      <c r="AF1244" s="358">
        <f t="shared" si="1601"/>
        <v>0</v>
      </c>
      <c r="AG1244" s="391">
        <f>IFERROR(  SUMPRODUCT(AG1236:AG1243,AJ1236:AJ1243)/AJ1244,0)</f>
        <v>0</v>
      </c>
      <c r="AH1244" s="359"/>
      <c r="AI1244" s="360">
        <f>SUM(AI1236:AI1243)</f>
        <v>0</v>
      </c>
      <c r="AJ1244" s="360">
        <f>SUM(AJ1236:AJ1243)</f>
        <v>0</v>
      </c>
      <c r="AK1244" s="361">
        <f>IF(SUM(AK1236:AK1243)=0,TIME(,0,),TIME(,SUM(AK1236:AK1243)+F!$V$37,))</f>
        <v>0</v>
      </c>
      <c r="AL1244" s="1032"/>
    </row>
    <row r="1245" spans="1:38" hidden="1" x14ac:dyDescent="0.25">
      <c r="A1245" s="213">
        <f>A1246</f>
        <v>43935</v>
      </c>
      <c r="B1245" s="247" t="str">
        <f t="shared" ref="B1245:F1252" si="1606">IF(B1189="","",B1189)</f>
        <v>Средняя</v>
      </c>
      <c r="C1245" s="260" t="str">
        <f t="shared" si="1606"/>
        <v>ТГ</v>
      </c>
      <c r="D1245" s="228" t="str">
        <f t="shared" si="1606"/>
        <v>Становая тяга</v>
      </c>
      <c r="E1245" s="280">
        <f t="shared" si="1606"/>
        <v>1.4</v>
      </c>
      <c r="F1245" s="322" t="str">
        <f t="shared" si="1606"/>
        <v/>
      </c>
      <c r="G1245" s="323" t="str">
        <f t="shared" ref="G1245:G1252" si="1607">IF(J1245&lt;&gt;0, IFERROR(IF( $F1245=2,  MROUND($AH1245*J1245,1),    IF( OR($F1245="",$F1245=1),   MROUND($AH1245*J1245,2.5),  MROUND($AH1245*J1245, 0.1))), "" ), "")</f>
        <v/>
      </c>
      <c r="H1245" s="324"/>
      <c r="I1245" s="324"/>
      <c r="J1245" s="325"/>
      <c r="K1245" s="323" t="str">
        <f t="shared" ref="K1245:K1252" si="1608">IF(N1245&lt;&gt;0, IFERROR(IF( $F1245=2,  MROUND($AH1245*N1245,1),    IF( OR($F1245="",$F1245=1),   MROUND($AH1245*N1245,2.5),  MROUND($AH1245*N1245, 0.1))), "" ), "")</f>
        <v/>
      </c>
      <c r="L1245" s="324"/>
      <c r="M1245" s="324"/>
      <c r="N1245" s="325"/>
      <c r="O1245" s="323" t="str">
        <f t="shared" ref="O1245:O1252" si="1609">IF(R1245&lt;&gt;0, IFERROR(IF( $F1245=2,  MROUND($AH1245*R1245,1),    IF( OR($F1245="",$F1245=1),   MROUND($AH1245*R1245,2.5),  MROUND($AH1245*R1245, 0.1))), "" ), "")</f>
        <v/>
      </c>
      <c r="P1245" s="324"/>
      <c r="Q1245" s="324"/>
      <c r="R1245" s="325"/>
      <c r="S1245" s="323" t="str">
        <f t="shared" ref="S1245:S1252" si="1610">IF(V1245&lt;&gt;0, IFERROR(IF( $F1245=2,  MROUND($AH1245*V1245,1),    IF( OR($F1245="",$F1245=1),   MROUND($AH1245*V1245,2.5),  MROUND($AH1245*V1245, 0.1))), "" ), "")</f>
        <v/>
      </c>
      <c r="T1245" s="324"/>
      <c r="U1245" s="324"/>
      <c r="V1245" s="325"/>
      <c r="W1245" s="323" t="str">
        <f t="shared" ref="W1245:W1252" si="1611">IF(Z1245&lt;&gt;0, IFERROR(IF( $F1245=2,  MROUND($AH1245*Z1245,1),    IF( OR($F1245="",$F1245=1),   MROUND($AH1245*Z1245,2.5),  MROUND($AH1245*Z1245, 0.1))), "" ), "")</f>
        <v/>
      </c>
      <c r="X1245" s="324"/>
      <c r="Y1245" s="324"/>
      <c r="Z1245" s="325"/>
      <c r="AA1245" s="323" t="str">
        <f t="shared" ref="AA1245:AA1252" si="1612">IF(AD1245&lt;&gt;0, IFERROR(IF( $F1245=2,  MROUND($AH1245*AD1245,1),    IF( OR($F1245="",$F1245=1),   MROUND($AH1245*AD1245,2.5),  MROUND($AH1245*AD1245, 0.1))), "" ), "")</f>
        <v/>
      </c>
      <c r="AB1245" s="324"/>
      <c r="AC1245" s="324"/>
      <c r="AD1245" s="325"/>
      <c r="AE1245" s="326">
        <f t="shared" ref="AE1245:AE1252" si="1613">(IF(ISNUMBER(G1245),G1245,0)*H1245*I1245+IF(ISNUMBER(K1245),K1245,1)*L1245*M1245+IF(ISNUMBER(O1245),O1245,1)*P1245*Q1245+IF(ISNUMBER(S1245),S1245,1)*T1245*U1245+IF(ISNUMBER(W1245),W1245,1)*X1245*Y1245+IF(ISNUMBER(AA1245),AA1245,1)*AB1245*AC1245)*IF(ISNUMBER(F1245),F1245,1)</f>
        <v>0</v>
      </c>
      <c r="AF1245" s="327">
        <f t="shared" si="1601"/>
        <v>0</v>
      </c>
      <c r="AG1245" s="328">
        <f t="shared" ref="AG1245:AG1252" si="1614">IFERROR((AF1245/(AH1245*IF(ISNUMBER(F1245),F1245,1))),0)</f>
        <v>0</v>
      </c>
      <c r="AH1245" s="216">
        <f t="shared" ref="AH1245:AH1252" si="1615">IF(ISNUMBER(AH1189), AH1189+(AH1189*$AH$1234),"")</f>
        <v>195.29512718590487</v>
      </c>
      <c r="AI1245" s="329">
        <f xml:space="preserve"> ( IF(ISNUMBER(G1245), VLOOKUP(G1245/$AH1245,F!$A1:$B101,2,1)*G1245*$H1245*$I1245,0)+IF(ISNUMBER(K1245), VLOOKUP(K1245/$AH1245,F!$A1:$B101,2,1)*K1245*$L1245*$M1245,0)+IF(ISNUMBER(O1245), VLOOKUP(O1245/$AH1245,F!$A1:$B101,2,1)*O1245*$P1245*$Q1245,0)+IF(ISNUMBER(S1245), VLOOKUP(S1245/$AH1245,F!$A1:$B101,2,1)*S1245*$T1245*$U1245,0)+IF(ISNUMBER(W1245), VLOOKUP(W1245/$AH1245,F!$A1:$B101,2,1)*W1245*$X1245*$Y1245,0)+IF(ISNUMBER(AA1245), VLOOKUP(AA1245/$AH1245,F!$A1:$B101,2,1)*AA1245*$AB1245*$AC1245,0))*IF(ISNUMBER(F1245),F1245,1)*IF(ISNUMBER(E1245),E1245,1)</f>
        <v>0</v>
      </c>
      <c r="AJ1245" s="330">
        <f t="shared" ref="AJ1245:AJ1247" si="1616">H1245*I1245+L1245*M1245+P1245*Q1245+T1245*U1245+X1245*Y1245+AB1245*AC1245</f>
        <v>0</v>
      </c>
      <c r="AK1245" s="331">
        <f>IFERROR(I1245*INDEX(F!$P$21:$AB$33, MATCH(G1245/$AH1245, F!$O$21:$O$33,1), MATCH(E1245, F!$P$20:$AB$20,1)), 0 ) +IFERROR( M1245*INDEX(F!$P$21:$AB$33, MATCH(K1245/$AH1245, F!$O$21:$O$33,1), MATCH(E1245, F!$P$20:$AB$20,1)),0) +  IFERROR( Q1245*INDEX(F!$P$21:$AB$33, MATCH(O1245/$AH1245, F!$O$21:$O$33,1), MATCH(E1245, F!$P$20:$AB$20,1)), 0) + IFERROR( U1245*INDEX(F!$P$21:$AB$33, MATCH(S1245/$AH1245, F!$O$21:$O$33,1), MATCH(E1245, F!$P$20:$AB$20,1)),0)  + IFERROR(Y1245*INDEX(F!$P$21:$AB$33, MATCH(W1245/$AH1245, F!$O$21:$O$33,1), MATCH(E1245, F!$P$20:$AB$20,1)),0)  + IFERROR( AC1245*INDEX(F!$P$21:$AB$33, MATCH(AA1245/$AH1245, F!$O$21:$O$33,1), MATCH(E1245, F!$P$20:$AB$20,1)),)</f>
        <v>0</v>
      </c>
      <c r="AL1245" s="1033"/>
    </row>
    <row r="1246" spans="1:38" ht="15.75" hidden="1" customHeight="1" x14ac:dyDescent="0.25">
      <c r="A1246" s="1021">
        <f>A1190+A1178</f>
        <v>43935</v>
      </c>
      <c r="B1246" s="248" t="str">
        <f t="shared" si="1606"/>
        <v>Легкая</v>
      </c>
      <c r="C1246" s="261" t="str">
        <f t="shared" si="1606"/>
        <v>ЖМ</v>
      </c>
      <c r="D1246" s="229" t="str">
        <f t="shared" si="1606"/>
        <v>Жим лежа</v>
      </c>
      <c r="E1246" s="291">
        <f t="shared" si="1606"/>
        <v>1</v>
      </c>
      <c r="F1246" s="332" t="str">
        <f t="shared" si="1606"/>
        <v/>
      </c>
      <c r="G1246" s="333" t="str">
        <f t="shared" si="1607"/>
        <v/>
      </c>
      <c r="H1246" s="334"/>
      <c r="I1246" s="334"/>
      <c r="J1246" s="335"/>
      <c r="K1246" s="333" t="str">
        <f t="shared" si="1608"/>
        <v/>
      </c>
      <c r="L1246" s="334"/>
      <c r="M1246" s="334"/>
      <c r="N1246" s="335"/>
      <c r="O1246" s="333" t="str">
        <f t="shared" si="1609"/>
        <v/>
      </c>
      <c r="P1246" s="334"/>
      <c r="Q1246" s="334"/>
      <c r="R1246" s="335"/>
      <c r="S1246" s="333" t="str">
        <f t="shared" si="1610"/>
        <v/>
      </c>
      <c r="T1246" s="334"/>
      <c r="U1246" s="334"/>
      <c r="V1246" s="335"/>
      <c r="W1246" s="333" t="str">
        <f t="shared" si="1611"/>
        <v/>
      </c>
      <c r="X1246" s="334"/>
      <c r="Y1246" s="334"/>
      <c r="Z1246" s="335"/>
      <c r="AA1246" s="333" t="str">
        <f t="shared" si="1612"/>
        <v/>
      </c>
      <c r="AB1246" s="334"/>
      <c r="AC1246" s="334"/>
      <c r="AD1246" s="335"/>
      <c r="AE1246" s="336">
        <f t="shared" si="1613"/>
        <v>0</v>
      </c>
      <c r="AF1246" s="337">
        <f t="shared" si="1601"/>
        <v>0</v>
      </c>
      <c r="AG1246" s="338">
        <f t="shared" si="1614"/>
        <v>0</v>
      </c>
      <c r="AH1246" s="217">
        <f t="shared" si="1615"/>
        <v>156.23610174872388</v>
      </c>
      <c r="AI1246" s="339">
        <f xml:space="preserve"> ( IF(ISNUMBER(G1246), VLOOKUP(G1246/$AH1246,F!$A1:$B101,2,1)*G1246*$H1246*$I1246,0)+IF(ISNUMBER(K1246), VLOOKUP(K1246/$AH1246,F!$A1:$B101,2,1)*K1246*$L1246*$M1246,0)+IF(ISNUMBER(O1246), VLOOKUP(O1246/$AH1246,F!$A1:$B101,2,1)*O1246*$P1246*$Q1246,0)+IF(ISNUMBER(S1246), VLOOKUP(S1246/$AH1246,F!$A1:$B101,2,1)*S1246*$T1246*$U1246,0)+IF(ISNUMBER(W1246), VLOOKUP(W1246/$AH1246,F!$A1:$B101,2,1)*W1246*$X1246*$Y1246,0)+IF(ISNUMBER(AA1246), VLOOKUP(AA1246/$AH1246,F!$A1:$B101,2,1)*AA1246*$AB1246*$AC1246,0))*IF(ISNUMBER(F1246),F1246,1)*IF(ISNUMBER(E1246),E1246,1)</f>
        <v>0</v>
      </c>
      <c r="AJ1246" s="340">
        <f t="shared" si="1616"/>
        <v>0</v>
      </c>
      <c r="AK1246" s="341">
        <f>IFERROR(I1246*INDEX(F!$P$21:$AB$33, MATCH(G1246/$AH1246, F!$O$21:$O$33,1), MATCH(E1246, F!$P$20:$AB$20,1)), 0 ) +IFERROR( M1246*INDEX(F!$P$21:$AB$33, MATCH(K1246/$AH1246, F!$O$21:$O$33,1), MATCH(E1246, F!$P$20:$AB$20,1)),0) +  IFERROR( Q1246*INDEX(F!$P$21:$AB$33, MATCH(O1246/$AH1246, F!$O$21:$O$33,1), MATCH(E1246, F!$P$20:$AB$20,1)), 0) + IFERROR( U1246*INDEX(F!$P$21:$AB$33, MATCH(S1246/$AH1246, F!$O$21:$O$33,1), MATCH(E1246, F!$P$20:$AB$20,1)),0)  + IFERROR(Y1246*INDEX(F!$P$21:$AB$33, MATCH(W1246/$AH1246, F!$O$21:$O$33,1), MATCH(E1246, F!$P$20:$AB$20,1)),0)  + IFERROR( AC1246*INDEX(F!$P$21:$AB$33, MATCH(AA1246/$AH1246, F!$O$21:$O$33,1), MATCH(E1246, F!$P$20:$AB$20,1)),)</f>
        <v>0</v>
      </c>
      <c r="AL1246" s="1031"/>
    </row>
    <row r="1247" spans="1:38" hidden="1" x14ac:dyDescent="0.25">
      <c r="A1247" s="1022"/>
      <c r="B1247" s="249" t="str">
        <f t="shared" si="1606"/>
        <v>Легкая</v>
      </c>
      <c r="C1247" s="262" t="str">
        <f t="shared" si="1606"/>
        <v>ТГ</v>
      </c>
      <c r="D1247" s="230" t="str">
        <f t="shared" si="1606"/>
        <v>Тяга на прямых ногах</v>
      </c>
      <c r="E1247" s="291">
        <f t="shared" si="1606"/>
        <v>1.2</v>
      </c>
      <c r="F1247" s="342" t="str">
        <f t="shared" si="1606"/>
        <v/>
      </c>
      <c r="G1247" s="343" t="str">
        <f t="shared" si="1607"/>
        <v/>
      </c>
      <c r="H1247" s="344"/>
      <c r="I1247" s="344"/>
      <c r="J1247" s="345"/>
      <c r="K1247" s="343" t="str">
        <f t="shared" si="1608"/>
        <v/>
      </c>
      <c r="L1247" s="344"/>
      <c r="M1247" s="344"/>
      <c r="N1247" s="345"/>
      <c r="O1247" s="343" t="str">
        <f t="shared" si="1609"/>
        <v/>
      </c>
      <c r="P1247" s="344"/>
      <c r="Q1247" s="344"/>
      <c r="R1247" s="345"/>
      <c r="S1247" s="343" t="str">
        <f t="shared" si="1610"/>
        <v/>
      </c>
      <c r="T1247" s="344"/>
      <c r="U1247" s="344"/>
      <c r="V1247" s="345"/>
      <c r="W1247" s="343" t="str">
        <f t="shared" si="1611"/>
        <v/>
      </c>
      <c r="X1247" s="344"/>
      <c r="Y1247" s="344"/>
      <c r="Z1247" s="345"/>
      <c r="AA1247" s="343" t="str">
        <f t="shared" si="1612"/>
        <v/>
      </c>
      <c r="AB1247" s="344"/>
      <c r="AC1247" s="344"/>
      <c r="AD1247" s="345"/>
      <c r="AE1247" s="346">
        <f t="shared" si="1613"/>
        <v>0</v>
      </c>
      <c r="AF1247" s="347">
        <f t="shared" si="1601"/>
        <v>0</v>
      </c>
      <c r="AG1247" s="348">
        <f t="shared" si="1614"/>
        <v>0</v>
      </c>
      <c r="AH1247" s="217">
        <f t="shared" si="1615"/>
        <v>156.23610174872388</v>
      </c>
      <c r="AI1247" s="349">
        <f xml:space="preserve"> ( IF(ISNUMBER(G1247), VLOOKUP(G1247/$AH1247,F!$A1:$B101,2,1)*G1247*$H1247*$I1247,0)+IF(ISNUMBER(K1247), VLOOKUP(K1247/$AH1247,F!$A1:$B101,2,1)*K1247*$L1247*$M1247,0)+IF(ISNUMBER(O1247), VLOOKUP(O1247/$AH1247,F!$A1:$B101,2,1)*O1247*$P1247*$Q1247,0)+IF(ISNUMBER(S1247), VLOOKUP(S1247/$AH1247,F!$A1:$B101,2,1)*S1247*$T1247*$U1247,0)+IF(ISNUMBER(W1247), VLOOKUP(W1247/$AH1247,F!$A1:$B101,2,1)*W1247*$X1247*$Y1247,0)+IF(ISNUMBER(AA1247), VLOOKUP(AA1247/$AH1247,F!$A1:$B101,2,1)*AA1247*$AB1247*$AC1247,0))*IF(ISNUMBER(F1247),F1247,1)*IF(ISNUMBER(E1247),E1247,1)</f>
        <v>0</v>
      </c>
      <c r="AJ1247" s="350">
        <f t="shared" si="1616"/>
        <v>0</v>
      </c>
      <c r="AK1247" s="351">
        <f>IFERROR(I1247*INDEX(F!$P$21:$AB$33, MATCH(G1247/$AH1247, F!$O$21:$O$33,1), MATCH(E1247, F!$P$20:$AB$20,1)), 0 ) +IFERROR( M1247*INDEX(F!$P$21:$AB$33, MATCH(K1247/$AH1247, F!$O$21:$O$33,1), MATCH(E1247, F!$P$20:$AB$20,1)),0) +  IFERROR( Q1247*INDEX(F!$P$21:$AB$33, MATCH(O1247/$AH1247, F!$O$21:$O$33,1), MATCH(E1247, F!$P$20:$AB$20,1)), 0) + IFERROR( U1247*INDEX(F!$P$21:$AB$33, MATCH(S1247/$AH1247, F!$O$21:$O$33,1), MATCH(E1247, F!$P$20:$AB$20,1)),0)  + IFERROR(Y1247*INDEX(F!$P$21:$AB$33, MATCH(W1247/$AH1247, F!$O$21:$O$33,1), MATCH(E1247, F!$P$20:$AB$20,1)),0)  + IFERROR( AC1247*INDEX(F!$P$21:$AB$33, MATCH(AA1247/$AH1247, F!$O$21:$O$33,1), MATCH(E1247, F!$P$20:$AB$20,1)),)</f>
        <v>0</v>
      </c>
      <c r="AL1247" s="1031"/>
    </row>
    <row r="1248" spans="1:38" hidden="1" x14ac:dyDescent="0.25">
      <c r="A1248" s="1022"/>
      <c r="B1248" s="248" t="str">
        <f t="shared" si="1606"/>
        <v>Легкая</v>
      </c>
      <c r="C1248" s="261" t="str">
        <f t="shared" si="1606"/>
        <v>ОФП</v>
      </c>
      <c r="D1248" s="229" t="str">
        <f t="shared" si="1606"/>
        <v>Жим стоя</v>
      </c>
      <c r="E1248" s="291">
        <f t="shared" si="1606"/>
        <v>0.8</v>
      </c>
      <c r="F1248" s="332" t="str">
        <f t="shared" si="1606"/>
        <v/>
      </c>
      <c r="G1248" s="333" t="str">
        <f t="shared" si="1607"/>
        <v/>
      </c>
      <c r="H1248" s="334"/>
      <c r="I1248" s="334"/>
      <c r="J1248" s="335"/>
      <c r="K1248" s="333" t="str">
        <f t="shared" si="1608"/>
        <v/>
      </c>
      <c r="L1248" s="334"/>
      <c r="M1248" s="334"/>
      <c r="N1248" s="335"/>
      <c r="O1248" s="333" t="str">
        <f t="shared" si="1609"/>
        <v/>
      </c>
      <c r="P1248" s="334"/>
      <c r="Q1248" s="334"/>
      <c r="R1248" s="335"/>
      <c r="S1248" s="333" t="str">
        <f t="shared" si="1610"/>
        <v/>
      </c>
      <c r="T1248" s="334"/>
      <c r="U1248" s="334"/>
      <c r="V1248" s="335"/>
      <c r="W1248" s="333" t="str">
        <f t="shared" si="1611"/>
        <v/>
      </c>
      <c r="X1248" s="334"/>
      <c r="Y1248" s="334"/>
      <c r="Z1248" s="335"/>
      <c r="AA1248" s="333" t="str">
        <f t="shared" si="1612"/>
        <v/>
      </c>
      <c r="AB1248" s="334"/>
      <c r="AC1248" s="334"/>
      <c r="AD1248" s="335"/>
      <c r="AE1248" s="336">
        <f t="shared" si="1613"/>
        <v>0</v>
      </c>
      <c r="AF1248" s="337">
        <f t="shared" si="1601"/>
        <v>0</v>
      </c>
      <c r="AG1248" s="338">
        <f t="shared" si="1614"/>
        <v>0</v>
      </c>
      <c r="AH1248" s="217">
        <f t="shared" si="1615"/>
        <v>93.741661049234338</v>
      </c>
      <c r="AI1248" s="339">
        <f xml:space="preserve"> ( IF(ISNUMBER(G1248), VLOOKUP(G1248/$AH1248,F!$A1:$B101,2,1)*G1248*$H1248*$I1248,0)+IF(ISNUMBER(K1248), VLOOKUP(K1248/$AH1248,F!$A1:$B101,2,1)*K1248*$L1248*$M1248,0)+IF(ISNUMBER(O1248), VLOOKUP(O1248/$AH1248,F!$A1:$B101,2,1)*O1248*$P1248*$Q1248,0)+IF(ISNUMBER(S1248), VLOOKUP(S1248/$AH1248,F!$A1:$B101,2,1)*S1248*$T1248*$U1248,0)+IF(ISNUMBER(W1248), VLOOKUP(W1248/$AH1248,F!$A1:$B101,2,1)*W1248*$X1248*$Y1248,0)+IF(ISNUMBER(AA1248), VLOOKUP(AA1248/$AH1248,F!$A1:$B101,2,1)*AA1248*$AB1248*$AC1248,0))*IF(ISNUMBER(F1248),F1248,1)*IF(ISNUMBER(E1248),E1248,1)</f>
        <v>0</v>
      </c>
      <c r="AJ1248" s="340">
        <f>H1248*I1248+L1248*M1248+P1248*Q1248+T1248*U1248+X1248*Y1248+AB1248*AC1248</f>
        <v>0</v>
      </c>
      <c r="AK1248" s="341">
        <f>IFERROR(I1248*INDEX(F!$P$21:$AB$33, MATCH(G1248/$AH1248, F!$O$21:$O$33,1), MATCH(E1248, F!$P$20:$AB$20,1)), 0 ) +IFERROR( M1248*INDEX(F!$P$21:$AB$33, MATCH(K1248/$AH1248, F!$O$21:$O$33,1), MATCH(E1248, F!$P$20:$AB$20,1)),0) +  IFERROR( Q1248*INDEX(F!$P$21:$AB$33, MATCH(O1248/$AH1248, F!$O$21:$O$33,1), MATCH(E1248, F!$P$20:$AB$20,1)), 0) + IFERROR( U1248*INDEX(F!$P$21:$AB$33, MATCH(S1248/$AH1248, F!$O$21:$O$33,1), MATCH(E1248, F!$P$20:$AB$20,1)),0)  + IFERROR(Y1248*INDEX(F!$P$21:$AB$33, MATCH(W1248/$AH1248, F!$O$21:$O$33,1), MATCH(E1248, F!$P$20:$AB$20,1)),0)  + IFERROR( AC1248*INDEX(F!$P$21:$AB$33, MATCH(AA1248/$AH1248, F!$O$21:$O$33,1), MATCH(E1248, F!$P$20:$AB$20,1)),)</f>
        <v>0</v>
      </c>
      <c r="AL1248" s="1031"/>
    </row>
    <row r="1249" spans="1:38" hidden="1" x14ac:dyDescent="0.25">
      <c r="A1249" s="1022"/>
      <c r="B1249" s="249" t="str">
        <f t="shared" si="1606"/>
        <v>Легкая</v>
      </c>
      <c r="C1249" s="262" t="str">
        <f t="shared" si="1606"/>
        <v>ЖМ</v>
      </c>
      <c r="D1249" s="230" t="str">
        <f t="shared" si="1606"/>
        <v>Жим средним хватом</v>
      </c>
      <c r="E1249" s="291">
        <f t="shared" si="1606"/>
        <v>1</v>
      </c>
      <c r="F1249" s="342" t="str">
        <f t="shared" si="1606"/>
        <v/>
      </c>
      <c r="G1249" s="343" t="str">
        <f t="shared" si="1607"/>
        <v/>
      </c>
      <c r="H1249" s="344"/>
      <c r="I1249" s="344"/>
      <c r="J1249" s="345"/>
      <c r="K1249" s="343" t="str">
        <f t="shared" si="1608"/>
        <v/>
      </c>
      <c r="L1249" s="344"/>
      <c r="M1249" s="344"/>
      <c r="N1249" s="345"/>
      <c r="O1249" s="343" t="str">
        <f t="shared" si="1609"/>
        <v/>
      </c>
      <c r="P1249" s="344"/>
      <c r="Q1249" s="344"/>
      <c r="R1249" s="345"/>
      <c r="S1249" s="343" t="str">
        <f t="shared" si="1610"/>
        <v/>
      </c>
      <c r="T1249" s="344"/>
      <c r="U1249" s="344"/>
      <c r="V1249" s="345"/>
      <c r="W1249" s="343" t="str">
        <f t="shared" si="1611"/>
        <v/>
      </c>
      <c r="X1249" s="344"/>
      <c r="Y1249" s="344"/>
      <c r="Z1249" s="345"/>
      <c r="AA1249" s="343" t="str">
        <f t="shared" si="1612"/>
        <v/>
      </c>
      <c r="AB1249" s="344"/>
      <c r="AC1249" s="344"/>
      <c r="AD1249" s="345"/>
      <c r="AE1249" s="346">
        <f t="shared" si="1613"/>
        <v>0</v>
      </c>
      <c r="AF1249" s="347">
        <f t="shared" si="1601"/>
        <v>0</v>
      </c>
      <c r="AG1249" s="348">
        <f t="shared" si="1614"/>
        <v>0</v>
      </c>
      <c r="AH1249" s="217">
        <f t="shared" si="1615"/>
        <v>132.80068648641529</v>
      </c>
      <c r="AI1249" s="349">
        <f xml:space="preserve"> ( IF(ISNUMBER(G1249), VLOOKUP(G1249/$AH1249,F!$A1:$B101,2,1)*G1249*$H1249*$I1249,0)+IF(ISNUMBER(K1249), VLOOKUP(K1249/$AH1249,F!$A1:$B101,2,1)*K1249*$L1249*$M1249,0)+IF(ISNUMBER(O1249), VLOOKUP(O1249/$AH1249,F!$A1:$B101,2,1)*O1249*$P1249*$Q1249,0)+IF(ISNUMBER(S1249), VLOOKUP(S1249/$AH1249,F!$A1:$B101,2,1)*S1249*$T1249*$U1249,0)+IF(ISNUMBER(W1249), VLOOKUP(W1249/$AH1249,F!$A1:$B101,2,1)*W1249*$X1249*$Y1249,0)+IF(ISNUMBER(AA1249), VLOOKUP(AA1249/$AH1249,F!$A1:$B101,2,1)*AA1249*$AB1249*$AC1249,0))*IF(ISNUMBER(F1249),F1249,1)*IF(ISNUMBER(E1249),E1249,1)</f>
        <v>0</v>
      </c>
      <c r="AJ1249" s="350">
        <f t="shared" ref="AJ1249:AJ1252" si="1617">H1249*I1249+L1249*M1249+P1249*Q1249+T1249*U1249+X1249*Y1249+AB1249*AC1249</f>
        <v>0</v>
      </c>
      <c r="AK1249" s="351">
        <f>IFERROR(I1249*INDEX(F!$P$21:$AB$33, MATCH(G1249/$AH1249, F!$O$21:$O$33,1), MATCH(E1249, F!$P$20:$AB$20,1)), 0 ) +IFERROR( M1249*INDEX(F!$P$21:$AB$33, MATCH(K1249/$AH1249, F!$O$21:$O$33,1), MATCH(E1249, F!$P$20:$AB$20,1)),0) +  IFERROR( Q1249*INDEX(F!$P$21:$AB$33, MATCH(O1249/$AH1249, F!$O$21:$O$33,1), MATCH(E1249, F!$P$20:$AB$20,1)), 0) + IFERROR( U1249*INDEX(F!$P$21:$AB$33, MATCH(S1249/$AH1249, F!$O$21:$O$33,1), MATCH(E1249, F!$P$20:$AB$20,1)),0)  + IFERROR(Y1249*INDEX(F!$P$21:$AB$33, MATCH(W1249/$AH1249, F!$O$21:$O$33,1), MATCH(E1249, F!$P$20:$AB$20,1)),0)  + IFERROR( AC1249*INDEX(F!$P$21:$AB$33, MATCH(AA1249/$AH1249, F!$O$21:$O$33,1), MATCH(E1249, F!$P$20:$AB$20,1)),)</f>
        <v>0</v>
      </c>
      <c r="AL1249" s="1031"/>
    </row>
    <row r="1250" spans="1:38" hidden="1" x14ac:dyDescent="0.25">
      <c r="A1250" s="1022"/>
      <c r="B1250" s="248" t="str">
        <f t="shared" si="1606"/>
        <v/>
      </c>
      <c r="C1250" s="261" t="str">
        <f t="shared" si="1606"/>
        <v/>
      </c>
      <c r="D1250" s="229" t="str">
        <f t="shared" si="1606"/>
        <v/>
      </c>
      <c r="E1250" s="291" t="str">
        <f t="shared" si="1606"/>
        <v/>
      </c>
      <c r="F1250" s="332" t="str">
        <f t="shared" si="1606"/>
        <v/>
      </c>
      <c r="G1250" s="333" t="str">
        <f t="shared" si="1607"/>
        <v/>
      </c>
      <c r="H1250" s="334"/>
      <c r="I1250" s="334"/>
      <c r="J1250" s="335"/>
      <c r="K1250" s="333" t="str">
        <f t="shared" si="1608"/>
        <v/>
      </c>
      <c r="L1250" s="334"/>
      <c r="M1250" s="334"/>
      <c r="N1250" s="335"/>
      <c r="O1250" s="333" t="str">
        <f t="shared" si="1609"/>
        <v/>
      </c>
      <c r="P1250" s="334"/>
      <c r="Q1250" s="334"/>
      <c r="R1250" s="335"/>
      <c r="S1250" s="333" t="str">
        <f t="shared" si="1610"/>
        <v/>
      </c>
      <c r="T1250" s="334"/>
      <c r="U1250" s="334"/>
      <c r="V1250" s="335"/>
      <c r="W1250" s="333" t="str">
        <f t="shared" si="1611"/>
        <v/>
      </c>
      <c r="X1250" s="334"/>
      <c r="Y1250" s="334"/>
      <c r="Z1250" s="335"/>
      <c r="AA1250" s="333" t="str">
        <f t="shared" si="1612"/>
        <v/>
      </c>
      <c r="AB1250" s="334"/>
      <c r="AC1250" s="334"/>
      <c r="AD1250" s="335"/>
      <c r="AE1250" s="336">
        <f t="shared" si="1613"/>
        <v>0</v>
      </c>
      <c r="AF1250" s="337">
        <f t="shared" si="1601"/>
        <v>0</v>
      </c>
      <c r="AG1250" s="338">
        <f t="shared" si="1614"/>
        <v>0</v>
      </c>
      <c r="AH1250" s="217" t="str">
        <f t="shared" si="1615"/>
        <v/>
      </c>
      <c r="AI1250" s="339">
        <f xml:space="preserve"> ( IF(ISNUMBER(G1250), VLOOKUP(G1250/$AH1250,F!$A1:$B101,2,1)*G1250*$H1250*$I1250,0)+IF(ISNUMBER(K1250), VLOOKUP(K1250/$AH1250,F!$A1:$B101,2,1)*K1250*$L1250*$M1250,0)+IF(ISNUMBER(O1250), VLOOKUP(O1250/$AH1250,F!$A1:$B101,2,1)*O1250*$P1250*$Q1250,0)+IF(ISNUMBER(S1250), VLOOKUP(S1250/$AH1250,F!$A1:$B101,2,1)*S1250*$T1250*$U1250,0)+IF(ISNUMBER(W1250), VLOOKUP(W1250/$AH1250,F!$A1:$B101,2,1)*W1250*$X1250*$Y1250,0)+IF(ISNUMBER(AA1250), VLOOKUP(AA1250/$AH1250,F!$A1:$B101,2,1)*AA1250*$AB1250*$AC1250,0))*IF(ISNUMBER(F1250),F1250,1)*IF(ISNUMBER(E1250),E1250,1)</f>
        <v>0</v>
      </c>
      <c r="AJ1250" s="340">
        <f t="shared" si="1617"/>
        <v>0</v>
      </c>
      <c r="AK1250" s="341">
        <f>IFERROR(I1250*INDEX(F!$P$21:$AB$33, MATCH(G1250/$AH1250, F!$O$21:$O$33,1), MATCH(E1250, F!$P$20:$AB$20,1)), 0 ) +IFERROR( M1250*INDEX(F!$P$21:$AB$33, MATCH(K1250/$AH1250, F!$O$21:$O$33,1), MATCH(E1250, F!$P$20:$AB$20,1)),0) +  IFERROR( Q1250*INDEX(F!$P$21:$AB$33, MATCH(O1250/$AH1250, F!$O$21:$O$33,1), MATCH(E1250, F!$P$20:$AB$20,1)), 0) + IFERROR( U1250*INDEX(F!$P$21:$AB$33, MATCH(S1250/$AH1250, F!$O$21:$O$33,1), MATCH(E1250, F!$P$20:$AB$20,1)),0)  + IFERROR(Y1250*INDEX(F!$P$21:$AB$33, MATCH(W1250/$AH1250, F!$O$21:$O$33,1), MATCH(E1250, F!$P$20:$AB$20,1)),0)  + IFERROR( AC1250*INDEX(F!$P$21:$AB$33, MATCH(AA1250/$AH1250, F!$O$21:$O$33,1), MATCH(E1250, F!$P$20:$AB$20,1)),)</f>
        <v>0</v>
      </c>
      <c r="AL1250" s="1031"/>
    </row>
    <row r="1251" spans="1:38" hidden="1" x14ac:dyDescent="0.25">
      <c r="A1251" s="1022"/>
      <c r="B1251" s="249" t="str">
        <f t="shared" si="1606"/>
        <v/>
      </c>
      <c r="C1251" s="262" t="str">
        <f t="shared" si="1606"/>
        <v/>
      </c>
      <c r="D1251" s="230" t="str">
        <f t="shared" si="1606"/>
        <v/>
      </c>
      <c r="E1251" s="291" t="str">
        <f t="shared" si="1606"/>
        <v/>
      </c>
      <c r="F1251" s="342" t="str">
        <f t="shared" si="1606"/>
        <v/>
      </c>
      <c r="G1251" s="343" t="str">
        <f t="shared" si="1607"/>
        <v/>
      </c>
      <c r="H1251" s="344"/>
      <c r="I1251" s="344"/>
      <c r="J1251" s="345"/>
      <c r="K1251" s="343" t="str">
        <f t="shared" si="1608"/>
        <v/>
      </c>
      <c r="L1251" s="344"/>
      <c r="M1251" s="344"/>
      <c r="N1251" s="345"/>
      <c r="O1251" s="343" t="str">
        <f t="shared" si="1609"/>
        <v/>
      </c>
      <c r="P1251" s="344"/>
      <c r="Q1251" s="344"/>
      <c r="R1251" s="345"/>
      <c r="S1251" s="343" t="str">
        <f t="shared" si="1610"/>
        <v/>
      </c>
      <c r="T1251" s="344"/>
      <c r="U1251" s="344"/>
      <c r="V1251" s="345"/>
      <c r="W1251" s="343" t="str">
        <f t="shared" si="1611"/>
        <v/>
      </c>
      <c r="X1251" s="344"/>
      <c r="Y1251" s="344"/>
      <c r="Z1251" s="345"/>
      <c r="AA1251" s="343" t="str">
        <f t="shared" si="1612"/>
        <v/>
      </c>
      <c r="AB1251" s="344"/>
      <c r="AC1251" s="344"/>
      <c r="AD1251" s="345"/>
      <c r="AE1251" s="346">
        <f t="shared" si="1613"/>
        <v>0</v>
      </c>
      <c r="AF1251" s="347">
        <f t="shared" si="1601"/>
        <v>0</v>
      </c>
      <c r="AG1251" s="348">
        <f t="shared" si="1614"/>
        <v>0</v>
      </c>
      <c r="AH1251" s="217" t="str">
        <f t="shared" si="1615"/>
        <v/>
      </c>
      <c r="AI1251" s="349">
        <f xml:space="preserve"> ( IF(ISNUMBER(G1251), VLOOKUP(G1251/$AH1251,F!$A1:$B101,2,1)*G1251*$H1251*$I1251,0)+IF(ISNUMBER(K1251), VLOOKUP(K1251/$AH1251,F!$A1:$B101,2,1)*K1251*$L1251*$M1251,0)+IF(ISNUMBER(O1251), VLOOKUP(O1251/$AH1251,F!$A1:$B101,2,1)*O1251*$P1251*$Q1251,0)+IF(ISNUMBER(S1251), VLOOKUP(S1251/$AH1251,F!$A1:$B101,2,1)*S1251*$T1251*$U1251,0)+IF(ISNUMBER(W1251), VLOOKUP(W1251/$AH1251,F!$A1:$B101,2,1)*W1251*$X1251*$Y1251,0)+IF(ISNUMBER(AA1251), VLOOKUP(AA1251/$AH1251,F!$A1:$B101,2,1)*AA1251*$AB1251*$AC1251,0))*IF(ISNUMBER(F1251),F1251,1)*IF(ISNUMBER(E1251),E1251,1)</f>
        <v>0</v>
      </c>
      <c r="AJ1251" s="350">
        <f t="shared" si="1617"/>
        <v>0</v>
      </c>
      <c r="AK1251" s="351">
        <f>IFERROR(I1251*INDEX(F!$P$21:$AB$33, MATCH(G1251/$AH1251, F!$O$21:$O$33,1), MATCH(E1251, F!$P$20:$AB$20,1)), 0 ) +IFERROR( M1251*INDEX(F!$P$21:$AB$33, MATCH(K1251/$AH1251, F!$O$21:$O$33,1), MATCH(E1251, F!$P$20:$AB$20,1)),0) +  IFERROR( Q1251*INDEX(F!$P$21:$AB$33, MATCH(O1251/$AH1251, F!$O$21:$O$33,1), MATCH(E1251, F!$P$20:$AB$20,1)), 0) + IFERROR( U1251*INDEX(F!$P$21:$AB$33, MATCH(S1251/$AH1251, F!$O$21:$O$33,1), MATCH(E1251, F!$P$20:$AB$20,1)),0)  + IFERROR(Y1251*INDEX(F!$P$21:$AB$33, MATCH(W1251/$AH1251, F!$O$21:$O$33,1), MATCH(E1251, F!$P$20:$AB$20,1)),0)  + IFERROR( AC1251*INDEX(F!$P$21:$AB$33, MATCH(AA1251/$AH1251, F!$O$21:$O$33,1), MATCH(E1251, F!$P$20:$AB$20,1)),)</f>
        <v>0</v>
      </c>
      <c r="AL1251" s="1031"/>
    </row>
    <row r="1252" spans="1:38" hidden="1" x14ac:dyDescent="0.25">
      <c r="A1252" s="1022"/>
      <c r="B1252" s="248" t="str">
        <f t="shared" si="1606"/>
        <v/>
      </c>
      <c r="C1252" s="261" t="str">
        <f t="shared" si="1606"/>
        <v/>
      </c>
      <c r="D1252" s="231" t="str">
        <f t="shared" si="1606"/>
        <v/>
      </c>
      <c r="E1252" s="291" t="str">
        <f t="shared" si="1606"/>
        <v/>
      </c>
      <c r="F1252" s="332" t="str">
        <f t="shared" si="1606"/>
        <v/>
      </c>
      <c r="G1252" s="333" t="str">
        <f t="shared" si="1607"/>
        <v/>
      </c>
      <c r="H1252" s="334"/>
      <c r="I1252" s="334"/>
      <c r="J1252" s="335"/>
      <c r="K1252" s="333" t="str">
        <f t="shared" si="1608"/>
        <v/>
      </c>
      <c r="L1252" s="334"/>
      <c r="M1252" s="334"/>
      <c r="N1252" s="335"/>
      <c r="O1252" s="333" t="str">
        <f t="shared" si="1609"/>
        <v/>
      </c>
      <c r="P1252" s="334"/>
      <c r="Q1252" s="334"/>
      <c r="R1252" s="335"/>
      <c r="S1252" s="333" t="str">
        <f t="shared" si="1610"/>
        <v/>
      </c>
      <c r="T1252" s="334"/>
      <c r="U1252" s="334"/>
      <c r="V1252" s="335"/>
      <c r="W1252" s="333" t="str">
        <f t="shared" si="1611"/>
        <v/>
      </c>
      <c r="X1252" s="334"/>
      <c r="Y1252" s="334"/>
      <c r="Z1252" s="335"/>
      <c r="AA1252" s="333" t="str">
        <f t="shared" si="1612"/>
        <v/>
      </c>
      <c r="AB1252" s="334"/>
      <c r="AC1252" s="334"/>
      <c r="AD1252" s="335"/>
      <c r="AE1252" s="336">
        <f t="shared" si="1613"/>
        <v>0</v>
      </c>
      <c r="AF1252" s="337">
        <f t="shared" si="1601"/>
        <v>0</v>
      </c>
      <c r="AG1252" s="338">
        <f t="shared" si="1614"/>
        <v>0</v>
      </c>
      <c r="AH1252" s="217" t="str">
        <f t="shared" si="1615"/>
        <v/>
      </c>
      <c r="AI1252" s="339">
        <f xml:space="preserve"> ( IF(ISNUMBER(G1252), VLOOKUP(G1252/$AH1252,F!$A1:$B101,2,1)*G1252*$H1252*$I1252,0)+IF(ISNUMBER(K1252), VLOOKUP(K1252/$AH1252,F!$A1:$B101,2,1)*K1252*$L1252*$M1252,0)+IF(ISNUMBER(O1252), VLOOKUP(O1252/$AH1252,F!$A1:$B101,2,1)*O1252*$P1252*$Q1252,0)+IF(ISNUMBER(S1252), VLOOKUP(S1252/$AH1252,F!$A1:$B101,2,1)*S1252*$T1252*$U1252,0)+IF(ISNUMBER(W1252), VLOOKUP(W1252/$AH1252,F!$A1:$B101,2,1)*W1252*$X1252*$Y1252,0)+IF(ISNUMBER(AA1252), VLOOKUP(AA1252/$AH1252,F!$A1:$B101,2,1)*AA1252*$AB1252*$AC1252,0))*IF(ISNUMBER(F1252),F1252,1)*IF(ISNUMBER(E1252),E1252,1)</f>
        <v>0</v>
      </c>
      <c r="AJ1252" s="340">
        <f t="shared" si="1617"/>
        <v>0</v>
      </c>
      <c r="AK1252" s="341">
        <f>IFERROR(I1252*INDEX(F!$P$21:$AB$33, MATCH(G1252/$AH1252, F!$O$21:$O$33,1), MATCH(E1252, F!$P$20:$AB$20,1)), 0 ) +IFERROR( M1252*INDEX(F!$P$21:$AB$33, MATCH(K1252/$AH1252, F!$O$21:$O$33,1), MATCH(E1252, F!$P$20:$AB$20,1)),0) +  IFERROR( Q1252*INDEX(F!$P$21:$AB$33, MATCH(O1252/$AH1252, F!$O$21:$O$33,1), MATCH(E1252, F!$P$20:$AB$20,1)), 0) + IFERROR( U1252*INDEX(F!$P$21:$AB$33, MATCH(S1252/$AH1252, F!$O$21:$O$33,1), MATCH(E1252, F!$P$20:$AB$20,1)),0)  + IFERROR(Y1252*INDEX(F!$P$21:$AB$33, MATCH(W1252/$AH1252, F!$O$21:$O$33,1), MATCH(E1252, F!$P$20:$AB$20,1)),0)  + IFERROR( AC1252*INDEX(F!$P$21:$AB$33, MATCH(AA1252/$AH1252, F!$O$21:$O$33,1), MATCH(E1252, F!$P$20:$AB$20,1)),)</f>
        <v>0</v>
      </c>
      <c r="AL1252" s="1031"/>
    </row>
    <row r="1253" spans="1:38" ht="15.75" hidden="1" thickBot="1" x14ac:dyDescent="0.3">
      <c r="A1253" s="1023"/>
      <c r="B1253" s="250"/>
      <c r="C1253" s="263"/>
      <c r="D1253" s="215"/>
      <c r="E1253" s="352">
        <f>ROUND(IFERROR(SUMPRODUCT(AJ1245:AJ1252,E1245:E1252)/AJ1253,0),3)</f>
        <v>0</v>
      </c>
      <c r="F1253" s="353"/>
      <c r="G1253" s="354"/>
      <c r="H1253" s="355"/>
      <c r="I1253" s="355"/>
      <c r="J1253" s="356"/>
      <c r="K1253" s="354"/>
      <c r="L1253" s="355"/>
      <c r="M1253" s="355"/>
      <c r="N1253" s="356"/>
      <c r="O1253" s="354"/>
      <c r="P1253" s="355"/>
      <c r="Q1253" s="355"/>
      <c r="R1253" s="356"/>
      <c r="S1253" s="354"/>
      <c r="T1253" s="355"/>
      <c r="U1253" s="355"/>
      <c r="V1253" s="356"/>
      <c r="W1253" s="354"/>
      <c r="X1253" s="355"/>
      <c r="Y1253" s="355"/>
      <c r="Z1253" s="356"/>
      <c r="AA1253" s="354"/>
      <c r="AB1253" s="355"/>
      <c r="AC1253" s="355"/>
      <c r="AD1253" s="356"/>
      <c r="AE1253" s="357">
        <f>SUM(AE1245:AE1252)</f>
        <v>0</v>
      </c>
      <c r="AF1253" s="358">
        <f t="shared" si="1601"/>
        <v>0</v>
      </c>
      <c r="AG1253" s="391">
        <f>IFERROR(  SUMPRODUCT(AG1245:AG1252,AJ1245:AJ1252)/AJ1253,0)</f>
        <v>0</v>
      </c>
      <c r="AH1253" s="359"/>
      <c r="AI1253" s="360">
        <f>SUM(AI1245:AI1252)</f>
        <v>0</v>
      </c>
      <c r="AJ1253" s="360">
        <f>SUM(AJ1245:AJ1252)</f>
        <v>0</v>
      </c>
      <c r="AK1253" s="361">
        <f>IF(SUM(AK1245:AK1252)=0,TIME(,0,),TIME(,SUM(AK1245:AK1252)+F!$V$37,))</f>
        <v>0</v>
      </c>
      <c r="AL1253" s="1032"/>
    </row>
    <row r="1254" spans="1:38" hidden="1" x14ac:dyDescent="0.25">
      <c r="A1254" s="232">
        <f>A1255</f>
        <v>43937</v>
      </c>
      <c r="B1254" s="251" t="str">
        <f t="shared" ref="B1254:F1261" si="1618">IF(B1198="","",B1198)</f>
        <v>Тяжелая</v>
      </c>
      <c r="C1254" s="264" t="str">
        <f t="shared" si="1618"/>
        <v>ЖМ</v>
      </c>
      <c r="D1254" s="233" t="str">
        <f t="shared" si="1618"/>
        <v>Жим лежа</v>
      </c>
      <c r="E1254" s="280">
        <f t="shared" si="1618"/>
        <v>1</v>
      </c>
      <c r="F1254" s="362" t="str">
        <f t="shared" si="1618"/>
        <v/>
      </c>
      <c r="G1254" s="363" t="str">
        <f t="shared" ref="G1254:G1261" si="1619">IF(J1254&lt;&gt;0, IFERROR(IF( $F1254=2,  MROUND($AH1254*J1254,1),    IF( OR($F1254="",$F1254=1),   MROUND($AH1254*J1254,2.5),  MROUND($AH1254*J1254, 0.1))), "" ), "")</f>
        <v/>
      </c>
      <c r="H1254" s="364"/>
      <c r="I1254" s="364"/>
      <c r="J1254" s="365"/>
      <c r="K1254" s="363" t="str">
        <f t="shared" ref="K1254:K1261" si="1620">IF(N1254&lt;&gt;0, IFERROR(IF( $F1254=2,  MROUND($AH1254*N1254,1),    IF( OR($F1254="",$F1254=1),   MROUND($AH1254*N1254,2.5),  MROUND($AH1254*N1254, 0.1))), "" ), "")</f>
        <v/>
      </c>
      <c r="L1254" s="364"/>
      <c r="M1254" s="364"/>
      <c r="N1254" s="365"/>
      <c r="O1254" s="363" t="str">
        <f t="shared" ref="O1254:O1261" si="1621">IF(R1254&lt;&gt;0, IFERROR(IF( $F1254=2,  MROUND($AH1254*R1254,1),    IF( OR($F1254="",$F1254=1),   MROUND($AH1254*R1254,2.5),  MROUND($AH1254*R1254, 0.1))), "" ), "")</f>
        <v/>
      </c>
      <c r="P1254" s="364"/>
      <c r="Q1254" s="364"/>
      <c r="R1254" s="365"/>
      <c r="S1254" s="363" t="str">
        <f t="shared" ref="S1254:S1261" si="1622">IF(V1254&lt;&gt;0, IFERROR(IF( $F1254=2,  MROUND($AH1254*V1254,1),    IF( OR($F1254="",$F1254=1),   MROUND($AH1254*V1254,2.5),  MROUND($AH1254*V1254, 0.1))), "" ), "")</f>
        <v/>
      </c>
      <c r="T1254" s="364"/>
      <c r="U1254" s="364"/>
      <c r="V1254" s="365"/>
      <c r="W1254" s="363" t="str">
        <f t="shared" ref="W1254:W1261" si="1623">IF(Z1254&lt;&gt;0, IFERROR(IF( $F1254=2,  MROUND($AH1254*Z1254,1),    IF( OR($F1254="",$F1254=1),   MROUND($AH1254*Z1254,2.5),  MROUND($AH1254*Z1254, 0.1))), "" ), "")</f>
        <v/>
      </c>
      <c r="X1254" s="364"/>
      <c r="Y1254" s="364"/>
      <c r="Z1254" s="365"/>
      <c r="AA1254" s="363" t="str">
        <f t="shared" ref="AA1254:AA1261" si="1624">IF(AD1254&lt;&gt;0, IFERROR(IF( $F1254=2,  MROUND($AH1254*AD1254,1),    IF( OR($F1254="",$F1254=1),   MROUND($AH1254*AD1254,2.5),  MROUND($AH1254*AD1254, 0.1))), "" ), "")</f>
        <v/>
      </c>
      <c r="AB1254" s="364"/>
      <c r="AC1254" s="364"/>
      <c r="AD1254" s="365"/>
      <c r="AE1254" s="366">
        <f t="shared" ref="AE1254:AE1261" si="1625">(IF(ISNUMBER(G1254),G1254,0)*H1254*I1254+IF(ISNUMBER(K1254),K1254,1)*L1254*M1254+IF(ISNUMBER(O1254),O1254,1)*P1254*Q1254+IF(ISNUMBER(S1254),S1254,1)*T1254*U1254+IF(ISNUMBER(W1254),W1254,1)*X1254*Y1254+IF(ISNUMBER(AA1254),AA1254,1)*AB1254*AC1254)*IF(ISNUMBER(F1254),F1254,1)</f>
        <v>0</v>
      </c>
      <c r="AF1254" s="367">
        <f t="shared" si="1601"/>
        <v>0</v>
      </c>
      <c r="AG1254" s="368">
        <f t="shared" ref="AG1254:AG1261" si="1626">IFERROR((AF1254/(AH1254*IF(ISNUMBER(F1254),F1254,1))),0)</f>
        <v>0</v>
      </c>
      <c r="AH1254" s="216">
        <f t="shared" ref="AH1254:AH1261" si="1627">IF(ISNUMBER(AH1198), AH1198+(AH1198*$AH$1234),"")</f>
        <v>156.23610174872388</v>
      </c>
      <c r="AI1254" s="369">
        <f xml:space="preserve"> ( IF(ISNUMBER(G1254), VLOOKUP(G1254/$AH1254,F!$A1:$B101,2,1)*G1254*$H1254*$I1254,0)+IF(ISNUMBER(K1254), VLOOKUP(K1254/$AH1254,F!$A1:$B101,2,1)*K1254*$L1254*$M1254,0)+IF(ISNUMBER(O1254), VLOOKUP(O1254/$AH1254,F!$A1:$B101,2,1)*O1254*$P1254*$Q1254,0)+IF(ISNUMBER(S1254), VLOOKUP(S1254/$AH1254,F!$A1:$B101,2,1)*S1254*$T1254*$U1254,0)+IF(ISNUMBER(W1254), VLOOKUP(W1254/$AH1254,F!$A1:$B101,2,1)*W1254*$X1254*$Y1254,0)+IF(ISNUMBER(AA1254), VLOOKUP(AA1254/$AH1254,F!$A1:$B101,2,1)*AA1254*$AB1254*$AC1254,0))*IF(ISNUMBER(F1254),F1254,1)*IF(ISNUMBER(E1254),E1254,1)</f>
        <v>0</v>
      </c>
      <c r="AJ1254" s="370">
        <f t="shared" ref="AJ1254:AJ1256" si="1628">H1254*I1254+L1254*M1254+P1254*Q1254+T1254*U1254+X1254*Y1254+AB1254*AC1254</f>
        <v>0</v>
      </c>
      <c r="AK1254" s="371">
        <f>IFERROR(I1254*INDEX(F!$P$21:$AB$33, MATCH(G1254/$AH1254, F!$O$21:$O$33,1), MATCH(E1254, F!$P$20:$AB$20,1)), 0 ) +IFERROR( M1254*INDEX(F!$P$21:$AB$33, MATCH(K1254/$AH1254, F!$O$21:$O$33,1), MATCH(E1254, F!$P$20:$AB$20,1)),0) +  IFERROR( Q1254*INDEX(F!$P$21:$AB$33, MATCH(O1254/$AH1254, F!$O$21:$O$33,1), MATCH(E1254, F!$P$20:$AB$20,1)), 0) + IFERROR( U1254*INDEX(F!$P$21:$AB$33, MATCH(S1254/$AH1254, F!$O$21:$O$33,1), MATCH(E1254, F!$P$20:$AB$20,1)),0)  + IFERROR(Y1254*INDEX(F!$P$21:$AB$33, MATCH(W1254/$AH1254, F!$O$21:$O$33,1), MATCH(E1254, F!$P$20:$AB$20,1)),0)  + IFERROR( AC1254*INDEX(F!$P$21:$AB$33, MATCH(AA1254/$AH1254, F!$O$21:$O$33,1), MATCH(E1254, F!$P$20:$AB$20,1)),)</f>
        <v>0</v>
      </c>
      <c r="AL1254" s="1033"/>
    </row>
    <row r="1255" spans="1:38" ht="15.75" hidden="1" customHeight="1" x14ac:dyDescent="0.25">
      <c r="A1255" s="1021">
        <f>A1199+A1178</f>
        <v>43937</v>
      </c>
      <c r="B1255" s="249" t="str">
        <f t="shared" si="1618"/>
        <v>Легкая</v>
      </c>
      <c r="C1255" s="262" t="str">
        <f t="shared" si="1618"/>
        <v>ЖМ</v>
      </c>
      <c r="D1255" s="230" t="str">
        <f t="shared" si="1618"/>
        <v>Жим гантелей</v>
      </c>
      <c r="E1255" s="291">
        <f t="shared" si="1618"/>
        <v>0.8</v>
      </c>
      <c r="F1255" s="342">
        <f t="shared" si="1618"/>
        <v>2</v>
      </c>
      <c r="G1255" s="343" t="str">
        <f t="shared" si="1619"/>
        <v/>
      </c>
      <c r="H1255" s="344"/>
      <c r="I1255" s="344"/>
      <c r="J1255" s="345"/>
      <c r="K1255" s="343" t="str">
        <f t="shared" si="1620"/>
        <v/>
      </c>
      <c r="L1255" s="344"/>
      <c r="M1255" s="344"/>
      <c r="N1255" s="345"/>
      <c r="O1255" s="343" t="str">
        <f t="shared" si="1621"/>
        <v/>
      </c>
      <c r="P1255" s="344"/>
      <c r="Q1255" s="344"/>
      <c r="R1255" s="345"/>
      <c r="S1255" s="343" t="str">
        <f t="shared" si="1622"/>
        <v/>
      </c>
      <c r="T1255" s="344"/>
      <c r="U1255" s="344"/>
      <c r="V1255" s="345"/>
      <c r="W1255" s="343" t="str">
        <f t="shared" si="1623"/>
        <v/>
      </c>
      <c r="X1255" s="344"/>
      <c r="Y1255" s="344"/>
      <c r="Z1255" s="345"/>
      <c r="AA1255" s="343" t="str">
        <f t="shared" si="1624"/>
        <v/>
      </c>
      <c r="AB1255" s="344"/>
      <c r="AC1255" s="344"/>
      <c r="AD1255" s="345"/>
      <c r="AE1255" s="346">
        <f t="shared" si="1625"/>
        <v>0</v>
      </c>
      <c r="AF1255" s="347">
        <f t="shared" si="1601"/>
        <v>0</v>
      </c>
      <c r="AG1255" s="348">
        <f t="shared" si="1626"/>
        <v>0</v>
      </c>
      <c r="AH1255" s="217">
        <f t="shared" si="1627"/>
        <v>49.995552559591637</v>
      </c>
      <c r="AI1255" s="349">
        <f xml:space="preserve"> ( IF(ISNUMBER(G1255), VLOOKUP(G1255/$AH1255,F!$A1:$B101,2,1)*G1255*$H1255*$I1255,0)+IF(ISNUMBER(K1255), VLOOKUP(K1255/$AH1255,F!$A1:$B101,2,1)*K1255*$L1255*$M1255,0)+IF(ISNUMBER(O1255), VLOOKUP(O1255/$AH1255,F!$A1:$B101,2,1)*O1255*$P1255*$Q1255,0)+IF(ISNUMBER(S1255), VLOOKUP(S1255/$AH1255,F!$A1:$B101,2,1)*S1255*$T1255*$U1255,0)+IF(ISNUMBER(W1255), VLOOKUP(W1255/$AH1255,F!$A1:$B101,2,1)*W1255*$X1255*$Y1255,0)+IF(ISNUMBER(AA1255), VLOOKUP(AA1255/$AH1255,F!$A1:$B101,2,1)*AA1255*$AB1255*$AC1255,0))*IF(ISNUMBER(F1255),F1255,1)*IF(ISNUMBER(E1255),E1255,1)</f>
        <v>0</v>
      </c>
      <c r="AJ1255" s="350">
        <f t="shared" si="1628"/>
        <v>0</v>
      </c>
      <c r="AK1255" s="351">
        <f>IFERROR(I1255*INDEX(F!$P$21:$AB$33, MATCH(G1255/$AH1255, F!$O$21:$O$33,1), MATCH(E1255, F!$P$20:$AB$20,1)), 0 ) +IFERROR( M1255*INDEX(F!$P$21:$AB$33, MATCH(K1255/$AH1255, F!$O$21:$O$33,1), MATCH(E1255, F!$P$20:$AB$20,1)),0) +  IFERROR( Q1255*INDEX(F!$P$21:$AB$33, MATCH(O1255/$AH1255, F!$O$21:$O$33,1), MATCH(E1255, F!$P$20:$AB$20,1)), 0) + IFERROR( U1255*INDEX(F!$P$21:$AB$33, MATCH(S1255/$AH1255, F!$O$21:$O$33,1), MATCH(E1255, F!$P$20:$AB$20,1)),0)  + IFERROR(Y1255*INDEX(F!$P$21:$AB$33, MATCH(W1255/$AH1255, F!$O$21:$O$33,1), MATCH(E1255, F!$P$20:$AB$20,1)),0)  + IFERROR( AC1255*INDEX(F!$P$21:$AB$33, MATCH(AA1255/$AH1255, F!$O$21:$O$33,1), MATCH(E1255, F!$P$20:$AB$20,1)),)</f>
        <v>0</v>
      </c>
      <c r="AL1255" s="1031"/>
    </row>
    <row r="1256" spans="1:38" hidden="1" x14ac:dyDescent="0.25">
      <c r="A1256" s="1022"/>
      <c r="B1256" s="252" t="str">
        <f t="shared" si="1618"/>
        <v>Легкая</v>
      </c>
      <c r="C1256" s="265" t="str">
        <f t="shared" si="1618"/>
        <v>ОФП</v>
      </c>
      <c r="D1256" s="234" t="str">
        <f t="shared" si="1618"/>
        <v>Французский жим</v>
      </c>
      <c r="E1256" s="291">
        <f t="shared" si="1618"/>
        <v>0.4</v>
      </c>
      <c r="F1256" s="372" t="str">
        <f t="shared" si="1618"/>
        <v/>
      </c>
      <c r="G1256" s="373" t="str">
        <f t="shared" si="1619"/>
        <v/>
      </c>
      <c r="H1256" s="374"/>
      <c r="I1256" s="374"/>
      <c r="J1256" s="375"/>
      <c r="K1256" s="373" t="str">
        <f t="shared" si="1620"/>
        <v/>
      </c>
      <c r="L1256" s="374"/>
      <c r="M1256" s="374"/>
      <c r="N1256" s="375"/>
      <c r="O1256" s="373" t="str">
        <f t="shared" si="1621"/>
        <v/>
      </c>
      <c r="P1256" s="374"/>
      <c r="Q1256" s="374"/>
      <c r="R1256" s="375"/>
      <c r="S1256" s="373" t="str">
        <f t="shared" si="1622"/>
        <v/>
      </c>
      <c r="T1256" s="374"/>
      <c r="U1256" s="374"/>
      <c r="V1256" s="375"/>
      <c r="W1256" s="373" t="str">
        <f t="shared" si="1623"/>
        <v/>
      </c>
      <c r="X1256" s="374"/>
      <c r="Y1256" s="374"/>
      <c r="Z1256" s="375"/>
      <c r="AA1256" s="373" t="str">
        <f t="shared" si="1624"/>
        <v/>
      </c>
      <c r="AB1256" s="374"/>
      <c r="AC1256" s="374"/>
      <c r="AD1256" s="375"/>
      <c r="AE1256" s="376">
        <f t="shared" si="1625"/>
        <v>0</v>
      </c>
      <c r="AF1256" s="377">
        <f t="shared" si="1601"/>
        <v>0</v>
      </c>
      <c r="AG1256" s="378">
        <f t="shared" si="1626"/>
        <v>0</v>
      </c>
      <c r="AH1256" s="217">
        <f t="shared" si="1627"/>
        <v>72.962259516654086</v>
      </c>
      <c r="AI1256" s="379">
        <f xml:space="preserve"> ( IF(ISNUMBER(G1256), VLOOKUP(G1256/$AH1256,F!$A1:$B101,2,1)*G1256*$H1256*$I1256,0)+IF(ISNUMBER(K1256), VLOOKUP(K1256/$AH1256,F!$A1:$B101,2,1)*K1256*$L1256*$M1256,0)+IF(ISNUMBER(O1256), VLOOKUP(O1256/$AH1256,F!$A1:$B101,2,1)*O1256*$P1256*$Q1256,0)+IF(ISNUMBER(S1256), VLOOKUP(S1256/$AH1256,F!$A1:$B101,2,1)*S1256*$T1256*$U1256,0)+IF(ISNUMBER(W1256), VLOOKUP(W1256/$AH1256,F!$A1:$B101,2,1)*W1256*$X1256*$Y1256,0)+IF(ISNUMBER(AA1256), VLOOKUP(AA1256/$AH1256,F!$A1:$B101,2,1)*AA1256*$AB1256*$AC1256,0))*IF(ISNUMBER(F1256),F1256,1)*IF(ISNUMBER(E1256),E1256,1)</f>
        <v>0</v>
      </c>
      <c r="AJ1256" s="380">
        <f t="shared" si="1628"/>
        <v>0</v>
      </c>
      <c r="AK1256" s="381">
        <f>IFERROR(I1256*INDEX(F!$P$21:$AB$33, MATCH(G1256/$AH1256, F!$O$21:$O$33,1), MATCH(E1256, F!$P$20:$AB$20,1)), 0 ) +IFERROR( M1256*INDEX(F!$P$21:$AB$33, MATCH(K1256/$AH1256, F!$O$21:$O$33,1), MATCH(E1256, F!$P$20:$AB$20,1)),0) +  IFERROR( Q1256*INDEX(F!$P$21:$AB$33, MATCH(O1256/$AH1256, F!$O$21:$O$33,1), MATCH(E1256, F!$P$20:$AB$20,1)), 0) + IFERROR( U1256*INDEX(F!$P$21:$AB$33, MATCH(S1256/$AH1256, F!$O$21:$O$33,1), MATCH(E1256, F!$P$20:$AB$20,1)),0)  + IFERROR(Y1256*INDEX(F!$P$21:$AB$33, MATCH(W1256/$AH1256, F!$O$21:$O$33,1), MATCH(E1256, F!$P$20:$AB$20,1)),0)  + IFERROR( AC1256*INDEX(F!$P$21:$AB$33, MATCH(AA1256/$AH1256, F!$O$21:$O$33,1), MATCH(E1256, F!$P$20:$AB$20,1)),)</f>
        <v>0</v>
      </c>
      <c r="AL1256" s="1031"/>
    </row>
    <row r="1257" spans="1:38" hidden="1" x14ac:dyDescent="0.25">
      <c r="A1257" s="1022"/>
      <c r="B1257" s="249" t="str">
        <f t="shared" si="1618"/>
        <v>Легкая</v>
      </c>
      <c r="C1257" s="262" t="str">
        <f t="shared" si="1618"/>
        <v>ОФП</v>
      </c>
      <c r="D1257" s="230" t="str">
        <f t="shared" si="1618"/>
        <v>Молотковые сгибания</v>
      </c>
      <c r="E1257" s="291">
        <f t="shared" si="1618"/>
        <v>0.4</v>
      </c>
      <c r="F1257" s="342">
        <f t="shared" si="1618"/>
        <v>2</v>
      </c>
      <c r="G1257" s="343" t="str">
        <f t="shared" si="1619"/>
        <v/>
      </c>
      <c r="H1257" s="344"/>
      <c r="I1257" s="344"/>
      <c r="J1257" s="345"/>
      <c r="K1257" s="343" t="str">
        <f t="shared" si="1620"/>
        <v/>
      </c>
      <c r="L1257" s="344"/>
      <c r="M1257" s="344"/>
      <c r="N1257" s="345"/>
      <c r="O1257" s="343" t="str">
        <f t="shared" si="1621"/>
        <v/>
      </c>
      <c r="P1257" s="344"/>
      <c r="Q1257" s="344"/>
      <c r="R1257" s="345"/>
      <c r="S1257" s="343" t="str">
        <f t="shared" si="1622"/>
        <v/>
      </c>
      <c r="T1257" s="344"/>
      <c r="U1257" s="344"/>
      <c r="V1257" s="345"/>
      <c r="W1257" s="343" t="str">
        <f t="shared" si="1623"/>
        <v/>
      </c>
      <c r="X1257" s="344"/>
      <c r="Y1257" s="344"/>
      <c r="Z1257" s="345"/>
      <c r="AA1257" s="343" t="str">
        <f t="shared" si="1624"/>
        <v/>
      </c>
      <c r="AB1257" s="344"/>
      <c r="AC1257" s="344"/>
      <c r="AD1257" s="345"/>
      <c r="AE1257" s="346">
        <f t="shared" si="1625"/>
        <v>0</v>
      </c>
      <c r="AF1257" s="347">
        <f t="shared" si="1601"/>
        <v>0</v>
      </c>
      <c r="AG1257" s="348">
        <f t="shared" si="1626"/>
        <v>0</v>
      </c>
      <c r="AH1257" s="217">
        <f t="shared" si="1627"/>
        <v>28.122498314770308</v>
      </c>
      <c r="AI1257" s="349">
        <f xml:space="preserve"> ( IF(ISNUMBER(G1257), VLOOKUP(G1257/$AH1257,F!$A1:$B101,2,1)*G1257*$H1257*$I1257,0)+IF(ISNUMBER(K1257), VLOOKUP(K1257/$AH1257,F!$A1:$B101,2,1)*K1257*$L1257*$M1257,0)+IF(ISNUMBER(O1257), VLOOKUP(O1257/$AH1257,F!$A1:$B101,2,1)*O1257*$P1257*$Q1257,0)+IF(ISNUMBER(S1257), VLOOKUP(S1257/$AH1257,F!$A1:$B101,2,1)*S1257*$T1257*$U1257,0)+IF(ISNUMBER(W1257), VLOOKUP(W1257/$AH1257,F!$A1:$B101,2,1)*W1257*$X1257*$Y1257,0)+IF(ISNUMBER(AA1257), VLOOKUP(AA1257/$AH1257,F!$A1:$B101,2,1)*AA1257*$AB1257*$AC1257,0))*IF(ISNUMBER(F1257),F1257,1)*IF(ISNUMBER(E1257),E1257,1)</f>
        <v>0</v>
      </c>
      <c r="AJ1257" s="350">
        <f>H1257*I1257+L1257*M1257+P1257*Q1257+T1257*U1257+X1257*Y1257+AB1257*AC1257</f>
        <v>0</v>
      </c>
      <c r="AK1257" s="351">
        <f>IFERROR(I1257*INDEX(F!$P$21:$AB$33, MATCH(G1257/$AH1257, F!$O$21:$O$33,1), MATCH(E1257, F!$P$20:$AB$20,1)), 0 ) +IFERROR( M1257*INDEX(F!$P$21:$AB$33, MATCH(K1257/$AH1257, F!$O$21:$O$33,1), MATCH(E1257, F!$P$20:$AB$20,1)),0) +  IFERROR( Q1257*INDEX(F!$P$21:$AB$33, MATCH(O1257/$AH1257, F!$O$21:$O$33,1), MATCH(E1257, F!$P$20:$AB$20,1)), 0) + IFERROR( U1257*INDEX(F!$P$21:$AB$33, MATCH(S1257/$AH1257, F!$O$21:$O$33,1), MATCH(E1257, F!$P$20:$AB$20,1)),0)  + IFERROR(Y1257*INDEX(F!$P$21:$AB$33, MATCH(W1257/$AH1257, F!$O$21:$O$33,1), MATCH(E1257, F!$P$20:$AB$20,1)),0)  + IFERROR( AC1257*INDEX(F!$P$21:$AB$33, MATCH(AA1257/$AH1257, F!$O$21:$O$33,1), MATCH(E1257, F!$P$20:$AB$20,1)),)</f>
        <v>0</v>
      </c>
      <c r="AL1257" s="1031"/>
    </row>
    <row r="1258" spans="1:38" hidden="1" x14ac:dyDescent="0.25">
      <c r="A1258" s="1022"/>
      <c r="B1258" s="252" t="str">
        <f t="shared" si="1618"/>
        <v>Легкая</v>
      </c>
      <c r="C1258" s="265" t="str">
        <f t="shared" si="1618"/>
        <v>ОФП</v>
      </c>
      <c r="D1258" s="234" t="str">
        <f t="shared" si="1618"/>
        <v>Разгибания с гантелью из-за головы</v>
      </c>
      <c r="E1258" s="291">
        <f t="shared" si="1618"/>
        <v>0.4</v>
      </c>
      <c r="F1258" s="372">
        <f t="shared" si="1618"/>
        <v>2</v>
      </c>
      <c r="G1258" s="373" t="str">
        <f t="shared" si="1619"/>
        <v/>
      </c>
      <c r="H1258" s="374"/>
      <c r="I1258" s="374"/>
      <c r="J1258" s="375"/>
      <c r="K1258" s="373" t="str">
        <f t="shared" si="1620"/>
        <v/>
      </c>
      <c r="L1258" s="374"/>
      <c r="M1258" s="374"/>
      <c r="N1258" s="375"/>
      <c r="O1258" s="373" t="str">
        <f t="shared" si="1621"/>
        <v/>
      </c>
      <c r="P1258" s="374"/>
      <c r="Q1258" s="374"/>
      <c r="R1258" s="375"/>
      <c r="S1258" s="373" t="str">
        <f t="shared" si="1622"/>
        <v/>
      </c>
      <c r="T1258" s="374"/>
      <c r="U1258" s="374"/>
      <c r="V1258" s="375"/>
      <c r="W1258" s="373" t="str">
        <f t="shared" si="1623"/>
        <v/>
      </c>
      <c r="X1258" s="374"/>
      <c r="Y1258" s="374"/>
      <c r="Z1258" s="375"/>
      <c r="AA1258" s="373" t="str">
        <f t="shared" si="1624"/>
        <v/>
      </c>
      <c r="AB1258" s="374"/>
      <c r="AC1258" s="374"/>
      <c r="AD1258" s="375"/>
      <c r="AE1258" s="376">
        <f t="shared" si="1625"/>
        <v>0</v>
      </c>
      <c r="AF1258" s="377">
        <f t="shared" si="1601"/>
        <v>0</v>
      </c>
      <c r="AG1258" s="378">
        <f t="shared" si="1626"/>
        <v>0</v>
      </c>
      <c r="AH1258" s="217">
        <f t="shared" si="1627"/>
        <v>20.310693227334106</v>
      </c>
      <c r="AI1258" s="379">
        <f xml:space="preserve"> ( IF(ISNUMBER(G1258), VLOOKUP(G1258/$AH1258,F!$A1:$B101,2,1)*G1258*$H1258*$I1258,0)+IF(ISNUMBER(K1258), VLOOKUP(K1258/$AH1258,F!$A1:$B101,2,1)*K1258*$L1258*$M1258,0)+IF(ISNUMBER(O1258), VLOOKUP(O1258/$AH1258,F!$A1:$B101,2,1)*O1258*$P1258*$Q1258,0)+IF(ISNUMBER(S1258), VLOOKUP(S1258/$AH1258,F!$A1:$B101,2,1)*S1258*$T1258*$U1258,0)+IF(ISNUMBER(W1258), VLOOKUP(W1258/$AH1258,F!$A1:$B101,2,1)*W1258*$X1258*$Y1258,0)+IF(ISNUMBER(AA1258), VLOOKUP(AA1258/$AH1258,F!$A1:$B101,2,1)*AA1258*$AB1258*$AC1258,0))*IF(ISNUMBER(F1258),F1258,1)*IF(ISNUMBER(E1258),E1258,1)</f>
        <v>0</v>
      </c>
      <c r="AJ1258" s="380">
        <f t="shared" ref="AJ1258:AJ1261" si="1629">H1258*I1258+L1258*M1258+P1258*Q1258+T1258*U1258+X1258*Y1258+AB1258*AC1258</f>
        <v>0</v>
      </c>
      <c r="AK1258" s="381">
        <f>IFERROR(I1258*INDEX(F!$P$21:$AB$33, MATCH(G1258/$AH1258, F!$O$21:$O$33,1), MATCH(E1258, F!$P$20:$AB$20,1)), 0 ) +IFERROR( M1258*INDEX(F!$P$21:$AB$33, MATCH(K1258/$AH1258, F!$O$21:$O$33,1), MATCH(E1258, F!$P$20:$AB$20,1)),0) +  IFERROR( Q1258*INDEX(F!$P$21:$AB$33, MATCH(O1258/$AH1258, F!$O$21:$O$33,1), MATCH(E1258, F!$P$20:$AB$20,1)), 0) + IFERROR( U1258*INDEX(F!$P$21:$AB$33, MATCH(S1258/$AH1258, F!$O$21:$O$33,1), MATCH(E1258, F!$P$20:$AB$20,1)),0)  + IFERROR(Y1258*INDEX(F!$P$21:$AB$33, MATCH(W1258/$AH1258, F!$O$21:$O$33,1), MATCH(E1258, F!$P$20:$AB$20,1)),0)  + IFERROR( AC1258*INDEX(F!$P$21:$AB$33, MATCH(AA1258/$AH1258, F!$O$21:$O$33,1), MATCH(E1258, F!$P$20:$AB$20,1)),)</f>
        <v>0</v>
      </c>
      <c r="AL1258" s="1031"/>
    </row>
    <row r="1259" spans="1:38" hidden="1" x14ac:dyDescent="0.25">
      <c r="A1259" s="1022"/>
      <c r="B1259" s="249" t="str">
        <f t="shared" si="1618"/>
        <v/>
      </c>
      <c r="C1259" s="262" t="str">
        <f t="shared" si="1618"/>
        <v/>
      </c>
      <c r="D1259" s="230" t="str">
        <f t="shared" si="1618"/>
        <v/>
      </c>
      <c r="E1259" s="291" t="str">
        <f t="shared" si="1618"/>
        <v/>
      </c>
      <c r="F1259" s="342" t="str">
        <f t="shared" si="1618"/>
        <v/>
      </c>
      <c r="G1259" s="343" t="str">
        <f t="shared" si="1619"/>
        <v/>
      </c>
      <c r="H1259" s="344"/>
      <c r="I1259" s="344"/>
      <c r="J1259" s="345"/>
      <c r="K1259" s="343" t="str">
        <f t="shared" si="1620"/>
        <v/>
      </c>
      <c r="L1259" s="344"/>
      <c r="M1259" s="344"/>
      <c r="N1259" s="345"/>
      <c r="O1259" s="343" t="str">
        <f t="shared" si="1621"/>
        <v/>
      </c>
      <c r="P1259" s="344"/>
      <c r="Q1259" s="344"/>
      <c r="R1259" s="345"/>
      <c r="S1259" s="343" t="str">
        <f t="shared" si="1622"/>
        <v/>
      </c>
      <c r="T1259" s="344"/>
      <c r="U1259" s="344"/>
      <c r="V1259" s="345"/>
      <c r="W1259" s="343" t="str">
        <f t="shared" si="1623"/>
        <v/>
      </c>
      <c r="X1259" s="344"/>
      <c r="Y1259" s="344"/>
      <c r="Z1259" s="345"/>
      <c r="AA1259" s="343" t="str">
        <f t="shared" si="1624"/>
        <v/>
      </c>
      <c r="AB1259" s="344"/>
      <c r="AC1259" s="344"/>
      <c r="AD1259" s="345"/>
      <c r="AE1259" s="346">
        <f t="shared" si="1625"/>
        <v>0</v>
      </c>
      <c r="AF1259" s="347">
        <f t="shared" si="1601"/>
        <v>0</v>
      </c>
      <c r="AG1259" s="348">
        <f t="shared" si="1626"/>
        <v>0</v>
      </c>
      <c r="AH1259" s="217" t="str">
        <f t="shared" si="1627"/>
        <v/>
      </c>
      <c r="AI1259" s="349">
        <f xml:space="preserve"> ( IF(ISNUMBER(G1259), VLOOKUP(G1259/$AH1259,F!$A1:$B101,2,1)*G1259*$H1259*$I1259,0)+IF(ISNUMBER(K1259), VLOOKUP(K1259/$AH1259,F!$A1:$B101,2,1)*K1259*$L1259*$M1259,0)+IF(ISNUMBER(O1259), VLOOKUP(O1259/$AH1259,F!$A1:$B101,2,1)*O1259*$P1259*$Q1259,0)+IF(ISNUMBER(S1259), VLOOKUP(S1259/$AH1259,F!$A1:$B101,2,1)*S1259*$T1259*$U1259,0)+IF(ISNUMBER(W1259), VLOOKUP(W1259/$AH1259,F!$A1:$B101,2,1)*W1259*$X1259*$Y1259,0)+IF(ISNUMBER(AA1259), VLOOKUP(AA1259/$AH1259,F!$A1:$B101,2,1)*AA1259*$AB1259*$AC1259,0))*IF(ISNUMBER(F1259),F1259,1)*IF(ISNUMBER(E1259),E1259,1)</f>
        <v>0</v>
      </c>
      <c r="AJ1259" s="350">
        <f t="shared" si="1629"/>
        <v>0</v>
      </c>
      <c r="AK1259" s="351">
        <f>IFERROR(I1259*INDEX(F!$P$21:$AB$33, MATCH(G1259/$AH1259, F!$O$21:$O$33,1), MATCH(E1259, F!$P$20:$AB$20,1)), 0 ) +IFERROR( M1259*INDEX(F!$P$21:$AB$33, MATCH(K1259/$AH1259, F!$O$21:$O$33,1), MATCH(E1259, F!$P$20:$AB$20,1)),0) +  IFERROR( Q1259*INDEX(F!$P$21:$AB$33, MATCH(O1259/$AH1259, F!$O$21:$O$33,1), MATCH(E1259, F!$P$20:$AB$20,1)), 0) + IFERROR( U1259*INDEX(F!$P$21:$AB$33, MATCH(S1259/$AH1259, F!$O$21:$O$33,1), MATCH(E1259, F!$P$20:$AB$20,1)),0)  + IFERROR(Y1259*INDEX(F!$P$21:$AB$33, MATCH(W1259/$AH1259, F!$O$21:$O$33,1), MATCH(E1259, F!$P$20:$AB$20,1)),0)  + IFERROR( AC1259*INDEX(F!$P$21:$AB$33, MATCH(AA1259/$AH1259, F!$O$21:$O$33,1), MATCH(E1259, F!$P$20:$AB$20,1)),)</f>
        <v>0</v>
      </c>
      <c r="AL1259" s="1031"/>
    </row>
    <row r="1260" spans="1:38" hidden="1" x14ac:dyDescent="0.25">
      <c r="A1260" s="1022"/>
      <c r="B1260" s="252" t="str">
        <f t="shared" si="1618"/>
        <v/>
      </c>
      <c r="C1260" s="265" t="str">
        <f t="shared" si="1618"/>
        <v/>
      </c>
      <c r="D1260" s="234" t="str">
        <f t="shared" si="1618"/>
        <v/>
      </c>
      <c r="E1260" s="291" t="str">
        <f t="shared" si="1618"/>
        <v/>
      </c>
      <c r="F1260" s="382" t="str">
        <f t="shared" si="1618"/>
        <v/>
      </c>
      <c r="G1260" s="373" t="str">
        <f t="shared" si="1619"/>
        <v/>
      </c>
      <c r="H1260" s="374"/>
      <c r="I1260" s="374"/>
      <c r="J1260" s="375"/>
      <c r="K1260" s="373" t="str">
        <f t="shared" si="1620"/>
        <v/>
      </c>
      <c r="L1260" s="374"/>
      <c r="M1260" s="374"/>
      <c r="N1260" s="375"/>
      <c r="O1260" s="373" t="str">
        <f t="shared" si="1621"/>
        <v/>
      </c>
      <c r="P1260" s="374"/>
      <c r="Q1260" s="374"/>
      <c r="R1260" s="375"/>
      <c r="S1260" s="373" t="str">
        <f t="shared" si="1622"/>
        <v/>
      </c>
      <c r="T1260" s="374"/>
      <c r="U1260" s="374"/>
      <c r="V1260" s="375"/>
      <c r="W1260" s="373" t="str">
        <f t="shared" si="1623"/>
        <v/>
      </c>
      <c r="X1260" s="374"/>
      <c r="Y1260" s="374"/>
      <c r="Z1260" s="375"/>
      <c r="AA1260" s="373" t="str">
        <f t="shared" si="1624"/>
        <v/>
      </c>
      <c r="AB1260" s="374"/>
      <c r="AC1260" s="374"/>
      <c r="AD1260" s="375"/>
      <c r="AE1260" s="376">
        <f t="shared" si="1625"/>
        <v>0</v>
      </c>
      <c r="AF1260" s="377">
        <f t="shared" si="1601"/>
        <v>0</v>
      </c>
      <c r="AG1260" s="378">
        <f t="shared" si="1626"/>
        <v>0</v>
      </c>
      <c r="AH1260" s="217" t="str">
        <f t="shared" si="1627"/>
        <v/>
      </c>
      <c r="AI1260" s="379">
        <f xml:space="preserve"> ( IF(ISNUMBER(G1260), VLOOKUP(G1260/$AH1260,F!$A1:$B101,2,1)*G1260*$H1260*$I1260,0)+IF(ISNUMBER(K1260), VLOOKUP(K1260/$AH1260,F!$A1:$B101,2,1)*K1260*$L1260*$M1260,0)+IF(ISNUMBER(O1260), VLOOKUP(O1260/$AH1260,F!$A1:$B101,2,1)*O1260*$P1260*$Q1260,0)+IF(ISNUMBER(S1260), VLOOKUP(S1260/$AH1260,F!$A1:$B101,2,1)*S1260*$T1260*$U1260,0)+IF(ISNUMBER(W1260), VLOOKUP(W1260/$AH1260,F!$A1:$B101,2,1)*W1260*$X1260*$Y1260,0)+IF(ISNUMBER(AA1260), VLOOKUP(AA1260/$AH1260,F!$A1:$B101,2,1)*AA1260*$AB1260*$AC1260,0))*IF(ISNUMBER(F1260),F1260,1)*IF(ISNUMBER(E1260),E1260,1)</f>
        <v>0</v>
      </c>
      <c r="AJ1260" s="380">
        <f t="shared" si="1629"/>
        <v>0</v>
      </c>
      <c r="AK1260" s="381">
        <f>IFERROR(I1260*INDEX(F!$P$21:$AB$33, MATCH(G1260/$AH1260, F!$O$21:$O$33,1), MATCH(E1260, F!$P$20:$AB$20,1)), 0 ) +IFERROR( M1260*INDEX(F!$P$21:$AB$33, MATCH(K1260/$AH1260, F!$O$21:$O$33,1), MATCH(E1260, F!$P$20:$AB$20,1)),0) +  IFERROR( Q1260*INDEX(F!$P$21:$AB$33, MATCH(O1260/$AH1260, F!$O$21:$O$33,1), MATCH(E1260, F!$P$20:$AB$20,1)), 0) + IFERROR( U1260*INDEX(F!$P$21:$AB$33, MATCH(S1260/$AH1260, F!$O$21:$O$33,1), MATCH(E1260, F!$P$20:$AB$20,1)),0)  + IFERROR(Y1260*INDEX(F!$P$21:$AB$33, MATCH(W1260/$AH1260, F!$O$21:$O$33,1), MATCH(E1260, F!$P$20:$AB$20,1)),0)  + IFERROR( AC1260*INDEX(F!$P$21:$AB$33, MATCH(AA1260/$AH1260, F!$O$21:$O$33,1), MATCH(E1260, F!$P$20:$AB$20,1)),)</f>
        <v>0</v>
      </c>
      <c r="AL1260" s="1031"/>
    </row>
    <row r="1261" spans="1:38" hidden="1" x14ac:dyDescent="0.25">
      <c r="A1261" s="1022"/>
      <c r="B1261" s="249" t="str">
        <f t="shared" si="1618"/>
        <v/>
      </c>
      <c r="C1261" s="262" t="str">
        <f t="shared" si="1618"/>
        <v/>
      </c>
      <c r="D1261" s="235" t="str">
        <f t="shared" si="1618"/>
        <v/>
      </c>
      <c r="E1261" s="291" t="str">
        <f t="shared" si="1618"/>
        <v/>
      </c>
      <c r="F1261" s="383" t="str">
        <f t="shared" si="1618"/>
        <v/>
      </c>
      <c r="G1261" s="343" t="str">
        <f t="shared" si="1619"/>
        <v/>
      </c>
      <c r="H1261" s="344"/>
      <c r="I1261" s="344"/>
      <c r="J1261" s="345"/>
      <c r="K1261" s="343" t="str">
        <f t="shared" si="1620"/>
        <v/>
      </c>
      <c r="L1261" s="344"/>
      <c r="M1261" s="344"/>
      <c r="N1261" s="345"/>
      <c r="O1261" s="343" t="str">
        <f t="shared" si="1621"/>
        <v/>
      </c>
      <c r="P1261" s="344"/>
      <c r="Q1261" s="344"/>
      <c r="R1261" s="345"/>
      <c r="S1261" s="343" t="str">
        <f t="shared" si="1622"/>
        <v/>
      </c>
      <c r="T1261" s="344"/>
      <c r="U1261" s="344"/>
      <c r="V1261" s="345"/>
      <c r="W1261" s="343" t="str">
        <f t="shared" si="1623"/>
        <v/>
      </c>
      <c r="X1261" s="344"/>
      <c r="Y1261" s="344"/>
      <c r="Z1261" s="345"/>
      <c r="AA1261" s="343" t="str">
        <f t="shared" si="1624"/>
        <v/>
      </c>
      <c r="AB1261" s="344"/>
      <c r="AC1261" s="344"/>
      <c r="AD1261" s="345"/>
      <c r="AE1261" s="346">
        <f t="shared" si="1625"/>
        <v>0</v>
      </c>
      <c r="AF1261" s="347">
        <f t="shared" si="1601"/>
        <v>0</v>
      </c>
      <c r="AG1261" s="348">
        <f t="shared" si="1626"/>
        <v>0</v>
      </c>
      <c r="AH1261" s="217" t="str">
        <f t="shared" si="1627"/>
        <v/>
      </c>
      <c r="AI1261" s="349">
        <f xml:space="preserve"> ( IF(ISNUMBER(G1261), VLOOKUP(G1261/$AH1261,F!$A1:$B101,2,1)*G1261*$H1261*$I1261,0)+IF(ISNUMBER(K1261), VLOOKUP(K1261/$AH1261,F!$A1:$B101,2,1)*K1261*$L1261*$M1261,0)+IF(ISNUMBER(O1261), VLOOKUP(O1261/$AH1261,F!$A1:$B101,2,1)*O1261*$P1261*$Q1261,0)+IF(ISNUMBER(S1261), VLOOKUP(S1261/$AH1261,F!$A1:$B101,2,1)*S1261*$T1261*$U1261,0)+IF(ISNUMBER(W1261), VLOOKUP(W1261/$AH1261,F!$A1:$B101,2,1)*W1261*$X1261*$Y1261,0)+IF(ISNUMBER(AA1261), VLOOKUP(AA1261/$AH1261,F!$A1:$B101,2,1)*AA1261*$AB1261*$AC1261,0))*IF(ISNUMBER(F1261),F1261,1)*IF(ISNUMBER(E1261),E1261,1)</f>
        <v>0</v>
      </c>
      <c r="AJ1261" s="350">
        <f t="shared" si="1629"/>
        <v>0</v>
      </c>
      <c r="AK1261" s="351">
        <f>IFERROR(I1261*INDEX(F!$P$21:$AB$33, MATCH(G1261/$AH1261, F!$O$21:$O$33,1), MATCH(E1261, F!$P$20:$AB$20,1)), 0 ) +IFERROR( M1261*INDEX(F!$P$21:$AB$33, MATCH(K1261/$AH1261, F!$O$21:$O$33,1), MATCH(E1261, F!$P$20:$AB$20,1)),0) +  IFERROR( Q1261*INDEX(F!$P$21:$AB$33, MATCH(O1261/$AH1261, F!$O$21:$O$33,1), MATCH(E1261, F!$P$20:$AB$20,1)), 0) + IFERROR( U1261*INDEX(F!$P$21:$AB$33, MATCH(S1261/$AH1261, F!$O$21:$O$33,1), MATCH(E1261, F!$P$20:$AB$20,1)),0)  + IFERROR(Y1261*INDEX(F!$P$21:$AB$33, MATCH(W1261/$AH1261, F!$O$21:$O$33,1), MATCH(E1261, F!$P$20:$AB$20,1)),0)  + IFERROR( AC1261*INDEX(F!$P$21:$AB$33, MATCH(AA1261/$AH1261, F!$O$21:$O$33,1), MATCH(E1261, F!$P$20:$AB$20,1)),)</f>
        <v>0</v>
      </c>
      <c r="AL1261" s="1031"/>
    </row>
    <row r="1262" spans="1:38" ht="15.75" hidden="1" thickBot="1" x14ac:dyDescent="0.3">
      <c r="A1262" s="1023"/>
      <c r="B1262" s="253"/>
      <c r="C1262" s="266"/>
      <c r="D1262" s="218"/>
      <c r="E1262" s="352">
        <f>ROUND(IFERROR(SUMPRODUCT(AJ1254:AJ1261,E1254:E1261)/AJ1262,0),3)</f>
        <v>0</v>
      </c>
      <c r="F1262" s="384"/>
      <c r="G1262" s="385"/>
      <c r="H1262" s="386"/>
      <c r="I1262" s="386"/>
      <c r="J1262" s="387"/>
      <c r="K1262" s="385"/>
      <c r="L1262" s="386"/>
      <c r="M1262" s="386"/>
      <c r="N1262" s="387"/>
      <c r="O1262" s="385"/>
      <c r="P1262" s="386"/>
      <c r="Q1262" s="386"/>
      <c r="R1262" s="387"/>
      <c r="S1262" s="385"/>
      <c r="T1262" s="386"/>
      <c r="U1262" s="386"/>
      <c r="V1262" s="387"/>
      <c r="W1262" s="385"/>
      <c r="X1262" s="386"/>
      <c r="Y1262" s="386"/>
      <c r="Z1262" s="387"/>
      <c r="AA1262" s="385"/>
      <c r="AB1262" s="386"/>
      <c r="AC1262" s="386"/>
      <c r="AD1262" s="387"/>
      <c r="AE1262" s="357">
        <f>SUM(AE1254:AE1261)</f>
        <v>0</v>
      </c>
      <c r="AF1262" s="358">
        <f t="shared" si="1601"/>
        <v>0</v>
      </c>
      <c r="AG1262" s="391">
        <f>IFERROR(  SUMPRODUCT(AG1254:AG1261,AJ1254:AJ1261)/AJ1262,0)</f>
        <v>0</v>
      </c>
      <c r="AH1262" s="359"/>
      <c r="AI1262" s="360">
        <f>SUM(AI1254:AI1261)</f>
        <v>0</v>
      </c>
      <c r="AJ1262" s="360">
        <f>SUM(AJ1254:AJ1261)</f>
        <v>0</v>
      </c>
      <c r="AK1262" s="361">
        <f>IF(SUM(AK1254:AK1261)=0,TIME(,0,),TIME(,SUM(AK1254:AK1261)+F!$V$37,))</f>
        <v>0</v>
      </c>
      <c r="AL1262" s="1032"/>
    </row>
    <row r="1263" spans="1:38" hidden="1" x14ac:dyDescent="0.25">
      <c r="A1263" s="212">
        <f>A1264</f>
        <v>43939</v>
      </c>
      <c r="B1263" s="241" t="str">
        <f t="shared" ref="B1263:F1270" si="1630">IF(B1207="","",B1207)</f>
        <v>Легкая</v>
      </c>
      <c r="C1263" s="254" t="str">
        <f t="shared" si="1630"/>
        <v>ПР</v>
      </c>
      <c r="D1263" s="222" t="str">
        <f t="shared" si="1630"/>
        <v>Присед</v>
      </c>
      <c r="E1263" s="280">
        <f t="shared" si="1630"/>
        <v>1.2</v>
      </c>
      <c r="F1263" s="281" t="str">
        <f t="shared" si="1630"/>
        <v/>
      </c>
      <c r="G1263" s="282" t="str">
        <f t="shared" ref="G1263:G1270" si="1631">IF(J1263&lt;&gt;0, IFERROR(IF( $F1263=2,  MROUND($AH1263*J1263,1),    IF( OR($F1263="",$F1263=1),   MROUND($AH1263*J1263,2.5),  MROUND($AH1263*J1263, 0.1))), "" ), "")</f>
        <v/>
      </c>
      <c r="H1263" s="283"/>
      <c r="I1263" s="283"/>
      <c r="J1263" s="284"/>
      <c r="K1263" s="282" t="str">
        <f t="shared" ref="K1263:K1270" si="1632">IF(N1263&lt;&gt;0, IFERROR(IF( $F1263=2,  MROUND($AH1263*N1263,1),    IF( OR($F1263="",$F1263=1),   MROUND($AH1263*N1263,2.5),  MROUND($AH1263*N1263, 0.1))), "" ), "")</f>
        <v/>
      </c>
      <c r="L1263" s="283"/>
      <c r="M1263" s="283"/>
      <c r="N1263" s="284"/>
      <c r="O1263" s="282" t="str">
        <f t="shared" ref="O1263:O1270" si="1633">IF(R1263&lt;&gt;0, IFERROR(IF( $F1263=2,  MROUND($AH1263*R1263,1),    IF( OR($F1263="",$F1263=1),   MROUND($AH1263*R1263,2.5),  MROUND($AH1263*R1263, 0.1))), "" ), "")</f>
        <v/>
      </c>
      <c r="P1263" s="283"/>
      <c r="Q1263" s="283"/>
      <c r="R1263" s="284"/>
      <c r="S1263" s="282" t="str">
        <f t="shared" ref="S1263:S1270" si="1634">IF(V1263&lt;&gt;0, IFERROR(IF( $F1263=2,  MROUND($AH1263*V1263,1),    IF( OR($F1263="",$F1263=1),   MROUND($AH1263*V1263,2.5),  MROUND($AH1263*V1263, 0.1))), "" ), "")</f>
        <v/>
      </c>
      <c r="T1263" s="283"/>
      <c r="U1263" s="283"/>
      <c r="V1263" s="284"/>
      <c r="W1263" s="282" t="str">
        <f t="shared" ref="W1263:W1270" si="1635">IF(Z1263&lt;&gt;0, IFERROR(IF( $F1263=2,  MROUND($AH1263*Z1263,1),    IF( OR($F1263="",$F1263=1),   MROUND($AH1263*Z1263,2.5),  MROUND($AH1263*Z1263, 0.1))), "" ), "")</f>
        <v/>
      </c>
      <c r="X1263" s="283"/>
      <c r="Y1263" s="283"/>
      <c r="Z1263" s="284"/>
      <c r="AA1263" s="282" t="str">
        <f t="shared" ref="AA1263:AA1270" si="1636">IF(AD1263&lt;&gt;0, IFERROR(IF( $F1263=2,  MROUND($AH1263*AD1263,1),    IF( OR($F1263="",$F1263=1),   MROUND($AH1263*AD1263,2.5),  MROUND($AH1263*AD1263, 0.1))), "" ), "")</f>
        <v/>
      </c>
      <c r="AB1263" s="283"/>
      <c r="AC1263" s="283"/>
      <c r="AD1263" s="284"/>
      <c r="AE1263" s="392">
        <f t="shared" ref="AE1263:AE1270" si="1637">(IF(ISNUMBER(G1263),G1263,0)*H1263*I1263+IF(ISNUMBER(K1263),K1263,1)*L1263*M1263+IF(ISNUMBER(O1263),O1263,1)*P1263*Q1263+IF(ISNUMBER(S1263),S1263,1)*T1263*U1263+IF(ISNUMBER(W1263),W1263,1)*X1263*Y1263+IF(ISNUMBER(AA1263),AA1263,1)*AB1263*AC1263)*IF(ISNUMBER(F1263),F1263,1)</f>
        <v>0</v>
      </c>
      <c r="AF1263" s="393">
        <f t="shared" si="1601"/>
        <v>0</v>
      </c>
      <c r="AG1263" s="394">
        <f t="shared" ref="AG1263:AG1270" si="1638">IFERROR((AF1263/(AH1263*IF(ISNUMBER(F1263),F1263,1))),0)</f>
        <v>0</v>
      </c>
      <c r="AH1263" s="216">
        <f t="shared" ref="AH1263:AH1270" si="1639">IF(ISNUMBER(AH1207), AH1207+(AH1207*$AH$1234),"")</f>
        <v>178.55554485568442</v>
      </c>
      <c r="AI1263" s="288">
        <f xml:space="preserve"> ( IF(ISNUMBER(G1263), VLOOKUP(G1263/$AH1263,F!$A1:$B101,2,1)*G1263*$H1263*$I1263,0)+IF(ISNUMBER(K1263), VLOOKUP(K1263/$AH1263,F!$A1:$B101,2,1)*K1263*$L1263*$M1263,0)+IF(ISNUMBER(O1263), VLOOKUP(O1263/$AH1263,F!$A1:$B101,2,1)*O1263*$P1263*$Q1263,0)+IF(ISNUMBER(S1263), VLOOKUP(S1263/$AH1263,F!$A1:$B101,2,1)*S1263*$T1263*$U1263,0)+IF(ISNUMBER(W1263), VLOOKUP(W1263/$AH1263,F!$A1:$B101,2,1)*W1263*$X1263*$Y1263,0)+IF(ISNUMBER(AA1263), VLOOKUP(AA1263/$AH1263,F!$A1:$B101,2,1)*AA1263*$AB1263*$AC1263,0))*IF(ISNUMBER(F1263),F1263,1)*IF(ISNUMBER(E1263),E1263,1)</f>
        <v>0</v>
      </c>
      <c r="AJ1263" s="289">
        <f t="shared" ref="AJ1263:AJ1265" si="1640">H1263*I1263+L1263*M1263+P1263*Q1263+T1263*U1263+X1263*Y1263+AB1263*AC1263</f>
        <v>0</v>
      </c>
      <c r="AK1263" s="290">
        <f>IFERROR(I1263*INDEX(F!$P$21:$AB$33, MATCH(G1263/$AH1263, F!$O$21:$O$33,1), MATCH(E1263, F!$P$20:$AB$20,1)), 0 ) +IFERROR( M1263*INDEX(F!$P$21:$AB$33, MATCH(K1263/$AH1263, F!$O$21:$O$33,1), MATCH(E1263, F!$P$20:$AB$20,1)),0) +  IFERROR( Q1263*INDEX(F!$P$21:$AB$33, MATCH(O1263/$AH1263, F!$O$21:$O$33,1), MATCH(E1263, F!$P$20:$AB$20,1)), 0) + IFERROR( U1263*INDEX(F!$P$21:$AB$33, MATCH(S1263/$AH1263, F!$O$21:$O$33,1), MATCH(E1263, F!$P$20:$AB$20,1)),0)  + IFERROR(Y1263*INDEX(F!$P$21:$AB$33, MATCH(W1263/$AH1263, F!$O$21:$O$33,1), MATCH(E1263, F!$P$20:$AB$20,1)),0)  + IFERROR( AC1263*INDEX(F!$P$21:$AB$33, MATCH(AA1263/$AH1263, F!$O$21:$O$33,1), MATCH(E1263, F!$P$20:$AB$20,1)),)</f>
        <v>0</v>
      </c>
      <c r="AL1263" s="1033"/>
    </row>
    <row r="1264" spans="1:38" ht="15.75" hidden="1" customHeight="1" x14ac:dyDescent="0.25">
      <c r="A1264" s="1021">
        <f>A1208+A1178</f>
        <v>43939</v>
      </c>
      <c r="B1264" s="242" t="str">
        <f t="shared" si="1630"/>
        <v>Легкая</v>
      </c>
      <c r="C1264" s="258" t="str">
        <f t="shared" si="1630"/>
        <v>ЖМ</v>
      </c>
      <c r="D1264" s="223" t="str">
        <f t="shared" si="1630"/>
        <v>Жим лежа</v>
      </c>
      <c r="E1264" s="291">
        <f t="shared" si="1630"/>
        <v>1</v>
      </c>
      <c r="F1264" s="292" t="str">
        <f t="shared" si="1630"/>
        <v/>
      </c>
      <c r="G1264" s="293" t="str">
        <f t="shared" si="1631"/>
        <v/>
      </c>
      <c r="H1264" s="238"/>
      <c r="I1264" s="238"/>
      <c r="J1264" s="294"/>
      <c r="K1264" s="293" t="str">
        <f t="shared" si="1632"/>
        <v/>
      </c>
      <c r="L1264" s="238"/>
      <c r="M1264" s="238"/>
      <c r="N1264" s="294"/>
      <c r="O1264" s="293" t="str">
        <f t="shared" si="1633"/>
        <v/>
      </c>
      <c r="P1264" s="238"/>
      <c r="Q1264" s="238"/>
      <c r="R1264" s="294"/>
      <c r="S1264" s="293" t="str">
        <f t="shared" si="1634"/>
        <v/>
      </c>
      <c r="T1264" s="238"/>
      <c r="U1264" s="238"/>
      <c r="V1264" s="294"/>
      <c r="W1264" s="293" t="str">
        <f t="shared" si="1635"/>
        <v/>
      </c>
      <c r="X1264" s="238"/>
      <c r="Y1264" s="238"/>
      <c r="Z1264" s="294"/>
      <c r="AA1264" s="293" t="str">
        <f t="shared" si="1636"/>
        <v/>
      </c>
      <c r="AB1264" s="238"/>
      <c r="AC1264" s="238"/>
      <c r="AD1264" s="294"/>
      <c r="AE1264" s="239">
        <f t="shared" si="1637"/>
        <v>0</v>
      </c>
      <c r="AF1264" s="295">
        <f t="shared" si="1601"/>
        <v>0</v>
      </c>
      <c r="AG1264" s="296">
        <f t="shared" si="1638"/>
        <v>0</v>
      </c>
      <c r="AH1264" s="217">
        <f t="shared" si="1639"/>
        <v>156.23610174872388</v>
      </c>
      <c r="AI1264" s="237">
        <f xml:space="preserve"> ( IF(ISNUMBER(G1264), VLOOKUP(G1264/$AH1264,F!$A1:$B101,2,1)*G1264*$H1264*$I1264,0)+IF(ISNUMBER(K1264), VLOOKUP(K1264/$AH1264,F!$A1:$B101,2,1)*K1264*$L1264*$M1264,0)+IF(ISNUMBER(O1264), VLOOKUP(O1264/$AH1264,F!$A1:$B101,2,1)*O1264*$P1264*$Q1264,0)+IF(ISNUMBER(S1264), VLOOKUP(S1264/$AH1264,F!$A1:$B101,2,1)*S1264*$T1264*$U1264,0)+IF(ISNUMBER(W1264), VLOOKUP(W1264/$AH1264,F!$A1:$B101,2,1)*W1264*$X1264*$Y1264,0)+IF(ISNUMBER(AA1264), VLOOKUP(AA1264/$AH1264,F!$A1:$B101,2,1)*AA1264*$AB1264*$AC1264,0))*IF(ISNUMBER(F1264),F1264,1)*IF(ISNUMBER(E1264),E1264,1)</f>
        <v>0</v>
      </c>
      <c r="AJ1264" s="297">
        <f t="shared" si="1640"/>
        <v>0</v>
      </c>
      <c r="AK1264" s="298">
        <f>IFERROR(I1264*INDEX(F!$P$21:$AB$33, MATCH(G1264/$AH1264, F!$O$21:$O$33,1), MATCH(E1264, F!$P$20:$AB$20,1)), 0 ) +IFERROR( M1264*INDEX(F!$P$21:$AB$33, MATCH(K1264/$AH1264, F!$O$21:$O$33,1), MATCH(E1264, F!$P$20:$AB$20,1)),0) +  IFERROR( Q1264*INDEX(F!$P$21:$AB$33, MATCH(O1264/$AH1264, F!$O$21:$O$33,1), MATCH(E1264, F!$P$20:$AB$20,1)), 0) + IFERROR( U1264*INDEX(F!$P$21:$AB$33, MATCH(S1264/$AH1264, F!$O$21:$O$33,1), MATCH(E1264, F!$P$20:$AB$20,1)),0)  + IFERROR(Y1264*INDEX(F!$P$21:$AB$33, MATCH(W1264/$AH1264, F!$O$21:$O$33,1), MATCH(E1264, F!$P$20:$AB$20,1)),0)  + IFERROR( AC1264*INDEX(F!$P$21:$AB$33, MATCH(AA1264/$AH1264, F!$O$21:$O$33,1), MATCH(E1264, F!$P$20:$AB$20,1)),)</f>
        <v>0</v>
      </c>
      <c r="AL1264" s="1031"/>
    </row>
    <row r="1265" spans="1:38" hidden="1" x14ac:dyDescent="0.25">
      <c r="A1265" s="1022"/>
      <c r="B1265" s="243" t="str">
        <f t="shared" si="1630"/>
        <v>Легкая</v>
      </c>
      <c r="C1265" s="256" t="str">
        <f t="shared" si="1630"/>
        <v>ОФП</v>
      </c>
      <c r="D1265" s="224" t="str">
        <f t="shared" si="1630"/>
        <v>Наклоны</v>
      </c>
      <c r="E1265" s="291">
        <f t="shared" si="1630"/>
        <v>0.8</v>
      </c>
      <c r="F1265" s="299" t="str">
        <f t="shared" si="1630"/>
        <v/>
      </c>
      <c r="G1265" s="300" t="str">
        <f t="shared" si="1631"/>
        <v/>
      </c>
      <c r="H1265" s="301"/>
      <c r="I1265" s="301"/>
      <c r="J1265" s="302"/>
      <c r="K1265" s="300" t="str">
        <f t="shared" si="1632"/>
        <v/>
      </c>
      <c r="L1265" s="301"/>
      <c r="M1265" s="301"/>
      <c r="N1265" s="302"/>
      <c r="O1265" s="300" t="str">
        <f t="shared" si="1633"/>
        <v/>
      </c>
      <c r="P1265" s="301"/>
      <c r="Q1265" s="301"/>
      <c r="R1265" s="302"/>
      <c r="S1265" s="300" t="str">
        <f t="shared" si="1634"/>
        <v/>
      </c>
      <c r="T1265" s="301"/>
      <c r="U1265" s="301"/>
      <c r="V1265" s="302"/>
      <c r="W1265" s="300" t="str">
        <f t="shared" si="1635"/>
        <v/>
      </c>
      <c r="X1265" s="301"/>
      <c r="Y1265" s="301"/>
      <c r="Z1265" s="302"/>
      <c r="AA1265" s="300" t="str">
        <f t="shared" si="1636"/>
        <v/>
      </c>
      <c r="AB1265" s="301"/>
      <c r="AC1265" s="301"/>
      <c r="AD1265" s="302"/>
      <c r="AE1265" s="285">
        <f t="shared" si="1637"/>
        <v>0</v>
      </c>
      <c r="AF1265" s="286">
        <f t="shared" si="1601"/>
        <v>0</v>
      </c>
      <c r="AG1265" s="287">
        <f t="shared" si="1638"/>
        <v>0</v>
      </c>
      <c r="AH1265" s="217">
        <f t="shared" si="1639"/>
        <v>107.41231995224766</v>
      </c>
      <c r="AI1265" s="303">
        <f xml:space="preserve"> ( IF(ISNUMBER(G1265), VLOOKUP(G1265/$AH1265,F!$A1:$B101,2,1)*G1265*$H1265*$I1265,0)+IF(ISNUMBER(K1265), VLOOKUP(K1265/$AH1265,F!$A1:$B101,2,1)*K1265*$L1265*$M1265,0)+IF(ISNUMBER(O1265), VLOOKUP(O1265/$AH1265,F!$A1:$B101,2,1)*O1265*$P1265*$Q1265,0)+IF(ISNUMBER(S1265), VLOOKUP(S1265/$AH1265,F!$A1:$B101,2,1)*S1265*$T1265*$U1265,0)+IF(ISNUMBER(W1265), VLOOKUP(W1265/$AH1265,F!$A1:$B101,2,1)*W1265*$X1265*$Y1265,0)+IF(ISNUMBER(AA1265), VLOOKUP(AA1265/$AH1265,F!$A1:$B101,2,1)*AA1265*$AB1265*$AC1265,0))*IF(ISNUMBER(F1265),F1265,1)*IF(ISNUMBER(E1265),E1265,1)</f>
        <v>0</v>
      </c>
      <c r="AJ1265" s="304">
        <f t="shared" si="1640"/>
        <v>0</v>
      </c>
      <c r="AK1265" s="305">
        <f>IFERROR(I1265*INDEX(F!$P$21:$AB$33, MATCH(G1265/$AH1265, F!$O$21:$O$33,1), MATCH(E1265, F!$P$20:$AB$20,1)), 0 ) +IFERROR( M1265*INDEX(F!$P$21:$AB$33, MATCH(K1265/$AH1265, F!$O$21:$O$33,1), MATCH(E1265, F!$P$20:$AB$20,1)),0) +  IFERROR( Q1265*INDEX(F!$P$21:$AB$33, MATCH(O1265/$AH1265, F!$O$21:$O$33,1), MATCH(E1265, F!$P$20:$AB$20,1)), 0) + IFERROR( U1265*INDEX(F!$P$21:$AB$33, MATCH(S1265/$AH1265, F!$O$21:$O$33,1), MATCH(E1265, F!$P$20:$AB$20,1)),0)  + IFERROR(Y1265*INDEX(F!$P$21:$AB$33, MATCH(W1265/$AH1265, F!$O$21:$O$33,1), MATCH(E1265, F!$P$20:$AB$20,1)),0)  + IFERROR( AC1265*INDEX(F!$P$21:$AB$33, MATCH(AA1265/$AH1265, F!$O$21:$O$33,1), MATCH(E1265, F!$P$20:$AB$20,1)),)</f>
        <v>0</v>
      </c>
      <c r="AL1265" s="1031"/>
    </row>
    <row r="1266" spans="1:38" hidden="1" x14ac:dyDescent="0.25">
      <c r="A1266" s="1022"/>
      <c r="B1266" s="244" t="str">
        <f t="shared" si="1630"/>
        <v>Легкая</v>
      </c>
      <c r="C1266" s="255" t="str">
        <f t="shared" si="1630"/>
        <v>ЖМ</v>
      </c>
      <c r="D1266" s="223" t="str">
        <f t="shared" si="1630"/>
        <v>Жим лежа</v>
      </c>
      <c r="E1266" s="291">
        <f t="shared" si="1630"/>
        <v>1</v>
      </c>
      <c r="F1266" s="306" t="str">
        <f t="shared" si="1630"/>
        <v/>
      </c>
      <c r="G1266" s="293" t="str">
        <f t="shared" si="1631"/>
        <v/>
      </c>
      <c r="H1266" s="238"/>
      <c r="I1266" s="238"/>
      <c r="J1266" s="294"/>
      <c r="K1266" s="293" t="str">
        <f t="shared" si="1632"/>
        <v/>
      </c>
      <c r="L1266" s="238"/>
      <c r="M1266" s="238"/>
      <c r="N1266" s="294"/>
      <c r="O1266" s="293" t="str">
        <f t="shared" si="1633"/>
        <v/>
      </c>
      <c r="P1266" s="238"/>
      <c r="Q1266" s="238"/>
      <c r="R1266" s="294"/>
      <c r="S1266" s="293" t="str">
        <f t="shared" si="1634"/>
        <v/>
      </c>
      <c r="T1266" s="238"/>
      <c r="U1266" s="238"/>
      <c r="V1266" s="294"/>
      <c r="W1266" s="293" t="str">
        <f t="shared" si="1635"/>
        <v/>
      </c>
      <c r="X1266" s="238"/>
      <c r="Y1266" s="238"/>
      <c r="Z1266" s="294"/>
      <c r="AA1266" s="293" t="str">
        <f t="shared" si="1636"/>
        <v/>
      </c>
      <c r="AB1266" s="238"/>
      <c r="AC1266" s="238"/>
      <c r="AD1266" s="294"/>
      <c r="AE1266" s="239">
        <f t="shared" si="1637"/>
        <v>0</v>
      </c>
      <c r="AF1266" s="295">
        <f t="shared" si="1601"/>
        <v>0</v>
      </c>
      <c r="AG1266" s="296">
        <f t="shared" si="1638"/>
        <v>0</v>
      </c>
      <c r="AH1266" s="217">
        <f t="shared" si="1639"/>
        <v>156.23610174872388</v>
      </c>
      <c r="AI1266" s="237">
        <f xml:space="preserve"> ( IF(ISNUMBER(G1266), VLOOKUP(G1266/$AH1266,F!$A1:$B101,2,1)*G1266*$H1266*$I1266,0)+IF(ISNUMBER(K1266), VLOOKUP(K1266/$AH1266,F!$A1:$B101,2,1)*K1266*$L1266*$M1266,0)+IF(ISNUMBER(O1266), VLOOKUP(O1266/$AH1266,F!$A1:$B101,2,1)*O1266*$P1266*$Q1266,0)+IF(ISNUMBER(S1266), VLOOKUP(S1266/$AH1266,F!$A1:$B101,2,1)*S1266*$T1266*$U1266,0)+IF(ISNUMBER(W1266), VLOOKUP(W1266/$AH1266,F!$A1:$B101,2,1)*W1266*$X1266*$Y1266,0)+IF(ISNUMBER(AA1266), VLOOKUP(AA1266/$AH1266,F!$A1:$B101,2,1)*AA1266*$AB1266*$AC1266,0))*IF(ISNUMBER(F1266),F1266,1)*IF(ISNUMBER(E1266),E1266,1)</f>
        <v>0</v>
      </c>
      <c r="AJ1266" s="297">
        <f>H1266*I1266+L1266*M1266+P1266*Q1266+T1266*U1266+X1266*Y1266+AB1266*AC1266</f>
        <v>0</v>
      </c>
      <c r="AK1266" s="298">
        <f>IFERROR(I1266*INDEX(F!$P$21:$AB$33, MATCH(G1266/$AH1266, F!$O$21:$O$33,1), MATCH(E1266, F!$P$20:$AB$20,1)), 0 ) +IFERROR( M1266*INDEX(F!$P$21:$AB$33, MATCH(K1266/$AH1266, F!$O$21:$O$33,1), MATCH(E1266, F!$P$20:$AB$20,1)),0) +  IFERROR( Q1266*INDEX(F!$P$21:$AB$33, MATCH(O1266/$AH1266, F!$O$21:$O$33,1), MATCH(E1266, F!$P$20:$AB$20,1)), 0) + IFERROR( U1266*INDEX(F!$P$21:$AB$33, MATCH(S1266/$AH1266, F!$O$21:$O$33,1), MATCH(E1266, F!$P$20:$AB$20,1)),0)  + IFERROR(Y1266*INDEX(F!$P$21:$AB$33, MATCH(W1266/$AH1266, F!$O$21:$O$33,1), MATCH(E1266, F!$P$20:$AB$20,1)),0)  + IFERROR( AC1266*INDEX(F!$P$21:$AB$33, MATCH(AA1266/$AH1266, F!$O$21:$O$33,1), MATCH(E1266, F!$P$20:$AB$20,1)),)</f>
        <v>0</v>
      </c>
      <c r="AL1266" s="1031"/>
    </row>
    <row r="1267" spans="1:38" hidden="1" x14ac:dyDescent="0.25">
      <c r="A1267" s="1022"/>
      <c r="B1267" s="245" t="str">
        <f t="shared" si="1630"/>
        <v/>
      </c>
      <c r="C1267" s="257" t="str">
        <f t="shared" si="1630"/>
        <v/>
      </c>
      <c r="D1267" s="224" t="str">
        <f t="shared" si="1630"/>
        <v/>
      </c>
      <c r="E1267" s="291" t="str">
        <f t="shared" si="1630"/>
        <v/>
      </c>
      <c r="F1267" s="307" t="str">
        <f t="shared" si="1630"/>
        <v/>
      </c>
      <c r="G1267" s="300" t="str">
        <f t="shared" si="1631"/>
        <v/>
      </c>
      <c r="H1267" s="301"/>
      <c r="I1267" s="301"/>
      <c r="J1267" s="302"/>
      <c r="K1267" s="300" t="str">
        <f t="shared" si="1632"/>
        <v/>
      </c>
      <c r="L1267" s="301"/>
      <c r="M1267" s="301"/>
      <c r="N1267" s="302"/>
      <c r="O1267" s="300" t="str">
        <f t="shared" si="1633"/>
        <v/>
      </c>
      <c r="P1267" s="301"/>
      <c r="Q1267" s="301"/>
      <c r="R1267" s="302"/>
      <c r="S1267" s="300" t="str">
        <f t="shared" si="1634"/>
        <v/>
      </c>
      <c r="T1267" s="301"/>
      <c r="U1267" s="301"/>
      <c r="V1267" s="302"/>
      <c r="W1267" s="300" t="str">
        <f t="shared" si="1635"/>
        <v/>
      </c>
      <c r="X1267" s="301"/>
      <c r="Y1267" s="301"/>
      <c r="Z1267" s="302"/>
      <c r="AA1267" s="300" t="str">
        <f t="shared" si="1636"/>
        <v/>
      </c>
      <c r="AB1267" s="301"/>
      <c r="AC1267" s="301"/>
      <c r="AD1267" s="302"/>
      <c r="AE1267" s="285">
        <f t="shared" si="1637"/>
        <v>0</v>
      </c>
      <c r="AF1267" s="286">
        <f t="shared" si="1601"/>
        <v>0</v>
      </c>
      <c r="AG1267" s="287">
        <f t="shared" si="1638"/>
        <v>0</v>
      </c>
      <c r="AH1267" s="217" t="str">
        <f t="shared" si="1639"/>
        <v/>
      </c>
      <c r="AI1267" s="303">
        <f xml:space="preserve"> ( IF(ISNUMBER(G1267), VLOOKUP(G1267/$AH1267,F!$A1:$B101,2,1)*G1267*$H1267*$I1267,0)+IF(ISNUMBER(K1267), VLOOKUP(K1267/$AH1267,F!$A1:$B101,2,1)*K1267*$L1267*$M1267,0)+IF(ISNUMBER(O1267), VLOOKUP(O1267/$AH1267,F!$A1:$B101,2,1)*O1267*$P1267*$Q1267,0)+IF(ISNUMBER(S1267), VLOOKUP(S1267/$AH1267,F!$A1:$B101,2,1)*S1267*$T1267*$U1267,0)+IF(ISNUMBER(W1267), VLOOKUP(W1267/$AH1267,F!$A1:$B101,2,1)*W1267*$X1267*$Y1267,0)+IF(ISNUMBER(AA1267), VLOOKUP(AA1267/$AH1267,F!$A1:$B101,2,1)*AA1267*$AB1267*$AC1267,0))*IF(ISNUMBER(F1267),F1267,1)*IF(ISNUMBER(E1267),E1267,1)</f>
        <v>0</v>
      </c>
      <c r="AJ1267" s="304">
        <f t="shared" ref="AJ1267:AJ1270" si="1641">H1267*I1267+L1267*M1267+P1267*Q1267+T1267*U1267+X1267*Y1267+AB1267*AC1267</f>
        <v>0</v>
      </c>
      <c r="AK1267" s="305">
        <f>IFERROR(I1267*INDEX(F!$P$21:$AB$33, MATCH(G1267/$AH1267, F!$O$21:$O$33,1), MATCH(E1267, F!$P$20:$AB$20,1)), 0 ) +IFERROR( M1267*INDEX(F!$P$21:$AB$33, MATCH(K1267/$AH1267, F!$O$21:$O$33,1), MATCH(E1267, F!$P$20:$AB$20,1)),0) +  IFERROR( Q1267*INDEX(F!$P$21:$AB$33, MATCH(O1267/$AH1267, F!$O$21:$O$33,1), MATCH(E1267, F!$P$20:$AB$20,1)), 0) + IFERROR( U1267*INDEX(F!$P$21:$AB$33, MATCH(S1267/$AH1267, F!$O$21:$O$33,1), MATCH(E1267, F!$P$20:$AB$20,1)),0)  + IFERROR(Y1267*INDEX(F!$P$21:$AB$33, MATCH(W1267/$AH1267, F!$O$21:$O$33,1), MATCH(E1267, F!$P$20:$AB$20,1)),0)  + IFERROR( AC1267*INDEX(F!$P$21:$AB$33, MATCH(AA1267/$AH1267, F!$O$21:$O$33,1), MATCH(E1267, F!$P$20:$AB$20,1)),)</f>
        <v>0</v>
      </c>
      <c r="AL1267" s="1031"/>
    </row>
    <row r="1268" spans="1:38" hidden="1" x14ac:dyDescent="0.25">
      <c r="A1268" s="1022"/>
      <c r="B1268" s="242" t="str">
        <f t="shared" si="1630"/>
        <v/>
      </c>
      <c r="C1268" s="258" t="str">
        <f t="shared" si="1630"/>
        <v/>
      </c>
      <c r="D1268" s="225" t="str">
        <f t="shared" si="1630"/>
        <v/>
      </c>
      <c r="E1268" s="291" t="str">
        <f t="shared" si="1630"/>
        <v/>
      </c>
      <c r="F1268" s="308" t="str">
        <f t="shared" si="1630"/>
        <v/>
      </c>
      <c r="G1268" s="293" t="str">
        <f t="shared" si="1631"/>
        <v/>
      </c>
      <c r="H1268" s="238"/>
      <c r="I1268" s="238"/>
      <c r="J1268" s="294"/>
      <c r="K1268" s="293" t="str">
        <f t="shared" si="1632"/>
        <v/>
      </c>
      <c r="L1268" s="238"/>
      <c r="M1268" s="238"/>
      <c r="N1268" s="294"/>
      <c r="O1268" s="293" t="str">
        <f t="shared" si="1633"/>
        <v/>
      </c>
      <c r="P1268" s="238"/>
      <c r="Q1268" s="238"/>
      <c r="R1268" s="294"/>
      <c r="S1268" s="293" t="str">
        <f t="shared" si="1634"/>
        <v/>
      </c>
      <c r="T1268" s="238"/>
      <c r="U1268" s="238"/>
      <c r="V1268" s="294"/>
      <c r="W1268" s="293" t="str">
        <f t="shared" si="1635"/>
        <v/>
      </c>
      <c r="X1268" s="238"/>
      <c r="Y1268" s="238"/>
      <c r="Z1268" s="294"/>
      <c r="AA1268" s="293" t="str">
        <f t="shared" si="1636"/>
        <v/>
      </c>
      <c r="AB1268" s="238"/>
      <c r="AC1268" s="238"/>
      <c r="AD1268" s="294"/>
      <c r="AE1268" s="239">
        <f t="shared" si="1637"/>
        <v>0</v>
      </c>
      <c r="AF1268" s="295">
        <f t="shared" si="1601"/>
        <v>0</v>
      </c>
      <c r="AG1268" s="296">
        <f t="shared" si="1638"/>
        <v>0</v>
      </c>
      <c r="AH1268" s="217" t="str">
        <f t="shared" si="1639"/>
        <v/>
      </c>
      <c r="AI1268" s="237">
        <f xml:space="preserve"> ( IF(ISNUMBER(G1268), VLOOKUP(G1268/$AH1268,F!$A1:$B101,2,1)*G1268*$H1268*$I1268,0)+IF(ISNUMBER(K1268), VLOOKUP(K1268/$AH1268,F!$A1:$B101,2,1)*K1268*$L1268*$M1268,0)+IF(ISNUMBER(O1268), VLOOKUP(O1268/$AH1268,F!$A1:$B101,2,1)*O1268*$P1268*$Q1268,0)+IF(ISNUMBER(S1268), VLOOKUP(S1268/$AH1268,F!$A1:$B101,2,1)*S1268*$T1268*$U1268,0)+IF(ISNUMBER(W1268), VLOOKUP(W1268/$AH1268,F!$A1:$B101,2,1)*W1268*$X1268*$Y1268,0)+IF(ISNUMBER(AA1268), VLOOKUP(AA1268/$AH1268,F!$A1:$B101,2,1)*AA1268*$AB1268*$AC1268,0))*IF(ISNUMBER(F1268),F1268,1)*IF(ISNUMBER(E1268),E1268,1)</f>
        <v>0</v>
      </c>
      <c r="AJ1268" s="309">
        <f t="shared" si="1641"/>
        <v>0</v>
      </c>
      <c r="AK1268" s="298">
        <f>IFERROR(I1268*INDEX(F!$P$21:$AB$33, MATCH(G1268/$AH1268, F!$O$21:$O$33,1), MATCH(E1268, F!$P$20:$AB$20,1)), 0 ) +IFERROR( M1268*INDEX(F!$P$21:$AB$33, MATCH(K1268/$AH1268, F!$O$21:$O$33,1), MATCH(E1268, F!$P$20:$AB$20,1)),0) +  IFERROR( Q1268*INDEX(F!$P$21:$AB$33, MATCH(O1268/$AH1268, F!$O$21:$O$33,1), MATCH(E1268, F!$P$20:$AB$20,1)), 0) + IFERROR( U1268*INDEX(F!$P$21:$AB$33, MATCH(S1268/$AH1268, F!$O$21:$O$33,1), MATCH(E1268, F!$P$20:$AB$20,1)),0)  + IFERROR(Y1268*INDEX(F!$P$21:$AB$33, MATCH(W1268/$AH1268, F!$O$21:$O$33,1), MATCH(E1268, F!$P$20:$AB$20,1)),0)  + IFERROR( AC1268*INDEX(F!$P$21:$AB$33, MATCH(AA1268/$AH1268, F!$O$21:$O$33,1), MATCH(E1268, F!$P$20:$AB$20,1)),)</f>
        <v>0</v>
      </c>
      <c r="AL1268" s="1031"/>
    </row>
    <row r="1269" spans="1:38" hidden="1" x14ac:dyDescent="0.25">
      <c r="A1269" s="1022"/>
      <c r="B1269" s="243" t="str">
        <f t="shared" si="1630"/>
        <v/>
      </c>
      <c r="C1269" s="256" t="str">
        <f t="shared" si="1630"/>
        <v/>
      </c>
      <c r="D1269" s="214" t="str">
        <f t="shared" si="1630"/>
        <v/>
      </c>
      <c r="E1269" s="291" t="str">
        <f t="shared" si="1630"/>
        <v/>
      </c>
      <c r="F1269" s="307" t="str">
        <f t="shared" si="1630"/>
        <v/>
      </c>
      <c r="G1269" s="300" t="str">
        <f t="shared" si="1631"/>
        <v/>
      </c>
      <c r="H1269" s="301"/>
      <c r="I1269" s="301"/>
      <c r="J1269" s="302"/>
      <c r="K1269" s="300" t="str">
        <f t="shared" si="1632"/>
        <v/>
      </c>
      <c r="L1269" s="301"/>
      <c r="M1269" s="301"/>
      <c r="N1269" s="302"/>
      <c r="O1269" s="300" t="str">
        <f t="shared" si="1633"/>
        <v/>
      </c>
      <c r="P1269" s="301"/>
      <c r="Q1269" s="301"/>
      <c r="R1269" s="302"/>
      <c r="S1269" s="300" t="str">
        <f t="shared" si="1634"/>
        <v/>
      </c>
      <c r="T1269" s="301"/>
      <c r="U1269" s="301"/>
      <c r="V1269" s="302"/>
      <c r="W1269" s="300" t="str">
        <f t="shared" si="1635"/>
        <v/>
      </c>
      <c r="X1269" s="301"/>
      <c r="Y1269" s="301"/>
      <c r="Z1269" s="302"/>
      <c r="AA1269" s="300" t="str">
        <f t="shared" si="1636"/>
        <v/>
      </c>
      <c r="AB1269" s="301"/>
      <c r="AC1269" s="301"/>
      <c r="AD1269" s="302"/>
      <c r="AE1269" s="285">
        <f t="shared" si="1637"/>
        <v>0</v>
      </c>
      <c r="AF1269" s="286">
        <f t="shared" si="1601"/>
        <v>0</v>
      </c>
      <c r="AG1269" s="287">
        <f t="shared" si="1638"/>
        <v>0</v>
      </c>
      <c r="AH1269" s="217" t="str">
        <f t="shared" si="1639"/>
        <v/>
      </c>
      <c r="AI1269" s="310">
        <f xml:space="preserve"> ( IF(ISNUMBER(G1269), VLOOKUP(G1269/$AH1269,F!$A1:$B101,2,1)*G1269*$H1269*$I1269,0)+IF(ISNUMBER(K1269), VLOOKUP(K1269/$AH1269,F!$A1:$B101,2,1)*K1269*$L1269*$M1269,0)+IF(ISNUMBER(O1269), VLOOKUP(O1269/$AH1269,F!$A1:$B101,2,1)*O1269*$P1269*$Q1269,0)+IF(ISNUMBER(S1269), VLOOKUP(S1269/$AH1269,F!$A1:$B101,2,1)*S1269*$T1269*$U1269,0)+IF(ISNUMBER(W1269), VLOOKUP(W1269/$AH1269,F!$A1:$B101,2,1)*W1269*$X1269*$Y1269,0)+IF(ISNUMBER(AA1269), VLOOKUP(AA1269/$AH1269,F!$A1:$B101,2,1)*AA1269*$AB1269*$AC1269,0))*IF(ISNUMBER(F1269),F1269,1)*IF(ISNUMBER(E1269),E1269,1)</f>
        <v>0</v>
      </c>
      <c r="AJ1269" s="311">
        <f t="shared" si="1641"/>
        <v>0</v>
      </c>
      <c r="AK1269" s="312">
        <f>IFERROR(I1269*INDEX(F!$P$21:$AB$33, MATCH(G1269/$AH1269, F!$O$21:$O$33,1), MATCH(E1269, F!$P$20:$AB$20,1)), 0 ) +IFERROR( M1269*INDEX(F!$P$21:$AB$33, MATCH(K1269/$AH1269, F!$O$21:$O$33,1), MATCH(E1269, F!$P$20:$AB$20,1)),0) +  IFERROR( Q1269*INDEX(F!$P$21:$AB$33, MATCH(O1269/$AH1269, F!$O$21:$O$33,1), MATCH(E1269, F!$P$20:$AB$20,1)), 0) + IFERROR( U1269*INDEX(F!$P$21:$AB$33, MATCH(S1269/$AH1269, F!$O$21:$O$33,1), MATCH(E1269, F!$P$20:$AB$20,1)),0)  + IFERROR(Y1269*INDEX(F!$P$21:$AB$33, MATCH(W1269/$AH1269, F!$O$21:$O$33,1), MATCH(E1269, F!$P$20:$AB$20,1)),0)  + IFERROR( AC1269*INDEX(F!$P$21:$AB$33, MATCH(AA1269/$AH1269, F!$O$21:$O$33,1), MATCH(E1269, F!$P$20:$AB$20,1)),)</f>
        <v>0</v>
      </c>
      <c r="AL1269" s="1031"/>
    </row>
    <row r="1270" spans="1:38" hidden="1" x14ac:dyDescent="0.25">
      <c r="A1270" s="1022"/>
      <c r="B1270" s="242" t="str">
        <f t="shared" si="1630"/>
        <v/>
      </c>
      <c r="C1270" s="258" t="str">
        <f t="shared" si="1630"/>
        <v/>
      </c>
      <c r="D1270" s="226" t="str">
        <f t="shared" si="1630"/>
        <v/>
      </c>
      <c r="E1270" s="291" t="str">
        <f t="shared" si="1630"/>
        <v/>
      </c>
      <c r="F1270" s="313" t="str">
        <f t="shared" si="1630"/>
        <v/>
      </c>
      <c r="G1270" s="293" t="str">
        <f t="shared" si="1631"/>
        <v/>
      </c>
      <c r="H1270" s="238"/>
      <c r="I1270" s="238"/>
      <c r="J1270" s="294"/>
      <c r="K1270" s="293" t="str">
        <f t="shared" si="1632"/>
        <v/>
      </c>
      <c r="L1270" s="238"/>
      <c r="M1270" s="238"/>
      <c r="N1270" s="294"/>
      <c r="O1270" s="293" t="str">
        <f t="shared" si="1633"/>
        <v/>
      </c>
      <c r="P1270" s="238"/>
      <c r="Q1270" s="238"/>
      <c r="R1270" s="294"/>
      <c r="S1270" s="293" t="str">
        <f t="shared" si="1634"/>
        <v/>
      </c>
      <c r="T1270" s="238"/>
      <c r="U1270" s="238"/>
      <c r="V1270" s="294"/>
      <c r="W1270" s="293" t="str">
        <f t="shared" si="1635"/>
        <v/>
      </c>
      <c r="X1270" s="238"/>
      <c r="Y1270" s="238"/>
      <c r="Z1270" s="294"/>
      <c r="AA1270" s="293" t="str">
        <f t="shared" si="1636"/>
        <v/>
      </c>
      <c r="AB1270" s="238"/>
      <c r="AC1270" s="238"/>
      <c r="AD1270" s="294"/>
      <c r="AE1270" s="239">
        <f t="shared" si="1637"/>
        <v>0</v>
      </c>
      <c r="AF1270" s="314">
        <f t="shared" si="1601"/>
        <v>0</v>
      </c>
      <c r="AG1270" s="315">
        <f t="shared" si="1638"/>
        <v>0</v>
      </c>
      <c r="AH1270" s="217" t="str">
        <f t="shared" si="1639"/>
        <v/>
      </c>
      <c r="AI1270" s="316">
        <f xml:space="preserve"> ( IF(ISNUMBER(G1270), VLOOKUP(G1270/$AH1270,F!$A1:$B101,2,1)*G1270*$H1270*$I1270,0)+IF(ISNUMBER(K1270), VLOOKUP(K1270/$AH1270,F!$A1:$B101,2,1)*K1270*$L1270*$M1270,0)+IF(ISNUMBER(O1270), VLOOKUP(O1270/$AH1270,F!$A1:$B101,2,1)*O1270*$P1270*$Q1270,0)+IF(ISNUMBER(S1270), VLOOKUP(S1270/$AH1270,F!$A1:$B101,2,1)*S1270*$T1270*$U1270,0)+IF(ISNUMBER(W1270), VLOOKUP(W1270/$AH1270,F!$A1:$B101,2,1)*W1270*$X1270*$Y1270,0)+IF(ISNUMBER(AA1270), VLOOKUP(AA1270/$AH1270,F!$A1:$B101,2,1)*AA1270*$AB1270*$AC1270,0))*IF(ISNUMBER(F1270),F1270,1)*IF(ISNUMBER(E1270),E1270,1)</f>
        <v>0</v>
      </c>
      <c r="AJ1270" s="317">
        <f t="shared" si="1641"/>
        <v>0</v>
      </c>
      <c r="AK1270" s="318">
        <f>IFERROR(I1270*INDEX(F!$P$21:$AB$33, MATCH(G1270/$AH1270, F!$O$21:$O$33,1), MATCH(E1270, F!$P$20:$AB$20,1)), 0 ) +IFERROR( M1270*INDEX(F!$P$21:$AB$33, MATCH(K1270/$AH1270, F!$O$21:$O$33,1), MATCH(E1270, F!$P$20:$AB$20,1)),0) +  IFERROR( Q1270*INDEX(F!$P$21:$AB$33, MATCH(O1270/$AH1270, F!$O$21:$O$33,1), MATCH(E1270, F!$P$20:$AB$20,1)), 0) + IFERROR( U1270*INDEX(F!$P$21:$AB$33, MATCH(S1270/$AH1270, F!$O$21:$O$33,1), MATCH(E1270, F!$P$20:$AB$20,1)),0)  + IFERROR(Y1270*INDEX(F!$P$21:$AB$33, MATCH(W1270/$AH1270, F!$O$21:$O$33,1), MATCH(E1270, F!$P$20:$AB$20,1)),0)  + IFERROR( AC1270*INDEX(F!$P$21:$AB$33, MATCH(AA1270/$AH1270, F!$O$21:$O$33,1), MATCH(E1270, F!$P$20:$AB$20,1)),)</f>
        <v>0</v>
      </c>
      <c r="AL1270" s="1031"/>
    </row>
    <row r="1271" spans="1:38" ht="15.75" hidden="1" thickBot="1" x14ac:dyDescent="0.3">
      <c r="A1271" s="1023"/>
      <c r="B1271" s="246"/>
      <c r="C1271" s="259"/>
      <c r="D1271" s="227"/>
      <c r="E1271" s="352">
        <f>ROUND(IFERROR(SUMPRODUCT(AJ1263:AJ1270,E1263:E1270)/AJ1271,0),3)</f>
        <v>0</v>
      </c>
      <c r="F1271" s="388"/>
      <c r="G1271" s="319"/>
      <c r="H1271" s="320"/>
      <c r="I1271" s="320"/>
      <c r="J1271" s="321"/>
      <c r="K1271" s="319"/>
      <c r="L1271" s="320"/>
      <c r="M1271" s="320"/>
      <c r="N1271" s="321"/>
      <c r="O1271" s="319"/>
      <c r="P1271" s="320"/>
      <c r="Q1271" s="320"/>
      <c r="R1271" s="321"/>
      <c r="S1271" s="319"/>
      <c r="T1271" s="320"/>
      <c r="U1271" s="320"/>
      <c r="V1271" s="321"/>
      <c r="W1271" s="319"/>
      <c r="X1271" s="320"/>
      <c r="Y1271" s="320"/>
      <c r="Z1271" s="321"/>
      <c r="AA1271" s="319"/>
      <c r="AB1271" s="320"/>
      <c r="AC1271" s="320"/>
      <c r="AD1271" s="321"/>
      <c r="AE1271" s="357">
        <f>SUM(AE1263:AE1270)</f>
        <v>0</v>
      </c>
      <c r="AF1271" s="358">
        <f t="shared" si="1601"/>
        <v>0</v>
      </c>
      <c r="AG1271" s="391">
        <f>IFERROR(  SUMPRODUCT(AG1263:AG1270,AJ1263:AJ1270)/AJ1271,0)</f>
        <v>0</v>
      </c>
      <c r="AH1271" s="359"/>
      <c r="AI1271" s="360">
        <f>SUM(AI1263:AI1270)</f>
        <v>0</v>
      </c>
      <c r="AJ1271" s="360">
        <f>SUM(AJ1263:AJ1270)</f>
        <v>0</v>
      </c>
      <c r="AK1271" s="361">
        <f>IF(SUM(AK1263:AK1270)=0,TIME(,0,),TIME(,SUM(AK1263:AK1270)+F!$V$37,))</f>
        <v>0</v>
      </c>
      <c r="AL1271" s="1032"/>
    </row>
    <row r="1272" spans="1:38" hidden="1" x14ac:dyDescent="0.25">
      <c r="A1272" s="213">
        <f>A1273</f>
        <v>43940</v>
      </c>
      <c r="B1272" s="247" t="str">
        <f t="shared" ref="B1272:F1279" si="1642">IF(B1216="","",B1216)</f>
        <v/>
      </c>
      <c r="C1272" s="260" t="str">
        <f t="shared" si="1642"/>
        <v/>
      </c>
      <c r="D1272" s="228" t="str">
        <f t="shared" si="1642"/>
        <v/>
      </c>
      <c r="E1272" s="280" t="str">
        <f t="shared" si="1642"/>
        <v/>
      </c>
      <c r="F1272" s="322" t="str">
        <f t="shared" si="1642"/>
        <v/>
      </c>
      <c r="G1272" s="323" t="str">
        <f t="shared" ref="G1272:G1279" si="1643">IF(J1272&lt;&gt;0, IFERROR(IF( $F1272=2,  MROUND($AH1272*J1272,1),    IF( OR($F1272="",$F1272=1),   MROUND($AH1272*J1272,2.5),  MROUND($AH1272*J1272, 0.1))), "" ), "")</f>
        <v/>
      </c>
      <c r="H1272" s="324"/>
      <c r="I1272" s="324"/>
      <c r="J1272" s="325"/>
      <c r="K1272" s="323" t="str">
        <f t="shared" ref="K1272:K1279" si="1644">IF(N1272&lt;&gt;0, IFERROR(IF( $F1272=2,  MROUND($AH1272*N1272,1),    IF( OR($F1272="",$F1272=1),   MROUND($AH1272*N1272,2.5),  MROUND($AH1272*N1272, 0.1))), "" ), "")</f>
        <v/>
      </c>
      <c r="L1272" s="324"/>
      <c r="M1272" s="324"/>
      <c r="N1272" s="325"/>
      <c r="O1272" s="323" t="str">
        <f t="shared" ref="O1272:O1279" si="1645">IF(R1272&lt;&gt;0, IFERROR(IF( $F1272=2,  MROUND($AH1272*R1272,1),    IF( OR($F1272="",$F1272=1),   MROUND($AH1272*R1272,2.5),  MROUND($AH1272*R1272, 0.1))), "" ), "")</f>
        <v/>
      </c>
      <c r="P1272" s="324"/>
      <c r="Q1272" s="324"/>
      <c r="R1272" s="325"/>
      <c r="S1272" s="323" t="str">
        <f t="shared" ref="S1272:S1279" si="1646">IF(V1272&lt;&gt;0, IFERROR(IF( $F1272=2,  MROUND($AH1272*V1272,1),    IF( OR($F1272="",$F1272=1),   MROUND($AH1272*V1272,2.5),  MROUND($AH1272*V1272, 0.1))), "" ), "")</f>
        <v/>
      </c>
      <c r="T1272" s="324"/>
      <c r="U1272" s="324"/>
      <c r="V1272" s="325"/>
      <c r="W1272" s="323" t="str">
        <f t="shared" ref="W1272:W1279" si="1647">IF(Z1272&lt;&gt;0, IFERROR(IF( $F1272=2,  MROUND($AH1272*Z1272,1),    IF( OR($F1272="",$F1272=1),   MROUND($AH1272*Z1272,2.5),  MROUND($AH1272*Z1272, 0.1))), "" ), "")</f>
        <v/>
      </c>
      <c r="X1272" s="324"/>
      <c r="Y1272" s="324"/>
      <c r="Z1272" s="325"/>
      <c r="AA1272" s="323" t="str">
        <f t="shared" ref="AA1272:AA1279" si="1648">IF(AD1272&lt;&gt;0, IFERROR(IF( $F1272=2,  MROUND($AH1272*AD1272,1),    IF( OR($F1272="",$F1272=1),   MROUND($AH1272*AD1272,2.5),  MROUND($AH1272*AD1272, 0.1))), "" ), "")</f>
        <v/>
      </c>
      <c r="AB1272" s="324"/>
      <c r="AC1272" s="324"/>
      <c r="AD1272" s="325"/>
      <c r="AE1272" s="326">
        <f t="shared" ref="AE1272:AE1279" si="1649">(IF(ISNUMBER(G1272),G1272,0)*H1272*I1272+IF(ISNUMBER(K1272),K1272,1)*L1272*M1272+IF(ISNUMBER(O1272),O1272,1)*P1272*Q1272+IF(ISNUMBER(S1272),S1272,1)*T1272*U1272+IF(ISNUMBER(W1272),W1272,1)*X1272*Y1272+IF(ISNUMBER(AA1272),AA1272,1)*AB1272*AC1272)*IF(ISNUMBER(F1272),F1272,1)</f>
        <v>0</v>
      </c>
      <c r="AF1272" s="327">
        <f t="shared" si="1601"/>
        <v>0</v>
      </c>
      <c r="AG1272" s="328">
        <f t="shared" ref="AG1272:AG1279" si="1650">IFERROR((AF1272/(AH1272*IF(ISNUMBER(F1272),F1272,1))),0)</f>
        <v>0</v>
      </c>
      <c r="AH1272" s="216" t="str">
        <f t="shared" ref="AH1272:AH1279" si="1651">IF(ISNUMBER(AH1216), AH1216+(AH1216*$AH$1234),"")</f>
        <v/>
      </c>
      <c r="AI1272" s="329">
        <f xml:space="preserve"> ( IF(ISNUMBER(G1272), VLOOKUP(G1272/$AH1272,F!$A1:$B101,2,1)*G1272*$H1272*$I1272,0)+IF(ISNUMBER(K1272), VLOOKUP(K1272/$AH1272,F!$A1:$B101,2,1)*K1272*$L1272*$M1272,0)+IF(ISNUMBER(O1272), VLOOKUP(O1272/$AH1272,F!$A1:$B101,2,1)*O1272*$P1272*$Q1272,0)+IF(ISNUMBER(S1272), VLOOKUP(S1272/$AH1272,F!$A1:$B101,2,1)*S1272*$T1272*$U1272,0)+IF(ISNUMBER(W1272), VLOOKUP(W1272/$AH1272,F!$A1:$B101,2,1)*W1272*$X1272*$Y1272,0)+IF(ISNUMBER(AA1272), VLOOKUP(AA1272/$AH1272,F!$A1:$B101,2,1)*AA1272*$AB1272*$AC1272,0))*IF(ISNUMBER(F1272),F1272,1)*IF(ISNUMBER(E1272),E1272,1)</f>
        <v>0</v>
      </c>
      <c r="AJ1272" s="330">
        <f t="shared" ref="AJ1272:AJ1274" si="1652">H1272*I1272+L1272*M1272+P1272*Q1272+T1272*U1272+X1272*Y1272+AB1272*AC1272</f>
        <v>0</v>
      </c>
      <c r="AK1272" s="331">
        <f>IFERROR(I1272*INDEX(F!$P$21:$AB$33, MATCH(G1272/$AH1272, F!$O$21:$O$33,1), MATCH(E1272, F!$P$20:$AB$20,1)), 0 ) +IFERROR( M1272*INDEX(F!$P$21:$AB$33, MATCH(K1272/$AH1272, F!$O$21:$O$33,1), MATCH(E1272, F!$P$20:$AB$20,1)),0) +  IFERROR( Q1272*INDEX(F!$P$21:$AB$33, MATCH(O1272/$AH1272, F!$O$21:$O$33,1), MATCH(E1272, F!$P$20:$AB$20,1)), 0) + IFERROR( U1272*INDEX(F!$P$21:$AB$33, MATCH(S1272/$AH1272, F!$O$21:$O$33,1), MATCH(E1272, F!$P$20:$AB$20,1)),0)  + IFERROR(Y1272*INDEX(F!$P$21:$AB$33, MATCH(W1272/$AH1272, F!$O$21:$O$33,1), MATCH(E1272, F!$P$20:$AB$20,1)),0)  + IFERROR( AC1272*INDEX(F!$P$21:$AB$33, MATCH(AA1272/$AH1272, F!$O$21:$O$33,1), MATCH(E1272, F!$P$20:$AB$20,1)),)</f>
        <v>0</v>
      </c>
      <c r="AL1272" s="1033"/>
    </row>
    <row r="1273" spans="1:38" ht="15.75" hidden="1" customHeight="1" x14ac:dyDescent="0.25">
      <c r="A1273" s="1021">
        <f>A1217+A1178</f>
        <v>43940</v>
      </c>
      <c r="B1273" s="248" t="str">
        <f t="shared" si="1642"/>
        <v/>
      </c>
      <c r="C1273" s="261" t="str">
        <f t="shared" si="1642"/>
        <v/>
      </c>
      <c r="D1273" s="229" t="str">
        <f t="shared" si="1642"/>
        <v/>
      </c>
      <c r="E1273" s="291" t="str">
        <f t="shared" si="1642"/>
        <v/>
      </c>
      <c r="F1273" s="332" t="str">
        <f t="shared" si="1642"/>
        <v/>
      </c>
      <c r="G1273" s="333" t="str">
        <f t="shared" si="1643"/>
        <v/>
      </c>
      <c r="H1273" s="334"/>
      <c r="I1273" s="334"/>
      <c r="J1273" s="335"/>
      <c r="K1273" s="333" t="str">
        <f t="shared" si="1644"/>
        <v/>
      </c>
      <c r="L1273" s="334"/>
      <c r="M1273" s="334"/>
      <c r="N1273" s="335"/>
      <c r="O1273" s="333" t="str">
        <f t="shared" si="1645"/>
        <v/>
      </c>
      <c r="P1273" s="334"/>
      <c r="Q1273" s="334"/>
      <c r="R1273" s="335"/>
      <c r="S1273" s="333" t="str">
        <f t="shared" si="1646"/>
        <v/>
      </c>
      <c r="T1273" s="334"/>
      <c r="U1273" s="334"/>
      <c r="V1273" s="335"/>
      <c r="W1273" s="333" t="str">
        <f t="shared" si="1647"/>
        <v/>
      </c>
      <c r="X1273" s="334"/>
      <c r="Y1273" s="334"/>
      <c r="Z1273" s="335"/>
      <c r="AA1273" s="333" t="str">
        <f t="shared" si="1648"/>
        <v/>
      </c>
      <c r="AB1273" s="334"/>
      <c r="AC1273" s="334"/>
      <c r="AD1273" s="335"/>
      <c r="AE1273" s="336">
        <f t="shared" si="1649"/>
        <v>0</v>
      </c>
      <c r="AF1273" s="337">
        <f t="shared" si="1601"/>
        <v>0</v>
      </c>
      <c r="AG1273" s="338">
        <f t="shared" si="1650"/>
        <v>0</v>
      </c>
      <c r="AH1273" s="217" t="str">
        <f t="shared" si="1651"/>
        <v/>
      </c>
      <c r="AI1273" s="339">
        <f xml:space="preserve"> ( IF(ISNUMBER(G1273), VLOOKUP(G1273/$AH1273,F!$A1:$B101,2,1)*G1273*$H1273*$I1273,0)+IF(ISNUMBER(K1273), VLOOKUP(K1273/$AH1273,F!$A1:$B101,2,1)*K1273*$L1273*$M1273,0)+IF(ISNUMBER(O1273), VLOOKUP(O1273/$AH1273,F!$A1:$B101,2,1)*O1273*$P1273*$Q1273,0)+IF(ISNUMBER(S1273), VLOOKUP(S1273/$AH1273,F!$A1:$B101,2,1)*S1273*$T1273*$U1273,0)+IF(ISNUMBER(W1273), VLOOKUP(W1273/$AH1273,F!$A1:$B101,2,1)*W1273*$X1273*$Y1273,0)+IF(ISNUMBER(AA1273), VLOOKUP(AA1273/$AH1273,F!$A1:$B101,2,1)*AA1273*$AB1273*$AC1273,0))*IF(ISNUMBER(F1273),F1273,1)*IF(ISNUMBER(E1273),E1273,1)</f>
        <v>0</v>
      </c>
      <c r="AJ1273" s="340">
        <f t="shared" si="1652"/>
        <v>0</v>
      </c>
      <c r="AK1273" s="341">
        <f>IFERROR(I1273*INDEX(F!$P$21:$AB$33, MATCH(G1273/$AH1273, F!$O$21:$O$33,1), MATCH(E1273, F!$P$20:$AB$20,1)), 0 ) +IFERROR( M1273*INDEX(F!$P$21:$AB$33, MATCH(K1273/$AH1273, F!$O$21:$O$33,1), MATCH(E1273, F!$P$20:$AB$20,1)),0) +  IFERROR( Q1273*INDEX(F!$P$21:$AB$33, MATCH(O1273/$AH1273, F!$O$21:$O$33,1), MATCH(E1273, F!$P$20:$AB$20,1)), 0) + IFERROR( U1273*INDEX(F!$P$21:$AB$33, MATCH(S1273/$AH1273, F!$O$21:$O$33,1), MATCH(E1273, F!$P$20:$AB$20,1)),0)  + IFERROR(Y1273*INDEX(F!$P$21:$AB$33, MATCH(W1273/$AH1273, F!$O$21:$O$33,1), MATCH(E1273, F!$P$20:$AB$20,1)),0)  + IFERROR( AC1273*INDEX(F!$P$21:$AB$33, MATCH(AA1273/$AH1273, F!$O$21:$O$33,1), MATCH(E1273, F!$P$20:$AB$20,1)),)</f>
        <v>0</v>
      </c>
      <c r="AL1273" s="1031"/>
    </row>
    <row r="1274" spans="1:38" hidden="1" x14ac:dyDescent="0.25">
      <c r="A1274" s="1022"/>
      <c r="B1274" s="249" t="str">
        <f t="shared" si="1642"/>
        <v/>
      </c>
      <c r="C1274" s="262" t="str">
        <f t="shared" si="1642"/>
        <v/>
      </c>
      <c r="D1274" s="230" t="str">
        <f t="shared" si="1642"/>
        <v/>
      </c>
      <c r="E1274" s="291" t="str">
        <f t="shared" si="1642"/>
        <v/>
      </c>
      <c r="F1274" s="342" t="str">
        <f t="shared" si="1642"/>
        <v/>
      </c>
      <c r="G1274" s="343" t="str">
        <f t="shared" si="1643"/>
        <v/>
      </c>
      <c r="H1274" s="344"/>
      <c r="I1274" s="344"/>
      <c r="J1274" s="345"/>
      <c r="K1274" s="343" t="str">
        <f t="shared" si="1644"/>
        <v/>
      </c>
      <c r="L1274" s="344"/>
      <c r="M1274" s="344"/>
      <c r="N1274" s="345"/>
      <c r="O1274" s="343" t="str">
        <f t="shared" si="1645"/>
        <v/>
      </c>
      <c r="P1274" s="344"/>
      <c r="Q1274" s="344"/>
      <c r="R1274" s="345"/>
      <c r="S1274" s="343" t="str">
        <f t="shared" si="1646"/>
        <v/>
      </c>
      <c r="T1274" s="344"/>
      <c r="U1274" s="344"/>
      <c r="V1274" s="345"/>
      <c r="W1274" s="343" t="str">
        <f t="shared" si="1647"/>
        <v/>
      </c>
      <c r="X1274" s="344"/>
      <c r="Y1274" s="344"/>
      <c r="Z1274" s="345"/>
      <c r="AA1274" s="343" t="str">
        <f t="shared" si="1648"/>
        <v/>
      </c>
      <c r="AB1274" s="344"/>
      <c r="AC1274" s="344"/>
      <c r="AD1274" s="345"/>
      <c r="AE1274" s="346">
        <f t="shared" si="1649"/>
        <v>0</v>
      </c>
      <c r="AF1274" s="347">
        <f t="shared" si="1601"/>
        <v>0</v>
      </c>
      <c r="AG1274" s="348">
        <f t="shared" si="1650"/>
        <v>0</v>
      </c>
      <c r="AH1274" s="217" t="str">
        <f t="shared" si="1651"/>
        <v/>
      </c>
      <c r="AI1274" s="349">
        <f xml:space="preserve"> ( IF(ISNUMBER(G1274), VLOOKUP(G1274/$AH1274,F!$A1:$B101,2,1)*G1274*$H1274*$I1274,0)+IF(ISNUMBER(K1274), VLOOKUP(K1274/$AH1274,F!$A1:$B101,2,1)*K1274*$L1274*$M1274,0)+IF(ISNUMBER(O1274), VLOOKUP(O1274/$AH1274,F!$A1:$B101,2,1)*O1274*$P1274*$Q1274,0)+IF(ISNUMBER(S1274), VLOOKUP(S1274/$AH1274,F!$A1:$B101,2,1)*S1274*$T1274*$U1274,0)+IF(ISNUMBER(W1274), VLOOKUP(W1274/$AH1274,F!$A1:$B101,2,1)*W1274*$X1274*$Y1274,0)+IF(ISNUMBER(AA1274), VLOOKUP(AA1274/$AH1274,F!$A1:$B101,2,1)*AA1274*$AB1274*$AC1274,0))*IF(ISNUMBER(F1274),F1274,1)*IF(ISNUMBER(E1274),E1274,1)</f>
        <v>0</v>
      </c>
      <c r="AJ1274" s="350">
        <f t="shared" si="1652"/>
        <v>0</v>
      </c>
      <c r="AK1274" s="351">
        <f>IFERROR(I1274*INDEX(F!$P$21:$AB$33, MATCH(G1274/$AH1274, F!$O$21:$O$33,1), MATCH(E1274, F!$P$20:$AB$20,1)), 0 ) +IFERROR( M1274*INDEX(F!$P$21:$AB$33, MATCH(K1274/$AH1274, F!$O$21:$O$33,1), MATCH(E1274, F!$P$20:$AB$20,1)),0) +  IFERROR( Q1274*INDEX(F!$P$21:$AB$33, MATCH(O1274/$AH1274, F!$O$21:$O$33,1), MATCH(E1274, F!$P$20:$AB$20,1)), 0) + IFERROR( U1274*INDEX(F!$P$21:$AB$33, MATCH(S1274/$AH1274, F!$O$21:$O$33,1), MATCH(E1274, F!$P$20:$AB$20,1)),0)  + IFERROR(Y1274*INDEX(F!$P$21:$AB$33, MATCH(W1274/$AH1274, F!$O$21:$O$33,1), MATCH(E1274, F!$P$20:$AB$20,1)),0)  + IFERROR( AC1274*INDEX(F!$P$21:$AB$33, MATCH(AA1274/$AH1274, F!$O$21:$O$33,1), MATCH(E1274, F!$P$20:$AB$20,1)),)</f>
        <v>0</v>
      </c>
      <c r="AL1274" s="1031"/>
    </row>
    <row r="1275" spans="1:38" hidden="1" x14ac:dyDescent="0.25">
      <c r="A1275" s="1022"/>
      <c r="B1275" s="248" t="str">
        <f t="shared" si="1642"/>
        <v/>
      </c>
      <c r="C1275" s="261" t="str">
        <f t="shared" si="1642"/>
        <v/>
      </c>
      <c r="D1275" s="229" t="str">
        <f t="shared" si="1642"/>
        <v/>
      </c>
      <c r="E1275" s="291" t="str">
        <f t="shared" si="1642"/>
        <v/>
      </c>
      <c r="F1275" s="332" t="str">
        <f t="shared" si="1642"/>
        <v/>
      </c>
      <c r="G1275" s="333" t="str">
        <f t="shared" si="1643"/>
        <v/>
      </c>
      <c r="H1275" s="334"/>
      <c r="I1275" s="334"/>
      <c r="J1275" s="335"/>
      <c r="K1275" s="333" t="str">
        <f t="shared" si="1644"/>
        <v/>
      </c>
      <c r="L1275" s="334"/>
      <c r="M1275" s="334"/>
      <c r="N1275" s="335"/>
      <c r="O1275" s="333" t="str">
        <f t="shared" si="1645"/>
        <v/>
      </c>
      <c r="P1275" s="334"/>
      <c r="Q1275" s="334"/>
      <c r="R1275" s="335"/>
      <c r="S1275" s="333" t="str">
        <f t="shared" si="1646"/>
        <v/>
      </c>
      <c r="T1275" s="334"/>
      <c r="U1275" s="334"/>
      <c r="V1275" s="335"/>
      <c r="W1275" s="333" t="str">
        <f t="shared" si="1647"/>
        <v/>
      </c>
      <c r="X1275" s="334"/>
      <c r="Y1275" s="334"/>
      <c r="Z1275" s="335"/>
      <c r="AA1275" s="333" t="str">
        <f t="shared" si="1648"/>
        <v/>
      </c>
      <c r="AB1275" s="334"/>
      <c r="AC1275" s="334"/>
      <c r="AD1275" s="335"/>
      <c r="AE1275" s="336">
        <f t="shared" si="1649"/>
        <v>0</v>
      </c>
      <c r="AF1275" s="337">
        <f t="shared" si="1601"/>
        <v>0</v>
      </c>
      <c r="AG1275" s="338">
        <f t="shared" si="1650"/>
        <v>0</v>
      </c>
      <c r="AH1275" s="217" t="str">
        <f t="shared" si="1651"/>
        <v/>
      </c>
      <c r="AI1275" s="339">
        <f xml:space="preserve"> ( IF(ISNUMBER(G1275), VLOOKUP(G1275/$AH1275,F!$A1:$B101,2,1)*G1275*$H1275*$I1275,0)+IF(ISNUMBER(K1275), VLOOKUP(K1275/$AH1275,F!$A1:$B101,2,1)*K1275*$L1275*$M1275,0)+IF(ISNUMBER(O1275), VLOOKUP(O1275/$AH1275,F!$A1:$B101,2,1)*O1275*$P1275*$Q1275,0)+IF(ISNUMBER(S1275), VLOOKUP(S1275/$AH1275,F!$A1:$B101,2,1)*S1275*$T1275*$U1275,0)+IF(ISNUMBER(W1275), VLOOKUP(W1275/$AH1275,F!$A1:$B101,2,1)*W1275*$X1275*$Y1275,0)+IF(ISNUMBER(AA1275), VLOOKUP(AA1275/$AH1275,F!$A1:$B101,2,1)*AA1275*$AB1275*$AC1275,0))*IF(ISNUMBER(F1275),F1275,1)*IF(ISNUMBER(E1275),E1275,1)</f>
        <v>0</v>
      </c>
      <c r="AJ1275" s="340">
        <f>H1275*I1275+L1275*M1275+P1275*Q1275+T1275*U1275+X1275*Y1275+AB1275*AC1275</f>
        <v>0</v>
      </c>
      <c r="AK1275" s="341">
        <f>IFERROR(I1275*INDEX(F!$P$21:$AB$33, MATCH(G1275/$AH1275, F!$O$21:$O$33,1), MATCH(E1275, F!$P$20:$AB$20,1)), 0 ) +IFERROR( M1275*INDEX(F!$P$21:$AB$33, MATCH(K1275/$AH1275, F!$O$21:$O$33,1), MATCH(E1275, F!$P$20:$AB$20,1)),0) +  IFERROR( Q1275*INDEX(F!$P$21:$AB$33, MATCH(O1275/$AH1275, F!$O$21:$O$33,1), MATCH(E1275, F!$P$20:$AB$20,1)), 0) + IFERROR( U1275*INDEX(F!$P$21:$AB$33, MATCH(S1275/$AH1275, F!$O$21:$O$33,1), MATCH(E1275, F!$P$20:$AB$20,1)),0)  + IFERROR(Y1275*INDEX(F!$P$21:$AB$33, MATCH(W1275/$AH1275, F!$O$21:$O$33,1), MATCH(E1275, F!$P$20:$AB$20,1)),0)  + IFERROR( AC1275*INDEX(F!$P$21:$AB$33, MATCH(AA1275/$AH1275, F!$O$21:$O$33,1), MATCH(E1275, F!$P$20:$AB$20,1)),)</f>
        <v>0</v>
      </c>
      <c r="AL1275" s="1031"/>
    </row>
    <row r="1276" spans="1:38" hidden="1" x14ac:dyDescent="0.25">
      <c r="A1276" s="1022"/>
      <c r="B1276" s="249" t="str">
        <f t="shared" si="1642"/>
        <v/>
      </c>
      <c r="C1276" s="262" t="str">
        <f t="shared" si="1642"/>
        <v/>
      </c>
      <c r="D1276" s="230" t="str">
        <f t="shared" si="1642"/>
        <v/>
      </c>
      <c r="E1276" s="291" t="str">
        <f t="shared" si="1642"/>
        <v/>
      </c>
      <c r="F1276" s="342" t="str">
        <f t="shared" si="1642"/>
        <v/>
      </c>
      <c r="G1276" s="343" t="str">
        <f t="shared" si="1643"/>
        <v/>
      </c>
      <c r="H1276" s="344"/>
      <c r="I1276" s="344"/>
      <c r="J1276" s="345"/>
      <c r="K1276" s="343" t="str">
        <f t="shared" si="1644"/>
        <v/>
      </c>
      <c r="L1276" s="344"/>
      <c r="M1276" s="344"/>
      <c r="N1276" s="345"/>
      <c r="O1276" s="343" t="str">
        <f t="shared" si="1645"/>
        <v/>
      </c>
      <c r="P1276" s="344"/>
      <c r="Q1276" s="344"/>
      <c r="R1276" s="345"/>
      <c r="S1276" s="343" t="str">
        <f t="shared" si="1646"/>
        <v/>
      </c>
      <c r="T1276" s="344"/>
      <c r="U1276" s="344"/>
      <c r="V1276" s="345"/>
      <c r="W1276" s="343" t="str">
        <f t="shared" si="1647"/>
        <v/>
      </c>
      <c r="X1276" s="344"/>
      <c r="Y1276" s="344"/>
      <c r="Z1276" s="345"/>
      <c r="AA1276" s="343" t="str">
        <f t="shared" si="1648"/>
        <v/>
      </c>
      <c r="AB1276" s="344"/>
      <c r="AC1276" s="344"/>
      <c r="AD1276" s="345"/>
      <c r="AE1276" s="346">
        <f t="shared" si="1649"/>
        <v>0</v>
      </c>
      <c r="AF1276" s="347">
        <f t="shared" si="1601"/>
        <v>0</v>
      </c>
      <c r="AG1276" s="348">
        <f t="shared" si="1650"/>
        <v>0</v>
      </c>
      <c r="AH1276" s="217" t="str">
        <f t="shared" si="1651"/>
        <v/>
      </c>
      <c r="AI1276" s="349">
        <f xml:space="preserve"> ( IF(ISNUMBER(G1276), VLOOKUP(G1276/$AH1276,F!$A1:$B101,2,1)*G1276*$H1276*$I1276,0)+IF(ISNUMBER(K1276), VLOOKUP(K1276/$AH1276,F!$A1:$B101,2,1)*K1276*$L1276*$M1276,0)+IF(ISNUMBER(O1276), VLOOKUP(O1276/$AH1276,F!$A1:$B101,2,1)*O1276*$P1276*$Q1276,0)+IF(ISNUMBER(S1276), VLOOKUP(S1276/$AH1276,F!$A1:$B101,2,1)*S1276*$T1276*$U1276,0)+IF(ISNUMBER(W1276), VLOOKUP(W1276/$AH1276,F!$A1:$B101,2,1)*W1276*$X1276*$Y1276,0)+IF(ISNUMBER(AA1276), VLOOKUP(AA1276/$AH1276,F!$A1:$B101,2,1)*AA1276*$AB1276*$AC1276,0))*IF(ISNUMBER(F1276),F1276,1)*IF(ISNUMBER(E1276),E1276,1)</f>
        <v>0</v>
      </c>
      <c r="AJ1276" s="350">
        <f t="shared" ref="AJ1276:AJ1279" si="1653">H1276*I1276+L1276*M1276+P1276*Q1276+T1276*U1276+X1276*Y1276+AB1276*AC1276</f>
        <v>0</v>
      </c>
      <c r="AK1276" s="351">
        <f>IFERROR(I1276*INDEX(F!$P$21:$AB$33, MATCH(G1276/$AH1276, F!$O$21:$O$33,1), MATCH(E1276, F!$P$20:$AB$20,1)), 0 ) +IFERROR( M1276*INDEX(F!$P$21:$AB$33, MATCH(K1276/$AH1276, F!$O$21:$O$33,1), MATCH(E1276, F!$P$20:$AB$20,1)),0) +  IFERROR( Q1276*INDEX(F!$P$21:$AB$33, MATCH(O1276/$AH1276, F!$O$21:$O$33,1), MATCH(E1276, F!$P$20:$AB$20,1)), 0) + IFERROR( U1276*INDEX(F!$P$21:$AB$33, MATCH(S1276/$AH1276, F!$O$21:$O$33,1), MATCH(E1276, F!$P$20:$AB$20,1)),0)  + IFERROR(Y1276*INDEX(F!$P$21:$AB$33, MATCH(W1276/$AH1276, F!$O$21:$O$33,1), MATCH(E1276, F!$P$20:$AB$20,1)),0)  + IFERROR( AC1276*INDEX(F!$P$21:$AB$33, MATCH(AA1276/$AH1276, F!$O$21:$O$33,1), MATCH(E1276, F!$P$20:$AB$20,1)),)</f>
        <v>0</v>
      </c>
      <c r="AL1276" s="1031"/>
    </row>
    <row r="1277" spans="1:38" hidden="1" x14ac:dyDescent="0.25">
      <c r="A1277" s="1022"/>
      <c r="B1277" s="248" t="str">
        <f t="shared" si="1642"/>
        <v/>
      </c>
      <c r="C1277" s="261" t="str">
        <f t="shared" si="1642"/>
        <v/>
      </c>
      <c r="D1277" s="229" t="str">
        <f t="shared" si="1642"/>
        <v/>
      </c>
      <c r="E1277" s="291" t="str">
        <f t="shared" si="1642"/>
        <v/>
      </c>
      <c r="F1277" s="332" t="str">
        <f t="shared" si="1642"/>
        <v/>
      </c>
      <c r="G1277" s="333" t="str">
        <f t="shared" si="1643"/>
        <v/>
      </c>
      <c r="H1277" s="334"/>
      <c r="I1277" s="334"/>
      <c r="J1277" s="335"/>
      <c r="K1277" s="333" t="str">
        <f t="shared" si="1644"/>
        <v/>
      </c>
      <c r="L1277" s="334"/>
      <c r="M1277" s="334"/>
      <c r="N1277" s="335"/>
      <c r="O1277" s="333" t="str">
        <f t="shared" si="1645"/>
        <v/>
      </c>
      <c r="P1277" s="334"/>
      <c r="Q1277" s="334"/>
      <c r="R1277" s="335"/>
      <c r="S1277" s="333" t="str">
        <f t="shared" si="1646"/>
        <v/>
      </c>
      <c r="T1277" s="334"/>
      <c r="U1277" s="334"/>
      <c r="V1277" s="335"/>
      <c r="W1277" s="333" t="str">
        <f t="shared" si="1647"/>
        <v/>
      </c>
      <c r="X1277" s="334"/>
      <c r="Y1277" s="334"/>
      <c r="Z1277" s="335"/>
      <c r="AA1277" s="333" t="str">
        <f t="shared" si="1648"/>
        <v/>
      </c>
      <c r="AB1277" s="334"/>
      <c r="AC1277" s="334"/>
      <c r="AD1277" s="335"/>
      <c r="AE1277" s="336">
        <f t="shared" si="1649"/>
        <v>0</v>
      </c>
      <c r="AF1277" s="337">
        <f t="shared" si="1601"/>
        <v>0</v>
      </c>
      <c r="AG1277" s="338">
        <f t="shared" si="1650"/>
        <v>0</v>
      </c>
      <c r="AH1277" s="217" t="str">
        <f t="shared" si="1651"/>
        <v/>
      </c>
      <c r="AI1277" s="339">
        <f xml:space="preserve"> ( IF(ISNUMBER(G1277), VLOOKUP(G1277/$AH1277,F!$A1:$B101,2,1)*G1277*$H1277*$I1277,0)+IF(ISNUMBER(K1277), VLOOKUP(K1277/$AH1277,F!$A1:$B101,2,1)*K1277*$L1277*$M1277,0)+IF(ISNUMBER(O1277), VLOOKUP(O1277/$AH1277,F!$A1:$B101,2,1)*O1277*$P1277*$Q1277,0)+IF(ISNUMBER(S1277), VLOOKUP(S1277/$AH1277,F!$A1:$B101,2,1)*S1277*$T1277*$U1277,0)+IF(ISNUMBER(W1277), VLOOKUP(W1277/$AH1277,F!$A1:$B101,2,1)*W1277*$X1277*$Y1277,0)+IF(ISNUMBER(AA1277), VLOOKUP(AA1277/$AH1277,F!$A1:$B101,2,1)*AA1277*$AB1277*$AC1277,0))*IF(ISNUMBER(F1277),F1277,1)*IF(ISNUMBER(E1277),E1277,1)</f>
        <v>0</v>
      </c>
      <c r="AJ1277" s="340">
        <f t="shared" si="1653"/>
        <v>0</v>
      </c>
      <c r="AK1277" s="341">
        <f>IFERROR(I1277*INDEX(F!$P$21:$AB$33, MATCH(G1277/$AH1277, F!$O$21:$O$33,1), MATCH(E1277, F!$P$20:$AB$20,1)), 0 ) +IFERROR( M1277*INDEX(F!$P$21:$AB$33, MATCH(K1277/$AH1277, F!$O$21:$O$33,1), MATCH(E1277, F!$P$20:$AB$20,1)),0) +  IFERROR( Q1277*INDEX(F!$P$21:$AB$33, MATCH(O1277/$AH1277, F!$O$21:$O$33,1), MATCH(E1277, F!$P$20:$AB$20,1)), 0) + IFERROR( U1277*INDEX(F!$P$21:$AB$33, MATCH(S1277/$AH1277, F!$O$21:$O$33,1), MATCH(E1277, F!$P$20:$AB$20,1)),0)  + IFERROR(Y1277*INDEX(F!$P$21:$AB$33, MATCH(W1277/$AH1277, F!$O$21:$O$33,1), MATCH(E1277, F!$P$20:$AB$20,1)),0)  + IFERROR( AC1277*INDEX(F!$P$21:$AB$33, MATCH(AA1277/$AH1277, F!$O$21:$O$33,1), MATCH(E1277, F!$P$20:$AB$20,1)),)</f>
        <v>0</v>
      </c>
      <c r="AL1277" s="1031"/>
    </row>
    <row r="1278" spans="1:38" hidden="1" x14ac:dyDescent="0.25">
      <c r="A1278" s="1022"/>
      <c r="B1278" s="249" t="str">
        <f t="shared" si="1642"/>
        <v/>
      </c>
      <c r="C1278" s="262" t="str">
        <f t="shared" si="1642"/>
        <v/>
      </c>
      <c r="D1278" s="230" t="str">
        <f t="shared" si="1642"/>
        <v/>
      </c>
      <c r="E1278" s="291" t="str">
        <f t="shared" si="1642"/>
        <v/>
      </c>
      <c r="F1278" s="342" t="str">
        <f t="shared" si="1642"/>
        <v/>
      </c>
      <c r="G1278" s="343" t="str">
        <f t="shared" si="1643"/>
        <v/>
      </c>
      <c r="H1278" s="344"/>
      <c r="I1278" s="344"/>
      <c r="J1278" s="345"/>
      <c r="K1278" s="343" t="str">
        <f t="shared" si="1644"/>
        <v/>
      </c>
      <c r="L1278" s="344"/>
      <c r="M1278" s="344"/>
      <c r="N1278" s="345"/>
      <c r="O1278" s="343" t="str">
        <f t="shared" si="1645"/>
        <v/>
      </c>
      <c r="P1278" s="344"/>
      <c r="Q1278" s="344"/>
      <c r="R1278" s="345"/>
      <c r="S1278" s="343" t="str">
        <f t="shared" si="1646"/>
        <v/>
      </c>
      <c r="T1278" s="344"/>
      <c r="U1278" s="344"/>
      <c r="V1278" s="345"/>
      <c r="W1278" s="343" t="str">
        <f t="shared" si="1647"/>
        <v/>
      </c>
      <c r="X1278" s="344"/>
      <c r="Y1278" s="344"/>
      <c r="Z1278" s="345"/>
      <c r="AA1278" s="343" t="str">
        <f t="shared" si="1648"/>
        <v/>
      </c>
      <c r="AB1278" s="344"/>
      <c r="AC1278" s="344"/>
      <c r="AD1278" s="345"/>
      <c r="AE1278" s="346">
        <f t="shared" si="1649"/>
        <v>0</v>
      </c>
      <c r="AF1278" s="347">
        <f t="shared" si="1601"/>
        <v>0</v>
      </c>
      <c r="AG1278" s="348">
        <f t="shared" si="1650"/>
        <v>0</v>
      </c>
      <c r="AH1278" s="217" t="str">
        <f t="shared" si="1651"/>
        <v/>
      </c>
      <c r="AI1278" s="349">
        <f xml:space="preserve"> ( IF(ISNUMBER(G1278), VLOOKUP(G1278/$AH1278,F!$A1:$B101,2,1)*G1278*$H1278*$I1278,0)+IF(ISNUMBER(K1278), VLOOKUP(K1278/$AH1278,F!$A1:$B101,2,1)*K1278*$L1278*$M1278,0)+IF(ISNUMBER(O1278), VLOOKUP(O1278/$AH1278,F!$A1:$B101,2,1)*O1278*$P1278*$Q1278,0)+IF(ISNUMBER(S1278), VLOOKUP(S1278/$AH1278,F!$A1:$B101,2,1)*S1278*$T1278*$U1278,0)+IF(ISNUMBER(W1278), VLOOKUP(W1278/$AH1278,F!$A1:$B101,2,1)*W1278*$X1278*$Y1278,0)+IF(ISNUMBER(AA1278), VLOOKUP(AA1278/$AH1278,F!$A1:$B101,2,1)*AA1278*$AB1278*$AC1278,0))*IF(ISNUMBER(F1278),F1278,1)*IF(ISNUMBER(E1278),E1278,1)</f>
        <v>0</v>
      </c>
      <c r="AJ1278" s="350">
        <f t="shared" si="1653"/>
        <v>0</v>
      </c>
      <c r="AK1278" s="351">
        <f>IFERROR(I1278*INDEX(F!$P$21:$AB$33, MATCH(G1278/$AH1278, F!$O$21:$O$33,1), MATCH(E1278, F!$P$20:$AB$20,1)), 0 ) +IFERROR( M1278*INDEX(F!$P$21:$AB$33, MATCH(K1278/$AH1278, F!$O$21:$O$33,1), MATCH(E1278, F!$P$20:$AB$20,1)),0) +  IFERROR( Q1278*INDEX(F!$P$21:$AB$33, MATCH(O1278/$AH1278, F!$O$21:$O$33,1), MATCH(E1278, F!$P$20:$AB$20,1)), 0) + IFERROR( U1278*INDEX(F!$P$21:$AB$33, MATCH(S1278/$AH1278, F!$O$21:$O$33,1), MATCH(E1278, F!$P$20:$AB$20,1)),0)  + IFERROR(Y1278*INDEX(F!$P$21:$AB$33, MATCH(W1278/$AH1278, F!$O$21:$O$33,1), MATCH(E1278, F!$P$20:$AB$20,1)),0)  + IFERROR( AC1278*INDEX(F!$P$21:$AB$33, MATCH(AA1278/$AH1278, F!$O$21:$O$33,1), MATCH(E1278, F!$P$20:$AB$20,1)),)</f>
        <v>0</v>
      </c>
      <c r="AL1278" s="1031"/>
    </row>
    <row r="1279" spans="1:38" hidden="1" x14ac:dyDescent="0.25">
      <c r="A1279" s="1022"/>
      <c r="B1279" s="248" t="str">
        <f t="shared" si="1642"/>
        <v/>
      </c>
      <c r="C1279" s="261" t="str">
        <f t="shared" si="1642"/>
        <v/>
      </c>
      <c r="D1279" s="231" t="str">
        <f t="shared" si="1642"/>
        <v/>
      </c>
      <c r="E1279" s="291" t="str">
        <f t="shared" si="1642"/>
        <v/>
      </c>
      <c r="F1279" s="332" t="str">
        <f t="shared" si="1642"/>
        <v/>
      </c>
      <c r="G1279" s="333" t="str">
        <f t="shared" si="1643"/>
        <v/>
      </c>
      <c r="H1279" s="334"/>
      <c r="I1279" s="334"/>
      <c r="J1279" s="335"/>
      <c r="K1279" s="333" t="str">
        <f t="shared" si="1644"/>
        <v/>
      </c>
      <c r="L1279" s="334"/>
      <c r="M1279" s="334"/>
      <c r="N1279" s="335"/>
      <c r="O1279" s="333" t="str">
        <f t="shared" si="1645"/>
        <v/>
      </c>
      <c r="P1279" s="334"/>
      <c r="Q1279" s="334"/>
      <c r="R1279" s="335"/>
      <c r="S1279" s="333" t="str">
        <f t="shared" si="1646"/>
        <v/>
      </c>
      <c r="T1279" s="334"/>
      <c r="U1279" s="334"/>
      <c r="V1279" s="335"/>
      <c r="W1279" s="333" t="str">
        <f t="shared" si="1647"/>
        <v/>
      </c>
      <c r="X1279" s="334"/>
      <c r="Y1279" s="334"/>
      <c r="Z1279" s="335"/>
      <c r="AA1279" s="333" t="str">
        <f t="shared" si="1648"/>
        <v/>
      </c>
      <c r="AB1279" s="334"/>
      <c r="AC1279" s="334"/>
      <c r="AD1279" s="335"/>
      <c r="AE1279" s="336">
        <f t="shared" si="1649"/>
        <v>0</v>
      </c>
      <c r="AF1279" s="337">
        <f t="shared" si="1601"/>
        <v>0</v>
      </c>
      <c r="AG1279" s="338">
        <f t="shared" si="1650"/>
        <v>0</v>
      </c>
      <c r="AH1279" s="217" t="str">
        <f t="shared" si="1651"/>
        <v/>
      </c>
      <c r="AI1279" s="339">
        <f xml:space="preserve"> ( IF(ISNUMBER(G1279), VLOOKUP(G1279/$AH1279,F!$A1:$B101,2,1)*G1279*$H1279*$I1279,0)+IF(ISNUMBER(K1279), VLOOKUP(K1279/$AH1279,F!$A1:$B101,2,1)*K1279*$L1279*$M1279,0)+IF(ISNUMBER(O1279), VLOOKUP(O1279/$AH1279,F!$A1:$B101,2,1)*O1279*$P1279*$Q1279,0)+IF(ISNUMBER(S1279), VLOOKUP(S1279/$AH1279,F!$A1:$B101,2,1)*S1279*$T1279*$U1279,0)+IF(ISNUMBER(W1279), VLOOKUP(W1279/$AH1279,F!$A1:$B101,2,1)*W1279*$X1279*$Y1279,0)+IF(ISNUMBER(AA1279), VLOOKUP(AA1279/$AH1279,F!$A1:$B101,2,1)*AA1279*$AB1279*$AC1279,0))*IF(ISNUMBER(F1279),F1279,1)*IF(ISNUMBER(E1279),E1279,1)</f>
        <v>0</v>
      </c>
      <c r="AJ1279" s="340">
        <f t="shared" si="1653"/>
        <v>0</v>
      </c>
      <c r="AK1279" s="341">
        <f>IFERROR(I1279*INDEX(F!$P$21:$AB$33, MATCH(G1279/$AH1279, F!$O$21:$O$33,1), MATCH(E1279, F!$P$20:$AB$20,1)), 0 ) +IFERROR( M1279*INDEX(F!$P$21:$AB$33, MATCH(K1279/$AH1279, F!$O$21:$O$33,1), MATCH(E1279, F!$P$20:$AB$20,1)),0) +  IFERROR( Q1279*INDEX(F!$P$21:$AB$33, MATCH(O1279/$AH1279, F!$O$21:$O$33,1), MATCH(E1279, F!$P$20:$AB$20,1)), 0) + IFERROR( U1279*INDEX(F!$P$21:$AB$33, MATCH(S1279/$AH1279, F!$O$21:$O$33,1), MATCH(E1279, F!$P$20:$AB$20,1)),0)  + IFERROR(Y1279*INDEX(F!$P$21:$AB$33, MATCH(W1279/$AH1279, F!$O$21:$O$33,1), MATCH(E1279, F!$P$20:$AB$20,1)),0)  + IFERROR( AC1279*INDEX(F!$P$21:$AB$33, MATCH(AA1279/$AH1279, F!$O$21:$O$33,1), MATCH(E1279, F!$P$20:$AB$20,1)),)</f>
        <v>0</v>
      </c>
      <c r="AL1279" s="1031"/>
    </row>
    <row r="1280" spans="1:38" ht="15.75" hidden="1" thickBot="1" x14ac:dyDescent="0.3">
      <c r="A1280" s="1023"/>
      <c r="B1280" s="250"/>
      <c r="C1280" s="263"/>
      <c r="D1280" s="215"/>
      <c r="E1280" s="352">
        <f>ROUND(IFERROR(SUMPRODUCT(AJ1272:AJ1279,E1272:E1279)/AJ1280,0),3)</f>
        <v>0</v>
      </c>
      <c r="F1280" s="353"/>
      <c r="G1280" s="354"/>
      <c r="H1280" s="355"/>
      <c r="I1280" s="355"/>
      <c r="J1280" s="356"/>
      <c r="K1280" s="354"/>
      <c r="L1280" s="355"/>
      <c r="M1280" s="355"/>
      <c r="N1280" s="356"/>
      <c r="O1280" s="354"/>
      <c r="P1280" s="355"/>
      <c r="Q1280" s="355"/>
      <c r="R1280" s="356"/>
      <c r="S1280" s="354"/>
      <c r="T1280" s="355"/>
      <c r="U1280" s="355"/>
      <c r="V1280" s="356"/>
      <c r="W1280" s="354"/>
      <c r="X1280" s="355"/>
      <c r="Y1280" s="355"/>
      <c r="Z1280" s="356"/>
      <c r="AA1280" s="354"/>
      <c r="AB1280" s="355"/>
      <c r="AC1280" s="355"/>
      <c r="AD1280" s="356"/>
      <c r="AE1280" s="357">
        <f>SUM(AE1272:AE1279)</f>
        <v>0</v>
      </c>
      <c r="AF1280" s="358">
        <f t="shared" si="1601"/>
        <v>0</v>
      </c>
      <c r="AG1280" s="391">
        <f>IFERROR(  SUMPRODUCT(AG1272:AG1279,AJ1272:AJ1279)/AJ1280,0)</f>
        <v>0</v>
      </c>
      <c r="AH1280" s="359"/>
      <c r="AI1280" s="360">
        <f>SUM(AI1272:AI1279)</f>
        <v>0</v>
      </c>
      <c r="AJ1280" s="360">
        <f>SUM(AJ1272:AJ1279)</f>
        <v>0</v>
      </c>
      <c r="AK1280" s="361">
        <f>IF(SUM(AK1272:AK1279)=0,TIME(,0,),TIME(,SUM(AK1272:AK1279)+F!$V$37,))</f>
        <v>0</v>
      </c>
      <c r="AL1280" s="1032"/>
    </row>
    <row r="1281" spans="1:38" hidden="1" x14ac:dyDescent="0.25">
      <c r="A1281" s="232">
        <f>A1282</f>
        <v>43941</v>
      </c>
      <c r="B1281" s="251" t="str">
        <f t="shared" ref="B1281:F1288" si="1654">IF(B1225="","",B1225)</f>
        <v/>
      </c>
      <c r="C1281" s="264" t="str">
        <f t="shared" si="1654"/>
        <v/>
      </c>
      <c r="D1281" s="233" t="str">
        <f t="shared" si="1654"/>
        <v/>
      </c>
      <c r="E1281" s="280" t="str">
        <f t="shared" si="1654"/>
        <v/>
      </c>
      <c r="F1281" s="362" t="str">
        <f t="shared" si="1654"/>
        <v/>
      </c>
      <c r="G1281" s="363" t="str">
        <f t="shared" ref="G1281:G1288" si="1655">IF(J1281&lt;&gt;0, IFERROR(IF( $F1281=2,  MROUND($AH1281*J1281,1),    IF( OR($F1281="",$F1281=1),   MROUND($AH1281*J1281,2.5),  MROUND($AH1281*J1281, 0.1))), "" ), "")</f>
        <v/>
      </c>
      <c r="H1281" s="364"/>
      <c r="I1281" s="364"/>
      <c r="J1281" s="365"/>
      <c r="K1281" s="363" t="str">
        <f t="shared" ref="K1281:K1288" si="1656">IF(N1281&lt;&gt;0, IFERROR(IF( $F1281=2,  MROUND($AH1281*N1281,1),    IF( OR($F1281="",$F1281=1),   MROUND($AH1281*N1281,2.5),  MROUND($AH1281*N1281, 0.1))), "" ), "")</f>
        <v/>
      </c>
      <c r="L1281" s="364"/>
      <c r="M1281" s="364"/>
      <c r="N1281" s="365"/>
      <c r="O1281" s="363" t="str">
        <f t="shared" ref="O1281:O1288" si="1657">IF(R1281&lt;&gt;0, IFERROR(IF( $F1281=2,  MROUND($AH1281*R1281,1),    IF( OR($F1281="",$F1281=1),   MROUND($AH1281*R1281,2.5),  MROUND($AH1281*R1281, 0.1))), "" ), "")</f>
        <v/>
      </c>
      <c r="P1281" s="364"/>
      <c r="Q1281" s="364"/>
      <c r="R1281" s="365"/>
      <c r="S1281" s="363" t="str">
        <f t="shared" ref="S1281:S1288" si="1658">IF(V1281&lt;&gt;0, IFERROR(IF( $F1281=2,  MROUND($AH1281*V1281,1),    IF( OR($F1281="",$F1281=1),   MROUND($AH1281*V1281,2.5),  MROUND($AH1281*V1281, 0.1))), "" ), "")</f>
        <v/>
      </c>
      <c r="T1281" s="364"/>
      <c r="U1281" s="364"/>
      <c r="V1281" s="365"/>
      <c r="W1281" s="363" t="str">
        <f t="shared" ref="W1281:W1288" si="1659">IF(Z1281&lt;&gt;0, IFERROR(IF( $F1281=2,  MROUND($AH1281*Z1281,1),    IF( OR($F1281="",$F1281=1),   MROUND($AH1281*Z1281,2.5),  MROUND($AH1281*Z1281, 0.1))), "" ), "")</f>
        <v/>
      </c>
      <c r="X1281" s="364"/>
      <c r="Y1281" s="364"/>
      <c r="Z1281" s="365"/>
      <c r="AA1281" s="363" t="str">
        <f t="shared" ref="AA1281:AA1288" si="1660">IF(AD1281&lt;&gt;0, IFERROR(IF( $F1281=2,  MROUND($AH1281*AD1281,1),    IF( OR($F1281="",$F1281=1),   MROUND($AH1281*AD1281,2.5),  MROUND($AH1281*AD1281, 0.1))), "" ), "")</f>
        <v/>
      </c>
      <c r="AB1281" s="364"/>
      <c r="AC1281" s="364"/>
      <c r="AD1281" s="365"/>
      <c r="AE1281" s="366">
        <f t="shared" ref="AE1281:AE1288" si="1661">(IF(ISNUMBER(G1281),G1281,0)*H1281*I1281+IF(ISNUMBER(K1281),K1281,1)*L1281*M1281+IF(ISNUMBER(O1281),O1281,1)*P1281*Q1281+IF(ISNUMBER(S1281),S1281,1)*T1281*U1281+IF(ISNUMBER(W1281),W1281,1)*X1281*Y1281+IF(ISNUMBER(AA1281),AA1281,1)*AB1281*AC1281)*IF(ISNUMBER(F1281),F1281,1)</f>
        <v>0</v>
      </c>
      <c r="AF1281" s="367">
        <f t="shared" si="1601"/>
        <v>0</v>
      </c>
      <c r="AG1281" s="368">
        <f t="shared" ref="AG1281:AG1288" si="1662">IFERROR((AF1281/(AH1281*IF(ISNUMBER(F1281),F1281,1))),0)</f>
        <v>0</v>
      </c>
      <c r="AH1281" s="216" t="str">
        <f t="shared" ref="AH1281:AH1288" si="1663">IF(ISNUMBER(AH1225), AH1225+(AH1225*$AH$1234),"")</f>
        <v/>
      </c>
      <c r="AI1281" s="369">
        <f xml:space="preserve"> ( IF(ISNUMBER(G1281), VLOOKUP(G1281/$AH1281,F!$A1:$B101,2,1)*G1281*$H1281*$I1281,0)+IF(ISNUMBER(K1281), VLOOKUP(K1281/$AH1281,F!$A1:$B101,2,1)*K1281*$L1281*$M1281,0)+IF(ISNUMBER(O1281), VLOOKUP(O1281/$AH1281,F!$A1:$B101,2,1)*O1281*$P1281*$Q1281,0)+IF(ISNUMBER(S1281), VLOOKUP(S1281/$AH1281,F!$A1:$B101,2,1)*S1281*$T1281*$U1281,0)+IF(ISNUMBER(W1281), VLOOKUP(W1281/$AH1281,F!$A1:$B101,2,1)*W1281*$X1281*$Y1281,0)+IF(ISNUMBER(AA1281), VLOOKUP(AA1281/$AH1281,F!$A1:$B101,2,1)*AA1281*$AB1281*$AC1281,0))*IF(ISNUMBER(F1281),F1281,1)*IF(ISNUMBER(E1281),E1281,1)</f>
        <v>0</v>
      </c>
      <c r="AJ1281" s="370">
        <f t="shared" ref="AJ1281:AJ1283" si="1664">H1281*I1281+L1281*M1281+P1281*Q1281+T1281*U1281+X1281*Y1281+AB1281*AC1281</f>
        <v>0</v>
      </c>
      <c r="AK1281" s="371">
        <f>IFERROR(I1281*INDEX(F!$P$21:$AB$33, MATCH(G1281/$AH1281, F!$O$21:$O$33,1), MATCH(E1281, F!$P$20:$AB$20,1)), 0 ) +IFERROR( M1281*INDEX(F!$P$21:$AB$33, MATCH(K1281/$AH1281, F!$O$21:$O$33,1), MATCH(E1281, F!$P$20:$AB$20,1)),0) +  IFERROR( Q1281*INDEX(F!$P$21:$AB$33, MATCH(O1281/$AH1281, F!$O$21:$O$33,1), MATCH(E1281, F!$P$20:$AB$20,1)), 0) + IFERROR( U1281*INDEX(F!$P$21:$AB$33, MATCH(S1281/$AH1281, F!$O$21:$O$33,1), MATCH(E1281, F!$P$20:$AB$20,1)),0)  + IFERROR(Y1281*INDEX(F!$P$21:$AB$33, MATCH(W1281/$AH1281, F!$O$21:$O$33,1), MATCH(E1281, F!$P$20:$AB$20,1)),0)  + IFERROR( AC1281*INDEX(F!$P$21:$AB$33, MATCH(AA1281/$AH1281, F!$O$21:$O$33,1), MATCH(E1281, F!$P$20:$AB$20,1)),)</f>
        <v>0</v>
      </c>
      <c r="AL1281" s="1033"/>
    </row>
    <row r="1282" spans="1:38" ht="15.75" hidden="1" customHeight="1" x14ac:dyDescent="0.25">
      <c r="A1282" s="1021">
        <f>A1226+A1178</f>
        <v>43941</v>
      </c>
      <c r="B1282" s="249" t="str">
        <f t="shared" si="1654"/>
        <v/>
      </c>
      <c r="C1282" s="262" t="str">
        <f t="shared" si="1654"/>
        <v/>
      </c>
      <c r="D1282" s="230" t="str">
        <f t="shared" si="1654"/>
        <v/>
      </c>
      <c r="E1282" s="291" t="str">
        <f t="shared" si="1654"/>
        <v/>
      </c>
      <c r="F1282" s="342" t="str">
        <f t="shared" si="1654"/>
        <v/>
      </c>
      <c r="G1282" s="343" t="str">
        <f t="shared" si="1655"/>
        <v/>
      </c>
      <c r="H1282" s="344"/>
      <c r="I1282" s="344"/>
      <c r="J1282" s="345"/>
      <c r="K1282" s="343" t="str">
        <f t="shared" si="1656"/>
        <v/>
      </c>
      <c r="L1282" s="344"/>
      <c r="M1282" s="344"/>
      <c r="N1282" s="345"/>
      <c r="O1282" s="343" t="str">
        <f t="shared" si="1657"/>
        <v/>
      </c>
      <c r="P1282" s="344"/>
      <c r="Q1282" s="344"/>
      <c r="R1282" s="345"/>
      <c r="S1282" s="343" t="str">
        <f t="shared" si="1658"/>
        <v/>
      </c>
      <c r="T1282" s="344"/>
      <c r="U1282" s="344"/>
      <c r="V1282" s="345"/>
      <c r="W1282" s="343" t="str">
        <f t="shared" si="1659"/>
        <v/>
      </c>
      <c r="X1282" s="344"/>
      <c r="Y1282" s="344"/>
      <c r="Z1282" s="345"/>
      <c r="AA1282" s="343" t="str">
        <f t="shared" si="1660"/>
        <v/>
      </c>
      <c r="AB1282" s="344"/>
      <c r="AC1282" s="344"/>
      <c r="AD1282" s="345"/>
      <c r="AE1282" s="346">
        <f t="shared" si="1661"/>
        <v>0</v>
      </c>
      <c r="AF1282" s="347">
        <f t="shared" si="1601"/>
        <v>0</v>
      </c>
      <c r="AG1282" s="348">
        <f t="shared" si="1662"/>
        <v>0</v>
      </c>
      <c r="AH1282" s="217" t="str">
        <f t="shared" si="1663"/>
        <v/>
      </c>
      <c r="AI1282" s="349">
        <f xml:space="preserve"> ( IF(ISNUMBER(G1282), VLOOKUP(G1282/$AH1282,F!$A1:$B101,2,1)*G1282*$H1282*$I1282,0)+IF(ISNUMBER(K1282), VLOOKUP(K1282/$AH1282,F!$A1:$B101,2,1)*K1282*$L1282*$M1282,0)+IF(ISNUMBER(O1282), VLOOKUP(O1282/$AH1282,F!$A1:$B101,2,1)*O1282*$P1282*$Q1282,0)+IF(ISNUMBER(S1282), VLOOKUP(S1282/$AH1282,F!$A1:$B101,2,1)*S1282*$T1282*$U1282,0)+IF(ISNUMBER(W1282), VLOOKUP(W1282/$AH1282,F!$A1:$B101,2,1)*W1282*$X1282*$Y1282,0)+IF(ISNUMBER(AA1282), VLOOKUP(AA1282/$AH1282,F!$A1:$B101,2,1)*AA1282*$AB1282*$AC1282,0))*IF(ISNUMBER(F1282),F1282,1)*IF(ISNUMBER(E1282),E1282,1)</f>
        <v>0</v>
      </c>
      <c r="AJ1282" s="350">
        <f t="shared" si="1664"/>
        <v>0</v>
      </c>
      <c r="AK1282" s="351">
        <f>IFERROR(I1282*INDEX(F!$P$21:$AB$33, MATCH(G1282/$AH1282, F!$O$21:$O$33,1), MATCH(E1282, F!$P$20:$AB$20,1)), 0 ) +IFERROR( M1282*INDEX(F!$P$21:$AB$33, MATCH(K1282/$AH1282, F!$O$21:$O$33,1), MATCH(E1282, F!$P$20:$AB$20,1)),0) +  IFERROR( Q1282*INDEX(F!$P$21:$AB$33, MATCH(O1282/$AH1282, F!$O$21:$O$33,1), MATCH(E1282, F!$P$20:$AB$20,1)), 0) + IFERROR( U1282*INDEX(F!$P$21:$AB$33, MATCH(S1282/$AH1282, F!$O$21:$O$33,1), MATCH(E1282, F!$P$20:$AB$20,1)),0)  + IFERROR(Y1282*INDEX(F!$P$21:$AB$33, MATCH(W1282/$AH1282, F!$O$21:$O$33,1), MATCH(E1282, F!$P$20:$AB$20,1)),0)  + IFERROR( AC1282*INDEX(F!$P$21:$AB$33, MATCH(AA1282/$AH1282, F!$O$21:$O$33,1), MATCH(E1282, F!$P$20:$AB$20,1)),)</f>
        <v>0</v>
      </c>
      <c r="AL1282" s="1031"/>
    </row>
    <row r="1283" spans="1:38" hidden="1" x14ac:dyDescent="0.25">
      <c r="A1283" s="1022"/>
      <c r="B1283" s="252" t="str">
        <f t="shared" si="1654"/>
        <v/>
      </c>
      <c r="C1283" s="265" t="str">
        <f t="shared" si="1654"/>
        <v/>
      </c>
      <c r="D1283" s="234" t="str">
        <f t="shared" si="1654"/>
        <v/>
      </c>
      <c r="E1283" s="291" t="str">
        <f t="shared" si="1654"/>
        <v/>
      </c>
      <c r="F1283" s="372" t="str">
        <f t="shared" si="1654"/>
        <v/>
      </c>
      <c r="G1283" s="373" t="str">
        <f t="shared" si="1655"/>
        <v/>
      </c>
      <c r="H1283" s="374"/>
      <c r="I1283" s="374"/>
      <c r="J1283" s="375"/>
      <c r="K1283" s="373" t="str">
        <f t="shared" si="1656"/>
        <v/>
      </c>
      <c r="L1283" s="374"/>
      <c r="M1283" s="374"/>
      <c r="N1283" s="375"/>
      <c r="O1283" s="373" t="str">
        <f t="shared" si="1657"/>
        <v/>
      </c>
      <c r="P1283" s="374"/>
      <c r="Q1283" s="374"/>
      <c r="R1283" s="375"/>
      <c r="S1283" s="373" t="str">
        <f t="shared" si="1658"/>
        <v/>
      </c>
      <c r="T1283" s="374"/>
      <c r="U1283" s="374"/>
      <c r="V1283" s="375"/>
      <c r="W1283" s="373" t="str">
        <f t="shared" si="1659"/>
        <v/>
      </c>
      <c r="X1283" s="374"/>
      <c r="Y1283" s="374"/>
      <c r="Z1283" s="375"/>
      <c r="AA1283" s="373" t="str">
        <f t="shared" si="1660"/>
        <v/>
      </c>
      <c r="AB1283" s="374"/>
      <c r="AC1283" s="374"/>
      <c r="AD1283" s="375"/>
      <c r="AE1283" s="376">
        <f t="shared" si="1661"/>
        <v>0</v>
      </c>
      <c r="AF1283" s="377">
        <f t="shared" si="1601"/>
        <v>0</v>
      </c>
      <c r="AG1283" s="378">
        <f t="shared" si="1662"/>
        <v>0</v>
      </c>
      <c r="AH1283" s="217" t="str">
        <f t="shared" si="1663"/>
        <v/>
      </c>
      <c r="AI1283" s="379">
        <f xml:space="preserve"> ( IF(ISNUMBER(G1283), VLOOKUP(G1283/$AH1283,F!$A1:$B101,2,1)*G1283*$H1283*$I1283,0)+IF(ISNUMBER(K1283), VLOOKUP(K1283/$AH1283,F!$A1:$B101,2,1)*K1283*$L1283*$M1283,0)+IF(ISNUMBER(O1283), VLOOKUP(O1283/$AH1283,F!$A1:$B101,2,1)*O1283*$P1283*$Q1283,0)+IF(ISNUMBER(S1283), VLOOKUP(S1283/$AH1283,F!$A1:$B101,2,1)*S1283*$T1283*$U1283,0)+IF(ISNUMBER(W1283), VLOOKUP(W1283/$AH1283,F!$A1:$B101,2,1)*W1283*$X1283*$Y1283,0)+IF(ISNUMBER(AA1283), VLOOKUP(AA1283/$AH1283,F!$A1:$B101,2,1)*AA1283*$AB1283*$AC1283,0))*IF(ISNUMBER(F1283),F1283,1)*IF(ISNUMBER(E1283),E1283,1)</f>
        <v>0</v>
      </c>
      <c r="AJ1283" s="380">
        <f t="shared" si="1664"/>
        <v>0</v>
      </c>
      <c r="AK1283" s="381">
        <f>IFERROR(I1283*INDEX(F!$P$21:$AB$33, MATCH(G1283/$AH1283, F!$O$21:$O$33,1), MATCH(E1283, F!$P$20:$AB$20,1)), 0 ) +IFERROR( M1283*INDEX(F!$P$21:$AB$33, MATCH(K1283/$AH1283, F!$O$21:$O$33,1), MATCH(E1283, F!$P$20:$AB$20,1)),0) +  IFERROR( Q1283*INDEX(F!$P$21:$AB$33, MATCH(O1283/$AH1283, F!$O$21:$O$33,1), MATCH(E1283, F!$P$20:$AB$20,1)), 0) + IFERROR( U1283*INDEX(F!$P$21:$AB$33, MATCH(S1283/$AH1283, F!$O$21:$O$33,1), MATCH(E1283, F!$P$20:$AB$20,1)),0)  + IFERROR(Y1283*INDEX(F!$P$21:$AB$33, MATCH(W1283/$AH1283, F!$O$21:$O$33,1), MATCH(E1283, F!$P$20:$AB$20,1)),0)  + IFERROR( AC1283*INDEX(F!$P$21:$AB$33, MATCH(AA1283/$AH1283, F!$O$21:$O$33,1), MATCH(E1283, F!$P$20:$AB$20,1)),)</f>
        <v>0</v>
      </c>
      <c r="AL1283" s="1031"/>
    </row>
    <row r="1284" spans="1:38" hidden="1" x14ac:dyDescent="0.25">
      <c r="A1284" s="1022"/>
      <c r="B1284" s="249" t="str">
        <f t="shared" si="1654"/>
        <v/>
      </c>
      <c r="C1284" s="262" t="str">
        <f t="shared" si="1654"/>
        <v/>
      </c>
      <c r="D1284" s="230" t="str">
        <f t="shared" si="1654"/>
        <v/>
      </c>
      <c r="E1284" s="291" t="str">
        <f t="shared" si="1654"/>
        <v/>
      </c>
      <c r="F1284" s="342" t="str">
        <f t="shared" si="1654"/>
        <v/>
      </c>
      <c r="G1284" s="343" t="str">
        <f t="shared" si="1655"/>
        <v/>
      </c>
      <c r="H1284" s="344"/>
      <c r="I1284" s="344"/>
      <c r="J1284" s="345"/>
      <c r="K1284" s="343" t="str">
        <f t="shared" si="1656"/>
        <v/>
      </c>
      <c r="L1284" s="344"/>
      <c r="M1284" s="344"/>
      <c r="N1284" s="345"/>
      <c r="O1284" s="343" t="str">
        <f t="shared" si="1657"/>
        <v/>
      </c>
      <c r="P1284" s="344"/>
      <c r="Q1284" s="344"/>
      <c r="R1284" s="345"/>
      <c r="S1284" s="343" t="str">
        <f t="shared" si="1658"/>
        <v/>
      </c>
      <c r="T1284" s="344"/>
      <c r="U1284" s="344"/>
      <c r="V1284" s="345"/>
      <c r="W1284" s="343" t="str">
        <f t="shared" si="1659"/>
        <v/>
      </c>
      <c r="X1284" s="344"/>
      <c r="Y1284" s="344"/>
      <c r="Z1284" s="345"/>
      <c r="AA1284" s="343" t="str">
        <f t="shared" si="1660"/>
        <v/>
      </c>
      <c r="AB1284" s="344"/>
      <c r="AC1284" s="344"/>
      <c r="AD1284" s="345"/>
      <c r="AE1284" s="346">
        <f t="shared" si="1661"/>
        <v>0</v>
      </c>
      <c r="AF1284" s="347">
        <f t="shared" si="1601"/>
        <v>0</v>
      </c>
      <c r="AG1284" s="348">
        <f t="shared" si="1662"/>
        <v>0</v>
      </c>
      <c r="AH1284" s="217" t="str">
        <f t="shared" si="1663"/>
        <v/>
      </c>
      <c r="AI1284" s="349">
        <f xml:space="preserve"> ( IF(ISNUMBER(G1284), VLOOKUP(G1284/$AH1284,F!$A1:$B101,2,1)*G1284*$H1284*$I1284,0)+IF(ISNUMBER(K1284), VLOOKUP(K1284/$AH1284,F!$A1:$B101,2,1)*K1284*$L1284*$M1284,0)+IF(ISNUMBER(O1284), VLOOKUP(O1284/$AH1284,F!$A1:$B101,2,1)*O1284*$P1284*$Q1284,0)+IF(ISNUMBER(S1284), VLOOKUP(S1284/$AH1284,F!$A1:$B101,2,1)*S1284*$T1284*$U1284,0)+IF(ISNUMBER(W1284), VLOOKUP(W1284/$AH1284,F!$A1:$B101,2,1)*W1284*$X1284*$Y1284,0)+IF(ISNUMBER(AA1284), VLOOKUP(AA1284/$AH1284,F!$A1:$B101,2,1)*AA1284*$AB1284*$AC1284,0))*IF(ISNUMBER(F1284),F1284,1)*IF(ISNUMBER(E1284),E1284,1)</f>
        <v>0</v>
      </c>
      <c r="AJ1284" s="350">
        <f>H1284*I1284+L1284*M1284+P1284*Q1284+T1284*U1284+X1284*Y1284+AB1284*AC1284</f>
        <v>0</v>
      </c>
      <c r="AK1284" s="351">
        <f>IFERROR(I1284*INDEX(F!$P$21:$AB$33, MATCH(G1284/$AH1284, F!$O$21:$O$33,1), MATCH(E1284, F!$P$20:$AB$20,1)), 0 ) +IFERROR( M1284*INDEX(F!$P$21:$AB$33, MATCH(K1284/$AH1284, F!$O$21:$O$33,1), MATCH(E1284, F!$P$20:$AB$20,1)),0) +  IFERROR( Q1284*INDEX(F!$P$21:$AB$33, MATCH(O1284/$AH1284, F!$O$21:$O$33,1), MATCH(E1284, F!$P$20:$AB$20,1)), 0) + IFERROR( U1284*INDEX(F!$P$21:$AB$33, MATCH(S1284/$AH1284, F!$O$21:$O$33,1), MATCH(E1284, F!$P$20:$AB$20,1)),0)  + IFERROR(Y1284*INDEX(F!$P$21:$AB$33, MATCH(W1284/$AH1284, F!$O$21:$O$33,1), MATCH(E1284, F!$P$20:$AB$20,1)),0)  + IFERROR( AC1284*INDEX(F!$P$21:$AB$33, MATCH(AA1284/$AH1284, F!$O$21:$O$33,1), MATCH(E1284, F!$P$20:$AB$20,1)),)</f>
        <v>0</v>
      </c>
      <c r="AL1284" s="1031"/>
    </row>
    <row r="1285" spans="1:38" hidden="1" x14ac:dyDescent="0.25">
      <c r="A1285" s="1022"/>
      <c r="B1285" s="252" t="str">
        <f t="shared" si="1654"/>
        <v/>
      </c>
      <c r="C1285" s="265" t="str">
        <f t="shared" si="1654"/>
        <v/>
      </c>
      <c r="D1285" s="234" t="str">
        <f t="shared" si="1654"/>
        <v/>
      </c>
      <c r="E1285" s="291" t="str">
        <f t="shared" si="1654"/>
        <v/>
      </c>
      <c r="F1285" s="372" t="str">
        <f t="shared" si="1654"/>
        <v/>
      </c>
      <c r="G1285" s="373" t="str">
        <f t="shared" si="1655"/>
        <v/>
      </c>
      <c r="H1285" s="374"/>
      <c r="I1285" s="374"/>
      <c r="J1285" s="375"/>
      <c r="K1285" s="373" t="str">
        <f t="shared" si="1656"/>
        <v/>
      </c>
      <c r="L1285" s="374"/>
      <c r="M1285" s="374"/>
      <c r="N1285" s="375"/>
      <c r="O1285" s="373" t="str">
        <f t="shared" si="1657"/>
        <v/>
      </c>
      <c r="P1285" s="374"/>
      <c r="Q1285" s="374"/>
      <c r="R1285" s="375"/>
      <c r="S1285" s="373" t="str">
        <f t="shared" si="1658"/>
        <v/>
      </c>
      <c r="T1285" s="374"/>
      <c r="U1285" s="374"/>
      <c r="V1285" s="375"/>
      <c r="W1285" s="373" t="str">
        <f t="shared" si="1659"/>
        <v/>
      </c>
      <c r="X1285" s="374"/>
      <c r="Y1285" s="374"/>
      <c r="Z1285" s="375"/>
      <c r="AA1285" s="373" t="str">
        <f t="shared" si="1660"/>
        <v/>
      </c>
      <c r="AB1285" s="374"/>
      <c r="AC1285" s="374"/>
      <c r="AD1285" s="375"/>
      <c r="AE1285" s="376">
        <f t="shared" si="1661"/>
        <v>0</v>
      </c>
      <c r="AF1285" s="377">
        <f t="shared" si="1601"/>
        <v>0</v>
      </c>
      <c r="AG1285" s="378">
        <f t="shared" si="1662"/>
        <v>0</v>
      </c>
      <c r="AH1285" s="217" t="str">
        <f t="shared" si="1663"/>
        <v/>
      </c>
      <c r="AI1285" s="379">
        <f xml:space="preserve"> ( IF(ISNUMBER(G1285), VLOOKUP(G1285/$AH1285,F!$A1:$B101,2,1)*G1285*$H1285*$I1285,0)+IF(ISNUMBER(K1285), VLOOKUP(K1285/$AH1285,F!$A1:$B101,2,1)*K1285*$L1285*$M1285,0)+IF(ISNUMBER(O1285), VLOOKUP(O1285/$AH1285,F!$A1:$B101,2,1)*O1285*$P1285*$Q1285,0)+IF(ISNUMBER(S1285), VLOOKUP(S1285/$AH1285,F!$A1:$B101,2,1)*S1285*$T1285*$U1285,0)+IF(ISNUMBER(W1285), VLOOKUP(W1285/$AH1285,F!$A1:$B101,2,1)*W1285*$X1285*$Y1285,0)+IF(ISNUMBER(AA1285), VLOOKUP(AA1285/$AH1285,F!$A1:$B101,2,1)*AA1285*$AB1285*$AC1285,0))*IF(ISNUMBER(F1285),F1285,1)*IF(ISNUMBER(E1285),E1285,1)</f>
        <v>0</v>
      </c>
      <c r="AJ1285" s="380">
        <f t="shared" ref="AJ1285:AJ1288" si="1665">H1285*I1285+L1285*M1285+P1285*Q1285+T1285*U1285+X1285*Y1285+AB1285*AC1285</f>
        <v>0</v>
      </c>
      <c r="AK1285" s="381">
        <f>IFERROR(I1285*INDEX(F!$P$21:$AB$33, MATCH(G1285/$AH1285, F!$O$21:$O$33,1), MATCH(E1285, F!$P$20:$AB$20,1)), 0 ) +IFERROR( M1285*INDEX(F!$P$21:$AB$33, MATCH(K1285/$AH1285, F!$O$21:$O$33,1), MATCH(E1285, F!$P$20:$AB$20,1)),0) +  IFERROR( Q1285*INDEX(F!$P$21:$AB$33, MATCH(O1285/$AH1285, F!$O$21:$O$33,1), MATCH(E1285, F!$P$20:$AB$20,1)), 0) + IFERROR( U1285*INDEX(F!$P$21:$AB$33, MATCH(S1285/$AH1285, F!$O$21:$O$33,1), MATCH(E1285, F!$P$20:$AB$20,1)),0)  + IFERROR(Y1285*INDEX(F!$P$21:$AB$33, MATCH(W1285/$AH1285, F!$O$21:$O$33,1), MATCH(E1285, F!$P$20:$AB$20,1)),0)  + IFERROR( AC1285*INDEX(F!$P$21:$AB$33, MATCH(AA1285/$AH1285, F!$O$21:$O$33,1), MATCH(E1285, F!$P$20:$AB$20,1)),)</f>
        <v>0</v>
      </c>
      <c r="AL1285" s="1031"/>
    </row>
    <row r="1286" spans="1:38" hidden="1" x14ac:dyDescent="0.25">
      <c r="A1286" s="1022"/>
      <c r="B1286" s="249" t="str">
        <f t="shared" si="1654"/>
        <v/>
      </c>
      <c r="C1286" s="262" t="str">
        <f t="shared" si="1654"/>
        <v/>
      </c>
      <c r="D1286" s="230" t="str">
        <f t="shared" si="1654"/>
        <v/>
      </c>
      <c r="E1286" s="291" t="str">
        <f t="shared" si="1654"/>
        <v/>
      </c>
      <c r="F1286" s="342" t="str">
        <f t="shared" si="1654"/>
        <v/>
      </c>
      <c r="G1286" s="343" t="str">
        <f t="shared" si="1655"/>
        <v/>
      </c>
      <c r="H1286" s="344"/>
      <c r="I1286" s="344"/>
      <c r="J1286" s="345"/>
      <c r="K1286" s="343" t="str">
        <f t="shared" si="1656"/>
        <v/>
      </c>
      <c r="L1286" s="344"/>
      <c r="M1286" s="344"/>
      <c r="N1286" s="345"/>
      <c r="O1286" s="343" t="str">
        <f t="shared" si="1657"/>
        <v/>
      </c>
      <c r="P1286" s="344"/>
      <c r="Q1286" s="344"/>
      <c r="R1286" s="345"/>
      <c r="S1286" s="343" t="str">
        <f t="shared" si="1658"/>
        <v/>
      </c>
      <c r="T1286" s="344"/>
      <c r="U1286" s="344"/>
      <c r="V1286" s="345"/>
      <c r="W1286" s="343" t="str">
        <f t="shared" si="1659"/>
        <v/>
      </c>
      <c r="X1286" s="344"/>
      <c r="Y1286" s="344"/>
      <c r="Z1286" s="345"/>
      <c r="AA1286" s="343" t="str">
        <f t="shared" si="1660"/>
        <v/>
      </c>
      <c r="AB1286" s="344"/>
      <c r="AC1286" s="344"/>
      <c r="AD1286" s="345"/>
      <c r="AE1286" s="346">
        <f t="shared" si="1661"/>
        <v>0</v>
      </c>
      <c r="AF1286" s="347">
        <f t="shared" si="1601"/>
        <v>0</v>
      </c>
      <c r="AG1286" s="348">
        <f t="shared" si="1662"/>
        <v>0</v>
      </c>
      <c r="AH1286" s="217" t="str">
        <f t="shared" si="1663"/>
        <v/>
      </c>
      <c r="AI1286" s="349">
        <f xml:space="preserve"> ( IF(ISNUMBER(G1286), VLOOKUP(G1286/$AH1286,F!$A1:$B101,2,1)*G1286*$H1286*$I1286,0)+IF(ISNUMBER(K1286), VLOOKUP(K1286/$AH1286,F!$A1:$B101,2,1)*K1286*$L1286*$M1286,0)+IF(ISNUMBER(O1286), VLOOKUP(O1286/$AH1286,F!$A1:$B101,2,1)*O1286*$P1286*$Q1286,0)+IF(ISNUMBER(S1286), VLOOKUP(S1286/$AH1286,F!$A1:$B101,2,1)*S1286*$T1286*$U1286,0)+IF(ISNUMBER(W1286), VLOOKUP(W1286/$AH1286,F!$A1:$B101,2,1)*W1286*$X1286*$Y1286,0)+IF(ISNUMBER(AA1286), VLOOKUP(AA1286/$AH1286,F!$A1:$B101,2,1)*AA1286*$AB1286*$AC1286,0))*IF(ISNUMBER(F1286),F1286,1)*IF(ISNUMBER(E1286),E1286,1)</f>
        <v>0</v>
      </c>
      <c r="AJ1286" s="350">
        <f t="shared" si="1665"/>
        <v>0</v>
      </c>
      <c r="AK1286" s="351">
        <f>IFERROR(I1286*INDEX(F!$P$21:$AB$33, MATCH(G1286/$AH1286, F!$O$21:$O$33,1), MATCH(E1286, F!$P$20:$AB$20,1)), 0 ) +IFERROR( M1286*INDEX(F!$P$21:$AB$33, MATCH(K1286/$AH1286, F!$O$21:$O$33,1), MATCH(E1286, F!$P$20:$AB$20,1)),0) +  IFERROR( Q1286*INDEX(F!$P$21:$AB$33, MATCH(O1286/$AH1286, F!$O$21:$O$33,1), MATCH(E1286, F!$P$20:$AB$20,1)), 0) + IFERROR( U1286*INDEX(F!$P$21:$AB$33, MATCH(S1286/$AH1286, F!$O$21:$O$33,1), MATCH(E1286, F!$P$20:$AB$20,1)),0)  + IFERROR(Y1286*INDEX(F!$P$21:$AB$33, MATCH(W1286/$AH1286, F!$O$21:$O$33,1), MATCH(E1286, F!$P$20:$AB$20,1)),0)  + IFERROR( AC1286*INDEX(F!$P$21:$AB$33, MATCH(AA1286/$AH1286, F!$O$21:$O$33,1), MATCH(E1286, F!$P$20:$AB$20,1)),)</f>
        <v>0</v>
      </c>
      <c r="AL1286" s="1031"/>
    </row>
    <row r="1287" spans="1:38" hidden="1" x14ac:dyDescent="0.25">
      <c r="A1287" s="1022"/>
      <c r="B1287" s="252" t="str">
        <f t="shared" si="1654"/>
        <v/>
      </c>
      <c r="C1287" s="265" t="str">
        <f t="shared" si="1654"/>
        <v/>
      </c>
      <c r="D1287" s="234" t="str">
        <f t="shared" si="1654"/>
        <v/>
      </c>
      <c r="E1287" s="291" t="str">
        <f t="shared" si="1654"/>
        <v/>
      </c>
      <c r="F1287" s="382" t="str">
        <f t="shared" si="1654"/>
        <v/>
      </c>
      <c r="G1287" s="373" t="str">
        <f t="shared" si="1655"/>
        <v/>
      </c>
      <c r="H1287" s="374"/>
      <c r="I1287" s="374"/>
      <c r="J1287" s="375"/>
      <c r="K1287" s="373" t="str">
        <f t="shared" si="1656"/>
        <v/>
      </c>
      <c r="L1287" s="374"/>
      <c r="M1287" s="374"/>
      <c r="N1287" s="375"/>
      <c r="O1287" s="373" t="str">
        <f t="shared" si="1657"/>
        <v/>
      </c>
      <c r="P1287" s="374"/>
      <c r="Q1287" s="374"/>
      <c r="R1287" s="375"/>
      <c r="S1287" s="373" t="str">
        <f t="shared" si="1658"/>
        <v/>
      </c>
      <c r="T1287" s="374"/>
      <c r="U1287" s="374"/>
      <c r="V1287" s="375"/>
      <c r="W1287" s="373" t="str">
        <f t="shared" si="1659"/>
        <v/>
      </c>
      <c r="X1287" s="374"/>
      <c r="Y1287" s="374"/>
      <c r="Z1287" s="375"/>
      <c r="AA1287" s="373" t="str">
        <f t="shared" si="1660"/>
        <v/>
      </c>
      <c r="AB1287" s="374"/>
      <c r="AC1287" s="374"/>
      <c r="AD1287" s="375"/>
      <c r="AE1287" s="376">
        <f t="shared" si="1661"/>
        <v>0</v>
      </c>
      <c r="AF1287" s="377">
        <f t="shared" si="1601"/>
        <v>0</v>
      </c>
      <c r="AG1287" s="378">
        <f t="shared" si="1662"/>
        <v>0</v>
      </c>
      <c r="AH1287" s="217" t="str">
        <f t="shared" si="1663"/>
        <v/>
      </c>
      <c r="AI1287" s="379">
        <f xml:space="preserve"> ( IF(ISNUMBER(G1287), VLOOKUP(G1287/$AH1287,F!$A1:$B101,2,1)*G1287*$H1287*$I1287,0)+IF(ISNUMBER(K1287), VLOOKUP(K1287/$AH1287,F!$A1:$B101,2,1)*K1287*$L1287*$M1287,0)+IF(ISNUMBER(O1287), VLOOKUP(O1287/$AH1287,F!$A1:$B101,2,1)*O1287*$P1287*$Q1287,0)+IF(ISNUMBER(S1287), VLOOKUP(S1287/$AH1287,F!$A1:$B101,2,1)*S1287*$T1287*$U1287,0)+IF(ISNUMBER(W1287), VLOOKUP(W1287/$AH1287,F!$A1:$B101,2,1)*W1287*$X1287*$Y1287,0)+IF(ISNUMBER(AA1287), VLOOKUP(AA1287/$AH1287,F!$A1:$B101,2,1)*AA1287*$AB1287*$AC1287,0))*IF(ISNUMBER(F1287),F1287,1)*IF(ISNUMBER(E1287),E1287,1)</f>
        <v>0</v>
      </c>
      <c r="AJ1287" s="380">
        <f t="shared" si="1665"/>
        <v>0</v>
      </c>
      <c r="AK1287" s="381">
        <f>IFERROR(I1287*INDEX(F!$P$21:$AB$33, MATCH(G1287/$AH1287, F!$O$21:$O$33,1), MATCH(E1287, F!$P$20:$AB$20,1)), 0 ) +IFERROR( M1287*INDEX(F!$P$21:$AB$33, MATCH(K1287/$AH1287, F!$O$21:$O$33,1), MATCH(E1287, F!$P$20:$AB$20,1)),0) +  IFERROR( Q1287*INDEX(F!$P$21:$AB$33, MATCH(O1287/$AH1287, F!$O$21:$O$33,1), MATCH(E1287, F!$P$20:$AB$20,1)), 0) + IFERROR( U1287*INDEX(F!$P$21:$AB$33, MATCH(S1287/$AH1287, F!$O$21:$O$33,1), MATCH(E1287, F!$P$20:$AB$20,1)),0)  + IFERROR(Y1287*INDEX(F!$P$21:$AB$33, MATCH(W1287/$AH1287, F!$O$21:$O$33,1), MATCH(E1287, F!$P$20:$AB$20,1)),0)  + IFERROR( AC1287*INDEX(F!$P$21:$AB$33, MATCH(AA1287/$AH1287, F!$O$21:$O$33,1), MATCH(E1287, F!$P$20:$AB$20,1)),)</f>
        <v>0</v>
      </c>
      <c r="AL1287" s="1031"/>
    </row>
    <row r="1288" spans="1:38" hidden="1" x14ac:dyDescent="0.25">
      <c r="A1288" s="1022"/>
      <c r="B1288" s="249" t="str">
        <f t="shared" si="1654"/>
        <v/>
      </c>
      <c r="C1288" s="262" t="str">
        <f t="shared" si="1654"/>
        <v/>
      </c>
      <c r="D1288" s="235" t="str">
        <f t="shared" si="1654"/>
        <v/>
      </c>
      <c r="E1288" s="291" t="str">
        <f t="shared" si="1654"/>
        <v/>
      </c>
      <c r="F1288" s="383" t="str">
        <f t="shared" si="1654"/>
        <v/>
      </c>
      <c r="G1288" s="343" t="str">
        <f t="shared" si="1655"/>
        <v/>
      </c>
      <c r="H1288" s="344"/>
      <c r="I1288" s="344"/>
      <c r="J1288" s="345"/>
      <c r="K1288" s="343" t="str">
        <f t="shared" si="1656"/>
        <v/>
      </c>
      <c r="L1288" s="344"/>
      <c r="M1288" s="344"/>
      <c r="N1288" s="345"/>
      <c r="O1288" s="343" t="str">
        <f t="shared" si="1657"/>
        <v/>
      </c>
      <c r="P1288" s="344"/>
      <c r="Q1288" s="344"/>
      <c r="R1288" s="345"/>
      <c r="S1288" s="343" t="str">
        <f t="shared" si="1658"/>
        <v/>
      </c>
      <c r="T1288" s="344"/>
      <c r="U1288" s="344"/>
      <c r="V1288" s="345"/>
      <c r="W1288" s="343" t="str">
        <f t="shared" si="1659"/>
        <v/>
      </c>
      <c r="X1288" s="344"/>
      <c r="Y1288" s="344"/>
      <c r="Z1288" s="345"/>
      <c r="AA1288" s="343" t="str">
        <f t="shared" si="1660"/>
        <v/>
      </c>
      <c r="AB1288" s="344"/>
      <c r="AC1288" s="344"/>
      <c r="AD1288" s="345"/>
      <c r="AE1288" s="346">
        <f t="shared" si="1661"/>
        <v>0</v>
      </c>
      <c r="AF1288" s="347">
        <f t="shared" si="1601"/>
        <v>0</v>
      </c>
      <c r="AG1288" s="348">
        <f t="shared" si="1662"/>
        <v>0</v>
      </c>
      <c r="AH1288" s="217" t="str">
        <f t="shared" si="1663"/>
        <v/>
      </c>
      <c r="AI1288" s="349">
        <f xml:space="preserve"> ( IF(ISNUMBER(G1288), VLOOKUP(G1288/$AH1288,F!$A1:$B101,2,1)*G1288*$H1288*$I1288,0)+IF(ISNUMBER(K1288), VLOOKUP(K1288/$AH1288,F!$A1:$B101,2,1)*K1288*$L1288*$M1288,0)+IF(ISNUMBER(O1288), VLOOKUP(O1288/$AH1288,F!$A1:$B101,2,1)*O1288*$P1288*$Q1288,0)+IF(ISNUMBER(S1288), VLOOKUP(S1288/$AH1288,F!$A1:$B101,2,1)*S1288*$T1288*$U1288,0)+IF(ISNUMBER(W1288), VLOOKUP(W1288/$AH1288,F!$A1:$B101,2,1)*W1288*$X1288*$Y1288,0)+IF(ISNUMBER(AA1288), VLOOKUP(AA1288/$AH1288,F!$A1:$B101,2,1)*AA1288*$AB1288*$AC1288,0))*IF(ISNUMBER(F1288),F1288,1)*IF(ISNUMBER(E1288),E1288,1)</f>
        <v>0</v>
      </c>
      <c r="AJ1288" s="350">
        <f t="shared" si="1665"/>
        <v>0</v>
      </c>
      <c r="AK1288" s="351">
        <f>IFERROR(I1288*INDEX(F!$P$21:$AB$33, MATCH(G1288/$AH1288, F!$O$21:$O$33,1), MATCH(E1288, F!$P$20:$AB$20,1)), 0 ) +IFERROR( M1288*INDEX(F!$P$21:$AB$33, MATCH(K1288/$AH1288, F!$O$21:$O$33,1), MATCH(E1288, F!$P$20:$AB$20,1)),0) +  IFERROR( Q1288*INDEX(F!$P$21:$AB$33, MATCH(O1288/$AH1288, F!$O$21:$O$33,1), MATCH(E1288, F!$P$20:$AB$20,1)), 0) + IFERROR( U1288*INDEX(F!$P$21:$AB$33, MATCH(S1288/$AH1288, F!$O$21:$O$33,1), MATCH(E1288, F!$P$20:$AB$20,1)),0)  + IFERROR(Y1288*INDEX(F!$P$21:$AB$33, MATCH(W1288/$AH1288, F!$O$21:$O$33,1), MATCH(E1288, F!$P$20:$AB$20,1)),0)  + IFERROR( AC1288*INDEX(F!$P$21:$AB$33, MATCH(AA1288/$AH1288, F!$O$21:$O$33,1), MATCH(E1288, F!$P$20:$AB$20,1)),)</f>
        <v>0</v>
      </c>
      <c r="AL1288" s="1031"/>
    </row>
    <row r="1289" spans="1:38" ht="15.75" hidden="1" thickBot="1" x14ac:dyDescent="0.3">
      <c r="A1289" s="1023"/>
      <c r="B1289" s="253"/>
      <c r="C1289" s="266"/>
      <c r="D1289" s="218"/>
      <c r="E1289" s="352">
        <f>ROUND(IFERROR(SUMPRODUCT(AJ1281:AJ1288,E1281:E1288)/AJ1289,0),3)</f>
        <v>0</v>
      </c>
      <c r="F1289" s="384"/>
      <c r="G1289" s="781"/>
      <c r="H1289" s="386"/>
      <c r="I1289" s="386"/>
      <c r="J1289" s="387"/>
      <c r="K1289" s="781"/>
      <c r="L1289" s="386"/>
      <c r="M1289" s="386"/>
      <c r="N1289" s="387"/>
      <c r="O1289" s="781"/>
      <c r="P1289" s="386"/>
      <c r="Q1289" s="386"/>
      <c r="R1289" s="387"/>
      <c r="S1289" s="781"/>
      <c r="T1289" s="386"/>
      <c r="U1289" s="386"/>
      <c r="V1289" s="387"/>
      <c r="W1289" s="781"/>
      <c r="X1289" s="386"/>
      <c r="Y1289" s="386"/>
      <c r="Z1289" s="387"/>
      <c r="AA1289" s="781"/>
      <c r="AB1289" s="386"/>
      <c r="AC1289" s="386"/>
      <c r="AD1289" s="387"/>
      <c r="AE1289" s="357">
        <f>SUM(AE1281:AE1288)</f>
        <v>0</v>
      </c>
      <c r="AF1289" s="358">
        <f t="shared" si="1601"/>
        <v>0</v>
      </c>
      <c r="AG1289" s="391">
        <f>IFERROR(  SUMPRODUCT(AG1281:AG1288,AJ1281:AJ1288)/AJ1289,0)</f>
        <v>0</v>
      </c>
      <c r="AH1289" s="359"/>
      <c r="AI1289" s="360">
        <f>SUM(AI1281:AI1288)</f>
        <v>0</v>
      </c>
      <c r="AJ1289" s="360">
        <f>SUM(AJ1281:AJ1288)</f>
        <v>0</v>
      </c>
      <c r="AK1289" s="361">
        <f>IF(SUM(AK1281:AK1288)=0,TIME(,0,),TIME(,SUM(AK1281:AK1288)+F!$V$37,))</f>
        <v>0</v>
      </c>
      <c r="AL1289" s="1032"/>
    </row>
    <row r="1290" spans="1:38" ht="18" hidden="1" thickBot="1" x14ac:dyDescent="0.3">
      <c r="A1290" s="930">
        <f>A1234</f>
        <v>7</v>
      </c>
      <c r="B1290" s="433"/>
      <c r="C1290" s="433"/>
      <c r="D1290" s="433"/>
      <c r="E1290" s="478">
        <f>IF(AJ1290=0,0,(E1300*AJ1300 + E1309*AJ1309 + E1318*AJ1318 + E1327*AJ1327 + E1336*AJ1336 + E1345*AJ1345   ) /AJ1290 )</f>
        <v>0</v>
      </c>
      <c r="F1290" s="1027" t="s">
        <v>74</v>
      </c>
      <c r="G1290" s="1027"/>
      <c r="H1290" s="1027"/>
      <c r="I1290" s="1027"/>
      <c r="J1290" s="1027"/>
      <c r="K1290" s="1027"/>
      <c r="L1290" s="1027"/>
      <c r="M1290" s="1027"/>
      <c r="N1290" s="1028">
        <f>N1234+1</f>
        <v>24</v>
      </c>
      <c r="O1290" s="1028"/>
      <c r="P1290" s="1028"/>
      <c r="Q1290" s="1028"/>
      <c r="R1290" s="1028"/>
      <c r="S1290" s="1028"/>
      <c r="T1290" s="1028"/>
      <c r="U1290" s="1028"/>
      <c r="V1290" s="1028"/>
      <c r="W1290" s="1028"/>
      <c r="X1290" s="1028"/>
      <c r="Y1290" s="1028"/>
      <c r="Z1290" s="1028"/>
      <c r="AA1290" s="1028"/>
      <c r="AB1290" s="1028"/>
      <c r="AC1290" s="1028"/>
      <c r="AD1290" s="1028"/>
      <c r="AE1290" s="268">
        <f>AE1300+AE1309+AE1318+AE1327+AE1336+AE1345</f>
        <v>0</v>
      </c>
      <c r="AF1290" s="389">
        <f>IFERROR(AE1290/AJ1290,0)</f>
        <v>0</v>
      </c>
      <c r="AG1290" s="425">
        <f>IF(AJ1290=0,0,(AG1300*AJ1300 + AG1309*AJ1309 + AG1318*AJ1318 + AG1327*AJ1327 + AG1336*AJ1336 + AG1345*AJ1345   ) /AJ1290 )</f>
        <v>0</v>
      </c>
      <c r="AH1290" s="402">
        <f>AH1234</f>
        <v>5.0000000000000001E-3</v>
      </c>
      <c r="AI1290" s="268">
        <f>AI1300+AI1309+AI1318+AI1327+AI1336+AI1345</f>
        <v>0</v>
      </c>
      <c r="AJ1290" s="268">
        <f>AJ1300+AJ1309+AJ1318+AJ1327+AJ1336+AJ1345</f>
        <v>0</v>
      </c>
      <c r="AK1290" s="390">
        <f>AK1300+AK1309+AK1318+AK1327+AK1336+AK1345</f>
        <v>0</v>
      </c>
      <c r="AL1290" s="577"/>
    </row>
    <row r="1291" spans="1:38" ht="16.5" hidden="1" thickBot="1" x14ac:dyDescent="0.3">
      <c r="A1291" s="395" t="s">
        <v>3</v>
      </c>
      <c r="B1291" s="396" t="s">
        <v>10</v>
      </c>
      <c r="C1291" s="396" t="s">
        <v>89</v>
      </c>
      <c r="D1291" s="396" t="s">
        <v>11</v>
      </c>
      <c r="E1291" s="396" t="s">
        <v>94</v>
      </c>
      <c r="F1291" s="396" t="s">
        <v>60</v>
      </c>
      <c r="G1291" s="396" t="s">
        <v>13</v>
      </c>
      <c r="H1291" s="396" t="s">
        <v>14</v>
      </c>
      <c r="I1291" s="396" t="s">
        <v>15</v>
      </c>
      <c r="J1291" s="396" t="s">
        <v>4</v>
      </c>
      <c r="K1291" s="396" t="s">
        <v>13</v>
      </c>
      <c r="L1291" s="396" t="s">
        <v>14</v>
      </c>
      <c r="M1291" s="396" t="s">
        <v>15</v>
      </c>
      <c r="N1291" s="396" t="s">
        <v>4</v>
      </c>
      <c r="O1291" s="396" t="s">
        <v>13</v>
      </c>
      <c r="P1291" s="396" t="s">
        <v>14</v>
      </c>
      <c r="Q1291" s="396" t="s">
        <v>15</v>
      </c>
      <c r="R1291" s="396" t="s">
        <v>4</v>
      </c>
      <c r="S1291" s="396" t="s">
        <v>13</v>
      </c>
      <c r="T1291" s="396" t="s">
        <v>14</v>
      </c>
      <c r="U1291" s="396" t="s">
        <v>15</v>
      </c>
      <c r="V1291" s="396" t="s">
        <v>4</v>
      </c>
      <c r="W1291" s="396" t="s">
        <v>13</v>
      </c>
      <c r="X1291" s="396" t="s">
        <v>14</v>
      </c>
      <c r="Y1291" s="396" t="s">
        <v>15</v>
      </c>
      <c r="Z1291" s="396" t="s">
        <v>4</v>
      </c>
      <c r="AA1291" s="396" t="s">
        <v>13</v>
      </c>
      <c r="AB1291" s="396" t="s">
        <v>14</v>
      </c>
      <c r="AC1291" s="396" t="s">
        <v>15</v>
      </c>
      <c r="AD1291" s="397" t="s">
        <v>4</v>
      </c>
      <c r="AE1291" s="396" t="s">
        <v>5</v>
      </c>
      <c r="AF1291" s="396" t="s">
        <v>91</v>
      </c>
      <c r="AG1291" s="396" t="s">
        <v>92</v>
      </c>
      <c r="AH1291" s="398" t="s">
        <v>6</v>
      </c>
      <c r="AI1291" s="399" t="s">
        <v>93</v>
      </c>
      <c r="AJ1291" s="396" t="s">
        <v>7</v>
      </c>
      <c r="AK1291" s="428" t="s">
        <v>17</v>
      </c>
      <c r="AL1291" s="578" t="s">
        <v>637</v>
      </c>
    </row>
    <row r="1292" spans="1:38" hidden="1" x14ac:dyDescent="0.25">
      <c r="A1292" s="212">
        <f>A1293</f>
        <v>43941</v>
      </c>
      <c r="B1292" s="241" t="str">
        <f t="shared" ref="B1292:F1299" si="1666">IF(B1236="","",B1236)</f>
        <v>Средняя</v>
      </c>
      <c r="C1292" s="254" t="str">
        <f t="shared" si="1666"/>
        <v>ПР</v>
      </c>
      <c r="D1292" s="222" t="str">
        <f t="shared" si="1666"/>
        <v>Присед</v>
      </c>
      <c r="E1292" s="280">
        <f t="shared" si="1666"/>
        <v>1.2</v>
      </c>
      <c r="F1292" s="281" t="str">
        <f t="shared" si="1666"/>
        <v/>
      </c>
      <c r="G1292" s="282" t="str">
        <f t="shared" ref="G1292:G1299" si="1667">IF(J1292&lt;&gt;0, IFERROR(IF( $F1292=2,  MROUND($AH1292*J1292,1),    IF( OR($F1292="",$F1292=1),   MROUND($AH1292*J1292,2.5),  MROUND($AH1292*J1292, 0.1))), "" ), "")</f>
        <v/>
      </c>
      <c r="H1292" s="283"/>
      <c r="I1292" s="283"/>
      <c r="J1292" s="284"/>
      <c r="K1292" s="282" t="str">
        <f t="shared" ref="K1292:K1299" si="1668">IF(N1292&lt;&gt;0, IFERROR(IF( $F1292=2,  MROUND($AH1292*N1292,1),    IF( OR($F1292="",$F1292=1),   MROUND($AH1292*N1292,2.5),  MROUND($AH1292*N1292, 0.1))), "" ), "")</f>
        <v/>
      </c>
      <c r="L1292" s="283"/>
      <c r="M1292" s="283"/>
      <c r="N1292" s="284"/>
      <c r="O1292" s="282" t="str">
        <f t="shared" ref="O1292:O1299" si="1669">IF(R1292&lt;&gt;0, IFERROR(IF( $F1292=2,  MROUND($AH1292*R1292,1),    IF( OR($F1292="",$F1292=1),   MROUND($AH1292*R1292,2.5),  MROUND($AH1292*R1292, 0.1))), "" ), "")</f>
        <v/>
      </c>
      <c r="P1292" s="283"/>
      <c r="Q1292" s="283"/>
      <c r="R1292" s="284"/>
      <c r="S1292" s="282" t="str">
        <f t="shared" ref="S1292:S1299" si="1670">IF(V1292&lt;&gt;0, IFERROR(IF( $F1292=2,  MROUND($AH1292*V1292,1),    IF( OR($F1292="",$F1292=1),   MROUND($AH1292*V1292,2.5),  MROUND($AH1292*V1292, 0.1))), "" ), "")</f>
        <v/>
      </c>
      <c r="T1292" s="283"/>
      <c r="U1292" s="283"/>
      <c r="V1292" s="284"/>
      <c r="W1292" s="282" t="str">
        <f t="shared" ref="W1292:W1299" si="1671">IF(Z1292&lt;&gt;0, IFERROR(IF( $F1292=2,  MROUND($AH1292*Z1292,1),    IF( OR($F1292="",$F1292=1),   MROUND($AH1292*Z1292,2.5),  MROUND($AH1292*Z1292, 0.1))), "" ), "")</f>
        <v/>
      </c>
      <c r="X1292" s="283"/>
      <c r="Y1292" s="283"/>
      <c r="Z1292" s="284"/>
      <c r="AA1292" s="282" t="str">
        <f t="shared" ref="AA1292:AA1299" si="1672">IF(AD1292&lt;&gt;0, IFERROR(IF( $F1292=2,  MROUND($AH1292*AD1292,1),    IF( OR($F1292="",$F1292=1),   MROUND($AH1292*AD1292,2.5),  MROUND($AH1292*AD1292, 0.1))), "" ), "")</f>
        <v/>
      </c>
      <c r="AB1292" s="283"/>
      <c r="AC1292" s="283"/>
      <c r="AD1292" s="284"/>
      <c r="AE1292" s="392">
        <f t="shared" ref="AE1292:AE1299" si="1673">(IF(ISNUMBER(G1292),G1292,0)*H1292*I1292+IF(ISNUMBER(K1292),K1292,1)*L1292*M1292+IF(ISNUMBER(O1292),O1292,1)*P1292*Q1292+IF(ISNUMBER(S1292),S1292,1)*T1292*U1292+IF(ISNUMBER(W1292),W1292,1)*X1292*Y1292+IF(ISNUMBER(AA1292),AA1292,1)*AB1292*AC1292)*IF(ISNUMBER(F1292),F1292,1)</f>
        <v>0</v>
      </c>
      <c r="AF1292" s="393">
        <f t="shared" ref="AF1292:AF1345" si="1674">IFERROR(AE1292/AJ1292,0)</f>
        <v>0</v>
      </c>
      <c r="AG1292" s="394">
        <f t="shared" ref="AG1292:AG1299" si="1675">IFERROR((AF1292/(AH1292*IF(ISNUMBER(F1292),F1292,1))),0)</f>
        <v>0</v>
      </c>
      <c r="AH1292" s="216">
        <f t="shared" ref="AH1292:AH1299" si="1676">IF(ISNUMBER(AH1236), AH1236+(AH1236*$AH$1290),"")</f>
        <v>179.44832257996285</v>
      </c>
      <c r="AI1292" s="303">
        <f xml:space="preserve"> ( IF(ISNUMBER(G1292), VLOOKUP(G1292/$AH1292,F!$A1:$B101,2,1)*G1292*$H1292*$I1292,0)+IF(ISNUMBER(K1292), VLOOKUP(K1292/$AH1292,F!$A1:$B101,2,1)*K1292*$L1292*$M1292,0)+IF(ISNUMBER(O1292), VLOOKUP(O1292/$AH1292,F!$A1:$B101,2,1)*O1292*$P1292*$Q1292,0)+IF(ISNUMBER(S1292), VLOOKUP(S1292/$AH1292,F!$A1:$B101,2,1)*S1292*$T1292*$U1292,0)+IF(ISNUMBER(W1292), VLOOKUP(W1292/$AH1292,F!$A1:$B101,2,1)*W1292*$X1292*$Y1292,0)+IF(ISNUMBER(AA1292), VLOOKUP(AA1292/$AH1292,F!$A1:$B101,2,1)*AA1292*$AB1292*$AC1292,0))*IF(ISNUMBER(F1292),F1292,1)*IF(ISNUMBER(E1292),E1292,1)</f>
        <v>0</v>
      </c>
      <c r="AJ1292" s="289">
        <f t="shared" ref="AJ1292:AJ1294" si="1677">H1292*I1292+L1292*M1292+P1292*Q1292+T1292*U1292+X1292*Y1292+AB1292*AC1292</f>
        <v>0</v>
      </c>
      <c r="AK1292" s="290">
        <f>IFERROR(I1292*INDEX(F!$P$21:$AB$33, MATCH(G1292/$AH1292, F!$O$21:$O$33,1), MATCH(E1292, F!$P$20:$AB$20,1)), 0 ) +IFERROR( M1292*INDEX(F!$P$21:$AB$33, MATCH(K1292/$AH1292, F!$O$21:$O$33,1), MATCH(E1292, F!$P$20:$AB$20,1)),0) +  IFERROR( Q1292*INDEX(F!$P$21:$AB$33, MATCH(O1292/$AH1292, F!$O$21:$O$33,1), MATCH(E1292, F!$P$20:$AB$20,1)), 0) + IFERROR( U1292*INDEX(F!$P$21:$AB$33, MATCH(S1292/$AH1292, F!$O$21:$O$33,1), MATCH(E1292, F!$P$20:$AB$20,1)),0)  + IFERROR(Y1292*INDEX(F!$P$21:$AB$33, MATCH(W1292/$AH1292, F!$O$21:$O$33,1), MATCH(E1292, F!$P$20:$AB$20,1)),0)  + IFERROR( AC1292*INDEX(F!$P$21:$AB$33, MATCH(AA1292/$AH1292, F!$O$21:$O$33,1), MATCH(E1292, F!$P$20:$AB$20,1)),)</f>
        <v>0</v>
      </c>
      <c r="AL1292" s="1033"/>
    </row>
    <row r="1293" spans="1:38" ht="15.75" hidden="1" customHeight="1" x14ac:dyDescent="0.25">
      <c r="A1293" s="1021">
        <f>A1237+A1234</f>
        <v>43941</v>
      </c>
      <c r="B1293" s="242" t="str">
        <f t="shared" si="1666"/>
        <v>Легкая</v>
      </c>
      <c r="C1293" s="258" t="str">
        <f t="shared" si="1666"/>
        <v>ЖМ</v>
      </c>
      <c r="D1293" s="223" t="str">
        <f t="shared" si="1666"/>
        <v>Жим лежа</v>
      </c>
      <c r="E1293" s="291">
        <f t="shared" si="1666"/>
        <v>1</v>
      </c>
      <c r="F1293" s="292" t="str">
        <f t="shared" si="1666"/>
        <v/>
      </c>
      <c r="G1293" s="293" t="str">
        <f t="shared" si="1667"/>
        <v/>
      </c>
      <c r="H1293" s="238"/>
      <c r="I1293" s="238"/>
      <c r="J1293" s="294"/>
      <c r="K1293" s="293" t="str">
        <f t="shared" si="1668"/>
        <v/>
      </c>
      <c r="L1293" s="238"/>
      <c r="M1293" s="238"/>
      <c r="N1293" s="294"/>
      <c r="O1293" s="293" t="str">
        <f t="shared" si="1669"/>
        <v/>
      </c>
      <c r="P1293" s="238"/>
      <c r="Q1293" s="238"/>
      <c r="R1293" s="294"/>
      <c r="S1293" s="293" t="str">
        <f t="shared" si="1670"/>
        <v/>
      </c>
      <c r="T1293" s="238"/>
      <c r="U1293" s="238"/>
      <c r="V1293" s="294"/>
      <c r="W1293" s="293" t="str">
        <f t="shared" si="1671"/>
        <v/>
      </c>
      <c r="X1293" s="238"/>
      <c r="Y1293" s="238"/>
      <c r="Z1293" s="294"/>
      <c r="AA1293" s="293" t="str">
        <f t="shared" si="1672"/>
        <v/>
      </c>
      <c r="AB1293" s="238"/>
      <c r="AC1293" s="238"/>
      <c r="AD1293" s="294"/>
      <c r="AE1293" s="239">
        <f t="shared" si="1673"/>
        <v>0</v>
      </c>
      <c r="AF1293" s="295">
        <f t="shared" si="1674"/>
        <v>0</v>
      </c>
      <c r="AG1293" s="296">
        <f t="shared" si="1675"/>
        <v>0</v>
      </c>
      <c r="AH1293" s="217">
        <f t="shared" si="1676"/>
        <v>157.01728225746751</v>
      </c>
      <c r="AI1293" s="237">
        <f xml:space="preserve"> ( IF(ISNUMBER(G1293), VLOOKUP(G1293/$AH1293,F!$A1:$B101,2,1)*G1293*$H1293*$I1293,0)+IF(ISNUMBER(K1293), VLOOKUP(K1293/$AH1293,F!$A1:$B101,2,1)*K1293*$L1293*$M1293,0)+IF(ISNUMBER(O1293), VLOOKUP(O1293/$AH1293,F!$A1:$B101,2,1)*O1293*$P1293*$Q1293,0)+IF(ISNUMBER(S1293), VLOOKUP(S1293/$AH1293,F!$A1:$B101,2,1)*S1293*$T1293*$U1293,0)+IF(ISNUMBER(W1293), VLOOKUP(W1293/$AH1293,F!$A1:$B101,2,1)*W1293*$X1293*$Y1293,0)+IF(ISNUMBER(AA1293), VLOOKUP(AA1293/$AH1293,F!$A1:$B101,2,1)*AA1293*$AB1293*$AC1293,0))*IF(ISNUMBER(F1293),F1293,1)*IF(ISNUMBER(E1293),E1293,1)</f>
        <v>0</v>
      </c>
      <c r="AJ1293" s="297">
        <f t="shared" si="1677"/>
        <v>0</v>
      </c>
      <c r="AK1293" s="298">
        <f>IFERROR(I1293*INDEX(F!$P$21:$AB$33, MATCH(G1293/$AH1293, F!$O$21:$O$33,1), MATCH(E1293, F!$P$20:$AB$20,1)), 0 ) +IFERROR( M1293*INDEX(F!$P$21:$AB$33, MATCH(K1293/$AH1293, F!$O$21:$O$33,1), MATCH(E1293, F!$P$20:$AB$20,1)),0) +  IFERROR( Q1293*INDEX(F!$P$21:$AB$33, MATCH(O1293/$AH1293, F!$O$21:$O$33,1), MATCH(E1293, F!$P$20:$AB$20,1)), 0) + IFERROR( U1293*INDEX(F!$P$21:$AB$33, MATCH(S1293/$AH1293, F!$O$21:$O$33,1), MATCH(E1293, F!$P$20:$AB$20,1)),0)  + IFERROR(Y1293*INDEX(F!$P$21:$AB$33, MATCH(W1293/$AH1293, F!$O$21:$O$33,1), MATCH(E1293, F!$P$20:$AB$20,1)),0)  + IFERROR( AC1293*INDEX(F!$P$21:$AB$33, MATCH(AA1293/$AH1293, F!$O$21:$O$33,1), MATCH(E1293, F!$P$20:$AB$20,1)),)</f>
        <v>0</v>
      </c>
      <c r="AL1293" s="1031"/>
    </row>
    <row r="1294" spans="1:38" hidden="1" x14ac:dyDescent="0.25">
      <c r="A1294" s="1022"/>
      <c r="B1294" s="243" t="str">
        <f t="shared" si="1666"/>
        <v>Легкая</v>
      </c>
      <c r="C1294" s="256" t="str">
        <f t="shared" si="1666"/>
        <v>ПР</v>
      </c>
      <c r="D1294" s="224" t="str">
        <f t="shared" si="1666"/>
        <v>Присед на груди</v>
      </c>
      <c r="E1294" s="291">
        <f t="shared" si="1666"/>
        <v>1.2</v>
      </c>
      <c r="F1294" s="299" t="str">
        <f t="shared" si="1666"/>
        <v/>
      </c>
      <c r="G1294" s="300" t="str">
        <f t="shared" si="1667"/>
        <v/>
      </c>
      <c r="H1294" s="301"/>
      <c r="I1294" s="301"/>
      <c r="J1294" s="302"/>
      <c r="K1294" s="300" t="str">
        <f t="shared" si="1668"/>
        <v/>
      </c>
      <c r="L1294" s="301"/>
      <c r="M1294" s="301"/>
      <c r="N1294" s="302"/>
      <c r="O1294" s="300" t="str">
        <f t="shared" si="1669"/>
        <v/>
      </c>
      <c r="P1294" s="301"/>
      <c r="Q1294" s="301"/>
      <c r="R1294" s="302"/>
      <c r="S1294" s="300" t="str">
        <f t="shared" si="1670"/>
        <v/>
      </c>
      <c r="T1294" s="301"/>
      <c r="U1294" s="301"/>
      <c r="V1294" s="302"/>
      <c r="W1294" s="300" t="str">
        <f t="shared" si="1671"/>
        <v/>
      </c>
      <c r="X1294" s="301"/>
      <c r="Y1294" s="301"/>
      <c r="Z1294" s="302"/>
      <c r="AA1294" s="300" t="str">
        <f t="shared" si="1672"/>
        <v/>
      </c>
      <c r="AB1294" s="301"/>
      <c r="AC1294" s="301"/>
      <c r="AD1294" s="302"/>
      <c r="AE1294" s="285">
        <f t="shared" si="1673"/>
        <v>0</v>
      </c>
      <c r="AF1294" s="286">
        <f t="shared" si="1674"/>
        <v>0</v>
      </c>
      <c r="AG1294" s="287">
        <f t="shared" si="1675"/>
        <v>0</v>
      </c>
      <c r="AH1294" s="217">
        <f t="shared" si="1676"/>
        <v>134.58624193497218</v>
      </c>
      <c r="AI1294" s="303">
        <f xml:space="preserve"> ( IF(ISNUMBER(G1294), VLOOKUP(G1294/$AH1294,F!$A1:$B101,2,1)*G1294*$H1294*$I1294,0)+IF(ISNUMBER(K1294), VLOOKUP(K1294/$AH1294,F!$A1:$B101,2,1)*K1294*$L1294*$M1294,0)+IF(ISNUMBER(O1294), VLOOKUP(O1294/$AH1294,F!$A1:$B101,2,1)*O1294*$P1294*$Q1294,0)+IF(ISNUMBER(S1294), VLOOKUP(S1294/$AH1294,F!$A1:$B101,2,1)*S1294*$T1294*$U1294,0)+IF(ISNUMBER(W1294), VLOOKUP(W1294/$AH1294,F!$A1:$B101,2,1)*W1294*$X1294*$Y1294,0)+IF(ISNUMBER(AA1294), VLOOKUP(AA1294/$AH1294,F!$A1:$B101,2,1)*AA1294*$AB1294*$AC1294,0))*IF(ISNUMBER(F1294),F1294,1)*IF(ISNUMBER(E1294),E1294,1)</f>
        <v>0</v>
      </c>
      <c r="AJ1294" s="304">
        <f t="shared" si="1677"/>
        <v>0</v>
      </c>
      <c r="AK1294" s="305">
        <f>IFERROR(I1294*INDEX(F!$P$21:$AB$33, MATCH(G1294/$AH1294, F!$O$21:$O$33,1), MATCH(E1294, F!$P$20:$AB$20,1)), 0 ) +IFERROR( M1294*INDEX(F!$P$21:$AB$33, MATCH(K1294/$AH1294, F!$O$21:$O$33,1), MATCH(E1294, F!$P$20:$AB$20,1)),0) +  IFERROR( Q1294*INDEX(F!$P$21:$AB$33, MATCH(O1294/$AH1294, F!$O$21:$O$33,1), MATCH(E1294, F!$P$20:$AB$20,1)), 0) + IFERROR( U1294*INDEX(F!$P$21:$AB$33, MATCH(S1294/$AH1294, F!$O$21:$O$33,1), MATCH(E1294, F!$P$20:$AB$20,1)),0)  + IFERROR(Y1294*INDEX(F!$P$21:$AB$33, MATCH(W1294/$AH1294, F!$O$21:$O$33,1), MATCH(E1294, F!$P$20:$AB$20,1)),0)  + IFERROR( AC1294*INDEX(F!$P$21:$AB$33, MATCH(AA1294/$AH1294, F!$O$21:$O$33,1), MATCH(E1294, F!$P$20:$AB$20,1)),)</f>
        <v>0</v>
      </c>
      <c r="AL1294" s="1031"/>
    </row>
    <row r="1295" spans="1:38" ht="15.75" hidden="1" customHeight="1" x14ac:dyDescent="0.25">
      <c r="A1295" s="1022"/>
      <c r="B1295" s="244" t="str">
        <f t="shared" si="1666"/>
        <v>Легкая</v>
      </c>
      <c r="C1295" s="255" t="str">
        <f t="shared" si="1666"/>
        <v>ЖМ</v>
      </c>
      <c r="D1295" s="223" t="str">
        <f t="shared" si="1666"/>
        <v>Жим на наклонной</v>
      </c>
      <c r="E1295" s="291">
        <f t="shared" si="1666"/>
        <v>1</v>
      </c>
      <c r="F1295" s="306" t="str">
        <f t="shared" si="1666"/>
        <v/>
      </c>
      <c r="G1295" s="293" t="str">
        <f t="shared" si="1667"/>
        <v/>
      </c>
      <c r="H1295" s="238"/>
      <c r="I1295" s="238"/>
      <c r="J1295" s="294"/>
      <c r="K1295" s="293" t="str">
        <f t="shared" si="1668"/>
        <v/>
      </c>
      <c r="L1295" s="238"/>
      <c r="M1295" s="238"/>
      <c r="N1295" s="294"/>
      <c r="O1295" s="293" t="str">
        <f t="shared" si="1669"/>
        <v/>
      </c>
      <c r="P1295" s="238"/>
      <c r="Q1295" s="238"/>
      <c r="R1295" s="294"/>
      <c r="S1295" s="293" t="str">
        <f t="shared" si="1670"/>
        <v/>
      </c>
      <c r="T1295" s="238"/>
      <c r="U1295" s="238"/>
      <c r="V1295" s="294"/>
      <c r="W1295" s="293" t="str">
        <f t="shared" si="1671"/>
        <v/>
      </c>
      <c r="X1295" s="238"/>
      <c r="Y1295" s="238"/>
      <c r="Z1295" s="294"/>
      <c r="AA1295" s="293" t="str">
        <f t="shared" si="1672"/>
        <v/>
      </c>
      <c r="AB1295" s="238"/>
      <c r="AC1295" s="238"/>
      <c r="AD1295" s="294"/>
      <c r="AE1295" s="239">
        <f t="shared" si="1673"/>
        <v>0</v>
      </c>
      <c r="AF1295" s="295">
        <f t="shared" si="1674"/>
        <v>0</v>
      </c>
      <c r="AG1295" s="296">
        <f t="shared" si="1675"/>
        <v>0</v>
      </c>
      <c r="AH1295" s="217">
        <f t="shared" si="1676"/>
        <v>125.61382580597397</v>
      </c>
      <c r="AI1295" s="237">
        <f xml:space="preserve"> ( IF(ISNUMBER(G1295), VLOOKUP(G1295/$AH1295,F!$A1:$B101,2,1)*G1295*$H1295*$I1295,0)+IF(ISNUMBER(K1295), VLOOKUP(K1295/$AH1295,F!$A1:$B101,2,1)*K1295*$L1295*$M1295,0)+IF(ISNUMBER(O1295), VLOOKUP(O1295/$AH1295,F!$A1:$B101,2,1)*O1295*$P1295*$Q1295,0)+IF(ISNUMBER(S1295), VLOOKUP(S1295/$AH1295,F!$A1:$B101,2,1)*S1295*$T1295*$U1295,0)+IF(ISNUMBER(W1295), VLOOKUP(W1295/$AH1295,F!$A1:$B101,2,1)*W1295*$X1295*$Y1295,0)+IF(ISNUMBER(AA1295), VLOOKUP(AA1295/$AH1295,F!$A1:$B101,2,1)*AA1295*$AB1295*$AC1295,0))*IF(ISNUMBER(F1295),F1295,1)*IF(ISNUMBER(E1295),E1295,1)</f>
        <v>0</v>
      </c>
      <c r="AJ1295" s="297">
        <f>H1295*I1295+L1295*M1295+P1295*Q1295+T1295*U1295+X1295*Y1295+AB1295*AC1295</f>
        <v>0</v>
      </c>
      <c r="AK1295" s="298">
        <f>IFERROR(I1295*INDEX(F!$P$21:$AB$33, MATCH(G1295/$AH1295, F!$O$21:$O$33,1), MATCH(E1295, F!$P$20:$AB$20,1)), 0 ) +IFERROR( M1295*INDEX(F!$P$21:$AB$33, MATCH(K1295/$AH1295, F!$O$21:$O$33,1), MATCH(E1295, F!$P$20:$AB$20,1)),0) +  IFERROR( Q1295*INDEX(F!$P$21:$AB$33, MATCH(O1295/$AH1295, F!$O$21:$O$33,1), MATCH(E1295, F!$P$20:$AB$20,1)), 0) + IFERROR( U1295*INDEX(F!$P$21:$AB$33, MATCH(S1295/$AH1295, F!$O$21:$O$33,1), MATCH(E1295, F!$P$20:$AB$20,1)),0)  + IFERROR(Y1295*INDEX(F!$P$21:$AB$33, MATCH(W1295/$AH1295, F!$O$21:$O$33,1), MATCH(E1295, F!$P$20:$AB$20,1)),0)  + IFERROR( AC1295*INDEX(F!$P$21:$AB$33, MATCH(AA1295/$AH1295, F!$O$21:$O$33,1), MATCH(E1295, F!$P$20:$AB$20,1)),)</f>
        <v>0</v>
      </c>
      <c r="AL1295" s="1031"/>
    </row>
    <row r="1296" spans="1:38" hidden="1" x14ac:dyDescent="0.25">
      <c r="A1296" s="1022"/>
      <c r="B1296" s="245" t="str">
        <f t="shared" si="1666"/>
        <v>Средняя</v>
      </c>
      <c r="C1296" s="257" t="str">
        <f t="shared" si="1666"/>
        <v>ОФП</v>
      </c>
      <c r="D1296" s="224" t="str">
        <f t="shared" si="1666"/>
        <v>Бицепс стоя</v>
      </c>
      <c r="E1296" s="291">
        <f t="shared" si="1666"/>
        <v>0.5</v>
      </c>
      <c r="F1296" s="307" t="str">
        <f t="shared" si="1666"/>
        <v/>
      </c>
      <c r="G1296" s="300" t="str">
        <f t="shared" si="1667"/>
        <v/>
      </c>
      <c r="H1296" s="301"/>
      <c r="I1296" s="301"/>
      <c r="J1296" s="302"/>
      <c r="K1296" s="300" t="str">
        <f t="shared" si="1668"/>
        <v/>
      </c>
      <c r="L1296" s="301"/>
      <c r="M1296" s="301"/>
      <c r="N1296" s="302"/>
      <c r="O1296" s="300" t="str">
        <f t="shared" si="1669"/>
        <v/>
      </c>
      <c r="P1296" s="301"/>
      <c r="Q1296" s="301"/>
      <c r="R1296" s="302"/>
      <c r="S1296" s="300" t="str">
        <f t="shared" si="1670"/>
        <v/>
      </c>
      <c r="T1296" s="301"/>
      <c r="U1296" s="301"/>
      <c r="V1296" s="302"/>
      <c r="W1296" s="300" t="str">
        <f t="shared" si="1671"/>
        <v/>
      </c>
      <c r="X1296" s="301"/>
      <c r="Y1296" s="301"/>
      <c r="Z1296" s="302"/>
      <c r="AA1296" s="300" t="str">
        <f t="shared" si="1672"/>
        <v/>
      </c>
      <c r="AB1296" s="301"/>
      <c r="AC1296" s="301"/>
      <c r="AD1296" s="302"/>
      <c r="AE1296" s="285">
        <f t="shared" si="1673"/>
        <v>0</v>
      </c>
      <c r="AF1296" s="286">
        <f t="shared" si="1674"/>
        <v>0</v>
      </c>
      <c r="AG1296" s="287">
        <f t="shared" si="1675"/>
        <v>0</v>
      </c>
      <c r="AH1296" s="217">
        <f t="shared" si="1676"/>
        <v>54.956048790113627</v>
      </c>
      <c r="AI1296" s="303">
        <f xml:space="preserve"> ( IF(ISNUMBER(G1296), VLOOKUP(G1296/$AH1296,F!$A1:$B101,2,1)*G1296*$H1296*$I1296,0)+IF(ISNUMBER(K1296), VLOOKUP(K1296/$AH1296,F!$A1:$B101,2,1)*K1296*$L1296*$M1296,0)+IF(ISNUMBER(O1296), VLOOKUP(O1296/$AH1296,F!$A1:$B101,2,1)*O1296*$P1296*$Q1296,0)+IF(ISNUMBER(S1296), VLOOKUP(S1296/$AH1296,F!$A1:$B101,2,1)*S1296*$T1296*$U1296,0)+IF(ISNUMBER(W1296), VLOOKUP(W1296/$AH1296,F!$A1:$B101,2,1)*W1296*$X1296*$Y1296,0)+IF(ISNUMBER(AA1296), VLOOKUP(AA1296/$AH1296,F!$A1:$B101,2,1)*AA1296*$AB1296*$AC1296,0))*IF(ISNUMBER(F1296),F1296,1)*IF(ISNUMBER(E1296),E1296,1)</f>
        <v>0</v>
      </c>
      <c r="AJ1296" s="304">
        <f t="shared" ref="AJ1296:AJ1299" si="1678">H1296*I1296+L1296*M1296+P1296*Q1296+T1296*U1296+X1296*Y1296+AB1296*AC1296</f>
        <v>0</v>
      </c>
      <c r="AK1296" s="305">
        <f>IFERROR(I1296*INDEX(F!$P$21:$AB$33, MATCH(G1296/$AH1296, F!$O$21:$O$33,1), MATCH(E1296, F!$P$20:$AB$20,1)), 0 ) +IFERROR( M1296*INDEX(F!$P$21:$AB$33, MATCH(K1296/$AH1296, F!$O$21:$O$33,1), MATCH(E1296, F!$P$20:$AB$20,1)),0) +  IFERROR( Q1296*INDEX(F!$P$21:$AB$33, MATCH(O1296/$AH1296, F!$O$21:$O$33,1), MATCH(E1296, F!$P$20:$AB$20,1)), 0) + IFERROR( U1296*INDEX(F!$P$21:$AB$33, MATCH(S1296/$AH1296, F!$O$21:$O$33,1), MATCH(E1296, F!$P$20:$AB$20,1)),0)  + IFERROR(Y1296*INDEX(F!$P$21:$AB$33, MATCH(W1296/$AH1296, F!$O$21:$O$33,1), MATCH(E1296, F!$P$20:$AB$20,1)),0)  + IFERROR( AC1296*INDEX(F!$P$21:$AB$33, MATCH(AA1296/$AH1296, F!$O$21:$O$33,1), MATCH(E1296, F!$P$20:$AB$20,1)),)</f>
        <v>0</v>
      </c>
      <c r="AL1296" s="1031"/>
    </row>
    <row r="1297" spans="1:38" hidden="1" x14ac:dyDescent="0.25">
      <c r="A1297" s="1022"/>
      <c r="B1297" s="242" t="str">
        <f t="shared" si="1666"/>
        <v/>
      </c>
      <c r="C1297" s="258" t="str">
        <f t="shared" si="1666"/>
        <v/>
      </c>
      <c r="D1297" s="225" t="str">
        <f t="shared" si="1666"/>
        <v/>
      </c>
      <c r="E1297" s="291" t="str">
        <f t="shared" si="1666"/>
        <v/>
      </c>
      <c r="F1297" s="308" t="str">
        <f t="shared" si="1666"/>
        <v/>
      </c>
      <c r="G1297" s="293" t="str">
        <f t="shared" si="1667"/>
        <v/>
      </c>
      <c r="H1297" s="238"/>
      <c r="I1297" s="238"/>
      <c r="J1297" s="294"/>
      <c r="K1297" s="293" t="str">
        <f t="shared" si="1668"/>
        <v/>
      </c>
      <c r="L1297" s="238"/>
      <c r="M1297" s="238"/>
      <c r="N1297" s="294"/>
      <c r="O1297" s="293" t="str">
        <f t="shared" si="1669"/>
        <v/>
      </c>
      <c r="P1297" s="238"/>
      <c r="Q1297" s="238"/>
      <c r="R1297" s="294"/>
      <c r="S1297" s="293" t="str">
        <f t="shared" si="1670"/>
        <v/>
      </c>
      <c r="T1297" s="238"/>
      <c r="U1297" s="238"/>
      <c r="V1297" s="294"/>
      <c r="W1297" s="293" t="str">
        <f t="shared" si="1671"/>
        <v/>
      </c>
      <c r="X1297" s="238"/>
      <c r="Y1297" s="238"/>
      <c r="Z1297" s="294"/>
      <c r="AA1297" s="293" t="str">
        <f t="shared" si="1672"/>
        <v/>
      </c>
      <c r="AB1297" s="238"/>
      <c r="AC1297" s="238"/>
      <c r="AD1297" s="294"/>
      <c r="AE1297" s="239">
        <f t="shared" si="1673"/>
        <v>0</v>
      </c>
      <c r="AF1297" s="295">
        <f t="shared" si="1674"/>
        <v>0</v>
      </c>
      <c r="AG1297" s="296">
        <f t="shared" si="1675"/>
        <v>0</v>
      </c>
      <c r="AH1297" s="217" t="str">
        <f t="shared" si="1676"/>
        <v/>
      </c>
      <c r="AI1297" s="237">
        <f xml:space="preserve"> ( IF(ISNUMBER(G1297), VLOOKUP(G1297/$AH1297,F!$A1:$B101,2,1)*G1297*$H1297*$I1297,0)+IF(ISNUMBER(K1297), VLOOKUP(K1297/$AH1297,F!$A1:$B101,2,1)*K1297*$L1297*$M1297,0)+IF(ISNUMBER(O1297), VLOOKUP(O1297/$AH1297,F!$A1:$B101,2,1)*O1297*$P1297*$Q1297,0)+IF(ISNUMBER(S1297), VLOOKUP(S1297/$AH1297,F!$A1:$B101,2,1)*S1297*$T1297*$U1297,0)+IF(ISNUMBER(W1297), VLOOKUP(W1297/$AH1297,F!$A1:$B101,2,1)*W1297*$X1297*$Y1297,0)+IF(ISNUMBER(AA1297), VLOOKUP(AA1297/$AH1297,F!$A1:$B101,2,1)*AA1297*$AB1297*$AC1297,0))*IF(ISNUMBER(F1297),F1297,1)*IF(ISNUMBER(E1297),E1297,1)</f>
        <v>0</v>
      </c>
      <c r="AJ1297" s="309">
        <f t="shared" si="1678"/>
        <v>0</v>
      </c>
      <c r="AK1297" s="298">
        <f>IFERROR(I1297*INDEX(F!$P$21:$AB$33, MATCH(G1297/$AH1297, F!$O$21:$O$33,1), MATCH(E1297, F!$P$20:$AB$20,1)), 0 ) +IFERROR( M1297*INDEX(F!$P$21:$AB$33, MATCH(K1297/$AH1297, F!$O$21:$O$33,1), MATCH(E1297, F!$P$20:$AB$20,1)),0) +  IFERROR( Q1297*INDEX(F!$P$21:$AB$33, MATCH(O1297/$AH1297, F!$O$21:$O$33,1), MATCH(E1297, F!$P$20:$AB$20,1)), 0) + IFERROR( U1297*INDEX(F!$P$21:$AB$33, MATCH(S1297/$AH1297, F!$O$21:$O$33,1), MATCH(E1297, F!$P$20:$AB$20,1)),0)  + IFERROR(Y1297*INDEX(F!$P$21:$AB$33, MATCH(W1297/$AH1297, F!$O$21:$O$33,1), MATCH(E1297, F!$P$20:$AB$20,1)),0)  + IFERROR( AC1297*INDEX(F!$P$21:$AB$33, MATCH(AA1297/$AH1297, F!$O$21:$O$33,1), MATCH(E1297, F!$P$20:$AB$20,1)),)</f>
        <v>0</v>
      </c>
      <c r="AL1297" s="1031"/>
    </row>
    <row r="1298" spans="1:38" ht="15" hidden="1" customHeight="1" x14ac:dyDescent="0.25">
      <c r="A1298" s="1022"/>
      <c r="B1298" s="243" t="str">
        <f t="shared" si="1666"/>
        <v/>
      </c>
      <c r="C1298" s="256" t="str">
        <f t="shared" si="1666"/>
        <v/>
      </c>
      <c r="D1298" s="214" t="str">
        <f t="shared" si="1666"/>
        <v/>
      </c>
      <c r="E1298" s="291" t="str">
        <f t="shared" si="1666"/>
        <v/>
      </c>
      <c r="F1298" s="307" t="str">
        <f t="shared" si="1666"/>
        <v/>
      </c>
      <c r="G1298" s="300" t="str">
        <f t="shared" si="1667"/>
        <v/>
      </c>
      <c r="H1298" s="301"/>
      <c r="I1298" s="301"/>
      <c r="J1298" s="302"/>
      <c r="K1298" s="300" t="str">
        <f t="shared" si="1668"/>
        <v/>
      </c>
      <c r="L1298" s="301"/>
      <c r="M1298" s="301"/>
      <c r="N1298" s="302"/>
      <c r="O1298" s="300" t="str">
        <f t="shared" si="1669"/>
        <v/>
      </c>
      <c r="P1298" s="301"/>
      <c r="Q1298" s="301"/>
      <c r="R1298" s="302"/>
      <c r="S1298" s="300" t="str">
        <f t="shared" si="1670"/>
        <v/>
      </c>
      <c r="T1298" s="301"/>
      <c r="U1298" s="301"/>
      <c r="V1298" s="302"/>
      <c r="W1298" s="300" t="str">
        <f t="shared" si="1671"/>
        <v/>
      </c>
      <c r="X1298" s="301"/>
      <c r="Y1298" s="301"/>
      <c r="Z1298" s="302"/>
      <c r="AA1298" s="300" t="str">
        <f t="shared" si="1672"/>
        <v/>
      </c>
      <c r="AB1298" s="301"/>
      <c r="AC1298" s="301"/>
      <c r="AD1298" s="302"/>
      <c r="AE1298" s="285">
        <f t="shared" si="1673"/>
        <v>0</v>
      </c>
      <c r="AF1298" s="286">
        <f t="shared" si="1674"/>
        <v>0</v>
      </c>
      <c r="AG1298" s="287">
        <f t="shared" si="1675"/>
        <v>0</v>
      </c>
      <c r="AH1298" s="217" t="str">
        <f t="shared" si="1676"/>
        <v/>
      </c>
      <c r="AI1298" s="310">
        <f xml:space="preserve"> ( IF(ISNUMBER(G1298), VLOOKUP(G1298/$AH1298,F!$A1:$B101,2,1)*G1298*$H1298*$I1298,0)+IF(ISNUMBER(K1298), VLOOKUP(K1298/$AH1298,F!$A1:$B101,2,1)*K1298*$L1298*$M1298,0)+IF(ISNUMBER(O1298), VLOOKUP(O1298/$AH1298,F!$A1:$B101,2,1)*O1298*$P1298*$Q1298,0)+IF(ISNUMBER(S1298), VLOOKUP(S1298/$AH1298,F!$A1:$B101,2,1)*S1298*$T1298*$U1298,0)+IF(ISNUMBER(W1298), VLOOKUP(W1298/$AH1298,F!$A1:$B101,2,1)*W1298*$X1298*$Y1298,0)+IF(ISNUMBER(AA1298), VLOOKUP(AA1298/$AH1298,F!$A1:$B101,2,1)*AA1298*$AB1298*$AC1298,0))*IF(ISNUMBER(F1298),F1298,1)*IF(ISNUMBER(E1298),E1298,1)</f>
        <v>0</v>
      </c>
      <c r="AJ1298" s="311">
        <f t="shared" si="1678"/>
        <v>0</v>
      </c>
      <c r="AK1298" s="312">
        <f>IFERROR(I1298*INDEX(F!$P$21:$AB$33, MATCH(G1298/$AH1298, F!$O$21:$O$33,1), MATCH(E1298, F!$P$20:$AB$20,1)), 0 ) +IFERROR( M1298*INDEX(F!$P$21:$AB$33, MATCH(K1298/$AH1298, F!$O$21:$O$33,1), MATCH(E1298, F!$P$20:$AB$20,1)),0) +  IFERROR( Q1298*INDEX(F!$P$21:$AB$33, MATCH(O1298/$AH1298, F!$O$21:$O$33,1), MATCH(E1298, F!$P$20:$AB$20,1)), 0) + IFERROR( U1298*INDEX(F!$P$21:$AB$33, MATCH(S1298/$AH1298, F!$O$21:$O$33,1), MATCH(E1298, F!$P$20:$AB$20,1)),0)  + IFERROR(Y1298*INDEX(F!$P$21:$AB$33, MATCH(W1298/$AH1298, F!$O$21:$O$33,1), MATCH(E1298, F!$P$20:$AB$20,1)),0)  + IFERROR( AC1298*INDEX(F!$P$21:$AB$33, MATCH(AA1298/$AH1298, F!$O$21:$O$33,1), MATCH(E1298, F!$P$20:$AB$20,1)),)</f>
        <v>0</v>
      </c>
      <c r="AL1298" s="1031"/>
    </row>
    <row r="1299" spans="1:38" ht="15" hidden="1" customHeight="1" x14ac:dyDescent="0.25">
      <c r="A1299" s="1022"/>
      <c r="B1299" s="242" t="str">
        <f t="shared" si="1666"/>
        <v/>
      </c>
      <c r="C1299" s="258" t="str">
        <f t="shared" si="1666"/>
        <v/>
      </c>
      <c r="D1299" s="226" t="str">
        <f t="shared" si="1666"/>
        <v/>
      </c>
      <c r="E1299" s="291" t="str">
        <f t="shared" si="1666"/>
        <v/>
      </c>
      <c r="F1299" s="313" t="str">
        <f t="shared" si="1666"/>
        <v/>
      </c>
      <c r="G1299" s="293" t="str">
        <f t="shared" si="1667"/>
        <v/>
      </c>
      <c r="H1299" s="238"/>
      <c r="I1299" s="238"/>
      <c r="J1299" s="294"/>
      <c r="K1299" s="293" t="str">
        <f t="shared" si="1668"/>
        <v/>
      </c>
      <c r="L1299" s="238"/>
      <c r="M1299" s="238"/>
      <c r="N1299" s="294"/>
      <c r="O1299" s="293" t="str">
        <f t="shared" si="1669"/>
        <v/>
      </c>
      <c r="P1299" s="238"/>
      <c r="Q1299" s="238"/>
      <c r="R1299" s="294"/>
      <c r="S1299" s="293" t="str">
        <f t="shared" si="1670"/>
        <v/>
      </c>
      <c r="T1299" s="238"/>
      <c r="U1299" s="238"/>
      <c r="V1299" s="294"/>
      <c r="W1299" s="293" t="str">
        <f t="shared" si="1671"/>
        <v/>
      </c>
      <c r="X1299" s="238"/>
      <c r="Y1299" s="238"/>
      <c r="Z1299" s="294"/>
      <c r="AA1299" s="293" t="str">
        <f t="shared" si="1672"/>
        <v/>
      </c>
      <c r="AB1299" s="238"/>
      <c r="AC1299" s="238"/>
      <c r="AD1299" s="294"/>
      <c r="AE1299" s="239">
        <f t="shared" si="1673"/>
        <v>0</v>
      </c>
      <c r="AF1299" s="314">
        <f t="shared" si="1674"/>
        <v>0</v>
      </c>
      <c r="AG1299" s="315">
        <f t="shared" si="1675"/>
        <v>0</v>
      </c>
      <c r="AH1299" s="217" t="str">
        <f t="shared" si="1676"/>
        <v/>
      </c>
      <c r="AI1299" s="316">
        <f xml:space="preserve"> ( IF(ISNUMBER(G1299), VLOOKUP(G1299/$AH1299,F!$A1:$B101,2,1)*G1299*$H1299*$I1299,0)+IF(ISNUMBER(K1299), VLOOKUP(K1299/$AH1299,F!$A1:$B101,2,1)*K1299*$L1299*$M1299,0)+IF(ISNUMBER(O1299), VLOOKUP(O1299/$AH1299,F!$A1:$B101,2,1)*O1299*$P1299*$Q1299,0)+IF(ISNUMBER(S1299), VLOOKUP(S1299/$AH1299,F!$A1:$B101,2,1)*S1299*$T1299*$U1299,0)+IF(ISNUMBER(W1299), VLOOKUP(W1299/$AH1299,F!$A1:$B101,2,1)*W1299*$X1299*$Y1299,0)+IF(ISNUMBER(AA1299), VLOOKUP(AA1299/$AH1299,F!$A1:$B101,2,1)*AA1299*$AB1299*$AC1299,0))*IF(ISNUMBER(F1299),F1299,1)*IF(ISNUMBER(E1299),E1299,1)</f>
        <v>0</v>
      </c>
      <c r="AJ1299" s="317">
        <f t="shared" si="1678"/>
        <v>0</v>
      </c>
      <c r="AK1299" s="318">
        <f>IFERROR(I1299*INDEX(F!$P$21:$AB$33, MATCH(G1299/$AH1299, F!$O$21:$O$33,1), MATCH(E1299, F!$P$20:$AB$20,1)), 0 ) +IFERROR( M1299*INDEX(F!$P$21:$AB$33, MATCH(K1299/$AH1299, F!$O$21:$O$33,1), MATCH(E1299, F!$P$20:$AB$20,1)),0) +  IFERROR( Q1299*INDEX(F!$P$21:$AB$33, MATCH(O1299/$AH1299, F!$O$21:$O$33,1), MATCH(E1299, F!$P$20:$AB$20,1)), 0) + IFERROR( U1299*INDEX(F!$P$21:$AB$33, MATCH(S1299/$AH1299, F!$O$21:$O$33,1), MATCH(E1299, F!$P$20:$AB$20,1)),0)  + IFERROR(Y1299*INDEX(F!$P$21:$AB$33, MATCH(W1299/$AH1299, F!$O$21:$O$33,1), MATCH(E1299, F!$P$20:$AB$20,1)),0)  + IFERROR( AC1299*INDEX(F!$P$21:$AB$33, MATCH(AA1299/$AH1299, F!$O$21:$O$33,1), MATCH(E1299, F!$P$20:$AB$20,1)),)</f>
        <v>0</v>
      </c>
      <c r="AL1299" s="1031"/>
    </row>
    <row r="1300" spans="1:38" ht="15.75" hidden="1" thickBot="1" x14ac:dyDescent="0.3">
      <c r="A1300" s="1023"/>
      <c r="B1300" s="246"/>
      <c r="C1300" s="259"/>
      <c r="D1300" s="227"/>
      <c r="E1300" s="352">
        <f>ROUND(IFERROR(SUMPRODUCT(AJ1292:AJ1299,E1292:E1299)/AJ1300,0),3)</f>
        <v>0</v>
      </c>
      <c r="F1300" s="388"/>
      <c r="G1300" s="319"/>
      <c r="H1300" s="320"/>
      <c r="I1300" s="320"/>
      <c r="J1300" s="321"/>
      <c r="K1300" s="319"/>
      <c r="L1300" s="320"/>
      <c r="M1300" s="320"/>
      <c r="N1300" s="321"/>
      <c r="O1300" s="319"/>
      <c r="P1300" s="320"/>
      <c r="Q1300" s="320"/>
      <c r="R1300" s="321"/>
      <c r="S1300" s="319"/>
      <c r="T1300" s="320"/>
      <c r="U1300" s="320"/>
      <c r="V1300" s="321"/>
      <c r="W1300" s="319"/>
      <c r="X1300" s="320"/>
      <c r="Y1300" s="320"/>
      <c r="Z1300" s="321"/>
      <c r="AA1300" s="319"/>
      <c r="AB1300" s="320"/>
      <c r="AC1300" s="320"/>
      <c r="AD1300" s="321"/>
      <c r="AE1300" s="357">
        <f>SUM(AE1292:AE1299)</f>
        <v>0</v>
      </c>
      <c r="AF1300" s="358">
        <f t="shared" si="1674"/>
        <v>0</v>
      </c>
      <c r="AG1300" s="391">
        <f>IFERROR(  SUMPRODUCT(AG1292:AG1299,AJ1292:AJ1299)/AJ1300,0)</f>
        <v>0</v>
      </c>
      <c r="AH1300" s="359"/>
      <c r="AI1300" s="360">
        <f>SUM(AI1292:AI1299)</f>
        <v>0</v>
      </c>
      <c r="AJ1300" s="360">
        <f>SUM(AJ1292:AJ1299)</f>
        <v>0</v>
      </c>
      <c r="AK1300" s="361">
        <f>IF(SUM(AK1292:AK1299)=0,TIME(,0,),TIME(,SUM(AK1292:AK1299)+F!$V$37,))</f>
        <v>0</v>
      </c>
      <c r="AL1300" s="1032"/>
    </row>
    <row r="1301" spans="1:38" hidden="1" x14ac:dyDescent="0.25">
      <c r="A1301" s="213">
        <f>A1302</f>
        <v>43942</v>
      </c>
      <c r="B1301" s="247" t="str">
        <f t="shared" ref="B1301:F1308" si="1679">IF(B1245="","",B1245)</f>
        <v>Средняя</v>
      </c>
      <c r="C1301" s="260" t="str">
        <f t="shared" si="1679"/>
        <v>ТГ</v>
      </c>
      <c r="D1301" s="228" t="str">
        <f t="shared" si="1679"/>
        <v>Становая тяга</v>
      </c>
      <c r="E1301" s="280">
        <f t="shared" si="1679"/>
        <v>1.4</v>
      </c>
      <c r="F1301" s="322" t="str">
        <f t="shared" si="1679"/>
        <v/>
      </c>
      <c r="G1301" s="323" t="str">
        <f t="shared" ref="G1301:G1308" si="1680">IF(J1301&lt;&gt;0, IFERROR(IF( $F1301=2,  MROUND($AH1301*J1301,1),    IF( OR($F1301="",$F1301=1),   MROUND($AH1301*J1301,2.5),  MROUND($AH1301*J1301, 0.1))), "" ), "")</f>
        <v/>
      </c>
      <c r="H1301" s="324"/>
      <c r="I1301" s="324"/>
      <c r="J1301" s="325"/>
      <c r="K1301" s="323" t="str">
        <f t="shared" ref="K1301:K1308" si="1681">IF(N1301&lt;&gt;0, IFERROR(IF( $F1301=2,  MROUND($AH1301*N1301,1),    IF( OR($F1301="",$F1301=1),   MROUND($AH1301*N1301,2.5),  MROUND($AH1301*N1301, 0.1))), "" ), "")</f>
        <v/>
      </c>
      <c r="L1301" s="324"/>
      <c r="M1301" s="324"/>
      <c r="N1301" s="325"/>
      <c r="O1301" s="323" t="str">
        <f t="shared" ref="O1301:O1308" si="1682">IF(R1301&lt;&gt;0, IFERROR(IF( $F1301=2,  MROUND($AH1301*R1301,1),    IF( OR($F1301="",$F1301=1),   MROUND($AH1301*R1301,2.5),  MROUND($AH1301*R1301, 0.1))), "" ), "")</f>
        <v/>
      </c>
      <c r="P1301" s="324"/>
      <c r="Q1301" s="324"/>
      <c r="R1301" s="325"/>
      <c r="S1301" s="323" t="str">
        <f t="shared" ref="S1301:S1308" si="1683">IF(V1301&lt;&gt;0, IFERROR(IF( $F1301=2,  MROUND($AH1301*V1301,1),    IF( OR($F1301="",$F1301=1),   MROUND($AH1301*V1301,2.5),  MROUND($AH1301*V1301, 0.1))), "" ), "")</f>
        <v/>
      </c>
      <c r="T1301" s="324"/>
      <c r="U1301" s="324"/>
      <c r="V1301" s="325"/>
      <c r="W1301" s="323" t="str">
        <f t="shared" ref="W1301:W1308" si="1684">IF(Z1301&lt;&gt;0, IFERROR(IF( $F1301=2,  MROUND($AH1301*Z1301,1),    IF( OR($F1301="",$F1301=1),   MROUND($AH1301*Z1301,2.5),  MROUND($AH1301*Z1301, 0.1))), "" ), "")</f>
        <v/>
      </c>
      <c r="X1301" s="324"/>
      <c r="Y1301" s="324"/>
      <c r="Z1301" s="325"/>
      <c r="AA1301" s="323" t="str">
        <f t="shared" ref="AA1301:AA1308" si="1685">IF(AD1301&lt;&gt;0, IFERROR(IF( $F1301=2,  MROUND($AH1301*AD1301,1),    IF( OR($F1301="",$F1301=1),   MROUND($AH1301*AD1301,2.5),  MROUND($AH1301*AD1301, 0.1))), "" ), "")</f>
        <v/>
      </c>
      <c r="AB1301" s="324"/>
      <c r="AC1301" s="324"/>
      <c r="AD1301" s="325"/>
      <c r="AE1301" s="326">
        <f t="shared" ref="AE1301:AE1308" si="1686">(IF(ISNUMBER(G1301),G1301,0)*H1301*I1301+IF(ISNUMBER(K1301),K1301,1)*L1301*M1301+IF(ISNUMBER(O1301),O1301,1)*P1301*Q1301+IF(ISNUMBER(S1301),S1301,1)*T1301*U1301+IF(ISNUMBER(W1301),W1301,1)*X1301*Y1301+IF(ISNUMBER(AA1301),AA1301,1)*AB1301*AC1301)*IF(ISNUMBER(F1301),F1301,1)</f>
        <v>0</v>
      </c>
      <c r="AF1301" s="327">
        <f t="shared" si="1674"/>
        <v>0</v>
      </c>
      <c r="AG1301" s="328">
        <f t="shared" ref="AG1301:AG1308" si="1687">IFERROR((AF1301/(AH1301*IF(ISNUMBER(F1301),F1301,1))),0)</f>
        <v>0</v>
      </c>
      <c r="AH1301" s="216">
        <f t="shared" ref="AH1301:AH1308" si="1688">IF(ISNUMBER(AH1245), AH1245+(AH1245*$AH$1290),"")</f>
        <v>196.27160282183439</v>
      </c>
      <c r="AI1301" s="329">
        <f xml:space="preserve"> ( IF(ISNUMBER(G1301), VLOOKUP(G1301/$AH1301,F!$A1:$B101,2,1)*G1301*$H1301*$I1301,0)+IF(ISNUMBER(K1301), VLOOKUP(K1301/$AH1301,F!$A1:$B101,2,1)*K1301*$L1301*$M1301,0)+IF(ISNUMBER(O1301), VLOOKUP(O1301/$AH1301,F!$A1:$B101,2,1)*O1301*$P1301*$Q1301,0)+IF(ISNUMBER(S1301), VLOOKUP(S1301/$AH1301,F!$A1:$B101,2,1)*S1301*$T1301*$U1301,0)+IF(ISNUMBER(W1301), VLOOKUP(W1301/$AH1301,F!$A1:$B101,2,1)*W1301*$X1301*$Y1301,0)+IF(ISNUMBER(AA1301), VLOOKUP(AA1301/$AH1301,F!$A1:$B101,2,1)*AA1301*$AB1301*$AC1301,0))*IF(ISNUMBER(F1301),F1301,1)*IF(ISNUMBER(E1301),E1301,1)</f>
        <v>0</v>
      </c>
      <c r="AJ1301" s="330">
        <f t="shared" ref="AJ1301:AJ1303" si="1689">H1301*I1301+L1301*M1301+P1301*Q1301+T1301*U1301+X1301*Y1301+AB1301*AC1301</f>
        <v>0</v>
      </c>
      <c r="AK1301" s="331">
        <f>IFERROR(I1301*INDEX(F!$P$21:$AB$33, MATCH(G1301/$AH1301, F!$O$21:$O$33,1), MATCH(E1301, F!$P$20:$AB$20,1)), 0 ) +IFERROR( M1301*INDEX(F!$P$21:$AB$33, MATCH(K1301/$AH1301, F!$O$21:$O$33,1), MATCH(E1301, F!$P$20:$AB$20,1)),0) +  IFERROR( Q1301*INDEX(F!$P$21:$AB$33, MATCH(O1301/$AH1301, F!$O$21:$O$33,1), MATCH(E1301, F!$P$20:$AB$20,1)), 0) + IFERROR( U1301*INDEX(F!$P$21:$AB$33, MATCH(S1301/$AH1301, F!$O$21:$O$33,1), MATCH(E1301, F!$P$20:$AB$20,1)),0)  + IFERROR(Y1301*INDEX(F!$P$21:$AB$33, MATCH(W1301/$AH1301, F!$O$21:$O$33,1), MATCH(E1301, F!$P$20:$AB$20,1)),0)  + IFERROR( AC1301*INDEX(F!$P$21:$AB$33, MATCH(AA1301/$AH1301, F!$O$21:$O$33,1), MATCH(E1301, F!$P$20:$AB$20,1)),)</f>
        <v>0</v>
      </c>
      <c r="AL1301" s="1033"/>
    </row>
    <row r="1302" spans="1:38" ht="15.75" hidden="1" customHeight="1" x14ac:dyDescent="0.25">
      <c r="A1302" s="1021">
        <f>A1246+A1234</f>
        <v>43942</v>
      </c>
      <c r="B1302" s="248" t="str">
        <f t="shared" si="1679"/>
        <v>Легкая</v>
      </c>
      <c r="C1302" s="261" t="str">
        <f t="shared" si="1679"/>
        <v>ЖМ</v>
      </c>
      <c r="D1302" s="229" t="str">
        <f t="shared" si="1679"/>
        <v>Жим лежа</v>
      </c>
      <c r="E1302" s="291">
        <f t="shared" si="1679"/>
        <v>1</v>
      </c>
      <c r="F1302" s="332" t="str">
        <f t="shared" si="1679"/>
        <v/>
      </c>
      <c r="G1302" s="333" t="str">
        <f t="shared" si="1680"/>
        <v/>
      </c>
      <c r="H1302" s="334"/>
      <c r="I1302" s="334"/>
      <c r="J1302" s="335"/>
      <c r="K1302" s="333" t="str">
        <f t="shared" si="1681"/>
        <v/>
      </c>
      <c r="L1302" s="334"/>
      <c r="M1302" s="334"/>
      <c r="N1302" s="335"/>
      <c r="O1302" s="333" t="str">
        <f t="shared" si="1682"/>
        <v/>
      </c>
      <c r="P1302" s="334"/>
      <c r="Q1302" s="334"/>
      <c r="R1302" s="335"/>
      <c r="S1302" s="333" t="str">
        <f t="shared" si="1683"/>
        <v/>
      </c>
      <c r="T1302" s="334"/>
      <c r="U1302" s="334"/>
      <c r="V1302" s="335"/>
      <c r="W1302" s="333" t="str">
        <f t="shared" si="1684"/>
        <v/>
      </c>
      <c r="X1302" s="334"/>
      <c r="Y1302" s="334"/>
      <c r="Z1302" s="335"/>
      <c r="AA1302" s="333" t="str">
        <f t="shared" si="1685"/>
        <v/>
      </c>
      <c r="AB1302" s="334"/>
      <c r="AC1302" s="334"/>
      <c r="AD1302" s="335"/>
      <c r="AE1302" s="336">
        <f t="shared" si="1686"/>
        <v>0</v>
      </c>
      <c r="AF1302" s="337">
        <f t="shared" si="1674"/>
        <v>0</v>
      </c>
      <c r="AG1302" s="338">
        <f t="shared" si="1687"/>
        <v>0</v>
      </c>
      <c r="AH1302" s="217">
        <f t="shared" si="1688"/>
        <v>157.01728225746751</v>
      </c>
      <c r="AI1302" s="339">
        <f xml:space="preserve"> ( IF(ISNUMBER(G1302), VLOOKUP(G1302/$AH1302,F!$A1:$B101,2,1)*G1302*$H1302*$I1302,0)+IF(ISNUMBER(K1302), VLOOKUP(K1302/$AH1302,F!$A1:$B101,2,1)*K1302*$L1302*$M1302,0)+IF(ISNUMBER(O1302), VLOOKUP(O1302/$AH1302,F!$A1:$B101,2,1)*O1302*$P1302*$Q1302,0)+IF(ISNUMBER(S1302), VLOOKUP(S1302/$AH1302,F!$A1:$B101,2,1)*S1302*$T1302*$U1302,0)+IF(ISNUMBER(W1302), VLOOKUP(W1302/$AH1302,F!$A1:$B101,2,1)*W1302*$X1302*$Y1302,0)+IF(ISNUMBER(AA1302), VLOOKUP(AA1302/$AH1302,F!$A1:$B101,2,1)*AA1302*$AB1302*$AC1302,0))*IF(ISNUMBER(F1302),F1302,1)*IF(ISNUMBER(E1302),E1302,1)</f>
        <v>0</v>
      </c>
      <c r="AJ1302" s="340">
        <f t="shared" si="1689"/>
        <v>0</v>
      </c>
      <c r="AK1302" s="341">
        <f>IFERROR(I1302*INDEX(F!$P$21:$AB$33, MATCH(G1302/$AH1302, F!$O$21:$O$33,1), MATCH(E1302, F!$P$20:$AB$20,1)), 0 ) +IFERROR( M1302*INDEX(F!$P$21:$AB$33, MATCH(K1302/$AH1302, F!$O$21:$O$33,1), MATCH(E1302, F!$P$20:$AB$20,1)),0) +  IFERROR( Q1302*INDEX(F!$P$21:$AB$33, MATCH(O1302/$AH1302, F!$O$21:$O$33,1), MATCH(E1302, F!$P$20:$AB$20,1)), 0) + IFERROR( U1302*INDEX(F!$P$21:$AB$33, MATCH(S1302/$AH1302, F!$O$21:$O$33,1), MATCH(E1302, F!$P$20:$AB$20,1)),0)  + IFERROR(Y1302*INDEX(F!$P$21:$AB$33, MATCH(W1302/$AH1302, F!$O$21:$O$33,1), MATCH(E1302, F!$P$20:$AB$20,1)),0)  + IFERROR( AC1302*INDEX(F!$P$21:$AB$33, MATCH(AA1302/$AH1302, F!$O$21:$O$33,1), MATCH(E1302, F!$P$20:$AB$20,1)),)</f>
        <v>0</v>
      </c>
      <c r="AL1302" s="1031"/>
    </row>
    <row r="1303" spans="1:38" hidden="1" x14ac:dyDescent="0.25">
      <c r="A1303" s="1022"/>
      <c r="B1303" s="249" t="str">
        <f t="shared" si="1679"/>
        <v>Легкая</v>
      </c>
      <c r="C1303" s="262" t="str">
        <f t="shared" si="1679"/>
        <v>ТГ</v>
      </c>
      <c r="D1303" s="230" t="str">
        <f t="shared" si="1679"/>
        <v>Тяга на прямых ногах</v>
      </c>
      <c r="E1303" s="291">
        <f t="shared" si="1679"/>
        <v>1.2</v>
      </c>
      <c r="F1303" s="342" t="str">
        <f t="shared" si="1679"/>
        <v/>
      </c>
      <c r="G1303" s="343" t="str">
        <f t="shared" si="1680"/>
        <v/>
      </c>
      <c r="H1303" s="344"/>
      <c r="I1303" s="344"/>
      <c r="J1303" s="345"/>
      <c r="K1303" s="343" t="str">
        <f t="shared" si="1681"/>
        <v/>
      </c>
      <c r="L1303" s="344"/>
      <c r="M1303" s="344"/>
      <c r="N1303" s="345"/>
      <c r="O1303" s="343" t="str">
        <f t="shared" si="1682"/>
        <v/>
      </c>
      <c r="P1303" s="344"/>
      <c r="Q1303" s="344"/>
      <c r="R1303" s="345"/>
      <c r="S1303" s="343" t="str">
        <f t="shared" si="1683"/>
        <v/>
      </c>
      <c r="T1303" s="344"/>
      <c r="U1303" s="344"/>
      <c r="V1303" s="345"/>
      <c r="W1303" s="343" t="str">
        <f t="shared" si="1684"/>
        <v/>
      </c>
      <c r="X1303" s="344"/>
      <c r="Y1303" s="344"/>
      <c r="Z1303" s="345"/>
      <c r="AA1303" s="343" t="str">
        <f t="shared" si="1685"/>
        <v/>
      </c>
      <c r="AB1303" s="344"/>
      <c r="AC1303" s="344"/>
      <c r="AD1303" s="345"/>
      <c r="AE1303" s="346">
        <f t="shared" si="1686"/>
        <v>0</v>
      </c>
      <c r="AF1303" s="347">
        <f t="shared" si="1674"/>
        <v>0</v>
      </c>
      <c r="AG1303" s="348">
        <f t="shared" si="1687"/>
        <v>0</v>
      </c>
      <c r="AH1303" s="217">
        <f t="shared" si="1688"/>
        <v>157.01728225746751</v>
      </c>
      <c r="AI1303" s="349">
        <f xml:space="preserve"> ( IF(ISNUMBER(G1303), VLOOKUP(G1303/$AH1303,F!$A1:$B101,2,1)*G1303*$H1303*$I1303,0)+IF(ISNUMBER(K1303), VLOOKUP(K1303/$AH1303,F!$A1:$B101,2,1)*K1303*$L1303*$M1303,0)+IF(ISNUMBER(O1303), VLOOKUP(O1303/$AH1303,F!$A1:$B101,2,1)*O1303*$P1303*$Q1303,0)+IF(ISNUMBER(S1303), VLOOKUP(S1303/$AH1303,F!$A1:$B101,2,1)*S1303*$T1303*$U1303,0)+IF(ISNUMBER(W1303), VLOOKUP(W1303/$AH1303,F!$A1:$B101,2,1)*W1303*$X1303*$Y1303,0)+IF(ISNUMBER(AA1303), VLOOKUP(AA1303/$AH1303,F!$A1:$B101,2,1)*AA1303*$AB1303*$AC1303,0))*IF(ISNUMBER(F1303),F1303,1)*IF(ISNUMBER(E1303),E1303,1)</f>
        <v>0</v>
      </c>
      <c r="AJ1303" s="350">
        <f t="shared" si="1689"/>
        <v>0</v>
      </c>
      <c r="AK1303" s="351">
        <f>IFERROR(I1303*INDEX(F!$P$21:$AB$33, MATCH(G1303/$AH1303, F!$O$21:$O$33,1), MATCH(E1303, F!$P$20:$AB$20,1)), 0 ) +IFERROR( M1303*INDEX(F!$P$21:$AB$33, MATCH(K1303/$AH1303, F!$O$21:$O$33,1), MATCH(E1303, F!$P$20:$AB$20,1)),0) +  IFERROR( Q1303*INDEX(F!$P$21:$AB$33, MATCH(O1303/$AH1303, F!$O$21:$O$33,1), MATCH(E1303, F!$P$20:$AB$20,1)), 0) + IFERROR( U1303*INDEX(F!$P$21:$AB$33, MATCH(S1303/$AH1303, F!$O$21:$O$33,1), MATCH(E1303, F!$P$20:$AB$20,1)),0)  + IFERROR(Y1303*INDEX(F!$P$21:$AB$33, MATCH(W1303/$AH1303, F!$O$21:$O$33,1), MATCH(E1303, F!$P$20:$AB$20,1)),0)  + IFERROR( AC1303*INDEX(F!$P$21:$AB$33, MATCH(AA1303/$AH1303, F!$O$21:$O$33,1), MATCH(E1303, F!$P$20:$AB$20,1)),)</f>
        <v>0</v>
      </c>
      <c r="AL1303" s="1031"/>
    </row>
    <row r="1304" spans="1:38" hidden="1" x14ac:dyDescent="0.25">
      <c r="A1304" s="1022"/>
      <c r="B1304" s="248" t="str">
        <f t="shared" si="1679"/>
        <v>Легкая</v>
      </c>
      <c r="C1304" s="261" t="str">
        <f t="shared" si="1679"/>
        <v>ОФП</v>
      </c>
      <c r="D1304" s="229" t="str">
        <f t="shared" si="1679"/>
        <v>Жим стоя</v>
      </c>
      <c r="E1304" s="291">
        <f t="shared" si="1679"/>
        <v>0.8</v>
      </c>
      <c r="F1304" s="332" t="str">
        <f t="shared" si="1679"/>
        <v/>
      </c>
      <c r="G1304" s="333" t="str">
        <f t="shared" si="1680"/>
        <v/>
      </c>
      <c r="H1304" s="334"/>
      <c r="I1304" s="334"/>
      <c r="J1304" s="335"/>
      <c r="K1304" s="333" t="str">
        <f t="shared" si="1681"/>
        <v/>
      </c>
      <c r="L1304" s="334"/>
      <c r="M1304" s="334"/>
      <c r="N1304" s="335"/>
      <c r="O1304" s="333" t="str">
        <f t="shared" si="1682"/>
        <v/>
      </c>
      <c r="P1304" s="334"/>
      <c r="Q1304" s="334"/>
      <c r="R1304" s="335"/>
      <c r="S1304" s="333" t="str">
        <f t="shared" si="1683"/>
        <v/>
      </c>
      <c r="T1304" s="334"/>
      <c r="U1304" s="334"/>
      <c r="V1304" s="335"/>
      <c r="W1304" s="333" t="str">
        <f t="shared" si="1684"/>
        <v/>
      </c>
      <c r="X1304" s="334"/>
      <c r="Y1304" s="334"/>
      <c r="Z1304" s="335"/>
      <c r="AA1304" s="333" t="str">
        <f t="shared" si="1685"/>
        <v/>
      </c>
      <c r="AB1304" s="334"/>
      <c r="AC1304" s="334"/>
      <c r="AD1304" s="335"/>
      <c r="AE1304" s="336">
        <f t="shared" si="1686"/>
        <v>0</v>
      </c>
      <c r="AF1304" s="337">
        <f t="shared" si="1674"/>
        <v>0</v>
      </c>
      <c r="AG1304" s="338">
        <f t="shared" si="1687"/>
        <v>0</v>
      </c>
      <c r="AH1304" s="217">
        <f t="shared" si="1688"/>
        <v>94.210369354480505</v>
      </c>
      <c r="AI1304" s="339">
        <f xml:space="preserve"> ( IF(ISNUMBER(G1304), VLOOKUP(G1304/$AH1304,F!$A1:$B101,2,1)*G1304*$H1304*$I1304,0)+IF(ISNUMBER(K1304), VLOOKUP(K1304/$AH1304,F!$A1:$B101,2,1)*K1304*$L1304*$M1304,0)+IF(ISNUMBER(O1304), VLOOKUP(O1304/$AH1304,F!$A1:$B101,2,1)*O1304*$P1304*$Q1304,0)+IF(ISNUMBER(S1304), VLOOKUP(S1304/$AH1304,F!$A1:$B101,2,1)*S1304*$T1304*$U1304,0)+IF(ISNUMBER(W1304), VLOOKUP(W1304/$AH1304,F!$A1:$B101,2,1)*W1304*$X1304*$Y1304,0)+IF(ISNUMBER(AA1304), VLOOKUP(AA1304/$AH1304,F!$A1:$B101,2,1)*AA1304*$AB1304*$AC1304,0))*IF(ISNUMBER(F1304),F1304,1)*IF(ISNUMBER(E1304),E1304,1)</f>
        <v>0</v>
      </c>
      <c r="AJ1304" s="340">
        <f>H1304*I1304+L1304*M1304+P1304*Q1304+T1304*U1304+X1304*Y1304+AB1304*AC1304</f>
        <v>0</v>
      </c>
      <c r="AK1304" s="341">
        <f>IFERROR(I1304*INDEX(F!$P$21:$AB$33, MATCH(G1304/$AH1304, F!$O$21:$O$33,1), MATCH(E1304, F!$P$20:$AB$20,1)), 0 ) +IFERROR( M1304*INDEX(F!$P$21:$AB$33, MATCH(K1304/$AH1304, F!$O$21:$O$33,1), MATCH(E1304, F!$P$20:$AB$20,1)),0) +  IFERROR( Q1304*INDEX(F!$P$21:$AB$33, MATCH(O1304/$AH1304, F!$O$21:$O$33,1), MATCH(E1304, F!$P$20:$AB$20,1)), 0) + IFERROR( U1304*INDEX(F!$P$21:$AB$33, MATCH(S1304/$AH1304, F!$O$21:$O$33,1), MATCH(E1304, F!$P$20:$AB$20,1)),0)  + IFERROR(Y1304*INDEX(F!$P$21:$AB$33, MATCH(W1304/$AH1304, F!$O$21:$O$33,1), MATCH(E1304, F!$P$20:$AB$20,1)),0)  + IFERROR( AC1304*INDEX(F!$P$21:$AB$33, MATCH(AA1304/$AH1304, F!$O$21:$O$33,1), MATCH(E1304, F!$P$20:$AB$20,1)),)</f>
        <v>0</v>
      </c>
      <c r="AL1304" s="1031"/>
    </row>
    <row r="1305" spans="1:38" hidden="1" x14ac:dyDescent="0.25">
      <c r="A1305" s="1022"/>
      <c r="B1305" s="249" t="str">
        <f t="shared" si="1679"/>
        <v>Легкая</v>
      </c>
      <c r="C1305" s="262" t="str">
        <f t="shared" si="1679"/>
        <v>ЖМ</v>
      </c>
      <c r="D1305" s="230" t="str">
        <f t="shared" si="1679"/>
        <v>Жим средним хватом</v>
      </c>
      <c r="E1305" s="291">
        <f t="shared" si="1679"/>
        <v>1</v>
      </c>
      <c r="F1305" s="342" t="str">
        <f t="shared" si="1679"/>
        <v/>
      </c>
      <c r="G1305" s="343" t="str">
        <f t="shared" si="1680"/>
        <v/>
      </c>
      <c r="H1305" s="344"/>
      <c r="I1305" s="344"/>
      <c r="J1305" s="345"/>
      <c r="K1305" s="343" t="str">
        <f t="shared" si="1681"/>
        <v/>
      </c>
      <c r="L1305" s="344"/>
      <c r="M1305" s="344"/>
      <c r="N1305" s="345"/>
      <c r="O1305" s="343" t="str">
        <f t="shared" si="1682"/>
        <v/>
      </c>
      <c r="P1305" s="344"/>
      <c r="Q1305" s="344"/>
      <c r="R1305" s="345"/>
      <c r="S1305" s="343" t="str">
        <f t="shared" si="1683"/>
        <v/>
      </c>
      <c r="T1305" s="344"/>
      <c r="U1305" s="344"/>
      <c r="V1305" s="345"/>
      <c r="W1305" s="343" t="str">
        <f t="shared" si="1684"/>
        <v/>
      </c>
      <c r="X1305" s="344"/>
      <c r="Y1305" s="344"/>
      <c r="Z1305" s="345"/>
      <c r="AA1305" s="343" t="str">
        <f t="shared" si="1685"/>
        <v/>
      </c>
      <c r="AB1305" s="344"/>
      <c r="AC1305" s="344"/>
      <c r="AD1305" s="345"/>
      <c r="AE1305" s="346">
        <f t="shared" si="1686"/>
        <v>0</v>
      </c>
      <c r="AF1305" s="347">
        <f t="shared" si="1674"/>
        <v>0</v>
      </c>
      <c r="AG1305" s="348">
        <f t="shared" si="1687"/>
        <v>0</v>
      </c>
      <c r="AH1305" s="217">
        <f t="shared" si="1688"/>
        <v>133.46468991884737</v>
      </c>
      <c r="AI1305" s="349">
        <f xml:space="preserve"> ( IF(ISNUMBER(G1305), VLOOKUP(G1305/$AH1305,F!$A1:$B101,2,1)*G1305*$H1305*$I1305,0)+IF(ISNUMBER(K1305), VLOOKUP(K1305/$AH1305,F!$A1:$B101,2,1)*K1305*$L1305*$M1305,0)+IF(ISNUMBER(O1305), VLOOKUP(O1305/$AH1305,F!$A1:$B101,2,1)*O1305*$P1305*$Q1305,0)+IF(ISNUMBER(S1305), VLOOKUP(S1305/$AH1305,F!$A1:$B101,2,1)*S1305*$T1305*$U1305,0)+IF(ISNUMBER(W1305), VLOOKUP(W1305/$AH1305,F!$A1:$B101,2,1)*W1305*$X1305*$Y1305,0)+IF(ISNUMBER(AA1305), VLOOKUP(AA1305/$AH1305,F!$A1:$B101,2,1)*AA1305*$AB1305*$AC1305,0))*IF(ISNUMBER(F1305),F1305,1)*IF(ISNUMBER(E1305),E1305,1)</f>
        <v>0</v>
      </c>
      <c r="AJ1305" s="350">
        <f t="shared" ref="AJ1305:AJ1308" si="1690">H1305*I1305+L1305*M1305+P1305*Q1305+T1305*U1305+X1305*Y1305+AB1305*AC1305</f>
        <v>0</v>
      </c>
      <c r="AK1305" s="351">
        <f>IFERROR(I1305*INDEX(F!$P$21:$AB$33, MATCH(G1305/$AH1305, F!$O$21:$O$33,1), MATCH(E1305, F!$P$20:$AB$20,1)), 0 ) +IFERROR( M1305*INDEX(F!$P$21:$AB$33, MATCH(K1305/$AH1305, F!$O$21:$O$33,1), MATCH(E1305, F!$P$20:$AB$20,1)),0) +  IFERROR( Q1305*INDEX(F!$P$21:$AB$33, MATCH(O1305/$AH1305, F!$O$21:$O$33,1), MATCH(E1305, F!$P$20:$AB$20,1)), 0) + IFERROR( U1305*INDEX(F!$P$21:$AB$33, MATCH(S1305/$AH1305, F!$O$21:$O$33,1), MATCH(E1305, F!$P$20:$AB$20,1)),0)  + IFERROR(Y1305*INDEX(F!$P$21:$AB$33, MATCH(W1305/$AH1305, F!$O$21:$O$33,1), MATCH(E1305, F!$P$20:$AB$20,1)),0)  + IFERROR( AC1305*INDEX(F!$P$21:$AB$33, MATCH(AA1305/$AH1305, F!$O$21:$O$33,1), MATCH(E1305, F!$P$20:$AB$20,1)),)</f>
        <v>0</v>
      </c>
      <c r="AL1305" s="1031"/>
    </row>
    <row r="1306" spans="1:38" hidden="1" x14ac:dyDescent="0.25">
      <c r="A1306" s="1022"/>
      <c r="B1306" s="248" t="str">
        <f t="shared" si="1679"/>
        <v/>
      </c>
      <c r="C1306" s="261" t="str">
        <f t="shared" si="1679"/>
        <v/>
      </c>
      <c r="D1306" s="229" t="str">
        <f t="shared" si="1679"/>
        <v/>
      </c>
      <c r="E1306" s="291" t="str">
        <f t="shared" si="1679"/>
        <v/>
      </c>
      <c r="F1306" s="332" t="str">
        <f t="shared" si="1679"/>
        <v/>
      </c>
      <c r="G1306" s="333" t="str">
        <f t="shared" si="1680"/>
        <v/>
      </c>
      <c r="H1306" s="334"/>
      <c r="I1306" s="334"/>
      <c r="J1306" s="335"/>
      <c r="K1306" s="333" t="str">
        <f t="shared" si="1681"/>
        <v/>
      </c>
      <c r="L1306" s="334"/>
      <c r="M1306" s="334"/>
      <c r="N1306" s="335"/>
      <c r="O1306" s="333" t="str">
        <f t="shared" si="1682"/>
        <v/>
      </c>
      <c r="P1306" s="334"/>
      <c r="Q1306" s="334"/>
      <c r="R1306" s="335"/>
      <c r="S1306" s="333" t="str">
        <f t="shared" si="1683"/>
        <v/>
      </c>
      <c r="T1306" s="334"/>
      <c r="U1306" s="334"/>
      <c r="V1306" s="335"/>
      <c r="W1306" s="333" t="str">
        <f t="shared" si="1684"/>
        <v/>
      </c>
      <c r="X1306" s="334"/>
      <c r="Y1306" s="334"/>
      <c r="Z1306" s="335"/>
      <c r="AA1306" s="333" t="str">
        <f t="shared" si="1685"/>
        <v/>
      </c>
      <c r="AB1306" s="334"/>
      <c r="AC1306" s="334"/>
      <c r="AD1306" s="335"/>
      <c r="AE1306" s="336">
        <f t="shared" si="1686"/>
        <v>0</v>
      </c>
      <c r="AF1306" s="337">
        <f t="shared" si="1674"/>
        <v>0</v>
      </c>
      <c r="AG1306" s="338">
        <f t="shared" si="1687"/>
        <v>0</v>
      </c>
      <c r="AH1306" s="217" t="str">
        <f t="shared" si="1688"/>
        <v/>
      </c>
      <c r="AI1306" s="339">
        <f xml:space="preserve"> ( IF(ISNUMBER(G1306), VLOOKUP(G1306/$AH1306,F!$A1:$B101,2,1)*G1306*$H1306*$I1306,0)+IF(ISNUMBER(K1306), VLOOKUP(K1306/$AH1306,F!$A1:$B101,2,1)*K1306*$L1306*$M1306,0)+IF(ISNUMBER(O1306), VLOOKUP(O1306/$AH1306,F!$A1:$B101,2,1)*O1306*$P1306*$Q1306,0)+IF(ISNUMBER(S1306), VLOOKUP(S1306/$AH1306,F!$A1:$B101,2,1)*S1306*$T1306*$U1306,0)+IF(ISNUMBER(W1306), VLOOKUP(W1306/$AH1306,F!$A1:$B101,2,1)*W1306*$X1306*$Y1306,0)+IF(ISNUMBER(AA1306), VLOOKUP(AA1306/$AH1306,F!$A1:$B101,2,1)*AA1306*$AB1306*$AC1306,0))*IF(ISNUMBER(F1306),F1306,1)*IF(ISNUMBER(E1306),E1306,1)</f>
        <v>0</v>
      </c>
      <c r="AJ1306" s="340">
        <f t="shared" si="1690"/>
        <v>0</v>
      </c>
      <c r="AK1306" s="341">
        <f>IFERROR(I1306*INDEX(F!$P$21:$AB$33, MATCH(G1306/$AH1306, F!$O$21:$O$33,1), MATCH(E1306, F!$P$20:$AB$20,1)), 0 ) +IFERROR( M1306*INDEX(F!$P$21:$AB$33, MATCH(K1306/$AH1306, F!$O$21:$O$33,1), MATCH(E1306, F!$P$20:$AB$20,1)),0) +  IFERROR( Q1306*INDEX(F!$P$21:$AB$33, MATCH(O1306/$AH1306, F!$O$21:$O$33,1), MATCH(E1306, F!$P$20:$AB$20,1)), 0) + IFERROR( U1306*INDEX(F!$P$21:$AB$33, MATCH(S1306/$AH1306, F!$O$21:$O$33,1), MATCH(E1306, F!$P$20:$AB$20,1)),0)  + IFERROR(Y1306*INDEX(F!$P$21:$AB$33, MATCH(W1306/$AH1306, F!$O$21:$O$33,1), MATCH(E1306, F!$P$20:$AB$20,1)),0)  + IFERROR( AC1306*INDEX(F!$P$21:$AB$33, MATCH(AA1306/$AH1306, F!$O$21:$O$33,1), MATCH(E1306, F!$P$20:$AB$20,1)),)</f>
        <v>0</v>
      </c>
      <c r="AL1306" s="1031"/>
    </row>
    <row r="1307" spans="1:38" hidden="1" x14ac:dyDescent="0.25">
      <c r="A1307" s="1022"/>
      <c r="B1307" s="249" t="str">
        <f t="shared" si="1679"/>
        <v/>
      </c>
      <c r="C1307" s="262" t="str">
        <f t="shared" si="1679"/>
        <v/>
      </c>
      <c r="D1307" s="230" t="str">
        <f t="shared" si="1679"/>
        <v/>
      </c>
      <c r="E1307" s="291" t="str">
        <f t="shared" si="1679"/>
        <v/>
      </c>
      <c r="F1307" s="342" t="str">
        <f t="shared" si="1679"/>
        <v/>
      </c>
      <c r="G1307" s="343" t="str">
        <f t="shared" si="1680"/>
        <v/>
      </c>
      <c r="H1307" s="344"/>
      <c r="I1307" s="344"/>
      <c r="J1307" s="345"/>
      <c r="K1307" s="343" t="str">
        <f t="shared" si="1681"/>
        <v/>
      </c>
      <c r="L1307" s="344"/>
      <c r="M1307" s="344"/>
      <c r="N1307" s="345"/>
      <c r="O1307" s="343" t="str">
        <f t="shared" si="1682"/>
        <v/>
      </c>
      <c r="P1307" s="344"/>
      <c r="Q1307" s="344"/>
      <c r="R1307" s="345"/>
      <c r="S1307" s="343" t="str">
        <f t="shared" si="1683"/>
        <v/>
      </c>
      <c r="T1307" s="344"/>
      <c r="U1307" s="344"/>
      <c r="V1307" s="345"/>
      <c r="W1307" s="343" t="str">
        <f t="shared" si="1684"/>
        <v/>
      </c>
      <c r="X1307" s="344"/>
      <c r="Y1307" s="344"/>
      <c r="Z1307" s="345"/>
      <c r="AA1307" s="343" t="str">
        <f t="shared" si="1685"/>
        <v/>
      </c>
      <c r="AB1307" s="344"/>
      <c r="AC1307" s="344"/>
      <c r="AD1307" s="345"/>
      <c r="AE1307" s="346">
        <f t="shared" si="1686"/>
        <v>0</v>
      </c>
      <c r="AF1307" s="347">
        <f t="shared" si="1674"/>
        <v>0</v>
      </c>
      <c r="AG1307" s="348">
        <f t="shared" si="1687"/>
        <v>0</v>
      </c>
      <c r="AH1307" s="217" t="str">
        <f t="shared" si="1688"/>
        <v/>
      </c>
      <c r="AI1307" s="349">
        <f xml:space="preserve"> ( IF(ISNUMBER(G1307), VLOOKUP(G1307/$AH1307,F!$A1:$B101,2,1)*G1307*$H1307*$I1307,0)+IF(ISNUMBER(K1307), VLOOKUP(K1307/$AH1307,F!$A1:$B101,2,1)*K1307*$L1307*$M1307,0)+IF(ISNUMBER(O1307), VLOOKUP(O1307/$AH1307,F!$A1:$B101,2,1)*O1307*$P1307*$Q1307,0)+IF(ISNUMBER(S1307), VLOOKUP(S1307/$AH1307,F!$A1:$B101,2,1)*S1307*$T1307*$U1307,0)+IF(ISNUMBER(W1307), VLOOKUP(W1307/$AH1307,F!$A1:$B101,2,1)*W1307*$X1307*$Y1307,0)+IF(ISNUMBER(AA1307), VLOOKUP(AA1307/$AH1307,F!$A1:$B101,2,1)*AA1307*$AB1307*$AC1307,0))*IF(ISNUMBER(F1307),F1307,1)*IF(ISNUMBER(E1307),E1307,1)</f>
        <v>0</v>
      </c>
      <c r="AJ1307" s="350">
        <f t="shared" si="1690"/>
        <v>0</v>
      </c>
      <c r="AK1307" s="351">
        <f>IFERROR(I1307*INDEX(F!$P$21:$AB$33, MATCH(G1307/$AH1307, F!$O$21:$O$33,1), MATCH(E1307, F!$P$20:$AB$20,1)), 0 ) +IFERROR( M1307*INDEX(F!$P$21:$AB$33, MATCH(K1307/$AH1307, F!$O$21:$O$33,1), MATCH(E1307, F!$P$20:$AB$20,1)),0) +  IFERROR( Q1307*INDEX(F!$P$21:$AB$33, MATCH(O1307/$AH1307, F!$O$21:$O$33,1), MATCH(E1307, F!$P$20:$AB$20,1)), 0) + IFERROR( U1307*INDEX(F!$P$21:$AB$33, MATCH(S1307/$AH1307, F!$O$21:$O$33,1), MATCH(E1307, F!$P$20:$AB$20,1)),0)  + IFERROR(Y1307*INDEX(F!$P$21:$AB$33, MATCH(W1307/$AH1307, F!$O$21:$O$33,1), MATCH(E1307, F!$P$20:$AB$20,1)),0)  + IFERROR( AC1307*INDEX(F!$P$21:$AB$33, MATCH(AA1307/$AH1307, F!$O$21:$O$33,1), MATCH(E1307, F!$P$20:$AB$20,1)),)</f>
        <v>0</v>
      </c>
      <c r="AL1307" s="1031"/>
    </row>
    <row r="1308" spans="1:38" hidden="1" x14ac:dyDescent="0.25">
      <c r="A1308" s="1022"/>
      <c r="B1308" s="248" t="str">
        <f t="shared" si="1679"/>
        <v/>
      </c>
      <c r="C1308" s="261" t="str">
        <f t="shared" si="1679"/>
        <v/>
      </c>
      <c r="D1308" s="231" t="str">
        <f t="shared" si="1679"/>
        <v/>
      </c>
      <c r="E1308" s="291" t="str">
        <f t="shared" si="1679"/>
        <v/>
      </c>
      <c r="F1308" s="332" t="str">
        <f t="shared" si="1679"/>
        <v/>
      </c>
      <c r="G1308" s="333" t="str">
        <f t="shared" si="1680"/>
        <v/>
      </c>
      <c r="H1308" s="334"/>
      <c r="I1308" s="334"/>
      <c r="J1308" s="335"/>
      <c r="K1308" s="333" t="str">
        <f t="shared" si="1681"/>
        <v/>
      </c>
      <c r="L1308" s="334"/>
      <c r="M1308" s="334"/>
      <c r="N1308" s="335"/>
      <c r="O1308" s="333" t="str">
        <f t="shared" si="1682"/>
        <v/>
      </c>
      <c r="P1308" s="334"/>
      <c r="Q1308" s="334"/>
      <c r="R1308" s="335"/>
      <c r="S1308" s="333" t="str">
        <f t="shared" si="1683"/>
        <v/>
      </c>
      <c r="T1308" s="334"/>
      <c r="U1308" s="334"/>
      <c r="V1308" s="335"/>
      <c r="W1308" s="333" t="str">
        <f t="shared" si="1684"/>
        <v/>
      </c>
      <c r="X1308" s="334"/>
      <c r="Y1308" s="334"/>
      <c r="Z1308" s="335"/>
      <c r="AA1308" s="333" t="str">
        <f t="shared" si="1685"/>
        <v/>
      </c>
      <c r="AB1308" s="334"/>
      <c r="AC1308" s="334"/>
      <c r="AD1308" s="335"/>
      <c r="AE1308" s="336">
        <f t="shared" si="1686"/>
        <v>0</v>
      </c>
      <c r="AF1308" s="337">
        <f t="shared" si="1674"/>
        <v>0</v>
      </c>
      <c r="AG1308" s="338">
        <f t="shared" si="1687"/>
        <v>0</v>
      </c>
      <c r="AH1308" s="217" t="str">
        <f t="shared" si="1688"/>
        <v/>
      </c>
      <c r="AI1308" s="339">
        <f xml:space="preserve"> ( IF(ISNUMBER(G1308), VLOOKUP(G1308/$AH1308,F!$A1:$B101,2,1)*G1308*$H1308*$I1308,0)+IF(ISNUMBER(K1308), VLOOKUP(K1308/$AH1308,F!$A1:$B101,2,1)*K1308*$L1308*$M1308,0)+IF(ISNUMBER(O1308), VLOOKUP(O1308/$AH1308,F!$A1:$B101,2,1)*O1308*$P1308*$Q1308,0)+IF(ISNUMBER(S1308), VLOOKUP(S1308/$AH1308,F!$A1:$B101,2,1)*S1308*$T1308*$U1308,0)+IF(ISNUMBER(W1308), VLOOKUP(W1308/$AH1308,F!$A1:$B101,2,1)*W1308*$X1308*$Y1308,0)+IF(ISNUMBER(AA1308), VLOOKUP(AA1308/$AH1308,F!$A1:$B101,2,1)*AA1308*$AB1308*$AC1308,0))*IF(ISNUMBER(F1308),F1308,1)*IF(ISNUMBER(E1308),E1308,1)</f>
        <v>0</v>
      </c>
      <c r="AJ1308" s="340">
        <f t="shared" si="1690"/>
        <v>0</v>
      </c>
      <c r="AK1308" s="341">
        <f>IFERROR(I1308*INDEX(F!$P$21:$AB$33, MATCH(G1308/$AH1308, F!$O$21:$O$33,1), MATCH(E1308, F!$P$20:$AB$20,1)), 0 ) +IFERROR( M1308*INDEX(F!$P$21:$AB$33, MATCH(K1308/$AH1308, F!$O$21:$O$33,1), MATCH(E1308, F!$P$20:$AB$20,1)),0) +  IFERROR( Q1308*INDEX(F!$P$21:$AB$33, MATCH(O1308/$AH1308, F!$O$21:$O$33,1), MATCH(E1308, F!$P$20:$AB$20,1)), 0) + IFERROR( U1308*INDEX(F!$P$21:$AB$33, MATCH(S1308/$AH1308, F!$O$21:$O$33,1), MATCH(E1308, F!$P$20:$AB$20,1)),0)  + IFERROR(Y1308*INDEX(F!$P$21:$AB$33, MATCH(W1308/$AH1308, F!$O$21:$O$33,1), MATCH(E1308, F!$P$20:$AB$20,1)),0)  + IFERROR( AC1308*INDEX(F!$P$21:$AB$33, MATCH(AA1308/$AH1308, F!$O$21:$O$33,1), MATCH(E1308, F!$P$20:$AB$20,1)),)</f>
        <v>0</v>
      </c>
      <c r="AL1308" s="1031"/>
    </row>
    <row r="1309" spans="1:38" ht="15.75" hidden="1" thickBot="1" x14ac:dyDescent="0.3">
      <c r="A1309" s="1023"/>
      <c r="B1309" s="250"/>
      <c r="C1309" s="263"/>
      <c r="D1309" s="215"/>
      <c r="E1309" s="352">
        <f>ROUND(IFERROR(SUMPRODUCT(AJ1301:AJ1308,E1301:E1308)/AJ1309,0),3)</f>
        <v>0</v>
      </c>
      <c r="F1309" s="353"/>
      <c r="G1309" s="354"/>
      <c r="H1309" s="355"/>
      <c r="I1309" s="355"/>
      <c r="J1309" s="356"/>
      <c r="K1309" s="354"/>
      <c r="L1309" s="355"/>
      <c r="M1309" s="355"/>
      <c r="N1309" s="356"/>
      <c r="O1309" s="354"/>
      <c r="P1309" s="355"/>
      <c r="Q1309" s="355"/>
      <c r="R1309" s="356"/>
      <c r="S1309" s="354"/>
      <c r="T1309" s="355"/>
      <c r="U1309" s="355"/>
      <c r="V1309" s="356"/>
      <c r="W1309" s="354"/>
      <c r="X1309" s="355"/>
      <c r="Y1309" s="355"/>
      <c r="Z1309" s="356"/>
      <c r="AA1309" s="354"/>
      <c r="AB1309" s="355"/>
      <c r="AC1309" s="355"/>
      <c r="AD1309" s="356"/>
      <c r="AE1309" s="357">
        <f>SUM(AE1301:AE1308)</f>
        <v>0</v>
      </c>
      <c r="AF1309" s="358">
        <f t="shared" si="1674"/>
        <v>0</v>
      </c>
      <c r="AG1309" s="391">
        <f>IFERROR(  SUMPRODUCT(AG1301:AG1308,AJ1301:AJ1308)/AJ1309,0)</f>
        <v>0</v>
      </c>
      <c r="AH1309" s="359"/>
      <c r="AI1309" s="360">
        <f>SUM(AI1301:AI1308)</f>
        <v>0</v>
      </c>
      <c r="AJ1309" s="360">
        <f>SUM(AJ1301:AJ1308)</f>
        <v>0</v>
      </c>
      <c r="AK1309" s="361">
        <f>IF(SUM(AK1301:AK1308)=0,TIME(,0,),TIME(,SUM(AK1301:AK1308)+F!$V$37,))</f>
        <v>0</v>
      </c>
      <c r="AL1309" s="1032"/>
    </row>
    <row r="1310" spans="1:38" hidden="1" x14ac:dyDescent="0.25">
      <c r="A1310" s="232">
        <f>A1311</f>
        <v>43944</v>
      </c>
      <c r="B1310" s="251" t="str">
        <f t="shared" ref="B1310:F1317" si="1691">IF(B1254="","",B1254)</f>
        <v>Тяжелая</v>
      </c>
      <c r="C1310" s="264" t="str">
        <f t="shared" si="1691"/>
        <v>ЖМ</v>
      </c>
      <c r="D1310" s="233" t="str">
        <f t="shared" si="1691"/>
        <v>Жим лежа</v>
      </c>
      <c r="E1310" s="280">
        <f t="shared" si="1691"/>
        <v>1</v>
      </c>
      <c r="F1310" s="362" t="str">
        <f t="shared" si="1691"/>
        <v/>
      </c>
      <c r="G1310" s="363" t="str">
        <f t="shared" ref="G1310:G1317" si="1692">IF(J1310&lt;&gt;0, IFERROR(IF( $F1310=2,  MROUND($AH1310*J1310,1),    IF( OR($F1310="",$F1310=1),   MROUND($AH1310*J1310,2.5),  MROUND($AH1310*J1310, 0.1))), "" ), "")</f>
        <v/>
      </c>
      <c r="H1310" s="364"/>
      <c r="I1310" s="364"/>
      <c r="J1310" s="365"/>
      <c r="K1310" s="363" t="str">
        <f t="shared" ref="K1310:K1317" si="1693">IF(N1310&lt;&gt;0, IFERROR(IF( $F1310=2,  MROUND($AH1310*N1310,1),    IF( OR($F1310="",$F1310=1),   MROUND($AH1310*N1310,2.5),  MROUND($AH1310*N1310, 0.1))), "" ), "")</f>
        <v/>
      </c>
      <c r="L1310" s="364"/>
      <c r="M1310" s="364"/>
      <c r="N1310" s="365"/>
      <c r="O1310" s="363" t="str">
        <f t="shared" ref="O1310:O1317" si="1694">IF(R1310&lt;&gt;0, IFERROR(IF( $F1310=2,  MROUND($AH1310*R1310,1),    IF( OR($F1310="",$F1310=1),   MROUND($AH1310*R1310,2.5),  MROUND($AH1310*R1310, 0.1))), "" ), "")</f>
        <v/>
      </c>
      <c r="P1310" s="364"/>
      <c r="Q1310" s="364"/>
      <c r="R1310" s="365"/>
      <c r="S1310" s="363" t="str">
        <f t="shared" ref="S1310:S1317" si="1695">IF(V1310&lt;&gt;0, IFERROR(IF( $F1310=2,  MROUND($AH1310*V1310,1),    IF( OR($F1310="",$F1310=1),   MROUND($AH1310*V1310,2.5),  MROUND($AH1310*V1310, 0.1))), "" ), "")</f>
        <v/>
      </c>
      <c r="T1310" s="364"/>
      <c r="U1310" s="364"/>
      <c r="V1310" s="365"/>
      <c r="W1310" s="363" t="str">
        <f t="shared" ref="W1310:W1317" si="1696">IF(Z1310&lt;&gt;0, IFERROR(IF( $F1310=2,  MROUND($AH1310*Z1310,1),    IF( OR($F1310="",$F1310=1),   MROUND($AH1310*Z1310,2.5),  MROUND($AH1310*Z1310, 0.1))), "" ), "")</f>
        <v/>
      </c>
      <c r="X1310" s="364"/>
      <c r="Y1310" s="364"/>
      <c r="Z1310" s="365"/>
      <c r="AA1310" s="363" t="str">
        <f t="shared" ref="AA1310:AA1317" si="1697">IF(AD1310&lt;&gt;0, IFERROR(IF( $F1310=2,  MROUND($AH1310*AD1310,1),    IF( OR($F1310="",$F1310=1),   MROUND($AH1310*AD1310,2.5),  MROUND($AH1310*AD1310, 0.1))), "" ), "")</f>
        <v/>
      </c>
      <c r="AB1310" s="364"/>
      <c r="AC1310" s="364"/>
      <c r="AD1310" s="365"/>
      <c r="AE1310" s="366">
        <f t="shared" ref="AE1310:AE1317" si="1698">(IF(ISNUMBER(G1310),G1310,0)*H1310*I1310+IF(ISNUMBER(K1310),K1310,1)*L1310*M1310+IF(ISNUMBER(O1310),O1310,1)*P1310*Q1310+IF(ISNUMBER(S1310),S1310,1)*T1310*U1310+IF(ISNUMBER(W1310),W1310,1)*X1310*Y1310+IF(ISNUMBER(AA1310),AA1310,1)*AB1310*AC1310)*IF(ISNUMBER(F1310),F1310,1)</f>
        <v>0</v>
      </c>
      <c r="AF1310" s="367">
        <f t="shared" si="1674"/>
        <v>0</v>
      </c>
      <c r="AG1310" s="368">
        <f t="shared" ref="AG1310:AG1317" si="1699">IFERROR((AF1310/(AH1310*IF(ISNUMBER(F1310),F1310,1))),0)</f>
        <v>0</v>
      </c>
      <c r="AH1310" s="216">
        <f t="shared" ref="AH1310:AH1317" si="1700">IF(ISNUMBER(AH1254), AH1254+(AH1254*$AH$1290),"")</f>
        <v>157.01728225746751</v>
      </c>
      <c r="AI1310" s="369">
        <f xml:space="preserve"> ( IF(ISNUMBER(G1310), VLOOKUP(G1310/$AH1310,F!$A1:$B101,2,1)*G1310*$H1310*$I1310,0)+IF(ISNUMBER(K1310), VLOOKUP(K1310/$AH1310,F!$A1:$B101,2,1)*K1310*$L1310*$M1310,0)+IF(ISNUMBER(O1310), VLOOKUP(O1310/$AH1310,F!$A1:$B101,2,1)*O1310*$P1310*$Q1310,0)+IF(ISNUMBER(S1310), VLOOKUP(S1310/$AH1310,F!$A1:$B101,2,1)*S1310*$T1310*$U1310,0)+IF(ISNUMBER(W1310), VLOOKUP(W1310/$AH1310,F!$A1:$B101,2,1)*W1310*$X1310*$Y1310,0)+IF(ISNUMBER(AA1310), VLOOKUP(AA1310/$AH1310,F!$A1:$B101,2,1)*AA1310*$AB1310*$AC1310,0))*IF(ISNUMBER(F1310),F1310,1)*IF(ISNUMBER(E1310),E1310,1)</f>
        <v>0</v>
      </c>
      <c r="AJ1310" s="370">
        <f t="shared" ref="AJ1310:AJ1312" si="1701">H1310*I1310+L1310*M1310+P1310*Q1310+T1310*U1310+X1310*Y1310+AB1310*AC1310</f>
        <v>0</v>
      </c>
      <c r="AK1310" s="371">
        <f>IFERROR(I1310*INDEX(F!$P$21:$AB$33, MATCH(G1310/$AH1310, F!$O$21:$O$33,1), MATCH(E1310, F!$P$20:$AB$20,1)), 0 ) +IFERROR( M1310*INDEX(F!$P$21:$AB$33, MATCH(K1310/$AH1310, F!$O$21:$O$33,1), MATCH(E1310, F!$P$20:$AB$20,1)),0) +  IFERROR( Q1310*INDEX(F!$P$21:$AB$33, MATCH(O1310/$AH1310, F!$O$21:$O$33,1), MATCH(E1310, F!$P$20:$AB$20,1)), 0) + IFERROR( U1310*INDEX(F!$P$21:$AB$33, MATCH(S1310/$AH1310, F!$O$21:$O$33,1), MATCH(E1310, F!$P$20:$AB$20,1)),0)  + IFERROR(Y1310*INDEX(F!$P$21:$AB$33, MATCH(W1310/$AH1310, F!$O$21:$O$33,1), MATCH(E1310, F!$P$20:$AB$20,1)),0)  + IFERROR( AC1310*INDEX(F!$P$21:$AB$33, MATCH(AA1310/$AH1310, F!$O$21:$O$33,1), MATCH(E1310, F!$P$20:$AB$20,1)),)</f>
        <v>0</v>
      </c>
      <c r="AL1310" s="1033"/>
    </row>
    <row r="1311" spans="1:38" ht="15.75" hidden="1" customHeight="1" x14ac:dyDescent="0.25">
      <c r="A1311" s="1021">
        <f>A1255+A1234</f>
        <v>43944</v>
      </c>
      <c r="B1311" s="249" t="str">
        <f t="shared" si="1691"/>
        <v>Легкая</v>
      </c>
      <c r="C1311" s="262" t="str">
        <f t="shared" si="1691"/>
        <v>ЖМ</v>
      </c>
      <c r="D1311" s="230" t="str">
        <f t="shared" si="1691"/>
        <v>Жим гантелей</v>
      </c>
      <c r="E1311" s="291">
        <f t="shared" si="1691"/>
        <v>0.8</v>
      </c>
      <c r="F1311" s="342">
        <f t="shared" si="1691"/>
        <v>2</v>
      </c>
      <c r="G1311" s="343" t="str">
        <f t="shared" si="1692"/>
        <v/>
      </c>
      <c r="H1311" s="344"/>
      <c r="I1311" s="344"/>
      <c r="J1311" s="345"/>
      <c r="K1311" s="343" t="str">
        <f t="shared" si="1693"/>
        <v/>
      </c>
      <c r="L1311" s="344"/>
      <c r="M1311" s="344"/>
      <c r="N1311" s="345"/>
      <c r="O1311" s="343" t="str">
        <f t="shared" si="1694"/>
        <v/>
      </c>
      <c r="P1311" s="344"/>
      <c r="Q1311" s="344"/>
      <c r="R1311" s="345"/>
      <c r="S1311" s="343" t="str">
        <f t="shared" si="1695"/>
        <v/>
      </c>
      <c r="T1311" s="344"/>
      <c r="U1311" s="344"/>
      <c r="V1311" s="345"/>
      <c r="W1311" s="343" t="str">
        <f t="shared" si="1696"/>
        <v/>
      </c>
      <c r="X1311" s="344"/>
      <c r="Y1311" s="344"/>
      <c r="Z1311" s="345"/>
      <c r="AA1311" s="343" t="str">
        <f t="shared" si="1697"/>
        <v/>
      </c>
      <c r="AB1311" s="344"/>
      <c r="AC1311" s="344"/>
      <c r="AD1311" s="345"/>
      <c r="AE1311" s="346">
        <f t="shared" si="1698"/>
        <v>0</v>
      </c>
      <c r="AF1311" s="347">
        <f t="shared" si="1674"/>
        <v>0</v>
      </c>
      <c r="AG1311" s="348">
        <f t="shared" si="1699"/>
        <v>0</v>
      </c>
      <c r="AH1311" s="217">
        <f t="shared" si="1700"/>
        <v>50.245530322389598</v>
      </c>
      <c r="AI1311" s="349">
        <f xml:space="preserve"> ( IF(ISNUMBER(G1311), VLOOKUP(G1311/$AH1311,F!$A1:$B101,2,1)*G1311*$H1311*$I1311,0)+IF(ISNUMBER(K1311), VLOOKUP(K1311/$AH1311,F!$A1:$B101,2,1)*K1311*$L1311*$M1311,0)+IF(ISNUMBER(O1311), VLOOKUP(O1311/$AH1311,F!$A1:$B101,2,1)*O1311*$P1311*$Q1311,0)+IF(ISNUMBER(S1311), VLOOKUP(S1311/$AH1311,F!$A1:$B101,2,1)*S1311*$T1311*$U1311,0)+IF(ISNUMBER(W1311), VLOOKUP(W1311/$AH1311,F!$A1:$B101,2,1)*W1311*$X1311*$Y1311,0)+IF(ISNUMBER(AA1311), VLOOKUP(AA1311/$AH1311,F!$A1:$B101,2,1)*AA1311*$AB1311*$AC1311,0))*IF(ISNUMBER(F1311),F1311,1)*IF(ISNUMBER(E1311),E1311,1)</f>
        <v>0</v>
      </c>
      <c r="AJ1311" s="350">
        <f t="shared" si="1701"/>
        <v>0</v>
      </c>
      <c r="AK1311" s="351">
        <f>IFERROR(I1311*INDEX(F!$P$21:$AB$33, MATCH(G1311/$AH1311, F!$O$21:$O$33,1), MATCH(E1311, F!$P$20:$AB$20,1)), 0 ) +IFERROR( M1311*INDEX(F!$P$21:$AB$33, MATCH(K1311/$AH1311, F!$O$21:$O$33,1), MATCH(E1311, F!$P$20:$AB$20,1)),0) +  IFERROR( Q1311*INDEX(F!$P$21:$AB$33, MATCH(O1311/$AH1311, F!$O$21:$O$33,1), MATCH(E1311, F!$P$20:$AB$20,1)), 0) + IFERROR( U1311*INDEX(F!$P$21:$AB$33, MATCH(S1311/$AH1311, F!$O$21:$O$33,1), MATCH(E1311, F!$P$20:$AB$20,1)),0)  + IFERROR(Y1311*INDEX(F!$P$21:$AB$33, MATCH(W1311/$AH1311, F!$O$21:$O$33,1), MATCH(E1311, F!$P$20:$AB$20,1)),0)  + IFERROR( AC1311*INDEX(F!$P$21:$AB$33, MATCH(AA1311/$AH1311, F!$O$21:$O$33,1), MATCH(E1311, F!$P$20:$AB$20,1)),)</f>
        <v>0</v>
      </c>
      <c r="AL1311" s="1031"/>
    </row>
    <row r="1312" spans="1:38" hidden="1" x14ac:dyDescent="0.25">
      <c r="A1312" s="1022"/>
      <c r="B1312" s="252" t="str">
        <f t="shared" si="1691"/>
        <v>Легкая</v>
      </c>
      <c r="C1312" s="265" t="str">
        <f t="shared" si="1691"/>
        <v>ОФП</v>
      </c>
      <c r="D1312" s="234" t="str">
        <f t="shared" si="1691"/>
        <v>Французский жим</v>
      </c>
      <c r="E1312" s="291">
        <f t="shared" si="1691"/>
        <v>0.4</v>
      </c>
      <c r="F1312" s="372" t="str">
        <f t="shared" si="1691"/>
        <v/>
      </c>
      <c r="G1312" s="373" t="str">
        <f t="shared" si="1692"/>
        <v/>
      </c>
      <c r="H1312" s="374"/>
      <c r="I1312" s="374"/>
      <c r="J1312" s="375"/>
      <c r="K1312" s="373" t="str">
        <f t="shared" si="1693"/>
        <v/>
      </c>
      <c r="L1312" s="374"/>
      <c r="M1312" s="374"/>
      <c r="N1312" s="375"/>
      <c r="O1312" s="373" t="str">
        <f t="shared" si="1694"/>
        <v/>
      </c>
      <c r="P1312" s="374"/>
      <c r="Q1312" s="374"/>
      <c r="R1312" s="375"/>
      <c r="S1312" s="373" t="str">
        <f t="shared" si="1695"/>
        <v/>
      </c>
      <c r="T1312" s="374"/>
      <c r="U1312" s="374"/>
      <c r="V1312" s="375"/>
      <c r="W1312" s="373" t="str">
        <f t="shared" si="1696"/>
        <v/>
      </c>
      <c r="X1312" s="374"/>
      <c r="Y1312" s="374"/>
      <c r="Z1312" s="375"/>
      <c r="AA1312" s="373" t="str">
        <f t="shared" si="1697"/>
        <v/>
      </c>
      <c r="AB1312" s="374"/>
      <c r="AC1312" s="374"/>
      <c r="AD1312" s="375"/>
      <c r="AE1312" s="376">
        <f t="shared" si="1698"/>
        <v>0</v>
      </c>
      <c r="AF1312" s="377">
        <f t="shared" si="1674"/>
        <v>0</v>
      </c>
      <c r="AG1312" s="378">
        <f t="shared" si="1699"/>
        <v>0</v>
      </c>
      <c r="AH1312" s="217">
        <f t="shared" si="1700"/>
        <v>73.327070814237359</v>
      </c>
      <c r="AI1312" s="379">
        <f xml:space="preserve"> ( IF(ISNUMBER(G1312), VLOOKUP(G1312/$AH1312,F!$A1:$B101,2,1)*G1312*$H1312*$I1312,0)+IF(ISNUMBER(K1312), VLOOKUP(K1312/$AH1312,F!$A1:$B101,2,1)*K1312*$L1312*$M1312,0)+IF(ISNUMBER(O1312), VLOOKUP(O1312/$AH1312,F!$A1:$B101,2,1)*O1312*$P1312*$Q1312,0)+IF(ISNUMBER(S1312), VLOOKUP(S1312/$AH1312,F!$A1:$B101,2,1)*S1312*$T1312*$U1312,0)+IF(ISNUMBER(W1312), VLOOKUP(W1312/$AH1312,F!$A1:$B101,2,1)*W1312*$X1312*$Y1312,0)+IF(ISNUMBER(AA1312), VLOOKUP(AA1312/$AH1312,F!$A1:$B101,2,1)*AA1312*$AB1312*$AC1312,0))*IF(ISNUMBER(F1312),F1312,1)*IF(ISNUMBER(E1312),E1312,1)</f>
        <v>0</v>
      </c>
      <c r="AJ1312" s="380">
        <f t="shared" si="1701"/>
        <v>0</v>
      </c>
      <c r="AK1312" s="381">
        <f>IFERROR(I1312*INDEX(F!$P$21:$AB$33, MATCH(G1312/$AH1312, F!$O$21:$O$33,1), MATCH(E1312, F!$P$20:$AB$20,1)), 0 ) +IFERROR( M1312*INDEX(F!$P$21:$AB$33, MATCH(K1312/$AH1312, F!$O$21:$O$33,1), MATCH(E1312, F!$P$20:$AB$20,1)),0) +  IFERROR( Q1312*INDEX(F!$P$21:$AB$33, MATCH(O1312/$AH1312, F!$O$21:$O$33,1), MATCH(E1312, F!$P$20:$AB$20,1)), 0) + IFERROR( U1312*INDEX(F!$P$21:$AB$33, MATCH(S1312/$AH1312, F!$O$21:$O$33,1), MATCH(E1312, F!$P$20:$AB$20,1)),0)  + IFERROR(Y1312*INDEX(F!$P$21:$AB$33, MATCH(W1312/$AH1312, F!$O$21:$O$33,1), MATCH(E1312, F!$P$20:$AB$20,1)),0)  + IFERROR( AC1312*INDEX(F!$P$21:$AB$33, MATCH(AA1312/$AH1312, F!$O$21:$O$33,1), MATCH(E1312, F!$P$20:$AB$20,1)),)</f>
        <v>0</v>
      </c>
      <c r="AL1312" s="1031"/>
    </row>
    <row r="1313" spans="1:38" hidden="1" x14ac:dyDescent="0.25">
      <c r="A1313" s="1022"/>
      <c r="B1313" s="249" t="str">
        <f t="shared" si="1691"/>
        <v>Легкая</v>
      </c>
      <c r="C1313" s="262" t="str">
        <f t="shared" si="1691"/>
        <v>ОФП</v>
      </c>
      <c r="D1313" s="230" t="str">
        <f t="shared" si="1691"/>
        <v>Молотковые сгибания</v>
      </c>
      <c r="E1313" s="291">
        <f t="shared" si="1691"/>
        <v>0.4</v>
      </c>
      <c r="F1313" s="342">
        <f t="shared" si="1691"/>
        <v>2</v>
      </c>
      <c r="G1313" s="343" t="str">
        <f t="shared" si="1692"/>
        <v/>
      </c>
      <c r="H1313" s="344"/>
      <c r="I1313" s="344"/>
      <c r="J1313" s="345"/>
      <c r="K1313" s="343" t="str">
        <f t="shared" si="1693"/>
        <v/>
      </c>
      <c r="L1313" s="344"/>
      <c r="M1313" s="344"/>
      <c r="N1313" s="345"/>
      <c r="O1313" s="343" t="str">
        <f t="shared" si="1694"/>
        <v/>
      </c>
      <c r="P1313" s="344"/>
      <c r="Q1313" s="344"/>
      <c r="R1313" s="345"/>
      <c r="S1313" s="343" t="str">
        <f t="shared" si="1695"/>
        <v/>
      </c>
      <c r="T1313" s="344"/>
      <c r="U1313" s="344"/>
      <c r="V1313" s="345"/>
      <c r="W1313" s="343" t="str">
        <f t="shared" si="1696"/>
        <v/>
      </c>
      <c r="X1313" s="344"/>
      <c r="Y1313" s="344"/>
      <c r="Z1313" s="345"/>
      <c r="AA1313" s="343" t="str">
        <f t="shared" si="1697"/>
        <v/>
      </c>
      <c r="AB1313" s="344"/>
      <c r="AC1313" s="344"/>
      <c r="AD1313" s="345"/>
      <c r="AE1313" s="346">
        <f t="shared" si="1698"/>
        <v>0</v>
      </c>
      <c r="AF1313" s="347">
        <f t="shared" si="1674"/>
        <v>0</v>
      </c>
      <c r="AG1313" s="348">
        <f t="shared" si="1699"/>
        <v>0</v>
      </c>
      <c r="AH1313" s="217">
        <f t="shared" si="1700"/>
        <v>28.263110806344159</v>
      </c>
      <c r="AI1313" s="349">
        <f xml:space="preserve"> ( IF(ISNUMBER(G1313), VLOOKUP(G1313/$AH1313,F!$A1:$B101,2,1)*G1313*$H1313*$I1313,0)+IF(ISNUMBER(K1313), VLOOKUP(K1313/$AH1313,F!$A1:$B101,2,1)*K1313*$L1313*$M1313,0)+IF(ISNUMBER(O1313), VLOOKUP(O1313/$AH1313,F!$A1:$B101,2,1)*O1313*$P1313*$Q1313,0)+IF(ISNUMBER(S1313), VLOOKUP(S1313/$AH1313,F!$A1:$B101,2,1)*S1313*$T1313*$U1313,0)+IF(ISNUMBER(W1313), VLOOKUP(W1313/$AH1313,F!$A1:$B101,2,1)*W1313*$X1313*$Y1313,0)+IF(ISNUMBER(AA1313), VLOOKUP(AA1313/$AH1313,F!$A1:$B101,2,1)*AA1313*$AB1313*$AC1313,0))*IF(ISNUMBER(F1313),F1313,1)*IF(ISNUMBER(E1313),E1313,1)</f>
        <v>0</v>
      </c>
      <c r="AJ1313" s="350">
        <f>H1313*I1313+L1313*M1313+P1313*Q1313+T1313*U1313+X1313*Y1313+AB1313*AC1313</f>
        <v>0</v>
      </c>
      <c r="AK1313" s="351">
        <f>IFERROR(I1313*INDEX(F!$P$21:$AB$33, MATCH(G1313/$AH1313, F!$O$21:$O$33,1), MATCH(E1313, F!$P$20:$AB$20,1)), 0 ) +IFERROR( M1313*INDEX(F!$P$21:$AB$33, MATCH(K1313/$AH1313, F!$O$21:$O$33,1), MATCH(E1313, F!$P$20:$AB$20,1)),0) +  IFERROR( Q1313*INDEX(F!$P$21:$AB$33, MATCH(O1313/$AH1313, F!$O$21:$O$33,1), MATCH(E1313, F!$P$20:$AB$20,1)), 0) + IFERROR( U1313*INDEX(F!$P$21:$AB$33, MATCH(S1313/$AH1313, F!$O$21:$O$33,1), MATCH(E1313, F!$P$20:$AB$20,1)),0)  + IFERROR(Y1313*INDEX(F!$P$21:$AB$33, MATCH(W1313/$AH1313, F!$O$21:$O$33,1), MATCH(E1313, F!$P$20:$AB$20,1)),0)  + IFERROR( AC1313*INDEX(F!$P$21:$AB$33, MATCH(AA1313/$AH1313, F!$O$21:$O$33,1), MATCH(E1313, F!$P$20:$AB$20,1)),)</f>
        <v>0</v>
      </c>
      <c r="AL1313" s="1031"/>
    </row>
    <row r="1314" spans="1:38" hidden="1" x14ac:dyDescent="0.25">
      <c r="A1314" s="1022"/>
      <c r="B1314" s="252" t="str">
        <f t="shared" si="1691"/>
        <v>Легкая</v>
      </c>
      <c r="C1314" s="265" t="str">
        <f t="shared" si="1691"/>
        <v>ОФП</v>
      </c>
      <c r="D1314" s="234" t="str">
        <f t="shared" si="1691"/>
        <v>Разгибания с гантелью из-за головы</v>
      </c>
      <c r="E1314" s="291">
        <f t="shared" si="1691"/>
        <v>0.4</v>
      </c>
      <c r="F1314" s="372">
        <f t="shared" si="1691"/>
        <v>2</v>
      </c>
      <c r="G1314" s="373" t="str">
        <f t="shared" si="1692"/>
        <v/>
      </c>
      <c r="H1314" s="374"/>
      <c r="I1314" s="374"/>
      <c r="J1314" s="375"/>
      <c r="K1314" s="373" t="str">
        <f t="shared" si="1693"/>
        <v/>
      </c>
      <c r="L1314" s="374"/>
      <c r="M1314" s="374"/>
      <c r="N1314" s="375"/>
      <c r="O1314" s="373" t="str">
        <f t="shared" si="1694"/>
        <v/>
      </c>
      <c r="P1314" s="374"/>
      <c r="Q1314" s="374"/>
      <c r="R1314" s="375"/>
      <c r="S1314" s="373" t="str">
        <f t="shared" si="1695"/>
        <v/>
      </c>
      <c r="T1314" s="374"/>
      <c r="U1314" s="374"/>
      <c r="V1314" s="375"/>
      <c r="W1314" s="373" t="str">
        <f t="shared" si="1696"/>
        <v/>
      </c>
      <c r="X1314" s="374"/>
      <c r="Y1314" s="374"/>
      <c r="Z1314" s="375"/>
      <c r="AA1314" s="373" t="str">
        <f t="shared" si="1697"/>
        <v/>
      </c>
      <c r="AB1314" s="374"/>
      <c r="AC1314" s="374"/>
      <c r="AD1314" s="375"/>
      <c r="AE1314" s="376">
        <f t="shared" si="1698"/>
        <v>0</v>
      </c>
      <c r="AF1314" s="377">
        <f t="shared" si="1674"/>
        <v>0</v>
      </c>
      <c r="AG1314" s="378">
        <f t="shared" si="1699"/>
        <v>0</v>
      </c>
      <c r="AH1314" s="217">
        <f t="shared" si="1700"/>
        <v>20.412246693470777</v>
      </c>
      <c r="AI1314" s="379">
        <f xml:space="preserve"> ( IF(ISNUMBER(G1314), VLOOKUP(G1314/$AH1314,F!$A1:$B101,2,1)*G1314*$H1314*$I1314,0)+IF(ISNUMBER(K1314), VLOOKUP(K1314/$AH1314,F!$A1:$B101,2,1)*K1314*$L1314*$M1314,0)+IF(ISNUMBER(O1314), VLOOKUP(O1314/$AH1314,F!$A1:$B101,2,1)*O1314*$P1314*$Q1314,0)+IF(ISNUMBER(S1314), VLOOKUP(S1314/$AH1314,F!$A1:$B101,2,1)*S1314*$T1314*$U1314,0)+IF(ISNUMBER(W1314), VLOOKUP(W1314/$AH1314,F!$A1:$B101,2,1)*W1314*$X1314*$Y1314,0)+IF(ISNUMBER(AA1314), VLOOKUP(AA1314/$AH1314,F!$A1:$B101,2,1)*AA1314*$AB1314*$AC1314,0))*IF(ISNUMBER(F1314),F1314,1)*IF(ISNUMBER(E1314),E1314,1)</f>
        <v>0</v>
      </c>
      <c r="AJ1314" s="380">
        <f t="shared" ref="AJ1314:AJ1317" si="1702">H1314*I1314+L1314*M1314+P1314*Q1314+T1314*U1314+X1314*Y1314+AB1314*AC1314</f>
        <v>0</v>
      </c>
      <c r="AK1314" s="381">
        <f>IFERROR(I1314*INDEX(F!$P$21:$AB$33, MATCH(G1314/$AH1314, F!$O$21:$O$33,1), MATCH(E1314, F!$P$20:$AB$20,1)), 0 ) +IFERROR( M1314*INDEX(F!$P$21:$AB$33, MATCH(K1314/$AH1314, F!$O$21:$O$33,1), MATCH(E1314, F!$P$20:$AB$20,1)),0) +  IFERROR( Q1314*INDEX(F!$P$21:$AB$33, MATCH(O1314/$AH1314, F!$O$21:$O$33,1), MATCH(E1314, F!$P$20:$AB$20,1)), 0) + IFERROR( U1314*INDEX(F!$P$21:$AB$33, MATCH(S1314/$AH1314, F!$O$21:$O$33,1), MATCH(E1314, F!$P$20:$AB$20,1)),0)  + IFERROR(Y1314*INDEX(F!$P$21:$AB$33, MATCH(W1314/$AH1314, F!$O$21:$O$33,1), MATCH(E1314, F!$P$20:$AB$20,1)),0)  + IFERROR( AC1314*INDEX(F!$P$21:$AB$33, MATCH(AA1314/$AH1314, F!$O$21:$O$33,1), MATCH(E1314, F!$P$20:$AB$20,1)),)</f>
        <v>0</v>
      </c>
      <c r="AL1314" s="1031"/>
    </row>
    <row r="1315" spans="1:38" hidden="1" x14ac:dyDescent="0.25">
      <c r="A1315" s="1022"/>
      <c r="B1315" s="249" t="str">
        <f t="shared" si="1691"/>
        <v/>
      </c>
      <c r="C1315" s="262" t="str">
        <f t="shared" si="1691"/>
        <v/>
      </c>
      <c r="D1315" s="230" t="str">
        <f t="shared" si="1691"/>
        <v/>
      </c>
      <c r="E1315" s="291" t="str">
        <f t="shared" si="1691"/>
        <v/>
      </c>
      <c r="F1315" s="342" t="str">
        <f t="shared" si="1691"/>
        <v/>
      </c>
      <c r="G1315" s="343" t="str">
        <f t="shared" si="1692"/>
        <v/>
      </c>
      <c r="H1315" s="344"/>
      <c r="I1315" s="344"/>
      <c r="J1315" s="345"/>
      <c r="K1315" s="343" t="str">
        <f t="shared" si="1693"/>
        <v/>
      </c>
      <c r="L1315" s="344"/>
      <c r="M1315" s="344"/>
      <c r="N1315" s="345"/>
      <c r="O1315" s="343" t="str">
        <f t="shared" si="1694"/>
        <v/>
      </c>
      <c r="P1315" s="344"/>
      <c r="Q1315" s="344"/>
      <c r="R1315" s="345"/>
      <c r="S1315" s="343" t="str">
        <f t="shared" si="1695"/>
        <v/>
      </c>
      <c r="T1315" s="344"/>
      <c r="U1315" s="344"/>
      <c r="V1315" s="345"/>
      <c r="W1315" s="343" t="str">
        <f t="shared" si="1696"/>
        <v/>
      </c>
      <c r="X1315" s="344"/>
      <c r="Y1315" s="344"/>
      <c r="Z1315" s="345"/>
      <c r="AA1315" s="343" t="str">
        <f t="shared" si="1697"/>
        <v/>
      </c>
      <c r="AB1315" s="344"/>
      <c r="AC1315" s="344"/>
      <c r="AD1315" s="345"/>
      <c r="AE1315" s="346">
        <f t="shared" si="1698"/>
        <v>0</v>
      </c>
      <c r="AF1315" s="347">
        <f t="shared" si="1674"/>
        <v>0</v>
      </c>
      <c r="AG1315" s="348">
        <f t="shared" si="1699"/>
        <v>0</v>
      </c>
      <c r="AH1315" s="217" t="str">
        <f t="shared" si="1700"/>
        <v/>
      </c>
      <c r="AI1315" s="349">
        <f xml:space="preserve"> ( IF(ISNUMBER(G1315), VLOOKUP(G1315/$AH1315,F!$A1:$B101,2,1)*G1315*$H1315*$I1315,0)+IF(ISNUMBER(K1315), VLOOKUP(K1315/$AH1315,F!$A1:$B101,2,1)*K1315*$L1315*$M1315,0)+IF(ISNUMBER(O1315), VLOOKUP(O1315/$AH1315,F!$A1:$B101,2,1)*O1315*$P1315*$Q1315,0)+IF(ISNUMBER(S1315), VLOOKUP(S1315/$AH1315,F!$A1:$B101,2,1)*S1315*$T1315*$U1315,0)+IF(ISNUMBER(W1315), VLOOKUP(W1315/$AH1315,F!$A1:$B101,2,1)*W1315*$X1315*$Y1315,0)+IF(ISNUMBER(AA1315), VLOOKUP(AA1315/$AH1315,F!$A1:$B101,2,1)*AA1315*$AB1315*$AC1315,0))*IF(ISNUMBER(F1315),F1315,1)*IF(ISNUMBER(E1315),E1315,1)</f>
        <v>0</v>
      </c>
      <c r="AJ1315" s="350">
        <f t="shared" si="1702"/>
        <v>0</v>
      </c>
      <c r="AK1315" s="351">
        <f>IFERROR(I1315*INDEX(F!$P$21:$AB$33, MATCH(G1315/$AH1315, F!$O$21:$O$33,1), MATCH(E1315, F!$P$20:$AB$20,1)), 0 ) +IFERROR( M1315*INDEX(F!$P$21:$AB$33, MATCH(K1315/$AH1315, F!$O$21:$O$33,1), MATCH(E1315, F!$P$20:$AB$20,1)),0) +  IFERROR( Q1315*INDEX(F!$P$21:$AB$33, MATCH(O1315/$AH1315, F!$O$21:$O$33,1), MATCH(E1315, F!$P$20:$AB$20,1)), 0) + IFERROR( U1315*INDEX(F!$P$21:$AB$33, MATCH(S1315/$AH1315, F!$O$21:$O$33,1), MATCH(E1315, F!$P$20:$AB$20,1)),0)  + IFERROR(Y1315*INDEX(F!$P$21:$AB$33, MATCH(W1315/$AH1315, F!$O$21:$O$33,1), MATCH(E1315, F!$P$20:$AB$20,1)),0)  + IFERROR( AC1315*INDEX(F!$P$21:$AB$33, MATCH(AA1315/$AH1315, F!$O$21:$O$33,1), MATCH(E1315, F!$P$20:$AB$20,1)),)</f>
        <v>0</v>
      </c>
      <c r="AL1315" s="1031"/>
    </row>
    <row r="1316" spans="1:38" hidden="1" x14ac:dyDescent="0.25">
      <c r="A1316" s="1022"/>
      <c r="B1316" s="252" t="str">
        <f t="shared" si="1691"/>
        <v/>
      </c>
      <c r="C1316" s="265" t="str">
        <f t="shared" si="1691"/>
        <v/>
      </c>
      <c r="D1316" s="234" t="str">
        <f t="shared" si="1691"/>
        <v/>
      </c>
      <c r="E1316" s="291" t="str">
        <f t="shared" si="1691"/>
        <v/>
      </c>
      <c r="F1316" s="382" t="str">
        <f t="shared" si="1691"/>
        <v/>
      </c>
      <c r="G1316" s="373" t="str">
        <f t="shared" si="1692"/>
        <v/>
      </c>
      <c r="H1316" s="374"/>
      <c r="I1316" s="374"/>
      <c r="J1316" s="375"/>
      <c r="K1316" s="373" t="str">
        <f t="shared" si="1693"/>
        <v/>
      </c>
      <c r="L1316" s="374"/>
      <c r="M1316" s="374"/>
      <c r="N1316" s="375"/>
      <c r="O1316" s="373" t="str">
        <f t="shared" si="1694"/>
        <v/>
      </c>
      <c r="P1316" s="374"/>
      <c r="Q1316" s="374"/>
      <c r="R1316" s="375"/>
      <c r="S1316" s="373" t="str">
        <f t="shared" si="1695"/>
        <v/>
      </c>
      <c r="T1316" s="374"/>
      <c r="U1316" s="374"/>
      <c r="V1316" s="375"/>
      <c r="W1316" s="373" t="str">
        <f t="shared" si="1696"/>
        <v/>
      </c>
      <c r="X1316" s="374"/>
      <c r="Y1316" s="374"/>
      <c r="Z1316" s="375"/>
      <c r="AA1316" s="373" t="str">
        <f t="shared" si="1697"/>
        <v/>
      </c>
      <c r="AB1316" s="374"/>
      <c r="AC1316" s="374"/>
      <c r="AD1316" s="375"/>
      <c r="AE1316" s="376">
        <f t="shared" si="1698"/>
        <v>0</v>
      </c>
      <c r="AF1316" s="377">
        <f t="shared" si="1674"/>
        <v>0</v>
      </c>
      <c r="AG1316" s="378">
        <f t="shared" si="1699"/>
        <v>0</v>
      </c>
      <c r="AH1316" s="217" t="str">
        <f t="shared" si="1700"/>
        <v/>
      </c>
      <c r="AI1316" s="379">
        <f xml:space="preserve"> ( IF(ISNUMBER(G1316), VLOOKUP(G1316/$AH1316,F!$A1:$B101,2,1)*G1316*$H1316*$I1316,0)+IF(ISNUMBER(K1316), VLOOKUP(K1316/$AH1316,F!$A1:$B101,2,1)*K1316*$L1316*$M1316,0)+IF(ISNUMBER(O1316), VLOOKUP(O1316/$AH1316,F!$A1:$B101,2,1)*O1316*$P1316*$Q1316,0)+IF(ISNUMBER(S1316), VLOOKUP(S1316/$AH1316,F!$A1:$B101,2,1)*S1316*$T1316*$U1316,0)+IF(ISNUMBER(W1316), VLOOKUP(W1316/$AH1316,F!$A1:$B101,2,1)*W1316*$X1316*$Y1316,0)+IF(ISNUMBER(AA1316), VLOOKUP(AA1316/$AH1316,F!$A1:$B101,2,1)*AA1316*$AB1316*$AC1316,0))*IF(ISNUMBER(F1316),F1316,1)*IF(ISNUMBER(E1316),E1316,1)</f>
        <v>0</v>
      </c>
      <c r="AJ1316" s="380">
        <f t="shared" si="1702"/>
        <v>0</v>
      </c>
      <c r="AK1316" s="381">
        <f>IFERROR(I1316*INDEX(F!$P$21:$AB$33, MATCH(G1316/$AH1316, F!$O$21:$O$33,1), MATCH(E1316, F!$P$20:$AB$20,1)), 0 ) +IFERROR( M1316*INDEX(F!$P$21:$AB$33, MATCH(K1316/$AH1316, F!$O$21:$O$33,1), MATCH(E1316, F!$P$20:$AB$20,1)),0) +  IFERROR( Q1316*INDEX(F!$P$21:$AB$33, MATCH(O1316/$AH1316, F!$O$21:$O$33,1), MATCH(E1316, F!$P$20:$AB$20,1)), 0) + IFERROR( U1316*INDEX(F!$P$21:$AB$33, MATCH(S1316/$AH1316, F!$O$21:$O$33,1), MATCH(E1316, F!$P$20:$AB$20,1)),0)  + IFERROR(Y1316*INDEX(F!$P$21:$AB$33, MATCH(W1316/$AH1316, F!$O$21:$O$33,1), MATCH(E1316, F!$P$20:$AB$20,1)),0)  + IFERROR( AC1316*INDEX(F!$P$21:$AB$33, MATCH(AA1316/$AH1316, F!$O$21:$O$33,1), MATCH(E1316, F!$P$20:$AB$20,1)),)</f>
        <v>0</v>
      </c>
      <c r="AL1316" s="1031"/>
    </row>
    <row r="1317" spans="1:38" hidden="1" x14ac:dyDescent="0.25">
      <c r="A1317" s="1022"/>
      <c r="B1317" s="249" t="str">
        <f t="shared" si="1691"/>
        <v/>
      </c>
      <c r="C1317" s="262" t="str">
        <f t="shared" si="1691"/>
        <v/>
      </c>
      <c r="D1317" s="235" t="str">
        <f t="shared" si="1691"/>
        <v/>
      </c>
      <c r="E1317" s="291" t="str">
        <f t="shared" si="1691"/>
        <v/>
      </c>
      <c r="F1317" s="383" t="str">
        <f t="shared" si="1691"/>
        <v/>
      </c>
      <c r="G1317" s="343" t="str">
        <f t="shared" si="1692"/>
        <v/>
      </c>
      <c r="H1317" s="344"/>
      <c r="I1317" s="344"/>
      <c r="J1317" s="345"/>
      <c r="K1317" s="343" t="str">
        <f t="shared" si="1693"/>
        <v/>
      </c>
      <c r="L1317" s="344"/>
      <c r="M1317" s="344"/>
      <c r="N1317" s="345"/>
      <c r="O1317" s="343" t="str">
        <f t="shared" si="1694"/>
        <v/>
      </c>
      <c r="P1317" s="344"/>
      <c r="Q1317" s="344"/>
      <c r="R1317" s="345"/>
      <c r="S1317" s="343" t="str">
        <f t="shared" si="1695"/>
        <v/>
      </c>
      <c r="T1317" s="344"/>
      <c r="U1317" s="344"/>
      <c r="V1317" s="345"/>
      <c r="W1317" s="343" t="str">
        <f t="shared" si="1696"/>
        <v/>
      </c>
      <c r="X1317" s="344"/>
      <c r="Y1317" s="344"/>
      <c r="Z1317" s="345"/>
      <c r="AA1317" s="343" t="str">
        <f t="shared" si="1697"/>
        <v/>
      </c>
      <c r="AB1317" s="344"/>
      <c r="AC1317" s="344"/>
      <c r="AD1317" s="345"/>
      <c r="AE1317" s="346">
        <f t="shared" si="1698"/>
        <v>0</v>
      </c>
      <c r="AF1317" s="347">
        <f t="shared" si="1674"/>
        <v>0</v>
      </c>
      <c r="AG1317" s="348">
        <f t="shared" si="1699"/>
        <v>0</v>
      </c>
      <c r="AH1317" s="217" t="str">
        <f t="shared" si="1700"/>
        <v/>
      </c>
      <c r="AI1317" s="349">
        <f xml:space="preserve"> ( IF(ISNUMBER(G1317), VLOOKUP(G1317/$AH1317,F!$A1:$B101,2,1)*G1317*$H1317*$I1317,0)+IF(ISNUMBER(K1317), VLOOKUP(K1317/$AH1317,F!$A1:$B101,2,1)*K1317*$L1317*$M1317,0)+IF(ISNUMBER(O1317), VLOOKUP(O1317/$AH1317,F!$A1:$B101,2,1)*O1317*$P1317*$Q1317,0)+IF(ISNUMBER(S1317), VLOOKUP(S1317/$AH1317,F!$A1:$B101,2,1)*S1317*$T1317*$U1317,0)+IF(ISNUMBER(W1317), VLOOKUP(W1317/$AH1317,F!$A1:$B101,2,1)*W1317*$X1317*$Y1317,0)+IF(ISNUMBER(AA1317), VLOOKUP(AA1317/$AH1317,F!$A1:$B101,2,1)*AA1317*$AB1317*$AC1317,0))*IF(ISNUMBER(F1317),F1317,1)*IF(ISNUMBER(E1317),E1317,1)</f>
        <v>0</v>
      </c>
      <c r="AJ1317" s="350">
        <f t="shared" si="1702"/>
        <v>0</v>
      </c>
      <c r="AK1317" s="351">
        <f>IFERROR(I1317*INDEX(F!$P$21:$AB$33, MATCH(G1317/$AH1317, F!$O$21:$O$33,1), MATCH(E1317, F!$P$20:$AB$20,1)), 0 ) +IFERROR( M1317*INDEX(F!$P$21:$AB$33, MATCH(K1317/$AH1317, F!$O$21:$O$33,1), MATCH(E1317, F!$P$20:$AB$20,1)),0) +  IFERROR( Q1317*INDEX(F!$P$21:$AB$33, MATCH(O1317/$AH1317, F!$O$21:$O$33,1), MATCH(E1317, F!$P$20:$AB$20,1)), 0) + IFERROR( U1317*INDEX(F!$P$21:$AB$33, MATCH(S1317/$AH1317, F!$O$21:$O$33,1), MATCH(E1317, F!$P$20:$AB$20,1)),0)  + IFERROR(Y1317*INDEX(F!$P$21:$AB$33, MATCH(W1317/$AH1317, F!$O$21:$O$33,1), MATCH(E1317, F!$P$20:$AB$20,1)),0)  + IFERROR( AC1317*INDEX(F!$P$21:$AB$33, MATCH(AA1317/$AH1317, F!$O$21:$O$33,1), MATCH(E1317, F!$P$20:$AB$20,1)),)</f>
        <v>0</v>
      </c>
      <c r="AL1317" s="1031"/>
    </row>
    <row r="1318" spans="1:38" ht="15.75" hidden="1" thickBot="1" x14ac:dyDescent="0.3">
      <c r="A1318" s="1023"/>
      <c r="B1318" s="253"/>
      <c r="C1318" s="266"/>
      <c r="D1318" s="218"/>
      <c r="E1318" s="352">
        <f>ROUND(IFERROR(SUMPRODUCT(AJ1310:AJ1317,E1310:E1317)/AJ1318,0),3)</f>
        <v>0</v>
      </c>
      <c r="F1318" s="384"/>
      <c r="G1318" s="385"/>
      <c r="H1318" s="386"/>
      <c r="I1318" s="386"/>
      <c r="J1318" s="387"/>
      <c r="K1318" s="385"/>
      <c r="L1318" s="386"/>
      <c r="M1318" s="386"/>
      <c r="N1318" s="387"/>
      <c r="O1318" s="385"/>
      <c r="P1318" s="386"/>
      <c r="Q1318" s="386"/>
      <c r="R1318" s="387"/>
      <c r="S1318" s="385"/>
      <c r="T1318" s="386"/>
      <c r="U1318" s="386"/>
      <c r="V1318" s="387"/>
      <c r="W1318" s="385"/>
      <c r="X1318" s="386"/>
      <c r="Y1318" s="386"/>
      <c r="Z1318" s="387"/>
      <c r="AA1318" s="385"/>
      <c r="AB1318" s="386"/>
      <c r="AC1318" s="386"/>
      <c r="AD1318" s="387"/>
      <c r="AE1318" s="357">
        <f>SUM(AE1310:AE1317)</f>
        <v>0</v>
      </c>
      <c r="AF1318" s="358">
        <f t="shared" si="1674"/>
        <v>0</v>
      </c>
      <c r="AG1318" s="391">
        <f>IFERROR(  SUMPRODUCT(AG1310:AG1317,AJ1310:AJ1317)/AJ1318,0)</f>
        <v>0</v>
      </c>
      <c r="AH1318" s="359"/>
      <c r="AI1318" s="360">
        <f>SUM(AI1310:AI1317)</f>
        <v>0</v>
      </c>
      <c r="AJ1318" s="360">
        <f>SUM(AJ1310:AJ1317)</f>
        <v>0</v>
      </c>
      <c r="AK1318" s="361">
        <f>IF(SUM(AK1310:AK1317)=0,TIME(,0,),TIME(,SUM(AK1310:AK1317)+F!$V$37,))</f>
        <v>0</v>
      </c>
      <c r="AL1318" s="1032"/>
    </row>
    <row r="1319" spans="1:38" hidden="1" x14ac:dyDescent="0.25">
      <c r="A1319" s="212">
        <f>A1320</f>
        <v>43946</v>
      </c>
      <c r="B1319" s="241" t="str">
        <f t="shared" ref="B1319:F1326" si="1703">IF(B1263="","",B1263)</f>
        <v>Легкая</v>
      </c>
      <c r="C1319" s="254" t="str">
        <f t="shared" si="1703"/>
        <v>ПР</v>
      </c>
      <c r="D1319" s="222" t="str">
        <f t="shared" si="1703"/>
        <v>Присед</v>
      </c>
      <c r="E1319" s="280">
        <f t="shared" si="1703"/>
        <v>1.2</v>
      </c>
      <c r="F1319" s="281" t="str">
        <f t="shared" si="1703"/>
        <v/>
      </c>
      <c r="G1319" s="282" t="str">
        <f t="shared" ref="G1319:G1326" si="1704">IF(J1319&lt;&gt;0, IFERROR(IF( $F1319=2,  MROUND($AH1319*J1319,1),    IF( OR($F1319="",$F1319=1),   MROUND($AH1319*J1319,2.5),  MROUND($AH1319*J1319, 0.1))), "" ), "")</f>
        <v/>
      </c>
      <c r="H1319" s="283"/>
      <c r="I1319" s="283"/>
      <c r="J1319" s="284"/>
      <c r="K1319" s="282" t="str">
        <f t="shared" ref="K1319:K1326" si="1705">IF(N1319&lt;&gt;0, IFERROR(IF( $F1319=2,  MROUND($AH1319*N1319,1),    IF( OR($F1319="",$F1319=1),   MROUND($AH1319*N1319,2.5),  MROUND($AH1319*N1319, 0.1))), "" ), "")</f>
        <v/>
      </c>
      <c r="L1319" s="283"/>
      <c r="M1319" s="283"/>
      <c r="N1319" s="284"/>
      <c r="O1319" s="282" t="str">
        <f t="shared" ref="O1319:O1326" si="1706">IF(R1319&lt;&gt;0, IFERROR(IF( $F1319=2,  MROUND($AH1319*R1319,1),    IF( OR($F1319="",$F1319=1),   MROUND($AH1319*R1319,2.5),  MROUND($AH1319*R1319, 0.1))), "" ), "")</f>
        <v/>
      </c>
      <c r="P1319" s="283"/>
      <c r="Q1319" s="283"/>
      <c r="R1319" s="284"/>
      <c r="S1319" s="282" t="str">
        <f t="shared" ref="S1319:S1326" si="1707">IF(V1319&lt;&gt;0, IFERROR(IF( $F1319=2,  MROUND($AH1319*V1319,1),    IF( OR($F1319="",$F1319=1),   MROUND($AH1319*V1319,2.5),  MROUND($AH1319*V1319, 0.1))), "" ), "")</f>
        <v/>
      </c>
      <c r="T1319" s="283"/>
      <c r="U1319" s="283"/>
      <c r="V1319" s="284"/>
      <c r="W1319" s="282" t="str">
        <f t="shared" ref="W1319:W1326" si="1708">IF(Z1319&lt;&gt;0, IFERROR(IF( $F1319=2,  MROUND($AH1319*Z1319,1),    IF( OR($F1319="",$F1319=1),   MROUND($AH1319*Z1319,2.5),  MROUND($AH1319*Z1319, 0.1))), "" ), "")</f>
        <v/>
      </c>
      <c r="X1319" s="283"/>
      <c r="Y1319" s="283"/>
      <c r="Z1319" s="284"/>
      <c r="AA1319" s="282" t="str">
        <f t="shared" ref="AA1319:AA1326" si="1709">IF(AD1319&lt;&gt;0, IFERROR(IF( $F1319=2,  MROUND($AH1319*AD1319,1),    IF( OR($F1319="",$F1319=1),   MROUND($AH1319*AD1319,2.5),  MROUND($AH1319*AD1319, 0.1))), "" ), "")</f>
        <v/>
      </c>
      <c r="AB1319" s="283"/>
      <c r="AC1319" s="283"/>
      <c r="AD1319" s="284"/>
      <c r="AE1319" s="392">
        <f t="shared" ref="AE1319:AE1326" si="1710">(IF(ISNUMBER(G1319),G1319,0)*H1319*I1319+IF(ISNUMBER(K1319),K1319,1)*L1319*M1319+IF(ISNUMBER(O1319),O1319,1)*P1319*Q1319+IF(ISNUMBER(S1319),S1319,1)*T1319*U1319+IF(ISNUMBER(W1319),W1319,1)*X1319*Y1319+IF(ISNUMBER(AA1319),AA1319,1)*AB1319*AC1319)*IF(ISNUMBER(F1319),F1319,1)</f>
        <v>0</v>
      </c>
      <c r="AF1319" s="393">
        <f t="shared" si="1674"/>
        <v>0</v>
      </c>
      <c r="AG1319" s="394">
        <f t="shared" ref="AG1319:AG1326" si="1711">IFERROR((AF1319/(AH1319*IF(ISNUMBER(F1319),F1319,1))),0)</f>
        <v>0</v>
      </c>
      <c r="AH1319" s="216">
        <f t="shared" ref="AH1319:AH1326" si="1712">IF(ISNUMBER(AH1263), AH1263+(AH1263*$AH$1290),"")</f>
        <v>179.44832257996285</v>
      </c>
      <c r="AI1319" s="288">
        <f xml:space="preserve"> ( IF(ISNUMBER(G1319), VLOOKUP(G1319/$AH1319,F!$A1:$B101,2,1)*G1319*$H1319*$I1319,0)+IF(ISNUMBER(K1319), VLOOKUP(K1319/$AH1319,F!$A1:$B101,2,1)*K1319*$L1319*$M1319,0)+IF(ISNUMBER(O1319), VLOOKUP(O1319/$AH1319,F!$A1:$B101,2,1)*O1319*$P1319*$Q1319,0)+IF(ISNUMBER(S1319), VLOOKUP(S1319/$AH1319,F!$A1:$B101,2,1)*S1319*$T1319*$U1319,0)+IF(ISNUMBER(W1319), VLOOKUP(W1319/$AH1319,F!$A1:$B101,2,1)*W1319*$X1319*$Y1319,0)+IF(ISNUMBER(AA1319), VLOOKUP(AA1319/$AH1319,F!$A1:$B101,2,1)*AA1319*$AB1319*$AC1319,0))*IF(ISNUMBER(F1319),F1319,1)*IF(ISNUMBER(E1319),E1319,1)</f>
        <v>0</v>
      </c>
      <c r="AJ1319" s="289">
        <f t="shared" ref="AJ1319:AJ1321" si="1713">H1319*I1319+L1319*M1319+P1319*Q1319+T1319*U1319+X1319*Y1319+AB1319*AC1319</f>
        <v>0</v>
      </c>
      <c r="AK1319" s="290">
        <f>IFERROR(I1319*INDEX(F!$P$21:$AB$33, MATCH(G1319/$AH1319, F!$O$21:$O$33,1), MATCH(E1319, F!$P$20:$AB$20,1)), 0 ) +IFERROR( M1319*INDEX(F!$P$21:$AB$33, MATCH(K1319/$AH1319, F!$O$21:$O$33,1), MATCH(E1319, F!$P$20:$AB$20,1)),0) +  IFERROR( Q1319*INDEX(F!$P$21:$AB$33, MATCH(O1319/$AH1319, F!$O$21:$O$33,1), MATCH(E1319, F!$P$20:$AB$20,1)), 0) + IFERROR( U1319*INDEX(F!$P$21:$AB$33, MATCH(S1319/$AH1319, F!$O$21:$O$33,1), MATCH(E1319, F!$P$20:$AB$20,1)),0)  + IFERROR(Y1319*INDEX(F!$P$21:$AB$33, MATCH(W1319/$AH1319, F!$O$21:$O$33,1), MATCH(E1319, F!$P$20:$AB$20,1)),0)  + IFERROR( AC1319*INDEX(F!$P$21:$AB$33, MATCH(AA1319/$AH1319, F!$O$21:$O$33,1), MATCH(E1319, F!$P$20:$AB$20,1)),)</f>
        <v>0</v>
      </c>
      <c r="AL1319" s="1033"/>
    </row>
    <row r="1320" spans="1:38" ht="15.75" hidden="1" customHeight="1" x14ac:dyDescent="0.25">
      <c r="A1320" s="1021">
        <f>A1264+A1234</f>
        <v>43946</v>
      </c>
      <c r="B1320" s="242" t="str">
        <f t="shared" si="1703"/>
        <v>Легкая</v>
      </c>
      <c r="C1320" s="258" t="str">
        <f t="shared" si="1703"/>
        <v>ЖМ</v>
      </c>
      <c r="D1320" s="223" t="str">
        <f t="shared" si="1703"/>
        <v>Жим лежа</v>
      </c>
      <c r="E1320" s="291">
        <f t="shared" si="1703"/>
        <v>1</v>
      </c>
      <c r="F1320" s="292" t="str">
        <f t="shared" si="1703"/>
        <v/>
      </c>
      <c r="G1320" s="293" t="str">
        <f t="shared" si="1704"/>
        <v/>
      </c>
      <c r="H1320" s="238"/>
      <c r="I1320" s="238"/>
      <c r="J1320" s="294"/>
      <c r="K1320" s="293" t="str">
        <f t="shared" si="1705"/>
        <v/>
      </c>
      <c r="L1320" s="238"/>
      <c r="M1320" s="238"/>
      <c r="N1320" s="294"/>
      <c r="O1320" s="293" t="str">
        <f t="shared" si="1706"/>
        <v/>
      </c>
      <c r="P1320" s="238"/>
      <c r="Q1320" s="238"/>
      <c r="R1320" s="294"/>
      <c r="S1320" s="293" t="str">
        <f t="shared" si="1707"/>
        <v/>
      </c>
      <c r="T1320" s="238"/>
      <c r="U1320" s="238"/>
      <c r="V1320" s="294"/>
      <c r="W1320" s="293" t="str">
        <f t="shared" si="1708"/>
        <v/>
      </c>
      <c r="X1320" s="238"/>
      <c r="Y1320" s="238"/>
      <c r="Z1320" s="294"/>
      <c r="AA1320" s="293" t="str">
        <f t="shared" si="1709"/>
        <v/>
      </c>
      <c r="AB1320" s="238"/>
      <c r="AC1320" s="238"/>
      <c r="AD1320" s="294"/>
      <c r="AE1320" s="239">
        <f t="shared" si="1710"/>
        <v>0</v>
      </c>
      <c r="AF1320" s="295">
        <f t="shared" si="1674"/>
        <v>0</v>
      </c>
      <c r="AG1320" s="296">
        <f t="shared" si="1711"/>
        <v>0</v>
      </c>
      <c r="AH1320" s="217">
        <f t="shared" si="1712"/>
        <v>157.01728225746751</v>
      </c>
      <c r="AI1320" s="237">
        <f xml:space="preserve"> ( IF(ISNUMBER(G1320), VLOOKUP(G1320/$AH1320,F!$A1:$B101,2,1)*G1320*$H1320*$I1320,0)+IF(ISNUMBER(K1320), VLOOKUP(K1320/$AH1320,F!$A1:$B101,2,1)*K1320*$L1320*$M1320,0)+IF(ISNUMBER(O1320), VLOOKUP(O1320/$AH1320,F!$A1:$B101,2,1)*O1320*$P1320*$Q1320,0)+IF(ISNUMBER(S1320), VLOOKUP(S1320/$AH1320,F!$A1:$B101,2,1)*S1320*$T1320*$U1320,0)+IF(ISNUMBER(W1320), VLOOKUP(W1320/$AH1320,F!$A1:$B101,2,1)*W1320*$X1320*$Y1320,0)+IF(ISNUMBER(AA1320), VLOOKUP(AA1320/$AH1320,F!$A1:$B101,2,1)*AA1320*$AB1320*$AC1320,0))*IF(ISNUMBER(F1320),F1320,1)*IF(ISNUMBER(E1320),E1320,1)</f>
        <v>0</v>
      </c>
      <c r="AJ1320" s="297">
        <f t="shared" si="1713"/>
        <v>0</v>
      </c>
      <c r="AK1320" s="298">
        <f>IFERROR(I1320*INDEX(F!$P$21:$AB$33, MATCH(G1320/$AH1320, F!$O$21:$O$33,1), MATCH(E1320, F!$P$20:$AB$20,1)), 0 ) +IFERROR( M1320*INDEX(F!$P$21:$AB$33, MATCH(K1320/$AH1320, F!$O$21:$O$33,1), MATCH(E1320, F!$P$20:$AB$20,1)),0) +  IFERROR( Q1320*INDEX(F!$P$21:$AB$33, MATCH(O1320/$AH1320, F!$O$21:$O$33,1), MATCH(E1320, F!$P$20:$AB$20,1)), 0) + IFERROR( U1320*INDEX(F!$P$21:$AB$33, MATCH(S1320/$AH1320, F!$O$21:$O$33,1), MATCH(E1320, F!$P$20:$AB$20,1)),0)  + IFERROR(Y1320*INDEX(F!$P$21:$AB$33, MATCH(W1320/$AH1320, F!$O$21:$O$33,1), MATCH(E1320, F!$P$20:$AB$20,1)),0)  + IFERROR( AC1320*INDEX(F!$P$21:$AB$33, MATCH(AA1320/$AH1320, F!$O$21:$O$33,1), MATCH(E1320, F!$P$20:$AB$20,1)),)</f>
        <v>0</v>
      </c>
      <c r="AL1320" s="1031"/>
    </row>
    <row r="1321" spans="1:38" hidden="1" x14ac:dyDescent="0.25">
      <c r="A1321" s="1022"/>
      <c r="B1321" s="243" t="str">
        <f t="shared" si="1703"/>
        <v>Легкая</v>
      </c>
      <c r="C1321" s="256" t="str">
        <f t="shared" si="1703"/>
        <v>ОФП</v>
      </c>
      <c r="D1321" s="224" t="str">
        <f t="shared" si="1703"/>
        <v>Наклоны</v>
      </c>
      <c r="E1321" s="291">
        <f t="shared" si="1703"/>
        <v>0.8</v>
      </c>
      <c r="F1321" s="299" t="str">
        <f t="shared" si="1703"/>
        <v/>
      </c>
      <c r="G1321" s="300" t="str">
        <f t="shared" si="1704"/>
        <v/>
      </c>
      <c r="H1321" s="301"/>
      <c r="I1321" s="301"/>
      <c r="J1321" s="302"/>
      <c r="K1321" s="300" t="str">
        <f t="shared" si="1705"/>
        <v/>
      </c>
      <c r="L1321" s="301"/>
      <c r="M1321" s="301"/>
      <c r="N1321" s="302"/>
      <c r="O1321" s="300" t="str">
        <f t="shared" si="1706"/>
        <v/>
      </c>
      <c r="P1321" s="301"/>
      <c r="Q1321" s="301"/>
      <c r="R1321" s="302"/>
      <c r="S1321" s="300" t="str">
        <f t="shared" si="1707"/>
        <v/>
      </c>
      <c r="T1321" s="301"/>
      <c r="U1321" s="301"/>
      <c r="V1321" s="302"/>
      <c r="W1321" s="300" t="str">
        <f t="shared" si="1708"/>
        <v/>
      </c>
      <c r="X1321" s="301"/>
      <c r="Y1321" s="301"/>
      <c r="Z1321" s="302"/>
      <c r="AA1321" s="300" t="str">
        <f t="shared" si="1709"/>
        <v/>
      </c>
      <c r="AB1321" s="301"/>
      <c r="AC1321" s="301"/>
      <c r="AD1321" s="302"/>
      <c r="AE1321" s="285">
        <f t="shared" si="1710"/>
        <v>0</v>
      </c>
      <c r="AF1321" s="286">
        <f t="shared" si="1674"/>
        <v>0</v>
      </c>
      <c r="AG1321" s="287">
        <f t="shared" si="1711"/>
        <v>0</v>
      </c>
      <c r="AH1321" s="217">
        <f t="shared" si="1712"/>
        <v>107.9493815520089</v>
      </c>
      <c r="AI1321" s="303">
        <f xml:space="preserve"> ( IF(ISNUMBER(G1321), VLOOKUP(G1321/$AH1321,F!$A1:$B101,2,1)*G1321*$H1321*$I1321,0)+IF(ISNUMBER(K1321), VLOOKUP(K1321/$AH1321,F!$A1:$B101,2,1)*K1321*$L1321*$M1321,0)+IF(ISNUMBER(O1321), VLOOKUP(O1321/$AH1321,F!$A1:$B101,2,1)*O1321*$P1321*$Q1321,0)+IF(ISNUMBER(S1321), VLOOKUP(S1321/$AH1321,F!$A1:$B101,2,1)*S1321*$T1321*$U1321,0)+IF(ISNUMBER(W1321), VLOOKUP(W1321/$AH1321,F!$A1:$B101,2,1)*W1321*$X1321*$Y1321,0)+IF(ISNUMBER(AA1321), VLOOKUP(AA1321/$AH1321,F!$A1:$B101,2,1)*AA1321*$AB1321*$AC1321,0))*IF(ISNUMBER(F1321),F1321,1)*IF(ISNUMBER(E1321),E1321,1)</f>
        <v>0</v>
      </c>
      <c r="AJ1321" s="304">
        <f t="shared" si="1713"/>
        <v>0</v>
      </c>
      <c r="AK1321" s="305">
        <f>IFERROR(I1321*INDEX(F!$P$21:$AB$33, MATCH(G1321/$AH1321, F!$O$21:$O$33,1), MATCH(E1321, F!$P$20:$AB$20,1)), 0 ) +IFERROR( M1321*INDEX(F!$P$21:$AB$33, MATCH(K1321/$AH1321, F!$O$21:$O$33,1), MATCH(E1321, F!$P$20:$AB$20,1)),0) +  IFERROR( Q1321*INDEX(F!$P$21:$AB$33, MATCH(O1321/$AH1321, F!$O$21:$O$33,1), MATCH(E1321, F!$P$20:$AB$20,1)), 0) + IFERROR( U1321*INDEX(F!$P$21:$AB$33, MATCH(S1321/$AH1321, F!$O$21:$O$33,1), MATCH(E1321, F!$P$20:$AB$20,1)),0)  + IFERROR(Y1321*INDEX(F!$P$21:$AB$33, MATCH(W1321/$AH1321, F!$O$21:$O$33,1), MATCH(E1321, F!$P$20:$AB$20,1)),0)  + IFERROR( AC1321*INDEX(F!$P$21:$AB$33, MATCH(AA1321/$AH1321, F!$O$21:$O$33,1), MATCH(E1321, F!$P$20:$AB$20,1)),)</f>
        <v>0</v>
      </c>
      <c r="AL1321" s="1031"/>
    </row>
    <row r="1322" spans="1:38" hidden="1" x14ac:dyDescent="0.25">
      <c r="A1322" s="1022"/>
      <c r="B1322" s="244" t="str">
        <f t="shared" si="1703"/>
        <v>Легкая</v>
      </c>
      <c r="C1322" s="255" t="str">
        <f t="shared" si="1703"/>
        <v>ЖМ</v>
      </c>
      <c r="D1322" s="223" t="str">
        <f t="shared" si="1703"/>
        <v>Жим лежа</v>
      </c>
      <c r="E1322" s="291">
        <f t="shared" si="1703"/>
        <v>1</v>
      </c>
      <c r="F1322" s="306" t="str">
        <f t="shared" si="1703"/>
        <v/>
      </c>
      <c r="G1322" s="293" t="str">
        <f t="shared" si="1704"/>
        <v/>
      </c>
      <c r="H1322" s="238"/>
      <c r="I1322" s="238"/>
      <c r="J1322" s="294"/>
      <c r="K1322" s="293" t="str">
        <f t="shared" si="1705"/>
        <v/>
      </c>
      <c r="L1322" s="238"/>
      <c r="M1322" s="238"/>
      <c r="N1322" s="294"/>
      <c r="O1322" s="293" t="str">
        <f t="shared" si="1706"/>
        <v/>
      </c>
      <c r="P1322" s="238"/>
      <c r="Q1322" s="238"/>
      <c r="R1322" s="294"/>
      <c r="S1322" s="293" t="str">
        <f t="shared" si="1707"/>
        <v/>
      </c>
      <c r="T1322" s="238"/>
      <c r="U1322" s="238"/>
      <c r="V1322" s="294"/>
      <c r="W1322" s="293" t="str">
        <f t="shared" si="1708"/>
        <v/>
      </c>
      <c r="X1322" s="238"/>
      <c r="Y1322" s="238"/>
      <c r="Z1322" s="294"/>
      <c r="AA1322" s="293" t="str">
        <f t="shared" si="1709"/>
        <v/>
      </c>
      <c r="AB1322" s="238"/>
      <c r="AC1322" s="238"/>
      <c r="AD1322" s="294"/>
      <c r="AE1322" s="239">
        <f t="shared" si="1710"/>
        <v>0</v>
      </c>
      <c r="AF1322" s="295">
        <f t="shared" si="1674"/>
        <v>0</v>
      </c>
      <c r="AG1322" s="296">
        <f t="shared" si="1711"/>
        <v>0</v>
      </c>
      <c r="AH1322" s="217">
        <f t="shared" si="1712"/>
        <v>157.01728225746751</v>
      </c>
      <c r="AI1322" s="237">
        <f xml:space="preserve"> ( IF(ISNUMBER(G1322), VLOOKUP(G1322/$AH1322,F!$A1:$B101,2,1)*G1322*$H1322*$I1322,0)+IF(ISNUMBER(K1322), VLOOKUP(K1322/$AH1322,F!$A1:$B101,2,1)*K1322*$L1322*$M1322,0)+IF(ISNUMBER(O1322), VLOOKUP(O1322/$AH1322,F!$A1:$B101,2,1)*O1322*$P1322*$Q1322,0)+IF(ISNUMBER(S1322), VLOOKUP(S1322/$AH1322,F!$A1:$B101,2,1)*S1322*$T1322*$U1322,0)+IF(ISNUMBER(W1322), VLOOKUP(W1322/$AH1322,F!$A1:$B101,2,1)*W1322*$X1322*$Y1322,0)+IF(ISNUMBER(AA1322), VLOOKUP(AA1322/$AH1322,F!$A1:$B101,2,1)*AA1322*$AB1322*$AC1322,0))*IF(ISNUMBER(F1322),F1322,1)*IF(ISNUMBER(E1322),E1322,1)</f>
        <v>0</v>
      </c>
      <c r="AJ1322" s="297">
        <f>H1322*I1322+L1322*M1322+P1322*Q1322+T1322*U1322+X1322*Y1322+AB1322*AC1322</f>
        <v>0</v>
      </c>
      <c r="AK1322" s="298">
        <f>IFERROR(I1322*INDEX(F!$P$21:$AB$33, MATCH(G1322/$AH1322, F!$O$21:$O$33,1), MATCH(E1322, F!$P$20:$AB$20,1)), 0 ) +IFERROR( M1322*INDEX(F!$P$21:$AB$33, MATCH(K1322/$AH1322, F!$O$21:$O$33,1), MATCH(E1322, F!$P$20:$AB$20,1)),0) +  IFERROR( Q1322*INDEX(F!$P$21:$AB$33, MATCH(O1322/$AH1322, F!$O$21:$O$33,1), MATCH(E1322, F!$P$20:$AB$20,1)), 0) + IFERROR( U1322*INDEX(F!$P$21:$AB$33, MATCH(S1322/$AH1322, F!$O$21:$O$33,1), MATCH(E1322, F!$P$20:$AB$20,1)),0)  + IFERROR(Y1322*INDEX(F!$P$21:$AB$33, MATCH(W1322/$AH1322, F!$O$21:$O$33,1), MATCH(E1322, F!$P$20:$AB$20,1)),0)  + IFERROR( AC1322*INDEX(F!$P$21:$AB$33, MATCH(AA1322/$AH1322, F!$O$21:$O$33,1), MATCH(E1322, F!$P$20:$AB$20,1)),)</f>
        <v>0</v>
      </c>
      <c r="AL1322" s="1031"/>
    </row>
    <row r="1323" spans="1:38" hidden="1" x14ac:dyDescent="0.25">
      <c r="A1323" s="1022"/>
      <c r="B1323" s="245" t="str">
        <f t="shared" si="1703"/>
        <v/>
      </c>
      <c r="C1323" s="257" t="str">
        <f t="shared" si="1703"/>
        <v/>
      </c>
      <c r="D1323" s="224" t="str">
        <f t="shared" si="1703"/>
        <v/>
      </c>
      <c r="E1323" s="291" t="str">
        <f t="shared" si="1703"/>
        <v/>
      </c>
      <c r="F1323" s="307" t="str">
        <f t="shared" si="1703"/>
        <v/>
      </c>
      <c r="G1323" s="300" t="str">
        <f t="shared" si="1704"/>
        <v/>
      </c>
      <c r="H1323" s="301"/>
      <c r="I1323" s="301"/>
      <c r="J1323" s="302"/>
      <c r="K1323" s="300" t="str">
        <f t="shared" si="1705"/>
        <v/>
      </c>
      <c r="L1323" s="301"/>
      <c r="M1323" s="301"/>
      <c r="N1323" s="302"/>
      <c r="O1323" s="300" t="str">
        <f t="shared" si="1706"/>
        <v/>
      </c>
      <c r="P1323" s="301"/>
      <c r="Q1323" s="301"/>
      <c r="R1323" s="302"/>
      <c r="S1323" s="300" t="str">
        <f t="shared" si="1707"/>
        <v/>
      </c>
      <c r="T1323" s="301"/>
      <c r="U1323" s="301"/>
      <c r="V1323" s="302"/>
      <c r="W1323" s="300" t="str">
        <f t="shared" si="1708"/>
        <v/>
      </c>
      <c r="X1323" s="301"/>
      <c r="Y1323" s="301"/>
      <c r="Z1323" s="302"/>
      <c r="AA1323" s="300" t="str">
        <f t="shared" si="1709"/>
        <v/>
      </c>
      <c r="AB1323" s="301"/>
      <c r="AC1323" s="301"/>
      <c r="AD1323" s="302"/>
      <c r="AE1323" s="285">
        <f t="shared" si="1710"/>
        <v>0</v>
      </c>
      <c r="AF1323" s="286">
        <f t="shared" si="1674"/>
        <v>0</v>
      </c>
      <c r="AG1323" s="287">
        <f t="shared" si="1711"/>
        <v>0</v>
      </c>
      <c r="AH1323" s="217" t="str">
        <f t="shared" si="1712"/>
        <v/>
      </c>
      <c r="AI1323" s="303">
        <f xml:space="preserve"> ( IF(ISNUMBER(G1323), VLOOKUP(G1323/$AH1323,F!$A1:$B101,2,1)*G1323*$H1323*$I1323,0)+IF(ISNUMBER(K1323), VLOOKUP(K1323/$AH1323,F!$A1:$B101,2,1)*K1323*$L1323*$M1323,0)+IF(ISNUMBER(O1323), VLOOKUP(O1323/$AH1323,F!$A1:$B101,2,1)*O1323*$P1323*$Q1323,0)+IF(ISNUMBER(S1323), VLOOKUP(S1323/$AH1323,F!$A1:$B101,2,1)*S1323*$T1323*$U1323,0)+IF(ISNUMBER(W1323), VLOOKUP(W1323/$AH1323,F!$A1:$B101,2,1)*W1323*$X1323*$Y1323,0)+IF(ISNUMBER(AA1323), VLOOKUP(AA1323/$AH1323,F!$A1:$B101,2,1)*AA1323*$AB1323*$AC1323,0))*IF(ISNUMBER(F1323),F1323,1)*IF(ISNUMBER(E1323),E1323,1)</f>
        <v>0</v>
      </c>
      <c r="AJ1323" s="304">
        <f t="shared" ref="AJ1323:AJ1326" si="1714">H1323*I1323+L1323*M1323+P1323*Q1323+T1323*U1323+X1323*Y1323+AB1323*AC1323</f>
        <v>0</v>
      </c>
      <c r="AK1323" s="305">
        <f>IFERROR(I1323*INDEX(F!$P$21:$AB$33, MATCH(G1323/$AH1323, F!$O$21:$O$33,1), MATCH(E1323, F!$P$20:$AB$20,1)), 0 ) +IFERROR( M1323*INDEX(F!$P$21:$AB$33, MATCH(K1323/$AH1323, F!$O$21:$O$33,1), MATCH(E1323, F!$P$20:$AB$20,1)),0) +  IFERROR( Q1323*INDEX(F!$P$21:$AB$33, MATCH(O1323/$AH1323, F!$O$21:$O$33,1), MATCH(E1323, F!$P$20:$AB$20,1)), 0) + IFERROR( U1323*INDEX(F!$P$21:$AB$33, MATCH(S1323/$AH1323, F!$O$21:$O$33,1), MATCH(E1323, F!$P$20:$AB$20,1)),0)  + IFERROR(Y1323*INDEX(F!$P$21:$AB$33, MATCH(W1323/$AH1323, F!$O$21:$O$33,1), MATCH(E1323, F!$P$20:$AB$20,1)),0)  + IFERROR( AC1323*INDEX(F!$P$21:$AB$33, MATCH(AA1323/$AH1323, F!$O$21:$O$33,1), MATCH(E1323, F!$P$20:$AB$20,1)),)</f>
        <v>0</v>
      </c>
      <c r="AL1323" s="1031"/>
    </row>
    <row r="1324" spans="1:38" hidden="1" x14ac:dyDescent="0.25">
      <c r="A1324" s="1022"/>
      <c r="B1324" s="242" t="str">
        <f t="shared" si="1703"/>
        <v/>
      </c>
      <c r="C1324" s="258" t="str">
        <f t="shared" si="1703"/>
        <v/>
      </c>
      <c r="D1324" s="225" t="str">
        <f t="shared" si="1703"/>
        <v/>
      </c>
      <c r="E1324" s="291" t="str">
        <f t="shared" si="1703"/>
        <v/>
      </c>
      <c r="F1324" s="308" t="str">
        <f t="shared" si="1703"/>
        <v/>
      </c>
      <c r="G1324" s="293" t="str">
        <f t="shared" si="1704"/>
        <v/>
      </c>
      <c r="H1324" s="238"/>
      <c r="I1324" s="238"/>
      <c r="J1324" s="294"/>
      <c r="K1324" s="293" t="str">
        <f t="shared" si="1705"/>
        <v/>
      </c>
      <c r="L1324" s="238"/>
      <c r="M1324" s="238"/>
      <c r="N1324" s="294"/>
      <c r="O1324" s="293" t="str">
        <f t="shared" si="1706"/>
        <v/>
      </c>
      <c r="P1324" s="238"/>
      <c r="Q1324" s="238"/>
      <c r="R1324" s="294"/>
      <c r="S1324" s="293" t="str">
        <f t="shared" si="1707"/>
        <v/>
      </c>
      <c r="T1324" s="238"/>
      <c r="U1324" s="238"/>
      <c r="V1324" s="294"/>
      <c r="W1324" s="293" t="str">
        <f t="shared" si="1708"/>
        <v/>
      </c>
      <c r="X1324" s="238"/>
      <c r="Y1324" s="238"/>
      <c r="Z1324" s="294"/>
      <c r="AA1324" s="293" t="str">
        <f t="shared" si="1709"/>
        <v/>
      </c>
      <c r="AB1324" s="238"/>
      <c r="AC1324" s="238"/>
      <c r="AD1324" s="294"/>
      <c r="AE1324" s="239">
        <f t="shared" si="1710"/>
        <v>0</v>
      </c>
      <c r="AF1324" s="295">
        <f t="shared" si="1674"/>
        <v>0</v>
      </c>
      <c r="AG1324" s="296">
        <f t="shared" si="1711"/>
        <v>0</v>
      </c>
      <c r="AH1324" s="217" t="str">
        <f t="shared" si="1712"/>
        <v/>
      </c>
      <c r="AI1324" s="237">
        <f xml:space="preserve"> ( IF(ISNUMBER(G1324), VLOOKUP(G1324/$AH1324,F!$A1:$B101,2,1)*G1324*$H1324*$I1324,0)+IF(ISNUMBER(K1324), VLOOKUP(K1324/$AH1324,F!$A1:$B101,2,1)*K1324*$L1324*$M1324,0)+IF(ISNUMBER(O1324), VLOOKUP(O1324/$AH1324,F!$A1:$B101,2,1)*O1324*$P1324*$Q1324,0)+IF(ISNUMBER(S1324), VLOOKUP(S1324/$AH1324,F!$A1:$B101,2,1)*S1324*$T1324*$U1324,0)+IF(ISNUMBER(W1324), VLOOKUP(W1324/$AH1324,F!$A1:$B101,2,1)*W1324*$X1324*$Y1324,0)+IF(ISNUMBER(AA1324), VLOOKUP(AA1324/$AH1324,F!$A1:$B101,2,1)*AA1324*$AB1324*$AC1324,0))*IF(ISNUMBER(F1324),F1324,1)*IF(ISNUMBER(E1324),E1324,1)</f>
        <v>0</v>
      </c>
      <c r="AJ1324" s="309">
        <f t="shared" si="1714"/>
        <v>0</v>
      </c>
      <c r="AK1324" s="298">
        <f>IFERROR(I1324*INDEX(F!$P$21:$AB$33, MATCH(G1324/$AH1324, F!$O$21:$O$33,1), MATCH(E1324, F!$P$20:$AB$20,1)), 0 ) +IFERROR( M1324*INDEX(F!$P$21:$AB$33, MATCH(K1324/$AH1324, F!$O$21:$O$33,1), MATCH(E1324, F!$P$20:$AB$20,1)),0) +  IFERROR( Q1324*INDEX(F!$P$21:$AB$33, MATCH(O1324/$AH1324, F!$O$21:$O$33,1), MATCH(E1324, F!$P$20:$AB$20,1)), 0) + IFERROR( U1324*INDEX(F!$P$21:$AB$33, MATCH(S1324/$AH1324, F!$O$21:$O$33,1), MATCH(E1324, F!$P$20:$AB$20,1)),0)  + IFERROR(Y1324*INDEX(F!$P$21:$AB$33, MATCH(W1324/$AH1324, F!$O$21:$O$33,1), MATCH(E1324, F!$P$20:$AB$20,1)),0)  + IFERROR( AC1324*INDEX(F!$P$21:$AB$33, MATCH(AA1324/$AH1324, F!$O$21:$O$33,1), MATCH(E1324, F!$P$20:$AB$20,1)),)</f>
        <v>0</v>
      </c>
      <c r="AL1324" s="1031"/>
    </row>
    <row r="1325" spans="1:38" hidden="1" x14ac:dyDescent="0.25">
      <c r="A1325" s="1022"/>
      <c r="B1325" s="243" t="str">
        <f t="shared" si="1703"/>
        <v/>
      </c>
      <c r="C1325" s="256" t="str">
        <f t="shared" si="1703"/>
        <v/>
      </c>
      <c r="D1325" s="214" t="str">
        <f t="shared" si="1703"/>
        <v/>
      </c>
      <c r="E1325" s="291" t="str">
        <f t="shared" si="1703"/>
        <v/>
      </c>
      <c r="F1325" s="307" t="str">
        <f t="shared" si="1703"/>
        <v/>
      </c>
      <c r="G1325" s="300" t="str">
        <f t="shared" si="1704"/>
        <v/>
      </c>
      <c r="H1325" s="301"/>
      <c r="I1325" s="301"/>
      <c r="J1325" s="302"/>
      <c r="K1325" s="300" t="str">
        <f t="shared" si="1705"/>
        <v/>
      </c>
      <c r="L1325" s="301"/>
      <c r="M1325" s="301"/>
      <c r="N1325" s="302"/>
      <c r="O1325" s="300" t="str">
        <f t="shared" si="1706"/>
        <v/>
      </c>
      <c r="P1325" s="301"/>
      <c r="Q1325" s="301"/>
      <c r="R1325" s="302"/>
      <c r="S1325" s="300" t="str">
        <f t="shared" si="1707"/>
        <v/>
      </c>
      <c r="T1325" s="301"/>
      <c r="U1325" s="301"/>
      <c r="V1325" s="302"/>
      <c r="W1325" s="300" t="str">
        <f t="shared" si="1708"/>
        <v/>
      </c>
      <c r="X1325" s="301"/>
      <c r="Y1325" s="301"/>
      <c r="Z1325" s="302"/>
      <c r="AA1325" s="300" t="str">
        <f t="shared" si="1709"/>
        <v/>
      </c>
      <c r="AB1325" s="301"/>
      <c r="AC1325" s="301"/>
      <c r="AD1325" s="302"/>
      <c r="AE1325" s="285">
        <f t="shared" si="1710"/>
        <v>0</v>
      </c>
      <c r="AF1325" s="286">
        <f t="shared" si="1674"/>
        <v>0</v>
      </c>
      <c r="AG1325" s="287">
        <f t="shared" si="1711"/>
        <v>0</v>
      </c>
      <c r="AH1325" s="217" t="str">
        <f t="shared" si="1712"/>
        <v/>
      </c>
      <c r="AI1325" s="310">
        <f xml:space="preserve"> ( IF(ISNUMBER(G1325), VLOOKUP(G1325/$AH1325,F!$A1:$B101,2,1)*G1325*$H1325*$I1325,0)+IF(ISNUMBER(K1325), VLOOKUP(K1325/$AH1325,F!$A1:$B101,2,1)*K1325*$L1325*$M1325,0)+IF(ISNUMBER(O1325), VLOOKUP(O1325/$AH1325,F!$A1:$B101,2,1)*O1325*$P1325*$Q1325,0)+IF(ISNUMBER(S1325), VLOOKUP(S1325/$AH1325,F!$A1:$B101,2,1)*S1325*$T1325*$U1325,0)+IF(ISNUMBER(W1325), VLOOKUP(W1325/$AH1325,F!$A1:$B101,2,1)*W1325*$X1325*$Y1325,0)+IF(ISNUMBER(AA1325), VLOOKUP(AA1325/$AH1325,F!$A1:$B101,2,1)*AA1325*$AB1325*$AC1325,0))*IF(ISNUMBER(F1325),F1325,1)*IF(ISNUMBER(E1325),E1325,1)</f>
        <v>0</v>
      </c>
      <c r="AJ1325" s="311">
        <f t="shared" si="1714"/>
        <v>0</v>
      </c>
      <c r="AK1325" s="312">
        <f>IFERROR(I1325*INDEX(F!$P$21:$AB$33, MATCH(G1325/$AH1325, F!$O$21:$O$33,1), MATCH(E1325, F!$P$20:$AB$20,1)), 0 ) +IFERROR( M1325*INDEX(F!$P$21:$AB$33, MATCH(K1325/$AH1325, F!$O$21:$O$33,1), MATCH(E1325, F!$P$20:$AB$20,1)),0) +  IFERROR( Q1325*INDEX(F!$P$21:$AB$33, MATCH(O1325/$AH1325, F!$O$21:$O$33,1), MATCH(E1325, F!$P$20:$AB$20,1)), 0) + IFERROR( U1325*INDEX(F!$P$21:$AB$33, MATCH(S1325/$AH1325, F!$O$21:$O$33,1), MATCH(E1325, F!$P$20:$AB$20,1)),0)  + IFERROR(Y1325*INDEX(F!$P$21:$AB$33, MATCH(W1325/$AH1325, F!$O$21:$O$33,1), MATCH(E1325, F!$P$20:$AB$20,1)),0)  + IFERROR( AC1325*INDEX(F!$P$21:$AB$33, MATCH(AA1325/$AH1325, F!$O$21:$O$33,1), MATCH(E1325, F!$P$20:$AB$20,1)),)</f>
        <v>0</v>
      </c>
      <c r="AL1325" s="1031"/>
    </row>
    <row r="1326" spans="1:38" hidden="1" x14ac:dyDescent="0.25">
      <c r="A1326" s="1022"/>
      <c r="B1326" s="242" t="str">
        <f t="shared" si="1703"/>
        <v/>
      </c>
      <c r="C1326" s="258" t="str">
        <f t="shared" si="1703"/>
        <v/>
      </c>
      <c r="D1326" s="226" t="str">
        <f t="shared" si="1703"/>
        <v/>
      </c>
      <c r="E1326" s="291" t="str">
        <f t="shared" si="1703"/>
        <v/>
      </c>
      <c r="F1326" s="313" t="str">
        <f t="shared" si="1703"/>
        <v/>
      </c>
      <c r="G1326" s="293" t="str">
        <f t="shared" si="1704"/>
        <v/>
      </c>
      <c r="H1326" s="238"/>
      <c r="I1326" s="238"/>
      <c r="J1326" s="294"/>
      <c r="K1326" s="293" t="str">
        <f t="shared" si="1705"/>
        <v/>
      </c>
      <c r="L1326" s="238"/>
      <c r="M1326" s="238"/>
      <c r="N1326" s="294"/>
      <c r="O1326" s="293" t="str">
        <f t="shared" si="1706"/>
        <v/>
      </c>
      <c r="P1326" s="238"/>
      <c r="Q1326" s="238"/>
      <c r="R1326" s="294"/>
      <c r="S1326" s="293" t="str">
        <f t="shared" si="1707"/>
        <v/>
      </c>
      <c r="T1326" s="238"/>
      <c r="U1326" s="238"/>
      <c r="V1326" s="294"/>
      <c r="W1326" s="293" t="str">
        <f t="shared" si="1708"/>
        <v/>
      </c>
      <c r="X1326" s="238"/>
      <c r="Y1326" s="238"/>
      <c r="Z1326" s="294"/>
      <c r="AA1326" s="293" t="str">
        <f t="shared" si="1709"/>
        <v/>
      </c>
      <c r="AB1326" s="238"/>
      <c r="AC1326" s="238"/>
      <c r="AD1326" s="294"/>
      <c r="AE1326" s="239">
        <f t="shared" si="1710"/>
        <v>0</v>
      </c>
      <c r="AF1326" s="314">
        <f t="shared" si="1674"/>
        <v>0</v>
      </c>
      <c r="AG1326" s="315">
        <f t="shared" si="1711"/>
        <v>0</v>
      </c>
      <c r="AH1326" s="217" t="str">
        <f t="shared" si="1712"/>
        <v/>
      </c>
      <c r="AI1326" s="316">
        <f xml:space="preserve"> ( IF(ISNUMBER(G1326), VLOOKUP(G1326/$AH1326,F!$A1:$B101,2,1)*G1326*$H1326*$I1326,0)+IF(ISNUMBER(K1326), VLOOKUP(K1326/$AH1326,F!$A1:$B101,2,1)*K1326*$L1326*$M1326,0)+IF(ISNUMBER(O1326), VLOOKUP(O1326/$AH1326,F!$A1:$B101,2,1)*O1326*$P1326*$Q1326,0)+IF(ISNUMBER(S1326), VLOOKUP(S1326/$AH1326,F!$A1:$B101,2,1)*S1326*$T1326*$U1326,0)+IF(ISNUMBER(W1326), VLOOKUP(W1326/$AH1326,F!$A1:$B101,2,1)*W1326*$X1326*$Y1326,0)+IF(ISNUMBER(AA1326), VLOOKUP(AA1326/$AH1326,F!$A1:$B101,2,1)*AA1326*$AB1326*$AC1326,0))*IF(ISNUMBER(F1326),F1326,1)*IF(ISNUMBER(E1326),E1326,1)</f>
        <v>0</v>
      </c>
      <c r="AJ1326" s="317">
        <f t="shared" si="1714"/>
        <v>0</v>
      </c>
      <c r="AK1326" s="318">
        <f>IFERROR(I1326*INDEX(F!$P$21:$AB$33, MATCH(G1326/$AH1326, F!$O$21:$O$33,1), MATCH(E1326, F!$P$20:$AB$20,1)), 0 ) +IFERROR( M1326*INDEX(F!$P$21:$AB$33, MATCH(K1326/$AH1326, F!$O$21:$O$33,1), MATCH(E1326, F!$P$20:$AB$20,1)),0) +  IFERROR( Q1326*INDEX(F!$P$21:$AB$33, MATCH(O1326/$AH1326, F!$O$21:$O$33,1), MATCH(E1326, F!$P$20:$AB$20,1)), 0) + IFERROR( U1326*INDEX(F!$P$21:$AB$33, MATCH(S1326/$AH1326, F!$O$21:$O$33,1), MATCH(E1326, F!$P$20:$AB$20,1)),0)  + IFERROR(Y1326*INDEX(F!$P$21:$AB$33, MATCH(W1326/$AH1326, F!$O$21:$O$33,1), MATCH(E1326, F!$P$20:$AB$20,1)),0)  + IFERROR( AC1326*INDEX(F!$P$21:$AB$33, MATCH(AA1326/$AH1326, F!$O$21:$O$33,1), MATCH(E1326, F!$P$20:$AB$20,1)),)</f>
        <v>0</v>
      </c>
      <c r="AL1326" s="1031"/>
    </row>
    <row r="1327" spans="1:38" ht="15.75" hidden="1" thickBot="1" x14ac:dyDescent="0.3">
      <c r="A1327" s="1023"/>
      <c r="B1327" s="246"/>
      <c r="C1327" s="259"/>
      <c r="D1327" s="227"/>
      <c r="E1327" s="352">
        <f>ROUND(IFERROR(SUMPRODUCT(AJ1319:AJ1326,E1319:E1326)/AJ1327,0),3)</f>
        <v>0</v>
      </c>
      <c r="F1327" s="388"/>
      <c r="G1327" s="319"/>
      <c r="H1327" s="320"/>
      <c r="I1327" s="320"/>
      <c r="J1327" s="321"/>
      <c r="K1327" s="319"/>
      <c r="L1327" s="320"/>
      <c r="M1327" s="320"/>
      <c r="N1327" s="321"/>
      <c r="O1327" s="319"/>
      <c r="P1327" s="320"/>
      <c r="Q1327" s="320"/>
      <c r="R1327" s="321"/>
      <c r="S1327" s="319"/>
      <c r="T1327" s="320"/>
      <c r="U1327" s="320"/>
      <c r="V1327" s="321"/>
      <c r="W1327" s="319"/>
      <c r="X1327" s="320"/>
      <c r="Y1327" s="320"/>
      <c r="Z1327" s="321"/>
      <c r="AA1327" s="319"/>
      <c r="AB1327" s="320"/>
      <c r="AC1327" s="320"/>
      <c r="AD1327" s="321"/>
      <c r="AE1327" s="357">
        <f>SUM(AE1319:AE1326)</f>
        <v>0</v>
      </c>
      <c r="AF1327" s="358">
        <f t="shared" si="1674"/>
        <v>0</v>
      </c>
      <c r="AG1327" s="391">
        <f>IFERROR(  SUMPRODUCT(AG1319:AG1326,AJ1319:AJ1326)/AJ1327,0)</f>
        <v>0</v>
      </c>
      <c r="AH1327" s="359"/>
      <c r="AI1327" s="360">
        <f>SUM(AI1319:AI1326)</f>
        <v>0</v>
      </c>
      <c r="AJ1327" s="360">
        <f>SUM(AJ1319:AJ1326)</f>
        <v>0</v>
      </c>
      <c r="AK1327" s="361">
        <f>IF(SUM(AK1319:AK1326)=0,TIME(,0,),TIME(,SUM(AK1319:AK1326)+F!$V$37,))</f>
        <v>0</v>
      </c>
      <c r="AL1327" s="1032"/>
    </row>
    <row r="1328" spans="1:38" hidden="1" x14ac:dyDescent="0.25">
      <c r="A1328" s="213">
        <f>A1329</f>
        <v>43947</v>
      </c>
      <c r="B1328" s="247" t="str">
        <f t="shared" ref="B1328:F1335" si="1715">IF(B1272="","",B1272)</f>
        <v/>
      </c>
      <c r="C1328" s="260" t="str">
        <f t="shared" si="1715"/>
        <v/>
      </c>
      <c r="D1328" s="228" t="str">
        <f t="shared" si="1715"/>
        <v/>
      </c>
      <c r="E1328" s="280" t="str">
        <f t="shared" si="1715"/>
        <v/>
      </c>
      <c r="F1328" s="322" t="str">
        <f t="shared" si="1715"/>
        <v/>
      </c>
      <c r="G1328" s="323" t="str">
        <f t="shared" ref="G1328:G1335" si="1716">IF(J1328&lt;&gt;0, IFERROR(IF( $F1328=2,  MROUND($AH1328*J1328,1),    IF( OR($F1328="",$F1328=1),   MROUND($AH1328*J1328,2.5),  MROUND($AH1328*J1328, 0.1))), "" ), "")</f>
        <v/>
      </c>
      <c r="H1328" s="324"/>
      <c r="I1328" s="324"/>
      <c r="J1328" s="325"/>
      <c r="K1328" s="323" t="str">
        <f t="shared" ref="K1328:K1335" si="1717">IF(N1328&lt;&gt;0, IFERROR(IF( $F1328=2,  MROUND($AH1328*N1328,1),    IF( OR($F1328="",$F1328=1),   MROUND($AH1328*N1328,2.5),  MROUND($AH1328*N1328, 0.1))), "" ), "")</f>
        <v/>
      </c>
      <c r="L1328" s="324"/>
      <c r="M1328" s="324"/>
      <c r="N1328" s="325"/>
      <c r="O1328" s="323" t="str">
        <f t="shared" ref="O1328:O1335" si="1718">IF(R1328&lt;&gt;0, IFERROR(IF( $F1328=2,  MROUND($AH1328*R1328,1),    IF( OR($F1328="",$F1328=1),   MROUND($AH1328*R1328,2.5),  MROUND($AH1328*R1328, 0.1))), "" ), "")</f>
        <v/>
      </c>
      <c r="P1328" s="324"/>
      <c r="Q1328" s="324"/>
      <c r="R1328" s="325"/>
      <c r="S1328" s="323" t="str">
        <f t="shared" ref="S1328:S1335" si="1719">IF(V1328&lt;&gt;0, IFERROR(IF( $F1328=2,  MROUND($AH1328*V1328,1),    IF( OR($F1328="",$F1328=1),   MROUND($AH1328*V1328,2.5),  MROUND($AH1328*V1328, 0.1))), "" ), "")</f>
        <v/>
      </c>
      <c r="T1328" s="324"/>
      <c r="U1328" s="324"/>
      <c r="V1328" s="325"/>
      <c r="W1328" s="323" t="str">
        <f t="shared" ref="W1328:W1335" si="1720">IF(Z1328&lt;&gt;0, IFERROR(IF( $F1328=2,  MROUND($AH1328*Z1328,1),    IF( OR($F1328="",$F1328=1),   MROUND($AH1328*Z1328,2.5),  MROUND($AH1328*Z1328, 0.1))), "" ), "")</f>
        <v/>
      </c>
      <c r="X1328" s="324"/>
      <c r="Y1328" s="324"/>
      <c r="Z1328" s="325"/>
      <c r="AA1328" s="323" t="str">
        <f t="shared" ref="AA1328:AA1335" si="1721">IF(AD1328&lt;&gt;0, IFERROR(IF( $F1328=2,  MROUND($AH1328*AD1328,1),    IF( OR($F1328="",$F1328=1),   MROUND($AH1328*AD1328,2.5),  MROUND($AH1328*AD1328, 0.1))), "" ), "")</f>
        <v/>
      </c>
      <c r="AB1328" s="324"/>
      <c r="AC1328" s="324"/>
      <c r="AD1328" s="325"/>
      <c r="AE1328" s="326">
        <f t="shared" ref="AE1328:AE1335" si="1722">(IF(ISNUMBER(G1328),G1328,0)*H1328*I1328+IF(ISNUMBER(K1328),K1328,1)*L1328*M1328+IF(ISNUMBER(O1328),O1328,1)*P1328*Q1328+IF(ISNUMBER(S1328),S1328,1)*T1328*U1328+IF(ISNUMBER(W1328),W1328,1)*X1328*Y1328+IF(ISNUMBER(AA1328),AA1328,1)*AB1328*AC1328)*IF(ISNUMBER(F1328),F1328,1)</f>
        <v>0</v>
      </c>
      <c r="AF1328" s="327">
        <f t="shared" si="1674"/>
        <v>0</v>
      </c>
      <c r="AG1328" s="328">
        <f t="shared" ref="AG1328:AG1335" si="1723">IFERROR((AF1328/(AH1328*IF(ISNUMBER(F1328),F1328,1))),0)</f>
        <v>0</v>
      </c>
      <c r="AH1328" s="216" t="str">
        <f t="shared" ref="AH1328:AH1335" si="1724">IF(ISNUMBER(AH1272), AH1272+(AH1272*$AH$1290),"")</f>
        <v/>
      </c>
      <c r="AI1328" s="329">
        <f xml:space="preserve"> ( IF(ISNUMBER(G1328), VLOOKUP(G1328/$AH1328,F!$A1:$B101,2,1)*G1328*$H1328*$I1328,0)+IF(ISNUMBER(K1328), VLOOKUP(K1328/$AH1328,F!$A1:$B101,2,1)*K1328*$L1328*$M1328,0)+IF(ISNUMBER(O1328), VLOOKUP(O1328/$AH1328,F!$A1:$B101,2,1)*O1328*$P1328*$Q1328,0)+IF(ISNUMBER(S1328), VLOOKUP(S1328/$AH1328,F!$A1:$B101,2,1)*S1328*$T1328*$U1328,0)+IF(ISNUMBER(W1328), VLOOKUP(W1328/$AH1328,F!$A1:$B101,2,1)*W1328*$X1328*$Y1328,0)+IF(ISNUMBER(AA1328), VLOOKUP(AA1328/$AH1328,F!$A1:$B101,2,1)*AA1328*$AB1328*$AC1328,0))*IF(ISNUMBER(F1328),F1328,1)*IF(ISNUMBER(E1328),E1328,1)</f>
        <v>0</v>
      </c>
      <c r="AJ1328" s="330">
        <f t="shared" ref="AJ1328:AJ1330" si="1725">H1328*I1328+L1328*M1328+P1328*Q1328+T1328*U1328+X1328*Y1328+AB1328*AC1328</f>
        <v>0</v>
      </c>
      <c r="AK1328" s="331">
        <f>IFERROR(I1328*INDEX(F!$P$21:$AB$33, MATCH(G1328/$AH1328, F!$O$21:$O$33,1), MATCH(E1328, F!$P$20:$AB$20,1)), 0 ) +IFERROR( M1328*INDEX(F!$P$21:$AB$33, MATCH(K1328/$AH1328, F!$O$21:$O$33,1), MATCH(E1328, F!$P$20:$AB$20,1)),0) +  IFERROR( Q1328*INDEX(F!$P$21:$AB$33, MATCH(O1328/$AH1328, F!$O$21:$O$33,1), MATCH(E1328, F!$P$20:$AB$20,1)), 0) + IFERROR( U1328*INDEX(F!$P$21:$AB$33, MATCH(S1328/$AH1328, F!$O$21:$O$33,1), MATCH(E1328, F!$P$20:$AB$20,1)),0)  + IFERROR(Y1328*INDEX(F!$P$21:$AB$33, MATCH(W1328/$AH1328, F!$O$21:$O$33,1), MATCH(E1328, F!$P$20:$AB$20,1)),0)  + IFERROR( AC1328*INDEX(F!$P$21:$AB$33, MATCH(AA1328/$AH1328, F!$O$21:$O$33,1), MATCH(E1328, F!$P$20:$AB$20,1)),)</f>
        <v>0</v>
      </c>
      <c r="AL1328" s="1033"/>
    </row>
    <row r="1329" spans="1:38" ht="15.75" hidden="1" customHeight="1" x14ac:dyDescent="0.25">
      <c r="A1329" s="1021">
        <f>A1273+A1234</f>
        <v>43947</v>
      </c>
      <c r="B1329" s="248" t="str">
        <f t="shared" si="1715"/>
        <v/>
      </c>
      <c r="C1329" s="261" t="str">
        <f t="shared" si="1715"/>
        <v/>
      </c>
      <c r="D1329" s="229" t="str">
        <f t="shared" si="1715"/>
        <v/>
      </c>
      <c r="E1329" s="291" t="str">
        <f t="shared" si="1715"/>
        <v/>
      </c>
      <c r="F1329" s="332" t="str">
        <f t="shared" si="1715"/>
        <v/>
      </c>
      <c r="G1329" s="333" t="str">
        <f t="shared" si="1716"/>
        <v/>
      </c>
      <c r="H1329" s="334"/>
      <c r="I1329" s="334"/>
      <c r="J1329" s="335"/>
      <c r="K1329" s="333" t="str">
        <f t="shared" si="1717"/>
        <v/>
      </c>
      <c r="L1329" s="334"/>
      <c r="M1329" s="334"/>
      <c r="N1329" s="335"/>
      <c r="O1329" s="333" t="str">
        <f t="shared" si="1718"/>
        <v/>
      </c>
      <c r="P1329" s="334"/>
      <c r="Q1329" s="334"/>
      <c r="R1329" s="335"/>
      <c r="S1329" s="333" t="str">
        <f t="shared" si="1719"/>
        <v/>
      </c>
      <c r="T1329" s="334"/>
      <c r="U1329" s="334"/>
      <c r="V1329" s="335"/>
      <c r="W1329" s="333" t="str">
        <f t="shared" si="1720"/>
        <v/>
      </c>
      <c r="X1329" s="334"/>
      <c r="Y1329" s="334"/>
      <c r="Z1329" s="335"/>
      <c r="AA1329" s="333" t="str">
        <f t="shared" si="1721"/>
        <v/>
      </c>
      <c r="AB1329" s="334"/>
      <c r="AC1329" s="334"/>
      <c r="AD1329" s="335"/>
      <c r="AE1329" s="336">
        <f t="shared" si="1722"/>
        <v>0</v>
      </c>
      <c r="AF1329" s="337">
        <f t="shared" si="1674"/>
        <v>0</v>
      </c>
      <c r="AG1329" s="338">
        <f t="shared" si="1723"/>
        <v>0</v>
      </c>
      <c r="AH1329" s="217" t="str">
        <f t="shared" si="1724"/>
        <v/>
      </c>
      <c r="AI1329" s="339">
        <f xml:space="preserve"> ( IF(ISNUMBER(G1329), VLOOKUP(G1329/$AH1329,F!$A1:$B101,2,1)*G1329*$H1329*$I1329,0)+IF(ISNUMBER(K1329), VLOOKUP(K1329/$AH1329,F!$A1:$B101,2,1)*K1329*$L1329*$M1329,0)+IF(ISNUMBER(O1329), VLOOKUP(O1329/$AH1329,F!$A1:$B101,2,1)*O1329*$P1329*$Q1329,0)+IF(ISNUMBER(S1329), VLOOKUP(S1329/$AH1329,F!$A1:$B101,2,1)*S1329*$T1329*$U1329,0)+IF(ISNUMBER(W1329), VLOOKUP(W1329/$AH1329,F!$A1:$B101,2,1)*W1329*$X1329*$Y1329,0)+IF(ISNUMBER(AA1329), VLOOKUP(AA1329/$AH1329,F!$A1:$B101,2,1)*AA1329*$AB1329*$AC1329,0))*IF(ISNUMBER(F1329),F1329,1)*IF(ISNUMBER(E1329),E1329,1)</f>
        <v>0</v>
      </c>
      <c r="AJ1329" s="340">
        <f t="shared" si="1725"/>
        <v>0</v>
      </c>
      <c r="AK1329" s="341">
        <f>IFERROR(I1329*INDEX(F!$P$21:$AB$33, MATCH(G1329/$AH1329, F!$O$21:$O$33,1), MATCH(E1329, F!$P$20:$AB$20,1)), 0 ) +IFERROR( M1329*INDEX(F!$P$21:$AB$33, MATCH(K1329/$AH1329, F!$O$21:$O$33,1), MATCH(E1329, F!$P$20:$AB$20,1)),0) +  IFERROR( Q1329*INDEX(F!$P$21:$AB$33, MATCH(O1329/$AH1329, F!$O$21:$O$33,1), MATCH(E1329, F!$P$20:$AB$20,1)), 0) + IFERROR( U1329*INDEX(F!$P$21:$AB$33, MATCH(S1329/$AH1329, F!$O$21:$O$33,1), MATCH(E1329, F!$P$20:$AB$20,1)),0)  + IFERROR(Y1329*INDEX(F!$P$21:$AB$33, MATCH(W1329/$AH1329, F!$O$21:$O$33,1), MATCH(E1329, F!$P$20:$AB$20,1)),0)  + IFERROR( AC1329*INDEX(F!$P$21:$AB$33, MATCH(AA1329/$AH1329, F!$O$21:$O$33,1), MATCH(E1329, F!$P$20:$AB$20,1)),)</f>
        <v>0</v>
      </c>
      <c r="AL1329" s="1031"/>
    </row>
    <row r="1330" spans="1:38" hidden="1" x14ac:dyDescent="0.25">
      <c r="A1330" s="1022"/>
      <c r="B1330" s="249" t="str">
        <f t="shared" si="1715"/>
        <v/>
      </c>
      <c r="C1330" s="262" t="str">
        <f t="shared" si="1715"/>
        <v/>
      </c>
      <c r="D1330" s="230" t="str">
        <f t="shared" si="1715"/>
        <v/>
      </c>
      <c r="E1330" s="291" t="str">
        <f t="shared" si="1715"/>
        <v/>
      </c>
      <c r="F1330" s="342" t="str">
        <f t="shared" si="1715"/>
        <v/>
      </c>
      <c r="G1330" s="343" t="str">
        <f t="shared" si="1716"/>
        <v/>
      </c>
      <c r="H1330" s="344"/>
      <c r="I1330" s="344"/>
      <c r="J1330" s="345"/>
      <c r="K1330" s="343" t="str">
        <f t="shared" si="1717"/>
        <v/>
      </c>
      <c r="L1330" s="344"/>
      <c r="M1330" s="344"/>
      <c r="N1330" s="345"/>
      <c r="O1330" s="343" t="str">
        <f t="shared" si="1718"/>
        <v/>
      </c>
      <c r="P1330" s="344"/>
      <c r="Q1330" s="344"/>
      <c r="R1330" s="345"/>
      <c r="S1330" s="343" t="str">
        <f t="shared" si="1719"/>
        <v/>
      </c>
      <c r="T1330" s="344"/>
      <c r="U1330" s="344"/>
      <c r="V1330" s="345"/>
      <c r="W1330" s="343" t="str">
        <f t="shared" si="1720"/>
        <v/>
      </c>
      <c r="X1330" s="344"/>
      <c r="Y1330" s="344"/>
      <c r="Z1330" s="345"/>
      <c r="AA1330" s="343" t="str">
        <f t="shared" si="1721"/>
        <v/>
      </c>
      <c r="AB1330" s="344"/>
      <c r="AC1330" s="344"/>
      <c r="AD1330" s="345"/>
      <c r="AE1330" s="346">
        <f t="shared" si="1722"/>
        <v>0</v>
      </c>
      <c r="AF1330" s="347">
        <f t="shared" si="1674"/>
        <v>0</v>
      </c>
      <c r="AG1330" s="348">
        <f t="shared" si="1723"/>
        <v>0</v>
      </c>
      <c r="AH1330" s="217" t="str">
        <f t="shared" si="1724"/>
        <v/>
      </c>
      <c r="AI1330" s="349">
        <f xml:space="preserve"> ( IF(ISNUMBER(G1330), VLOOKUP(G1330/$AH1330,F!$A1:$B101,2,1)*G1330*$H1330*$I1330,0)+IF(ISNUMBER(K1330), VLOOKUP(K1330/$AH1330,F!$A1:$B101,2,1)*K1330*$L1330*$M1330,0)+IF(ISNUMBER(O1330), VLOOKUP(O1330/$AH1330,F!$A1:$B101,2,1)*O1330*$P1330*$Q1330,0)+IF(ISNUMBER(S1330), VLOOKUP(S1330/$AH1330,F!$A1:$B101,2,1)*S1330*$T1330*$U1330,0)+IF(ISNUMBER(W1330), VLOOKUP(W1330/$AH1330,F!$A1:$B101,2,1)*W1330*$X1330*$Y1330,0)+IF(ISNUMBER(AA1330), VLOOKUP(AA1330/$AH1330,F!$A1:$B101,2,1)*AA1330*$AB1330*$AC1330,0))*IF(ISNUMBER(F1330),F1330,1)*IF(ISNUMBER(E1330),E1330,1)</f>
        <v>0</v>
      </c>
      <c r="AJ1330" s="350">
        <f t="shared" si="1725"/>
        <v>0</v>
      </c>
      <c r="AK1330" s="351">
        <f>IFERROR(I1330*INDEX(F!$P$21:$AB$33, MATCH(G1330/$AH1330, F!$O$21:$O$33,1), MATCH(E1330, F!$P$20:$AB$20,1)), 0 ) +IFERROR( M1330*INDEX(F!$P$21:$AB$33, MATCH(K1330/$AH1330, F!$O$21:$O$33,1), MATCH(E1330, F!$P$20:$AB$20,1)),0) +  IFERROR( Q1330*INDEX(F!$P$21:$AB$33, MATCH(O1330/$AH1330, F!$O$21:$O$33,1), MATCH(E1330, F!$P$20:$AB$20,1)), 0) + IFERROR( U1330*INDEX(F!$P$21:$AB$33, MATCH(S1330/$AH1330, F!$O$21:$O$33,1), MATCH(E1330, F!$P$20:$AB$20,1)),0)  + IFERROR(Y1330*INDEX(F!$P$21:$AB$33, MATCH(W1330/$AH1330, F!$O$21:$O$33,1), MATCH(E1330, F!$P$20:$AB$20,1)),0)  + IFERROR( AC1330*INDEX(F!$P$21:$AB$33, MATCH(AA1330/$AH1330, F!$O$21:$O$33,1), MATCH(E1330, F!$P$20:$AB$20,1)),)</f>
        <v>0</v>
      </c>
      <c r="AL1330" s="1031"/>
    </row>
    <row r="1331" spans="1:38" hidden="1" x14ac:dyDescent="0.25">
      <c r="A1331" s="1022"/>
      <c r="B1331" s="248" t="str">
        <f t="shared" si="1715"/>
        <v/>
      </c>
      <c r="C1331" s="261" t="str">
        <f t="shared" si="1715"/>
        <v/>
      </c>
      <c r="D1331" s="229" t="str">
        <f t="shared" si="1715"/>
        <v/>
      </c>
      <c r="E1331" s="291" t="str">
        <f t="shared" si="1715"/>
        <v/>
      </c>
      <c r="F1331" s="332" t="str">
        <f t="shared" si="1715"/>
        <v/>
      </c>
      <c r="G1331" s="333" t="str">
        <f t="shared" si="1716"/>
        <v/>
      </c>
      <c r="H1331" s="334"/>
      <c r="I1331" s="334"/>
      <c r="J1331" s="335"/>
      <c r="K1331" s="333" t="str">
        <f t="shared" si="1717"/>
        <v/>
      </c>
      <c r="L1331" s="334"/>
      <c r="M1331" s="334"/>
      <c r="N1331" s="335"/>
      <c r="O1331" s="333" t="str">
        <f t="shared" si="1718"/>
        <v/>
      </c>
      <c r="P1331" s="334"/>
      <c r="Q1331" s="334"/>
      <c r="R1331" s="335"/>
      <c r="S1331" s="333" t="str">
        <f t="shared" si="1719"/>
        <v/>
      </c>
      <c r="T1331" s="334"/>
      <c r="U1331" s="334"/>
      <c r="V1331" s="335"/>
      <c r="W1331" s="333" t="str">
        <f t="shared" si="1720"/>
        <v/>
      </c>
      <c r="X1331" s="334"/>
      <c r="Y1331" s="334"/>
      <c r="Z1331" s="335"/>
      <c r="AA1331" s="333" t="str">
        <f t="shared" si="1721"/>
        <v/>
      </c>
      <c r="AB1331" s="334"/>
      <c r="AC1331" s="334"/>
      <c r="AD1331" s="335"/>
      <c r="AE1331" s="336">
        <f t="shared" si="1722"/>
        <v>0</v>
      </c>
      <c r="AF1331" s="337">
        <f t="shared" si="1674"/>
        <v>0</v>
      </c>
      <c r="AG1331" s="338">
        <f t="shared" si="1723"/>
        <v>0</v>
      </c>
      <c r="AH1331" s="217" t="str">
        <f t="shared" si="1724"/>
        <v/>
      </c>
      <c r="AI1331" s="339">
        <f xml:space="preserve"> ( IF(ISNUMBER(G1331), VLOOKUP(G1331/$AH1331,F!$A1:$B101,2,1)*G1331*$H1331*$I1331,0)+IF(ISNUMBER(K1331), VLOOKUP(K1331/$AH1331,F!$A1:$B101,2,1)*K1331*$L1331*$M1331,0)+IF(ISNUMBER(O1331), VLOOKUP(O1331/$AH1331,F!$A1:$B101,2,1)*O1331*$P1331*$Q1331,0)+IF(ISNUMBER(S1331), VLOOKUP(S1331/$AH1331,F!$A1:$B101,2,1)*S1331*$T1331*$U1331,0)+IF(ISNUMBER(W1331), VLOOKUP(W1331/$AH1331,F!$A1:$B101,2,1)*W1331*$X1331*$Y1331,0)+IF(ISNUMBER(AA1331), VLOOKUP(AA1331/$AH1331,F!$A1:$B101,2,1)*AA1331*$AB1331*$AC1331,0))*IF(ISNUMBER(F1331),F1331,1)*IF(ISNUMBER(E1331),E1331,1)</f>
        <v>0</v>
      </c>
      <c r="AJ1331" s="340">
        <f>H1331*I1331+L1331*M1331+P1331*Q1331+T1331*U1331+X1331*Y1331+AB1331*AC1331</f>
        <v>0</v>
      </c>
      <c r="AK1331" s="341">
        <f>IFERROR(I1331*INDEX(F!$P$21:$AB$33, MATCH(G1331/$AH1331, F!$O$21:$O$33,1), MATCH(E1331, F!$P$20:$AB$20,1)), 0 ) +IFERROR( M1331*INDEX(F!$P$21:$AB$33, MATCH(K1331/$AH1331, F!$O$21:$O$33,1), MATCH(E1331, F!$P$20:$AB$20,1)),0) +  IFERROR( Q1331*INDEX(F!$P$21:$AB$33, MATCH(O1331/$AH1331, F!$O$21:$O$33,1), MATCH(E1331, F!$P$20:$AB$20,1)), 0) + IFERROR( U1331*INDEX(F!$P$21:$AB$33, MATCH(S1331/$AH1331, F!$O$21:$O$33,1), MATCH(E1331, F!$P$20:$AB$20,1)),0)  + IFERROR(Y1331*INDEX(F!$P$21:$AB$33, MATCH(W1331/$AH1331, F!$O$21:$O$33,1), MATCH(E1331, F!$P$20:$AB$20,1)),0)  + IFERROR( AC1331*INDEX(F!$P$21:$AB$33, MATCH(AA1331/$AH1331, F!$O$21:$O$33,1), MATCH(E1331, F!$P$20:$AB$20,1)),)</f>
        <v>0</v>
      </c>
      <c r="AL1331" s="1031"/>
    </row>
    <row r="1332" spans="1:38" hidden="1" x14ac:dyDescent="0.25">
      <c r="A1332" s="1022"/>
      <c r="B1332" s="249" t="str">
        <f t="shared" si="1715"/>
        <v/>
      </c>
      <c r="C1332" s="262" t="str">
        <f t="shared" si="1715"/>
        <v/>
      </c>
      <c r="D1332" s="230" t="str">
        <f t="shared" si="1715"/>
        <v/>
      </c>
      <c r="E1332" s="291" t="str">
        <f t="shared" si="1715"/>
        <v/>
      </c>
      <c r="F1332" s="342" t="str">
        <f t="shared" si="1715"/>
        <v/>
      </c>
      <c r="G1332" s="343" t="str">
        <f t="shared" si="1716"/>
        <v/>
      </c>
      <c r="H1332" s="344"/>
      <c r="I1332" s="344"/>
      <c r="J1332" s="345"/>
      <c r="K1332" s="343" t="str">
        <f t="shared" si="1717"/>
        <v/>
      </c>
      <c r="L1332" s="344"/>
      <c r="M1332" s="344"/>
      <c r="N1332" s="345"/>
      <c r="O1332" s="343" t="str">
        <f t="shared" si="1718"/>
        <v/>
      </c>
      <c r="P1332" s="344"/>
      <c r="Q1332" s="344"/>
      <c r="R1332" s="345"/>
      <c r="S1332" s="343" t="str">
        <f t="shared" si="1719"/>
        <v/>
      </c>
      <c r="T1332" s="344"/>
      <c r="U1332" s="344"/>
      <c r="V1332" s="345"/>
      <c r="W1332" s="343" t="str">
        <f t="shared" si="1720"/>
        <v/>
      </c>
      <c r="X1332" s="344"/>
      <c r="Y1332" s="344"/>
      <c r="Z1332" s="345"/>
      <c r="AA1332" s="343" t="str">
        <f t="shared" si="1721"/>
        <v/>
      </c>
      <c r="AB1332" s="344"/>
      <c r="AC1332" s="344"/>
      <c r="AD1332" s="345"/>
      <c r="AE1332" s="346">
        <f t="shared" si="1722"/>
        <v>0</v>
      </c>
      <c r="AF1332" s="347">
        <f t="shared" si="1674"/>
        <v>0</v>
      </c>
      <c r="AG1332" s="348">
        <f t="shared" si="1723"/>
        <v>0</v>
      </c>
      <c r="AH1332" s="217" t="str">
        <f t="shared" si="1724"/>
        <v/>
      </c>
      <c r="AI1332" s="349">
        <f xml:space="preserve"> ( IF(ISNUMBER(G1332), VLOOKUP(G1332/$AH1332,F!$A1:$B101,2,1)*G1332*$H1332*$I1332,0)+IF(ISNUMBER(K1332), VLOOKUP(K1332/$AH1332,F!$A1:$B101,2,1)*K1332*$L1332*$M1332,0)+IF(ISNUMBER(O1332), VLOOKUP(O1332/$AH1332,F!$A1:$B101,2,1)*O1332*$P1332*$Q1332,0)+IF(ISNUMBER(S1332), VLOOKUP(S1332/$AH1332,F!$A1:$B101,2,1)*S1332*$T1332*$U1332,0)+IF(ISNUMBER(W1332), VLOOKUP(W1332/$AH1332,F!$A1:$B101,2,1)*W1332*$X1332*$Y1332,0)+IF(ISNUMBER(AA1332), VLOOKUP(AA1332/$AH1332,F!$A1:$B101,2,1)*AA1332*$AB1332*$AC1332,0))*IF(ISNUMBER(F1332),F1332,1)*IF(ISNUMBER(E1332),E1332,1)</f>
        <v>0</v>
      </c>
      <c r="AJ1332" s="350">
        <f t="shared" ref="AJ1332:AJ1335" si="1726">H1332*I1332+L1332*M1332+P1332*Q1332+T1332*U1332+X1332*Y1332+AB1332*AC1332</f>
        <v>0</v>
      </c>
      <c r="AK1332" s="351">
        <f>IFERROR(I1332*INDEX(F!$P$21:$AB$33, MATCH(G1332/$AH1332, F!$O$21:$O$33,1), MATCH(E1332, F!$P$20:$AB$20,1)), 0 ) +IFERROR( M1332*INDEX(F!$P$21:$AB$33, MATCH(K1332/$AH1332, F!$O$21:$O$33,1), MATCH(E1332, F!$P$20:$AB$20,1)),0) +  IFERROR( Q1332*INDEX(F!$P$21:$AB$33, MATCH(O1332/$AH1332, F!$O$21:$O$33,1), MATCH(E1332, F!$P$20:$AB$20,1)), 0) + IFERROR( U1332*INDEX(F!$P$21:$AB$33, MATCH(S1332/$AH1332, F!$O$21:$O$33,1), MATCH(E1332, F!$P$20:$AB$20,1)),0)  + IFERROR(Y1332*INDEX(F!$P$21:$AB$33, MATCH(W1332/$AH1332, F!$O$21:$O$33,1), MATCH(E1332, F!$P$20:$AB$20,1)),0)  + IFERROR( AC1332*INDEX(F!$P$21:$AB$33, MATCH(AA1332/$AH1332, F!$O$21:$O$33,1), MATCH(E1332, F!$P$20:$AB$20,1)),)</f>
        <v>0</v>
      </c>
      <c r="AL1332" s="1031"/>
    </row>
    <row r="1333" spans="1:38" hidden="1" x14ac:dyDescent="0.25">
      <c r="A1333" s="1022"/>
      <c r="B1333" s="248" t="str">
        <f t="shared" si="1715"/>
        <v/>
      </c>
      <c r="C1333" s="261" t="str">
        <f t="shared" si="1715"/>
        <v/>
      </c>
      <c r="D1333" s="229" t="str">
        <f t="shared" si="1715"/>
        <v/>
      </c>
      <c r="E1333" s="291" t="str">
        <f t="shared" si="1715"/>
        <v/>
      </c>
      <c r="F1333" s="332" t="str">
        <f t="shared" si="1715"/>
        <v/>
      </c>
      <c r="G1333" s="333" t="str">
        <f t="shared" si="1716"/>
        <v/>
      </c>
      <c r="H1333" s="334"/>
      <c r="I1333" s="334"/>
      <c r="J1333" s="335"/>
      <c r="K1333" s="333" t="str">
        <f t="shared" si="1717"/>
        <v/>
      </c>
      <c r="L1333" s="334"/>
      <c r="M1333" s="334"/>
      <c r="N1333" s="335"/>
      <c r="O1333" s="333" t="str">
        <f t="shared" si="1718"/>
        <v/>
      </c>
      <c r="P1333" s="334"/>
      <c r="Q1333" s="334"/>
      <c r="R1333" s="335"/>
      <c r="S1333" s="333" t="str">
        <f t="shared" si="1719"/>
        <v/>
      </c>
      <c r="T1333" s="334"/>
      <c r="U1333" s="334"/>
      <c r="V1333" s="335"/>
      <c r="W1333" s="333" t="str">
        <f t="shared" si="1720"/>
        <v/>
      </c>
      <c r="X1333" s="334"/>
      <c r="Y1333" s="334"/>
      <c r="Z1333" s="335"/>
      <c r="AA1333" s="333" t="str">
        <f t="shared" si="1721"/>
        <v/>
      </c>
      <c r="AB1333" s="334"/>
      <c r="AC1333" s="334"/>
      <c r="AD1333" s="335"/>
      <c r="AE1333" s="336">
        <f t="shared" si="1722"/>
        <v>0</v>
      </c>
      <c r="AF1333" s="337">
        <f t="shared" si="1674"/>
        <v>0</v>
      </c>
      <c r="AG1333" s="338">
        <f t="shared" si="1723"/>
        <v>0</v>
      </c>
      <c r="AH1333" s="217" t="str">
        <f t="shared" si="1724"/>
        <v/>
      </c>
      <c r="AI1333" s="339">
        <f xml:space="preserve"> ( IF(ISNUMBER(G1333), VLOOKUP(G1333/$AH1333,F!$A1:$B101,2,1)*G1333*$H1333*$I1333,0)+IF(ISNUMBER(K1333), VLOOKUP(K1333/$AH1333,F!$A1:$B101,2,1)*K1333*$L1333*$M1333,0)+IF(ISNUMBER(O1333), VLOOKUP(O1333/$AH1333,F!$A1:$B101,2,1)*O1333*$P1333*$Q1333,0)+IF(ISNUMBER(S1333), VLOOKUP(S1333/$AH1333,F!$A1:$B101,2,1)*S1333*$T1333*$U1333,0)+IF(ISNUMBER(W1333), VLOOKUP(W1333/$AH1333,F!$A1:$B101,2,1)*W1333*$X1333*$Y1333,0)+IF(ISNUMBER(AA1333), VLOOKUP(AA1333/$AH1333,F!$A1:$B101,2,1)*AA1333*$AB1333*$AC1333,0))*IF(ISNUMBER(F1333),F1333,1)*IF(ISNUMBER(E1333),E1333,1)</f>
        <v>0</v>
      </c>
      <c r="AJ1333" s="340">
        <f t="shared" si="1726"/>
        <v>0</v>
      </c>
      <c r="AK1333" s="341">
        <f>IFERROR(I1333*INDEX(F!$P$21:$AB$33, MATCH(G1333/$AH1333, F!$O$21:$O$33,1), MATCH(E1333, F!$P$20:$AB$20,1)), 0 ) +IFERROR( M1333*INDEX(F!$P$21:$AB$33, MATCH(K1333/$AH1333, F!$O$21:$O$33,1), MATCH(E1333, F!$P$20:$AB$20,1)),0) +  IFERROR( Q1333*INDEX(F!$P$21:$AB$33, MATCH(O1333/$AH1333, F!$O$21:$O$33,1), MATCH(E1333, F!$P$20:$AB$20,1)), 0) + IFERROR( U1333*INDEX(F!$P$21:$AB$33, MATCH(S1333/$AH1333, F!$O$21:$O$33,1), MATCH(E1333, F!$P$20:$AB$20,1)),0)  + IFERROR(Y1333*INDEX(F!$P$21:$AB$33, MATCH(W1333/$AH1333, F!$O$21:$O$33,1), MATCH(E1333, F!$P$20:$AB$20,1)),0)  + IFERROR( AC1333*INDEX(F!$P$21:$AB$33, MATCH(AA1333/$AH1333, F!$O$21:$O$33,1), MATCH(E1333, F!$P$20:$AB$20,1)),)</f>
        <v>0</v>
      </c>
      <c r="AL1333" s="1031"/>
    </row>
    <row r="1334" spans="1:38" hidden="1" x14ac:dyDescent="0.25">
      <c r="A1334" s="1022"/>
      <c r="B1334" s="249" t="str">
        <f t="shared" si="1715"/>
        <v/>
      </c>
      <c r="C1334" s="262" t="str">
        <f t="shared" si="1715"/>
        <v/>
      </c>
      <c r="D1334" s="230" t="str">
        <f t="shared" si="1715"/>
        <v/>
      </c>
      <c r="E1334" s="291" t="str">
        <f t="shared" si="1715"/>
        <v/>
      </c>
      <c r="F1334" s="342" t="str">
        <f t="shared" si="1715"/>
        <v/>
      </c>
      <c r="G1334" s="343" t="str">
        <f t="shared" si="1716"/>
        <v/>
      </c>
      <c r="H1334" s="344"/>
      <c r="I1334" s="344"/>
      <c r="J1334" s="345"/>
      <c r="K1334" s="343" t="str">
        <f t="shared" si="1717"/>
        <v/>
      </c>
      <c r="L1334" s="344"/>
      <c r="M1334" s="344"/>
      <c r="N1334" s="345"/>
      <c r="O1334" s="343" t="str">
        <f t="shared" si="1718"/>
        <v/>
      </c>
      <c r="P1334" s="344"/>
      <c r="Q1334" s="344"/>
      <c r="R1334" s="345"/>
      <c r="S1334" s="343" t="str">
        <f t="shared" si="1719"/>
        <v/>
      </c>
      <c r="T1334" s="344"/>
      <c r="U1334" s="344"/>
      <c r="V1334" s="345"/>
      <c r="W1334" s="343" t="str">
        <f t="shared" si="1720"/>
        <v/>
      </c>
      <c r="X1334" s="344"/>
      <c r="Y1334" s="344"/>
      <c r="Z1334" s="345"/>
      <c r="AA1334" s="343" t="str">
        <f t="shared" si="1721"/>
        <v/>
      </c>
      <c r="AB1334" s="344"/>
      <c r="AC1334" s="344"/>
      <c r="AD1334" s="345"/>
      <c r="AE1334" s="346">
        <f t="shared" si="1722"/>
        <v>0</v>
      </c>
      <c r="AF1334" s="347">
        <f t="shared" si="1674"/>
        <v>0</v>
      </c>
      <c r="AG1334" s="348">
        <f t="shared" si="1723"/>
        <v>0</v>
      </c>
      <c r="AH1334" s="217" t="str">
        <f t="shared" si="1724"/>
        <v/>
      </c>
      <c r="AI1334" s="349">
        <f xml:space="preserve"> ( IF(ISNUMBER(G1334), VLOOKUP(G1334/$AH1334,F!$A1:$B101,2,1)*G1334*$H1334*$I1334,0)+IF(ISNUMBER(K1334), VLOOKUP(K1334/$AH1334,F!$A1:$B101,2,1)*K1334*$L1334*$M1334,0)+IF(ISNUMBER(O1334), VLOOKUP(O1334/$AH1334,F!$A1:$B101,2,1)*O1334*$P1334*$Q1334,0)+IF(ISNUMBER(S1334), VLOOKUP(S1334/$AH1334,F!$A1:$B101,2,1)*S1334*$T1334*$U1334,0)+IF(ISNUMBER(W1334), VLOOKUP(W1334/$AH1334,F!$A1:$B101,2,1)*W1334*$X1334*$Y1334,0)+IF(ISNUMBER(AA1334), VLOOKUP(AA1334/$AH1334,F!$A1:$B101,2,1)*AA1334*$AB1334*$AC1334,0))*IF(ISNUMBER(F1334),F1334,1)*IF(ISNUMBER(E1334),E1334,1)</f>
        <v>0</v>
      </c>
      <c r="AJ1334" s="350">
        <f t="shared" si="1726"/>
        <v>0</v>
      </c>
      <c r="AK1334" s="351">
        <f>IFERROR(I1334*INDEX(F!$P$21:$AB$33, MATCH(G1334/$AH1334, F!$O$21:$O$33,1), MATCH(E1334, F!$P$20:$AB$20,1)), 0 ) +IFERROR( M1334*INDEX(F!$P$21:$AB$33, MATCH(K1334/$AH1334, F!$O$21:$O$33,1), MATCH(E1334, F!$P$20:$AB$20,1)),0) +  IFERROR( Q1334*INDEX(F!$P$21:$AB$33, MATCH(O1334/$AH1334, F!$O$21:$O$33,1), MATCH(E1334, F!$P$20:$AB$20,1)), 0) + IFERROR( U1334*INDEX(F!$P$21:$AB$33, MATCH(S1334/$AH1334, F!$O$21:$O$33,1), MATCH(E1334, F!$P$20:$AB$20,1)),0)  + IFERROR(Y1334*INDEX(F!$P$21:$AB$33, MATCH(W1334/$AH1334, F!$O$21:$O$33,1), MATCH(E1334, F!$P$20:$AB$20,1)),0)  + IFERROR( AC1334*INDEX(F!$P$21:$AB$33, MATCH(AA1334/$AH1334, F!$O$21:$O$33,1), MATCH(E1334, F!$P$20:$AB$20,1)),)</f>
        <v>0</v>
      </c>
      <c r="AL1334" s="1031"/>
    </row>
    <row r="1335" spans="1:38" hidden="1" x14ac:dyDescent="0.25">
      <c r="A1335" s="1022"/>
      <c r="B1335" s="248" t="str">
        <f t="shared" si="1715"/>
        <v/>
      </c>
      <c r="C1335" s="261" t="str">
        <f t="shared" si="1715"/>
        <v/>
      </c>
      <c r="D1335" s="231" t="str">
        <f t="shared" si="1715"/>
        <v/>
      </c>
      <c r="E1335" s="291" t="str">
        <f t="shared" si="1715"/>
        <v/>
      </c>
      <c r="F1335" s="332" t="str">
        <f t="shared" si="1715"/>
        <v/>
      </c>
      <c r="G1335" s="333" t="str">
        <f t="shared" si="1716"/>
        <v/>
      </c>
      <c r="H1335" s="334"/>
      <c r="I1335" s="334"/>
      <c r="J1335" s="335"/>
      <c r="K1335" s="333" t="str">
        <f t="shared" si="1717"/>
        <v/>
      </c>
      <c r="L1335" s="334"/>
      <c r="M1335" s="334"/>
      <c r="N1335" s="335"/>
      <c r="O1335" s="333" t="str">
        <f t="shared" si="1718"/>
        <v/>
      </c>
      <c r="P1335" s="334"/>
      <c r="Q1335" s="334"/>
      <c r="R1335" s="335"/>
      <c r="S1335" s="333" t="str">
        <f t="shared" si="1719"/>
        <v/>
      </c>
      <c r="T1335" s="334"/>
      <c r="U1335" s="334"/>
      <c r="V1335" s="335"/>
      <c r="W1335" s="333" t="str">
        <f t="shared" si="1720"/>
        <v/>
      </c>
      <c r="X1335" s="334"/>
      <c r="Y1335" s="334"/>
      <c r="Z1335" s="335"/>
      <c r="AA1335" s="333" t="str">
        <f t="shared" si="1721"/>
        <v/>
      </c>
      <c r="AB1335" s="334"/>
      <c r="AC1335" s="334"/>
      <c r="AD1335" s="335"/>
      <c r="AE1335" s="336">
        <f t="shared" si="1722"/>
        <v>0</v>
      </c>
      <c r="AF1335" s="337">
        <f t="shared" si="1674"/>
        <v>0</v>
      </c>
      <c r="AG1335" s="338">
        <f t="shared" si="1723"/>
        <v>0</v>
      </c>
      <c r="AH1335" s="217" t="str">
        <f t="shared" si="1724"/>
        <v/>
      </c>
      <c r="AI1335" s="339">
        <f xml:space="preserve"> ( IF(ISNUMBER(G1335), VLOOKUP(G1335/$AH1335,F!$A1:$B101,2,1)*G1335*$H1335*$I1335,0)+IF(ISNUMBER(K1335), VLOOKUP(K1335/$AH1335,F!$A1:$B101,2,1)*K1335*$L1335*$M1335,0)+IF(ISNUMBER(O1335), VLOOKUP(O1335/$AH1335,F!$A1:$B101,2,1)*O1335*$P1335*$Q1335,0)+IF(ISNUMBER(S1335), VLOOKUP(S1335/$AH1335,F!$A1:$B101,2,1)*S1335*$T1335*$U1335,0)+IF(ISNUMBER(W1335), VLOOKUP(W1335/$AH1335,F!$A1:$B101,2,1)*W1335*$X1335*$Y1335,0)+IF(ISNUMBER(AA1335), VLOOKUP(AA1335/$AH1335,F!$A1:$B101,2,1)*AA1335*$AB1335*$AC1335,0))*IF(ISNUMBER(F1335),F1335,1)*IF(ISNUMBER(E1335),E1335,1)</f>
        <v>0</v>
      </c>
      <c r="AJ1335" s="340">
        <f t="shared" si="1726"/>
        <v>0</v>
      </c>
      <c r="AK1335" s="341">
        <f>IFERROR(I1335*INDEX(F!$P$21:$AB$33, MATCH(G1335/$AH1335, F!$O$21:$O$33,1), MATCH(E1335, F!$P$20:$AB$20,1)), 0 ) +IFERROR( M1335*INDEX(F!$P$21:$AB$33, MATCH(K1335/$AH1335, F!$O$21:$O$33,1), MATCH(E1335, F!$P$20:$AB$20,1)),0) +  IFERROR( Q1335*INDEX(F!$P$21:$AB$33, MATCH(O1335/$AH1335, F!$O$21:$O$33,1), MATCH(E1335, F!$P$20:$AB$20,1)), 0) + IFERROR( U1335*INDEX(F!$P$21:$AB$33, MATCH(S1335/$AH1335, F!$O$21:$O$33,1), MATCH(E1335, F!$P$20:$AB$20,1)),0)  + IFERROR(Y1335*INDEX(F!$P$21:$AB$33, MATCH(W1335/$AH1335, F!$O$21:$O$33,1), MATCH(E1335, F!$P$20:$AB$20,1)),0)  + IFERROR( AC1335*INDEX(F!$P$21:$AB$33, MATCH(AA1335/$AH1335, F!$O$21:$O$33,1), MATCH(E1335, F!$P$20:$AB$20,1)),)</f>
        <v>0</v>
      </c>
      <c r="AL1335" s="1031"/>
    </row>
    <row r="1336" spans="1:38" ht="15.75" hidden="1" thickBot="1" x14ac:dyDescent="0.3">
      <c r="A1336" s="1023"/>
      <c r="B1336" s="250"/>
      <c r="C1336" s="263"/>
      <c r="D1336" s="215"/>
      <c r="E1336" s="352">
        <f>ROUND(IFERROR(SUMPRODUCT(AJ1328:AJ1335,E1328:E1335)/AJ1336,0),3)</f>
        <v>0</v>
      </c>
      <c r="F1336" s="353"/>
      <c r="G1336" s="354"/>
      <c r="H1336" s="355"/>
      <c r="I1336" s="355"/>
      <c r="J1336" s="356"/>
      <c r="K1336" s="354"/>
      <c r="L1336" s="355"/>
      <c r="M1336" s="355"/>
      <c r="N1336" s="356"/>
      <c r="O1336" s="354"/>
      <c r="P1336" s="355"/>
      <c r="Q1336" s="355"/>
      <c r="R1336" s="356"/>
      <c r="S1336" s="354"/>
      <c r="T1336" s="355"/>
      <c r="U1336" s="355"/>
      <c r="V1336" s="356"/>
      <c r="W1336" s="354"/>
      <c r="X1336" s="355"/>
      <c r="Y1336" s="355"/>
      <c r="Z1336" s="356"/>
      <c r="AA1336" s="354"/>
      <c r="AB1336" s="355"/>
      <c r="AC1336" s="355"/>
      <c r="AD1336" s="356"/>
      <c r="AE1336" s="357">
        <f>SUM(AE1328:AE1335)</f>
        <v>0</v>
      </c>
      <c r="AF1336" s="358">
        <f t="shared" si="1674"/>
        <v>0</v>
      </c>
      <c r="AG1336" s="391">
        <f>IFERROR(  SUMPRODUCT(AG1328:AG1335,AJ1328:AJ1335)/AJ1336,0)</f>
        <v>0</v>
      </c>
      <c r="AH1336" s="359"/>
      <c r="AI1336" s="360">
        <f>SUM(AI1328:AI1335)</f>
        <v>0</v>
      </c>
      <c r="AJ1336" s="360">
        <f>SUM(AJ1328:AJ1335)</f>
        <v>0</v>
      </c>
      <c r="AK1336" s="361">
        <f>IF(SUM(AK1328:AK1335)=0,TIME(,0,),TIME(,SUM(AK1328:AK1335)+F!$V$37,))</f>
        <v>0</v>
      </c>
      <c r="AL1336" s="1032"/>
    </row>
    <row r="1337" spans="1:38" hidden="1" x14ac:dyDescent="0.25">
      <c r="A1337" s="232">
        <f>A1338</f>
        <v>43948</v>
      </c>
      <c r="B1337" s="251" t="str">
        <f t="shared" ref="B1337:F1344" si="1727">IF(B1281="","",B1281)</f>
        <v/>
      </c>
      <c r="C1337" s="264" t="str">
        <f t="shared" si="1727"/>
        <v/>
      </c>
      <c r="D1337" s="233" t="str">
        <f t="shared" si="1727"/>
        <v/>
      </c>
      <c r="E1337" s="280" t="str">
        <f t="shared" si="1727"/>
        <v/>
      </c>
      <c r="F1337" s="362" t="str">
        <f t="shared" si="1727"/>
        <v/>
      </c>
      <c r="G1337" s="363" t="str">
        <f t="shared" ref="G1337:G1344" si="1728">IF(J1337&lt;&gt;0, IFERROR(IF( $F1337=2,  MROUND($AH1337*J1337,1),    IF( OR($F1337="",$F1337=1),   MROUND($AH1337*J1337,2.5),  MROUND($AH1337*J1337, 0.1))), "" ), "")</f>
        <v/>
      </c>
      <c r="H1337" s="364"/>
      <c r="I1337" s="364"/>
      <c r="J1337" s="365"/>
      <c r="K1337" s="363" t="str">
        <f t="shared" ref="K1337:K1344" si="1729">IF(N1337&lt;&gt;0, IFERROR(IF( $F1337=2,  MROUND($AH1337*N1337,1),    IF( OR($F1337="",$F1337=1),   MROUND($AH1337*N1337,2.5),  MROUND($AH1337*N1337, 0.1))), "" ), "")</f>
        <v/>
      </c>
      <c r="L1337" s="364"/>
      <c r="M1337" s="364"/>
      <c r="N1337" s="365"/>
      <c r="O1337" s="363" t="str">
        <f t="shared" ref="O1337:O1344" si="1730">IF(R1337&lt;&gt;0, IFERROR(IF( $F1337=2,  MROUND($AH1337*R1337,1),    IF( OR($F1337="",$F1337=1),   MROUND($AH1337*R1337,2.5),  MROUND($AH1337*R1337, 0.1))), "" ), "")</f>
        <v/>
      </c>
      <c r="P1337" s="364"/>
      <c r="Q1337" s="364"/>
      <c r="R1337" s="365"/>
      <c r="S1337" s="363" t="str">
        <f t="shared" ref="S1337:S1344" si="1731">IF(V1337&lt;&gt;0, IFERROR(IF( $F1337=2,  MROUND($AH1337*V1337,1),    IF( OR($F1337="",$F1337=1),   MROUND($AH1337*V1337,2.5),  MROUND($AH1337*V1337, 0.1))), "" ), "")</f>
        <v/>
      </c>
      <c r="T1337" s="364"/>
      <c r="U1337" s="364"/>
      <c r="V1337" s="365"/>
      <c r="W1337" s="363" t="str">
        <f t="shared" ref="W1337:W1344" si="1732">IF(Z1337&lt;&gt;0, IFERROR(IF( $F1337=2,  MROUND($AH1337*Z1337,1),    IF( OR($F1337="",$F1337=1),   MROUND($AH1337*Z1337,2.5),  MROUND($AH1337*Z1337, 0.1))), "" ), "")</f>
        <v/>
      </c>
      <c r="X1337" s="364"/>
      <c r="Y1337" s="364"/>
      <c r="Z1337" s="365"/>
      <c r="AA1337" s="363" t="str">
        <f t="shared" ref="AA1337:AA1344" si="1733">IF(AD1337&lt;&gt;0, IFERROR(IF( $F1337=2,  MROUND($AH1337*AD1337,1),    IF( OR($F1337="",$F1337=1),   MROUND($AH1337*AD1337,2.5),  MROUND($AH1337*AD1337, 0.1))), "" ), "")</f>
        <v/>
      </c>
      <c r="AB1337" s="364"/>
      <c r="AC1337" s="364"/>
      <c r="AD1337" s="365"/>
      <c r="AE1337" s="366">
        <f t="shared" ref="AE1337:AE1344" si="1734">(IF(ISNUMBER(G1337),G1337,0)*H1337*I1337+IF(ISNUMBER(K1337),K1337,1)*L1337*M1337+IF(ISNUMBER(O1337),O1337,1)*P1337*Q1337+IF(ISNUMBER(S1337),S1337,1)*T1337*U1337+IF(ISNUMBER(W1337),W1337,1)*X1337*Y1337+IF(ISNUMBER(AA1337),AA1337,1)*AB1337*AC1337)*IF(ISNUMBER(F1337),F1337,1)</f>
        <v>0</v>
      </c>
      <c r="AF1337" s="367">
        <f t="shared" si="1674"/>
        <v>0</v>
      </c>
      <c r="AG1337" s="368">
        <f t="shared" ref="AG1337:AG1344" si="1735">IFERROR((AF1337/(AH1337*IF(ISNUMBER(F1337),F1337,1))),0)</f>
        <v>0</v>
      </c>
      <c r="AH1337" s="216" t="str">
        <f t="shared" ref="AH1337:AH1344" si="1736">IF(ISNUMBER(AH1281), AH1281+(AH1281*$AH$1290),"")</f>
        <v/>
      </c>
      <c r="AI1337" s="369">
        <f xml:space="preserve"> ( IF(ISNUMBER(G1337), VLOOKUP(G1337/$AH1337,F!$A1:$B101,2,1)*G1337*$H1337*$I1337,0)+IF(ISNUMBER(K1337), VLOOKUP(K1337/$AH1337,F!$A1:$B101,2,1)*K1337*$L1337*$M1337,0)+IF(ISNUMBER(O1337), VLOOKUP(O1337/$AH1337,F!$A1:$B101,2,1)*O1337*$P1337*$Q1337,0)+IF(ISNUMBER(S1337), VLOOKUP(S1337/$AH1337,F!$A1:$B101,2,1)*S1337*$T1337*$U1337,0)+IF(ISNUMBER(W1337), VLOOKUP(W1337/$AH1337,F!$A1:$B101,2,1)*W1337*$X1337*$Y1337,0)+IF(ISNUMBER(AA1337), VLOOKUP(AA1337/$AH1337,F!$A1:$B101,2,1)*AA1337*$AB1337*$AC1337,0))*IF(ISNUMBER(F1337),F1337,1)*IF(ISNUMBER(E1337),E1337,1)</f>
        <v>0</v>
      </c>
      <c r="AJ1337" s="370">
        <f t="shared" ref="AJ1337:AJ1339" si="1737">H1337*I1337+L1337*M1337+P1337*Q1337+T1337*U1337+X1337*Y1337+AB1337*AC1337</f>
        <v>0</v>
      </c>
      <c r="AK1337" s="371">
        <f>IFERROR(I1337*INDEX(F!$P$21:$AB$33, MATCH(G1337/$AH1337, F!$O$21:$O$33,1), MATCH(E1337, F!$P$20:$AB$20,1)), 0 ) +IFERROR( M1337*INDEX(F!$P$21:$AB$33, MATCH(K1337/$AH1337, F!$O$21:$O$33,1), MATCH(E1337, F!$P$20:$AB$20,1)),0) +  IFERROR( Q1337*INDEX(F!$P$21:$AB$33, MATCH(O1337/$AH1337, F!$O$21:$O$33,1), MATCH(E1337, F!$P$20:$AB$20,1)), 0) + IFERROR( U1337*INDEX(F!$P$21:$AB$33, MATCH(S1337/$AH1337, F!$O$21:$O$33,1), MATCH(E1337, F!$P$20:$AB$20,1)),0)  + IFERROR(Y1337*INDEX(F!$P$21:$AB$33, MATCH(W1337/$AH1337, F!$O$21:$O$33,1), MATCH(E1337, F!$P$20:$AB$20,1)),0)  + IFERROR( AC1337*INDEX(F!$P$21:$AB$33, MATCH(AA1337/$AH1337, F!$O$21:$O$33,1), MATCH(E1337, F!$P$20:$AB$20,1)),)</f>
        <v>0</v>
      </c>
      <c r="AL1337" s="1033"/>
    </row>
    <row r="1338" spans="1:38" ht="15.75" hidden="1" customHeight="1" x14ac:dyDescent="0.25">
      <c r="A1338" s="1021">
        <f>A1282+A1234</f>
        <v>43948</v>
      </c>
      <c r="B1338" s="249" t="str">
        <f t="shared" si="1727"/>
        <v/>
      </c>
      <c r="C1338" s="262" t="str">
        <f t="shared" si="1727"/>
        <v/>
      </c>
      <c r="D1338" s="230" t="str">
        <f t="shared" si="1727"/>
        <v/>
      </c>
      <c r="E1338" s="291" t="str">
        <f t="shared" si="1727"/>
        <v/>
      </c>
      <c r="F1338" s="342" t="str">
        <f t="shared" si="1727"/>
        <v/>
      </c>
      <c r="G1338" s="343" t="str">
        <f t="shared" si="1728"/>
        <v/>
      </c>
      <c r="H1338" s="344"/>
      <c r="I1338" s="344"/>
      <c r="J1338" s="345"/>
      <c r="K1338" s="343" t="str">
        <f t="shared" si="1729"/>
        <v/>
      </c>
      <c r="L1338" s="344"/>
      <c r="M1338" s="344"/>
      <c r="N1338" s="345"/>
      <c r="O1338" s="343" t="str">
        <f t="shared" si="1730"/>
        <v/>
      </c>
      <c r="P1338" s="344"/>
      <c r="Q1338" s="344"/>
      <c r="R1338" s="345"/>
      <c r="S1338" s="343" t="str">
        <f t="shared" si="1731"/>
        <v/>
      </c>
      <c r="T1338" s="344"/>
      <c r="U1338" s="344"/>
      <c r="V1338" s="345"/>
      <c r="W1338" s="343" t="str">
        <f t="shared" si="1732"/>
        <v/>
      </c>
      <c r="X1338" s="344"/>
      <c r="Y1338" s="344"/>
      <c r="Z1338" s="345"/>
      <c r="AA1338" s="343" t="str">
        <f t="shared" si="1733"/>
        <v/>
      </c>
      <c r="AB1338" s="344"/>
      <c r="AC1338" s="344"/>
      <c r="AD1338" s="345"/>
      <c r="AE1338" s="346">
        <f t="shared" si="1734"/>
        <v>0</v>
      </c>
      <c r="AF1338" s="347">
        <f t="shared" si="1674"/>
        <v>0</v>
      </c>
      <c r="AG1338" s="348">
        <f t="shared" si="1735"/>
        <v>0</v>
      </c>
      <c r="AH1338" s="217" t="str">
        <f t="shared" si="1736"/>
        <v/>
      </c>
      <c r="AI1338" s="349">
        <f xml:space="preserve"> ( IF(ISNUMBER(G1338), VLOOKUP(G1338/$AH1338,F!$A1:$B101,2,1)*G1338*$H1338*$I1338,0)+IF(ISNUMBER(K1338), VLOOKUP(K1338/$AH1338,F!$A1:$B101,2,1)*K1338*$L1338*$M1338,0)+IF(ISNUMBER(O1338), VLOOKUP(O1338/$AH1338,F!$A1:$B101,2,1)*O1338*$P1338*$Q1338,0)+IF(ISNUMBER(S1338), VLOOKUP(S1338/$AH1338,F!$A1:$B101,2,1)*S1338*$T1338*$U1338,0)+IF(ISNUMBER(W1338), VLOOKUP(W1338/$AH1338,F!$A1:$B101,2,1)*W1338*$X1338*$Y1338,0)+IF(ISNUMBER(AA1338), VLOOKUP(AA1338/$AH1338,F!$A1:$B101,2,1)*AA1338*$AB1338*$AC1338,0))*IF(ISNUMBER(F1338),F1338,1)*IF(ISNUMBER(E1338),E1338,1)</f>
        <v>0</v>
      </c>
      <c r="AJ1338" s="350">
        <f t="shared" si="1737"/>
        <v>0</v>
      </c>
      <c r="AK1338" s="351">
        <f>IFERROR(I1338*INDEX(F!$P$21:$AB$33, MATCH(G1338/$AH1338, F!$O$21:$O$33,1), MATCH(E1338, F!$P$20:$AB$20,1)), 0 ) +IFERROR( M1338*INDEX(F!$P$21:$AB$33, MATCH(K1338/$AH1338, F!$O$21:$O$33,1), MATCH(E1338, F!$P$20:$AB$20,1)),0) +  IFERROR( Q1338*INDEX(F!$P$21:$AB$33, MATCH(O1338/$AH1338, F!$O$21:$O$33,1), MATCH(E1338, F!$P$20:$AB$20,1)), 0) + IFERROR( U1338*INDEX(F!$P$21:$AB$33, MATCH(S1338/$AH1338, F!$O$21:$O$33,1), MATCH(E1338, F!$P$20:$AB$20,1)),0)  + IFERROR(Y1338*INDEX(F!$P$21:$AB$33, MATCH(W1338/$AH1338, F!$O$21:$O$33,1), MATCH(E1338, F!$P$20:$AB$20,1)),0)  + IFERROR( AC1338*INDEX(F!$P$21:$AB$33, MATCH(AA1338/$AH1338, F!$O$21:$O$33,1), MATCH(E1338, F!$P$20:$AB$20,1)),)</f>
        <v>0</v>
      </c>
      <c r="AL1338" s="1031"/>
    </row>
    <row r="1339" spans="1:38" hidden="1" x14ac:dyDescent="0.25">
      <c r="A1339" s="1022"/>
      <c r="B1339" s="252" t="str">
        <f t="shared" si="1727"/>
        <v/>
      </c>
      <c r="C1339" s="265" t="str">
        <f t="shared" si="1727"/>
        <v/>
      </c>
      <c r="D1339" s="234" t="str">
        <f t="shared" si="1727"/>
        <v/>
      </c>
      <c r="E1339" s="291" t="str">
        <f t="shared" si="1727"/>
        <v/>
      </c>
      <c r="F1339" s="372" t="str">
        <f t="shared" si="1727"/>
        <v/>
      </c>
      <c r="G1339" s="373" t="str">
        <f t="shared" si="1728"/>
        <v/>
      </c>
      <c r="H1339" s="374"/>
      <c r="I1339" s="374"/>
      <c r="J1339" s="375"/>
      <c r="K1339" s="373" t="str">
        <f t="shared" si="1729"/>
        <v/>
      </c>
      <c r="L1339" s="374"/>
      <c r="M1339" s="374"/>
      <c r="N1339" s="375"/>
      <c r="O1339" s="373" t="str">
        <f t="shared" si="1730"/>
        <v/>
      </c>
      <c r="P1339" s="374"/>
      <c r="Q1339" s="374"/>
      <c r="R1339" s="375"/>
      <c r="S1339" s="373" t="str">
        <f t="shared" si="1731"/>
        <v/>
      </c>
      <c r="T1339" s="374"/>
      <c r="U1339" s="374"/>
      <c r="V1339" s="375"/>
      <c r="W1339" s="373" t="str">
        <f t="shared" si="1732"/>
        <v/>
      </c>
      <c r="X1339" s="374"/>
      <c r="Y1339" s="374"/>
      <c r="Z1339" s="375"/>
      <c r="AA1339" s="373" t="str">
        <f t="shared" si="1733"/>
        <v/>
      </c>
      <c r="AB1339" s="374"/>
      <c r="AC1339" s="374"/>
      <c r="AD1339" s="375"/>
      <c r="AE1339" s="376">
        <f t="shared" si="1734"/>
        <v>0</v>
      </c>
      <c r="AF1339" s="377">
        <f t="shared" si="1674"/>
        <v>0</v>
      </c>
      <c r="AG1339" s="378">
        <f t="shared" si="1735"/>
        <v>0</v>
      </c>
      <c r="AH1339" s="217" t="str">
        <f t="shared" si="1736"/>
        <v/>
      </c>
      <c r="AI1339" s="379">
        <f xml:space="preserve"> ( IF(ISNUMBER(G1339), VLOOKUP(G1339/$AH1339,F!$A1:$B101,2,1)*G1339*$H1339*$I1339,0)+IF(ISNUMBER(K1339), VLOOKUP(K1339/$AH1339,F!$A1:$B101,2,1)*K1339*$L1339*$M1339,0)+IF(ISNUMBER(O1339), VLOOKUP(O1339/$AH1339,F!$A1:$B101,2,1)*O1339*$P1339*$Q1339,0)+IF(ISNUMBER(S1339), VLOOKUP(S1339/$AH1339,F!$A1:$B101,2,1)*S1339*$T1339*$U1339,0)+IF(ISNUMBER(W1339), VLOOKUP(W1339/$AH1339,F!$A1:$B101,2,1)*W1339*$X1339*$Y1339,0)+IF(ISNUMBER(AA1339), VLOOKUP(AA1339/$AH1339,F!$A1:$B101,2,1)*AA1339*$AB1339*$AC1339,0))*IF(ISNUMBER(F1339),F1339,1)*IF(ISNUMBER(E1339),E1339,1)</f>
        <v>0</v>
      </c>
      <c r="AJ1339" s="380">
        <f t="shared" si="1737"/>
        <v>0</v>
      </c>
      <c r="AK1339" s="381">
        <f>IFERROR(I1339*INDEX(F!$P$21:$AB$33, MATCH(G1339/$AH1339, F!$O$21:$O$33,1), MATCH(E1339, F!$P$20:$AB$20,1)), 0 ) +IFERROR( M1339*INDEX(F!$P$21:$AB$33, MATCH(K1339/$AH1339, F!$O$21:$O$33,1), MATCH(E1339, F!$P$20:$AB$20,1)),0) +  IFERROR( Q1339*INDEX(F!$P$21:$AB$33, MATCH(O1339/$AH1339, F!$O$21:$O$33,1), MATCH(E1339, F!$P$20:$AB$20,1)), 0) + IFERROR( U1339*INDEX(F!$P$21:$AB$33, MATCH(S1339/$AH1339, F!$O$21:$O$33,1), MATCH(E1339, F!$P$20:$AB$20,1)),0)  + IFERROR(Y1339*INDEX(F!$P$21:$AB$33, MATCH(W1339/$AH1339, F!$O$21:$O$33,1), MATCH(E1339, F!$P$20:$AB$20,1)),0)  + IFERROR( AC1339*INDEX(F!$P$21:$AB$33, MATCH(AA1339/$AH1339, F!$O$21:$O$33,1), MATCH(E1339, F!$P$20:$AB$20,1)),)</f>
        <v>0</v>
      </c>
      <c r="AL1339" s="1031"/>
    </row>
    <row r="1340" spans="1:38" hidden="1" x14ac:dyDescent="0.25">
      <c r="A1340" s="1022"/>
      <c r="B1340" s="249" t="str">
        <f t="shared" si="1727"/>
        <v/>
      </c>
      <c r="C1340" s="262" t="str">
        <f t="shared" si="1727"/>
        <v/>
      </c>
      <c r="D1340" s="230" t="str">
        <f t="shared" si="1727"/>
        <v/>
      </c>
      <c r="E1340" s="291" t="str">
        <f t="shared" si="1727"/>
        <v/>
      </c>
      <c r="F1340" s="342" t="str">
        <f t="shared" si="1727"/>
        <v/>
      </c>
      <c r="G1340" s="343" t="str">
        <f t="shared" si="1728"/>
        <v/>
      </c>
      <c r="H1340" s="344"/>
      <c r="I1340" s="344"/>
      <c r="J1340" s="345"/>
      <c r="K1340" s="343" t="str">
        <f t="shared" si="1729"/>
        <v/>
      </c>
      <c r="L1340" s="344"/>
      <c r="M1340" s="344"/>
      <c r="N1340" s="345"/>
      <c r="O1340" s="343" t="str">
        <f t="shared" si="1730"/>
        <v/>
      </c>
      <c r="P1340" s="344"/>
      <c r="Q1340" s="344"/>
      <c r="R1340" s="345"/>
      <c r="S1340" s="343" t="str">
        <f t="shared" si="1731"/>
        <v/>
      </c>
      <c r="T1340" s="344"/>
      <c r="U1340" s="344"/>
      <c r="V1340" s="345"/>
      <c r="W1340" s="343" t="str">
        <f t="shared" si="1732"/>
        <v/>
      </c>
      <c r="X1340" s="344"/>
      <c r="Y1340" s="344"/>
      <c r="Z1340" s="345"/>
      <c r="AA1340" s="343" t="str">
        <f t="shared" si="1733"/>
        <v/>
      </c>
      <c r="AB1340" s="344"/>
      <c r="AC1340" s="344"/>
      <c r="AD1340" s="345"/>
      <c r="AE1340" s="346">
        <f t="shared" si="1734"/>
        <v>0</v>
      </c>
      <c r="AF1340" s="347">
        <f t="shared" si="1674"/>
        <v>0</v>
      </c>
      <c r="AG1340" s="348">
        <f t="shared" si="1735"/>
        <v>0</v>
      </c>
      <c r="AH1340" s="217" t="str">
        <f t="shared" si="1736"/>
        <v/>
      </c>
      <c r="AI1340" s="349">
        <f xml:space="preserve"> ( IF(ISNUMBER(G1340), VLOOKUP(G1340/$AH1340,F!$A1:$B101,2,1)*G1340*$H1340*$I1340,0)+IF(ISNUMBER(K1340), VLOOKUP(K1340/$AH1340,F!$A1:$B101,2,1)*K1340*$L1340*$M1340,0)+IF(ISNUMBER(O1340), VLOOKUP(O1340/$AH1340,F!$A1:$B101,2,1)*O1340*$P1340*$Q1340,0)+IF(ISNUMBER(S1340), VLOOKUP(S1340/$AH1340,F!$A1:$B101,2,1)*S1340*$T1340*$U1340,0)+IF(ISNUMBER(W1340), VLOOKUP(W1340/$AH1340,F!$A1:$B101,2,1)*W1340*$X1340*$Y1340,0)+IF(ISNUMBER(AA1340), VLOOKUP(AA1340/$AH1340,F!$A1:$B101,2,1)*AA1340*$AB1340*$AC1340,0))*IF(ISNUMBER(F1340),F1340,1)*IF(ISNUMBER(E1340),E1340,1)</f>
        <v>0</v>
      </c>
      <c r="AJ1340" s="350">
        <f>H1340*I1340+L1340*M1340+P1340*Q1340+T1340*U1340+X1340*Y1340+AB1340*AC1340</f>
        <v>0</v>
      </c>
      <c r="AK1340" s="351">
        <f>IFERROR(I1340*INDEX(F!$P$21:$AB$33, MATCH(G1340/$AH1340, F!$O$21:$O$33,1), MATCH(E1340, F!$P$20:$AB$20,1)), 0 ) +IFERROR( M1340*INDEX(F!$P$21:$AB$33, MATCH(K1340/$AH1340, F!$O$21:$O$33,1), MATCH(E1340, F!$P$20:$AB$20,1)),0) +  IFERROR( Q1340*INDEX(F!$P$21:$AB$33, MATCH(O1340/$AH1340, F!$O$21:$O$33,1), MATCH(E1340, F!$P$20:$AB$20,1)), 0) + IFERROR( U1340*INDEX(F!$P$21:$AB$33, MATCH(S1340/$AH1340, F!$O$21:$O$33,1), MATCH(E1340, F!$P$20:$AB$20,1)),0)  + IFERROR(Y1340*INDEX(F!$P$21:$AB$33, MATCH(W1340/$AH1340, F!$O$21:$O$33,1), MATCH(E1340, F!$P$20:$AB$20,1)),0)  + IFERROR( AC1340*INDEX(F!$P$21:$AB$33, MATCH(AA1340/$AH1340, F!$O$21:$O$33,1), MATCH(E1340, F!$P$20:$AB$20,1)),)</f>
        <v>0</v>
      </c>
      <c r="AL1340" s="1031"/>
    </row>
    <row r="1341" spans="1:38" hidden="1" x14ac:dyDescent="0.25">
      <c r="A1341" s="1022"/>
      <c r="B1341" s="252" t="str">
        <f t="shared" si="1727"/>
        <v/>
      </c>
      <c r="C1341" s="265" t="str">
        <f t="shared" si="1727"/>
        <v/>
      </c>
      <c r="D1341" s="234" t="str">
        <f t="shared" si="1727"/>
        <v/>
      </c>
      <c r="E1341" s="291" t="str">
        <f t="shared" si="1727"/>
        <v/>
      </c>
      <c r="F1341" s="372" t="str">
        <f t="shared" si="1727"/>
        <v/>
      </c>
      <c r="G1341" s="373" t="str">
        <f t="shared" si="1728"/>
        <v/>
      </c>
      <c r="H1341" s="374"/>
      <c r="I1341" s="374"/>
      <c r="J1341" s="375"/>
      <c r="K1341" s="373" t="str">
        <f t="shared" si="1729"/>
        <v/>
      </c>
      <c r="L1341" s="374"/>
      <c r="M1341" s="374"/>
      <c r="N1341" s="375"/>
      <c r="O1341" s="373" t="str">
        <f t="shared" si="1730"/>
        <v/>
      </c>
      <c r="P1341" s="374"/>
      <c r="Q1341" s="374"/>
      <c r="R1341" s="375"/>
      <c r="S1341" s="373" t="str">
        <f t="shared" si="1731"/>
        <v/>
      </c>
      <c r="T1341" s="374"/>
      <c r="U1341" s="374"/>
      <c r="V1341" s="375"/>
      <c r="W1341" s="373" t="str">
        <f t="shared" si="1732"/>
        <v/>
      </c>
      <c r="X1341" s="374"/>
      <c r="Y1341" s="374"/>
      <c r="Z1341" s="375"/>
      <c r="AA1341" s="373" t="str">
        <f t="shared" si="1733"/>
        <v/>
      </c>
      <c r="AB1341" s="374"/>
      <c r="AC1341" s="374"/>
      <c r="AD1341" s="375"/>
      <c r="AE1341" s="376">
        <f t="shared" si="1734"/>
        <v>0</v>
      </c>
      <c r="AF1341" s="377">
        <f t="shared" si="1674"/>
        <v>0</v>
      </c>
      <c r="AG1341" s="378">
        <f t="shared" si="1735"/>
        <v>0</v>
      </c>
      <c r="AH1341" s="217" t="str">
        <f t="shared" si="1736"/>
        <v/>
      </c>
      <c r="AI1341" s="379">
        <f xml:space="preserve"> ( IF(ISNUMBER(G1341), VLOOKUP(G1341/$AH1341,F!$A1:$B101,2,1)*G1341*$H1341*$I1341,0)+IF(ISNUMBER(K1341), VLOOKUP(K1341/$AH1341,F!$A1:$B101,2,1)*K1341*$L1341*$M1341,0)+IF(ISNUMBER(O1341), VLOOKUP(O1341/$AH1341,F!$A1:$B101,2,1)*O1341*$P1341*$Q1341,0)+IF(ISNUMBER(S1341), VLOOKUP(S1341/$AH1341,F!$A1:$B101,2,1)*S1341*$T1341*$U1341,0)+IF(ISNUMBER(W1341), VLOOKUP(W1341/$AH1341,F!$A1:$B101,2,1)*W1341*$X1341*$Y1341,0)+IF(ISNUMBER(AA1341), VLOOKUP(AA1341/$AH1341,F!$A1:$B101,2,1)*AA1341*$AB1341*$AC1341,0))*IF(ISNUMBER(F1341),F1341,1)*IF(ISNUMBER(E1341),E1341,1)</f>
        <v>0</v>
      </c>
      <c r="AJ1341" s="380">
        <f t="shared" ref="AJ1341:AJ1344" si="1738">H1341*I1341+L1341*M1341+P1341*Q1341+T1341*U1341+X1341*Y1341+AB1341*AC1341</f>
        <v>0</v>
      </c>
      <c r="AK1341" s="381">
        <f>IFERROR(I1341*INDEX(F!$P$21:$AB$33, MATCH(G1341/$AH1341, F!$O$21:$O$33,1), MATCH(E1341, F!$P$20:$AB$20,1)), 0 ) +IFERROR( M1341*INDEX(F!$P$21:$AB$33, MATCH(K1341/$AH1341, F!$O$21:$O$33,1), MATCH(E1341, F!$P$20:$AB$20,1)),0) +  IFERROR( Q1341*INDEX(F!$P$21:$AB$33, MATCH(O1341/$AH1341, F!$O$21:$O$33,1), MATCH(E1341, F!$P$20:$AB$20,1)), 0) + IFERROR( U1341*INDEX(F!$P$21:$AB$33, MATCH(S1341/$AH1341, F!$O$21:$O$33,1), MATCH(E1341, F!$P$20:$AB$20,1)),0)  + IFERROR(Y1341*INDEX(F!$P$21:$AB$33, MATCH(W1341/$AH1341, F!$O$21:$O$33,1), MATCH(E1341, F!$P$20:$AB$20,1)),0)  + IFERROR( AC1341*INDEX(F!$P$21:$AB$33, MATCH(AA1341/$AH1341, F!$O$21:$O$33,1), MATCH(E1341, F!$P$20:$AB$20,1)),)</f>
        <v>0</v>
      </c>
      <c r="AL1341" s="1031"/>
    </row>
    <row r="1342" spans="1:38" hidden="1" x14ac:dyDescent="0.25">
      <c r="A1342" s="1022"/>
      <c r="B1342" s="249" t="str">
        <f t="shared" si="1727"/>
        <v/>
      </c>
      <c r="C1342" s="262" t="str">
        <f t="shared" si="1727"/>
        <v/>
      </c>
      <c r="D1342" s="230" t="str">
        <f t="shared" si="1727"/>
        <v/>
      </c>
      <c r="E1342" s="291" t="str">
        <f t="shared" si="1727"/>
        <v/>
      </c>
      <c r="F1342" s="342" t="str">
        <f t="shared" si="1727"/>
        <v/>
      </c>
      <c r="G1342" s="343" t="str">
        <f t="shared" si="1728"/>
        <v/>
      </c>
      <c r="H1342" s="344"/>
      <c r="I1342" s="344"/>
      <c r="J1342" s="345"/>
      <c r="K1342" s="343" t="str">
        <f t="shared" si="1729"/>
        <v/>
      </c>
      <c r="L1342" s="344"/>
      <c r="M1342" s="344"/>
      <c r="N1342" s="345"/>
      <c r="O1342" s="343" t="str">
        <f t="shared" si="1730"/>
        <v/>
      </c>
      <c r="P1342" s="344"/>
      <c r="Q1342" s="344"/>
      <c r="R1342" s="345"/>
      <c r="S1342" s="343" t="str">
        <f t="shared" si="1731"/>
        <v/>
      </c>
      <c r="T1342" s="344"/>
      <c r="U1342" s="344"/>
      <c r="V1342" s="345"/>
      <c r="W1342" s="343" t="str">
        <f t="shared" si="1732"/>
        <v/>
      </c>
      <c r="X1342" s="344"/>
      <c r="Y1342" s="344"/>
      <c r="Z1342" s="345"/>
      <c r="AA1342" s="343" t="str">
        <f t="shared" si="1733"/>
        <v/>
      </c>
      <c r="AB1342" s="344"/>
      <c r="AC1342" s="344"/>
      <c r="AD1342" s="345"/>
      <c r="AE1342" s="346">
        <f t="shared" si="1734"/>
        <v>0</v>
      </c>
      <c r="AF1342" s="347">
        <f t="shared" si="1674"/>
        <v>0</v>
      </c>
      <c r="AG1342" s="348">
        <f t="shared" si="1735"/>
        <v>0</v>
      </c>
      <c r="AH1342" s="217" t="str">
        <f t="shared" si="1736"/>
        <v/>
      </c>
      <c r="AI1342" s="349">
        <f xml:space="preserve"> ( IF(ISNUMBER(G1342), VLOOKUP(G1342/$AH1342,F!$A1:$B101,2,1)*G1342*$H1342*$I1342,0)+IF(ISNUMBER(K1342), VLOOKUP(K1342/$AH1342,F!$A1:$B101,2,1)*K1342*$L1342*$M1342,0)+IF(ISNUMBER(O1342), VLOOKUP(O1342/$AH1342,F!$A1:$B101,2,1)*O1342*$P1342*$Q1342,0)+IF(ISNUMBER(S1342), VLOOKUP(S1342/$AH1342,F!$A1:$B101,2,1)*S1342*$T1342*$U1342,0)+IF(ISNUMBER(W1342), VLOOKUP(W1342/$AH1342,F!$A1:$B101,2,1)*W1342*$X1342*$Y1342,0)+IF(ISNUMBER(AA1342), VLOOKUP(AA1342/$AH1342,F!$A1:$B101,2,1)*AA1342*$AB1342*$AC1342,0))*IF(ISNUMBER(F1342),F1342,1)*IF(ISNUMBER(E1342),E1342,1)</f>
        <v>0</v>
      </c>
      <c r="AJ1342" s="350">
        <f t="shared" si="1738"/>
        <v>0</v>
      </c>
      <c r="AK1342" s="351">
        <f>IFERROR(I1342*INDEX(F!$P$21:$AB$33, MATCH(G1342/$AH1342, F!$O$21:$O$33,1), MATCH(E1342, F!$P$20:$AB$20,1)), 0 ) +IFERROR( M1342*INDEX(F!$P$21:$AB$33, MATCH(K1342/$AH1342, F!$O$21:$O$33,1), MATCH(E1342, F!$P$20:$AB$20,1)),0) +  IFERROR( Q1342*INDEX(F!$P$21:$AB$33, MATCH(O1342/$AH1342, F!$O$21:$O$33,1), MATCH(E1342, F!$P$20:$AB$20,1)), 0) + IFERROR( U1342*INDEX(F!$P$21:$AB$33, MATCH(S1342/$AH1342, F!$O$21:$O$33,1), MATCH(E1342, F!$P$20:$AB$20,1)),0)  + IFERROR(Y1342*INDEX(F!$P$21:$AB$33, MATCH(W1342/$AH1342, F!$O$21:$O$33,1), MATCH(E1342, F!$P$20:$AB$20,1)),0)  + IFERROR( AC1342*INDEX(F!$P$21:$AB$33, MATCH(AA1342/$AH1342, F!$O$21:$O$33,1), MATCH(E1342, F!$P$20:$AB$20,1)),)</f>
        <v>0</v>
      </c>
      <c r="AL1342" s="1031"/>
    </row>
    <row r="1343" spans="1:38" hidden="1" x14ac:dyDescent="0.25">
      <c r="A1343" s="1022"/>
      <c r="B1343" s="252" t="str">
        <f t="shared" si="1727"/>
        <v/>
      </c>
      <c r="C1343" s="265" t="str">
        <f t="shared" si="1727"/>
        <v/>
      </c>
      <c r="D1343" s="234" t="str">
        <f t="shared" si="1727"/>
        <v/>
      </c>
      <c r="E1343" s="291" t="str">
        <f t="shared" si="1727"/>
        <v/>
      </c>
      <c r="F1343" s="382" t="str">
        <f t="shared" si="1727"/>
        <v/>
      </c>
      <c r="G1343" s="373" t="str">
        <f t="shared" si="1728"/>
        <v/>
      </c>
      <c r="H1343" s="374"/>
      <c r="I1343" s="374"/>
      <c r="J1343" s="375"/>
      <c r="K1343" s="373" t="str">
        <f t="shared" si="1729"/>
        <v/>
      </c>
      <c r="L1343" s="374"/>
      <c r="M1343" s="374"/>
      <c r="N1343" s="375"/>
      <c r="O1343" s="373" t="str">
        <f t="shared" si="1730"/>
        <v/>
      </c>
      <c r="P1343" s="374"/>
      <c r="Q1343" s="374"/>
      <c r="R1343" s="375"/>
      <c r="S1343" s="373" t="str">
        <f t="shared" si="1731"/>
        <v/>
      </c>
      <c r="T1343" s="374"/>
      <c r="U1343" s="374"/>
      <c r="V1343" s="375"/>
      <c r="W1343" s="373" t="str">
        <f t="shared" si="1732"/>
        <v/>
      </c>
      <c r="X1343" s="374"/>
      <c r="Y1343" s="374"/>
      <c r="Z1343" s="375"/>
      <c r="AA1343" s="373" t="str">
        <f t="shared" si="1733"/>
        <v/>
      </c>
      <c r="AB1343" s="374"/>
      <c r="AC1343" s="374"/>
      <c r="AD1343" s="375"/>
      <c r="AE1343" s="376">
        <f t="shared" si="1734"/>
        <v>0</v>
      </c>
      <c r="AF1343" s="377">
        <f t="shared" si="1674"/>
        <v>0</v>
      </c>
      <c r="AG1343" s="378">
        <f t="shared" si="1735"/>
        <v>0</v>
      </c>
      <c r="AH1343" s="217" t="str">
        <f t="shared" si="1736"/>
        <v/>
      </c>
      <c r="AI1343" s="379">
        <f xml:space="preserve"> ( IF(ISNUMBER(G1343), VLOOKUP(G1343/$AH1343,F!$A1:$B101,2,1)*G1343*$H1343*$I1343,0)+IF(ISNUMBER(K1343), VLOOKUP(K1343/$AH1343,F!$A1:$B101,2,1)*K1343*$L1343*$M1343,0)+IF(ISNUMBER(O1343), VLOOKUP(O1343/$AH1343,F!$A1:$B101,2,1)*O1343*$P1343*$Q1343,0)+IF(ISNUMBER(S1343), VLOOKUP(S1343/$AH1343,F!$A1:$B101,2,1)*S1343*$T1343*$U1343,0)+IF(ISNUMBER(W1343), VLOOKUP(W1343/$AH1343,F!$A1:$B101,2,1)*W1343*$X1343*$Y1343,0)+IF(ISNUMBER(AA1343), VLOOKUP(AA1343/$AH1343,F!$A1:$B101,2,1)*AA1343*$AB1343*$AC1343,0))*IF(ISNUMBER(F1343),F1343,1)*IF(ISNUMBER(E1343),E1343,1)</f>
        <v>0</v>
      </c>
      <c r="AJ1343" s="380">
        <f t="shared" si="1738"/>
        <v>0</v>
      </c>
      <c r="AK1343" s="381">
        <f>IFERROR(I1343*INDEX(F!$P$21:$AB$33, MATCH(G1343/$AH1343, F!$O$21:$O$33,1), MATCH(E1343, F!$P$20:$AB$20,1)), 0 ) +IFERROR( M1343*INDEX(F!$P$21:$AB$33, MATCH(K1343/$AH1343, F!$O$21:$O$33,1), MATCH(E1343, F!$P$20:$AB$20,1)),0) +  IFERROR( Q1343*INDEX(F!$P$21:$AB$33, MATCH(O1343/$AH1343, F!$O$21:$O$33,1), MATCH(E1343, F!$P$20:$AB$20,1)), 0) + IFERROR( U1343*INDEX(F!$P$21:$AB$33, MATCH(S1343/$AH1343, F!$O$21:$O$33,1), MATCH(E1343, F!$P$20:$AB$20,1)),0)  + IFERROR(Y1343*INDEX(F!$P$21:$AB$33, MATCH(W1343/$AH1343, F!$O$21:$O$33,1), MATCH(E1343, F!$P$20:$AB$20,1)),0)  + IFERROR( AC1343*INDEX(F!$P$21:$AB$33, MATCH(AA1343/$AH1343, F!$O$21:$O$33,1), MATCH(E1343, F!$P$20:$AB$20,1)),)</f>
        <v>0</v>
      </c>
      <c r="AL1343" s="1031"/>
    </row>
    <row r="1344" spans="1:38" hidden="1" x14ac:dyDescent="0.25">
      <c r="A1344" s="1022"/>
      <c r="B1344" s="249" t="str">
        <f t="shared" si="1727"/>
        <v/>
      </c>
      <c r="C1344" s="262" t="str">
        <f t="shared" si="1727"/>
        <v/>
      </c>
      <c r="D1344" s="235" t="str">
        <f t="shared" si="1727"/>
        <v/>
      </c>
      <c r="E1344" s="291" t="str">
        <f t="shared" si="1727"/>
        <v/>
      </c>
      <c r="F1344" s="383" t="str">
        <f t="shared" si="1727"/>
        <v/>
      </c>
      <c r="G1344" s="343" t="str">
        <f t="shared" si="1728"/>
        <v/>
      </c>
      <c r="H1344" s="344"/>
      <c r="I1344" s="344"/>
      <c r="J1344" s="345"/>
      <c r="K1344" s="343" t="str">
        <f t="shared" si="1729"/>
        <v/>
      </c>
      <c r="L1344" s="344"/>
      <c r="M1344" s="344"/>
      <c r="N1344" s="345"/>
      <c r="O1344" s="343" t="str">
        <f t="shared" si="1730"/>
        <v/>
      </c>
      <c r="P1344" s="344"/>
      <c r="Q1344" s="344"/>
      <c r="R1344" s="345"/>
      <c r="S1344" s="343" t="str">
        <f t="shared" si="1731"/>
        <v/>
      </c>
      <c r="T1344" s="344"/>
      <c r="U1344" s="344"/>
      <c r="V1344" s="345"/>
      <c r="W1344" s="343" t="str">
        <f t="shared" si="1732"/>
        <v/>
      </c>
      <c r="X1344" s="344"/>
      <c r="Y1344" s="344"/>
      <c r="Z1344" s="345"/>
      <c r="AA1344" s="343" t="str">
        <f t="shared" si="1733"/>
        <v/>
      </c>
      <c r="AB1344" s="344"/>
      <c r="AC1344" s="344"/>
      <c r="AD1344" s="345"/>
      <c r="AE1344" s="346">
        <f t="shared" si="1734"/>
        <v>0</v>
      </c>
      <c r="AF1344" s="347">
        <f t="shared" si="1674"/>
        <v>0</v>
      </c>
      <c r="AG1344" s="348">
        <f t="shared" si="1735"/>
        <v>0</v>
      </c>
      <c r="AH1344" s="217" t="str">
        <f t="shared" si="1736"/>
        <v/>
      </c>
      <c r="AI1344" s="349">
        <f xml:space="preserve"> ( IF(ISNUMBER(G1344), VLOOKUP(G1344/$AH1344,F!$A1:$B101,2,1)*G1344*$H1344*$I1344,0)+IF(ISNUMBER(K1344), VLOOKUP(K1344/$AH1344,F!$A1:$B101,2,1)*K1344*$L1344*$M1344,0)+IF(ISNUMBER(O1344), VLOOKUP(O1344/$AH1344,F!$A1:$B101,2,1)*O1344*$P1344*$Q1344,0)+IF(ISNUMBER(S1344), VLOOKUP(S1344/$AH1344,F!$A1:$B101,2,1)*S1344*$T1344*$U1344,0)+IF(ISNUMBER(W1344), VLOOKUP(W1344/$AH1344,F!$A1:$B101,2,1)*W1344*$X1344*$Y1344,0)+IF(ISNUMBER(AA1344), VLOOKUP(AA1344/$AH1344,F!$A1:$B101,2,1)*AA1344*$AB1344*$AC1344,0))*IF(ISNUMBER(F1344),F1344,1)*IF(ISNUMBER(E1344),E1344,1)</f>
        <v>0</v>
      </c>
      <c r="AJ1344" s="350">
        <f t="shared" si="1738"/>
        <v>0</v>
      </c>
      <c r="AK1344" s="351">
        <f>IFERROR(I1344*INDEX(F!$P$21:$AB$33, MATCH(G1344/$AH1344, F!$O$21:$O$33,1), MATCH(E1344, F!$P$20:$AB$20,1)), 0 ) +IFERROR( M1344*INDEX(F!$P$21:$AB$33, MATCH(K1344/$AH1344, F!$O$21:$O$33,1), MATCH(E1344, F!$P$20:$AB$20,1)),0) +  IFERROR( Q1344*INDEX(F!$P$21:$AB$33, MATCH(O1344/$AH1344, F!$O$21:$O$33,1), MATCH(E1344, F!$P$20:$AB$20,1)), 0) + IFERROR( U1344*INDEX(F!$P$21:$AB$33, MATCH(S1344/$AH1344, F!$O$21:$O$33,1), MATCH(E1344, F!$P$20:$AB$20,1)),0)  + IFERROR(Y1344*INDEX(F!$P$21:$AB$33, MATCH(W1344/$AH1344, F!$O$21:$O$33,1), MATCH(E1344, F!$P$20:$AB$20,1)),0)  + IFERROR( AC1344*INDEX(F!$P$21:$AB$33, MATCH(AA1344/$AH1344, F!$O$21:$O$33,1), MATCH(E1344, F!$P$20:$AB$20,1)),)</f>
        <v>0</v>
      </c>
      <c r="AL1344" s="1031"/>
    </row>
    <row r="1345" spans="1:38" ht="15.75" hidden="1" thickBot="1" x14ac:dyDescent="0.3">
      <c r="A1345" s="1023"/>
      <c r="B1345" s="253"/>
      <c r="C1345" s="266"/>
      <c r="D1345" s="218"/>
      <c r="E1345" s="352">
        <f>ROUND(IFERROR(SUMPRODUCT(AJ1337:AJ1344,E1337:E1344)/AJ1345,0),3)</f>
        <v>0</v>
      </c>
      <c r="F1345" s="384"/>
      <c r="G1345" s="781"/>
      <c r="H1345" s="386"/>
      <c r="I1345" s="386"/>
      <c r="J1345" s="387"/>
      <c r="K1345" s="781"/>
      <c r="L1345" s="386"/>
      <c r="M1345" s="386"/>
      <c r="N1345" s="387"/>
      <c r="O1345" s="781"/>
      <c r="P1345" s="386"/>
      <c r="Q1345" s="386"/>
      <c r="R1345" s="387"/>
      <c r="S1345" s="781"/>
      <c r="T1345" s="386"/>
      <c r="U1345" s="386"/>
      <c r="V1345" s="387"/>
      <c r="W1345" s="781"/>
      <c r="X1345" s="386"/>
      <c r="Y1345" s="386"/>
      <c r="Z1345" s="387"/>
      <c r="AA1345" s="781"/>
      <c r="AB1345" s="386"/>
      <c r="AC1345" s="386"/>
      <c r="AD1345" s="387"/>
      <c r="AE1345" s="357">
        <f>SUM(AE1337:AE1344)</f>
        <v>0</v>
      </c>
      <c r="AF1345" s="358">
        <f t="shared" si="1674"/>
        <v>0</v>
      </c>
      <c r="AG1345" s="391">
        <f>IFERROR(  SUMPRODUCT(AG1337:AG1344,AJ1337:AJ1344)/AJ1345,0)</f>
        <v>0</v>
      </c>
      <c r="AH1345" s="359"/>
      <c r="AI1345" s="360">
        <f>SUM(AI1337:AI1344)</f>
        <v>0</v>
      </c>
      <c r="AJ1345" s="360">
        <f>SUM(AJ1337:AJ1344)</f>
        <v>0</v>
      </c>
      <c r="AK1345" s="361">
        <f>IF(SUM(AK1337:AK1344)=0,TIME(,0,),TIME(,SUM(AK1337:AK1344)+F!$V$37,))</f>
        <v>0</v>
      </c>
      <c r="AL1345" s="1032"/>
    </row>
    <row r="1346" spans="1:38" ht="18" hidden="1" thickBot="1" x14ac:dyDescent="0.3">
      <c r="A1346" s="929">
        <f>A1290</f>
        <v>7</v>
      </c>
      <c r="B1346" s="432"/>
      <c r="C1346" s="432"/>
      <c r="D1346" s="432"/>
      <c r="E1346" s="478">
        <f>IF(AJ1346=0,0,(E1356*AJ1356 + E1365*AJ1365 + E1374*AJ1374 + E1383*AJ1383 + E1392*AJ1392 + E1401*AJ1401   ) /AJ1346 )</f>
        <v>0</v>
      </c>
      <c r="F1346" s="1025" t="s">
        <v>74</v>
      </c>
      <c r="G1346" s="1025"/>
      <c r="H1346" s="1025"/>
      <c r="I1346" s="1025"/>
      <c r="J1346" s="1025"/>
      <c r="K1346" s="1025"/>
      <c r="L1346" s="1025"/>
      <c r="M1346" s="1025"/>
      <c r="N1346" s="1024">
        <f>N1290+1</f>
        <v>25</v>
      </c>
      <c r="O1346" s="1024"/>
      <c r="P1346" s="1024"/>
      <c r="Q1346" s="1024"/>
      <c r="R1346" s="1024"/>
      <c r="S1346" s="1024"/>
      <c r="T1346" s="1024"/>
      <c r="U1346" s="1024"/>
      <c r="V1346" s="1024"/>
      <c r="W1346" s="1024"/>
      <c r="X1346" s="1024"/>
      <c r="Y1346" s="1024"/>
      <c r="Z1346" s="1024"/>
      <c r="AA1346" s="1024"/>
      <c r="AB1346" s="1024"/>
      <c r="AC1346" s="1024"/>
      <c r="AD1346" s="1024"/>
      <c r="AE1346" s="400">
        <f>AE1356+AE1365+AE1374+AE1383+AE1392+AE1401</f>
        <v>0</v>
      </c>
      <c r="AF1346" s="401">
        <f>IFERROR(AE1346/AJ1346,0)</f>
        <v>0</v>
      </c>
      <c r="AG1346" s="424">
        <f>IF(AJ1346=0,0,(AG1356*AJ1356 + AG1365*AJ1365 + AG1374*AJ1374 + AG1383*AJ1383 + AG1392*AJ1392 + AG1401*AJ1401   ) /AJ1346 )</f>
        <v>0</v>
      </c>
      <c r="AH1346" s="402">
        <f>AH1290</f>
        <v>5.0000000000000001E-3</v>
      </c>
      <c r="AI1346" s="400">
        <f>AI1356+AI1365+AI1374+AI1383+AI1392+AI1401</f>
        <v>0</v>
      </c>
      <c r="AJ1346" s="400">
        <f>AJ1356+AJ1365+AJ1374+AJ1383+AJ1392+AJ1401</f>
        <v>0</v>
      </c>
      <c r="AK1346" s="403">
        <f>AK1356+AK1365+AK1374+AK1383+AK1392+AK1401</f>
        <v>0</v>
      </c>
      <c r="AL1346" s="579"/>
    </row>
    <row r="1347" spans="1:38" ht="16.5" hidden="1" thickBot="1" x14ac:dyDescent="0.3">
      <c r="A1347" s="395" t="s">
        <v>3</v>
      </c>
      <c r="B1347" s="396" t="s">
        <v>10</v>
      </c>
      <c r="C1347" s="396" t="s">
        <v>89</v>
      </c>
      <c r="D1347" s="396" t="s">
        <v>11</v>
      </c>
      <c r="E1347" s="396" t="s">
        <v>94</v>
      </c>
      <c r="F1347" s="396" t="s">
        <v>60</v>
      </c>
      <c r="G1347" s="396" t="s">
        <v>13</v>
      </c>
      <c r="H1347" s="396" t="s">
        <v>14</v>
      </c>
      <c r="I1347" s="396" t="s">
        <v>15</v>
      </c>
      <c r="J1347" s="396" t="s">
        <v>4</v>
      </c>
      <c r="K1347" s="396" t="s">
        <v>13</v>
      </c>
      <c r="L1347" s="396" t="s">
        <v>14</v>
      </c>
      <c r="M1347" s="396" t="s">
        <v>15</v>
      </c>
      <c r="N1347" s="396" t="s">
        <v>4</v>
      </c>
      <c r="O1347" s="396" t="s">
        <v>13</v>
      </c>
      <c r="P1347" s="396" t="s">
        <v>14</v>
      </c>
      <c r="Q1347" s="396" t="s">
        <v>15</v>
      </c>
      <c r="R1347" s="396" t="s">
        <v>4</v>
      </c>
      <c r="S1347" s="396" t="s">
        <v>13</v>
      </c>
      <c r="T1347" s="396" t="s">
        <v>14</v>
      </c>
      <c r="U1347" s="396" t="s">
        <v>15</v>
      </c>
      <c r="V1347" s="396" t="s">
        <v>4</v>
      </c>
      <c r="W1347" s="396" t="s">
        <v>13</v>
      </c>
      <c r="X1347" s="396" t="s">
        <v>14</v>
      </c>
      <c r="Y1347" s="396" t="s">
        <v>15</v>
      </c>
      <c r="Z1347" s="396" t="s">
        <v>4</v>
      </c>
      <c r="AA1347" s="396" t="s">
        <v>13</v>
      </c>
      <c r="AB1347" s="396" t="s">
        <v>14</v>
      </c>
      <c r="AC1347" s="396" t="s">
        <v>15</v>
      </c>
      <c r="AD1347" s="397" t="s">
        <v>4</v>
      </c>
      <c r="AE1347" s="396" t="s">
        <v>5</v>
      </c>
      <c r="AF1347" s="396" t="s">
        <v>91</v>
      </c>
      <c r="AG1347" s="396" t="s">
        <v>92</v>
      </c>
      <c r="AH1347" s="398" t="s">
        <v>6</v>
      </c>
      <c r="AI1347" s="399" t="s">
        <v>93</v>
      </c>
      <c r="AJ1347" s="396" t="s">
        <v>7</v>
      </c>
      <c r="AK1347" s="428" t="s">
        <v>17</v>
      </c>
      <c r="AL1347" s="578" t="s">
        <v>637</v>
      </c>
    </row>
    <row r="1348" spans="1:38" hidden="1" x14ac:dyDescent="0.25">
      <c r="A1348" s="212">
        <f>A1349</f>
        <v>43948</v>
      </c>
      <c r="B1348" s="241" t="str">
        <f t="shared" ref="B1348:F1355" si="1739">IF(B1292="","",B1292)</f>
        <v>Средняя</v>
      </c>
      <c r="C1348" s="254" t="str">
        <f t="shared" si="1739"/>
        <v>ПР</v>
      </c>
      <c r="D1348" s="222" t="str">
        <f t="shared" si="1739"/>
        <v>Присед</v>
      </c>
      <c r="E1348" s="280">
        <f t="shared" si="1739"/>
        <v>1.2</v>
      </c>
      <c r="F1348" s="281" t="str">
        <f t="shared" si="1739"/>
        <v/>
      </c>
      <c r="G1348" s="282" t="str">
        <f t="shared" ref="G1348:G1355" si="1740">IF(J1348&lt;&gt;0, IFERROR(IF( $F1348=2,  MROUND($AH1348*J1348,1),    IF( OR($F1348="",$F1348=1),   MROUND($AH1348*J1348,2.5),  MROUND($AH1348*J1348, 0.1))), "" ), "")</f>
        <v/>
      </c>
      <c r="H1348" s="283"/>
      <c r="I1348" s="283"/>
      <c r="J1348" s="284"/>
      <c r="K1348" s="282" t="str">
        <f t="shared" ref="K1348:K1355" si="1741">IF(N1348&lt;&gt;0, IFERROR(IF( $F1348=2,  MROUND($AH1348*N1348,1),    IF( OR($F1348="",$F1348=1),   MROUND($AH1348*N1348,2.5),  MROUND($AH1348*N1348, 0.1))), "" ), "")</f>
        <v/>
      </c>
      <c r="L1348" s="283"/>
      <c r="M1348" s="283"/>
      <c r="N1348" s="284"/>
      <c r="O1348" s="282" t="str">
        <f t="shared" ref="O1348:O1355" si="1742">IF(R1348&lt;&gt;0, IFERROR(IF( $F1348=2,  MROUND($AH1348*R1348,1),    IF( OR($F1348="",$F1348=1),   MROUND($AH1348*R1348,2.5),  MROUND($AH1348*R1348, 0.1))), "" ), "")</f>
        <v/>
      </c>
      <c r="P1348" s="283"/>
      <c r="Q1348" s="283"/>
      <c r="R1348" s="284"/>
      <c r="S1348" s="282" t="str">
        <f t="shared" ref="S1348:S1355" si="1743">IF(V1348&lt;&gt;0, IFERROR(IF( $F1348=2,  MROUND($AH1348*V1348,1),    IF( OR($F1348="",$F1348=1),   MROUND($AH1348*V1348,2.5),  MROUND($AH1348*V1348, 0.1))), "" ), "")</f>
        <v/>
      </c>
      <c r="T1348" s="283"/>
      <c r="U1348" s="283"/>
      <c r="V1348" s="284"/>
      <c r="W1348" s="282" t="str">
        <f t="shared" ref="W1348:W1355" si="1744">IF(Z1348&lt;&gt;0, IFERROR(IF( $F1348=2,  MROUND($AH1348*Z1348,1),    IF( OR($F1348="",$F1348=1),   MROUND($AH1348*Z1348,2.5),  MROUND($AH1348*Z1348, 0.1))), "" ), "")</f>
        <v/>
      </c>
      <c r="X1348" s="283"/>
      <c r="Y1348" s="283"/>
      <c r="Z1348" s="284"/>
      <c r="AA1348" s="282" t="str">
        <f t="shared" ref="AA1348:AA1355" si="1745">IF(AD1348&lt;&gt;0, IFERROR(IF( $F1348=2,  MROUND($AH1348*AD1348,1),    IF( OR($F1348="",$F1348=1),   MROUND($AH1348*AD1348,2.5),  MROUND($AH1348*AD1348, 0.1))), "" ), "")</f>
        <v/>
      </c>
      <c r="AB1348" s="283"/>
      <c r="AC1348" s="283"/>
      <c r="AD1348" s="284"/>
      <c r="AE1348" s="392">
        <f t="shared" ref="AE1348:AE1355" si="1746">(IF(ISNUMBER(G1348),G1348,0)*H1348*I1348+IF(ISNUMBER(K1348),K1348,1)*L1348*M1348+IF(ISNUMBER(O1348),O1348,1)*P1348*Q1348+IF(ISNUMBER(S1348),S1348,1)*T1348*U1348+IF(ISNUMBER(W1348),W1348,1)*X1348*Y1348+IF(ISNUMBER(AA1348),AA1348,1)*AB1348*AC1348)*IF(ISNUMBER(F1348),F1348,1)</f>
        <v>0</v>
      </c>
      <c r="AF1348" s="393">
        <f t="shared" ref="AF1348:AF1401" si="1747">IFERROR(AE1348/AJ1348,0)</f>
        <v>0</v>
      </c>
      <c r="AG1348" s="394">
        <f t="shared" ref="AG1348:AG1355" si="1748">IFERROR((AF1348/(AH1348*IF(ISNUMBER(F1348),F1348,1))),0)</f>
        <v>0</v>
      </c>
      <c r="AH1348" s="216">
        <f t="shared" ref="AH1348:AH1355" si="1749">IF(ISNUMBER(AH1292), AH1292+(AH1292*$AH$1346),"")</f>
        <v>180.34556419286267</v>
      </c>
      <c r="AI1348" s="303">
        <f xml:space="preserve"> ( IF(ISNUMBER(G1348), VLOOKUP(G1348/$AH1348,F!$A1:$B101,2,1)*G1348*$H1348*$I1348,0)+IF(ISNUMBER(K1348), VLOOKUP(K1348/$AH1348,F!$A1:$B101,2,1)*K1348*$L1348*$M1348,0)+IF(ISNUMBER(O1348), VLOOKUP(O1348/$AH1348,F!$A1:$B101,2,1)*O1348*$P1348*$Q1348,0)+IF(ISNUMBER(S1348), VLOOKUP(S1348/$AH1348,F!$A1:$B101,2,1)*S1348*$T1348*$U1348,0)+IF(ISNUMBER(W1348), VLOOKUP(W1348/$AH1348,F!$A1:$B101,2,1)*W1348*$X1348*$Y1348,0)+IF(ISNUMBER(AA1348), VLOOKUP(AA1348/$AH1348,F!$A1:$B101,2,1)*AA1348*$AB1348*$AC1348,0))*IF(ISNUMBER(F1348),F1348,1)*IF(ISNUMBER(E1348),E1348,1)</f>
        <v>0</v>
      </c>
      <c r="AJ1348" s="289">
        <f t="shared" ref="AJ1348:AJ1350" si="1750">H1348*I1348+L1348*M1348+P1348*Q1348+T1348*U1348+X1348*Y1348+AB1348*AC1348</f>
        <v>0</v>
      </c>
      <c r="AK1348" s="290">
        <f>IFERROR(I1348*INDEX(F!$P$21:$AB$33, MATCH(G1348/$AH1348, F!$O$21:$O$33,1), MATCH(E1348, F!$P$20:$AB$20,1)), 0 ) +IFERROR( M1348*INDEX(F!$P$21:$AB$33, MATCH(K1348/$AH1348, F!$O$21:$O$33,1), MATCH(E1348, F!$P$20:$AB$20,1)),0) +  IFERROR( Q1348*INDEX(F!$P$21:$AB$33, MATCH(O1348/$AH1348, F!$O$21:$O$33,1), MATCH(E1348, F!$P$20:$AB$20,1)), 0) + IFERROR( U1348*INDEX(F!$P$21:$AB$33, MATCH(S1348/$AH1348, F!$O$21:$O$33,1), MATCH(E1348, F!$P$20:$AB$20,1)),0)  + IFERROR(Y1348*INDEX(F!$P$21:$AB$33, MATCH(W1348/$AH1348, F!$O$21:$O$33,1), MATCH(E1348, F!$P$20:$AB$20,1)),0)  + IFERROR( AC1348*INDEX(F!$P$21:$AB$33, MATCH(AA1348/$AH1348, F!$O$21:$O$33,1), MATCH(E1348, F!$P$20:$AB$20,1)),)</f>
        <v>0</v>
      </c>
      <c r="AL1348" s="1033"/>
    </row>
    <row r="1349" spans="1:38" ht="15.75" hidden="1" customHeight="1" x14ac:dyDescent="0.25">
      <c r="A1349" s="1021">
        <f>A1293+A1290</f>
        <v>43948</v>
      </c>
      <c r="B1349" s="242" t="str">
        <f t="shared" si="1739"/>
        <v>Легкая</v>
      </c>
      <c r="C1349" s="258" t="str">
        <f t="shared" si="1739"/>
        <v>ЖМ</v>
      </c>
      <c r="D1349" s="223" t="str">
        <f t="shared" si="1739"/>
        <v>Жим лежа</v>
      </c>
      <c r="E1349" s="291">
        <f t="shared" si="1739"/>
        <v>1</v>
      </c>
      <c r="F1349" s="292" t="str">
        <f t="shared" si="1739"/>
        <v/>
      </c>
      <c r="G1349" s="293" t="str">
        <f t="shared" si="1740"/>
        <v/>
      </c>
      <c r="H1349" s="238"/>
      <c r="I1349" s="238"/>
      <c r="J1349" s="294"/>
      <c r="K1349" s="293" t="str">
        <f t="shared" si="1741"/>
        <v/>
      </c>
      <c r="L1349" s="238"/>
      <c r="M1349" s="238"/>
      <c r="N1349" s="294"/>
      <c r="O1349" s="293" t="str">
        <f t="shared" si="1742"/>
        <v/>
      </c>
      <c r="P1349" s="238"/>
      <c r="Q1349" s="238"/>
      <c r="R1349" s="294"/>
      <c r="S1349" s="293" t="str">
        <f t="shared" si="1743"/>
        <v/>
      </c>
      <c r="T1349" s="238"/>
      <c r="U1349" s="238"/>
      <c r="V1349" s="294"/>
      <c r="W1349" s="293" t="str">
        <f t="shared" si="1744"/>
        <v/>
      </c>
      <c r="X1349" s="238"/>
      <c r="Y1349" s="238"/>
      <c r="Z1349" s="294"/>
      <c r="AA1349" s="293" t="str">
        <f t="shared" si="1745"/>
        <v/>
      </c>
      <c r="AB1349" s="238"/>
      <c r="AC1349" s="238"/>
      <c r="AD1349" s="294"/>
      <c r="AE1349" s="239">
        <f t="shared" si="1746"/>
        <v>0</v>
      </c>
      <c r="AF1349" s="295">
        <f t="shared" si="1747"/>
        <v>0</v>
      </c>
      <c r="AG1349" s="296">
        <f t="shared" si="1748"/>
        <v>0</v>
      </c>
      <c r="AH1349" s="217">
        <f t="shared" si="1749"/>
        <v>157.80236866875484</v>
      </c>
      <c r="AI1349" s="237">
        <f xml:space="preserve"> ( IF(ISNUMBER(G1349), VLOOKUP(G1349/$AH1349,F!$A1:$B101,2,1)*G1349*$H1349*$I1349,0)+IF(ISNUMBER(K1349), VLOOKUP(K1349/$AH1349,F!$A1:$B101,2,1)*K1349*$L1349*$M1349,0)+IF(ISNUMBER(O1349), VLOOKUP(O1349/$AH1349,F!$A1:$B101,2,1)*O1349*$P1349*$Q1349,0)+IF(ISNUMBER(S1349), VLOOKUP(S1349/$AH1349,F!$A1:$B101,2,1)*S1349*$T1349*$U1349,0)+IF(ISNUMBER(W1349), VLOOKUP(W1349/$AH1349,F!$A1:$B101,2,1)*W1349*$X1349*$Y1349,0)+IF(ISNUMBER(AA1349), VLOOKUP(AA1349/$AH1349,F!$A1:$B101,2,1)*AA1349*$AB1349*$AC1349,0))*IF(ISNUMBER(F1349),F1349,1)*IF(ISNUMBER(E1349),E1349,1)</f>
        <v>0</v>
      </c>
      <c r="AJ1349" s="297">
        <f t="shared" si="1750"/>
        <v>0</v>
      </c>
      <c r="AK1349" s="298">
        <f>IFERROR(I1349*INDEX(F!$P$21:$AB$33, MATCH(G1349/$AH1349, F!$O$21:$O$33,1), MATCH(E1349, F!$P$20:$AB$20,1)), 0 ) +IFERROR( M1349*INDEX(F!$P$21:$AB$33, MATCH(K1349/$AH1349, F!$O$21:$O$33,1), MATCH(E1349, F!$P$20:$AB$20,1)),0) +  IFERROR( Q1349*INDEX(F!$P$21:$AB$33, MATCH(O1349/$AH1349, F!$O$21:$O$33,1), MATCH(E1349, F!$P$20:$AB$20,1)), 0) + IFERROR( U1349*INDEX(F!$P$21:$AB$33, MATCH(S1349/$AH1349, F!$O$21:$O$33,1), MATCH(E1349, F!$P$20:$AB$20,1)),0)  + IFERROR(Y1349*INDEX(F!$P$21:$AB$33, MATCH(W1349/$AH1349, F!$O$21:$O$33,1), MATCH(E1349, F!$P$20:$AB$20,1)),0)  + IFERROR( AC1349*INDEX(F!$P$21:$AB$33, MATCH(AA1349/$AH1349, F!$O$21:$O$33,1), MATCH(E1349, F!$P$20:$AB$20,1)),)</f>
        <v>0</v>
      </c>
      <c r="AL1349" s="1031"/>
    </row>
    <row r="1350" spans="1:38" hidden="1" x14ac:dyDescent="0.25">
      <c r="A1350" s="1022"/>
      <c r="B1350" s="243" t="str">
        <f t="shared" si="1739"/>
        <v>Легкая</v>
      </c>
      <c r="C1350" s="256" t="str">
        <f t="shared" si="1739"/>
        <v>ПР</v>
      </c>
      <c r="D1350" s="224" t="str">
        <f t="shared" si="1739"/>
        <v>Присед на груди</v>
      </c>
      <c r="E1350" s="291">
        <f t="shared" si="1739"/>
        <v>1.2</v>
      </c>
      <c r="F1350" s="299" t="str">
        <f t="shared" si="1739"/>
        <v/>
      </c>
      <c r="G1350" s="300" t="str">
        <f t="shared" si="1740"/>
        <v/>
      </c>
      <c r="H1350" s="301"/>
      <c r="I1350" s="301"/>
      <c r="J1350" s="302"/>
      <c r="K1350" s="300" t="str">
        <f t="shared" si="1741"/>
        <v/>
      </c>
      <c r="L1350" s="301"/>
      <c r="M1350" s="301"/>
      <c r="N1350" s="302"/>
      <c r="O1350" s="300" t="str">
        <f t="shared" si="1742"/>
        <v/>
      </c>
      <c r="P1350" s="301"/>
      <c r="Q1350" s="301"/>
      <c r="R1350" s="302"/>
      <c r="S1350" s="300" t="str">
        <f t="shared" si="1743"/>
        <v/>
      </c>
      <c r="T1350" s="301"/>
      <c r="U1350" s="301"/>
      <c r="V1350" s="302"/>
      <c r="W1350" s="300" t="str">
        <f t="shared" si="1744"/>
        <v/>
      </c>
      <c r="X1350" s="301"/>
      <c r="Y1350" s="301"/>
      <c r="Z1350" s="302"/>
      <c r="AA1350" s="300" t="str">
        <f t="shared" si="1745"/>
        <v/>
      </c>
      <c r="AB1350" s="301"/>
      <c r="AC1350" s="301"/>
      <c r="AD1350" s="302"/>
      <c r="AE1350" s="285">
        <f t="shared" si="1746"/>
        <v>0</v>
      </c>
      <c r="AF1350" s="286">
        <f t="shared" si="1747"/>
        <v>0</v>
      </c>
      <c r="AG1350" s="287">
        <f t="shared" si="1748"/>
        <v>0</v>
      </c>
      <c r="AH1350" s="217">
        <f t="shared" si="1749"/>
        <v>135.25917314464704</v>
      </c>
      <c r="AI1350" s="303">
        <f xml:space="preserve"> ( IF(ISNUMBER(G1350), VLOOKUP(G1350/$AH1350,F!$A1:$B101,2,1)*G1350*$H1350*$I1350,0)+IF(ISNUMBER(K1350), VLOOKUP(K1350/$AH1350,F!$A1:$B101,2,1)*K1350*$L1350*$M1350,0)+IF(ISNUMBER(O1350), VLOOKUP(O1350/$AH1350,F!$A1:$B101,2,1)*O1350*$P1350*$Q1350,0)+IF(ISNUMBER(S1350), VLOOKUP(S1350/$AH1350,F!$A1:$B101,2,1)*S1350*$T1350*$U1350,0)+IF(ISNUMBER(W1350), VLOOKUP(W1350/$AH1350,F!$A1:$B101,2,1)*W1350*$X1350*$Y1350,0)+IF(ISNUMBER(AA1350), VLOOKUP(AA1350/$AH1350,F!$A1:$B101,2,1)*AA1350*$AB1350*$AC1350,0))*IF(ISNUMBER(F1350),F1350,1)*IF(ISNUMBER(E1350),E1350,1)</f>
        <v>0</v>
      </c>
      <c r="AJ1350" s="304">
        <f t="shared" si="1750"/>
        <v>0</v>
      </c>
      <c r="AK1350" s="305">
        <f>IFERROR(I1350*INDEX(F!$P$21:$AB$33, MATCH(G1350/$AH1350, F!$O$21:$O$33,1), MATCH(E1350, F!$P$20:$AB$20,1)), 0 ) +IFERROR( M1350*INDEX(F!$P$21:$AB$33, MATCH(K1350/$AH1350, F!$O$21:$O$33,1), MATCH(E1350, F!$P$20:$AB$20,1)),0) +  IFERROR( Q1350*INDEX(F!$P$21:$AB$33, MATCH(O1350/$AH1350, F!$O$21:$O$33,1), MATCH(E1350, F!$P$20:$AB$20,1)), 0) + IFERROR( U1350*INDEX(F!$P$21:$AB$33, MATCH(S1350/$AH1350, F!$O$21:$O$33,1), MATCH(E1350, F!$P$20:$AB$20,1)),0)  + IFERROR(Y1350*INDEX(F!$P$21:$AB$33, MATCH(W1350/$AH1350, F!$O$21:$O$33,1), MATCH(E1350, F!$P$20:$AB$20,1)),0)  + IFERROR( AC1350*INDEX(F!$P$21:$AB$33, MATCH(AA1350/$AH1350, F!$O$21:$O$33,1), MATCH(E1350, F!$P$20:$AB$20,1)),)</f>
        <v>0</v>
      </c>
      <c r="AL1350" s="1031"/>
    </row>
    <row r="1351" spans="1:38" ht="15.75" hidden="1" customHeight="1" x14ac:dyDescent="0.25">
      <c r="A1351" s="1022"/>
      <c r="B1351" s="244" t="str">
        <f t="shared" si="1739"/>
        <v>Легкая</v>
      </c>
      <c r="C1351" s="255" t="str">
        <f t="shared" si="1739"/>
        <v>ЖМ</v>
      </c>
      <c r="D1351" s="223" t="str">
        <f t="shared" si="1739"/>
        <v>Жим на наклонной</v>
      </c>
      <c r="E1351" s="291">
        <f t="shared" si="1739"/>
        <v>1</v>
      </c>
      <c r="F1351" s="306" t="str">
        <f t="shared" si="1739"/>
        <v/>
      </c>
      <c r="G1351" s="293" t="str">
        <f t="shared" si="1740"/>
        <v/>
      </c>
      <c r="H1351" s="238"/>
      <c r="I1351" s="238"/>
      <c r="J1351" s="294"/>
      <c r="K1351" s="293" t="str">
        <f t="shared" si="1741"/>
        <v/>
      </c>
      <c r="L1351" s="238"/>
      <c r="M1351" s="238"/>
      <c r="N1351" s="294"/>
      <c r="O1351" s="293" t="str">
        <f t="shared" si="1742"/>
        <v/>
      </c>
      <c r="P1351" s="238"/>
      <c r="Q1351" s="238"/>
      <c r="R1351" s="294"/>
      <c r="S1351" s="293" t="str">
        <f t="shared" si="1743"/>
        <v/>
      </c>
      <c r="T1351" s="238"/>
      <c r="U1351" s="238"/>
      <c r="V1351" s="294"/>
      <c r="W1351" s="293" t="str">
        <f t="shared" si="1744"/>
        <v/>
      </c>
      <c r="X1351" s="238"/>
      <c r="Y1351" s="238"/>
      <c r="Z1351" s="294"/>
      <c r="AA1351" s="293" t="str">
        <f t="shared" si="1745"/>
        <v/>
      </c>
      <c r="AB1351" s="238"/>
      <c r="AC1351" s="238"/>
      <c r="AD1351" s="294"/>
      <c r="AE1351" s="239">
        <f t="shared" si="1746"/>
        <v>0</v>
      </c>
      <c r="AF1351" s="295">
        <f t="shared" si="1747"/>
        <v>0</v>
      </c>
      <c r="AG1351" s="296">
        <f t="shared" si="1748"/>
        <v>0</v>
      </c>
      <c r="AH1351" s="217">
        <f t="shared" si="1749"/>
        <v>126.24189493500384</v>
      </c>
      <c r="AI1351" s="237">
        <f xml:space="preserve"> ( IF(ISNUMBER(G1351), VLOOKUP(G1351/$AH1351,F!$A1:$B101,2,1)*G1351*$H1351*$I1351,0)+IF(ISNUMBER(K1351), VLOOKUP(K1351/$AH1351,F!$A1:$B101,2,1)*K1351*$L1351*$M1351,0)+IF(ISNUMBER(O1351), VLOOKUP(O1351/$AH1351,F!$A1:$B101,2,1)*O1351*$P1351*$Q1351,0)+IF(ISNUMBER(S1351), VLOOKUP(S1351/$AH1351,F!$A1:$B101,2,1)*S1351*$T1351*$U1351,0)+IF(ISNUMBER(W1351), VLOOKUP(W1351/$AH1351,F!$A1:$B101,2,1)*W1351*$X1351*$Y1351,0)+IF(ISNUMBER(AA1351), VLOOKUP(AA1351/$AH1351,F!$A1:$B101,2,1)*AA1351*$AB1351*$AC1351,0))*IF(ISNUMBER(F1351),F1351,1)*IF(ISNUMBER(E1351),E1351,1)</f>
        <v>0</v>
      </c>
      <c r="AJ1351" s="297">
        <f>H1351*I1351+L1351*M1351+P1351*Q1351+T1351*U1351+X1351*Y1351+AB1351*AC1351</f>
        <v>0</v>
      </c>
      <c r="AK1351" s="298">
        <f>IFERROR(I1351*INDEX(F!$P$21:$AB$33, MATCH(G1351/$AH1351, F!$O$21:$O$33,1), MATCH(E1351, F!$P$20:$AB$20,1)), 0 ) +IFERROR( M1351*INDEX(F!$P$21:$AB$33, MATCH(K1351/$AH1351, F!$O$21:$O$33,1), MATCH(E1351, F!$P$20:$AB$20,1)),0) +  IFERROR( Q1351*INDEX(F!$P$21:$AB$33, MATCH(O1351/$AH1351, F!$O$21:$O$33,1), MATCH(E1351, F!$P$20:$AB$20,1)), 0) + IFERROR( U1351*INDEX(F!$P$21:$AB$33, MATCH(S1351/$AH1351, F!$O$21:$O$33,1), MATCH(E1351, F!$P$20:$AB$20,1)),0)  + IFERROR(Y1351*INDEX(F!$P$21:$AB$33, MATCH(W1351/$AH1351, F!$O$21:$O$33,1), MATCH(E1351, F!$P$20:$AB$20,1)),0)  + IFERROR( AC1351*INDEX(F!$P$21:$AB$33, MATCH(AA1351/$AH1351, F!$O$21:$O$33,1), MATCH(E1351, F!$P$20:$AB$20,1)),)</f>
        <v>0</v>
      </c>
      <c r="AL1351" s="1031"/>
    </row>
    <row r="1352" spans="1:38" hidden="1" x14ac:dyDescent="0.25">
      <c r="A1352" s="1022"/>
      <c r="B1352" s="245" t="str">
        <f t="shared" si="1739"/>
        <v>Средняя</v>
      </c>
      <c r="C1352" s="257" t="str">
        <f t="shared" si="1739"/>
        <v>ОФП</v>
      </c>
      <c r="D1352" s="224" t="str">
        <f t="shared" si="1739"/>
        <v>Бицепс стоя</v>
      </c>
      <c r="E1352" s="291">
        <f t="shared" si="1739"/>
        <v>0.5</v>
      </c>
      <c r="F1352" s="307" t="str">
        <f t="shared" si="1739"/>
        <v/>
      </c>
      <c r="G1352" s="300" t="str">
        <f t="shared" si="1740"/>
        <v/>
      </c>
      <c r="H1352" s="301"/>
      <c r="I1352" s="301"/>
      <c r="J1352" s="302"/>
      <c r="K1352" s="300" t="str">
        <f t="shared" si="1741"/>
        <v/>
      </c>
      <c r="L1352" s="301"/>
      <c r="M1352" s="301"/>
      <c r="N1352" s="302"/>
      <c r="O1352" s="300" t="str">
        <f t="shared" si="1742"/>
        <v/>
      </c>
      <c r="P1352" s="301"/>
      <c r="Q1352" s="301"/>
      <c r="R1352" s="302"/>
      <c r="S1352" s="300" t="str">
        <f t="shared" si="1743"/>
        <v/>
      </c>
      <c r="T1352" s="301"/>
      <c r="U1352" s="301"/>
      <c r="V1352" s="302"/>
      <c r="W1352" s="300" t="str">
        <f t="shared" si="1744"/>
        <v/>
      </c>
      <c r="X1352" s="301"/>
      <c r="Y1352" s="301"/>
      <c r="Z1352" s="302"/>
      <c r="AA1352" s="300" t="str">
        <f t="shared" si="1745"/>
        <v/>
      </c>
      <c r="AB1352" s="301"/>
      <c r="AC1352" s="301"/>
      <c r="AD1352" s="302"/>
      <c r="AE1352" s="285">
        <f t="shared" si="1746"/>
        <v>0</v>
      </c>
      <c r="AF1352" s="286">
        <f t="shared" si="1747"/>
        <v>0</v>
      </c>
      <c r="AG1352" s="287">
        <f t="shared" si="1748"/>
        <v>0</v>
      </c>
      <c r="AH1352" s="217">
        <f t="shared" si="1749"/>
        <v>55.230829034064193</v>
      </c>
      <c r="AI1352" s="303">
        <f xml:space="preserve"> ( IF(ISNUMBER(G1352), VLOOKUP(G1352/$AH1352,F!$A1:$B101,2,1)*G1352*$H1352*$I1352,0)+IF(ISNUMBER(K1352), VLOOKUP(K1352/$AH1352,F!$A1:$B101,2,1)*K1352*$L1352*$M1352,0)+IF(ISNUMBER(O1352), VLOOKUP(O1352/$AH1352,F!$A1:$B101,2,1)*O1352*$P1352*$Q1352,0)+IF(ISNUMBER(S1352), VLOOKUP(S1352/$AH1352,F!$A1:$B101,2,1)*S1352*$T1352*$U1352,0)+IF(ISNUMBER(W1352), VLOOKUP(W1352/$AH1352,F!$A1:$B101,2,1)*W1352*$X1352*$Y1352,0)+IF(ISNUMBER(AA1352), VLOOKUP(AA1352/$AH1352,F!$A1:$B101,2,1)*AA1352*$AB1352*$AC1352,0))*IF(ISNUMBER(F1352),F1352,1)*IF(ISNUMBER(E1352),E1352,1)</f>
        <v>0</v>
      </c>
      <c r="AJ1352" s="304">
        <f t="shared" ref="AJ1352:AJ1355" si="1751">H1352*I1352+L1352*M1352+P1352*Q1352+T1352*U1352+X1352*Y1352+AB1352*AC1352</f>
        <v>0</v>
      </c>
      <c r="AK1352" s="305">
        <f>IFERROR(I1352*INDEX(F!$P$21:$AB$33, MATCH(G1352/$AH1352, F!$O$21:$O$33,1), MATCH(E1352, F!$P$20:$AB$20,1)), 0 ) +IFERROR( M1352*INDEX(F!$P$21:$AB$33, MATCH(K1352/$AH1352, F!$O$21:$O$33,1), MATCH(E1352, F!$P$20:$AB$20,1)),0) +  IFERROR( Q1352*INDEX(F!$P$21:$AB$33, MATCH(O1352/$AH1352, F!$O$21:$O$33,1), MATCH(E1352, F!$P$20:$AB$20,1)), 0) + IFERROR( U1352*INDEX(F!$P$21:$AB$33, MATCH(S1352/$AH1352, F!$O$21:$O$33,1), MATCH(E1352, F!$P$20:$AB$20,1)),0)  + IFERROR(Y1352*INDEX(F!$P$21:$AB$33, MATCH(W1352/$AH1352, F!$O$21:$O$33,1), MATCH(E1352, F!$P$20:$AB$20,1)),0)  + IFERROR( AC1352*INDEX(F!$P$21:$AB$33, MATCH(AA1352/$AH1352, F!$O$21:$O$33,1), MATCH(E1352, F!$P$20:$AB$20,1)),)</f>
        <v>0</v>
      </c>
      <c r="AL1352" s="1031"/>
    </row>
    <row r="1353" spans="1:38" hidden="1" x14ac:dyDescent="0.25">
      <c r="A1353" s="1022"/>
      <c r="B1353" s="242" t="str">
        <f t="shared" si="1739"/>
        <v/>
      </c>
      <c r="C1353" s="258" t="str">
        <f t="shared" si="1739"/>
        <v/>
      </c>
      <c r="D1353" s="225" t="str">
        <f t="shared" si="1739"/>
        <v/>
      </c>
      <c r="E1353" s="291" t="str">
        <f t="shared" si="1739"/>
        <v/>
      </c>
      <c r="F1353" s="308" t="str">
        <f t="shared" si="1739"/>
        <v/>
      </c>
      <c r="G1353" s="293" t="str">
        <f t="shared" si="1740"/>
        <v/>
      </c>
      <c r="H1353" s="238"/>
      <c r="I1353" s="238"/>
      <c r="J1353" s="294"/>
      <c r="K1353" s="293" t="str">
        <f t="shared" si="1741"/>
        <v/>
      </c>
      <c r="L1353" s="238"/>
      <c r="M1353" s="238"/>
      <c r="N1353" s="294"/>
      <c r="O1353" s="293" t="str">
        <f t="shared" si="1742"/>
        <v/>
      </c>
      <c r="P1353" s="238"/>
      <c r="Q1353" s="238"/>
      <c r="R1353" s="294"/>
      <c r="S1353" s="293" t="str">
        <f t="shared" si="1743"/>
        <v/>
      </c>
      <c r="T1353" s="238"/>
      <c r="U1353" s="238"/>
      <c r="V1353" s="294"/>
      <c r="W1353" s="293" t="str">
        <f t="shared" si="1744"/>
        <v/>
      </c>
      <c r="X1353" s="238"/>
      <c r="Y1353" s="238"/>
      <c r="Z1353" s="294"/>
      <c r="AA1353" s="293" t="str">
        <f t="shared" si="1745"/>
        <v/>
      </c>
      <c r="AB1353" s="238"/>
      <c r="AC1353" s="238"/>
      <c r="AD1353" s="294"/>
      <c r="AE1353" s="239">
        <f t="shared" si="1746"/>
        <v>0</v>
      </c>
      <c r="AF1353" s="295">
        <f t="shared" si="1747"/>
        <v>0</v>
      </c>
      <c r="AG1353" s="296">
        <f t="shared" si="1748"/>
        <v>0</v>
      </c>
      <c r="AH1353" s="217" t="str">
        <f t="shared" si="1749"/>
        <v/>
      </c>
      <c r="AI1353" s="237">
        <f xml:space="preserve"> ( IF(ISNUMBER(G1353), VLOOKUP(G1353/$AH1353,F!$A1:$B101,2,1)*G1353*$H1353*$I1353,0)+IF(ISNUMBER(K1353), VLOOKUP(K1353/$AH1353,F!$A1:$B101,2,1)*K1353*$L1353*$M1353,0)+IF(ISNUMBER(O1353), VLOOKUP(O1353/$AH1353,F!$A1:$B101,2,1)*O1353*$P1353*$Q1353,0)+IF(ISNUMBER(S1353), VLOOKUP(S1353/$AH1353,F!$A1:$B101,2,1)*S1353*$T1353*$U1353,0)+IF(ISNUMBER(W1353), VLOOKUP(W1353/$AH1353,F!$A1:$B101,2,1)*W1353*$X1353*$Y1353,0)+IF(ISNUMBER(AA1353), VLOOKUP(AA1353/$AH1353,F!$A1:$B101,2,1)*AA1353*$AB1353*$AC1353,0))*IF(ISNUMBER(F1353),F1353,1)*IF(ISNUMBER(E1353),E1353,1)</f>
        <v>0</v>
      </c>
      <c r="AJ1353" s="309">
        <f t="shared" si="1751"/>
        <v>0</v>
      </c>
      <c r="AK1353" s="298">
        <f>IFERROR(I1353*INDEX(F!$P$21:$AB$33, MATCH(G1353/$AH1353, F!$O$21:$O$33,1), MATCH(E1353, F!$P$20:$AB$20,1)), 0 ) +IFERROR( M1353*INDEX(F!$P$21:$AB$33, MATCH(K1353/$AH1353, F!$O$21:$O$33,1), MATCH(E1353, F!$P$20:$AB$20,1)),0) +  IFERROR( Q1353*INDEX(F!$P$21:$AB$33, MATCH(O1353/$AH1353, F!$O$21:$O$33,1), MATCH(E1353, F!$P$20:$AB$20,1)), 0) + IFERROR( U1353*INDEX(F!$P$21:$AB$33, MATCH(S1353/$AH1353, F!$O$21:$O$33,1), MATCH(E1353, F!$P$20:$AB$20,1)),0)  + IFERROR(Y1353*INDEX(F!$P$21:$AB$33, MATCH(W1353/$AH1353, F!$O$21:$O$33,1), MATCH(E1353, F!$P$20:$AB$20,1)),0)  + IFERROR( AC1353*INDEX(F!$P$21:$AB$33, MATCH(AA1353/$AH1353, F!$O$21:$O$33,1), MATCH(E1353, F!$P$20:$AB$20,1)),)</f>
        <v>0</v>
      </c>
      <c r="AL1353" s="1031"/>
    </row>
    <row r="1354" spans="1:38" ht="15" hidden="1" customHeight="1" x14ac:dyDescent="0.25">
      <c r="A1354" s="1022"/>
      <c r="B1354" s="243" t="str">
        <f t="shared" si="1739"/>
        <v/>
      </c>
      <c r="C1354" s="256" t="str">
        <f t="shared" si="1739"/>
        <v/>
      </c>
      <c r="D1354" s="214" t="str">
        <f t="shared" si="1739"/>
        <v/>
      </c>
      <c r="E1354" s="291" t="str">
        <f t="shared" si="1739"/>
        <v/>
      </c>
      <c r="F1354" s="307" t="str">
        <f t="shared" si="1739"/>
        <v/>
      </c>
      <c r="G1354" s="300" t="str">
        <f t="shared" si="1740"/>
        <v/>
      </c>
      <c r="H1354" s="301"/>
      <c r="I1354" s="301"/>
      <c r="J1354" s="302"/>
      <c r="K1354" s="300" t="str">
        <f t="shared" si="1741"/>
        <v/>
      </c>
      <c r="L1354" s="301"/>
      <c r="M1354" s="301"/>
      <c r="N1354" s="302"/>
      <c r="O1354" s="300" t="str">
        <f t="shared" si="1742"/>
        <v/>
      </c>
      <c r="P1354" s="301"/>
      <c r="Q1354" s="301"/>
      <c r="R1354" s="302"/>
      <c r="S1354" s="300" t="str">
        <f t="shared" si="1743"/>
        <v/>
      </c>
      <c r="T1354" s="301"/>
      <c r="U1354" s="301"/>
      <c r="V1354" s="302"/>
      <c r="W1354" s="300" t="str">
        <f t="shared" si="1744"/>
        <v/>
      </c>
      <c r="X1354" s="301"/>
      <c r="Y1354" s="301"/>
      <c r="Z1354" s="302"/>
      <c r="AA1354" s="300" t="str">
        <f t="shared" si="1745"/>
        <v/>
      </c>
      <c r="AB1354" s="301"/>
      <c r="AC1354" s="301"/>
      <c r="AD1354" s="302"/>
      <c r="AE1354" s="285">
        <f t="shared" si="1746"/>
        <v>0</v>
      </c>
      <c r="AF1354" s="286">
        <f t="shared" si="1747"/>
        <v>0</v>
      </c>
      <c r="AG1354" s="287">
        <f t="shared" si="1748"/>
        <v>0</v>
      </c>
      <c r="AH1354" s="217" t="str">
        <f t="shared" si="1749"/>
        <v/>
      </c>
      <c r="AI1354" s="310">
        <f xml:space="preserve"> ( IF(ISNUMBER(G1354), VLOOKUP(G1354/$AH1354,F!$A1:$B101,2,1)*G1354*$H1354*$I1354,0)+IF(ISNUMBER(K1354), VLOOKUP(K1354/$AH1354,F!$A1:$B101,2,1)*K1354*$L1354*$M1354,0)+IF(ISNUMBER(O1354), VLOOKUP(O1354/$AH1354,F!$A1:$B101,2,1)*O1354*$P1354*$Q1354,0)+IF(ISNUMBER(S1354), VLOOKUP(S1354/$AH1354,F!$A1:$B101,2,1)*S1354*$T1354*$U1354,0)+IF(ISNUMBER(W1354), VLOOKUP(W1354/$AH1354,F!$A1:$B101,2,1)*W1354*$X1354*$Y1354,0)+IF(ISNUMBER(AA1354), VLOOKUP(AA1354/$AH1354,F!$A1:$B101,2,1)*AA1354*$AB1354*$AC1354,0))*IF(ISNUMBER(F1354),F1354,1)*IF(ISNUMBER(E1354),E1354,1)</f>
        <v>0</v>
      </c>
      <c r="AJ1354" s="311">
        <f t="shared" si="1751"/>
        <v>0</v>
      </c>
      <c r="AK1354" s="312">
        <f>IFERROR(I1354*INDEX(F!$P$21:$AB$33, MATCH(G1354/$AH1354, F!$O$21:$O$33,1), MATCH(E1354, F!$P$20:$AB$20,1)), 0 ) +IFERROR( M1354*INDEX(F!$P$21:$AB$33, MATCH(K1354/$AH1354, F!$O$21:$O$33,1), MATCH(E1354, F!$P$20:$AB$20,1)),0) +  IFERROR( Q1354*INDEX(F!$P$21:$AB$33, MATCH(O1354/$AH1354, F!$O$21:$O$33,1), MATCH(E1354, F!$P$20:$AB$20,1)), 0) + IFERROR( U1354*INDEX(F!$P$21:$AB$33, MATCH(S1354/$AH1354, F!$O$21:$O$33,1), MATCH(E1354, F!$P$20:$AB$20,1)),0)  + IFERROR(Y1354*INDEX(F!$P$21:$AB$33, MATCH(W1354/$AH1354, F!$O$21:$O$33,1), MATCH(E1354, F!$P$20:$AB$20,1)),0)  + IFERROR( AC1354*INDEX(F!$P$21:$AB$33, MATCH(AA1354/$AH1354, F!$O$21:$O$33,1), MATCH(E1354, F!$P$20:$AB$20,1)),)</f>
        <v>0</v>
      </c>
      <c r="AL1354" s="1031"/>
    </row>
    <row r="1355" spans="1:38" ht="15" hidden="1" customHeight="1" x14ac:dyDescent="0.25">
      <c r="A1355" s="1022"/>
      <c r="B1355" s="242" t="str">
        <f t="shared" si="1739"/>
        <v/>
      </c>
      <c r="C1355" s="258" t="str">
        <f t="shared" si="1739"/>
        <v/>
      </c>
      <c r="D1355" s="226" t="str">
        <f t="shared" si="1739"/>
        <v/>
      </c>
      <c r="E1355" s="291" t="str">
        <f t="shared" si="1739"/>
        <v/>
      </c>
      <c r="F1355" s="313" t="str">
        <f t="shared" si="1739"/>
        <v/>
      </c>
      <c r="G1355" s="293" t="str">
        <f t="shared" si="1740"/>
        <v/>
      </c>
      <c r="H1355" s="238"/>
      <c r="I1355" s="238"/>
      <c r="J1355" s="294"/>
      <c r="K1355" s="293" t="str">
        <f t="shared" si="1741"/>
        <v/>
      </c>
      <c r="L1355" s="238"/>
      <c r="M1355" s="238"/>
      <c r="N1355" s="294"/>
      <c r="O1355" s="293" t="str">
        <f t="shared" si="1742"/>
        <v/>
      </c>
      <c r="P1355" s="238"/>
      <c r="Q1355" s="238"/>
      <c r="R1355" s="294"/>
      <c r="S1355" s="293" t="str">
        <f t="shared" si="1743"/>
        <v/>
      </c>
      <c r="T1355" s="238"/>
      <c r="U1355" s="238"/>
      <c r="V1355" s="294"/>
      <c r="W1355" s="293" t="str">
        <f t="shared" si="1744"/>
        <v/>
      </c>
      <c r="X1355" s="238"/>
      <c r="Y1355" s="238"/>
      <c r="Z1355" s="294"/>
      <c r="AA1355" s="293" t="str">
        <f t="shared" si="1745"/>
        <v/>
      </c>
      <c r="AB1355" s="238"/>
      <c r="AC1355" s="238"/>
      <c r="AD1355" s="294"/>
      <c r="AE1355" s="239">
        <f t="shared" si="1746"/>
        <v>0</v>
      </c>
      <c r="AF1355" s="314">
        <f t="shared" si="1747"/>
        <v>0</v>
      </c>
      <c r="AG1355" s="315">
        <f t="shared" si="1748"/>
        <v>0</v>
      </c>
      <c r="AH1355" s="217" t="str">
        <f t="shared" si="1749"/>
        <v/>
      </c>
      <c r="AI1355" s="316">
        <f xml:space="preserve"> ( IF(ISNUMBER(G1355), VLOOKUP(G1355/$AH1355,F!$A1:$B101,2,1)*G1355*$H1355*$I1355,0)+IF(ISNUMBER(K1355), VLOOKUP(K1355/$AH1355,F!$A1:$B101,2,1)*K1355*$L1355*$M1355,0)+IF(ISNUMBER(O1355), VLOOKUP(O1355/$AH1355,F!$A1:$B101,2,1)*O1355*$P1355*$Q1355,0)+IF(ISNUMBER(S1355), VLOOKUP(S1355/$AH1355,F!$A1:$B101,2,1)*S1355*$T1355*$U1355,0)+IF(ISNUMBER(W1355), VLOOKUP(W1355/$AH1355,F!$A1:$B101,2,1)*W1355*$X1355*$Y1355,0)+IF(ISNUMBER(AA1355), VLOOKUP(AA1355/$AH1355,F!$A1:$B101,2,1)*AA1355*$AB1355*$AC1355,0))*IF(ISNUMBER(F1355),F1355,1)*IF(ISNUMBER(E1355),E1355,1)</f>
        <v>0</v>
      </c>
      <c r="AJ1355" s="317">
        <f t="shared" si="1751"/>
        <v>0</v>
      </c>
      <c r="AK1355" s="318">
        <f>IFERROR(I1355*INDEX(F!$P$21:$AB$33, MATCH(G1355/$AH1355, F!$O$21:$O$33,1), MATCH(E1355, F!$P$20:$AB$20,1)), 0 ) +IFERROR( M1355*INDEX(F!$P$21:$AB$33, MATCH(K1355/$AH1355, F!$O$21:$O$33,1), MATCH(E1355, F!$P$20:$AB$20,1)),0) +  IFERROR( Q1355*INDEX(F!$P$21:$AB$33, MATCH(O1355/$AH1355, F!$O$21:$O$33,1), MATCH(E1355, F!$P$20:$AB$20,1)), 0) + IFERROR( U1355*INDEX(F!$P$21:$AB$33, MATCH(S1355/$AH1355, F!$O$21:$O$33,1), MATCH(E1355, F!$P$20:$AB$20,1)),0)  + IFERROR(Y1355*INDEX(F!$P$21:$AB$33, MATCH(W1355/$AH1355, F!$O$21:$O$33,1), MATCH(E1355, F!$P$20:$AB$20,1)),0)  + IFERROR( AC1355*INDEX(F!$P$21:$AB$33, MATCH(AA1355/$AH1355, F!$O$21:$O$33,1), MATCH(E1355, F!$P$20:$AB$20,1)),)</f>
        <v>0</v>
      </c>
      <c r="AL1355" s="1031"/>
    </row>
    <row r="1356" spans="1:38" ht="15.75" hidden="1" thickBot="1" x14ac:dyDescent="0.3">
      <c r="A1356" s="1023"/>
      <c r="B1356" s="246"/>
      <c r="C1356" s="259"/>
      <c r="D1356" s="227"/>
      <c r="E1356" s="352">
        <f>ROUND(IFERROR(SUMPRODUCT(AJ1348:AJ1355,E1348:E1355)/AJ1356,0),3)</f>
        <v>0</v>
      </c>
      <c r="F1356" s="388"/>
      <c r="G1356" s="319"/>
      <c r="H1356" s="320"/>
      <c r="I1356" s="320"/>
      <c r="J1356" s="321"/>
      <c r="K1356" s="319"/>
      <c r="L1356" s="320"/>
      <c r="M1356" s="320"/>
      <c r="N1356" s="321"/>
      <c r="O1356" s="319"/>
      <c r="P1356" s="320"/>
      <c r="Q1356" s="320"/>
      <c r="R1356" s="321"/>
      <c r="S1356" s="319"/>
      <c r="T1356" s="320"/>
      <c r="U1356" s="320"/>
      <c r="V1356" s="321"/>
      <c r="W1356" s="319"/>
      <c r="X1356" s="320"/>
      <c r="Y1356" s="320"/>
      <c r="Z1356" s="321"/>
      <c r="AA1356" s="319"/>
      <c r="AB1356" s="320"/>
      <c r="AC1356" s="320"/>
      <c r="AD1356" s="321"/>
      <c r="AE1356" s="357">
        <f>SUM(AE1348:AE1355)</f>
        <v>0</v>
      </c>
      <c r="AF1356" s="358">
        <f t="shared" si="1747"/>
        <v>0</v>
      </c>
      <c r="AG1356" s="391">
        <f>IFERROR(  SUMPRODUCT(AG1348:AG1355,AJ1348:AJ1355)/AJ1356,0)</f>
        <v>0</v>
      </c>
      <c r="AH1356" s="359"/>
      <c r="AI1356" s="360">
        <f>SUM(AI1348:AI1355)</f>
        <v>0</v>
      </c>
      <c r="AJ1356" s="360">
        <f>SUM(AJ1348:AJ1355)</f>
        <v>0</v>
      </c>
      <c r="AK1356" s="361">
        <f>IF(SUM(AK1348:AK1355)=0,TIME(,0,),TIME(,SUM(AK1348:AK1355)+F!$V$37,))</f>
        <v>0</v>
      </c>
      <c r="AL1356" s="1032"/>
    </row>
    <row r="1357" spans="1:38" hidden="1" x14ac:dyDescent="0.25">
      <c r="A1357" s="213">
        <f>A1358</f>
        <v>43949</v>
      </c>
      <c r="B1357" s="247" t="str">
        <f t="shared" ref="B1357:F1364" si="1752">IF(B1301="","",B1301)</f>
        <v>Средняя</v>
      </c>
      <c r="C1357" s="260" t="str">
        <f t="shared" si="1752"/>
        <v>ТГ</v>
      </c>
      <c r="D1357" s="228" t="str">
        <f t="shared" si="1752"/>
        <v>Становая тяга</v>
      </c>
      <c r="E1357" s="280">
        <f t="shared" si="1752"/>
        <v>1.4</v>
      </c>
      <c r="F1357" s="322" t="str">
        <f t="shared" si="1752"/>
        <v/>
      </c>
      <c r="G1357" s="323" t="str">
        <f t="shared" ref="G1357:G1364" si="1753">IF(J1357&lt;&gt;0, IFERROR(IF( $F1357=2,  MROUND($AH1357*J1357,1),    IF( OR($F1357="",$F1357=1),   MROUND($AH1357*J1357,2.5),  MROUND($AH1357*J1357, 0.1))), "" ), "")</f>
        <v/>
      </c>
      <c r="H1357" s="324"/>
      <c r="I1357" s="324"/>
      <c r="J1357" s="325"/>
      <c r="K1357" s="323" t="str">
        <f t="shared" ref="K1357:K1364" si="1754">IF(N1357&lt;&gt;0, IFERROR(IF( $F1357=2,  MROUND($AH1357*N1357,1),    IF( OR($F1357="",$F1357=1),   MROUND($AH1357*N1357,2.5),  MROUND($AH1357*N1357, 0.1))), "" ), "")</f>
        <v/>
      </c>
      <c r="L1357" s="324"/>
      <c r="M1357" s="324"/>
      <c r="N1357" s="325"/>
      <c r="O1357" s="323" t="str">
        <f t="shared" ref="O1357:O1364" si="1755">IF(R1357&lt;&gt;0, IFERROR(IF( $F1357=2,  MROUND($AH1357*R1357,1),    IF( OR($F1357="",$F1357=1),   MROUND($AH1357*R1357,2.5),  MROUND($AH1357*R1357, 0.1))), "" ), "")</f>
        <v/>
      </c>
      <c r="P1357" s="324"/>
      <c r="Q1357" s="324"/>
      <c r="R1357" s="325"/>
      <c r="S1357" s="323" t="str">
        <f t="shared" ref="S1357:S1364" si="1756">IF(V1357&lt;&gt;0, IFERROR(IF( $F1357=2,  MROUND($AH1357*V1357,1),    IF( OR($F1357="",$F1357=1),   MROUND($AH1357*V1357,2.5),  MROUND($AH1357*V1357, 0.1))), "" ), "")</f>
        <v/>
      </c>
      <c r="T1357" s="324"/>
      <c r="U1357" s="324"/>
      <c r="V1357" s="325"/>
      <c r="W1357" s="323" t="str">
        <f t="shared" ref="W1357:W1364" si="1757">IF(Z1357&lt;&gt;0, IFERROR(IF( $F1357=2,  MROUND($AH1357*Z1357,1),    IF( OR($F1357="",$F1357=1),   MROUND($AH1357*Z1357,2.5),  MROUND($AH1357*Z1357, 0.1))), "" ), "")</f>
        <v/>
      </c>
      <c r="X1357" s="324"/>
      <c r="Y1357" s="324"/>
      <c r="Z1357" s="325"/>
      <c r="AA1357" s="323" t="str">
        <f t="shared" ref="AA1357:AA1364" si="1758">IF(AD1357&lt;&gt;0, IFERROR(IF( $F1357=2,  MROUND($AH1357*AD1357,1),    IF( OR($F1357="",$F1357=1),   MROUND($AH1357*AD1357,2.5),  MROUND($AH1357*AD1357, 0.1))), "" ), "")</f>
        <v/>
      </c>
      <c r="AB1357" s="324"/>
      <c r="AC1357" s="324"/>
      <c r="AD1357" s="325"/>
      <c r="AE1357" s="326">
        <f t="shared" ref="AE1357:AE1364" si="1759">(IF(ISNUMBER(G1357),G1357,0)*H1357*I1357+IF(ISNUMBER(K1357),K1357,1)*L1357*M1357+IF(ISNUMBER(O1357),O1357,1)*P1357*Q1357+IF(ISNUMBER(S1357),S1357,1)*T1357*U1357+IF(ISNUMBER(W1357),W1357,1)*X1357*Y1357+IF(ISNUMBER(AA1357),AA1357,1)*AB1357*AC1357)*IF(ISNUMBER(F1357),F1357,1)</f>
        <v>0</v>
      </c>
      <c r="AF1357" s="327">
        <f t="shared" si="1747"/>
        <v>0</v>
      </c>
      <c r="AG1357" s="328">
        <f t="shared" ref="AG1357:AG1364" si="1760">IFERROR((AF1357/(AH1357*IF(ISNUMBER(F1357),F1357,1))),0)</f>
        <v>0</v>
      </c>
      <c r="AH1357" s="216">
        <f t="shared" ref="AH1357:AH1364" si="1761">IF(ISNUMBER(AH1301), AH1301+(AH1301*$AH$1346),"")</f>
        <v>197.25296083594355</v>
      </c>
      <c r="AI1357" s="329">
        <f xml:space="preserve"> ( IF(ISNUMBER(G1357), VLOOKUP(G1357/$AH1357,F!$A1:$B101,2,1)*G1357*$H1357*$I1357,0)+IF(ISNUMBER(K1357), VLOOKUP(K1357/$AH1357,F!$A1:$B101,2,1)*K1357*$L1357*$M1357,0)+IF(ISNUMBER(O1357), VLOOKUP(O1357/$AH1357,F!$A1:$B101,2,1)*O1357*$P1357*$Q1357,0)+IF(ISNUMBER(S1357), VLOOKUP(S1357/$AH1357,F!$A1:$B101,2,1)*S1357*$T1357*$U1357,0)+IF(ISNUMBER(W1357), VLOOKUP(W1357/$AH1357,F!$A1:$B101,2,1)*W1357*$X1357*$Y1357,0)+IF(ISNUMBER(AA1357), VLOOKUP(AA1357/$AH1357,F!$A1:$B101,2,1)*AA1357*$AB1357*$AC1357,0))*IF(ISNUMBER(F1357),F1357,1)*IF(ISNUMBER(E1357),E1357,1)</f>
        <v>0</v>
      </c>
      <c r="AJ1357" s="330">
        <f t="shared" ref="AJ1357:AJ1359" si="1762">H1357*I1357+L1357*M1357+P1357*Q1357+T1357*U1357+X1357*Y1357+AB1357*AC1357</f>
        <v>0</v>
      </c>
      <c r="AK1357" s="331">
        <f>IFERROR(I1357*INDEX(F!$P$21:$AB$33, MATCH(G1357/$AH1357, F!$O$21:$O$33,1), MATCH(E1357, F!$P$20:$AB$20,1)), 0 ) +IFERROR( M1357*INDEX(F!$P$21:$AB$33, MATCH(K1357/$AH1357, F!$O$21:$O$33,1), MATCH(E1357, F!$P$20:$AB$20,1)),0) +  IFERROR( Q1357*INDEX(F!$P$21:$AB$33, MATCH(O1357/$AH1357, F!$O$21:$O$33,1), MATCH(E1357, F!$P$20:$AB$20,1)), 0) + IFERROR( U1357*INDEX(F!$P$21:$AB$33, MATCH(S1357/$AH1357, F!$O$21:$O$33,1), MATCH(E1357, F!$P$20:$AB$20,1)),0)  + IFERROR(Y1357*INDEX(F!$P$21:$AB$33, MATCH(W1357/$AH1357, F!$O$21:$O$33,1), MATCH(E1357, F!$P$20:$AB$20,1)),0)  + IFERROR( AC1357*INDEX(F!$P$21:$AB$33, MATCH(AA1357/$AH1357, F!$O$21:$O$33,1), MATCH(E1357, F!$P$20:$AB$20,1)),)</f>
        <v>0</v>
      </c>
      <c r="AL1357" s="1033"/>
    </row>
    <row r="1358" spans="1:38" ht="15.75" hidden="1" customHeight="1" x14ac:dyDescent="0.25">
      <c r="A1358" s="1021">
        <f>A1302+A1290</f>
        <v>43949</v>
      </c>
      <c r="B1358" s="248" t="str">
        <f t="shared" si="1752"/>
        <v>Легкая</v>
      </c>
      <c r="C1358" s="261" t="str">
        <f t="shared" si="1752"/>
        <v>ЖМ</v>
      </c>
      <c r="D1358" s="229" t="str">
        <f t="shared" si="1752"/>
        <v>Жим лежа</v>
      </c>
      <c r="E1358" s="291">
        <f t="shared" si="1752"/>
        <v>1</v>
      </c>
      <c r="F1358" s="332" t="str">
        <f t="shared" si="1752"/>
        <v/>
      </c>
      <c r="G1358" s="333" t="str">
        <f t="shared" si="1753"/>
        <v/>
      </c>
      <c r="H1358" s="334"/>
      <c r="I1358" s="334"/>
      <c r="J1358" s="335"/>
      <c r="K1358" s="333" t="str">
        <f t="shared" si="1754"/>
        <v/>
      </c>
      <c r="L1358" s="334"/>
      <c r="M1358" s="334"/>
      <c r="N1358" s="335"/>
      <c r="O1358" s="333" t="str">
        <f t="shared" si="1755"/>
        <v/>
      </c>
      <c r="P1358" s="334"/>
      <c r="Q1358" s="334"/>
      <c r="R1358" s="335"/>
      <c r="S1358" s="333" t="str">
        <f t="shared" si="1756"/>
        <v/>
      </c>
      <c r="T1358" s="334"/>
      <c r="U1358" s="334"/>
      <c r="V1358" s="335"/>
      <c r="W1358" s="333" t="str">
        <f t="shared" si="1757"/>
        <v/>
      </c>
      <c r="X1358" s="334"/>
      <c r="Y1358" s="334"/>
      <c r="Z1358" s="335"/>
      <c r="AA1358" s="333" t="str">
        <f t="shared" si="1758"/>
        <v/>
      </c>
      <c r="AB1358" s="334"/>
      <c r="AC1358" s="334"/>
      <c r="AD1358" s="335"/>
      <c r="AE1358" s="336">
        <f t="shared" si="1759"/>
        <v>0</v>
      </c>
      <c r="AF1358" s="337">
        <f t="shared" si="1747"/>
        <v>0</v>
      </c>
      <c r="AG1358" s="338">
        <f t="shared" si="1760"/>
        <v>0</v>
      </c>
      <c r="AH1358" s="217">
        <f t="shared" si="1761"/>
        <v>157.80236866875484</v>
      </c>
      <c r="AI1358" s="339">
        <f xml:space="preserve"> ( IF(ISNUMBER(G1358), VLOOKUP(G1358/$AH1358,F!$A1:$B101,2,1)*G1358*$H1358*$I1358,0)+IF(ISNUMBER(K1358), VLOOKUP(K1358/$AH1358,F!$A1:$B101,2,1)*K1358*$L1358*$M1358,0)+IF(ISNUMBER(O1358), VLOOKUP(O1358/$AH1358,F!$A1:$B101,2,1)*O1358*$P1358*$Q1358,0)+IF(ISNUMBER(S1358), VLOOKUP(S1358/$AH1358,F!$A1:$B101,2,1)*S1358*$T1358*$U1358,0)+IF(ISNUMBER(W1358), VLOOKUP(W1358/$AH1358,F!$A1:$B101,2,1)*W1358*$X1358*$Y1358,0)+IF(ISNUMBER(AA1358), VLOOKUP(AA1358/$AH1358,F!$A1:$B101,2,1)*AA1358*$AB1358*$AC1358,0))*IF(ISNUMBER(F1358),F1358,1)*IF(ISNUMBER(E1358),E1358,1)</f>
        <v>0</v>
      </c>
      <c r="AJ1358" s="340">
        <f t="shared" si="1762"/>
        <v>0</v>
      </c>
      <c r="AK1358" s="341">
        <f>IFERROR(I1358*INDEX(F!$P$21:$AB$33, MATCH(G1358/$AH1358, F!$O$21:$O$33,1), MATCH(E1358, F!$P$20:$AB$20,1)), 0 ) +IFERROR( M1358*INDEX(F!$P$21:$AB$33, MATCH(K1358/$AH1358, F!$O$21:$O$33,1), MATCH(E1358, F!$P$20:$AB$20,1)),0) +  IFERROR( Q1358*INDEX(F!$P$21:$AB$33, MATCH(O1358/$AH1358, F!$O$21:$O$33,1), MATCH(E1358, F!$P$20:$AB$20,1)), 0) + IFERROR( U1358*INDEX(F!$P$21:$AB$33, MATCH(S1358/$AH1358, F!$O$21:$O$33,1), MATCH(E1358, F!$P$20:$AB$20,1)),0)  + IFERROR(Y1358*INDEX(F!$P$21:$AB$33, MATCH(W1358/$AH1358, F!$O$21:$O$33,1), MATCH(E1358, F!$P$20:$AB$20,1)),0)  + IFERROR( AC1358*INDEX(F!$P$21:$AB$33, MATCH(AA1358/$AH1358, F!$O$21:$O$33,1), MATCH(E1358, F!$P$20:$AB$20,1)),)</f>
        <v>0</v>
      </c>
      <c r="AL1358" s="1031"/>
    </row>
    <row r="1359" spans="1:38" hidden="1" x14ac:dyDescent="0.25">
      <c r="A1359" s="1022"/>
      <c r="B1359" s="249" t="str">
        <f t="shared" si="1752"/>
        <v>Легкая</v>
      </c>
      <c r="C1359" s="262" t="str">
        <f t="shared" si="1752"/>
        <v>ТГ</v>
      </c>
      <c r="D1359" s="230" t="str">
        <f t="shared" si="1752"/>
        <v>Тяга на прямых ногах</v>
      </c>
      <c r="E1359" s="291">
        <f t="shared" si="1752"/>
        <v>1.2</v>
      </c>
      <c r="F1359" s="342" t="str">
        <f t="shared" si="1752"/>
        <v/>
      </c>
      <c r="G1359" s="343" t="str">
        <f t="shared" si="1753"/>
        <v/>
      </c>
      <c r="H1359" s="344"/>
      <c r="I1359" s="344"/>
      <c r="J1359" s="345"/>
      <c r="K1359" s="343" t="str">
        <f t="shared" si="1754"/>
        <v/>
      </c>
      <c r="L1359" s="344"/>
      <c r="M1359" s="344"/>
      <c r="N1359" s="345"/>
      <c r="O1359" s="343" t="str">
        <f t="shared" si="1755"/>
        <v/>
      </c>
      <c r="P1359" s="344"/>
      <c r="Q1359" s="344"/>
      <c r="R1359" s="345"/>
      <c r="S1359" s="343" t="str">
        <f t="shared" si="1756"/>
        <v/>
      </c>
      <c r="T1359" s="344"/>
      <c r="U1359" s="344"/>
      <c r="V1359" s="345"/>
      <c r="W1359" s="343" t="str">
        <f t="shared" si="1757"/>
        <v/>
      </c>
      <c r="X1359" s="344"/>
      <c r="Y1359" s="344"/>
      <c r="Z1359" s="345"/>
      <c r="AA1359" s="343" t="str">
        <f t="shared" si="1758"/>
        <v/>
      </c>
      <c r="AB1359" s="344"/>
      <c r="AC1359" s="344"/>
      <c r="AD1359" s="345"/>
      <c r="AE1359" s="346">
        <f t="shared" si="1759"/>
        <v>0</v>
      </c>
      <c r="AF1359" s="347">
        <f t="shared" si="1747"/>
        <v>0</v>
      </c>
      <c r="AG1359" s="348">
        <f t="shared" si="1760"/>
        <v>0</v>
      </c>
      <c r="AH1359" s="217">
        <f t="shared" si="1761"/>
        <v>157.80236866875484</v>
      </c>
      <c r="AI1359" s="349">
        <f xml:space="preserve"> ( IF(ISNUMBER(G1359), VLOOKUP(G1359/$AH1359,F!$A1:$B101,2,1)*G1359*$H1359*$I1359,0)+IF(ISNUMBER(K1359), VLOOKUP(K1359/$AH1359,F!$A1:$B101,2,1)*K1359*$L1359*$M1359,0)+IF(ISNUMBER(O1359), VLOOKUP(O1359/$AH1359,F!$A1:$B101,2,1)*O1359*$P1359*$Q1359,0)+IF(ISNUMBER(S1359), VLOOKUP(S1359/$AH1359,F!$A1:$B101,2,1)*S1359*$T1359*$U1359,0)+IF(ISNUMBER(W1359), VLOOKUP(W1359/$AH1359,F!$A1:$B101,2,1)*W1359*$X1359*$Y1359,0)+IF(ISNUMBER(AA1359), VLOOKUP(AA1359/$AH1359,F!$A1:$B101,2,1)*AA1359*$AB1359*$AC1359,0))*IF(ISNUMBER(F1359),F1359,1)*IF(ISNUMBER(E1359),E1359,1)</f>
        <v>0</v>
      </c>
      <c r="AJ1359" s="350">
        <f t="shared" si="1762"/>
        <v>0</v>
      </c>
      <c r="AK1359" s="351">
        <f>IFERROR(I1359*INDEX(F!$P$21:$AB$33, MATCH(G1359/$AH1359, F!$O$21:$O$33,1), MATCH(E1359, F!$P$20:$AB$20,1)), 0 ) +IFERROR( M1359*INDEX(F!$P$21:$AB$33, MATCH(K1359/$AH1359, F!$O$21:$O$33,1), MATCH(E1359, F!$P$20:$AB$20,1)),0) +  IFERROR( Q1359*INDEX(F!$P$21:$AB$33, MATCH(O1359/$AH1359, F!$O$21:$O$33,1), MATCH(E1359, F!$P$20:$AB$20,1)), 0) + IFERROR( U1359*INDEX(F!$P$21:$AB$33, MATCH(S1359/$AH1359, F!$O$21:$O$33,1), MATCH(E1359, F!$P$20:$AB$20,1)),0)  + IFERROR(Y1359*INDEX(F!$P$21:$AB$33, MATCH(W1359/$AH1359, F!$O$21:$O$33,1), MATCH(E1359, F!$P$20:$AB$20,1)),0)  + IFERROR( AC1359*INDEX(F!$P$21:$AB$33, MATCH(AA1359/$AH1359, F!$O$21:$O$33,1), MATCH(E1359, F!$P$20:$AB$20,1)),)</f>
        <v>0</v>
      </c>
      <c r="AL1359" s="1031"/>
    </row>
    <row r="1360" spans="1:38" hidden="1" x14ac:dyDescent="0.25">
      <c r="A1360" s="1022"/>
      <c r="B1360" s="248" t="str">
        <f t="shared" si="1752"/>
        <v>Легкая</v>
      </c>
      <c r="C1360" s="261" t="str">
        <f t="shared" si="1752"/>
        <v>ОФП</v>
      </c>
      <c r="D1360" s="229" t="str">
        <f t="shared" si="1752"/>
        <v>Жим стоя</v>
      </c>
      <c r="E1360" s="291">
        <f t="shared" si="1752"/>
        <v>0.8</v>
      </c>
      <c r="F1360" s="332" t="str">
        <f t="shared" si="1752"/>
        <v/>
      </c>
      <c r="G1360" s="333" t="str">
        <f t="shared" si="1753"/>
        <v/>
      </c>
      <c r="H1360" s="334"/>
      <c r="I1360" s="334"/>
      <c r="J1360" s="335"/>
      <c r="K1360" s="333" t="str">
        <f t="shared" si="1754"/>
        <v/>
      </c>
      <c r="L1360" s="334"/>
      <c r="M1360" s="334"/>
      <c r="N1360" s="335"/>
      <c r="O1360" s="333" t="str">
        <f t="shared" si="1755"/>
        <v/>
      </c>
      <c r="P1360" s="334"/>
      <c r="Q1360" s="334"/>
      <c r="R1360" s="335"/>
      <c r="S1360" s="333" t="str">
        <f t="shared" si="1756"/>
        <v/>
      </c>
      <c r="T1360" s="334"/>
      <c r="U1360" s="334"/>
      <c r="V1360" s="335"/>
      <c r="W1360" s="333" t="str">
        <f t="shared" si="1757"/>
        <v/>
      </c>
      <c r="X1360" s="334"/>
      <c r="Y1360" s="334"/>
      <c r="Z1360" s="335"/>
      <c r="AA1360" s="333" t="str">
        <f t="shared" si="1758"/>
        <v/>
      </c>
      <c r="AB1360" s="334"/>
      <c r="AC1360" s="334"/>
      <c r="AD1360" s="335"/>
      <c r="AE1360" s="336">
        <f t="shared" si="1759"/>
        <v>0</v>
      </c>
      <c r="AF1360" s="337">
        <f t="shared" si="1747"/>
        <v>0</v>
      </c>
      <c r="AG1360" s="338">
        <f t="shared" si="1760"/>
        <v>0</v>
      </c>
      <c r="AH1360" s="217">
        <f t="shared" si="1761"/>
        <v>94.681421201252903</v>
      </c>
      <c r="AI1360" s="339">
        <f xml:space="preserve"> ( IF(ISNUMBER(G1360), VLOOKUP(G1360/$AH1360,F!$A1:$B101,2,1)*G1360*$H1360*$I1360,0)+IF(ISNUMBER(K1360), VLOOKUP(K1360/$AH1360,F!$A1:$B101,2,1)*K1360*$L1360*$M1360,0)+IF(ISNUMBER(O1360), VLOOKUP(O1360/$AH1360,F!$A1:$B101,2,1)*O1360*$P1360*$Q1360,0)+IF(ISNUMBER(S1360), VLOOKUP(S1360/$AH1360,F!$A1:$B101,2,1)*S1360*$T1360*$U1360,0)+IF(ISNUMBER(W1360), VLOOKUP(W1360/$AH1360,F!$A1:$B101,2,1)*W1360*$X1360*$Y1360,0)+IF(ISNUMBER(AA1360), VLOOKUP(AA1360/$AH1360,F!$A1:$B101,2,1)*AA1360*$AB1360*$AC1360,0))*IF(ISNUMBER(F1360),F1360,1)*IF(ISNUMBER(E1360),E1360,1)</f>
        <v>0</v>
      </c>
      <c r="AJ1360" s="340">
        <f>H1360*I1360+L1360*M1360+P1360*Q1360+T1360*U1360+X1360*Y1360+AB1360*AC1360</f>
        <v>0</v>
      </c>
      <c r="AK1360" s="341">
        <f>IFERROR(I1360*INDEX(F!$P$21:$AB$33, MATCH(G1360/$AH1360, F!$O$21:$O$33,1), MATCH(E1360, F!$P$20:$AB$20,1)), 0 ) +IFERROR( M1360*INDEX(F!$P$21:$AB$33, MATCH(K1360/$AH1360, F!$O$21:$O$33,1), MATCH(E1360, F!$P$20:$AB$20,1)),0) +  IFERROR( Q1360*INDEX(F!$P$21:$AB$33, MATCH(O1360/$AH1360, F!$O$21:$O$33,1), MATCH(E1360, F!$P$20:$AB$20,1)), 0) + IFERROR( U1360*INDEX(F!$P$21:$AB$33, MATCH(S1360/$AH1360, F!$O$21:$O$33,1), MATCH(E1360, F!$P$20:$AB$20,1)),0)  + IFERROR(Y1360*INDEX(F!$P$21:$AB$33, MATCH(W1360/$AH1360, F!$O$21:$O$33,1), MATCH(E1360, F!$P$20:$AB$20,1)),0)  + IFERROR( AC1360*INDEX(F!$P$21:$AB$33, MATCH(AA1360/$AH1360, F!$O$21:$O$33,1), MATCH(E1360, F!$P$20:$AB$20,1)),)</f>
        <v>0</v>
      </c>
      <c r="AL1360" s="1031"/>
    </row>
    <row r="1361" spans="1:38" hidden="1" x14ac:dyDescent="0.25">
      <c r="A1361" s="1022"/>
      <c r="B1361" s="249" t="str">
        <f t="shared" si="1752"/>
        <v>Легкая</v>
      </c>
      <c r="C1361" s="262" t="str">
        <f t="shared" si="1752"/>
        <v>ЖМ</v>
      </c>
      <c r="D1361" s="230" t="str">
        <f t="shared" si="1752"/>
        <v>Жим средним хватом</v>
      </c>
      <c r="E1361" s="291">
        <f t="shared" si="1752"/>
        <v>1</v>
      </c>
      <c r="F1361" s="342" t="str">
        <f t="shared" si="1752"/>
        <v/>
      </c>
      <c r="G1361" s="343" t="str">
        <f t="shared" si="1753"/>
        <v/>
      </c>
      <c r="H1361" s="344"/>
      <c r="I1361" s="344"/>
      <c r="J1361" s="345"/>
      <c r="K1361" s="343" t="str">
        <f t="shared" si="1754"/>
        <v/>
      </c>
      <c r="L1361" s="344"/>
      <c r="M1361" s="344"/>
      <c r="N1361" s="345"/>
      <c r="O1361" s="343" t="str">
        <f t="shared" si="1755"/>
        <v/>
      </c>
      <c r="P1361" s="344"/>
      <c r="Q1361" s="344"/>
      <c r="R1361" s="345"/>
      <c r="S1361" s="343" t="str">
        <f t="shared" si="1756"/>
        <v/>
      </c>
      <c r="T1361" s="344"/>
      <c r="U1361" s="344"/>
      <c r="V1361" s="345"/>
      <c r="W1361" s="343" t="str">
        <f t="shared" si="1757"/>
        <v/>
      </c>
      <c r="X1361" s="344"/>
      <c r="Y1361" s="344"/>
      <c r="Z1361" s="345"/>
      <c r="AA1361" s="343" t="str">
        <f t="shared" si="1758"/>
        <v/>
      </c>
      <c r="AB1361" s="344"/>
      <c r="AC1361" s="344"/>
      <c r="AD1361" s="345"/>
      <c r="AE1361" s="346">
        <f t="shared" si="1759"/>
        <v>0</v>
      </c>
      <c r="AF1361" s="347">
        <f t="shared" si="1747"/>
        <v>0</v>
      </c>
      <c r="AG1361" s="348">
        <f t="shared" si="1760"/>
        <v>0</v>
      </c>
      <c r="AH1361" s="217">
        <f t="shared" si="1761"/>
        <v>134.13201336844162</v>
      </c>
      <c r="AI1361" s="349">
        <f xml:space="preserve"> ( IF(ISNUMBER(G1361), VLOOKUP(G1361/$AH1361,F!$A1:$B101,2,1)*G1361*$H1361*$I1361,0)+IF(ISNUMBER(K1361), VLOOKUP(K1361/$AH1361,F!$A1:$B101,2,1)*K1361*$L1361*$M1361,0)+IF(ISNUMBER(O1361), VLOOKUP(O1361/$AH1361,F!$A1:$B101,2,1)*O1361*$P1361*$Q1361,0)+IF(ISNUMBER(S1361), VLOOKUP(S1361/$AH1361,F!$A1:$B101,2,1)*S1361*$T1361*$U1361,0)+IF(ISNUMBER(W1361), VLOOKUP(W1361/$AH1361,F!$A1:$B101,2,1)*W1361*$X1361*$Y1361,0)+IF(ISNUMBER(AA1361), VLOOKUP(AA1361/$AH1361,F!$A1:$B101,2,1)*AA1361*$AB1361*$AC1361,0))*IF(ISNUMBER(F1361),F1361,1)*IF(ISNUMBER(E1361),E1361,1)</f>
        <v>0</v>
      </c>
      <c r="AJ1361" s="350">
        <f t="shared" ref="AJ1361:AJ1364" si="1763">H1361*I1361+L1361*M1361+P1361*Q1361+T1361*U1361+X1361*Y1361+AB1361*AC1361</f>
        <v>0</v>
      </c>
      <c r="AK1361" s="351">
        <f>IFERROR(I1361*INDEX(F!$P$21:$AB$33, MATCH(G1361/$AH1361, F!$O$21:$O$33,1), MATCH(E1361, F!$P$20:$AB$20,1)), 0 ) +IFERROR( M1361*INDEX(F!$P$21:$AB$33, MATCH(K1361/$AH1361, F!$O$21:$O$33,1), MATCH(E1361, F!$P$20:$AB$20,1)),0) +  IFERROR( Q1361*INDEX(F!$P$21:$AB$33, MATCH(O1361/$AH1361, F!$O$21:$O$33,1), MATCH(E1361, F!$P$20:$AB$20,1)), 0) + IFERROR( U1361*INDEX(F!$P$21:$AB$33, MATCH(S1361/$AH1361, F!$O$21:$O$33,1), MATCH(E1361, F!$P$20:$AB$20,1)),0)  + IFERROR(Y1361*INDEX(F!$P$21:$AB$33, MATCH(W1361/$AH1361, F!$O$21:$O$33,1), MATCH(E1361, F!$P$20:$AB$20,1)),0)  + IFERROR( AC1361*INDEX(F!$P$21:$AB$33, MATCH(AA1361/$AH1361, F!$O$21:$O$33,1), MATCH(E1361, F!$P$20:$AB$20,1)),)</f>
        <v>0</v>
      </c>
      <c r="AL1361" s="1031"/>
    </row>
    <row r="1362" spans="1:38" hidden="1" x14ac:dyDescent="0.25">
      <c r="A1362" s="1022"/>
      <c r="B1362" s="248" t="str">
        <f t="shared" si="1752"/>
        <v/>
      </c>
      <c r="C1362" s="261" t="str">
        <f t="shared" si="1752"/>
        <v/>
      </c>
      <c r="D1362" s="229" t="str">
        <f t="shared" si="1752"/>
        <v/>
      </c>
      <c r="E1362" s="291" t="str">
        <f t="shared" si="1752"/>
        <v/>
      </c>
      <c r="F1362" s="332" t="str">
        <f t="shared" si="1752"/>
        <v/>
      </c>
      <c r="G1362" s="333" t="str">
        <f t="shared" si="1753"/>
        <v/>
      </c>
      <c r="H1362" s="334"/>
      <c r="I1362" s="334"/>
      <c r="J1362" s="335"/>
      <c r="K1362" s="333" t="str">
        <f t="shared" si="1754"/>
        <v/>
      </c>
      <c r="L1362" s="334"/>
      <c r="M1362" s="334"/>
      <c r="N1362" s="335"/>
      <c r="O1362" s="333" t="str">
        <f t="shared" si="1755"/>
        <v/>
      </c>
      <c r="P1362" s="334"/>
      <c r="Q1362" s="334"/>
      <c r="R1362" s="335"/>
      <c r="S1362" s="333" t="str">
        <f t="shared" si="1756"/>
        <v/>
      </c>
      <c r="T1362" s="334"/>
      <c r="U1362" s="334"/>
      <c r="V1362" s="335"/>
      <c r="W1362" s="333" t="str">
        <f t="shared" si="1757"/>
        <v/>
      </c>
      <c r="X1362" s="334"/>
      <c r="Y1362" s="334"/>
      <c r="Z1362" s="335"/>
      <c r="AA1362" s="333" t="str">
        <f t="shared" si="1758"/>
        <v/>
      </c>
      <c r="AB1362" s="334"/>
      <c r="AC1362" s="334"/>
      <c r="AD1362" s="335"/>
      <c r="AE1362" s="336">
        <f t="shared" si="1759"/>
        <v>0</v>
      </c>
      <c r="AF1362" s="337">
        <f t="shared" si="1747"/>
        <v>0</v>
      </c>
      <c r="AG1362" s="338">
        <f t="shared" si="1760"/>
        <v>0</v>
      </c>
      <c r="AH1362" s="217" t="str">
        <f t="shared" si="1761"/>
        <v/>
      </c>
      <c r="AI1362" s="339">
        <f xml:space="preserve"> ( IF(ISNUMBER(G1362), VLOOKUP(G1362/$AH1362,F!$A1:$B101,2,1)*G1362*$H1362*$I1362,0)+IF(ISNUMBER(K1362), VLOOKUP(K1362/$AH1362,F!$A1:$B101,2,1)*K1362*$L1362*$M1362,0)+IF(ISNUMBER(O1362), VLOOKUP(O1362/$AH1362,F!$A1:$B101,2,1)*O1362*$P1362*$Q1362,0)+IF(ISNUMBER(S1362), VLOOKUP(S1362/$AH1362,F!$A1:$B101,2,1)*S1362*$T1362*$U1362,0)+IF(ISNUMBER(W1362), VLOOKUP(W1362/$AH1362,F!$A1:$B101,2,1)*W1362*$X1362*$Y1362,0)+IF(ISNUMBER(AA1362), VLOOKUP(AA1362/$AH1362,F!$A1:$B101,2,1)*AA1362*$AB1362*$AC1362,0))*IF(ISNUMBER(F1362),F1362,1)*IF(ISNUMBER(E1362),E1362,1)</f>
        <v>0</v>
      </c>
      <c r="AJ1362" s="340">
        <f t="shared" si="1763"/>
        <v>0</v>
      </c>
      <c r="AK1362" s="341">
        <f>IFERROR(I1362*INDEX(F!$P$21:$AB$33, MATCH(G1362/$AH1362, F!$O$21:$O$33,1), MATCH(E1362, F!$P$20:$AB$20,1)), 0 ) +IFERROR( M1362*INDEX(F!$P$21:$AB$33, MATCH(K1362/$AH1362, F!$O$21:$O$33,1), MATCH(E1362, F!$P$20:$AB$20,1)),0) +  IFERROR( Q1362*INDEX(F!$P$21:$AB$33, MATCH(O1362/$AH1362, F!$O$21:$O$33,1), MATCH(E1362, F!$P$20:$AB$20,1)), 0) + IFERROR( U1362*INDEX(F!$P$21:$AB$33, MATCH(S1362/$AH1362, F!$O$21:$O$33,1), MATCH(E1362, F!$P$20:$AB$20,1)),0)  + IFERROR(Y1362*INDEX(F!$P$21:$AB$33, MATCH(W1362/$AH1362, F!$O$21:$O$33,1), MATCH(E1362, F!$P$20:$AB$20,1)),0)  + IFERROR( AC1362*INDEX(F!$P$21:$AB$33, MATCH(AA1362/$AH1362, F!$O$21:$O$33,1), MATCH(E1362, F!$P$20:$AB$20,1)),)</f>
        <v>0</v>
      </c>
      <c r="AL1362" s="1031"/>
    </row>
    <row r="1363" spans="1:38" hidden="1" x14ac:dyDescent="0.25">
      <c r="A1363" s="1022"/>
      <c r="B1363" s="249" t="str">
        <f t="shared" si="1752"/>
        <v/>
      </c>
      <c r="C1363" s="262" t="str">
        <f t="shared" si="1752"/>
        <v/>
      </c>
      <c r="D1363" s="230" t="str">
        <f t="shared" si="1752"/>
        <v/>
      </c>
      <c r="E1363" s="291" t="str">
        <f t="shared" si="1752"/>
        <v/>
      </c>
      <c r="F1363" s="342" t="str">
        <f t="shared" si="1752"/>
        <v/>
      </c>
      <c r="G1363" s="343" t="str">
        <f t="shared" si="1753"/>
        <v/>
      </c>
      <c r="H1363" s="344"/>
      <c r="I1363" s="344"/>
      <c r="J1363" s="345"/>
      <c r="K1363" s="343" t="str">
        <f t="shared" si="1754"/>
        <v/>
      </c>
      <c r="L1363" s="344"/>
      <c r="M1363" s="344"/>
      <c r="N1363" s="345"/>
      <c r="O1363" s="343" t="str">
        <f t="shared" si="1755"/>
        <v/>
      </c>
      <c r="P1363" s="344"/>
      <c r="Q1363" s="344"/>
      <c r="R1363" s="345"/>
      <c r="S1363" s="343" t="str">
        <f t="shared" si="1756"/>
        <v/>
      </c>
      <c r="T1363" s="344"/>
      <c r="U1363" s="344"/>
      <c r="V1363" s="345"/>
      <c r="W1363" s="343" t="str">
        <f t="shared" si="1757"/>
        <v/>
      </c>
      <c r="X1363" s="344"/>
      <c r="Y1363" s="344"/>
      <c r="Z1363" s="345"/>
      <c r="AA1363" s="343" t="str">
        <f t="shared" si="1758"/>
        <v/>
      </c>
      <c r="AB1363" s="344"/>
      <c r="AC1363" s="344"/>
      <c r="AD1363" s="345"/>
      <c r="AE1363" s="346">
        <f t="shared" si="1759"/>
        <v>0</v>
      </c>
      <c r="AF1363" s="347">
        <f t="shared" si="1747"/>
        <v>0</v>
      </c>
      <c r="AG1363" s="348">
        <f t="shared" si="1760"/>
        <v>0</v>
      </c>
      <c r="AH1363" s="217" t="str">
        <f t="shared" si="1761"/>
        <v/>
      </c>
      <c r="AI1363" s="349">
        <f xml:space="preserve"> ( IF(ISNUMBER(G1363), VLOOKUP(G1363/$AH1363,F!$A1:$B101,2,1)*G1363*$H1363*$I1363,0)+IF(ISNUMBER(K1363), VLOOKUP(K1363/$AH1363,F!$A1:$B101,2,1)*K1363*$L1363*$M1363,0)+IF(ISNUMBER(O1363), VLOOKUP(O1363/$AH1363,F!$A1:$B101,2,1)*O1363*$P1363*$Q1363,0)+IF(ISNUMBER(S1363), VLOOKUP(S1363/$AH1363,F!$A1:$B101,2,1)*S1363*$T1363*$U1363,0)+IF(ISNUMBER(W1363), VLOOKUP(W1363/$AH1363,F!$A1:$B101,2,1)*W1363*$X1363*$Y1363,0)+IF(ISNUMBER(AA1363), VLOOKUP(AA1363/$AH1363,F!$A1:$B101,2,1)*AA1363*$AB1363*$AC1363,0))*IF(ISNUMBER(F1363),F1363,1)*IF(ISNUMBER(E1363),E1363,1)</f>
        <v>0</v>
      </c>
      <c r="AJ1363" s="350">
        <f t="shared" si="1763"/>
        <v>0</v>
      </c>
      <c r="AK1363" s="351">
        <f>IFERROR(I1363*INDEX(F!$P$21:$AB$33, MATCH(G1363/$AH1363, F!$O$21:$O$33,1), MATCH(E1363, F!$P$20:$AB$20,1)), 0 ) +IFERROR( M1363*INDEX(F!$P$21:$AB$33, MATCH(K1363/$AH1363, F!$O$21:$O$33,1), MATCH(E1363, F!$P$20:$AB$20,1)),0) +  IFERROR( Q1363*INDEX(F!$P$21:$AB$33, MATCH(O1363/$AH1363, F!$O$21:$O$33,1), MATCH(E1363, F!$P$20:$AB$20,1)), 0) + IFERROR( U1363*INDEX(F!$P$21:$AB$33, MATCH(S1363/$AH1363, F!$O$21:$O$33,1), MATCH(E1363, F!$P$20:$AB$20,1)),0)  + IFERROR(Y1363*INDEX(F!$P$21:$AB$33, MATCH(W1363/$AH1363, F!$O$21:$O$33,1), MATCH(E1363, F!$P$20:$AB$20,1)),0)  + IFERROR( AC1363*INDEX(F!$P$21:$AB$33, MATCH(AA1363/$AH1363, F!$O$21:$O$33,1), MATCH(E1363, F!$P$20:$AB$20,1)),)</f>
        <v>0</v>
      </c>
      <c r="AL1363" s="1031"/>
    </row>
    <row r="1364" spans="1:38" hidden="1" x14ac:dyDescent="0.25">
      <c r="A1364" s="1022"/>
      <c r="B1364" s="248" t="str">
        <f t="shared" si="1752"/>
        <v/>
      </c>
      <c r="C1364" s="261" t="str">
        <f t="shared" si="1752"/>
        <v/>
      </c>
      <c r="D1364" s="231" t="str">
        <f t="shared" si="1752"/>
        <v/>
      </c>
      <c r="E1364" s="291" t="str">
        <f t="shared" si="1752"/>
        <v/>
      </c>
      <c r="F1364" s="332" t="str">
        <f t="shared" si="1752"/>
        <v/>
      </c>
      <c r="G1364" s="333" t="str">
        <f t="shared" si="1753"/>
        <v/>
      </c>
      <c r="H1364" s="334"/>
      <c r="I1364" s="334"/>
      <c r="J1364" s="335"/>
      <c r="K1364" s="333" t="str">
        <f t="shared" si="1754"/>
        <v/>
      </c>
      <c r="L1364" s="334"/>
      <c r="M1364" s="334"/>
      <c r="N1364" s="335"/>
      <c r="O1364" s="333" t="str">
        <f t="shared" si="1755"/>
        <v/>
      </c>
      <c r="P1364" s="334"/>
      <c r="Q1364" s="334"/>
      <c r="R1364" s="335"/>
      <c r="S1364" s="333" t="str">
        <f t="shared" si="1756"/>
        <v/>
      </c>
      <c r="T1364" s="334"/>
      <c r="U1364" s="334"/>
      <c r="V1364" s="335"/>
      <c r="W1364" s="333" t="str">
        <f t="shared" si="1757"/>
        <v/>
      </c>
      <c r="X1364" s="334"/>
      <c r="Y1364" s="334"/>
      <c r="Z1364" s="335"/>
      <c r="AA1364" s="333" t="str">
        <f t="shared" si="1758"/>
        <v/>
      </c>
      <c r="AB1364" s="334"/>
      <c r="AC1364" s="334"/>
      <c r="AD1364" s="335"/>
      <c r="AE1364" s="336">
        <f t="shared" si="1759"/>
        <v>0</v>
      </c>
      <c r="AF1364" s="337">
        <f t="shared" si="1747"/>
        <v>0</v>
      </c>
      <c r="AG1364" s="338">
        <f t="shared" si="1760"/>
        <v>0</v>
      </c>
      <c r="AH1364" s="217" t="str">
        <f t="shared" si="1761"/>
        <v/>
      </c>
      <c r="AI1364" s="339">
        <f xml:space="preserve"> ( IF(ISNUMBER(G1364), VLOOKUP(G1364/$AH1364,F!$A1:$B101,2,1)*G1364*$H1364*$I1364,0)+IF(ISNUMBER(K1364), VLOOKUP(K1364/$AH1364,F!$A1:$B101,2,1)*K1364*$L1364*$M1364,0)+IF(ISNUMBER(O1364), VLOOKUP(O1364/$AH1364,F!$A1:$B101,2,1)*O1364*$P1364*$Q1364,0)+IF(ISNUMBER(S1364), VLOOKUP(S1364/$AH1364,F!$A1:$B101,2,1)*S1364*$T1364*$U1364,0)+IF(ISNUMBER(W1364), VLOOKUP(W1364/$AH1364,F!$A1:$B101,2,1)*W1364*$X1364*$Y1364,0)+IF(ISNUMBER(AA1364), VLOOKUP(AA1364/$AH1364,F!$A1:$B101,2,1)*AA1364*$AB1364*$AC1364,0))*IF(ISNUMBER(F1364),F1364,1)*IF(ISNUMBER(E1364),E1364,1)</f>
        <v>0</v>
      </c>
      <c r="AJ1364" s="340">
        <f t="shared" si="1763"/>
        <v>0</v>
      </c>
      <c r="AK1364" s="341">
        <f>IFERROR(I1364*INDEX(F!$P$21:$AB$33, MATCH(G1364/$AH1364, F!$O$21:$O$33,1), MATCH(E1364, F!$P$20:$AB$20,1)), 0 ) +IFERROR( M1364*INDEX(F!$P$21:$AB$33, MATCH(K1364/$AH1364, F!$O$21:$O$33,1), MATCH(E1364, F!$P$20:$AB$20,1)),0) +  IFERROR( Q1364*INDEX(F!$P$21:$AB$33, MATCH(O1364/$AH1364, F!$O$21:$O$33,1), MATCH(E1364, F!$P$20:$AB$20,1)), 0) + IFERROR( U1364*INDEX(F!$P$21:$AB$33, MATCH(S1364/$AH1364, F!$O$21:$O$33,1), MATCH(E1364, F!$P$20:$AB$20,1)),0)  + IFERROR(Y1364*INDEX(F!$P$21:$AB$33, MATCH(W1364/$AH1364, F!$O$21:$O$33,1), MATCH(E1364, F!$P$20:$AB$20,1)),0)  + IFERROR( AC1364*INDEX(F!$P$21:$AB$33, MATCH(AA1364/$AH1364, F!$O$21:$O$33,1), MATCH(E1364, F!$P$20:$AB$20,1)),)</f>
        <v>0</v>
      </c>
      <c r="AL1364" s="1031"/>
    </row>
    <row r="1365" spans="1:38" ht="15.75" hidden="1" thickBot="1" x14ac:dyDescent="0.3">
      <c r="A1365" s="1023"/>
      <c r="B1365" s="250"/>
      <c r="C1365" s="263"/>
      <c r="D1365" s="215"/>
      <c r="E1365" s="352">
        <f>ROUND(IFERROR(SUMPRODUCT(AJ1357:AJ1364,E1357:E1364)/AJ1365,0),3)</f>
        <v>0</v>
      </c>
      <c r="F1365" s="353"/>
      <c r="G1365" s="354"/>
      <c r="H1365" s="355"/>
      <c r="I1365" s="355"/>
      <c r="J1365" s="356"/>
      <c r="K1365" s="354"/>
      <c r="L1365" s="355"/>
      <c r="M1365" s="355"/>
      <c r="N1365" s="356"/>
      <c r="O1365" s="354"/>
      <c r="P1365" s="355"/>
      <c r="Q1365" s="355"/>
      <c r="R1365" s="356"/>
      <c r="S1365" s="354"/>
      <c r="T1365" s="355"/>
      <c r="U1365" s="355"/>
      <c r="V1365" s="356"/>
      <c r="W1365" s="354"/>
      <c r="X1365" s="355"/>
      <c r="Y1365" s="355"/>
      <c r="Z1365" s="356"/>
      <c r="AA1365" s="354"/>
      <c r="AB1365" s="355"/>
      <c r="AC1365" s="355"/>
      <c r="AD1365" s="356"/>
      <c r="AE1365" s="357">
        <f>SUM(AE1357:AE1364)</f>
        <v>0</v>
      </c>
      <c r="AF1365" s="358">
        <f t="shared" si="1747"/>
        <v>0</v>
      </c>
      <c r="AG1365" s="391">
        <f>IFERROR(  SUMPRODUCT(AG1357:AG1364,AJ1357:AJ1364)/AJ1365,0)</f>
        <v>0</v>
      </c>
      <c r="AH1365" s="359"/>
      <c r="AI1365" s="360">
        <f>SUM(AI1357:AI1364)</f>
        <v>0</v>
      </c>
      <c r="AJ1365" s="360">
        <f>SUM(AJ1357:AJ1364)</f>
        <v>0</v>
      </c>
      <c r="AK1365" s="361">
        <f>IF(SUM(AK1357:AK1364)=0,TIME(,0,),TIME(,SUM(AK1357:AK1364)+F!$V$37,))</f>
        <v>0</v>
      </c>
      <c r="AL1365" s="1032"/>
    </row>
    <row r="1366" spans="1:38" hidden="1" x14ac:dyDescent="0.25">
      <c r="A1366" s="232">
        <f>A1367</f>
        <v>43951</v>
      </c>
      <c r="B1366" s="251" t="str">
        <f t="shared" ref="B1366:F1373" si="1764">IF(B1310="","",B1310)</f>
        <v>Тяжелая</v>
      </c>
      <c r="C1366" s="264" t="str">
        <f t="shared" si="1764"/>
        <v>ЖМ</v>
      </c>
      <c r="D1366" s="233" t="str">
        <f t="shared" si="1764"/>
        <v>Жим лежа</v>
      </c>
      <c r="E1366" s="280">
        <f t="shared" si="1764"/>
        <v>1</v>
      </c>
      <c r="F1366" s="362" t="str">
        <f t="shared" si="1764"/>
        <v/>
      </c>
      <c r="G1366" s="363" t="str">
        <f t="shared" ref="G1366:G1373" si="1765">IF(J1366&lt;&gt;0, IFERROR(IF( $F1366=2,  MROUND($AH1366*J1366,1),    IF( OR($F1366="",$F1366=1),   MROUND($AH1366*J1366,2.5),  MROUND($AH1366*J1366, 0.1))), "" ), "")</f>
        <v/>
      </c>
      <c r="H1366" s="364"/>
      <c r="I1366" s="364"/>
      <c r="J1366" s="365"/>
      <c r="K1366" s="363" t="str">
        <f t="shared" ref="K1366:K1373" si="1766">IF(N1366&lt;&gt;0, IFERROR(IF( $F1366=2,  MROUND($AH1366*N1366,1),    IF( OR($F1366="",$F1366=1),   MROUND($AH1366*N1366,2.5),  MROUND($AH1366*N1366, 0.1))), "" ), "")</f>
        <v/>
      </c>
      <c r="L1366" s="364"/>
      <c r="M1366" s="364"/>
      <c r="N1366" s="365"/>
      <c r="O1366" s="363" t="str">
        <f t="shared" ref="O1366:O1373" si="1767">IF(R1366&lt;&gt;0, IFERROR(IF( $F1366=2,  MROUND($AH1366*R1366,1),    IF( OR($F1366="",$F1366=1),   MROUND($AH1366*R1366,2.5),  MROUND($AH1366*R1366, 0.1))), "" ), "")</f>
        <v/>
      </c>
      <c r="P1366" s="364"/>
      <c r="Q1366" s="364"/>
      <c r="R1366" s="365"/>
      <c r="S1366" s="363" t="str">
        <f t="shared" ref="S1366:S1373" si="1768">IF(V1366&lt;&gt;0, IFERROR(IF( $F1366=2,  MROUND($AH1366*V1366,1),    IF( OR($F1366="",$F1366=1),   MROUND($AH1366*V1366,2.5),  MROUND($AH1366*V1366, 0.1))), "" ), "")</f>
        <v/>
      </c>
      <c r="T1366" s="364"/>
      <c r="U1366" s="364"/>
      <c r="V1366" s="365"/>
      <c r="W1366" s="363" t="str">
        <f t="shared" ref="W1366:W1373" si="1769">IF(Z1366&lt;&gt;0, IFERROR(IF( $F1366=2,  MROUND($AH1366*Z1366,1),    IF( OR($F1366="",$F1366=1),   MROUND($AH1366*Z1366,2.5),  MROUND($AH1366*Z1366, 0.1))), "" ), "")</f>
        <v/>
      </c>
      <c r="X1366" s="364"/>
      <c r="Y1366" s="364"/>
      <c r="Z1366" s="365"/>
      <c r="AA1366" s="363" t="str">
        <f t="shared" ref="AA1366:AA1373" si="1770">IF(AD1366&lt;&gt;0, IFERROR(IF( $F1366=2,  MROUND($AH1366*AD1366,1),    IF( OR($F1366="",$F1366=1),   MROUND($AH1366*AD1366,2.5),  MROUND($AH1366*AD1366, 0.1))), "" ), "")</f>
        <v/>
      </c>
      <c r="AB1366" s="364"/>
      <c r="AC1366" s="364"/>
      <c r="AD1366" s="365"/>
      <c r="AE1366" s="366">
        <f t="shared" ref="AE1366:AE1373" si="1771">(IF(ISNUMBER(G1366),G1366,0)*H1366*I1366+IF(ISNUMBER(K1366),K1366,1)*L1366*M1366+IF(ISNUMBER(O1366),O1366,1)*P1366*Q1366+IF(ISNUMBER(S1366),S1366,1)*T1366*U1366+IF(ISNUMBER(W1366),W1366,1)*X1366*Y1366+IF(ISNUMBER(AA1366),AA1366,1)*AB1366*AC1366)*IF(ISNUMBER(F1366),F1366,1)</f>
        <v>0</v>
      </c>
      <c r="AF1366" s="367">
        <f t="shared" si="1747"/>
        <v>0</v>
      </c>
      <c r="AG1366" s="368">
        <f t="shared" ref="AG1366:AG1373" si="1772">IFERROR((AF1366/(AH1366*IF(ISNUMBER(F1366),F1366,1))),0)</f>
        <v>0</v>
      </c>
      <c r="AH1366" s="216">
        <f t="shared" ref="AH1366:AH1373" si="1773">IF(ISNUMBER(AH1310), AH1310+(AH1310*$AH$1346),"")</f>
        <v>157.80236866875484</v>
      </c>
      <c r="AI1366" s="369">
        <f xml:space="preserve"> ( IF(ISNUMBER(G1366), VLOOKUP(G1366/$AH1366,F!$A1:$B101,2,1)*G1366*$H1366*$I1366,0)+IF(ISNUMBER(K1366), VLOOKUP(K1366/$AH1366,F!$A1:$B101,2,1)*K1366*$L1366*$M1366,0)+IF(ISNUMBER(O1366), VLOOKUP(O1366/$AH1366,F!$A1:$B101,2,1)*O1366*$P1366*$Q1366,0)+IF(ISNUMBER(S1366), VLOOKUP(S1366/$AH1366,F!$A1:$B101,2,1)*S1366*$T1366*$U1366,0)+IF(ISNUMBER(W1366), VLOOKUP(W1366/$AH1366,F!$A1:$B101,2,1)*W1366*$X1366*$Y1366,0)+IF(ISNUMBER(AA1366), VLOOKUP(AA1366/$AH1366,F!$A1:$B101,2,1)*AA1366*$AB1366*$AC1366,0))*IF(ISNUMBER(F1366),F1366,1)*IF(ISNUMBER(E1366),E1366,1)</f>
        <v>0</v>
      </c>
      <c r="AJ1366" s="370">
        <f t="shared" ref="AJ1366:AJ1368" si="1774">H1366*I1366+L1366*M1366+P1366*Q1366+T1366*U1366+X1366*Y1366+AB1366*AC1366</f>
        <v>0</v>
      </c>
      <c r="AK1366" s="371">
        <f>IFERROR(I1366*INDEX(F!$P$21:$AB$33, MATCH(G1366/$AH1366, F!$O$21:$O$33,1), MATCH(E1366, F!$P$20:$AB$20,1)), 0 ) +IFERROR( M1366*INDEX(F!$P$21:$AB$33, MATCH(K1366/$AH1366, F!$O$21:$O$33,1), MATCH(E1366, F!$P$20:$AB$20,1)),0) +  IFERROR( Q1366*INDEX(F!$P$21:$AB$33, MATCH(O1366/$AH1366, F!$O$21:$O$33,1), MATCH(E1366, F!$P$20:$AB$20,1)), 0) + IFERROR( U1366*INDEX(F!$P$21:$AB$33, MATCH(S1366/$AH1366, F!$O$21:$O$33,1), MATCH(E1366, F!$P$20:$AB$20,1)),0)  + IFERROR(Y1366*INDEX(F!$P$21:$AB$33, MATCH(W1366/$AH1366, F!$O$21:$O$33,1), MATCH(E1366, F!$P$20:$AB$20,1)),0)  + IFERROR( AC1366*INDEX(F!$P$21:$AB$33, MATCH(AA1366/$AH1366, F!$O$21:$O$33,1), MATCH(E1366, F!$P$20:$AB$20,1)),)</f>
        <v>0</v>
      </c>
      <c r="AL1366" s="1033"/>
    </row>
    <row r="1367" spans="1:38" ht="15.75" hidden="1" customHeight="1" x14ac:dyDescent="0.25">
      <c r="A1367" s="1021">
        <f>A1311+A1290</f>
        <v>43951</v>
      </c>
      <c r="B1367" s="249" t="str">
        <f t="shared" si="1764"/>
        <v>Легкая</v>
      </c>
      <c r="C1367" s="262" t="str">
        <f t="shared" si="1764"/>
        <v>ЖМ</v>
      </c>
      <c r="D1367" s="230" t="str">
        <f t="shared" si="1764"/>
        <v>Жим гантелей</v>
      </c>
      <c r="E1367" s="291">
        <f t="shared" si="1764"/>
        <v>0.8</v>
      </c>
      <c r="F1367" s="342">
        <f t="shared" si="1764"/>
        <v>2</v>
      </c>
      <c r="G1367" s="343" t="str">
        <f t="shared" si="1765"/>
        <v/>
      </c>
      <c r="H1367" s="344"/>
      <c r="I1367" s="344"/>
      <c r="J1367" s="345"/>
      <c r="K1367" s="343" t="str">
        <f t="shared" si="1766"/>
        <v/>
      </c>
      <c r="L1367" s="344"/>
      <c r="M1367" s="344"/>
      <c r="N1367" s="345"/>
      <c r="O1367" s="343" t="str">
        <f t="shared" si="1767"/>
        <v/>
      </c>
      <c r="P1367" s="344"/>
      <c r="Q1367" s="344"/>
      <c r="R1367" s="345"/>
      <c r="S1367" s="343" t="str">
        <f t="shared" si="1768"/>
        <v/>
      </c>
      <c r="T1367" s="344"/>
      <c r="U1367" s="344"/>
      <c r="V1367" s="345"/>
      <c r="W1367" s="343" t="str">
        <f t="shared" si="1769"/>
        <v/>
      </c>
      <c r="X1367" s="344"/>
      <c r="Y1367" s="344"/>
      <c r="Z1367" s="345"/>
      <c r="AA1367" s="343" t="str">
        <f t="shared" si="1770"/>
        <v/>
      </c>
      <c r="AB1367" s="344"/>
      <c r="AC1367" s="344"/>
      <c r="AD1367" s="345"/>
      <c r="AE1367" s="346">
        <f t="shared" si="1771"/>
        <v>0</v>
      </c>
      <c r="AF1367" s="347">
        <f t="shared" si="1747"/>
        <v>0</v>
      </c>
      <c r="AG1367" s="348">
        <f t="shared" si="1772"/>
        <v>0</v>
      </c>
      <c r="AH1367" s="217">
        <f t="shared" si="1773"/>
        <v>50.496757974001547</v>
      </c>
      <c r="AI1367" s="349">
        <f xml:space="preserve"> ( IF(ISNUMBER(G1367), VLOOKUP(G1367/$AH1367,F!$A1:$B101,2,1)*G1367*$H1367*$I1367,0)+IF(ISNUMBER(K1367), VLOOKUP(K1367/$AH1367,F!$A1:$B101,2,1)*K1367*$L1367*$M1367,0)+IF(ISNUMBER(O1367), VLOOKUP(O1367/$AH1367,F!$A1:$B101,2,1)*O1367*$P1367*$Q1367,0)+IF(ISNUMBER(S1367), VLOOKUP(S1367/$AH1367,F!$A1:$B101,2,1)*S1367*$T1367*$U1367,0)+IF(ISNUMBER(W1367), VLOOKUP(W1367/$AH1367,F!$A1:$B101,2,1)*W1367*$X1367*$Y1367,0)+IF(ISNUMBER(AA1367), VLOOKUP(AA1367/$AH1367,F!$A1:$B101,2,1)*AA1367*$AB1367*$AC1367,0))*IF(ISNUMBER(F1367),F1367,1)*IF(ISNUMBER(E1367),E1367,1)</f>
        <v>0</v>
      </c>
      <c r="AJ1367" s="350">
        <f t="shared" si="1774"/>
        <v>0</v>
      </c>
      <c r="AK1367" s="351">
        <f>IFERROR(I1367*INDEX(F!$P$21:$AB$33, MATCH(G1367/$AH1367, F!$O$21:$O$33,1), MATCH(E1367, F!$P$20:$AB$20,1)), 0 ) +IFERROR( M1367*INDEX(F!$P$21:$AB$33, MATCH(K1367/$AH1367, F!$O$21:$O$33,1), MATCH(E1367, F!$P$20:$AB$20,1)),0) +  IFERROR( Q1367*INDEX(F!$P$21:$AB$33, MATCH(O1367/$AH1367, F!$O$21:$O$33,1), MATCH(E1367, F!$P$20:$AB$20,1)), 0) + IFERROR( U1367*INDEX(F!$P$21:$AB$33, MATCH(S1367/$AH1367, F!$O$21:$O$33,1), MATCH(E1367, F!$P$20:$AB$20,1)),0)  + IFERROR(Y1367*INDEX(F!$P$21:$AB$33, MATCH(W1367/$AH1367, F!$O$21:$O$33,1), MATCH(E1367, F!$P$20:$AB$20,1)),0)  + IFERROR( AC1367*INDEX(F!$P$21:$AB$33, MATCH(AA1367/$AH1367, F!$O$21:$O$33,1), MATCH(E1367, F!$P$20:$AB$20,1)),)</f>
        <v>0</v>
      </c>
      <c r="AL1367" s="1031"/>
    </row>
    <row r="1368" spans="1:38" hidden="1" x14ac:dyDescent="0.25">
      <c r="A1368" s="1022"/>
      <c r="B1368" s="252" t="str">
        <f t="shared" si="1764"/>
        <v>Легкая</v>
      </c>
      <c r="C1368" s="265" t="str">
        <f t="shared" si="1764"/>
        <v>ОФП</v>
      </c>
      <c r="D1368" s="234" t="str">
        <f t="shared" si="1764"/>
        <v>Французский жим</v>
      </c>
      <c r="E1368" s="291">
        <f t="shared" si="1764"/>
        <v>0.4</v>
      </c>
      <c r="F1368" s="372" t="str">
        <f t="shared" si="1764"/>
        <v/>
      </c>
      <c r="G1368" s="373" t="str">
        <f t="shared" si="1765"/>
        <v/>
      </c>
      <c r="H1368" s="374"/>
      <c r="I1368" s="374"/>
      <c r="J1368" s="375"/>
      <c r="K1368" s="373" t="str">
        <f t="shared" si="1766"/>
        <v/>
      </c>
      <c r="L1368" s="374"/>
      <c r="M1368" s="374"/>
      <c r="N1368" s="375"/>
      <c r="O1368" s="373" t="str">
        <f t="shared" si="1767"/>
        <v/>
      </c>
      <c r="P1368" s="374"/>
      <c r="Q1368" s="374"/>
      <c r="R1368" s="375"/>
      <c r="S1368" s="373" t="str">
        <f t="shared" si="1768"/>
        <v/>
      </c>
      <c r="T1368" s="374"/>
      <c r="U1368" s="374"/>
      <c r="V1368" s="375"/>
      <c r="W1368" s="373" t="str">
        <f t="shared" si="1769"/>
        <v/>
      </c>
      <c r="X1368" s="374"/>
      <c r="Y1368" s="374"/>
      <c r="Z1368" s="375"/>
      <c r="AA1368" s="373" t="str">
        <f t="shared" si="1770"/>
        <v/>
      </c>
      <c r="AB1368" s="374"/>
      <c r="AC1368" s="374"/>
      <c r="AD1368" s="375"/>
      <c r="AE1368" s="376">
        <f t="shared" si="1771"/>
        <v>0</v>
      </c>
      <c r="AF1368" s="377">
        <f t="shared" si="1747"/>
        <v>0</v>
      </c>
      <c r="AG1368" s="378">
        <f t="shared" si="1772"/>
        <v>0</v>
      </c>
      <c r="AH1368" s="217">
        <f t="shared" si="1773"/>
        <v>73.693706168308552</v>
      </c>
      <c r="AI1368" s="379">
        <f xml:space="preserve"> ( IF(ISNUMBER(G1368), VLOOKUP(G1368/$AH1368,F!$A1:$B101,2,1)*G1368*$H1368*$I1368,0)+IF(ISNUMBER(K1368), VLOOKUP(K1368/$AH1368,F!$A1:$B101,2,1)*K1368*$L1368*$M1368,0)+IF(ISNUMBER(O1368), VLOOKUP(O1368/$AH1368,F!$A1:$B101,2,1)*O1368*$P1368*$Q1368,0)+IF(ISNUMBER(S1368), VLOOKUP(S1368/$AH1368,F!$A1:$B101,2,1)*S1368*$T1368*$U1368,0)+IF(ISNUMBER(W1368), VLOOKUP(W1368/$AH1368,F!$A1:$B101,2,1)*W1368*$X1368*$Y1368,0)+IF(ISNUMBER(AA1368), VLOOKUP(AA1368/$AH1368,F!$A1:$B101,2,1)*AA1368*$AB1368*$AC1368,0))*IF(ISNUMBER(F1368),F1368,1)*IF(ISNUMBER(E1368),E1368,1)</f>
        <v>0</v>
      </c>
      <c r="AJ1368" s="380">
        <f t="shared" si="1774"/>
        <v>0</v>
      </c>
      <c r="AK1368" s="381">
        <f>IFERROR(I1368*INDEX(F!$P$21:$AB$33, MATCH(G1368/$AH1368, F!$O$21:$O$33,1), MATCH(E1368, F!$P$20:$AB$20,1)), 0 ) +IFERROR( M1368*INDEX(F!$P$21:$AB$33, MATCH(K1368/$AH1368, F!$O$21:$O$33,1), MATCH(E1368, F!$P$20:$AB$20,1)),0) +  IFERROR( Q1368*INDEX(F!$P$21:$AB$33, MATCH(O1368/$AH1368, F!$O$21:$O$33,1), MATCH(E1368, F!$P$20:$AB$20,1)), 0) + IFERROR( U1368*INDEX(F!$P$21:$AB$33, MATCH(S1368/$AH1368, F!$O$21:$O$33,1), MATCH(E1368, F!$P$20:$AB$20,1)),0)  + IFERROR(Y1368*INDEX(F!$P$21:$AB$33, MATCH(W1368/$AH1368, F!$O$21:$O$33,1), MATCH(E1368, F!$P$20:$AB$20,1)),0)  + IFERROR( AC1368*INDEX(F!$P$21:$AB$33, MATCH(AA1368/$AH1368, F!$O$21:$O$33,1), MATCH(E1368, F!$P$20:$AB$20,1)),)</f>
        <v>0</v>
      </c>
      <c r="AL1368" s="1031"/>
    </row>
    <row r="1369" spans="1:38" hidden="1" x14ac:dyDescent="0.25">
      <c r="A1369" s="1022"/>
      <c r="B1369" s="249" t="str">
        <f t="shared" si="1764"/>
        <v>Легкая</v>
      </c>
      <c r="C1369" s="262" t="str">
        <f t="shared" si="1764"/>
        <v>ОФП</v>
      </c>
      <c r="D1369" s="230" t="str">
        <f t="shared" si="1764"/>
        <v>Молотковые сгибания</v>
      </c>
      <c r="E1369" s="291">
        <f t="shared" si="1764"/>
        <v>0.4</v>
      </c>
      <c r="F1369" s="342">
        <f t="shared" si="1764"/>
        <v>2</v>
      </c>
      <c r="G1369" s="343" t="str">
        <f t="shared" si="1765"/>
        <v/>
      </c>
      <c r="H1369" s="344"/>
      <c r="I1369" s="344"/>
      <c r="J1369" s="345"/>
      <c r="K1369" s="343" t="str">
        <f t="shared" si="1766"/>
        <v/>
      </c>
      <c r="L1369" s="344"/>
      <c r="M1369" s="344"/>
      <c r="N1369" s="345"/>
      <c r="O1369" s="343" t="str">
        <f t="shared" si="1767"/>
        <v/>
      </c>
      <c r="P1369" s="344"/>
      <c r="Q1369" s="344"/>
      <c r="R1369" s="345"/>
      <c r="S1369" s="343" t="str">
        <f t="shared" si="1768"/>
        <v/>
      </c>
      <c r="T1369" s="344"/>
      <c r="U1369" s="344"/>
      <c r="V1369" s="345"/>
      <c r="W1369" s="343" t="str">
        <f t="shared" si="1769"/>
        <v/>
      </c>
      <c r="X1369" s="344"/>
      <c r="Y1369" s="344"/>
      <c r="Z1369" s="345"/>
      <c r="AA1369" s="343" t="str">
        <f t="shared" si="1770"/>
        <v/>
      </c>
      <c r="AB1369" s="344"/>
      <c r="AC1369" s="344"/>
      <c r="AD1369" s="345"/>
      <c r="AE1369" s="346">
        <f t="shared" si="1771"/>
        <v>0</v>
      </c>
      <c r="AF1369" s="347">
        <f t="shared" si="1747"/>
        <v>0</v>
      </c>
      <c r="AG1369" s="348">
        <f t="shared" si="1772"/>
        <v>0</v>
      </c>
      <c r="AH1369" s="217">
        <f t="shared" si="1773"/>
        <v>28.404426360375879</v>
      </c>
      <c r="AI1369" s="349">
        <f xml:space="preserve"> ( IF(ISNUMBER(G1369), VLOOKUP(G1369/$AH1369,F!$A1:$B101,2,1)*G1369*$H1369*$I1369,0)+IF(ISNUMBER(K1369), VLOOKUP(K1369/$AH1369,F!$A1:$B101,2,1)*K1369*$L1369*$M1369,0)+IF(ISNUMBER(O1369), VLOOKUP(O1369/$AH1369,F!$A1:$B101,2,1)*O1369*$P1369*$Q1369,0)+IF(ISNUMBER(S1369), VLOOKUP(S1369/$AH1369,F!$A1:$B101,2,1)*S1369*$T1369*$U1369,0)+IF(ISNUMBER(W1369), VLOOKUP(W1369/$AH1369,F!$A1:$B101,2,1)*W1369*$X1369*$Y1369,0)+IF(ISNUMBER(AA1369), VLOOKUP(AA1369/$AH1369,F!$A1:$B101,2,1)*AA1369*$AB1369*$AC1369,0))*IF(ISNUMBER(F1369),F1369,1)*IF(ISNUMBER(E1369),E1369,1)</f>
        <v>0</v>
      </c>
      <c r="AJ1369" s="350">
        <f>H1369*I1369+L1369*M1369+P1369*Q1369+T1369*U1369+X1369*Y1369+AB1369*AC1369</f>
        <v>0</v>
      </c>
      <c r="AK1369" s="351">
        <f>IFERROR(I1369*INDEX(F!$P$21:$AB$33, MATCH(G1369/$AH1369, F!$O$21:$O$33,1), MATCH(E1369, F!$P$20:$AB$20,1)), 0 ) +IFERROR( M1369*INDEX(F!$P$21:$AB$33, MATCH(K1369/$AH1369, F!$O$21:$O$33,1), MATCH(E1369, F!$P$20:$AB$20,1)),0) +  IFERROR( Q1369*INDEX(F!$P$21:$AB$33, MATCH(O1369/$AH1369, F!$O$21:$O$33,1), MATCH(E1369, F!$P$20:$AB$20,1)), 0) + IFERROR( U1369*INDEX(F!$P$21:$AB$33, MATCH(S1369/$AH1369, F!$O$21:$O$33,1), MATCH(E1369, F!$P$20:$AB$20,1)),0)  + IFERROR(Y1369*INDEX(F!$P$21:$AB$33, MATCH(W1369/$AH1369, F!$O$21:$O$33,1), MATCH(E1369, F!$P$20:$AB$20,1)),0)  + IFERROR( AC1369*INDEX(F!$P$21:$AB$33, MATCH(AA1369/$AH1369, F!$O$21:$O$33,1), MATCH(E1369, F!$P$20:$AB$20,1)),)</f>
        <v>0</v>
      </c>
      <c r="AL1369" s="1031"/>
    </row>
    <row r="1370" spans="1:38" hidden="1" x14ac:dyDescent="0.25">
      <c r="A1370" s="1022"/>
      <c r="B1370" s="252" t="str">
        <f t="shared" si="1764"/>
        <v>Легкая</v>
      </c>
      <c r="C1370" s="265" t="str">
        <f t="shared" si="1764"/>
        <v>ОФП</v>
      </c>
      <c r="D1370" s="234" t="str">
        <f t="shared" si="1764"/>
        <v>Разгибания с гантелью из-за головы</v>
      </c>
      <c r="E1370" s="291">
        <f t="shared" si="1764"/>
        <v>0.4</v>
      </c>
      <c r="F1370" s="372">
        <f t="shared" si="1764"/>
        <v>2</v>
      </c>
      <c r="G1370" s="373" t="str">
        <f t="shared" si="1765"/>
        <v/>
      </c>
      <c r="H1370" s="374"/>
      <c r="I1370" s="374"/>
      <c r="J1370" s="375"/>
      <c r="K1370" s="373" t="str">
        <f t="shared" si="1766"/>
        <v/>
      </c>
      <c r="L1370" s="374"/>
      <c r="M1370" s="374"/>
      <c r="N1370" s="375"/>
      <c r="O1370" s="373" t="str">
        <f t="shared" si="1767"/>
        <v/>
      </c>
      <c r="P1370" s="374"/>
      <c r="Q1370" s="374"/>
      <c r="R1370" s="375"/>
      <c r="S1370" s="373" t="str">
        <f t="shared" si="1768"/>
        <v/>
      </c>
      <c r="T1370" s="374"/>
      <c r="U1370" s="374"/>
      <c r="V1370" s="375"/>
      <c r="W1370" s="373" t="str">
        <f t="shared" si="1769"/>
        <v/>
      </c>
      <c r="X1370" s="374"/>
      <c r="Y1370" s="374"/>
      <c r="Z1370" s="375"/>
      <c r="AA1370" s="373" t="str">
        <f t="shared" si="1770"/>
        <v/>
      </c>
      <c r="AB1370" s="374"/>
      <c r="AC1370" s="374"/>
      <c r="AD1370" s="375"/>
      <c r="AE1370" s="376">
        <f t="shared" si="1771"/>
        <v>0</v>
      </c>
      <c r="AF1370" s="377">
        <f t="shared" si="1747"/>
        <v>0</v>
      </c>
      <c r="AG1370" s="378">
        <f t="shared" si="1772"/>
        <v>0</v>
      </c>
      <c r="AH1370" s="217">
        <f t="shared" si="1773"/>
        <v>20.51430792693813</v>
      </c>
      <c r="AI1370" s="379">
        <f xml:space="preserve"> ( IF(ISNUMBER(G1370), VLOOKUP(G1370/$AH1370,F!$A1:$B101,2,1)*G1370*$H1370*$I1370,0)+IF(ISNUMBER(K1370), VLOOKUP(K1370/$AH1370,F!$A1:$B101,2,1)*K1370*$L1370*$M1370,0)+IF(ISNUMBER(O1370), VLOOKUP(O1370/$AH1370,F!$A1:$B101,2,1)*O1370*$P1370*$Q1370,0)+IF(ISNUMBER(S1370), VLOOKUP(S1370/$AH1370,F!$A1:$B101,2,1)*S1370*$T1370*$U1370,0)+IF(ISNUMBER(W1370), VLOOKUP(W1370/$AH1370,F!$A1:$B101,2,1)*W1370*$X1370*$Y1370,0)+IF(ISNUMBER(AA1370), VLOOKUP(AA1370/$AH1370,F!$A1:$B101,2,1)*AA1370*$AB1370*$AC1370,0))*IF(ISNUMBER(F1370),F1370,1)*IF(ISNUMBER(E1370),E1370,1)</f>
        <v>0</v>
      </c>
      <c r="AJ1370" s="380">
        <f t="shared" ref="AJ1370:AJ1373" si="1775">H1370*I1370+L1370*M1370+P1370*Q1370+T1370*U1370+X1370*Y1370+AB1370*AC1370</f>
        <v>0</v>
      </c>
      <c r="AK1370" s="381">
        <f>IFERROR(I1370*INDEX(F!$P$21:$AB$33, MATCH(G1370/$AH1370, F!$O$21:$O$33,1), MATCH(E1370, F!$P$20:$AB$20,1)), 0 ) +IFERROR( M1370*INDEX(F!$P$21:$AB$33, MATCH(K1370/$AH1370, F!$O$21:$O$33,1), MATCH(E1370, F!$P$20:$AB$20,1)),0) +  IFERROR( Q1370*INDEX(F!$P$21:$AB$33, MATCH(O1370/$AH1370, F!$O$21:$O$33,1), MATCH(E1370, F!$P$20:$AB$20,1)), 0) + IFERROR( U1370*INDEX(F!$P$21:$AB$33, MATCH(S1370/$AH1370, F!$O$21:$O$33,1), MATCH(E1370, F!$P$20:$AB$20,1)),0)  + IFERROR(Y1370*INDEX(F!$P$21:$AB$33, MATCH(W1370/$AH1370, F!$O$21:$O$33,1), MATCH(E1370, F!$P$20:$AB$20,1)),0)  + IFERROR( AC1370*INDEX(F!$P$21:$AB$33, MATCH(AA1370/$AH1370, F!$O$21:$O$33,1), MATCH(E1370, F!$P$20:$AB$20,1)),)</f>
        <v>0</v>
      </c>
      <c r="AL1370" s="1031"/>
    </row>
    <row r="1371" spans="1:38" hidden="1" x14ac:dyDescent="0.25">
      <c r="A1371" s="1022"/>
      <c r="B1371" s="249" t="str">
        <f t="shared" si="1764"/>
        <v/>
      </c>
      <c r="C1371" s="262" t="str">
        <f t="shared" si="1764"/>
        <v/>
      </c>
      <c r="D1371" s="230" t="str">
        <f t="shared" si="1764"/>
        <v/>
      </c>
      <c r="E1371" s="291" t="str">
        <f t="shared" si="1764"/>
        <v/>
      </c>
      <c r="F1371" s="342" t="str">
        <f t="shared" si="1764"/>
        <v/>
      </c>
      <c r="G1371" s="343" t="str">
        <f t="shared" si="1765"/>
        <v/>
      </c>
      <c r="H1371" s="344"/>
      <c r="I1371" s="344"/>
      <c r="J1371" s="345"/>
      <c r="K1371" s="343" t="str">
        <f t="shared" si="1766"/>
        <v/>
      </c>
      <c r="L1371" s="344"/>
      <c r="M1371" s="344"/>
      <c r="N1371" s="345"/>
      <c r="O1371" s="343" t="str">
        <f t="shared" si="1767"/>
        <v/>
      </c>
      <c r="P1371" s="344"/>
      <c r="Q1371" s="344"/>
      <c r="R1371" s="345"/>
      <c r="S1371" s="343" t="str">
        <f t="shared" si="1768"/>
        <v/>
      </c>
      <c r="T1371" s="344"/>
      <c r="U1371" s="344"/>
      <c r="V1371" s="345"/>
      <c r="W1371" s="343" t="str">
        <f t="shared" si="1769"/>
        <v/>
      </c>
      <c r="X1371" s="344"/>
      <c r="Y1371" s="344"/>
      <c r="Z1371" s="345"/>
      <c r="AA1371" s="343" t="str">
        <f t="shared" si="1770"/>
        <v/>
      </c>
      <c r="AB1371" s="344"/>
      <c r="AC1371" s="344"/>
      <c r="AD1371" s="345"/>
      <c r="AE1371" s="346">
        <f t="shared" si="1771"/>
        <v>0</v>
      </c>
      <c r="AF1371" s="347">
        <f t="shared" si="1747"/>
        <v>0</v>
      </c>
      <c r="AG1371" s="348">
        <f t="shared" si="1772"/>
        <v>0</v>
      </c>
      <c r="AH1371" s="217" t="str">
        <f t="shared" si="1773"/>
        <v/>
      </c>
      <c r="AI1371" s="349">
        <f xml:space="preserve"> ( IF(ISNUMBER(G1371), VLOOKUP(G1371/$AH1371,F!$A1:$B101,2,1)*G1371*$H1371*$I1371,0)+IF(ISNUMBER(K1371), VLOOKUP(K1371/$AH1371,F!$A1:$B101,2,1)*K1371*$L1371*$M1371,0)+IF(ISNUMBER(O1371), VLOOKUP(O1371/$AH1371,F!$A1:$B101,2,1)*O1371*$P1371*$Q1371,0)+IF(ISNUMBER(S1371), VLOOKUP(S1371/$AH1371,F!$A1:$B101,2,1)*S1371*$T1371*$U1371,0)+IF(ISNUMBER(W1371), VLOOKUP(W1371/$AH1371,F!$A1:$B101,2,1)*W1371*$X1371*$Y1371,0)+IF(ISNUMBER(AA1371), VLOOKUP(AA1371/$AH1371,F!$A1:$B101,2,1)*AA1371*$AB1371*$AC1371,0))*IF(ISNUMBER(F1371),F1371,1)*IF(ISNUMBER(E1371),E1371,1)</f>
        <v>0</v>
      </c>
      <c r="AJ1371" s="350">
        <f t="shared" si="1775"/>
        <v>0</v>
      </c>
      <c r="AK1371" s="351">
        <f>IFERROR(I1371*INDEX(F!$P$21:$AB$33, MATCH(G1371/$AH1371, F!$O$21:$O$33,1), MATCH(E1371, F!$P$20:$AB$20,1)), 0 ) +IFERROR( M1371*INDEX(F!$P$21:$AB$33, MATCH(K1371/$AH1371, F!$O$21:$O$33,1), MATCH(E1371, F!$P$20:$AB$20,1)),0) +  IFERROR( Q1371*INDEX(F!$P$21:$AB$33, MATCH(O1371/$AH1371, F!$O$21:$O$33,1), MATCH(E1371, F!$P$20:$AB$20,1)), 0) + IFERROR( U1371*INDEX(F!$P$21:$AB$33, MATCH(S1371/$AH1371, F!$O$21:$O$33,1), MATCH(E1371, F!$P$20:$AB$20,1)),0)  + IFERROR(Y1371*INDEX(F!$P$21:$AB$33, MATCH(W1371/$AH1371, F!$O$21:$O$33,1), MATCH(E1371, F!$P$20:$AB$20,1)),0)  + IFERROR( AC1371*INDEX(F!$P$21:$AB$33, MATCH(AA1371/$AH1371, F!$O$21:$O$33,1), MATCH(E1371, F!$P$20:$AB$20,1)),)</f>
        <v>0</v>
      </c>
      <c r="AL1371" s="1031"/>
    </row>
    <row r="1372" spans="1:38" hidden="1" x14ac:dyDescent="0.25">
      <c r="A1372" s="1022"/>
      <c r="B1372" s="252" t="str">
        <f t="shared" si="1764"/>
        <v/>
      </c>
      <c r="C1372" s="265" t="str">
        <f t="shared" si="1764"/>
        <v/>
      </c>
      <c r="D1372" s="234" t="str">
        <f t="shared" si="1764"/>
        <v/>
      </c>
      <c r="E1372" s="291" t="str">
        <f t="shared" si="1764"/>
        <v/>
      </c>
      <c r="F1372" s="382" t="str">
        <f t="shared" si="1764"/>
        <v/>
      </c>
      <c r="G1372" s="373" t="str">
        <f t="shared" si="1765"/>
        <v/>
      </c>
      <c r="H1372" s="374"/>
      <c r="I1372" s="374"/>
      <c r="J1372" s="375"/>
      <c r="K1372" s="373" t="str">
        <f t="shared" si="1766"/>
        <v/>
      </c>
      <c r="L1372" s="374"/>
      <c r="M1372" s="374"/>
      <c r="N1372" s="375"/>
      <c r="O1372" s="373" t="str">
        <f t="shared" si="1767"/>
        <v/>
      </c>
      <c r="P1372" s="374"/>
      <c r="Q1372" s="374"/>
      <c r="R1372" s="375"/>
      <c r="S1372" s="373" t="str">
        <f t="shared" si="1768"/>
        <v/>
      </c>
      <c r="T1372" s="374"/>
      <c r="U1372" s="374"/>
      <c r="V1372" s="375"/>
      <c r="W1372" s="373" t="str">
        <f t="shared" si="1769"/>
        <v/>
      </c>
      <c r="X1372" s="374"/>
      <c r="Y1372" s="374"/>
      <c r="Z1372" s="375"/>
      <c r="AA1372" s="373" t="str">
        <f t="shared" si="1770"/>
        <v/>
      </c>
      <c r="AB1372" s="374"/>
      <c r="AC1372" s="374"/>
      <c r="AD1372" s="375"/>
      <c r="AE1372" s="376">
        <f t="shared" si="1771"/>
        <v>0</v>
      </c>
      <c r="AF1372" s="377">
        <f t="shared" si="1747"/>
        <v>0</v>
      </c>
      <c r="AG1372" s="378">
        <f t="shared" si="1772"/>
        <v>0</v>
      </c>
      <c r="AH1372" s="217" t="str">
        <f t="shared" si="1773"/>
        <v/>
      </c>
      <c r="AI1372" s="379">
        <f xml:space="preserve"> ( IF(ISNUMBER(G1372), VLOOKUP(G1372/$AH1372,F!$A1:$B101,2,1)*G1372*$H1372*$I1372,0)+IF(ISNUMBER(K1372), VLOOKUP(K1372/$AH1372,F!$A1:$B101,2,1)*K1372*$L1372*$M1372,0)+IF(ISNUMBER(O1372), VLOOKUP(O1372/$AH1372,F!$A1:$B101,2,1)*O1372*$P1372*$Q1372,0)+IF(ISNUMBER(S1372), VLOOKUP(S1372/$AH1372,F!$A1:$B101,2,1)*S1372*$T1372*$U1372,0)+IF(ISNUMBER(W1372), VLOOKUP(W1372/$AH1372,F!$A1:$B101,2,1)*W1372*$X1372*$Y1372,0)+IF(ISNUMBER(AA1372), VLOOKUP(AA1372/$AH1372,F!$A1:$B101,2,1)*AA1372*$AB1372*$AC1372,0))*IF(ISNUMBER(F1372),F1372,1)*IF(ISNUMBER(E1372),E1372,1)</f>
        <v>0</v>
      </c>
      <c r="AJ1372" s="380">
        <f t="shared" si="1775"/>
        <v>0</v>
      </c>
      <c r="AK1372" s="381">
        <f>IFERROR(I1372*INDEX(F!$P$21:$AB$33, MATCH(G1372/$AH1372, F!$O$21:$O$33,1), MATCH(E1372, F!$P$20:$AB$20,1)), 0 ) +IFERROR( M1372*INDEX(F!$P$21:$AB$33, MATCH(K1372/$AH1372, F!$O$21:$O$33,1), MATCH(E1372, F!$P$20:$AB$20,1)),0) +  IFERROR( Q1372*INDEX(F!$P$21:$AB$33, MATCH(O1372/$AH1372, F!$O$21:$O$33,1), MATCH(E1372, F!$P$20:$AB$20,1)), 0) + IFERROR( U1372*INDEX(F!$P$21:$AB$33, MATCH(S1372/$AH1372, F!$O$21:$O$33,1), MATCH(E1372, F!$P$20:$AB$20,1)),0)  + IFERROR(Y1372*INDEX(F!$P$21:$AB$33, MATCH(W1372/$AH1372, F!$O$21:$O$33,1), MATCH(E1372, F!$P$20:$AB$20,1)),0)  + IFERROR( AC1372*INDEX(F!$P$21:$AB$33, MATCH(AA1372/$AH1372, F!$O$21:$O$33,1), MATCH(E1372, F!$P$20:$AB$20,1)),)</f>
        <v>0</v>
      </c>
      <c r="AL1372" s="1031"/>
    </row>
    <row r="1373" spans="1:38" hidden="1" x14ac:dyDescent="0.25">
      <c r="A1373" s="1022"/>
      <c r="B1373" s="249" t="str">
        <f t="shared" si="1764"/>
        <v/>
      </c>
      <c r="C1373" s="262" t="str">
        <f t="shared" si="1764"/>
        <v/>
      </c>
      <c r="D1373" s="235" t="str">
        <f t="shared" si="1764"/>
        <v/>
      </c>
      <c r="E1373" s="291" t="str">
        <f t="shared" si="1764"/>
        <v/>
      </c>
      <c r="F1373" s="383" t="str">
        <f t="shared" si="1764"/>
        <v/>
      </c>
      <c r="G1373" s="343" t="str">
        <f t="shared" si="1765"/>
        <v/>
      </c>
      <c r="H1373" s="344"/>
      <c r="I1373" s="344"/>
      <c r="J1373" s="345"/>
      <c r="K1373" s="343" t="str">
        <f t="shared" si="1766"/>
        <v/>
      </c>
      <c r="L1373" s="344"/>
      <c r="M1373" s="344"/>
      <c r="N1373" s="345"/>
      <c r="O1373" s="343" t="str">
        <f t="shared" si="1767"/>
        <v/>
      </c>
      <c r="P1373" s="344"/>
      <c r="Q1373" s="344"/>
      <c r="R1373" s="345"/>
      <c r="S1373" s="343" t="str">
        <f t="shared" si="1768"/>
        <v/>
      </c>
      <c r="T1373" s="344"/>
      <c r="U1373" s="344"/>
      <c r="V1373" s="345"/>
      <c r="W1373" s="343" t="str">
        <f t="shared" si="1769"/>
        <v/>
      </c>
      <c r="X1373" s="344"/>
      <c r="Y1373" s="344"/>
      <c r="Z1373" s="345"/>
      <c r="AA1373" s="343" t="str">
        <f t="shared" si="1770"/>
        <v/>
      </c>
      <c r="AB1373" s="344"/>
      <c r="AC1373" s="344"/>
      <c r="AD1373" s="345"/>
      <c r="AE1373" s="346">
        <f t="shared" si="1771"/>
        <v>0</v>
      </c>
      <c r="AF1373" s="347">
        <f t="shared" si="1747"/>
        <v>0</v>
      </c>
      <c r="AG1373" s="348">
        <f t="shared" si="1772"/>
        <v>0</v>
      </c>
      <c r="AH1373" s="217" t="str">
        <f t="shared" si="1773"/>
        <v/>
      </c>
      <c r="AI1373" s="349">
        <f xml:space="preserve"> ( IF(ISNUMBER(G1373), VLOOKUP(G1373/$AH1373,F!$A1:$B101,2,1)*G1373*$H1373*$I1373,0)+IF(ISNUMBER(K1373), VLOOKUP(K1373/$AH1373,F!$A1:$B101,2,1)*K1373*$L1373*$M1373,0)+IF(ISNUMBER(O1373), VLOOKUP(O1373/$AH1373,F!$A1:$B101,2,1)*O1373*$P1373*$Q1373,0)+IF(ISNUMBER(S1373), VLOOKUP(S1373/$AH1373,F!$A1:$B101,2,1)*S1373*$T1373*$U1373,0)+IF(ISNUMBER(W1373), VLOOKUP(W1373/$AH1373,F!$A1:$B101,2,1)*W1373*$X1373*$Y1373,0)+IF(ISNUMBER(AA1373), VLOOKUP(AA1373/$AH1373,F!$A1:$B101,2,1)*AA1373*$AB1373*$AC1373,0))*IF(ISNUMBER(F1373),F1373,1)*IF(ISNUMBER(E1373),E1373,1)</f>
        <v>0</v>
      </c>
      <c r="AJ1373" s="350">
        <f t="shared" si="1775"/>
        <v>0</v>
      </c>
      <c r="AK1373" s="351">
        <f>IFERROR(I1373*INDEX(F!$P$21:$AB$33, MATCH(G1373/$AH1373, F!$O$21:$O$33,1), MATCH(E1373, F!$P$20:$AB$20,1)), 0 ) +IFERROR( M1373*INDEX(F!$P$21:$AB$33, MATCH(K1373/$AH1373, F!$O$21:$O$33,1), MATCH(E1373, F!$P$20:$AB$20,1)),0) +  IFERROR( Q1373*INDEX(F!$P$21:$AB$33, MATCH(O1373/$AH1373, F!$O$21:$O$33,1), MATCH(E1373, F!$P$20:$AB$20,1)), 0) + IFERROR( U1373*INDEX(F!$P$21:$AB$33, MATCH(S1373/$AH1373, F!$O$21:$O$33,1), MATCH(E1373, F!$P$20:$AB$20,1)),0)  + IFERROR(Y1373*INDEX(F!$P$21:$AB$33, MATCH(W1373/$AH1373, F!$O$21:$O$33,1), MATCH(E1373, F!$P$20:$AB$20,1)),0)  + IFERROR( AC1373*INDEX(F!$P$21:$AB$33, MATCH(AA1373/$AH1373, F!$O$21:$O$33,1), MATCH(E1373, F!$P$20:$AB$20,1)),)</f>
        <v>0</v>
      </c>
      <c r="AL1373" s="1031"/>
    </row>
    <row r="1374" spans="1:38" ht="15.75" hidden="1" thickBot="1" x14ac:dyDescent="0.3">
      <c r="A1374" s="1023"/>
      <c r="B1374" s="253"/>
      <c r="C1374" s="266"/>
      <c r="D1374" s="218"/>
      <c r="E1374" s="352">
        <f>ROUND(IFERROR(SUMPRODUCT(AJ1366:AJ1373,E1366:E1373)/AJ1374,0),3)</f>
        <v>0</v>
      </c>
      <c r="F1374" s="384"/>
      <c r="G1374" s="385"/>
      <c r="H1374" s="386"/>
      <c r="I1374" s="386"/>
      <c r="J1374" s="387"/>
      <c r="K1374" s="385"/>
      <c r="L1374" s="386"/>
      <c r="M1374" s="386"/>
      <c r="N1374" s="387"/>
      <c r="O1374" s="385"/>
      <c r="P1374" s="386"/>
      <c r="Q1374" s="386"/>
      <c r="R1374" s="387"/>
      <c r="S1374" s="385"/>
      <c r="T1374" s="386"/>
      <c r="U1374" s="386"/>
      <c r="V1374" s="387"/>
      <c r="W1374" s="385"/>
      <c r="X1374" s="386"/>
      <c r="Y1374" s="386"/>
      <c r="Z1374" s="387"/>
      <c r="AA1374" s="385"/>
      <c r="AB1374" s="386"/>
      <c r="AC1374" s="386"/>
      <c r="AD1374" s="387"/>
      <c r="AE1374" s="357">
        <f>SUM(AE1366:AE1373)</f>
        <v>0</v>
      </c>
      <c r="AF1374" s="358">
        <f t="shared" si="1747"/>
        <v>0</v>
      </c>
      <c r="AG1374" s="391">
        <f>IFERROR(  SUMPRODUCT(AG1366:AG1373,AJ1366:AJ1373)/AJ1374,0)</f>
        <v>0</v>
      </c>
      <c r="AH1374" s="359"/>
      <c r="AI1374" s="360">
        <f>SUM(AI1366:AI1373)</f>
        <v>0</v>
      </c>
      <c r="AJ1374" s="360">
        <f>SUM(AJ1366:AJ1373)</f>
        <v>0</v>
      </c>
      <c r="AK1374" s="361">
        <f>IF(SUM(AK1366:AK1373)=0,TIME(,0,),TIME(,SUM(AK1366:AK1373)+F!$V$37,))</f>
        <v>0</v>
      </c>
      <c r="AL1374" s="1032"/>
    </row>
    <row r="1375" spans="1:38" hidden="1" x14ac:dyDescent="0.25">
      <c r="A1375" s="212">
        <f>A1376</f>
        <v>43953</v>
      </c>
      <c r="B1375" s="241" t="str">
        <f t="shared" ref="B1375:F1382" si="1776">IF(B1319="","",B1319)</f>
        <v>Легкая</v>
      </c>
      <c r="C1375" s="254" t="str">
        <f t="shared" si="1776"/>
        <v>ПР</v>
      </c>
      <c r="D1375" s="222" t="str">
        <f t="shared" si="1776"/>
        <v>Присед</v>
      </c>
      <c r="E1375" s="280">
        <f t="shared" si="1776"/>
        <v>1.2</v>
      </c>
      <c r="F1375" s="281" t="str">
        <f t="shared" si="1776"/>
        <v/>
      </c>
      <c r="G1375" s="282" t="str">
        <f t="shared" ref="G1375:G1382" si="1777">IF(J1375&lt;&gt;0, IFERROR(IF( $F1375=2,  MROUND($AH1375*J1375,1),    IF( OR($F1375="",$F1375=1),   MROUND($AH1375*J1375,2.5),  MROUND($AH1375*J1375, 0.1))), "" ), "")</f>
        <v/>
      </c>
      <c r="H1375" s="283"/>
      <c r="I1375" s="283"/>
      <c r="J1375" s="284"/>
      <c r="K1375" s="282" t="str">
        <f t="shared" ref="K1375:K1382" si="1778">IF(N1375&lt;&gt;0, IFERROR(IF( $F1375=2,  MROUND($AH1375*N1375,1),    IF( OR($F1375="",$F1375=1),   MROUND($AH1375*N1375,2.5),  MROUND($AH1375*N1375, 0.1))), "" ), "")</f>
        <v/>
      </c>
      <c r="L1375" s="283"/>
      <c r="M1375" s="283"/>
      <c r="N1375" s="284"/>
      <c r="O1375" s="282" t="str">
        <f t="shared" ref="O1375:O1382" si="1779">IF(R1375&lt;&gt;0, IFERROR(IF( $F1375=2,  MROUND($AH1375*R1375,1),    IF( OR($F1375="",$F1375=1),   MROUND($AH1375*R1375,2.5),  MROUND($AH1375*R1375, 0.1))), "" ), "")</f>
        <v/>
      </c>
      <c r="P1375" s="283"/>
      <c r="Q1375" s="283"/>
      <c r="R1375" s="284"/>
      <c r="S1375" s="282" t="str">
        <f t="shared" ref="S1375:S1382" si="1780">IF(V1375&lt;&gt;0, IFERROR(IF( $F1375=2,  MROUND($AH1375*V1375,1),    IF( OR($F1375="",$F1375=1),   MROUND($AH1375*V1375,2.5),  MROUND($AH1375*V1375, 0.1))), "" ), "")</f>
        <v/>
      </c>
      <c r="T1375" s="283"/>
      <c r="U1375" s="283"/>
      <c r="V1375" s="284"/>
      <c r="W1375" s="282" t="str">
        <f t="shared" ref="W1375:W1382" si="1781">IF(Z1375&lt;&gt;0, IFERROR(IF( $F1375=2,  MROUND($AH1375*Z1375,1),    IF( OR($F1375="",$F1375=1),   MROUND($AH1375*Z1375,2.5),  MROUND($AH1375*Z1375, 0.1))), "" ), "")</f>
        <v/>
      </c>
      <c r="X1375" s="283"/>
      <c r="Y1375" s="283"/>
      <c r="Z1375" s="284"/>
      <c r="AA1375" s="282" t="str">
        <f t="shared" ref="AA1375:AA1382" si="1782">IF(AD1375&lt;&gt;0, IFERROR(IF( $F1375=2,  MROUND($AH1375*AD1375,1),    IF( OR($F1375="",$F1375=1),   MROUND($AH1375*AD1375,2.5),  MROUND($AH1375*AD1375, 0.1))), "" ), "")</f>
        <v/>
      </c>
      <c r="AB1375" s="283"/>
      <c r="AC1375" s="283"/>
      <c r="AD1375" s="284"/>
      <c r="AE1375" s="392">
        <f t="shared" ref="AE1375:AE1382" si="1783">(IF(ISNUMBER(G1375),G1375,0)*H1375*I1375+IF(ISNUMBER(K1375),K1375,1)*L1375*M1375+IF(ISNUMBER(O1375),O1375,1)*P1375*Q1375+IF(ISNUMBER(S1375),S1375,1)*T1375*U1375+IF(ISNUMBER(W1375),W1375,1)*X1375*Y1375+IF(ISNUMBER(AA1375),AA1375,1)*AB1375*AC1375)*IF(ISNUMBER(F1375),F1375,1)</f>
        <v>0</v>
      </c>
      <c r="AF1375" s="393">
        <f t="shared" si="1747"/>
        <v>0</v>
      </c>
      <c r="AG1375" s="394">
        <f t="shared" ref="AG1375:AG1382" si="1784">IFERROR((AF1375/(AH1375*IF(ISNUMBER(F1375),F1375,1))),0)</f>
        <v>0</v>
      </c>
      <c r="AH1375" s="216">
        <f t="shared" ref="AH1375:AH1382" si="1785">IF(ISNUMBER(AH1319), AH1319+(AH1319*$AH$1346),"")</f>
        <v>180.34556419286267</v>
      </c>
      <c r="AI1375" s="288">
        <f xml:space="preserve"> ( IF(ISNUMBER(G1375), VLOOKUP(G1375/$AH1375,F!$A1:$B101,2,1)*G1375*$H1375*$I1375,0)+IF(ISNUMBER(K1375), VLOOKUP(K1375/$AH1375,F!$A1:$B101,2,1)*K1375*$L1375*$M1375,0)+IF(ISNUMBER(O1375), VLOOKUP(O1375/$AH1375,F!$A1:$B101,2,1)*O1375*$P1375*$Q1375,0)+IF(ISNUMBER(S1375), VLOOKUP(S1375/$AH1375,F!$A1:$B101,2,1)*S1375*$T1375*$U1375,0)+IF(ISNUMBER(W1375), VLOOKUP(W1375/$AH1375,F!$A1:$B101,2,1)*W1375*$X1375*$Y1375,0)+IF(ISNUMBER(AA1375), VLOOKUP(AA1375/$AH1375,F!$A1:$B101,2,1)*AA1375*$AB1375*$AC1375,0))*IF(ISNUMBER(F1375),F1375,1)*IF(ISNUMBER(E1375),E1375,1)</f>
        <v>0</v>
      </c>
      <c r="AJ1375" s="289">
        <f t="shared" ref="AJ1375:AJ1377" si="1786">H1375*I1375+L1375*M1375+P1375*Q1375+T1375*U1375+X1375*Y1375+AB1375*AC1375</f>
        <v>0</v>
      </c>
      <c r="AK1375" s="290">
        <f>IFERROR(I1375*INDEX(F!$P$21:$AB$33, MATCH(G1375/$AH1375, F!$O$21:$O$33,1), MATCH(E1375, F!$P$20:$AB$20,1)), 0 ) +IFERROR( M1375*INDEX(F!$P$21:$AB$33, MATCH(K1375/$AH1375, F!$O$21:$O$33,1), MATCH(E1375, F!$P$20:$AB$20,1)),0) +  IFERROR( Q1375*INDEX(F!$P$21:$AB$33, MATCH(O1375/$AH1375, F!$O$21:$O$33,1), MATCH(E1375, F!$P$20:$AB$20,1)), 0) + IFERROR( U1375*INDEX(F!$P$21:$AB$33, MATCH(S1375/$AH1375, F!$O$21:$O$33,1), MATCH(E1375, F!$P$20:$AB$20,1)),0)  + IFERROR(Y1375*INDEX(F!$P$21:$AB$33, MATCH(W1375/$AH1375, F!$O$21:$O$33,1), MATCH(E1375, F!$P$20:$AB$20,1)),0)  + IFERROR( AC1375*INDEX(F!$P$21:$AB$33, MATCH(AA1375/$AH1375, F!$O$21:$O$33,1), MATCH(E1375, F!$P$20:$AB$20,1)),)</f>
        <v>0</v>
      </c>
      <c r="AL1375" s="1033"/>
    </row>
    <row r="1376" spans="1:38" ht="15.75" hidden="1" customHeight="1" x14ac:dyDescent="0.25">
      <c r="A1376" s="1021">
        <f>A1320+A1290</f>
        <v>43953</v>
      </c>
      <c r="B1376" s="242" t="str">
        <f t="shared" si="1776"/>
        <v>Легкая</v>
      </c>
      <c r="C1376" s="258" t="str">
        <f t="shared" si="1776"/>
        <v>ЖМ</v>
      </c>
      <c r="D1376" s="223" t="str">
        <f t="shared" si="1776"/>
        <v>Жим лежа</v>
      </c>
      <c r="E1376" s="291">
        <f t="shared" si="1776"/>
        <v>1</v>
      </c>
      <c r="F1376" s="292" t="str">
        <f t="shared" si="1776"/>
        <v/>
      </c>
      <c r="G1376" s="293" t="str">
        <f t="shared" si="1777"/>
        <v/>
      </c>
      <c r="H1376" s="238"/>
      <c r="I1376" s="238"/>
      <c r="J1376" s="294"/>
      <c r="K1376" s="293" t="str">
        <f t="shared" si="1778"/>
        <v/>
      </c>
      <c r="L1376" s="238"/>
      <c r="M1376" s="238"/>
      <c r="N1376" s="294"/>
      <c r="O1376" s="293" t="str">
        <f t="shared" si="1779"/>
        <v/>
      </c>
      <c r="P1376" s="238"/>
      <c r="Q1376" s="238"/>
      <c r="R1376" s="294"/>
      <c r="S1376" s="293" t="str">
        <f t="shared" si="1780"/>
        <v/>
      </c>
      <c r="T1376" s="238"/>
      <c r="U1376" s="238"/>
      <c r="V1376" s="294"/>
      <c r="W1376" s="293" t="str">
        <f t="shared" si="1781"/>
        <v/>
      </c>
      <c r="X1376" s="238"/>
      <c r="Y1376" s="238"/>
      <c r="Z1376" s="294"/>
      <c r="AA1376" s="293" t="str">
        <f t="shared" si="1782"/>
        <v/>
      </c>
      <c r="AB1376" s="238"/>
      <c r="AC1376" s="238"/>
      <c r="AD1376" s="294"/>
      <c r="AE1376" s="239">
        <f t="shared" si="1783"/>
        <v>0</v>
      </c>
      <c r="AF1376" s="295">
        <f t="shared" si="1747"/>
        <v>0</v>
      </c>
      <c r="AG1376" s="296">
        <f t="shared" si="1784"/>
        <v>0</v>
      </c>
      <c r="AH1376" s="217">
        <f t="shared" si="1785"/>
        <v>157.80236866875484</v>
      </c>
      <c r="AI1376" s="237">
        <f xml:space="preserve"> ( IF(ISNUMBER(G1376), VLOOKUP(G1376/$AH1376,F!$A1:$B101,2,1)*G1376*$H1376*$I1376,0)+IF(ISNUMBER(K1376), VLOOKUP(K1376/$AH1376,F!$A1:$B101,2,1)*K1376*$L1376*$M1376,0)+IF(ISNUMBER(O1376), VLOOKUP(O1376/$AH1376,F!$A1:$B101,2,1)*O1376*$P1376*$Q1376,0)+IF(ISNUMBER(S1376), VLOOKUP(S1376/$AH1376,F!$A1:$B101,2,1)*S1376*$T1376*$U1376,0)+IF(ISNUMBER(W1376), VLOOKUP(W1376/$AH1376,F!$A1:$B101,2,1)*W1376*$X1376*$Y1376,0)+IF(ISNUMBER(AA1376), VLOOKUP(AA1376/$AH1376,F!$A1:$B101,2,1)*AA1376*$AB1376*$AC1376,0))*IF(ISNUMBER(F1376),F1376,1)*IF(ISNUMBER(E1376),E1376,1)</f>
        <v>0</v>
      </c>
      <c r="AJ1376" s="297">
        <f t="shared" si="1786"/>
        <v>0</v>
      </c>
      <c r="AK1376" s="298">
        <f>IFERROR(I1376*INDEX(F!$P$21:$AB$33, MATCH(G1376/$AH1376, F!$O$21:$O$33,1), MATCH(E1376, F!$P$20:$AB$20,1)), 0 ) +IFERROR( M1376*INDEX(F!$P$21:$AB$33, MATCH(K1376/$AH1376, F!$O$21:$O$33,1), MATCH(E1376, F!$P$20:$AB$20,1)),0) +  IFERROR( Q1376*INDEX(F!$P$21:$AB$33, MATCH(O1376/$AH1376, F!$O$21:$O$33,1), MATCH(E1376, F!$P$20:$AB$20,1)), 0) + IFERROR( U1376*INDEX(F!$P$21:$AB$33, MATCH(S1376/$AH1376, F!$O$21:$O$33,1), MATCH(E1376, F!$P$20:$AB$20,1)),0)  + IFERROR(Y1376*INDEX(F!$P$21:$AB$33, MATCH(W1376/$AH1376, F!$O$21:$O$33,1), MATCH(E1376, F!$P$20:$AB$20,1)),0)  + IFERROR( AC1376*INDEX(F!$P$21:$AB$33, MATCH(AA1376/$AH1376, F!$O$21:$O$33,1), MATCH(E1376, F!$P$20:$AB$20,1)),)</f>
        <v>0</v>
      </c>
      <c r="AL1376" s="1031"/>
    </row>
    <row r="1377" spans="1:38" hidden="1" x14ac:dyDescent="0.25">
      <c r="A1377" s="1022"/>
      <c r="B1377" s="243" t="str">
        <f t="shared" si="1776"/>
        <v>Легкая</v>
      </c>
      <c r="C1377" s="256" t="str">
        <f t="shared" si="1776"/>
        <v>ОФП</v>
      </c>
      <c r="D1377" s="224" t="str">
        <f t="shared" si="1776"/>
        <v>Наклоны</v>
      </c>
      <c r="E1377" s="291">
        <f t="shared" si="1776"/>
        <v>0.8</v>
      </c>
      <c r="F1377" s="299" t="str">
        <f t="shared" si="1776"/>
        <v/>
      </c>
      <c r="G1377" s="300" t="str">
        <f t="shared" si="1777"/>
        <v/>
      </c>
      <c r="H1377" s="301"/>
      <c r="I1377" s="301"/>
      <c r="J1377" s="302"/>
      <c r="K1377" s="300" t="str">
        <f t="shared" si="1778"/>
        <v/>
      </c>
      <c r="L1377" s="301"/>
      <c r="M1377" s="301"/>
      <c r="N1377" s="302"/>
      <c r="O1377" s="300" t="str">
        <f t="shared" si="1779"/>
        <v/>
      </c>
      <c r="P1377" s="301"/>
      <c r="Q1377" s="301"/>
      <c r="R1377" s="302"/>
      <c r="S1377" s="300" t="str">
        <f t="shared" si="1780"/>
        <v/>
      </c>
      <c r="T1377" s="301"/>
      <c r="U1377" s="301"/>
      <c r="V1377" s="302"/>
      <c r="W1377" s="300" t="str">
        <f t="shared" si="1781"/>
        <v/>
      </c>
      <c r="X1377" s="301"/>
      <c r="Y1377" s="301"/>
      <c r="Z1377" s="302"/>
      <c r="AA1377" s="300" t="str">
        <f t="shared" si="1782"/>
        <v/>
      </c>
      <c r="AB1377" s="301"/>
      <c r="AC1377" s="301"/>
      <c r="AD1377" s="302"/>
      <c r="AE1377" s="285">
        <f t="shared" si="1783"/>
        <v>0</v>
      </c>
      <c r="AF1377" s="286">
        <f t="shared" si="1747"/>
        <v>0</v>
      </c>
      <c r="AG1377" s="287">
        <f t="shared" si="1784"/>
        <v>0</v>
      </c>
      <c r="AH1377" s="217">
        <f t="shared" si="1785"/>
        <v>108.48912845976895</v>
      </c>
      <c r="AI1377" s="303">
        <f xml:space="preserve"> ( IF(ISNUMBER(G1377), VLOOKUP(G1377/$AH1377,F!$A1:$B101,2,1)*G1377*$H1377*$I1377,0)+IF(ISNUMBER(K1377), VLOOKUP(K1377/$AH1377,F!$A1:$B101,2,1)*K1377*$L1377*$M1377,0)+IF(ISNUMBER(O1377), VLOOKUP(O1377/$AH1377,F!$A1:$B101,2,1)*O1377*$P1377*$Q1377,0)+IF(ISNUMBER(S1377), VLOOKUP(S1377/$AH1377,F!$A1:$B101,2,1)*S1377*$T1377*$U1377,0)+IF(ISNUMBER(W1377), VLOOKUP(W1377/$AH1377,F!$A1:$B101,2,1)*W1377*$X1377*$Y1377,0)+IF(ISNUMBER(AA1377), VLOOKUP(AA1377/$AH1377,F!$A1:$B101,2,1)*AA1377*$AB1377*$AC1377,0))*IF(ISNUMBER(F1377),F1377,1)*IF(ISNUMBER(E1377),E1377,1)</f>
        <v>0</v>
      </c>
      <c r="AJ1377" s="304">
        <f t="shared" si="1786"/>
        <v>0</v>
      </c>
      <c r="AK1377" s="305">
        <f>IFERROR(I1377*INDEX(F!$P$21:$AB$33, MATCH(G1377/$AH1377, F!$O$21:$O$33,1), MATCH(E1377, F!$P$20:$AB$20,1)), 0 ) +IFERROR( M1377*INDEX(F!$P$21:$AB$33, MATCH(K1377/$AH1377, F!$O$21:$O$33,1), MATCH(E1377, F!$P$20:$AB$20,1)),0) +  IFERROR( Q1377*INDEX(F!$P$21:$AB$33, MATCH(O1377/$AH1377, F!$O$21:$O$33,1), MATCH(E1377, F!$P$20:$AB$20,1)), 0) + IFERROR( U1377*INDEX(F!$P$21:$AB$33, MATCH(S1377/$AH1377, F!$O$21:$O$33,1), MATCH(E1377, F!$P$20:$AB$20,1)),0)  + IFERROR(Y1377*INDEX(F!$P$21:$AB$33, MATCH(W1377/$AH1377, F!$O$21:$O$33,1), MATCH(E1377, F!$P$20:$AB$20,1)),0)  + IFERROR( AC1377*INDEX(F!$P$21:$AB$33, MATCH(AA1377/$AH1377, F!$O$21:$O$33,1), MATCH(E1377, F!$P$20:$AB$20,1)),)</f>
        <v>0</v>
      </c>
      <c r="AL1377" s="1031"/>
    </row>
    <row r="1378" spans="1:38" hidden="1" x14ac:dyDescent="0.25">
      <c r="A1378" s="1022"/>
      <c r="B1378" s="244" t="str">
        <f t="shared" si="1776"/>
        <v>Легкая</v>
      </c>
      <c r="C1378" s="255" t="str">
        <f t="shared" si="1776"/>
        <v>ЖМ</v>
      </c>
      <c r="D1378" s="223" t="str">
        <f t="shared" si="1776"/>
        <v>Жим лежа</v>
      </c>
      <c r="E1378" s="291">
        <f t="shared" si="1776"/>
        <v>1</v>
      </c>
      <c r="F1378" s="306" t="str">
        <f t="shared" si="1776"/>
        <v/>
      </c>
      <c r="G1378" s="293" t="str">
        <f t="shared" si="1777"/>
        <v/>
      </c>
      <c r="H1378" s="238"/>
      <c r="I1378" s="238"/>
      <c r="J1378" s="294"/>
      <c r="K1378" s="293" t="str">
        <f t="shared" si="1778"/>
        <v/>
      </c>
      <c r="L1378" s="238"/>
      <c r="M1378" s="238"/>
      <c r="N1378" s="294"/>
      <c r="O1378" s="293" t="str">
        <f t="shared" si="1779"/>
        <v/>
      </c>
      <c r="P1378" s="238"/>
      <c r="Q1378" s="238"/>
      <c r="R1378" s="294"/>
      <c r="S1378" s="293" t="str">
        <f t="shared" si="1780"/>
        <v/>
      </c>
      <c r="T1378" s="238"/>
      <c r="U1378" s="238"/>
      <c r="V1378" s="294"/>
      <c r="W1378" s="293" t="str">
        <f t="shared" si="1781"/>
        <v/>
      </c>
      <c r="X1378" s="238"/>
      <c r="Y1378" s="238"/>
      <c r="Z1378" s="294"/>
      <c r="AA1378" s="293" t="str">
        <f t="shared" si="1782"/>
        <v/>
      </c>
      <c r="AB1378" s="238"/>
      <c r="AC1378" s="238"/>
      <c r="AD1378" s="294"/>
      <c r="AE1378" s="239">
        <f t="shared" si="1783"/>
        <v>0</v>
      </c>
      <c r="AF1378" s="295">
        <f t="shared" si="1747"/>
        <v>0</v>
      </c>
      <c r="AG1378" s="296">
        <f t="shared" si="1784"/>
        <v>0</v>
      </c>
      <c r="AH1378" s="217">
        <f t="shared" si="1785"/>
        <v>157.80236866875484</v>
      </c>
      <c r="AI1378" s="237">
        <f xml:space="preserve"> ( IF(ISNUMBER(G1378), VLOOKUP(G1378/$AH1378,F!$A1:$B101,2,1)*G1378*$H1378*$I1378,0)+IF(ISNUMBER(K1378), VLOOKUP(K1378/$AH1378,F!$A1:$B101,2,1)*K1378*$L1378*$M1378,0)+IF(ISNUMBER(O1378), VLOOKUP(O1378/$AH1378,F!$A1:$B101,2,1)*O1378*$P1378*$Q1378,0)+IF(ISNUMBER(S1378), VLOOKUP(S1378/$AH1378,F!$A1:$B101,2,1)*S1378*$T1378*$U1378,0)+IF(ISNUMBER(W1378), VLOOKUP(W1378/$AH1378,F!$A1:$B101,2,1)*W1378*$X1378*$Y1378,0)+IF(ISNUMBER(AA1378), VLOOKUP(AA1378/$AH1378,F!$A1:$B101,2,1)*AA1378*$AB1378*$AC1378,0))*IF(ISNUMBER(F1378),F1378,1)*IF(ISNUMBER(E1378),E1378,1)</f>
        <v>0</v>
      </c>
      <c r="AJ1378" s="297">
        <f>H1378*I1378+L1378*M1378+P1378*Q1378+T1378*U1378+X1378*Y1378+AB1378*AC1378</f>
        <v>0</v>
      </c>
      <c r="AK1378" s="298">
        <f>IFERROR(I1378*INDEX(F!$P$21:$AB$33, MATCH(G1378/$AH1378, F!$O$21:$O$33,1), MATCH(E1378, F!$P$20:$AB$20,1)), 0 ) +IFERROR( M1378*INDEX(F!$P$21:$AB$33, MATCH(K1378/$AH1378, F!$O$21:$O$33,1), MATCH(E1378, F!$P$20:$AB$20,1)),0) +  IFERROR( Q1378*INDEX(F!$P$21:$AB$33, MATCH(O1378/$AH1378, F!$O$21:$O$33,1), MATCH(E1378, F!$P$20:$AB$20,1)), 0) + IFERROR( U1378*INDEX(F!$P$21:$AB$33, MATCH(S1378/$AH1378, F!$O$21:$O$33,1), MATCH(E1378, F!$P$20:$AB$20,1)),0)  + IFERROR(Y1378*INDEX(F!$P$21:$AB$33, MATCH(W1378/$AH1378, F!$O$21:$O$33,1), MATCH(E1378, F!$P$20:$AB$20,1)),0)  + IFERROR( AC1378*INDEX(F!$P$21:$AB$33, MATCH(AA1378/$AH1378, F!$O$21:$O$33,1), MATCH(E1378, F!$P$20:$AB$20,1)),)</f>
        <v>0</v>
      </c>
      <c r="AL1378" s="1031"/>
    </row>
    <row r="1379" spans="1:38" hidden="1" x14ac:dyDescent="0.25">
      <c r="A1379" s="1022"/>
      <c r="B1379" s="245" t="str">
        <f t="shared" si="1776"/>
        <v/>
      </c>
      <c r="C1379" s="257" t="str">
        <f t="shared" si="1776"/>
        <v/>
      </c>
      <c r="D1379" s="224" t="str">
        <f t="shared" si="1776"/>
        <v/>
      </c>
      <c r="E1379" s="291" t="str">
        <f t="shared" si="1776"/>
        <v/>
      </c>
      <c r="F1379" s="307" t="str">
        <f t="shared" si="1776"/>
        <v/>
      </c>
      <c r="G1379" s="300" t="str">
        <f t="shared" si="1777"/>
        <v/>
      </c>
      <c r="H1379" s="301"/>
      <c r="I1379" s="301"/>
      <c r="J1379" s="302"/>
      <c r="K1379" s="300" t="str">
        <f t="shared" si="1778"/>
        <v/>
      </c>
      <c r="L1379" s="301"/>
      <c r="M1379" s="301"/>
      <c r="N1379" s="302"/>
      <c r="O1379" s="300" t="str">
        <f t="shared" si="1779"/>
        <v/>
      </c>
      <c r="P1379" s="301"/>
      <c r="Q1379" s="301"/>
      <c r="R1379" s="302"/>
      <c r="S1379" s="300" t="str">
        <f t="shared" si="1780"/>
        <v/>
      </c>
      <c r="T1379" s="301"/>
      <c r="U1379" s="301"/>
      <c r="V1379" s="302"/>
      <c r="W1379" s="300" t="str">
        <f t="shared" si="1781"/>
        <v/>
      </c>
      <c r="X1379" s="301"/>
      <c r="Y1379" s="301"/>
      <c r="Z1379" s="302"/>
      <c r="AA1379" s="300" t="str">
        <f t="shared" si="1782"/>
        <v/>
      </c>
      <c r="AB1379" s="301"/>
      <c r="AC1379" s="301"/>
      <c r="AD1379" s="302"/>
      <c r="AE1379" s="285">
        <f t="shared" si="1783"/>
        <v>0</v>
      </c>
      <c r="AF1379" s="286">
        <f t="shared" si="1747"/>
        <v>0</v>
      </c>
      <c r="AG1379" s="287">
        <f t="shared" si="1784"/>
        <v>0</v>
      </c>
      <c r="AH1379" s="217" t="str">
        <f t="shared" si="1785"/>
        <v/>
      </c>
      <c r="AI1379" s="303">
        <f xml:space="preserve"> ( IF(ISNUMBER(G1379), VLOOKUP(G1379/$AH1379,F!$A1:$B101,2,1)*G1379*$H1379*$I1379,0)+IF(ISNUMBER(K1379), VLOOKUP(K1379/$AH1379,F!$A1:$B101,2,1)*K1379*$L1379*$M1379,0)+IF(ISNUMBER(O1379), VLOOKUP(O1379/$AH1379,F!$A1:$B101,2,1)*O1379*$P1379*$Q1379,0)+IF(ISNUMBER(S1379), VLOOKUP(S1379/$AH1379,F!$A1:$B101,2,1)*S1379*$T1379*$U1379,0)+IF(ISNUMBER(W1379), VLOOKUP(W1379/$AH1379,F!$A1:$B101,2,1)*W1379*$X1379*$Y1379,0)+IF(ISNUMBER(AA1379), VLOOKUP(AA1379/$AH1379,F!$A1:$B101,2,1)*AA1379*$AB1379*$AC1379,0))*IF(ISNUMBER(F1379),F1379,1)*IF(ISNUMBER(E1379),E1379,1)</f>
        <v>0</v>
      </c>
      <c r="AJ1379" s="304">
        <f t="shared" ref="AJ1379:AJ1382" si="1787">H1379*I1379+L1379*M1379+P1379*Q1379+T1379*U1379+X1379*Y1379+AB1379*AC1379</f>
        <v>0</v>
      </c>
      <c r="AK1379" s="305">
        <f>IFERROR(I1379*INDEX(F!$P$21:$AB$33, MATCH(G1379/$AH1379, F!$O$21:$O$33,1), MATCH(E1379, F!$P$20:$AB$20,1)), 0 ) +IFERROR( M1379*INDEX(F!$P$21:$AB$33, MATCH(K1379/$AH1379, F!$O$21:$O$33,1), MATCH(E1379, F!$P$20:$AB$20,1)),0) +  IFERROR( Q1379*INDEX(F!$P$21:$AB$33, MATCH(O1379/$AH1379, F!$O$21:$O$33,1), MATCH(E1379, F!$P$20:$AB$20,1)), 0) + IFERROR( U1379*INDEX(F!$P$21:$AB$33, MATCH(S1379/$AH1379, F!$O$21:$O$33,1), MATCH(E1379, F!$P$20:$AB$20,1)),0)  + IFERROR(Y1379*INDEX(F!$P$21:$AB$33, MATCH(W1379/$AH1379, F!$O$21:$O$33,1), MATCH(E1379, F!$P$20:$AB$20,1)),0)  + IFERROR( AC1379*INDEX(F!$P$21:$AB$33, MATCH(AA1379/$AH1379, F!$O$21:$O$33,1), MATCH(E1379, F!$P$20:$AB$20,1)),)</f>
        <v>0</v>
      </c>
      <c r="AL1379" s="1031"/>
    </row>
    <row r="1380" spans="1:38" hidden="1" x14ac:dyDescent="0.25">
      <c r="A1380" s="1022"/>
      <c r="B1380" s="242" t="str">
        <f t="shared" si="1776"/>
        <v/>
      </c>
      <c r="C1380" s="258" t="str">
        <f t="shared" si="1776"/>
        <v/>
      </c>
      <c r="D1380" s="225" t="str">
        <f t="shared" si="1776"/>
        <v/>
      </c>
      <c r="E1380" s="291" t="str">
        <f t="shared" si="1776"/>
        <v/>
      </c>
      <c r="F1380" s="308" t="str">
        <f t="shared" si="1776"/>
        <v/>
      </c>
      <c r="G1380" s="293" t="str">
        <f t="shared" si="1777"/>
        <v/>
      </c>
      <c r="H1380" s="238"/>
      <c r="I1380" s="238"/>
      <c r="J1380" s="294"/>
      <c r="K1380" s="293" t="str">
        <f t="shared" si="1778"/>
        <v/>
      </c>
      <c r="L1380" s="238"/>
      <c r="M1380" s="238"/>
      <c r="N1380" s="294"/>
      <c r="O1380" s="293" t="str">
        <f t="shared" si="1779"/>
        <v/>
      </c>
      <c r="P1380" s="238"/>
      <c r="Q1380" s="238"/>
      <c r="R1380" s="294"/>
      <c r="S1380" s="293" t="str">
        <f t="shared" si="1780"/>
        <v/>
      </c>
      <c r="T1380" s="238"/>
      <c r="U1380" s="238"/>
      <c r="V1380" s="294"/>
      <c r="W1380" s="293" t="str">
        <f t="shared" si="1781"/>
        <v/>
      </c>
      <c r="X1380" s="238"/>
      <c r="Y1380" s="238"/>
      <c r="Z1380" s="294"/>
      <c r="AA1380" s="293" t="str">
        <f t="shared" si="1782"/>
        <v/>
      </c>
      <c r="AB1380" s="238"/>
      <c r="AC1380" s="238"/>
      <c r="AD1380" s="294"/>
      <c r="AE1380" s="239">
        <f t="shared" si="1783"/>
        <v>0</v>
      </c>
      <c r="AF1380" s="295">
        <f t="shared" si="1747"/>
        <v>0</v>
      </c>
      <c r="AG1380" s="296">
        <f t="shared" si="1784"/>
        <v>0</v>
      </c>
      <c r="AH1380" s="217" t="str">
        <f t="shared" si="1785"/>
        <v/>
      </c>
      <c r="AI1380" s="237">
        <f xml:space="preserve"> ( IF(ISNUMBER(G1380), VLOOKUP(G1380/$AH1380,F!$A1:$B101,2,1)*G1380*$H1380*$I1380,0)+IF(ISNUMBER(K1380), VLOOKUP(K1380/$AH1380,F!$A1:$B101,2,1)*K1380*$L1380*$M1380,0)+IF(ISNUMBER(O1380), VLOOKUP(O1380/$AH1380,F!$A1:$B101,2,1)*O1380*$P1380*$Q1380,0)+IF(ISNUMBER(S1380), VLOOKUP(S1380/$AH1380,F!$A1:$B101,2,1)*S1380*$T1380*$U1380,0)+IF(ISNUMBER(W1380), VLOOKUP(W1380/$AH1380,F!$A1:$B101,2,1)*W1380*$X1380*$Y1380,0)+IF(ISNUMBER(AA1380), VLOOKUP(AA1380/$AH1380,F!$A1:$B101,2,1)*AA1380*$AB1380*$AC1380,0))*IF(ISNUMBER(F1380),F1380,1)*IF(ISNUMBER(E1380),E1380,1)</f>
        <v>0</v>
      </c>
      <c r="AJ1380" s="309">
        <f t="shared" si="1787"/>
        <v>0</v>
      </c>
      <c r="AK1380" s="298">
        <f>IFERROR(I1380*INDEX(F!$P$21:$AB$33, MATCH(G1380/$AH1380, F!$O$21:$O$33,1), MATCH(E1380, F!$P$20:$AB$20,1)), 0 ) +IFERROR( M1380*INDEX(F!$P$21:$AB$33, MATCH(K1380/$AH1380, F!$O$21:$O$33,1), MATCH(E1380, F!$P$20:$AB$20,1)),0) +  IFERROR( Q1380*INDEX(F!$P$21:$AB$33, MATCH(O1380/$AH1380, F!$O$21:$O$33,1), MATCH(E1380, F!$P$20:$AB$20,1)), 0) + IFERROR( U1380*INDEX(F!$P$21:$AB$33, MATCH(S1380/$AH1380, F!$O$21:$O$33,1), MATCH(E1380, F!$P$20:$AB$20,1)),0)  + IFERROR(Y1380*INDEX(F!$P$21:$AB$33, MATCH(W1380/$AH1380, F!$O$21:$O$33,1), MATCH(E1380, F!$P$20:$AB$20,1)),0)  + IFERROR( AC1380*INDEX(F!$P$21:$AB$33, MATCH(AA1380/$AH1380, F!$O$21:$O$33,1), MATCH(E1380, F!$P$20:$AB$20,1)),)</f>
        <v>0</v>
      </c>
      <c r="AL1380" s="1031"/>
    </row>
    <row r="1381" spans="1:38" hidden="1" x14ac:dyDescent="0.25">
      <c r="A1381" s="1022"/>
      <c r="B1381" s="243" t="str">
        <f t="shared" si="1776"/>
        <v/>
      </c>
      <c r="C1381" s="256" t="str">
        <f t="shared" si="1776"/>
        <v/>
      </c>
      <c r="D1381" s="214" t="str">
        <f t="shared" si="1776"/>
        <v/>
      </c>
      <c r="E1381" s="291" t="str">
        <f t="shared" si="1776"/>
        <v/>
      </c>
      <c r="F1381" s="307" t="str">
        <f t="shared" si="1776"/>
        <v/>
      </c>
      <c r="G1381" s="300" t="str">
        <f t="shared" si="1777"/>
        <v/>
      </c>
      <c r="H1381" s="301"/>
      <c r="I1381" s="301"/>
      <c r="J1381" s="302"/>
      <c r="K1381" s="300" t="str">
        <f t="shared" si="1778"/>
        <v/>
      </c>
      <c r="L1381" s="301"/>
      <c r="M1381" s="301"/>
      <c r="N1381" s="302"/>
      <c r="O1381" s="300" t="str">
        <f t="shared" si="1779"/>
        <v/>
      </c>
      <c r="P1381" s="301"/>
      <c r="Q1381" s="301"/>
      <c r="R1381" s="302"/>
      <c r="S1381" s="300" t="str">
        <f t="shared" si="1780"/>
        <v/>
      </c>
      <c r="T1381" s="301"/>
      <c r="U1381" s="301"/>
      <c r="V1381" s="302"/>
      <c r="W1381" s="300" t="str">
        <f t="shared" si="1781"/>
        <v/>
      </c>
      <c r="X1381" s="301"/>
      <c r="Y1381" s="301"/>
      <c r="Z1381" s="302"/>
      <c r="AA1381" s="300" t="str">
        <f t="shared" si="1782"/>
        <v/>
      </c>
      <c r="AB1381" s="301"/>
      <c r="AC1381" s="301"/>
      <c r="AD1381" s="302"/>
      <c r="AE1381" s="285">
        <f t="shared" si="1783"/>
        <v>0</v>
      </c>
      <c r="AF1381" s="286">
        <f t="shared" si="1747"/>
        <v>0</v>
      </c>
      <c r="AG1381" s="287">
        <f t="shared" si="1784"/>
        <v>0</v>
      </c>
      <c r="AH1381" s="217" t="str">
        <f t="shared" si="1785"/>
        <v/>
      </c>
      <c r="AI1381" s="310">
        <f xml:space="preserve"> ( IF(ISNUMBER(G1381), VLOOKUP(G1381/$AH1381,F!$A1:$B101,2,1)*G1381*$H1381*$I1381,0)+IF(ISNUMBER(K1381), VLOOKUP(K1381/$AH1381,F!$A1:$B101,2,1)*K1381*$L1381*$M1381,0)+IF(ISNUMBER(O1381), VLOOKUP(O1381/$AH1381,F!$A1:$B101,2,1)*O1381*$P1381*$Q1381,0)+IF(ISNUMBER(S1381), VLOOKUP(S1381/$AH1381,F!$A1:$B101,2,1)*S1381*$T1381*$U1381,0)+IF(ISNUMBER(W1381), VLOOKUP(W1381/$AH1381,F!$A1:$B101,2,1)*W1381*$X1381*$Y1381,0)+IF(ISNUMBER(AA1381), VLOOKUP(AA1381/$AH1381,F!$A1:$B101,2,1)*AA1381*$AB1381*$AC1381,0))*IF(ISNUMBER(F1381),F1381,1)*IF(ISNUMBER(E1381),E1381,1)</f>
        <v>0</v>
      </c>
      <c r="AJ1381" s="311">
        <f t="shared" si="1787"/>
        <v>0</v>
      </c>
      <c r="AK1381" s="312">
        <f>IFERROR(I1381*INDEX(F!$P$21:$AB$33, MATCH(G1381/$AH1381, F!$O$21:$O$33,1), MATCH(E1381, F!$P$20:$AB$20,1)), 0 ) +IFERROR( M1381*INDEX(F!$P$21:$AB$33, MATCH(K1381/$AH1381, F!$O$21:$O$33,1), MATCH(E1381, F!$P$20:$AB$20,1)),0) +  IFERROR( Q1381*INDEX(F!$P$21:$AB$33, MATCH(O1381/$AH1381, F!$O$21:$O$33,1), MATCH(E1381, F!$P$20:$AB$20,1)), 0) + IFERROR( U1381*INDEX(F!$P$21:$AB$33, MATCH(S1381/$AH1381, F!$O$21:$O$33,1), MATCH(E1381, F!$P$20:$AB$20,1)),0)  + IFERROR(Y1381*INDEX(F!$P$21:$AB$33, MATCH(W1381/$AH1381, F!$O$21:$O$33,1), MATCH(E1381, F!$P$20:$AB$20,1)),0)  + IFERROR( AC1381*INDEX(F!$P$21:$AB$33, MATCH(AA1381/$AH1381, F!$O$21:$O$33,1), MATCH(E1381, F!$P$20:$AB$20,1)),)</f>
        <v>0</v>
      </c>
      <c r="AL1381" s="1031"/>
    </row>
    <row r="1382" spans="1:38" hidden="1" x14ac:dyDescent="0.25">
      <c r="A1382" s="1022"/>
      <c r="B1382" s="242" t="str">
        <f t="shared" si="1776"/>
        <v/>
      </c>
      <c r="C1382" s="258" t="str">
        <f t="shared" si="1776"/>
        <v/>
      </c>
      <c r="D1382" s="226" t="str">
        <f t="shared" si="1776"/>
        <v/>
      </c>
      <c r="E1382" s="291" t="str">
        <f t="shared" si="1776"/>
        <v/>
      </c>
      <c r="F1382" s="313" t="str">
        <f t="shared" si="1776"/>
        <v/>
      </c>
      <c r="G1382" s="293" t="str">
        <f t="shared" si="1777"/>
        <v/>
      </c>
      <c r="H1382" s="238"/>
      <c r="I1382" s="238"/>
      <c r="J1382" s="294"/>
      <c r="K1382" s="293" t="str">
        <f t="shared" si="1778"/>
        <v/>
      </c>
      <c r="L1382" s="238"/>
      <c r="M1382" s="238"/>
      <c r="N1382" s="294"/>
      <c r="O1382" s="293" t="str">
        <f t="shared" si="1779"/>
        <v/>
      </c>
      <c r="P1382" s="238"/>
      <c r="Q1382" s="238"/>
      <c r="R1382" s="294"/>
      <c r="S1382" s="293" t="str">
        <f t="shared" si="1780"/>
        <v/>
      </c>
      <c r="T1382" s="238"/>
      <c r="U1382" s="238"/>
      <c r="V1382" s="294"/>
      <c r="W1382" s="293" t="str">
        <f t="shared" si="1781"/>
        <v/>
      </c>
      <c r="X1382" s="238"/>
      <c r="Y1382" s="238"/>
      <c r="Z1382" s="294"/>
      <c r="AA1382" s="293" t="str">
        <f t="shared" si="1782"/>
        <v/>
      </c>
      <c r="AB1382" s="238"/>
      <c r="AC1382" s="238"/>
      <c r="AD1382" s="294"/>
      <c r="AE1382" s="239">
        <f t="shared" si="1783"/>
        <v>0</v>
      </c>
      <c r="AF1382" s="314">
        <f t="shared" si="1747"/>
        <v>0</v>
      </c>
      <c r="AG1382" s="315">
        <f t="shared" si="1784"/>
        <v>0</v>
      </c>
      <c r="AH1382" s="217" t="str">
        <f t="shared" si="1785"/>
        <v/>
      </c>
      <c r="AI1382" s="316">
        <f xml:space="preserve"> ( IF(ISNUMBER(G1382), VLOOKUP(G1382/$AH1382,F!$A1:$B101,2,1)*G1382*$H1382*$I1382,0)+IF(ISNUMBER(K1382), VLOOKUP(K1382/$AH1382,F!$A1:$B101,2,1)*K1382*$L1382*$M1382,0)+IF(ISNUMBER(O1382), VLOOKUP(O1382/$AH1382,F!$A1:$B101,2,1)*O1382*$P1382*$Q1382,0)+IF(ISNUMBER(S1382), VLOOKUP(S1382/$AH1382,F!$A1:$B101,2,1)*S1382*$T1382*$U1382,0)+IF(ISNUMBER(W1382), VLOOKUP(W1382/$AH1382,F!$A1:$B101,2,1)*W1382*$X1382*$Y1382,0)+IF(ISNUMBER(AA1382), VLOOKUP(AA1382/$AH1382,F!$A1:$B101,2,1)*AA1382*$AB1382*$AC1382,0))*IF(ISNUMBER(F1382),F1382,1)*IF(ISNUMBER(E1382),E1382,1)</f>
        <v>0</v>
      </c>
      <c r="AJ1382" s="317">
        <f t="shared" si="1787"/>
        <v>0</v>
      </c>
      <c r="AK1382" s="318">
        <f>IFERROR(I1382*INDEX(F!$P$21:$AB$33, MATCH(G1382/$AH1382, F!$O$21:$O$33,1), MATCH(E1382, F!$P$20:$AB$20,1)), 0 ) +IFERROR( M1382*INDEX(F!$P$21:$AB$33, MATCH(K1382/$AH1382, F!$O$21:$O$33,1), MATCH(E1382, F!$P$20:$AB$20,1)),0) +  IFERROR( Q1382*INDEX(F!$P$21:$AB$33, MATCH(O1382/$AH1382, F!$O$21:$O$33,1), MATCH(E1382, F!$P$20:$AB$20,1)), 0) + IFERROR( U1382*INDEX(F!$P$21:$AB$33, MATCH(S1382/$AH1382, F!$O$21:$O$33,1), MATCH(E1382, F!$P$20:$AB$20,1)),0)  + IFERROR(Y1382*INDEX(F!$P$21:$AB$33, MATCH(W1382/$AH1382, F!$O$21:$O$33,1), MATCH(E1382, F!$P$20:$AB$20,1)),0)  + IFERROR( AC1382*INDEX(F!$P$21:$AB$33, MATCH(AA1382/$AH1382, F!$O$21:$O$33,1), MATCH(E1382, F!$P$20:$AB$20,1)),)</f>
        <v>0</v>
      </c>
      <c r="AL1382" s="1031"/>
    </row>
    <row r="1383" spans="1:38" ht="15.75" hidden="1" thickBot="1" x14ac:dyDescent="0.3">
      <c r="A1383" s="1023"/>
      <c r="B1383" s="246"/>
      <c r="C1383" s="259"/>
      <c r="D1383" s="227"/>
      <c r="E1383" s="352">
        <f>ROUND(IFERROR(SUMPRODUCT(AJ1375:AJ1382,E1375:E1382)/AJ1383,0),3)</f>
        <v>0</v>
      </c>
      <c r="F1383" s="388"/>
      <c r="G1383" s="319"/>
      <c r="H1383" s="320"/>
      <c r="I1383" s="320"/>
      <c r="J1383" s="321"/>
      <c r="K1383" s="319"/>
      <c r="L1383" s="320"/>
      <c r="M1383" s="320"/>
      <c r="N1383" s="321"/>
      <c r="O1383" s="319"/>
      <c r="P1383" s="320"/>
      <c r="Q1383" s="320"/>
      <c r="R1383" s="321"/>
      <c r="S1383" s="319"/>
      <c r="T1383" s="320"/>
      <c r="U1383" s="320"/>
      <c r="V1383" s="321"/>
      <c r="W1383" s="319"/>
      <c r="X1383" s="320"/>
      <c r="Y1383" s="320"/>
      <c r="Z1383" s="321"/>
      <c r="AA1383" s="319"/>
      <c r="AB1383" s="320"/>
      <c r="AC1383" s="320"/>
      <c r="AD1383" s="321"/>
      <c r="AE1383" s="357">
        <f>SUM(AE1375:AE1382)</f>
        <v>0</v>
      </c>
      <c r="AF1383" s="358">
        <f t="shared" si="1747"/>
        <v>0</v>
      </c>
      <c r="AG1383" s="391">
        <f>IFERROR(  SUMPRODUCT(AG1375:AG1382,AJ1375:AJ1382)/AJ1383,0)</f>
        <v>0</v>
      </c>
      <c r="AH1383" s="359"/>
      <c r="AI1383" s="360">
        <f>SUM(AI1375:AI1382)</f>
        <v>0</v>
      </c>
      <c r="AJ1383" s="360">
        <f>SUM(AJ1375:AJ1382)</f>
        <v>0</v>
      </c>
      <c r="AK1383" s="361">
        <f>IF(SUM(AK1375:AK1382)=0,TIME(,0,),TIME(,SUM(AK1375:AK1382)+F!$V$37,))</f>
        <v>0</v>
      </c>
      <c r="AL1383" s="1032"/>
    </row>
    <row r="1384" spans="1:38" hidden="1" x14ac:dyDescent="0.25">
      <c r="A1384" s="213">
        <f>A1385</f>
        <v>43954</v>
      </c>
      <c r="B1384" s="247" t="str">
        <f t="shared" ref="B1384:F1391" si="1788">IF(B1328="","",B1328)</f>
        <v/>
      </c>
      <c r="C1384" s="260" t="str">
        <f t="shared" si="1788"/>
        <v/>
      </c>
      <c r="D1384" s="228" t="str">
        <f t="shared" si="1788"/>
        <v/>
      </c>
      <c r="E1384" s="280" t="str">
        <f t="shared" si="1788"/>
        <v/>
      </c>
      <c r="F1384" s="322" t="str">
        <f t="shared" si="1788"/>
        <v/>
      </c>
      <c r="G1384" s="323" t="str">
        <f t="shared" ref="G1384:G1391" si="1789">IF(J1384&lt;&gt;0, IFERROR(IF( $F1384=2,  MROUND($AH1384*J1384,1),    IF( OR($F1384="",$F1384=1),   MROUND($AH1384*J1384,2.5),  MROUND($AH1384*J1384, 0.1))), "" ), "")</f>
        <v/>
      </c>
      <c r="H1384" s="324"/>
      <c r="I1384" s="324"/>
      <c r="J1384" s="325"/>
      <c r="K1384" s="323" t="str">
        <f t="shared" ref="K1384:K1391" si="1790">IF(N1384&lt;&gt;0, IFERROR(IF( $F1384=2,  MROUND($AH1384*N1384,1),    IF( OR($F1384="",$F1384=1),   MROUND($AH1384*N1384,2.5),  MROUND($AH1384*N1384, 0.1))), "" ), "")</f>
        <v/>
      </c>
      <c r="L1384" s="324"/>
      <c r="M1384" s="324"/>
      <c r="N1384" s="325"/>
      <c r="O1384" s="323" t="str">
        <f t="shared" ref="O1384:O1391" si="1791">IF(R1384&lt;&gt;0, IFERROR(IF( $F1384=2,  MROUND($AH1384*R1384,1),    IF( OR($F1384="",$F1384=1),   MROUND($AH1384*R1384,2.5),  MROUND($AH1384*R1384, 0.1))), "" ), "")</f>
        <v/>
      </c>
      <c r="P1384" s="324"/>
      <c r="Q1384" s="324"/>
      <c r="R1384" s="325"/>
      <c r="S1384" s="323" t="str">
        <f t="shared" ref="S1384:S1391" si="1792">IF(V1384&lt;&gt;0, IFERROR(IF( $F1384=2,  MROUND($AH1384*V1384,1),    IF( OR($F1384="",$F1384=1),   MROUND($AH1384*V1384,2.5),  MROUND($AH1384*V1384, 0.1))), "" ), "")</f>
        <v/>
      </c>
      <c r="T1384" s="324"/>
      <c r="U1384" s="324"/>
      <c r="V1384" s="325"/>
      <c r="W1384" s="323" t="str">
        <f t="shared" ref="W1384:W1391" si="1793">IF(Z1384&lt;&gt;0, IFERROR(IF( $F1384=2,  MROUND($AH1384*Z1384,1),    IF( OR($F1384="",$F1384=1),   MROUND($AH1384*Z1384,2.5),  MROUND($AH1384*Z1384, 0.1))), "" ), "")</f>
        <v/>
      </c>
      <c r="X1384" s="324"/>
      <c r="Y1384" s="324"/>
      <c r="Z1384" s="325"/>
      <c r="AA1384" s="323" t="str">
        <f t="shared" ref="AA1384:AA1391" si="1794">IF(AD1384&lt;&gt;0, IFERROR(IF( $F1384=2,  MROUND($AH1384*AD1384,1),    IF( OR($F1384="",$F1384=1),   MROUND($AH1384*AD1384,2.5),  MROUND($AH1384*AD1384, 0.1))), "" ), "")</f>
        <v/>
      </c>
      <c r="AB1384" s="324"/>
      <c r="AC1384" s="324"/>
      <c r="AD1384" s="325"/>
      <c r="AE1384" s="326">
        <f t="shared" ref="AE1384:AE1391" si="1795">(IF(ISNUMBER(G1384),G1384,0)*H1384*I1384+IF(ISNUMBER(K1384),K1384,1)*L1384*M1384+IF(ISNUMBER(O1384),O1384,1)*P1384*Q1384+IF(ISNUMBER(S1384),S1384,1)*T1384*U1384+IF(ISNUMBER(W1384),W1384,1)*X1384*Y1384+IF(ISNUMBER(AA1384),AA1384,1)*AB1384*AC1384)*IF(ISNUMBER(F1384),F1384,1)</f>
        <v>0</v>
      </c>
      <c r="AF1384" s="327">
        <f t="shared" si="1747"/>
        <v>0</v>
      </c>
      <c r="AG1384" s="328">
        <f t="shared" ref="AG1384:AG1391" si="1796">IFERROR((AF1384/(AH1384*IF(ISNUMBER(F1384),F1384,1))),0)</f>
        <v>0</v>
      </c>
      <c r="AH1384" s="216" t="str">
        <f t="shared" ref="AH1384:AH1391" si="1797">IF(ISNUMBER(AH1328), AH1328+(AH1328*$AH$1346),"")</f>
        <v/>
      </c>
      <c r="AI1384" s="329">
        <f xml:space="preserve"> ( IF(ISNUMBER(G1384), VLOOKUP(G1384/$AH1384,F!$A1:$B101,2,1)*G1384*$H1384*$I1384,0)+IF(ISNUMBER(K1384), VLOOKUP(K1384/$AH1384,F!$A1:$B101,2,1)*K1384*$L1384*$M1384,0)+IF(ISNUMBER(O1384), VLOOKUP(O1384/$AH1384,F!$A1:$B101,2,1)*O1384*$P1384*$Q1384,0)+IF(ISNUMBER(S1384), VLOOKUP(S1384/$AH1384,F!$A1:$B101,2,1)*S1384*$T1384*$U1384,0)+IF(ISNUMBER(W1384), VLOOKUP(W1384/$AH1384,F!$A1:$B101,2,1)*W1384*$X1384*$Y1384,0)+IF(ISNUMBER(AA1384), VLOOKUP(AA1384/$AH1384,F!$A1:$B101,2,1)*AA1384*$AB1384*$AC1384,0))*IF(ISNUMBER(F1384),F1384,1)*IF(ISNUMBER(E1384),E1384,1)</f>
        <v>0</v>
      </c>
      <c r="AJ1384" s="330">
        <f t="shared" ref="AJ1384:AJ1386" si="1798">H1384*I1384+L1384*M1384+P1384*Q1384+T1384*U1384+X1384*Y1384+AB1384*AC1384</f>
        <v>0</v>
      </c>
      <c r="AK1384" s="331">
        <f>IFERROR(I1384*INDEX(F!$P$21:$AB$33, MATCH(G1384/$AH1384, F!$O$21:$O$33,1), MATCH(E1384, F!$P$20:$AB$20,1)), 0 ) +IFERROR( M1384*INDEX(F!$P$21:$AB$33, MATCH(K1384/$AH1384, F!$O$21:$O$33,1), MATCH(E1384, F!$P$20:$AB$20,1)),0) +  IFERROR( Q1384*INDEX(F!$P$21:$AB$33, MATCH(O1384/$AH1384, F!$O$21:$O$33,1), MATCH(E1384, F!$P$20:$AB$20,1)), 0) + IFERROR( U1384*INDEX(F!$P$21:$AB$33, MATCH(S1384/$AH1384, F!$O$21:$O$33,1), MATCH(E1384, F!$P$20:$AB$20,1)),0)  + IFERROR(Y1384*INDEX(F!$P$21:$AB$33, MATCH(W1384/$AH1384, F!$O$21:$O$33,1), MATCH(E1384, F!$P$20:$AB$20,1)),0)  + IFERROR( AC1384*INDEX(F!$P$21:$AB$33, MATCH(AA1384/$AH1384, F!$O$21:$O$33,1), MATCH(E1384, F!$P$20:$AB$20,1)),)</f>
        <v>0</v>
      </c>
      <c r="AL1384" s="1033"/>
    </row>
    <row r="1385" spans="1:38" ht="15.75" hidden="1" customHeight="1" x14ac:dyDescent="0.25">
      <c r="A1385" s="1021">
        <f>A1329+A1290</f>
        <v>43954</v>
      </c>
      <c r="B1385" s="248" t="str">
        <f t="shared" si="1788"/>
        <v/>
      </c>
      <c r="C1385" s="261" t="str">
        <f t="shared" si="1788"/>
        <v/>
      </c>
      <c r="D1385" s="229" t="str">
        <f t="shared" si="1788"/>
        <v/>
      </c>
      <c r="E1385" s="291" t="str">
        <f t="shared" si="1788"/>
        <v/>
      </c>
      <c r="F1385" s="332" t="str">
        <f t="shared" si="1788"/>
        <v/>
      </c>
      <c r="G1385" s="333" t="str">
        <f t="shared" si="1789"/>
        <v/>
      </c>
      <c r="H1385" s="334"/>
      <c r="I1385" s="334"/>
      <c r="J1385" s="335"/>
      <c r="K1385" s="333" t="str">
        <f t="shared" si="1790"/>
        <v/>
      </c>
      <c r="L1385" s="334"/>
      <c r="M1385" s="334"/>
      <c r="N1385" s="335"/>
      <c r="O1385" s="333" t="str">
        <f t="shared" si="1791"/>
        <v/>
      </c>
      <c r="P1385" s="334"/>
      <c r="Q1385" s="334"/>
      <c r="R1385" s="335"/>
      <c r="S1385" s="333" t="str">
        <f t="shared" si="1792"/>
        <v/>
      </c>
      <c r="T1385" s="334"/>
      <c r="U1385" s="334"/>
      <c r="V1385" s="335"/>
      <c r="W1385" s="333" t="str">
        <f t="shared" si="1793"/>
        <v/>
      </c>
      <c r="X1385" s="334"/>
      <c r="Y1385" s="334"/>
      <c r="Z1385" s="335"/>
      <c r="AA1385" s="333" t="str">
        <f t="shared" si="1794"/>
        <v/>
      </c>
      <c r="AB1385" s="334"/>
      <c r="AC1385" s="334"/>
      <c r="AD1385" s="335"/>
      <c r="AE1385" s="336">
        <f t="shared" si="1795"/>
        <v>0</v>
      </c>
      <c r="AF1385" s="337">
        <f t="shared" si="1747"/>
        <v>0</v>
      </c>
      <c r="AG1385" s="338">
        <f t="shared" si="1796"/>
        <v>0</v>
      </c>
      <c r="AH1385" s="217" t="str">
        <f t="shared" si="1797"/>
        <v/>
      </c>
      <c r="AI1385" s="339">
        <f xml:space="preserve"> ( IF(ISNUMBER(G1385), VLOOKUP(G1385/$AH1385,F!$A1:$B101,2,1)*G1385*$H1385*$I1385,0)+IF(ISNUMBER(K1385), VLOOKUP(K1385/$AH1385,F!$A1:$B101,2,1)*K1385*$L1385*$M1385,0)+IF(ISNUMBER(O1385), VLOOKUP(O1385/$AH1385,F!$A1:$B101,2,1)*O1385*$P1385*$Q1385,0)+IF(ISNUMBER(S1385), VLOOKUP(S1385/$AH1385,F!$A1:$B101,2,1)*S1385*$T1385*$U1385,0)+IF(ISNUMBER(W1385), VLOOKUP(W1385/$AH1385,F!$A1:$B101,2,1)*W1385*$X1385*$Y1385,0)+IF(ISNUMBER(AA1385), VLOOKUP(AA1385/$AH1385,F!$A1:$B101,2,1)*AA1385*$AB1385*$AC1385,0))*IF(ISNUMBER(F1385),F1385,1)*IF(ISNUMBER(E1385),E1385,1)</f>
        <v>0</v>
      </c>
      <c r="AJ1385" s="340">
        <f t="shared" si="1798"/>
        <v>0</v>
      </c>
      <c r="AK1385" s="341">
        <f>IFERROR(I1385*INDEX(F!$P$21:$AB$33, MATCH(G1385/$AH1385, F!$O$21:$O$33,1), MATCH(E1385, F!$P$20:$AB$20,1)), 0 ) +IFERROR( M1385*INDEX(F!$P$21:$AB$33, MATCH(K1385/$AH1385, F!$O$21:$O$33,1), MATCH(E1385, F!$P$20:$AB$20,1)),0) +  IFERROR( Q1385*INDEX(F!$P$21:$AB$33, MATCH(O1385/$AH1385, F!$O$21:$O$33,1), MATCH(E1385, F!$P$20:$AB$20,1)), 0) + IFERROR( U1385*INDEX(F!$P$21:$AB$33, MATCH(S1385/$AH1385, F!$O$21:$O$33,1), MATCH(E1385, F!$P$20:$AB$20,1)),0)  + IFERROR(Y1385*INDEX(F!$P$21:$AB$33, MATCH(W1385/$AH1385, F!$O$21:$O$33,1), MATCH(E1385, F!$P$20:$AB$20,1)),0)  + IFERROR( AC1385*INDEX(F!$P$21:$AB$33, MATCH(AA1385/$AH1385, F!$O$21:$O$33,1), MATCH(E1385, F!$P$20:$AB$20,1)),)</f>
        <v>0</v>
      </c>
      <c r="AL1385" s="1031"/>
    </row>
    <row r="1386" spans="1:38" hidden="1" x14ac:dyDescent="0.25">
      <c r="A1386" s="1022"/>
      <c r="B1386" s="249" t="str">
        <f t="shared" si="1788"/>
        <v/>
      </c>
      <c r="C1386" s="262" t="str">
        <f t="shared" si="1788"/>
        <v/>
      </c>
      <c r="D1386" s="230" t="str">
        <f t="shared" si="1788"/>
        <v/>
      </c>
      <c r="E1386" s="291" t="str">
        <f t="shared" si="1788"/>
        <v/>
      </c>
      <c r="F1386" s="342" t="str">
        <f t="shared" si="1788"/>
        <v/>
      </c>
      <c r="G1386" s="343" t="str">
        <f t="shared" si="1789"/>
        <v/>
      </c>
      <c r="H1386" s="344"/>
      <c r="I1386" s="344"/>
      <c r="J1386" s="345"/>
      <c r="K1386" s="343" t="str">
        <f t="shared" si="1790"/>
        <v/>
      </c>
      <c r="L1386" s="344"/>
      <c r="M1386" s="344"/>
      <c r="N1386" s="345"/>
      <c r="O1386" s="343" t="str">
        <f t="shared" si="1791"/>
        <v/>
      </c>
      <c r="P1386" s="344"/>
      <c r="Q1386" s="344"/>
      <c r="R1386" s="345"/>
      <c r="S1386" s="343" t="str">
        <f t="shared" si="1792"/>
        <v/>
      </c>
      <c r="T1386" s="344"/>
      <c r="U1386" s="344"/>
      <c r="V1386" s="345"/>
      <c r="W1386" s="343" t="str">
        <f t="shared" si="1793"/>
        <v/>
      </c>
      <c r="X1386" s="344"/>
      <c r="Y1386" s="344"/>
      <c r="Z1386" s="345"/>
      <c r="AA1386" s="343" t="str">
        <f t="shared" si="1794"/>
        <v/>
      </c>
      <c r="AB1386" s="344"/>
      <c r="AC1386" s="344"/>
      <c r="AD1386" s="345"/>
      <c r="AE1386" s="346">
        <f t="shared" si="1795"/>
        <v>0</v>
      </c>
      <c r="AF1386" s="347">
        <f t="shared" si="1747"/>
        <v>0</v>
      </c>
      <c r="AG1386" s="348">
        <f t="shared" si="1796"/>
        <v>0</v>
      </c>
      <c r="AH1386" s="217" t="str">
        <f t="shared" si="1797"/>
        <v/>
      </c>
      <c r="AI1386" s="349">
        <f xml:space="preserve"> ( IF(ISNUMBER(G1386), VLOOKUP(G1386/$AH1386,F!$A1:$B101,2,1)*G1386*$H1386*$I1386,0)+IF(ISNUMBER(K1386), VLOOKUP(K1386/$AH1386,F!$A1:$B101,2,1)*K1386*$L1386*$M1386,0)+IF(ISNUMBER(O1386), VLOOKUP(O1386/$AH1386,F!$A1:$B101,2,1)*O1386*$P1386*$Q1386,0)+IF(ISNUMBER(S1386), VLOOKUP(S1386/$AH1386,F!$A1:$B101,2,1)*S1386*$T1386*$U1386,0)+IF(ISNUMBER(W1386), VLOOKUP(W1386/$AH1386,F!$A1:$B101,2,1)*W1386*$X1386*$Y1386,0)+IF(ISNUMBER(AA1386), VLOOKUP(AA1386/$AH1386,F!$A1:$B101,2,1)*AA1386*$AB1386*$AC1386,0))*IF(ISNUMBER(F1386),F1386,1)*IF(ISNUMBER(E1386),E1386,1)</f>
        <v>0</v>
      </c>
      <c r="AJ1386" s="350">
        <f t="shared" si="1798"/>
        <v>0</v>
      </c>
      <c r="AK1386" s="351">
        <f>IFERROR(I1386*INDEX(F!$P$21:$AB$33, MATCH(G1386/$AH1386, F!$O$21:$O$33,1), MATCH(E1386, F!$P$20:$AB$20,1)), 0 ) +IFERROR( M1386*INDEX(F!$P$21:$AB$33, MATCH(K1386/$AH1386, F!$O$21:$O$33,1), MATCH(E1386, F!$P$20:$AB$20,1)),0) +  IFERROR( Q1386*INDEX(F!$P$21:$AB$33, MATCH(O1386/$AH1386, F!$O$21:$O$33,1), MATCH(E1386, F!$P$20:$AB$20,1)), 0) + IFERROR( U1386*INDEX(F!$P$21:$AB$33, MATCH(S1386/$AH1386, F!$O$21:$O$33,1), MATCH(E1386, F!$P$20:$AB$20,1)),0)  + IFERROR(Y1386*INDEX(F!$P$21:$AB$33, MATCH(W1386/$AH1386, F!$O$21:$O$33,1), MATCH(E1386, F!$P$20:$AB$20,1)),0)  + IFERROR( AC1386*INDEX(F!$P$21:$AB$33, MATCH(AA1386/$AH1386, F!$O$21:$O$33,1), MATCH(E1386, F!$P$20:$AB$20,1)),)</f>
        <v>0</v>
      </c>
      <c r="AL1386" s="1031"/>
    </row>
    <row r="1387" spans="1:38" hidden="1" x14ac:dyDescent="0.25">
      <c r="A1387" s="1022"/>
      <c r="B1387" s="248" t="str">
        <f t="shared" si="1788"/>
        <v/>
      </c>
      <c r="C1387" s="261" t="str">
        <f t="shared" si="1788"/>
        <v/>
      </c>
      <c r="D1387" s="229" t="str">
        <f t="shared" si="1788"/>
        <v/>
      </c>
      <c r="E1387" s="291" t="str">
        <f t="shared" si="1788"/>
        <v/>
      </c>
      <c r="F1387" s="332" t="str">
        <f t="shared" si="1788"/>
        <v/>
      </c>
      <c r="G1387" s="333" t="str">
        <f t="shared" si="1789"/>
        <v/>
      </c>
      <c r="H1387" s="334"/>
      <c r="I1387" s="334"/>
      <c r="J1387" s="335"/>
      <c r="K1387" s="333" t="str">
        <f t="shared" si="1790"/>
        <v/>
      </c>
      <c r="L1387" s="334"/>
      <c r="M1387" s="334"/>
      <c r="N1387" s="335"/>
      <c r="O1387" s="333" t="str">
        <f t="shared" si="1791"/>
        <v/>
      </c>
      <c r="P1387" s="334"/>
      <c r="Q1387" s="334"/>
      <c r="R1387" s="335"/>
      <c r="S1387" s="333" t="str">
        <f t="shared" si="1792"/>
        <v/>
      </c>
      <c r="T1387" s="334"/>
      <c r="U1387" s="334"/>
      <c r="V1387" s="335"/>
      <c r="W1387" s="333" t="str">
        <f t="shared" si="1793"/>
        <v/>
      </c>
      <c r="X1387" s="334"/>
      <c r="Y1387" s="334"/>
      <c r="Z1387" s="335"/>
      <c r="AA1387" s="333" t="str">
        <f t="shared" si="1794"/>
        <v/>
      </c>
      <c r="AB1387" s="334"/>
      <c r="AC1387" s="334"/>
      <c r="AD1387" s="335"/>
      <c r="AE1387" s="336">
        <f t="shared" si="1795"/>
        <v>0</v>
      </c>
      <c r="AF1387" s="337">
        <f t="shared" si="1747"/>
        <v>0</v>
      </c>
      <c r="AG1387" s="338">
        <f t="shared" si="1796"/>
        <v>0</v>
      </c>
      <c r="AH1387" s="217" t="str">
        <f t="shared" si="1797"/>
        <v/>
      </c>
      <c r="AI1387" s="339">
        <f xml:space="preserve"> ( IF(ISNUMBER(G1387), VLOOKUP(G1387/$AH1387,F!$A1:$B101,2,1)*G1387*$H1387*$I1387,0)+IF(ISNUMBER(K1387), VLOOKUP(K1387/$AH1387,F!$A1:$B101,2,1)*K1387*$L1387*$M1387,0)+IF(ISNUMBER(O1387), VLOOKUP(O1387/$AH1387,F!$A1:$B101,2,1)*O1387*$P1387*$Q1387,0)+IF(ISNUMBER(S1387), VLOOKUP(S1387/$AH1387,F!$A1:$B101,2,1)*S1387*$T1387*$U1387,0)+IF(ISNUMBER(W1387), VLOOKUP(W1387/$AH1387,F!$A1:$B101,2,1)*W1387*$X1387*$Y1387,0)+IF(ISNUMBER(AA1387), VLOOKUP(AA1387/$AH1387,F!$A1:$B101,2,1)*AA1387*$AB1387*$AC1387,0))*IF(ISNUMBER(F1387),F1387,1)*IF(ISNUMBER(E1387),E1387,1)</f>
        <v>0</v>
      </c>
      <c r="AJ1387" s="340">
        <f>H1387*I1387+L1387*M1387+P1387*Q1387+T1387*U1387+X1387*Y1387+AB1387*AC1387</f>
        <v>0</v>
      </c>
      <c r="AK1387" s="341">
        <f>IFERROR(I1387*INDEX(F!$P$21:$AB$33, MATCH(G1387/$AH1387, F!$O$21:$O$33,1), MATCH(E1387, F!$P$20:$AB$20,1)), 0 ) +IFERROR( M1387*INDEX(F!$P$21:$AB$33, MATCH(K1387/$AH1387, F!$O$21:$O$33,1), MATCH(E1387, F!$P$20:$AB$20,1)),0) +  IFERROR( Q1387*INDEX(F!$P$21:$AB$33, MATCH(O1387/$AH1387, F!$O$21:$O$33,1), MATCH(E1387, F!$P$20:$AB$20,1)), 0) + IFERROR( U1387*INDEX(F!$P$21:$AB$33, MATCH(S1387/$AH1387, F!$O$21:$O$33,1), MATCH(E1387, F!$P$20:$AB$20,1)),0)  + IFERROR(Y1387*INDEX(F!$P$21:$AB$33, MATCH(W1387/$AH1387, F!$O$21:$O$33,1), MATCH(E1387, F!$P$20:$AB$20,1)),0)  + IFERROR( AC1387*INDEX(F!$P$21:$AB$33, MATCH(AA1387/$AH1387, F!$O$21:$O$33,1), MATCH(E1387, F!$P$20:$AB$20,1)),)</f>
        <v>0</v>
      </c>
      <c r="AL1387" s="1031"/>
    </row>
    <row r="1388" spans="1:38" hidden="1" x14ac:dyDescent="0.25">
      <c r="A1388" s="1022"/>
      <c r="B1388" s="249" t="str">
        <f t="shared" si="1788"/>
        <v/>
      </c>
      <c r="C1388" s="262" t="str">
        <f t="shared" si="1788"/>
        <v/>
      </c>
      <c r="D1388" s="230" t="str">
        <f t="shared" si="1788"/>
        <v/>
      </c>
      <c r="E1388" s="291" t="str">
        <f t="shared" si="1788"/>
        <v/>
      </c>
      <c r="F1388" s="342" t="str">
        <f t="shared" si="1788"/>
        <v/>
      </c>
      <c r="G1388" s="343" t="str">
        <f t="shared" si="1789"/>
        <v/>
      </c>
      <c r="H1388" s="344"/>
      <c r="I1388" s="344"/>
      <c r="J1388" s="345"/>
      <c r="K1388" s="343" t="str">
        <f t="shared" si="1790"/>
        <v/>
      </c>
      <c r="L1388" s="344"/>
      <c r="M1388" s="344"/>
      <c r="N1388" s="345"/>
      <c r="O1388" s="343" t="str">
        <f t="shared" si="1791"/>
        <v/>
      </c>
      <c r="P1388" s="344"/>
      <c r="Q1388" s="344"/>
      <c r="R1388" s="345"/>
      <c r="S1388" s="343" t="str">
        <f t="shared" si="1792"/>
        <v/>
      </c>
      <c r="T1388" s="344"/>
      <c r="U1388" s="344"/>
      <c r="V1388" s="345"/>
      <c r="W1388" s="343" t="str">
        <f t="shared" si="1793"/>
        <v/>
      </c>
      <c r="X1388" s="344"/>
      <c r="Y1388" s="344"/>
      <c r="Z1388" s="345"/>
      <c r="AA1388" s="343" t="str">
        <f t="shared" si="1794"/>
        <v/>
      </c>
      <c r="AB1388" s="344"/>
      <c r="AC1388" s="344"/>
      <c r="AD1388" s="345"/>
      <c r="AE1388" s="346">
        <f t="shared" si="1795"/>
        <v>0</v>
      </c>
      <c r="AF1388" s="347">
        <f t="shared" si="1747"/>
        <v>0</v>
      </c>
      <c r="AG1388" s="348">
        <f t="shared" si="1796"/>
        <v>0</v>
      </c>
      <c r="AH1388" s="217" t="str">
        <f t="shared" si="1797"/>
        <v/>
      </c>
      <c r="AI1388" s="349">
        <f xml:space="preserve"> ( IF(ISNUMBER(G1388), VLOOKUP(G1388/$AH1388,F!$A1:$B101,2,1)*G1388*$H1388*$I1388,0)+IF(ISNUMBER(K1388), VLOOKUP(K1388/$AH1388,F!$A1:$B101,2,1)*K1388*$L1388*$M1388,0)+IF(ISNUMBER(O1388), VLOOKUP(O1388/$AH1388,F!$A1:$B101,2,1)*O1388*$P1388*$Q1388,0)+IF(ISNUMBER(S1388), VLOOKUP(S1388/$AH1388,F!$A1:$B101,2,1)*S1388*$T1388*$U1388,0)+IF(ISNUMBER(W1388), VLOOKUP(W1388/$AH1388,F!$A1:$B101,2,1)*W1388*$X1388*$Y1388,0)+IF(ISNUMBER(AA1388), VLOOKUP(AA1388/$AH1388,F!$A1:$B101,2,1)*AA1388*$AB1388*$AC1388,0))*IF(ISNUMBER(F1388),F1388,1)*IF(ISNUMBER(E1388),E1388,1)</f>
        <v>0</v>
      </c>
      <c r="AJ1388" s="350">
        <f t="shared" ref="AJ1388:AJ1391" si="1799">H1388*I1388+L1388*M1388+P1388*Q1388+T1388*U1388+X1388*Y1388+AB1388*AC1388</f>
        <v>0</v>
      </c>
      <c r="AK1388" s="351">
        <f>IFERROR(I1388*INDEX(F!$P$21:$AB$33, MATCH(G1388/$AH1388, F!$O$21:$O$33,1), MATCH(E1388, F!$P$20:$AB$20,1)), 0 ) +IFERROR( M1388*INDEX(F!$P$21:$AB$33, MATCH(K1388/$AH1388, F!$O$21:$O$33,1), MATCH(E1388, F!$P$20:$AB$20,1)),0) +  IFERROR( Q1388*INDEX(F!$P$21:$AB$33, MATCH(O1388/$AH1388, F!$O$21:$O$33,1), MATCH(E1388, F!$P$20:$AB$20,1)), 0) + IFERROR( U1388*INDEX(F!$P$21:$AB$33, MATCH(S1388/$AH1388, F!$O$21:$O$33,1), MATCH(E1388, F!$P$20:$AB$20,1)),0)  + IFERROR(Y1388*INDEX(F!$P$21:$AB$33, MATCH(W1388/$AH1388, F!$O$21:$O$33,1), MATCH(E1388, F!$P$20:$AB$20,1)),0)  + IFERROR( AC1388*INDEX(F!$P$21:$AB$33, MATCH(AA1388/$AH1388, F!$O$21:$O$33,1), MATCH(E1388, F!$P$20:$AB$20,1)),)</f>
        <v>0</v>
      </c>
      <c r="AL1388" s="1031"/>
    </row>
    <row r="1389" spans="1:38" hidden="1" x14ac:dyDescent="0.25">
      <c r="A1389" s="1022"/>
      <c r="B1389" s="248" t="str">
        <f t="shared" si="1788"/>
        <v/>
      </c>
      <c r="C1389" s="261" t="str">
        <f t="shared" si="1788"/>
        <v/>
      </c>
      <c r="D1389" s="229" t="str">
        <f t="shared" si="1788"/>
        <v/>
      </c>
      <c r="E1389" s="291" t="str">
        <f t="shared" si="1788"/>
        <v/>
      </c>
      <c r="F1389" s="332" t="str">
        <f t="shared" si="1788"/>
        <v/>
      </c>
      <c r="G1389" s="333" t="str">
        <f t="shared" si="1789"/>
        <v/>
      </c>
      <c r="H1389" s="334"/>
      <c r="I1389" s="334"/>
      <c r="J1389" s="335"/>
      <c r="K1389" s="333" t="str">
        <f t="shared" si="1790"/>
        <v/>
      </c>
      <c r="L1389" s="334"/>
      <c r="M1389" s="334"/>
      <c r="N1389" s="335"/>
      <c r="O1389" s="333" t="str">
        <f t="shared" si="1791"/>
        <v/>
      </c>
      <c r="P1389" s="334"/>
      <c r="Q1389" s="334"/>
      <c r="R1389" s="335"/>
      <c r="S1389" s="333" t="str">
        <f t="shared" si="1792"/>
        <v/>
      </c>
      <c r="T1389" s="334"/>
      <c r="U1389" s="334"/>
      <c r="V1389" s="335"/>
      <c r="W1389" s="333" t="str">
        <f t="shared" si="1793"/>
        <v/>
      </c>
      <c r="X1389" s="334"/>
      <c r="Y1389" s="334"/>
      <c r="Z1389" s="335"/>
      <c r="AA1389" s="333" t="str">
        <f t="shared" si="1794"/>
        <v/>
      </c>
      <c r="AB1389" s="334"/>
      <c r="AC1389" s="334"/>
      <c r="AD1389" s="335"/>
      <c r="AE1389" s="336">
        <f t="shared" si="1795"/>
        <v>0</v>
      </c>
      <c r="AF1389" s="337">
        <f t="shared" si="1747"/>
        <v>0</v>
      </c>
      <c r="AG1389" s="338">
        <f t="shared" si="1796"/>
        <v>0</v>
      </c>
      <c r="AH1389" s="217" t="str">
        <f t="shared" si="1797"/>
        <v/>
      </c>
      <c r="AI1389" s="339">
        <f xml:space="preserve"> ( IF(ISNUMBER(G1389), VLOOKUP(G1389/$AH1389,F!$A1:$B101,2,1)*G1389*$H1389*$I1389,0)+IF(ISNUMBER(K1389), VLOOKUP(K1389/$AH1389,F!$A1:$B101,2,1)*K1389*$L1389*$M1389,0)+IF(ISNUMBER(O1389), VLOOKUP(O1389/$AH1389,F!$A1:$B101,2,1)*O1389*$P1389*$Q1389,0)+IF(ISNUMBER(S1389), VLOOKUP(S1389/$AH1389,F!$A1:$B101,2,1)*S1389*$T1389*$U1389,0)+IF(ISNUMBER(W1389), VLOOKUP(W1389/$AH1389,F!$A1:$B101,2,1)*W1389*$X1389*$Y1389,0)+IF(ISNUMBER(AA1389), VLOOKUP(AA1389/$AH1389,F!$A1:$B101,2,1)*AA1389*$AB1389*$AC1389,0))*IF(ISNUMBER(F1389),F1389,1)*IF(ISNUMBER(E1389),E1389,1)</f>
        <v>0</v>
      </c>
      <c r="AJ1389" s="340">
        <f t="shared" si="1799"/>
        <v>0</v>
      </c>
      <c r="AK1389" s="341">
        <f>IFERROR(I1389*INDEX(F!$P$21:$AB$33, MATCH(G1389/$AH1389, F!$O$21:$O$33,1), MATCH(E1389, F!$P$20:$AB$20,1)), 0 ) +IFERROR( M1389*INDEX(F!$P$21:$AB$33, MATCH(K1389/$AH1389, F!$O$21:$O$33,1), MATCH(E1389, F!$P$20:$AB$20,1)),0) +  IFERROR( Q1389*INDEX(F!$P$21:$AB$33, MATCH(O1389/$AH1389, F!$O$21:$O$33,1), MATCH(E1389, F!$P$20:$AB$20,1)), 0) + IFERROR( U1389*INDEX(F!$P$21:$AB$33, MATCH(S1389/$AH1389, F!$O$21:$O$33,1), MATCH(E1389, F!$P$20:$AB$20,1)),0)  + IFERROR(Y1389*INDEX(F!$P$21:$AB$33, MATCH(W1389/$AH1389, F!$O$21:$O$33,1), MATCH(E1389, F!$P$20:$AB$20,1)),0)  + IFERROR( AC1389*INDEX(F!$P$21:$AB$33, MATCH(AA1389/$AH1389, F!$O$21:$O$33,1), MATCH(E1389, F!$P$20:$AB$20,1)),)</f>
        <v>0</v>
      </c>
      <c r="AL1389" s="1031"/>
    </row>
    <row r="1390" spans="1:38" hidden="1" x14ac:dyDescent="0.25">
      <c r="A1390" s="1022"/>
      <c r="B1390" s="249" t="str">
        <f t="shared" si="1788"/>
        <v/>
      </c>
      <c r="C1390" s="262" t="str">
        <f t="shared" si="1788"/>
        <v/>
      </c>
      <c r="D1390" s="230" t="str">
        <f t="shared" si="1788"/>
        <v/>
      </c>
      <c r="E1390" s="291" t="str">
        <f t="shared" si="1788"/>
        <v/>
      </c>
      <c r="F1390" s="342" t="str">
        <f t="shared" si="1788"/>
        <v/>
      </c>
      <c r="G1390" s="343" t="str">
        <f t="shared" si="1789"/>
        <v/>
      </c>
      <c r="H1390" s="344"/>
      <c r="I1390" s="344"/>
      <c r="J1390" s="345"/>
      <c r="K1390" s="343" t="str">
        <f t="shared" si="1790"/>
        <v/>
      </c>
      <c r="L1390" s="344"/>
      <c r="M1390" s="344"/>
      <c r="N1390" s="345"/>
      <c r="O1390" s="343" t="str">
        <f t="shared" si="1791"/>
        <v/>
      </c>
      <c r="P1390" s="344"/>
      <c r="Q1390" s="344"/>
      <c r="R1390" s="345"/>
      <c r="S1390" s="343" t="str">
        <f t="shared" si="1792"/>
        <v/>
      </c>
      <c r="T1390" s="344"/>
      <c r="U1390" s="344"/>
      <c r="V1390" s="345"/>
      <c r="W1390" s="343" t="str">
        <f t="shared" si="1793"/>
        <v/>
      </c>
      <c r="X1390" s="344"/>
      <c r="Y1390" s="344"/>
      <c r="Z1390" s="345"/>
      <c r="AA1390" s="343" t="str">
        <f t="shared" si="1794"/>
        <v/>
      </c>
      <c r="AB1390" s="344"/>
      <c r="AC1390" s="344"/>
      <c r="AD1390" s="345"/>
      <c r="AE1390" s="346">
        <f t="shared" si="1795"/>
        <v>0</v>
      </c>
      <c r="AF1390" s="347">
        <f t="shared" si="1747"/>
        <v>0</v>
      </c>
      <c r="AG1390" s="348">
        <f t="shared" si="1796"/>
        <v>0</v>
      </c>
      <c r="AH1390" s="217" t="str">
        <f t="shared" si="1797"/>
        <v/>
      </c>
      <c r="AI1390" s="349">
        <f xml:space="preserve"> ( IF(ISNUMBER(G1390), VLOOKUP(G1390/$AH1390,F!$A1:$B101,2,1)*G1390*$H1390*$I1390,0)+IF(ISNUMBER(K1390), VLOOKUP(K1390/$AH1390,F!$A1:$B101,2,1)*K1390*$L1390*$M1390,0)+IF(ISNUMBER(O1390), VLOOKUP(O1390/$AH1390,F!$A1:$B101,2,1)*O1390*$P1390*$Q1390,0)+IF(ISNUMBER(S1390), VLOOKUP(S1390/$AH1390,F!$A1:$B101,2,1)*S1390*$T1390*$U1390,0)+IF(ISNUMBER(W1390), VLOOKUP(W1390/$AH1390,F!$A1:$B101,2,1)*W1390*$X1390*$Y1390,0)+IF(ISNUMBER(AA1390), VLOOKUP(AA1390/$AH1390,F!$A1:$B101,2,1)*AA1390*$AB1390*$AC1390,0))*IF(ISNUMBER(F1390),F1390,1)*IF(ISNUMBER(E1390),E1390,1)</f>
        <v>0</v>
      </c>
      <c r="AJ1390" s="350">
        <f t="shared" si="1799"/>
        <v>0</v>
      </c>
      <c r="AK1390" s="351">
        <f>IFERROR(I1390*INDEX(F!$P$21:$AB$33, MATCH(G1390/$AH1390, F!$O$21:$O$33,1), MATCH(E1390, F!$P$20:$AB$20,1)), 0 ) +IFERROR( M1390*INDEX(F!$P$21:$AB$33, MATCH(K1390/$AH1390, F!$O$21:$O$33,1), MATCH(E1390, F!$P$20:$AB$20,1)),0) +  IFERROR( Q1390*INDEX(F!$P$21:$AB$33, MATCH(O1390/$AH1390, F!$O$21:$O$33,1), MATCH(E1390, F!$P$20:$AB$20,1)), 0) + IFERROR( U1390*INDEX(F!$P$21:$AB$33, MATCH(S1390/$AH1390, F!$O$21:$O$33,1), MATCH(E1390, F!$P$20:$AB$20,1)),0)  + IFERROR(Y1390*INDEX(F!$P$21:$AB$33, MATCH(W1390/$AH1390, F!$O$21:$O$33,1), MATCH(E1390, F!$P$20:$AB$20,1)),0)  + IFERROR( AC1390*INDEX(F!$P$21:$AB$33, MATCH(AA1390/$AH1390, F!$O$21:$O$33,1), MATCH(E1390, F!$P$20:$AB$20,1)),)</f>
        <v>0</v>
      </c>
      <c r="AL1390" s="1031"/>
    </row>
    <row r="1391" spans="1:38" hidden="1" x14ac:dyDescent="0.25">
      <c r="A1391" s="1022"/>
      <c r="B1391" s="248" t="str">
        <f t="shared" si="1788"/>
        <v/>
      </c>
      <c r="C1391" s="261" t="str">
        <f t="shared" si="1788"/>
        <v/>
      </c>
      <c r="D1391" s="231" t="str">
        <f t="shared" si="1788"/>
        <v/>
      </c>
      <c r="E1391" s="291" t="str">
        <f t="shared" si="1788"/>
        <v/>
      </c>
      <c r="F1391" s="332" t="str">
        <f t="shared" si="1788"/>
        <v/>
      </c>
      <c r="G1391" s="333" t="str">
        <f t="shared" si="1789"/>
        <v/>
      </c>
      <c r="H1391" s="334"/>
      <c r="I1391" s="334"/>
      <c r="J1391" s="335"/>
      <c r="K1391" s="333" t="str">
        <f t="shared" si="1790"/>
        <v/>
      </c>
      <c r="L1391" s="334"/>
      <c r="M1391" s="334"/>
      <c r="N1391" s="335"/>
      <c r="O1391" s="333" t="str">
        <f t="shared" si="1791"/>
        <v/>
      </c>
      <c r="P1391" s="334"/>
      <c r="Q1391" s="334"/>
      <c r="R1391" s="335"/>
      <c r="S1391" s="333" t="str">
        <f t="shared" si="1792"/>
        <v/>
      </c>
      <c r="T1391" s="334"/>
      <c r="U1391" s="334"/>
      <c r="V1391" s="335"/>
      <c r="W1391" s="333" t="str">
        <f t="shared" si="1793"/>
        <v/>
      </c>
      <c r="X1391" s="334"/>
      <c r="Y1391" s="334"/>
      <c r="Z1391" s="335"/>
      <c r="AA1391" s="333" t="str">
        <f t="shared" si="1794"/>
        <v/>
      </c>
      <c r="AB1391" s="334"/>
      <c r="AC1391" s="334"/>
      <c r="AD1391" s="335"/>
      <c r="AE1391" s="336">
        <f t="shared" si="1795"/>
        <v>0</v>
      </c>
      <c r="AF1391" s="337">
        <f t="shared" si="1747"/>
        <v>0</v>
      </c>
      <c r="AG1391" s="338">
        <f t="shared" si="1796"/>
        <v>0</v>
      </c>
      <c r="AH1391" s="217" t="str">
        <f t="shared" si="1797"/>
        <v/>
      </c>
      <c r="AI1391" s="339">
        <f xml:space="preserve"> ( IF(ISNUMBER(G1391), VLOOKUP(G1391/$AH1391,F!$A1:$B101,2,1)*G1391*$H1391*$I1391,0)+IF(ISNUMBER(K1391), VLOOKUP(K1391/$AH1391,F!$A1:$B101,2,1)*K1391*$L1391*$M1391,0)+IF(ISNUMBER(O1391), VLOOKUP(O1391/$AH1391,F!$A1:$B101,2,1)*O1391*$P1391*$Q1391,0)+IF(ISNUMBER(S1391), VLOOKUP(S1391/$AH1391,F!$A1:$B101,2,1)*S1391*$T1391*$U1391,0)+IF(ISNUMBER(W1391), VLOOKUP(W1391/$AH1391,F!$A1:$B101,2,1)*W1391*$X1391*$Y1391,0)+IF(ISNUMBER(AA1391), VLOOKUP(AA1391/$AH1391,F!$A1:$B101,2,1)*AA1391*$AB1391*$AC1391,0))*IF(ISNUMBER(F1391),F1391,1)*IF(ISNUMBER(E1391),E1391,1)</f>
        <v>0</v>
      </c>
      <c r="AJ1391" s="340">
        <f t="shared" si="1799"/>
        <v>0</v>
      </c>
      <c r="AK1391" s="341">
        <f>IFERROR(I1391*INDEX(F!$P$21:$AB$33, MATCH(G1391/$AH1391, F!$O$21:$O$33,1), MATCH(E1391, F!$P$20:$AB$20,1)), 0 ) +IFERROR( M1391*INDEX(F!$P$21:$AB$33, MATCH(K1391/$AH1391, F!$O$21:$O$33,1), MATCH(E1391, F!$P$20:$AB$20,1)),0) +  IFERROR( Q1391*INDEX(F!$P$21:$AB$33, MATCH(O1391/$AH1391, F!$O$21:$O$33,1), MATCH(E1391, F!$P$20:$AB$20,1)), 0) + IFERROR( U1391*INDEX(F!$P$21:$AB$33, MATCH(S1391/$AH1391, F!$O$21:$O$33,1), MATCH(E1391, F!$P$20:$AB$20,1)),0)  + IFERROR(Y1391*INDEX(F!$P$21:$AB$33, MATCH(W1391/$AH1391, F!$O$21:$O$33,1), MATCH(E1391, F!$P$20:$AB$20,1)),0)  + IFERROR( AC1391*INDEX(F!$P$21:$AB$33, MATCH(AA1391/$AH1391, F!$O$21:$O$33,1), MATCH(E1391, F!$P$20:$AB$20,1)),)</f>
        <v>0</v>
      </c>
      <c r="AL1391" s="1031"/>
    </row>
    <row r="1392" spans="1:38" ht="15.75" hidden="1" thickBot="1" x14ac:dyDescent="0.3">
      <c r="A1392" s="1023"/>
      <c r="B1392" s="250"/>
      <c r="C1392" s="263"/>
      <c r="D1392" s="215"/>
      <c r="E1392" s="352">
        <f>ROUND(IFERROR(SUMPRODUCT(AJ1384:AJ1391,E1384:E1391)/AJ1392,0),3)</f>
        <v>0</v>
      </c>
      <c r="F1392" s="353"/>
      <c r="G1392" s="354"/>
      <c r="H1392" s="355"/>
      <c r="I1392" s="355"/>
      <c r="J1392" s="356"/>
      <c r="K1392" s="354"/>
      <c r="L1392" s="355"/>
      <c r="M1392" s="355"/>
      <c r="N1392" s="356"/>
      <c r="O1392" s="354"/>
      <c r="P1392" s="355"/>
      <c r="Q1392" s="355"/>
      <c r="R1392" s="356"/>
      <c r="S1392" s="354"/>
      <c r="T1392" s="355"/>
      <c r="U1392" s="355"/>
      <c r="V1392" s="356"/>
      <c r="W1392" s="354"/>
      <c r="X1392" s="355"/>
      <c r="Y1392" s="355"/>
      <c r="Z1392" s="356"/>
      <c r="AA1392" s="354"/>
      <c r="AB1392" s="355"/>
      <c r="AC1392" s="355"/>
      <c r="AD1392" s="356"/>
      <c r="AE1392" s="357">
        <f>SUM(AE1384:AE1391)</f>
        <v>0</v>
      </c>
      <c r="AF1392" s="358">
        <f t="shared" si="1747"/>
        <v>0</v>
      </c>
      <c r="AG1392" s="391">
        <f>IFERROR(  SUMPRODUCT(AG1384:AG1391,AJ1384:AJ1391)/AJ1392,0)</f>
        <v>0</v>
      </c>
      <c r="AH1392" s="359"/>
      <c r="AI1392" s="360">
        <f>SUM(AI1384:AI1391)</f>
        <v>0</v>
      </c>
      <c r="AJ1392" s="360">
        <f>SUM(AJ1384:AJ1391)</f>
        <v>0</v>
      </c>
      <c r="AK1392" s="361">
        <f>IF(SUM(AK1384:AK1391)=0,TIME(,0,),TIME(,SUM(AK1384:AK1391)+F!$V$37,))</f>
        <v>0</v>
      </c>
      <c r="AL1392" s="1032"/>
    </row>
    <row r="1393" spans="1:38" hidden="1" x14ac:dyDescent="0.25">
      <c r="A1393" s="232">
        <f>A1394</f>
        <v>43955</v>
      </c>
      <c r="B1393" s="251" t="str">
        <f t="shared" ref="B1393:F1400" si="1800">IF(B1337="","",B1337)</f>
        <v/>
      </c>
      <c r="C1393" s="264" t="str">
        <f t="shared" si="1800"/>
        <v/>
      </c>
      <c r="D1393" s="233" t="str">
        <f t="shared" si="1800"/>
        <v/>
      </c>
      <c r="E1393" s="280" t="str">
        <f t="shared" si="1800"/>
        <v/>
      </c>
      <c r="F1393" s="362" t="str">
        <f t="shared" si="1800"/>
        <v/>
      </c>
      <c r="G1393" s="363" t="str">
        <f t="shared" ref="G1393:G1400" si="1801">IF(J1393&lt;&gt;0, IFERROR(IF( $F1393=2,  MROUND($AH1393*J1393,1),    IF( OR($F1393="",$F1393=1),   MROUND($AH1393*J1393,2.5),  MROUND($AH1393*J1393, 0.1))), "" ), "")</f>
        <v/>
      </c>
      <c r="H1393" s="364"/>
      <c r="I1393" s="364"/>
      <c r="J1393" s="365"/>
      <c r="K1393" s="363" t="str">
        <f t="shared" ref="K1393:K1400" si="1802">IF(N1393&lt;&gt;0, IFERROR(IF( $F1393=2,  MROUND($AH1393*N1393,1),    IF( OR($F1393="",$F1393=1),   MROUND($AH1393*N1393,2.5),  MROUND($AH1393*N1393, 0.1))), "" ), "")</f>
        <v/>
      </c>
      <c r="L1393" s="364"/>
      <c r="M1393" s="364"/>
      <c r="N1393" s="365"/>
      <c r="O1393" s="363" t="str">
        <f t="shared" ref="O1393:O1400" si="1803">IF(R1393&lt;&gt;0, IFERROR(IF( $F1393=2,  MROUND($AH1393*R1393,1),    IF( OR($F1393="",$F1393=1),   MROUND($AH1393*R1393,2.5),  MROUND($AH1393*R1393, 0.1))), "" ), "")</f>
        <v/>
      </c>
      <c r="P1393" s="364"/>
      <c r="Q1393" s="364"/>
      <c r="R1393" s="365"/>
      <c r="S1393" s="363" t="str">
        <f t="shared" ref="S1393:S1400" si="1804">IF(V1393&lt;&gt;0, IFERROR(IF( $F1393=2,  MROUND($AH1393*V1393,1),    IF( OR($F1393="",$F1393=1),   MROUND($AH1393*V1393,2.5),  MROUND($AH1393*V1393, 0.1))), "" ), "")</f>
        <v/>
      </c>
      <c r="T1393" s="364"/>
      <c r="U1393" s="364"/>
      <c r="V1393" s="365"/>
      <c r="W1393" s="363" t="str">
        <f t="shared" ref="W1393:W1400" si="1805">IF(Z1393&lt;&gt;0, IFERROR(IF( $F1393=2,  MROUND($AH1393*Z1393,1),    IF( OR($F1393="",$F1393=1),   MROUND($AH1393*Z1393,2.5),  MROUND($AH1393*Z1393, 0.1))), "" ), "")</f>
        <v/>
      </c>
      <c r="X1393" s="364"/>
      <c r="Y1393" s="364"/>
      <c r="Z1393" s="365"/>
      <c r="AA1393" s="363" t="str">
        <f t="shared" ref="AA1393:AA1400" si="1806">IF(AD1393&lt;&gt;0, IFERROR(IF( $F1393=2,  MROUND($AH1393*AD1393,1),    IF( OR($F1393="",$F1393=1),   MROUND($AH1393*AD1393,2.5),  MROUND($AH1393*AD1393, 0.1))), "" ), "")</f>
        <v/>
      </c>
      <c r="AB1393" s="364"/>
      <c r="AC1393" s="364"/>
      <c r="AD1393" s="365"/>
      <c r="AE1393" s="366">
        <f t="shared" ref="AE1393:AE1400" si="1807">(IF(ISNUMBER(G1393),G1393,0)*H1393*I1393+IF(ISNUMBER(K1393),K1393,1)*L1393*M1393+IF(ISNUMBER(O1393),O1393,1)*P1393*Q1393+IF(ISNUMBER(S1393),S1393,1)*T1393*U1393+IF(ISNUMBER(W1393),W1393,1)*X1393*Y1393+IF(ISNUMBER(AA1393),AA1393,1)*AB1393*AC1393)*IF(ISNUMBER(F1393),F1393,1)</f>
        <v>0</v>
      </c>
      <c r="AF1393" s="367">
        <f t="shared" si="1747"/>
        <v>0</v>
      </c>
      <c r="AG1393" s="368">
        <f t="shared" ref="AG1393:AG1400" si="1808">IFERROR((AF1393/(AH1393*IF(ISNUMBER(F1393),F1393,1))),0)</f>
        <v>0</v>
      </c>
      <c r="AH1393" s="216" t="str">
        <f t="shared" ref="AH1393:AH1400" si="1809">IF(ISNUMBER(AH1337), AH1337+(AH1337*$AH$1346),"")</f>
        <v/>
      </c>
      <c r="AI1393" s="369">
        <f xml:space="preserve"> ( IF(ISNUMBER(G1393), VLOOKUP(G1393/$AH1393,F!$A1:$B101,2,1)*G1393*$H1393*$I1393,0)+IF(ISNUMBER(K1393), VLOOKUP(K1393/$AH1393,F!$A1:$B101,2,1)*K1393*$L1393*$M1393,0)+IF(ISNUMBER(O1393), VLOOKUP(O1393/$AH1393,F!$A1:$B101,2,1)*O1393*$P1393*$Q1393,0)+IF(ISNUMBER(S1393), VLOOKUP(S1393/$AH1393,F!$A1:$B101,2,1)*S1393*$T1393*$U1393,0)+IF(ISNUMBER(W1393), VLOOKUP(W1393/$AH1393,F!$A1:$B101,2,1)*W1393*$X1393*$Y1393,0)+IF(ISNUMBER(AA1393), VLOOKUP(AA1393/$AH1393,F!$A1:$B101,2,1)*AA1393*$AB1393*$AC1393,0))*IF(ISNUMBER(F1393),F1393,1)*IF(ISNUMBER(E1393),E1393,1)</f>
        <v>0</v>
      </c>
      <c r="AJ1393" s="370">
        <f t="shared" ref="AJ1393:AJ1395" si="1810">H1393*I1393+L1393*M1393+P1393*Q1393+T1393*U1393+X1393*Y1393+AB1393*AC1393</f>
        <v>0</v>
      </c>
      <c r="AK1393" s="371">
        <f>IFERROR(I1393*INDEX(F!$P$21:$AB$33, MATCH(G1393/$AH1393, F!$O$21:$O$33,1), MATCH(E1393, F!$P$20:$AB$20,1)), 0 ) +IFERROR( M1393*INDEX(F!$P$21:$AB$33, MATCH(K1393/$AH1393, F!$O$21:$O$33,1), MATCH(E1393, F!$P$20:$AB$20,1)),0) +  IFERROR( Q1393*INDEX(F!$P$21:$AB$33, MATCH(O1393/$AH1393, F!$O$21:$O$33,1), MATCH(E1393, F!$P$20:$AB$20,1)), 0) + IFERROR( U1393*INDEX(F!$P$21:$AB$33, MATCH(S1393/$AH1393, F!$O$21:$O$33,1), MATCH(E1393, F!$P$20:$AB$20,1)),0)  + IFERROR(Y1393*INDEX(F!$P$21:$AB$33, MATCH(W1393/$AH1393, F!$O$21:$O$33,1), MATCH(E1393, F!$P$20:$AB$20,1)),0)  + IFERROR( AC1393*INDEX(F!$P$21:$AB$33, MATCH(AA1393/$AH1393, F!$O$21:$O$33,1), MATCH(E1393, F!$P$20:$AB$20,1)),)</f>
        <v>0</v>
      </c>
      <c r="AL1393" s="1030"/>
    </row>
    <row r="1394" spans="1:38" ht="15.75" hidden="1" customHeight="1" x14ac:dyDescent="0.25">
      <c r="A1394" s="1021">
        <f>A1338+A1290</f>
        <v>43955</v>
      </c>
      <c r="B1394" s="249" t="str">
        <f t="shared" si="1800"/>
        <v/>
      </c>
      <c r="C1394" s="262" t="str">
        <f t="shared" si="1800"/>
        <v/>
      </c>
      <c r="D1394" s="230" t="str">
        <f t="shared" si="1800"/>
        <v/>
      </c>
      <c r="E1394" s="291" t="str">
        <f t="shared" si="1800"/>
        <v/>
      </c>
      <c r="F1394" s="342" t="str">
        <f t="shared" si="1800"/>
        <v/>
      </c>
      <c r="G1394" s="343" t="str">
        <f t="shared" si="1801"/>
        <v/>
      </c>
      <c r="H1394" s="344"/>
      <c r="I1394" s="344"/>
      <c r="J1394" s="345"/>
      <c r="K1394" s="343" t="str">
        <f t="shared" si="1802"/>
        <v/>
      </c>
      <c r="L1394" s="344"/>
      <c r="M1394" s="344"/>
      <c r="N1394" s="345"/>
      <c r="O1394" s="343" t="str">
        <f t="shared" si="1803"/>
        <v/>
      </c>
      <c r="P1394" s="344"/>
      <c r="Q1394" s="344"/>
      <c r="R1394" s="345"/>
      <c r="S1394" s="343" t="str">
        <f t="shared" si="1804"/>
        <v/>
      </c>
      <c r="T1394" s="344"/>
      <c r="U1394" s="344"/>
      <c r="V1394" s="345"/>
      <c r="W1394" s="343" t="str">
        <f t="shared" si="1805"/>
        <v/>
      </c>
      <c r="X1394" s="344"/>
      <c r="Y1394" s="344"/>
      <c r="Z1394" s="345"/>
      <c r="AA1394" s="343" t="str">
        <f t="shared" si="1806"/>
        <v/>
      </c>
      <c r="AB1394" s="344"/>
      <c r="AC1394" s="344"/>
      <c r="AD1394" s="345"/>
      <c r="AE1394" s="346">
        <f t="shared" si="1807"/>
        <v>0</v>
      </c>
      <c r="AF1394" s="347">
        <f t="shared" si="1747"/>
        <v>0</v>
      </c>
      <c r="AG1394" s="348">
        <f t="shared" si="1808"/>
        <v>0</v>
      </c>
      <c r="AH1394" s="217" t="str">
        <f t="shared" si="1809"/>
        <v/>
      </c>
      <c r="AI1394" s="349">
        <f xml:space="preserve"> ( IF(ISNUMBER(G1394), VLOOKUP(G1394/$AH1394,F!$A1:$B101,2,1)*G1394*$H1394*$I1394,0)+IF(ISNUMBER(K1394), VLOOKUP(K1394/$AH1394,F!$A1:$B101,2,1)*K1394*$L1394*$M1394,0)+IF(ISNUMBER(O1394), VLOOKUP(O1394/$AH1394,F!$A1:$B101,2,1)*O1394*$P1394*$Q1394,0)+IF(ISNUMBER(S1394), VLOOKUP(S1394/$AH1394,F!$A1:$B101,2,1)*S1394*$T1394*$U1394,0)+IF(ISNUMBER(W1394), VLOOKUP(W1394/$AH1394,F!$A1:$B101,2,1)*W1394*$X1394*$Y1394,0)+IF(ISNUMBER(AA1394), VLOOKUP(AA1394/$AH1394,F!$A1:$B101,2,1)*AA1394*$AB1394*$AC1394,0))*IF(ISNUMBER(F1394),F1394,1)*IF(ISNUMBER(E1394),E1394,1)</f>
        <v>0</v>
      </c>
      <c r="AJ1394" s="350">
        <f t="shared" si="1810"/>
        <v>0</v>
      </c>
      <c r="AK1394" s="351">
        <f>IFERROR(I1394*INDEX(F!$P$21:$AB$33, MATCH(G1394/$AH1394, F!$O$21:$O$33,1), MATCH(E1394, F!$P$20:$AB$20,1)), 0 ) +IFERROR( M1394*INDEX(F!$P$21:$AB$33, MATCH(K1394/$AH1394, F!$O$21:$O$33,1), MATCH(E1394, F!$P$20:$AB$20,1)),0) +  IFERROR( Q1394*INDEX(F!$P$21:$AB$33, MATCH(O1394/$AH1394, F!$O$21:$O$33,1), MATCH(E1394, F!$P$20:$AB$20,1)), 0) + IFERROR( U1394*INDEX(F!$P$21:$AB$33, MATCH(S1394/$AH1394, F!$O$21:$O$33,1), MATCH(E1394, F!$P$20:$AB$20,1)),0)  + IFERROR(Y1394*INDEX(F!$P$21:$AB$33, MATCH(W1394/$AH1394, F!$O$21:$O$33,1), MATCH(E1394, F!$P$20:$AB$20,1)),0)  + IFERROR( AC1394*INDEX(F!$P$21:$AB$33, MATCH(AA1394/$AH1394, F!$O$21:$O$33,1), MATCH(E1394, F!$P$20:$AB$20,1)),)</f>
        <v>0</v>
      </c>
      <c r="AL1394" s="1031"/>
    </row>
    <row r="1395" spans="1:38" hidden="1" x14ac:dyDescent="0.25">
      <c r="A1395" s="1022"/>
      <c r="B1395" s="252" t="str">
        <f t="shared" si="1800"/>
        <v/>
      </c>
      <c r="C1395" s="265" t="str">
        <f t="shared" si="1800"/>
        <v/>
      </c>
      <c r="D1395" s="234" t="str">
        <f t="shared" si="1800"/>
        <v/>
      </c>
      <c r="E1395" s="291" t="str">
        <f t="shared" si="1800"/>
        <v/>
      </c>
      <c r="F1395" s="372" t="str">
        <f t="shared" si="1800"/>
        <v/>
      </c>
      <c r="G1395" s="373" t="str">
        <f t="shared" si="1801"/>
        <v/>
      </c>
      <c r="H1395" s="374"/>
      <c r="I1395" s="374"/>
      <c r="J1395" s="375"/>
      <c r="K1395" s="373" t="str">
        <f t="shared" si="1802"/>
        <v/>
      </c>
      <c r="L1395" s="374"/>
      <c r="M1395" s="374"/>
      <c r="N1395" s="375"/>
      <c r="O1395" s="373" t="str">
        <f t="shared" si="1803"/>
        <v/>
      </c>
      <c r="P1395" s="374"/>
      <c r="Q1395" s="374"/>
      <c r="R1395" s="375"/>
      <c r="S1395" s="373" t="str">
        <f t="shared" si="1804"/>
        <v/>
      </c>
      <c r="T1395" s="374"/>
      <c r="U1395" s="374"/>
      <c r="V1395" s="375"/>
      <c r="W1395" s="373" t="str">
        <f t="shared" si="1805"/>
        <v/>
      </c>
      <c r="X1395" s="374"/>
      <c r="Y1395" s="374"/>
      <c r="Z1395" s="375"/>
      <c r="AA1395" s="373" t="str">
        <f t="shared" si="1806"/>
        <v/>
      </c>
      <c r="AB1395" s="374"/>
      <c r="AC1395" s="374"/>
      <c r="AD1395" s="375"/>
      <c r="AE1395" s="376">
        <f t="shared" si="1807"/>
        <v>0</v>
      </c>
      <c r="AF1395" s="377">
        <f t="shared" si="1747"/>
        <v>0</v>
      </c>
      <c r="AG1395" s="378">
        <f t="shared" si="1808"/>
        <v>0</v>
      </c>
      <c r="AH1395" s="217" t="str">
        <f t="shared" si="1809"/>
        <v/>
      </c>
      <c r="AI1395" s="379">
        <f xml:space="preserve"> ( IF(ISNUMBER(G1395), VLOOKUP(G1395/$AH1395,F!$A1:$B101,2,1)*G1395*$H1395*$I1395,0)+IF(ISNUMBER(K1395), VLOOKUP(K1395/$AH1395,F!$A1:$B101,2,1)*K1395*$L1395*$M1395,0)+IF(ISNUMBER(O1395), VLOOKUP(O1395/$AH1395,F!$A1:$B101,2,1)*O1395*$P1395*$Q1395,0)+IF(ISNUMBER(S1395), VLOOKUP(S1395/$AH1395,F!$A1:$B101,2,1)*S1395*$T1395*$U1395,0)+IF(ISNUMBER(W1395), VLOOKUP(W1395/$AH1395,F!$A1:$B101,2,1)*W1395*$X1395*$Y1395,0)+IF(ISNUMBER(AA1395), VLOOKUP(AA1395/$AH1395,F!$A1:$B101,2,1)*AA1395*$AB1395*$AC1395,0))*IF(ISNUMBER(F1395),F1395,1)*IF(ISNUMBER(E1395),E1395,1)</f>
        <v>0</v>
      </c>
      <c r="AJ1395" s="380">
        <f t="shared" si="1810"/>
        <v>0</v>
      </c>
      <c r="AK1395" s="381">
        <f>IFERROR(I1395*INDEX(F!$P$21:$AB$33, MATCH(G1395/$AH1395, F!$O$21:$O$33,1), MATCH(E1395, F!$P$20:$AB$20,1)), 0 ) +IFERROR( M1395*INDEX(F!$P$21:$AB$33, MATCH(K1395/$AH1395, F!$O$21:$O$33,1), MATCH(E1395, F!$P$20:$AB$20,1)),0) +  IFERROR( Q1395*INDEX(F!$P$21:$AB$33, MATCH(O1395/$AH1395, F!$O$21:$O$33,1), MATCH(E1395, F!$P$20:$AB$20,1)), 0) + IFERROR( U1395*INDEX(F!$P$21:$AB$33, MATCH(S1395/$AH1395, F!$O$21:$O$33,1), MATCH(E1395, F!$P$20:$AB$20,1)),0)  + IFERROR(Y1395*INDEX(F!$P$21:$AB$33, MATCH(W1395/$AH1395, F!$O$21:$O$33,1), MATCH(E1395, F!$P$20:$AB$20,1)),0)  + IFERROR( AC1395*INDEX(F!$P$21:$AB$33, MATCH(AA1395/$AH1395, F!$O$21:$O$33,1), MATCH(E1395, F!$P$20:$AB$20,1)),)</f>
        <v>0</v>
      </c>
      <c r="AL1395" s="1031"/>
    </row>
    <row r="1396" spans="1:38" hidden="1" x14ac:dyDescent="0.25">
      <c r="A1396" s="1022"/>
      <c r="B1396" s="249" t="str">
        <f t="shared" si="1800"/>
        <v/>
      </c>
      <c r="C1396" s="262" t="str">
        <f t="shared" si="1800"/>
        <v/>
      </c>
      <c r="D1396" s="230" t="str">
        <f t="shared" si="1800"/>
        <v/>
      </c>
      <c r="E1396" s="291" t="str">
        <f t="shared" si="1800"/>
        <v/>
      </c>
      <c r="F1396" s="342" t="str">
        <f t="shared" si="1800"/>
        <v/>
      </c>
      <c r="G1396" s="343" t="str">
        <f t="shared" si="1801"/>
        <v/>
      </c>
      <c r="H1396" s="344"/>
      <c r="I1396" s="344"/>
      <c r="J1396" s="345"/>
      <c r="K1396" s="343" t="str">
        <f t="shared" si="1802"/>
        <v/>
      </c>
      <c r="L1396" s="344"/>
      <c r="M1396" s="344"/>
      <c r="N1396" s="345"/>
      <c r="O1396" s="343" t="str">
        <f t="shared" si="1803"/>
        <v/>
      </c>
      <c r="P1396" s="344"/>
      <c r="Q1396" s="344"/>
      <c r="R1396" s="345"/>
      <c r="S1396" s="343" t="str">
        <f t="shared" si="1804"/>
        <v/>
      </c>
      <c r="T1396" s="344"/>
      <c r="U1396" s="344"/>
      <c r="V1396" s="345"/>
      <c r="W1396" s="343" t="str">
        <f t="shared" si="1805"/>
        <v/>
      </c>
      <c r="X1396" s="344"/>
      <c r="Y1396" s="344"/>
      <c r="Z1396" s="345"/>
      <c r="AA1396" s="343" t="str">
        <f t="shared" si="1806"/>
        <v/>
      </c>
      <c r="AB1396" s="344"/>
      <c r="AC1396" s="344"/>
      <c r="AD1396" s="345"/>
      <c r="AE1396" s="346">
        <f t="shared" si="1807"/>
        <v>0</v>
      </c>
      <c r="AF1396" s="347">
        <f t="shared" si="1747"/>
        <v>0</v>
      </c>
      <c r="AG1396" s="348">
        <f t="shared" si="1808"/>
        <v>0</v>
      </c>
      <c r="AH1396" s="217" t="str">
        <f t="shared" si="1809"/>
        <v/>
      </c>
      <c r="AI1396" s="349">
        <f xml:space="preserve"> ( IF(ISNUMBER(G1396), VLOOKUP(G1396/$AH1396,F!$A1:$B101,2,1)*G1396*$H1396*$I1396,0)+IF(ISNUMBER(K1396), VLOOKUP(K1396/$AH1396,F!$A1:$B101,2,1)*K1396*$L1396*$M1396,0)+IF(ISNUMBER(O1396), VLOOKUP(O1396/$AH1396,F!$A1:$B101,2,1)*O1396*$P1396*$Q1396,0)+IF(ISNUMBER(S1396), VLOOKUP(S1396/$AH1396,F!$A1:$B101,2,1)*S1396*$T1396*$U1396,0)+IF(ISNUMBER(W1396), VLOOKUP(W1396/$AH1396,F!$A1:$B101,2,1)*W1396*$X1396*$Y1396,0)+IF(ISNUMBER(AA1396), VLOOKUP(AA1396/$AH1396,F!$A1:$B101,2,1)*AA1396*$AB1396*$AC1396,0))*IF(ISNUMBER(F1396),F1396,1)*IF(ISNUMBER(E1396),E1396,1)</f>
        <v>0</v>
      </c>
      <c r="AJ1396" s="350">
        <f>H1396*I1396+L1396*M1396+P1396*Q1396+T1396*U1396+X1396*Y1396+AB1396*AC1396</f>
        <v>0</v>
      </c>
      <c r="AK1396" s="351">
        <f>IFERROR(I1396*INDEX(F!$P$21:$AB$33, MATCH(G1396/$AH1396, F!$O$21:$O$33,1), MATCH(E1396, F!$P$20:$AB$20,1)), 0 ) +IFERROR( M1396*INDEX(F!$P$21:$AB$33, MATCH(K1396/$AH1396, F!$O$21:$O$33,1), MATCH(E1396, F!$P$20:$AB$20,1)),0) +  IFERROR( Q1396*INDEX(F!$P$21:$AB$33, MATCH(O1396/$AH1396, F!$O$21:$O$33,1), MATCH(E1396, F!$P$20:$AB$20,1)), 0) + IFERROR( U1396*INDEX(F!$P$21:$AB$33, MATCH(S1396/$AH1396, F!$O$21:$O$33,1), MATCH(E1396, F!$P$20:$AB$20,1)),0)  + IFERROR(Y1396*INDEX(F!$P$21:$AB$33, MATCH(W1396/$AH1396, F!$O$21:$O$33,1), MATCH(E1396, F!$P$20:$AB$20,1)),0)  + IFERROR( AC1396*INDEX(F!$P$21:$AB$33, MATCH(AA1396/$AH1396, F!$O$21:$O$33,1), MATCH(E1396, F!$P$20:$AB$20,1)),)</f>
        <v>0</v>
      </c>
      <c r="AL1396" s="1031"/>
    </row>
    <row r="1397" spans="1:38" hidden="1" x14ac:dyDescent="0.25">
      <c r="A1397" s="1022"/>
      <c r="B1397" s="252" t="str">
        <f t="shared" si="1800"/>
        <v/>
      </c>
      <c r="C1397" s="265" t="str">
        <f t="shared" si="1800"/>
        <v/>
      </c>
      <c r="D1397" s="234" t="str">
        <f t="shared" si="1800"/>
        <v/>
      </c>
      <c r="E1397" s="291" t="str">
        <f t="shared" si="1800"/>
        <v/>
      </c>
      <c r="F1397" s="372" t="str">
        <f t="shared" si="1800"/>
        <v/>
      </c>
      <c r="G1397" s="373" t="str">
        <f t="shared" si="1801"/>
        <v/>
      </c>
      <c r="H1397" s="374"/>
      <c r="I1397" s="374"/>
      <c r="J1397" s="375"/>
      <c r="K1397" s="373" t="str">
        <f t="shared" si="1802"/>
        <v/>
      </c>
      <c r="L1397" s="374"/>
      <c r="M1397" s="374"/>
      <c r="N1397" s="375"/>
      <c r="O1397" s="373" t="str">
        <f t="shared" si="1803"/>
        <v/>
      </c>
      <c r="P1397" s="374"/>
      <c r="Q1397" s="374"/>
      <c r="R1397" s="375"/>
      <c r="S1397" s="373" t="str">
        <f t="shared" si="1804"/>
        <v/>
      </c>
      <c r="T1397" s="374"/>
      <c r="U1397" s="374"/>
      <c r="V1397" s="375"/>
      <c r="W1397" s="373" t="str">
        <f t="shared" si="1805"/>
        <v/>
      </c>
      <c r="X1397" s="374"/>
      <c r="Y1397" s="374"/>
      <c r="Z1397" s="375"/>
      <c r="AA1397" s="373" t="str">
        <f t="shared" si="1806"/>
        <v/>
      </c>
      <c r="AB1397" s="374"/>
      <c r="AC1397" s="374"/>
      <c r="AD1397" s="375"/>
      <c r="AE1397" s="376">
        <f t="shared" si="1807"/>
        <v>0</v>
      </c>
      <c r="AF1397" s="377">
        <f t="shared" si="1747"/>
        <v>0</v>
      </c>
      <c r="AG1397" s="378">
        <f t="shared" si="1808"/>
        <v>0</v>
      </c>
      <c r="AH1397" s="217" t="str">
        <f t="shared" si="1809"/>
        <v/>
      </c>
      <c r="AI1397" s="379">
        <f xml:space="preserve"> ( IF(ISNUMBER(G1397), VLOOKUP(G1397/$AH1397,F!$A1:$B101,2,1)*G1397*$H1397*$I1397,0)+IF(ISNUMBER(K1397), VLOOKUP(K1397/$AH1397,F!$A1:$B101,2,1)*K1397*$L1397*$M1397,0)+IF(ISNUMBER(O1397), VLOOKUP(O1397/$AH1397,F!$A1:$B101,2,1)*O1397*$P1397*$Q1397,0)+IF(ISNUMBER(S1397), VLOOKUP(S1397/$AH1397,F!$A1:$B101,2,1)*S1397*$T1397*$U1397,0)+IF(ISNUMBER(W1397), VLOOKUP(W1397/$AH1397,F!$A1:$B101,2,1)*W1397*$X1397*$Y1397,0)+IF(ISNUMBER(AA1397), VLOOKUP(AA1397/$AH1397,F!$A1:$B101,2,1)*AA1397*$AB1397*$AC1397,0))*IF(ISNUMBER(F1397),F1397,1)*IF(ISNUMBER(E1397),E1397,1)</f>
        <v>0</v>
      </c>
      <c r="AJ1397" s="380">
        <f t="shared" ref="AJ1397:AJ1400" si="1811">H1397*I1397+L1397*M1397+P1397*Q1397+T1397*U1397+X1397*Y1397+AB1397*AC1397</f>
        <v>0</v>
      </c>
      <c r="AK1397" s="381">
        <f>IFERROR(I1397*INDEX(F!$P$21:$AB$33, MATCH(G1397/$AH1397, F!$O$21:$O$33,1), MATCH(E1397, F!$P$20:$AB$20,1)), 0 ) +IFERROR( M1397*INDEX(F!$P$21:$AB$33, MATCH(K1397/$AH1397, F!$O$21:$O$33,1), MATCH(E1397, F!$P$20:$AB$20,1)),0) +  IFERROR( Q1397*INDEX(F!$P$21:$AB$33, MATCH(O1397/$AH1397, F!$O$21:$O$33,1), MATCH(E1397, F!$P$20:$AB$20,1)), 0) + IFERROR( U1397*INDEX(F!$P$21:$AB$33, MATCH(S1397/$AH1397, F!$O$21:$O$33,1), MATCH(E1397, F!$P$20:$AB$20,1)),0)  + IFERROR(Y1397*INDEX(F!$P$21:$AB$33, MATCH(W1397/$AH1397, F!$O$21:$O$33,1), MATCH(E1397, F!$P$20:$AB$20,1)),0)  + IFERROR( AC1397*INDEX(F!$P$21:$AB$33, MATCH(AA1397/$AH1397, F!$O$21:$O$33,1), MATCH(E1397, F!$P$20:$AB$20,1)),)</f>
        <v>0</v>
      </c>
      <c r="AL1397" s="1031"/>
    </row>
    <row r="1398" spans="1:38" hidden="1" x14ac:dyDescent="0.25">
      <c r="A1398" s="1022"/>
      <c r="B1398" s="249" t="str">
        <f t="shared" si="1800"/>
        <v/>
      </c>
      <c r="C1398" s="262" t="str">
        <f t="shared" si="1800"/>
        <v/>
      </c>
      <c r="D1398" s="230" t="str">
        <f t="shared" si="1800"/>
        <v/>
      </c>
      <c r="E1398" s="291" t="str">
        <f t="shared" si="1800"/>
        <v/>
      </c>
      <c r="F1398" s="342" t="str">
        <f t="shared" si="1800"/>
        <v/>
      </c>
      <c r="G1398" s="343" t="str">
        <f t="shared" si="1801"/>
        <v/>
      </c>
      <c r="H1398" s="344"/>
      <c r="I1398" s="344"/>
      <c r="J1398" s="345"/>
      <c r="K1398" s="343" t="str">
        <f t="shared" si="1802"/>
        <v/>
      </c>
      <c r="L1398" s="344"/>
      <c r="M1398" s="344"/>
      <c r="N1398" s="345"/>
      <c r="O1398" s="343" t="str">
        <f t="shared" si="1803"/>
        <v/>
      </c>
      <c r="P1398" s="344"/>
      <c r="Q1398" s="344"/>
      <c r="R1398" s="345"/>
      <c r="S1398" s="343" t="str">
        <f t="shared" si="1804"/>
        <v/>
      </c>
      <c r="T1398" s="344"/>
      <c r="U1398" s="344"/>
      <c r="V1398" s="345"/>
      <c r="W1398" s="343" t="str">
        <f t="shared" si="1805"/>
        <v/>
      </c>
      <c r="X1398" s="344"/>
      <c r="Y1398" s="344"/>
      <c r="Z1398" s="345"/>
      <c r="AA1398" s="343" t="str">
        <f t="shared" si="1806"/>
        <v/>
      </c>
      <c r="AB1398" s="344"/>
      <c r="AC1398" s="344"/>
      <c r="AD1398" s="345"/>
      <c r="AE1398" s="346">
        <f t="shared" si="1807"/>
        <v>0</v>
      </c>
      <c r="AF1398" s="347">
        <f t="shared" si="1747"/>
        <v>0</v>
      </c>
      <c r="AG1398" s="348">
        <f t="shared" si="1808"/>
        <v>0</v>
      </c>
      <c r="AH1398" s="217" t="str">
        <f t="shared" si="1809"/>
        <v/>
      </c>
      <c r="AI1398" s="349">
        <f xml:space="preserve"> ( IF(ISNUMBER(G1398), VLOOKUP(G1398/$AH1398,F!$A1:$B101,2,1)*G1398*$H1398*$I1398,0)+IF(ISNUMBER(K1398), VLOOKUP(K1398/$AH1398,F!$A1:$B101,2,1)*K1398*$L1398*$M1398,0)+IF(ISNUMBER(O1398), VLOOKUP(O1398/$AH1398,F!$A1:$B101,2,1)*O1398*$P1398*$Q1398,0)+IF(ISNUMBER(S1398), VLOOKUP(S1398/$AH1398,F!$A1:$B101,2,1)*S1398*$T1398*$U1398,0)+IF(ISNUMBER(W1398), VLOOKUP(W1398/$AH1398,F!$A1:$B101,2,1)*W1398*$X1398*$Y1398,0)+IF(ISNUMBER(AA1398), VLOOKUP(AA1398/$AH1398,F!$A1:$B101,2,1)*AA1398*$AB1398*$AC1398,0))*IF(ISNUMBER(F1398),F1398,1)*IF(ISNUMBER(E1398),E1398,1)</f>
        <v>0</v>
      </c>
      <c r="AJ1398" s="350">
        <f t="shared" si="1811"/>
        <v>0</v>
      </c>
      <c r="AK1398" s="351">
        <f>IFERROR(I1398*INDEX(F!$P$21:$AB$33, MATCH(G1398/$AH1398, F!$O$21:$O$33,1), MATCH(E1398, F!$P$20:$AB$20,1)), 0 ) +IFERROR( M1398*INDEX(F!$P$21:$AB$33, MATCH(K1398/$AH1398, F!$O$21:$O$33,1), MATCH(E1398, F!$P$20:$AB$20,1)),0) +  IFERROR( Q1398*INDEX(F!$P$21:$AB$33, MATCH(O1398/$AH1398, F!$O$21:$O$33,1), MATCH(E1398, F!$P$20:$AB$20,1)), 0) + IFERROR( U1398*INDEX(F!$P$21:$AB$33, MATCH(S1398/$AH1398, F!$O$21:$O$33,1), MATCH(E1398, F!$P$20:$AB$20,1)),0)  + IFERROR(Y1398*INDEX(F!$P$21:$AB$33, MATCH(W1398/$AH1398, F!$O$21:$O$33,1), MATCH(E1398, F!$P$20:$AB$20,1)),0)  + IFERROR( AC1398*INDEX(F!$P$21:$AB$33, MATCH(AA1398/$AH1398, F!$O$21:$O$33,1), MATCH(E1398, F!$P$20:$AB$20,1)),)</f>
        <v>0</v>
      </c>
      <c r="AL1398" s="1031"/>
    </row>
    <row r="1399" spans="1:38" hidden="1" x14ac:dyDescent="0.25">
      <c r="A1399" s="1022"/>
      <c r="B1399" s="252" t="str">
        <f t="shared" si="1800"/>
        <v/>
      </c>
      <c r="C1399" s="265" t="str">
        <f t="shared" si="1800"/>
        <v/>
      </c>
      <c r="D1399" s="234" t="str">
        <f t="shared" si="1800"/>
        <v/>
      </c>
      <c r="E1399" s="291" t="str">
        <f t="shared" si="1800"/>
        <v/>
      </c>
      <c r="F1399" s="382" t="str">
        <f t="shared" si="1800"/>
        <v/>
      </c>
      <c r="G1399" s="373" t="str">
        <f t="shared" si="1801"/>
        <v/>
      </c>
      <c r="H1399" s="374"/>
      <c r="I1399" s="374"/>
      <c r="J1399" s="375"/>
      <c r="K1399" s="373" t="str">
        <f t="shared" si="1802"/>
        <v/>
      </c>
      <c r="L1399" s="374"/>
      <c r="M1399" s="374"/>
      <c r="N1399" s="375"/>
      <c r="O1399" s="373" t="str">
        <f t="shared" si="1803"/>
        <v/>
      </c>
      <c r="P1399" s="374"/>
      <c r="Q1399" s="374"/>
      <c r="R1399" s="375"/>
      <c r="S1399" s="373" t="str">
        <f t="shared" si="1804"/>
        <v/>
      </c>
      <c r="T1399" s="374"/>
      <c r="U1399" s="374"/>
      <c r="V1399" s="375"/>
      <c r="W1399" s="373" t="str">
        <f t="shared" si="1805"/>
        <v/>
      </c>
      <c r="X1399" s="374"/>
      <c r="Y1399" s="374"/>
      <c r="Z1399" s="375"/>
      <c r="AA1399" s="373" t="str">
        <f t="shared" si="1806"/>
        <v/>
      </c>
      <c r="AB1399" s="374"/>
      <c r="AC1399" s="374"/>
      <c r="AD1399" s="375"/>
      <c r="AE1399" s="376">
        <f t="shared" si="1807"/>
        <v>0</v>
      </c>
      <c r="AF1399" s="377">
        <f t="shared" si="1747"/>
        <v>0</v>
      </c>
      <c r="AG1399" s="378">
        <f t="shared" si="1808"/>
        <v>0</v>
      </c>
      <c r="AH1399" s="217" t="str">
        <f t="shared" si="1809"/>
        <v/>
      </c>
      <c r="AI1399" s="379">
        <f xml:space="preserve"> ( IF(ISNUMBER(G1399), VLOOKUP(G1399/$AH1399,F!$A1:$B101,2,1)*G1399*$H1399*$I1399,0)+IF(ISNUMBER(K1399), VLOOKUP(K1399/$AH1399,F!$A1:$B101,2,1)*K1399*$L1399*$M1399,0)+IF(ISNUMBER(O1399), VLOOKUP(O1399/$AH1399,F!$A1:$B101,2,1)*O1399*$P1399*$Q1399,0)+IF(ISNUMBER(S1399), VLOOKUP(S1399/$AH1399,F!$A1:$B101,2,1)*S1399*$T1399*$U1399,0)+IF(ISNUMBER(W1399), VLOOKUP(W1399/$AH1399,F!$A1:$B101,2,1)*W1399*$X1399*$Y1399,0)+IF(ISNUMBER(AA1399), VLOOKUP(AA1399/$AH1399,F!$A1:$B101,2,1)*AA1399*$AB1399*$AC1399,0))*IF(ISNUMBER(F1399),F1399,1)*IF(ISNUMBER(E1399),E1399,1)</f>
        <v>0</v>
      </c>
      <c r="AJ1399" s="380">
        <f t="shared" si="1811"/>
        <v>0</v>
      </c>
      <c r="AK1399" s="381">
        <f>IFERROR(I1399*INDEX(F!$P$21:$AB$33, MATCH(G1399/$AH1399, F!$O$21:$O$33,1), MATCH(E1399, F!$P$20:$AB$20,1)), 0 ) +IFERROR( M1399*INDEX(F!$P$21:$AB$33, MATCH(K1399/$AH1399, F!$O$21:$O$33,1), MATCH(E1399, F!$P$20:$AB$20,1)),0) +  IFERROR( Q1399*INDEX(F!$P$21:$AB$33, MATCH(O1399/$AH1399, F!$O$21:$O$33,1), MATCH(E1399, F!$P$20:$AB$20,1)), 0) + IFERROR( U1399*INDEX(F!$P$21:$AB$33, MATCH(S1399/$AH1399, F!$O$21:$O$33,1), MATCH(E1399, F!$P$20:$AB$20,1)),0)  + IFERROR(Y1399*INDEX(F!$P$21:$AB$33, MATCH(W1399/$AH1399, F!$O$21:$O$33,1), MATCH(E1399, F!$P$20:$AB$20,1)),0)  + IFERROR( AC1399*INDEX(F!$P$21:$AB$33, MATCH(AA1399/$AH1399, F!$O$21:$O$33,1), MATCH(E1399, F!$P$20:$AB$20,1)),)</f>
        <v>0</v>
      </c>
      <c r="AL1399" s="1031"/>
    </row>
    <row r="1400" spans="1:38" hidden="1" x14ac:dyDescent="0.25">
      <c r="A1400" s="1022"/>
      <c r="B1400" s="249" t="str">
        <f t="shared" si="1800"/>
        <v/>
      </c>
      <c r="C1400" s="262" t="str">
        <f t="shared" si="1800"/>
        <v/>
      </c>
      <c r="D1400" s="235" t="str">
        <f t="shared" si="1800"/>
        <v/>
      </c>
      <c r="E1400" s="291" t="str">
        <f t="shared" si="1800"/>
        <v/>
      </c>
      <c r="F1400" s="383" t="str">
        <f t="shared" si="1800"/>
        <v/>
      </c>
      <c r="G1400" s="343" t="str">
        <f t="shared" si="1801"/>
        <v/>
      </c>
      <c r="H1400" s="344"/>
      <c r="I1400" s="344"/>
      <c r="J1400" s="345"/>
      <c r="K1400" s="343" t="str">
        <f t="shared" si="1802"/>
        <v/>
      </c>
      <c r="L1400" s="344"/>
      <c r="M1400" s="344"/>
      <c r="N1400" s="345"/>
      <c r="O1400" s="343" t="str">
        <f t="shared" si="1803"/>
        <v/>
      </c>
      <c r="P1400" s="344"/>
      <c r="Q1400" s="344"/>
      <c r="R1400" s="345"/>
      <c r="S1400" s="343" t="str">
        <f t="shared" si="1804"/>
        <v/>
      </c>
      <c r="T1400" s="344"/>
      <c r="U1400" s="344"/>
      <c r="V1400" s="345"/>
      <c r="W1400" s="343" t="str">
        <f t="shared" si="1805"/>
        <v/>
      </c>
      <c r="X1400" s="344"/>
      <c r="Y1400" s="344"/>
      <c r="Z1400" s="345"/>
      <c r="AA1400" s="343" t="str">
        <f t="shared" si="1806"/>
        <v/>
      </c>
      <c r="AB1400" s="344"/>
      <c r="AC1400" s="344"/>
      <c r="AD1400" s="345"/>
      <c r="AE1400" s="346">
        <f t="shared" si="1807"/>
        <v>0</v>
      </c>
      <c r="AF1400" s="347">
        <f t="shared" si="1747"/>
        <v>0</v>
      </c>
      <c r="AG1400" s="348">
        <f t="shared" si="1808"/>
        <v>0</v>
      </c>
      <c r="AH1400" s="217" t="str">
        <f t="shared" si="1809"/>
        <v/>
      </c>
      <c r="AI1400" s="349">
        <f xml:space="preserve"> ( IF(ISNUMBER(G1400), VLOOKUP(G1400/$AH1400,F!$A1:$B101,2,1)*G1400*$H1400*$I1400,0)+IF(ISNUMBER(K1400), VLOOKUP(K1400/$AH1400,F!$A1:$B101,2,1)*K1400*$L1400*$M1400,0)+IF(ISNUMBER(O1400), VLOOKUP(O1400/$AH1400,F!$A1:$B101,2,1)*O1400*$P1400*$Q1400,0)+IF(ISNUMBER(S1400), VLOOKUP(S1400/$AH1400,F!$A1:$B101,2,1)*S1400*$T1400*$U1400,0)+IF(ISNUMBER(W1400), VLOOKUP(W1400/$AH1400,F!$A1:$B101,2,1)*W1400*$X1400*$Y1400,0)+IF(ISNUMBER(AA1400), VLOOKUP(AA1400/$AH1400,F!$A1:$B101,2,1)*AA1400*$AB1400*$AC1400,0))*IF(ISNUMBER(F1400),F1400,1)*IF(ISNUMBER(E1400),E1400,1)</f>
        <v>0</v>
      </c>
      <c r="AJ1400" s="350">
        <f t="shared" si="1811"/>
        <v>0</v>
      </c>
      <c r="AK1400" s="351">
        <f>IFERROR(I1400*INDEX(F!$P$21:$AB$33, MATCH(G1400/$AH1400, F!$O$21:$O$33,1), MATCH(E1400, F!$P$20:$AB$20,1)), 0 ) +IFERROR( M1400*INDEX(F!$P$21:$AB$33, MATCH(K1400/$AH1400, F!$O$21:$O$33,1), MATCH(E1400, F!$P$20:$AB$20,1)),0) +  IFERROR( Q1400*INDEX(F!$P$21:$AB$33, MATCH(O1400/$AH1400, F!$O$21:$O$33,1), MATCH(E1400, F!$P$20:$AB$20,1)), 0) + IFERROR( U1400*INDEX(F!$P$21:$AB$33, MATCH(S1400/$AH1400, F!$O$21:$O$33,1), MATCH(E1400, F!$P$20:$AB$20,1)),0)  + IFERROR(Y1400*INDEX(F!$P$21:$AB$33, MATCH(W1400/$AH1400, F!$O$21:$O$33,1), MATCH(E1400, F!$P$20:$AB$20,1)),0)  + IFERROR( AC1400*INDEX(F!$P$21:$AB$33, MATCH(AA1400/$AH1400, F!$O$21:$O$33,1), MATCH(E1400, F!$P$20:$AB$20,1)),)</f>
        <v>0</v>
      </c>
      <c r="AL1400" s="1031"/>
    </row>
    <row r="1401" spans="1:38" ht="15.75" hidden="1" thickBot="1" x14ac:dyDescent="0.3">
      <c r="A1401" s="1023"/>
      <c r="B1401" s="253"/>
      <c r="C1401" s="266"/>
      <c r="D1401" s="218"/>
      <c r="E1401" s="352">
        <f>ROUND(IFERROR(SUMPRODUCT(AJ1393:AJ1400,E1393:E1400)/AJ1401,0),3)</f>
        <v>0</v>
      </c>
      <c r="F1401" s="384"/>
      <c r="G1401" s="781"/>
      <c r="H1401" s="386"/>
      <c r="I1401" s="386"/>
      <c r="J1401" s="387"/>
      <c r="K1401" s="781"/>
      <c r="L1401" s="386"/>
      <c r="M1401" s="386"/>
      <c r="N1401" s="387"/>
      <c r="O1401" s="781"/>
      <c r="P1401" s="386"/>
      <c r="Q1401" s="386"/>
      <c r="R1401" s="387"/>
      <c r="S1401" s="781"/>
      <c r="T1401" s="386"/>
      <c r="U1401" s="386"/>
      <c r="V1401" s="387"/>
      <c r="W1401" s="781"/>
      <c r="X1401" s="386"/>
      <c r="Y1401" s="386"/>
      <c r="Z1401" s="387"/>
      <c r="AA1401" s="781"/>
      <c r="AB1401" s="386"/>
      <c r="AC1401" s="386"/>
      <c r="AD1401" s="387"/>
      <c r="AE1401" s="357">
        <f>SUM(AE1393:AE1400)</f>
        <v>0</v>
      </c>
      <c r="AF1401" s="358">
        <f t="shared" si="1747"/>
        <v>0</v>
      </c>
      <c r="AG1401" s="391">
        <f>IFERROR(  SUMPRODUCT(AG1393:AG1400,AJ1393:AJ1400)/AJ1401,0)</f>
        <v>0</v>
      </c>
      <c r="AH1401" s="359"/>
      <c r="AI1401" s="360">
        <f>SUM(AI1393:AI1400)</f>
        <v>0</v>
      </c>
      <c r="AJ1401" s="360">
        <f>SUM(AJ1393:AJ1400)</f>
        <v>0</v>
      </c>
      <c r="AK1401" s="361">
        <f>IF(SUM(AK1393:AK1400)=0,TIME(,0,),TIME(,SUM(AK1393:AK1400)+F!$V$37,))</f>
        <v>0</v>
      </c>
      <c r="AL1401" s="1032"/>
    </row>
  </sheetData>
  <sheetProtection password="F178" sheet="1" formatCells="0" formatColumns="0" formatRows="0" autoFilter="0" pivotTables="0"/>
  <mergeCells count="350">
    <mergeCell ref="F842:M842"/>
    <mergeCell ref="F954:M954"/>
    <mergeCell ref="F1066:M1066"/>
    <mergeCell ref="F1178:M1178"/>
    <mergeCell ref="F1290:M1290"/>
    <mergeCell ref="F226:M226"/>
    <mergeCell ref="F338:M338"/>
    <mergeCell ref="F450:M450"/>
    <mergeCell ref="F562:M562"/>
    <mergeCell ref="F674:M674"/>
    <mergeCell ref="F786:M786"/>
    <mergeCell ref="F898:M898"/>
    <mergeCell ref="F1010:M1010"/>
    <mergeCell ref="F1122:M1122"/>
    <mergeCell ref="F1234:M1234"/>
    <mergeCell ref="AL1348:AL1356"/>
    <mergeCell ref="AL1357:AL1365"/>
    <mergeCell ref="AL1366:AL1374"/>
    <mergeCell ref="AL1375:AL1383"/>
    <mergeCell ref="AL1384:AL1392"/>
    <mergeCell ref="AL1393:AL1401"/>
    <mergeCell ref="AL1263:AL1271"/>
    <mergeCell ref="AL1272:AL1280"/>
    <mergeCell ref="AL1281:AL1289"/>
    <mergeCell ref="AL1292:AL1300"/>
    <mergeCell ref="AL1301:AL1309"/>
    <mergeCell ref="AL1310:AL1318"/>
    <mergeCell ref="AL1319:AL1327"/>
    <mergeCell ref="AL1328:AL1336"/>
    <mergeCell ref="AL1337:AL1345"/>
    <mergeCell ref="AL1180:AL1188"/>
    <mergeCell ref="AL1189:AL1197"/>
    <mergeCell ref="AL1198:AL1206"/>
    <mergeCell ref="AL1207:AL1215"/>
    <mergeCell ref="AL1216:AL1224"/>
    <mergeCell ref="AL1225:AL1233"/>
    <mergeCell ref="AL1236:AL1244"/>
    <mergeCell ref="AL1245:AL1253"/>
    <mergeCell ref="AL1254:AL1262"/>
    <mergeCell ref="AL1095:AL1103"/>
    <mergeCell ref="AL1104:AL1112"/>
    <mergeCell ref="AL1113:AL1121"/>
    <mergeCell ref="AL1124:AL1132"/>
    <mergeCell ref="AL1133:AL1141"/>
    <mergeCell ref="AL1142:AL1150"/>
    <mergeCell ref="AL1151:AL1159"/>
    <mergeCell ref="AL1160:AL1168"/>
    <mergeCell ref="AL1169:AL1177"/>
    <mergeCell ref="AL1012:AL1020"/>
    <mergeCell ref="AL1021:AL1029"/>
    <mergeCell ref="AL1030:AL1038"/>
    <mergeCell ref="AL1039:AL1047"/>
    <mergeCell ref="AL1048:AL1056"/>
    <mergeCell ref="AL1057:AL1065"/>
    <mergeCell ref="AL1068:AL1076"/>
    <mergeCell ref="AL1077:AL1085"/>
    <mergeCell ref="AL1086:AL1094"/>
    <mergeCell ref="AL927:AL935"/>
    <mergeCell ref="AL936:AL944"/>
    <mergeCell ref="AL945:AL953"/>
    <mergeCell ref="AL956:AL964"/>
    <mergeCell ref="AL965:AL973"/>
    <mergeCell ref="AL974:AL982"/>
    <mergeCell ref="AL983:AL991"/>
    <mergeCell ref="AL992:AL1000"/>
    <mergeCell ref="AL1001:AL1009"/>
    <mergeCell ref="AL844:AL852"/>
    <mergeCell ref="AL853:AL861"/>
    <mergeCell ref="AL862:AL870"/>
    <mergeCell ref="AL871:AL879"/>
    <mergeCell ref="AL880:AL888"/>
    <mergeCell ref="AL889:AL897"/>
    <mergeCell ref="AL900:AL908"/>
    <mergeCell ref="AL909:AL917"/>
    <mergeCell ref="AL918:AL926"/>
    <mergeCell ref="AL759:AL767"/>
    <mergeCell ref="AL768:AL776"/>
    <mergeCell ref="AL777:AL785"/>
    <mergeCell ref="AL788:AL796"/>
    <mergeCell ref="AL797:AL805"/>
    <mergeCell ref="AL806:AL814"/>
    <mergeCell ref="AL815:AL823"/>
    <mergeCell ref="AL824:AL832"/>
    <mergeCell ref="AL833:AL841"/>
    <mergeCell ref="AL676:AL684"/>
    <mergeCell ref="AL685:AL693"/>
    <mergeCell ref="AL694:AL702"/>
    <mergeCell ref="AL703:AL711"/>
    <mergeCell ref="AL712:AL720"/>
    <mergeCell ref="AL721:AL729"/>
    <mergeCell ref="AL732:AL740"/>
    <mergeCell ref="AL741:AL749"/>
    <mergeCell ref="AL750:AL758"/>
    <mergeCell ref="AL591:AL599"/>
    <mergeCell ref="AL600:AL608"/>
    <mergeCell ref="AL609:AL617"/>
    <mergeCell ref="AL620:AL628"/>
    <mergeCell ref="AL629:AL637"/>
    <mergeCell ref="AL638:AL646"/>
    <mergeCell ref="AL647:AL655"/>
    <mergeCell ref="AL656:AL664"/>
    <mergeCell ref="AL665:AL673"/>
    <mergeCell ref="AL508:AL516"/>
    <mergeCell ref="AL517:AL525"/>
    <mergeCell ref="AL526:AL534"/>
    <mergeCell ref="AL535:AL543"/>
    <mergeCell ref="AL544:AL552"/>
    <mergeCell ref="AL553:AL561"/>
    <mergeCell ref="AL564:AL572"/>
    <mergeCell ref="AL573:AL581"/>
    <mergeCell ref="AL582:AL590"/>
    <mergeCell ref="AL423:AL431"/>
    <mergeCell ref="AL432:AL440"/>
    <mergeCell ref="AL441:AL449"/>
    <mergeCell ref="AL452:AL460"/>
    <mergeCell ref="AL461:AL469"/>
    <mergeCell ref="AL470:AL478"/>
    <mergeCell ref="AL479:AL487"/>
    <mergeCell ref="AL488:AL496"/>
    <mergeCell ref="AL497:AL505"/>
    <mergeCell ref="AL340:AL348"/>
    <mergeCell ref="AL349:AL357"/>
    <mergeCell ref="AL358:AL366"/>
    <mergeCell ref="AL367:AL375"/>
    <mergeCell ref="AL376:AL384"/>
    <mergeCell ref="AL385:AL393"/>
    <mergeCell ref="AL396:AL404"/>
    <mergeCell ref="AL405:AL413"/>
    <mergeCell ref="AL414:AL422"/>
    <mergeCell ref="AL255:AL263"/>
    <mergeCell ref="AL264:AL272"/>
    <mergeCell ref="AL273:AL281"/>
    <mergeCell ref="AL284:AL292"/>
    <mergeCell ref="AL293:AL301"/>
    <mergeCell ref="AL302:AL310"/>
    <mergeCell ref="AL311:AL319"/>
    <mergeCell ref="AL320:AL328"/>
    <mergeCell ref="AL329:AL337"/>
    <mergeCell ref="AL172:AL180"/>
    <mergeCell ref="AL181:AL189"/>
    <mergeCell ref="AL190:AL198"/>
    <mergeCell ref="AL199:AL207"/>
    <mergeCell ref="AL208:AL216"/>
    <mergeCell ref="AL217:AL225"/>
    <mergeCell ref="AL228:AL236"/>
    <mergeCell ref="AL237:AL245"/>
    <mergeCell ref="AL246:AL254"/>
    <mergeCell ref="A1385:A1392"/>
    <mergeCell ref="A1394:A1401"/>
    <mergeCell ref="A1349:A1356"/>
    <mergeCell ref="A1358:A1365"/>
    <mergeCell ref="A1367:A1374"/>
    <mergeCell ref="A1376:A1383"/>
    <mergeCell ref="AL4:AL12"/>
    <mergeCell ref="AL13:AL21"/>
    <mergeCell ref="AL22:AL30"/>
    <mergeCell ref="AL31:AL39"/>
    <mergeCell ref="AL40:AL48"/>
    <mergeCell ref="AL49:AL57"/>
    <mergeCell ref="AL60:AL68"/>
    <mergeCell ref="AL69:AL77"/>
    <mergeCell ref="AL78:AL86"/>
    <mergeCell ref="AL87:AL95"/>
    <mergeCell ref="AL96:AL104"/>
    <mergeCell ref="AL105:AL113"/>
    <mergeCell ref="AL116:AL124"/>
    <mergeCell ref="AL125:AL133"/>
    <mergeCell ref="AL134:AL142"/>
    <mergeCell ref="AL143:AL151"/>
    <mergeCell ref="AL152:AL160"/>
    <mergeCell ref="AL161:AL169"/>
    <mergeCell ref="N1290:AD1290"/>
    <mergeCell ref="A1320:A1327"/>
    <mergeCell ref="A1329:A1336"/>
    <mergeCell ref="A1338:A1345"/>
    <mergeCell ref="A1293:A1300"/>
    <mergeCell ref="A1302:A1309"/>
    <mergeCell ref="A1311:A1318"/>
    <mergeCell ref="N1346:AD1346"/>
    <mergeCell ref="F1346:M1346"/>
    <mergeCell ref="A1226:A1233"/>
    <mergeCell ref="A1181:A1188"/>
    <mergeCell ref="A1190:A1197"/>
    <mergeCell ref="A1199:A1206"/>
    <mergeCell ref="N1234:AD1234"/>
    <mergeCell ref="A1264:A1271"/>
    <mergeCell ref="A1273:A1280"/>
    <mergeCell ref="A1282:A1289"/>
    <mergeCell ref="A1237:A1244"/>
    <mergeCell ref="A1246:A1253"/>
    <mergeCell ref="A1255:A1262"/>
    <mergeCell ref="A1161:A1168"/>
    <mergeCell ref="A1170:A1177"/>
    <mergeCell ref="A1125:A1132"/>
    <mergeCell ref="A1134:A1141"/>
    <mergeCell ref="A1143:A1150"/>
    <mergeCell ref="N1178:AD1178"/>
    <mergeCell ref="A1208:A1215"/>
    <mergeCell ref="A1217:A1224"/>
    <mergeCell ref="A1096:A1103"/>
    <mergeCell ref="A1105:A1112"/>
    <mergeCell ref="A1114:A1121"/>
    <mergeCell ref="A1069:A1076"/>
    <mergeCell ref="A1078:A1085"/>
    <mergeCell ref="A1087:A1094"/>
    <mergeCell ref="N1122:AD1122"/>
    <mergeCell ref="A1152:A1159"/>
    <mergeCell ref="N1010:AD1010"/>
    <mergeCell ref="A1040:A1047"/>
    <mergeCell ref="A1049:A1056"/>
    <mergeCell ref="A1058:A1065"/>
    <mergeCell ref="A1013:A1020"/>
    <mergeCell ref="A1022:A1029"/>
    <mergeCell ref="A1031:A1038"/>
    <mergeCell ref="N1066:AD1066"/>
    <mergeCell ref="N898:AD898"/>
    <mergeCell ref="N954:AD954"/>
    <mergeCell ref="A928:A935"/>
    <mergeCell ref="A937:A944"/>
    <mergeCell ref="A946:A953"/>
    <mergeCell ref="A984:A991"/>
    <mergeCell ref="A993:A1000"/>
    <mergeCell ref="A1002:A1009"/>
    <mergeCell ref="A957:A964"/>
    <mergeCell ref="A966:A973"/>
    <mergeCell ref="A975:A982"/>
    <mergeCell ref="A872:A879"/>
    <mergeCell ref="A881:A888"/>
    <mergeCell ref="A890:A897"/>
    <mergeCell ref="A845:A852"/>
    <mergeCell ref="A854:A861"/>
    <mergeCell ref="A863:A870"/>
    <mergeCell ref="A901:A908"/>
    <mergeCell ref="A910:A917"/>
    <mergeCell ref="A919:A926"/>
    <mergeCell ref="N842:AD842"/>
    <mergeCell ref="A834:A841"/>
    <mergeCell ref="N226:AD226"/>
    <mergeCell ref="A807:A814"/>
    <mergeCell ref="A816:A823"/>
    <mergeCell ref="A825:A832"/>
    <mergeCell ref="A789:A796"/>
    <mergeCell ref="A798:A805"/>
    <mergeCell ref="A778:A785"/>
    <mergeCell ref="N674:AD674"/>
    <mergeCell ref="A722:A729"/>
    <mergeCell ref="N730:AD730"/>
    <mergeCell ref="A695:A702"/>
    <mergeCell ref="A704:A711"/>
    <mergeCell ref="A713:A720"/>
    <mergeCell ref="N786:AD786"/>
    <mergeCell ref="A751:A758"/>
    <mergeCell ref="A760:A767"/>
    <mergeCell ref="A769:A776"/>
    <mergeCell ref="A733:A740"/>
    <mergeCell ref="A742:A749"/>
    <mergeCell ref="A639:A646"/>
    <mergeCell ref="A648:A655"/>
    <mergeCell ref="A657:A664"/>
    <mergeCell ref="A621:A628"/>
    <mergeCell ref="A630:A637"/>
    <mergeCell ref="A677:A684"/>
    <mergeCell ref="A686:A693"/>
    <mergeCell ref="A666:A673"/>
    <mergeCell ref="F730:M730"/>
    <mergeCell ref="A565:A572"/>
    <mergeCell ref="A574:A581"/>
    <mergeCell ref="A554:A561"/>
    <mergeCell ref="N562:AD562"/>
    <mergeCell ref="A610:A617"/>
    <mergeCell ref="N618:AD618"/>
    <mergeCell ref="A583:A590"/>
    <mergeCell ref="A592:A599"/>
    <mergeCell ref="A601:A608"/>
    <mergeCell ref="F618:M618"/>
    <mergeCell ref="N506:AD506"/>
    <mergeCell ref="A471:A478"/>
    <mergeCell ref="A480:A487"/>
    <mergeCell ref="A489:A496"/>
    <mergeCell ref="A527:A534"/>
    <mergeCell ref="A536:A543"/>
    <mergeCell ref="A545:A552"/>
    <mergeCell ref="A509:A516"/>
    <mergeCell ref="A518:A525"/>
    <mergeCell ref="F506:M506"/>
    <mergeCell ref="N450:AD450"/>
    <mergeCell ref="A498:A505"/>
    <mergeCell ref="N338:AD338"/>
    <mergeCell ref="A386:A393"/>
    <mergeCell ref="N394:AD394"/>
    <mergeCell ref="A359:A366"/>
    <mergeCell ref="A368:A375"/>
    <mergeCell ref="A377:A384"/>
    <mergeCell ref="A415:A422"/>
    <mergeCell ref="A424:A431"/>
    <mergeCell ref="F394:M394"/>
    <mergeCell ref="A341:A348"/>
    <mergeCell ref="A350:A357"/>
    <mergeCell ref="A330:A337"/>
    <mergeCell ref="A238:A245"/>
    <mergeCell ref="A433:A440"/>
    <mergeCell ref="A397:A404"/>
    <mergeCell ref="A406:A413"/>
    <mergeCell ref="A453:A460"/>
    <mergeCell ref="A462:A469"/>
    <mergeCell ref="A442:A449"/>
    <mergeCell ref="A274:A281"/>
    <mergeCell ref="N282:AD282"/>
    <mergeCell ref="A247:A254"/>
    <mergeCell ref="A256:A263"/>
    <mergeCell ref="A265:A272"/>
    <mergeCell ref="F282:M282"/>
    <mergeCell ref="A303:A310"/>
    <mergeCell ref="A312:A319"/>
    <mergeCell ref="A321:A328"/>
    <mergeCell ref="A285:A292"/>
    <mergeCell ref="A294:A301"/>
    <mergeCell ref="A173:A180"/>
    <mergeCell ref="A182:A189"/>
    <mergeCell ref="A162:A169"/>
    <mergeCell ref="A135:A142"/>
    <mergeCell ref="A144:A151"/>
    <mergeCell ref="A153:A160"/>
    <mergeCell ref="N170:AD170"/>
    <mergeCell ref="A229:A236"/>
    <mergeCell ref="F170:M170"/>
    <mergeCell ref="A218:A225"/>
    <mergeCell ref="A191:A198"/>
    <mergeCell ref="A200:A207"/>
    <mergeCell ref="A209:A216"/>
    <mergeCell ref="A117:A124"/>
    <mergeCell ref="A126:A133"/>
    <mergeCell ref="A97:A104"/>
    <mergeCell ref="A106:A113"/>
    <mergeCell ref="A70:A77"/>
    <mergeCell ref="A79:A86"/>
    <mergeCell ref="A88:A95"/>
    <mergeCell ref="N58:AD58"/>
    <mergeCell ref="N114:AD114"/>
    <mergeCell ref="F114:M114"/>
    <mergeCell ref="F58:M58"/>
    <mergeCell ref="A50:A57"/>
    <mergeCell ref="A41:A48"/>
    <mergeCell ref="A5:A12"/>
    <mergeCell ref="A14:A21"/>
    <mergeCell ref="A23:A30"/>
    <mergeCell ref="A32:A39"/>
    <mergeCell ref="N2:AD2"/>
    <mergeCell ref="A61:A68"/>
    <mergeCell ref="F2:M2"/>
  </mergeCells>
  <dataValidations count="1">
    <dataValidation type="list" allowBlank="1" showInputMessage="1" showErrorMessage="1" sqref="B4:B11 B31:B38 B13:B20 B40:B47 B22:B29 B49:B56">
      <formula1>"Легкая,Средняя,Тяжелая"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theme="4" tint="0.59999389629810485"/>
  </sheetPr>
  <dimension ref="A1:AG66"/>
  <sheetViews>
    <sheetView showGridLines="0" zoomScale="77" zoomScaleNormal="77" workbookViewId="0">
      <pane ySplit="6" topLeftCell="A7" activePane="bottomLeft" state="frozen"/>
      <selection pane="bottomLeft" activeCell="B6" sqref="B6"/>
    </sheetView>
  </sheetViews>
  <sheetFormatPr defaultRowHeight="15" x14ac:dyDescent="0.25"/>
  <cols>
    <col min="1" max="1" width="4" customWidth="1"/>
    <col min="2" max="2" width="5.140625" customWidth="1"/>
    <col min="3" max="3" width="6.85546875" customWidth="1"/>
    <col min="4" max="5" width="5.140625" customWidth="1"/>
    <col min="6" max="6" width="5" bestFit="1" customWidth="1"/>
    <col min="7" max="7" width="6.85546875" customWidth="1"/>
    <col min="8" max="8" width="5" customWidth="1"/>
    <col min="9" max="9" width="5.28515625" customWidth="1"/>
    <col min="10" max="10" width="4.85546875" bestFit="1" customWidth="1"/>
    <col min="11" max="11" width="6.85546875" customWidth="1"/>
    <col min="12" max="12" width="5.42578125" customWidth="1"/>
    <col min="13" max="13" width="5.140625" customWidth="1"/>
    <col min="14" max="14" width="4.85546875" bestFit="1" customWidth="1"/>
    <col min="15" max="15" width="6.7109375" customWidth="1"/>
    <col min="16" max="16" width="5" customWidth="1"/>
    <col min="17" max="17" width="5.140625" customWidth="1"/>
    <col min="18" max="18" width="4.85546875" bestFit="1" customWidth="1"/>
    <col min="19" max="19" width="6.85546875" customWidth="1"/>
    <col min="20" max="20" width="4.5703125" customWidth="1"/>
    <col min="21" max="21" width="5" customWidth="1"/>
    <col min="22" max="22" width="4.85546875" bestFit="1" customWidth="1"/>
    <col min="23" max="23" width="6.85546875" customWidth="1"/>
    <col min="24" max="24" width="4.85546875" customWidth="1"/>
    <col min="25" max="25" width="5.28515625" bestFit="1" customWidth="1"/>
    <col min="26" max="26" width="4.85546875" bestFit="1" customWidth="1"/>
    <col min="27" max="27" width="8.85546875" bestFit="1" customWidth="1"/>
    <col min="28" max="28" width="8" bestFit="1" customWidth="1"/>
    <col min="29" max="29" width="7.85546875" customWidth="1"/>
    <col min="30" max="30" width="6.85546875" customWidth="1"/>
    <col min="31" max="31" width="9.42578125" customWidth="1"/>
    <col min="32" max="32" width="6" customWidth="1"/>
    <col min="33" max="33" width="1.5703125" customWidth="1"/>
  </cols>
  <sheetData>
    <row r="1" spans="1:33" x14ac:dyDescent="0.25">
      <c r="B1" s="1041" t="s">
        <v>88</v>
      </c>
      <c r="C1" s="1041"/>
      <c r="D1" s="1041"/>
      <c r="E1" s="1041"/>
      <c r="F1" s="1041"/>
      <c r="G1" s="1041"/>
      <c r="H1" s="1037"/>
      <c r="I1" s="1038"/>
      <c r="J1" s="1038"/>
      <c r="K1" s="1038"/>
      <c r="L1" s="1038"/>
      <c r="M1" s="1038"/>
      <c r="N1" s="1038"/>
      <c r="O1" s="1038"/>
      <c r="P1" s="1038"/>
      <c r="Q1" s="1038"/>
      <c r="R1" s="1039"/>
      <c r="T1" s="240" t="str">
        <f>IF(S3="Да", "Программа будет корректно работать, если упражнение с таким названием будет встречаться лишь 1 раз в неделю!!!", "")</f>
        <v/>
      </c>
    </row>
    <row r="2" spans="1:33" x14ac:dyDescent="0.25">
      <c r="B2" s="1041" t="s">
        <v>704</v>
      </c>
      <c r="C2" s="1041"/>
      <c r="D2" s="1041"/>
      <c r="E2" s="1041"/>
      <c r="F2" s="1041"/>
      <c r="G2" s="1041"/>
      <c r="H2" s="1040"/>
      <c r="I2" s="1040"/>
    </row>
    <row r="3" spans="1:33" x14ac:dyDescent="0.25">
      <c r="B3" s="1041" t="s">
        <v>95</v>
      </c>
      <c r="C3" s="1041"/>
      <c r="D3" s="1041"/>
      <c r="E3" s="1041"/>
      <c r="F3" s="1041"/>
      <c r="G3" s="1041"/>
      <c r="H3" s="1035"/>
      <c r="I3" s="1036"/>
      <c r="S3" s="477" t="s">
        <v>232</v>
      </c>
      <c r="T3" s="474" t="s">
        <v>231</v>
      </c>
      <c r="U3" s="475"/>
      <c r="V3" s="475"/>
      <c r="W3" s="475"/>
      <c r="X3" s="475"/>
      <c r="Y3" s="475"/>
      <c r="Z3" s="475"/>
      <c r="AA3" s="475"/>
      <c r="AB3" s="475"/>
      <c r="AC3" s="475"/>
      <c r="AD3" s="475"/>
      <c r="AE3" s="475"/>
      <c r="AF3" s="475"/>
      <c r="AG3" s="476"/>
    </row>
    <row r="4" spans="1:33" x14ac:dyDescent="0.25">
      <c r="B4" s="1041" t="s">
        <v>96</v>
      </c>
      <c r="C4" s="1041"/>
      <c r="D4" s="1041"/>
      <c r="E4" s="1041"/>
      <c r="F4" s="1041"/>
      <c r="G4" s="1041"/>
      <c r="H4" s="1034"/>
      <c r="I4" s="1034"/>
      <c r="S4" s="479"/>
    </row>
    <row r="5" spans="1:33" ht="7.5" customHeight="1" thickBot="1" x14ac:dyDescent="0.3"/>
    <row r="6" spans="1:33" ht="18" customHeight="1" thickBot="1" x14ac:dyDescent="0.3">
      <c r="A6" s="456" t="s">
        <v>651</v>
      </c>
      <c r="B6" s="457" t="s">
        <v>652</v>
      </c>
      <c r="C6" s="458" t="s">
        <v>13</v>
      </c>
      <c r="D6" s="458" t="s">
        <v>14</v>
      </c>
      <c r="E6" s="458" t="s">
        <v>15</v>
      </c>
      <c r="F6" s="458" t="s">
        <v>4</v>
      </c>
      <c r="G6" s="458" t="s">
        <v>13</v>
      </c>
      <c r="H6" s="458" t="s">
        <v>14</v>
      </c>
      <c r="I6" s="458" t="s">
        <v>15</v>
      </c>
      <c r="J6" s="458" t="s">
        <v>4</v>
      </c>
      <c r="K6" s="458" t="s">
        <v>13</v>
      </c>
      <c r="L6" s="458" t="s">
        <v>14</v>
      </c>
      <c r="M6" s="458" t="s">
        <v>15</v>
      </c>
      <c r="N6" s="458" t="s">
        <v>4</v>
      </c>
      <c r="O6" s="458" t="s">
        <v>13</v>
      </c>
      <c r="P6" s="458" t="s">
        <v>14</v>
      </c>
      <c r="Q6" s="458" t="s">
        <v>15</v>
      </c>
      <c r="R6" s="458" t="s">
        <v>4</v>
      </c>
      <c r="S6" s="458" t="s">
        <v>13</v>
      </c>
      <c r="T6" s="458" t="s">
        <v>14</v>
      </c>
      <c r="U6" s="458" t="s">
        <v>15</v>
      </c>
      <c r="V6" s="458" t="s">
        <v>4</v>
      </c>
      <c r="W6" s="458" t="s">
        <v>13</v>
      </c>
      <c r="X6" s="458" t="s">
        <v>14</v>
      </c>
      <c r="Y6" s="458" t="s">
        <v>15</v>
      </c>
      <c r="Z6" s="458" t="s">
        <v>4</v>
      </c>
      <c r="AA6" s="458" t="s">
        <v>5</v>
      </c>
      <c r="AB6" s="457" t="s">
        <v>87</v>
      </c>
      <c r="AC6" s="457" t="s">
        <v>653</v>
      </c>
      <c r="AD6" s="459" t="s">
        <v>6</v>
      </c>
      <c r="AE6" s="460" t="s">
        <v>76</v>
      </c>
      <c r="AF6" s="461" t="s">
        <v>7</v>
      </c>
    </row>
    <row r="7" spans="1:33" x14ac:dyDescent="0.25">
      <c r="A7" s="24">
        <v>1</v>
      </c>
      <c r="B7" s="571">
        <v>1</v>
      </c>
      <c r="C7" s="573" t="str">
        <f t="shared" ref="C7:C31" si="0">IF(F7&lt;&gt;0, IFERROR(IF($H$4=2,  MROUND($AD7*F7,1),    IF( OR($H$4="",$H$4=1),   MROUND($AD7*F7,2.5),  MROUND($AD7*F7, 0.1))), "" ), "")</f>
        <v/>
      </c>
      <c r="D7" s="301"/>
      <c r="E7" s="301"/>
      <c r="F7" s="481" t="s">
        <v>790</v>
      </c>
      <c r="G7" s="573" t="str">
        <f t="shared" ref="G7:G31" si="1">IF(J7&lt;&gt;0, IFERROR(IF($H$4=2,  MROUND($AD7*J7,1),    IF( OR($H$4="",$H$4=1),   MROUND($AD7*J7,2.5),  MROUND($AD7*J7, 0.1))), "" ), "")</f>
        <v/>
      </c>
      <c r="H7" s="301"/>
      <c r="I7" s="301"/>
      <c r="J7" s="481" t="s">
        <v>790</v>
      </c>
      <c r="K7" s="573" t="str">
        <f t="shared" ref="K7:K31" si="2">IF(N7&lt;&gt;0, IFERROR(IF($H$4=2,  MROUND($AD7*N7,1),    IF( OR($H$4="",$H$4=1),   MROUND($AD7*N7,2.5),  MROUND($AD7*N7, 0.1))), "" ), "")</f>
        <v/>
      </c>
      <c r="L7" s="301"/>
      <c r="M7" s="301"/>
      <c r="N7" s="481" t="s">
        <v>790</v>
      </c>
      <c r="O7" s="573" t="str">
        <f t="shared" ref="O7:O31" si="3">IF(R7&lt;&gt;0, IFERROR(IF($H$4=2,  MROUND($AD7*R7,1),    IF( OR($H$4="",$H$4=1),   MROUND($AD7*R7,2.5),  MROUND($AD7*R7, 0.1))), "" ), "")</f>
        <v/>
      </c>
      <c r="P7" s="301"/>
      <c r="Q7" s="301"/>
      <c r="R7" s="481" t="s">
        <v>790</v>
      </c>
      <c r="S7" s="573" t="str">
        <f t="shared" ref="S7:S31" si="4">IF(V7&lt;&gt;0, IFERROR(IF($H$4=2,  MROUND($AD7*V7,1),    IF( OR($H$4="",$H$4=1),   MROUND($AD7*V7,2.5),  MROUND($AD7*V7, 0.1))), "" ), "")</f>
        <v/>
      </c>
      <c r="T7" s="301"/>
      <c r="U7" s="301"/>
      <c r="V7" s="481" t="s">
        <v>790</v>
      </c>
      <c r="W7" s="573" t="str">
        <f t="shared" ref="W7:W31" si="5">IF(Z7&lt;&gt;0, IFERROR(IF($H$4=2,  MROUND($AD7*Z7,1),    IF( OR($H$4="",$H$4=1),   MROUND($AD7*Z7,2.5),  MROUND($AD7*Z7, 0.1))), "" ), "")</f>
        <v/>
      </c>
      <c r="X7" s="301"/>
      <c r="Y7" s="301"/>
      <c r="Z7" s="481" t="s">
        <v>790</v>
      </c>
      <c r="AA7" s="736">
        <f>(IF(ISNUMBER(C7),C7,0)*D7*E7+IF(ISNUMBER(G7),G7,1)*H7*I7+IF(ISNUMBER(K7),K7,1)*L7*M7+IF(ISNUMBER(O7),O7,1)*P7*Q7+IF(ISNUMBER(S7),S7,1)*T7*U7+IF(ISNUMBER(W7),W7,1)*X7*Y7)*IF(ISNUMBER($H$4),  $H$4,1)</f>
        <v>0</v>
      </c>
      <c r="AB7" s="737">
        <f>IFERROR(AA7/AF7,0)</f>
        <v>0</v>
      </c>
      <c r="AC7" s="582">
        <f>ROUND(IFERROR((AB7/(AD7*IF(ISNUMBER($H$4),$H$4,1))),0),2)</f>
        <v>0</v>
      </c>
      <c r="AD7" s="568"/>
      <c r="AE7" s="586">
        <f xml:space="preserve"> ( IF(ISNUMBER(C7), VLOOKUP(C7/$AD7,F!$A:$B,2,1)*C7*$D7*$E7,0)+ IF(ISNUMBER(G7), VLOOKUP(G7/$AD7,F!$A:$B,2,1)*G7*$H7*$I7,0)+  IF(ISNUMBER(K7), VLOOKUP(K7/$AD7,F!$A:$B,2,1)*K7*$L7*$M7,0)+IF(ISNUMBER(O7), VLOOKUP(O7/$AD7,F!$A:$B,2,1)*O7*$P7*$Q7,0)+IF(ISNUMBER(S7), VLOOKUP(S7/$AD7,F!$A:$B,2,1)*S7*$T7*$U7,0)+IF(ISNUMBER(W7), VLOOKUP(W7/$AD7,F!$A:$B,2,1)*W7*$X7*$Y7,0)  )* IF(ISNUMBER(  $H$4 ),   $H$4,1)*IF(ISNUMBER($H$3),$H$3,1)</f>
        <v>0</v>
      </c>
      <c r="AF7" s="738">
        <f>D7*E7+H7*I7+L7*M7+P7*Q7+T7*U7+X7*Y7</f>
        <v>0</v>
      </c>
      <c r="AG7" s="409"/>
    </row>
    <row r="8" spans="1:33" x14ac:dyDescent="0.25">
      <c r="A8" s="454">
        <v>2</v>
      </c>
      <c r="B8" s="571">
        <v>1</v>
      </c>
      <c r="C8" s="573" t="str">
        <f t="shared" si="0"/>
        <v/>
      </c>
      <c r="D8" s="301"/>
      <c r="E8" s="301"/>
      <c r="F8" s="481"/>
      <c r="G8" s="573" t="str">
        <f t="shared" si="1"/>
        <v/>
      </c>
      <c r="H8" s="301"/>
      <c r="I8" s="301"/>
      <c r="J8" s="481"/>
      <c r="K8" s="573" t="str">
        <f t="shared" si="2"/>
        <v/>
      </c>
      <c r="L8" s="301"/>
      <c r="M8" s="301"/>
      <c r="N8" s="481"/>
      <c r="O8" s="573" t="str">
        <f t="shared" si="3"/>
        <v/>
      </c>
      <c r="P8" s="301"/>
      <c r="Q8" s="301"/>
      <c r="R8" s="481"/>
      <c r="S8" s="573" t="str">
        <f t="shared" si="4"/>
        <v/>
      </c>
      <c r="T8" s="301"/>
      <c r="U8" s="301"/>
      <c r="V8" s="481"/>
      <c r="W8" s="573" t="str">
        <f t="shared" si="5"/>
        <v/>
      </c>
      <c r="X8" s="301"/>
      <c r="Y8" s="301"/>
      <c r="Z8" s="481"/>
      <c r="AA8" s="590">
        <f t="shared" ref="AA8:AA30" si="6">(IF(ISNUMBER(C8),C8,0)*D8*E8+IF(ISNUMBER(G8),G8,1)*H8*I8+IF(ISNUMBER(K8),K8,1)*L8*M8+IF(ISNUMBER(O8),O8,1)*P8*Q8+IF(ISNUMBER(S8),S8,1)*T8*U8+IF(ISNUMBER(W8),W8,1)*X8*Y8)*IF(ISNUMBER($H$4),  $H$4,1)</f>
        <v>0</v>
      </c>
      <c r="AB8" s="591">
        <f>IFERROR(AA8/AF8,0)</f>
        <v>0</v>
      </c>
      <c r="AC8" s="592">
        <f t="shared" ref="AC8:AC31" si="7">ROUND(IFERROR((AB8/(AD8*IF(ISNUMBER($H$4),$H$4,1))),0),2)</f>
        <v>0</v>
      </c>
      <c r="AD8" s="569"/>
      <c r="AE8" s="593">
        <f xml:space="preserve"> ( IF(ISNUMBER(C8), VLOOKUP(C8/$AD8,F!$A:$B,2,1)*C8*$D8*$E8,0)+ IF(ISNUMBER(G8), VLOOKUP(G8/$AD8,F!$A:$B,2,1)*G8*$H8*$I8,0)+  IF(ISNUMBER(K8), VLOOKUP(K8/$AD8,F!$A:$B,2,1)*K8*$L8*$M8,0)+IF(ISNUMBER(O8), VLOOKUP(O8/$AD8,F!$A:$B,2,1)*O8*$P8*$Q8,0)+IF(ISNUMBER(S8), VLOOKUP(S8/$AD8,F!$A:$B,2,1)*S8*$T8*$U8,0)+IF(ISNUMBER(W8), VLOOKUP(W8/$AD8,F!$A:$B,2,1)*W8*$X8*$Y8,0)  )* IF(ISNUMBER(  $H$4 ),   $H$4,1)*IF(ISNUMBER($H$3),$H$3,1)</f>
        <v>0</v>
      </c>
      <c r="AF8" s="594">
        <f t="shared" ref="AF8:AF31" si="8">D8*E8+H8*I8+L8*M8+P8*Q8+T8*U8+X8*Y8</f>
        <v>0</v>
      </c>
      <c r="AG8" s="409"/>
    </row>
    <row r="9" spans="1:33" x14ac:dyDescent="0.25">
      <c r="A9" s="455">
        <v>3</v>
      </c>
      <c r="B9" s="571">
        <v>1</v>
      </c>
      <c r="C9" s="573" t="str">
        <f t="shared" si="0"/>
        <v/>
      </c>
      <c r="D9" s="301"/>
      <c r="E9" s="301"/>
      <c r="F9" s="481"/>
      <c r="G9" s="573" t="str">
        <f t="shared" si="1"/>
        <v/>
      </c>
      <c r="H9" s="301"/>
      <c r="I9" s="301"/>
      <c r="J9" s="481"/>
      <c r="K9" s="573" t="str">
        <f t="shared" si="2"/>
        <v/>
      </c>
      <c r="L9" s="301"/>
      <c r="M9" s="301"/>
      <c r="N9" s="481"/>
      <c r="O9" s="573" t="str">
        <f t="shared" si="3"/>
        <v/>
      </c>
      <c r="P9" s="301"/>
      <c r="Q9" s="301"/>
      <c r="R9" s="481"/>
      <c r="S9" s="573" t="str">
        <f t="shared" si="4"/>
        <v/>
      </c>
      <c r="T9" s="301"/>
      <c r="U9" s="301"/>
      <c r="V9" s="481"/>
      <c r="W9" s="573" t="str">
        <f t="shared" si="5"/>
        <v/>
      </c>
      <c r="X9" s="301"/>
      <c r="Y9" s="301"/>
      <c r="Z9" s="481"/>
      <c r="AA9" s="580">
        <f t="shared" si="6"/>
        <v>0</v>
      </c>
      <c r="AB9" s="581">
        <f t="shared" ref="AB9:AB31" si="9">IFERROR(AA9/AF9,0)</f>
        <v>0</v>
      </c>
      <c r="AC9" s="582">
        <f t="shared" si="7"/>
        <v>0</v>
      </c>
      <c r="AD9" s="569"/>
      <c r="AE9" s="586">
        <f xml:space="preserve"> ( IF(ISNUMBER(C9), VLOOKUP(C9/$AD9,F!$A:$B,2,1)*C9*$D9*$E9,0)+ IF(ISNUMBER(G9), VLOOKUP(G9/$AD9,F!$A:$B,2,1)*G9*$H9*$I9,0)+  IF(ISNUMBER(K9), VLOOKUP(K9/$AD9,F!$A:$B,2,1)*K9*$L9*$M9,0)+IF(ISNUMBER(O9), VLOOKUP(O9/$AD9,F!$A:$B,2,1)*O9*$P9*$Q9,0)+IF(ISNUMBER(S9), VLOOKUP(S9/$AD9,F!$A:$B,2,1)*S9*$T9*$U9,0)+IF(ISNUMBER(W9), VLOOKUP(W9/$AD9,F!$A:$B,2,1)*W9*$X9*$Y9,0)  )* IF(ISNUMBER(  $H$4 ),   $H$4,1)*IF(ISNUMBER($H$3),$H$3,1)</f>
        <v>0</v>
      </c>
      <c r="AF9" s="587">
        <f>D9*E9+H9*I9+L9*M9+P9*Q9+T9*U9+X9*Y9</f>
        <v>0</v>
      </c>
      <c r="AG9" s="409"/>
    </row>
    <row r="10" spans="1:33" x14ac:dyDescent="0.25">
      <c r="A10" s="454">
        <v>4</v>
      </c>
      <c r="B10" s="571">
        <v>1</v>
      </c>
      <c r="C10" s="573" t="str">
        <f t="shared" si="0"/>
        <v/>
      </c>
      <c r="D10" s="301"/>
      <c r="E10" s="301"/>
      <c r="F10" s="481"/>
      <c r="G10" s="573" t="str">
        <f t="shared" si="1"/>
        <v/>
      </c>
      <c r="H10" s="301"/>
      <c r="I10" s="301"/>
      <c r="J10" s="481"/>
      <c r="K10" s="573" t="str">
        <f t="shared" si="2"/>
        <v/>
      </c>
      <c r="L10" s="301"/>
      <c r="M10" s="301"/>
      <c r="N10" s="481"/>
      <c r="O10" s="573" t="str">
        <f t="shared" si="3"/>
        <v/>
      </c>
      <c r="P10" s="301"/>
      <c r="Q10" s="301"/>
      <c r="R10" s="481"/>
      <c r="S10" s="573" t="str">
        <f t="shared" si="4"/>
        <v/>
      </c>
      <c r="T10" s="301"/>
      <c r="U10" s="301"/>
      <c r="V10" s="481"/>
      <c r="W10" s="573" t="str">
        <f t="shared" si="5"/>
        <v/>
      </c>
      <c r="X10" s="301"/>
      <c r="Y10" s="301"/>
      <c r="Z10" s="481"/>
      <c r="AA10" s="590">
        <f t="shared" si="6"/>
        <v>0</v>
      </c>
      <c r="AB10" s="591">
        <f t="shared" si="9"/>
        <v>0</v>
      </c>
      <c r="AC10" s="592">
        <f t="shared" si="7"/>
        <v>0</v>
      </c>
      <c r="AD10" s="569"/>
      <c r="AE10" s="593">
        <f xml:space="preserve"> ( IF(ISNUMBER(C10), VLOOKUP(C10/$AD10,F!$A:$B,2,1)*C10*$D10*$E10,0)+ IF(ISNUMBER(G10), VLOOKUP(G10/$AD10,F!$A:$B,2,1)*G10*$H10*$I10,0)+  IF(ISNUMBER(K10), VLOOKUP(K10/$AD10,F!$A:$B,2,1)*K10*$L10*$M10,0)+IF(ISNUMBER(O10), VLOOKUP(O10/$AD10,F!$A:$B,2,1)*O10*$P10*$Q10,0)+IF(ISNUMBER(S10), VLOOKUP(S10/$AD10,F!$A:$B,2,1)*S10*$T10*$U10,0)+IF(ISNUMBER(W10), VLOOKUP(W10/$AD10,F!$A:$B,2,1)*W10*$X10*$Y10,0)  )* IF(ISNUMBER(  $H$4 ),   $H$4,1)*IF(ISNUMBER($H$3),$H$3,1)</f>
        <v>0</v>
      </c>
      <c r="AF10" s="594">
        <f t="shared" si="8"/>
        <v>0</v>
      </c>
      <c r="AG10" s="409"/>
    </row>
    <row r="11" spans="1:33" x14ac:dyDescent="0.25">
      <c r="A11" s="455">
        <v>5</v>
      </c>
      <c r="B11" s="571">
        <v>1</v>
      </c>
      <c r="C11" s="573" t="str">
        <f t="shared" si="0"/>
        <v/>
      </c>
      <c r="D11" s="301"/>
      <c r="E11" s="301"/>
      <c r="F11" s="481"/>
      <c r="G11" s="573" t="str">
        <f t="shared" si="1"/>
        <v/>
      </c>
      <c r="H11" s="301"/>
      <c r="I11" s="301"/>
      <c r="J11" s="481"/>
      <c r="K11" s="573" t="str">
        <f t="shared" si="2"/>
        <v/>
      </c>
      <c r="L11" s="301"/>
      <c r="M11" s="301"/>
      <c r="N11" s="481"/>
      <c r="O11" s="573" t="str">
        <f t="shared" si="3"/>
        <v/>
      </c>
      <c r="P11" s="301"/>
      <c r="Q11" s="301"/>
      <c r="R11" s="481"/>
      <c r="S11" s="573" t="str">
        <f t="shared" si="4"/>
        <v/>
      </c>
      <c r="T11" s="301"/>
      <c r="U11" s="301"/>
      <c r="V11" s="481"/>
      <c r="W11" s="573" t="str">
        <f t="shared" si="5"/>
        <v/>
      </c>
      <c r="X11" s="301"/>
      <c r="Y11" s="301"/>
      <c r="Z11" s="481"/>
      <c r="AA11" s="580">
        <f t="shared" si="6"/>
        <v>0</v>
      </c>
      <c r="AB11" s="581">
        <f t="shared" si="9"/>
        <v>0</v>
      </c>
      <c r="AC11" s="582">
        <f t="shared" si="7"/>
        <v>0</v>
      </c>
      <c r="AD11" s="569"/>
      <c r="AE11" s="586">
        <f xml:space="preserve"> ( IF(ISNUMBER(C11), VLOOKUP(C11/$AD11,F!$A:$B,2,1)*C11*$D11*$E11,0)+ IF(ISNUMBER(G11), VLOOKUP(G11/$AD11,F!$A:$B,2,1)*G11*$H11*$I11,0)+  IF(ISNUMBER(K11), VLOOKUP(K11/$AD11,F!$A:$B,2,1)*K11*$L11*$M11,0)+IF(ISNUMBER(O11), VLOOKUP(O11/$AD11,F!$A:$B,2,1)*O11*$P11*$Q11,0)+IF(ISNUMBER(S11), VLOOKUP(S11/$AD11,F!$A:$B,2,1)*S11*$T11*$U11,0)+IF(ISNUMBER(W11), VLOOKUP(W11/$AD11,F!$A:$B,2,1)*W11*$X11*$Y11,0)  )* IF(ISNUMBER(  $H$4 ),   $H$4,1)*IF(ISNUMBER($H$3),$H$3,1)</f>
        <v>0</v>
      </c>
      <c r="AF11" s="587">
        <f t="shared" si="8"/>
        <v>0</v>
      </c>
      <c r="AG11" s="409"/>
    </row>
    <row r="12" spans="1:33" x14ac:dyDescent="0.25">
      <c r="A12" s="454">
        <v>6</v>
      </c>
      <c r="B12" s="571">
        <v>1</v>
      </c>
      <c r="C12" s="573" t="str">
        <f t="shared" si="0"/>
        <v/>
      </c>
      <c r="D12" s="301"/>
      <c r="E12" s="301"/>
      <c r="F12" s="481"/>
      <c r="G12" s="573" t="str">
        <f t="shared" si="1"/>
        <v/>
      </c>
      <c r="H12" s="301"/>
      <c r="I12" s="301"/>
      <c r="J12" s="481"/>
      <c r="K12" s="573" t="str">
        <f t="shared" si="2"/>
        <v/>
      </c>
      <c r="L12" s="301"/>
      <c r="M12" s="301"/>
      <c r="N12" s="481"/>
      <c r="O12" s="573" t="str">
        <f t="shared" si="3"/>
        <v/>
      </c>
      <c r="P12" s="301"/>
      <c r="Q12" s="301"/>
      <c r="R12" s="481"/>
      <c r="S12" s="573" t="str">
        <f t="shared" si="4"/>
        <v/>
      </c>
      <c r="T12" s="301"/>
      <c r="U12" s="301"/>
      <c r="V12" s="481"/>
      <c r="W12" s="573" t="str">
        <f t="shared" si="5"/>
        <v/>
      </c>
      <c r="X12" s="301"/>
      <c r="Y12" s="301"/>
      <c r="Z12" s="481"/>
      <c r="AA12" s="590">
        <f t="shared" si="6"/>
        <v>0</v>
      </c>
      <c r="AB12" s="591">
        <f t="shared" si="9"/>
        <v>0</v>
      </c>
      <c r="AC12" s="592">
        <f t="shared" si="7"/>
        <v>0</v>
      </c>
      <c r="AD12" s="569"/>
      <c r="AE12" s="593">
        <f xml:space="preserve"> ( IF(ISNUMBER(C12), VLOOKUP(C12/$AD12,F!$A:$B,2,1)*C12*$D12*$E12,0)+ IF(ISNUMBER(G12), VLOOKUP(G12/$AD12,F!$A:$B,2,1)*G12*$H12*$I12,0)+  IF(ISNUMBER(K12), VLOOKUP(K12/$AD12,F!$A:$B,2,1)*K12*$L12*$M12,0)+IF(ISNUMBER(O12), VLOOKUP(O12/$AD12,F!$A:$B,2,1)*O12*$P12*$Q12,0)+IF(ISNUMBER(S12), VLOOKUP(S12/$AD12,F!$A:$B,2,1)*S12*$T12*$U12,0)+IF(ISNUMBER(W12), VLOOKUP(W12/$AD12,F!$A:$B,2,1)*W12*$X12*$Y12,0)  )* IF(ISNUMBER(  $H$4 ),   $H$4,1)*IF(ISNUMBER($H$3),$H$3,1)</f>
        <v>0</v>
      </c>
      <c r="AF12" s="594">
        <f t="shared" si="8"/>
        <v>0</v>
      </c>
      <c r="AG12" s="409"/>
    </row>
    <row r="13" spans="1:33" x14ac:dyDescent="0.25">
      <c r="A13" s="455">
        <v>7</v>
      </c>
      <c r="B13" s="571">
        <v>1</v>
      </c>
      <c r="C13" s="573" t="str">
        <f t="shared" si="0"/>
        <v/>
      </c>
      <c r="D13" s="301"/>
      <c r="E13" s="301"/>
      <c r="F13" s="481"/>
      <c r="G13" s="573" t="str">
        <f t="shared" si="1"/>
        <v/>
      </c>
      <c r="H13" s="301"/>
      <c r="I13" s="301"/>
      <c r="J13" s="481"/>
      <c r="K13" s="573" t="str">
        <f t="shared" si="2"/>
        <v/>
      </c>
      <c r="L13" s="301"/>
      <c r="M13" s="301"/>
      <c r="N13" s="481"/>
      <c r="O13" s="573" t="str">
        <f t="shared" si="3"/>
        <v/>
      </c>
      <c r="P13" s="301"/>
      <c r="Q13" s="301"/>
      <c r="R13" s="481"/>
      <c r="S13" s="573" t="str">
        <f t="shared" si="4"/>
        <v/>
      </c>
      <c r="T13" s="301"/>
      <c r="U13" s="301"/>
      <c r="V13" s="481"/>
      <c r="W13" s="573" t="str">
        <f t="shared" si="5"/>
        <v/>
      </c>
      <c r="X13" s="301"/>
      <c r="Y13" s="301"/>
      <c r="Z13" s="481"/>
      <c r="AA13" s="580">
        <f t="shared" si="6"/>
        <v>0</v>
      </c>
      <c r="AB13" s="581">
        <f t="shared" si="9"/>
        <v>0</v>
      </c>
      <c r="AC13" s="582">
        <f t="shared" si="7"/>
        <v>0</v>
      </c>
      <c r="AD13" s="569"/>
      <c r="AE13" s="586">
        <f xml:space="preserve"> ( IF(ISNUMBER(C13), VLOOKUP(C13/$AD13,F!$A:$B,2,1)*C13*$D13*$E13,0)+ IF(ISNUMBER(G13), VLOOKUP(G13/$AD13,F!$A:$B,2,1)*G13*$H13*$I13,0)+  IF(ISNUMBER(K13), VLOOKUP(K13/$AD13,F!$A:$B,2,1)*K13*$L13*$M13,0)+IF(ISNUMBER(O13), VLOOKUP(O13/$AD13,F!$A:$B,2,1)*O13*$P13*$Q13,0)+IF(ISNUMBER(S13), VLOOKUP(S13/$AD13,F!$A:$B,2,1)*S13*$T13*$U13,0)+IF(ISNUMBER(W13), VLOOKUP(W13/$AD13,F!$A:$B,2,1)*W13*$X13*$Y13,0)  )* IF(ISNUMBER(  $H$4 ),   $H$4,1)*IF(ISNUMBER($H$3),$H$3,1)</f>
        <v>0</v>
      </c>
      <c r="AF13" s="587">
        <f t="shared" si="8"/>
        <v>0</v>
      </c>
      <c r="AG13" s="409"/>
    </row>
    <row r="14" spans="1:33" x14ac:dyDescent="0.25">
      <c r="A14" s="454">
        <v>8</v>
      </c>
      <c r="B14" s="571">
        <v>1</v>
      </c>
      <c r="C14" s="573" t="str">
        <f t="shared" si="0"/>
        <v/>
      </c>
      <c r="D14" s="301"/>
      <c r="E14" s="301"/>
      <c r="F14" s="481"/>
      <c r="G14" s="573" t="str">
        <f t="shared" si="1"/>
        <v/>
      </c>
      <c r="H14" s="301"/>
      <c r="I14" s="301"/>
      <c r="J14" s="481"/>
      <c r="K14" s="573" t="str">
        <f t="shared" si="2"/>
        <v/>
      </c>
      <c r="L14" s="301"/>
      <c r="M14" s="301"/>
      <c r="N14" s="481"/>
      <c r="O14" s="573" t="str">
        <f t="shared" si="3"/>
        <v/>
      </c>
      <c r="P14" s="301"/>
      <c r="Q14" s="301"/>
      <c r="R14" s="481"/>
      <c r="S14" s="573" t="str">
        <f t="shared" si="4"/>
        <v/>
      </c>
      <c r="T14" s="301"/>
      <c r="U14" s="301"/>
      <c r="V14" s="481"/>
      <c r="W14" s="573" t="str">
        <f t="shared" si="5"/>
        <v/>
      </c>
      <c r="X14" s="301"/>
      <c r="Y14" s="301"/>
      <c r="Z14" s="481"/>
      <c r="AA14" s="590">
        <f t="shared" si="6"/>
        <v>0</v>
      </c>
      <c r="AB14" s="591">
        <f t="shared" si="9"/>
        <v>0</v>
      </c>
      <c r="AC14" s="592">
        <f t="shared" si="7"/>
        <v>0</v>
      </c>
      <c r="AD14" s="569"/>
      <c r="AE14" s="593">
        <f xml:space="preserve"> ( IF(ISNUMBER(C14), VLOOKUP(C14/$AD14,F!$A:$B,2,1)*C14*$D14*$E14,0)+ IF(ISNUMBER(G14), VLOOKUP(G14/$AD14,F!$A:$B,2,1)*G14*$H14*$I14,0)+  IF(ISNUMBER(K14), VLOOKUP(K14/$AD14,F!$A:$B,2,1)*K14*$L14*$M14,0)+IF(ISNUMBER(O14), VLOOKUP(O14/$AD14,F!$A:$B,2,1)*O14*$P14*$Q14,0)+IF(ISNUMBER(S14), VLOOKUP(S14/$AD14,F!$A:$B,2,1)*S14*$T14*$U14,0)+IF(ISNUMBER(W14), VLOOKUP(W14/$AD14,F!$A:$B,2,1)*W14*$X14*$Y14,0)  )* IF(ISNUMBER(  $H$4 ),   $H$4,1)*IF(ISNUMBER($H$3),$H$3,1)</f>
        <v>0</v>
      </c>
      <c r="AF14" s="594">
        <f t="shared" si="8"/>
        <v>0</v>
      </c>
      <c r="AG14" s="409"/>
    </row>
    <row r="15" spans="1:33" x14ac:dyDescent="0.25">
      <c r="A15" s="455">
        <v>9</v>
      </c>
      <c r="B15" s="571">
        <v>1</v>
      </c>
      <c r="C15" s="573" t="str">
        <f t="shared" si="0"/>
        <v/>
      </c>
      <c r="D15" s="301"/>
      <c r="E15" s="301"/>
      <c r="F15" s="481"/>
      <c r="G15" s="573" t="str">
        <f t="shared" si="1"/>
        <v/>
      </c>
      <c r="H15" s="301"/>
      <c r="I15" s="301"/>
      <c r="J15" s="481"/>
      <c r="K15" s="573" t="str">
        <f t="shared" si="2"/>
        <v/>
      </c>
      <c r="L15" s="301"/>
      <c r="M15" s="301"/>
      <c r="N15" s="481"/>
      <c r="O15" s="573" t="str">
        <f t="shared" si="3"/>
        <v/>
      </c>
      <c r="P15" s="301"/>
      <c r="Q15" s="301"/>
      <c r="R15" s="481"/>
      <c r="S15" s="573" t="str">
        <f t="shared" si="4"/>
        <v/>
      </c>
      <c r="T15" s="301"/>
      <c r="U15" s="301"/>
      <c r="V15" s="481"/>
      <c r="W15" s="573" t="str">
        <f t="shared" si="5"/>
        <v/>
      </c>
      <c r="X15" s="301"/>
      <c r="Y15" s="301"/>
      <c r="Z15" s="481"/>
      <c r="AA15" s="580">
        <f t="shared" si="6"/>
        <v>0</v>
      </c>
      <c r="AB15" s="581">
        <f t="shared" si="9"/>
        <v>0</v>
      </c>
      <c r="AC15" s="582">
        <f t="shared" si="7"/>
        <v>0</v>
      </c>
      <c r="AD15" s="569"/>
      <c r="AE15" s="586">
        <f xml:space="preserve"> ( IF(ISNUMBER(C15), VLOOKUP(C15/$AD15,F!$A:$B,2,1)*C15*$D15*$E15,0)+ IF(ISNUMBER(G15), VLOOKUP(G15/$AD15,F!$A:$B,2,1)*G15*$H15*$I15,0)+  IF(ISNUMBER(K15), VLOOKUP(K15/$AD15,F!$A:$B,2,1)*K15*$L15*$M15,0)+IF(ISNUMBER(O15), VLOOKUP(O15/$AD15,F!$A:$B,2,1)*O15*$P15*$Q15,0)+IF(ISNUMBER(S15), VLOOKUP(S15/$AD15,F!$A:$B,2,1)*S15*$T15*$U15,0)+IF(ISNUMBER(W15), VLOOKUP(W15/$AD15,F!$A:$B,2,1)*W15*$X15*$Y15,0)  )* IF(ISNUMBER(  $H$4 ),   $H$4,1)*IF(ISNUMBER($H$3),$H$3,1)</f>
        <v>0</v>
      </c>
      <c r="AF15" s="587">
        <f t="shared" si="8"/>
        <v>0</v>
      </c>
      <c r="AG15" s="409"/>
    </row>
    <row r="16" spans="1:33" x14ac:dyDescent="0.25">
      <c r="A16" s="454">
        <v>10</v>
      </c>
      <c r="B16" s="571">
        <v>1</v>
      </c>
      <c r="C16" s="573" t="str">
        <f t="shared" si="0"/>
        <v/>
      </c>
      <c r="D16" s="301"/>
      <c r="E16" s="301"/>
      <c r="F16" s="481"/>
      <c r="G16" s="573" t="str">
        <f t="shared" si="1"/>
        <v/>
      </c>
      <c r="H16" s="301"/>
      <c r="I16" s="301"/>
      <c r="J16" s="481"/>
      <c r="K16" s="573" t="str">
        <f t="shared" si="2"/>
        <v/>
      </c>
      <c r="L16" s="301"/>
      <c r="M16" s="301"/>
      <c r="N16" s="481"/>
      <c r="O16" s="573" t="str">
        <f t="shared" si="3"/>
        <v/>
      </c>
      <c r="P16" s="301"/>
      <c r="Q16" s="301"/>
      <c r="R16" s="481"/>
      <c r="S16" s="573" t="str">
        <f t="shared" si="4"/>
        <v/>
      </c>
      <c r="T16" s="301"/>
      <c r="U16" s="301"/>
      <c r="V16" s="481"/>
      <c r="W16" s="573" t="str">
        <f t="shared" si="5"/>
        <v/>
      </c>
      <c r="X16" s="301"/>
      <c r="Y16" s="301"/>
      <c r="Z16" s="481"/>
      <c r="AA16" s="590">
        <f t="shared" si="6"/>
        <v>0</v>
      </c>
      <c r="AB16" s="591">
        <f t="shared" si="9"/>
        <v>0</v>
      </c>
      <c r="AC16" s="592">
        <f t="shared" si="7"/>
        <v>0</v>
      </c>
      <c r="AD16" s="569"/>
      <c r="AE16" s="593">
        <f xml:space="preserve"> ( IF(ISNUMBER(C16), VLOOKUP(C16/$AD16,F!$A:$B,2,1)*C16*$D16*$E16,0)+ IF(ISNUMBER(G16), VLOOKUP(G16/$AD16,F!$A:$B,2,1)*G16*$H16*$I16,0)+  IF(ISNUMBER(K16), VLOOKUP(K16/$AD16,F!$A:$B,2,1)*K16*$L16*$M16,0)+IF(ISNUMBER(O16), VLOOKUP(O16/$AD16,F!$A:$B,2,1)*O16*$P16*$Q16,0)+IF(ISNUMBER(S16), VLOOKUP(S16/$AD16,F!$A:$B,2,1)*S16*$T16*$U16,0)+IF(ISNUMBER(W16), VLOOKUP(W16/$AD16,F!$A:$B,2,1)*W16*$X16*$Y16,0)  )* IF(ISNUMBER(  $H$4 ),   $H$4,1)*IF(ISNUMBER($H$3),$H$3,1)</f>
        <v>0</v>
      </c>
      <c r="AF16" s="594">
        <f t="shared" si="8"/>
        <v>0</v>
      </c>
      <c r="AG16" s="409"/>
    </row>
    <row r="17" spans="1:33" x14ac:dyDescent="0.25">
      <c r="A17" s="455">
        <v>11</v>
      </c>
      <c r="B17" s="571">
        <v>1</v>
      </c>
      <c r="C17" s="573" t="str">
        <f t="shared" si="0"/>
        <v/>
      </c>
      <c r="D17" s="301"/>
      <c r="E17" s="301"/>
      <c r="F17" s="481"/>
      <c r="G17" s="573" t="str">
        <f t="shared" si="1"/>
        <v/>
      </c>
      <c r="H17" s="301"/>
      <c r="I17" s="301"/>
      <c r="J17" s="481"/>
      <c r="K17" s="573" t="str">
        <f t="shared" si="2"/>
        <v/>
      </c>
      <c r="L17" s="301"/>
      <c r="M17" s="301"/>
      <c r="N17" s="481"/>
      <c r="O17" s="573" t="str">
        <f t="shared" si="3"/>
        <v/>
      </c>
      <c r="P17" s="301"/>
      <c r="Q17" s="301"/>
      <c r="R17" s="481"/>
      <c r="S17" s="573" t="str">
        <f t="shared" si="4"/>
        <v/>
      </c>
      <c r="T17" s="301"/>
      <c r="U17" s="301"/>
      <c r="V17" s="481"/>
      <c r="W17" s="573" t="str">
        <f t="shared" si="5"/>
        <v/>
      </c>
      <c r="X17" s="301"/>
      <c r="Y17" s="301"/>
      <c r="Z17" s="481"/>
      <c r="AA17" s="580">
        <f t="shared" si="6"/>
        <v>0</v>
      </c>
      <c r="AB17" s="581">
        <f t="shared" si="9"/>
        <v>0</v>
      </c>
      <c r="AC17" s="582">
        <f t="shared" si="7"/>
        <v>0</v>
      </c>
      <c r="AD17" s="569"/>
      <c r="AE17" s="586">
        <f xml:space="preserve"> ( IF(ISNUMBER(C17), VLOOKUP(C17/$AD17,F!$A:$B,2,1)*C17*$D17*$E17,0)+ IF(ISNUMBER(G17), VLOOKUP(G17/$AD17,F!$A:$B,2,1)*G17*$H17*$I17,0)+  IF(ISNUMBER(K17), VLOOKUP(K17/$AD17,F!$A:$B,2,1)*K17*$L17*$M17,0)+IF(ISNUMBER(O17), VLOOKUP(O17/$AD17,F!$A:$B,2,1)*O17*$P17*$Q17,0)+IF(ISNUMBER(S17), VLOOKUP(S17/$AD17,F!$A:$B,2,1)*S17*$T17*$U17,0)+IF(ISNUMBER(W17), VLOOKUP(W17/$AD17,F!$A:$B,2,1)*W17*$X17*$Y17,0)  )* IF(ISNUMBER(  $H$4 ),   $H$4,1)*IF(ISNUMBER($H$3),$H$3,1)</f>
        <v>0</v>
      </c>
      <c r="AF17" s="587">
        <f t="shared" si="8"/>
        <v>0</v>
      </c>
      <c r="AG17" s="409"/>
    </row>
    <row r="18" spans="1:33" x14ac:dyDescent="0.25">
      <c r="A18" s="454">
        <v>12</v>
      </c>
      <c r="B18" s="571">
        <v>1</v>
      </c>
      <c r="C18" s="573" t="str">
        <f t="shared" si="0"/>
        <v/>
      </c>
      <c r="D18" s="301"/>
      <c r="E18" s="301"/>
      <c r="F18" s="481"/>
      <c r="G18" s="573" t="str">
        <f t="shared" si="1"/>
        <v/>
      </c>
      <c r="H18" s="301"/>
      <c r="I18" s="301"/>
      <c r="J18" s="481"/>
      <c r="K18" s="573" t="str">
        <f t="shared" si="2"/>
        <v/>
      </c>
      <c r="L18" s="301"/>
      <c r="M18" s="301"/>
      <c r="N18" s="481"/>
      <c r="O18" s="573" t="str">
        <f t="shared" si="3"/>
        <v/>
      </c>
      <c r="P18" s="301"/>
      <c r="Q18" s="301"/>
      <c r="R18" s="481"/>
      <c r="S18" s="573" t="str">
        <f t="shared" si="4"/>
        <v/>
      </c>
      <c r="T18" s="301"/>
      <c r="U18" s="301"/>
      <c r="V18" s="481"/>
      <c r="W18" s="573" t="str">
        <f t="shared" si="5"/>
        <v/>
      </c>
      <c r="X18" s="301"/>
      <c r="Y18" s="301"/>
      <c r="Z18" s="481"/>
      <c r="AA18" s="590">
        <f t="shared" si="6"/>
        <v>0</v>
      </c>
      <c r="AB18" s="591">
        <f t="shared" si="9"/>
        <v>0</v>
      </c>
      <c r="AC18" s="592">
        <f t="shared" si="7"/>
        <v>0</v>
      </c>
      <c r="AD18" s="569"/>
      <c r="AE18" s="593">
        <f xml:space="preserve"> ( IF(ISNUMBER(C18), VLOOKUP(C18/$AD18,F!$A:$B,2,1)*C18*$D18*$E18,0)+ IF(ISNUMBER(G18), VLOOKUP(G18/$AD18,F!$A:$B,2,1)*G18*$H18*$I18,0)+  IF(ISNUMBER(K18), VLOOKUP(K18/$AD18,F!$A:$B,2,1)*K18*$L18*$M18,0)+IF(ISNUMBER(O18), VLOOKUP(O18/$AD18,F!$A:$B,2,1)*O18*$P18*$Q18,0)+IF(ISNUMBER(S18), VLOOKUP(S18/$AD18,F!$A:$B,2,1)*S18*$T18*$U18,0)+IF(ISNUMBER(W18), VLOOKUP(W18/$AD18,F!$A:$B,2,1)*W18*$X18*$Y18,0)  )* IF(ISNUMBER(  $H$4 ),   $H$4,1)*IF(ISNUMBER($H$3),$H$3,1)</f>
        <v>0</v>
      </c>
      <c r="AF18" s="594">
        <f t="shared" si="8"/>
        <v>0</v>
      </c>
      <c r="AG18" s="409"/>
    </row>
    <row r="19" spans="1:33" hidden="1" x14ac:dyDescent="0.25">
      <c r="A19" s="455">
        <v>13</v>
      </c>
      <c r="B19" s="571">
        <v>1</v>
      </c>
      <c r="C19" s="573" t="str">
        <f t="shared" si="0"/>
        <v/>
      </c>
      <c r="D19" s="301"/>
      <c r="E19" s="301"/>
      <c r="F19" s="481"/>
      <c r="G19" s="573" t="str">
        <f t="shared" si="1"/>
        <v/>
      </c>
      <c r="H19" s="301"/>
      <c r="I19" s="301"/>
      <c r="J19" s="481"/>
      <c r="K19" s="573" t="str">
        <f t="shared" si="2"/>
        <v/>
      </c>
      <c r="L19" s="301"/>
      <c r="M19" s="301"/>
      <c r="N19" s="481"/>
      <c r="O19" s="573" t="str">
        <f t="shared" si="3"/>
        <v/>
      </c>
      <c r="P19" s="301"/>
      <c r="Q19" s="301"/>
      <c r="R19" s="481"/>
      <c r="S19" s="573" t="str">
        <f t="shared" si="4"/>
        <v/>
      </c>
      <c r="T19" s="301"/>
      <c r="U19" s="301"/>
      <c r="V19" s="481"/>
      <c r="W19" s="573" t="str">
        <f t="shared" si="5"/>
        <v/>
      </c>
      <c r="X19" s="301"/>
      <c r="Y19" s="301"/>
      <c r="Z19" s="481"/>
      <c r="AA19" s="580">
        <f t="shared" si="6"/>
        <v>0</v>
      </c>
      <c r="AB19" s="581">
        <f t="shared" si="9"/>
        <v>0</v>
      </c>
      <c r="AC19" s="582">
        <f t="shared" si="7"/>
        <v>0</v>
      </c>
      <c r="AD19" s="569"/>
      <c r="AE19" s="586">
        <f xml:space="preserve"> ( IF(ISNUMBER(C19), VLOOKUP(C19/$AD19,F!$A:$B,2,1)*C19*$D19*$E19,0)+ IF(ISNUMBER(G19), VLOOKUP(G19/$AD19,F!$A:$B,2,1)*G19*$H19*$I19,0)+  IF(ISNUMBER(K19), VLOOKUP(K19/$AD19,F!$A:$B,2,1)*K19*$L19*$M19,0)+IF(ISNUMBER(O19), VLOOKUP(O19/$AD19,F!$A:$B,2,1)*O19*$P19*$Q19,0)+IF(ISNUMBER(S19), VLOOKUP(S19/$AD19,F!$A:$B,2,1)*S19*$T19*$U19,0)+IF(ISNUMBER(W19), VLOOKUP(W19/$AD19,F!$A:$B,2,1)*W19*$X19*$Y19,0)  )* IF(ISNUMBER(  $H$4 ),   $H$4,1)*IF(ISNUMBER($H$3),$H$3,1)</f>
        <v>0</v>
      </c>
      <c r="AF19" s="587">
        <f t="shared" si="8"/>
        <v>0</v>
      </c>
      <c r="AG19" s="409"/>
    </row>
    <row r="20" spans="1:33" hidden="1" x14ac:dyDescent="0.25">
      <c r="A20" s="454">
        <v>14</v>
      </c>
      <c r="B20" s="571">
        <v>1</v>
      </c>
      <c r="C20" s="573" t="str">
        <f t="shared" si="0"/>
        <v/>
      </c>
      <c r="D20" s="301"/>
      <c r="E20" s="301"/>
      <c r="F20" s="481"/>
      <c r="G20" s="573" t="str">
        <f t="shared" si="1"/>
        <v/>
      </c>
      <c r="H20" s="301"/>
      <c r="I20" s="301"/>
      <c r="J20" s="481"/>
      <c r="K20" s="573" t="str">
        <f t="shared" si="2"/>
        <v/>
      </c>
      <c r="L20" s="301"/>
      <c r="M20" s="301"/>
      <c r="N20" s="481"/>
      <c r="O20" s="573" t="str">
        <f t="shared" si="3"/>
        <v/>
      </c>
      <c r="P20" s="301"/>
      <c r="Q20" s="301"/>
      <c r="R20" s="481"/>
      <c r="S20" s="573" t="str">
        <f t="shared" si="4"/>
        <v/>
      </c>
      <c r="T20" s="301"/>
      <c r="U20" s="301"/>
      <c r="V20" s="481"/>
      <c r="W20" s="573" t="str">
        <f t="shared" si="5"/>
        <v/>
      </c>
      <c r="X20" s="301"/>
      <c r="Y20" s="301"/>
      <c r="Z20" s="481"/>
      <c r="AA20" s="590">
        <f t="shared" si="6"/>
        <v>0</v>
      </c>
      <c r="AB20" s="591">
        <f t="shared" si="9"/>
        <v>0</v>
      </c>
      <c r="AC20" s="592">
        <f t="shared" si="7"/>
        <v>0</v>
      </c>
      <c r="AD20" s="569"/>
      <c r="AE20" s="593">
        <f xml:space="preserve"> ( IF(ISNUMBER(C20), VLOOKUP(C20/$AD20,F!$A:$B,2,1)*C20*$D20*$E20,0)+ IF(ISNUMBER(G20), VLOOKUP(G20/$AD20,F!$A:$B,2,1)*G20*$H20*$I20,0)+  IF(ISNUMBER(K20), VLOOKUP(K20/$AD20,F!$A:$B,2,1)*K20*$L20*$M20,0)+IF(ISNUMBER(O20), VLOOKUP(O20/$AD20,F!$A:$B,2,1)*O20*$P20*$Q20,0)+IF(ISNUMBER(S20), VLOOKUP(S20/$AD20,F!$A:$B,2,1)*S20*$T20*$U20,0)+IF(ISNUMBER(W20), VLOOKUP(W20/$AD20,F!$A:$B,2,1)*W20*$X20*$Y20,0)  )* IF(ISNUMBER(  $H$4 ),   $H$4,1)*IF(ISNUMBER($H$3),$H$3,1)</f>
        <v>0</v>
      </c>
      <c r="AF20" s="594">
        <f t="shared" si="8"/>
        <v>0</v>
      </c>
      <c r="AG20" s="409"/>
    </row>
    <row r="21" spans="1:33" hidden="1" x14ac:dyDescent="0.25">
      <c r="A21" s="455">
        <v>15</v>
      </c>
      <c r="B21" s="571">
        <v>1</v>
      </c>
      <c r="C21" s="573" t="str">
        <f t="shared" si="0"/>
        <v/>
      </c>
      <c r="D21" s="301"/>
      <c r="E21" s="301"/>
      <c r="F21" s="481"/>
      <c r="G21" s="573" t="str">
        <f t="shared" si="1"/>
        <v/>
      </c>
      <c r="H21" s="301"/>
      <c r="I21" s="301"/>
      <c r="J21" s="481"/>
      <c r="K21" s="573" t="str">
        <f t="shared" si="2"/>
        <v/>
      </c>
      <c r="L21" s="301"/>
      <c r="M21" s="301"/>
      <c r="N21" s="481"/>
      <c r="O21" s="573" t="str">
        <f t="shared" si="3"/>
        <v/>
      </c>
      <c r="P21" s="301"/>
      <c r="Q21" s="301"/>
      <c r="R21" s="481"/>
      <c r="S21" s="573" t="str">
        <f t="shared" si="4"/>
        <v/>
      </c>
      <c r="T21" s="301"/>
      <c r="U21" s="301"/>
      <c r="V21" s="481"/>
      <c r="W21" s="573" t="str">
        <f t="shared" si="5"/>
        <v/>
      </c>
      <c r="X21" s="301"/>
      <c r="Y21" s="301"/>
      <c r="Z21" s="481"/>
      <c r="AA21" s="580">
        <f t="shared" si="6"/>
        <v>0</v>
      </c>
      <c r="AB21" s="581">
        <f t="shared" si="9"/>
        <v>0</v>
      </c>
      <c r="AC21" s="582">
        <f t="shared" si="7"/>
        <v>0</v>
      </c>
      <c r="AD21" s="569"/>
      <c r="AE21" s="586">
        <f xml:space="preserve"> ( IF(ISNUMBER(C21), VLOOKUP(C21/$AD21,F!$A:$B,2,1)*C21*$D21*$E21,0)+ IF(ISNUMBER(G21), VLOOKUP(G21/$AD21,F!$A:$B,2,1)*G21*$H21*$I21,0)+  IF(ISNUMBER(K21), VLOOKUP(K21/$AD21,F!$A:$B,2,1)*K21*$L21*$M21,0)+IF(ISNUMBER(O21), VLOOKUP(O21/$AD21,F!$A:$B,2,1)*O21*$P21*$Q21,0)+IF(ISNUMBER(S21), VLOOKUP(S21/$AD21,F!$A:$B,2,1)*S21*$T21*$U21,0)+IF(ISNUMBER(W21), VLOOKUP(W21/$AD21,F!$A:$B,2,1)*W21*$X21*$Y21,0)  )* IF(ISNUMBER(  $H$4 ),   $H$4,1)*IF(ISNUMBER($H$3),$H$3,1)</f>
        <v>0</v>
      </c>
      <c r="AF21" s="587">
        <f t="shared" si="8"/>
        <v>0</v>
      </c>
      <c r="AG21" s="409"/>
    </row>
    <row r="22" spans="1:33" hidden="1" x14ac:dyDescent="0.25">
      <c r="A22" s="454">
        <v>16</v>
      </c>
      <c r="B22" s="571">
        <v>1</v>
      </c>
      <c r="C22" s="573" t="str">
        <f t="shared" si="0"/>
        <v/>
      </c>
      <c r="D22" s="301"/>
      <c r="E22" s="301"/>
      <c r="F22" s="481"/>
      <c r="G22" s="573" t="str">
        <f t="shared" si="1"/>
        <v/>
      </c>
      <c r="H22" s="301"/>
      <c r="I22" s="301"/>
      <c r="J22" s="481"/>
      <c r="K22" s="573" t="str">
        <f t="shared" si="2"/>
        <v/>
      </c>
      <c r="L22" s="301"/>
      <c r="M22" s="301"/>
      <c r="N22" s="481"/>
      <c r="O22" s="573" t="str">
        <f t="shared" si="3"/>
        <v/>
      </c>
      <c r="P22" s="301"/>
      <c r="Q22" s="301"/>
      <c r="R22" s="481"/>
      <c r="S22" s="573" t="str">
        <f t="shared" si="4"/>
        <v/>
      </c>
      <c r="T22" s="301"/>
      <c r="U22" s="301"/>
      <c r="V22" s="481"/>
      <c r="W22" s="573" t="str">
        <f t="shared" si="5"/>
        <v/>
      </c>
      <c r="X22" s="301"/>
      <c r="Y22" s="301"/>
      <c r="Z22" s="481"/>
      <c r="AA22" s="590">
        <f t="shared" si="6"/>
        <v>0</v>
      </c>
      <c r="AB22" s="591">
        <f t="shared" si="9"/>
        <v>0</v>
      </c>
      <c r="AC22" s="592">
        <f t="shared" si="7"/>
        <v>0</v>
      </c>
      <c r="AD22" s="569"/>
      <c r="AE22" s="593">
        <f xml:space="preserve"> ( IF(ISNUMBER(C22), VLOOKUP(C22/$AD22,F!$A:$B,2,1)*C22*$D22*$E22,0)+ IF(ISNUMBER(G22), VLOOKUP(G22/$AD22,F!$A:$B,2,1)*G22*$H22*$I22,0)+  IF(ISNUMBER(K22), VLOOKUP(K22/$AD22,F!$A:$B,2,1)*K22*$L22*$M22,0)+IF(ISNUMBER(O22), VLOOKUP(O22/$AD22,F!$A:$B,2,1)*O22*$P22*$Q22,0)+IF(ISNUMBER(S22), VLOOKUP(S22/$AD22,F!$A:$B,2,1)*S22*$T22*$U22,0)+IF(ISNUMBER(W22), VLOOKUP(W22/$AD22,F!$A:$B,2,1)*W22*$X22*$Y22,0)  )* IF(ISNUMBER(  $H$4 ),   $H$4,1)*IF(ISNUMBER($H$3),$H$3,1)</f>
        <v>0</v>
      </c>
      <c r="AF22" s="594">
        <f t="shared" si="8"/>
        <v>0</v>
      </c>
      <c r="AG22" s="409"/>
    </row>
    <row r="23" spans="1:33" hidden="1" x14ac:dyDescent="0.25">
      <c r="A23" s="455">
        <v>17</v>
      </c>
      <c r="B23" s="571">
        <v>1</v>
      </c>
      <c r="C23" s="573" t="str">
        <f t="shared" si="0"/>
        <v/>
      </c>
      <c r="D23" s="301"/>
      <c r="E23" s="301"/>
      <c r="F23" s="481"/>
      <c r="G23" s="573" t="str">
        <f t="shared" si="1"/>
        <v/>
      </c>
      <c r="H23" s="301"/>
      <c r="I23" s="301"/>
      <c r="J23" s="481"/>
      <c r="K23" s="573" t="str">
        <f t="shared" si="2"/>
        <v/>
      </c>
      <c r="L23" s="301"/>
      <c r="M23" s="301"/>
      <c r="N23" s="481"/>
      <c r="O23" s="573" t="str">
        <f t="shared" si="3"/>
        <v/>
      </c>
      <c r="P23" s="301"/>
      <c r="Q23" s="301"/>
      <c r="R23" s="481"/>
      <c r="S23" s="573" t="str">
        <f t="shared" si="4"/>
        <v/>
      </c>
      <c r="T23" s="301"/>
      <c r="U23" s="301"/>
      <c r="V23" s="481"/>
      <c r="W23" s="573" t="str">
        <f t="shared" si="5"/>
        <v/>
      </c>
      <c r="X23" s="301"/>
      <c r="Y23" s="301"/>
      <c r="Z23" s="481"/>
      <c r="AA23" s="580">
        <f t="shared" si="6"/>
        <v>0</v>
      </c>
      <c r="AB23" s="581">
        <f t="shared" si="9"/>
        <v>0</v>
      </c>
      <c r="AC23" s="582">
        <f t="shared" si="7"/>
        <v>0</v>
      </c>
      <c r="AD23" s="569"/>
      <c r="AE23" s="586">
        <f xml:space="preserve"> ( IF(ISNUMBER(C23), VLOOKUP(C23/$AD23,F!$A:$B,2,1)*C23*$D23*$E23,0)+ IF(ISNUMBER(G23), VLOOKUP(G23/$AD23,F!$A:$B,2,1)*G23*$H23*$I23,0)+  IF(ISNUMBER(K23), VLOOKUP(K23/$AD23,F!$A:$B,2,1)*K23*$L23*$M23,0)+IF(ISNUMBER(O23), VLOOKUP(O23/$AD23,F!$A:$B,2,1)*O23*$P23*$Q23,0)+IF(ISNUMBER(S23), VLOOKUP(S23/$AD23,F!$A:$B,2,1)*S23*$T23*$U23,0)+IF(ISNUMBER(W23), VLOOKUP(W23/$AD23,F!$A:$B,2,1)*W23*$X23*$Y23,0)  )* IF(ISNUMBER(  $H$4 ),   $H$4,1)*IF(ISNUMBER($H$3),$H$3,1)</f>
        <v>0</v>
      </c>
      <c r="AF23" s="587">
        <f t="shared" si="8"/>
        <v>0</v>
      </c>
      <c r="AG23" s="409"/>
    </row>
    <row r="24" spans="1:33" hidden="1" x14ac:dyDescent="0.25">
      <c r="A24" s="454">
        <v>18</v>
      </c>
      <c r="B24" s="571">
        <v>1</v>
      </c>
      <c r="C24" s="573" t="str">
        <f t="shared" si="0"/>
        <v/>
      </c>
      <c r="D24" s="301"/>
      <c r="E24" s="301"/>
      <c r="F24" s="481"/>
      <c r="G24" s="573" t="str">
        <f t="shared" si="1"/>
        <v/>
      </c>
      <c r="H24" s="301"/>
      <c r="I24" s="301"/>
      <c r="J24" s="481"/>
      <c r="K24" s="573" t="str">
        <f t="shared" si="2"/>
        <v/>
      </c>
      <c r="L24" s="301"/>
      <c r="M24" s="301"/>
      <c r="N24" s="481"/>
      <c r="O24" s="573" t="str">
        <f t="shared" si="3"/>
        <v/>
      </c>
      <c r="P24" s="301"/>
      <c r="Q24" s="301"/>
      <c r="R24" s="481"/>
      <c r="S24" s="573" t="str">
        <f t="shared" si="4"/>
        <v/>
      </c>
      <c r="T24" s="301"/>
      <c r="U24" s="301"/>
      <c r="V24" s="481"/>
      <c r="W24" s="573" t="str">
        <f t="shared" si="5"/>
        <v/>
      </c>
      <c r="X24" s="301"/>
      <c r="Y24" s="301"/>
      <c r="Z24" s="481"/>
      <c r="AA24" s="590">
        <f t="shared" si="6"/>
        <v>0</v>
      </c>
      <c r="AB24" s="591">
        <f t="shared" si="9"/>
        <v>0</v>
      </c>
      <c r="AC24" s="592">
        <f t="shared" si="7"/>
        <v>0</v>
      </c>
      <c r="AD24" s="569"/>
      <c r="AE24" s="593">
        <f xml:space="preserve"> ( IF(ISNUMBER(C24), VLOOKUP(C24/$AD24,F!$A:$B,2,1)*C24*$D24*$E24,0)+ IF(ISNUMBER(G24), VLOOKUP(G24/$AD24,F!$A:$B,2,1)*G24*$H24*$I24,0)+  IF(ISNUMBER(K24), VLOOKUP(K24/$AD24,F!$A:$B,2,1)*K24*$L24*$M24,0)+IF(ISNUMBER(O24), VLOOKUP(O24/$AD24,F!$A:$B,2,1)*O24*$P24*$Q24,0)+IF(ISNUMBER(S24), VLOOKUP(S24/$AD24,F!$A:$B,2,1)*S24*$T24*$U24,0)+IF(ISNUMBER(W24), VLOOKUP(W24/$AD24,F!$A:$B,2,1)*W24*$X24*$Y24,0)  )* IF(ISNUMBER(  $H$4 ),   $H$4,1)*IF(ISNUMBER($H$3),$H$3,1)</f>
        <v>0</v>
      </c>
      <c r="AF24" s="594">
        <f t="shared" si="8"/>
        <v>0</v>
      </c>
      <c r="AG24" s="409"/>
    </row>
    <row r="25" spans="1:33" hidden="1" x14ac:dyDescent="0.25">
      <c r="A25" s="455">
        <v>19</v>
      </c>
      <c r="B25" s="571">
        <v>1</v>
      </c>
      <c r="C25" s="573" t="str">
        <f t="shared" si="0"/>
        <v/>
      </c>
      <c r="D25" s="301"/>
      <c r="E25" s="301"/>
      <c r="F25" s="481"/>
      <c r="G25" s="573" t="str">
        <f t="shared" si="1"/>
        <v/>
      </c>
      <c r="H25" s="301"/>
      <c r="I25" s="301"/>
      <c r="J25" s="481"/>
      <c r="K25" s="573" t="str">
        <f t="shared" si="2"/>
        <v/>
      </c>
      <c r="L25" s="301"/>
      <c r="M25" s="301"/>
      <c r="N25" s="481"/>
      <c r="O25" s="573" t="str">
        <f t="shared" si="3"/>
        <v/>
      </c>
      <c r="P25" s="301"/>
      <c r="Q25" s="301"/>
      <c r="R25" s="481"/>
      <c r="S25" s="573" t="str">
        <f t="shared" si="4"/>
        <v/>
      </c>
      <c r="T25" s="301"/>
      <c r="U25" s="301"/>
      <c r="V25" s="481"/>
      <c r="W25" s="573" t="str">
        <f t="shared" si="5"/>
        <v/>
      </c>
      <c r="X25" s="301"/>
      <c r="Y25" s="301"/>
      <c r="Z25" s="481"/>
      <c r="AA25" s="580">
        <f t="shared" si="6"/>
        <v>0</v>
      </c>
      <c r="AB25" s="581">
        <f t="shared" si="9"/>
        <v>0</v>
      </c>
      <c r="AC25" s="582">
        <f t="shared" si="7"/>
        <v>0</v>
      </c>
      <c r="AD25" s="569"/>
      <c r="AE25" s="586">
        <f xml:space="preserve"> ( IF(ISNUMBER(C25), VLOOKUP(C25/$AD25,F!$A:$B,2,1)*C25*$D25*$E25,0)+ IF(ISNUMBER(G25), VLOOKUP(G25/$AD25,F!$A:$B,2,1)*G25*$H25*$I25,0)+  IF(ISNUMBER(K25), VLOOKUP(K25/$AD25,F!$A:$B,2,1)*K25*$L25*$M25,0)+IF(ISNUMBER(O25), VLOOKUP(O25/$AD25,F!$A:$B,2,1)*O25*$P25*$Q25,0)+IF(ISNUMBER(S25), VLOOKUP(S25/$AD25,F!$A:$B,2,1)*S25*$T25*$U25,0)+IF(ISNUMBER(W25), VLOOKUP(W25/$AD25,F!$A:$B,2,1)*W25*$X25*$Y25,0)  )* IF(ISNUMBER(  $H$4 ),   $H$4,1)*IF(ISNUMBER($H$3),$H$3,1)</f>
        <v>0</v>
      </c>
      <c r="AF25" s="587">
        <f t="shared" si="8"/>
        <v>0</v>
      </c>
      <c r="AG25" s="409"/>
    </row>
    <row r="26" spans="1:33" hidden="1" x14ac:dyDescent="0.25">
      <c r="A26" s="454">
        <v>20</v>
      </c>
      <c r="B26" s="571">
        <v>1</v>
      </c>
      <c r="C26" s="573" t="str">
        <f t="shared" si="0"/>
        <v/>
      </c>
      <c r="D26" s="301"/>
      <c r="E26" s="301"/>
      <c r="F26" s="481"/>
      <c r="G26" s="573" t="str">
        <f t="shared" si="1"/>
        <v/>
      </c>
      <c r="H26" s="301"/>
      <c r="I26" s="301"/>
      <c r="J26" s="481"/>
      <c r="K26" s="573" t="str">
        <f t="shared" si="2"/>
        <v/>
      </c>
      <c r="L26" s="301"/>
      <c r="M26" s="301"/>
      <c r="N26" s="481"/>
      <c r="O26" s="573" t="str">
        <f t="shared" si="3"/>
        <v/>
      </c>
      <c r="P26" s="301"/>
      <c r="Q26" s="301"/>
      <c r="R26" s="481"/>
      <c r="S26" s="573" t="str">
        <f t="shared" si="4"/>
        <v/>
      </c>
      <c r="T26" s="301"/>
      <c r="U26" s="301"/>
      <c r="V26" s="481"/>
      <c r="W26" s="573" t="str">
        <f t="shared" si="5"/>
        <v/>
      </c>
      <c r="X26" s="301"/>
      <c r="Y26" s="301"/>
      <c r="Z26" s="481"/>
      <c r="AA26" s="590">
        <f t="shared" si="6"/>
        <v>0</v>
      </c>
      <c r="AB26" s="591">
        <f t="shared" si="9"/>
        <v>0</v>
      </c>
      <c r="AC26" s="592">
        <f t="shared" si="7"/>
        <v>0</v>
      </c>
      <c r="AD26" s="569"/>
      <c r="AE26" s="593">
        <f xml:space="preserve"> ( IF(ISNUMBER(C26), VLOOKUP(C26/$AD26,F!$A:$B,2,1)*C26*$D26*$E26,0)+ IF(ISNUMBER(G26), VLOOKUP(G26/$AD26,F!$A:$B,2,1)*G26*$H26*$I26,0)+  IF(ISNUMBER(K26), VLOOKUP(K26/$AD26,F!$A:$B,2,1)*K26*$L26*$M26,0)+IF(ISNUMBER(O26), VLOOKUP(O26/$AD26,F!$A:$B,2,1)*O26*$P26*$Q26,0)+IF(ISNUMBER(S26), VLOOKUP(S26/$AD26,F!$A:$B,2,1)*S26*$T26*$U26,0)+IF(ISNUMBER(W26), VLOOKUP(W26/$AD26,F!$A:$B,2,1)*W26*$X26*$Y26,0)  )* IF(ISNUMBER(  $H$4 ),   $H$4,1)*IF(ISNUMBER($H$3),$H$3,1)</f>
        <v>0</v>
      </c>
      <c r="AF26" s="594">
        <f t="shared" si="8"/>
        <v>0</v>
      </c>
      <c r="AG26" s="409"/>
    </row>
    <row r="27" spans="1:33" hidden="1" x14ac:dyDescent="0.25">
      <c r="A27" s="455">
        <v>21</v>
      </c>
      <c r="B27" s="571">
        <v>1</v>
      </c>
      <c r="C27" s="573" t="str">
        <f t="shared" si="0"/>
        <v/>
      </c>
      <c r="D27" s="301"/>
      <c r="E27" s="301"/>
      <c r="F27" s="481"/>
      <c r="G27" s="573" t="str">
        <f t="shared" si="1"/>
        <v/>
      </c>
      <c r="H27" s="301"/>
      <c r="I27" s="301"/>
      <c r="J27" s="481"/>
      <c r="K27" s="573" t="str">
        <f t="shared" si="2"/>
        <v/>
      </c>
      <c r="L27" s="301"/>
      <c r="M27" s="301"/>
      <c r="N27" s="481"/>
      <c r="O27" s="573" t="str">
        <f t="shared" si="3"/>
        <v/>
      </c>
      <c r="P27" s="301"/>
      <c r="Q27" s="301"/>
      <c r="R27" s="481"/>
      <c r="S27" s="573" t="str">
        <f t="shared" si="4"/>
        <v/>
      </c>
      <c r="T27" s="301"/>
      <c r="U27" s="301"/>
      <c r="V27" s="481"/>
      <c r="W27" s="573" t="str">
        <f t="shared" si="5"/>
        <v/>
      </c>
      <c r="X27" s="301"/>
      <c r="Y27" s="301"/>
      <c r="Z27" s="481"/>
      <c r="AA27" s="580">
        <f t="shared" si="6"/>
        <v>0</v>
      </c>
      <c r="AB27" s="581">
        <f t="shared" si="9"/>
        <v>0</v>
      </c>
      <c r="AC27" s="582">
        <f t="shared" si="7"/>
        <v>0</v>
      </c>
      <c r="AD27" s="569"/>
      <c r="AE27" s="586">
        <f xml:space="preserve"> ( IF(ISNUMBER(C27), VLOOKUP(C27/$AD27,F!$A:$B,2,1)*C27*$D27*$E27,0)+ IF(ISNUMBER(G27), VLOOKUP(G27/$AD27,F!$A:$B,2,1)*G27*$H27*$I27,0)+  IF(ISNUMBER(K27), VLOOKUP(K27/$AD27,F!$A:$B,2,1)*K27*$L27*$M27,0)+IF(ISNUMBER(O27), VLOOKUP(O27/$AD27,F!$A:$B,2,1)*O27*$P27*$Q27,0)+IF(ISNUMBER(S27), VLOOKUP(S27/$AD27,F!$A:$B,2,1)*S27*$T27*$U27,0)+IF(ISNUMBER(W27), VLOOKUP(W27/$AD27,F!$A:$B,2,1)*W27*$X27*$Y27,0)  )* IF(ISNUMBER(  $H$4 ),   $H$4,1)*IF(ISNUMBER($H$3),$H$3,1)</f>
        <v>0</v>
      </c>
      <c r="AF27" s="587">
        <f t="shared" si="8"/>
        <v>0</v>
      </c>
      <c r="AG27" s="409"/>
    </row>
    <row r="28" spans="1:33" hidden="1" x14ac:dyDescent="0.25">
      <c r="A28" s="454">
        <v>22</v>
      </c>
      <c r="B28" s="571">
        <v>1</v>
      </c>
      <c r="C28" s="573" t="str">
        <f t="shared" si="0"/>
        <v/>
      </c>
      <c r="D28" s="301"/>
      <c r="E28" s="301"/>
      <c r="F28" s="481"/>
      <c r="G28" s="573" t="str">
        <f t="shared" si="1"/>
        <v/>
      </c>
      <c r="H28" s="301"/>
      <c r="I28" s="301"/>
      <c r="J28" s="481"/>
      <c r="K28" s="573" t="str">
        <f t="shared" si="2"/>
        <v/>
      </c>
      <c r="L28" s="301"/>
      <c r="M28" s="301"/>
      <c r="N28" s="481"/>
      <c r="O28" s="573" t="str">
        <f t="shared" si="3"/>
        <v/>
      </c>
      <c r="P28" s="301"/>
      <c r="Q28" s="301"/>
      <c r="R28" s="481"/>
      <c r="S28" s="573" t="str">
        <f t="shared" si="4"/>
        <v/>
      </c>
      <c r="T28" s="301"/>
      <c r="U28" s="301"/>
      <c r="V28" s="481"/>
      <c r="W28" s="573" t="str">
        <f t="shared" si="5"/>
        <v/>
      </c>
      <c r="X28" s="301"/>
      <c r="Y28" s="301"/>
      <c r="Z28" s="481"/>
      <c r="AA28" s="590">
        <f t="shared" si="6"/>
        <v>0</v>
      </c>
      <c r="AB28" s="591">
        <f t="shared" si="9"/>
        <v>0</v>
      </c>
      <c r="AC28" s="592">
        <f t="shared" si="7"/>
        <v>0</v>
      </c>
      <c r="AD28" s="569"/>
      <c r="AE28" s="593">
        <f xml:space="preserve"> ( IF(ISNUMBER(C28), VLOOKUP(C28/$AD28,F!$A:$B,2,1)*C28*$D28*$E28,0)+ IF(ISNUMBER(G28), VLOOKUP(G28/$AD28,F!$A:$B,2,1)*G28*$H28*$I28,0)+  IF(ISNUMBER(K28), VLOOKUP(K28/$AD28,F!$A:$B,2,1)*K28*$L28*$M28,0)+IF(ISNUMBER(O28), VLOOKUP(O28/$AD28,F!$A:$B,2,1)*O28*$P28*$Q28,0)+IF(ISNUMBER(S28), VLOOKUP(S28/$AD28,F!$A:$B,2,1)*S28*$T28*$U28,0)+IF(ISNUMBER(W28), VLOOKUP(W28/$AD28,F!$A:$B,2,1)*W28*$X28*$Y28,0)  )* IF(ISNUMBER(  $H$4 ),   $H$4,1)*IF(ISNUMBER($H$3),$H$3,1)</f>
        <v>0</v>
      </c>
      <c r="AF28" s="594">
        <f>D28*E28+H28*I28+L28*M28+P28*Q28+T28*U28+X28*Y28</f>
        <v>0</v>
      </c>
      <c r="AG28" s="409"/>
    </row>
    <row r="29" spans="1:33" hidden="1" x14ac:dyDescent="0.25">
      <c r="A29" s="455">
        <v>23</v>
      </c>
      <c r="B29" s="571">
        <v>1</v>
      </c>
      <c r="C29" s="573" t="str">
        <f t="shared" si="0"/>
        <v/>
      </c>
      <c r="D29" s="301"/>
      <c r="E29" s="301"/>
      <c r="F29" s="481"/>
      <c r="G29" s="573" t="str">
        <f t="shared" si="1"/>
        <v/>
      </c>
      <c r="H29" s="301"/>
      <c r="I29" s="301"/>
      <c r="J29" s="481"/>
      <c r="K29" s="573" t="str">
        <f t="shared" si="2"/>
        <v/>
      </c>
      <c r="L29" s="301"/>
      <c r="M29" s="301"/>
      <c r="N29" s="481"/>
      <c r="O29" s="573" t="str">
        <f t="shared" si="3"/>
        <v/>
      </c>
      <c r="P29" s="301"/>
      <c r="Q29" s="301"/>
      <c r="R29" s="481"/>
      <c r="S29" s="573" t="str">
        <f t="shared" si="4"/>
        <v/>
      </c>
      <c r="T29" s="301"/>
      <c r="U29" s="301"/>
      <c r="V29" s="481"/>
      <c r="W29" s="573" t="str">
        <f t="shared" si="5"/>
        <v/>
      </c>
      <c r="X29" s="301"/>
      <c r="Y29" s="301"/>
      <c r="Z29" s="481"/>
      <c r="AA29" s="580">
        <f t="shared" si="6"/>
        <v>0</v>
      </c>
      <c r="AB29" s="581">
        <f t="shared" si="9"/>
        <v>0</v>
      </c>
      <c r="AC29" s="582">
        <f t="shared" si="7"/>
        <v>0</v>
      </c>
      <c r="AD29" s="569"/>
      <c r="AE29" s="586">
        <f xml:space="preserve"> ( IF(ISNUMBER(C29), VLOOKUP(C29/$AD29,F!$A:$B,2,1)*C29*$D29*$E29,0)+ IF(ISNUMBER(G29), VLOOKUP(G29/$AD29,F!$A:$B,2,1)*G29*$H29*$I29,0)+  IF(ISNUMBER(K29), VLOOKUP(K29/$AD29,F!$A:$B,2,1)*K29*$L29*$M29,0)+IF(ISNUMBER(O29), VLOOKUP(O29/$AD29,F!$A:$B,2,1)*O29*$P29*$Q29,0)+IF(ISNUMBER(S29), VLOOKUP(S29/$AD29,F!$A:$B,2,1)*S29*$T29*$U29,0)+IF(ISNUMBER(W29), VLOOKUP(W29/$AD29,F!$A:$B,2,1)*W29*$X29*$Y29,0)  )* IF(ISNUMBER(  $H$4 ),   $H$4,1)*IF(ISNUMBER($H$3),$H$3,1)</f>
        <v>0</v>
      </c>
      <c r="AF29" s="587">
        <f t="shared" si="8"/>
        <v>0</v>
      </c>
      <c r="AG29" s="409"/>
    </row>
    <row r="30" spans="1:33" hidden="1" x14ac:dyDescent="0.25">
      <c r="A30" s="454">
        <v>24</v>
      </c>
      <c r="B30" s="571">
        <v>1</v>
      </c>
      <c r="C30" s="573" t="str">
        <f t="shared" si="0"/>
        <v/>
      </c>
      <c r="D30" s="301"/>
      <c r="E30" s="301"/>
      <c r="F30" s="481"/>
      <c r="G30" s="573" t="str">
        <f t="shared" si="1"/>
        <v/>
      </c>
      <c r="H30" s="301"/>
      <c r="I30" s="301"/>
      <c r="J30" s="481"/>
      <c r="K30" s="573" t="str">
        <f t="shared" si="2"/>
        <v/>
      </c>
      <c r="L30" s="301"/>
      <c r="M30" s="301"/>
      <c r="N30" s="481"/>
      <c r="O30" s="573" t="str">
        <f t="shared" si="3"/>
        <v/>
      </c>
      <c r="P30" s="301"/>
      <c r="Q30" s="301"/>
      <c r="R30" s="481"/>
      <c r="S30" s="573" t="str">
        <f t="shared" si="4"/>
        <v/>
      </c>
      <c r="T30" s="301"/>
      <c r="U30" s="301"/>
      <c r="V30" s="481"/>
      <c r="W30" s="573" t="str">
        <f t="shared" si="5"/>
        <v/>
      </c>
      <c r="X30" s="301"/>
      <c r="Y30" s="301"/>
      <c r="Z30" s="481"/>
      <c r="AA30" s="590">
        <f t="shared" si="6"/>
        <v>0</v>
      </c>
      <c r="AB30" s="591">
        <f t="shared" si="9"/>
        <v>0</v>
      </c>
      <c r="AC30" s="592">
        <f t="shared" si="7"/>
        <v>0</v>
      </c>
      <c r="AD30" s="569"/>
      <c r="AE30" s="593">
        <f xml:space="preserve"> ( IF(ISNUMBER(C30), VLOOKUP(C30/$AD30,F!$A:$B,2,1)*C30*$D30*$E30,0)+ IF(ISNUMBER(G30), VLOOKUP(G30/$AD30,F!$A:$B,2,1)*G30*$H30*$I30,0)+  IF(ISNUMBER(K30), VLOOKUP(K30/$AD30,F!$A:$B,2,1)*K30*$L30*$M30,0)+IF(ISNUMBER(O30), VLOOKUP(O30/$AD30,F!$A:$B,2,1)*O30*$P30*$Q30,0)+IF(ISNUMBER(S30), VLOOKUP(S30/$AD30,F!$A:$B,2,1)*S30*$T30*$U30,0)+IF(ISNUMBER(W30), VLOOKUP(W30/$AD30,F!$A:$B,2,1)*W30*$X30*$Y30,0)  )* IF(ISNUMBER(  $H$4 ),   $H$4,1)*IF(ISNUMBER($H$3),$H$3,1)</f>
        <v>0</v>
      </c>
      <c r="AF30" s="594">
        <f t="shared" si="8"/>
        <v>0</v>
      </c>
      <c r="AG30" s="409"/>
    </row>
    <row r="31" spans="1:33" hidden="1" x14ac:dyDescent="0.25">
      <c r="A31" s="455">
        <v>25</v>
      </c>
      <c r="B31" s="572">
        <v>1</v>
      </c>
      <c r="C31" s="574" t="str">
        <f t="shared" si="0"/>
        <v/>
      </c>
      <c r="D31" s="453"/>
      <c r="E31" s="453"/>
      <c r="F31" s="482"/>
      <c r="G31" s="574" t="str">
        <f t="shared" si="1"/>
        <v/>
      </c>
      <c r="H31" s="453"/>
      <c r="I31" s="453"/>
      <c r="J31" s="482"/>
      <c r="K31" s="574" t="str">
        <f t="shared" si="2"/>
        <v/>
      </c>
      <c r="L31" s="453"/>
      <c r="M31" s="453"/>
      <c r="N31" s="482"/>
      <c r="O31" s="574" t="str">
        <f t="shared" si="3"/>
        <v/>
      </c>
      <c r="P31" s="453"/>
      <c r="Q31" s="453"/>
      <c r="R31" s="482"/>
      <c r="S31" s="574" t="str">
        <f t="shared" si="4"/>
        <v/>
      </c>
      <c r="T31" s="453"/>
      <c r="U31" s="453"/>
      <c r="V31" s="482"/>
      <c r="W31" s="574" t="str">
        <f t="shared" si="5"/>
        <v/>
      </c>
      <c r="X31" s="453"/>
      <c r="Y31" s="453"/>
      <c r="Z31" s="482"/>
      <c r="AA31" s="583">
        <f>(IF(ISNUMBER(C31),C31,0)*D31*E31+IF(ISNUMBER(G31),G31,1)*H31*I31+IF(ISNUMBER(K31),K31,1)*L31*M31+IF(ISNUMBER(O31),O31,1)*P31*Q31+IF(ISNUMBER(S31),S31,1)*T31*U31+IF(ISNUMBER(W31),W31,1)*X31*Y31)*IF(ISNUMBER($H$4),  $H$4,1)</f>
        <v>0</v>
      </c>
      <c r="AB31" s="584">
        <f t="shared" si="9"/>
        <v>0</v>
      </c>
      <c r="AC31" s="585">
        <f t="shared" si="7"/>
        <v>0</v>
      </c>
      <c r="AD31" s="570"/>
      <c r="AE31" s="588">
        <f xml:space="preserve"> ( IF(ISNUMBER(C31), VLOOKUP(C31/$AD31,F!$A:$B,2,1)*C31*$D31*$E31,0)+ IF(ISNUMBER(G31), VLOOKUP(G31/$AD31,F!$A:$B,2,1)*G31*$H31*$I31,0)+  IF(ISNUMBER(K31), VLOOKUP(K31/$AD31,F!$A:$B,2,1)*K31*$L31*$M31,0)+IF(ISNUMBER(O31), VLOOKUP(O31/$AD31,F!$A:$B,2,1)*O31*$P31*$Q31,0)+IF(ISNUMBER(S31), VLOOKUP(S31/$AD31,F!$A:$B,2,1)*S31*$T31*$U31,0)+IF(ISNUMBER(W31), VLOOKUP(W31/$AD31,F!$A:$B,2,1)*W31*$X31*$Y31,0)  )* IF(ISNUMBER(  $H$4 ),   $H$4,1)*IF(ISNUMBER($H$3),$H$3,1)</f>
        <v>0</v>
      </c>
      <c r="AF31" s="589">
        <f t="shared" si="8"/>
        <v>0</v>
      </c>
      <c r="AG31" s="409"/>
    </row>
    <row r="32" spans="1:33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</row>
    <row r="33" spans="1:33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</row>
    <row r="34" spans="1:33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</row>
    <row r="35" spans="1:33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</row>
    <row r="36" spans="1:33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</row>
    <row r="37" spans="1:33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</row>
    <row r="38" spans="1:33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</row>
    <row r="39" spans="1:33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</row>
    <row r="40" spans="1:33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</row>
    <row r="41" spans="1:33" x14ac:dyDescent="0.25">
      <c r="A41" s="11"/>
      <c r="B41" s="11"/>
      <c r="C41" s="11"/>
      <c r="D41" s="11"/>
      <c r="E41" s="11"/>
      <c r="F41" s="56"/>
      <c r="G41" s="11"/>
      <c r="H41" s="11"/>
      <c r="I41" s="11"/>
      <c r="J41" s="56"/>
      <c r="K41" s="11"/>
      <c r="L41" s="11"/>
      <c r="M41" s="11"/>
      <c r="N41" s="56"/>
      <c r="O41" s="11"/>
      <c r="P41" s="11"/>
      <c r="Q41" s="11"/>
      <c r="R41" s="56"/>
      <c r="S41" s="11"/>
      <c r="T41" s="11"/>
      <c r="U41" s="11"/>
      <c r="V41" s="56"/>
      <c r="W41" s="11"/>
      <c r="X41" s="11"/>
      <c r="Y41" s="11"/>
      <c r="Z41" s="56"/>
      <c r="AA41" s="11"/>
      <c r="AB41" s="11"/>
      <c r="AC41" s="11"/>
      <c r="AD41" s="11"/>
      <c r="AE41" s="11"/>
      <c r="AF41" s="11"/>
      <c r="AG41" s="11"/>
    </row>
    <row r="42" spans="1:33" x14ac:dyDescent="0.25">
      <c r="A42" s="11"/>
      <c r="B42" s="11"/>
      <c r="C42" s="11"/>
      <c r="D42" s="11"/>
      <c r="E42" s="11"/>
      <c r="F42" s="56"/>
      <c r="G42" s="11"/>
      <c r="H42" s="11"/>
      <c r="I42" s="11"/>
      <c r="J42" s="56"/>
      <c r="K42" s="11"/>
      <c r="L42" s="11"/>
      <c r="M42" s="11"/>
      <c r="N42" s="56"/>
      <c r="O42" s="11"/>
      <c r="P42" s="11"/>
      <c r="Q42" s="11"/>
      <c r="R42" s="56"/>
      <c r="S42" s="11"/>
      <c r="T42" s="11"/>
      <c r="U42" s="11"/>
      <c r="V42" s="56"/>
      <c r="W42" s="11"/>
      <c r="X42" s="11"/>
      <c r="Y42" s="11"/>
      <c r="Z42" s="56"/>
      <c r="AA42" s="11"/>
      <c r="AB42" s="11"/>
      <c r="AC42" s="11"/>
      <c r="AD42" s="11"/>
      <c r="AE42" s="11"/>
      <c r="AF42" s="11"/>
      <c r="AG42" s="11"/>
    </row>
    <row r="43" spans="1:33" x14ac:dyDescent="0.25">
      <c r="A43" s="11"/>
      <c r="B43" s="11"/>
      <c r="C43" s="11"/>
      <c r="D43" s="11"/>
      <c r="E43" s="11"/>
      <c r="F43" s="56"/>
      <c r="G43" s="11"/>
      <c r="H43" s="11"/>
      <c r="I43" s="11"/>
      <c r="J43" s="56"/>
      <c r="K43" s="11"/>
      <c r="L43" s="11"/>
      <c r="M43" s="11"/>
      <c r="N43" s="56"/>
      <c r="O43" s="11"/>
      <c r="P43" s="11"/>
      <c r="Q43" s="11"/>
      <c r="R43" s="56"/>
      <c r="S43" s="11"/>
      <c r="T43" s="11"/>
      <c r="U43" s="11"/>
      <c r="V43" s="56"/>
      <c r="W43" s="11"/>
      <c r="X43" s="11"/>
      <c r="Y43" s="11"/>
      <c r="Z43" s="56"/>
      <c r="AA43" s="11"/>
      <c r="AB43" s="11"/>
      <c r="AC43" s="11"/>
      <c r="AD43" s="11"/>
      <c r="AE43" s="11"/>
      <c r="AF43" s="11"/>
      <c r="AG43" s="11"/>
    </row>
    <row r="44" spans="1:33" x14ac:dyDescent="0.25">
      <c r="A44" s="11"/>
      <c r="B44" s="11"/>
      <c r="C44" s="11"/>
      <c r="D44" s="11"/>
      <c r="E44" s="11"/>
      <c r="F44" s="10"/>
      <c r="G44" s="11"/>
      <c r="H44" s="11"/>
      <c r="I44" s="11"/>
      <c r="J44" s="10"/>
      <c r="K44" s="11"/>
      <c r="L44" s="11"/>
      <c r="M44" s="11"/>
      <c r="N44" s="10"/>
      <c r="O44" s="11"/>
      <c r="P44" s="11"/>
      <c r="Q44" s="11"/>
      <c r="R44" s="10"/>
      <c r="S44" s="11"/>
      <c r="T44" s="11"/>
      <c r="U44" s="11"/>
      <c r="V44" s="10"/>
      <c r="W44" s="11"/>
      <c r="X44" s="11"/>
      <c r="Y44" s="11"/>
      <c r="Z44" s="10"/>
      <c r="AA44" s="11"/>
      <c r="AB44" s="11"/>
      <c r="AC44" s="11"/>
      <c r="AD44" s="11"/>
      <c r="AE44" s="11"/>
      <c r="AF44" s="11"/>
      <c r="AG44" s="11"/>
    </row>
    <row r="45" spans="1:33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</row>
    <row r="46" spans="1:33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</row>
    <row r="47" spans="1:33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</row>
    <row r="48" spans="1:33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</row>
    <row r="49" spans="1:33" x14ac:dyDescent="0.25">
      <c r="A49" s="121"/>
      <c r="B49" s="121"/>
      <c r="C49" s="121"/>
      <c r="D49" s="121"/>
      <c r="E49" s="121"/>
      <c r="F49" s="121"/>
      <c r="G49" s="121"/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1"/>
    </row>
    <row r="50" spans="1:33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</row>
    <row r="51" spans="1:33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</row>
    <row r="52" spans="1:33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</row>
    <row r="54" spans="1:33" x14ac:dyDescent="0.25">
      <c r="J54" s="411"/>
    </row>
    <row r="66" spans="5:5" x14ac:dyDescent="0.25">
      <c r="E66" s="410"/>
    </row>
  </sheetData>
  <sheetProtection password="F178" sheet="1"/>
  <mergeCells count="8">
    <mergeCell ref="H4:I4"/>
    <mergeCell ref="H3:I3"/>
    <mergeCell ref="H1:R1"/>
    <mergeCell ref="H2:I2"/>
    <mergeCell ref="B1:G1"/>
    <mergeCell ref="B2:G2"/>
    <mergeCell ref="B3:G3"/>
    <mergeCell ref="B4:G4"/>
  </mergeCells>
  <dataValidations count="4">
    <dataValidation type="decimal" allowBlank="1" showInputMessage="1" showErrorMessage="1" sqref="H4:I4">
      <formula1>0</formula1>
      <formula2>100</formula2>
    </dataValidation>
    <dataValidation type="decimal" allowBlank="1" showInputMessage="1" showErrorMessage="1" sqref="H3:I3">
      <formula1>0</formula1>
      <formula2>10</formula2>
    </dataValidation>
    <dataValidation type="list" allowBlank="1" showInputMessage="1" showErrorMessage="1" sqref="S3">
      <formula1>"Да,Нет"</formula1>
    </dataValidation>
    <dataValidation type="list" allowBlank="1" showInputMessage="1" showErrorMessage="1" sqref="H2:I2">
      <formula1>"1,2,3,4,5,6"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122" r:id="rId4" name="Button_fill_in_plan">
          <controlPr defaultSize="0" autoLine="0" r:id="rId5">
            <anchor moveWithCells="1">
              <from>
                <xdr:col>10</xdr:col>
                <xdr:colOff>171450</xdr:colOff>
                <xdr:row>1</xdr:row>
                <xdr:rowOff>123825</xdr:rowOff>
              </from>
              <to>
                <xdr:col>16</xdr:col>
                <xdr:colOff>295275</xdr:colOff>
                <xdr:row>3</xdr:row>
                <xdr:rowOff>114300</xdr:rowOff>
              </to>
            </anchor>
          </controlPr>
        </control>
      </mc:Choice>
      <mc:Fallback>
        <control shapeId="5122" r:id="rId4" name="Button_fill_in_pl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theme="4" tint="0.59999389629810485"/>
  </sheetPr>
  <dimension ref="A1:CH204"/>
  <sheetViews>
    <sheetView topLeftCell="BF161" zoomScale="90" zoomScaleNormal="90" workbookViewId="0">
      <selection activeCell="BP173" sqref="BP173:BR174"/>
    </sheetView>
  </sheetViews>
  <sheetFormatPr defaultRowHeight="15" x14ac:dyDescent="0.25"/>
  <cols>
    <col min="1" max="1" width="3.7109375" style="485" hidden="1" customWidth="1"/>
    <col min="2" max="2" width="29.7109375" style="485" hidden="1" customWidth="1"/>
    <col min="3" max="5" width="10.85546875" style="485" hidden="1" customWidth="1"/>
    <col min="6" max="8" width="10.140625" style="485" hidden="1" customWidth="1"/>
    <col min="9" max="9" width="3" style="408" hidden="1" customWidth="1"/>
    <col min="10" max="10" width="3.7109375" style="485" hidden="1" customWidth="1"/>
    <col min="11" max="11" width="29.7109375" style="485" hidden="1" customWidth="1"/>
    <col min="12" max="15" width="10.85546875" style="485" hidden="1" customWidth="1"/>
    <col min="16" max="17" width="10.140625" style="485" hidden="1" customWidth="1"/>
    <col min="18" max="18" width="2.85546875" style="408" hidden="1" customWidth="1"/>
    <col min="19" max="21" width="7.28515625" style="485" hidden="1" customWidth="1"/>
    <col min="22" max="24" width="7.7109375" style="485" hidden="1" customWidth="1"/>
    <col min="25" max="25" width="1.5703125" style="485" hidden="1" customWidth="1"/>
    <col min="26" max="28" width="7.28515625" style="485" hidden="1" customWidth="1"/>
    <col min="29" max="31" width="7.7109375" style="485" hidden="1" customWidth="1"/>
    <col min="32" max="32" width="1.42578125" style="485" hidden="1" customWidth="1"/>
    <col min="33" max="35" width="7.28515625" style="485" hidden="1" customWidth="1"/>
    <col min="36" max="38" width="7.7109375" style="485" hidden="1" customWidth="1"/>
    <col min="39" max="39" width="3.5703125" style="408" hidden="1" customWidth="1"/>
    <col min="40" max="47" width="8.140625" style="485" hidden="1" customWidth="1"/>
    <col min="48" max="48" width="4.28515625" style="485" hidden="1" customWidth="1"/>
    <col min="49" max="56" width="8.140625" style="485" hidden="1" customWidth="1"/>
    <col min="57" max="57" width="3.42578125" style="408" hidden="1" customWidth="1"/>
    <col min="58" max="63" width="7.28515625" style="485" customWidth="1"/>
    <col min="64" max="64" width="2.28515625" style="485" customWidth="1"/>
    <col min="65" max="70" width="7.42578125" style="485" customWidth="1"/>
    <col min="71" max="71" width="2" style="485" customWidth="1"/>
    <col min="72" max="77" width="7.42578125" style="485" customWidth="1"/>
    <col min="78" max="78" width="3.7109375" style="485" customWidth="1"/>
    <col min="79" max="16384" width="9.140625" style="485"/>
  </cols>
  <sheetData>
    <row r="1" spans="1:86" ht="23.25" hidden="1" x14ac:dyDescent="0.35">
      <c r="A1" s="518"/>
      <c r="B1" s="519"/>
      <c r="C1" s="519"/>
      <c r="D1" s="520" t="s">
        <v>763</v>
      </c>
      <c r="E1" s="519"/>
      <c r="F1" s="519"/>
      <c r="G1" s="519"/>
      <c r="H1" s="519"/>
      <c r="I1" s="519"/>
      <c r="J1" s="518"/>
      <c r="K1" s="518"/>
      <c r="L1" s="518"/>
      <c r="M1" s="518"/>
      <c r="N1" s="518"/>
      <c r="O1" s="518"/>
      <c r="P1" s="518"/>
      <c r="Q1" s="518"/>
      <c r="R1" s="519"/>
      <c r="S1" s="518"/>
      <c r="T1" s="518"/>
      <c r="U1" s="518"/>
      <c r="V1" s="518"/>
      <c r="W1" s="518"/>
      <c r="X1" s="518"/>
      <c r="Y1" s="518"/>
      <c r="Z1" s="518"/>
      <c r="AA1" s="518"/>
      <c r="AB1" s="518"/>
      <c r="AC1" s="518"/>
      <c r="AD1" s="518"/>
      <c r="AE1" s="518"/>
      <c r="AF1" s="518"/>
      <c r="AG1" s="518"/>
      <c r="AH1" s="518"/>
      <c r="AI1" s="518"/>
      <c r="AJ1" s="518"/>
      <c r="AK1" s="518"/>
      <c r="AL1" s="518"/>
      <c r="AM1" s="519"/>
      <c r="AN1" s="518"/>
      <c r="AO1" s="518"/>
      <c r="AP1" s="518"/>
      <c r="AQ1" s="518"/>
      <c r="AR1" s="518"/>
      <c r="AS1" s="518"/>
      <c r="AT1" s="518"/>
      <c r="AU1" s="518"/>
      <c r="AV1" s="518"/>
      <c r="AW1" s="518"/>
      <c r="AX1" s="518"/>
      <c r="AY1" s="518"/>
      <c r="AZ1" s="518"/>
      <c r="BA1" s="518"/>
      <c r="BB1" s="518"/>
      <c r="BC1" s="518"/>
      <c r="BD1" s="518"/>
      <c r="BE1" s="519"/>
      <c r="BF1" s="518"/>
      <c r="BG1" s="518"/>
      <c r="BH1" s="518"/>
      <c r="BI1" s="518"/>
      <c r="BJ1" s="518"/>
      <c r="BK1" s="518"/>
      <c r="BL1" s="518"/>
      <c r="BM1" s="518"/>
      <c r="BN1" s="518"/>
      <c r="BO1" s="518"/>
      <c r="BP1" s="518"/>
      <c r="BQ1" s="518"/>
      <c r="BR1" s="518"/>
      <c r="BS1" s="518"/>
      <c r="BT1" s="518"/>
      <c r="BU1" s="518"/>
      <c r="BV1" s="518"/>
      <c r="BW1" s="518"/>
      <c r="BX1" s="518"/>
      <c r="BY1" s="518"/>
      <c r="BZ1" s="518"/>
      <c r="CA1" s="518"/>
      <c r="CB1" s="518"/>
      <c r="CC1" s="518"/>
      <c r="CD1" s="518"/>
      <c r="CE1" s="518"/>
      <c r="CF1" s="518"/>
      <c r="CG1" s="518"/>
      <c r="CH1" s="518"/>
    </row>
    <row r="2" spans="1:86" ht="20.25" hidden="1" customHeight="1" x14ac:dyDescent="0.25">
      <c r="A2" s="518"/>
      <c r="B2" s="519"/>
      <c r="C2" s="519"/>
      <c r="D2" s="519"/>
      <c r="E2" s="519"/>
      <c r="F2" s="519"/>
      <c r="G2" s="519"/>
      <c r="H2" s="519"/>
      <c r="I2" s="519"/>
      <c r="J2" s="518"/>
      <c r="K2" s="518"/>
      <c r="L2" s="518"/>
      <c r="M2" s="518"/>
      <c r="N2" s="518"/>
      <c r="O2" s="518"/>
      <c r="P2" s="518"/>
      <c r="Q2" s="518"/>
      <c r="R2" s="519"/>
      <c r="S2" s="518"/>
      <c r="T2" s="518"/>
      <c r="U2" s="518"/>
      <c r="V2" s="518"/>
      <c r="W2" s="518"/>
      <c r="X2" s="518"/>
      <c r="Y2" s="518"/>
      <c r="Z2" s="518"/>
      <c r="AA2" s="518"/>
      <c r="AB2" s="518"/>
      <c r="AC2" s="518"/>
      <c r="AD2" s="518"/>
      <c r="AE2" s="518"/>
      <c r="AF2" s="518"/>
      <c r="AG2" s="518"/>
      <c r="AH2" s="518"/>
      <c r="AI2" s="518"/>
      <c r="AJ2" s="518"/>
      <c r="AK2" s="518"/>
      <c r="AL2" s="518"/>
      <c r="AM2" s="519"/>
      <c r="AN2" s="518"/>
      <c r="AO2" s="518"/>
      <c r="AP2" s="518"/>
      <c r="AQ2" s="518"/>
      <c r="AR2" s="518"/>
      <c r="AS2" s="518"/>
      <c r="AT2" s="518"/>
      <c r="AU2" s="518"/>
      <c r="AV2" s="518"/>
      <c r="AW2" s="518"/>
      <c r="AX2" s="518"/>
      <c r="AY2" s="518"/>
      <c r="AZ2" s="518"/>
      <c r="BA2" s="518"/>
      <c r="BB2" s="518"/>
      <c r="BC2" s="518"/>
      <c r="BD2" s="518"/>
      <c r="BE2" s="519"/>
      <c r="BF2" s="518"/>
      <c r="BG2" s="518"/>
      <c r="BH2" s="518"/>
      <c r="BI2" s="518"/>
      <c r="BJ2" s="518"/>
      <c r="BK2" s="518"/>
      <c r="BL2" s="518"/>
      <c r="BM2" s="518"/>
      <c r="BN2" s="518"/>
      <c r="BO2" s="518"/>
      <c r="BP2" s="518"/>
      <c r="BQ2" s="518"/>
      <c r="BR2" s="518"/>
      <c r="BS2" s="518"/>
      <c r="BT2" s="518"/>
      <c r="BU2" s="518"/>
      <c r="BV2" s="518"/>
      <c r="BW2" s="518"/>
      <c r="BX2" s="518"/>
      <c r="BY2" s="518"/>
      <c r="BZ2" s="518"/>
      <c r="CA2" s="518"/>
      <c r="CB2" s="518"/>
      <c r="CC2" s="518"/>
      <c r="CD2" s="518"/>
      <c r="CE2" s="518"/>
      <c r="CF2" s="518"/>
      <c r="CG2" s="518"/>
      <c r="CH2" s="518"/>
    </row>
    <row r="3" spans="1:86" ht="21" hidden="1" x14ac:dyDescent="0.35">
      <c r="A3" s="518"/>
      <c r="B3" s="519"/>
      <c r="C3" s="519"/>
      <c r="D3" s="521" t="s">
        <v>764</v>
      </c>
      <c r="E3" s="519"/>
      <c r="F3" s="519"/>
      <c r="G3" s="519"/>
      <c r="H3" s="519"/>
      <c r="I3" s="519"/>
      <c r="J3" s="518"/>
      <c r="K3" s="518"/>
      <c r="L3" s="518"/>
      <c r="M3" s="518"/>
      <c r="N3" s="518"/>
      <c r="O3" s="518"/>
      <c r="P3" s="518"/>
      <c r="Q3" s="518"/>
      <c r="R3" s="519"/>
      <c r="S3" s="518"/>
      <c r="T3" s="518"/>
      <c r="U3" s="518"/>
      <c r="V3" s="518"/>
      <c r="W3" s="518"/>
      <c r="X3" s="518"/>
      <c r="Y3" s="518"/>
      <c r="Z3" s="518"/>
      <c r="AA3" s="518"/>
      <c r="AB3" s="518"/>
      <c r="AC3" s="518"/>
      <c r="AD3" s="518"/>
      <c r="AE3" s="518"/>
      <c r="AF3" s="518"/>
      <c r="AG3" s="518"/>
      <c r="AH3" s="518"/>
      <c r="AI3" s="518"/>
      <c r="AJ3" s="518"/>
      <c r="AK3" s="518"/>
      <c r="AL3" s="518"/>
      <c r="AM3" s="519"/>
      <c r="AN3" s="518"/>
      <c r="AO3" s="518"/>
      <c r="AP3" s="518"/>
      <c r="AQ3" s="518"/>
      <c r="AR3" s="518"/>
      <c r="AS3" s="518"/>
      <c r="AT3" s="518"/>
      <c r="AU3" s="518"/>
      <c r="AV3" s="518"/>
      <c r="AW3" s="518"/>
      <c r="AX3" s="518"/>
      <c r="AY3" s="518"/>
      <c r="AZ3" s="518"/>
      <c r="BA3" s="518"/>
      <c r="BB3" s="518"/>
      <c r="BC3" s="518"/>
      <c r="BD3" s="518"/>
      <c r="BE3" s="519"/>
      <c r="BF3" s="518"/>
      <c r="BG3" s="518"/>
      <c r="BH3" s="518"/>
      <c r="BI3" s="518"/>
      <c r="BJ3" s="518"/>
      <c r="BK3" s="518"/>
      <c r="BL3" s="518"/>
      <c r="BM3" s="518"/>
      <c r="BN3" s="518"/>
      <c r="BO3" s="518"/>
      <c r="BP3" s="518"/>
      <c r="BQ3" s="518"/>
      <c r="BR3" s="518"/>
      <c r="BS3" s="518"/>
      <c r="BT3" s="518"/>
      <c r="BU3" s="518"/>
      <c r="BV3" s="518"/>
      <c r="BW3" s="518"/>
      <c r="BX3" s="518"/>
      <c r="BY3" s="518"/>
      <c r="BZ3" s="518"/>
      <c r="CA3" s="518"/>
      <c r="CB3" s="518"/>
      <c r="CC3" s="518"/>
      <c r="CD3" s="518"/>
      <c r="CE3" s="518"/>
      <c r="CF3" s="518"/>
      <c r="CG3" s="518"/>
      <c r="CH3" s="518"/>
    </row>
    <row r="4" spans="1:86" ht="22.5" hidden="1" customHeight="1" x14ac:dyDescent="0.3">
      <c r="A4" s="518"/>
      <c r="B4" s="519"/>
      <c r="C4" s="522"/>
      <c r="D4" s="519"/>
      <c r="E4" s="523"/>
      <c r="F4" s="523"/>
      <c r="G4" s="519"/>
      <c r="H4" s="524" t="s">
        <v>240</v>
      </c>
      <c r="I4" s="519"/>
      <c r="J4" s="518"/>
      <c r="K4" s="518"/>
      <c r="L4" s="518"/>
      <c r="M4" s="518"/>
      <c r="N4" s="518"/>
      <c r="O4" s="518"/>
      <c r="P4" s="518"/>
      <c r="Q4" s="518"/>
      <c r="R4" s="519"/>
      <c r="S4" s="518"/>
      <c r="T4" s="518"/>
      <c r="U4" s="518"/>
      <c r="V4" s="518"/>
      <c r="W4" s="518"/>
      <c r="X4" s="518"/>
      <c r="Y4" s="518"/>
      <c r="Z4" s="518"/>
      <c r="AA4" s="518"/>
      <c r="AB4" s="518"/>
      <c r="AC4" s="518"/>
      <c r="AD4" s="518"/>
      <c r="AE4" s="518"/>
      <c r="AF4" s="518"/>
      <c r="AG4" s="518"/>
      <c r="AH4" s="518"/>
      <c r="AI4" s="518"/>
      <c r="AJ4" s="518"/>
      <c r="AK4" s="518"/>
      <c r="AL4" s="518"/>
      <c r="AM4" s="519"/>
      <c r="AN4" s="518"/>
      <c r="AO4" s="518"/>
      <c r="AP4" s="518"/>
      <c r="AQ4" s="518"/>
      <c r="AR4" s="518"/>
      <c r="AS4" s="518"/>
      <c r="AT4" s="518"/>
      <c r="AU4" s="518"/>
      <c r="AV4" s="518"/>
      <c r="AW4" s="518"/>
      <c r="AX4" s="518"/>
      <c r="AY4" s="518"/>
      <c r="AZ4" s="518"/>
      <c r="BA4" s="518"/>
      <c r="BB4" s="518"/>
      <c r="BC4" s="518"/>
      <c r="BD4" s="518"/>
      <c r="BE4" s="519"/>
      <c r="BF4" s="518"/>
      <c r="BG4" s="518"/>
      <c r="BH4" s="518"/>
      <c r="BI4" s="518"/>
      <c r="BJ4" s="518"/>
      <c r="BK4" s="518"/>
      <c r="BL4" s="518"/>
      <c r="BM4" s="518"/>
      <c r="BN4" s="518"/>
      <c r="BO4" s="518"/>
      <c r="BP4" s="518"/>
      <c r="BQ4" s="518"/>
      <c r="BR4" s="518"/>
      <c r="BS4" s="518"/>
      <c r="BT4" s="518"/>
      <c r="BU4" s="518"/>
      <c r="BV4" s="518"/>
      <c r="BW4" s="518"/>
      <c r="BX4" s="518"/>
      <c r="BY4" s="518"/>
      <c r="BZ4" s="518"/>
      <c r="CA4" s="518"/>
      <c r="CB4" s="518"/>
      <c r="CC4" s="518"/>
      <c r="CD4" s="518"/>
      <c r="CE4" s="518"/>
      <c r="CF4" s="518"/>
      <c r="CG4" s="518"/>
      <c r="CH4" s="518"/>
    </row>
    <row r="5" spans="1:86" ht="21" hidden="1" customHeight="1" x14ac:dyDescent="0.3">
      <c r="A5" s="518"/>
      <c r="B5" s="519"/>
      <c r="C5" s="519"/>
      <c r="D5" s="519"/>
      <c r="E5" s="519"/>
      <c r="F5" s="519"/>
      <c r="G5" s="519"/>
      <c r="H5" s="524" t="s">
        <v>765</v>
      </c>
      <c r="I5" s="519"/>
      <c r="J5" s="518"/>
      <c r="K5" s="518"/>
      <c r="L5" s="518"/>
      <c r="M5" s="518"/>
      <c r="N5" s="518"/>
      <c r="O5" s="518"/>
      <c r="P5" s="518"/>
      <c r="Q5" s="518"/>
      <c r="R5" s="519"/>
      <c r="S5" s="518"/>
      <c r="T5" s="518"/>
      <c r="U5" s="518"/>
      <c r="V5" s="518"/>
      <c r="W5" s="518"/>
      <c r="X5" s="518"/>
      <c r="Y5" s="518"/>
      <c r="Z5" s="518"/>
      <c r="AA5" s="518"/>
      <c r="AB5" s="518"/>
      <c r="AC5" s="518"/>
      <c r="AD5" s="518"/>
      <c r="AE5" s="518"/>
      <c r="AF5" s="518"/>
      <c r="AG5" s="518"/>
      <c r="AH5" s="518"/>
      <c r="AI5" s="518"/>
      <c r="AJ5" s="518"/>
      <c r="AK5" s="518"/>
      <c r="AL5" s="518"/>
      <c r="AM5" s="519"/>
      <c r="AN5" s="518"/>
      <c r="AO5" s="518"/>
      <c r="AP5" s="518"/>
      <c r="AQ5" s="518"/>
      <c r="AR5" s="518"/>
      <c r="AS5" s="518"/>
      <c r="AT5" s="518"/>
      <c r="AU5" s="518"/>
      <c r="AV5" s="518"/>
      <c r="AW5" s="518"/>
      <c r="AX5" s="518"/>
      <c r="AY5" s="518"/>
      <c r="AZ5" s="518"/>
      <c r="BA5" s="518"/>
      <c r="BB5" s="518"/>
      <c r="BC5" s="518"/>
      <c r="BD5" s="518"/>
      <c r="BE5" s="519"/>
      <c r="BF5" s="518"/>
      <c r="BG5" s="518"/>
      <c r="BH5" s="518"/>
      <c r="BI5" s="518"/>
      <c r="BJ5" s="518"/>
      <c r="BK5" s="518"/>
      <c r="BL5" s="518"/>
      <c r="BM5" s="518"/>
      <c r="BN5" s="518"/>
      <c r="BO5" s="518"/>
      <c r="BP5" s="518"/>
      <c r="BQ5" s="518"/>
      <c r="BR5" s="518"/>
      <c r="BS5" s="518"/>
      <c r="BT5" s="518"/>
      <c r="BU5" s="518"/>
      <c r="BV5" s="518"/>
      <c r="BW5" s="518"/>
      <c r="BX5" s="518"/>
      <c r="BY5" s="518"/>
      <c r="BZ5" s="518"/>
      <c r="CA5" s="518"/>
      <c r="CB5" s="518"/>
      <c r="CC5" s="518"/>
      <c r="CD5" s="518"/>
      <c r="CE5" s="518"/>
      <c r="CF5" s="518"/>
      <c r="CG5" s="518"/>
      <c r="CH5" s="518"/>
    </row>
    <row r="6" spans="1:86" ht="15.75" hidden="1" thickBot="1" x14ac:dyDescent="0.3">
      <c r="A6" s="518"/>
      <c r="B6" s="519"/>
      <c r="C6" s="519"/>
      <c r="D6" s="519"/>
      <c r="E6" s="519"/>
      <c r="F6" s="519"/>
      <c r="G6" s="519"/>
      <c r="H6" s="519"/>
      <c r="I6" s="519"/>
      <c r="J6" s="518"/>
      <c r="K6" s="518"/>
      <c r="L6" s="518"/>
      <c r="M6" s="518"/>
      <c r="N6" s="518"/>
      <c r="O6" s="518"/>
      <c r="P6" s="518"/>
      <c r="Q6" s="518"/>
      <c r="R6" s="519"/>
      <c r="S6" s="518"/>
      <c r="T6" s="518"/>
      <c r="U6" s="518"/>
      <c r="V6" s="518"/>
      <c r="W6" s="518"/>
      <c r="X6" s="518"/>
      <c r="Y6" s="518"/>
      <c r="Z6" s="518"/>
      <c r="AA6" s="518"/>
      <c r="AB6" s="518"/>
      <c r="AC6" s="518"/>
      <c r="AD6" s="518"/>
      <c r="AE6" s="518"/>
      <c r="AF6" s="518"/>
      <c r="AG6" s="518"/>
      <c r="AH6" s="518"/>
      <c r="AI6" s="518"/>
      <c r="AJ6" s="518"/>
      <c r="AK6" s="518"/>
      <c r="AL6" s="518"/>
      <c r="AM6" s="519"/>
      <c r="AN6" s="518"/>
      <c r="AO6" s="518"/>
      <c r="AP6" s="518"/>
      <c r="AQ6" s="518"/>
      <c r="AR6" s="518"/>
      <c r="AS6" s="518"/>
      <c r="AT6" s="518"/>
      <c r="AU6" s="518"/>
      <c r="AV6" s="518"/>
      <c r="AW6" s="518"/>
      <c r="AX6" s="518"/>
      <c r="AY6" s="518"/>
      <c r="AZ6" s="518"/>
      <c r="BA6" s="518"/>
      <c r="BB6" s="518"/>
      <c r="BC6" s="518"/>
      <c r="BD6" s="518"/>
      <c r="BE6" s="519"/>
      <c r="BF6" s="518"/>
      <c r="BG6" s="518"/>
      <c r="BH6" s="518"/>
      <c r="BI6" s="518"/>
      <c r="BJ6" s="518"/>
      <c r="BK6" s="518"/>
      <c r="BL6" s="518"/>
      <c r="BM6" s="518"/>
      <c r="BN6" s="518"/>
      <c r="BO6" s="518"/>
      <c r="BP6" s="518"/>
      <c r="BQ6" s="518"/>
      <c r="BR6" s="518"/>
      <c r="BS6" s="518"/>
      <c r="BT6" s="518"/>
      <c r="BU6" s="518"/>
      <c r="BV6" s="518"/>
      <c r="BW6" s="518"/>
      <c r="BX6" s="518"/>
      <c r="BY6" s="518"/>
      <c r="BZ6" s="518"/>
      <c r="CA6" s="518"/>
      <c r="CB6" s="518"/>
      <c r="CC6" s="518"/>
      <c r="CD6" s="518"/>
      <c r="CE6" s="518"/>
      <c r="CF6" s="518"/>
      <c r="CG6" s="518"/>
      <c r="CH6" s="518"/>
    </row>
    <row r="7" spans="1:86" ht="15.75" hidden="1" thickBot="1" x14ac:dyDescent="0.3">
      <c r="A7" s="525" t="s">
        <v>233</v>
      </c>
      <c r="B7" s="526" t="s">
        <v>88</v>
      </c>
      <c r="C7" s="527" t="s">
        <v>234</v>
      </c>
      <c r="D7" s="527" t="s">
        <v>235</v>
      </c>
      <c r="E7" s="528" t="s">
        <v>236</v>
      </c>
      <c r="F7" s="527" t="s">
        <v>237</v>
      </c>
      <c r="G7" s="529" t="s">
        <v>238</v>
      </c>
      <c r="H7" s="530" t="s">
        <v>239</v>
      </c>
      <c r="I7" s="519"/>
      <c r="J7" s="518"/>
      <c r="K7" s="518"/>
      <c r="L7" s="518"/>
      <c r="M7" s="518"/>
      <c r="N7" s="518"/>
      <c r="O7" s="518"/>
      <c r="P7" s="518"/>
      <c r="Q7" s="518"/>
      <c r="R7" s="519"/>
      <c r="S7" s="518"/>
      <c r="T7" s="518"/>
      <c r="U7" s="518"/>
      <c r="V7" s="518"/>
      <c r="W7" s="518"/>
      <c r="X7" s="518"/>
      <c r="Y7" s="518"/>
      <c r="Z7" s="518"/>
      <c r="AA7" s="518"/>
      <c r="AB7" s="518"/>
      <c r="AC7" s="518"/>
      <c r="AD7" s="518"/>
      <c r="AE7" s="518"/>
      <c r="AF7" s="518"/>
      <c r="AG7" s="518"/>
      <c r="AH7" s="518"/>
      <c r="AI7" s="518"/>
      <c r="AJ7" s="518"/>
      <c r="AK7" s="518"/>
      <c r="AL7" s="518"/>
      <c r="AM7" s="519"/>
      <c r="AN7" s="518"/>
      <c r="AO7" s="518"/>
      <c r="AP7" s="518"/>
      <c r="AQ7" s="518"/>
      <c r="AR7" s="518"/>
      <c r="AS7" s="518"/>
      <c r="AT7" s="518"/>
      <c r="AU7" s="518"/>
      <c r="AV7" s="518"/>
      <c r="AW7" s="518"/>
      <c r="AX7" s="518"/>
      <c r="AY7" s="518"/>
      <c r="AZ7" s="518"/>
      <c r="BA7" s="518"/>
      <c r="BB7" s="518"/>
      <c r="BC7" s="518"/>
      <c r="BD7" s="518"/>
      <c r="BE7" s="519"/>
      <c r="BF7" s="518"/>
      <c r="BG7" s="518"/>
      <c r="BH7" s="518"/>
      <c r="BI7" s="518"/>
      <c r="BJ7" s="518"/>
      <c r="BK7" s="518"/>
      <c r="BL7" s="518"/>
      <c r="BM7" s="518"/>
      <c r="BN7" s="518"/>
      <c r="BO7" s="518"/>
      <c r="BP7" s="518"/>
      <c r="BQ7" s="518"/>
      <c r="BR7" s="518"/>
      <c r="BS7" s="518"/>
      <c r="BT7" s="518"/>
      <c r="BU7" s="518"/>
      <c r="BV7" s="518"/>
      <c r="BW7" s="518"/>
      <c r="BX7" s="518"/>
      <c r="BY7" s="518"/>
      <c r="BZ7" s="518"/>
      <c r="CA7" s="518"/>
      <c r="CB7" s="518"/>
      <c r="CC7" s="518"/>
      <c r="CD7" s="518"/>
      <c r="CE7" s="518"/>
      <c r="CF7" s="518"/>
      <c r="CG7" s="518"/>
      <c r="CH7" s="518"/>
    </row>
    <row r="8" spans="1:86" ht="18" hidden="1" customHeight="1" x14ac:dyDescent="0.25">
      <c r="A8" s="1093">
        <v>1</v>
      </c>
      <c r="B8" s="1091" t="s">
        <v>62</v>
      </c>
      <c r="C8" s="531" t="s">
        <v>766</v>
      </c>
      <c r="D8" s="531"/>
      <c r="E8" s="532"/>
      <c r="F8" s="531"/>
      <c r="G8" s="533"/>
      <c r="H8" s="534"/>
      <c r="I8" s="519"/>
      <c r="J8" s="518"/>
      <c r="K8" s="518"/>
      <c r="L8" s="518"/>
      <c r="M8" s="518"/>
      <c r="N8" s="518"/>
      <c r="O8" s="518"/>
      <c r="P8" s="518"/>
      <c r="Q8" s="518"/>
      <c r="R8" s="519"/>
      <c r="S8" s="518"/>
      <c r="T8" s="518"/>
      <c r="U8" s="518"/>
      <c r="V8" s="518"/>
      <c r="W8" s="518"/>
      <c r="X8" s="518"/>
      <c r="Y8" s="518"/>
      <c r="Z8" s="518"/>
      <c r="AA8" s="518"/>
      <c r="AB8" s="518"/>
      <c r="AC8" s="518"/>
      <c r="AD8" s="518"/>
      <c r="AE8" s="518"/>
      <c r="AF8" s="518"/>
      <c r="AG8" s="518"/>
      <c r="AH8" s="518"/>
      <c r="AI8" s="518"/>
      <c r="AJ8" s="518"/>
      <c r="AK8" s="518"/>
      <c r="AL8" s="518"/>
      <c r="AM8" s="519"/>
      <c r="AN8" s="518"/>
      <c r="AO8" s="518"/>
      <c r="AP8" s="518"/>
      <c r="AQ8" s="518"/>
      <c r="AR8" s="518"/>
      <c r="AS8" s="518"/>
      <c r="AT8" s="518"/>
      <c r="AU8" s="518"/>
      <c r="AV8" s="518"/>
      <c r="AW8" s="518"/>
      <c r="AX8" s="518"/>
      <c r="AY8" s="518"/>
      <c r="AZ8" s="518"/>
      <c r="BA8" s="518"/>
      <c r="BB8" s="518"/>
      <c r="BC8" s="518"/>
      <c r="BD8" s="518"/>
      <c r="BE8" s="519"/>
      <c r="BF8" s="518"/>
      <c r="BG8" s="518"/>
      <c r="BH8" s="518"/>
      <c r="BI8" s="518"/>
      <c r="BJ8" s="518"/>
      <c r="BK8" s="518"/>
      <c r="BL8" s="518"/>
      <c r="BM8" s="518"/>
      <c r="BN8" s="518"/>
      <c r="BO8" s="518"/>
      <c r="BP8" s="518"/>
      <c r="BQ8" s="518"/>
      <c r="BR8" s="518"/>
      <c r="BS8" s="518"/>
      <c r="BT8" s="518"/>
      <c r="BU8" s="518"/>
      <c r="BV8" s="518"/>
      <c r="BW8" s="518"/>
      <c r="BX8" s="518"/>
      <c r="BY8" s="518"/>
      <c r="BZ8" s="518"/>
      <c r="CA8" s="518"/>
      <c r="CB8" s="518"/>
      <c r="CC8" s="518"/>
      <c r="CD8" s="518"/>
      <c r="CE8" s="518"/>
      <c r="CF8" s="518"/>
      <c r="CG8" s="518"/>
      <c r="CH8" s="518"/>
    </row>
    <row r="9" spans="1:86" ht="18" hidden="1" customHeight="1" x14ac:dyDescent="0.25">
      <c r="A9" s="1094"/>
      <c r="B9" s="1092"/>
      <c r="C9" s="535" t="s">
        <v>767</v>
      </c>
      <c r="D9" s="535"/>
      <c r="E9" s="536"/>
      <c r="F9" s="535"/>
      <c r="G9" s="537"/>
      <c r="H9" s="538"/>
      <c r="I9" s="519"/>
      <c r="J9" s="518"/>
      <c r="K9" s="518"/>
      <c r="L9" s="518"/>
      <c r="M9" s="518"/>
      <c r="N9" s="518"/>
      <c r="O9" s="518"/>
      <c r="P9" s="518"/>
      <c r="Q9" s="518"/>
      <c r="R9" s="519"/>
      <c r="S9" s="518"/>
      <c r="T9" s="518"/>
      <c r="U9" s="518"/>
      <c r="V9" s="518"/>
      <c r="W9" s="518"/>
      <c r="X9" s="518"/>
      <c r="Y9" s="518"/>
      <c r="Z9" s="518"/>
      <c r="AA9" s="518"/>
      <c r="AB9" s="518"/>
      <c r="AC9" s="518"/>
      <c r="AD9" s="518"/>
      <c r="AE9" s="518"/>
      <c r="AF9" s="518"/>
      <c r="AG9" s="518"/>
      <c r="AH9" s="518"/>
      <c r="AI9" s="518"/>
      <c r="AJ9" s="518"/>
      <c r="AK9" s="518"/>
      <c r="AL9" s="518"/>
      <c r="AM9" s="519"/>
      <c r="AN9" s="518"/>
      <c r="AO9" s="518"/>
      <c r="AP9" s="518"/>
      <c r="AQ9" s="518"/>
      <c r="AR9" s="518"/>
      <c r="AS9" s="518"/>
      <c r="AT9" s="518"/>
      <c r="AU9" s="518"/>
      <c r="AV9" s="518"/>
      <c r="AW9" s="518"/>
      <c r="AX9" s="518"/>
      <c r="AY9" s="518"/>
      <c r="AZ9" s="518"/>
      <c r="BA9" s="518"/>
      <c r="BB9" s="518"/>
      <c r="BC9" s="518"/>
      <c r="BD9" s="518"/>
      <c r="BE9" s="519"/>
      <c r="BF9" s="518"/>
      <c r="BG9" s="518"/>
      <c r="BH9" s="518"/>
      <c r="BI9" s="518"/>
      <c r="BJ9" s="518"/>
      <c r="BK9" s="518"/>
      <c r="BL9" s="518"/>
      <c r="BM9" s="518"/>
      <c r="BN9" s="518"/>
      <c r="BO9" s="518"/>
      <c r="BP9" s="518"/>
      <c r="BQ9" s="518"/>
      <c r="BR9" s="518"/>
      <c r="BS9" s="518"/>
      <c r="BT9" s="518"/>
      <c r="BU9" s="518"/>
      <c r="BV9" s="518"/>
      <c r="BW9" s="518"/>
      <c r="BX9" s="518"/>
      <c r="BY9" s="518"/>
      <c r="BZ9" s="518"/>
      <c r="CA9" s="518"/>
      <c r="CB9" s="518"/>
      <c r="CC9" s="518"/>
      <c r="CD9" s="518"/>
      <c r="CE9" s="518"/>
      <c r="CF9" s="518"/>
      <c r="CG9" s="518"/>
      <c r="CH9" s="518"/>
    </row>
    <row r="10" spans="1:86" ht="18" hidden="1" customHeight="1" x14ac:dyDescent="0.25">
      <c r="A10" s="1095">
        <v>2</v>
      </c>
      <c r="B10" s="1080" t="s">
        <v>98</v>
      </c>
      <c r="C10" s="539" t="s">
        <v>768</v>
      </c>
      <c r="D10" s="540" t="s">
        <v>769</v>
      </c>
      <c r="E10" s="539" t="s">
        <v>770</v>
      </c>
      <c r="F10" s="540" t="s">
        <v>771</v>
      </c>
      <c r="G10" s="541" t="s">
        <v>773</v>
      </c>
      <c r="H10" s="542" t="s">
        <v>775</v>
      </c>
      <c r="I10" s="519"/>
      <c r="J10" s="518"/>
      <c r="K10" s="518"/>
      <c r="L10" s="518"/>
      <c r="M10" s="518"/>
      <c r="N10" s="518"/>
      <c r="O10" s="518"/>
      <c r="P10" s="518"/>
      <c r="Q10" s="518"/>
      <c r="R10" s="519"/>
      <c r="S10" s="518"/>
      <c r="T10" s="518"/>
      <c r="U10" s="518"/>
      <c r="V10" s="518"/>
      <c r="W10" s="518"/>
      <c r="X10" s="518"/>
      <c r="Y10" s="518"/>
      <c r="Z10" s="518"/>
      <c r="AA10" s="518"/>
      <c r="AB10" s="518"/>
      <c r="AC10" s="518"/>
      <c r="AD10" s="518"/>
      <c r="AE10" s="518"/>
      <c r="AF10" s="518"/>
      <c r="AG10" s="518"/>
      <c r="AH10" s="518"/>
      <c r="AI10" s="518"/>
      <c r="AJ10" s="518"/>
      <c r="AK10" s="518"/>
      <c r="AL10" s="518"/>
      <c r="AM10" s="519"/>
      <c r="AN10" s="518"/>
      <c r="AO10" s="518"/>
      <c r="AP10" s="518"/>
      <c r="AQ10" s="518"/>
      <c r="AR10" s="518"/>
      <c r="AS10" s="518"/>
      <c r="AT10" s="518"/>
      <c r="AU10" s="518"/>
      <c r="AV10" s="518"/>
      <c r="AW10" s="518"/>
      <c r="AX10" s="518"/>
      <c r="AY10" s="518"/>
      <c r="AZ10" s="518"/>
      <c r="BA10" s="518"/>
      <c r="BB10" s="518"/>
      <c r="BC10" s="518"/>
      <c r="BD10" s="518"/>
      <c r="BE10" s="519"/>
      <c r="BF10" s="518"/>
      <c r="BG10" s="518"/>
      <c r="BH10" s="518"/>
      <c r="BI10" s="518"/>
      <c r="BJ10" s="518"/>
      <c r="BK10" s="518"/>
      <c r="BL10" s="518"/>
      <c r="BM10" s="518"/>
      <c r="BN10" s="518"/>
      <c r="BO10" s="518"/>
      <c r="BP10" s="518"/>
      <c r="BQ10" s="518"/>
      <c r="BR10" s="518"/>
      <c r="BS10" s="518"/>
      <c r="BT10" s="518"/>
      <c r="BU10" s="518"/>
      <c r="BV10" s="518"/>
      <c r="BW10" s="518"/>
      <c r="BX10" s="518"/>
      <c r="BY10" s="518"/>
      <c r="BZ10" s="518"/>
      <c r="CA10" s="518"/>
      <c r="CB10" s="518"/>
      <c r="CC10" s="518"/>
      <c r="CD10" s="518"/>
      <c r="CE10" s="518"/>
      <c r="CF10" s="518"/>
      <c r="CG10" s="518"/>
      <c r="CH10" s="518"/>
    </row>
    <row r="11" spans="1:86" ht="18" hidden="1" customHeight="1" x14ac:dyDescent="0.25">
      <c r="A11" s="1096"/>
      <c r="B11" s="1089"/>
      <c r="C11" s="543">
        <v>6</v>
      </c>
      <c r="D11" s="535">
        <v>6</v>
      </c>
      <c r="E11" s="543">
        <v>6</v>
      </c>
      <c r="F11" s="535" t="s">
        <v>772</v>
      </c>
      <c r="G11" s="544" t="s">
        <v>774</v>
      </c>
      <c r="H11" s="545" t="s">
        <v>776</v>
      </c>
      <c r="I11" s="519"/>
      <c r="J11" s="518"/>
      <c r="K11" s="518"/>
      <c r="L11" s="518"/>
      <c r="M11" s="518"/>
      <c r="N11" s="518"/>
      <c r="O11" s="518"/>
      <c r="P11" s="518"/>
      <c r="Q11" s="518"/>
      <c r="R11" s="519"/>
      <c r="S11" s="518"/>
      <c r="T11" s="518"/>
      <c r="U11" s="518"/>
      <c r="V11" s="518"/>
      <c r="W11" s="518"/>
      <c r="X11" s="518"/>
      <c r="Y11" s="518"/>
      <c r="Z11" s="518"/>
      <c r="AA11" s="518"/>
      <c r="AB11" s="518"/>
      <c r="AC11" s="518"/>
      <c r="AD11" s="518"/>
      <c r="AE11" s="518"/>
      <c r="AF11" s="518"/>
      <c r="AG11" s="518"/>
      <c r="AH11" s="518"/>
      <c r="AI11" s="518"/>
      <c r="AJ11" s="518"/>
      <c r="AK11" s="518"/>
      <c r="AL11" s="518"/>
      <c r="AM11" s="519"/>
      <c r="AN11" s="518"/>
      <c r="AO11" s="518"/>
      <c r="AP11" s="518"/>
      <c r="AQ11" s="518"/>
      <c r="AR11" s="518"/>
      <c r="AS11" s="518"/>
      <c r="AT11" s="518"/>
      <c r="AU11" s="518"/>
      <c r="AV11" s="518"/>
      <c r="AW11" s="518"/>
      <c r="AX11" s="518"/>
      <c r="AY11" s="518"/>
      <c r="AZ11" s="518"/>
      <c r="BA11" s="518"/>
      <c r="BB11" s="518"/>
      <c r="BC11" s="518"/>
      <c r="BD11" s="518"/>
      <c r="BE11" s="519"/>
      <c r="BF11" s="518"/>
      <c r="BG11" s="518"/>
      <c r="BH11" s="518"/>
      <c r="BI11" s="518"/>
      <c r="BJ11" s="518"/>
      <c r="BK11" s="518"/>
      <c r="BL11" s="518"/>
      <c r="BM11" s="518"/>
      <c r="BN11" s="518"/>
      <c r="BO11" s="518"/>
      <c r="BP11" s="518"/>
      <c r="BQ11" s="518"/>
      <c r="BR11" s="518"/>
      <c r="BS11" s="518"/>
      <c r="BT11" s="518"/>
      <c r="BU11" s="518"/>
      <c r="BV11" s="518"/>
      <c r="BW11" s="518"/>
      <c r="BX11" s="518"/>
      <c r="BY11" s="518"/>
      <c r="BZ11" s="518"/>
      <c r="CA11" s="518"/>
      <c r="CB11" s="518"/>
      <c r="CC11" s="518"/>
      <c r="CD11" s="518"/>
      <c r="CE11" s="518"/>
      <c r="CF11" s="518"/>
      <c r="CG11" s="518"/>
      <c r="CH11" s="518"/>
    </row>
    <row r="12" spans="1:86" ht="18" hidden="1" customHeight="1" x14ac:dyDescent="0.25">
      <c r="A12" s="1097">
        <v>3</v>
      </c>
      <c r="B12" s="1086" t="s">
        <v>62</v>
      </c>
      <c r="C12" s="546" t="s">
        <v>777</v>
      </c>
      <c r="D12" s="547"/>
      <c r="E12" s="546"/>
      <c r="F12" s="547"/>
      <c r="G12" s="548"/>
      <c r="H12" s="549"/>
      <c r="I12" s="519"/>
      <c r="J12" s="518"/>
      <c r="K12" s="518"/>
      <c r="L12" s="518"/>
      <c r="M12" s="518"/>
      <c r="N12" s="518"/>
      <c r="O12" s="518"/>
      <c r="P12" s="518"/>
      <c r="Q12" s="518"/>
      <c r="R12" s="519"/>
      <c r="S12" s="518"/>
      <c r="T12" s="518"/>
      <c r="U12" s="518"/>
      <c r="V12" s="518"/>
      <c r="W12" s="518"/>
      <c r="X12" s="518"/>
      <c r="Y12" s="518"/>
      <c r="Z12" s="518"/>
      <c r="AA12" s="518"/>
      <c r="AB12" s="518"/>
      <c r="AC12" s="518"/>
      <c r="AD12" s="518"/>
      <c r="AE12" s="518"/>
      <c r="AF12" s="518"/>
      <c r="AG12" s="518"/>
      <c r="AH12" s="518"/>
      <c r="AI12" s="518"/>
      <c r="AJ12" s="518"/>
      <c r="AK12" s="518"/>
      <c r="AL12" s="518"/>
      <c r="AM12" s="519"/>
      <c r="AN12" s="518"/>
      <c r="AO12" s="518"/>
      <c r="AP12" s="518"/>
      <c r="AQ12" s="518"/>
      <c r="AR12" s="518"/>
      <c r="AS12" s="518"/>
      <c r="AT12" s="518"/>
      <c r="AU12" s="518"/>
      <c r="AV12" s="518"/>
      <c r="AW12" s="518"/>
      <c r="AX12" s="518"/>
      <c r="AY12" s="518"/>
      <c r="AZ12" s="518"/>
      <c r="BA12" s="518"/>
      <c r="BB12" s="518"/>
      <c r="BC12" s="518"/>
      <c r="BD12" s="518"/>
      <c r="BE12" s="519"/>
      <c r="BF12" s="518"/>
      <c r="BG12" s="518"/>
      <c r="BH12" s="518"/>
      <c r="BI12" s="518"/>
      <c r="BJ12" s="518"/>
      <c r="BK12" s="518"/>
      <c r="BL12" s="518"/>
      <c r="BM12" s="518"/>
      <c r="BN12" s="518"/>
      <c r="BO12" s="518"/>
      <c r="BP12" s="518"/>
      <c r="BQ12" s="518"/>
      <c r="BR12" s="518"/>
      <c r="BS12" s="518"/>
      <c r="BT12" s="518"/>
      <c r="BU12" s="518"/>
      <c r="BV12" s="518"/>
      <c r="BW12" s="518"/>
      <c r="BX12" s="518"/>
      <c r="BY12" s="518"/>
      <c r="BZ12" s="518"/>
      <c r="CA12" s="518"/>
      <c r="CB12" s="518"/>
      <c r="CC12" s="518"/>
      <c r="CD12" s="518"/>
      <c r="CE12" s="518"/>
      <c r="CF12" s="518"/>
      <c r="CG12" s="518"/>
      <c r="CH12" s="518"/>
    </row>
    <row r="13" spans="1:86" ht="18" hidden="1" customHeight="1" x14ac:dyDescent="0.25">
      <c r="A13" s="1094"/>
      <c r="B13" s="1087"/>
      <c r="C13" s="536" t="s">
        <v>774</v>
      </c>
      <c r="D13" s="550"/>
      <c r="E13" s="536"/>
      <c r="F13" s="550"/>
      <c r="G13" s="537"/>
      <c r="H13" s="538"/>
      <c r="I13" s="519"/>
      <c r="J13" s="518"/>
      <c r="K13" s="518"/>
      <c r="L13" s="518"/>
      <c r="M13" s="518"/>
      <c r="N13" s="518"/>
      <c r="O13" s="518"/>
      <c r="P13" s="518"/>
      <c r="Q13" s="518"/>
      <c r="R13" s="519"/>
      <c r="S13" s="518"/>
      <c r="T13" s="518"/>
      <c r="U13" s="518"/>
      <c r="V13" s="518"/>
      <c r="W13" s="518"/>
      <c r="X13" s="518"/>
      <c r="Y13" s="518"/>
      <c r="Z13" s="518"/>
      <c r="AA13" s="518"/>
      <c r="AB13" s="518"/>
      <c r="AC13" s="518"/>
      <c r="AD13" s="518"/>
      <c r="AE13" s="518"/>
      <c r="AF13" s="518"/>
      <c r="AG13" s="518"/>
      <c r="AH13" s="518"/>
      <c r="AI13" s="518"/>
      <c r="AJ13" s="518"/>
      <c r="AK13" s="518"/>
      <c r="AL13" s="518"/>
      <c r="AM13" s="519"/>
      <c r="AN13" s="518"/>
      <c r="AO13" s="518"/>
      <c r="AP13" s="518"/>
      <c r="AQ13" s="518"/>
      <c r="AR13" s="518"/>
      <c r="AS13" s="518"/>
      <c r="AT13" s="518"/>
      <c r="AU13" s="518"/>
      <c r="AV13" s="518"/>
      <c r="AW13" s="518"/>
      <c r="AX13" s="518"/>
      <c r="AY13" s="518"/>
      <c r="AZ13" s="518"/>
      <c r="BA13" s="518"/>
      <c r="BB13" s="518"/>
      <c r="BC13" s="518"/>
      <c r="BD13" s="518"/>
      <c r="BE13" s="519"/>
      <c r="BF13" s="518"/>
      <c r="BG13" s="518"/>
      <c r="BH13" s="518"/>
      <c r="BI13" s="518"/>
      <c r="BJ13" s="518"/>
      <c r="BK13" s="518"/>
      <c r="BL13" s="518"/>
      <c r="BM13" s="518"/>
      <c r="BN13" s="518"/>
      <c r="BO13" s="518"/>
      <c r="BP13" s="518"/>
      <c r="BQ13" s="518"/>
      <c r="BR13" s="518"/>
      <c r="BS13" s="518"/>
      <c r="BT13" s="518"/>
      <c r="BU13" s="518"/>
      <c r="BV13" s="518"/>
      <c r="BW13" s="518"/>
      <c r="BX13" s="518"/>
      <c r="BY13" s="518"/>
      <c r="BZ13" s="518"/>
      <c r="CA13" s="518"/>
      <c r="CB13" s="518"/>
      <c r="CC13" s="518"/>
      <c r="CD13" s="518"/>
      <c r="CE13" s="518"/>
      <c r="CF13" s="518"/>
      <c r="CG13" s="518"/>
      <c r="CH13" s="518"/>
    </row>
    <row r="14" spans="1:86" ht="18" hidden="1" customHeight="1" x14ac:dyDescent="0.25">
      <c r="A14" s="1095">
        <v>4</v>
      </c>
      <c r="B14" s="1080" t="s">
        <v>63</v>
      </c>
      <c r="C14" s="539" t="s">
        <v>778</v>
      </c>
      <c r="D14" s="540"/>
      <c r="E14" s="539"/>
      <c r="F14" s="540"/>
      <c r="G14" s="541"/>
      <c r="H14" s="542"/>
      <c r="I14" s="519"/>
      <c r="J14" s="518"/>
      <c r="K14" s="518"/>
      <c r="L14" s="518"/>
      <c r="M14" s="518"/>
      <c r="N14" s="518"/>
      <c r="O14" s="518"/>
      <c r="P14" s="518"/>
      <c r="Q14" s="518"/>
      <c r="R14" s="519"/>
      <c r="S14" s="518"/>
      <c r="T14" s="518"/>
      <c r="U14" s="518"/>
      <c r="V14" s="518"/>
      <c r="W14" s="518"/>
      <c r="X14" s="518"/>
      <c r="Y14" s="518"/>
      <c r="Z14" s="518"/>
      <c r="AA14" s="518"/>
      <c r="AB14" s="518"/>
      <c r="AC14" s="518"/>
      <c r="AD14" s="518"/>
      <c r="AE14" s="518"/>
      <c r="AF14" s="518"/>
      <c r="AG14" s="518"/>
      <c r="AH14" s="518"/>
      <c r="AI14" s="518"/>
      <c r="AJ14" s="518"/>
      <c r="AK14" s="518"/>
      <c r="AL14" s="518"/>
      <c r="AM14" s="519"/>
      <c r="AN14" s="518"/>
      <c r="AO14" s="518"/>
      <c r="AP14" s="518"/>
      <c r="AQ14" s="518"/>
      <c r="AR14" s="518"/>
      <c r="AS14" s="518"/>
      <c r="AT14" s="518"/>
      <c r="AU14" s="518"/>
      <c r="AV14" s="518"/>
      <c r="AW14" s="518"/>
      <c r="AX14" s="518"/>
      <c r="AY14" s="518"/>
      <c r="AZ14" s="518"/>
      <c r="BA14" s="518"/>
      <c r="BB14" s="518"/>
      <c r="BC14" s="518"/>
      <c r="BD14" s="518"/>
      <c r="BE14" s="519"/>
      <c r="BF14" s="518"/>
      <c r="BG14" s="518"/>
      <c r="BH14" s="518"/>
      <c r="BI14" s="518"/>
      <c r="BJ14" s="518"/>
      <c r="BK14" s="518"/>
      <c r="BL14" s="518"/>
      <c r="BM14" s="518"/>
      <c r="BN14" s="518"/>
      <c r="BO14" s="518"/>
      <c r="BP14" s="518"/>
      <c r="BQ14" s="518"/>
      <c r="BR14" s="518"/>
      <c r="BS14" s="518"/>
      <c r="BT14" s="518"/>
      <c r="BU14" s="518"/>
      <c r="BV14" s="518"/>
      <c r="BW14" s="518"/>
      <c r="BX14" s="518"/>
      <c r="BY14" s="518"/>
      <c r="BZ14" s="518"/>
      <c r="CA14" s="518"/>
      <c r="CB14" s="518"/>
      <c r="CC14" s="518"/>
      <c r="CD14" s="518"/>
      <c r="CE14" s="518"/>
      <c r="CF14" s="518"/>
      <c r="CG14" s="518"/>
      <c r="CH14" s="518"/>
    </row>
    <row r="15" spans="1:86" ht="18" hidden="1" customHeight="1" x14ac:dyDescent="0.25">
      <c r="A15" s="1096"/>
      <c r="B15" s="1089"/>
      <c r="C15" s="543" t="s">
        <v>774</v>
      </c>
      <c r="D15" s="535"/>
      <c r="E15" s="543"/>
      <c r="F15" s="535"/>
      <c r="G15" s="544"/>
      <c r="H15" s="545"/>
      <c r="I15" s="519"/>
      <c r="J15" s="518"/>
      <c r="K15" s="518"/>
      <c r="L15" s="518"/>
      <c r="M15" s="518"/>
      <c r="N15" s="518"/>
      <c r="O15" s="518"/>
      <c r="P15" s="518"/>
      <c r="Q15" s="518"/>
      <c r="R15" s="519"/>
      <c r="S15" s="518"/>
      <c r="T15" s="518"/>
      <c r="U15" s="518"/>
      <c r="V15" s="518"/>
      <c r="W15" s="518"/>
      <c r="X15" s="518"/>
      <c r="Y15" s="518"/>
      <c r="Z15" s="518"/>
      <c r="AA15" s="518"/>
      <c r="AB15" s="518"/>
      <c r="AC15" s="518"/>
      <c r="AD15" s="518"/>
      <c r="AE15" s="518"/>
      <c r="AF15" s="518"/>
      <c r="AG15" s="518"/>
      <c r="AH15" s="518"/>
      <c r="AI15" s="518"/>
      <c r="AJ15" s="518"/>
      <c r="AK15" s="518"/>
      <c r="AL15" s="518"/>
      <c r="AM15" s="519"/>
      <c r="AN15" s="518"/>
      <c r="AO15" s="518"/>
      <c r="AP15" s="518"/>
      <c r="AQ15" s="518"/>
      <c r="AR15" s="518"/>
      <c r="AS15" s="518"/>
      <c r="AT15" s="518"/>
      <c r="AU15" s="518"/>
      <c r="AV15" s="518"/>
      <c r="AW15" s="518"/>
      <c r="AX15" s="518"/>
      <c r="AY15" s="518"/>
      <c r="AZ15" s="518"/>
      <c r="BA15" s="518"/>
      <c r="BB15" s="518"/>
      <c r="BC15" s="518"/>
      <c r="BD15" s="518"/>
      <c r="BE15" s="519"/>
      <c r="BF15" s="518"/>
      <c r="BG15" s="518"/>
      <c r="BH15" s="518"/>
      <c r="BI15" s="518"/>
      <c r="BJ15" s="518"/>
      <c r="BK15" s="518"/>
      <c r="BL15" s="518"/>
      <c r="BM15" s="518"/>
      <c r="BN15" s="518"/>
      <c r="BO15" s="518"/>
      <c r="BP15" s="518"/>
      <c r="BQ15" s="518"/>
      <c r="BR15" s="518"/>
      <c r="BS15" s="518"/>
      <c r="BT15" s="518"/>
      <c r="BU15" s="518"/>
      <c r="BV15" s="518"/>
      <c r="BW15" s="518"/>
      <c r="BX15" s="518"/>
      <c r="BY15" s="518"/>
      <c r="BZ15" s="518"/>
      <c r="CA15" s="518"/>
      <c r="CB15" s="518"/>
      <c r="CC15" s="518"/>
      <c r="CD15" s="518"/>
      <c r="CE15" s="518"/>
      <c r="CF15" s="518"/>
      <c r="CG15" s="518"/>
      <c r="CH15" s="518"/>
    </row>
    <row r="16" spans="1:86" ht="18" hidden="1" customHeight="1" x14ac:dyDescent="0.25">
      <c r="A16" s="1097">
        <v>5</v>
      </c>
      <c r="B16" s="1086" t="s">
        <v>159</v>
      </c>
      <c r="C16" s="546" t="s">
        <v>779</v>
      </c>
      <c r="D16" s="547"/>
      <c r="E16" s="546"/>
      <c r="F16" s="547"/>
      <c r="G16" s="548"/>
      <c r="H16" s="549"/>
      <c r="I16" s="519"/>
      <c r="J16" s="518"/>
      <c r="K16" s="518"/>
      <c r="L16" s="518"/>
      <c r="M16" s="518"/>
      <c r="N16" s="518"/>
      <c r="O16" s="518"/>
      <c r="P16" s="518"/>
      <c r="Q16" s="518"/>
      <c r="R16" s="519"/>
      <c r="S16" s="518"/>
      <c r="T16" s="518"/>
      <c r="U16" s="518"/>
      <c r="V16" s="518"/>
      <c r="W16" s="518"/>
      <c r="X16" s="518"/>
      <c r="Y16" s="518"/>
      <c r="Z16" s="518"/>
      <c r="AA16" s="518"/>
      <c r="AB16" s="518"/>
      <c r="AC16" s="518"/>
      <c r="AD16" s="518"/>
      <c r="AE16" s="518"/>
      <c r="AF16" s="518"/>
      <c r="AG16" s="518"/>
      <c r="AH16" s="518"/>
      <c r="AI16" s="518"/>
      <c r="AJ16" s="518"/>
      <c r="AK16" s="518"/>
      <c r="AL16" s="518"/>
      <c r="AM16" s="519"/>
      <c r="AN16" s="518"/>
      <c r="AO16" s="518"/>
      <c r="AP16" s="518"/>
      <c r="AQ16" s="518"/>
      <c r="AR16" s="518"/>
      <c r="AS16" s="518"/>
      <c r="AT16" s="518"/>
      <c r="AU16" s="518"/>
      <c r="AV16" s="518"/>
      <c r="AW16" s="518"/>
      <c r="AX16" s="518"/>
      <c r="AY16" s="518"/>
      <c r="AZ16" s="518"/>
      <c r="BA16" s="518"/>
      <c r="BB16" s="518"/>
      <c r="BC16" s="518"/>
      <c r="BD16" s="518"/>
      <c r="BE16" s="519"/>
      <c r="BF16" s="518"/>
      <c r="BG16" s="518"/>
      <c r="BH16" s="518"/>
      <c r="BI16" s="518"/>
      <c r="BJ16" s="518"/>
      <c r="BK16" s="518"/>
      <c r="BL16" s="518"/>
      <c r="BM16" s="518"/>
      <c r="BN16" s="518"/>
      <c r="BO16" s="518"/>
      <c r="BP16" s="518"/>
      <c r="BQ16" s="518"/>
      <c r="BR16" s="518"/>
      <c r="BS16" s="518"/>
      <c r="BT16" s="518"/>
      <c r="BU16" s="518"/>
      <c r="BV16" s="518"/>
      <c r="BW16" s="518"/>
      <c r="BX16" s="518"/>
      <c r="BY16" s="518"/>
      <c r="BZ16" s="518"/>
      <c r="CA16" s="518"/>
      <c r="CB16" s="518"/>
      <c r="CC16" s="518"/>
      <c r="CD16" s="518"/>
      <c r="CE16" s="518"/>
      <c r="CF16" s="518"/>
      <c r="CG16" s="518"/>
      <c r="CH16" s="518"/>
    </row>
    <row r="17" spans="1:86" ht="18" hidden="1" customHeight="1" x14ac:dyDescent="0.25">
      <c r="A17" s="1094"/>
      <c r="B17" s="1087"/>
      <c r="C17" s="536" t="s">
        <v>772</v>
      </c>
      <c r="D17" s="550"/>
      <c r="E17" s="536"/>
      <c r="F17" s="550"/>
      <c r="G17" s="537"/>
      <c r="H17" s="538"/>
      <c r="I17" s="519"/>
      <c r="J17" s="518"/>
      <c r="K17" s="518"/>
      <c r="L17" s="518"/>
      <c r="M17" s="518"/>
      <c r="N17" s="518"/>
      <c r="O17" s="518"/>
      <c r="P17" s="518"/>
      <c r="Q17" s="518"/>
      <c r="R17" s="519"/>
      <c r="S17" s="518"/>
      <c r="T17" s="518"/>
      <c r="U17" s="518"/>
      <c r="V17" s="518"/>
      <c r="W17" s="518"/>
      <c r="X17" s="518"/>
      <c r="Y17" s="518"/>
      <c r="Z17" s="518"/>
      <c r="AA17" s="518"/>
      <c r="AB17" s="518"/>
      <c r="AC17" s="518"/>
      <c r="AD17" s="518"/>
      <c r="AE17" s="518"/>
      <c r="AF17" s="518"/>
      <c r="AG17" s="518"/>
      <c r="AH17" s="518"/>
      <c r="AI17" s="518"/>
      <c r="AJ17" s="518"/>
      <c r="AK17" s="518"/>
      <c r="AL17" s="518"/>
      <c r="AM17" s="519"/>
      <c r="AN17" s="518"/>
      <c r="AO17" s="518"/>
      <c r="AP17" s="518"/>
      <c r="AQ17" s="518"/>
      <c r="AR17" s="518"/>
      <c r="AS17" s="518"/>
      <c r="AT17" s="518"/>
      <c r="AU17" s="518"/>
      <c r="AV17" s="518"/>
      <c r="AW17" s="518"/>
      <c r="AX17" s="518"/>
      <c r="AY17" s="518"/>
      <c r="AZ17" s="518"/>
      <c r="BA17" s="518"/>
      <c r="BB17" s="518"/>
      <c r="BC17" s="518"/>
      <c r="BD17" s="518"/>
      <c r="BE17" s="519"/>
      <c r="BF17" s="518"/>
      <c r="BG17" s="518"/>
      <c r="BH17" s="518"/>
      <c r="BI17" s="518"/>
      <c r="BJ17" s="518"/>
      <c r="BK17" s="518"/>
      <c r="BL17" s="518"/>
      <c r="BM17" s="518"/>
      <c r="BN17" s="518"/>
      <c r="BO17" s="518"/>
      <c r="BP17" s="518"/>
      <c r="BQ17" s="518"/>
      <c r="BR17" s="518"/>
      <c r="BS17" s="518"/>
      <c r="BT17" s="518"/>
      <c r="BU17" s="518"/>
      <c r="BV17" s="518"/>
      <c r="BW17" s="518"/>
      <c r="BX17" s="518"/>
      <c r="BY17" s="518"/>
      <c r="BZ17" s="518"/>
      <c r="CA17" s="518"/>
      <c r="CB17" s="518"/>
      <c r="CC17" s="518"/>
      <c r="CD17" s="518"/>
      <c r="CE17" s="518"/>
      <c r="CF17" s="518"/>
      <c r="CG17" s="518"/>
      <c r="CH17" s="518"/>
    </row>
    <row r="18" spans="1:86" ht="18" hidden="1" customHeight="1" x14ac:dyDescent="0.25">
      <c r="A18" s="1095">
        <v>6</v>
      </c>
      <c r="B18" s="1080"/>
      <c r="C18" s="539"/>
      <c r="D18" s="540"/>
      <c r="E18" s="539"/>
      <c r="F18" s="540"/>
      <c r="G18" s="541"/>
      <c r="H18" s="542"/>
      <c r="I18" s="519"/>
      <c r="J18" s="518"/>
      <c r="K18" s="518"/>
      <c r="L18" s="518"/>
      <c r="M18" s="518"/>
      <c r="N18" s="518"/>
      <c r="O18" s="518"/>
      <c r="P18" s="518"/>
      <c r="Q18" s="518"/>
      <c r="R18" s="519"/>
      <c r="S18" s="518"/>
      <c r="T18" s="518"/>
      <c r="U18" s="518"/>
      <c r="V18" s="518"/>
      <c r="W18" s="518"/>
      <c r="X18" s="518"/>
      <c r="Y18" s="518"/>
      <c r="Z18" s="518"/>
      <c r="AA18" s="518"/>
      <c r="AB18" s="518"/>
      <c r="AC18" s="518"/>
      <c r="AD18" s="518"/>
      <c r="AE18" s="518"/>
      <c r="AF18" s="518"/>
      <c r="AG18" s="518"/>
      <c r="AH18" s="518"/>
      <c r="AI18" s="518"/>
      <c r="AJ18" s="518"/>
      <c r="AK18" s="518"/>
      <c r="AL18" s="518"/>
      <c r="AM18" s="519"/>
      <c r="AN18" s="518"/>
      <c r="AO18" s="518"/>
      <c r="AP18" s="518"/>
      <c r="AQ18" s="518"/>
      <c r="AR18" s="518"/>
      <c r="AS18" s="518"/>
      <c r="AT18" s="518"/>
      <c r="AU18" s="518"/>
      <c r="AV18" s="518"/>
      <c r="AW18" s="518"/>
      <c r="AX18" s="518"/>
      <c r="AY18" s="518"/>
      <c r="AZ18" s="518"/>
      <c r="BA18" s="518"/>
      <c r="BB18" s="518"/>
      <c r="BC18" s="518"/>
      <c r="BD18" s="518"/>
      <c r="BE18" s="519"/>
      <c r="BF18" s="518"/>
      <c r="BG18" s="518"/>
      <c r="BH18" s="518"/>
      <c r="BI18" s="518"/>
      <c r="BJ18" s="518"/>
      <c r="BK18" s="518"/>
      <c r="BL18" s="518"/>
      <c r="BM18" s="518"/>
      <c r="BN18" s="518"/>
      <c r="BO18" s="518"/>
      <c r="BP18" s="518"/>
      <c r="BQ18" s="518"/>
      <c r="BR18" s="518"/>
      <c r="BS18" s="518"/>
      <c r="BT18" s="518"/>
      <c r="BU18" s="518"/>
      <c r="BV18" s="518"/>
      <c r="BW18" s="518"/>
      <c r="BX18" s="518"/>
      <c r="BY18" s="518"/>
      <c r="BZ18" s="518"/>
      <c r="CA18" s="518"/>
      <c r="CB18" s="518"/>
      <c r="CC18" s="518"/>
      <c r="CD18" s="518"/>
      <c r="CE18" s="518"/>
      <c r="CF18" s="518"/>
      <c r="CG18" s="518"/>
      <c r="CH18" s="518"/>
    </row>
    <row r="19" spans="1:86" ht="18" hidden="1" customHeight="1" x14ac:dyDescent="0.25">
      <c r="A19" s="1096"/>
      <c r="B19" s="1089"/>
      <c r="C19" s="543"/>
      <c r="D19" s="535"/>
      <c r="E19" s="543"/>
      <c r="F19" s="535"/>
      <c r="G19" s="544"/>
      <c r="H19" s="545"/>
      <c r="I19" s="519"/>
      <c r="J19" s="518"/>
      <c r="K19" s="518"/>
      <c r="L19" s="518"/>
      <c r="M19" s="518"/>
      <c r="N19" s="518"/>
      <c r="O19" s="518"/>
      <c r="P19" s="518"/>
      <c r="Q19" s="518"/>
      <c r="R19" s="519"/>
      <c r="S19" s="518"/>
      <c r="T19" s="518"/>
      <c r="U19" s="518"/>
      <c r="V19" s="518"/>
      <c r="W19" s="518"/>
      <c r="X19" s="518"/>
      <c r="Y19" s="518"/>
      <c r="Z19" s="518"/>
      <c r="AA19" s="518"/>
      <c r="AB19" s="518"/>
      <c r="AC19" s="518"/>
      <c r="AD19" s="518"/>
      <c r="AE19" s="518"/>
      <c r="AF19" s="518"/>
      <c r="AG19" s="518"/>
      <c r="AH19" s="518"/>
      <c r="AI19" s="518"/>
      <c r="AJ19" s="518"/>
      <c r="AK19" s="518"/>
      <c r="AL19" s="518"/>
      <c r="AM19" s="519"/>
      <c r="AN19" s="518"/>
      <c r="AO19" s="518"/>
      <c r="AP19" s="518"/>
      <c r="AQ19" s="518"/>
      <c r="AR19" s="518"/>
      <c r="AS19" s="518"/>
      <c r="AT19" s="518"/>
      <c r="AU19" s="518"/>
      <c r="AV19" s="518"/>
      <c r="AW19" s="518"/>
      <c r="AX19" s="518"/>
      <c r="AY19" s="518"/>
      <c r="AZ19" s="518"/>
      <c r="BA19" s="518"/>
      <c r="BB19" s="518"/>
      <c r="BC19" s="518"/>
      <c r="BD19" s="518"/>
      <c r="BE19" s="519"/>
      <c r="BF19" s="518"/>
      <c r="BG19" s="518"/>
      <c r="BH19" s="518"/>
      <c r="BI19" s="518"/>
      <c r="BJ19" s="518"/>
      <c r="BK19" s="518"/>
      <c r="BL19" s="518"/>
      <c r="BM19" s="518"/>
      <c r="BN19" s="518"/>
      <c r="BO19" s="518"/>
      <c r="BP19" s="518"/>
      <c r="BQ19" s="518"/>
      <c r="BR19" s="518"/>
      <c r="BS19" s="518"/>
      <c r="BT19" s="518"/>
      <c r="BU19" s="518"/>
      <c r="BV19" s="518"/>
      <c r="BW19" s="518"/>
      <c r="BX19" s="518"/>
      <c r="BY19" s="518"/>
      <c r="BZ19" s="518"/>
      <c r="CA19" s="518"/>
      <c r="CB19" s="518"/>
      <c r="CC19" s="518"/>
      <c r="CD19" s="518"/>
      <c r="CE19" s="518"/>
      <c r="CF19" s="518"/>
      <c r="CG19" s="518"/>
      <c r="CH19" s="518"/>
    </row>
    <row r="20" spans="1:86" ht="18" hidden="1" customHeight="1" x14ac:dyDescent="0.25">
      <c r="A20" s="1097">
        <v>7</v>
      </c>
      <c r="B20" s="1086"/>
      <c r="C20" s="546"/>
      <c r="D20" s="547"/>
      <c r="E20" s="546"/>
      <c r="F20" s="547"/>
      <c r="G20" s="548"/>
      <c r="H20" s="549"/>
      <c r="I20" s="519"/>
      <c r="J20" s="518"/>
      <c r="K20" s="518"/>
      <c r="L20" s="518"/>
      <c r="M20" s="518"/>
      <c r="N20" s="518"/>
      <c r="O20" s="518"/>
      <c r="P20" s="518"/>
      <c r="Q20" s="518"/>
      <c r="R20" s="519"/>
      <c r="S20" s="518"/>
      <c r="T20" s="518"/>
      <c r="U20" s="518"/>
      <c r="V20" s="518"/>
      <c r="W20" s="518"/>
      <c r="X20" s="518"/>
      <c r="Y20" s="518"/>
      <c r="Z20" s="518"/>
      <c r="AA20" s="518"/>
      <c r="AB20" s="518"/>
      <c r="AC20" s="518"/>
      <c r="AD20" s="518"/>
      <c r="AE20" s="518"/>
      <c r="AF20" s="518"/>
      <c r="AG20" s="518"/>
      <c r="AH20" s="518"/>
      <c r="AI20" s="518"/>
      <c r="AJ20" s="518"/>
      <c r="AK20" s="518"/>
      <c r="AL20" s="518"/>
      <c r="AM20" s="519"/>
      <c r="AN20" s="518"/>
      <c r="AO20" s="518"/>
      <c r="AP20" s="518"/>
      <c r="AQ20" s="518"/>
      <c r="AR20" s="518"/>
      <c r="AS20" s="518"/>
      <c r="AT20" s="518"/>
      <c r="AU20" s="518"/>
      <c r="AV20" s="518"/>
      <c r="AW20" s="518"/>
      <c r="AX20" s="518"/>
      <c r="AY20" s="518"/>
      <c r="AZ20" s="518"/>
      <c r="BA20" s="518"/>
      <c r="BB20" s="518"/>
      <c r="BC20" s="518"/>
      <c r="BD20" s="518"/>
      <c r="BE20" s="519"/>
      <c r="BF20" s="518"/>
      <c r="BG20" s="518"/>
      <c r="BH20" s="518"/>
      <c r="BI20" s="518"/>
      <c r="BJ20" s="518"/>
      <c r="BK20" s="518"/>
      <c r="BL20" s="518"/>
      <c r="BM20" s="518"/>
      <c r="BN20" s="518"/>
      <c r="BO20" s="518"/>
      <c r="BP20" s="518"/>
      <c r="BQ20" s="518"/>
      <c r="BR20" s="518"/>
      <c r="BS20" s="518"/>
      <c r="BT20" s="518"/>
      <c r="BU20" s="518"/>
      <c r="BV20" s="518"/>
      <c r="BW20" s="518"/>
      <c r="BX20" s="518"/>
      <c r="BY20" s="518"/>
      <c r="BZ20" s="518"/>
      <c r="CA20" s="518"/>
      <c r="CB20" s="518"/>
      <c r="CC20" s="518"/>
      <c r="CD20" s="518"/>
      <c r="CE20" s="518"/>
      <c r="CF20" s="518"/>
      <c r="CG20" s="518"/>
      <c r="CH20" s="518"/>
    </row>
    <row r="21" spans="1:86" ht="18" hidden="1" customHeight="1" x14ac:dyDescent="0.25">
      <c r="A21" s="1094"/>
      <c r="B21" s="1087"/>
      <c r="C21" s="536"/>
      <c r="D21" s="550"/>
      <c r="E21" s="536"/>
      <c r="F21" s="550"/>
      <c r="G21" s="537"/>
      <c r="H21" s="538"/>
      <c r="I21" s="519"/>
      <c r="J21" s="518"/>
      <c r="K21" s="518"/>
      <c r="L21" s="518"/>
      <c r="M21" s="518"/>
      <c r="N21" s="518"/>
      <c r="O21" s="518"/>
      <c r="P21" s="518"/>
      <c r="Q21" s="518"/>
      <c r="R21" s="519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9"/>
      <c r="AN21" s="518"/>
      <c r="AO21" s="518"/>
      <c r="AP21" s="518"/>
      <c r="AQ21" s="518"/>
      <c r="AR21" s="518"/>
      <c r="AS21" s="518"/>
      <c r="AT21" s="518"/>
      <c r="AU21" s="518"/>
      <c r="AV21" s="518"/>
      <c r="AW21" s="518"/>
      <c r="AX21" s="518"/>
      <c r="AY21" s="518"/>
      <c r="AZ21" s="518"/>
      <c r="BA21" s="518"/>
      <c r="BB21" s="518"/>
      <c r="BC21" s="518"/>
      <c r="BD21" s="518"/>
      <c r="BE21" s="519"/>
      <c r="BF21" s="518"/>
      <c r="BG21" s="518"/>
      <c r="BH21" s="518"/>
      <c r="BI21" s="518"/>
      <c r="BJ21" s="518"/>
      <c r="BK21" s="518"/>
      <c r="BL21" s="518"/>
      <c r="BM21" s="518"/>
      <c r="BN21" s="518"/>
      <c r="BO21" s="518"/>
      <c r="BP21" s="518"/>
      <c r="BQ21" s="518"/>
      <c r="BR21" s="518"/>
      <c r="BS21" s="518"/>
      <c r="BT21" s="518"/>
      <c r="BU21" s="518"/>
      <c r="BV21" s="518"/>
      <c r="BW21" s="518"/>
      <c r="BX21" s="518"/>
      <c r="BY21" s="518"/>
      <c r="BZ21" s="518"/>
      <c r="CA21" s="518"/>
      <c r="CB21" s="518"/>
      <c r="CC21" s="518"/>
      <c r="CD21" s="518"/>
      <c r="CE21" s="518"/>
      <c r="CF21" s="518"/>
      <c r="CG21" s="518"/>
      <c r="CH21" s="518"/>
    </row>
    <row r="22" spans="1:86" ht="18" hidden="1" customHeight="1" x14ac:dyDescent="0.25">
      <c r="A22" s="1095">
        <v>8</v>
      </c>
      <c r="B22" s="1080"/>
      <c r="C22" s="551"/>
      <c r="D22" s="552"/>
      <c r="E22" s="551"/>
      <c r="F22" s="552"/>
      <c r="G22" s="553"/>
      <c r="H22" s="554"/>
      <c r="I22" s="519"/>
      <c r="J22" s="518"/>
      <c r="K22" s="518"/>
      <c r="L22" s="518"/>
      <c r="M22" s="518"/>
      <c r="N22" s="518"/>
      <c r="O22" s="518"/>
      <c r="P22" s="518"/>
      <c r="Q22" s="518"/>
      <c r="R22" s="519"/>
      <c r="S22" s="518"/>
      <c r="T22" s="518"/>
      <c r="U22" s="518"/>
      <c r="V22" s="518"/>
      <c r="W22" s="518"/>
      <c r="X22" s="518"/>
      <c r="Y22" s="518"/>
      <c r="Z22" s="518"/>
      <c r="AA22" s="518"/>
      <c r="AB22" s="518"/>
      <c r="AC22" s="518"/>
      <c r="AD22" s="518"/>
      <c r="AE22" s="518"/>
      <c r="AF22" s="518"/>
      <c r="AG22" s="518"/>
      <c r="AH22" s="518"/>
      <c r="AI22" s="518"/>
      <c r="AJ22" s="518"/>
      <c r="AK22" s="518"/>
      <c r="AL22" s="518"/>
      <c r="AM22" s="519"/>
      <c r="AN22" s="518"/>
      <c r="AO22" s="518"/>
      <c r="AP22" s="518"/>
      <c r="AQ22" s="518"/>
      <c r="AR22" s="518"/>
      <c r="AS22" s="518"/>
      <c r="AT22" s="518"/>
      <c r="AU22" s="518"/>
      <c r="AV22" s="518"/>
      <c r="AW22" s="518"/>
      <c r="AX22" s="518"/>
      <c r="AY22" s="518"/>
      <c r="AZ22" s="518"/>
      <c r="BA22" s="518"/>
      <c r="BB22" s="518"/>
      <c r="BC22" s="518"/>
      <c r="BD22" s="518"/>
      <c r="BE22" s="519"/>
      <c r="BF22" s="518"/>
      <c r="BG22" s="518"/>
      <c r="BH22" s="518"/>
      <c r="BI22" s="518"/>
      <c r="BJ22" s="518"/>
      <c r="BK22" s="518"/>
      <c r="BL22" s="518"/>
      <c r="BM22" s="518"/>
      <c r="BN22" s="518"/>
      <c r="BO22" s="518"/>
      <c r="BP22" s="518"/>
      <c r="BQ22" s="518"/>
      <c r="BR22" s="518"/>
      <c r="BS22" s="518"/>
      <c r="BT22" s="518"/>
      <c r="BU22" s="518"/>
      <c r="BV22" s="518"/>
      <c r="BW22" s="518"/>
      <c r="BX22" s="518"/>
      <c r="BY22" s="518"/>
      <c r="BZ22" s="518"/>
      <c r="CA22" s="518"/>
      <c r="CB22" s="518"/>
      <c r="CC22" s="518"/>
      <c r="CD22" s="518"/>
      <c r="CE22" s="518"/>
      <c r="CF22" s="518"/>
      <c r="CG22" s="518"/>
      <c r="CH22" s="518"/>
    </row>
    <row r="23" spans="1:86" ht="18" hidden="1" customHeight="1" x14ac:dyDescent="0.25">
      <c r="A23" s="1096"/>
      <c r="B23" s="1089"/>
      <c r="C23" s="555"/>
      <c r="D23" s="556"/>
      <c r="E23" s="555"/>
      <c r="F23" s="556"/>
      <c r="G23" s="557"/>
      <c r="H23" s="558"/>
      <c r="I23" s="519"/>
      <c r="J23" s="518"/>
      <c r="K23" s="518"/>
      <c r="L23" s="518"/>
      <c r="M23" s="518"/>
      <c r="N23" s="518"/>
      <c r="O23" s="518"/>
      <c r="P23" s="518"/>
      <c r="Q23" s="518"/>
      <c r="R23" s="519"/>
      <c r="S23" s="518"/>
      <c r="T23" s="518"/>
      <c r="U23" s="518"/>
      <c r="V23" s="518"/>
      <c r="W23" s="518"/>
      <c r="X23" s="518"/>
      <c r="Y23" s="518"/>
      <c r="Z23" s="518"/>
      <c r="AA23" s="518"/>
      <c r="AB23" s="518"/>
      <c r="AC23" s="518"/>
      <c r="AD23" s="518"/>
      <c r="AE23" s="518"/>
      <c r="AF23" s="518"/>
      <c r="AG23" s="518"/>
      <c r="AH23" s="518"/>
      <c r="AI23" s="518"/>
      <c r="AJ23" s="518"/>
      <c r="AK23" s="518"/>
      <c r="AL23" s="518"/>
      <c r="AM23" s="519"/>
      <c r="AN23" s="518"/>
      <c r="AO23" s="518"/>
      <c r="AP23" s="518"/>
      <c r="AQ23" s="518"/>
      <c r="AR23" s="518"/>
      <c r="AS23" s="518"/>
      <c r="AT23" s="518"/>
      <c r="AU23" s="518"/>
      <c r="AV23" s="518"/>
      <c r="AW23" s="518"/>
      <c r="AX23" s="518"/>
      <c r="AY23" s="518"/>
      <c r="AZ23" s="518"/>
      <c r="BA23" s="518"/>
      <c r="BB23" s="518"/>
      <c r="BC23" s="518"/>
      <c r="BD23" s="518"/>
      <c r="BE23" s="519"/>
      <c r="BF23" s="518"/>
      <c r="BG23" s="518"/>
      <c r="BH23" s="518"/>
      <c r="BI23" s="518"/>
      <c r="BJ23" s="518"/>
      <c r="BK23" s="518"/>
      <c r="BL23" s="518"/>
      <c r="BM23" s="518"/>
      <c r="BN23" s="518"/>
      <c r="BO23" s="518"/>
      <c r="BP23" s="518"/>
      <c r="BQ23" s="518"/>
      <c r="BR23" s="518"/>
      <c r="BS23" s="518"/>
      <c r="BT23" s="518"/>
      <c r="BU23" s="518"/>
      <c r="BV23" s="518"/>
      <c r="BW23" s="518"/>
      <c r="BX23" s="518"/>
      <c r="BY23" s="518"/>
      <c r="BZ23" s="518"/>
      <c r="CA23" s="518"/>
      <c r="CB23" s="518"/>
      <c r="CC23" s="518"/>
      <c r="CD23" s="518"/>
      <c r="CE23" s="518"/>
      <c r="CF23" s="518"/>
      <c r="CG23" s="518"/>
      <c r="CH23" s="518"/>
    </row>
    <row r="24" spans="1:86" ht="18" hidden="1" customHeight="1" x14ac:dyDescent="0.25">
      <c r="A24" s="1095">
        <v>9</v>
      </c>
      <c r="B24" s="1080"/>
      <c r="C24" s="551"/>
      <c r="D24" s="552"/>
      <c r="E24" s="551"/>
      <c r="F24" s="552"/>
      <c r="G24" s="553"/>
      <c r="H24" s="554"/>
      <c r="I24" s="519"/>
      <c r="J24" s="518"/>
      <c r="K24" s="518"/>
      <c r="L24" s="518"/>
      <c r="M24" s="518"/>
      <c r="N24" s="518"/>
      <c r="O24" s="518"/>
      <c r="P24" s="518"/>
      <c r="Q24" s="518"/>
      <c r="R24" s="519"/>
      <c r="S24" s="518"/>
      <c r="T24" s="518"/>
      <c r="U24" s="518"/>
      <c r="V24" s="518"/>
      <c r="W24" s="518"/>
      <c r="X24" s="518"/>
      <c r="Y24" s="518"/>
      <c r="Z24" s="518"/>
      <c r="AA24" s="518"/>
      <c r="AB24" s="518"/>
      <c r="AC24" s="518"/>
      <c r="AD24" s="518"/>
      <c r="AE24" s="518"/>
      <c r="AF24" s="518"/>
      <c r="AG24" s="518"/>
      <c r="AH24" s="518"/>
      <c r="AI24" s="518"/>
      <c r="AJ24" s="518"/>
      <c r="AK24" s="518"/>
      <c r="AL24" s="518"/>
      <c r="AM24" s="519"/>
      <c r="AN24" s="518"/>
      <c r="AO24" s="518"/>
      <c r="AP24" s="518"/>
      <c r="AQ24" s="518"/>
      <c r="AR24" s="518"/>
      <c r="AS24" s="518"/>
      <c r="AT24" s="518"/>
      <c r="AU24" s="518"/>
      <c r="AV24" s="518"/>
      <c r="AW24" s="518"/>
      <c r="AX24" s="518"/>
      <c r="AY24" s="518"/>
      <c r="AZ24" s="518"/>
      <c r="BA24" s="518"/>
      <c r="BB24" s="518"/>
      <c r="BC24" s="518"/>
      <c r="BD24" s="518"/>
      <c r="BE24" s="519"/>
      <c r="BF24" s="518"/>
      <c r="BG24" s="518"/>
      <c r="BH24" s="518"/>
      <c r="BI24" s="518"/>
      <c r="BJ24" s="518"/>
      <c r="BK24" s="518"/>
      <c r="BL24" s="518"/>
      <c r="BM24" s="518"/>
      <c r="BN24" s="518"/>
      <c r="BO24" s="518"/>
      <c r="BP24" s="518"/>
      <c r="BQ24" s="518"/>
      <c r="BR24" s="518"/>
      <c r="BS24" s="518"/>
      <c r="BT24" s="518"/>
      <c r="BU24" s="518"/>
      <c r="BV24" s="518"/>
      <c r="BW24" s="518"/>
      <c r="BX24" s="518"/>
      <c r="BY24" s="518"/>
      <c r="BZ24" s="518"/>
      <c r="CA24" s="518"/>
      <c r="CB24" s="518"/>
      <c r="CC24" s="518"/>
      <c r="CD24" s="518"/>
      <c r="CE24" s="518"/>
      <c r="CF24" s="518"/>
      <c r="CG24" s="518"/>
      <c r="CH24" s="518"/>
    </row>
    <row r="25" spans="1:86" ht="18" hidden="1" customHeight="1" x14ac:dyDescent="0.25">
      <c r="A25" s="1096"/>
      <c r="B25" s="1089"/>
      <c r="C25" s="555"/>
      <c r="D25" s="556"/>
      <c r="E25" s="555"/>
      <c r="F25" s="556"/>
      <c r="G25" s="557"/>
      <c r="H25" s="558"/>
      <c r="I25" s="519"/>
      <c r="J25" s="518"/>
      <c r="K25" s="518"/>
      <c r="L25" s="518"/>
      <c r="M25" s="518"/>
      <c r="N25" s="518"/>
      <c r="O25" s="518"/>
      <c r="P25" s="518"/>
      <c r="Q25" s="518"/>
      <c r="R25" s="519"/>
      <c r="S25" s="518"/>
      <c r="T25" s="518"/>
      <c r="U25" s="518"/>
      <c r="V25" s="518"/>
      <c r="W25" s="518"/>
      <c r="X25" s="518"/>
      <c r="Y25" s="518"/>
      <c r="Z25" s="518"/>
      <c r="AA25" s="518"/>
      <c r="AB25" s="518"/>
      <c r="AC25" s="518"/>
      <c r="AD25" s="518"/>
      <c r="AE25" s="518"/>
      <c r="AF25" s="518"/>
      <c r="AG25" s="518"/>
      <c r="AH25" s="518"/>
      <c r="AI25" s="518"/>
      <c r="AJ25" s="518"/>
      <c r="AK25" s="518"/>
      <c r="AL25" s="518"/>
      <c r="AM25" s="519"/>
      <c r="AN25" s="518"/>
      <c r="AO25" s="518"/>
      <c r="AP25" s="518"/>
      <c r="AQ25" s="518"/>
      <c r="AR25" s="518"/>
      <c r="AS25" s="518"/>
      <c r="AT25" s="518"/>
      <c r="AU25" s="518"/>
      <c r="AV25" s="518"/>
      <c r="AW25" s="518"/>
      <c r="AX25" s="518"/>
      <c r="AY25" s="518"/>
      <c r="AZ25" s="518"/>
      <c r="BA25" s="518"/>
      <c r="BB25" s="518"/>
      <c r="BC25" s="518"/>
      <c r="BD25" s="518"/>
      <c r="BE25" s="519"/>
      <c r="BF25" s="518"/>
      <c r="BG25" s="518"/>
      <c r="BH25" s="518"/>
      <c r="BI25" s="518"/>
      <c r="BJ25" s="518"/>
      <c r="BK25" s="518"/>
      <c r="BL25" s="518"/>
      <c r="BM25" s="518"/>
      <c r="BN25" s="518"/>
      <c r="BO25" s="518"/>
      <c r="BP25" s="518"/>
      <c r="BQ25" s="518"/>
      <c r="BR25" s="518"/>
      <c r="BS25" s="518"/>
      <c r="BT25" s="518"/>
      <c r="BU25" s="518"/>
      <c r="BV25" s="518"/>
      <c r="BW25" s="518"/>
      <c r="BX25" s="518"/>
      <c r="BY25" s="518"/>
      <c r="BZ25" s="518"/>
      <c r="CA25" s="518"/>
      <c r="CB25" s="518"/>
      <c r="CC25" s="518"/>
      <c r="CD25" s="518"/>
      <c r="CE25" s="518"/>
      <c r="CF25" s="518"/>
      <c r="CG25" s="518"/>
      <c r="CH25" s="518"/>
    </row>
    <row r="26" spans="1:86" ht="18" hidden="1" customHeight="1" x14ac:dyDescent="0.25">
      <c r="A26" s="1097">
        <v>10</v>
      </c>
      <c r="B26" s="1086"/>
      <c r="C26" s="559"/>
      <c r="D26" s="560"/>
      <c r="E26" s="559"/>
      <c r="F26" s="560"/>
      <c r="G26" s="561"/>
      <c r="H26" s="562"/>
      <c r="I26" s="519"/>
      <c r="J26" s="518"/>
      <c r="K26" s="518"/>
      <c r="L26" s="518"/>
      <c r="M26" s="518"/>
      <c r="N26" s="518"/>
      <c r="O26" s="518"/>
      <c r="P26" s="518"/>
      <c r="Q26" s="518"/>
      <c r="R26" s="519"/>
      <c r="S26" s="518"/>
      <c r="T26" s="518"/>
      <c r="U26" s="518"/>
      <c r="V26" s="518"/>
      <c r="W26" s="518"/>
      <c r="X26" s="518"/>
      <c r="Y26" s="518"/>
      <c r="Z26" s="518"/>
      <c r="AA26" s="518"/>
      <c r="AB26" s="518"/>
      <c r="AC26" s="518"/>
      <c r="AD26" s="518"/>
      <c r="AE26" s="518"/>
      <c r="AF26" s="518"/>
      <c r="AG26" s="518"/>
      <c r="AH26" s="518"/>
      <c r="AI26" s="518"/>
      <c r="AJ26" s="518"/>
      <c r="AK26" s="518"/>
      <c r="AL26" s="518"/>
      <c r="AM26" s="519"/>
      <c r="AN26" s="518"/>
      <c r="AO26" s="518"/>
      <c r="AP26" s="518"/>
      <c r="AQ26" s="518"/>
      <c r="AR26" s="518"/>
      <c r="AS26" s="518"/>
      <c r="AT26" s="518"/>
      <c r="AU26" s="518"/>
      <c r="AV26" s="518"/>
      <c r="AW26" s="518"/>
      <c r="AX26" s="518"/>
      <c r="AY26" s="518"/>
      <c r="AZ26" s="518"/>
      <c r="BA26" s="518"/>
      <c r="BB26" s="518"/>
      <c r="BC26" s="518"/>
      <c r="BD26" s="518"/>
      <c r="BE26" s="519"/>
      <c r="BF26" s="518"/>
      <c r="BG26" s="518"/>
      <c r="BH26" s="518"/>
      <c r="BI26" s="518"/>
      <c r="BJ26" s="518"/>
      <c r="BK26" s="518"/>
      <c r="BL26" s="518"/>
      <c r="BM26" s="518"/>
      <c r="BN26" s="518"/>
      <c r="BO26" s="518"/>
      <c r="BP26" s="518"/>
      <c r="BQ26" s="518"/>
      <c r="BR26" s="518"/>
      <c r="BS26" s="518"/>
      <c r="BT26" s="518"/>
      <c r="BU26" s="518"/>
      <c r="BV26" s="518"/>
      <c r="BW26" s="518"/>
      <c r="BX26" s="518"/>
      <c r="BY26" s="518"/>
      <c r="BZ26" s="518"/>
      <c r="CA26" s="518"/>
      <c r="CB26" s="518"/>
      <c r="CC26" s="518"/>
      <c r="CD26" s="518"/>
      <c r="CE26" s="518"/>
      <c r="CF26" s="518"/>
      <c r="CG26" s="518"/>
      <c r="CH26" s="518"/>
    </row>
    <row r="27" spans="1:86" ht="18" hidden="1" customHeight="1" thickBot="1" x14ac:dyDescent="0.3">
      <c r="A27" s="1098"/>
      <c r="B27" s="1081"/>
      <c r="C27" s="563"/>
      <c r="D27" s="564"/>
      <c r="E27" s="563"/>
      <c r="F27" s="564"/>
      <c r="G27" s="565"/>
      <c r="H27" s="566"/>
      <c r="I27" s="519"/>
      <c r="J27" s="518"/>
      <c r="K27" s="518"/>
      <c r="L27" s="518"/>
      <c r="M27" s="518"/>
      <c r="N27" s="518"/>
      <c r="O27" s="518"/>
      <c r="P27" s="518"/>
      <c r="Q27" s="518"/>
      <c r="R27" s="519"/>
      <c r="S27" s="518"/>
      <c r="T27" s="518"/>
      <c r="U27" s="518"/>
      <c r="V27" s="518"/>
      <c r="W27" s="518"/>
      <c r="X27" s="518"/>
      <c r="Y27" s="518"/>
      <c r="Z27" s="518"/>
      <c r="AA27" s="518"/>
      <c r="AB27" s="518"/>
      <c r="AC27" s="518"/>
      <c r="AD27" s="518"/>
      <c r="AE27" s="518"/>
      <c r="AF27" s="518"/>
      <c r="AG27" s="518"/>
      <c r="AH27" s="518"/>
      <c r="AI27" s="518"/>
      <c r="AJ27" s="518"/>
      <c r="AK27" s="518"/>
      <c r="AL27" s="518"/>
      <c r="AM27" s="519"/>
      <c r="AN27" s="518"/>
      <c r="AO27" s="518"/>
      <c r="AP27" s="518"/>
      <c r="AQ27" s="518"/>
      <c r="AR27" s="518"/>
      <c r="AS27" s="518"/>
      <c r="AT27" s="518"/>
      <c r="AU27" s="518"/>
      <c r="AV27" s="518"/>
      <c r="AW27" s="518"/>
      <c r="AX27" s="518"/>
      <c r="AY27" s="518"/>
      <c r="AZ27" s="518"/>
      <c r="BA27" s="518"/>
      <c r="BB27" s="518"/>
      <c r="BC27" s="518"/>
      <c r="BD27" s="518"/>
      <c r="BE27" s="519"/>
      <c r="BF27" s="518"/>
      <c r="BG27" s="518"/>
      <c r="BH27" s="518"/>
      <c r="BI27" s="518"/>
      <c r="BJ27" s="518"/>
      <c r="BK27" s="518"/>
      <c r="BL27" s="518"/>
      <c r="BM27" s="518"/>
      <c r="BN27" s="518"/>
      <c r="BO27" s="518"/>
      <c r="BP27" s="518"/>
      <c r="BQ27" s="518"/>
      <c r="BR27" s="518"/>
      <c r="BS27" s="518"/>
      <c r="BT27" s="518"/>
      <c r="BU27" s="518"/>
      <c r="BV27" s="518"/>
      <c r="BW27" s="518"/>
      <c r="BX27" s="518"/>
      <c r="BY27" s="518"/>
      <c r="BZ27" s="518"/>
      <c r="CA27" s="518"/>
      <c r="CB27" s="518"/>
      <c r="CC27" s="518"/>
      <c r="CD27" s="518"/>
      <c r="CE27" s="518"/>
      <c r="CF27" s="518"/>
      <c r="CG27" s="518"/>
      <c r="CH27" s="518"/>
    </row>
    <row r="28" spans="1:86" hidden="1" x14ac:dyDescent="0.25">
      <c r="A28" s="518"/>
      <c r="B28" s="519"/>
      <c r="C28" s="518"/>
      <c r="D28" s="518"/>
      <c r="E28" s="518"/>
      <c r="F28" s="518"/>
      <c r="G28" s="518"/>
      <c r="H28" s="518"/>
      <c r="I28" s="519"/>
      <c r="J28" s="518"/>
      <c r="K28" s="518"/>
      <c r="L28" s="518"/>
      <c r="M28" s="518"/>
      <c r="N28" s="518"/>
      <c r="O28" s="518"/>
      <c r="P28" s="518"/>
      <c r="Q28" s="518"/>
      <c r="R28" s="519"/>
      <c r="S28" s="518"/>
      <c r="T28" s="518"/>
      <c r="U28" s="518"/>
      <c r="V28" s="518"/>
      <c r="W28" s="518"/>
      <c r="X28" s="518"/>
      <c r="Y28" s="518"/>
      <c r="Z28" s="518"/>
      <c r="AA28" s="518"/>
      <c r="AB28" s="518"/>
      <c r="AC28" s="518"/>
      <c r="AD28" s="518"/>
      <c r="AE28" s="518"/>
      <c r="AF28" s="518"/>
      <c r="AG28" s="518"/>
      <c r="AH28" s="518"/>
      <c r="AI28" s="518"/>
      <c r="AJ28" s="518"/>
      <c r="AK28" s="518"/>
      <c r="AL28" s="518"/>
      <c r="AM28" s="519"/>
      <c r="AN28" s="518"/>
      <c r="AO28" s="518"/>
      <c r="AP28" s="518"/>
      <c r="AQ28" s="518"/>
      <c r="AR28" s="518"/>
      <c r="AS28" s="518"/>
      <c r="AT28" s="518"/>
      <c r="AU28" s="518"/>
      <c r="AV28" s="518"/>
      <c r="AW28" s="518"/>
      <c r="AX28" s="518"/>
      <c r="AY28" s="518"/>
      <c r="AZ28" s="518"/>
      <c r="BA28" s="518"/>
      <c r="BB28" s="518"/>
      <c r="BC28" s="518"/>
      <c r="BD28" s="518"/>
      <c r="BE28" s="519"/>
      <c r="BF28" s="518"/>
      <c r="BG28" s="518"/>
      <c r="BH28" s="518"/>
      <c r="BI28" s="518"/>
      <c r="BJ28" s="518"/>
      <c r="BK28" s="518"/>
      <c r="BL28" s="518"/>
      <c r="BM28" s="518"/>
      <c r="BN28" s="518"/>
      <c r="BO28" s="518"/>
      <c r="BP28" s="518"/>
      <c r="BQ28" s="518"/>
      <c r="BR28" s="518"/>
      <c r="BS28" s="518"/>
      <c r="BT28" s="518"/>
      <c r="BU28" s="518"/>
      <c r="BV28" s="518"/>
      <c r="BW28" s="518"/>
      <c r="BX28" s="518"/>
      <c r="BY28" s="518"/>
      <c r="BZ28" s="518"/>
      <c r="CA28" s="518"/>
      <c r="CB28" s="518"/>
      <c r="CC28" s="518"/>
      <c r="CD28" s="518"/>
      <c r="CE28" s="518"/>
      <c r="CF28" s="518"/>
      <c r="CG28" s="518"/>
      <c r="CH28" s="518"/>
    </row>
    <row r="29" spans="1:86" hidden="1" x14ac:dyDescent="0.25">
      <c r="A29" s="518"/>
      <c r="B29" s="519" t="s">
        <v>758</v>
      </c>
      <c r="C29" s="518"/>
      <c r="D29" s="518"/>
      <c r="E29" s="518"/>
      <c r="F29" s="518"/>
      <c r="G29" s="518"/>
      <c r="H29" s="518"/>
      <c r="I29" s="519"/>
      <c r="J29" s="518"/>
      <c r="K29" s="518"/>
      <c r="L29" s="518"/>
      <c r="M29" s="518"/>
      <c r="N29" s="518"/>
      <c r="O29" s="518"/>
      <c r="P29" s="518"/>
      <c r="Q29" s="518"/>
      <c r="R29" s="519"/>
      <c r="S29" s="518"/>
      <c r="T29" s="518"/>
      <c r="U29" s="518"/>
      <c r="V29" s="518"/>
      <c r="W29" s="518"/>
      <c r="X29" s="518"/>
      <c r="Y29" s="518"/>
      <c r="Z29" s="518"/>
      <c r="AA29" s="518"/>
      <c r="AB29" s="518"/>
      <c r="AC29" s="518"/>
      <c r="AD29" s="518"/>
      <c r="AE29" s="518"/>
      <c r="AF29" s="518"/>
      <c r="AG29" s="518"/>
      <c r="AH29" s="518"/>
      <c r="AI29" s="518"/>
      <c r="AJ29" s="518"/>
      <c r="AK29" s="518"/>
      <c r="AL29" s="518"/>
      <c r="AM29" s="519"/>
      <c r="AN29" s="518"/>
      <c r="AO29" s="518"/>
      <c r="AP29" s="518"/>
      <c r="AQ29" s="518"/>
      <c r="AR29" s="518"/>
      <c r="AS29" s="518"/>
      <c r="AT29" s="518"/>
      <c r="AU29" s="518"/>
      <c r="AV29" s="518"/>
      <c r="AW29" s="518"/>
      <c r="AX29" s="518"/>
      <c r="AY29" s="518"/>
      <c r="AZ29" s="518"/>
      <c r="BA29" s="518"/>
      <c r="BB29" s="518"/>
      <c r="BC29" s="518"/>
      <c r="BD29" s="518"/>
      <c r="BE29" s="519"/>
      <c r="BF29" s="518"/>
      <c r="BG29" s="518"/>
      <c r="BH29" s="518"/>
      <c r="BI29" s="518"/>
      <c r="BJ29" s="518"/>
      <c r="BK29" s="518"/>
      <c r="BL29" s="518"/>
      <c r="BM29" s="518"/>
      <c r="BN29" s="518"/>
      <c r="BO29" s="518"/>
      <c r="BP29" s="518"/>
      <c r="BQ29" s="518"/>
      <c r="BR29" s="518"/>
      <c r="BS29" s="518"/>
      <c r="BT29" s="518"/>
      <c r="BU29" s="518"/>
      <c r="BV29" s="518"/>
      <c r="BW29" s="518"/>
      <c r="BX29" s="518"/>
      <c r="BY29" s="518"/>
      <c r="BZ29" s="518"/>
      <c r="CA29" s="518"/>
      <c r="CB29" s="518"/>
      <c r="CC29" s="518"/>
      <c r="CD29" s="518"/>
      <c r="CE29" s="518"/>
      <c r="CF29" s="518"/>
      <c r="CG29" s="518"/>
      <c r="CH29" s="518"/>
    </row>
    <row r="30" spans="1:86" hidden="1" x14ac:dyDescent="0.25">
      <c r="A30" s="518"/>
      <c r="B30" s="519" t="s">
        <v>759</v>
      </c>
      <c r="C30" s="518"/>
      <c r="D30" s="518"/>
      <c r="E30" s="518"/>
      <c r="F30" s="518"/>
      <c r="G30" s="518"/>
      <c r="H30" s="518"/>
      <c r="I30" s="519"/>
      <c r="J30" s="518"/>
      <c r="K30" s="518"/>
      <c r="L30" s="518"/>
      <c r="M30" s="518"/>
      <c r="N30" s="518"/>
      <c r="O30" s="518"/>
      <c r="P30" s="518"/>
      <c r="Q30" s="518"/>
      <c r="R30" s="519"/>
      <c r="S30" s="518"/>
      <c r="T30" s="518"/>
      <c r="U30" s="518"/>
      <c r="V30" s="518"/>
      <c r="W30" s="518"/>
      <c r="X30" s="518"/>
      <c r="Y30" s="518"/>
      <c r="Z30" s="518"/>
      <c r="AA30" s="518"/>
      <c r="AB30" s="518"/>
      <c r="AC30" s="518"/>
      <c r="AD30" s="518"/>
      <c r="AE30" s="518"/>
      <c r="AF30" s="518"/>
      <c r="AG30" s="518"/>
      <c r="AH30" s="518"/>
      <c r="AI30" s="518"/>
      <c r="AJ30" s="518"/>
      <c r="AK30" s="518"/>
      <c r="AL30" s="518"/>
      <c r="AM30" s="519"/>
      <c r="AN30" s="518"/>
      <c r="AO30" s="518"/>
      <c r="AP30" s="518"/>
      <c r="AQ30" s="518"/>
      <c r="AR30" s="518"/>
      <c r="AS30" s="518"/>
      <c r="AT30" s="518"/>
      <c r="AU30" s="518"/>
      <c r="AV30" s="518"/>
      <c r="AW30" s="518"/>
      <c r="AX30" s="518"/>
      <c r="AY30" s="518"/>
      <c r="AZ30" s="518"/>
      <c r="BA30" s="518"/>
      <c r="BB30" s="518"/>
      <c r="BC30" s="518"/>
      <c r="BD30" s="518"/>
      <c r="BE30" s="519"/>
      <c r="BF30" s="518"/>
      <c r="BG30" s="518"/>
      <c r="BH30" s="518"/>
      <c r="BI30" s="518"/>
      <c r="BJ30" s="518"/>
      <c r="BK30" s="518"/>
      <c r="BL30" s="518"/>
      <c r="BM30" s="518"/>
      <c r="BN30" s="518"/>
      <c r="BO30" s="518"/>
      <c r="BP30" s="518"/>
      <c r="BQ30" s="518"/>
      <c r="BR30" s="518"/>
      <c r="BS30" s="518"/>
      <c r="BT30" s="518"/>
      <c r="BU30" s="518"/>
      <c r="BV30" s="518"/>
      <c r="BW30" s="518"/>
      <c r="BX30" s="518"/>
      <c r="BY30" s="518"/>
      <c r="BZ30" s="518"/>
      <c r="CA30" s="518"/>
      <c r="CB30" s="518"/>
      <c r="CC30" s="518"/>
      <c r="CD30" s="518"/>
      <c r="CE30" s="518"/>
      <c r="CF30" s="518"/>
      <c r="CG30" s="518"/>
      <c r="CH30" s="518"/>
    </row>
    <row r="31" spans="1:86" hidden="1" x14ac:dyDescent="0.25">
      <c r="A31" s="518"/>
      <c r="B31" s="519" t="s">
        <v>760</v>
      </c>
      <c r="C31" s="518"/>
      <c r="D31" s="518"/>
      <c r="E31" s="518"/>
      <c r="F31" s="518"/>
      <c r="G31" s="518"/>
      <c r="H31" s="518"/>
      <c r="I31" s="519"/>
      <c r="J31" s="518"/>
      <c r="K31" s="518"/>
      <c r="L31" s="518"/>
      <c r="M31" s="518"/>
      <c r="N31" s="518"/>
      <c r="O31" s="518"/>
      <c r="P31" s="518"/>
      <c r="Q31" s="518"/>
      <c r="R31" s="519"/>
      <c r="S31" s="518"/>
      <c r="T31" s="518"/>
      <c r="U31" s="518"/>
      <c r="V31" s="518"/>
      <c r="W31" s="518"/>
      <c r="X31" s="518"/>
      <c r="Y31" s="518"/>
      <c r="Z31" s="518"/>
      <c r="AA31" s="518"/>
      <c r="AB31" s="518"/>
      <c r="AC31" s="518"/>
      <c r="AD31" s="518"/>
      <c r="AE31" s="518"/>
      <c r="AF31" s="518"/>
      <c r="AG31" s="518"/>
      <c r="AH31" s="518"/>
      <c r="AI31" s="518"/>
      <c r="AJ31" s="518"/>
      <c r="AK31" s="518"/>
      <c r="AL31" s="518"/>
      <c r="AM31" s="519"/>
      <c r="AN31" s="518"/>
      <c r="AO31" s="518"/>
      <c r="AP31" s="518"/>
      <c r="AQ31" s="518"/>
      <c r="AR31" s="518"/>
      <c r="AS31" s="518"/>
      <c r="AT31" s="518"/>
      <c r="AU31" s="518"/>
      <c r="AV31" s="518"/>
      <c r="AW31" s="518"/>
      <c r="AX31" s="518"/>
      <c r="AY31" s="518"/>
      <c r="AZ31" s="518"/>
      <c r="BA31" s="518"/>
      <c r="BB31" s="518"/>
      <c r="BC31" s="518"/>
      <c r="BD31" s="518"/>
      <c r="BE31" s="519"/>
      <c r="BF31" s="518"/>
      <c r="BG31" s="518"/>
      <c r="BH31" s="518"/>
      <c r="BI31" s="518"/>
      <c r="BJ31" s="518"/>
      <c r="BK31" s="518"/>
      <c r="BL31" s="518"/>
      <c r="BM31" s="518"/>
      <c r="BN31" s="518"/>
      <c r="BO31" s="518"/>
      <c r="BP31" s="518"/>
      <c r="BQ31" s="518"/>
      <c r="BR31" s="518"/>
      <c r="BS31" s="518"/>
      <c r="BT31" s="518"/>
      <c r="BU31" s="518"/>
      <c r="BV31" s="518"/>
      <c r="BW31" s="518"/>
      <c r="BX31" s="518"/>
      <c r="BY31" s="518"/>
      <c r="BZ31" s="518"/>
      <c r="CA31" s="518"/>
      <c r="CB31" s="518"/>
      <c r="CC31" s="518"/>
      <c r="CD31" s="518"/>
      <c r="CE31" s="518"/>
      <c r="CF31" s="518"/>
      <c r="CG31" s="518"/>
      <c r="CH31" s="518"/>
    </row>
    <row r="32" spans="1:86" hidden="1" x14ac:dyDescent="0.25">
      <c r="A32" s="518"/>
      <c r="B32" s="519" t="s">
        <v>761</v>
      </c>
      <c r="C32" s="518"/>
      <c r="D32" s="518"/>
      <c r="E32" s="518"/>
      <c r="F32" s="518"/>
      <c r="G32" s="518"/>
      <c r="H32" s="518"/>
      <c r="I32" s="519"/>
      <c r="J32" s="518"/>
      <c r="K32" s="518"/>
      <c r="L32" s="518"/>
      <c r="M32" s="518"/>
      <c r="N32" s="518"/>
      <c r="O32" s="518"/>
      <c r="P32" s="518"/>
      <c r="Q32" s="518"/>
      <c r="R32" s="519"/>
      <c r="S32" s="518"/>
      <c r="T32" s="518"/>
      <c r="U32" s="518"/>
      <c r="V32" s="518"/>
      <c r="W32" s="518"/>
      <c r="X32" s="518"/>
      <c r="Y32" s="518"/>
      <c r="Z32" s="518"/>
      <c r="AA32" s="518"/>
      <c r="AB32" s="518"/>
      <c r="AC32" s="518"/>
      <c r="AD32" s="518"/>
      <c r="AE32" s="518"/>
      <c r="AF32" s="518"/>
      <c r="AG32" s="518"/>
      <c r="AH32" s="518"/>
      <c r="AI32" s="518"/>
      <c r="AJ32" s="518"/>
      <c r="AK32" s="518"/>
      <c r="AL32" s="518"/>
      <c r="AM32" s="519"/>
      <c r="AN32" s="518"/>
      <c r="AO32" s="518"/>
      <c r="AP32" s="518"/>
      <c r="AQ32" s="518"/>
      <c r="AR32" s="518"/>
      <c r="AS32" s="518"/>
      <c r="AT32" s="518"/>
      <c r="AU32" s="518"/>
      <c r="AV32" s="518"/>
      <c r="AW32" s="518"/>
      <c r="AX32" s="518"/>
      <c r="AY32" s="518"/>
      <c r="AZ32" s="518"/>
      <c r="BA32" s="518"/>
      <c r="BB32" s="518"/>
      <c r="BC32" s="518"/>
      <c r="BD32" s="518"/>
      <c r="BE32" s="519"/>
      <c r="BF32" s="518"/>
      <c r="BG32" s="518"/>
      <c r="BH32" s="518"/>
      <c r="BI32" s="518"/>
      <c r="BJ32" s="518"/>
      <c r="BK32" s="518"/>
      <c r="BL32" s="518"/>
      <c r="BM32" s="518"/>
      <c r="BN32" s="518"/>
      <c r="BO32" s="518"/>
      <c r="BP32" s="518"/>
      <c r="BQ32" s="518"/>
      <c r="BR32" s="518"/>
      <c r="BS32" s="518"/>
      <c r="BT32" s="518"/>
      <c r="BU32" s="518"/>
      <c r="BV32" s="518"/>
      <c r="BW32" s="518"/>
      <c r="BX32" s="518"/>
      <c r="BY32" s="518"/>
      <c r="BZ32" s="518"/>
      <c r="CA32" s="518"/>
      <c r="CB32" s="518"/>
      <c r="CC32" s="518"/>
      <c r="CD32" s="518"/>
      <c r="CE32" s="518"/>
      <c r="CF32" s="518"/>
      <c r="CG32" s="518"/>
      <c r="CH32" s="518"/>
    </row>
    <row r="33" spans="1:86" hidden="1" x14ac:dyDescent="0.25">
      <c r="A33" s="518"/>
      <c r="B33" s="519" t="s">
        <v>762</v>
      </c>
      <c r="C33" s="518"/>
      <c r="D33" s="518"/>
      <c r="E33" s="518"/>
      <c r="F33" s="518"/>
      <c r="G33" s="518"/>
      <c r="H33" s="518"/>
      <c r="I33" s="519"/>
      <c r="J33" s="518"/>
      <c r="K33" s="518"/>
      <c r="L33" s="518"/>
      <c r="M33" s="518"/>
      <c r="N33" s="518"/>
      <c r="O33" s="518"/>
      <c r="P33" s="518"/>
      <c r="Q33" s="518"/>
      <c r="R33" s="519"/>
      <c r="S33" s="518"/>
      <c r="T33" s="518"/>
      <c r="U33" s="518"/>
      <c r="V33" s="518"/>
      <c r="W33" s="518"/>
      <c r="X33" s="518"/>
      <c r="Y33" s="518"/>
      <c r="Z33" s="518"/>
      <c r="AA33" s="518"/>
      <c r="AB33" s="518"/>
      <c r="AC33" s="518"/>
      <c r="AD33" s="518"/>
      <c r="AE33" s="518"/>
      <c r="AF33" s="518"/>
      <c r="AG33" s="518"/>
      <c r="AH33" s="518"/>
      <c r="AI33" s="518"/>
      <c r="AJ33" s="518"/>
      <c r="AK33" s="518"/>
      <c r="AL33" s="518"/>
      <c r="AM33" s="519"/>
      <c r="AN33" s="518"/>
      <c r="AO33" s="518"/>
      <c r="AP33" s="518"/>
      <c r="AQ33" s="518"/>
      <c r="AR33" s="518"/>
      <c r="AS33" s="518"/>
      <c r="AT33" s="518"/>
      <c r="AU33" s="518"/>
      <c r="AV33" s="518"/>
      <c r="AW33" s="518"/>
      <c r="AX33" s="518"/>
      <c r="AY33" s="518"/>
      <c r="AZ33" s="518"/>
      <c r="BA33" s="518"/>
      <c r="BB33" s="518"/>
      <c r="BC33" s="518"/>
      <c r="BD33" s="518"/>
      <c r="BE33" s="519"/>
      <c r="BF33" s="518"/>
      <c r="BG33" s="518"/>
      <c r="BH33" s="518"/>
      <c r="BI33" s="518"/>
      <c r="BJ33" s="518"/>
      <c r="BK33" s="518"/>
      <c r="BL33" s="518"/>
      <c r="BM33" s="518"/>
      <c r="BN33" s="518"/>
      <c r="BO33" s="518"/>
      <c r="BP33" s="518"/>
      <c r="BQ33" s="518"/>
      <c r="BR33" s="518"/>
      <c r="BS33" s="518"/>
      <c r="BT33" s="518"/>
      <c r="BU33" s="518"/>
      <c r="BV33" s="518"/>
      <c r="BW33" s="518"/>
      <c r="BX33" s="518"/>
      <c r="BY33" s="518"/>
      <c r="BZ33" s="518"/>
      <c r="CA33" s="518"/>
      <c r="CB33" s="518"/>
      <c r="CC33" s="518"/>
      <c r="CD33" s="518"/>
      <c r="CE33" s="518"/>
      <c r="CF33" s="518"/>
      <c r="CG33" s="518"/>
      <c r="CH33" s="518"/>
    </row>
    <row r="34" spans="1:86" ht="15.75" hidden="1" customHeight="1" x14ac:dyDescent="0.25">
      <c r="A34" s="518"/>
      <c r="B34" s="519"/>
      <c r="C34" s="518"/>
      <c r="D34" s="518"/>
      <c r="E34" s="518"/>
      <c r="F34" s="518"/>
      <c r="G34" s="518"/>
      <c r="H34" s="518"/>
      <c r="I34" s="519"/>
      <c r="J34" s="518"/>
      <c r="K34" s="518"/>
      <c r="L34" s="518"/>
      <c r="M34" s="518"/>
      <c r="N34" s="518"/>
      <c r="O34" s="518"/>
      <c r="P34" s="518"/>
      <c r="Q34" s="518"/>
      <c r="R34" s="519"/>
      <c r="S34" s="518"/>
      <c r="T34" s="518"/>
      <c r="U34" s="518"/>
      <c r="V34" s="518"/>
      <c r="W34" s="518"/>
      <c r="X34" s="518"/>
      <c r="Y34" s="518"/>
      <c r="Z34" s="518"/>
      <c r="AA34" s="518"/>
      <c r="AB34" s="518"/>
      <c r="AC34" s="518"/>
      <c r="AD34" s="518"/>
      <c r="AE34" s="518"/>
      <c r="AF34" s="518"/>
      <c r="AG34" s="518"/>
      <c r="AH34" s="518"/>
      <c r="AI34" s="518"/>
      <c r="AJ34" s="518"/>
      <c r="AK34" s="518"/>
      <c r="AL34" s="518"/>
      <c r="AM34" s="519"/>
      <c r="AN34" s="518"/>
      <c r="AO34" s="518"/>
      <c r="AP34" s="518"/>
      <c r="AQ34" s="518"/>
      <c r="AR34" s="518"/>
      <c r="AS34" s="518"/>
      <c r="AT34" s="518"/>
      <c r="AU34" s="518"/>
      <c r="AV34" s="518"/>
      <c r="AW34" s="518"/>
      <c r="AX34" s="518"/>
      <c r="AY34" s="518"/>
      <c r="AZ34" s="518"/>
      <c r="BA34" s="518"/>
      <c r="BB34" s="518"/>
      <c r="BC34" s="518"/>
      <c r="BD34" s="518"/>
      <c r="BE34" s="519"/>
      <c r="BF34" s="518"/>
      <c r="BG34" s="518"/>
      <c r="BH34" s="518"/>
      <c r="BI34" s="518"/>
      <c r="BJ34" s="518"/>
      <c r="BK34" s="518"/>
      <c r="BL34" s="518"/>
      <c r="BM34" s="518"/>
      <c r="BN34" s="518"/>
      <c r="BO34" s="518"/>
      <c r="BP34" s="518"/>
      <c r="BQ34" s="518"/>
      <c r="BR34" s="518"/>
      <c r="BS34" s="518"/>
      <c r="BT34" s="518"/>
      <c r="BU34" s="518"/>
      <c r="BV34" s="518"/>
      <c r="BW34" s="518"/>
      <c r="BX34" s="518"/>
      <c r="BY34" s="518"/>
      <c r="BZ34" s="518"/>
      <c r="CA34" s="518"/>
      <c r="CB34" s="518"/>
      <c r="CC34" s="518"/>
      <c r="CD34" s="518"/>
      <c r="CE34" s="518"/>
      <c r="CF34" s="518"/>
      <c r="CG34" s="518"/>
      <c r="CH34" s="518"/>
    </row>
    <row r="35" spans="1:86" ht="18.75" hidden="1" x14ac:dyDescent="0.3">
      <c r="A35" s="518"/>
      <c r="B35" s="515"/>
      <c r="C35" s="516"/>
      <c r="D35" s="516"/>
      <c r="E35" s="516"/>
      <c r="F35" s="516"/>
      <c r="G35" s="516"/>
      <c r="H35" s="516"/>
      <c r="I35" s="519"/>
      <c r="J35" s="518"/>
      <c r="K35" s="518"/>
      <c r="L35" s="518"/>
      <c r="M35" s="518"/>
      <c r="N35" s="518"/>
      <c r="O35" s="518"/>
      <c r="P35" s="518"/>
      <c r="Q35" s="518"/>
      <c r="R35" s="519"/>
      <c r="S35" s="518"/>
      <c r="T35" s="518"/>
      <c r="U35" s="518"/>
      <c r="V35" s="518"/>
      <c r="W35" s="518"/>
      <c r="X35" s="518"/>
      <c r="Y35" s="518"/>
      <c r="Z35" s="518"/>
      <c r="AA35" s="518"/>
      <c r="AB35" s="518"/>
      <c r="AC35" s="518"/>
      <c r="AD35" s="518"/>
      <c r="AE35" s="518"/>
      <c r="AF35" s="518"/>
      <c r="AG35" s="518"/>
      <c r="AH35" s="518"/>
      <c r="AI35" s="518"/>
      <c r="AJ35" s="518"/>
      <c r="AK35" s="518"/>
      <c r="AL35" s="518"/>
      <c r="AM35" s="519"/>
      <c r="AN35" s="518"/>
      <c r="AO35" s="518"/>
      <c r="AP35" s="518"/>
      <c r="AQ35" s="518"/>
      <c r="AR35" s="518"/>
      <c r="AS35" s="518"/>
      <c r="AT35" s="518"/>
      <c r="AU35" s="518"/>
      <c r="AV35" s="518"/>
      <c r="AW35" s="518"/>
      <c r="AX35" s="518"/>
      <c r="AY35" s="518"/>
      <c r="AZ35" s="518"/>
      <c r="BA35" s="518"/>
      <c r="BB35" s="518"/>
      <c r="BC35" s="518"/>
      <c r="BD35" s="518"/>
      <c r="BE35" s="519"/>
      <c r="BF35" s="518"/>
      <c r="BG35" s="518"/>
      <c r="BH35" s="518"/>
      <c r="BI35" s="518"/>
      <c r="BJ35" s="518"/>
      <c r="BK35" s="518"/>
      <c r="BL35" s="518"/>
      <c r="BM35" s="518"/>
      <c r="BN35" s="518"/>
      <c r="BO35" s="518"/>
      <c r="BP35" s="518"/>
      <c r="BQ35" s="518"/>
      <c r="BR35" s="518"/>
      <c r="BS35" s="518"/>
      <c r="BT35" s="518"/>
      <c r="BU35" s="518"/>
      <c r="BV35" s="518"/>
      <c r="BW35" s="518"/>
      <c r="BX35" s="518"/>
      <c r="BY35" s="518"/>
      <c r="BZ35" s="518"/>
      <c r="CA35" s="518"/>
      <c r="CB35" s="518"/>
      <c r="CC35" s="518"/>
      <c r="CD35" s="518"/>
      <c r="CE35" s="518"/>
      <c r="CF35" s="518"/>
      <c r="CG35" s="518"/>
      <c r="CH35" s="518"/>
    </row>
    <row r="36" spans="1:86" ht="23.25" hidden="1" customHeight="1" x14ac:dyDescent="0.25">
      <c r="A36" s="518"/>
      <c r="B36" s="516"/>
      <c r="C36" s="516"/>
      <c r="D36" s="516"/>
      <c r="E36" s="516"/>
      <c r="F36" s="516"/>
      <c r="G36" s="516"/>
      <c r="H36" s="516"/>
      <c r="I36" s="519"/>
      <c r="J36" s="518"/>
      <c r="K36" s="518"/>
      <c r="L36" s="518"/>
      <c r="M36" s="518"/>
      <c r="N36" s="518"/>
      <c r="O36" s="518"/>
      <c r="P36" s="518"/>
      <c r="Q36" s="518"/>
      <c r="R36" s="519"/>
      <c r="S36" s="518"/>
      <c r="T36" s="518"/>
      <c r="U36" s="518"/>
      <c r="V36" s="518"/>
      <c r="W36" s="518"/>
      <c r="X36" s="518"/>
      <c r="Y36" s="518"/>
      <c r="Z36" s="518"/>
      <c r="AA36" s="518"/>
      <c r="AB36" s="518"/>
      <c r="AC36" s="518"/>
      <c r="AD36" s="518"/>
      <c r="AE36" s="518"/>
      <c r="AF36" s="518"/>
      <c r="AG36" s="518"/>
      <c r="AH36" s="518"/>
      <c r="AI36" s="518"/>
      <c r="AJ36" s="518"/>
      <c r="AK36" s="518"/>
      <c r="AL36" s="518"/>
      <c r="AM36" s="519"/>
      <c r="AN36" s="518"/>
      <c r="AO36" s="518"/>
      <c r="AP36" s="518"/>
      <c r="AQ36" s="518"/>
      <c r="AR36" s="518"/>
      <c r="AS36" s="518"/>
      <c r="AT36" s="518"/>
      <c r="AU36" s="518"/>
      <c r="AV36" s="518"/>
      <c r="AW36" s="518"/>
      <c r="AX36" s="518"/>
      <c r="AY36" s="518"/>
      <c r="AZ36" s="518"/>
      <c r="BA36" s="518"/>
      <c r="BB36" s="518"/>
      <c r="BC36" s="518"/>
      <c r="BD36" s="518"/>
      <c r="BE36" s="519"/>
      <c r="BF36" s="518"/>
      <c r="BG36" s="518"/>
      <c r="BH36" s="518"/>
      <c r="BI36" s="518"/>
      <c r="BJ36" s="518"/>
      <c r="BK36" s="518"/>
      <c r="BL36" s="518"/>
      <c r="BM36" s="518"/>
      <c r="BN36" s="518"/>
      <c r="BO36" s="518"/>
      <c r="BP36" s="518"/>
      <c r="BQ36" s="518"/>
      <c r="BR36" s="518"/>
      <c r="BS36" s="518"/>
      <c r="BT36" s="518"/>
      <c r="BU36" s="518"/>
      <c r="BV36" s="518"/>
      <c r="BW36" s="518"/>
      <c r="BX36" s="518"/>
      <c r="BY36" s="518"/>
      <c r="BZ36" s="518"/>
      <c r="CA36" s="518"/>
      <c r="CB36" s="518"/>
      <c r="CC36" s="518"/>
      <c r="CD36" s="518"/>
      <c r="CE36" s="518"/>
      <c r="CF36" s="518"/>
      <c r="CG36" s="518"/>
      <c r="CH36" s="518"/>
    </row>
    <row r="37" spans="1:86" ht="23.25" hidden="1" customHeight="1" x14ac:dyDescent="0.25">
      <c r="A37" s="518"/>
      <c r="B37" s="517"/>
      <c r="C37" s="517"/>
      <c r="D37" s="517"/>
      <c r="E37" s="517"/>
      <c r="F37" s="517"/>
      <c r="G37" s="517"/>
      <c r="H37" s="517"/>
      <c r="I37" s="519"/>
      <c r="J37" s="518"/>
      <c r="K37" s="518"/>
      <c r="L37" s="518"/>
      <c r="M37" s="518"/>
      <c r="N37" s="518"/>
      <c r="O37" s="518"/>
      <c r="P37" s="518"/>
      <c r="Q37" s="518"/>
      <c r="R37" s="519"/>
      <c r="S37" s="518"/>
      <c r="T37" s="518"/>
      <c r="U37" s="518"/>
      <c r="V37" s="518"/>
      <c r="W37" s="518"/>
      <c r="X37" s="518"/>
      <c r="Y37" s="518"/>
      <c r="Z37" s="518"/>
      <c r="AA37" s="518"/>
      <c r="AB37" s="518"/>
      <c r="AC37" s="518"/>
      <c r="AD37" s="518"/>
      <c r="AE37" s="518"/>
      <c r="AF37" s="518"/>
      <c r="AG37" s="518"/>
      <c r="AH37" s="518"/>
      <c r="AI37" s="518"/>
      <c r="AJ37" s="518"/>
      <c r="AK37" s="518"/>
      <c r="AL37" s="518"/>
      <c r="AM37" s="519"/>
      <c r="AN37" s="518"/>
      <c r="AO37" s="518"/>
      <c r="AP37" s="518"/>
      <c r="AQ37" s="518"/>
      <c r="AR37" s="518"/>
      <c r="AS37" s="518"/>
      <c r="AT37" s="518"/>
      <c r="AU37" s="518"/>
      <c r="AV37" s="518"/>
      <c r="AW37" s="518"/>
      <c r="AX37" s="518"/>
      <c r="AY37" s="518"/>
      <c r="AZ37" s="518"/>
      <c r="BA37" s="518"/>
      <c r="BB37" s="518"/>
      <c r="BC37" s="518"/>
      <c r="BD37" s="518"/>
      <c r="BE37" s="519"/>
      <c r="BF37" s="518"/>
      <c r="BG37" s="518"/>
      <c r="BH37" s="518"/>
      <c r="BI37" s="518"/>
      <c r="BJ37" s="518"/>
      <c r="BK37" s="518"/>
      <c r="BL37" s="518"/>
      <c r="BM37" s="518"/>
      <c r="BN37" s="518"/>
      <c r="BO37" s="518"/>
      <c r="BP37" s="518"/>
      <c r="BQ37" s="518"/>
      <c r="BR37" s="518"/>
      <c r="BS37" s="518"/>
      <c r="BT37" s="518"/>
      <c r="BU37" s="518"/>
      <c r="BV37" s="518"/>
      <c r="BW37" s="518"/>
      <c r="BX37" s="518"/>
      <c r="BY37" s="518"/>
      <c r="BZ37" s="518"/>
      <c r="CA37" s="518"/>
      <c r="CB37" s="518"/>
      <c r="CC37" s="518"/>
      <c r="CD37" s="518"/>
      <c r="CE37" s="518"/>
      <c r="CF37" s="518"/>
      <c r="CG37" s="518"/>
      <c r="CH37" s="518"/>
    </row>
    <row r="38" spans="1:86" ht="23.25" hidden="1" customHeight="1" x14ac:dyDescent="0.25">
      <c r="A38" s="518"/>
      <c r="B38" s="517"/>
      <c r="C38" s="517"/>
      <c r="D38" s="517"/>
      <c r="E38" s="517"/>
      <c r="F38" s="517"/>
      <c r="G38" s="517"/>
      <c r="H38" s="517"/>
      <c r="I38" s="519"/>
      <c r="J38" s="518"/>
      <c r="K38" s="518"/>
      <c r="L38" s="518"/>
      <c r="M38" s="518"/>
      <c r="N38" s="518"/>
      <c r="O38" s="518"/>
      <c r="P38" s="518"/>
      <c r="Q38" s="518"/>
      <c r="R38" s="519"/>
      <c r="S38" s="518"/>
      <c r="T38" s="518"/>
      <c r="U38" s="518"/>
      <c r="V38" s="518"/>
      <c r="W38" s="518"/>
      <c r="X38" s="518"/>
      <c r="Y38" s="518"/>
      <c r="Z38" s="518"/>
      <c r="AA38" s="518"/>
      <c r="AB38" s="518"/>
      <c r="AC38" s="518"/>
      <c r="AD38" s="518"/>
      <c r="AE38" s="518"/>
      <c r="AF38" s="518"/>
      <c r="AG38" s="518"/>
      <c r="AH38" s="518"/>
      <c r="AI38" s="518"/>
      <c r="AJ38" s="518"/>
      <c r="AK38" s="518"/>
      <c r="AL38" s="518"/>
      <c r="AM38" s="519"/>
      <c r="AN38" s="518"/>
      <c r="AO38" s="518"/>
      <c r="AP38" s="518"/>
      <c r="AQ38" s="518"/>
      <c r="AR38" s="518"/>
      <c r="AS38" s="518"/>
      <c r="AT38" s="518"/>
      <c r="AU38" s="518"/>
      <c r="AV38" s="518"/>
      <c r="AW38" s="518"/>
      <c r="AX38" s="518"/>
      <c r="AY38" s="518"/>
      <c r="AZ38" s="518"/>
      <c r="BA38" s="518"/>
      <c r="BB38" s="518"/>
      <c r="BC38" s="518"/>
      <c r="BD38" s="518"/>
      <c r="BE38" s="519"/>
      <c r="BF38" s="518"/>
      <c r="BG38" s="518"/>
      <c r="BH38" s="518"/>
      <c r="BI38" s="518"/>
      <c r="BJ38" s="518"/>
      <c r="BK38" s="518"/>
      <c r="BL38" s="518"/>
      <c r="BM38" s="518"/>
      <c r="BN38" s="518"/>
      <c r="BO38" s="518"/>
      <c r="BP38" s="518"/>
      <c r="BQ38" s="518"/>
      <c r="BR38" s="518"/>
      <c r="BS38" s="518"/>
      <c r="BT38" s="518"/>
      <c r="BU38" s="518"/>
      <c r="BV38" s="518"/>
      <c r="BW38" s="518"/>
      <c r="BX38" s="518"/>
      <c r="BY38" s="518"/>
      <c r="BZ38" s="518"/>
      <c r="CA38" s="518"/>
      <c r="CB38" s="518"/>
      <c r="CC38" s="518"/>
      <c r="CD38" s="518"/>
      <c r="CE38" s="518"/>
      <c r="CF38" s="518"/>
      <c r="CG38" s="518"/>
      <c r="CH38" s="518"/>
    </row>
    <row r="39" spans="1:86" ht="23.25" hidden="1" customHeight="1" x14ac:dyDescent="0.25">
      <c r="A39" s="518"/>
      <c r="B39" s="517"/>
      <c r="C39" s="517"/>
      <c r="D39" s="517"/>
      <c r="E39" s="517"/>
      <c r="F39" s="517"/>
      <c r="G39" s="517"/>
      <c r="H39" s="517"/>
      <c r="I39" s="519"/>
      <c r="J39" s="518"/>
      <c r="K39" s="518"/>
      <c r="L39" s="518"/>
      <c r="M39" s="518"/>
      <c r="N39" s="518"/>
      <c r="O39" s="518"/>
      <c r="P39" s="518"/>
      <c r="Q39" s="518"/>
      <c r="R39" s="519"/>
      <c r="S39" s="518"/>
      <c r="T39" s="518"/>
      <c r="U39" s="518"/>
      <c r="V39" s="518"/>
      <c r="W39" s="518"/>
      <c r="X39" s="518"/>
      <c r="Y39" s="518"/>
      <c r="Z39" s="518"/>
      <c r="AA39" s="518"/>
      <c r="AB39" s="518"/>
      <c r="AC39" s="518"/>
      <c r="AD39" s="518"/>
      <c r="AE39" s="518"/>
      <c r="AF39" s="518"/>
      <c r="AG39" s="518"/>
      <c r="AH39" s="518"/>
      <c r="AI39" s="518"/>
      <c r="AJ39" s="518"/>
      <c r="AK39" s="518"/>
      <c r="AL39" s="518"/>
      <c r="AM39" s="519"/>
      <c r="AN39" s="518"/>
      <c r="AO39" s="518"/>
      <c r="AP39" s="518"/>
      <c r="AQ39" s="518"/>
      <c r="AR39" s="518"/>
      <c r="AS39" s="518"/>
      <c r="AT39" s="518"/>
      <c r="AU39" s="518"/>
      <c r="AV39" s="518"/>
      <c r="AW39" s="518"/>
      <c r="AX39" s="518"/>
      <c r="AY39" s="518"/>
      <c r="AZ39" s="518"/>
      <c r="BA39" s="518"/>
      <c r="BB39" s="518"/>
      <c r="BC39" s="518"/>
      <c r="BD39" s="518"/>
      <c r="BE39" s="519"/>
      <c r="BF39" s="518"/>
      <c r="BG39" s="518"/>
      <c r="BH39" s="518"/>
      <c r="BI39" s="518"/>
      <c r="BJ39" s="518"/>
      <c r="BK39" s="518"/>
      <c r="BL39" s="518"/>
      <c r="BM39" s="518"/>
      <c r="BN39" s="518"/>
      <c r="BO39" s="518"/>
      <c r="BP39" s="518"/>
      <c r="BQ39" s="518"/>
      <c r="BR39" s="518"/>
      <c r="BS39" s="518"/>
      <c r="BT39" s="518"/>
      <c r="BU39" s="518"/>
      <c r="BV39" s="518"/>
      <c r="BW39" s="518"/>
      <c r="BX39" s="518"/>
      <c r="BY39" s="518"/>
      <c r="BZ39" s="518"/>
      <c r="CA39" s="518"/>
      <c r="CB39" s="518"/>
      <c r="CC39" s="518"/>
      <c r="CD39" s="518"/>
      <c r="CE39" s="518"/>
      <c r="CF39" s="518"/>
      <c r="CG39" s="518"/>
      <c r="CH39" s="518"/>
    </row>
    <row r="40" spans="1:86" ht="23.25" hidden="1" customHeight="1" x14ac:dyDescent="0.25">
      <c r="A40" s="518"/>
      <c r="B40" s="517"/>
      <c r="C40" s="517"/>
      <c r="D40" s="517"/>
      <c r="E40" s="517"/>
      <c r="F40" s="517"/>
      <c r="G40" s="517"/>
      <c r="H40" s="517"/>
      <c r="I40" s="519"/>
      <c r="J40" s="518"/>
      <c r="K40" s="518"/>
      <c r="L40" s="518"/>
      <c r="M40" s="518"/>
      <c r="N40" s="518"/>
      <c r="O40" s="518"/>
      <c r="P40" s="518"/>
      <c r="Q40" s="518"/>
      <c r="R40" s="519"/>
      <c r="S40" s="518"/>
      <c r="T40" s="518"/>
      <c r="U40" s="518"/>
      <c r="V40" s="518"/>
      <c r="W40" s="518"/>
      <c r="X40" s="518"/>
      <c r="Y40" s="518"/>
      <c r="Z40" s="518"/>
      <c r="AA40" s="518"/>
      <c r="AB40" s="518"/>
      <c r="AC40" s="518"/>
      <c r="AD40" s="518"/>
      <c r="AE40" s="518"/>
      <c r="AF40" s="518"/>
      <c r="AG40" s="518"/>
      <c r="AH40" s="518"/>
      <c r="AI40" s="518"/>
      <c r="AJ40" s="518"/>
      <c r="AK40" s="518"/>
      <c r="AL40" s="518"/>
      <c r="AM40" s="519"/>
      <c r="AN40" s="518"/>
      <c r="AO40" s="518"/>
      <c r="AP40" s="518"/>
      <c r="AQ40" s="518"/>
      <c r="AR40" s="518"/>
      <c r="AS40" s="518"/>
      <c r="AT40" s="518"/>
      <c r="AU40" s="518"/>
      <c r="AV40" s="518"/>
      <c r="AW40" s="518"/>
      <c r="AX40" s="518"/>
      <c r="AY40" s="518"/>
      <c r="AZ40" s="518"/>
      <c r="BA40" s="518"/>
      <c r="BB40" s="518"/>
      <c r="BC40" s="518"/>
      <c r="BD40" s="518"/>
      <c r="BE40" s="519"/>
      <c r="BF40" s="518"/>
      <c r="BG40" s="518"/>
      <c r="BH40" s="518"/>
      <c r="BI40" s="518"/>
      <c r="BJ40" s="518"/>
      <c r="BK40" s="518"/>
      <c r="BL40" s="518"/>
      <c r="BM40" s="518"/>
      <c r="BN40" s="518"/>
      <c r="BO40" s="518"/>
      <c r="BP40" s="518"/>
      <c r="BQ40" s="518"/>
      <c r="BR40" s="518"/>
      <c r="BS40" s="518"/>
      <c r="BT40" s="518"/>
      <c r="BU40" s="518"/>
      <c r="BV40" s="518"/>
      <c r="BW40" s="518"/>
      <c r="BX40" s="518"/>
      <c r="BY40" s="518"/>
      <c r="BZ40" s="518"/>
      <c r="CA40" s="518"/>
      <c r="CB40" s="518"/>
      <c r="CC40" s="518"/>
      <c r="CD40" s="518"/>
      <c r="CE40" s="518"/>
      <c r="CF40" s="518"/>
      <c r="CG40" s="518"/>
      <c r="CH40" s="518"/>
    </row>
    <row r="41" spans="1:86" s="408" customFormat="1" hidden="1" x14ac:dyDescent="0.25">
      <c r="A41" s="519"/>
      <c r="B41" s="519"/>
      <c r="C41" s="519"/>
      <c r="D41" s="519"/>
      <c r="E41" s="519"/>
      <c r="F41" s="519"/>
      <c r="G41" s="519"/>
      <c r="H41" s="519"/>
      <c r="I41" s="519"/>
      <c r="J41" s="519"/>
      <c r="K41" s="519"/>
      <c r="L41" s="519"/>
      <c r="M41" s="519"/>
      <c r="N41" s="519"/>
      <c r="O41" s="519"/>
      <c r="P41" s="519"/>
      <c r="Q41" s="519"/>
      <c r="R41" s="519"/>
      <c r="S41" s="519"/>
      <c r="T41" s="519"/>
      <c r="U41" s="519"/>
      <c r="V41" s="519"/>
      <c r="W41" s="519"/>
      <c r="X41" s="519"/>
      <c r="Y41" s="519"/>
      <c r="Z41" s="519"/>
      <c r="AA41" s="519"/>
      <c r="AB41" s="519"/>
      <c r="AC41" s="519"/>
      <c r="AD41" s="519"/>
      <c r="AE41" s="519"/>
      <c r="AF41" s="519"/>
      <c r="AG41" s="519"/>
      <c r="AH41" s="519"/>
      <c r="AI41" s="519"/>
      <c r="AJ41" s="519"/>
      <c r="AK41" s="519"/>
      <c r="AL41" s="519"/>
      <c r="AM41" s="519"/>
      <c r="AN41" s="519"/>
      <c r="AO41" s="519"/>
      <c r="AP41" s="519"/>
      <c r="AQ41" s="519"/>
      <c r="AR41" s="519"/>
      <c r="AS41" s="519"/>
      <c r="AT41" s="519"/>
      <c r="AU41" s="519"/>
      <c r="AV41" s="519"/>
      <c r="AW41" s="519"/>
      <c r="AX41" s="519"/>
      <c r="AY41" s="519"/>
      <c r="AZ41" s="519"/>
      <c r="BA41" s="519"/>
      <c r="BB41" s="519"/>
      <c r="BC41" s="519"/>
      <c r="BD41" s="519"/>
      <c r="BE41" s="519"/>
      <c r="BF41" s="519"/>
      <c r="BG41" s="519"/>
      <c r="BH41" s="519"/>
      <c r="BI41" s="519"/>
      <c r="BJ41" s="519"/>
      <c r="BK41" s="519"/>
      <c r="BL41" s="519"/>
      <c r="BM41" s="519"/>
      <c r="BN41" s="519"/>
      <c r="BO41" s="519"/>
      <c r="BP41" s="519"/>
      <c r="BQ41" s="519"/>
      <c r="BR41" s="519"/>
      <c r="BS41" s="519"/>
      <c r="BT41" s="519"/>
      <c r="BU41" s="519"/>
      <c r="BV41" s="519"/>
      <c r="BW41" s="519"/>
      <c r="BX41" s="519"/>
      <c r="BY41" s="519"/>
      <c r="BZ41" s="519"/>
      <c r="CA41" s="519"/>
      <c r="CB41" s="519"/>
      <c r="CC41" s="519"/>
      <c r="CD41" s="519"/>
      <c r="CE41" s="519"/>
      <c r="CF41" s="519"/>
      <c r="CG41" s="519"/>
      <c r="CH41" s="519"/>
    </row>
    <row r="42" spans="1:86" hidden="1" x14ac:dyDescent="0.25">
      <c r="A42" s="518"/>
      <c r="B42" s="518"/>
      <c r="C42" s="518"/>
      <c r="D42" s="518"/>
      <c r="E42" s="518"/>
      <c r="F42" s="518"/>
      <c r="G42" s="518"/>
      <c r="H42" s="518"/>
      <c r="I42" s="519"/>
      <c r="J42" s="518"/>
      <c r="K42" s="518"/>
      <c r="L42" s="518"/>
      <c r="M42" s="518"/>
      <c r="N42" s="518"/>
      <c r="O42" s="518"/>
      <c r="P42" s="518"/>
      <c r="Q42" s="518"/>
      <c r="R42" s="519"/>
      <c r="S42" s="518"/>
      <c r="T42" s="518"/>
      <c r="U42" s="518"/>
      <c r="V42" s="518"/>
      <c r="W42" s="518"/>
      <c r="X42" s="518"/>
      <c r="Y42" s="518"/>
      <c r="Z42" s="518"/>
      <c r="AA42" s="518"/>
      <c r="AB42" s="518"/>
      <c r="AC42" s="518"/>
      <c r="AD42" s="518"/>
      <c r="AE42" s="518"/>
      <c r="AF42" s="518"/>
      <c r="AG42" s="518"/>
      <c r="AH42" s="518"/>
      <c r="AI42" s="518"/>
      <c r="AJ42" s="518"/>
      <c r="AK42" s="518"/>
      <c r="AL42" s="518"/>
      <c r="AM42" s="519"/>
      <c r="AN42" s="518"/>
      <c r="AO42" s="518"/>
      <c r="AP42" s="518"/>
      <c r="AQ42" s="518"/>
      <c r="AR42" s="518"/>
      <c r="AS42" s="518"/>
      <c r="AT42" s="518"/>
      <c r="AU42" s="518"/>
      <c r="AV42" s="518"/>
      <c r="AW42" s="518"/>
      <c r="AX42" s="518"/>
      <c r="AY42" s="518"/>
      <c r="AZ42" s="518"/>
      <c r="BA42" s="518"/>
      <c r="BB42" s="518"/>
      <c r="BC42" s="518"/>
      <c r="BD42" s="518"/>
      <c r="BE42" s="519"/>
      <c r="BF42" s="518"/>
      <c r="BG42" s="518"/>
      <c r="BH42" s="518"/>
      <c r="BI42" s="518"/>
      <c r="BJ42" s="518"/>
      <c r="BK42" s="518"/>
      <c r="BL42" s="518"/>
      <c r="BM42" s="518"/>
      <c r="BN42" s="518"/>
      <c r="BO42" s="518"/>
      <c r="BP42" s="518"/>
      <c r="BQ42" s="518"/>
      <c r="BR42" s="518"/>
      <c r="BS42" s="518"/>
      <c r="BT42" s="518"/>
      <c r="BU42" s="518"/>
      <c r="BV42" s="518"/>
      <c r="BW42" s="518"/>
      <c r="BX42" s="518"/>
      <c r="BY42" s="518"/>
      <c r="BZ42" s="518"/>
      <c r="CA42" s="518"/>
      <c r="CB42" s="518"/>
      <c r="CC42" s="518"/>
      <c r="CD42" s="518"/>
      <c r="CE42" s="518"/>
      <c r="CF42" s="518"/>
      <c r="CG42" s="518"/>
      <c r="CH42" s="518"/>
    </row>
    <row r="43" spans="1:86" ht="23.25" hidden="1" x14ac:dyDescent="0.35">
      <c r="A43" s="518"/>
      <c r="B43" s="518"/>
      <c r="C43" s="518"/>
      <c r="D43" s="518"/>
      <c r="E43" s="518"/>
      <c r="F43" s="518"/>
      <c r="G43" s="518"/>
      <c r="H43" s="518"/>
      <c r="I43" s="519"/>
      <c r="J43" s="518"/>
      <c r="K43" s="518"/>
      <c r="L43" s="518"/>
      <c r="M43" s="520" t="s">
        <v>717</v>
      </c>
      <c r="N43" s="518"/>
      <c r="O43" s="518"/>
      <c r="P43" s="518"/>
      <c r="Q43" s="518"/>
      <c r="R43" s="519"/>
      <c r="S43" s="518"/>
      <c r="T43" s="518"/>
      <c r="U43" s="518"/>
      <c r="V43" s="518"/>
      <c r="W43" s="518"/>
      <c r="X43" s="518"/>
      <c r="Y43" s="518"/>
      <c r="Z43" s="518"/>
      <c r="AA43" s="518"/>
      <c r="AB43" s="518"/>
      <c r="AC43" s="518"/>
      <c r="AD43" s="518"/>
      <c r="AE43" s="518"/>
      <c r="AF43" s="518"/>
      <c r="AG43" s="518"/>
      <c r="AH43" s="518"/>
      <c r="AI43" s="518"/>
      <c r="AJ43" s="518"/>
      <c r="AK43" s="518"/>
      <c r="AL43" s="518"/>
      <c r="AM43" s="519"/>
      <c r="AN43" s="518"/>
      <c r="AO43" s="518"/>
      <c r="AP43" s="518"/>
      <c r="AQ43" s="518"/>
      <c r="AR43" s="518"/>
      <c r="AS43" s="518"/>
      <c r="AT43" s="518"/>
      <c r="AU43" s="518"/>
      <c r="AV43" s="518"/>
      <c r="AW43" s="518"/>
      <c r="AX43" s="518"/>
      <c r="AY43" s="518"/>
      <c r="AZ43" s="518"/>
      <c r="BA43" s="518"/>
      <c r="BB43" s="518"/>
      <c r="BC43" s="518"/>
      <c r="BD43" s="518"/>
      <c r="BE43" s="519"/>
      <c r="BF43" s="518"/>
      <c r="BG43" s="518"/>
      <c r="BH43" s="518"/>
      <c r="BI43" s="518"/>
      <c r="BJ43" s="518"/>
      <c r="BK43" s="518"/>
      <c r="BL43" s="518"/>
      <c r="BM43" s="518"/>
      <c r="BN43" s="518"/>
      <c r="BO43" s="518"/>
      <c r="BP43" s="518"/>
      <c r="BQ43" s="518"/>
      <c r="BR43" s="518"/>
      <c r="BS43" s="518"/>
      <c r="BT43" s="518"/>
      <c r="BU43" s="518"/>
      <c r="BV43" s="518"/>
      <c r="BW43" s="518"/>
      <c r="BX43" s="518"/>
      <c r="BY43" s="518"/>
      <c r="BZ43" s="518"/>
      <c r="CA43" s="518"/>
      <c r="CB43" s="518"/>
      <c r="CC43" s="518"/>
      <c r="CD43" s="518"/>
      <c r="CE43" s="518"/>
      <c r="CF43" s="518"/>
      <c r="CG43" s="518"/>
      <c r="CH43" s="518"/>
    </row>
    <row r="44" spans="1:86" hidden="1" x14ac:dyDescent="0.25">
      <c r="A44" s="518"/>
      <c r="B44" s="518"/>
      <c r="C44" s="518"/>
      <c r="D44" s="518"/>
      <c r="E44" s="518"/>
      <c r="F44" s="518"/>
      <c r="G44" s="518"/>
      <c r="H44" s="518"/>
      <c r="I44" s="519"/>
      <c r="J44" s="518"/>
      <c r="K44" s="518"/>
      <c r="L44" s="518"/>
      <c r="M44" s="518"/>
      <c r="N44" s="518"/>
      <c r="O44" s="518"/>
      <c r="P44" s="518"/>
      <c r="Q44" s="518"/>
      <c r="R44" s="519"/>
      <c r="S44" s="518"/>
      <c r="T44" s="518"/>
      <c r="U44" s="518"/>
      <c r="V44" s="518"/>
      <c r="W44" s="518"/>
      <c r="X44" s="518"/>
      <c r="Y44" s="518"/>
      <c r="Z44" s="518"/>
      <c r="AA44" s="518"/>
      <c r="AB44" s="518"/>
      <c r="AC44" s="518"/>
      <c r="AD44" s="518"/>
      <c r="AE44" s="518"/>
      <c r="AF44" s="518"/>
      <c r="AG44" s="518"/>
      <c r="AH44" s="518"/>
      <c r="AI44" s="518"/>
      <c r="AJ44" s="518"/>
      <c r="AK44" s="518"/>
      <c r="AL44" s="518"/>
      <c r="AM44" s="519"/>
      <c r="AN44" s="518"/>
      <c r="AO44" s="518"/>
      <c r="AP44" s="518"/>
      <c r="AQ44" s="518"/>
      <c r="AR44" s="518"/>
      <c r="AS44" s="518"/>
      <c r="AT44" s="518"/>
      <c r="AU44" s="518"/>
      <c r="AV44" s="518"/>
      <c r="AW44" s="518"/>
      <c r="AX44" s="518"/>
      <c r="AY44" s="518"/>
      <c r="AZ44" s="518"/>
      <c r="BA44" s="518"/>
      <c r="BB44" s="518"/>
      <c r="BC44" s="518"/>
      <c r="BD44" s="518"/>
      <c r="BE44" s="519"/>
      <c r="BF44" s="518"/>
      <c r="BG44" s="518"/>
      <c r="BH44" s="518"/>
      <c r="BI44" s="518"/>
      <c r="BJ44" s="518"/>
      <c r="BK44" s="518"/>
      <c r="BL44" s="518"/>
      <c r="BM44" s="518"/>
      <c r="BN44" s="518"/>
      <c r="BO44" s="518"/>
      <c r="BP44" s="518"/>
      <c r="BQ44" s="518"/>
      <c r="BR44" s="518"/>
      <c r="BS44" s="518"/>
      <c r="BT44" s="518"/>
      <c r="BU44" s="518"/>
      <c r="BV44" s="518"/>
      <c r="BW44" s="518"/>
      <c r="BX44" s="518"/>
      <c r="BY44" s="518"/>
      <c r="BZ44" s="518"/>
      <c r="CA44" s="518"/>
      <c r="CB44" s="518"/>
      <c r="CC44" s="518"/>
      <c r="CD44" s="518"/>
      <c r="CE44" s="518"/>
      <c r="CF44" s="518"/>
      <c r="CG44" s="518"/>
      <c r="CH44" s="518"/>
    </row>
    <row r="45" spans="1:86" hidden="1" x14ac:dyDescent="0.25">
      <c r="A45" s="518"/>
      <c r="B45" s="518"/>
      <c r="C45" s="518"/>
      <c r="D45" s="518"/>
      <c r="E45" s="518"/>
      <c r="F45" s="518"/>
      <c r="G45" s="518"/>
      <c r="H45" s="518"/>
      <c r="I45" s="519"/>
      <c r="J45" s="518"/>
      <c r="K45" s="518"/>
      <c r="L45" s="518"/>
      <c r="M45" s="518"/>
      <c r="N45" s="518"/>
      <c r="O45" s="518"/>
      <c r="P45" s="518"/>
      <c r="Q45" s="518"/>
      <c r="R45" s="519"/>
      <c r="S45" s="518"/>
      <c r="T45" s="518"/>
      <c r="U45" s="518"/>
      <c r="V45" s="518"/>
      <c r="W45" s="518"/>
      <c r="X45" s="518"/>
      <c r="Y45" s="518"/>
      <c r="Z45" s="518"/>
      <c r="AA45" s="518"/>
      <c r="AB45" s="518"/>
      <c r="AC45" s="518"/>
      <c r="AD45" s="518"/>
      <c r="AE45" s="518"/>
      <c r="AF45" s="518"/>
      <c r="AG45" s="518"/>
      <c r="AH45" s="518"/>
      <c r="AI45" s="518"/>
      <c r="AJ45" s="518"/>
      <c r="AK45" s="518"/>
      <c r="AL45" s="518"/>
      <c r="AM45" s="519"/>
      <c r="AN45" s="518"/>
      <c r="AO45" s="518"/>
      <c r="AP45" s="518"/>
      <c r="AQ45" s="518"/>
      <c r="AR45" s="518"/>
      <c r="AS45" s="518"/>
      <c r="AT45" s="518"/>
      <c r="AU45" s="518"/>
      <c r="AV45" s="518"/>
      <c r="AW45" s="518"/>
      <c r="AX45" s="518"/>
      <c r="AY45" s="518"/>
      <c r="AZ45" s="518"/>
      <c r="BA45" s="518"/>
      <c r="BB45" s="518"/>
      <c r="BC45" s="518"/>
      <c r="BD45" s="518"/>
      <c r="BE45" s="519"/>
      <c r="BF45" s="518"/>
      <c r="BG45" s="518"/>
      <c r="BH45" s="518"/>
      <c r="BI45" s="518"/>
      <c r="BJ45" s="518"/>
      <c r="BK45" s="518"/>
      <c r="BL45" s="518"/>
      <c r="BM45" s="518"/>
      <c r="BN45" s="518"/>
      <c r="BO45" s="518"/>
      <c r="BP45" s="518"/>
      <c r="BQ45" s="518"/>
      <c r="BR45" s="518"/>
      <c r="BS45" s="518"/>
      <c r="BT45" s="518"/>
      <c r="BU45" s="518"/>
      <c r="BV45" s="518"/>
      <c r="BW45" s="518"/>
      <c r="BX45" s="518"/>
      <c r="BY45" s="518"/>
      <c r="BZ45" s="518"/>
      <c r="CA45" s="518"/>
      <c r="CB45" s="518"/>
      <c r="CC45" s="518"/>
      <c r="CD45" s="518"/>
      <c r="CE45" s="518"/>
      <c r="CF45" s="518"/>
      <c r="CG45" s="518"/>
      <c r="CH45" s="518"/>
    </row>
    <row r="46" spans="1:86" ht="21" hidden="1" x14ac:dyDescent="0.35">
      <c r="A46" s="518"/>
      <c r="B46" s="518"/>
      <c r="C46" s="518"/>
      <c r="D46" s="518"/>
      <c r="E46" s="518"/>
      <c r="F46" s="518"/>
      <c r="G46" s="518"/>
      <c r="H46" s="518"/>
      <c r="I46" s="519"/>
      <c r="J46" s="518"/>
      <c r="K46" s="518"/>
      <c r="L46" s="518"/>
      <c r="M46" s="521" t="s">
        <v>718</v>
      </c>
      <c r="N46" s="518"/>
      <c r="O46" s="518"/>
      <c r="P46" s="518"/>
      <c r="Q46" s="518"/>
      <c r="R46" s="519"/>
      <c r="S46" s="518"/>
      <c r="T46" s="518"/>
      <c r="U46" s="518"/>
      <c r="V46" s="518"/>
      <c r="W46" s="518"/>
      <c r="X46" s="518"/>
      <c r="Y46" s="518"/>
      <c r="Z46" s="518"/>
      <c r="AA46" s="518"/>
      <c r="AB46" s="518"/>
      <c r="AC46" s="518"/>
      <c r="AD46" s="518"/>
      <c r="AE46" s="518"/>
      <c r="AF46" s="518"/>
      <c r="AG46" s="518"/>
      <c r="AH46" s="518"/>
      <c r="AI46" s="518"/>
      <c r="AJ46" s="518"/>
      <c r="AK46" s="518"/>
      <c r="AL46" s="518"/>
      <c r="AM46" s="519"/>
      <c r="AN46" s="518"/>
      <c r="AO46" s="518"/>
      <c r="AP46" s="518"/>
      <c r="AQ46" s="518"/>
      <c r="AR46" s="518"/>
      <c r="AS46" s="518"/>
      <c r="AT46" s="518"/>
      <c r="AU46" s="518"/>
      <c r="AV46" s="518"/>
      <c r="AW46" s="518"/>
      <c r="AX46" s="518"/>
      <c r="AY46" s="518"/>
      <c r="AZ46" s="518"/>
      <c r="BA46" s="518"/>
      <c r="BB46" s="518"/>
      <c r="BC46" s="518"/>
      <c r="BD46" s="518"/>
      <c r="BE46" s="519"/>
      <c r="BF46" s="518"/>
      <c r="BG46" s="518"/>
      <c r="BH46" s="518"/>
      <c r="BI46" s="518"/>
      <c r="BJ46" s="518"/>
      <c r="BK46" s="518"/>
      <c r="BL46" s="518"/>
      <c r="BM46" s="518"/>
      <c r="BN46" s="518"/>
      <c r="BO46" s="518"/>
      <c r="BP46" s="518"/>
      <c r="BQ46" s="518"/>
      <c r="BR46" s="518"/>
      <c r="BS46" s="518"/>
      <c r="BT46" s="518"/>
      <c r="BU46" s="518"/>
      <c r="BV46" s="518"/>
      <c r="BW46" s="518"/>
      <c r="BX46" s="518"/>
      <c r="BY46" s="518"/>
      <c r="BZ46" s="518"/>
      <c r="CA46" s="518"/>
      <c r="CB46" s="518"/>
      <c r="CC46" s="518"/>
      <c r="CD46" s="518"/>
      <c r="CE46" s="518"/>
      <c r="CF46" s="518"/>
      <c r="CG46" s="518"/>
      <c r="CH46" s="518"/>
    </row>
    <row r="47" spans="1:86" hidden="1" x14ac:dyDescent="0.25">
      <c r="A47" s="518"/>
      <c r="B47" s="518"/>
      <c r="C47" s="518"/>
      <c r="D47" s="518"/>
      <c r="E47" s="518"/>
      <c r="F47" s="518"/>
      <c r="G47" s="518"/>
      <c r="H47" s="518"/>
      <c r="I47" s="519"/>
      <c r="J47" s="518"/>
      <c r="K47" s="518"/>
      <c r="L47" s="518"/>
      <c r="M47" s="518"/>
      <c r="N47" s="518"/>
      <c r="O47" s="518"/>
      <c r="P47" s="518"/>
      <c r="Q47" s="518"/>
      <c r="R47" s="519"/>
      <c r="S47" s="518"/>
      <c r="T47" s="518"/>
      <c r="U47" s="518"/>
      <c r="V47" s="518"/>
      <c r="W47" s="518"/>
      <c r="X47" s="518"/>
      <c r="Y47" s="518"/>
      <c r="Z47" s="518"/>
      <c r="AA47" s="518"/>
      <c r="AB47" s="518"/>
      <c r="AC47" s="518"/>
      <c r="AD47" s="518"/>
      <c r="AE47" s="518"/>
      <c r="AF47" s="518"/>
      <c r="AG47" s="518"/>
      <c r="AH47" s="518"/>
      <c r="AI47" s="518"/>
      <c r="AJ47" s="518"/>
      <c r="AK47" s="518"/>
      <c r="AL47" s="518"/>
      <c r="AM47" s="519"/>
      <c r="AN47" s="518"/>
      <c r="AO47" s="518"/>
      <c r="AP47" s="518"/>
      <c r="AQ47" s="518"/>
      <c r="AR47" s="518"/>
      <c r="AS47" s="518"/>
      <c r="AT47" s="518"/>
      <c r="AU47" s="518"/>
      <c r="AV47" s="518"/>
      <c r="AW47" s="518"/>
      <c r="AX47" s="518"/>
      <c r="AY47" s="518"/>
      <c r="AZ47" s="518"/>
      <c r="BA47" s="518"/>
      <c r="BB47" s="518"/>
      <c r="BC47" s="518"/>
      <c r="BD47" s="518"/>
      <c r="BE47" s="519"/>
      <c r="BF47" s="518"/>
      <c r="BG47" s="518"/>
      <c r="BH47" s="518"/>
      <c r="BI47" s="518"/>
      <c r="BJ47" s="518"/>
      <c r="BK47" s="518"/>
      <c r="BL47" s="518"/>
      <c r="BM47" s="518"/>
      <c r="BN47" s="518"/>
      <c r="BO47" s="518"/>
      <c r="BP47" s="518"/>
      <c r="BQ47" s="518"/>
      <c r="BR47" s="518"/>
      <c r="BS47" s="518"/>
      <c r="BT47" s="518"/>
      <c r="BU47" s="518"/>
      <c r="BV47" s="518"/>
      <c r="BW47" s="518"/>
      <c r="BX47" s="518"/>
      <c r="BY47" s="518"/>
      <c r="BZ47" s="518"/>
      <c r="CA47" s="518"/>
      <c r="CB47" s="518"/>
      <c r="CC47" s="518"/>
      <c r="CD47" s="518"/>
      <c r="CE47" s="518"/>
      <c r="CF47" s="518"/>
      <c r="CG47" s="518"/>
      <c r="CH47" s="518"/>
    </row>
    <row r="48" spans="1:86" ht="18.75" hidden="1" x14ac:dyDescent="0.3">
      <c r="A48" s="518"/>
      <c r="B48" s="518"/>
      <c r="C48" s="518"/>
      <c r="D48" s="518"/>
      <c r="E48" s="518"/>
      <c r="F48" s="518"/>
      <c r="G48" s="518"/>
      <c r="H48" s="518"/>
      <c r="I48" s="519"/>
      <c r="J48" s="518"/>
      <c r="K48" s="952" t="s">
        <v>240</v>
      </c>
      <c r="L48" s="518"/>
      <c r="M48" s="518"/>
      <c r="N48" s="518"/>
      <c r="O48" s="518"/>
      <c r="P48" s="518"/>
      <c r="Q48" s="953" t="s">
        <v>719</v>
      </c>
      <c r="R48" s="519"/>
      <c r="S48" s="518"/>
      <c r="T48" s="518"/>
      <c r="U48" s="518"/>
      <c r="V48" s="518"/>
      <c r="W48" s="518"/>
      <c r="X48" s="518"/>
      <c r="Y48" s="518"/>
      <c r="Z48" s="518"/>
      <c r="AA48" s="518"/>
      <c r="AB48" s="518"/>
      <c r="AC48" s="518"/>
      <c r="AD48" s="518"/>
      <c r="AE48" s="518"/>
      <c r="AF48" s="518"/>
      <c r="AG48" s="518"/>
      <c r="AH48" s="518"/>
      <c r="AI48" s="518"/>
      <c r="AJ48" s="518"/>
      <c r="AK48" s="518"/>
      <c r="AL48" s="518"/>
      <c r="AM48" s="519"/>
      <c r="AN48" s="518"/>
      <c r="AO48" s="518"/>
      <c r="AP48" s="518"/>
      <c r="AQ48" s="518"/>
      <c r="AR48" s="518"/>
      <c r="AS48" s="518"/>
      <c r="AT48" s="518"/>
      <c r="AU48" s="518"/>
      <c r="AV48" s="518"/>
      <c r="AW48" s="518"/>
      <c r="AX48" s="518"/>
      <c r="AY48" s="518"/>
      <c r="AZ48" s="518"/>
      <c r="BA48" s="518"/>
      <c r="BB48" s="518"/>
      <c r="BC48" s="518"/>
      <c r="BD48" s="518"/>
      <c r="BE48" s="519"/>
      <c r="BF48" s="518"/>
      <c r="BG48" s="518"/>
      <c r="BH48" s="518"/>
      <c r="BI48" s="518"/>
      <c r="BJ48" s="518"/>
      <c r="BK48" s="518"/>
      <c r="BL48" s="518"/>
      <c r="BM48" s="518"/>
      <c r="BN48" s="518"/>
      <c r="BO48" s="518"/>
      <c r="BP48" s="518"/>
      <c r="BQ48" s="518"/>
      <c r="BR48" s="518"/>
      <c r="BS48" s="518"/>
      <c r="BT48" s="518"/>
      <c r="BU48" s="518"/>
      <c r="BV48" s="518"/>
      <c r="BW48" s="518"/>
      <c r="BX48" s="518"/>
      <c r="BY48" s="518"/>
      <c r="BZ48" s="518"/>
      <c r="CA48" s="518"/>
      <c r="CB48" s="518"/>
      <c r="CC48" s="518"/>
      <c r="CD48" s="518"/>
      <c r="CE48" s="518"/>
      <c r="CF48" s="518"/>
      <c r="CG48" s="518"/>
      <c r="CH48" s="518"/>
    </row>
    <row r="49" spans="1:86" ht="19.5" hidden="1" thickBot="1" x14ac:dyDescent="0.35">
      <c r="A49" s="518"/>
      <c r="B49" s="518"/>
      <c r="C49" s="518"/>
      <c r="D49" s="518"/>
      <c r="E49" s="518"/>
      <c r="F49" s="518"/>
      <c r="G49" s="518"/>
      <c r="H49" s="518"/>
      <c r="I49" s="519"/>
      <c r="J49" s="518"/>
      <c r="K49" s="518"/>
      <c r="L49" s="518"/>
      <c r="M49" s="952"/>
      <c r="N49" s="952"/>
      <c r="O49" s="952"/>
      <c r="P49" s="952"/>
      <c r="Q49" s="518"/>
      <c r="R49" s="519"/>
      <c r="S49" s="518"/>
      <c r="T49" s="518"/>
      <c r="U49" s="518"/>
      <c r="V49" s="518"/>
      <c r="W49" s="518"/>
      <c r="X49" s="518"/>
      <c r="Y49" s="518"/>
      <c r="Z49" s="518"/>
      <c r="AA49" s="518"/>
      <c r="AB49" s="518"/>
      <c r="AC49" s="518"/>
      <c r="AD49" s="518"/>
      <c r="AE49" s="518"/>
      <c r="AF49" s="518"/>
      <c r="AG49" s="518"/>
      <c r="AH49" s="518"/>
      <c r="AI49" s="518"/>
      <c r="AJ49" s="518"/>
      <c r="AK49" s="518"/>
      <c r="AL49" s="518"/>
      <c r="AM49" s="519"/>
      <c r="AN49" s="518"/>
      <c r="AO49" s="518"/>
      <c r="AP49" s="518"/>
      <c r="AQ49" s="518"/>
      <c r="AR49" s="518"/>
      <c r="AS49" s="518"/>
      <c r="AT49" s="518"/>
      <c r="AU49" s="518"/>
      <c r="AV49" s="518"/>
      <c r="AW49" s="518"/>
      <c r="AX49" s="518"/>
      <c r="AY49" s="518"/>
      <c r="AZ49" s="518"/>
      <c r="BA49" s="518"/>
      <c r="BB49" s="518"/>
      <c r="BC49" s="518"/>
      <c r="BD49" s="518"/>
      <c r="BE49" s="519"/>
      <c r="BF49" s="518"/>
      <c r="BG49" s="518"/>
      <c r="BH49" s="518"/>
      <c r="BI49" s="518"/>
      <c r="BJ49" s="518"/>
      <c r="BK49" s="518"/>
      <c r="BL49" s="518"/>
      <c r="BM49" s="518"/>
      <c r="BN49" s="518"/>
      <c r="BO49" s="518"/>
      <c r="BP49" s="518"/>
      <c r="BQ49" s="518"/>
      <c r="BR49" s="518"/>
      <c r="BS49" s="518"/>
      <c r="BT49" s="518"/>
      <c r="BU49" s="518"/>
      <c r="BV49" s="518"/>
      <c r="BW49" s="518"/>
      <c r="BX49" s="518"/>
      <c r="BY49" s="518"/>
      <c r="BZ49" s="518"/>
      <c r="CA49" s="518"/>
      <c r="CB49" s="518"/>
      <c r="CC49" s="518"/>
      <c r="CD49" s="518"/>
      <c r="CE49" s="518"/>
      <c r="CF49" s="518"/>
      <c r="CG49" s="518"/>
      <c r="CH49" s="518"/>
    </row>
    <row r="50" spans="1:86" ht="15.75" hidden="1" thickBot="1" x14ac:dyDescent="0.3">
      <c r="A50" s="518"/>
      <c r="B50" s="518"/>
      <c r="C50" s="518"/>
      <c r="D50" s="518"/>
      <c r="E50" s="518"/>
      <c r="F50" s="518"/>
      <c r="G50" s="518"/>
      <c r="H50" s="518"/>
      <c r="I50" s="519"/>
      <c r="J50" s="525" t="s">
        <v>233</v>
      </c>
      <c r="K50" s="526" t="s">
        <v>88</v>
      </c>
      <c r="L50" s="527" t="s">
        <v>234</v>
      </c>
      <c r="M50" s="527" t="s">
        <v>235</v>
      </c>
      <c r="N50" s="528" t="s">
        <v>236</v>
      </c>
      <c r="O50" s="527" t="s">
        <v>237</v>
      </c>
      <c r="P50" s="529" t="s">
        <v>238</v>
      </c>
      <c r="Q50" s="530" t="s">
        <v>239</v>
      </c>
      <c r="R50" s="519"/>
      <c r="S50" s="518"/>
      <c r="T50" s="518"/>
      <c r="U50" s="518"/>
      <c r="V50" s="518"/>
      <c r="W50" s="518"/>
      <c r="X50" s="518"/>
      <c r="Y50" s="518"/>
      <c r="Z50" s="518"/>
      <c r="AA50" s="518"/>
      <c r="AB50" s="518"/>
      <c r="AC50" s="518"/>
      <c r="AD50" s="518"/>
      <c r="AE50" s="518"/>
      <c r="AF50" s="518"/>
      <c r="AG50" s="518"/>
      <c r="AH50" s="518"/>
      <c r="AI50" s="518"/>
      <c r="AJ50" s="518"/>
      <c r="AK50" s="518"/>
      <c r="AL50" s="518"/>
      <c r="AM50" s="519"/>
      <c r="AN50" s="518"/>
      <c r="AO50" s="518"/>
      <c r="AP50" s="518"/>
      <c r="AQ50" s="518"/>
      <c r="AR50" s="518"/>
      <c r="AS50" s="518"/>
      <c r="AT50" s="518"/>
      <c r="AU50" s="518"/>
      <c r="AV50" s="518"/>
      <c r="AW50" s="518"/>
      <c r="AX50" s="518"/>
      <c r="AY50" s="518"/>
      <c r="AZ50" s="518"/>
      <c r="BA50" s="518"/>
      <c r="BB50" s="518"/>
      <c r="BC50" s="518"/>
      <c r="BD50" s="518"/>
      <c r="BE50" s="519"/>
      <c r="BF50" s="518"/>
      <c r="BG50" s="518"/>
      <c r="BH50" s="518"/>
      <c r="BI50" s="518"/>
      <c r="BJ50" s="518"/>
      <c r="BK50" s="518"/>
      <c r="BL50" s="518"/>
      <c r="BM50" s="518"/>
      <c r="BN50" s="518"/>
      <c r="BO50" s="518"/>
      <c r="BP50" s="518"/>
      <c r="BQ50" s="518"/>
      <c r="BR50" s="518"/>
      <c r="BS50" s="518"/>
      <c r="BT50" s="518"/>
      <c r="BU50" s="518"/>
      <c r="BV50" s="518"/>
      <c r="BW50" s="518"/>
      <c r="BX50" s="518"/>
      <c r="BY50" s="518"/>
      <c r="BZ50" s="518"/>
      <c r="CA50" s="518"/>
      <c r="CB50" s="518"/>
      <c r="CC50" s="518"/>
      <c r="CD50" s="518"/>
      <c r="CE50" s="518"/>
      <c r="CF50" s="518"/>
      <c r="CG50" s="518"/>
      <c r="CH50" s="518"/>
    </row>
    <row r="51" spans="1:86" ht="15.75" hidden="1" x14ac:dyDescent="0.25">
      <c r="A51" s="518"/>
      <c r="B51" s="518"/>
      <c r="C51" s="518"/>
      <c r="D51" s="518"/>
      <c r="E51" s="518"/>
      <c r="F51" s="518"/>
      <c r="G51" s="518"/>
      <c r="H51" s="518"/>
      <c r="I51" s="519"/>
      <c r="J51" s="1090">
        <v>1</v>
      </c>
      <c r="K51" s="1091" t="s">
        <v>98</v>
      </c>
      <c r="L51" s="531" t="s">
        <v>720</v>
      </c>
      <c r="M51" s="531" t="s">
        <v>721</v>
      </c>
      <c r="N51" s="532"/>
      <c r="O51" s="531"/>
      <c r="P51" s="533"/>
      <c r="Q51" s="534"/>
      <c r="R51" s="519"/>
      <c r="S51" s="518"/>
      <c r="T51" s="518"/>
      <c r="U51" s="518"/>
      <c r="V51" s="518"/>
      <c r="W51" s="518"/>
      <c r="X51" s="518"/>
      <c r="Y51" s="518"/>
      <c r="Z51" s="518"/>
      <c r="AA51" s="518"/>
      <c r="AB51" s="518"/>
      <c r="AC51" s="518"/>
      <c r="AD51" s="518"/>
      <c r="AE51" s="518"/>
      <c r="AF51" s="518"/>
      <c r="AG51" s="518"/>
      <c r="AH51" s="518"/>
      <c r="AI51" s="518"/>
      <c r="AJ51" s="518"/>
      <c r="AK51" s="518"/>
      <c r="AL51" s="518"/>
      <c r="AM51" s="519"/>
      <c r="AN51" s="518"/>
      <c r="AO51" s="518"/>
      <c r="AP51" s="518"/>
      <c r="AQ51" s="518"/>
      <c r="AR51" s="518"/>
      <c r="AS51" s="518"/>
      <c r="AT51" s="518"/>
      <c r="AU51" s="518"/>
      <c r="AV51" s="518"/>
      <c r="AW51" s="518"/>
      <c r="AX51" s="518"/>
      <c r="AY51" s="518"/>
      <c r="AZ51" s="518"/>
      <c r="BA51" s="518"/>
      <c r="BB51" s="518"/>
      <c r="BC51" s="518"/>
      <c r="BD51" s="518"/>
      <c r="BE51" s="519"/>
      <c r="BF51" s="518"/>
      <c r="BG51" s="518"/>
      <c r="BH51" s="518"/>
      <c r="BI51" s="518"/>
      <c r="BJ51" s="518"/>
      <c r="BK51" s="518"/>
      <c r="BL51" s="518"/>
      <c r="BM51" s="518"/>
      <c r="BN51" s="518"/>
      <c r="BO51" s="518"/>
      <c r="BP51" s="518"/>
      <c r="BQ51" s="518"/>
      <c r="BR51" s="518"/>
      <c r="BS51" s="518"/>
      <c r="BT51" s="518"/>
      <c r="BU51" s="518"/>
      <c r="BV51" s="518"/>
      <c r="BW51" s="518"/>
      <c r="BX51" s="518"/>
      <c r="BY51" s="518"/>
      <c r="BZ51" s="518"/>
      <c r="CA51" s="518"/>
      <c r="CB51" s="518"/>
      <c r="CC51" s="518"/>
      <c r="CD51" s="518"/>
      <c r="CE51" s="518"/>
      <c r="CF51" s="518"/>
      <c r="CG51" s="518"/>
      <c r="CH51" s="518"/>
    </row>
    <row r="52" spans="1:86" ht="15.75" hidden="1" x14ac:dyDescent="0.25">
      <c r="A52" s="518"/>
      <c r="B52" s="518"/>
      <c r="C52" s="518"/>
      <c r="D52" s="518"/>
      <c r="E52" s="518"/>
      <c r="F52" s="518"/>
      <c r="G52" s="518"/>
      <c r="H52" s="518"/>
      <c r="I52" s="519"/>
      <c r="J52" s="1085"/>
      <c r="K52" s="1092"/>
      <c r="L52" s="535" t="s">
        <v>713</v>
      </c>
      <c r="M52" s="535" t="s">
        <v>714</v>
      </c>
      <c r="N52" s="536"/>
      <c r="O52" s="535"/>
      <c r="P52" s="537"/>
      <c r="Q52" s="538"/>
      <c r="R52" s="519"/>
      <c r="S52" s="518"/>
      <c r="T52" s="518"/>
      <c r="U52" s="518"/>
      <c r="V52" s="518"/>
      <c r="W52" s="518"/>
      <c r="X52" s="518"/>
      <c r="Y52" s="518"/>
      <c r="Z52" s="518"/>
      <c r="AA52" s="518"/>
      <c r="AB52" s="518"/>
      <c r="AC52" s="518"/>
      <c r="AD52" s="518"/>
      <c r="AE52" s="518"/>
      <c r="AF52" s="518"/>
      <c r="AG52" s="518"/>
      <c r="AH52" s="518"/>
      <c r="AI52" s="518"/>
      <c r="AJ52" s="518"/>
      <c r="AK52" s="518"/>
      <c r="AL52" s="518"/>
      <c r="AM52" s="519"/>
      <c r="AN52" s="518"/>
      <c r="AO52" s="518"/>
      <c r="AP52" s="518"/>
      <c r="AQ52" s="518"/>
      <c r="AR52" s="518"/>
      <c r="AS52" s="518"/>
      <c r="AT52" s="518"/>
      <c r="AU52" s="518"/>
      <c r="AV52" s="518"/>
      <c r="AW52" s="518"/>
      <c r="AX52" s="518"/>
      <c r="AY52" s="518"/>
      <c r="AZ52" s="518"/>
      <c r="BA52" s="518"/>
      <c r="BB52" s="518"/>
      <c r="BC52" s="518"/>
      <c r="BD52" s="518"/>
      <c r="BE52" s="519"/>
      <c r="BF52" s="518"/>
      <c r="BG52" s="518"/>
      <c r="BH52" s="518"/>
      <c r="BI52" s="518"/>
      <c r="BJ52" s="518"/>
      <c r="BK52" s="518"/>
      <c r="BL52" s="518"/>
      <c r="BM52" s="518"/>
      <c r="BN52" s="518"/>
      <c r="BO52" s="518"/>
      <c r="BP52" s="518"/>
      <c r="BQ52" s="518"/>
      <c r="BR52" s="518"/>
      <c r="BS52" s="518"/>
      <c r="BT52" s="518"/>
      <c r="BU52" s="518"/>
      <c r="BV52" s="518"/>
      <c r="BW52" s="518"/>
      <c r="BX52" s="518"/>
      <c r="BY52" s="518"/>
      <c r="BZ52" s="518"/>
      <c r="CA52" s="518"/>
      <c r="CB52" s="518"/>
      <c r="CC52" s="518"/>
      <c r="CD52" s="518"/>
      <c r="CE52" s="518"/>
      <c r="CF52" s="518"/>
      <c r="CG52" s="518"/>
      <c r="CH52" s="518"/>
    </row>
    <row r="53" spans="1:86" ht="15.75" hidden="1" x14ac:dyDescent="0.25">
      <c r="A53" s="518"/>
      <c r="B53" s="518"/>
      <c r="C53" s="518"/>
      <c r="D53" s="518"/>
      <c r="E53" s="518"/>
      <c r="F53" s="518"/>
      <c r="G53" s="518"/>
      <c r="H53" s="518"/>
      <c r="I53" s="519"/>
      <c r="J53" s="1078">
        <v>2</v>
      </c>
      <c r="K53" s="1080" t="s">
        <v>99</v>
      </c>
      <c r="L53" s="539" t="s">
        <v>722</v>
      </c>
      <c r="M53" s="540"/>
      <c r="N53" s="539"/>
      <c r="O53" s="540"/>
      <c r="P53" s="541"/>
      <c r="Q53" s="542"/>
      <c r="R53" s="519"/>
      <c r="S53" s="518"/>
      <c r="T53" s="518"/>
      <c r="U53" s="518"/>
      <c r="V53" s="518"/>
      <c r="W53" s="518"/>
      <c r="X53" s="518"/>
      <c r="Y53" s="518"/>
      <c r="Z53" s="518"/>
      <c r="AA53" s="518"/>
      <c r="AB53" s="518"/>
      <c r="AC53" s="518"/>
      <c r="AD53" s="518"/>
      <c r="AE53" s="518"/>
      <c r="AF53" s="518"/>
      <c r="AG53" s="518"/>
      <c r="AH53" s="518"/>
      <c r="AI53" s="518"/>
      <c r="AJ53" s="518"/>
      <c r="AK53" s="518"/>
      <c r="AL53" s="518"/>
      <c r="AM53" s="519"/>
      <c r="AN53" s="518"/>
      <c r="AO53" s="518"/>
      <c r="AP53" s="518"/>
      <c r="AQ53" s="518"/>
      <c r="AR53" s="518"/>
      <c r="AS53" s="518"/>
      <c r="AT53" s="518"/>
      <c r="AU53" s="518"/>
      <c r="AV53" s="518"/>
      <c r="AW53" s="518"/>
      <c r="AX53" s="518"/>
      <c r="AY53" s="518"/>
      <c r="AZ53" s="518"/>
      <c r="BA53" s="518"/>
      <c r="BB53" s="518"/>
      <c r="BC53" s="518"/>
      <c r="BD53" s="518"/>
      <c r="BE53" s="519"/>
      <c r="BF53" s="518"/>
      <c r="BG53" s="518"/>
      <c r="BH53" s="518"/>
      <c r="BI53" s="518"/>
      <c r="BJ53" s="518"/>
      <c r="BK53" s="518"/>
      <c r="BL53" s="518"/>
      <c r="BM53" s="518"/>
      <c r="BN53" s="518"/>
      <c r="BO53" s="518"/>
      <c r="BP53" s="518"/>
      <c r="BQ53" s="518"/>
      <c r="BR53" s="518"/>
      <c r="BS53" s="518"/>
      <c r="BT53" s="518"/>
      <c r="BU53" s="518"/>
      <c r="BV53" s="518"/>
      <c r="BW53" s="518"/>
      <c r="BX53" s="518"/>
      <c r="BY53" s="518"/>
      <c r="BZ53" s="518"/>
      <c r="CA53" s="518"/>
      <c r="CB53" s="518"/>
      <c r="CC53" s="518"/>
      <c r="CD53" s="518"/>
      <c r="CE53" s="518"/>
      <c r="CF53" s="518"/>
      <c r="CG53" s="518"/>
      <c r="CH53" s="518"/>
    </row>
    <row r="54" spans="1:86" ht="15.75" hidden="1" x14ac:dyDescent="0.25">
      <c r="A54" s="518"/>
      <c r="B54" s="518"/>
      <c r="C54" s="518"/>
      <c r="D54" s="518"/>
      <c r="E54" s="518"/>
      <c r="F54" s="518"/>
      <c r="G54" s="518"/>
      <c r="H54" s="518"/>
      <c r="I54" s="519"/>
      <c r="J54" s="1088"/>
      <c r="K54" s="1089"/>
      <c r="L54" s="543" t="s">
        <v>713</v>
      </c>
      <c r="M54" s="535"/>
      <c r="N54" s="543"/>
      <c r="O54" s="535"/>
      <c r="P54" s="544"/>
      <c r="Q54" s="545"/>
      <c r="R54" s="519"/>
      <c r="S54" s="518"/>
      <c r="T54" s="518"/>
      <c r="U54" s="518"/>
      <c r="V54" s="518"/>
      <c r="W54" s="518"/>
      <c r="X54" s="518"/>
      <c r="Y54" s="518"/>
      <c r="Z54" s="518"/>
      <c r="AA54" s="518"/>
      <c r="AB54" s="518"/>
      <c r="AC54" s="518"/>
      <c r="AD54" s="518"/>
      <c r="AE54" s="518"/>
      <c r="AF54" s="518"/>
      <c r="AG54" s="518"/>
      <c r="AH54" s="518"/>
      <c r="AI54" s="518"/>
      <c r="AJ54" s="518"/>
      <c r="AK54" s="518"/>
      <c r="AL54" s="518"/>
      <c r="AM54" s="519"/>
      <c r="AN54" s="518"/>
      <c r="AO54" s="518"/>
      <c r="AP54" s="518"/>
      <c r="AQ54" s="518"/>
      <c r="AR54" s="518"/>
      <c r="AS54" s="518"/>
      <c r="AT54" s="518"/>
      <c r="AU54" s="518"/>
      <c r="AV54" s="518"/>
      <c r="AW54" s="518"/>
      <c r="AX54" s="518"/>
      <c r="AY54" s="518"/>
      <c r="AZ54" s="518"/>
      <c r="BA54" s="518"/>
      <c r="BB54" s="518"/>
      <c r="BC54" s="518"/>
      <c r="BD54" s="518"/>
      <c r="BE54" s="519"/>
      <c r="BF54" s="518"/>
      <c r="BG54" s="518"/>
      <c r="BH54" s="518"/>
      <c r="BI54" s="518"/>
      <c r="BJ54" s="518"/>
      <c r="BK54" s="518"/>
      <c r="BL54" s="518"/>
      <c r="BM54" s="518"/>
      <c r="BN54" s="518"/>
      <c r="BO54" s="518"/>
      <c r="BP54" s="518"/>
      <c r="BQ54" s="518"/>
      <c r="BR54" s="518"/>
      <c r="BS54" s="518"/>
      <c r="BT54" s="518"/>
      <c r="BU54" s="518"/>
      <c r="BV54" s="518"/>
      <c r="BW54" s="518"/>
      <c r="BX54" s="518"/>
      <c r="BY54" s="518"/>
      <c r="BZ54" s="518"/>
      <c r="CA54" s="518"/>
      <c r="CB54" s="518"/>
      <c r="CC54" s="518"/>
      <c r="CD54" s="518"/>
      <c r="CE54" s="518"/>
      <c r="CF54" s="518"/>
      <c r="CG54" s="518"/>
      <c r="CH54" s="518"/>
    </row>
    <row r="55" spans="1:86" ht="15.75" hidden="1" x14ac:dyDescent="0.25">
      <c r="A55" s="518"/>
      <c r="B55" s="518"/>
      <c r="C55" s="518"/>
      <c r="D55" s="518"/>
      <c r="E55" s="518"/>
      <c r="F55" s="518"/>
      <c r="G55" s="518"/>
      <c r="H55" s="518"/>
      <c r="I55" s="519"/>
      <c r="J55" s="1084">
        <v>3</v>
      </c>
      <c r="K55" s="1086" t="s">
        <v>126</v>
      </c>
      <c r="L55" s="546" t="s">
        <v>723</v>
      </c>
      <c r="M55" s="547"/>
      <c r="N55" s="546"/>
      <c r="O55" s="547"/>
      <c r="P55" s="548"/>
      <c r="Q55" s="549"/>
      <c r="R55" s="519"/>
      <c r="S55" s="518"/>
      <c r="T55" s="518"/>
      <c r="U55" s="518"/>
      <c r="V55" s="518"/>
      <c r="W55" s="518"/>
      <c r="X55" s="518"/>
      <c r="Y55" s="518"/>
      <c r="Z55" s="518"/>
      <c r="AA55" s="518"/>
      <c r="AB55" s="518"/>
      <c r="AC55" s="518"/>
      <c r="AD55" s="518"/>
      <c r="AE55" s="518"/>
      <c r="AF55" s="518"/>
      <c r="AG55" s="518"/>
      <c r="AH55" s="518"/>
      <c r="AI55" s="518"/>
      <c r="AJ55" s="518"/>
      <c r="AK55" s="518"/>
      <c r="AL55" s="518"/>
      <c r="AM55" s="519"/>
      <c r="AN55" s="518"/>
      <c r="AO55" s="518"/>
      <c r="AP55" s="518"/>
      <c r="AQ55" s="518"/>
      <c r="AR55" s="518"/>
      <c r="AS55" s="518"/>
      <c r="AT55" s="518"/>
      <c r="AU55" s="518"/>
      <c r="AV55" s="518"/>
      <c r="AW55" s="518"/>
      <c r="AX55" s="518"/>
      <c r="AY55" s="518"/>
      <c r="AZ55" s="518"/>
      <c r="BA55" s="518"/>
      <c r="BB55" s="518"/>
      <c r="BC55" s="518"/>
      <c r="BD55" s="518"/>
      <c r="BE55" s="519"/>
      <c r="BF55" s="518"/>
      <c r="BG55" s="518"/>
      <c r="BH55" s="518"/>
      <c r="BI55" s="518"/>
      <c r="BJ55" s="518"/>
      <c r="BK55" s="518"/>
      <c r="BL55" s="518"/>
      <c r="BM55" s="518"/>
      <c r="BN55" s="518"/>
      <c r="BO55" s="518"/>
      <c r="BP55" s="518"/>
      <c r="BQ55" s="518"/>
      <c r="BR55" s="518"/>
      <c r="BS55" s="518"/>
      <c r="BT55" s="518"/>
      <c r="BU55" s="518"/>
      <c r="BV55" s="518"/>
      <c r="BW55" s="518"/>
      <c r="BX55" s="518"/>
      <c r="BY55" s="518"/>
      <c r="BZ55" s="518"/>
      <c r="CA55" s="518"/>
      <c r="CB55" s="518"/>
      <c r="CC55" s="518"/>
      <c r="CD55" s="518"/>
      <c r="CE55" s="518"/>
      <c r="CF55" s="518"/>
      <c r="CG55" s="518"/>
      <c r="CH55" s="518"/>
    </row>
    <row r="56" spans="1:86" ht="15.75" hidden="1" x14ac:dyDescent="0.25">
      <c r="A56" s="518"/>
      <c r="B56" s="518"/>
      <c r="C56" s="518"/>
      <c r="D56" s="518"/>
      <c r="E56" s="518"/>
      <c r="F56" s="518"/>
      <c r="G56" s="518"/>
      <c r="H56" s="518"/>
      <c r="I56" s="519"/>
      <c r="J56" s="1085"/>
      <c r="K56" s="1087"/>
      <c r="L56" s="536" t="s">
        <v>715</v>
      </c>
      <c r="M56" s="550"/>
      <c r="N56" s="536"/>
      <c r="O56" s="550"/>
      <c r="P56" s="537"/>
      <c r="Q56" s="538"/>
      <c r="R56" s="519"/>
      <c r="S56" s="518"/>
      <c r="T56" s="518"/>
      <c r="U56" s="518"/>
      <c r="V56" s="518"/>
      <c r="W56" s="518"/>
      <c r="X56" s="518"/>
      <c r="Y56" s="518"/>
      <c r="Z56" s="518"/>
      <c r="AA56" s="518"/>
      <c r="AB56" s="518"/>
      <c r="AC56" s="518"/>
      <c r="AD56" s="518"/>
      <c r="AE56" s="518"/>
      <c r="AF56" s="518"/>
      <c r="AG56" s="518"/>
      <c r="AH56" s="518"/>
      <c r="AI56" s="518"/>
      <c r="AJ56" s="518"/>
      <c r="AK56" s="518"/>
      <c r="AL56" s="518"/>
      <c r="AM56" s="519"/>
      <c r="AN56" s="518"/>
      <c r="AO56" s="518"/>
      <c r="AP56" s="518"/>
      <c r="AQ56" s="518"/>
      <c r="AR56" s="518"/>
      <c r="AS56" s="518"/>
      <c r="AT56" s="518"/>
      <c r="AU56" s="518"/>
      <c r="AV56" s="518"/>
      <c r="AW56" s="518"/>
      <c r="AX56" s="518"/>
      <c r="AY56" s="518"/>
      <c r="AZ56" s="518"/>
      <c r="BA56" s="518"/>
      <c r="BB56" s="518"/>
      <c r="BC56" s="518"/>
      <c r="BD56" s="518"/>
      <c r="BE56" s="519"/>
      <c r="BF56" s="518"/>
      <c r="BG56" s="518"/>
      <c r="BH56" s="518"/>
      <c r="BI56" s="518"/>
      <c r="BJ56" s="518"/>
      <c r="BK56" s="518"/>
      <c r="BL56" s="518"/>
      <c r="BM56" s="518"/>
      <c r="BN56" s="518"/>
      <c r="BO56" s="518"/>
      <c r="BP56" s="518"/>
      <c r="BQ56" s="518"/>
      <c r="BR56" s="518"/>
      <c r="BS56" s="518"/>
      <c r="BT56" s="518"/>
      <c r="BU56" s="518"/>
      <c r="BV56" s="518"/>
      <c r="BW56" s="518"/>
      <c r="BX56" s="518"/>
      <c r="BY56" s="518"/>
      <c r="BZ56" s="518"/>
      <c r="CA56" s="518"/>
      <c r="CB56" s="518"/>
      <c r="CC56" s="518"/>
      <c r="CD56" s="518"/>
      <c r="CE56" s="518"/>
      <c r="CF56" s="518"/>
      <c r="CG56" s="518"/>
      <c r="CH56" s="518"/>
    </row>
    <row r="57" spans="1:86" ht="15.75" hidden="1" x14ac:dyDescent="0.25">
      <c r="A57" s="518"/>
      <c r="B57" s="518"/>
      <c r="C57" s="518"/>
      <c r="D57" s="518"/>
      <c r="E57" s="518"/>
      <c r="F57" s="518"/>
      <c r="G57" s="518"/>
      <c r="H57" s="518"/>
      <c r="I57" s="519"/>
      <c r="J57" s="1078">
        <v>4</v>
      </c>
      <c r="K57" s="1080" t="s">
        <v>63</v>
      </c>
      <c r="L57" s="539"/>
      <c r="M57" s="540"/>
      <c r="N57" s="539"/>
      <c r="O57" s="540"/>
      <c r="P57" s="541"/>
      <c r="Q57" s="542"/>
      <c r="R57" s="519"/>
      <c r="S57" s="518"/>
      <c r="T57" s="518"/>
      <c r="U57" s="518"/>
      <c r="V57" s="518"/>
      <c r="W57" s="518"/>
      <c r="X57" s="518"/>
      <c r="Y57" s="518"/>
      <c r="Z57" s="518"/>
      <c r="AA57" s="518"/>
      <c r="AB57" s="518"/>
      <c r="AC57" s="518"/>
      <c r="AD57" s="518"/>
      <c r="AE57" s="518"/>
      <c r="AF57" s="518"/>
      <c r="AG57" s="518"/>
      <c r="AH57" s="518"/>
      <c r="AI57" s="518"/>
      <c r="AJ57" s="518"/>
      <c r="AK57" s="518"/>
      <c r="AL57" s="518"/>
      <c r="AM57" s="519"/>
      <c r="AN57" s="518"/>
      <c r="AO57" s="518"/>
      <c r="AP57" s="518"/>
      <c r="AQ57" s="518"/>
      <c r="AR57" s="518"/>
      <c r="AS57" s="518"/>
      <c r="AT57" s="518"/>
      <c r="AU57" s="518"/>
      <c r="AV57" s="518"/>
      <c r="AW57" s="518"/>
      <c r="AX57" s="518"/>
      <c r="AY57" s="518"/>
      <c r="AZ57" s="518"/>
      <c r="BA57" s="518"/>
      <c r="BB57" s="518"/>
      <c r="BC57" s="518"/>
      <c r="BD57" s="518"/>
      <c r="BE57" s="519"/>
      <c r="BF57" s="518"/>
      <c r="BG57" s="518"/>
      <c r="BH57" s="518"/>
      <c r="BI57" s="518"/>
      <c r="BJ57" s="518"/>
      <c r="BK57" s="518"/>
      <c r="BL57" s="518"/>
      <c r="BM57" s="518"/>
      <c r="BN57" s="518"/>
      <c r="BO57" s="518"/>
      <c r="BP57" s="518"/>
      <c r="BQ57" s="518"/>
      <c r="BR57" s="518"/>
      <c r="BS57" s="518"/>
      <c r="BT57" s="518"/>
      <c r="BU57" s="518"/>
      <c r="BV57" s="518"/>
      <c r="BW57" s="518"/>
      <c r="BX57" s="518"/>
      <c r="BY57" s="518"/>
      <c r="BZ57" s="518"/>
      <c r="CA57" s="518"/>
      <c r="CB57" s="518"/>
      <c r="CC57" s="518"/>
      <c r="CD57" s="518"/>
      <c r="CE57" s="518"/>
      <c r="CF57" s="518"/>
      <c r="CG57" s="518"/>
      <c r="CH57" s="518"/>
    </row>
    <row r="58" spans="1:86" ht="15.75" hidden="1" x14ac:dyDescent="0.25">
      <c r="A58" s="518"/>
      <c r="B58" s="518"/>
      <c r="C58" s="518"/>
      <c r="D58" s="518"/>
      <c r="E58" s="518"/>
      <c r="F58" s="518"/>
      <c r="G58" s="518"/>
      <c r="H58" s="518"/>
      <c r="I58" s="519"/>
      <c r="J58" s="1088"/>
      <c r="K58" s="1089"/>
      <c r="L58" s="543"/>
      <c r="M58" s="535"/>
      <c r="N58" s="543"/>
      <c r="O58" s="535"/>
      <c r="P58" s="544"/>
      <c r="Q58" s="545"/>
      <c r="R58" s="519"/>
      <c r="S58" s="518"/>
      <c r="T58" s="518"/>
      <c r="U58" s="518"/>
      <c r="V58" s="518"/>
      <c r="W58" s="518"/>
      <c r="X58" s="518"/>
      <c r="Y58" s="518"/>
      <c r="Z58" s="518"/>
      <c r="AA58" s="518"/>
      <c r="AB58" s="518"/>
      <c r="AC58" s="518"/>
      <c r="AD58" s="518"/>
      <c r="AE58" s="518"/>
      <c r="AF58" s="518"/>
      <c r="AG58" s="518"/>
      <c r="AH58" s="518"/>
      <c r="AI58" s="518"/>
      <c r="AJ58" s="518"/>
      <c r="AK58" s="518"/>
      <c r="AL58" s="518"/>
      <c r="AM58" s="519"/>
      <c r="AN58" s="518"/>
      <c r="AO58" s="518"/>
      <c r="AP58" s="518"/>
      <c r="AQ58" s="518"/>
      <c r="AR58" s="518"/>
      <c r="AS58" s="518"/>
      <c r="AT58" s="518"/>
      <c r="AU58" s="518"/>
      <c r="AV58" s="518"/>
      <c r="AW58" s="518"/>
      <c r="AX58" s="518"/>
      <c r="AY58" s="518"/>
      <c r="AZ58" s="518"/>
      <c r="BA58" s="518"/>
      <c r="BB58" s="518"/>
      <c r="BC58" s="518"/>
      <c r="BD58" s="518"/>
      <c r="BE58" s="519"/>
      <c r="BF58" s="518"/>
      <c r="BG58" s="518"/>
      <c r="BH58" s="518"/>
      <c r="BI58" s="518"/>
      <c r="BJ58" s="518"/>
      <c r="BK58" s="518"/>
      <c r="BL58" s="518"/>
      <c r="BM58" s="518"/>
      <c r="BN58" s="518"/>
      <c r="BO58" s="518"/>
      <c r="BP58" s="518"/>
      <c r="BQ58" s="518"/>
      <c r="BR58" s="518"/>
      <c r="BS58" s="518"/>
      <c r="BT58" s="518"/>
      <c r="BU58" s="518"/>
      <c r="BV58" s="518"/>
      <c r="BW58" s="518"/>
      <c r="BX58" s="518"/>
      <c r="BY58" s="518"/>
      <c r="BZ58" s="518"/>
      <c r="CA58" s="518"/>
      <c r="CB58" s="518"/>
      <c r="CC58" s="518"/>
      <c r="CD58" s="518"/>
      <c r="CE58" s="518"/>
      <c r="CF58" s="518"/>
      <c r="CG58" s="518"/>
      <c r="CH58" s="518"/>
    </row>
    <row r="59" spans="1:86" ht="15.75" hidden="1" x14ac:dyDescent="0.25">
      <c r="A59" s="518"/>
      <c r="B59" s="518"/>
      <c r="C59" s="518"/>
      <c r="D59" s="518"/>
      <c r="E59" s="518"/>
      <c r="F59" s="518"/>
      <c r="G59" s="518"/>
      <c r="H59" s="518"/>
      <c r="I59" s="519"/>
      <c r="J59" s="1084">
        <v>5</v>
      </c>
      <c r="K59" s="1086" t="s">
        <v>97</v>
      </c>
      <c r="L59" s="546" t="s">
        <v>724</v>
      </c>
      <c r="M59" s="547" t="s">
        <v>725</v>
      </c>
      <c r="N59" s="546"/>
      <c r="O59" s="547"/>
      <c r="P59" s="548"/>
      <c r="Q59" s="549"/>
      <c r="R59" s="519"/>
      <c r="S59" s="518"/>
      <c r="T59" s="518"/>
      <c r="U59" s="518"/>
      <c r="V59" s="518"/>
      <c r="W59" s="518"/>
      <c r="X59" s="518"/>
      <c r="Y59" s="518"/>
      <c r="Z59" s="518"/>
      <c r="AA59" s="518"/>
      <c r="AB59" s="518"/>
      <c r="AC59" s="518"/>
      <c r="AD59" s="518"/>
      <c r="AE59" s="518"/>
      <c r="AF59" s="518"/>
      <c r="AG59" s="518"/>
      <c r="AH59" s="518"/>
      <c r="AI59" s="518"/>
      <c r="AJ59" s="518"/>
      <c r="AK59" s="518"/>
      <c r="AL59" s="518"/>
      <c r="AM59" s="519"/>
      <c r="AN59" s="518"/>
      <c r="AO59" s="518"/>
      <c r="AP59" s="518"/>
      <c r="AQ59" s="518"/>
      <c r="AR59" s="518"/>
      <c r="AS59" s="518"/>
      <c r="AT59" s="518"/>
      <c r="AU59" s="518"/>
      <c r="AV59" s="518"/>
      <c r="AW59" s="518"/>
      <c r="AX59" s="518"/>
      <c r="AY59" s="518"/>
      <c r="AZ59" s="518"/>
      <c r="BA59" s="518"/>
      <c r="BB59" s="518"/>
      <c r="BC59" s="518"/>
      <c r="BD59" s="518"/>
      <c r="BE59" s="519"/>
      <c r="BF59" s="518"/>
      <c r="BG59" s="518"/>
      <c r="BH59" s="518"/>
      <c r="BI59" s="518"/>
      <c r="BJ59" s="518"/>
      <c r="BK59" s="518"/>
      <c r="BL59" s="518"/>
      <c r="BM59" s="518"/>
      <c r="BN59" s="518"/>
      <c r="BO59" s="518"/>
      <c r="BP59" s="518"/>
      <c r="BQ59" s="518"/>
      <c r="BR59" s="518"/>
      <c r="BS59" s="518"/>
      <c r="BT59" s="518"/>
      <c r="BU59" s="518"/>
      <c r="BV59" s="518"/>
      <c r="BW59" s="518"/>
      <c r="BX59" s="518"/>
      <c r="BY59" s="518"/>
      <c r="BZ59" s="518"/>
      <c r="CA59" s="518"/>
      <c r="CB59" s="518"/>
      <c r="CC59" s="518"/>
      <c r="CD59" s="518"/>
      <c r="CE59" s="518"/>
      <c r="CF59" s="518"/>
      <c r="CG59" s="518"/>
      <c r="CH59" s="518"/>
    </row>
    <row r="60" spans="1:86" ht="15.75" hidden="1" x14ac:dyDescent="0.25">
      <c r="A60" s="518"/>
      <c r="B60" s="518"/>
      <c r="C60" s="518"/>
      <c r="D60" s="518"/>
      <c r="E60" s="518"/>
      <c r="F60" s="518"/>
      <c r="G60" s="518"/>
      <c r="H60" s="518"/>
      <c r="I60" s="519"/>
      <c r="J60" s="1085"/>
      <c r="K60" s="1087"/>
      <c r="L60" s="536" t="s">
        <v>715</v>
      </c>
      <c r="M60" s="550" t="s">
        <v>716</v>
      </c>
      <c r="N60" s="536"/>
      <c r="O60" s="550"/>
      <c r="P60" s="537"/>
      <c r="Q60" s="538"/>
      <c r="R60" s="519"/>
      <c r="S60" s="518"/>
      <c r="T60" s="518"/>
      <c r="U60" s="518"/>
      <c r="V60" s="518"/>
      <c r="W60" s="518"/>
      <c r="X60" s="518"/>
      <c r="Y60" s="518"/>
      <c r="Z60" s="518"/>
      <c r="AA60" s="518"/>
      <c r="AB60" s="518"/>
      <c r="AC60" s="518"/>
      <c r="AD60" s="518"/>
      <c r="AE60" s="518"/>
      <c r="AF60" s="518"/>
      <c r="AG60" s="518"/>
      <c r="AH60" s="518"/>
      <c r="AI60" s="518"/>
      <c r="AJ60" s="518"/>
      <c r="AK60" s="518"/>
      <c r="AL60" s="518"/>
      <c r="AM60" s="519"/>
      <c r="AN60" s="518"/>
      <c r="AO60" s="518"/>
      <c r="AP60" s="518"/>
      <c r="AQ60" s="518"/>
      <c r="AR60" s="518"/>
      <c r="AS60" s="518"/>
      <c r="AT60" s="518"/>
      <c r="AU60" s="518"/>
      <c r="AV60" s="518"/>
      <c r="AW60" s="518"/>
      <c r="AX60" s="518"/>
      <c r="AY60" s="518"/>
      <c r="AZ60" s="518"/>
      <c r="BA60" s="518"/>
      <c r="BB60" s="518"/>
      <c r="BC60" s="518"/>
      <c r="BD60" s="518"/>
      <c r="BE60" s="519"/>
      <c r="BF60" s="518"/>
      <c r="BG60" s="518"/>
      <c r="BH60" s="518"/>
      <c r="BI60" s="518"/>
      <c r="BJ60" s="518"/>
      <c r="BK60" s="518"/>
      <c r="BL60" s="518"/>
      <c r="BM60" s="518"/>
      <c r="BN60" s="518"/>
      <c r="BO60" s="518"/>
      <c r="BP60" s="518"/>
      <c r="BQ60" s="518"/>
      <c r="BR60" s="518"/>
      <c r="BS60" s="518"/>
      <c r="BT60" s="518"/>
      <c r="BU60" s="518"/>
      <c r="BV60" s="518"/>
      <c r="BW60" s="518"/>
      <c r="BX60" s="518"/>
      <c r="BY60" s="518"/>
      <c r="BZ60" s="518"/>
      <c r="CA60" s="518"/>
      <c r="CB60" s="518"/>
      <c r="CC60" s="518"/>
      <c r="CD60" s="518"/>
      <c r="CE60" s="518"/>
      <c r="CF60" s="518"/>
      <c r="CG60" s="518"/>
      <c r="CH60" s="518"/>
    </row>
    <row r="61" spans="1:86" ht="15.75" hidden="1" x14ac:dyDescent="0.25">
      <c r="A61" s="518"/>
      <c r="B61" s="518"/>
      <c r="C61" s="518"/>
      <c r="D61" s="518"/>
      <c r="E61" s="518"/>
      <c r="F61" s="518"/>
      <c r="G61" s="518"/>
      <c r="H61" s="518"/>
      <c r="I61" s="519"/>
      <c r="J61" s="1078">
        <v>6</v>
      </c>
      <c r="K61" s="1080" t="s">
        <v>90</v>
      </c>
      <c r="L61" s="539"/>
      <c r="M61" s="540"/>
      <c r="N61" s="539"/>
      <c r="O61" s="540"/>
      <c r="P61" s="541"/>
      <c r="Q61" s="542"/>
      <c r="R61" s="519"/>
      <c r="S61" s="518"/>
      <c r="T61" s="518"/>
      <c r="U61" s="518"/>
      <c r="V61" s="518"/>
      <c r="W61" s="518"/>
      <c r="X61" s="518"/>
      <c r="Y61" s="518"/>
      <c r="Z61" s="518"/>
      <c r="AA61" s="518"/>
      <c r="AB61" s="518"/>
      <c r="AC61" s="518"/>
      <c r="AD61" s="518"/>
      <c r="AE61" s="518"/>
      <c r="AF61" s="518"/>
      <c r="AG61" s="518"/>
      <c r="AH61" s="518"/>
      <c r="AI61" s="518"/>
      <c r="AJ61" s="518"/>
      <c r="AK61" s="518"/>
      <c r="AL61" s="518"/>
      <c r="AM61" s="519"/>
      <c r="AN61" s="518"/>
      <c r="AO61" s="518"/>
      <c r="AP61" s="518"/>
      <c r="AQ61" s="518"/>
      <c r="AR61" s="518"/>
      <c r="AS61" s="518"/>
      <c r="AT61" s="518"/>
      <c r="AU61" s="518"/>
      <c r="AV61" s="518"/>
      <c r="AW61" s="518"/>
      <c r="AX61" s="518"/>
      <c r="AY61" s="518"/>
      <c r="AZ61" s="518"/>
      <c r="BA61" s="518"/>
      <c r="BB61" s="518"/>
      <c r="BC61" s="518"/>
      <c r="BD61" s="518"/>
      <c r="BE61" s="519"/>
      <c r="BF61" s="518"/>
      <c r="BG61" s="518"/>
      <c r="BH61" s="518"/>
      <c r="BI61" s="518"/>
      <c r="BJ61" s="518"/>
      <c r="BK61" s="518"/>
      <c r="BL61" s="518"/>
      <c r="BM61" s="518"/>
      <c r="BN61" s="518"/>
      <c r="BO61" s="518"/>
      <c r="BP61" s="518"/>
      <c r="BQ61" s="518"/>
      <c r="BR61" s="518"/>
      <c r="BS61" s="518"/>
      <c r="BT61" s="518"/>
      <c r="BU61" s="518"/>
      <c r="BV61" s="518"/>
      <c r="BW61" s="518"/>
      <c r="BX61" s="518"/>
      <c r="BY61" s="518"/>
      <c r="BZ61" s="518"/>
      <c r="CA61" s="518"/>
      <c r="CB61" s="518"/>
      <c r="CC61" s="518"/>
      <c r="CD61" s="518"/>
      <c r="CE61" s="518"/>
      <c r="CF61" s="518"/>
      <c r="CG61" s="518"/>
      <c r="CH61" s="518"/>
    </row>
    <row r="62" spans="1:86" ht="15.75" hidden="1" x14ac:dyDescent="0.25">
      <c r="A62" s="518"/>
      <c r="B62" s="518"/>
      <c r="C62" s="518"/>
      <c r="D62" s="518"/>
      <c r="E62" s="518"/>
      <c r="F62" s="518"/>
      <c r="G62" s="518"/>
      <c r="H62" s="518"/>
      <c r="I62" s="519"/>
      <c r="J62" s="1088"/>
      <c r="K62" s="1089"/>
      <c r="L62" s="543"/>
      <c r="M62" s="535"/>
      <c r="N62" s="543"/>
      <c r="O62" s="535"/>
      <c r="P62" s="544"/>
      <c r="Q62" s="545"/>
      <c r="R62" s="519"/>
      <c r="S62" s="518"/>
      <c r="T62" s="518"/>
      <c r="U62" s="518"/>
      <c r="V62" s="518"/>
      <c r="W62" s="518"/>
      <c r="X62" s="518"/>
      <c r="Y62" s="518"/>
      <c r="Z62" s="518"/>
      <c r="AA62" s="518"/>
      <c r="AB62" s="518"/>
      <c r="AC62" s="518"/>
      <c r="AD62" s="518"/>
      <c r="AE62" s="518"/>
      <c r="AF62" s="518"/>
      <c r="AG62" s="518"/>
      <c r="AH62" s="518"/>
      <c r="AI62" s="518"/>
      <c r="AJ62" s="518"/>
      <c r="AK62" s="518"/>
      <c r="AL62" s="518"/>
      <c r="AM62" s="519"/>
      <c r="AN62" s="518"/>
      <c r="AO62" s="518"/>
      <c r="AP62" s="518"/>
      <c r="AQ62" s="518"/>
      <c r="AR62" s="518"/>
      <c r="AS62" s="518"/>
      <c r="AT62" s="518"/>
      <c r="AU62" s="518"/>
      <c r="AV62" s="518"/>
      <c r="AW62" s="518"/>
      <c r="AX62" s="518"/>
      <c r="AY62" s="518"/>
      <c r="AZ62" s="518"/>
      <c r="BA62" s="518"/>
      <c r="BB62" s="518"/>
      <c r="BC62" s="518"/>
      <c r="BD62" s="518"/>
      <c r="BE62" s="519"/>
      <c r="BF62" s="518"/>
      <c r="BG62" s="518"/>
      <c r="BH62" s="518"/>
      <c r="BI62" s="518"/>
      <c r="BJ62" s="518"/>
      <c r="BK62" s="518"/>
      <c r="BL62" s="518"/>
      <c r="BM62" s="518"/>
      <c r="BN62" s="518"/>
      <c r="BO62" s="518"/>
      <c r="BP62" s="518"/>
      <c r="BQ62" s="518"/>
      <c r="BR62" s="518"/>
      <c r="BS62" s="518"/>
      <c r="BT62" s="518"/>
      <c r="BU62" s="518"/>
      <c r="BV62" s="518"/>
      <c r="BW62" s="518"/>
      <c r="BX62" s="518"/>
      <c r="BY62" s="518"/>
      <c r="BZ62" s="518"/>
      <c r="CA62" s="518"/>
      <c r="CB62" s="518"/>
      <c r="CC62" s="518"/>
      <c r="CD62" s="518"/>
      <c r="CE62" s="518"/>
      <c r="CF62" s="518"/>
      <c r="CG62" s="518"/>
      <c r="CH62" s="518"/>
    </row>
    <row r="63" spans="1:86" ht="15.75" hidden="1" x14ac:dyDescent="0.25">
      <c r="A63" s="518"/>
      <c r="B63" s="518"/>
      <c r="C63" s="518"/>
      <c r="D63" s="518"/>
      <c r="E63" s="518"/>
      <c r="F63" s="518"/>
      <c r="G63" s="518"/>
      <c r="H63" s="518"/>
      <c r="I63" s="519"/>
      <c r="J63" s="1084">
        <v>7</v>
      </c>
      <c r="K63" s="1086" t="s">
        <v>100</v>
      </c>
      <c r="L63" s="546"/>
      <c r="M63" s="547"/>
      <c r="N63" s="546"/>
      <c r="O63" s="547"/>
      <c r="P63" s="548"/>
      <c r="Q63" s="549"/>
      <c r="R63" s="519"/>
      <c r="S63" s="518"/>
      <c r="T63" s="518"/>
      <c r="U63" s="518"/>
      <c r="V63" s="518"/>
      <c r="W63" s="518"/>
      <c r="X63" s="518"/>
      <c r="Y63" s="518"/>
      <c r="Z63" s="518"/>
      <c r="AA63" s="518"/>
      <c r="AB63" s="518"/>
      <c r="AC63" s="518"/>
      <c r="AD63" s="518"/>
      <c r="AE63" s="518"/>
      <c r="AF63" s="518"/>
      <c r="AG63" s="518"/>
      <c r="AH63" s="518"/>
      <c r="AI63" s="518"/>
      <c r="AJ63" s="518"/>
      <c r="AK63" s="518"/>
      <c r="AL63" s="518"/>
      <c r="AM63" s="519"/>
      <c r="AN63" s="518"/>
      <c r="AO63" s="518"/>
      <c r="AP63" s="518"/>
      <c r="AQ63" s="518"/>
      <c r="AR63" s="518"/>
      <c r="AS63" s="518"/>
      <c r="AT63" s="518"/>
      <c r="AU63" s="518"/>
      <c r="AV63" s="518"/>
      <c r="AW63" s="518"/>
      <c r="AX63" s="518"/>
      <c r="AY63" s="518"/>
      <c r="AZ63" s="518"/>
      <c r="BA63" s="518"/>
      <c r="BB63" s="518"/>
      <c r="BC63" s="518"/>
      <c r="BD63" s="518"/>
      <c r="BE63" s="519"/>
      <c r="BF63" s="518"/>
      <c r="BG63" s="518"/>
      <c r="BH63" s="518"/>
      <c r="BI63" s="518"/>
      <c r="BJ63" s="518"/>
      <c r="BK63" s="518"/>
      <c r="BL63" s="518"/>
      <c r="BM63" s="518"/>
      <c r="BN63" s="518"/>
      <c r="BO63" s="518"/>
      <c r="BP63" s="518"/>
      <c r="BQ63" s="518"/>
      <c r="BR63" s="518"/>
      <c r="BS63" s="518"/>
      <c r="BT63" s="518"/>
      <c r="BU63" s="518"/>
      <c r="BV63" s="518"/>
      <c r="BW63" s="518"/>
      <c r="BX63" s="518"/>
      <c r="BY63" s="518"/>
      <c r="BZ63" s="518"/>
      <c r="CA63" s="518"/>
      <c r="CB63" s="518"/>
      <c r="CC63" s="518"/>
      <c r="CD63" s="518"/>
      <c r="CE63" s="518"/>
      <c r="CF63" s="518"/>
      <c r="CG63" s="518"/>
      <c r="CH63" s="518"/>
    </row>
    <row r="64" spans="1:86" ht="15.75" hidden="1" x14ac:dyDescent="0.25">
      <c r="A64" s="518"/>
      <c r="B64" s="518"/>
      <c r="C64" s="518"/>
      <c r="D64" s="518"/>
      <c r="E64" s="518"/>
      <c r="F64" s="518"/>
      <c r="G64" s="518"/>
      <c r="H64" s="518"/>
      <c r="I64" s="519"/>
      <c r="J64" s="1085"/>
      <c r="K64" s="1087"/>
      <c r="L64" s="536"/>
      <c r="M64" s="550"/>
      <c r="N64" s="536"/>
      <c r="O64" s="550"/>
      <c r="P64" s="537"/>
      <c r="Q64" s="538"/>
      <c r="R64" s="519"/>
      <c r="S64" s="518"/>
      <c r="T64" s="518"/>
      <c r="U64" s="518"/>
      <c r="V64" s="518"/>
      <c r="W64" s="518"/>
      <c r="X64" s="518"/>
      <c r="Y64" s="518"/>
      <c r="Z64" s="518"/>
      <c r="AA64" s="518"/>
      <c r="AB64" s="518"/>
      <c r="AC64" s="518"/>
      <c r="AD64" s="518"/>
      <c r="AE64" s="518"/>
      <c r="AF64" s="518"/>
      <c r="AG64" s="518"/>
      <c r="AH64" s="518"/>
      <c r="AI64" s="518"/>
      <c r="AJ64" s="518"/>
      <c r="AK64" s="518"/>
      <c r="AL64" s="518"/>
      <c r="AM64" s="519"/>
      <c r="AN64" s="518"/>
      <c r="AO64" s="518"/>
      <c r="AP64" s="518"/>
      <c r="AQ64" s="518"/>
      <c r="AR64" s="518"/>
      <c r="AS64" s="518"/>
      <c r="AT64" s="518"/>
      <c r="AU64" s="518"/>
      <c r="AV64" s="518"/>
      <c r="AW64" s="518"/>
      <c r="AX64" s="518"/>
      <c r="AY64" s="518"/>
      <c r="AZ64" s="518"/>
      <c r="BA64" s="518"/>
      <c r="BB64" s="518"/>
      <c r="BC64" s="518"/>
      <c r="BD64" s="518"/>
      <c r="BE64" s="519"/>
      <c r="BF64" s="518"/>
      <c r="BG64" s="518"/>
      <c r="BH64" s="518"/>
      <c r="BI64" s="518"/>
      <c r="BJ64" s="518"/>
      <c r="BK64" s="518"/>
      <c r="BL64" s="518"/>
      <c r="BM64" s="518"/>
      <c r="BN64" s="518"/>
      <c r="BO64" s="518"/>
      <c r="BP64" s="518"/>
      <c r="BQ64" s="518"/>
      <c r="BR64" s="518"/>
      <c r="BS64" s="518"/>
      <c r="BT64" s="518"/>
      <c r="BU64" s="518"/>
      <c r="BV64" s="518"/>
      <c r="BW64" s="518"/>
      <c r="BX64" s="518"/>
      <c r="BY64" s="518"/>
      <c r="BZ64" s="518"/>
      <c r="CA64" s="518"/>
      <c r="CB64" s="518"/>
      <c r="CC64" s="518"/>
      <c r="CD64" s="518"/>
      <c r="CE64" s="518"/>
      <c r="CF64" s="518"/>
      <c r="CG64" s="518"/>
      <c r="CH64" s="518"/>
    </row>
    <row r="65" spans="1:86" ht="15.75" hidden="1" x14ac:dyDescent="0.25">
      <c r="A65" s="518"/>
      <c r="B65" s="518"/>
      <c r="C65" s="518"/>
      <c r="D65" s="518"/>
      <c r="E65" s="518"/>
      <c r="F65" s="518"/>
      <c r="G65" s="518"/>
      <c r="H65" s="518"/>
      <c r="I65" s="519"/>
      <c r="J65" s="1078">
        <v>8</v>
      </c>
      <c r="K65" s="1080" t="s">
        <v>118</v>
      </c>
      <c r="L65" s="551"/>
      <c r="M65" s="552"/>
      <c r="N65" s="551"/>
      <c r="O65" s="552"/>
      <c r="P65" s="553"/>
      <c r="Q65" s="554"/>
      <c r="R65" s="519"/>
      <c r="S65" s="518"/>
      <c r="T65" s="518"/>
      <c r="U65" s="518"/>
      <c r="V65" s="518"/>
      <c r="W65" s="518"/>
      <c r="X65" s="518"/>
      <c r="Y65" s="518"/>
      <c r="Z65" s="518"/>
      <c r="AA65" s="518"/>
      <c r="AB65" s="518"/>
      <c r="AC65" s="518"/>
      <c r="AD65" s="518"/>
      <c r="AE65" s="518"/>
      <c r="AF65" s="518"/>
      <c r="AG65" s="518"/>
      <c r="AH65" s="518"/>
      <c r="AI65" s="518"/>
      <c r="AJ65" s="518"/>
      <c r="AK65" s="518"/>
      <c r="AL65" s="518"/>
      <c r="AM65" s="519"/>
      <c r="AN65" s="518"/>
      <c r="AO65" s="518"/>
      <c r="AP65" s="518"/>
      <c r="AQ65" s="518"/>
      <c r="AR65" s="518"/>
      <c r="AS65" s="518"/>
      <c r="AT65" s="518"/>
      <c r="AU65" s="518"/>
      <c r="AV65" s="518"/>
      <c r="AW65" s="518"/>
      <c r="AX65" s="518"/>
      <c r="AY65" s="518"/>
      <c r="AZ65" s="518"/>
      <c r="BA65" s="518"/>
      <c r="BB65" s="518"/>
      <c r="BC65" s="518"/>
      <c r="BD65" s="518"/>
      <c r="BE65" s="519"/>
      <c r="BF65" s="518"/>
      <c r="BG65" s="518"/>
      <c r="BH65" s="518"/>
      <c r="BI65" s="518"/>
      <c r="BJ65" s="518"/>
      <c r="BK65" s="518"/>
      <c r="BL65" s="518"/>
      <c r="BM65" s="518"/>
      <c r="BN65" s="518"/>
      <c r="BO65" s="518"/>
      <c r="BP65" s="518"/>
      <c r="BQ65" s="518"/>
      <c r="BR65" s="518"/>
      <c r="BS65" s="518"/>
      <c r="BT65" s="518"/>
      <c r="BU65" s="518"/>
      <c r="BV65" s="518"/>
      <c r="BW65" s="518"/>
      <c r="BX65" s="518"/>
      <c r="BY65" s="518"/>
      <c r="BZ65" s="518"/>
      <c r="CA65" s="518"/>
      <c r="CB65" s="518"/>
      <c r="CC65" s="518"/>
      <c r="CD65" s="518"/>
      <c r="CE65" s="518"/>
      <c r="CF65" s="518"/>
      <c r="CG65" s="518"/>
      <c r="CH65" s="518"/>
    </row>
    <row r="66" spans="1:86" ht="16.5" hidden="1" thickBot="1" x14ac:dyDescent="0.3">
      <c r="A66" s="518"/>
      <c r="B66" s="518"/>
      <c r="C66" s="518"/>
      <c r="D66" s="518"/>
      <c r="E66" s="518"/>
      <c r="F66" s="518"/>
      <c r="G66" s="518"/>
      <c r="H66" s="518"/>
      <c r="I66" s="519"/>
      <c r="J66" s="1079"/>
      <c r="K66" s="1081"/>
      <c r="L66" s="563"/>
      <c r="M66" s="564"/>
      <c r="N66" s="563"/>
      <c r="O66" s="564"/>
      <c r="P66" s="565"/>
      <c r="Q66" s="566"/>
      <c r="R66" s="519"/>
      <c r="S66" s="518"/>
      <c r="T66" s="518"/>
      <c r="U66" s="518"/>
      <c r="V66" s="518"/>
      <c r="W66" s="518"/>
      <c r="X66" s="518"/>
      <c r="Y66" s="518"/>
      <c r="Z66" s="518"/>
      <c r="AA66" s="518"/>
      <c r="AB66" s="518"/>
      <c r="AC66" s="518"/>
      <c r="AD66" s="518"/>
      <c r="AE66" s="518"/>
      <c r="AF66" s="518"/>
      <c r="AG66" s="518"/>
      <c r="AH66" s="518"/>
      <c r="AI66" s="518"/>
      <c r="AJ66" s="518"/>
      <c r="AK66" s="518"/>
      <c r="AL66" s="518"/>
      <c r="AM66" s="519"/>
      <c r="AN66" s="518"/>
      <c r="AO66" s="518"/>
      <c r="AP66" s="518"/>
      <c r="AQ66" s="518"/>
      <c r="AR66" s="518"/>
      <c r="AS66" s="518"/>
      <c r="AT66" s="518"/>
      <c r="AU66" s="518"/>
      <c r="AV66" s="518"/>
      <c r="AW66" s="518"/>
      <c r="AX66" s="518"/>
      <c r="AY66" s="518"/>
      <c r="AZ66" s="518"/>
      <c r="BA66" s="518"/>
      <c r="BB66" s="518"/>
      <c r="BC66" s="518"/>
      <c r="BD66" s="518"/>
      <c r="BE66" s="519"/>
      <c r="BF66" s="518"/>
      <c r="BG66" s="518"/>
      <c r="BH66" s="518"/>
      <c r="BI66" s="518"/>
      <c r="BJ66" s="518"/>
      <c r="BK66" s="518"/>
      <c r="BL66" s="518"/>
      <c r="BM66" s="518"/>
      <c r="BN66" s="518"/>
      <c r="BO66" s="518"/>
      <c r="BP66" s="518"/>
      <c r="BQ66" s="518"/>
      <c r="BR66" s="518"/>
      <c r="BS66" s="518"/>
      <c r="BT66" s="518"/>
      <c r="BU66" s="518"/>
      <c r="BV66" s="518"/>
      <c r="BW66" s="518"/>
      <c r="BX66" s="518"/>
      <c r="BY66" s="518"/>
      <c r="BZ66" s="518"/>
      <c r="CA66" s="518"/>
      <c r="CB66" s="518"/>
      <c r="CC66" s="518"/>
      <c r="CD66" s="518"/>
      <c r="CE66" s="518"/>
      <c r="CF66" s="518"/>
      <c r="CG66" s="518"/>
      <c r="CH66" s="518"/>
    </row>
    <row r="67" spans="1:86" hidden="1" x14ac:dyDescent="0.25">
      <c r="A67" s="518"/>
      <c r="B67" s="518"/>
      <c r="C67" s="518"/>
      <c r="D67" s="518"/>
      <c r="E67" s="518"/>
      <c r="F67" s="518"/>
      <c r="G67" s="518"/>
      <c r="H67" s="518"/>
      <c r="I67" s="519"/>
      <c r="J67" s="518"/>
      <c r="K67" s="518"/>
      <c r="L67" s="518"/>
      <c r="M67" s="518"/>
      <c r="N67" s="518"/>
      <c r="O67" s="518"/>
      <c r="P67" s="518"/>
      <c r="Q67" s="518"/>
      <c r="R67" s="519"/>
      <c r="S67" s="518"/>
      <c r="T67" s="518"/>
      <c r="U67" s="518"/>
      <c r="V67" s="518"/>
      <c r="W67" s="518"/>
      <c r="X67" s="518"/>
      <c r="Y67" s="518"/>
      <c r="Z67" s="518"/>
      <c r="AA67" s="518"/>
      <c r="AB67" s="518"/>
      <c r="AC67" s="518"/>
      <c r="AD67" s="518"/>
      <c r="AE67" s="518"/>
      <c r="AF67" s="518"/>
      <c r="AG67" s="518"/>
      <c r="AH67" s="518"/>
      <c r="AI67" s="518"/>
      <c r="AJ67" s="518"/>
      <c r="AK67" s="518"/>
      <c r="AL67" s="518"/>
      <c r="AM67" s="519"/>
      <c r="AN67" s="518"/>
      <c r="AO67" s="518"/>
      <c r="AP67" s="518"/>
      <c r="AQ67" s="518"/>
      <c r="AR67" s="518"/>
      <c r="AS67" s="518"/>
      <c r="AT67" s="518"/>
      <c r="AU67" s="518"/>
      <c r="AV67" s="518"/>
      <c r="AW67" s="518"/>
      <c r="AX67" s="518"/>
      <c r="AY67" s="518"/>
      <c r="AZ67" s="518"/>
      <c r="BA67" s="518"/>
      <c r="BB67" s="518"/>
      <c r="BC67" s="518"/>
      <c r="BD67" s="518"/>
      <c r="BE67" s="519"/>
      <c r="BF67" s="518"/>
      <c r="BG67" s="518"/>
      <c r="BH67" s="518"/>
      <c r="BI67" s="518"/>
      <c r="BJ67" s="518"/>
      <c r="BK67" s="518"/>
      <c r="BL67" s="518"/>
      <c r="BM67" s="518"/>
      <c r="BN67" s="518"/>
      <c r="BO67" s="518"/>
      <c r="BP67" s="518"/>
      <c r="BQ67" s="518"/>
      <c r="BR67" s="518"/>
      <c r="BS67" s="518"/>
      <c r="BT67" s="518"/>
      <c r="BU67" s="518"/>
      <c r="BV67" s="518"/>
      <c r="BW67" s="518"/>
      <c r="BX67" s="518"/>
      <c r="BY67" s="518"/>
      <c r="BZ67" s="518"/>
      <c r="CA67" s="518"/>
      <c r="CB67" s="518"/>
      <c r="CC67" s="518"/>
      <c r="CD67" s="518"/>
      <c r="CE67" s="518"/>
      <c r="CF67" s="518"/>
      <c r="CG67" s="518"/>
      <c r="CH67" s="518"/>
    </row>
    <row r="68" spans="1:86" hidden="1" x14ac:dyDescent="0.25">
      <c r="A68" s="518"/>
      <c r="B68" s="518"/>
      <c r="C68" s="518"/>
      <c r="D68" s="518"/>
      <c r="E68" s="518"/>
      <c r="F68" s="518"/>
      <c r="G68" s="518"/>
      <c r="H68" s="518"/>
      <c r="I68" s="519"/>
      <c r="J68" s="518"/>
      <c r="K68" s="518"/>
      <c r="L68" s="518"/>
      <c r="M68" s="518"/>
      <c r="N68" s="518"/>
      <c r="O68" s="518"/>
      <c r="P68" s="518"/>
      <c r="Q68" s="518"/>
      <c r="R68" s="519"/>
      <c r="S68" s="518"/>
      <c r="T68" s="518"/>
      <c r="U68" s="518"/>
      <c r="V68" s="518"/>
      <c r="W68" s="518"/>
      <c r="X68" s="518"/>
      <c r="Y68" s="518"/>
      <c r="Z68" s="518"/>
      <c r="AA68" s="518"/>
      <c r="AB68" s="518"/>
      <c r="AC68" s="518"/>
      <c r="AD68" s="518"/>
      <c r="AE68" s="518"/>
      <c r="AF68" s="518"/>
      <c r="AG68" s="518"/>
      <c r="AH68" s="518"/>
      <c r="AI68" s="518"/>
      <c r="AJ68" s="518"/>
      <c r="AK68" s="518"/>
      <c r="AL68" s="518"/>
      <c r="AM68" s="519"/>
      <c r="AN68" s="518"/>
      <c r="AO68" s="518"/>
      <c r="AP68" s="518"/>
      <c r="AQ68" s="518"/>
      <c r="AR68" s="518"/>
      <c r="AS68" s="518"/>
      <c r="AT68" s="518"/>
      <c r="AU68" s="518"/>
      <c r="AV68" s="518"/>
      <c r="AW68" s="518"/>
      <c r="AX68" s="518"/>
      <c r="AY68" s="518"/>
      <c r="AZ68" s="518"/>
      <c r="BA68" s="518"/>
      <c r="BB68" s="518"/>
      <c r="BC68" s="518"/>
      <c r="BD68" s="518"/>
      <c r="BE68" s="519"/>
      <c r="BF68" s="518"/>
      <c r="BG68" s="518"/>
      <c r="BH68" s="518"/>
      <c r="BI68" s="518"/>
      <c r="BJ68" s="518"/>
      <c r="BK68" s="518"/>
      <c r="BL68" s="518"/>
      <c r="BM68" s="518"/>
      <c r="BN68" s="518"/>
      <c r="BO68" s="518"/>
      <c r="BP68" s="518"/>
      <c r="BQ68" s="518"/>
      <c r="BR68" s="518"/>
      <c r="BS68" s="518"/>
      <c r="BT68" s="518"/>
      <c r="BU68" s="518"/>
      <c r="BV68" s="518"/>
      <c r="BW68" s="518"/>
      <c r="BX68" s="518"/>
      <c r="BY68" s="518"/>
      <c r="BZ68" s="518"/>
      <c r="CA68" s="518"/>
      <c r="CB68" s="518"/>
      <c r="CC68" s="518"/>
      <c r="CD68" s="518"/>
      <c r="CE68" s="518"/>
      <c r="CF68" s="518"/>
      <c r="CG68" s="518"/>
      <c r="CH68" s="518"/>
    </row>
    <row r="69" spans="1:86" ht="21" hidden="1" x14ac:dyDescent="0.35">
      <c r="A69" s="518"/>
      <c r="B69" s="518"/>
      <c r="C69" s="518"/>
      <c r="D69" s="518"/>
      <c r="E69" s="518"/>
      <c r="F69" s="518"/>
      <c r="G69" s="518"/>
      <c r="H69" s="518"/>
      <c r="I69" s="519"/>
      <c r="J69" s="518"/>
      <c r="K69" s="518"/>
      <c r="L69" s="518"/>
      <c r="M69" s="521" t="s">
        <v>726</v>
      </c>
      <c r="N69" s="518"/>
      <c r="O69" s="518"/>
      <c r="P69" s="518"/>
      <c r="Q69" s="518"/>
      <c r="R69" s="519"/>
      <c r="S69" s="518"/>
      <c r="T69" s="518"/>
      <c r="U69" s="518"/>
      <c r="V69" s="518"/>
      <c r="W69" s="518"/>
      <c r="X69" s="518"/>
      <c r="Y69" s="518"/>
      <c r="Z69" s="518"/>
      <c r="AA69" s="518"/>
      <c r="AB69" s="518"/>
      <c r="AC69" s="518"/>
      <c r="AD69" s="518"/>
      <c r="AE69" s="518"/>
      <c r="AF69" s="518"/>
      <c r="AG69" s="518"/>
      <c r="AH69" s="518"/>
      <c r="AI69" s="518"/>
      <c r="AJ69" s="518"/>
      <c r="AK69" s="518"/>
      <c r="AL69" s="518"/>
      <c r="AM69" s="519"/>
      <c r="AN69" s="518"/>
      <c r="AO69" s="518"/>
      <c r="AP69" s="518"/>
      <c r="AQ69" s="518"/>
      <c r="AR69" s="518"/>
      <c r="AS69" s="518"/>
      <c r="AT69" s="518"/>
      <c r="AU69" s="518"/>
      <c r="AV69" s="518"/>
      <c r="AW69" s="518"/>
      <c r="AX69" s="518"/>
      <c r="AY69" s="518"/>
      <c r="AZ69" s="518"/>
      <c r="BA69" s="518"/>
      <c r="BB69" s="518"/>
      <c r="BC69" s="518"/>
      <c r="BD69" s="518"/>
      <c r="BE69" s="519"/>
      <c r="BF69" s="518"/>
      <c r="BG69" s="518"/>
      <c r="BH69" s="518"/>
      <c r="BI69" s="518"/>
      <c r="BJ69" s="518"/>
      <c r="BK69" s="518"/>
      <c r="BL69" s="518"/>
      <c r="BM69" s="518"/>
      <c r="BN69" s="518"/>
      <c r="BO69" s="518"/>
      <c r="BP69" s="518"/>
      <c r="BQ69" s="518"/>
      <c r="BR69" s="518"/>
      <c r="BS69" s="518"/>
      <c r="BT69" s="518"/>
      <c r="BU69" s="518"/>
      <c r="BV69" s="518"/>
      <c r="BW69" s="518"/>
      <c r="BX69" s="518"/>
      <c r="BY69" s="518"/>
      <c r="BZ69" s="518"/>
      <c r="CA69" s="518"/>
      <c r="CB69" s="518"/>
      <c r="CC69" s="518"/>
      <c r="CD69" s="518"/>
      <c r="CE69" s="518"/>
      <c r="CF69" s="518"/>
      <c r="CG69" s="518"/>
      <c r="CH69" s="518"/>
    </row>
    <row r="70" spans="1:86" ht="18.75" hidden="1" x14ac:dyDescent="0.3">
      <c r="A70" s="518"/>
      <c r="B70" s="518"/>
      <c r="C70" s="518"/>
      <c r="D70" s="518"/>
      <c r="E70" s="518"/>
      <c r="F70" s="518"/>
      <c r="G70" s="518"/>
      <c r="H70" s="518"/>
      <c r="I70" s="519"/>
      <c r="J70" s="518"/>
      <c r="K70" s="952" t="s">
        <v>240</v>
      </c>
      <c r="L70" s="518"/>
      <c r="M70" s="518"/>
      <c r="N70" s="518"/>
      <c r="O70" s="518"/>
      <c r="P70" s="518"/>
      <c r="Q70" s="953" t="s">
        <v>727</v>
      </c>
      <c r="R70" s="519"/>
      <c r="S70" s="518"/>
      <c r="T70" s="518"/>
      <c r="U70" s="518"/>
      <c r="V70" s="518"/>
      <c r="W70" s="518"/>
      <c r="X70" s="518"/>
      <c r="Y70" s="518"/>
      <c r="Z70" s="518"/>
      <c r="AA70" s="518"/>
      <c r="AB70" s="518"/>
      <c r="AC70" s="518"/>
      <c r="AD70" s="518"/>
      <c r="AE70" s="518"/>
      <c r="AF70" s="518"/>
      <c r="AG70" s="518"/>
      <c r="AH70" s="518"/>
      <c r="AI70" s="518"/>
      <c r="AJ70" s="518"/>
      <c r="AK70" s="518"/>
      <c r="AL70" s="518"/>
      <c r="AM70" s="519"/>
      <c r="AN70" s="518"/>
      <c r="AO70" s="518"/>
      <c r="AP70" s="518"/>
      <c r="AQ70" s="518"/>
      <c r="AR70" s="518"/>
      <c r="AS70" s="518"/>
      <c r="AT70" s="518"/>
      <c r="AU70" s="518"/>
      <c r="AV70" s="518"/>
      <c r="AW70" s="518"/>
      <c r="AX70" s="518"/>
      <c r="AY70" s="518"/>
      <c r="AZ70" s="518"/>
      <c r="BA70" s="518"/>
      <c r="BB70" s="518"/>
      <c r="BC70" s="518"/>
      <c r="BD70" s="518"/>
      <c r="BE70" s="519"/>
      <c r="BF70" s="518"/>
      <c r="BG70" s="518"/>
      <c r="BH70" s="518"/>
      <c r="BI70" s="518"/>
      <c r="BJ70" s="518"/>
      <c r="BK70" s="518"/>
      <c r="BL70" s="518"/>
      <c r="BM70" s="518"/>
      <c r="BN70" s="518"/>
      <c r="BO70" s="518"/>
      <c r="BP70" s="518"/>
      <c r="BQ70" s="518"/>
      <c r="BR70" s="518"/>
      <c r="BS70" s="518"/>
      <c r="BT70" s="518"/>
      <c r="BU70" s="518"/>
      <c r="BV70" s="518"/>
      <c r="BW70" s="518"/>
      <c r="BX70" s="518"/>
      <c r="BY70" s="518"/>
      <c r="BZ70" s="518"/>
      <c r="CA70" s="518"/>
      <c r="CB70" s="518"/>
      <c r="CC70" s="518"/>
      <c r="CD70" s="518"/>
      <c r="CE70" s="518"/>
      <c r="CF70" s="518"/>
      <c r="CG70" s="518"/>
      <c r="CH70" s="518"/>
    </row>
    <row r="71" spans="1:86" ht="19.5" hidden="1" thickBot="1" x14ac:dyDescent="0.35">
      <c r="A71" s="518"/>
      <c r="B71" s="518"/>
      <c r="C71" s="518"/>
      <c r="D71" s="518"/>
      <c r="E71" s="518"/>
      <c r="F71" s="518"/>
      <c r="G71" s="518"/>
      <c r="H71" s="518"/>
      <c r="I71" s="519"/>
      <c r="J71" s="518"/>
      <c r="K71" s="518"/>
      <c r="L71" s="518"/>
      <c r="M71" s="952"/>
      <c r="N71" s="952"/>
      <c r="O71" s="952"/>
      <c r="P71" s="952"/>
      <c r="Q71" s="518"/>
      <c r="R71" s="519"/>
      <c r="S71" s="518"/>
      <c r="T71" s="518"/>
      <c r="U71" s="518"/>
      <c r="V71" s="518"/>
      <c r="W71" s="518"/>
      <c r="X71" s="518"/>
      <c r="Y71" s="518"/>
      <c r="Z71" s="518"/>
      <c r="AA71" s="518"/>
      <c r="AB71" s="518"/>
      <c r="AC71" s="518"/>
      <c r="AD71" s="518"/>
      <c r="AE71" s="518"/>
      <c r="AF71" s="518"/>
      <c r="AG71" s="518"/>
      <c r="AH71" s="518"/>
      <c r="AI71" s="518"/>
      <c r="AJ71" s="518"/>
      <c r="AK71" s="518"/>
      <c r="AL71" s="518"/>
      <c r="AM71" s="519"/>
      <c r="AN71" s="518"/>
      <c r="AO71" s="518"/>
      <c r="AP71" s="518"/>
      <c r="AQ71" s="518"/>
      <c r="AR71" s="518"/>
      <c r="AS71" s="518"/>
      <c r="AT71" s="518"/>
      <c r="AU71" s="518"/>
      <c r="AV71" s="518"/>
      <c r="AW71" s="518"/>
      <c r="AX71" s="518"/>
      <c r="AY71" s="518"/>
      <c r="AZ71" s="518"/>
      <c r="BA71" s="518"/>
      <c r="BB71" s="518"/>
      <c r="BC71" s="518"/>
      <c r="BD71" s="518"/>
      <c r="BE71" s="519"/>
      <c r="BF71" s="518"/>
      <c r="BG71" s="518"/>
      <c r="BH71" s="518"/>
      <c r="BI71" s="518"/>
      <c r="BJ71" s="518"/>
      <c r="BK71" s="518"/>
      <c r="BL71" s="518"/>
      <c r="BM71" s="518"/>
      <c r="BN71" s="518"/>
      <c r="BO71" s="518"/>
      <c r="BP71" s="518"/>
      <c r="BQ71" s="518"/>
      <c r="BR71" s="518"/>
      <c r="BS71" s="518"/>
      <c r="BT71" s="518"/>
      <c r="BU71" s="518"/>
      <c r="BV71" s="518"/>
      <c r="BW71" s="518"/>
      <c r="BX71" s="518"/>
      <c r="BY71" s="518"/>
      <c r="BZ71" s="518"/>
      <c r="CA71" s="518"/>
      <c r="CB71" s="518"/>
      <c r="CC71" s="518"/>
      <c r="CD71" s="518"/>
      <c r="CE71" s="518"/>
      <c r="CF71" s="518"/>
      <c r="CG71" s="518"/>
      <c r="CH71" s="518"/>
    </row>
    <row r="72" spans="1:86" ht="15.75" hidden="1" thickBot="1" x14ac:dyDescent="0.3">
      <c r="A72" s="518"/>
      <c r="B72" s="518"/>
      <c r="C72" s="518"/>
      <c r="D72" s="518"/>
      <c r="E72" s="518"/>
      <c r="F72" s="518"/>
      <c r="G72" s="518"/>
      <c r="H72" s="518"/>
      <c r="I72" s="519"/>
      <c r="J72" s="525" t="s">
        <v>233</v>
      </c>
      <c r="K72" s="526" t="s">
        <v>88</v>
      </c>
      <c r="L72" s="527" t="s">
        <v>234</v>
      </c>
      <c r="M72" s="527" t="s">
        <v>235</v>
      </c>
      <c r="N72" s="528" t="s">
        <v>236</v>
      </c>
      <c r="O72" s="527" t="s">
        <v>237</v>
      </c>
      <c r="P72" s="529" t="s">
        <v>238</v>
      </c>
      <c r="Q72" s="530" t="s">
        <v>239</v>
      </c>
      <c r="R72" s="519"/>
      <c r="S72" s="518"/>
      <c r="T72" s="518"/>
      <c r="U72" s="518"/>
      <c r="V72" s="518"/>
      <c r="W72" s="518"/>
      <c r="X72" s="518"/>
      <c r="Y72" s="518"/>
      <c r="Z72" s="518"/>
      <c r="AA72" s="518"/>
      <c r="AB72" s="518"/>
      <c r="AC72" s="518"/>
      <c r="AD72" s="518"/>
      <c r="AE72" s="518"/>
      <c r="AF72" s="518"/>
      <c r="AG72" s="518"/>
      <c r="AH72" s="518"/>
      <c r="AI72" s="518"/>
      <c r="AJ72" s="518"/>
      <c r="AK72" s="518"/>
      <c r="AL72" s="518"/>
      <c r="AM72" s="519"/>
      <c r="AN72" s="518"/>
      <c r="AO72" s="518"/>
      <c r="AP72" s="518"/>
      <c r="AQ72" s="518"/>
      <c r="AR72" s="518"/>
      <c r="AS72" s="518"/>
      <c r="AT72" s="518"/>
      <c r="AU72" s="518"/>
      <c r="AV72" s="518"/>
      <c r="AW72" s="518"/>
      <c r="AX72" s="518"/>
      <c r="AY72" s="518"/>
      <c r="AZ72" s="518"/>
      <c r="BA72" s="518"/>
      <c r="BB72" s="518"/>
      <c r="BC72" s="518"/>
      <c r="BD72" s="518"/>
      <c r="BE72" s="519"/>
      <c r="BF72" s="518"/>
      <c r="BG72" s="518"/>
      <c r="BH72" s="518"/>
      <c r="BI72" s="518"/>
      <c r="BJ72" s="518"/>
      <c r="BK72" s="518"/>
      <c r="BL72" s="518"/>
      <c r="BM72" s="518"/>
      <c r="BN72" s="518"/>
      <c r="BO72" s="518"/>
      <c r="BP72" s="518"/>
      <c r="BQ72" s="518"/>
      <c r="BR72" s="518"/>
      <c r="BS72" s="518"/>
      <c r="BT72" s="518"/>
      <c r="BU72" s="518"/>
      <c r="BV72" s="518"/>
      <c r="BW72" s="518"/>
      <c r="BX72" s="518"/>
      <c r="BY72" s="518"/>
      <c r="BZ72" s="518"/>
      <c r="CA72" s="518"/>
      <c r="CB72" s="518"/>
      <c r="CC72" s="518"/>
      <c r="CD72" s="518"/>
      <c r="CE72" s="518"/>
      <c r="CF72" s="518"/>
      <c r="CG72" s="518"/>
      <c r="CH72" s="518"/>
    </row>
    <row r="73" spans="1:86" ht="15.75" hidden="1" x14ac:dyDescent="0.25">
      <c r="A73" s="518"/>
      <c r="B73" s="518"/>
      <c r="C73" s="518"/>
      <c r="D73" s="518"/>
      <c r="E73" s="518"/>
      <c r="F73" s="518"/>
      <c r="G73" s="518"/>
      <c r="H73" s="518"/>
      <c r="I73" s="519"/>
      <c r="J73" s="1082">
        <v>1</v>
      </c>
      <c r="K73" s="1083" t="s">
        <v>62</v>
      </c>
      <c r="L73" s="531"/>
      <c r="M73" s="531"/>
      <c r="N73" s="532"/>
      <c r="O73" s="531"/>
      <c r="P73" s="533"/>
      <c r="Q73" s="534"/>
      <c r="R73" s="519"/>
      <c r="S73" s="518"/>
      <c r="T73" s="518"/>
      <c r="U73" s="518"/>
      <c r="V73" s="518"/>
      <c r="W73" s="518"/>
      <c r="X73" s="518"/>
      <c r="Y73" s="518"/>
      <c r="Z73" s="518"/>
      <c r="AA73" s="518"/>
      <c r="AB73" s="518"/>
      <c r="AC73" s="518"/>
      <c r="AD73" s="518"/>
      <c r="AE73" s="518"/>
      <c r="AF73" s="518"/>
      <c r="AG73" s="518"/>
      <c r="AH73" s="518"/>
      <c r="AI73" s="518"/>
      <c r="AJ73" s="518"/>
      <c r="AK73" s="518"/>
      <c r="AL73" s="518"/>
      <c r="AM73" s="519"/>
      <c r="AN73" s="518"/>
      <c r="AO73" s="518"/>
      <c r="AP73" s="518"/>
      <c r="AQ73" s="518"/>
      <c r="AR73" s="518"/>
      <c r="AS73" s="518"/>
      <c r="AT73" s="518"/>
      <c r="AU73" s="518"/>
      <c r="AV73" s="518"/>
      <c r="AW73" s="518"/>
      <c r="AX73" s="518"/>
      <c r="AY73" s="518"/>
      <c r="AZ73" s="518"/>
      <c r="BA73" s="518"/>
      <c r="BB73" s="518"/>
      <c r="BC73" s="518"/>
      <c r="BD73" s="518"/>
      <c r="BE73" s="519"/>
      <c r="BF73" s="518"/>
      <c r="BG73" s="518"/>
      <c r="BH73" s="518"/>
      <c r="BI73" s="518"/>
      <c r="BJ73" s="518"/>
      <c r="BK73" s="518"/>
      <c r="BL73" s="518"/>
      <c r="BM73" s="518"/>
      <c r="BN73" s="518"/>
      <c r="BO73" s="518"/>
      <c r="BP73" s="518"/>
      <c r="BQ73" s="518"/>
      <c r="BR73" s="518"/>
      <c r="BS73" s="518"/>
      <c r="BT73" s="518"/>
      <c r="BU73" s="518"/>
      <c r="BV73" s="518"/>
      <c r="BW73" s="518"/>
      <c r="BX73" s="518"/>
      <c r="BY73" s="518"/>
      <c r="BZ73" s="518"/>
      <c r="CA73" s="518"/>
      <c r="CB73" s="518"/>
      <c r="CC73" s="518"/>
      <c r="CD73" s="518"/>
      <c r="CE73" s="518"/>
      <c r="CF73" s="518"/>
      <c r="CG73" s="518"/>
      <c r="CH73" s="518"/>
    </row>
    <row r="74" spans="1:86" ht="15.75" hidden="1" x14ac:dyDescent="0.25">
      <c r="A74" s="518"/>
      <c r="B74" s="518"/>
      <c r="C74" s="518"/>
      <c r="D74" s="518"/>
      <c r="E74" s="518"/>
      <c r="F74" s="518"/>
      <c r="G74" s="518"/>
      <c r="H74" s="518"/>
      <c r="I74" s="519"/>
      <c r="J74" s="1073"/>
      <c r="K74" s="1075"/>
      <c r="L74" s="535"/>
      <c r="M74" s="535"/>
      <c r="N74" s="536"/>
      <c r="O74" s="535"/>
      <c r="P74" s="537"/>
      <c r="Q74" s="538"/>
      <c r="R74" s="519"/>
      <c r="S74" s="518"/>
      <c r="T74" s="518"/>
      <c r="U74" s="518"/>
      <c r="V74" s="518"/>
      <c r="W74" s="518"/>
      <c r="X74" s="518"/>
      <c r="Y74" s="518"/>
      <c r="Z74" s="518"/>
      <c r="AA74" s="518"/>
      <c r="AB74" s="518"/>
      <c r="AC74" s="518"/>
      <c r="AD74" s="518"/>
      <c r="AE74" s="518"/>
      <c r="AF74" s="518"/>
      <c r="AG74" s="518"/>
      <c r="AH74" s="518"/>
      <c r="AI74" s="518"/>
      <c r="AJ74" s="518"/>
      <c r="AK74" s="518"/>
      <c r="AL74" s="518"/>
      <c r="AM74" s="519"/>
      <c r="AN74" s="518"/>
      <c r="AO74" s="518"/>
      <c r="AP74" s="518"/>
      <c r="AQ74" s="518"/>
      <c r="AR74" s="518"/>
      <c r="AS74" s="518"/>
      <c r="AT74" s="518"/>
      <c r="AU74" s="518"/>
      <c r="AV74" s="518"/>
      <c r="AW74" s="518"/>
      <c r="AX74" s="518"/>
      <c r="AY74" s="518"/>
      <c r="AZ74" s="518"/>
      <c r="BA74" s="518"/>
      <c r="BB74" s="518"/>
      <c r="BC74" s="518"/>
      <c r="BD74" s="518"/>
      <c r="BE74" s="519"/>
      <c r="BF74" s="518"/>
      <c r="BG74" s="518"/>
      <c r="BH74" s="518"/>
      <c r="BI74" s="518"/>
      <c r="BJ74" s="518"/>
      <c r="BK74" s="518"/>
      <c r="BL74" s="518"/>
      <c r="BM74" s="518"/>
      <c r="BN74" s="518"/>
      <c r="BO74" s="518"/>
      <c r="BP74" s="518"/>
      <c r="BQ74" s="518"/>
      <c r="BR74" s="518"/>
      <c r="BS74" s="518"/>
      <c r="BT74" s="518"/>
      <c r="BU74" s="518"/>
      <c r="BV74" s="518"/>
      <c r="BW74" s="518"/>
      <c r="BX74" s="518"/>
      <c r="BY74" s="518"/>
      <c r="BZ74" s="518"/>
      <c r="CA74" s="518"/>
      <c r="CB74" s="518"/>
      <c r="CC74" s="518"/>
      <c r="CD74" s="518"/>
      <c r="CE74" s="518"/>
      <c r="CF74" s="518"/>
      <c r="CG74" s="518"/>
      <c r="CH74" s="518"/>
    </row>
    <row r="75" spans="1:86" ht="15.75" hidden="1" x14ac:dyDescent="0.25">
      <c r="A75" s="518"/>
      <c r="B75" s="518"/>
      <c r="C75" s="518"/>
      <c r="D75" s="518"/>
      <c r="E75" s="518"/>
      <c r="F75" s="518"/>
      <c r="G75" s="518"/>
      <c r="H75" s="518"/>
      <c r="I75" s="519"/>
      <c r="J75" s="1072">
        <v>2</v>
      </c>
      <c r="K75" s="1074" t="s">
        <v>62</v>
      </c>
      <c r="L75" s="539"/>
      <c r="M75" s="540"/>
      <c r="N75" s="539"/>
      <c r="O75" s="540"/>
      <c r="P75" s="541"/>
      <c r="Q75" s="542"/>
      <c r="R75" s="519"/>
      <c r="S75" s="518"/>
      <c r="T75" s="518"/>
      <c r="U75" s="518"/>
      <c r="V75" s="518"/>
      <c r="W75" s="518"/>
      <c r="X75" s="518"/>
      <c r="Y75" s="518"/>
      <c r="Z75" s="518"/>
      <c r="AA75" s="518"/>
      <c r="AB75" s="518"/>
      <c r="AC75" s="518"/>
      <c r="AD75" s="518"/>
      <c r="AE75" s="518"/>
      <c r="AF75" s="518"/>
      <c r="AG75" s="518"/>
      <c r="AH75" s="518"/>
      <c r="AI75" s="518"/>
      <c r="AJ75" s="518"/>
      <c r="AK75" s="518"/>
      <c r="AL75" s="518"/>
      <c r="AM75" s="519"/>
      <c r="AN75" s="518"/>
      <c r="AO75" s="518"/>
      <c r="AP75" s="518"/>
      <c r="AQ75" s="518"/>
      <c r="AR75" s="518"/>
      <c r="AS75" s="518"/>
      <c r="AT75" s="518"/>
      <c r="AU75" s="518"/>
      <c r="AV75" s="518"/>
      <c r="AW75" s="518"/>
      <c r="AX75" s="518"/>
      <c r="AY75" s="518"/>
      <c r="AZ75" s="518"/>
      <c r="BA75" s="518"/>
      <c r="BB75" s="518"/>
      <c r="BC75" s="518"/>
      <c r="BD75" s="518"/>
      <c r="BE75" s="519"/>
      <c r="BF75" s="518"/>
      <c r="BG75" s="518"/>
      <c r="BH75" s="518"/>
      <c r="BI75" s="518"/>
      <c r="BJ75" s="518"/>
      <c r="BK75" s="518"/>
      <c r="BL75" s="518"/>
      <c r="BM75" s="518"/>
      <c r="BN75" s="518"/>
      <c r="BO75" s="518"/>
      <c r="BP75" s="518"/>
      <c r="BQ75" s="518"/>
      <c r="BR75" s="518"/>
      <c r="BS75" s="518"/>
      <c r="BT75" s="518"/>
      <c r="BU75" s="518"/>
      <c r="BV75" s="518"/>
      <c r="BW75" s="518"/>
      <c r="BX75" s="518"/>
      <c r="BY75" s="518"/>
      <c r="BZ75" s="518"/>
      <c r="CA75" s="518"/>
      <c r="CB75" s="518"/>
      <c r="CC75" s="518"/>
      <c r="CD75" s="518"/>
      <c r="CE75" s="518"/>
      <c r="CF75" s="518"/>
      <c r="CG75" s="518"/>
      <c r="CH75" s="518"/>
    </row>
    <row r="76" spans="1:86" ht="15.75" hidden="1" x14ac:dyDescent="0.25">
      <c r="A76" s="518"/>
      <c r="B76" s="518"/>
      <c r="C76" s="518"/>
      <c r="D76" s="518"/>
      <c r="E76" s="518"/>
      <c r="F76" s="518"/>
      <c r="G76" s="518"/>
      <c r="H76" s="518"/>
      <c r="I76" s="519"/>
      <c r="J76" s="1073"/>
      <c r="K76" s="1075"/>
      <c r="L76" s="543"/>
      <c r="M76" s="535"/>
      <c r="N76" s="543"/>
      <c r="O76" s="535"/>
      <c r="P76" s="544"/>
      <c r="Q76" s="545"/>
      <c r="R76" s="519"/>
      <c r="S76" s="518"/>
      <c r="T76" s="518"/>
      <c r="U76" s="518"/>
      <c r="V76" s="518"/>
      <c r="W76" s="518"/>
      <c r="X76" s="518"/>
      <c r="Y76" s="518"/>
      <c r="Z76" s="518"/>
      <c r="AA76" s="518"/>
      <c r="AB76" s="518"/>
      <c r="AC76" s="518"/>
      <c r="AD76" s="518"/>
      <c r="AE76" s="518"/>
      <c r="AF76" s="518"/>
      <c r="AG76" s="518"/>
      <c r="AH76" s="518"/>
      <c r="AI76" s="518"/>
      <c r="AJ76" s="518"/>
      <c r="AK76" s="518"/>
      <c r="AL76" s="518"/>
      <c r="AM76" s="519"/>
      <c r="AN76" s="518"/>
      <c r="AO76" s="518"/>
      <c r="AP76" s="518"/>
      <c r="AQ76" s="518"/>
      <c r="AR76" s="518"/>
      <c r="AS76" s="518"/>
      <c r="AT76" s="518"/>
      <c r="AU76" s="518"/>
      <c r="AV76" s="518"/>
      <c r="AW76" s="518"/>
      <c r="AX76" s="518"/>
      <c r="AY76" s="518"/>
      <c r="AZ76" s="518"/>
      <c r="BA76" s="518"/>
      <c r="BB76" s="518"/>
      <c r="BC76" s="518"/>
      <c r="BD76" s="518"/>
      <c r="BE76" s="519"/>
      <c r="BF76" s="518"/>
      <c r="BG76" s="518"/>
      <c r="BH76" s="518"/>
      <c r="BI76" s="518"/>
      <c r="BJ76" s="518"/>
      <c r="BK76" s="518"/>
      <c r="BL76" s="518"/>
      <c r="BM76" s="518"/>
      <c r="BN76" s="518"/>
      <c r="BO76" s="518"/>
      <c r="BP76" s="518"/>
      <c r="BQ76" s="518"/>
      <c r="BR76" s="518"/>
      <c r="BS76" s="518"/>
      <c r="BT76" s="518"/>
      <c r="BU76" s="518"/>
      <c r="BV76" s="518"/>
      <c r="BW76" s="518"/>
      <c r="BX76" s="518"/>
      <c r="BY76" s="518"/>
      <c r="BZ76" s="518"/>
      <c r="CA76" s="518"/>
      <c r="CB76" s="518"/>
      <c r="CC76" s="518"/>
      <c r="CD76" s="518"/>
      <c r="CE76" s="518"/>
      <c r="CF76" s="518"/>
      <c r="CG76" s="518"/>
      <c r="CH76" s="518"/>
    </row>
    <row r="77" spans="1:86" ht="15.75" hidden="1" x14ac:dyDescent="0.25">
      <c r="A77" s="518"/>
      <c r="B77" s="518"/>
      <c r="C77" s="518"/>
      <c r="D77" s="518"/>
      <c r="E77" s="518"/>
      <c r="F77" s="518"/>
      <c r="G77" s="518"/>
      <c r="H77" s="518"/>
      <c r="I77" s="519"/>
      <c r="J77" s="1072">
        <v>3</v>
      </c>
      <c r="K77" s="1074" t="s">
        <v>62</v>
      </c>
      <c r="L77" s="546"/>
      <c r="M77" s="547"/>
      <c r="N77" s="546"/>
      <c r="O77" s="547"/>
      <c r="P77" s="548"/>
      <c r="Q77" s="549"/>
      <c r="R77" s="519"/>
      <c r="S77" s="518"/>
      <c r="T77" s="518"/>
      <c r="U77" s="518"/>
      <c r="V77" s="518"/>
      <c r="W77" s="518"/>
      <c r="X77" s="518"/>
      <c r="Y77" s="518"/>
      <c r="Z77" s="518"/>
      <c r="AA77" s="518"/>
      <c r="AB77" s="518"/>
      <c r="AC77" s="518"/>
      <c r="AD77" s="518"/>
      <c r="AE77" s="518"/>
      <c r="AF77" s="518"/>
      <c r="AG77" s="518"/>
      <c r="AH77" s="518"/>
      <c r="AI77" s="518"/>
      <c r="AJ77" s="518"/>
      <c r="AK77" s="518"/>
      <c r="AL77" s="518"/>
      <c r="AM77" s="519"/>
      <c r="AN77" s="518"/>
      <c r="AO77" s="518"/>
      <c r="AP77" s="518"/>
      <c r="AQ77" s="518"/>
      <c r="AR77" s="518"/>
      <c r="AS77" s="518"/>
      <c r="AT77" s="518"/>
      <c r="AU77" s="518"/>
      <c r="AV77" s="518"/>
      <c r="AW77" s="518"/>
      <c r="AX77" s="518"/>
      <c r="AY77" s="518"/>
      <c r="AZ77" s="518"/>
      <c r="BA77" s="518"/>
      <c r="BB77" s="518"/>
      <c r="BC77" s="518"/>
      <c r="BD77" s="518"/>
      <c r="BE77" s="519"/>
      <c r="BF77" s="518"/>
      <c r="BG77" s="518"/>
      <c r="BH77" s="518"/>
      <c r="BI77" s="518"/>
      <c r="BJ77" s="518"/>
      <c r="BK77" s="518"/>
      <c r="BL77" s="518"/>
      <c r="BM77" s="518"/>
      <c r="BN77" s="518"/>
      <c r="BO77" s="518"/>
      <c r="BP77" s="518"/>
      <c r="BQ77" s="518"/>
      <c r="BR77" s="518"/>
      <c r="BS77" s="518"/>
      <c r="BT77" s="518"/>
      <c r="BU77" s="518"/>
      <c r="BV77" s="518"/>
      <c r="BW77" s="518"/>
      <c r="BX77" s="518"/>
      <c r="BY77" s="518"/>
      <c r="BZ77" s="518"/>
      <c r="CA77" s="518"/>
      <c r="CB77" s="518"/>
      <c r="CC77" s="518"/>
      <c r="CD77" s="518"/>
      <c r="CE77" s="518"/>
      <c r="CF77" s="518"/>
      <c r="CG77" s="518"/>
      <c r="CH77" s="518"/>
    </row>
    <row r="78" spans="1:86" ht="15.75" hidden="1" x14ac:dyDescent="0.25">
      <c r="A78" s="518"/>
      <c r="B78" s="518"/>
      <c r="C78" s="518"/>
      <c r="D78" s="518"/>
      <c r="E78" s="518"/>
      <c r="F78" s="518"/>
      <c r="G78" s="518"/>
      <c r="H78" s="518"/>
      <c r="I78" s="519"/>
      <c r="J78" s="1073"/>
      <c r="K78" s="1075"/>
      <c r="L78" s="536"/>
      <c r="M78" s="550"/>
      <c r="N78" s="536"/>
      <c r="O78" s="550"/>
      <c r="P78" s="537"/>
      <c r="Q78" s="538"/>
      <c r="R78" s="519"/>
      <c r="S78" s="518"/>
      <c r="T78" s="518"/>
      <c r="U78" s="518"/>
      <c r="V78" s="518"/>
      <c r="W78" s="518"/>
      <c r="X78" s="518"/>
      <c r="Y78" s="518"/>
      <c r="Z78" s="518"/>
      <c r="AA78" s="518"/>
      <c r="AB78" s="518"/>
      <c r="AC78" s="518"/>
      <c r="AD78" s="518"/>
      <c r="AE78" s="518"/>
      <c r="AF78" s="518"/>
      <c r="AG78" s="518"/>
      <c r="AH78" s="518"/>
      <c r="AI78" s="518"/>
      <c r="AJ78" s="518"/>
      <c r="AK78" s="518"/>
      <c r="AL78" s="518"/>
      <c r="AM78" s="519"/>
      <c r="AN78" s="518"/>
      <c r="AO78" s="518"/>
      <c r="AP78" s="518"/>
      <c r="AQ78" s="518"/>
      <c r="AR78" s="518"/>
      <c r="AS78" s="518"/>
      <c r="AT78" s="518"/>
      <c r="AU78" s="518"/>
      <c r="AV78" s="518"/>
      <c r="AW78" s="518"/>
      <c r="AX78" s="518"/>
      <c r="AY78" s="518"/>
      <c r="AZ78" s="518"/>
      <c r="BA78" s="518"/>
      <c r="BB78" s="518"/>
      <c r="BC78" s="518"/>
      <c r="BD78" s="518"/>
      <c r="BE78" s="519"/>
      <c r="BF78" s="518"/>
      <c r="BG78" s="518"/>
      <c r="BH78" s="518"/>
      <c r="BI78" s="518"/>
      <c r="BJ78" s="518"/>
      <c r="BK78" s="518"/>
      <c r="BL78" s="518"/>
      <c r="BM78" s="518"/>
      <c r="BN78" s="518"/>
      <c r="BO78" s="518"/>
      <c r="BP78" s="518"/>
      <c r="BQ78" s="518"/>
      <c r="BR78" s="518"/>
      <c r="BS78" s="518"/>
      <c r="BT78" s="518"/>
      <c r="BU78" s="518"/>
      <c r="BV78" s="518"/>
      <c r="BW78" s="518"/>
      <c r="BX78" s="518"/>
      <c r="BY78" s="518"/>
      <c r="BZ78" s="518"/>
      <c r="CA78" s="518"/>
      <c r="CB78" s="518"/>
      <c r="CC78" s="518"/>
      <c r="CD78" s="518"/>
      <c r="CE78" s="518"/>
      <c r="CF78" s="518"/>
      <c r="CG78" s="518"/>
      <c r="CH78" s="518"/>
    </row>
    <row r="79" spans="1:86" ht="15.75" hidden="1" x14ac:dyDescent="0.25">
      <c r="A79" s="518"/>
      <c r="B79" s="518"/>
      <c r="C79" s="518"/>
      <c r="D79" s="518"/>
      <c r="E79" s="518"/>
      <c r="F79" s="518"/>
      <c r="G79" s="518"/>
      <c r="H79" s="518"/>
      <c r="I79" s="519"/>
      <c r="J79" s="1072">
        <v>4</v>
      </c>
      <c r="K79" s="1074"/>
      <c r="L79" s="539"/>
      <c r="M79" s="540"/>
      <c r="N79" s="539"/>
      <c r="O79" s="540"/>
      <c r="P79" s="541"/>
      <c r="Q79" s="542"/>
      <c r="R79" s="519"/>
      <c r="S79" s="518"/>
      <c r="T79" s="518"/>
      <c r="U79" s="518"/>
      <c r="V79" s="518"/>
      <c r="W79" s="518"/>
      <c r="X79" s="518"/>
      <c r="Y79" s="518"/>
      <c r="Z79" s="518"/>
      <c r="AA79" s="518"/>
      <c r="AB79" s="518"/>
      <c r="AC79" s="518"/>
      <c r="AD79" s="518"/>
      <c r="AE79" s="518"/>
      <c r="AF79" s="518"/>
      <c r="AG79" s="518"/>
      <c r="AH79" s="518"/>
      <c r="AI79" s="518"/>
      <c r="AJ79" s="518"/>
      <c r="AK79" s="518"/>
      <c r="AL79" s="518"/>
      <c r="AM79" s="519"/>
      <c r="AN79" s="518"/>
      <c r="AO79" s="518"/>
      <c r="AP79" s="518"/>
      <c r="AQ79" s="518"/>
      <c r="AR79" s="518"/>
      <c r="AS79" s="518"/>
      <c r="AT79" s="518"/>
      <c r="AU79" s="518"/>
      <c r="AV79" s="518"/>
      <c r="AW79" s="518"/>
      <c r="AX79" s="518"/>
      <c r="AY79" s="518"/>
      <c r="AZ79" s="518"/>
      <c r="BA79" s="518"/>
      <c r="BB79" s="518"/>
      <c r="BC79" s="518"/>
      <c r="BD79" s="518"/>
      <c r="BE79" s="519"/>
      <c r="BF79" s="518"/>
      <c r="BG79" s="518"/>
      <c r="BH79" s="518"/>
      <c r="BI79" s="518"/>
      <c r="BJ79" s="518"/>
      <c r="BK79" s="518"/>
      <c r="BL79" s="518"/>
      <c r="BM79" s="518"/>
      <c r="BN79" s="518"/>
      <c r="BO79" s="518"/>
      <c r="BP79" s="518"/>
      <c r="BQ79" s="518"/>
      <c r="BR79" s="518"/>
      <c r="BS79" s="518"/>
      <c r="BT79" s="518"/>
      <c r="BU79" s="518"/>
      <c r="BV79" s="518"/>
      <c r="BW79" s="518"/>
      <c r="BX79" s="518"/>
      <c r="BY79" s="518"/>
      <c r="BZ79" s="518"/>
      <c r="CA79" s="518"/>
      <c r="CB79" s="518"/>
      <c r="CC79" s="518"/>
      <c r="CD79" s="518"/>
      <c r="CE79" s="518"/>
      <c r="CF79" s="518"/>
      <c r="CG79" s="518"/>
      <c r="CH79" s="518"/>
    </row>
    <row r="80" spans="1:86" ht="15.75" hidden="1" x14ac:dyDescent="0.25">
      <c r="A80" s="518"/>
      <c r="B80" s="518"/>
      <c r="C80" s="518"/>
      <c r="D80" s="518"/>
      <c r="E80" s="518"/>
      <c r="F80" s="518"/>
      <c r="G80" s="518"/>
      <c r="H80" s="518"/>
      <c r="I80" s="519"/>
      <c r="J80" s="1073"/>
      <c r="K80" s="1075"/>
      <c r="L80" s="543"/>
      <c r="M80" s="535"/>
      <c r="N80" s="543"/>
      <c r="O80" s="535"/>
      <c r="P80" s="544"/>
      <c r="Q80" s="545"/>
      <c r="R80" s="519"/>
      <c r="S80" s="518"/>
      <c r="T80" s="518"/>
      <c r="U80" s="518"/>
      <c r="V80" s="518"/>
      <c r="W80" s="518"/>
      <c r="X80" s="518"/>
      <c r="Y80" s="518"/>
      <c r="Z80" s="518"/>
      <c r="AA80" s="518"/>
      <c r="AB80" s="518"/>
      <c r="AC80" s="518"/>
      <c r="AD80" s="518"/>
      <c r="AE80" s="518"/>
      <c r="AF80" s="518"/>
      <c r="AG80" s="518"/>
      <c r="AH80" s="518"/>
      <c r="AI80" s="518"/>
      <c r="AJ80" s="518"/>
      <c r="AK80" s="518"/>
      <c r="AL80" s="518"/>
      <c r="AM80" s="519"/>
      <c r="AN80" s="518"/>
      <c r="AO80" s="518"/>
      <c r="AP80" s="518"/>
      <c r="AQ80" s="518"/>
      <c r="AR80" s="518"/>
      <c r="AS80" s="518"/>
      <c r="AT80" s="518"/>
      <c r="AU80" s="518"/>
      <c r="AV80" s="518"/>
      <c r="AW80" s="518"/>
      <c r="AX80" s="518"/>
      <c r="AY80" s="518"/>
      <c r="AZ80" s="518"/>
      <c r="BA80" s="518"/>
      <c r="BB80" s="518"/>
      <c r="BC80" s="518"/>
      <c r="BD80" s="518"/>
      <c r="BE80" s="519"/>
      <c r="BF80" s="518"/>
      <c r="BG80" s="518"/>
      <c r="BH80" s="518"/>
      <c r="BI80" s="518"/>
      <c r="BJ80" s="518"/>
      <c r="BK80" s="518"/>
      <c r="BL80" s="518"/>
      <c r="BM80" s="518"/>
      <c r="BN80" s="518"/>
      <c r="BO80" s="518"/>
      <c r="BP80" s="518"/>
      <c r="BQ80" s="518"/>
      <c r="BR80" s="518"/>
      <c r="BS80" s="518"/>
      <c r="BT80" s="518"/>
      <c r="BU80" s="518"/>
      <c r="BV80" s="518"/>
      <c r="BW80" s="518"/>
      <c r="BX80" s="518"/>
      <c r="BY80" s="518"/>
      <c r="BZ80" s="518"/>
      <c r="CA80" s="518"/>
      <c r="CB80" s="518"/>
      <c r="CC80" s="518"/>
      <c r="CD80" s="518"/>
      <c r="CE80" s="518"/>
      <c r="CF80" s="518"/>
      <c r="CG80" s="518"/>
      <c r="CH80" s="518"/>
    </row>
    <row r="81" spans="1:86" ht="15.75" hidden="1" x14ac:dyDescent="0.25">
      <c r="A81" s="518"/>
      <c r="B81" s="518"/>
      <c r="C81" s="518"/>
      <c r="D81" s="518"/>
      <c r="E81" s="518"/>
      <c r="F81" s="518"/>
      <c r="G81" s="518"/>
      <c r="H81" s="518"/>
      <c r="I81" s="519"/>
      <c r="J81" s="1072">
        <v>5</v>
      </c>
      <c r="K81" s="1074"/>
      <c r="L81" s="546"/>
      <c r="M81" s="547"/>
      <c r="N81" s="546"/>
      <c r="O81" s="547"/>
      <c r="P81" s="548"/>
      <c r="Q81" s="549"/>
      <c r="R81" s="519"/>
      <c r="S81" s="518"/>
      <c r="T81" s="518"/>
      <c r="U81" s="518"/>
      <c r="V81" s="518"/>
      <c r="W81" s="518"/>
      <c r="X81" s="518"/>
      <c r="Y81" s="518"/>
      <c r="Z81" s="518"/>
      <c r="AA81" s="518"/>
      <c r="AB81" s="518"/>
      <c r="AC81" s="518"/>
      <c r="AD81" s="518"/>
      <c r="AE81" s="518"/>
      <c r="AF81" s="518"/>
      <c r="AG81" s="518"/>
      <c r="AH81" s="518"/>
      <c r="AI81" s="518"/>
      <c r="AJ81" s="518"/>
      <c r="AK81" s="518"/>
      <c r="AL81" s="518"/>
      <c r="AM81" s="519"/>
      <c r="AN81" s="518"/>
      <c r="AO81" s="518"/>
      <c r="AP81" s="518"/>
      <c r="AQ81" s="518"/>
      <c r="AR81" s="518"/>
      <c r="AS81" s="518"/>
      <c r="AT81" s="518"/>
      <c r="AU81" s="518"/>
      <c r="AV81" s="518"/>
      <c r="AW81" s="518"/>
      <c r="AX81" s="518"/>
      <c r="AY81" s="518"/>
      <c r="AZ81" s="518"/>
      <c r="BA81" s="518"/>
      <c r="BB81" s="518"/>
      <c r="BC81" s="518"/>
      <c r="BD81" s="518"/>
      <c r="BE81" s="519"/>
      <c r="BF81" s="518"/>
      <c r="BG81" s="518"/>
      <c r="BH81" s="518"/>
      <c r="BI81" s="518"/>
      <c r="BJ81" s="518"/>
      <c r="BK81" s="518"/>
      <c r="BL81" s="518"/>
      <c r="BM81" s="518"/>
      <c r="BN81" s="518"/>
      <c r="BO81" s="518"/>
      <c r="BP81" s="518"/>
      <c r="BQ81" s="518"/>
      <c r="BR81" s="518"/>
      <c r="BS81" s="518"/>
      <c r="BT81" s="518"/>
      <c r="BU81" s="518"/>
      <c r="BV81" s="518"/>
      <c r="BW81" s="518"/>
      <c r="BX81" s="518"/>
      <c r="BY81" s="518"/>
      <c r="BZ81" s="518"/>
      <c r="CA81" s="518"/>
      <c r="CB81" s="518"/>
      <c r="CC81" s="518"/>
      <c r="CD81" s="518"/>
      <c r="CE81" s="518"/>
      <c r="CF81" s="518"/>
      <c r="CG81" s="518"/>
      <c r="CH81" s="518"/>
    </row>
    <row r="82" spans="1:86" ht="15.75" hidden="1" x14ac:dyDescent="0.25">
      <c r="A82" s="518"/>
      <c r="B82" s="518"/>
      <c r="C82" s="518"/>
      <c r="D82" s="518"/>
      <c r="E82" s="518"/>
      <c r="F82" s="518"/>
      <c r="G82" s="518"/>
      <c r="H82" s="518"/>
      <c r="I82" s="519"/>
      <c r="J82" s="1073"/>
      <c r="K82" s="1075"/>
      <c r="L82" s="536"/>
      <c r="M82" s="550"/>
      <c r="N82" s="536"/>
      <c r="O82" s="550"/>
      <c r="P82" s="537"/>
      <c r="Q82" s="538"/>
      <c r="R82" s="519"/>
      <c r="S82" s="518"/>
      <c r="T82" s="518"/>
      <c r="U82" s="518"/>
      <c r="V82" s="518"/>
      <c r="W82" s="518"/>
      <c r="X82" s="518"/>
      <c r="Y82" s="518"/>
      <c r="Z82" s="518"/>
      <c r="AA82" s="518"/>
      <c r="AB82" s="518"/>
      <c r="AC82" s="518"/>
      <c r="AD82" s="518"/>
      <c r="AE82" s="518"/>
      <c r="AF82" s="518"/>
      <c r="AG82" s="518"/>
      <c r="AH82" s="518"/>
      <c r="AI82" s="518"/>
      <c r="AJ82" s="518"/>
      <c r="AK82" s="518"/>
      <c r="AL82" s="518"/>
      <c r="AM82" s="519"/>
      <c r="AN82" s="518"/>
      <c r="AO82" s="518"/>
      <c r="AP82" s="518"/>
      <c r="AQ82" s="518"/>
      <c r="AR82" s="518"/>
      <c r="AS82" s="518"/>
      <c r="AT82" s="518"/>
      <c r="AU82" s="518"/>
      <c r="AV82" s="518"/>
      <c r="AW82" s="518"/>
      <c r="AX82" s="518"/>
      <c r="AY82" s="518"/>
      <c r="AZ82" s="518"/>
      <c r="BA82" s="518"/>
      <c r="BB82" s="518"/>
      <c r="BC82" s="518"/>
      <c r="BD82" s="518"/>
      <c r="BE82" s="519"/>
      <c r="BF82" s="518"/>
      <c r="BG82" s="518"/>
      <c r="BH82" s="518"/>
      <c r="BI82" s="518"/>
      <c r="BJ82" s="518"/>
      <c r="BK82" s="518"/>
      <c r="BL82" s="518"/>
      <c r="BM82" s="518"/>
      <c r="BN82" s="518"/>
      <c r="BO82" s="518"/>
      <c r="BP82" s="518"/>
      <c r="BQ82" s="518"/>
      <c r="BR82" s="518"/>
      <c r="BS82" s="518"/>
      <c r="BT82" s="518"/>
      <c r="BU82" s="518"/>
      <c r="BV82" s="518"/>
      <c r="BW82" s="518"/>
      <c r="BX82" s="518"/>
      <c r="BY82" s="518"/>
      <c r="BZ82" s="518"/>
      <c r="CA82" s="518"/>
      <c r="CB82" s="518"/>
      <c r="CC82" s="518"/>
      <c r="CD82" s="518"/>
      <c r="CE82" s="518"/>
      <c r="CF82" s="518"/>
      <c r="CG82" s="518"/>
      <c r="CH82" s="518"/>
    </row>
    <row r="83" spans="1:86" ht="15.75" hidden="1" x14ac:dyDescent="0.25">
      <c r="A83" s="518"/>
      <c r="B83" s="518"/>
      <c r="C83" s="518"/>
      <c r="D83" s="518"/>
      <c r="E83" s="518"/>
      <c r="F83" s="518"/>
      <c r="G83" s="518"/>
      <c r="H83" s="518"/>
      <c r="I83" s="519"/>
      <c r="J83" s="1072">
        <v>6</v>
      </c>
      <c r="K83" s="1074"/>
      <c r="L83" s="539"/>
      <c r="M83" s="540"/>
      <c r="N83" s="539"/>
      <c r="O83" s="540"/>
      <c r="P83" s="541"/>
      <c r="Q83" s="542"/>
      <c r="R83" s="519"/>
      <c r="S83" s="518"/>
      <c r="T83" s="518"/>
      <c r="U83" s="518"/>
      <c r="V83" s="518"/>
      <c r="W83" s="518"/>
      <c r="X83" s="518"/>
      <c r="Y83" s="518"/>
      <c r="Z83" s="518"/>
      <c r="AA83" s="518"/>
      <c r="AB83" s="518"/>
      <c r="AC83" s="518"/>
      <c r="AD83" s="518"/>
      <c r="AE83" s="518"/>
      <c r="AF83" s="518"/>
      <c r="AG83" s="518"/>
      <c r="AH83" s="518"/>
      <c r="AI83" s="518"/>
      <c r="AJ83" s="518"/>
      <c r="AK83" s="518"/>
      <c r="AL83" s="518"/>
      <c r="AM83" s="519"/>
      <c r="AN83" s="518"/>
      <c r="AO83" s="518"/>
      <c r="AP83" s="518"/>
      <c r="AQ83" s="518"/>
      <c r="AR83" s="518"/>
      <c r="AS83" s="518"/>
      <c r="AT83" s="518"/>
      <c r="AU83" s="518"/>
      <c r="AV83" s="518"/>
      <c r="AW83" s="518"/>
      <c r="AX83" s="518"/>
      <c r="AY83" s="518"/>
      <c r="AZ83" s="518"/>
      <c r="BA83" s="518"/>
      <c r="BB83" s="518"/>
      <c r="BC83" s="518"/>
      <c r="BD83" s="518"/>
      <c r="BE83" s="519"/>
      <c r="BF83" s="518"/>
      <c r="BG83" s="518"/>
      <c r="BH83" s="518"/>
      <c r="BI83" s="518"/>
      <c r="BJ83" s="518"/>
      <c r="BK83" s="518"/>
      <c r="BL83" s="518"/>
      <c r="BM83" s="518"/>
      <c r="BN83" s="518"/>
      <c r="BO83" s="518"/>
      <c r="BP83" s="518"/>
      <c r="BQ83" s="518"/>
      <c r="BR83" s="518"/>
      <c r="BS83" s="518"/>
      <c r="BT83" s="518"/>
      <c r="BU83" s="518"/>
      <c r="BV83" s="518"/>
      <c r="BW83" s="518"/>
      <c r="BX83" s="518"/>
      <c r="BY83" s="518"/>
      <c r="BZ83" s="518"/>
      <c r="CA83" s="518"/>
      <c r="CB83" s="518"/>
      <c r="CC83" s="518"/>
      <c r="CD83" s="518"/>
      <c r="CE83" s="518"/>
      <c r="CF83" s="518"/>
      <c r="CG83" s="518"/>
      <c r="CH83" s="518"/>
    </row>
    <row r="84" spans="1:86" ht="15.75" hidden="1" x14ac:dyDescent="0.25">
      <c r="A84" s="518"/>
      <c r="B84" s="518"/>
      <c r="C84" s="518"/>
      <c r="D84" s="518"/>
      <c r="E84" s="518"/>
      <c r="F84" s="518"/>
      <c r="G84" s="518"/>
      <c r="H84" s="518"/>
      <c r="I84" s="519"/>
      <c r="J84" s="1073"/>
      <c r="K84" s="1075"/>
      <c r="L84" s="543"/>
      <c r="M84" s="535"/>
      <c r="N84" s="543"/>
      <c r="O84" s="535"/>
      <c r="P84" s="544"/>
      <c r="Q84" s="545"/>
      <c r="R84" s="519"/>
      <c r="S84" s="518"/>
      <c r="T84" s="518"/>
      <c r="U84" s="518"/>
      <c r="V84" s="518"/>
      <c r="W84" s="518"/>
      <c r="X84" s="518"/>
      <c r="Y84" s="518"/>
      <c r="Z84" s="518"/>
      <c r="AA84" s="518"/>
      <c r="AB84" s="518"/>
      <c r="AC84" s="518"/>
      <c r="AD84" s="518"/>
      <c r="AE84" s="518"/>
      <c r="AF84" s="518"/>
      <c r="AG84" s="518"/>
      <c r="AH84" s="518"/>
      <c r="AI84" s="518"/>
      <c r="AJ84" s="518"/>
      <c r="AK84" s="518"/>
      <c r="AL84" s="518"/>
      <c r="AM84" s="519"/>
      <c r="AN84" s="518"/>
      <c r="AO84" s="518"/>
      <c r="AP84" s="518"/>
      <c r="AQ84" s="518"/>
      <c r="AR84" s="518"/>
      <c r="AS84" s="518"/>
      <c r="AT84" s="518"/>
      <c r="AU84" s="518"/>
      <c r="AV84" s="518"/>
      <c r="AW84" s="518"/>
      <c r="AX84" s="518"/>
      <c r="AY84" s="518"/>
      <c r="AZ84" s="518"/>
      <c r="BA84" s="518"/>
      <c r="BB84" s="518"/>
      <c r="BC84" s="518"/>
      <c r="BD84" s="518"/>
      <c r="BE84" s="519"/>
      <c r="BF84" s="518"/>
      <c r="BG84" s="518"/>
      <c r="BH84" s="518"/>
      <c r="BI84" s="518"/>
      <c r="BJ84" s="518"/>
      <c r="BK84" s="518"/>
      <c r="BL84" s="518"/>
      <c r="BM84" s="518"/>
      <c r="BN84" s="518"/>
      <c r="BO84" s="518"/>
      <c r="BP84" s="518"/>
      <c r="BQ84" s="518"/>
      <c r="BR84" s="518"/>
      <c r="BS84" s="518"/>
      <c r="BT84" s="518"/>
      <c r="BU84" s="518"/>
      <c r="BV84" s="518"/>
      <c r="BW84" s="518"/>
      <c r="BX84" s="518"/>
      <c r="BY84" s="518"/>
      <c r="BZ84" s="518"/>
      <c r="CA84" s="518"/>
      <c r="CB84" s="518"/>
      <c r="CC84" s="518"/>
      <c r="CD84" s="518"/>
      <c r="CE84" s="518"/>
      <c r="CF84" s="518"/>
      <c r="CG84" s="518"/>
      <c r="CH84" s="518"/>
    </row>
    <row r="85" spans="1:86" ht="15.75" hidden="1" x14ac:dyDescent="0.25">
      <c r="A85" s="518"/>
      <c r="B85" s="518"/>
      <c r="C85" s="518"/>
      <c r="D85" s="518"/>
      <c r="E85" s="518"/>
      <c r="F85" s="518"/>
      <c r="G85" s="518"/>
      <c r="H85" s="518"/>
      <c r="I85" s="519"/>
      <c r="J85" s="1072">
        <v>7</v>
      </c>
      <c r="K85" s="1074"/>
      <c r="L85" s="546"/>
      <c r="M85" s="547"/>
      <c r="N85" s="546"/>
      <c r="O85" s="547"/>
      <c r="P85" s="548"/>
      <c r="Q85" s="549"/>
      <c r="R85" s="519"/>
      <c r="S85" s="518"/>
      <c r="T85" s="518"/>
      <c r="U85" s="518"/>
      <c r="V85" s="518"/>
      <c r="W85" s="518"/>
      <c r="X85" s="518"/>
      <c r="Y85" s="518"/>
      <c r="Z85" s="518"/>
      <c r="AA85" s="518"/>
      <c r="AB85" s="518"/>
      <c r="AC85" s="518"/>
      <c r="AD85" s="518"/>
      <c r="AE85" s="518"/>
      <c r="AF85" s="518"/>
      <c r="AG85" s="518"/>
      <c r="AH85" s="518"/>
      <c r="AI85" s="518"/>
      <c r="AJ85" s="518"/>
      <c r="AK85" s="518"/>
      <c r="AL85" s="518"/>
      <c r="AM85" s="519"/>
      <c r="AN85" s="518"/>
      <c r="AO85" s="518"/>
      <c r="AP85" s="518"/>
      <c r="AQ85" s="518"/>
      <c r="AR85" s="518"/>
      <c r="AS85" s="518"/>
      <c r="AT85" s="518"/>
      <c r="AU85" s="518"/>
      <c r="AV85" s="518"/>
      <c r="AW85" s="518"/>
      <c r="AX85" s="518"/>
      <c r="AY85" s="518"/>
      <c r="AZ85" s="518"/>
      <c r="BA85" s="518"/>
      <c r="BB85" s="518"/>
      <c r="BC85" s="518"/>
      <c r="BD85" s="518"/>
      <c r="BE85" s="519"/>
      <c r="BF85" s="518"/>
      <c r="BG85" s="518"/>
      <c r="BH85" s="518"/>
      <c r="BI85" s="518"/>
      <c r="BJ85" s="518"/>
      <c r="BK85" s="518"/>
      <c r="BL85" s="518"/>
      <c r="BM85" s="518"/>
      <c r="BN85" s="518"/>
      <c r="BO85" s="518"/>
      <c r="BP85" s="518"/>
      <c r="BQ85" s="518"/>
      <c r="BR85" s="518"/>
      <c r="BS85" s="518"/>
      <c r="BT85" s="518"/>
      <c r="BU85" s="518"/>
      <c r="BV85" s="518"/>
      <c r="BW85" s="518"/>
      <c r="BX85" s="518"/>
      <c r="BY85" s="518"/>
      <c r="BZ85" s="518"/>
      <c r="CA85" s="518"/>
      <c r="CB85" s="518"/>
      <c r="CC85" s="518"/>
      <c r="CD85" s="518"/>
      <c r="CE85" s="518"/>
      <c r="CF85" s="518"/>
      <c r="CG85" s="518"/>
      <c r="CH85" s="518"/>
    </row>
    <row r="86" spans="1:86" ht="15.75" hidden="1" x14ac:dyDescent="0.25">
      <c r="A86" s="518"/>
      <c r="B86" s="518"/>
      <c r="C86" s="518"/>
      <c r="D86" s="518"/>
      <c r="E86" s="518"/>
      <c r="F86" s="518"/>
      <c r="G86" s="518"/>
      <c r="H86" s="518"/>
      <c r="I86" s="519"/>
      <c r="J86" s="1073"/>
      <c r="K86" s="1075"/>
      <c r="L86" s="536"/>
      <c r="M86" s="550"/>
      <c r="N86" s="536"/>
      <c r="O86" s="550"/>
      <c r="P86" s="537"/>
      <c r="Q86" s="538"/>
      <c r="R86" s="519"/>
      <c r="S86" s="518"/>
      <c r="T86" s="518"/>
      <c r="U86" s="518"/>
      <c r="V86" s="518"/>
      <c r="W86" s="518"/>
      <c r="X86" s="518"/>
      <c r="Y86" s="518"/>
      <c r="Z86" s="518"/>
      <c r="AA86" s="518"/>
      <c r="AB86" s="518"/>
      <c r="AC86" s="518"/>
      <c r="AD86" s="518"/>
      <c r="AE86" s="518"/>
      <c r="AF86" s="518"/>
      <c r="AG86" s="518"/>
      <c r="AH86" s="518"/>
      <c r="AI86" s="518"/>
      <c r="AJ86" s="518"/>
      <c r="AK86" s="518"/>
      <c r="AL86" s="518"/>
      <c r="AM86" s="519"/>
      <c r="AN86" s="518"/>
      <c r="AO86" s="518"/>
      <c r="AP86" s="518"/>
      <c r="AQ86" s="518"/>
      <c r="AR86" s="518"/>
      <c r="AS86" s="518"/>
      <c r="AT86" s="518"/>
      <c r="AU86" s="518"/>
      <c r="AV86" s="518"/>
      <c r="AW86" s="518"/>
      <c r="AX86" s="518"/>
      <c r="AY86" s="518"/>
      <c r="AZ86" s="518"/>
      <c r="BA86" s="518"/>
      <c r="BB86" s="518"/>
      <c r="BC86" s="518"/>
      <c r="BD86" s="518"/>
      <c r="BE86" s="519"/>
      <c r="BF86" s="518"/>
      <c r="BG86" s="518"/>
      <c r="BH86" s="518"/>
      <c r="BI86" s="518"/>
      <c r="BJ86" s="518"/>
      <c r="BK86" s="518"/>
      <c r="BL86" s="518"/>
      <c r="BM86" s="518"/>
      <c r="BN86" s="518"/>
      <c r="BO86" s="518"/>
      <c r="BP86" s="518"/>
      <c r="BQ86" s="518"/>
      <c r="BR86" s="518"/>
      <c r="BS86" s="518"/>
      <c r="BT86" s="518"/>
      <c r="BU86" s="518"/>
      <c r="BV86" s="518"/>
      <c r="BW86" s="518"/>
      <c r="BX86" s="518"/>
      <c r="BY86" s="518"/>
      <c r="BZ86" s="518"/>
      <c r="CA86" s="518"/>
      <c r="CB86" s="518"/>
      <c r="CC86" s="518"/>
      <c r="CD86" s="518"/>
      <c r="CE86" s="518"/>
      <c r="CF86" s="518"/>
      <c r="CG86" s="518"/>
      <c r="CH86" s="518"/>
    </row>
    <row r="87" spans="1:86" ht="15.75" hidden="1" x14ac:dyDescent="0.25">
      <c r="A87" s="518"/>
      <c r="B87" s="518"/>
      <c r="C87" s="518"/>
      <c r="D87" s="518"/>
      <c r="E87" s="518"/>
      <c r="F87" s="518"/>
      <c r="G87" s="518"/>
      <c r="H87" s="518"/>
      <c r="I87" s="519"/>
      <c r="J87" s="1072">
        <v>8</v>
      </c>
      <c r="K87" s="1074"/>
      <c r="L87" s="551"/>
      <c r="M87" s="552"/>
      <c r="N87" s="551"/>
      <c r="O87" s="552"/>
      <c r="P87" s="553"/>
      <c r="Q87" s="554"/>
      <c r="R87" s="519"/>
      <c r="S87" s="518"/>
      <c r="T87" s="518"/>
      <c r="U87" s="518"/>
      <c r="V87" s="518"/>
      <c r="W87" s="518"/>
      <c r="X87" s="518"/>
      <c r="Y87" s="518"/>
      <c r="Z87" s="518"/>
      <c r="AA87" s="518"/>
      <c r="AB87" s="518"/>
      <c r="AC87" s="518"/>
      <c r="AD87" s="518"/>
      <c r="AE87" s="518"/>
      <c r="AF87" s="518"/>
      <c r="AG87" s="518"/>
      <c r="AH87" s="518"/>
      <c r="AI87" s="518"/>
      <c r="AJ87" s="518"/>
      <c r="AK87" s="518"/>
      <c r="AL87" s="518"/>
      <c r="AM87" s="519"/>
      <c r="AN87" s="518"/>
      <c r="AO87" s="518"/>
      <c r="AP87" s="518"/>
      <c r="AQ87" s="518"/>
      <c r="AR87" s="518"/>
      <c r="AS87" s="518"/>
      <c r="AT87" s="518"/>
      <c r="AU87" s="518"/>
      <c r="AV87" s="518"/>
      <c r="AW87" s="518"/>
      <c r="AX87" s="518"/>
      <c r="AY87" s="518"/>
      <c r="AZ87" s="518"/>
      <c r="BA87" s="518"/>
      <c r="BB87" s="518"/>
      <c r="BC87" s="518"/>
      <c r="BD87" s="518"/>
      <c r="BE87" s="519"/>
      <c r="BF87" s="518"/>
      <c r="BG87" s="518"/>
      <c r="BH87" s="518"/>
      <c r="BI87" s="518"/>
      <c r="BJ87" s="518"/>
      <c r="BK87" s="518"/>
      <c r="BL87" s="518"/>
      <c r="BM87" s="518"/>
      <c r="BN87" s="518"/>
      <c r="BO87" s="518"/>
      <c r="BP87" s="518"/>
      <c r="BQ87" s="518"/>
      <c r="BR87" s="518"/>
      <c r="BS87" s="518"/>
      <c r="BT87" s="518"/>
      <c r="BU87" s="518"/>
      <c r="BV87" s="518"/>
      <c r="BW87" s="518"/>
      <c r="BX87" s="518"/>
      <c r="BY87" s="518"/>
      <c r="BZ87" s="518"/>
      <c r="CA87" s="518"/>
      <c r="CB87" s="518"/>
      <c r="CC87" s="518"/>
      <c r="CD87" s="518"/>
      <c r="CE87" s="518"/>
      <c r="CF87" s="518"/>
      <c r="CG87" s="518"/>
      <c r="CH87" s="518"/>
    </row>
    <row r="88" spans="1:86" ht="16.5" hidden="1" thickBot="1" x14ac:dyDescent="0.3">
      <c r="A88" s="518"/>
      <c r="B88" s="518"/>
      <c r="C88" s="518"/>
      <c r="D88" s="518"/>
      <c r="E88" s="518"/>
      <c r="F88" s="518"/>
      <c r="G88" s="518"/>
      <c r="H88" s="518"/>
      <c r="I88" s="519"/>
      <c r="J88" s="1076"/>
      <c r="K88" s="1077"/>
      <c r="L88" s="563"/>
      <c r="M88" s="564"/>
      <c r="N88" s="563"/>
      <c r="O88" s="564"/>
      <c r="P88" s="565"/>
      <c r="Q88" s="566"/>
      <c r="R88" s="519"/>
      <c r="S88" s="518"/>
      <c r="T88" s="518"/>
      <c r="U88" s="518"/>
      <c r="V88" s="518"/>
      <c r="W88" s="518"/>
      <c r="X88" s="518"/>
      <c r="Y88" s="518"/>
      <c r="Z88" s="518"/>
      <c r="AA88" s="518"/>
      <c r="AB88" s="518"/>
      <c r="AC88" s="518"/>
      <c r="AD88" s="518"/>
      <c r="AE88" s="518"/>
      <c r="AF88" s="518"/>
      <c r="AG88" s="518"/>
      <c r="AH88" s="518"/>
      <c r="AI88" s="518"/>
      <c r="AJ88" s="518"/>
      <c r="AK88" s="518"/>
      <c r="AL88" s="518"/>
      <c r="AM88" s="519"/>
      <c r="AN88" s="518"/>
      <c r="AO88" s="518"/>
      <c r="AP88" s="518"/>
      <c r="AQ88" s="518"/>
      <c r="AR88" s="518"/>
      <c r="AS88" s="518"/>
      <c r="AT88" s="518"/>
      <c r="AU88" s="518"/>
      <c r="AV88" s="518"/>
      <c r="AW88" s="518"/>
      <c r="AX88" s="518"/>
      <c r="AY88" s="518"/>
      <c r="AZ88" s="518"/>
      <c r="BA88" s="518"/>
      <c r="BB88" s="518"/>
      <c r="BC88" s="518"/>
      <c r="BD88" s="518"/>
      <c r="BE88" s="519"/>
      <c r="BF88" s="518"/>
      <c r="BG88" s="518"/>
      <c r="BH88" s="518"/>
      <c r="BI88" s="518"/>
      <c r="BJ88" s="518"/>
      <c r="BK88" s="518"/>
      <c r="BL88" s="518"/>
      <c r="BM88" s="518"/>
      <c r="BN88" s="518"/>
      <c r="BO88" s="518"/>
      <c r="BP88" s="518"/>
      <c r="BQ88" s="518"/>
      <c r="BR88" s="518"/>
      <c r="BS88" s="518"/>
      <c r="BT88" s="518"/>
      <c r="BU88" s="518"/>
      <c r="BV88" s="518"/>
      <c r="BW88" s="518"/>
      <c r="BX88" s="518"/>
      <c r="BY88" s="518"/>
      <c r="BZ88" s="518"/>
      <c r="CA88" s="518"/>
      <c r="CB88" s="518"/>
      <c r="CC88" s="518"/>
      <c r="CD88" s="518"/>
      <c r="CE88" s="518"/>
      <c r="CF88" s="518"/>
      <c r="CG88" s="518"/>
      <c r="CH88" s="518"/>
    </row>
    <row r="89" spans="1:86" s="408" customFormat="1" hidden="1" x14ac:dyDescent="0.25">
      <c r="A89" s="519"/>
      <c r="B89" s="519"/>
      <c r="C89" s="519"/>
      <c r="D89" s="519"/>
      <c r="E89" s="519"/>
      <c r="F89" s="519"/>
      <c r="G89" s="519"/>
      <c r="H89" s="519"/>
      <c r="I89" s="519"/>
      <c r="J89" s="519"/>
      <c r="K89" s="519"/>
      <c r="L89" s="519"/>
      <c r="M89" s="519"/>
      <c r="N89" s="519"/>
      <c r="O89" s="519"/>
      <c r="P89" s="519"/>
      <c r="Q89" s="519"/>
      <c r="R89" s="519"/>
      <c r="S89" s="950"/>
      <c r="T89" s="950"/>
      <c r="U89" s="950"/>
      <c r="V89" s="950"/>
      <c r="W89" s="950"/>
      <c r="X89" s="950"/>
      <c r="Y89" s="950"/>
      <c r="Z89" s="950"/>
      <c r="AA89" s="950"/>
      <c r="AB89" s="950"/>
      <c r="AC89" s="950"/>
      <c r="AD89" s="950"/>
      <c r="AE89" s="950"/>
      <c r="AF89" s="950"/>
      <c r="AG89" s="950"/>
      <c r="AH89" s="950"/>
      <c r="AI89" s="950"/>
      <c r="AJ89" s="950"/>
      <c r="AK89" s="950"/>
      <c r="AL89" s="950"/>
      <c r="AM89" s="519"/>
      <c r="AN89" s="519"/>
      <c r="AO89" s="519"/>
      <c r="AP89" s="519"/>
      <c r="AQ89" s="519"/>
      <c r="AR89" s="519"/>
      <c r="AS89" s="519"/>
      <c r="AT89" s="519"/>
      <c r="AU89" s="519"/>
      <c r="AV89" s="519"/>
      <c r="AW89" s="519"/>
      <c r="AX89" s="519"/>
      <c r="AY89" s="519"/>
      <c r="AZ89" s="519"/>
      <c r="BA89" s="519"/>
      <c r="BB89" s="519"/>
      <c r="BC89" s="519"/>
      <c r="BD89" s="519"/>
      <c r="BE89" s="519"/>
      <c r="BF89" s="519"/>
      <c r="BG89" s="519"/>
      <c r="BH89" s="519"/>
      <c r="BI89" s="519"/>
      <c r="BJ89" s="519"/>
      <c r="BK89" s="519"/>
      <c r="BL89" s="519"/>
      <c r="BM89" s="519"/>
      <c r="BN89" s="519"/>
      <c r="BO89" s="519"/>
      <c r="BP89" s="519"/>
      <c r="BQ89" s="519"/>
      <c r="BR89" s="519"/>
      <c r="BS89" s="519"/>
      <c r="BT89" s="519"/>
      <c r="BU89" s="519"/>
      <c r="BV89" s="519"/>
      <c r="BW89" s="519"/>
      <c r="BX89" s="519"/>
      <c r="BY89" s="519"/>
      <c r="BZ89" s="519"/>
      <c r="CA89" s="519"/>
      <c r="CB89" s="519"/>
      <c r="CC89" s="519"/>
      <c r="CD89" s="519"/>
      <c r="CE89" s="519"/>
      <c r="CF89" s="519"/>
      <c r="CG89" s="519"/>
      <c r="CH89" s="519"/>
    </row>
    <row r="90" spans="1:86" ht="18.75" hidden="1" customHeight="1" x14ac:dyDescent="0.35">
      <c r="A90" s="518"/>
      <c r="B90" s="518"/>
      <c r="C90" s="518"/>
      <c r="D90" s="518"/>
      <c r="E90" s="518"/>
      <c r="F90" s="518"/>
      <c r="G90" s="518"/>
      <c r="H90" s="518"/>
      <c r="I90" s="519"/>
      <c r="J90" s="518"/>
      <c r="K90" s="518"/>
      <c r="L90" s="518"/>
      <c r="M90" s="518"/>
      <c r="N90" s="518"/>
      <c r="O90" s="518"/>
      <c r="P90" s="518"/>
      <c r="Q90" s="518"/>
      <c r="R90" s="519"/>
      <c r="S90" s="1071" t="s">
        <v>728</v>
      </c>
      <c r="T90" s="1071"/>
      <c r="U90" s="1071"/>
      <c r="V90" s="1071"/>
      <c r="W90" s="1071"/>
      <c r="X90" s="1071"/>
      <c r="Y90" s="1071"/>
      <c r="Z90" s="1071"/>
      <c r="AA90" s="1071"/>
      <c r="AB90" s="1071"/>
      <c r="AC90" s="1071"/>
      <c r="AD90" s="1071"/>
      <c r="AE90" s="1071"/>
      <c r="AF90" s="1071"/>
      <c r="AG90" s="1071"/>
      <c r="AH90" s="1071"/>
      <c r="AI90" s="1071"/>
      <c r="AJ90" s="1071"/>
      <c r="AK90" s="1071"/>
      <c r="AL90" s="1071"/>
      <c r="AM90" s="519"/>
      <c r="AN90" s="518"/>
      <c r="AO90" s="518"/>
      <c r="AP90" s="518"/>
      <c r="AQ90" s="518"/>
      <c r="AR90" s="518"/>
      <c r="AS90" s="518"/>
      <c r="AT90" s="518"/>
      <c r="AU90" s="518"/>
      <c r="AV90" s="518"/>
      <c r="AW90" s="518"/>
      <c r="AX90" s="518"/>
      <c r="AY90" s="518"/>
      <c r="AZ90" s="518"/>
      <c r="BA90" s="518"/>
      <c r="BB90" s="518"/>
      <c r="BC90" s="518"/>
      <c r="BD90" s="518"/>
      <c r="BE90" s="519"/>
      <c r="BF90" s="518"/>
      <c r="BG90" s="518"/>
      <c r="BH90" s="518"/>
      <c r="BI90" s="518"/>
      <c r="BJ90" s="518"/>
      <c r="BK90" s="518"/>
      <c r="BL90" s="518"/>
      <c r="BM90" s="518"/>
      <c r="BN90" s="518"/>
      <c r="BO90" s="518"/>
      <c r="BP90" s="518"/>
      <c r="BQ90" s="518"/>
      <c r="BR90" s="518"/>
      <c r="BS90" s="518"/>
      <c r="BT90" s="518"/>
      <c r="BU90" s="518"/>
      <c r="BV90" s="518"/>
      <c r="BW90" s="518"/>
      <c r="BX90" s="518"/>
      <c r="BY90" s="518"/>
      <c r="BZ90" s="518"/>
      <c r="CA90" s="518"/>
      <c r="CB90" s="518"/>
      <c r="CC90" s="518"/>
      <c r="CD90" s="518"/>
      <c r="CE90" s="518"/>
      <c r="CF90" s="518"/>
      <c r="CG90" s="518"/>
      <c r="CH90" s="518"/>
    </row>
    <row r="91" spans="1:86" hidden="1" x14ac:dyDescent="0.25">
      <c r="A91" s="518"/>
      <c r="B91" s="518"/>
      <c r="C91" s="518"/>
      <c r="D91" s="518"/>
      <c r="E91" s="518"/>
      <c r="F91" s="518"/>
      <c r="G91" s="518"/>
      <c r="H91" s="518"/>
      <c r="I91" s="519"/>
      <c r="J91" s="518"/>
      <c r="K91" s="518"/>
      <c r="L91" s="518"/>
      <c r="M91" s="518"/>
      <c r="N91" s="518"/>
      <c r="O91" s="518"/>
      <c r="P91" s="518"/>
      <c r="Q91" s="518"/>
      <c r="R91" s="519"/>
      <c r="S91" s="513"/>
      <c r="T91" s="513"/>
      <c r="U91" s="513"/>
      <c r="V91" s="513"/>
      <c r="W91" s="513"/>
      <c r="X91" s="513"/>
      <c r="Y91" s="513"/>
      <c r="Z91" s="513"/>
      <c r="AA91" s="513"/>
      <c r="AB91" s="513"/>
      <c r="AC91" s="513"/>
      <c r="AD91" s="513"/>
      <c r="AE91" s="513"/>
      <c r="AF91" s="513"/>
      <c r="AG91" s="513"/>
      <c r="AH91" s="513"/>
      <c r="AI91" s="513"/>
      <c r="AJ91" s="513"/>
      <c r="AK91" s="513"/>
      <c r="AL91" s="513"/>
      <c r="AM91" s="519"/>
      <c r="AN91" s="518"/>
      <c r="AO91" s="518"/>
      <c r="AP91" s="518"/>
      <c r="AQ91" s="518"/>
      <c r="AR91" s="518"/>
      <c r="AS91" s="518"/>
      <c r="AT91" s="518"/>
      <c r="AU91" s="518"/>
      <c r="AV91" s="518"/>
      <c r="AW91" s="518"/>
      <c r="AX91" s="518"/>
      <c r="AY91" s="518"/>
      <c r="AZ91" s="518"/>
      <c r="BA91" s="518"/>
      <c r="BB91" s="518"/>
      <c r="BC91" s="518"/>
      <c r="BD91" s="518"/>
      <c r="BE91" s="519"/>
      <c r="BF91" s="518"/>
      <c r="BG91" s="518"/>
      <c r="BH91" s="518"/>
      <c r="BI91" s="518"/>
      <c r="BJ91" s="518"/>
      <c r="BK91" s="518"/>
      <c r="BL91" s="518"/>
      <c r="BM91" s="518"/>
      <c r="BN91" s="518"/>
      <c r="BO91" s="518"/>
      <c r="BP91" s="518"/>
      <c r="BQ91" s="518"/>
      <c r="BR91" s="518"/>
      <c r="BS91" s="518"/>
      <c r="BT91" s="518"/>
      <c r="BU91" s="518"/>
      <c r="BV91" s="518"/>
      <c r="BW91" s="518"/>
      <c r="BX91" s="518"/>
      <c r="BY91" s="518"/>
      <c r="BZ91" s="518"/>
      <c r="CA91" s="518"/>
      <c r="CB91" s="518"/>
      <c r="CC91" s="518"/>
      <c r="CD91" s="518"/>
      <c r="CE91" s="518"/>
      <c r="CF91" s="518"/>
      <c r="CG91" s="518"/>
      <c r="CH91" s="518"/>
    </row>
    <row r="92" spans="1:86" ht="15.75" hidden="1" x14ac:dyDescent="0.25">
      <c r="A92" s="518"/>
      <c r="B92" s="518"/>
      <c r="C92" s="518"/>
      <c r="D92" s="518"/>
      <c r="E92" s="518"/>
      <c r="F92" s="518"/>
      <c r="G92" s="518"/>
      <c r="H92" s="518"/>
      <c r="I92" s="519"/>
      <c r="J92" s="518"/>
      <c r="K92" s="518"/>
      <c r="L92" s="518"/>
      <c r="M92" s="518"/>
      <c r="N92" s="518"/>
      <c r="O92" s="518"/>
      <c r="P92" s="518"/>
      <c r="Q92" s="518"/>
      <c r="R92" s="519"/>
      <c r="S92" s="518"/>
      <c r="T92" s="518"/>
      <c r="U92" s="518"/>
      <c r="V92" s="518"/>
      <c r="W92" s="518"/>
      <c r="X92" s="518"/>
      <c r="Y92" s="954"/>
      <c r="Z92" s="518"/>
      <c r="AA92" s="518"/>
      <c r="AB92" s="518"/>
      <c r="AC92" s="518"/>
      <c r="AD92" s="518"/>
      <c r="AE92" s="518"/>
      <c r="AF92" s="954"/>
      <c r="AG92" s="518"/>
      <c r="AH92" s="518"/>
      <c r="AI92" s="518"/>
      <c r="AJ92" s="518"/>
      <c r="AK92" s="518"/>
      <c r="AL92" s="518"/>
      <c r="AM92" s="519"/>
      <c r="AN92" s="518"/>
      <c r="AO92" s="518"/>
      <c r="AP92" s="518"/>
      <c r="AQ92" s="518"/>
      <c r="AR92" s="518"/>
      <c r="AS92" s="518"/>
      <c r="AT92" s="518"/>
      <c r="AU92" s="518"/>
      <c r="AV92" s="518"/>
      <c r="AW92" s="518"/>
      <c r="AX92" s="518"/>
      <c r="AY92" s="518"/>
      <c r="AZ92" s="518"/>
      <c r="BA92" s="518"/>
      <c r="BB92" s="518"/>
      <c r="BC92" s="518"/>
      <c r="BD92" s="518"/>
      <c r="BE92" s="519"/>
      <c r="BF92" s="518"/>
      <c r="BG92" s="518"/>
      <c r="BH92" s="518"/>
      <c r="BI92" s="518"/>
      <c r="BJ92" s="518"/>
      <c r="BK92" s="518"/>
      <c r="BL92" s="518"/>
      <c r="BM92" s="518"/>
      <c r="BN92" s="518"/>
      <c r="BO92" s="518"/>
      <c r="BP92" s="518"/>
      <c r="BQ92" s="518"/>
      <c r="BR92" s="518"/>
      <c r="BS92" s="518"/>
      <c r="BT92" s="518"/>
      <c r="BU92" s="518"/>
      <c r="BV92" s="518"/>
      <c r="BW92" s="518"/>
      <c r="BX92" s="518"/>
      <c r="BY92" s="518"/>
      <c r="BZ92" s="518"/>
      <c r="CA92" s="518"/>
      <c r="CB92" s="518"/>
      <c r="CC92" s="518"/>
      <c r="CD92" s="518"/>
      <c r="CE92" s="518"/>
      <c r="CF92" s="518"/>
      <c r="CG92" s="518"/>
      <c r="CH92" s="518"/>
    </row>
    <row r="93" spans="1:86" ht="15.75" hidden="1" x14ac:dyDescent="0.25">
      <c r="A93" s="518"/>
      <c r="B93" s="518"/>
      <c r="C93" s="518"/>
      <c r="D93" s="518"/>
      <c r="E93" s="518"/>
      <c r="F93" s="518"/>
      <c r="G93" s="518"/>
      <c r="H93" s="518"/>
      <c r="I93" s="519"/>
      <c r="J93" s="518"/>
      <c r="K93" s="518"/>
      <c r="L93" s="518"/>
      <c r="M93" s="518"/>
      <c r="N93" s="518"/>
      <c r="O93" s="518"/>
      <c r="P93" s="518"/>
      <c r="Q93" s="518"/>
      <c r="R93" s="519"/>
      <c r="S93" s="1070" t="s">
        <v>729</v>
      </c>
      <c r="T93" s="1070"/>
      <c r="U93" s="1070"/>
      <c r="V93" s="1070"/>
      <c r="W93" s="1070"/>
      <c r="X93" s="1070"/>
      <c r="Y93" s="513"/>
      <c r="Z93" s="1070" t="s">
        <v>732</v>
      </c>
      <c r="AA93" s="1070"/>
      <c r="AB93" s="1070"/>
      <c r="AC93" s="1070"/>
      <c r="AD93" s="1070"/>
      <c r="AE93" s="1070"/>
      <c r="AF93" s="513"/>
      <c r="AG93" s="1070" t="s">
        <v>739</v>
      </c>
      <c r="AH93" s="1070"/>
      <c r="AI93" s="1070"/>
      <c r="AJ93" s="1070"/>
      <c r="AK93" s="1070"/>
      <c r="AL93" s="1070"/>
      <c r="AM93" s="519"/>
      <c r="AN93" s="518"/>
      <c r="AO93" s="518"/>
      <c r="AP93" s="518"/>
      <c r="AQ93" s="518"/>
      <c r="AR93" s="518"/>
      <c r="AS93" s="518"/>
      <c r="AT93" s="518"/>
      <c r="AU93" s="518"/>
      <c r="AV93" s="518"/>
      <c r="AW93" s="518"/>
      <c r="AX93" s="518"/>
      <c r="AY93" s="518"/>
      <c r="AZ93" s="518"/>
      <c r="BA93" s="518"/>
      <c r="BB93" s="518"/>
      <c r="BC93" s="518"/>
      <c r="BD93" s="518"/>
      <c r="BE93" s="519"/>
      <c r="BF93" s="518"/>
      <c r="BG93" s="518"/>
      <c r="BH93" s="518"/>
      <c r="BI93" s="518"/>
      <c r="BJ93" s="518"/>
      <c r="BK93" s="518"/>
      <c r="BL93" s="518"/>
      <c r="BM93" s="518"/>
      <c r="BN93" s="518"/>
      <c r="BO93" s="518"/>
      <c r="BP93" s="518"/>
      <c r="BQ93" s="518"/>
      <c r="BR93" s="518"/>
      <c r="BS93" s="518"/>
      <c r="BT93" s="518"/>
      <c r="BU93" s="518"/>
      <c r="BV93" s="518"/>
      <c r="BW93" s="518"/>
      <c r="BX93" s="518"/>
      <c r="BY93" s="518"/>
      <c r="BZ93" s="518"/>
      <c r="CA93" s="518"/>
      <c r="CB93" s="518"/>
      <c r="CC93" s="518"/>
      <c r="CD93" s="518"/>
      <c r="CE93" s="518"/>
      <c r="CF93" s="518"/>
      <c r="CG93" s="518"/>
      <c r="CH93" s="518"/>
    </row>
    <row r="94" spans="1:86" hidden="1" x14ac:dyDescent="0.25">
      <c r="A94" s="518"/>
      <c r="B94" s="518"/>
      <c r="C94" s="518"/>
      <c r="D94" s="518"/>
      <c r="E94" s="518"/>
      <c r="F94" s="518"/>
      <c r="G94" s="518"/>
      <c r="H94" s="518"/>
      <c r="I94" s="519"/>
      <c r="J94" s="518"/>
      <c r="K94" s="518"/>
      <c r="L94" s="518"/>
      <c r="M94" s="518"/>
      <c r="N94" s="518"/>
      <c r="O94" s="518"/>
      <c r="P94" s="518"/>
      <c r="Q94" s="518"/>
      <c r="R94" s="519"/>
      <c r="S94" s="513"/>
      <c r="T94" s="513"/>
      <c r="U94" s="513"/>
      <c r="V94" s="513"/>
      <c r="W94" s="513"/>
      <c r="X94" s="513"/>
      <c r="Y94" s="513"/>
      <c r="Z94" s="513"/>
      <c r="AA94" s="513"/>
      <c r="AB94" s="513"/>
      <c r="AC94" s="513"/>
      <c r="AD94" s="513"/>
      <c r="AE94" s="513"/>
      <c r="AF94" s="513"/>
      <c r="AG94" s="513"/>
      <c r="AH94" s="513"/>
      <c r="AI94" s="513"/>
      <c r="AJ94" s="513"/>
      <c r="AK94" s="513"/>
      <c r="AL94" s="513"/>
      <c r="AM94" s="519"/>
      <c r="AN94" s="518"/>
      <c r="AO94" s="518"/>
      <c r="AP94" s="518"/>
      <c r="AQ94" s="518"/>
      <c r="AR94" s="518"/>
      <c r="AS94" s="518"/>
      <c r="AT94" s="518"/>
      <c r="AU94" s="518"/>
      <c r="AV94" s="518"/>
      <c r="AW94" s="518"/>
      <c r="AX94" s="518"/>
      <c r="AY94" s="518"/>
      <c r="AZ94" s="518"/>
      <c r="BA94" s="518"/>
      <c r="BB94" s="518"/>
      <c r="BC94" s="518"/>
      <c r="BD94" s="518"/>
      <c r="BE94" s="519"/>
      <c r="BF94" s="518"/>
      <c r="BG94" s="518"/>
      <c r="BH94" s="518"/>
      <c r="BI94" s="518"/>
      <c r="BJ94" s="518"/>
      <c r="BK94" s="518"/>
      <c r="BL94" s="518"/>
      <c r="BM94" s="518"/>
      <c r="BN94" s="518"/>
      <c r="BO94" s="518"/>
      <c r="BP94" s="518"/>
      <c r="BQ94" s="518"/>
      <c r="BR94" s="518"/>
      <c r="BS94" s="518"/>
      <c r="BT94" s="518"/>
      <c r="BU94" s="518"/>
      <c r="BV94" s="518"/>
      <c r="BW94" s="518"/>
      <c r="BX94" s="518"/>
      <c r="BY94" s="518"/>
      <c r="BZ94" s="518"/>
      <c r="CA94" s="518"/>
      <c r="CB94" s="518"/>
      <c r="CC94" s="518"/>
      <c r="CD94" s="518"/>
      <c r="CE94" s="518"/>
      <c r="CF94" s="518"/>
      <c r="CG94" s="518"/>
      <c r="CH94" s="518"/>
    </row>
    <row r="95" spans="1:86" ht="15.75" hidden="1" x14ac:dyDescent="0.25">
      <c r="A95" s="518"/>
      <c r="B95" s="518"/>
      <c r="C95" s="518"/>
      <c r="D95" s="518"/>
      <c r="E95" s="518"/>
      <c r="F95" s="518"/>
      <c r="G95" s="518"/>
      <c r="H95" s="518"/>
      <c r="I95" s="519"/>
      <c r="J95" s="518"/>
      <c r="K95" s="518"/>
      <c r="L95" s="518"/>
      <c r="M95" s="518"/>
      <c r="N95" s="518"/>
      <c r="O95" s="518"/>
      <c r="P95" s="518"/>
      <c r="Q95" s="518"/>
      <c r="R95" s="950"/>
      <c r="S95" s="955" t="s">
        <v>240</v>
      </c>
      <c r="T95" s="513"/>
      <c r="U95" s="513"/>
      <c r="V95" s="513"/>
      <c r="W95" s="513"/>
      <c r="X95" s="956" t="s">
        <v>742</v>
      </c>
      <c r="Y95" s="956"/>
      <c r="Z95" s="955" t="s">
        <v>240</v>
      </c>
      <c r="AA95" s="513"/>
      <c r="AB95" s="513"/>
      <c r="AC95" s="513"/>
      <c r="AD95" s="513"/>
      <c r="AE95" s="956" t="s">
        <v>733</v>
      </c>
      <c r="AF95" s="956"/>
      <c r="AG95" s="955" t="s">
        <v>240</v>
      </c>
      <c r="AH95" s="513"/>
      <c r="AI95" s="513"/>
      <c r="AJ95" s="513"/>
      <c r="AK95" s="513"/>
      <c r="AL95" s="956" t="s">
        <v>727</v>
      </c>
      <c r="AM95" s="519"/>
      <c r="AN95" s="518"/>
      <c r="AO95" s="518"/>
      <c r="AP95" s="518"/>
      <c r="AQ95" s="518"/>
      <c r="AR95" s="518"/>
      <c r="AS95" s="518"/>
      <c r="AT95" s="518"/>
      <c r="AU95" s="518"/>
      <c r="AV95" s="518"/>
      <c r="AW95" s="518"/>
      <c r="AX95" s="518"/>
      <c r="AY95" s="518"/>
      <c r="AZ95" s="518"/>
      <c r="BA95" s="518"/>
      <c r="BB95" s="518"/>
      <c r="BC95" s="518"/>
      <c r="BD95" s="518"/>
      <c r="BE95" s="519"/>
      <c r="BF95" s="518"/>
      <c r="BG95" s="518"/>
      <c r="BH95" s="518"/>
      <c r="BI95" s="518"/>
      <c r="BJ95" s="518"/>
      <c r="BK95" s="518"/>
      <c r="BL95" s="518"/>
      <c r="BM95" s="518"/>
      <c r="BN95" s="518"/>
      <c r="BO95" s="518"/>
      <c r="BP95" s="518"/>
      <c r="BQ95" s="518"/>
      <c r="BR95" s="518"/>
      <c r="BS95" s="518"/>
      <c r="BT95" s="518"/>
      <c r="BU95" s="518"/>
      <c r="BV95" s="518"/>
      <c r="BW95" s="518"/>
      <c r="BX95" s="518"/>
      <c r="BY95" s="518"/>
      <c r="BZ95" s="518"/>
      <c r="CA95" s="518"/>
      <c r="CB95" s="518"/>
      <c r="CC95" s="518"/>
      <c r="CD95" s="518"/>
      <c r="CE95" s="518"/>
      <c r="CF95" s="518"/>
      <c r="CG95" s="518"/>
      <c r="CH95" s="518"/>
    </row>
    <row r="96" spans="1:86" hidden="1" x14ac:dyDescent="0.25">
      <c r="A96" s="518"/>
      <c r="B96" s="518"/>
      <c r="C96" s="518"/>
      <c r="D96" s="518"/>
      <c r="E96" s="518"/>
      <c r="F96" s="518"/>
      <c r="G96" s="518"/>
      <c r="H96" s="518"/>
      <c r="I96" s="519"/>
      <c r="J96" s="518"/>
      <c r="K96" s="518"/>
      <c r="L96" s="518"/>
      <c r="M96" s="518"/>
      <c r="N96" s="518"/>
      <c r="O96" s="518"/>
      <c r="P96" s="518"/>
      <c r="Q96" s="518"/>
      <c r="R96" s="950"/>
      <c r="S96" s="513"/>
      <c r="T96" s="513"/>
      <c r="U96" s="513"/>
      <c r="V96" s="513"/>
      <c r="W96" s="513"/>
      <c r="X96" s="513"/>
      <c r="Y96" s="513"/>
      <c r="Z96" s="513"/>
      <c r="AA96" s="513"/>
      <c r="AB96" s="513"/>
      <c r="AC96" s="513"/>
      <c r="AD96" s="513"/>
      <c r="AE96" s="513"/>
      <c r="AF96" s="513"/>
      <c r="AG96" s="513"/>
      <c r="AH96" s="513"/>
      <c r="AI96" s="513"/>
      <c r="AJ96" s="513"/>
      <c r="AK96" s="513"/>
      <c r="AL96" s="513"/>
      <c r="AM96" s="519"/>
      <c r="AN96" s="518"/>
      <c r="AO96" s="518"/>
      <c r="AP96" s="518"/>
      <c r="AQ96" s="518"/>
      <c r="AR96" s="518"/>
      <c r="AS96" s="518"/>
      <c r="AT96" s="518"/>
      <c r="AU96" s="518"/>
      <c r="AV96" s="518"/>
      <c r="AW96" s="518"/>
      <c r="AX96" s="518"/>
      <c r="AY96" s="518"/>
      <c r="AZ96" s="518"/>
      <c r="BA96" s="518"/>
      <c r="BB96" s="518"/>
      <c r="BC96" s="518"/>
      <c r="BD96" s="518"/>
      <c r="BE96" s="519"/>
      <c r="BF96" s="518"/>
      <c r="BG96" s="518"/>
      <c r="BH96" s="518"/>
      <c r="BI96" s="518"/>
      <c r="BJ96" s="518"/>
      <c r="BK96" s="518"/>
      <c r="BL96" s="518"/>
      <c r="BM96" s="518"/>
      <c r="BN96" s="518"/>
      <c r="BO96" s="518"/>
      <c r="BP96" s="518"/>
      <c r="BQ96" s="518"/>
      <c r="BR96" s="518"/>
      <c r="BS96" s="518"/>
      <c r="BT96" s="518"/>
      <c r="BU96" s="518"/>
      <c r="BV96" s="518"/>
      <c r="BW96" s="518"/>
      <c r="BX96" s="518"/>
      <c r="BY96" s="518"/>
      <c r="BZ96" s="518"/>
      <c r="CA96" s="518"/>
      <c r="CB96" s="518"/>
      <c r="CC96" s="518"/>
      <c r="CD96" s="518"/>
      <c r="CE96" s="518"/>
      <c r="CF96" s="518"/>
      <c r="CG96" s="518"/>
      <c r="CH96" s="518"/>
    </row>
    <row r="97" spans="1:86" hidden="1" x14ac:dyDescent="0.25">
      <c r="A97" s="518"/>
      <c r="B97" s="518"/>
      <c r="C97" s="518"/>
      <c r="D97" s="518"/>
      <c r="E97" s="518"/>
      <c r="F97" s="518"/>
      <c r="G97" s="518"/>
      <c r="H97" s="518"/>
      <c r="I97" s="519"/>
      <c r="J97" s="518"/>
      <c r="K97" s="518"/>
      <c r="L97" s="518"/>
      <c r="M97" s="518"/>
      <c r="N97" s="518"/>
      <c r="O97" s="518"/>
      <c r="P97" s="518"/>
      <c r="Q97" s="518"/>
      <c r="R97" s="950"/>
      <c r="S97" s="1068" t="s">
        <v>98</v>
      </c>
      <c r="T97" s="1068"/>
      <c r="U97" s="1068"/>
      <c r="V97" s="1068" t="s">
        <v>730</v>
      </c>
      <c r="W97" s="1068"/>
      <c r="X97" s="1068"/>
      <c r="Y97" s="957"/>
      <c r="Z97" s="1068" t="s">
        <v>62</v>
      </c>
      <c r="AA97" s="1068"/>
      <c r="AB97" s="1068"/>
      <c r="AC97" s="1068" t="s">
        <v>736</v>
      </c>
      <c r="AD97" s="1068"/>
      <c r="AE97" s="1068"/>
      <c r="AF97" s="513"/>
      <c r="AG97" s="1068" t="s">
        <v>62</v>
      </c>
      <c r="AH97" s="1068"/>
      <c r="AI97" s="1068"/>
      <c r="AJ97" s="1068"/>
      <c r="AK97" s="1068"/>
      <c r="AL97" s="1068"/>
      <c r="AM97" s="519"/>
      <c r="AN97" s="518"/>
      <c r="AO97" s="518"/>
      <c r="AP97" s="518"/>
      <c r="AQ97" s="518"/>
      <c r="AR97" s="518"/>
      <c r="AS97" s="518"/>
      <c r="AT97" s="518"/>
      <c r="AU97" s="518"/>
      <c r="AV97" s="518"/>
      <c r="AW97" s="518"/>
      <c r="AX97" s="518"/>
      <c r="AY97" s="518"/>
      <c r="AZ97" s="518"/>
      <c r="BA97" s="518"/>
      <c r="BB97" s="518"/>
      <c r="BC97" s="518"/>
      <c r="BD97" s="518"/>
      <c r="BE97" s="519"/>
      <c r="BF97" s="518"/>
      <c r="BG97" s="518"/>
      <c r="BH97" s="518"/>
      <c r="BI97" s="518"/>
      <c r="BJ97" s="518"/>
      <c r="BK97" s="518"/>
      <c r="BL97" s="518"/>
      <c r="BM97" s="518"/>
      <c r="BN97" s="518"/>
      <c r="BO97" s="518"/>
      <c r="BP97" s="518"/>
      <c r="BQ97" s="518"/>
      <c r="BR97" s="518"/>
      <c r="BS97" s="518"/>
      <c r="BT97" s="518"/>
      <c r="BU97" s="518"/>
      <c r="BV97" s="518"/>
      <c r="BW97" s="518"/>
      <c r="BX97" s="518"/>
      <c r="BY97" s="518"/>
      <c r="BZ97" s="518"/>
      <c r="CA97" s="518"/>
      <c r="CB97" s="518"/>
      <c r="CC97" s="518"/>
      <c r="CD97" s="518"/>
      <c r="CE97" s="518"/>
      <c r="CF97" s="518"/>
      <c r="CG97" s="518"/>
      <c r="CH97" s="518"/>
    </row>
    <row r="98" spans="1:86" hidden="1" x14ac:dyDescent="0.25">
      <c r="A98" s="518"/>
      <c r="B98" s="518"/>
      <c r="C98" s="518"/>
      <c r="D98" s="518"/>
      <c r="E98" s="518"/>
      <c r="F98" s="518"/>
      <c r="G98" s="518"/>
      <c r="H98" s="518"/>
      <c r="I98" s="519"/>
      <c r="J98" s="518"/>
      <c r="K98" s="518"/>
      <c r="L98" s="518"/>
      <c r="M98" s="518"/>
      <c r="N98" s="518"/>
      <c r="O98" s="518"/>
      <c r="P98" s="518"/>
      <c r="Q98" s="518"/>
      <c r="R98" s="950"/>
      <c r="S98" s="1068"/>
      <c r="T98" s="1068"/>
      <c r="U98" s="1068"/>
      <c r="V98" s="1068"/>
      <c r="W98" s="1068"/>
      <c r="X98" s="1068"/>
      <c r="Y98" s="957"/>
      <c r="Z98" s="1068"/>
      <c r="AA98" s="1068"/>
      <c r="AB98" s="1068"/>
      <c r="AC98" s="1068"/>
      <c r="AD98" s="1068"/>
      <c r="AE98" s="1068"/>
      <c r="AF98" s="513"/>
      <c r="AG98" s="1068"/>
      <c r="AH98" s="1068"/>
      <c r="AI98" s="1068"/>
      <c r="AJ98" s="1068"/>
      <c r="AK98" s="1068"/>
      <c r="AL98" s="1068"/>
      <c r="AM98" s="519"/>
      <c r="AN98" s="518"/>
      <c r="AO98" s="518"/>
      <c r="AP98" s="518"/>
      <c r="AQ98" s="518"/>
      <c r="AR98" s="518"/>
      <c r="AS98" s="518"/>
      <c r="AT98" s="518"/>
      <c r="AU98" s="518"/>
      <c r="AV98" s="518"/>
      <c r="AW98" s="518"/>
      <c r="AX98" s="518"/>
      <c r="AY98" s="518"/>
      <c r="AZ98" s="518"/>
      <c r="BA98" s="518"/>
      <c r="BB98" s="518"/>
      <c r="BC98" s="518"/>
      <c r="BD98" s="518"/>
      <c r="BE98" s="519"/>
      <c r="BF98" s="518"/>
      <c r="BG98" s="518"/>
      <c r="BH98" s="518"/>
      <c r="BI98" s="518"/>
      <c r="BJ98" s="518"/>
      <c r="BK98" s="518"/>
      <c r="BL98" s="518"/>
      <c r="BM98" s="518"/>
      <c r="BN98" s="518"/>
      <c r="BO98" s="518"/>
      <c r="BP98" s="518"/>
      <c r="BQ98" s="518"/>
      <c r="BR98" s="518"/>
      <c r="BS98" s="518"/>
      <c r="BT98" s="518"/>
      <c r="BU98" s="518"/>
      <c r="BV98" s="518"/>
      <c r="BW98" s="518"/>
      <c r="BX98" s="518"/>
      <c r="BY98" s="518"/>
      <c r="BZ98" s="518"/>
      <c r="CA98" s="518"/>
      <c r="CB98" s="518"/>
      <c r="CC98" s="518"/>
      <c r="CD98" s="518"/>
      <c r="CE98" s="518"/>
      <c r="CF98" s="518"/>
      <c r="CG98" s="518"/>
      <c r="CH98" s="518"/>
    </row>
    <row r="99" spans="1:86" hidden="1" x14ac:dyDescent="0.25">
      <c r="A99" s="518"/>
      <c r="B99" s="518"/>
      <c r="C99" s="518"/>
      <c r="D99" s="518"/>
      <c r="E99" s="518"/>
      <c r="F99" s="518"/>
      <c r="G99" s="518"/>
      <c r="H99" s="518"/>
      <c r="I99" s="519"/>
      <c r="J99" s="518"/>
      <c r="K99" s="518"/>
      <c r="L99" s="518"/>
      <c r="M99" s="518"/>
      <c r="N99" s="518"/>
      <c r="O99" s="518"/>
      <c r="P99" s="518"/>
      <c r="Q99" s="518"/>
      <c r="R99" s="950"/>
      <c r="S99" s="1068"/>
      <c r="T99" s="1068"/>
      <c r="U99" s="1068"/>
      <c r="V99" s="1068"/>
      <c r="W99" s="1068"/>
      <c r="X99" s="1068"/>
      <c r="Y99" s="957"/>
      <c r="Z99" s="1068"/>
      <c r="AA99" s="1068"/>
      <c r="AB99" s="1068"/>
      <c r="AC99" s="1068"/>
      <c r="AD99" s="1068"/>
      <c r="AE99" s="1068"/>
      <c r="AF99" s="513"/>
      <c r="AG99" s="1068"/>
      <c r="AH99" s="1068"/>
      <c r="AI99" s="1068"/>
      <c r="AJ99" s="1068"/>
      <c r="AK99" s="1068"/>
      <c r="AL99" s="1068"/>
      <c r="AM99" s="519"/>
      <c r="AN99" s="518"/>
      <c r="AO99" s="518"/>
      <c r="AP99" s="518"/>
      <c r="AQ99" s="518"/>
      <c r="AR99" s="518"/>
      <c r="AS99" s="518"/>
      <c r="AT99" s="518"/>
      <c r="AU99" s="518"/>
      <c r="AV99" s="518"/>
      <c r="AW99" s="518"/>
      <c r="AX99" s="518"/>
      <c r="AY99" s="518"/>
      <c r="AZ99" s="518"/>
      <c r="BA99" s="518"/>
      <c r="BB99" s="518"/>
      <c r="BC99" s="518"/>
      <c r="BD99" s="518"/>
      <c r="BE99" s="519"/>
      <c r="BF99" s="518"/>
      <c r="BG99" s="518"/>
      <c r="BH99" s="518"/>
      <c r="BI99" s="518"/>
      <c r="BJ99" s="518"/>
      <c r="BK99" s="518"/>
      <c r="BL99" s="518"/>
      <c r="BM99" s="518"/>
      <c r="BN99" s="518"/>
      <c r="BO99" s="518"/>
      <c r="BP99" s="518"/>
      <c r="BQ99" s="518"/>
      <c r="BR99" s="518"/>
      <c r="BS99" s="518"/>
      <c r="BT99" s="518"/>
      <c r="BU99" s="518"/>
      <c r="BV99" s="518"/>
      <c r="BW99" s="518"/>
      <c r="BX99" s="518"/>
      <c r="BY99" s="518"/>
      <c r="BZ99" s="518"/>
      <c r="CA99" s="518"/>
      <c r="CB99" s="518"/>
      <c r="CC99" s="518"/>
      <c r="CD99" s="518"/>
      <c r="CE99" s="518"/>
      <c r="CF99" s="518"/>
      <c r="CG99" s="518"/>
      <c r="CH99" s="518"/>
    </row>
    <row r="100" spans="1:86" hidden="1" x14ac:dyDescent="0.25">
      <c r="A100" s="518"/>
      <c r="B100" s="518"/>
      <c r="C100" s="518"/>
      <c r="D100" s="518"/>
      <c r="E100" s="518"/>
      <c r="F100" s="518"/>
      <c r="G100" s="518"/>
      <c r="H100" s="518"/>
      <c r="I100" s="519"/>
      <c r="J100" s="518"/>
      <c r="K100" s="518"/>
      <c r="L100" s="518"/>
      <c r="M100" s="518"/>
      <c r="N100" s="518"/>
      <c r="O100" s="518"/>
      <c r="P100" s="518"/>
      <c r="Q100" s="518"/>
      <c r="R100" s="950"/>
      <c r="S100" s="1068" t="s">
        <v>99</v>
      </c>
      <c r="T100" s="1068"/>
      <c r="U100" s="1068"/>
      <c r="V100" s="1068"/>
      <c r="W100" s="1068"/>
      <c r="X100" s="1068"/>
      <c r="Y100" s="957"/>
      <c r="Z100" s="1068" t="s">
        <v>62</v>
      </c>
      <c r="AA100" s="1068"/>
      <c r="AB100" s="1068"/>
      <c r="AC100" s="1068" t="s">
        <v>737</v>
      </c>
      <c r="AD100" s="1068"/>
      <c r="AE100" s="1068"/>
      <c r="AF100" s="513"/>
      <c r="AG100" s="1068" t="s">
        <v>98</v>
      </c>
      <c r="AH100" s="1068"/>
      <c r="AI100" s="1068"/>
      <c r="AJ100" s="1068"/>
      <c r="AK100" s="1068"/>
      <c r="AL100" s="1068"/>
      <c r="AM100" s="519"/>
      <c r="AN100" s="518"/>
      <c r="AO100" s="518"/>
      <c r="AP100" s="518"/>
      <c r="AQ100" s="518"/>
      <c r="AR100" s="518"/>
      <c r="AS100" s="518"/>
      <c r="AT100" s="518"/>
      <c r="AU100" s="518"/>
      <c r="AV100" s="518"/>
      <c r="AW100" s="518"/>
      <c r="AX100" s="518"/>
      <c r="AY100" s="518"/>
      <c r="AZ100" s="518"/>
      <c r="BA100" s="518"/>
      <c r="BB100" s="518"/>
      <c r="BC100" s="518"/>
      <c r="BD100" s="518"/>
      <c r="BE100" s="519"/>
      <c r="BF100" s="518"/>
      <c r="BG100" s="518"/>
      <c r="BH100" s="518"/>
      <c r="BI100" s="518"/>
      <c r="BJ100" s="518"/>
      <c r="BK100" s="518"/>
      <c r="BL100" s="518"/>
      <c r="BM100" s="518"/>
      <c r="BN100" s="518"/>
      <c r="BO100" s="518"/>
      <c r="BP100" s="518"/>
      <c r="BQ100" s="518"/>
      <c r="BR100" s="518"/>
      <c r="BS100" s="518"/>
      <c r="BT100" s="518"/>
      <c r="BU100" s="518"/>
      <c r="BV100" s="518"/>
      <c r="BW100" s="518"/>
      <c r="BX100" s="518"/>
      <c r="BY100" s="518"/>
      <c r="BZ100" s="518"/>
      <c r="CA100" s="518"/>
      <c r="CB100" s="518"/>
      <c r="CC100" s="518"/>
      <c r="CD100" s="518"/>
      <c r="CE100" s="518"/>
      <c r="CF100" s="518"/>
      <c r="CG100" s="518"/>
      <c r="CH100" s="518"/>
    </row>
    <row r="101" spans="1:86" hidden="1" x14ac:dyDescent="0.25">
      <c r="A101" s="518"/>
      <c r="B101" s="518"/>
      <c r="C101" s="518"/>
      <c r="D101" s="518"/>
      <c r="E101" s="518"/>
      <c r="F101" s="518"/>
      <c r="G101" s="518"/>
      <c r="H101" s="518"/>
      <c r="I101" s="519"/>
      <c r="J101" s="518"/>
      <c r="K101" s="518"/>
      <c r="L101" s="518"/>
      <c r="M101" s="518"/>
      <c r="N101" s="518"/>
      <c r="O101" s="518"/>
      <c r="P101" s="518"/>
      <c r="Q101" s="518"/>
      <c r="R101" s="950"/>
      <c r="S101" s="1068"/>
      <c r="T101" s="1068"/>
      <c r="U101" s="1068"/>
      <c r="V101" s="1068"/>
      <c r="W101" s="1068"/>
      <c r="X101" s="1068"/>
      <c r="Y101" s="957"/>
      <c r="Z101" s="1068"/>
      <c r="AA101" s="1068"/>
      <c r="AB101" s="1068"/>
      <c r="AC101" s="1068"/>
      <c r="AD101" s="1068"/>
      <c r="AE101" s="1068"/>
      <c r="AF101" s="513"/>
      <c r="AG101" s="1068"/>
      <c r="AH101" s="1068"/>
      <c r="AI101" s="1068"/>
      <c r="AJ101" s="1068"/>
      <c r="AK101" s="1068"/>
      <c r="AL101" s="1068"/>
      <c r="AM101" s="519"/>
      <c r="AN101" s="518"/>
      <c r="AO101" s="518"/>
      <c r="AP101" s="518"/>
      <c r="AQ101" s="518"/>
      <c r="AR101" s="518"/>
      <c r="AS101" s="518"/>
      <c r="AT101" s="518"/>
      <c r="AU101" s="518"/>
      <c r="AV101" s="518"/>
      <c r="AW101" s="518"/>
      <c r="AX101" s="518"/>
      <c r="AY101" s="518"/>
      <c r="AZ101" s="518"/>
      <c r="BA101" s="518"/>
      <c r="BB101" s="518"/>
      <c r="BC101" s="518"/>
      <c r="BD101" s="518"/>
      <c r="BE101" s="519"/>
      <c r="BF101" s="518"/>
      <c r="BG101" s="518"/>
      <c r="BH101" s="518"/>
      <c r="BI101" s="518"/>
      <c r="BJ101" s="518"/>
      <c r="BK101" s="518"/>
      <c r="BL101" s="518"/>
      <c r="BM101" s="518"/>
      <c r="BN101" s="518"/>
      <c r="BO101" s="518"/>
      <c r="BP101" s="518"/>
      <c r="BQ101" s="518"/>
      <c r="BR101" s="518"/>
      <c r="BS101" s="518"/>
      <c r="BT101" s="518"/>
      <c r="BU101" s="518"/>
      <c r="BV101" s="518"/>
      <c r="BW101" s="518"/>
      <c r="BX101" s="518"/>
      <c r="BY101" s="518"/>
      <c r="BZ101" s="518"/>
      <c r="CA101" s="518"/>
      <c r="CB101" s="518"/>
      <c r="CC101" s="518"/>
      <c r="CD101" s="518"/>
      <c r="CE101" s="518"/>
      <c r="CF101" s="518"/>
      <c r="CG101" s="518"/>
      <c r="CH101" s="518"/>
    </row>
    <row r="102" spans="1:86" hidden="1" x14ac:dyDescent="0.25">
      <c r="A102" s="518"/>
      <c r="B102" s="518"/>
      <c r="C102" s="518"/>
      <c r="D102" s="518"/>
      <c r="E102" s="518"/>
      <c r="F102" s="518"/>
      <c r="G102" s="518"/>
      <c r="H102" s="518"/>
      <c r="I102" s="519"/>
      <c r="J102" s="518"/>
      <c r="K102" s="518"/>
      <c r="L102" s="518"/>
      <c r="M102" s="518"/>
      <c r="N102" s="518"/>
      <c r="O102" s="518"/>
      <c r="P102" s="518"/>
      <c r="Q102" s="518"/>
      <c r="R102" s="950"/>
      <c r="S102" s="1068"/>
      <c r="T102" s="1068"/>
      <c r="U102" s="1068"/>
      <c r="V102" s="1068"/>
      <c r="W102" s="1068"/>
      <c r="X102" s="1068"/>
      <c r="Y102" s="957"/>
      <c r="Z102" s="1068"/>
      <c r="AA102" s="1068"/>
      <c r="AB102" s="1068"/>
      <c r="AC102" s="1068"/>
      <c r="AD102" s="1068"/>
      <c r="AE102" s="1068"/>
      <c r="AF102" s="513"/>
      <c r="AG102" s="1068"/>
      <c r="AH102" s="1068"/>
      <c r="AI102" s="1068"/>
      <c r="AJ102" s="1068"/>
      <c r="AK102" s="1068"/>
      <c r="AL102" s="1068"/>
      <c r="AM102" s="519"/>
      <c r="AN102" s="518"/>
      <c r="AO102" s="518"/>
      <c r="AP102" s="518"/>
      <c r="AQ102" s="518"/>
      <c r="AR102" s="518"/>
      <c r="AS102" s="518"/>
      <c r="AT102" s="518"/>
      <c r="AU102" s="518"/>
      <c r="AV102" s="518"/>
      <c r="AW102" s="518"/>
      <c r="AX102" s="518"/>
      <c r="AY102" s="518"/>
      <c r="AZ102" s="518"/>
      <c r="BA102" s="518"/>
      <c r="BB102" s="518"/>
      <c r="BC102" s="518"/>
      <c r="BD102" s="518"/>
      <c r="BE102" s="519"/>
      <c r="BF102" s="518"/>
      <c r="BG102" s="518"/>
      <c r="BH102" s="518"/>
      <c r="BI102" s="518"/>
      <c r="BJ102" s="518"/>
      <c r="BK102" s="518"/>
      <c r="BL102" s="518"/>
      <c r="BM102" s="518"/>
      <c r="BN102" s="518"/>
      <c r="BO102" s="518"/>
      <c r="BP102" s="518"/>
      <c r="BQ102" s="518"/>
      <c r="BR102" s="518"/>
      <c r="BS102" s="518"/>
      <c r="BT102" s="518"/>
      <c r="BU102" s="518"/>
      <c r="BV102" s="518"/>
      <c r="BW102" s="518"/>
      <c r="BX102" s="518"/>
      <c r="BY102" s="518"/>
      <c r="BZ102" s="518"/>
      <c r="CA102" s="518"/>
      <c r="CB102" s="518"/>
      <c r="CC102" s="518"/>
      <c r="CD102" s="518"/>
      <c r="CE102" s="518"/>
      <c r="CF102" s="518"/>
      <c r="CG102" s="518"/>
      <c r="CH102" s="518"/>
    </row>
    <row r="103" spans="1:86" hidden="1" x14ac:dyDescent="0.25">
      <c r="A103" s="518"/>
      <c r="B103" s="518"/>
      <c r="C103" s="518"/>
      <c r="D103" s="518"/>
      <c r="E103" s="518"/>
      <c r="F103" s="518"/>
      <c r="G103" s="518"/>
      <c r="H103" s="518"/>
      <c r="I103" s="519"/>
      <c r="J103" s="518"/>
      <c r="K103" s="518"/>
      <c r="L103" s="518"/>
      <c r="M103" s="518"/>
      <c r="N103" s="518"/>
      <c r="O103" s="518"/>
      <c r="P103" s="518"/>
      <c r="Q103" s="518"/>
      <c r="R103" s="950"/>
      <c r="S103" s="1068" t="s">
        <v>126</v>
      </c>
      <c r="T103" s="1068"/>
      <c r="U103" s="1068"/>
      <c r="V103" s="1068"/>
      <c r="W103" s="1068"/>
      <c r="X103" s="1068"/>
      <c r="Y103" s="957"/>
      <c r="Z103" s="1068" t="s">
        <v>62</v>
      </c>
      <c r="AA103" s="1068"/>
      <c r="AB103" s="1068"/>
      <c r="AC103" s="1068" t="s">
        <v>738</v>
      </c>
      <c r="AD103" s="1068"/>
      <c r="AE103" s="1068"/>
      <c r="AF103" s="513"/>
      <c r="AG103" s="1068" t="s">
        <v>62</v>
      </c>
      <c r="AH103" s="1068"/>
      <c r="AI103" s="1068"/>
      <c r="AJ103" s="1068"/>
      <c r="AK103" s="1068"/>
      <c r="AL103" s="1068"/>
      <c r="AM103" s="519"/>
      <c r="AN103" s="518"/>
      <c r="AO103" s="518"/>
      <c r="AP103" s="518"/>
      <c r="AQ103" s="518"/>
      <c r="AR103" s="518"/>
      <c r="AS103" s="518"/>
      <c r="AT103" s="518"/>
      <c r="AU103" s="518"/>
      <c r="AV103" s="518"/>
      <c r="AW103" s="518"/>
      <c r="AX103" s="518"/>
      <c r="AY103" s="518"/>
      <c r="AZ103" s="518"/>
      <c r="BA103" s="518"/>
      <c r="BB103" s="518"/>
      <c r="BC103" s="518"/>
      <c r="BD103" s="518"/>
      <c r="BE103" s="519"/>
      <c r="BF103" s="518"/>
      <c r="BG103" s="518"/>
      <c r="BH103" s="518"/>
      <c r="BI103" s="518"/>
      <c r="BJ103" s="518"/>
      <c r="BK103" s="518"/>
      <c r="BL103" s="518"/>
      <c r="BM103" s="518"/>
      <c r="BN103" s="518"/>
      <c r="BO103" s="518"/>
      <c r="BP103" s="518"/>
      <c r="BQ103" s="518"/>
      <c r="BR103" s="518"/>
      <c r="BS103" s="518"/>
      <c r="BT103" s="518"/>
      <c r="BU103" s="518"/>
      <c r="BV103" s="518"/>
      <c r="BW103" s="518"/>
      <c r="BX103" s="518"/>
      <c r="BY103" s="518"/>
      <c r="BZ103" s="518"/>
      <c r="CA103" s="518"/>
      <c r="CB103" s="518"/>
      <c r="CC103" s="518"/>
      <c r="CD103" s="518"/>
      <c r="CE103" s="518"/>
      <c r="CF103" s="518"/>
      <c r="CG103" s="518"/>
      <c r="CH103" s="518"/>
    </row>
    <row r="104" spans="1:86" hidden="1" x14ac:dyDescent="0.25">
      <c r="A104" s="518"/>
      <c r="B104" s="518"/>
      <c r="C104" s="518"/>
      <c r="D104" s="518"/>
      <c r="E104" s="518"/>
      <c r="F104" s="518"/>
      <c r="G104" s="518"/>
      <c r="H104" s="518"/>
      <c r="I104" s="519"/>
      <c r="J104" s="518"/>
      <c r="K104" s="518"/>
      <c r="L104" s="518"/>
      <c r="M104" s="518"/>
      <c r="N104" s="518"/>
      <c r="O104" s="518"/>
      <c r="P104" s="518"/>
      <c r="Q104" s="518"/>
      <c r="R104" s="950"/>
      <c r="S104" s="1068"/>
      <c r="T104" s="1068"/>
      <c r="U104" s="1068"/>
      <c r="V104" s="1068"/>
      <c r="W104" s="1068"/>
      <c r="X104" s="1068"/>
      <c r="Y104" s="957"/>
      <c r="Z104" s="1068"/>
      <c r="AA104" s="1068"/>
      <c r="AB104" s="1068"/>
      <c r="AC104" s="1068"/>
      <c r="AD104" s="1068"/>
      <c r="AE104" s="1068"/>
      <c r="AF104" s="513"/>
      <c r="AG104" s="1068"/>
      <c r="AH104" s="1068"/>
      <c r="AI104" s="1068"/>
      <c r="AJ104" s="1068"/>
      <c r="AK104" s="1068"/>
      <c r="AL104" s="1068"/>
      <c r="AM104" s="519"/>
      <c r="AN104" s="518"/>
      <c r="AO104" s="518"/>
      <c r="AP104" s="518"/>
      <c r="AQ104" s="518"/>
      <c r="AR104" s="518"/>
      <c r="AS104" s="518"/>
      <c r="AT104" s="518"/>
      <c r="AU104" s="518"/>
      <c r="AV104" s="518"/>
      <c r="AW104" s="518"/>
      <c r="AX104" s="518"/>
      <c r="AY104" s="518"/>
      <c r="AZ104" s="518"/>
      <c r="BA104" s="518"/>
      <c r="BB104" s="518"/>
      <c r="BC104" s="518"/>
      <c r="BD104" s="518"/>
      <c r="BE104" s="519"/>
      <c r="BF104" s="518"/>
      <c r="BG104" s="518"/>
      <c r="BH104" s="518"/>
      <c r="BI104" s="518"/>
      <c r="BJ104" s="518"/>
      <c r="BK104" s="518"/>
      <c r="BL104" s="518"/>
      <c r="BM104" s="518"/>
      <c r="BN104" s="518"/>
      <c r="BO104" s="518"/>
      <c r="BP104" s="518"/>
      <c r="BQ104" s="518"/>
      <c r="BR104" s="518"/>
      <c r="BS104" s="518"/>
      <c r="BT104" s="518"/>
      <c r="BU104" s="518"/>
      <c r="BV104" s="518"/>
      <c r="BW104" s="518"/>
      <c r="BX104" s="518"/>
      <c r="BY104" s="518"/>
      <c r="BZ104" s="518"/>
      <c r="CA104" s="518"/>
      <c r="CB104" s="518"/>
      <c r="CC104" s="518"/>
      <c r="CD104" s="518"/>
      <c r="CE104" s="518"/>
      <c r="CF104" s="518"/>
      <c r="CG104" s="518"/>
      <c r="CH104" s="518"/>
    </row>
    <row r="105" spans="1:86" hidden="1" x14ac:dyDescent="0.25">
      <c r="A105" s="518"/>
      <c r="B105" s="518"/>
      <c r="C105" s="518"/>
      <c r="D105" s="518"/>
      <c r="E105" s="518"/>
      <c r="F105" s="518"/>
      <c r="G105" s="518"/>
      <c r="H105" s="518"/>
      <c r="I105" s="519"/>
      <c r="J105" s="518"/>
      <c r="K105" s="518"/>
      <c r="L105" s="518"/>
      <c r="M105" s="518"/>
      <c r="N105" s="518"/>
      <c r="O105" s="518"/>
      <c r="P105" s="518"/>
      <c r="Q105" s="518"/>
      <c r="R105" s="950"/>
      <c r="S105" s="1068"/>
      <c r="T105" s="1068"/>
      <c r="U105" s="1068"/>
      <c r="V105" s="1068"/>
      <c r="W105" s="1068"/>
      <c r="X105" s="1068"/>
      <c r="Y105" s="957"/>
      <c r="Z105" s="1068"/>
      <c r="AA105" s="1068"/>
      <c r="AB105" s="1068"/>
      <c r="AC105" s="1068"/>
      <c r="AD105" s="1068"/>
      <c r="AE105" s="1068"/>
      <c r="AF105" s="513"/>
      <c r="AG105" s="1068"/>
      <c r="AH105" s="1068"/>
      <c r="AI105" s="1068"/>
      <c r="AJ105" s="1068"/>
      <c r="AK105" s="1068"/>
      <c r="AL105" s="1068"/>
      <c r="AM105" s="519"/>
      <c r="AN105" s="518"/>
      <c r="AO105" s="518"/>
      <c r="AP105" s="518"/>
      <c r="AQ105" s="518"/>
      <c r="AR105" s="518"/>
      <c r="AS105" s="518"/>
      <c r="AT105" s="518"/>
      <c r="AU105" s="518"/>
      <c r="AV105" s="518"/>
      <c r="AW105" s="518"/>
      <c r="AX105" s="518"/>
      <c r="AY105" s="518"/>
      <c r="AZ105" s="518"/>
      <c r="BA105" s="518"/>
      <c r="BB105" s="518"/>
      <c r="BC105" s="518"/>
      <c r="BD105" s="518"/>
      <c r="BE105" s="519"/>
      <c r="BF105" s="518"/>
      <c r="BG105" s="518"/>
      <c r="BH105" s="518"/>
      <c r="BI105" s="518"/>
      <c r="BJ105" s="518"/>
      <c r="BK105" s="518"/>
      <c r="BL105" s="518"/>
      <c r="BM105" s="518"/>
      <c r="BN105" s="518"/>
      <c r="BO105" s="518"/>
      <c r="BP105" s="518"/>
      <c r="BQ105" s="518"/>
      <c r="BR105" s="518"/>
      <c r="BS105" s="518"/>
      <c r="BT105" s="518"/>
      <c r="BU105" s="518"/>
      <c r="BV105" s="518"/>
      <c r="BW105" s="518"/>
      <c r="BX105" s="518"/>
      <c r="BY105" s="518"/>
      <c r="BZ105" s="518"/>
      <c r="CA105" s="518"/>
      <c r="CB105" s="518"/>
      <c r="CC105" s="518"/>
      <c r="CD105" s="518"/>
      <c r="CE105" s="518"/>
      <c r="CF105" s="518"/>
      <c r="CG105" s="518"/>
      <c r="CH105" s="518"/>
    </row>
    <row r="106" spans="1:86" hidden="1" x14ac:dyDescent="0.25">
      <c r="A106" s="518"/>
      <c r="B106" s="518"/>
      <c r="C106" s="518"/>
      <c r="D106" s="518"/>
      <c r="E106" s="518"/>
      <c r="F106" s="518"/>
      <c r="G106" s="518"/>
      <c r="H106" s="518"/>
      <c r="I106" s="519"/>
      <c r="J106" s="518"/>
      <c r="K106" s="518"/>
      <c r="L106" s="518"/>
      <c r="M106" s="518"/>
      <c r="N106" s="518"/>
      <c r="O106" s="518"/>
      <c r="P106" s="518"/>
      <c r="Q106" s="518"/>
      <c r="R106" s="950"/>
      <c r="S106" s="1068" t="s">
        <v>63</v>
      </c>
      <c r="T106" s="1068"/>
      <c r="U106" s="1068"/>
      <c r="V106" s="1068" t="s">
        <v>731</v>
      </c>
      <c r="W106" s="1068"/>
      <c r="X106" s="1068"/>
      <c r="Y106" s="957"/>
      <c r="Z106" s="1068"/>
      <c r="AA106" s="1068"/>
      <c r="AB106" s="1068"/>
      <c r="AC106" s="1069"/>
      <c r="AD106" s="1069"/>
      <c r="AE106" s="1069"/>
      <c r="AF106" s="513"/>
      <c r="AG106" s="1068" t="s">
        <v>63</v>
      </c>
      <c r="AH106" s="1068"/>
      <c r="AI106" s="1068"/>
      <c r="AJ106" s="1068"/>
      <c r="AK106" s="1068"/>
      <c r="AL106" s="1068"/>
      <c r="AM106" s="519"/>
      <c r="AN106" s="518"/>
      <c r="AO106" s="518"/>
      <c r="AP106" s="518"/>
      <c r="AQ106" s="518"/>
      <c r="AR106" s="518"/>
      <c r="AS106" s="518"/>
      <c r="AT106" s="518"/>
      <c r="AU106" s="518"/>
      <c r="AV106" s="518"/>
      <c r="AW106" s="518"/>
      <c r="AX106" s="518"/>
      <c r="AY106" s="518"/>
      <c r="AZ106" s="518"/>
      <c r="BA106" s="518"/>
      <c r="BB106" s="518"/>
      <c r="BC106" s="518"/>
      <c r="BD106" s="518"/>
      <c r="BE106" s="519"/>
      <c r="BF106" s="518"/>
      <c r="BG106" s="518"/>
      <c r="BH106" s="518"/>
      <c r="BI106" s="518"/>
      <c r="BJ106" s="518"/>
      <c r="BK106" s="518"/>
      <c r="BL106" s="518"/>
      <c r="BM106" s="518"/>
      <c r="BN106" s="518"/>
      <c r="BO106" s="518"/>
      <c r="BP106" s="518"/>
      <c r="BQ106" s="518"/>
      <c r="BR106" s="518"/>
      <c r="BS106" s="518"/>
      <c r="BT106" s="518"/>
      <c r="BU106" s="518"/>
      <c r="BV106" s="518"/>
      <c r="BW106" s="518"/>
      <c r="BX106" s="518"/>
      <c r="BY106" s="518"/>
      <c r="BZ106" s="518"/>
      <c r="CA106" s="518"/>
      <c r="CB106" s="518"/>
      <c r="CC106" s="518"/>
      <c r="CD106" s="518"/>
      <c r="CE106" s="518"/>
      <c r="CF106" s="518"/>
      <c r="CG106" s="518"/>
      <c r="CH106" s="518"/>
    </row>
    <row r="107" spans="1:86" hidden="1" x14ac:dyDescent="0.25">
      <c r="A107" s="518"/>
      <c r="B107" s="518"/>
      <c r="C107" s="518"/>
      <c r="D107" s="518"/>
      <c r="E107" s="518"/>
      <c r="F107" s="518"/>
      <c r="G107" s="518"/>
      <c r="H107" s="518"/>
      <c r="I107" s="519"/>
      <c r="J107" s="518"/>
      <c r="K107" s="518"/>
      <c r="L107" s="518"/>
      <c r="M107" s="518"/>
      <c r="N107" s="518"/>
      <c r="O107" s="518"/>
      <c r="P107" s="518"/>
      <c r="Q107" s="518"/>
      <c r="R107" s="950"/>
      <c r="S107" s="1068"/>
      <c r="T107" s="1068"/>
      <c r="U107" s="1068"/>
      <c r="V107" s="1068"/>
      <c r="W107" s="1068"/>
      <c r="X107" s="1068"/>
      <c r="Y107" s="957"/>
      <c r="Z107" s="1068"/>
      <c r="AA107" s="1068"/>
      <c r="AB107" s="1068"/>
      <c r="AC107" s="1069"/>
      <c r="AD107" s="1069"/>
      <c r="AE107" s="1069"/>
      <c r="AF107" s="513"/>
      <c r="AG107" s="1068"/>
      <c r="AH107" s="1068"/>
      <c r="AI107" s="1068"/>
      <c r="AJ107" s="1068"/>
      <c r="AK107" s="1068"/>
      <c r="AL107" s="1068"/>
      <c r="AM107" s="519"/>
      <c r="AN107" s="518"/>
      <c r="AO107" s="518"/>
      <c r="AP107" s="518"/>
      <c r="AQ107" s="518"/>
      <c r="AR107" s="518"/>
      <c r="AS107" s="518"/>
      <c r="AT107" s="518"/>
      <c r="AU107" s="518"/>
      <c r="AV107" s="518"/>
      <c r="AW107" s="518"/>
      <c r="AX107" s="518"/>
      <c r="AY107" s="518"/>
      <c r="AZ107" s="518"/>
      <c r="BA107" s="518"/>
      <c r="BB107" s="518"/>
      <c r="BC107" s="518"/>
      <c r="BD107" s="518"/>
      <c r="BE107" s="519"/>
      <c r="BF107" s="518"/>
      <c r="BG107" s="518"/>
      <c r="BH107" s="518"/>
      <c r="BI107" s="518"/>
      <c r="BJ107" s="518"/>
      <c r="BK107" s="518"/>
      <c r="BL107" s="518"/>
      <c r="BM107" s="518"/>
      <c r="BN107" s="518"/>
      <c r="BO107" s="518"/>
      <c r="BP107" s="518"/>
      <c r="BQ107" s="518"/>
      <c r="BR107" s="518"/>
      <c r="BS107" s="518"/>
      <c r="BT107" s="518"/>
      <c r="BU107" s="518"/>
      <c r="BV107" s="518"/>
      <c r="BW107" s="518"/>
      <c r="BX107" s="518"/>
      <c r="BY107" s="518"/>
      <c r="BZ107" s="518"/>
      <c r="CA107" s="518"/>
      <c r="CB107" s="518"/>
      <c r="CC107" s="518"/>
      <c r="CD107" s="518"/>
      <c r="CE107" s="518"/>
      <c r="CF107" s="518"/>
      <c r="CG107" s="518"/>
      <c r="CH107" s="518"/>
    </row>
    <row r="108" spans="1:86" hidden="1" x14ac:dyDescent="0.25">
      <c r="A108" s="518"/>
      <c r="B108" s="518"/>
      <c r="C108" s="518"/>
      <c r="D108" s="518"/>
      <c r="E108" s="518"/>
      <c r="F108" s="518"/>
      <c r="G108" s="518"/>
      <c r="H108" s="518"/>
      <c r="I108" s="519"/>
      <c r="J108" s="518"/>
      <c r="K108" s="518"/>
      <c r="L108" s="518"/>
      <c r="M108" s="518"/>
      <c r="N108" s="518"/>
      <c r="O108" s="518"/>
      <c r="P108" s="518"/>
      <c r="Q108" s="518"/>
      <c r="R108" s="950"/>
      <c r="S108" s="1068"/>
      <c r="T108" s="1068"/>
      <c r="U108" s="1068"/>
      <c r="V108" s="1068"/>
      <c r="W108" s="1068"/>
      <c r="X108" s="1068"/>
      <c r="Y108" s="957"/>
      <c r="Z108" s="1068"/>
      <c r="AA108" s="1068"/>
      <c r="AB108" s="1068"/>
      <c r="AC108" s="1069"/>
      <c r="AD108" s="1069"/>
      <c r="AE108" s="1069"/>
      <c r="AF108" s="513"/>
      <c r="AG108" s="1068"/>
      <c r="AH108" s="1068"/>
      <c r="AI108" s="1068"/>
      <c r="AJ108" s="1068"/>
      <c r="AK108" s="1068"/>
      <c r="AL108" s="1068"/>
      <c r="AM108" s="519"/>
      <c r="AN108" s="518"/>
      <c r="AO108" s="518"/>
      <c r="AP108" s="518"/>
      <c r="AQ108" s="518"/>
      <c r="AR108" s="518"/>
      <c r="AS108" s="518"/>
      <c r="AT108" s="518"/>
      <c r="AU108" s="518"/>
      <c r="AV108" s="518"/>
      <c r="AW108" s="518"/>
      <c r="AX108" s="518"/>
      <c r="AY108" s="518"/>
      <c r="AZ108" s="518"/>
      <c r="BA108" s="518"/>
      <c r="BB108" s="518"/>
      <c r="BC108" s="518"/>
      <c r="BD108" s="518"/>
      <c r="BE108" s="519"/>
      <c r="BF108" s="518"/>
      <c r="BG108" s="518"/>
      <c r="BH108" s="518"/>
      <c r="BI108" s="518"/>
      <c r="BJ108" s="518"/>
      <c r="BK108" s="518"/>
      <c r="BL108" s="518"/>
      <c r="BM108" s="518"/>
      <c r="BN108" s="518"/>
      <c r="BO108" s="518"/>
      <c r="BP108" s="518"/>
      <c r="BQ108" s="518"/>
      <c r="BR108" s="518"/>
      <c r="BS108" s="518"/>
      <c r="BT108" s="518"/>
      <c r="BU108" s="518"/>
      <c r="BV108" s="518"/>
      <c r="BW108" s="518"/>
      <c r="BX108" s="518"/>
      <c r="BY108" s="518"/>
      <c r="BZ108" s="518"/>
      <c r="CA108" s="518"/>
      <c r="CB108" s="518"/>
      <c r="CC108" s="518"/>
      <c r="CD108" s="518"/>
      <c r="CE108" s="518"/>
      <c r="CF108" s="518"/>
      <c r="CG108" s="518"/>
      <c r="CH108" s="518"/>
    </row>
    <row r="109" spans="1:86" hidden="1" x14ac:dyDescent="0.25">
      <c r="A109" s="518"/>
      <c r="B109" s="518"/>
      <c r="C109" s="518"/>
      <c r="D109" s="518"/>
      <c r="E109" s="518"/>
      <c r="F109" s="518"/>
      <c r="G109" s="518"/>
      <c r="H109" s="518"/>
      <c r="I109" s="519"/>
      <c r="J109" s="518"/>
      <c r="K109" s="518"/>
      <c r="L109" s="518"/>
      <c r="M109" s="518"/>
      <c r="N109" s="518"/>
      <c r="O109" s="518"/>
      <c r="P109" s="518"/>
      <c r="Q109" s="518"/>
      <c r="R109" s="950"/>
      <c r="S109" s="1068" t="s">
        <v>97</v>
      </c>
      <c r="T109" s="1068"/>
      <c r="U109" s="1068"/>
      <c r="V109" s="1068" t="s">
        <v>745</v>
      </c>
      <c r="W109" s="1068"/>
      <c r="X109" s="1068"/>
      <c r="Y109" s="957"/>
      <c r="Z109" s="1068"/>
      <c r="AA109" s="1068"/>
      <c r="AB109" s="1068"/>
      <c r="AC109" s="1068"/>
      <c r="AD109" s="1068"/>
      <c r="AE109" s="1068"/>
      <c r="AF109" s="513"/>
      <c r="AG109" s="1068" t="s">
        <v>159</v>
      </c>
      <c r="AH109" s="1068"/>
      <c r="AI109" s="1068"/>
      <c r="AJ109" s="1068"/>
      <c r="AK109" s="1068"/>
      <c r="AL109" s="1068"/>
      <c r="AM109" s="519"/>
      <c r="AN109" s="518"/>
      <c r="AO109" s="518"/>
      <c r="AP109" s="518"/>
      <c r="AQ109" s="518"/>
      <c r="AR109" s="518"/>
      <c r="AS109" s="518"/>
      <c r="AT109" s="518"/>
      <c r="AU109" s="518"/>
      <c r="AV109" s="518"/>
      <c r="AW109" s="518"/>
      <c r="AX109" s="518"/>
      <c r="AY109" s="518"/>
      <c r="AZ109" s="518"/>
      <c r="BA109" s="518"/>
      <c r="BB109" s="518"/>
      <c r="BC109" s="518"/>
      <c r="BD109" s="518"/>
      <c r="BE109" s="519"/>
      <c r="BF109" s="518"/>
      <c r="BG109" s="518"/>
      <c r="BH109" s="518"/>
      <c r="BI109" s="518"/>
      <c r="BJ109" s="518"/>
      <c r="BK109" s="518"/>
      <c r="BL109" s="518"/>
      <c r="BM109" s="518"/>
      <c r="BN109" s="518"/>
      <c r="BO109" s="518"/>
      <c r="BP109" s="518"/>
      <c r="BQ109" s="518"/>
      <c r="BR109" s="518"/>
      <c r="BS109" s="518"/>
      <c r="BT109" s="518"/>
      <c r="BU109" s="518"/>
      <c r="BV109" s="518"/>
      <c r="BW109" s="518"/>
      <c r="BX109" s="518"/>
      <c r="BY109" s="518"/>
      <c r="BZ109" s="518"/>
      <c r="CA109" s="518"/>
      <c r="CB109" s="518"/>
      <c r="CC109" s="518"/>
      <c r="CD109" s="518"/>
      <c r="CE109" s="518"/>
      <c r="CF109" s="518"/>
      <c r="CG109" s="518"/>
      <c r="CH109" s="518"/>
    </row>
    <row r="110" spans="1:86" hidden="1" x14ac:dyDescent="0.25">
      <c r="A110" s="518"/>
      <c r="B110" s="518"/>
      <c r="C110" s="518"/>
      <c r="D110" s="518"/>
      <c r="E110" s="518"/>
      <c r="F110" s="518"/>
      <c r="G110" s="518"/>
      <c r="H110" s="518"/>
      <c r="I110" s="519"/>
      <c r="J110" s="518"/>
      <c r="K110" s="518"/>
      <c r="L110" s="518"/>
      <c r="M110" s="518"/>
      <c r="N110" s="518"/>
      <c r="O110" s="518"/>
      <c r="P110" s="518"/>
      <c r="Q110" s="518"/>
      <c r="R110" s="950"/>
      <c r="S110" s="1068"/>
      <c r="T110" s="1068"/>
      <c r="U110" s="1068"/>
      <c r="V110" s="1068"/>
      <c r="W110" s="1068"/>
      <c r="X110" s="1068"/>
      <c r="Y110" s="957"/>
      <c r="Z110" s="1068"/>
      <c r="AA110" s="1068"/>
      <c r="AB110" s="1068"/>
      <c r="AC110" s="1068"/>
      <c r="AD110" s="1068"/>
      <c r="AE110" s="1068"/>
      <c r="AF110" s="513"/>
      <c r="AG110" s="1068"/>
      <c r="AH110" s="1068"/>
      <c r="AI110" s="1068"/>
      <c r="AJ110" s="1068"/>
      <c r="AK110" s="1068"/>
      <c r="AL110" s="1068"/>
      <c r="AM110" s="519"/>
      <c r="AN110" s="518"/>
      <c r="AO110" s="518"/>
      <c r="AP110" s="518"/>
      <c r="AQ110" s="518"/>
      <c r="AR110" s="518"/>
      <c r="AS110" s="518"/>
      <c r="AT110" s="518"/>
      <c r="AU110" s="518"/>
      <c r="AV110" s="518"/>
      <c r="AW110" s="518"/>
      <c r="AX110" s="518"/>
      <c r="AY110" s="518"/>
      <c r="AZ110" s="518"/>
      <c r="BA110" s="518"/>
      <c r="BB110" s="518"/>
      <c r="BC110" s="518"/>
      <c r="BD110" s="518"/>
      <c r="BE110" s="519"/>
      <c r="BF110" s="518"/>
      <c r="BG110" s="518"/>
      <c r="BH110" s="518"/>
      <c r="BI110" s="518"/>
      <c r="BJ110" s="518"/>
      <c r="BK110" s="518"/>
      <c r="BL110" s="518"/>
      <c r="BM110" s="518"/>
      <c r="BN110" s="518"/>
      <c r="BO110" s="518"/>
      <c r="BP110" s="518"/>
      <c r="BQ110" s="518"/>
      <c r="BR110" s="518"/>
      <c r="BS110" s="518"/>
      <c r="BT110" s="518"/>
      <c r="BU110" s="518"/>
      <c r="BV110" s="518"/>
      <c r="BW110" s="518"/>
      <c r="BX110" s="518"/>
      <c r="BY110" s="518"/>
      <c r="BZ110" s="518"/>
      <c r="CA110" s="518"/>
      <c r="CB110" s="518"/>
      <c r="CC110" s="518"/>
      <c r="CD110" s="518"/>
      <c r="CE110" s="518"/>
      <c r="CF110" s="518"/>
      <c r="CG110" s="518"/>
      <c r="CH110" s="518"/>
    </row>
    <row r="111" spans="1:86" hidden="1" x14ac:dyDescent="0.25">
      <c r="A111" s="518"/>
      <c r="B111" s="518"/>
      <c r="C111" s="518"/>
      <c r="D111" s="518"/>
      <c r="E111" s="518"/>
      <c r="F111" s="518"/>
      <c r="G111" s="518"/>
      <c r="H111" s="518"/>
      <c r="I111" s="519"/>
      <c r="J111" s="518"/>
      <c r="K111" s="518"/>
      <c r="L111" s="518"/>
      <c r="M111" s="518"/>
      <c r="N111" s="518"/>
      <c r="O111" s="518"/>
      <c r="P111" s="518"/>
      <c r="Q111" s="518"/>
      <c r="R111" s="519"/>
      <c r="S111" s="1068"/>
      <c r="T111" s="1068"/>
      <c r="U111" s="1068"/>
      <c r="V111" s="1068"/>
      <c r="W111" s="1068"/>
      <c r="X111" s="1068"/>
      <c r="Y111" s="957"/>
      <c r="Z111" s="1068"/>
      <c r="AA111" s="1068"/>
      <c r="AB111" s="1068"/>
      <c r="AC111" s="1068"/>
      <c r="AD111" s="1068"/>
      <c r="AE111" s="1068"/>
      <c r="AF111" s="513"/>
      <c r="AG111" s="1068"/>
      <c r="AH111" s="1068"/>
      <c r="AI111" s="1068"/>
      <c r="AJ111" s="1068"/>
      <c r="AK111" s="1068"/>
      <c r="AL111" s="1068"/>
      <c r="AM111" s="519"/>
      <c r="AN111" s="518"/>
      <c r="AO111" s="518"/>
      <c r="AP111" s="518"/>
      <c r="AQ111" s="518"/>
      <c r="AR111" s="518"/>
      <c r="AS111" s="518"/>
      <c r="AT111" s="518"/>
      <c r="AU111" s="518"/>
      <c r="AV111" s="518"/>
      <c r="AW111" s="518"/>
      <c r="AX111" s="518"/>
      <c r="AY111" s="518"/>
      <c r="AZ111" s="518"/>
      <c r="BA111" s="518"/>
      <c r="BB111" s="518"/>
      <c r="BC111" s="518"/>
      <c r="BD111" s="518"/>
      <c r="BE111" s="519"/>
      <c r="BF111" s="518"/>
      <c r="BG111" s="518"/>
      <c r="BH111" s="518"/>
      <c r="BI111" s="518"/>
      <c r="BJ111" s="518"/>
      <c r="BK111" s="518"/>
      <c r="BL111" s="518"/>
      <c r="BM111" s="518"/>
      <c r="BN111" s="518"/>
      <c r="BO111" s="518"/>
      <c r="BP111" s="518"/>
      <c r="BQ111" s="518"/>
      <c r="BR111" s="518"/>
      <c r="BS111" s="518"/>
      <c r="BT111" s="518"/>
      <c r="BU111" s="518"/>
      <c r="BV111" s="518"/>
      <c r="BW111" s="518"/>
      <c r="BX111" s="518"/>
      <c r="BY111" s="518"/>
      <c r="BZ111" s="518"/>
      <c r="CA111" s="518"/>
      <c r="CB111" s="518"/>
      <c r="CC111" s="518"/>
      <c r="CD111" s="518"/>
      <c r="CE111" s="518"/>
      <c r="CF111" s="518"/>
      <c r="CG111" s="518"/>
      <c r="CH111" s="518"/>
    </row>
    <row r="112" spans="1:86" hidden="1" x14ac:dyDescent="0.25">
      <c r="A112" s="518"/>
      <c r="B112" s="518"/>
      <c r="C112" s="518"/>
      <c r="D112" s="518"/>
      <c r="E112" s="518"/>
      <c r="F112" s="518"/>
      <c r="G112" s="518"/>
      <c r="H112" s="518"/>
      <c r="I112" s="519"/>
      <c r="J112" s="518"/>
      <c r="K112" s="518"/>
      <c r="L112" s="518"/>
      <c r="M112" s="518"/>
      <c r="N112" s="518"/>
      <c r="O112" s="518"/>
      <c r="P112" s="518"/>
      <c r="Q112" s="518"/>
      <c r="R112" s="519"/>
      <c r="S112" s="1068" t="s">
        <v>90</v>
      </c>
      <c r="T112" s="1068"/>
      <c r="U112" s="1068"/>
      <c r="V112" s="1068"/>
      <c r="W112" s="1068"/>
      <c r="X112" s="1068"/>
      <c r="Y112" s="957"/>
      <c r="Z112" s="1068"/>
      <c r="AA112" s="1068"/>
      <c r="AB112" s="1068"/>
      <c r="AC112" s="1068"/>
      <c r="AD112" s="1068"/>
      <c r="AE112" s="1068"/>
      <c r="AF112" s="513"/>
      <c r="AG112" s="1068"/>
      <c r="AH112" s="1068"/>
      <c r="AI112" s="1068"/>
      <c r="AJ112" s="1068"/>
      <c r="AK112" s="1068"/>
      <c r="AL112" s="1068"/>
      <c r="AM112" s="519"/>
      <c r="AN112" s="518"/>
      <c r="AO112" s="518"/>
      <c r="AP112" s="518"/>
      <c r="AQ112" s="518"/>
      <c r="AR112" s="518"/>
      <c r="AS112" s="518"/>
      <c r="AT112" s="518"/>
      <c r="AU112" s="518"/>
      <c r="AV112" s="518"/>
      <c r="AW112" s="518"/>
      <c r="AX112" s="518"/>
      <c r="AY112" s="518"/>
      <c r="AZ112" s="518"/>
      <c r="BA112" s="518"/>
      <c r="BB112" s="518"/>
      <c r="BC112" s="518"/>
      <c r="BD112" s="518"/>
      <c r="BE112" s="519"/>
      <c r="BF112" s="518"/>
      <c r="BG112" s="518"/>
      <c r="BH112" s="518"/>
      <c r="BI112" s="518"/>
      <c r="BJ112" s="518"/>
      <c r="BK112" s="518"/>
      <c r="BL112" s="518"/>
      <c r="BM112" s="518"/>
      <c r="BN112" s="518"/>
      <c r="BO112" s="518"/>
      <c r="BP112" s="518"/>
      <c r="BQ112" s="518"/>
      <c r="BR112" s="518"/>
      <c r="BS112" s="518"/>
      <c r="BT112" s="518"/>
      <c r="BU112" s="518"/>
      <c r="BV112" s="518"/>
      <c r="BW112" s="518"/>
      <c r="BX112" s="518"/>
      <c r="BY112" s="518"/>
      <c r="BZ112" s="518"/>
      <c r="CA112" s="518"/>
      <c r="CB112" s="518"/>
      <c r="CC112" s="518"/>
      <c r="CD112" s="518"/>
      <c r="CE112" s="518"/>
      <c r="CF112" s="518"/>
      <c r="CG112" s="518"/>
      <c r="CH112" s="518"/>
    </row>
    <row r="113" spans="1:86" hidden="1" x14ac:dyDescent="0.25">
      <c r="A113" s="518"/>
      <c r="B113" s="518"/>
      <c r="C113" s="518"/>
      <c r="D113" s="518"/>
      <c r="E113" s="518"/>
      <c r="F113" s="518"/>
      <c r="G113" s="518"/>
      <c r="H113" s="518"/>
      <c r="I113" s="519"/>
      <c r="J113" s="518"/>
      <c r="K113" s="518"/>
      <c r="L113" s="518"/>
      <c r="M113" s="518"/>
      <c r="N113" s="518"/>
      <c r="O113" s="518"/>
      <c r="P113" s="518"/>
      <c r="Q113" s="518"/>
      <c r="R113" s="519"/>
      <c r="S113" s="1068"/>
      <c r="T113" s="1068"/>
      <c r="U113" s="1068"/>
      <c r="V113" s="1068"/>
      <c r="W113" s="1068"/>
      <c r="X113" s="1068"/>
      <c r="Y113" s="957"/>
      <c r="Z113" s="1068"/>
      <c r="AA113" s="1068"/>
      <c r="AB113" s="1068"/>
      <c r="AC113" s="1068"/>
      <c r="AD113" s="1068"/>
      <c r="AE113" s="1068"/>
      <c r="AF113" s="513"/>
      <c r="AG113" s="1068"/>
      <c r="AH113" s="1068"/>
      <c r="AI113" s="1068"/>
      <c r="AJ113" s="1068"/>
      <c r="AK113" s="1068"/>
      <c r="AL113" s="1068"/>
      <c r="AM113" s="519"/>
      <c r="AN113" s="518"/>
      <c r="AO113" s="518"/>
      <c r="AP113" s="518"/>
      <c r="AQ113" s="518"/>
      <c r="AR113" s="518"/>
      <c r="AS113" s="518"/>
      <c r="AT113" s="518"/>
      <c r="AU113" s="518"/>
      <c r="AV113" s="518"/>
      <c r="AW113" s="518"/>
      <c r="AX113" s="518"/>
      <c r="AY113" s="518"/>
      <c r="AZ113" s="518"/>
      <c r="BA113" s="518"/>
      <c r="BB113" s="518"/>
      <c r="BC113" s="518"/>
      <c r="BD113" s="518"/>
      <c r="BE113" s="519"/>
      <c r="BF113" s="518"/>
      <c r="BG113" s="518"/>
      <c r="BH113" s="518"/>
      <c r="BI113" s="518"/>
      <c r="BJ113" s="518"/>
      <c r="BK113" s="518"/>
      <c r="BL113" s="518"/>
      <c r="BM113" s="518"/>
      <c r="BN113" s="518"/>
      <c r="BO113" s="518"/>
      <c r="BP113" s="518"/>
      <c r="BQ113" s="518"/>
      <c r="BR113" s="518"/>
      <c r="BS113" s="518"/>
      <c r="BT113" s="518"/>
      <c r="BU113" s="518"/>
      <c r="BV113" s="518"/>
      <c r="BW113" s="518"/>
      <c r="BX113" s="518"/>
      <c r="BY113" s="518"/>
      <c r="BZ113" s="518"/>
      <c r="CA113" s="518"/>
      <c r="CB113" s="518"/>
      <c r="CC113" s="518"/>
      <c r="CD113" s="518"/>
      <c r="CE113" s="518"/>
      <c r="CF113" s="518"/>
      <c r="CG113" s="518"/>
      <c r="CH113" s="518"/>
    </row>
    <row r="114" spans="1:86" hidden="1" x14ac:dyDescent="0.25">
      <c r="A114" s="518"/>
      <c r="B114" s="518"/>
      <c r="C114" s="518"/>
      <c r="D114" s="518"/>
      <c r="E114" s="518"/>
      <c r="F114" s="518"/>
      <c r="G114" s="518"/>
      <c r="H114" s="518"/>
      <c r="I114" s="519"/>
      <c r="J114" s="518"/>
      <c r="K114" s="518"/>
      <c r="L114" s="518"/>
      <c r="M114" s="518"/>
      <c r="N114" s="518"/>
      <c r="O114" s="518"/>
      <c r="P114" s="518"/>
      <c r="Q114" s="518"/>
      <c r="R114" s="519"/>
      <c r="S114" s="1068"/>
      <c r="T114" s="1068"/>
      <c r="U114" s="1068"/>
      <c r="V114" s="1068"/>
      <c r="W114" s="1068"/>
      <c r="X114" s="1068"/>
      <c r="Y114" s="957"/>
      <c r="Z114" s="1068"/>
      <c r="AA114" s="1068"/>
      <c r="AB114" s="1068"/>
      <c r="AC114" s="1068"/>
      <c r="AD114" s="1068"/>
      <c r="AE114" s="1068"/>
      <c r="AF114" s="513"/>
      <c r="AG114" s="1068"/>
      <c r="AH114" s="1068"/>
      <c r="AI114" s="1068"/>
      <c r="AJ114" s="1068"/>
      <c r="AK114" s="1068"/>
      <c r="AL114" s="1068"/>
      <c r="AM114" s="519"/>
      <c r="AN114" s="518"/>
      <c r="AO114" s="518"/>
      <c r="AP114" s="518"/>
      <c r="AQ114" s="518"/>
      <c r="AR114" s="518"/>
      <c r="AS114" s="518"/>
      <c r="AT114" s="518"/>
      <c r="AU114" s="518"/>
      <c r="AV114" s="518"/>
      <c r="AW114" s="518"/>
      <c r="AX114" s="518"/>
      <c r="AY114" s="518"/>
      <c r="AZ114" s="518"/>
      <c r="BA114" s="518"/>
      <c r="BB114" s="518"/>
      <c r="BC114" s="518"/>
      <c r="BD114" s="518"/>
      <c r="BE114" s="519"/>
      <c r="BF114" s="518"/>
      <c r="BG114" s="518"/>
      <c r="BH114" s="518"/>
      <c r="BI114" s="518"/>
      <c r="BJ114" s="518"/>
      <c r="BK114" s="518"/>
      <c r="BL114" s="518"/>
      <c r="BM114" s="518"/>
      <c r="BN114" s="518"/>
      <c r="BO114" s="518"/>
      <c r="BP114" s="518"/>
      <c r="BQ114" s="518"/>
      <c r="BR114" s="518"/>
      <c r="BS114" s="518"/>
      <c r="BT114" s="518"/>
      <c r="BU114" s="518"/>
      <c r="BV114" s="518"/>
      <c r="BW114" s="518"/>
      <c r="BX114" s="518"/>
      <c r="BY114" s="518"/>
      <c r="BZ114" s="518"/>
      <c r="CA114" s="518"/>
      <c r="CB114" s="518"/>
      <c r="CC114" s="518"/>
      <c r="CD114" s="518"/>
      <c r="CE114" s="518"/>
      <c r="CF114" s="518"/>
      <c r="CG114" s="518"/>
      <c r="CH114" s="518"/>
    </row>
    <row r="115" spans="1:86" hidden="1" x14ac:dyDescent="0.25">
      <c r="A115" s="518"/>
      <c r="B115" s="518"/>
      <c r="C115" s="518"/>
      <c r="D115" s="518"/>
      <c r="E115" s="518"/>
      <c r="F115" s="518"/>
      <c r="G115" s="518"/>
      <c r="H115" s="518"/>
      <c r="I115" s="519"/>
      <c r="J115" s="518"/>
      <c r="K115" s="518"/>
      <c r="L115" s="518"/>
      <c r="M115" s="518"/>
      <c r="N115" s="518"/>
      <c r="O115" s="518"/>
      <c r="P115" s="518"/>
      <c r="Q115" s="518"/>
      <c r="R115" s="519"/>
      <c r="S115" s="1068" t="s">
        <v>100</v>
      </c>
      <c r="T115" s="1068"/>
      <c r="U115" s="1068"/>
      <c r="V115" s="1068"/>
      <c r="W115" s="1068"/>
      <c r="X115" s="1068"/>
      <c r="Y115" s="957"/>
      <c r="Z115" s="1068"/>
      <c r="AA115" s="1068"/>
      <c r="AB115" s="1068"/>
      <c r="AC115" s="1068"/>
      <c r="AD115" s="1068"/>
      <c r="AE115" s="1068"/>
      <c r="AF115" s="513"/>
      <c r="AG115" s="1068"/>
      <c r="AH115" s="1068"/>
      <c r="AI115" s="1068"/>
      <c r="AJ115" s="1068"/>
      <c r="AK115" s="1068"/>
      <c r="AL115" s="1068"/>
      <c r="AM115" s="519"/>
      <c r="AN115" s="518"/>
      <c r="AO115" s="518"/>
      <c r="AP115" s="518"/>
      <c r="AQ115" s="518"/>
      <c r="AR115" s="518"/>
      <c r="AS115" s="518"/>
      <c r="AT115" s="518"/>
      <c r="AU115" s="518"/>
      <c r="AV115" s="518"/>
      <c r="AW115" s="518"/>
      <c r="AX115" s="518"/>
      <c r="AY115" s="518"/>
      <c r="AZ115" s="518"/>
      <c r="BA115" s="518"/>
      <c r="BB115" s="518"/>
      <c r="BC115" s="518"/>
      <c r="BD115" s="518"/>
      <c r="BE115" s="519"/>
      <c r="BF115" s="518"/>
      <c r="BG115" s="518"/>
      <c r="BH115" s="518"/>
      <c r="BI115" s="518"/>
      <c r="BJ115" s="518"/>
      <c r="BK115" s="518"/>
      <c r="BL115" s="518"/>
      <c r="BM115" s="518"/>
      <c r="BN115" s="518"/>
      <c r="BO115" s="518"/>
      <c r="BP115" s="518"/>
      <c r="BQ115" s="518"/>
      <c r="BR115" s="518"/>
      <c r="BS115" s="518"/>
      <c r="BT115" s="518"/>
      <c r="BU115" s="518"/>
      <c r="BV115" s="518"/>
      <c r="BW115" s="518"/>
      <c r="BX115" s="518"/>
      <c r="BY115" s="518"/>
      <c r="BZ115" s="518"/>
      <c r="CA115" s="518"/>
      <c r="CB115" s="518"/>
      <c r="CC115" s="518"/>
      <c r="CD115" s="518"/>
      <c r="CE115" s="518"/>
      <c r="CF115" s="518"/>
      <c r="CG115" s="518"/>
      <c r="CH115" s="518"/>
    </row>
    <row r="116" spans="1:86" hidden="1" x14ac:dyDescent="0.25">
      <c r="A116" s="518"/>
      <c r="B116" s="518"/>
      <c r="C116" s="518"/>
      <c r="D116" s="518"/>
      <c r="E116" s="518"/>
      <c r="F116" s="518"/>
      <c r="G116" s="518"/>
      <c r="H116" s="518"/>
      <c r="I116" s="519"/>
      <c r="J116" s="518"/>
      <c r="K116" s="518"/>
      <c r="L116" s="518"/>
      <c r="M116" s="518"/>
      <c r="N116" s="518"/>
      <c r="O116" s="518"/>
      <c r="P116" s="518"/>
      <c r="Q116" s="518"/>
      <c r="R116" s="519"/>
      <c r="S116" s="1068"/>
      <c r="T116" s="1068"/>
      <c r="U116" s="1068"/>
      <c r="V116" s="1068"/>
      <c r="W116" s="1068"/>
      <c r="X116" s="1068"/>
      <c r="Y116" s="957"/>
      <c r="Z116" s="1068"/>
      <c r="AA116" s="1068"/>
      <c r="AB116" s="1068"/>
      <c r="AC116" s="1068"/>
      <c r="AD116" s="1068"/>
      <c r="AE116" s="1068"/>
      <c r="AF116" s="513"/>
      <c r="AG116" s="1068"/>
      <c r="AH116" s="1068"/>
      <c r="AI116" s="1068"/>
      <c r="AJ116" s="1068"/>
      <c r="AK116" s="1068"/>
      <c r="AL116" s="1068"/>
      <c r="AM116" s="519"/>
      <c r="AN116" s="518"/>
      <c r="AO116" s="518"/>
      <c r="AP116" s="518"/>
      <c r="AQ116" s="518"/>
      <c r="AR116" s="518"/>
      <c r="AS116" s="518"/>
      <c r="AT116" s="518"/>
      <c r="AU116" s="518"/>
      <c r="AV116" s="518"/>
      <c r="AW116" s="518"/>
      <c r="AX116" s="518"/>
      <c r="AY116" s="518"/>
      <c r="AZ116" s="518"/>
      <c r="BA116" s="518"/>
      <c r="BB116" s="518"/>
      <c r="BC116" s="518"/>
      <c r="BD116" s="518"/>
      <c r="BE116" s="519"/>
      <c r="BF116" s="518"/>
      <c r="BG116" s="518"/>
      <c r="BH116" s="518"/>
      <c r="BI116" s="518"/>
      <c r="BJ116" s="518"/>
      <c r="BK116" s="518"/>
      <c r="BL116" s="518"/>
      <c r="BM116" s="518"/>
      <c r="BN116" s="518"/>
      <c r="BO116" s="518"/>
      <c r="BP116" s="518"/>
      <c r="BQ116" s="518"/>
      <c r="BR116" s="518"/>
      <c r="BS116" s="518"/>
      <c r="BT116" s="518"/>
      <c r="BU116" s="518"/>
      <c r="BV116" s="518"/>
      <c r="BW116" s="518"/>
      <c r="BX116" s="518"/>
      <c r="BY116" s="518"/>
      <c r="BZ116" s="518"/>
      <c r="CA116" s="518"/>
      <c r="CB116" s="518"/>
      <c r="CC116" s="518"/>
      <c r="CD116" s="518"/>
      <c r="CE116" s="518"/>
      <c r="CF116" s="518"/>
      <c r="CG116" s="518"/>
      <c r="CH116" s="518"/>
    </row>
    <row r="117" spans="1:86" hidden="1" x14ac:dyDescent="0.25">
      <c r="A117" s="518"/>
      <c r="B117" s="518"/>
      <c r="C117" s="518"/>
      <c r="D117" s="518"/>
      <c r="E117" s="518"/>
      <c r="F117" s="518"/>
      <c r="G117" s="518"/>
      <c r="H117" s="518"/>
      <c r="I117" s="519"/>
      <c r="J117" s="518"/>
      <c r="K117" s="518"/>
      <c r="L117" s="518"/>
      <c r="M117" s="518"/>
      <c r="N117" s="518"/>
      <c r="O117" s="518"/>
      <c r="P117" s="518"/>
      <c r="Q117" s="518"/>
      <c r="R117" s="519"/>
      <c r="S117" s="1068"/>
      <c r="T117" s="1068"/>
      <c r="U117" s="1068"/>
      <c r="V117" s="1068"/>
      <c r="W117" s="1068"/>
      <c r="X117" s="1068"/>
      <c r="Y117" s="957"/>
      <c r="Z117" s="1068"/>
      <c r="AA117" s="1068"/>
      <c r="AB117" s="1068"/>
      <c r="AC117" s="1068"/>
      <c r="AD117" s="1068"/>
      <c r="AE117" s="1068"/>
      <c r="AF117" s="513"/>
      <c r="AG117" s="1068"/>
      <c r="AH117" s="1068"/>
      <c r="AI117" s="1068"/>
      <c r="AJ117" s="1068"/>
      <c r="AK117" s="1068"/>
      <c r="AL117" s="1068"/>
      <c r="AM117" s="519"/>
      <c r="AN117" s="518"/>
      <c r="AO117" s="518"/>
      <c r="AP117" s="518"/>
      <c r="AQ117" s="518"/>
      <c r="AR117" s="518"/>
      <c r="AS117" s="518"/>
      <c r="AT117" s="518"/>
      <c r="AU117" s="518"/>
      <c r="AV117" s="518"/>
      <c r="AW117" s="518"/>
      <c r="AX117" s="518"/>
      <c r="AY117" s="518"/>
      <c r="AZ117" s="518"/>
      <c r="BA117" s="518"/>
      <c r="BB117" s="518"/>
      <c r="BC117" s="518"/>
      <c r="BD117" s="518"/>
      <c r="BE117" s="519"/>
      <c r="BF117" s="518"/>
      <c r="BG117" s="518"/>
      <c r="BH117" s="518"/>
      <c r="BI117" s="518"/>
      <c r="BJ117" s="518"/>
      <c r="BK117" s="518"/>
      <c r="BL117" s="518"/>
      <c r="BM117" s="518"/>
      <c r="BN117" s="518"/>
      <c r="BO117" s="518"/>
      <c r="BP117" s="518"/>
      <c r="BQ117" s="518"/>
      <c r="BR117" s="518"/>
      <c r="BS117" s="518"/>
      <c r="BT117" s="518"/>
      <c r="BU117" s="518"/>
      <c r="BV117" s="518"/>
      <c r="BW117" s="518"/>
      <c r="BX117" s="518"/>
      <c r="BY117" s="518"/>
      <c r="BZ117" s="518"/>
      <c r="CA117" s="518"/>
      <c r="CB117" s="518"/>
      <c r="CC117" s="518"/>
      <c r="CD117" s="518"/>
      <c r="CE117" s="518"/>
      <c r="CF117" s="518"/>
      <c r="CG117" s="518"/>
      <c r="CH117" s="518"/>
    </row>
    <row r="118" spans="1:86" hidden="1" x14ac:dyDescent="0.25">
      <c r="A118" s="518"/>
      <c r="B118" s="518"/>
      <c r="C118" s="518"/>
      <c r="D118" s="518"/>
      <c r="E118" s="518"/>
      <c r="F118" s="518"/>
      <c r="G118" s="518"/>
      <c r="H118" s="518"/>
      <c r="I118" s="519"/>
      <c r="J118" s="518"/>
      <c r="K118" s="518"/>
      <c r="L118" s="518"/>
      <c r="M118" s="518"/>
      <c r="N118" s="518"/>
      <c r="O118" s="518"/>
      <c r="P118" s="518"/>
      <c r="Q118" s="518"/>
      <c r="R118" s="519"/>
      <c r="S118" s="1068" t="s">
        <v>118</v>
      </c>
      <c r="T118" s="1068"/>
      <c r="U118" s="1068"/>
      <c r="V118" s="1068"/>
      <c r="W118" s="1068"/>
      <c r="X118" s="1068"/>
      <c r="Y118" s="957"/>
      <c r="Z118" s="1068"/>
      <c r="AA118" s="1068"/>
      <c r="AB118" s="1068"/>
      <c r="AC118" s="1068"/>
      <c r="AD118" s="1068"/>
      <c r="AE118" s="1068"/>
      <c r="AF118" s="513"/>
      <c r="AG118" s="1068"/>
      <c r="AH118" s="1068"/>
      <c r="AI118" s="1068"/>
      <c r="AJ118" s="1068"/>
      <c r="AK118" s="1068"/>
      <c r="AL118" s="1068"/>
      <c r="AM118" s="519"/>
      <c r="AN118" s="518"/>
      <c r="AO118" s="518"/>
      <c r="AP118" s="518"/>
      <c r="AQ118" s="518"/>
      <c r="AR118" s="518"/>
      <c r="AS118" s="518"/>
      <c r="AT118" s="518"/>
      <c r="AU118" s="518"/>
      <c r="AV118" s="518"/>
      <c r="AW118" s="518"/>
      <c r="AX118" s="518"/>
      <c r="AY118" s="518"/>
      <c r="AZ118" s="518"/>
      <c r="BA118" s="518"/>
      <c r="BB118" s="518"/>
      <c r="BC118" s="518"/>
      <c r="BD118" s="518"/>
      <c r="BE118" s="519"/>
      <c r="BF118" s="518"/>
      <c r="BG118" s="518"/>
      <c r="BH118" s="518"/>
      <c r="BI118" s="518"/>
      <c r="BJ118" s="518"/>
      <c r="BK118" s="518"/>
      <c r="BL118" s="518"/>
      <c r="BM118" s="518"/>
      <c r="BN118" s="518"/>
      <c r="BO118" s="518"/>
      <c r="BP118" s="518"/>
      <c r="BQ118" s="518"/>
      <c r="BR118" s="518"/>
      <c r="BS118" s="518"/>
      <c r="BT118" s="518"/>
      <c r="BU118" s="518"/>
      <c r="BV118" s="518"/>
      <c r="BW118" s="518"/>
      <c r="BX118" s="518"/>
      <c r="BY118" s="518"/>
      <c r="BZ118" s="518"/>
      <c r="CA118" s="518"/>
      <c r="CB118" s="518"/>
      <c r="CC118" s="518"/>
      <c r="CD118" s="518"/>
      <c r="CE118" s="518"/>
      <c r="CF118" s="518"/>
      <c r="CG118" s="518"/>
      <c r="CH118" s="518"/>
    </row>
    <row r="119" spans="1:86" hidden="1" x14ac:dyDescent="0.25">
      <c r="A119" s="518"/>
      <c r="B119" s="518"/>
      <c r="C119" s="518"/>
      <c r="D119" s="518"/>
      <c r="E119" s="518"/>
      <c r="F119" s="518"/>
      <c r="G119" s="518"/>
      <c r="H119" s="518"/>
      <c r="I119" s="519"/>
      <c r="J119" s="518"/>
      <c r="K119" s="518"/>
      <c r="L119" s="518"/>
      <c r="M119" s="518"/>
      <c r="N119" s="518"/>
      <c r="O119" s="518"/>
      <c r="P119" s="518"/>
      <c r="Q119" s="518"/>
      <c r="R119" s="519"/>
      <c r="S119" s="1068"/>
      <c r="T119" s="1068"/>
      <c r="U119" s="1068"/>
      <c r="V119" s="1068"/>
      <c r="W119" s="1068"/>
      <c r="X119" s="1068"/>
      <c r="Y119" s="957"/>
      <c r="Z119" s="1068"/>
      <c r="AA119" s="1068"/>
      <c r="AB119" s="1068"/>
      <c r="AC119" s="1068"/>
      <c r="AD119" s="1068"/>
      <c r="AE119" s="1068"/>
      <c r="AF119" s="513"/>
      <c r="AG119" s="1068"/>
      <c r="AH119" s="1068"/>
      <c r="AI119" s="1068"/>
      <c r="AJ119" s="1068"/>
      <c r="AK119" s="1068"/>
      <c r="AL119" s="1068"/>
      <c r="AM119" s="519"/>
      <c r="AN119" s="518"/>
      <c r="AO119" s="518"/>
      <c r="AP119" s="518"/>
      <c r="AQ119" s="518"/>
      <c r="AR119" s="518"/>
      <c r="AS119" s="518"/>
      <c r="AT119" s="518"/>
      <c r="AU119" s="518"/>
      <c r="AV119" s="518"/>
      <c r="AW119" s="518"/>
      <c r="AX119" s="518"/>
      <c r="AY119" s="518"/>
      <c r="AZ119" s="518"/>
      <c r="BA119" s="518"/>
      <c r="BB119" s="518"/>
      <c r="BC119" s="518"/>
      <c r="BD119" s="518"/>
      <c r="BE119" s="519"/>
      <c r="BF119" s="518"/>
      <c r="BG119" s="518"/>
      <c r="BH119" s="518"/>
      <c r="BI119" s="518"/>
      <c r="BJ119" s="518"/>
      <c r="BK119" s="518"/>
      <c r="BL119" s="518"/>
      <c r="BM119" s="518"/>
      <c r="BN119" s="518"/>
      <c r="BO119" s="518"/>
      <c r="BP119" s="518"/>
      <c r="BQ119" s="518"/>
      <c r="BR119" s="518"/>
      <c r="BS119" s="518"/>
      <c r="BT119" s="518"/>
      <c r="BU119" s="518"/>
      <c r="BV119" s="518"/>
      <c r="BW119" s="518"/>
      <c r="BX119" s="518"/>
      <c r="BY119" s="518"/>
      <c r="BZ119" s="518"/>
      <c r="CA119" s="518"/>
      <c r="CB119" s="518"/>
      <c r="CC119" s="518"/>
      <c r="CD119" s="518"/>
      <c r="CE119" s="518"/>
      <c r="CF119" s="518"/>
      <c r="CG119" s="518"/>
      <c r="CH119" s="518"/>
    </row>
    <row r="120" spans="1:86" hidden="1" x14ac:dyDescent="0.25">
      <c r="A120" s="518"/>
      <c r="B120" s="518"/>
      <c r="C120" s="518"/>
      <c r="D120" s="518"/>
      <c r="E120" s="518"/>
      <c r="F120" s="518"/>
      <c r="G120" s="518"/>
      <c r="H120" s="518"/>
      <c r="I120" s="519"/>
      <c r="J120" s="518"/>
      <c r="K120" s="518"/>
      <c r="L120" s="518"/>
      <c r="M120" s="518"/>
      <c r="N120" s="518"/>
      <c r="O120" s="518"/>
      <c r="P120" s="518"/>
      <c r="Q120" s="518"/>
      <c r="R120" s="519"/>
      <c r="S120" s="1068"/>
      <c r="T120" s="1068"/>
      <c r="U120" s="1068"/>
      <c r="V120" s="1068"/>
      <c r="W120" s="1068"/>
      <c r="X120" s="1068"/>
      <c r="Y120" s="957"/>
      <c r="Z120" s="1068"/>
      <c r="AA120" s="1068"/>
      <c r="AB120" s="1068"/>
      <c r="AC120" s="1068"/>
      <c r="AD120" s="1068"/>
      <c r="AE120" s="1068"/>
      <c r="AF120" s="513"/>
      <c r="AG120" s="1068"/>
      <c r="AH120" s="1068"/>
      <c r="AI120" s="1068"/>
      <c r="AJ120" s="1068"/>
      <c r="AK120" s="1068"/>
      <c r="AL120" s="1068"/>
      <c r="AM120" s="519"/>
      <c r="AN120" s="518"/>
      <c r="AO120" s="518"/>
      <c r="AP120" s="518"/>
      <c r="AQ120" s="518"/>
      <c r="AR120" s="518"/>
      <c r="AS120" s="518"/>
      <c r="AT120" s="518"/>
      <c r="AU120" s="518"/>
      <c r="AV120" s="518"/>
      <c r="AW120" s="518"/>
      <c r="AX120" s="518"/>
      <c r="AY120" s="518"/>
      <c r="AZ120" s="518"/>
      <c r="BA120" s="518"/>
      <c r="BB120" s="518"/>
      <c r="BC120" s="518"/>
      <c r="BD120" s="518"/>
      <c r="BE120" s="519"/>
      <c r="BF120" s="518"/>
      <c r="BG120" s="518"/>
      <c r="BH120" s="518"/>
      <c r="BI120" s="518"/>
      <c r="BJ120" s="518"/>
      <c r="BK120" s="518"/>
      <c r="BL120" s="518"/>
      <c r="BM120" s="518"/>
      <c r="BN120" s="518"/>
      <c r="BO120" s="518"/>
      <c r="BP120" s="518"/>
      <c r="BQ120" s="518"/>
      <c r="BR120" s="518"/>
      <c r="BS120" s="518"/>
      <c r="BT120" s="518"/>
      <c r="BU120" s="518"/>
      <c r="BV120" s="518"/>
      <c r="BW120" s="518"/>
      <c r="BX120" s="518"/>
      <c r="BY120" s="518"/>
      <c r="BZ120" s="518"/>
      <c r="CA120" s="518"/>
      <c r="CB120" s="518"/>
      <c r="CC120" s="518"/>
      <c r="CD120" s="518"/>
      <c r="CE120" s="518"/>
      <c r="CF120" s="518"/>
      <c r="CG120" s="518"/>
      <c r="CH120" s="518"/>
    </row>
    <row r="121" spans="1:86" hidden="1" x14ac:dyDescent="0.25">
      <c r="A121" s="518"/>
      <c r="B121" s="518"/>
      <c r="C121" s="518"/>
      <c r="D121" s="518"/>
      <c r="E121" s="518"/>
      <c r="F121" s="518"/>
      <c r="G121" s="518"/>
      <c r="H121" s="518"/>
      <c r="I121" s="519"/>
      <c r="J121" s="518"/>
      <c r="K121" s="518"/>
      <c r="L121" s="518"/>
      <c r="M121" s="518"/>
      <c r="N121" s="518"/>
      <c r="O121" s="518"/>
      <c r="P121" s="518"/>
      <c r="Q121" s="518"/>
      <c r="R121" s="519"/>
      <c r="S121" s="513"/>
      <c r="T121" s="513"/>
      <c r="U121" s="513"/>
      <c r="V121" s="513"/>
      <c r="W121" s="513"/>
      <c r="X121" s="513"/>
      <c r="Y121" s="513"/>
      <c r="Z121" s="513"/>
      <c r="AA121" s="513"/>
      <c r="AB121" s="513"/>
      <c r="AC121" s="513"/>
      <c r="AD121" s="513"/>
      <c r="AE121" s="513"/>
      <c r="AF121" s="513"/>
      <c r="AG121" s="513"/>
      <c r="AH121" s="513"/>
      <c r="AI121" s="513"/>
      <c r="AJ121" s="513"/>
      <c r="AK121" s="513"/>
      <c r="AL121" s="513"/>
      <c r="AM121" s="519"/>
      <c r="AN121" s="518"/>
      <c r="AO121" s="518"/>
      <c r="AP121" s="518"/>
      <c r="AQ121" s="518"/>
      <c r="AR121" s="518"/>
      <c r="AS121" s="518"/>
      <c r="AT121" s="518"/>
      <c r="AU121" s="518"/>
      <c r="AV121" s="518"/>
      <c r="AW121" s="518"/>
      <c r="AX121" s="518"/>
      <c r="AY121" s="518"/>
      <c r="AZ121" s="518"/>
      <c r="BA121" s="518"/>
      <c r="BB121" s="518"/>
      <c r="BC121" s="518"/>
      <c r="BD121" s="518"/>
      <c r="BE121" s="519"/>
      <c r="BF121" s="518"/>
      <c r="BG121" s="518"/>
      <c r="BH121" s="518"/>
      <c r="BI121" s="518"/>
      <c r="BJ121" s="518"/>
      <c r="BK121" s="518"/>
      <c r="BL121" s="518"/>
      <c r="BM121" s="518"/>
      <c r="BN121" s="518"/>
      <c r="BO121" s="518"/>
      <c r="BP121" s="518"/>
      <c r="BQ121" s="518"/>
      <c r="BR121" s="518"/>
      <c r="BS121" s="518"/>
      <c r="BT121" s="518"/>
      <c r="BU121" s="518"/>
      <c r="BV121" s="518"/>
      <c r="BW121" s="518"/>
      <c r="BX121" s="518"/>
      <c r="BY121" s="518"/>
      <c r="BZ121" s="518"/>
      <c r="CA121" s="518"/>
      <c r="CB121" s="518"/>
      <c r="CC121" s="518"/>
      <c r="CD121" s="518"/>
      <c r="CE121" s="518"/>
      <c r="CF121" s="518"/>
      <c r="CG121" s="518"/>
      <c r="CH121" s="518"/>
    </row>
    <row r="122" spans="1:86" hidden="1" x14ac:dyDescent="0.25">
      <c r="A122" s="518"/>
      <c r="B122" s="518"/>
      <c r="C122" s="518"/>
      <c r="D122" s="518"/>
      <c r="E122" s="518"/>
      <c r="F122" s="518"/>
      <c r="G122" s="518"/>
      <c r="H122" s="518"/>
      <c r="I122" s="519"/>
      <c r="J122" s="518"/>
      <c r="K122" s="518"/>
      <c r="L122" s="518"/>
      <c r="M122" s="518"/>
      <c r="N122" s="518"/>
      <c r="O122" s="518"/>
      <c r="P122" s="518"/>
      <c r="Q122" s="518"/>
      <c r="R122" s="519"/>
      <c r="S122" s="1060" t="s">
        <v>743</v>
      </c>
      <c r="T122" s="1060"/>
      <c r="U122" s="1060"/>
      <c r="V122" s="1060"/>
      <c r="W122" s="1060"/>
      <c r="X122" s="1060"/>
      <c r="Y122" s="513"/>
      <c r="Z122" s="1060" t="s">
        <v>734</v>
      </c>
      <c r="AA122" s="1060"/>
      <c r="AB122" s="1060"/>
      <c r="AC122" s="1060"/>
      <c r="AD122" s="1060"/>
      <c r="AE122" s="1060"/>
      <c r="AF122" s="513"/>
      <c r="AG122" s="1060" t="s">
        <v>740</v>
      </c>
      <c r="AH122" s="1060"/>
      <c r="AI122" s="1060"/>
      <c r="AJ122" s="1060"/>
      <c r="AK122" s="1060"/>
      <c r="AL122" s="1060"/>
      <c r="AM122" s="519"/>
      <c r="AN122" s="518"/>
      <c r="AO122" s="518"/>
      <c r="AP122" s="518"/>
      <c r="AQ122" s="518"/>
      <c r="AR122" s="518"/>
      <c r="AS122" s="518"/>
      <c r="AT122" s="518"/>
      <c r="AU122" s="518"/>
      <c r="AV122" s="518"/>
      <c r="AW122" s="518"/>
      <c r="AX122" s="518"/>
      <c r="AY122" s="518"/>
      <c r="AZ122" s="518"/>
      <c r="BA122" s="518"/>
      <c r="BB122" s="518"/>
      <c r="BC122" s="518"/>
      <c r="BD122" s="518"/>
      <c r="BE122" s="519"/>
      <c r="BF122" s="518"/>
      <c r="BG122" s="518"/>
      <c r="BH122" s="518"/>
      <c r="BI122" s="518"/>
      <c r="BJ122" s="518"/>
      <c r="BK122" s="518"/>
      <c r="BL122" s="518"/>
      <c r="BM122" s="518"/>
      <c r="BN122" s="518"/>
      <c r="BO122" s="518"/>
      <c r="BP122" s="518"/>
      <c r="BQ122" s="518"/>
      <c r="BR122" s="518"/>
      <c r="BS122" s="518"/>
      <c r="BT122" s="518"/>
      <c r="BU122" s="518"/>
      <c r="BV122" s="518"/>
      <c r="BW122" s="518"/>
      <c r="BX122" s="518"/>
      <c r="BY122" s="518"/>
      <c r="BZ122" s="518"/>
      <c r="CA122" s="518"/>
      <c r="CB122" s="518"/>
      <c r="CC122" s="518"/>
      <c r="CD122" s="518"/>
      <c r="CE122" s="518"/>
      <c r="CF122" s="518"/>
      <c r="CG122" s="518"/>
      <c r="CH122" s="518"/>
    </row>
    <row r="123" spans="1:86" hidden="1" x14ac:dyDescent="0.25">
      <c r="A123" s="518"/>
      <c r="B123" s="518"/>
      <c r="C123" s="518"/>
      <c r="D123" s="518"/>
      <c r="E123" s="518"/>
      <c r="F123" s="518"/>
      <c r="G123" s="518"/>
      <c r="H123" s="518"/>
      <c r="I123" s="519"/>
      <c r="J123" s="518"/>
      <c r="K123" s="518"/>
      <c r="L123" s="518"/>
      <c r="M123" s="518"/>
      <c r="N123" s="518"/>
      <c r="O123" s="518"/>
      <c r="P123" s="518"/>
      <c r="Q123" s="518"/>
      <c r="R123" s="519"/>
      <c r="S123" s="1060" t="s">
        <v>744</v>
      </c>
      <c r="T123" s="1060"/>
      <c r="U123" s="1060"/>
      <c r="V123" s="1060"/>
      <c r="W123" s="1060"/>
      <c r="X123" s="1060"/>
      <c r="Y123" s="513"/>
      <c r="Z123" s="1060" t="s">
        <v>735</v>
      </c>
      <c r="AA123" s="1060"/>
      <c r="AB123" s="1060"/>
      <c r="AC123" s="1060"/>
      <c r="AD123" s="1060"/>
      <c r="AE123" s="1060"/>
      <c r="AF123" s="513"/>
      <c r="AG123" s="1060" t="s">
        <v>741</v>
      </c>
      <c r="AH123" s="1060"/>
      <c r="AI123" s="1060"/>
      <c r="AJ123" s="1060"/>
      <c r="AK123" s="1060"/>
      <c r="AL123" s="1060"/>
      <c r="AM123" s="519"/>
      <c r="AN123" s="518"/>
      <c r="AO123" s="518"/>
      <c r="AP123" s="518"/>
      <c r="AQ123" s="518"/>
      <c r="AR123" s="518"/>
      <c r="AS123" s="518"/>
      <c r="AT123" s="518"/>
      <c r="AU123" s="518"/>
      <c r="AV123" s="518"/>
      <c r="AW123" s="518"/>
      <c r="AX123" s="518"/>
      <c r="AY123" s="518"/>
      <c r="AZ123" s="518"/>
      <c r="BA123" s="518"/>
      <c r="BB123" s="518"/>
      <c r="BC123" s="518"/>
      <c r="BD123" s="518"/>
      <c r="BE123" s="519"/>
      <c r="BF123" s="518"/>
      <c r="BG123" s="518"/>
      <c r="BH123" s="518"/>
      <c r="BI123" s="518"/>
      <c r="BJ123" s="518"/>
      <c r="BK123" s="518"/>
      <c r="BL123" s="518"/>
      <c r="BM123" s="518"/>
      <c r="BN123" s="518"/>
      <c r="BO123" s="518"/>
      <c r="BP123" s="518"/>
      <c r="BQ123" s="518"/>
      <c r="BR123" s="518"/>
      <c r="BS123" s="518"/>
      <c r="BT123" s="518"/>
      <c r="BU123" s="518"/>
      <c r="BV123" s="518"/>
      <c r="BW123" s="518"/>
      <c r="BX123" s="518"/>
      <c r="BY123" s="518"/>
      <c r="BZ123" s="518"/>
      <c r="CA123" s="518"/>
      <c r="CB123" s="518"/>
      <c r="CC123" s="518"/>
      <c r="CD123" s="518"/>
      <c r="CE123" s="518"/>
      <c r="CF123" s="518"/>
      <c r="CG123" s="518"/>
      <c r="CH123" s="518"/>
    </row>
    <row r="124" spans="1:86" s="408" customFormat="1" hidden="1" x14ac:dyDescent="0.25">
      <c r="A124" s="519"/>
      <c r="B124" s="519"/>
      <c r="C124" s="519"/>
      <c r="D124" s="519"/>
      <c r="E124" s="519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950"/>
      <c r="T124" s="950"/>
      <c r="U124" s="950"/>
      <c r="V124" s="950"/>
      <c r="W124" s="950"/>
      <c r="X124" s="950"/>
      <c r="Y124" s="958"/>
      <c r="Z124" s="950"/>
      <c r="AA124" s="950"/>
      <c r="AB124" s="950"/>
      <c r="AC124" s="950"/>
      <c r="AD124" s="950"/>
      <c r="AE124" s="950"/>
      <c r="AF124" s="958"/>
      <c r="AG124" s="950"/>
      <c r="AH124" s="950"/>
      <c r="AI124" s="950"/>
      <c r="AJ124" s="950"/>
      <c r="AK124" s="950"/>
      <c r="AL124" s="950"/>
      <c r="AM124" s="519"/>
      <c r="AN124" s="519"/>
      <c r="AO124" s="519"/>
      <c r="AP124" s="519"/>
      <c r="AQ124" s="519"/>
      <c r="AR124" s="519"/>
      <c r="AS124" s="519"/>
      <c r="AT124" s="519"/>
      <c r="AU124" s="519"/>
      <c r="AV124" s="519"/>
      <c r="AW124" s="519"/>
      <c r="AX124" s="519"/>
      <c r="AY124" s="519"/>
      <c r="AZ124" s="519"/>
      <c r="BA124" s="519"/>
      <c r="BB124" s="519"/>
      <c r="BC124" s="519"/>
      <c r="BD124" s="519"/>
      <c r="BE124" s="519"/>
      <c r="BF124" s="519"/>
      <c r="BG124" s="519"/>
      <c r="BH124" s="519"/>
      <c r="BI124" s="519"/>
      <c r="BJ124" s="519"/>
      <c r="BK124" s="519"/>
      <c r="BL124" s="519"/>
      <c r="BM124" s="519"/>
      <c r="BN124" s="519"/>
      <c r="BO124" s="519"/>
      <c r="BP124" s="519"/>
      <c r="BQ124" s="519"/>
      <c r="BR124" s="519"/>
      <c r="BS124" s="519"/>
      <c r="BT124" s="519"/>
      <c r="BU124" s="519"/>
      <c r="BV124" s="519"/>
      <c r="BW124" s="519"/>
      <c r="BX124" s="519"/>
      <c r="BY124" s="519"/>
      <c r="BZ124" s="519"/>
      <c r="CA124" s="519"/>
      <c r="CB124" s="519"/>
      <c r="CC124" s="519"/>
      <c r="CD124" s="519"/>
      <c r="CE124" s="519"/>
      <c r="CF124" s="519"/>
      <c r="CG124" s="519"/>
      <c r="CH124" s="519"/>
    </row>
    <row r="125" spans="1:86" s="408" customFormat="1" ht="15.75" hidden="1" customHeight="1" collapsed="1" x14ac:dyDescent="0.3">
      <c r="A125" s="519"/>
      <c r="B125" s="519"/>
      <c r="C125" s="519"/>
      <c r="D125" s="519"/>
      <c r="E125" s="519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950"/>
      <c r="T125" s="950"/>
      <c r="U125" s="950"/>
      <c r="V125" s="950"/>
      <c r="W125" s="950"/>
      <c r="X125" s="950"/>
      <c r="Y125" s="958"/>
      <c r="Z125" s="950"/>
      <c r="AA125" s="950"/>
      <c r="AB125" s="950"/>
      <c r="AC125" s="950"/>
      <c r="AD125" s="950"/>
      <c r="AE125" s="950"/>
      <c r="AF125" s="958"/>
      <c r="AG125" s="950"/>
      <c r="AH125" s="950"/>
      <c r="AI125" s="950"/>
      <c r="AJ125" s="950"/>
      <c r="AK125" s="950"/>
      <c r="AL125" s="950"/>
      <c r="AM125" s="519"/>
      <c r="AN125" s="1067" t="s">
        <v>747</v>
      </c>
      <c r="AO125" s="1067"/>
      <c r="AP125" s="1067"/>
      <c r="AQ125" s="1067"/>
      <c r="AR125" s="1067"/>
      <c r="AS125" s="1067"/>
      <c r="AT125" s="1067"/>
      <c r="AU125" s="1067"/>
      <c r="AV125" s="1067"/>
      <c r="AW125" s="1067"/>
      <c r="AX125" s="1067"/>
      <c r="AY125" s="1067"/>
      <c r="AZ125" s="1067"/>
      <c r="BA125" s="1067"/>
      <c r="BB125" s="1067"/>
      <c r="BC125" s="1067"/>
      <c r="BD125" s="1067"/>
      <c r="BE125" s="519"/>
      <c r="BF125" s="519"/>
      <c r="BG125" s="519"/>
      <c r="BH125" s="519"/>
      <c r="BI125" s="519"/>
      <c r="BJ125" s="519"/>
      <c r="BK125" s="519"/>
      <c r="BL125" s="519"/>
      <c r="BM125" s="519"/>
      <c r="BN125" s="519"/>
      <c r="BO125" s="519"/>
      <c r="BP125" s="519"/>
      <c r="BQ125" s="519"/>
      <c r="BR125" s="519"/>
      <c r="BS125" s="519"/>
      <c r="BT125" s="519"/>
      <c r="BU125" s="519"/>
      <c r="BV125" s="519"/>
      <c r="BW125" s="519"/>
      <c r="BX125" s="519"/>
      <c r="BY125" s="519"/>
      <c r="BZ125" s="519"/>
      <c r="CA125" s="519"/>
      <c r="CB125" s="519"/>
      <c r="CC125" s="519"/>
      <c r="CD125" s="519"/>
      <c r="CE125" s="519"/>
      <c r="CF125" s="519"/>
      <c r="CG125" s="519"/>
      <c r="CH125" s="519"/>
    </row>
    <row r="126" spans="1:86" ht="12" hidden="1" customHeight="1" x14ac:dyDescent="0.35">
      <c r="A126" s="518"/>
      <c r="B126" s="518"/>
      <c r="C126" s="518"/>
      <c r="D126" s="518"/>
      <c r="E126" s="518"/>
      <c r="F126" s="518"/>
      <c r="G126" s="518"/>
      <c r="H126" s="518"/>
      <c r="I126" s="519"/>
      <c r="J126" s="518"/>
      <c r="K126" s="518"/>
      <c r="L126" s="518"/>
      <c r="M126" s="518"/>
      <c r="N126" s="518"/>
      <c r="O126" s="518"/>
      <c r="P126" s="518"/>
      <c r="Q126" s="518"/>
      <c r="R126" s="519"/>
      <c r="S126" s="950"/>
      <c r="T126" s="950"/>
      <c r="U126" s="950"/>
      <c r="V126" s="950"/>
      <c r="W126" s="950"/>
      <c r="X126" s="950"/>
      <c r="Y126" s="513"/>
      <c r="Z126" s="950"/>
      <c r="AA126" s="950"/>
      <c r="AB126" s="950"/>
      <c r="AC126" s="950"/>
      <c r="AD126" s="950"/>
      <c r="AE126" s="950"/>
      <c r="AF126" s="513"/>
      <c r="AG126" s="950"/>
      <c r="AH126" s="950"/>
      <c r="AI126" s="950"/>
      <c r="AJ126" s="950"/>
      <c r="AK126" s="950"/>
      <c r="AL126" s="950"/>
      <c r="AM126" s="519"/>
      <c r="AN126" s="959"/>
      <c r="AO126" s="959"/>
      <c r="AP126" s="959"/>
      <c r="AQ126" s="959"/>
      <c r="AR126" s="959"/>
      <c r="AS126" s="959"/>
      <c r="AT126" s="959"/>
      <c r="AU126" s="959"/>
      <c r="AV126" s="959"/>
      <c r="AW126" s="959"/>
      <c r="AX126" s="959"/>
      <c r="AY126" s="959"/>
      <c r="AZ126" s="959"/>
      <c r="BA126" s="959"/>
      <c r="BB126" s="959"/>
      <c r="BC126" s="959"/>
      <c r="BD126" s="959"/>
      <c r="BE126" s="519"/>
      <c r="BF126" s="518"/>
      <c r="BG126" s="518"/>
      <c r="BH126" s="518"/>
      <c r="BI126" s="518"/>
      <c r="BJ126" s="518"/>
      <c r="BK126" s="518"/>
      <c r="BL126" s="518"/>
      <c r="BM126" s="518"/>
      <c r="BN126" s="518"/>
      <c r="BO126" s="518"/>
      <c r="BP126" s="518"/>
      <c r="BQ126" s="518"/>
      <c r="BR126" s="518"/>
      <c r="BS126" s="518"/>
      <c r="BT126" s="518"/>
      <c r="BU126" s="518"/>
      <c r="BV126" s="518"/>
      <c r="BW126" s="518"/>
      <c r="BX126" s="518"/>
      <c r="BY126" s="518"/>
      <c r="BZ126" s="518"/>
      <c r="CA126" s="518"/>
      <c r="CB126" s="518"/>
      <c r="CC126" s="518"/>
      <c r="CD126" s="518"/>
      <c r="CE126" s="518"/>
      <c r="CF126" s="518"/>
      <c r="CG126" s="518"/>
      <c r="CH126" s="518"/>
    </row>
    <row r="127" spans="1:86" ht="15.75" hidden="1" x14ac:dyDescent="0.25">
      <c r="A127" s="518"/>
      <c r="B127" s="518"/>
      <c r="C127" s="518"/>
      <c r="D127" s="518"/>
      <c r="E127" s="518"/>
      <c r="F127" s="518"/>
      <c r="G127" s="518"/>
      <c r="H127" s="518"/>
      <c r="I127" s="519"/>
      <c r="J127" s="518"/>
      <c r="K127" s="518"/>
      <c r="L127" s="518"/>
      <c r="M127" s="518"/>
      <c r="N127" s="518"/>
      <c r="O127" s="518"/>
      <c r="P127" s="518"/>
      <c r="Q127" s="518"/>
      <c r="R127" s="519"/>
      <c r="S127" s="513"/>
      <c r="T127" s="513"/>
      <c r="U127" s="513"/>
      <c r="V127" s="513"/>
      <c r="W127" s="513"/>
      <c r="X127" s="513"/>
      <c r="Y127" s="513"/>
      <c r="Z127" s="513"/>
      <c r="AA127" s="513"/>
      <c r="AB127" s="513"/>
      <c r="AC127" s="513"/>
      <c r="AD127" s="513"/>
      <c r="AE127" s="513"/>
      <c r="AF127" s="513"/>
      <c r="AG127" s="513"/>
      <c r="AH127" s="513"/>
      <c r="AI127" s="513"/>
      <c r="AJ127" s="513"/>
      <c r="AK127" s="513"/>
      <c r="AL127" s="513"/>
      <c r="AM127" s="950"/>
      <c r="AN127" s="951" t="s">
        <v>240</v>
      </c>
      <c r="AO127" s="951"/>
      <c r="AP127" s="951"/>
      <c r="AQ127" s="960" t="s">
        <v>748</v>
      </c>
      <c r="AR127" s="951"/>
      <c r="AS127" s="951"/>
      <c r="AT127" s="951"/>
      <c r="AU127" s="961" t="s">
        <v>746</v>
      </c>
      <c r="AV127" s="962"/>
      <c r="AW127" s="951" t="s">
        <v>240</v>
      </c>
      <c r="AX127" s="951"/>
      <c r="AY127" s="951"/>
      <c r="AZ127" s="960" t="s">
        <v>752</v>
      </c>
      <c r="BA127" s="951"/>
      <c r="BB127" s="951"/>
      <c r="BC127" s="951"/>
      <c r="BD127" s="961" t="s">
        <v>727</v>
      </c>
      <c r="BE127" s="519"/>
      <c r="BF127" s="518"/>
      <c r="BG127" s="518"/>
      <c r="BH127" s="518"/>
      <c r="BI127" s="518"/>
      <c r="BJ127" s="518"/>
      <c r="BK127" s="518"/>
      <c r="BL127" s="518"/>
      <c r="BM127" s="518"/>
      <c r="BN127" s="518"/>
      <c r="BO127" s="518"/>
      <c r="BP127" s="518"/>
      <c r="BQ127" s="518"/>
      <c r="BR127" s="518"/>
      <c r="BS127" s="518"/>
      <c r="BT127" s="518"/>
      <c r="BU127" s="518"/>
      <c r="BV127" s="518"/>
      <c r="BW127" s="518"/>
      <c r="BX127" s="518"/>
      <c r="BY127" s="518"/>
      <c r="BZ127" s="518"/>
      <c r="CA127" s="518"/>
      <c r="CB127" s="518"/>
      <c r="CC127" s="518"/>
      <c r="CD127" s="518"/>
      <c r="CE127" s="518"/>
      <c r="CF127" s="518"/>
      <c r="CG127" s="518"/>
      <c r="CH127" s="518"/>
    </row>
    <row r="128" spans="1:86" ht="15" hidden="1" customHeight="1" x14ac:dyDescent="0.25">
      <c r="A128" s="518"/>
      <c r="B128" s="518"/>
      <c r="C128" s="518"/>
      <c r="D128" s="518"/>
      <c r="E128" s="518"/>
      <c r="F128" s="518"/>
      <c r="G128" s="518"/>
      <c r="H128" s="518"/>
      <c r="I128" s="519"/>
      <c r="J128" s="518"/>
      <c r="K128" s="518"/>
      <c r="L128" s="518"/>
      <c r="M128" s="518"/>
      <c r="N128" s="518"/>
      <c r="O128" s="518"/>
      <c r="P128" s="518"/>
      <c r="Q128" s="518"/>
      <c r="R128" s="519"/>
      <c r="S128" s="518"/>
      <c r="T128" s="518"/>
      <c r="U128" s="518"/>
      <c r="V128" s="518"/>
      <c r="W128" s="518"/>
      <c r="X128" s="518"/>
      <c r="Y128" s="518"/>
      <c r="Z128" s="518"/>
      <c r="AA128" s="518"/>
      <c r="AB128" s="518"/>
      <c r="AC128" s="518"/>
      <c r="AD128" s="518"/>
      <c r="AE128" s="518"/>
      <c r="AF128" s="518"/>
      <c r="AG128" s="518"/>
      <c r="AH128" s="518"/>
      <c r="AI128" s="518"/>
      <c r="AJ128" s="518"/>
      <c r="AK128" s="518"/>
      <c r="AL128" s="518"/>
      <c r="AM128" s="950"/>
      <c r="AN128" s="1061" t="s">
        <v>755</v>
      </c>
      <c r="AO128" s="1062"/>
      <c r="AP128" s="1063"/>
      <c r="AQ128" s="1054" t="s">
        <v>749</v>
      </c>
      <c r="AR128" s="1055"/>
      <c r="AS128" s="1055"/>
      <c r="AT128" s="1055"/>
      <c r="AU128" s="1056"/>
      <c r="AV128" s="963"/>
      <c r="AW128" s="1061" t="s">
        <v>62</v>
      </c>
      <c r="AX128" s="1062"/>
      <c r="AY128" s="1063"/>
      <c r="AZ128" s="1054"/>
      <c r="BA128" s="1055"/>
      <c r="BB128" s="1055"/>
      <c r="BC128" s="1055"/>
      <c r="BD128" s="1056"/>
      <c r="BE128" s="519"/>
      <c r="BF128" s="518"/>
      <c r="BG128" s="518"/>
      <c r="BH128" s="518"/>
      <c r="BI128" s="518"/>
      <c r="BJ128" s="518"/>
      <c r="BK128" s="518"/>
      <c r="BL128" s="518"/>
      <c r="BM128" s="518"/>
      <c r="BN128" s="518"/>
      <c r="BO128" s="518"/>
      <c r="BP128" s="518"/>
      <c r="BQ128" s="518"/>
      <c r="BR128" s="518"/>
      <c r="BS128" s="518"/>
      <c r="BT128" s="518"/>
      <c r="BU128" s="518"/>
      <c r="BV128" s="518"/>
      <c r="BW128" s="518"/>
      <c r="BX128" s="518"/>
      <c r="BY128" s="518"/>
      <c r="BZ128" s="518"/>
      <c r="CA128" s="518"/>
      <c r="CB128" s="518"/>
      <c r="CC128" s="518"/>
      <c r="CD128" s="518"/>
      <c r="CE128" s="518"/>
      <c r="CF128" s="518"/>
      <c r="CG128" s="518"/>
      <c r="CH128" s="518"/>
    </row>
    <row r="129" spans="1:86" hidden="1" x14ac:dyDescent="0.25">
      <c r="A129" s="518"/>
      <c r="B129" s="518"/>
      <c r="C129" s="518"/>
      <c r="D129" s="518"/>
      <c r="E129" s="518"/>
      <c r="F129" s="518"/>
      <c r="G129" s="518"/>
      <c r="H129" s="518"/>
      <c r="I129" s="519"/>
      <c r="J129" s="518"/>
      <c r="K129" s="518"/>
      <c r="L129" s="518"/>
      <c r="M129" s="518"/>
      <c r="N129" s="518"/>
      <c r="O129" s="518"/>
      <c r="P129" s="518"/>
      <c r="Q129" s="518"/>
      <c r="R129" s="519"/>
      <c r="S129" s="518"/>
      <c r="T129" s="518"/>
      <c r="U129" s="518"/>
      <c r="V129" s="518"/>
      <c r="W129" s="518"/>
      <c r="X129" s="518"/>
      <c r="Y129" s="518"/>
      <c r="Z129" s="518"/>
      <c r="AA129" s="518"/>
      <c r="AB129" s="518"/>
      <c r="AC129" s="518"/>
      <c r="AD129" s="518"/>
      <c r="AE129" s="518"/>
      <c r="AF129" s="518"/>
      <c r="AG129" s="518"/>
      <c r="AH129" s="518"/>
      <c r="AI129" s="518"/>
      <c r="AJ129" s="518"/>
      <c r="AK129" s="518"/>
      <c r="AL129" s="518"/>
      <c r="AM129" s="950"/>
      <c r="AN129" s="1064"/>
      <c r="AO129" s="1065"/>
      <c r="AP129" s="1066"/>
      <c r="AQ129" s="1057"/>
      <c r="AR129" s="1058"/>
      <c r="AS129" s="1058"/>
      <c r="AT129" s="1058"/>
      <c r="AU129" s="1059"/>
      <c r="AV129" s="963"/>
      <c r="AW129" s="1064"/>
      <c r="AX129" s="1065"/>
      <c r="AY129" s="1066"/>
      <c r="AZ129" s="1057"/>
      <c r="BA129" s="1058"/>
      <c r="BB129" s="1058"/>
      <c r="BC129" s="1058"/>
      <c r="BD129" s="1059"/>
      <c r="BE129" s="519"/>
      <c r="BF129" s="518"/>
      <c r="BG129" s="518"/>
      <c r="BH129" s="518"/>
      <c r="BI129" s="518"/>
      <c r="BJ129" s="518"/>
      <c r="BK129" s="518"/>
      <c r="BL129" s="518"/>
      <c r="BM129" s="518"/>
      <c r="BN129" s="518"/>
      <c r="BO129" s="518"/>
      <c r="BP129" s="518"/>
      <c r="BQ129" s="518"/>
      <c r="BR129" s="518"/>
      <c r="BS129" s="518"/>
      <c r="BT129" s="518"/>
      <c r="BU129" s="518"/>
      <c r="BV129" s="518"/>
      <c r="BW129" s="518"/>
      <c r="BX129" s="518"/>
      <c r="BY129" s="518"/>
      <c r="BZ129" s="518"/>
      <c r="CA129" s="518"/>
      <c r="CB129" s="518"/>
      <c r="CC129" s="518"/>
      <c r="CD129" s="518"/>
      <c r="CE129" s="518"/>
      <c r="CF129" s="518"/>
      <c r="CG129" s="518"/>
      <c r="CH129" s="518"/>
    </row>
    <row r="130" spans="1:86" ht="15" hidden="1" customHeight="1" x14ac:dyDescent="0.25">
      <c r="A130" s="518"/>
      <c r="B130" s="518"/>
      <c r="C130" s="518"/>
      <c r="D130" s="518"/>
      <c r="E130" s="518"/>
      <c r="F130" s="518"/>
      <c r="G130" s="518"/>
      <c r="H130" s="518"/>
      <c r="I130" s="519"/>
      <c r="J130" s="518"/>
      <c r="K130" s="518"/>
      <c r="L130" s="518"/>
      <c r="M130" s="518"/>
      <c r="N130" s="518"/>
      <c r="O130" s="518"/>
      <c r="P130" s="518"/>
      <c r="Q130" s="518"/>
      <c r="R130" s="519"/>
      <c r="S130" s="519"/>
      <c r="T130" s="518"/>
      <c r="U130" s="518"/>
      <c r="V130" s="518"/>
      <c r="W130" s="518"/>
      <c r="X130" s="518"/>
      <c r="Y130" s="518"/>
      <c r="Z130" s="518"/>
      <c r="AA130" s="518"/>
      <c r="AB130" s="518"/>
      <c r="AC130" s="518"/>
      <c r="AD130" s="518"/>
      <c r="AE130" s="518"/>
      <c r="AF130" s="518"/>
      <c r="AG130" s="518"/>
      <c r="AH130" s="518"/>
      <c r="AI130" s="518"/>
      <c r="AJ130" s="518"/>
      <c r="AK130" s="518"/>
      <c r="AL130" s="518"/>
      <c r="AM130" s="950"/>
      <c r="AN130" s="1061" t="s">
        <v>756</v>
      </c>
      <c r="AO130" s="1062"/>
      <c r="AP130" s="1063"/>
      <c r="AQ130" s="1054" t="s">
        <v>750</v>
      </c>
      <c r="AR130" s="1055"/>
      <c r="AS130" s="1055"/>
      <c r="AT130" s="1055"/>
      <c r="AU130" s="1056"/>
      <c r="AV130" s="963"/>
      <c r="AW130" s="1061" t="s">
        <v>62</v>
      </c>
      <c r="AX130" s="1062"/>
      <c r="AY130" s="1063"/>
      <c r="AZ130" s="1054"/>
      <c r="BA130" s="1055"/>
      <c r="BB130" s="1055"/>
      <c r="BC130" s="1055"/>
      <c r="BD130" s="1056"/>
      <c r="BE130" s="519"/>
      <c r="BF130" s="518"/>
      <c r="BG130" s="518"/>
      <c r="BH130" s="518"/>
      <c r="BI130" s="518"/>
      <c r="BJ130" s="518"/>
      <c r="BK130" s="518"/>
      <c r="BL130" s="518"/>
      <c r="BM130" s="518"/>
      <c r="BN130" s="518"/>
      <c r="BO130" s="518"/>
      <c r="BP130" s="518"/>
      <c r="BQ130" s="518"/>
      <c r="BR130" s="518"/>
      <c r="BS130" s="518"/>
      <c r="BT130" s="518"/>
      <c r="BU130" s="518"/>
      <c r="BV130" s="518"/>
      <c r="BW130" s="518"/>
      <c r="BX130" s="518"/>
      <c r="BY130" s="518"/>
      <c r="BZ130" s="518"/>
      <c r="CA130" s="518"/>
      <c r="CB130" s="518"/>
      <c r="CC130" s="518"/>
      <c r="CD130" s="518"/>
      <c r="CE130" s="518"/>
      <c r="CF130" s="518"/>
      <c r="CG130" s="518"/>
      <c r="CH130" s="518"/>
    </row>
    <row r="131" spans="1:86" hidden="1" x14ac:dyDescent="0.25">
      <c r="A131" s="518"/>
      <c r="B131" s="518"/>
      <c r="C131" s="518"/>
      <c r="D131" s="518"/>
      <c r="E131" s="518"/>
      <c r="F131" s="518"/>
      <c r="G131" s="518"/>
      <c r="H131" s="518"/>
      <c r="I131" s="519"/>
      <c r="J131" s="518"/>
      <c r="K131" s="518"/>
      <c r="L131" s="518"/>
      <c r="M131" s="518"/>
      <c r="N131" s="518"/>
      <c r="O131" s="518"/>
      <c r="P131" s="518"/>
      <c r="Q131" s="518"/>
      <c r="R131" s="519"/>
      <c r="S131" s="518"/>
      <c r="T131" s="518"/>
      <c r="U131" s="518"/>
      <c r="V131" s="518"/>
      <c r="W131" s="518"/>
      <c r="X131" s="518"/>
      <c r="Y131" s="518"/>
      <c r="Z131" s="518"/>
      <c r="AA131" s="518"/>
      <c r="AB131" s="518"/>
      <c r="AC131" s="518"/>
      <c r="AD131" s="518"/>
      <c r="AE131" s="518"/>
      <c r="AF131" s="518"/>
      <c r="AG131" s="518"/>
      <c r="AH131" s="518"/>
      <c r="AI131" s="518"/>
      <c r="AJ131" s="518"/>
      <c r="AK131" s="518"/>
      <c r="AL131" s="518"/>
      <c r="AM131" s="950"/>
      <c r="AN131" s="1064"/>
      <c r="AO131" s="1065"/>
      <c r="AP131" s="1066"/>
      <c r="AQ131" s="1057"/>
      <c r="AR131" s="1058"/>
      <c r="AS131" s="1058"/>
      <c r="AT131" s="1058"/>
      <c r="AU131" s="1059"/>
      <c r="AV131" s="963"/>
      <c r="AW131" s="1064"/>
      <c r="AX131" s="1065"/>
      <c r="AY131" s="1066"/>
      <c r="AZ131" s="1057"/>
      <c r="BA131" s="1058"/>
      <c r="BB131" s="1058"/>
      <c r="BC131" s="1058"/>
      <c r="BD131" s="1059"/>
      <c r="BE131" s="519"/>
      <c r="BF131" s="518"/>
      <c r="BG131" s="518"/>
      <c r="BH131" s="518"/>
      <c r="BI131" s="518"/>
      <c r="BJ131" s="518"/>
      <c r="BK131" s="518"/>
      <c r="BL131" s="518"/>
      <c r="BM131" s="518"/>
      <c r="BN131" s="518"/>
      <c r="BO131" s="518"/>
      <c r="BP131" s="518"/>
      <c r="BQ131" s="518"/>
      <c r="BR131" s="518"/>
      <c r="BS131" s="518"/>
      <c r="BT131" s="518"/>
      <c r="BU131" s="518"/>
      <c r="BV131" s="518"/>
      <c r="BW131" s="518"/>
      <c r="BX131" s="518"/>
      <c r="BY131" s="518"/>
      <c r="BZ131" s="518"/>
      <c r="CA131" s="518"/>
      <c r="CB131" s="518"/>
      <c r="CC131" s="518"/>
      <c r="CD131" s="518"/>
      <c r="CE131" s="518"/>
      <c r="CF131" s="518"/>
      <c r="CG131" s="518"/>
      <c r="CH131" s="518"/>
    </row>
    <row r="132" spans="1:86" ht="15" hidden="1" customHeight="1" x14ac:dyDescent="0.25">
      <c r="A132" s="518"/>
      <c r="B132" s="518"/>
      <c r="C132" s="518"/>
      <c r="D132" s="518"/>
      <c r="E132" s="518"/>
      <c r="F132" s="518"/>
      <c r="G132" s="518"/>
      <c r="H132" s="518"/>
      <c r="I132" s="519"/>
      <c r="J132" s="518"/>
      <c r="K132" s="518"/>
      <c r="L132" s="518"/>
      <c r="M132" s="518"/>
      <c r="N132" s="518"/>
      <c r="O132" s="518"/>
      <c r="P132" s="518"/>
      <c r="Q132" s="518"/>
      <c r="R132" s="519"/>
      <c r="S132" s="518"/>
      <c r="T132" s="518"/>
      <c r="U132" s="518"/>
      <c r="V132" s="518"/>
      <c r="W132" s="518"/>
      <c r="X132" s="518"/>
      <c r="Y132" s="518"/>
      <c r="Z132" s="518"/>
      <c r="AA132" s="518"/>
      <c r="AB132" s="518"/>
      <c r="AC132" s="518"/>
      <c r="AD132" s="518"/>
      <c r="AE132" s="518"/>
      <c r="AF132" s="518"/>
      <c r="AG132" s="518"/>
      <c r="AH132" s="518"/>
      <c r="AI132" s="518"/>
      <c r="AJ132" s="518"/>
      <c r="AK132" s="518"/>
      <c r="AL132" s="518"/>
      <c r="AM132" s="950"/>
      <c r="AN132" s="1061" t="s">
        <v>757</v>
      </c>
      <c r="AO132" s="1062"/>
      <c r="AP132" s="1063"/>
      <c r="AQ132" s="1054" t="s">
        <v>751</v>
      </c>
      <c r="AR132" s="1055"/>
      <c r="AS132" s="1055"/>
      <c r="AT132" s="1055"/>
      <c r="AU132" s="1056"/>
      <c r="AV132" s="963"/>
      <c r="AW132" s="1061" t="s">
        <v>62</v>
      </c>
      <c r="AX132" s="1062"/>
      <c r="AY132" s="1063"/>
      <c r="AZ132" s="1054"/>
      <c r="BA132" s="1055"/>
      <c r="BB132" s="1055"/>
      <c r="BC132" s="1055"/>
      <c r="BD132" s="1056"/>
      <c r="BE132" s="519"/>
      <c r="BF132" s="518"/>
      <c r="BG132" s="518"/>
      <c r="BH132" s="518"/>
      <c r="BI132" s="518"/>
      <c r="BJ132" s="518"/>
      <c r="BK132" s="518"/>
      <c r="BL132" s="518"/>
      <c r="BM132" s="518"/>
      <c r="BN132" s="518"/>
      <c r="BO132" s="518"/>
      <c r="BP132" s="518"/>
      <c r="BQ132" s="518"/>
      <c r="BR132" s="518"/>
      <c r="BS132" s="518"/>
      <c r="BT132" s="518"/>
      <c r="BU132" s="518"/>
      <c r="BV132" s="518"/>
      <c r="BW132" s="518"/>
      <c r="BX132" s="518"/>
      <c r="BY132" s="518"/>
      <c r="BZ132" s="518"/>
      <c r="CA132" s="518"/>
      <c r="CB132" s="518"/>
      <c r="CC132" s="518"/>
      <c r="CD132" s="518"/>
      <c r="CE132" s="518"/>
      <c r="CF132" s="518"/>
      <c r="CG132" s="518"/>
      <c r="CH132" s="518"/>
    </row>
    <row r="133" spans="1:86" hidden="1" x14ac:dyDescent="0.25">
      <c r="A133" s="518"/>
      <c r="B133" s="518"/>
      <c r="C133" s="518"/>
      <c r="D133" s="518"/>
      <c r="E133" s="518"/>
      <c r="F133" s="518"/>
      <c r="G133" s="518"/>
      <c r="H133" s="518"/>
      <c r="I133" s="519"/>
      <c r="J133" s="518"/>
      <c r="K133" s="518"/>
      <c r="L133" s="518"/>
      <c r="M133" s="518"/>
      <c r="N133" s="518"/>
      <c r="O133" s="518"/>
      <c r="P133" s="518"/>
      <c r="Q133" s="518"/>
      <c r="R133" s="519"/>
      <c r="S133" s="518"/>
      <c r="T133" s="518"/>
      <c r="U133" s="518"/>
      <c r="V133" s="518"/>
      <c r="W133" s="518"/>
      <c r="X133" s="518"/>
      <c r="Y133" s="518"/>
      <c r="Z133" s="518"/>
      <c r="AA133" s="518"/>
      <c r="AB133" s="518"/>
      <c r="AC133" s="518"/>
      <c r="AD133" s="518"/>
      <c r="AE133" s="518"/>
      <c r="AF133" s="518"/>
      <c r="AG133" s="518"/>
      <c r="AH133" s="518"/>
      <c r="AI133" s="518"/>
      <c r="AJ133" s="518"/>
      <c r="AK133" s="518"/>
      <c r="AL133" s="518"/>
      <c r="AM133" s="950"/>
      <c r="AN133" s="1064"/>
      <c r="AO133" s="1065"/>
      <c r="AP133" s="1066"/>
      <c r="AQ133" s="1057"/>
      <c r="AR133" s="1058"/>
      <c r="AS133" s="1058"/>
      <c r="AT133" s="1058"/>
      <c r="AU133" s="1059"/>
      <c r="AV133" s="963"/>
      <c r="AW133" s="1064"/>
      <c r="AX133" s="1065"/>
      <c r="AY133" s="1066"/>
      <c r="AZ133" s="1057"/>
      <c r="BA133" s="1058"/>
      <c r="BB133" s="1058"/>
      <c r="BC133" s="1058"/>
      <c r="BD133" s="1059"/>
      <c r="BE133" s="519"/>
      <c r="BF133" s="518"/>
      <c r="BG133" s="518"/>
      <c r="BH133" s="518"/>
      <c r="BI133" s="518"/>
      <c r="BJ133" s="518"/>
      <c r="BK133" s="518"/>
      <c r="BL133" s="518"/>
      <c r="BM133" s="518"/>
      <c r="BN133" s="518"/>
      <c r="BO133" s="518"/>
      <c r="BP133" s="518"/>
      <c r="BQ133" s="518"/>
      <c r="BR133" s="518"/>
      <c r="BS133" s="518"/>
      <c r="BT133" s="518"/>
      <c r="BU133" s="518"/>
      <c r="BV133" s="518"/>
      <c r="BW133" s="518"/>
      <c r="BX133" s="518"/>
      <c r="BY133" s="518"/>
      <c r="BZ133" s="518"/>
      <c r="CA133" s="518"/>
      <c r="CB133" s="518"/>
      <c r="CC133" s="518"/>
      <c r="CD133" s="518"/>
      <c r="CE133" s="518"/>
      <c r="CF133" s="518"/>
      <c r="CG133" s="518"/>
      <c r="CH133" s="518"/>
    </row>
    <row r="134" spans="1:86" ht="15" hidden="1" customHeight="1" x14ac:dyDescent="0.25">
      <c r="A134" s="518"/>
      <c r="B134" s="518"/>
      <c r="C134" s="518"/>
      <c r="D134" s="518"/>
      <c r="E134" s="518"/>
      <c r="F134" s="518"/>
      <c r="G134" s="518"/>
      <c r="H134" s="518"/>
      <c r="I134" s="519"/>
      <c r="J134" s="518"/>
      <c r="K134" s="518"/>
      <c r="L134" s="518"/>
      <c r="M134" s="518"/>
      <c r="N134" s="518"/>
      <c r="O134" s="518"/>
      <c r="P134" s="518"/>
      <c r="Q134" s="518"/>
      <c r="R134" s="519"/>
      <c r="S134" s="518"/>
      <c r="T134" s="518"/>
      <c r="U134" s="518"/>
      <c r="V134" s="518"/>
      <c r="W134" s="518"/>
      <c r="X134" s="518"/>
      <c r="Y134" s="518"/>
      <c r="Z134" s="518"/>
      <c r="AA134" s="518"/>
      <c r="AB134" s="518"/>
      <c r="AC134" s="518"/>
      <c r="AD134" s="518"/>
      <c r="AE134" s="518"/>
      <c r="AF134" s="518"/>
      <c r="AG134" s="518"/>
      <c r="AH134" s="518"/>
      <c r="AI134" s="518"/>
      <c r="AJ134" s="518"/>
      <c r="AK134" s="518"/>
      <c r="AL134" s="518"/>
      <c r="AM134" s="950"/>
      <c r="AN134" s="1061" t="s">
        <v>63</v>
      </c>
      <c r="AO134" s="1062"/>
      <c r="AP134" s="1063"/>
      <c r="AQ134" s="1054"/>
      <c r="AR134" s="1055"/>
      <c r="AS134" s="1055"/>
      <c r="AT134" s="1055"/>
      <c r="AU134" s="1056"/>
      <c r="AV134" s="963"/>
      <c r="AW134" s="1061"/>
      <c r="AX134" s="1062"/>
      <c r="AY134" s="1063"/>
      <c r="AZ134" s="1054"/>
      <c r="BA134" s="1055"/>
      <c r="BB134" s="1055"/>
      <c r="BC134" s="1055"/>
      <c r="BD134" s="1056"/>
      <c r="BE134" s="519"/>
      <c r="BF134" s="518"/>
      <c r="BG134" s="518"/>
      <c r="BH134" s="518"/>
      <c r="BI134" s="518"/>
      <c r="BJ134" s="518"/>
      <c r="BK134" s="518"/>
      <c r="BL134" s="518"/>
      <c r="BM134" s="518"/>
      <c r="BN134" s="518"/>
      <c r="BO134" s="518"/>
      <c r="BP134" s="518"/>
      <c r="BQ134" s="518"/>
      <c r="BR134" s="518"/>
      <c r="BS134" s="518"/>
      <c r="BT134" s="518"/>
      <c r="BU134" s="518"/>
      <c r="BV134" s="518"/>
      <c r="BW134" s="518"/>
      <c r="BX134" s="518"/>
      <c r="BY134" s="518"/>
      <c r="BZ134" s="518"/>
      <c r="CA134" s="518"/>
      <c r="CB134" s="518"/>
      <c r="CC134" s="518"/>
      <c r="CD134" s="518"/>
      <c r="CE134" s="518"/>
      <c r="CF134" s="518"/>
      <c r="CG134" s="518"/>
      <c r="CH134" s="518"/>
    </row>
    <row r="135" spans="1:86" hidden="1" x14ac:dyDescent="0.25">
      <c r="A135" s="518"/>
      <c r="B135" s="518"/>
      <c r="C135" s="518"/>
      <c r="D135" s="518"/>
      <c r="E135" s="518"/>
      <c r="F135" s="518"/>
      <c r="G135" s="518"/>
      <c r="H135" s="518"/>
      <c r="I135" s="519"/>
      <c r="J135" s="518"/>
      <c r="K135" s="518"/>
      <c r="L135" s="518"/>
      <c r="M135" s="518"/>
      <c r="N135" s="518"/>
      <c r="O135" s="518"/>
      <c r="P135" s="518"/>
      <c r="Q135" s="518"/>
      <c r="R135" s="519"/>
      <c r="S135" s="518"/>
      <c r="T135" s="518"/>
      <c r="U135" s="518"/>
      <c r="V135" s="518"/>
      <c r="W135" s="518"/>
      <c r="X135" s="518"/>
      <c r="Y135" s="518"/>
      <c r="Z135" s="518"/>
      <c r="AA135" s="518"/>
      <c r="AB135" s="518"/>
      <c r="AC135" s="518"/>
      <c r="AD135" s="518"/>
      <c r="AE135" s="518"/>
      <c r="AF135" s="518"/>
      <c r="AG135" s="518"/>
      <c r="AH135" s="518"/>
      <c r="AI135" s="518"/>
      <c r="AJ135" s="518"/>
      <c r="AK135" s="518"/>
      <c r="AL135" s="518"/>
      <c r="AM135" s="950"/>
      <c r="AN135" s="1064"/>
      <c r="AO135" s="1065"/>
      <c r="AP135" s="1066"/>
      <c r="AQ135" s="1057"/>
      <c r="AR135" s="1058"/>
      <c r="AS135" s="1058"/>
      <c r="AT135" s="1058"/>
      <c r="AU135" s="1059"/>
      <c r="AV135" s="963"/>
      <c r="AW135" s="1064"/>
      <c r="AX135" s="1065"/>
      <c r="AY135" s="1066"/>
      <c r="AZ135" s="1057"/>
      <c r="BA135" s="1058"/>
      <c r="BB135" s="1058"/>
      <c r="BC135" s="1058"/>
      <c r="BD135" s="1059"/>
      <c r="BE135" s="519"/>
      <c r="BF135" s="518"/>
      <c r="BG135" s="518"/>
      <c r="BH135" s="518"/>
      <c r="BI135" s="518"/>
      <c r="BJ135" s="518"/>
      <c r="BK135" s="518"/>
      <c r="BL135" s="518"/>
      <c r="BM135" s="518"/>
      <c r="BN135" s="518"/>
      <c r="BO135" s="518"/>
      <c r="BP135" s="518"/>
      <c r="BQ135" s="518"/>
      <c r="BR135" s="518"/>
      <c r="BS135" s="518"/>
      <c r="BT135" s="518"/>
      <c r="BU135" s="518"/>
      <c r="BV135" s="518"/>
      <c r="BW135" s="518"/>
      <c r="BX135" s="518"/>
      <c r="BY135" s="518"/>
      <c r="BZ135" s="518"/>
      <c r="CA135" s="518"/>
      <c r="CB135" s="518"/>
      <c r="CC135" s="518"/>
      <c r="CD135" s="518"/>
      <c r="CE135" s="518"/>
      <c r="CF135" s="518"/>
      <c r="CG135" s="518"/>
      <c r="CH135" s="518"/>
    </row>
    <row r="136" spans="1:86" ht="15" hidden="1" customHeight="1" x14ac:dyDescent="0.25">
      <c r="A136" s="518"/>
      <c r="B136" s="518"/>
      <c r="C136" s="518"/>
      <c r="D136" s="518"/>
      <c r="E136" s="518"/>
      <c r="F136" s="518"/>
      <c r="G136" s="518"/>
      <c r="H136" s="518"/>
      <c r="I136" s="519"/>
      <c r="J136" s="518"/>
      <c r="K136" s="518"/>
      <c r="L136" s="518"/>
      <c r="M136" s="518"/>
      <c r="N136" s="518"/>
      <c r="O136" s="518"/>
      <c r="P136" s="518"/>
      <c r="Q136" s="518"/>
      <c r="R136" s="519"/>
      <c r="S136" s="518"/>
      <c r="T136" s="518"/>
      <c r="U136" s="518"/>
      <c r="V136" s="518"/>
      <c r="W136" s="518"/>
      <c r="X136" s="518"/>
      <c r="Y136" s="518"/>
      <c r="Z136" s="518"/>
      <c r="AA136" s="518"/>
      <c r="AB136" s="518"/>
      <c r="AC136" s="518"/>
      <c r="AD136" s="518"/>
      <c r="AE136" s="518"/>
      <c r="AF136" s="518"/>
      <c r="AG136" s="518"/>
      <c r="AH136" s="518"/>
      <c r="AI136" s="518"/>
      <c r="AJ136" s="518"/>
      <c r="AK136" s="518"/>
      <c r="AL136" s="518"/>
      <c r="AM136" s="950"/>
      <c r="AN136" s="1061" t="s">
        <v>97</v>
      </c>
      <c r="AO136" s="1062"/>
      <c r="AP136" s="1063"/>
      <c r="AQ136" s="1054"/>
      <c r="AR136" s="1055"/>
      <c r="AS136" s="1055"/>
      <c r="AT136" s="1055"/>
      <c r="AU136" s="1056"/>
      <c r="AV136" s="963"/>
      <c r="AW136" s="1061"/>
      <c r="AX136" s="1062"/>
      <c r="AY136" s="1063"/>
      <c r="AZ136" s="1054"/>
      <c r="BA136" s="1055"/>
      <c r="BB136" s="1055"/>
      <c r="BC136" s="1055"/>
      <c r="BD136" s="1056"/>
      <c r="BE136" s="519"/>
      <c r="BF136" s="518"/>
      <c r="BG136" s="518"/>
      <c r="BH136" s="518"/>
      <c r="BI136" s="518"/>
      <c r="BJ136" s="518"/>
      <c r="BK136" s="518"/>
      <c r="BL136" s="518"/>
      <c r="BM136" s="518"/>
      <c r="BN136" s="518"/>
      <c r="BO136" s="518"/>
      <c r="BP136" s="518"/>
      <c r="BQ136" s="518"/>
      <c r="BR136" s="518"/>
      <c r="BS136" s="518"/>
      <c r="BT136" s="518"/>
      <c r="BU136" s="518"/>
      <c r="BV136" s="518"/>
      <c r="BW136" s="518"/>
      <c r="BX136" s="518"/>
      <c r="BY136" s="518"/>
      <c r="BZ136" s="518"/>
      <c r="CA136" s="518"/>
      <c r="CB136" s="518"/>
      <c r="CC136" s="518"/>
      <c r="CD136" s="518"/>
      <c r="CE136" s="518"/>
      <c r="CF136" s="518"/>
      <c r="CG136" s="518"/>
      <c r="CH136" s="518"/>
    </row>
    <row r="137" spans="1:86" hidden="1" x14ac:dyDescent="0.25">
      <c r="A137" s="518"/>
      <c r="B137" s="518"/>
      <c r="C137" s="518"/>
      <c r="D137" s="518"/>
      <c r="E137" s="518"/>
      <c r="F137" s="518"/>
      <c r="G137" s="518"/>
      <c r="H137" s="518"/>
      <c r="I137" s="519"/>
      <c r="J137" s="518"/>
      <c r="K137" s="518"/>
      <c r="L137" s="518"/>
      <c r="M137" s="518"/>
      <c r="N137" s="518"/>
      <c r="O137" s="518"/>
      <c r="P137" s="518"/>
      <c r="Q137" s="518"/>
      <c r="R137" s="519"/>
      <c r="S137" s="518"/>
      <c r="T137" s="518"/>
      <c r="U137" s="518"/>
      <c r="V137" s="518"/>
      <c r="W137" s="518"/>
      <c r="X137" s="518"/>
      <c r="Y137" s="518"/>
      <c r="Z137" s="518"/>
      <c r="AA137" s="518"/>
      <c r="AB137" s="518"/>
      <c r="AC137" s="518"/>
      <c r="AD137" s="518"/>
      <c r="AE137" s="518"/>
      <c r="AF137" s="518"/>
      <c r="AG137" s="518"/>
      <c r="AH137" s="518"/>
      <c r="AI137" s="518"/>
      <c r="AJ137" s="518"/>
      <c r="AK137" s="518"/>
      <c r="AL137" s="518"/>
      <c r="AM137" s="950"/>
      <c r="AN137" s="1064"/>
      <c r="AO137" s="1065"/>
      <c r="AP137" s="1066"/>
      <c r="AQ137" s="1057"/>
      <c r="AR137" s="1058"/>
      <c r="AS137" s="1058"/>
      <c r="AT137" s="1058"/>
      <c r="AU137" s="1059"/>
      <c r="AV137" s="963"/>
      <c r="AW137" s="1064"/>
      <c r="AX137" s="1065"/>
      <c r="AY137" s="1066"/>
      <c r="AZ137" s="1057"/>
      <c r="BA137" s="1058"/>
      <c r="BB137" s="1058"/>
      <c r="BC137" s="1058"/>
      <c r="BD137" s="1059"/>
      <c r="BE137" s="519"/>
      <c r="BF137" s="518"/>
      <c r="BG137" s="518"/>
      <c r="BH137" s="518"/>
      <c r="BI137" s="518"/>
      <c r="BJ137" s="518"/>
      <c r="BK137" s="518"/>
      <c r="BL137" s="518"/>
      <c r="BM137" s="518"/>
      <c r="BN137" s="518"/>
      <c r="BO137" s="518"/>
      <c r="BP137" s="518"/>
      <c r="BQ137" s="518"/>
      <c r="BR137" s="518"/>
      <c r="BS137" s="518"/>
      <c r="BT137" s="518"/>
      <c r="BU137" s="518"/>
      <c r="BV137" s="518"/>
      <c r="BW137" s="518"/>
      <c r="BX137" s="518"/>
      <c r="BY137" s="518"/>
      <c r="BZ137" s="518"/>
      <c r="CA137" s="518"/>
      <c r="CB137" s="518"/>
      <c r="CC137" s="518"/>
      <c r="CD137" s="518"/>
      <c r="CE137" s="518"/>
      <c r="CF137" s="518"/>
      <c r="CG137" s="518"/>
      <c r="CH137" s="518"/>
    </row>
    <row r="138" spans="1:86" hidden="1" x14ac:dyDescent="0.25">
      <c r="A138" s="518"/>
      <c r="B138" s="518"/>
      <c r="C138" s="518"/>
      <c r="D138" s="518"/>
      <c r="E138" s="518"/>
      <c r="F138" s="518"/>
      <c r="G138" s="518"/>
      <c r="H138" s="518"/>
      <c r="I138" s="519"/>
      <c r="J138" s="518"/>
      <c r="K138" s="518"/>
      <c r="L138" s="518"/>
      <c r="M138" s="518"/>
      <c r="N138" s="518"/>
      <c r="O138" s="518"/>
      <c r="P138" s="518"/>
      <c r="Q138" s="518"/>
      <c r="R138" s="519"/>
      <c r="S138" s="518"/>
      <c r="T138" s="518"/>
      <c r="U138" s="518"/>
      <c r="V138" s="518"/>
      <c r="W138" s="518"/>
      <c r="X138" s="518"/>
      <c r="Y138" s="518"/>
      <c r="Z138" s="518"/>
      <c r="AA138" s="518"/>
      <c r="AB138" s="518"/>
      <c r="AC138" s="518"/>
      <c r="AD138" s="518"/>
      <c r="AE138" s="518"/>
      <c r="AF138" s="518"/>
      <c r="AG138" s="518"/>
      <c r="AH138" s="518"/>
      <c r="AI138" s="518"/>
      <c r="AJ138" s="518"/>
      <c r="AK138" s="518"/>
      <c r="AL138" s="518"/>
      <c r="AM138" s="950"/>
      <c r="AN138" s="1061" t="s">
        <v>90</v>
      </c>
      <c r="AO138" s="1062"/>
      <c r="AP138" s="1063"/>
      <c r="AQ138" s="1054"/>
      <c r="AR138" s="1055"/>
      <c r="AS138" s="1055"/>
      <c r="AT138" s="1055"/>
      <c r="AU138" s="1056"/>
      <c r="AV138" s="963"/>
      <c r="AW138" s="1061"/>
      <c r="AX138" s="1062"/>
      <c r="AY138" s="1063"/>
      <c r="AZ138" s="1054"/>
      <c r="BA138" s="1055"/>
      <c r="BB138" s="1055"/>
      <c r="BC138" s="1055"/>
      <c r="BD138" s="1056"/>
      <c r="BE138" s="519"/>
      <c r="BF138" s="518"/>
      <c r="BG138" s="518"/>
      <c r="BH138" s="518"/>
      <c r="BI138" s="518"/>
      <c r="BJ138" s="518"/>
      <c r="BK138" s="518"/>
      <c r="BL138" s="518"/>
      <c r="BM138" s="518"/>
      <c r="BN138" s="518"/>
      <c r="BO138" s="518"/>
      <c r="BP138" s="518"/>
      <c r="BQ138" s="518"/>
      <c r="BR138" s="518"/>
      <c r="BS138" s="518"/>
      <c r="BT138" s="518"/>
      <c r="BU138" s="518"/>
      <c r="BV138" s="518"/>
      <c r="BW138" s="518"/>
      <c r="BX138" s="518"/>
      <c r="BY138" s="518"/>
      <c r="BZ138" s="518"/>
      <c r="CA138" s="518"/>
      <c r="CB138" s="518"/>
      <c r="CC138" s="518"/>
      <c r="CD138" s="518"/>
      <c r="CE138" s="518"/>
      <c r="CF138" s="518"/>
      <c r="CG138" s="518"/>
      <c r="CH138" s="518"/>
    </row>
    <row r="139" spans="1:86" hidden="1" x14ac:dyDescent="0.25">
      <c r="A139" s="518"/>
      <c r="B139" s="518"/>
      <c r="C139" s="518"/>
      <c r="D139" s="518"/>
      <c r="E139" s="518"/>
      <c r="F139" s="518"/>
      <c r="G139" s="518"/>
      <c r="H139" s="518"/>
      <c r="I139" s="519"/>
      <c r="J139" s="518"/>
      <c r="K139" s="518"/>
      <c r="L139" s="518"/>
      <c r="M139" s="518"/>
      <c r="N139" s="518"/>
      <c r="O139" s="518"/>
      <c r="P139" s="518"/>
      <c r="Q139" s="518"/>
      <c r="R139" s="519"/>
      <c r="S139" s="518"/>
      <c r="T139" s="518"/>
      <c r="U139" s="518"/>
      <c r="V139" s="518"/>
      <c r="W139" s="518"/>
      <c r="X139" s="518"/>
      <c r="Y139" s="518"/>
      <c r="Z139" s="518"/>
      <c r="AA139" s="518"/>
      <c r="AB139" s="518"/>
      <c r="AC139" s="518"/>
      <c r="AD139" s="518"/>
      <c r="AE139" s="518"/>
      <c r="AF139" s="518"/>
      <c r="AG139" s="518"/>
      <c r="AH139" s="518"/>
      <c r="AI139" s="518"/>
      <c r="AJ139" s="518"/>
      <c r="AK139" s="518"/>
      <c r="AL139" s="518"/>
      <c r="AM139" s="950"/>
      <c r="AN139" s="1064"/>
      <c r="AO139" s="1065"/>
      <c r="AP139" s="1066"/>
      <c r="AQ139" s="1057"/>
      <c r="AR139" s="1058"/>
      <c r="AS139" s="1058"/>
      <c r="AT139" s="1058"/>
      <c r="AU139" s="1059"/>
      <c r="AV139" s="963"/>
      <c r="AW139" s="1064"/>
      <c r="AX139" s="1065"/>
      <c r="AY139" s="1066"/>
      <c r="AZ139" s="1057"/>
      <c r="BA139" s="1058"/>
      <c r="BB139" s="1058"/>
      <c r="BC139" s="1058"/>
      <c r="BD139" s="1059"/>
      <c r="BE139" s="519"/>
      <c r="BF139" s="518"/>
      <c r="BG139" s="518"/>
      <c r="BH139" s="518"/>
      <c r="BI139" s="518"/>
      <c r="BJ139" s="518"/>
      <c r="BK139" s="518"/>
      <c r="BL139" s="518"/>
      <c r="BM139" s="518"/>
      <c r="BN139" s="518"/>
      <c r="BO139" s="518"/>
      <c r="BP139" s="518"/>
      <c r="BQ139" s="518"/>
      <c r="BR139" s="518"/>
      <c r="BS139" s="518"/>
      <c r="BT139" s="518"/>
      <c r="BU139" s="518"/>
      <c r="BV139" s="518"/>
      <c r="BW139" s="518"/>
      <c r="BX139" s="518"/>
      <c r="BY139" s="518"/>
      <c r="BZ139" s="518"/>
      <c r="CA139" s="518"/>
      <c r="CB139" s="518"/>
      <c r="CC139" s="518"/>
      <c r="CD139" s="518"/>
      <c r="CE139" s="518"/>
      <c r="CF139" s="518"/>
      <c r="CG139" s="518"/>
      <c r="CH139" s="518"/>
    </row>
    <row r="140" spans="1:86" hidden="1" x14ac:dyDescent="0.25">
      <c r="A140" s="518"/>
      <c r="B140" s="518"/>
      <c r="C140" s="518"/>
      <c r="D140" s="518"/>
      <c r="E140" s="518"/>
      <c r="F140" s="518"/>
      <c r="G140" s="518"/>
      <c r="H140" s="518"/>
      <c r="I140" s="519"/>
      <c r="J140" s="518"/>
      <c r="K140" s="518"/>
      <c r="L140" s="518"/>
      <c r="M140" s="518"/>
      <c r="N140" s="518"/>
      <c r="O140" s="518"/>
      <c r="P140" s="518"/>
      <c r="Q140" s="518"/>
      <c r="R140" s="519"/>
      <c r="S140" s="518"/>
      <c r="T140" s="518"/>
      <c r="U140" s="518"/>
      <c r="V140" s="518"/>
      <c r="W140" s="518"/>
      <c r="X140" s="518"/>
      <c r="Y140" s="518"/>
      <c r="Z140" s="518"/>
      <c r="AA140" s="518"/>
      <c r="AB140" s="518"/>
      <c r="AC140" s="518"/>
      <c r="AD140" s="518"/>
      <c r="AE140" s="518"/>
      <c r="AF140" s="518"/>
      <c r="AG140" s="518"/>
      <c r="AH140" s="518"/>
      <c r="AI140" s="518"/>
      <c r="AJ140" s="518"/>
      <c r="AK140" s="518"/>
      <c r="AL140" s="518"/>
      <c r="AM140" s="950"/>
      <c r="AN140" s="1061" t="s">
        <v>100</v>
      </c>
      <c r="AO140" s="1062"/>
      <c r="AP140" s="1063"/>
      <c r="AQ140" s="1054"/>
      <c r="AR140" s="1055"/>
      <c r="AS140" s="1055"/>
      <c r="AT140" s="1055"/>
      <c r="AU140" s="1056"/>
      <c r="AV140" s="963"/>
      <c r="AW140" s="1061"/>
      <c r="AX140" s="1062"/>
      <c r="AY140" s="1063"/>
      <c r="AZ140" s="1054"/>
      <c r="BA140" s="1055"/>
      <c r="BB140" s="1055"/>
      <c r="BC140" s="1055"/>
      <c r="BD140" s="1056"/>
      <c r="BE140" s="519"/>
      <c r="BF140" s="518"/>
      <c r="BG140" s="518"/>
      <c r="BH140" s="518"/>
      <c r="BI140" s="518"/>
      <c r="BJ140" s="518"/>
      <c r="BK140" s="518"/>
      <c r="BL140" s="518"/>
      <c r="BM140" s="518"/>
      <c r="BN140" s="518"/>
      <c r="BO140" s="518"/>
      <c r="BP140" s="518"/>
      <c r="BQ140" s="518"/>
      <c r="BR140" s="518"/>
      <c r="BS140" s="518"/>
      <c r="BT140" s="518"/>
      <c r="BU140" s="518"/>
      <c r="BV140" s="518"/>
      <c r="BW140" s="518"/>
      <c r="BX140" s="518"/>
      <c r="BY140" s="518"/>
      <c r="BZ140" s="518"/>
      <c r="CA140" s="518"/>
      <c r="CB140" s="518"/>
      <c r="CC140" s="518"/>
      <c r="CD140" s="518"/>
      <c r="CE140" s="518"/>
      <c r="CF140" s="518"/>
      <c r="CG140" s="518"/>
      <c r="CH140" s="518"/>
    </row>
    <row r="141" spans="1:86" hidden="1" x14ac:dyDescent="0.25">
      <c r="A141" s="518"/>
      <c r="B141" s="518"/>
      <c r="C141" s="518"/>
      <c r="D141" s="518"/>
      <c r="E141" s="518"/>
      <c r="F141" s="518"/>
      <c r="G141" s="518"/>
      <c r="H141" s="518"/>
      <c r="I141" s="519"/>
      <c r="J141" s="518"/>
      <c r="K141" s="518"/>
      <c r="L141" s="518"/>
      <c r="M141" s="518"/>
      <c r="N141" s="518"/>
      <c r="O141" s="518"/>
      <c r="P141" s="518"/>
      <c r="Q141" s="518"/>
      <c r="R141" s="519"/>
      <c r="S141" s="518"/>
      <c r="T141" s="518"/>
      <c r="U141" s="518"/>
      <c r="V141" s="518"/>
      <c r="W141" s="518"/>
      <c r="X141" s="518"/>
      <c r="Y141" s="518"/>
      <c r="Z141" s="518"/>
      <c r="AA141" s="518"/>
      <c r="AB141" s="518"/>
      <c r="AC141" s="518"/>
      <c r="AD141" s="518"/>
      <c r="AE141" s="518"/>
      <c r="AF141" s="518"/>
      <c r="AG141" s="518"/>
      <c r="AH141" s="518"/>
      <c r="AI141" s="518"/>
      <c r="AJ141" s="518"/>
      <c r="AK141" s="518"/>
      <c r="AL141" s="518"/>
      <c r="AM141" s="950"/>
      <c r="AN141" s="1064"/>
      <c r="AO141" s="1065"/>
      <c r="AP141" s="1066"/>
      <c r="AQ141" s="1057"/>
      <c r="AR141" s="1058"/>
      <c r="AS141" s="1058"/>
      <c r="AT141" s="1058"/>
      <c r="AU141" s="1059"/>
      <c r="AV141" s="963"/>
      <c r="AW141" s="1064"/>
      <c r="AX141" s="1065"/>
      <c r="AY141" s="1066"/>
      <c r="AZ141" s="1057"/>
      <c r="BA141" s="1058"/>
      <c r="BB141" s="1058"/>
      <c r="BC141" s="1058"/>
      <c r="BD141" s="1059"/>
      <c r="BE141" s="519"/>
      <c r="BF141" s="518"/>
      <c r="BG141" s="518"/>
      <c r="BH141" s="518"/>
      <c r="BI141" s="518"/>
      <c r="BJ141" s="518"/>
      <c r="BK141" s="518"/>
      <c r="BL141" s="518"/>
      <c r="BM141" s="518"/>
      <c r="BN141" s="518"/>
      <c r="BO141" s="518"/>
      <c r="BP141" s="518"/>
      <c r="BQ141" s="518"/>
      <c r="BR141" s="518"/>
      <c r="BS141" s="518"/>
      <c r="BT141" s="518"/>
      <c r="BU141" s="518"/>
      <c r="BV141" s="518"/>
      <c r="BW141" s="518"/>
      <c r="BX141" s="518"/>
      <c r="BY141" s="518"/>
      <c r="BZ141" s="518"/>
      <c r="CA141" s="518"/>
      <c r="CB141" s="518"/>
      <c r="CC141" s="518"/>
      <c r="CD141" s="518"/>
      <c r="CE141" s="518"/>
      <c r="CF141" s="518"/>
      <c r="CG141" s="518"/>
      <c r="CH141" s="518"/>
    </row>
    <row r="142" spans="1:86" hidden="1" x14ac:dyDescent="0.25">
      <c r="A142" s="518"/>
      <c r="B142" s="518"/>
      <c r="C142" s="518"/>
      <c r="D142" s="518"/>
      <c r="E142" s="518"/>
      <c r="F142" s="518"/>
      <c r="G142" s="518"/>
      <c r="H142" s="518"/>
      <c r="I142" s="519"/>
      <c r="J142" s="518"/>
      <c r="K142" s="518"/>
      <c r="L142" s="518"/>
      <c r="M142" s="518"/>
      <c r="N142" s="518"/>
      <c r="O142" s="518"/>
      <c r="P142" s="518"/>
      <c r="Q142" s="518"/>
      <c r="R142" s="519"/>
      <c r="S142" s="518"/>
      <c r="T142" s="518"/>
      <c r="U142" s="518"/>
      <c r="V142" s="518"/>
      <c r="W142" s="518"/>
      <c r="X142" s="518"/>
      <c r="Y142" s="518"/>
      <c r="Z142" s="518"/>
      <c r="AA142" s="518"/>
      <c r="AB142" s="518"/>
      <c r="AC142" s="518"/>
      <c r="AD142" s="518"/>
      <c r="AE142" s="518"/>
      <c r="AF142" s="518"/>
      <c r="AG142" s="518"/>
      <c r="AH142" s="518"/>
      <c r="AI142" s="518"/>
      <c r="AJ142" s="518"/>
      <c r="AK142" s="518"/>
      <c r="AL142" s="518"/>
      <c r="AM142" s="950"/>
      <c r="AN142" s="1099" t="s">
        <v>118</v>
      </c>
      <c r="AO142" s="1100"/>
      <c r="AP142" s="1101"/>
      <c r="AQ142" s="1102"/>
      <c r="AR142" s="1102"/>
      <c r="AS142" s="1102"/>
      <c r="AT142" s="1102"/>
      <c r="AU142" s="1102"/>
      <c r="AV142" s="964"/>
      <c r="AW142" s="1099"/>
      <c r="AX142" s="1100"/>
      <c r="AY142" s="1101"/>
      <c r="AZ142" s="1102"/>
      <c r="BA142" s="1102"/>
      <c r="BB142" s="1102"/>
      <c r="BC142" s="1102"/>
      <c r="BD142" s="1102"/>
      <c r="BE142" s="519"/>
      <c r="BF142" s="518"/>
      <c r="BG142" s="518"/>
      <c r="BH142" s="518"/>
      <c r="BI142" s="518"/>
      <c r="BJ142" s="518"/>
      <c r="BK142" s="518"/>
      <c r="BL142" s="518"/>
      <c r="BM142" s="518"/>
      <c r="BN142" s="518"/>
      <c r="BO142" s="518"/>
      <c r="BP142" s="518"/>
      <c r="BQ142" s="518"/>
      <c r="BR142" s="518"/>
      <c r="BS142" s="518"/>
      <c r="BT142" s="518"/>
      <c r="BU142" s="518"/>
      <c r="BV142" s="518"/>
      <c r="BW142" s="518"/>
      <c r="BX142" s="518"/>
      <c r="BY142" s="518"/>
      <c r="BZ142" s="518"/>
      <c r="CA142" s="518"/>
      <c r="CB142" s="518"/>
      <c r="CC142" s="518"/>
      <c r="CD142" s="518"/>
      <c r="CE142" s="518"/>
      <c r="CF142" s="518"/>
      <c r="CG142" s="518"/>
      <c r="CH142" s="518"/>
    </row>
    <row r="143" spans="1:86" ht="17.25" hidden="1" customHeight="1" x14ac:dyDescent="0.25">
      <c r="A143" s="518"/>
      <c r="B143" s="518"/>
      <c r="C143" s="518"/>
      <c r="D143" s="518"/>
      <c r="E143" s="518"/>
      <c r="F143" s="518"/>
      <c r="G143" s="518"/>
      <c r="H143" s="518"/>
      <c r="I143" s="519"/>
      <c r="J143" s="518"/>
      <c r="K143" s="518"/>
      <c r="L143" s="518"/>
      <c r="M143" s="518"/>
      <c r="N143" s="518"/>
      <c r="O143" s="518"/>
      <c r="P143" s="518"/>
      <c r="Q143" s="518"/>
      <c r="R143" s="519"/>
      <c r="S143" s="518"/>
      <c r="T143" s="518"/>
      <c r="U143" s="518"/>
      <c r="V143" s="518"/>
      <c r="W143" s="518"/>
      <c r="X143" s="518"/>
      <c r="Y143" s="518"/>
      <c r="Z143" s="518"/>
      <c r="AA143" s="518"/>
      <c r="AB143" s="518"/>
      <c r="AC143" s="518"/>
      <c r="AD143" s="518"/>
      <c r="AE143" s="518"/>
      <c r="AF143" s="518"/>
      <c r="AG143" s="518"/>
      <c r="AH143" s="518"/>
      <c r="AI143" s="518"/>
      <c r="AJ143" s="518"/>
      <c r="AK143" s="518"/>
      <c r="AL143" s="518"/>
      <c r="AM143" s="950"/>
      <c r="AN143" s="513"/>
      <c r="AO143" s="513"/>
      <c r="AP143" s="513"/>
      <c r="AQ143" s="518"/>
      <c r="AR143" s="513"/>
      <c r="AS143" s="513"/>
      <c r="AT143" s="513"/>
      <c r="AU143" s="513"/>
      <c r="AV143" s="513"/>
      <c r="AW143" s="513"/>
      <c r="AX143" s="513"/>
      <c r="AY143" s="513"/>
      <c r="AZ143" s="518"/>
      <c r="BA143" s="513"/>
      <c r="BB143" s="513"/>
      <c r="BC143" s="513"/>
      <c r="BD143" s="513"/>
      <c r="BE143" s="519"/>
      <c r="BF143" s="518"/>
      <c r="BG143" s="518"/>
      <c r="BH143" s="518"/>
      <c r="BI143" s="518"/>
      <c r="BJ143" s="518"/>
      <c r="BK143" s="518"/>
      <c r="BL143" s="518"/>
      <c r="BM143" s="518"/>
      <c r="BN143" s="518"/>
      <c r="BO143" s="518"/>
      <c r="BP143" s="518"/>
      <c r="BQ143" s="518"/>
      <c r="BR143" s="518"/>
      <c r="BS143" s="518"/>
      <c r="BT143" s="518"/>
      <c r="BU143" s="518"/>
      <c r="BV143" s="518"/>
      <c r="BW143" s="518"/>
      <c r="BX143" s="518"/>
      <c r="BY143" s="518"/>
      <c r="BZ143" s="518"/>
      <c r="CA143" s="518"/>
      <c r="CB143" s="518"/>
      <c r="CC143" s="518"/>
      <c r="CD143" s="518"/>
      <c r="CE143" s="518"/>
      <c r="CF143" s="518"/>
      <c r="CG143" s="518"/>
      <c r="CH143" s="518"/>
    </row>
    <row r="144" spans="1:86" ht="15.75" hidden="1" x14ac:dyDescent="0.25">
      <c r="A144" s="518"/>
      <c r="B144" s="518"/>
      <c r="C144" s="518"/>
      <c r="D144" s="518"/>
      <c r="E144" s="518"/>
      <c r="F144" s="518"/>
      <c r="G144" s="518"/>
      <c r="H144" s="518"/>
      <c r="I144" s="519"/>
      <c r="J144" s="518"/>
      <c r="K144" s="518"/>
      <c r="L144" s="518"/>
      <c r="M144" s="518"/>
      <c r="N144" s="518"/>
      <c r="O144" s="518"/>
      <c r="P144" s="518"/>
      <c r="Q144" s="518"/>
      <c r="R144" s="519"/>
      <c r="S144" s="518"/>
      <c r="T144" s="518"/>
      <c r="U144" s="518"/>
      <c r="V144" s="518"/>
      <c r="W144" s="518"/>
      <c r="X144" s="518"/>
      <c r="Y144" s="518"/>
      <c r="Z144" s="518"/>
      <c r="AA144" s="518"/>
      <c r="AB144" s="518"/>
      <c r="AC144" s="518"/>
      <c r="AD144" s="518"/>
      <c r="AE144" s="518"/>
      <c r="AF144" s="518"/>
      <c r="AG144" s="518"/>
      <c r="AH144" s="518"/>
      <c r="AI144" s="518"/>
      <c r="AJ144" s="518"/>
      <c r="AK144" s="518"/>
      <c r="AL144" s="518"/>
      <c r="AM144" s="950"/>
      <c r="AN144" s="951" t="s">
        <v>240</v>
      </c>
      <c r="AO144" s="951"/>
      <c r="AP144" s="951"/>
      <c r="AQ144" s="960" t="s">
        <v>753</v>
      </c>
      <c r="AR144" s="951"/>
      <c r="AS144" s="951"/>
      <c r="AT144" s="951"/>
      <c r="AU144" s="961" t="s">
        <v>727</v>
      </c>
      <c r="AV144" s="513"/>
      <c r="AW144" s="951" t="s">
        <v>240</v>
      </c>
      <c r="AX144" s="951"/>
      <c r="AY144" s="951"/>
      <c r="AZ144" s="960" t="s">
        <v>754</v>
      </c>
      <c r="BA144" s="951"/>
      <c r="BB144" s="951"/>
      <c r="BC144" s="951"/>
      <c r="BD144" s="961" t="s">
        <v>727</v>
      </c>
      <c r="BE144" s="519"/>
      <c r="BF144" s="518"/>
      <c r="BG144" s="518"/>
      <c r="BH144" s="518"/>
      <c r="BI144" s="518"/>
      <c r="BJ144" s="518"/>
      <c r="BK144" s="518"/>
      <c r="BL144" s="518"/>
      <c r="BM144" s="518"/>
      <c r="BN144" s="518"/>
      <c r="BO144" s="518"/>
      <c r="BP144" s="518"/>
      <c r="BQ144" s="518"/>
      <c r="BR144" s="518"/>
      <c r="BS144" s="518"/>
      <c r="BT144" s="518"/>
      <c r="BU144" s="518"/>
      <c r="BV144" s="518"/>
      <c r="BW144" s="518"/>
      <c r="BX144" s="518"/>
      <c r="BY144" s="518"/>
      <c r="BZ144" s="518"/>
      <c r="CA144" s="518"/>
      <c r="CB144" s="518"/>
      <c r="CC144" s="518"/>
      <c r="CD144" s="518"/>
      <c r="CE144" s="518"/>
      <c r="CF144" s="518"/>
      <c r="CG144" s="518"/>
      <c r="CH144" s="518"/>
    </row>
    <row r="145" spans="1:86" ht="15" hidden="1" customHeight="1" x14ac:dyDescent="0.25">
      <c r="A145" s="518"/>
      <c r="B145" s="518"/>
      <c r="C145" s="518"/>
      <c r="D145" s="518"/>
      <c r="E145" s="518"/>
      <c r="F145" s="518"/>
      <c r="G145" s="518"/>
      <c r="H145" s="518"/>
      <c r="I145" s="519"/>
      <c r="J145" s="518"/>
      <c r="K145" s="518"/>
      <c r="L145" s="518"/>
      <c r="M145" s="518"/>
      <c r="N145" s="518"/>
      <c r="O145" s="518"/>
      <c r="P145" s="518"/>
      <c r="Q145" s="518"/>
      <c r="R145" s="519"/>
      <c r="S145" s="518"/>
      <c r="T145" s="518"/>
      <c r="U145" s="518"/>
      <c r="V145" s="518"/>
      <c r="W145" s="518"/>
      <c r="X145" s="518"/>
      <c r="Y145" s="518"/>
      <c r="Z145" s="518"/>
      <c r="AA145" s="518"/>
      <c r="AB145" s="518"/>
      <c r="AC145" s="518"/>
      <c r="AD145" s="518"/>
      <c r="AE145" s="518"/>
      <c r="AF145" s="518"/>
      <c r="AG145" s="518"/>
      <c r="AH145" s="518"/>
      <c r="AI145" s="518"/>
      <c r="AJ145" s="518"/>
      <c r="AK145" s="518"/>
      <c r="AL145" s="518"/>
      <c r="AM145" s="950"/>
      <c r="AN145" s="1061" t="s">
        <v>62</v>
      </c>
      <c r="AO145" s="1062"/>
      <c r="AP145" s="1063"/>
      <c r="AQ145" s="1054"/>
      <c r="AR145" s="1055"/>
      <c r="AS145" s="1055"/>
      <c r="AT145" s="1055"/>
      <c r="AU145" s="1056"/>
      <c r="AV145" s="513"/>
      <c r="AW145" s="1061" t="s">
        <v>62</v>
      </c>
      <c r="AX145" s="1062"/>
      <c r="AY145" s="1063"/>
      <c r="AZ145" s="1054"/>
      <c r="BA145" s="1055"/>
      <c r="BB145" s="1055"/>
      <c r="BC145" s="1055"/>
      <c r="BD145" s="1056"/>
      <c r="BE145" s="519"/>
      <c r="BF145" s="518"/>
      <c r="BG145" s="518"/>
      <c r="BH145" s="518"/>
      <c r="BI145" s="518"/>
      <c r="BJ145" s="518"/>
      <c r="BK145" s="518"/>
      <c r="BL145" s="518"/>
      <c r="BM145" s="518"/>
      <c r="BN145" s="518"/>
      <c r="BO145" s="518"/>
      <c r="BP145" s="518"/>
      <c r="BQ145" s="518"/>
      <c r="BR145" s="518"/>
      <c r="BS145" s="518"/>
      <c r="BT145" s="518"/>
      <c r="BU145" s="518"/>
      <c r="BV145" s="518"/>
      <c r="BW145" s="518"/>
      <c r="BX145" s="518"/>
      <c r="BY145" s="518"/>
      <c r="BZ145" s="518"/>
      <c r="CA145" s="518"/>
      <c r="CB145" s="518"/>
      <c r="CC145" s="518"/>
      <c r="CD145" s="518"/>
      <c r="CE145" s="518"/>
      <c r="CF145" s="518"/>
      <c r="CG145" s="518"/>
      <c r="CH145" s="518"/>
    </row>
    <row r="146" spans="1:86" hidden="1" x14ac:dyDescent="0.25">
      <c r="A146" s="518"/>
      <c r="B146" s="518"/>
      <c r="C146" s="518"/>
      <c r="D146" s="518"/>
      <c r="E146" s="518"/>
      <c r="F146" s="518"/>
      <c r="G146" s="518"/>
      <c r="H146" s="518"/>
      <c r="I146" s="519"/>
      <c r="J146" s="518"/>
      <c r="K146" s="518"/>
      <c r="L146" s="518"/>
      <c r="M146" s="518"/>
      <c r="N146" s="518"/>
      <c r="O146" s="518"/>
      <c r="P146" s="518"/>
      <c r="Q146" s="518"/>
      <c r="R146" s="519"/>
      <c r="S146" s="518"/>
      <c r="T146" s="518"/>
      <c r="U146" s="518"/>
      <c r="V146" s="518"/>
      <c r="W146" s="518"/>
      <c r="X146" s="518"/>
      <c r="Y146" s="518"/>
      <c r="Z146" s="518"/>
      <c r="AA146" s="518"/>
      <c r="AB146" s="518"/>
      <c r="AC146" s="518"/>
      <c r="AD146" s="518"/>
      <c r="AE146" s="518"/>
      <c r="AF146" s="518"/>
      <c r="AG146" s="518"/>
      <c r="AH146" s="518"/>
      <c r="AI146" s="518"/>
      <c r="AJ146" s="518"/>
      <c r="AK146" s="518"/>
      <c r="AL146" s="518"/>
      <c r="AM146" s="950"/>
      <c r="AN146" s="1064"/>
      <c r="AO146" s="1065"/>
      <c r="AP146" s="1066"/>
      <c r="AQ146" s="1057"/>
      <c r="AR146" s="1058"/>
      <c r="AS146" s="1058"/>
      <c r="AT146" s="1058"/>
      <c r="AU146" s="1059"/>
      <c r="AV146" s="513"/>
      <c r="AW146" s="1064"/>
      <c r="AX146" s="1065"/>
      <c r="AY146" s="1066"/>
      <c r="AZ146" s="1057"/>
      <c r="BA146" s="1058"/>
      <c r="BB146" s="1058"/>
      <c r="BC146" s="1058"/>
      <c r="BD146" s="1059"/>
      <c r="BE146" s="519"/>
      <c r="BF146" s="518"/>
      <c r="BG146" s="518"/>
      <c r="BH146" s="518"/>
      <c r="BI146" s="518"/>
      <c r="BJ146" s="518"/>
      <c r="BK146" s="518"/>
      <c r="BL146" s="518"/>
      <c r="BM146" s="518"/>
      <c r="BN146" s="518"/>
      <c r="BO146" s="518"/>
      <c r="BP146" s="518"/>
      <c r="BQ146" s="518"/>
      <c r="BR146" s="518"/>
      <c r="BS146" s="518"/>
      <c r="BT146" s="518"/>
      <c r="BU146" s="518"/>
      <c r="BV146" s="518"/>
      <c r="BW146" s="518"/>
      <c r="BX146" s="518"/>
      <c r="BY146" s="518"/>
      <c r="BZ146" s="518"/>
      <c r="CA146" s="518"/>
      <c r="CB146" s="518"/>
      <c r="CC146" s="518"/>
      <c r="CD146" s="518"/>
      <c r="CE146" s="518"/>
      <c r="CF146" s="518"/>
      <c r="CG146" s="518"/>
      <c r="CH146" s="518"/>
    </row>
    <row r="147" spans="1:86" ht="15" hidden="1" customHeight="1" x14ac:dyDescent="0.25">
      <c r="A147" s="518"/>
      <c r="B147" s="518"/>
      <c r="C147" s="518"/>
      <c r="D147" s="518"/>
      <c r="E147" s="518"/>
      <c r="F147" s="518"/>
      <c r="G147" s="518"/>
      <c r="H147" s="518"/>
      <c r="I147" s="519"/>
      <c r="J147" s="518"/>
      <c r="K147" s="518"/>
      <c r="L147" s="518"/>
      <c r="M147" s="518"/>
      <c r="N147" s="518"/>
      <c r="O147" s="518"/>
      <c r="P147" s="518"/>
      <c r="Q147" s="518"/>
      <c r="R147" s="519"/>
      <c r="S147" s="518"/>
      <c r="T147" s="518"/>
      <c r="U147" s="518"/>
      <c r="V147" s="518"/>
      <c r="W147" s="518"/>
      <c r="X147" s="518"/>
      <c r="Y147" s="518"/>
      <c r="Z147" s="518"/>
      <c r="AA147" s="518"/>
      <c r="AB147" s="518"/>
      <c r="AC147" s="518"/>
      <c r="AD147" s="518"/>
      <c r="AE147" s="518"/>
      <c r="AF147" s="518"/>
      <c r="AG147" s="518"/>
      <c r="AH147" s="518"/>
      <c r="AI147" s="518"/>
      <c r="AJ147" s="518"/>
      <c r="AK147" s="518"/>
      <c r="AL147" s="518"/>
      <c r="AM147" s="950"/>
      <c r="AN147" s="1061" t="s">
        <v>98</v>
      </c>
      <c r="AO147" s="1062"/>
      <c r="AP147" s="1063"/>
      <c r="AQ147" s="1054"/>
      <c r="AR147" s="1055"/>
      <c r="AS147" s="1055"/>
      <c r="AT147" s="1055"/>
      <c r="AU147" s="1056"/>
      <c r="AV147" s="513"/>
      <c r="AW147" s="1061" t="s">
        <v>62</v>
      </c>
      <c r="AX147" s="1062"/>
      <c r="AY147" s="1063"/>
      <c r="AZ147" s="1054"/>
      <c r="BA147" s="1055"/>
      <c r="BB147" s="1055"/>
      <c r="BC147" s="1055"/>
      <c r="BD147" s="1056"/>
      <c r="BE147" s="519"/>
      <c r="BF147" s="518"/>
      <c r="BG147" s="518"/>
      <c r="BH147" s="518"/>
      <c r="BI147" s="518"/>
      <c r="BJ147" s="518"/>
      <c r="BK147" s="518"/>
      <c r="BL147" s="518"/>
      <c r="BM147" s="518"/>
      <c r="BN147" s="518"/>
      <c r="BO147" s="518"/>
      <c r="BP147" s="518"/>
      <c r="BQ147" s="518"/>
      <c r="BR147" s="518"/>
      <c r="BS147" s="518"/>
      <c r="BT147" s="518"/>
      <c r="BU147" s="518"/>
      <c r="BV147" s="518"/>
      <c r="BW147" s="518"/>
      <c r="BX147" s="518"/>
      <c r="BY147" s="518"/>
      <c r="BZ147" s="518"/>
      <c r="CA147" s="518"/>
      <c r="CB147" s="518"/>
      <c r="CC147" s="518"/>
      <c r="CD147" s="518"/>
      <c r="CE147" s="518"/>
      <c r="CF147" s="518"/>
      <c r="CG147" s="518"/>
      <c r="CH147" s="518"/>
    </row>
    <row r="148" spans="1:86" hidden="1" x14ac:dyDescent="0.25">
      <c r="A148" s="518"/>
      <c r="B148" s="518"/>
      <c r="C148" s="518"/>
      <c r="D148" s="518"/>
      <c r="E148" s="518"/>
      <c r="F148" s="518"/>
      <c r="G148" s="518"/>
      <c r="H148" s="518"/>
      <c r="I148" s="519"/>
      <c r="J148" s="518"/>
      <c r="K148" s="518"/>
      <c r="L148" s="518"/>
      <c r="M148" s="518"/>
      <c r="N148" s="518"/>
      <c r="O148" s="518"/>
      <c r="P148" s="518"/>
      <c r="Q148" s="518"/>
      <c r="R148" s="519"/>
      <c r="S148" s="518"/>
      <c r="T148" s="518"/>
      <c r="U148" s="518"/>
      <c r="V148" s="518"/>
      <c r="W148" s="518"/>
      <c r="X148" s="518"/>
      <c r="Y148" s="518"/>
      <c r="Z148" s="518"/>
      <c r="AA148" s="518"/>
      <c r="AB148" s="518"/>
      <c r="AC148" s="518"/>
      <c r="AD148" s="518"/>
      <c r="AE148" s="518"/>
      <c r="AF148" s="518"/>
      <c r="AG148" s="518"/>
      <c r="AH148" s="518"/>
      <c r="AI148" s="518"/>
      <c r="AJ148" s="518"/>
      <c r="AK148" s="518"/>
      <c r="AL148" s="518"/>
      <c r="AM148" s="950"/>
      <c r="AN148" s="1064"/>
      <c r="AO148" s="1065"/>
      <c r="AP148" s="1066"/>
      <c r="AQ148" s="1057"/>
      <c r="AR148" s="1058"/>
      <c r="AS148" s="1058"/>
      <c r="AT148" s="1058"/>
      <c r="AU148" s="1059"/>
      <c r="AV148" s="513"/>
      <c r="AW148" s="1064"/>
      <c r="AX148" s="1065"/>
      <c r="AY148" s="1066"/>
      <c r="AZ148" s="1057"/>
      <c r="BA148" s="1058"/>
      <c r="BB148" s="1058"/>
      <c r="BC148" s="1058"/>
      <c r="BD148" s="1059"/>
      <c r="BE148" s="519"/>
      <c r="BF148" s="518"/>
      <c r="BG148" s="518"/>
      <c r="BH148" s="518"/>
      <c r="BI148" s="518"/>
      <c r="BJ148" s="518"/>
      <c r="BK148" s="518"/>
      <c r="BL148" s="518"/>
      <c r="BM148" s="518"/>
      <c r="BN148" s="518"/>
      <c r="BO148" s="518"/>
      <c r="BP148" s="518"/>
      <c r="BQ148" s="518"/>
      <c r="BR148" s="518"/>
      <c r="BS148" s="518"/>
      <c r="BT148" s="518"/>
      <c r="BU148" s="518"/>
      <c r="BV148" s="518"/>
      <c r="BW148" s="518"/>
      <c r="BX148" s="518"/>
      <c r="BY148" s="518"/>
      <c r="BZ148" s="518"/>
      <c r="CA148" s="518"/>
      <c r="CB148" s="518"/>
      <c r="CC148" s="518"/>
      <c r="CD148" s="518"/>
      <c r="CE148" s="518"/>
      <c r="CF148" s="518"/>
      <c r="CG148" s="518"/>
      <c r="CH148" s="518"/>
    </row>
    <row r="149" spans="1:86" ht="15" hidden="1" customHeight="1" x14ac:dyDescent="0.25">
      <c r="A149" s="518"/>
      <c r="B149" s="518"/>
      <c r="C149" s="518"/>
      <c r="D149" s="518"/>
      <c r="E149" s="518"/>
      <c r="F149" s="518"/>
      <c r="G149" s="518"/>
      <c r="H149" s="518"/>
      <c r="I149" s="519"/>
      <c r="J149" s="518"/>
      <c r="K149" s="518"/>
      <c r="L149" s="518"/>
      <c r="M149" s="518"/>
      <c r="N149" s="518"/>
      <c r="O149" s="518"/>
      <c r="P149" s="518"/>
      <c r="Q149" s="518"/>
      <c r="R149" s="519"/>
      <c r="S149" s="518"/>
      <c r="T149" s="518"/>
      <c r="U149" s="518"/>
      <c r="V149" s="518"/>
      <c r="W149" s="518"/>
      <c r="X149" s="518"/>
      <c r="Y149" s="518"/>
      <c r="Z149" s="518"/>
      <c r="AA149" s="518"/>
      <c r="AB149" s="518"/>
      <c r="AC149" s="518"/>
      <c r="AD149" s="518"/>
      <c r="AE149" s="518"/>
      <c r="AF149" s="518"/>
      <c r="AG149" s="518"/>
      <c r="AH149" s="518"/>
      <c r="AI149" s="518"/>
      <c r="AJ149" s="518"/>
      <c r="AK149" s="518"/>
      <c r="AL149" s="518"/>
      <c r="AM149" s="950"/>
      <c r="AN149" s="1061" t="s">
        <v>62</v>
      </c>
      <c r="AO149" s="1062"/>
      <c r="AP149" s="1063"/>
      <c r="AQ149" s="1054"/>
      <c r="AR149" s="1055"/>
      <c r="AS149" s="1055"/>
      <c r="AT149" s="1055"/>
      <c r="AU149" s="1056"/>
      <c r="AV149" s="513"/>
      <c r="AW149" s="1061" t="s">
        <v>62</v>
      </c>
      <c r="AX149" s="1062"/>
      <c r="AY149" s="1063"/>
      <c r="AZ149" s="1054"/>
      <c r="BA149" s="1055"/>
      <c r="BB149" s="1055"/>
      <c r="BC149" s="1055"/>
      <c r="BD149" s="1056"/>
      <c r="BE149" s="519"/>
      <c r="BF149" s="518"/>
      <c r="BG149" s="518"/>
      <c r="BH149" s="518"/>
      <c r="BI149" s="518"/>
      <c r="BJ149" s="518"/>
      <c r="BK149" s="518"/>
      <c r="BL149" s="518"/>
      <c r="BM149" s="518"/>
      <c r="BN149" s="518"/>
      <c r="BO149" s="518"/>
      <c r="BP149" s="518"/>
      <c r="BQ149" s="518"/>
      <c r="BR149" s="518"/>
      <c r="BS149" s="518"/>
      <c r="BT149" s="518"/>
      <c r="BU149" s="518"/>
      <c r="BV149" s="518"/>
      <c r="BW149" s="518"/>
      <c r="BX149" s="518"/>
      <c r="BY149" s="518"/>
      <c r="BZ149" s="518"/>
      <c r="CA149" s="518"/>
      <c r="CB149" s="518"/>
      <c r="CC149" s="518"/>
      <c r="CD149" s="518"/>
      <c r="CE149" s="518"/>
      <c r="CF149" s="518"/>
      <c r="CG149" s="518"/>
      <c r="CH149" s="518"/>
    </row>
    <row r="150" spans="1:86" hidden="1" x14ac:dyDescent="0.25">
      <c r="A150" s="518"/>
      <c r="B150" s="518"/>
      <c r="C150" s="518"/>
      <c r="D150" s="518"/>
      <c r="E150" s="518"/>
      <c r="F150" s="518"/>
      <c r="G150" s="518"/>
      <c r="H150" s="518"/>
      <c r="I150" s="519"/>
      <c r="J150" s="518"/>
      <c r="K150" s="518"/>
      <c r="L150" s="518"/>
      <c r="M150" s="518"/>
      <c r="N150" s="518"/>
      <c r="O150" s="518"/>
      <c r="P150" s="518"/>
      <c r="Q150" s="518"/>
      <c r="R150" s="519"/>
      <c r="S150" s="518"/>
      <c r="T150" s="518"/>
      <c r="U150" s="518"/>
      <c r="V150" s="518"/>
      <c r="W150" s="518"/>
      <c r="X150" s="518"/>
      <c r="Y150" s="518"/>
      <c r="Z150" s="518"/>
      <c r="AA150" s="518"/>
      <c r="AB150" s="518"/>
      <c r="AC150" s="518"/>
      <c r="AD150" s="518"/>
      <c r="AE150" s="518"/>
      <c r="AF150" s="518"/>
      <c r="AG150" s="518"/>
      <c r="AH150" s="518"/>
      <c r="AI150" s="518"/>
      <c r="AJ150" s="518"/>
      <c r="AK150" s="518"/>
      <c r="AL150" s="518"/>
      <c r="AM150" s="950"/>
      <c r="AN150" s="1064"/>
      <c r="AO150" s="1065"/>
      <c r="AP150" s="1066"/>
      <c r="AQ150" s="1057"/>
      <c r="AR150" s="1058"/>
      <c r="AS150" s="1058"/>
      <c r="AT150" s="1058"/>
      <c r="AU150" s="1059"/>
      <c r="AV150" s="513"/>
      <c r="AW150" s="1064"/>
      <c r="AX150" s="1065"/>
      <c r="AY150" s="1066"/>
      <c r="AZ150" s="1057"/>
      <c r="BA150" s="1058"/>
      <c r="BB150" s="1058"/>
      <c r="BC150" s="1058"/>
      <c r="BD150" s="1059"/>
      <c r="BE150" s="519"/>
      <c r="BF150" s="518"/>
      <c r="BG150" s="518"/>
      <c r="BH150" s="518"/>
      <c r="BI150" s="518"/>
      <c r="BJ150" s="518"/>
      <c r="BK150" s="518"/>
      <c r="BL150" s="518"/>
      <c r="BM150" s="518"/>
      <c r="BN150" s="518"/>
      <c r="BO150" s="518"/>
      <c r="BP150" s="518"/>
      <c r="BQ150" s="518"/>
      <c r="BR150" s="518"/>
      <c r="BS150" s="518"/>
      <c r="BT150" s="518"/>
      <c r="BU150" s="518"/>
      <c r="BV150" s="518"/>
      <c r="BW150" s="518"/>
      <c r="BX150" s="518"/>
      <c r="BY150" s="518"/>
      <c r="BZ150" s="518"/>
      <c r="CA150" s="518"/>
      <c r="CB150" s="518"/>
      <c r="CC150" s="518"/>
      <c r="CD150" s="518"/>
      <c r="CE150" s="518"/>
      <c r="CF150" s="518"/>
      <c r="CG150" s="518"/>
      <c r="CH150" s="518"/>
    </row>
    <row r="151" spans="1:86" ht="15" hidden="1" customHeight="1" x14ac:dyDescent="0.25">
      <c r="A151" s="518"/>
      <c r="B151" s="518"/>
      <c r="C151" s="518"/>
      <c r="D151" s="518"/>
      <c r="E151" s="518"/>
      <c r="F151" s="518"/>
      <c r="G151" s="518"/>
      <c r="H151" s="518"/>
      <c r="I151" s="519"/>
      <c r="J151" s="518"/>
      <c r="K151" s="518"/>
      <c r="L151" s="518"/>
      <c r="M151" s="518"/>
      <c r="N151" s="518"/>
      <c r="O151" s="518"/>
      <c r="P151" s="518"/>
      <c r="Q151" s="518"/>
      <c r="R151" s="519"/>
      <c r="S151" s="518"/>
      <c r="T151" s="518"/>
      <c r="U151" s="518"/>
      <c r="V151" s="518"/>
      <c r="W151" s="518"/>
      <c r="X151" s="518"/>
      <c r="Y151" s="518"/>
      <c r="Z151" s="518"/>
      <c r="AA151" s="518"/>
      <c r="AB151" s="518"/>
      <c r="AC151" s="518"/>
      <c r="AD151" s="518"/>
      <c r="AE151" s="518"/>
      <c r="AF151" s="518"/>
      <c r="AG151" s="518"/>
      <c r="AH151" s="518"/>
      <c r="AI151" s="518"/>
      <c r="AJ151" s="518"/>
      <c r="AK151" s="518"/>
      <c r="AL151" s="518"/>
      <c r="AM151" s="950"/>
      <c r="AN151" s="1061" t="s">
        <v>63</v>
      </c>
      <c r="AO151" s="1062"/>
      <c r="AP151" s="1063"/>
      <c r="AQ151" s="1054"/>
      <c r="AR151" s="1055"/>
      <c r="AS151" s="1055"/>
      <c r="AT151" s="1055"/>
      <c r="AU151" s="1056"/>
      <c r="AV151" s="513"/>
      <c r="AW151" s="1061" t="s">
        <v>63</v>
      </c>
      <c r="AX151" s="1062"/>
      <c r="AY151" s="1063"/>
      <c r="AZ151" s="1054"/>
      <c r="BA151" s="1055"/>
      <c r="BB151" s="1055"/>
      <c r="BC151" s="1055"/>
      <c r="BD151" s="1056"/>
      <c r="BE151" s="519"/>
      <c r="BF151" s="518"/>
      <c r="BG151" s="518"/>
      <c r="BH151" s="518"/>
      <c r="BI151" s="518"/>
      <c r="BJ151" s="518"/>
      <c r="BK151" s="518"/>
      <c r="BL151" s="518"/>
      <c r="BM151" s="518"/>
      <c r="BN151" s="518"/>
      <c r="BO151" s="518"/>
      <c r="BP151" s="518"/>
      <c r="BQ151" s="518"/>
      <c r="BR151" s="518"/>
      <c r="BS151" s="518"/>
      <c r="BT151" s="518"/>
      <c r="BU151" s="518"/>
      <c r="BV151" s="518"/>
      <c r="BW151" s="518"/>
      <c r="BX151" s="518"/>
      <c r="BY151" s="518"/>
      <c r="BZ151" s="518"/>
      <c r="CA151" s="518"/>
      <c r="CB151" s="518"/>
      <c r="CC151" s="518"/>
      <c r="CD151" s="518"/>
      <c r="CE151" s="518"/>
      <c r="CF151" s="518"/>
      <c r="CG151" s="518"/>
      <c r="CH151" s="518"/>
    </row>
    <row r="152" spans="1:86" hidden="1" x14ac:dyDescent="0.25">
      <c r="A152" s="518"/>
      <c r="B152" s="518"/>
      <c r="C152" s="518"/>
      <c r="D152" s="518"/>
      <c r="E152" s="518"/>
      <c r="F152" s="518"/>
      <c r="G152" s="518"/>
      <c r="H152" s="518"/>
      <c r="I152" s="519"/>
      <c r="J152" s="518"/>
      <c r="K152" s="518"/>
      <c r="L152" s="518"/>
      <c r="M152" s="518"/>
      <c r="N152" s="518"/>
      <c r="O152" s="518"/>
      <c r="P152" s="518"/>
      <c r="Q152" s="518"/>
      <c r="R152" s="519"/>
      <c r="S152" s="518"/>
      <c r="T152" s="518"/>
      <c r="U152" s="518"/>
      <c r="V152" s="518"/>
      <c r="W152" s="518"/>
      <c r="X152" s="518"/>
      <c r="Y152" s="518"/>
      <c r="Z152" s="518"/>
      <c r="AA152" s="518"/>
      <c r="AB152" s="518"/>
      <c r="AC152" s="518"/>
      <c r="AD152" s="518"/>
      <c r="AE152" s="518"/>
      <c r="AF152" s="518"/>
      <c r="AG152" s="518"/>
      <c r="AH152" s="518"/>
      <c r="AI152" s="518"/>
      <c r="AJ152" s="518"/>
      <c r="AK152" s="518"/>
      <c r="AL152" s="518"/>
      <c r="AM152" s="950"/>
      <c r="AN152" s="1064"/>
      <c r="AO152" s="1065"/>
      <c r="AP152" s="1066"/>
      <c r="AQ152" s="1057"/>
      <c r="AR152" s="1058"/>
      <c r="AS152" s="1058"/>
      <c r="AT152" s="1058"/>
      <c r="AU152" s="1059"/>
      <c r="AV152" s="513"/>
      <c r="AW152" s="1064"/>
      <c r="AX152" s="1065"/>
      <c r="AY152" s="1066"/>
      <c r="AZ152" s="1057"/>
      <c r="BA152" s="1058"/>
      <c r="BB152" s="1058"/>
      <c r="BC152" s="1058"/>
      <c r="BD152" s="1059"/>
      <c r="BE152" s="519"/>
      <c r="BF152" s="518"/>
      <c r="BG152" s="518"/>
      <c r="BH152" s="518"/>
      <c r="BI152" s="518"/>
      <c r="BJ152" s="518"/>
      <c r="BK152" s="518"/>
      <c r="BL152" s="518"/>
      <c r="BM152" s="518"/>
      <c r="BN152" s="518"/>
      <c r="BO152" s="518"/>
      <c r="BP152" s="518"/>
      <c r="BQ152" s="518"/>
      <c r="BR152" s="518"/>
      <c r="BS152" s="518"/>
      <c r="BT152" s="518"/>
      <c r="BU152" s="518"/>
      <c r="BV152" s="518"/>
      <c r="BW152" s="518"/>
      <c r="BX152" s="518"/>
      <c r="BY152" s="518"/>
      <c r="BZ152" s="518"/>
      <c r="CA152" s="518"/>
      <c r="CB152" s="518"/>
      <c r="CC152" s="518"/>
      <c r="CD152" s="518"/>
      <c r="CE152" s="518"/>
      <c r="CF152" s="518"/>
      <c r="CG152" s="518"/>
      <c r="CH152" s="518"/>
    </row>
    <row r="153" spans="1:86" ht="15" hidden="1" customHeight="1" x14ac:dyDescent="0.25">
      <c r="A153" s="518"/>
      <c r="B153" s="518"/>
      <c r="C153" s="518"/>
      <c r="D153" s="518"/>
      <c r="E153" s="518"/>
      <c r="F153" s="518"/>
      <c r="G153" s="518"/>
      <c r="H153" s="518"/>
      <c r="I153" s="519"/>
      <c r="J153" s="518"/>
      <c r="K153" s="518"/>
      <c r="L153" s="518"/>
      <c r="M153" s="518"/>
      <c r="N153" s="518"/>
      <c r="O153" s="518"/>
      <c r="P153" s="518"/>
      <c r="Q153" s="518"/>
      <c r="R153" s="519"/>
      <c r="S153" s="518"/>
      <c r="T153" s="518"/>
      <c r="U153" s="518"/>
      <c r="V153" s="518"/>
      <c r="W153" s="518"/>
      <c r="X153" s="518"/>
      <c r="Y153" s="518"/>
      <c r="Z153" s="518"/>
      <c r="AA153" s="518"/>
      <c r="AB153" s="518"/>
      <c r="AC153" s="518"/>
      <c r="AD153" s="518"/>
      <c r="AE153" s="518"/>
      <c r="AF153" s="518"/>
      <c r="AG153" s="518"/>
      <c r="AH153" s="518"/>
      <c r="AI153" s="518"/>
      <c r="AJ153" s="518"/>
      <c r="AK153" s="518"/>
      <c r="AL153" s="518"/>
      <c r="AM153" s="950"/>
      <c r="AN153" s="1061" t="s">
        <v>159</v>
      </c>
      <c r="AO153" s="1062"/>
      <c r="AP153" s="1063"/>
      <c r="AQ153" s="1054"/>
      <c r="AR153" s="1055"/>
      <c r="AS153" s="1055"/>
      <c r="AT153" s="1055"/>
      <c r="AU153" s="1056"/>
      <c r="AV153" s="513"/>
      <c r="AW153" s="1061" t="s">
        <v>63</v>
      </c>
      <c r="AX153" s="1062"/>
      <c r="AY153" s="1063"/>
      <c r="AZ153" s="1054"/>
      <c r="BA153" s="1055"/>
      <c r="BB153" s="1055"/>
      <c r="BC153" s="1055"/>
      <c r="BD153" s="1056"/>
      <c r="BE153" s="519"/>
      <c r="BF153" s="518"/>
      <c r="BG153" s="518"/>
      <c r="BH153" s="518"/>
      <c r="BI153" s="518"/>
      <c r="BJ153" s="518"/>
      <c r="BK153" s="518"/>
      <c r="BL153" s="518"/>
      <c r="BM153" s="518"/>
      <c r="BN153" s="518"/>
      <c r="BO153" s="518"/>
      <c r="BP153" s="518"/>
      <c r="BQ153" s="518"/>
      <c r="BR153" s="518"/>
      <c r="BS153" s="518"/>
      <c r="BT153" s="518"/>
      <c r="BU153" s="518"/>
      <c r="BV153" s="518"/>
      <c r="BW153" s="518"/>
      <c r="BX153" s="518"/>
      <c r="BY153" s="518"/>
      <c r="BZ153" s="518"/>
      <c r="CA153" s="518"/>
      <c r="CB153" s="518"/>
      <c r="CC153" s="518"/>
      <c r="CD153" s="518"/>
      <c r="CE153" s="518"/>
      <c r="CF153" s="518"/>
      <c r="CG153" s="518"/>
      <c r="CH153" s="518"/>
    </row>
    <row r="154" spans="1:86" hidden="1" x14ac:dyDescent="0.25">
      <c r="A154" s="518"/>
      <c r="B154" s="518"/>
      <c r="C154" s="518"/>
      <c r="D154" s="518"/>
      <c r="E154" s="518"/>
      <c r="F154" s="518"/>
      <c r="G154" s="518"/>
      <c r="H154" s="518"/>
      <c r="I154" s="519"/>
      <c r="J154" s="518"/>
      <c r="K154" s="518"/>
      <c r="L154" s="518"/>
      <c r="M154" s="518"/>
      <c r="N154" s="518"/>
      <c r="O154" s="518"/>
      <c r="P154" s="518"/>
      <c r="Q154" s="518"/>
      <c r="R154" s="519"/>
      <c r="S154" s="518"/>
      <c r="T154" s="518"/>
      <c r="U154" s="518"/>
      <c r="V154" s="518"/>
      <c r="W154" s="518"/>
      <c r="X154" s="518"/>
      <c r="Y154" s="518"/>
      <c r="Z154" s="518"/>
      <c r="AA154" s="518"/>
      <c r="AB154" s="518"/>
      <c r="AC154" s="518"/>
      <c r="AD154" s="518"/>
      <c r="AE154" s="518"/>
      <c r="AF154" s="518"/>
      <c r="AG154" s="518"/>
      <c r="AH154" s="518"/>
      <c r="AI154" s="518"/>
      <c r="AJ154" s="518"/>
      <c r="AK154" s="518"/>
      <c r="AL154" s="518"/>
      <c r="AM154" s="950"/>
      <c r="AN154" s="1064"/>
      <c r="AO154" s="1065"/>
      <c r="AP154" s="1066"/>
      <c r="AQ154" s="1057"/>
      <c r="AR154" s="1058"/>
      <c r="AS154" s="1058"/>
      <c r="AT154" s="1058"/>
      <c r="AU154" s="1059"/>
      <c r="AV154" s="513"/>
      <c r="AW154" s="1064"/>
      <c r="AX154" s="1065"/>
      <c r="AY154" s="1066"/>
      <c r="AZ154" s="1057"/>
      <c r="BA154" s="1058"/>
      <c r="BB154" s="1058"/>
      <c r="BC154" s="1058"/>
      <c r="BD154" s="1059"/>
      <c r="BE154" s="519"/>
      <c r="BF154" s="518"/>
      <c r="BG154" s="518"/>
      <c r="BH154" s="518"/>
      <c r="BI154" s="518"/>
      <c r="BJ154" s="518"/>
      <c r="BK154" s="518"/>
      <c r="BL154" s="518"/>
      <c r="BM154" s="518"/>
      <c r="BN154" s="518"/>
      <c r="BO154" s="518"/>
      <c r="BP154" s="518"/>
      <c r="BQ154" s="518"/>
      <c r="BR154" s="518"/>
      <c r="BS154" s="518"/>
      <c r="BT154" s="518"/>
      <c r="BU154" s="518"/>
      <c r="BV154" s="518"/>
      <c r="BW154" s="518"/>
      <c r="BX154" s="518"/>
      <c r="BY154" s="518"/>
      <c r="BZ154" s="518"/>
      <c r="CA154" s="518"/>
      <c r="CB154" s="518"/>
      <c r="CC154" s="518"/>
      <c r="CD154" s="518"/>
      <c r="CE154" s="518"/>
      <c r="CF154" s="518"/>
      <c r="CG154" s="518"/>
      <c r="CH154" s="518"/>
    </row>
    <row r="155" spans="1:86" ht="15" hidden="1" customHeight="1" x14ac:dyDescent="0.25">
      <c r="A155" s="518"/>
      <c r="B155" s="518"/>
      <c r="C155" s="518"/>
      <c r="D155" s="518"/>
      <c r="E155" s="518"/>
      <c r="F155" s="518"/>
      <c r="G155" s="518"/>
      <c r="H155" s="518"/>
      <c r="I155" s="519"/>
      <c r="J155" s="518"/>
      <c r="K155" s="518"/>
      <c r="L155" s="518"/>
      <c r="M155" s="518"/>
      <c r="N155" s="518"/>
      <c r="O155" s="518"/>
      <c r="P155" s="518"/>
      <c r="Q155" s="518"/>
      <c r="R155" s="519"/>
      <c r="S155" s="518"/>
      <c r="T155" s="518"/>
      <c r="U155" s="518"/>
      <c r="V155" s="518"/>
      <c r="W155" s="518"/>
      <c r="X155" s="518"/>
      <c r="Y155" s="518"/>
      <c r="Z155" s="518"/>
      <c r="AA155" s="518"/>
      <c r="AB155" s="518"/>
      <c r="AC155" s="518"/>
      <c r="AD155" s="518"/>
      <c r="AE155" s="518"/>
      <c r="AF155" s="518"/>
      <c r="AG155" s="518"/>
      <c r="AH155" s="518"/>
      <c r="AI155" s="518"/>
      <c r="AJ155" s="518"/>
      <c r="AK155" s="518"/>
      <c r="AL155" s="518"/>
      <c r="AM155" s="950"/>
      <c r="AN155" s="1061"/>
      <c r="AO155" s="1062"/>
      <c r="AP155" s="1063"/>
      <c r="AQ155" s="1054"/>
      <c r="AR155" s="1055"/>
      <c r="AS155" s="1055"/>
      <c r="AT155" s="1055"/>
      <c r="AU155" s="1056"/>
      <c r="AV155" s="513"/>
      <c r="AW155" s="1061" t="s">
        <v>63</v>
      </c>
      <c r="AX155" s="1062"/>
      <c r="AY155" s="1063"/>
      <c r="AZ155" s="1054"/>
      <c r="BA155" s="1055"/>
      <c r="BB155" s="1055"/>
      <c r="BC155" s="1055"/>
      <c r="BD155" s="1056"/>
      <c r="BE155" s="519"/>
      <c r="BF155" s="518"/>
      <c r="BG155" s="518"/>
      <c r="BH155" s="518"/>
      <c r="BI155" s="518"/>
      <c r="BJ155" s="518"/>
      <c r="BK155" s="518"/>
      <c r="BL155" s="518"/>
      <c r="BM155" s="518"/>
      <c r="BN155" s="518"/>
      <c r="BO155" s="518"/>
      <c r="BP155" s="518"/>
      <c r="BQ155" s="518"/>
      <c r="BR155" s="518"/>
      <c r="BS155" s="518"/>
      <c r="BT155" s="518"/>
      <c r="BU155" s="518"/>
      <c r="BV155" s="518"/>
      <c r="BW155" s="518"/>
      <c r="BX155" s="518"/>
      <c r="BY155" s="518"/>
      <c r="BZ155" s="518"/>
      <c r="CA155" s="518"/>
      <c r="CB155" s="518"/>
      <c r="CC155" s="518"/>
      <c r="CD155" s="518"/>
      <c r="CE155" s="518"/>
      <c r="CF155" s="518"/>
      <c r="CG155" s="518"/>
      <c r="CH155" s="518"/>
    </row>
    <row r="156" spans="1:86" hidden="1" x14ac:dyDescent="0.25">
      <c r="A156" s="518"/>
      <c r="B156" s="518"/>
      <c r="C156" s="518"/>
      <c r="D156" s="518"/>
      <c r="E156" s="518"/>
      <c r="F156" s="518"/>
      <c r="G156" s="518"/>
      <c r="H156" s="518"/>
      <c r="I156" s="519"/>
      <c r="J156" s="518"/>
      <c r="K156" s="518"/>
      <c r="L156" s="518"/>
      <c r="M156" s="518"/>
      <c r="N156" s="518"/>
      <c r="O156" s="518"/>
      <c r="P156" s="518"/>
      <c r="Q156" s="518"/>
      <c r="R156" s="519"/>
      <c r="S156" s="518"/>
      <c r="T156" s="518"/>
      <c r="U156" s="518"/>
      <c r="V156" s="518"/>
      <c r="W156" s="518"/>
      <c r="X156" s="518"/>
      <c r="Y156" s="518"/>
      <c r="Z156" s="518"/>
      <c r="AA156" s="518"/>
      <c r="AB156" s="518"/>
      <c r="AC156" s="518"/>
      <c r="AD156" s="518"/>
      <c r="AE156" s="518"/>
      <c r="AF156" s="518"/>
      <c r="AG156" s="518"/>
      <c r="AH156" s="518"/>
      <c r="AI156" s="518"/>
      <c r="AJ156" s="518"/>
      <c r="AK156" s="518"/>
      <c r="AL156" s="518"/>
      <c r="AM156" s="950"/>
      <c r="AN156" s="1064"/>
      <c r="AO156" s="1065"/>
      <c r="AP156" s="1066"/>
      <c r="AQ156" s="1057"/>
      <c r="AR156" s="1058"/>
      <c r="AS156" s="1058"/>
      <c r="AT156" s="1058"/>
      <c r="AU156" s="1059"/>
      <c r="AV156" s="513"/>
      <c r="AW156" s="1064"/>
      <c r="AX156" s="1065"/>
      <c r="AY156" s="1066"/>
      <c r="AZ156" s="1057"/>
      <c r="BA156" s="1058"/>
      <c r="BB156" s="1058"/>
      <c r="BC156" s="1058"/>
      <c r="BD156" s="1059"/>
      <c r="BE156" s="519"/>
      <c r="BF156" s="518"/>
      <c r="BG156" s="518"/>
      <c r="BH156" s="518"/>
      <c r="BI156" s="518"/>
      <c r="BJ156" s="518"/>
      <c r="BK156" s="518"/>
      <c r="BL156" s="518"/>
      <c r="BM156" s="518"/>
      <c r="BN156" s="518"/>
      <c r="BO156" s="518"/>
      <c r="BP156" s="518"/>
      <c r="BQ156" s="518"/>
      <c r="BR156" s="518"/>
      <c r="BS156" s="518"/>
      <c r="BT156" s="518"/>
      <c r="BU156" s="518"/>
      <c r="BV156" s="518"/>
      <c r="BW156" s="518"/>
      <c r="BX156" s="518"/>
      <c r="BY156" s="518"/>
      <c r="BZ156" s="518"/>
      <c r="CA156" s="518"/>
      <c r="CB156" s="518"/>
      <c r="CC156" s="518"/>
      <c r="CD156" s="518"/>
      <c r="CE156" s="518"/>
      <c r="CF156" s="518"/>
      <c r="CG156" s="518"/>
      <c r="CH156" s="518"/>
    </row>
    <row r="157" spans="1:86" ht="15" hidden="1" customHeight="1" x14ac:dyDescent="0.25">
      <c r="A157" s="518"/>
      <c r="B157" s="518"/>
      <c r="C157" s="518"/>
      <c r="D157" s="518"/>
      <c r="E157" s="518"/>
      <c r="F157" s="518"/>
      <c r="G157" s="518"/>
      <c r="H157" s="518"/>
      <c r="I157" s="519"/>
      <c r="J157" s="518"/>
      <c r="K157" s="518"/>
      <c r="L157" s="518"/>
      <c r="M157" s="518"/>
      <c r="N157" s="518"/>
      <c r="O157" s="518"/>
      <c r="P157" s="518"/>
      <c r="Q157" s="518"/>
      <c r="R157" s="519"/>
      <c r="S157" s="518"/>
      <c r="T157" s="518"/>
      <c r="U157" s="518"/>
      <c r="V157" s="518"/>
      <c r="W157" s="518"/>
      <c r="X157" s="518"/>
      <c r="Y157" s="518"/>
      <c r="Z157" s="518"/>
      <c r="AA157" s="518"/>
      <c r="AB157" s="518"/>
      <c r="AC157" s="518"/>
      <c r="AD157" s="518"/>
      <c r="AE157" s="518"/>
      <c r="AF157" s="518"/>
      <c r="AG157" s="518"/>
      <c r="AH157" s="518"/>
      <c r="AI157" s="518"/>
      <c r="AJ157" s="518"/>
      <c r="AK157" s="518"/>
      <c r="AL157" s="518"/>
      <c r="AM157" s="950"/>
      <c r="AN157" s="1061"/>
      <c r="AO157" s="1062"/>
      <c r="AP157" s="1063"/>
      <c r="AQ157" s="1054"/>
      <c r="AR157" s="1055"/>
      <c r="AS157" s="1055"/>
      <c r="AT157" s="1055"/>
      <c r="AU157" s="1056"/>
      <c r="AV157" s="513"/>
      <c r="AW157" s="1061" t="s">
        <v>64</v>
      </c>
      <c r="AX157" s="1062"/>
      <c r="AY157" s="1063"/>
      <c r="AZ157" s="1054"/>
      <c r="BA157" s="1055"/>
      <c r="BB157" s="1055"/>
      <c r="BC157" s="1055"/>
      <c r="BD157" s="1056"/>
      <c r="BE157" s="519"/>
      <c r="BF157" s="518"/>
      <c r="BG157" s="518"/>
      <c r="BH157" s="518"/>
      <c r="BI157" s="518"/>
      <c r="BJ157" s="518"/>
      <c r="BK157" s="518"/>
      <c r="BL157" s="518"/>
      <c r="BM157" s="518"/>
      <c r="BN157" s="518"/>
      <c r="BO157" s="518"/>
      <c r="BP157" s="518"/>
      <c r="BQ157" s="518"/>
      <c r="BR157" s="518"/>
      <c r="BS157" s="518"/>
      <c r="BT157" s="518"/>
      <c r="BU157" s="518"/>
      <c r="BV157" s="518"/>
      <c r="BW157" s="518"/>
      <c r="BX157" s="518"/>
      <c r="BY157" s="518"/>
      <c r="BZ157" s="518"/>
      <c r="CA157" s="518"/>
      <c r="CB157" s="518"/>
      <c r="CC157" s="518"/>
      <c r="CD157" s="518"/>
      <c r="CE157" s="518"/>
      <c r="CF157" s="518"/>
      <c r="CG157" s="518"/>
      <c r="CH157" s="518"/>
    </row>
    <row r="158" spans="1:86" hidden="1" x14ac:dyDescent="0.25">
      <c r="A158" s="518"/>
      <c r="B158" s="518"/>
      <c r="C158" s="518"/>
      <c r="D158" s="518"/>
      <c r="E158" s="518"/>
      <c r="F158" s="518"/>
      <c r="G158" s="518"/>
      <c r="H158" s="518"/>
      <c r="I158" s="519"/>
      <c r="J158" s="518"/>
      <c r="K158" s="518"/>
      <c r="L158" s="518"/>
      <c r="M158" s="518"/>
      <c r="N158" s="518"/>
      <c r="O158" s="518"/>
      <c r="P158" s="518"/>
      <c r="Q158" s="518"/>
      <c r="R158" s="519"/>
      <c r="S158" s="518"/>
      <c r="T158" s="518"/>
      <c r="U158" s="518"/>
      <c r="V158" s="518"/>
      <c r="W158" s="518"/>
      <c r="X158" s="518"/>
      <c r="Y158" s="518"/>
      <c r="Z158" s="518"/>
      <c r="AA158" s="518"/>
      <c r="AB158" s="518"/>
      <c r="AC158" s="518"/>
      <c r="AD158" s="518"/>
      <c r="AE158" s="518"/>
      <c r="AF158" s="518"/>
      <c r="AG158" s="518"/>
      <c r="AH158" s="518"/>
      <c r="AI158" s="518"/>
      <c r="AJ158" s="518"/>
      <c r="AK158" s="518"/>
      <c r="AL158" s="518"/>
      <c r="AM158" s="950"/>
      <c r="AN158" s="1064"/>
      <c r="AO158" s="1065"/>
      <c r="AP158" s="1066"/>
      <c r="AQ158" s="1057"/>
      <c r="AR158" s="1058"/>
      <c r="AS158" s="1058"/>
      <c r="AT158" s="1058"/>
      <c r="AU158" s="1059"/>
      <c r="AV158" s="513"/>
      <c r="AW158" s="1064"/>
      <c r="AX158" s="1065"/>
      <c r="AY158" s="1066"/>
      <c r="AZ158" s="1057"/>
      <c r="BA158" s="1058"/>
      <c r="BB158" s="1058"/>
      <c r="BC158" s="1058"/>
      <c r="BD158" s="1059"/>
      <c r="BE158" s="519"/>
      <c r="BF158" s="518"/>
      <c r="BG158" s="518"/>
      <c r="BH158" s="518"/>
      <c r="BI158" s="518"/>
      <c r="BJ158" s="518"/>
      <c r="BK158" s="518"/>
      <c r="BL158" s="518"/>
      <c r="BM158" s="518"/>
      <c r="BN158" s="518"/>
      <c r="BO158" s="518"/>
      <c r="BP158" s="518"/>
      <c r="BQ158" s="518"/>
      <c r="BR158" s="518"/>
      <c r="BS158" s="518"/>
      <c r="BT158" s="518"/>
      <c r="BU158" s="518"/>
      <c r="BV158" s="518"/>
      <c r="BW158" s="518"/>
      <c r="BX158" s="518"/>
      <c r="BY158" s="518"/>
      <c r="BZ158" s="518"/>
      <c r="CA158" s="518"/>
      <c r="CB158" s="518"/>
      <c r="CC158" s="518"/>
      <c r="CD158" s="518"/>
      <c r="CE158" s="518"/>
      <c r="CF158" s="518"/>
      <c r="CG158" s="518"/>
      <c r="CH158" s="518"/>
    </row>
    <row r="159" spans="1:86" hidden="1" x14ac:dyDescent="0.25">
      <c r="A159" s="518"/>
      <c r="B159" s="518"/>
      <c r="C159" s="518"/>
      <c r="D159" s="518"/>
      <c r="E159" s="518"/>
      <c r="F159" s="518"/>
      <c r="G159" s="518"/>
      <c r="H159" s="518"/>
      <c r="I159" s="519"/>
      <c r="J159" s="518"/>
      <c r="K159" s="518"/>
      <c r="L159" s="518"/>
      <c r="M159" s="518"/>
      <c r="N159" s="518"/>
      <c r="O159" s="518"/>
      <c r="P159" s="518"/>
      <c r="Q159" s="518"/>
      <c r="R159" s="519"/>
      <c r="S159" s="518"/>
      <c r="T159" s="518"/>
      <c r="U159" s="518"/>
      <c r="V159" s="518"/>
      <c r="W159" s="518"/>
      <c r="X159" s="518"/>
      <c r="Y159" s="518"/>
      <c r="Z159" s="518"/>
      <c r="AA159" s="518"/>
      <c r="AB159" s="518"/>
      <c r="AC159" s="518"/>
      <c r="AD159" s="518"/>
      <c r="AE159" s="518"/>
      <c r="AF159" s="518"/>
      <c r="AG159" s="518"/>
      <c r="AH159" s="518"/>
      <c r="AI159" s="518"/>
      <c r="AJ159" s="518"/>
      <c r="AK159" s="518"/>
      <c r="AL159" s="518"/>
      <c r="AM159" s="950"/>
      <c r="AN159" s="1102"/>
      <c r="AO159" s="1102"/>
      <c r="AP159" s="1102"/>
      <c r="AQ159" s="1102"/>
      <c r="AR159" s="1102"/>
      <c r="AS159" s="1102"/>
      <c r="AT159" s="1102"/>
      <c r="AU159" s="1102"/>
      <c r="AV159" s="513"/>
      <c r="AW159" s="1099" t="s">
        <v>64</v>
      </c>
      <c r="AX159" s="1100"/>
      <c r="AY159" s="1101"/>
      <c r="AZ159" s="1102"/>
      <c r="BA159" s="1102"/>
      <c r="BB159" s="1102"/>
      <c r="BC159" s="1102"/>
      <c r="BD159" s="1102"/>
      <c r="BE159" s="519"/>
      <c r="BF159" s="518"/>
      <c r="BG159" s="518"/>
      <c r="BH159" s="518"/>
      <c r="BI159" s="518"/>
      <c r="BJ159" s="518"/>
      <c r="BK159" s="518"/>
      <c r="BL159" s="518"/>
      <c r="BM159" s="518"/>
      <c r="BN159" s="518"/>
      <c r="BO159" s="518"/>
      <c r="BP159" s="518"/>
      <c r="BQ159" s="518"/>
      <c r="BR159" s="518"/>
      <c r="BS159" s="518"/>
      <c r="BT159" s="518"/>
      <c r="BU159" s="518"/>
      <c r="BV159" s="518"/>
      <c r="BW159" s="518"/>
      <c r="BX159" s="518"/>
      <c r="BY159" s="518"/>
      <c r="BZ159" s="518"/>
      <c r="CA159" s="518"/>
      <c r="CB159" s="518"/>
      <c r="CC159" s="518"/>
      <c r="CD159" s="518"/>
      <c r="CE159" s="518"/>
      <c r="CF159" s="518"/>
      <c r="CG159" s="518"/>
      <c r="CH159" s="518"/>
    </row>
    <row r="160" spans="1:86" s="408" customFormat="1" hidden="1" x14ac:dyDescent="0.25">
      <c r="A160" s="519"/>
      <c r="B160" s="519"/>
      <c r="C160" s="519"/>
      <c r="D160" s="519"/>
      <c r="E160" s="519"/>
      <c r="F160" s="519"/>
      <c r="G160" s="519"/>
      <c r="H160" s="519"/>
      <c r="I160" s="519"/>
      <c r="J160" s="519"/>
      <c r="K160" s="519"/>
      <c r="L160" s="519"/>
      <c r="M160" s="519"/>
      <c r="N160" s="519"/>
      <c r="O160" s="519"/>
      <c r="P160" s="519"/>
      <c r="Q160" s="519"/>
      <c r="R160" s="519"/>
      <c r="S160" s="519"/>
      <c r="T160" s="519"/>
      <c r="U160" s="519"/>
      <c r="V160" s="519"/>
      <c r="W160" s="519"/>
      <c r="X160" s="519"/>
      <c r="Y160" s="519"/>
      <c r="Z160" s="519"/>
      <c r="AA160" s="519"/>
      <c r="AB160" s="519"/>
      <c r="AC160" s="519"/>
      <c r="AD160" s="519"/>
      <c r="AE160" s="519"/>
      <c r="AF160" s="519"/>
      <c r="AG160" s="519"/>
      <c r="AH160" s="519"/>
      <c r="AI160" s="519"/>
      <c r="AJ160" s="519"/>
      <c r="AK160" s="519"/>
      <c r="AL160" s="519"/>
      <c r="AM160" s="519"/>
      <c r="AN160" s="519"/>
      <c r="AO160" s="519"/>
      <c r="AP160" s="519"/>
      <c r="AQ160" s="519"/>
      <c r="AR160" s="519"/>
      <c r="AS160" s="519"/>
      <c r="AT160" s="519"/>
      <c r="AU160" s="519"/>
      <c r="AV160" s="519"/>
      <c r="AW160" s="519"/>
      <c r="AX160" s="519"/>
      <c r="AY160" s="519"/>
      <c r="AZ160" s="519"/>
      <c r="BA160" s="519"/>
      <c r="BB160" s="519"/>
      <c r="BC160" s="519"/>
      <c r="BD160" s="519"/>
      <c r="BE160" s="519"/>
      <c r="BF160" s="519"/>
      <c r="BG160" s="519"/>
      <c r="BH160" s="519"/>
      <c r="BI160" s="519"/>
      <c r="BJ160" s="519"/>
      <c r="BK160" s="519"/>
      <c r="BL160" s="519"/>
      <c r="BM160" s="519"/>
      <c r="BN160" s="519"/>
      <c r="BO160" s="519"/>
      <c r="BP160" s="519"/>
      <c r="BQ160" s="519"/>
      <c r="BR160" s="519"/>
      <c r="BS160" s="519"/>
      <c r="BT160" s="519"/>
      <c r="BU160" s="519"/>
      <c r="BV160" s="519"/>
      <c r="BW160" s="519"/>
      <c r="BX160" s="519"/>
      <c r="BY160" s="519"/>
      <c r="BZ160" s="519"/>
      <c r="CA160" s="519"/>
      <c r="CB160" s="519"/>
      <c r="CC160" s="519"/>
      <c r="CD160" s="519"/>
      <c r="CE160" s="519"/>
      <c r="CF160" s="519"/>
      <c r="CG160" s="519"/>
      <c r="CH160" s="519"/>
    </row>
    <row r="161" spans="1:86" ht="18.75" collapsed="1" x14ac:dyDescent="0.3">
      <c r="A161" s="518"/>
      <c r="B161" s="518"/>
      <c r="C161" s="518"/>
      <c r="D161" s="518"/>
      <c r="E161" s="518"/>
      <c r="F161" s="518"/>
      <c r="G161" s="518"/>
      <c r="H161" s="518"/>
      <c r="I161" s="519"/>
      <c r="J161" s="518"/>
      <c r="K161" s="518"/>
      <c r="L161" s="518"/>
      <c r="M161" s="518"/>
      <c r="N161" s="518"/>
      <c r="O161" s="518"/>
      <c r="P161" s="518"/>
      <c r="Q161" s="518"/>
      <c r="R161" s="519"/>
      <c r="S161" s="518"/>
      <c r="T161" s="518"/>
      <c r="U161" s="518"/>
      <c r="V161" s="518"/>
      <c r="W161" s="518"/>
      <c r="X161" s="518"/>
      <c r="Y161" s="518"/>
      <c r="Z161" s="518"/>
      <c r="AA161" s="518"/>
      <c r="AB161" s="518"/>
      <c r="AC161" s="518"/>
      <c r="AD161" s="518"/>
      <c r="AE161" s="518"/>
      <c r="AF161" s="518"/>
      <c r="AG161" s="518"/>
      <c r="AH161" s="518"/>
      <c r="AI161" s="518"/>
      <c r="AJ161" s="518"/>
      <c r="AK161" s="518"/>
      <c r="AL161" s="518"/>
      <c r="AM161" s="519"/>
      <c r="AN161" s="518"/>
      <c r="AO161" s="518"/>
      <c r="AP161" s="518"/>
      <c r="AQ161" s="518"/>
      <c r="AR161" s="518"/>
      <c r="AS161" s="518"/>
      <c r="AT161" s="518"/>
      <c r="AU161" s="518"/>
      <c r="AV161" s="518"/>
      <c r="AW161" s="518"/>
      <c r="AX161" s="518"/>
      <c r="AY161" s="518"/>
      <c r="AZ161" s="518"/>
      <c r="BA161" s="518"/>
      <c r="BB161" s="518"/>
      <c r="BC161" s="518"/>
      <c r="BD161" s="518"/>
      <c r="BE161" s="519"/>
      <c r="BF161" s="1053" t="s">
        <v>763</v>
      </c>
      <c r="BG161" s="1053"/>
      <c r="BH161" s="1053"/>
      <c r="BI161" s="1053"/>
      <c r="BJ161" s="1053"/>
      <c r="BK161" s="1053"/>
      <c r="BL161" s="1053"/>
      <c r="BM161" s="1053"/>
      <c r="BN161" s="1053"/>
      <c r="BO161" s="1053"/>
      <c r="BP161" s="1053"/>
      <c r="BQ161" s="1053"/>
      <c r="BR161" s="1053"/>
      <c r="BS161" s="1053"/>
      <c r="BT161" s="1053"/>
      <c r="BU161" s="1053"/>
      <c r="BV161" s="1053"/>
      <c r="BW161" s="1053"/>
      <c r="BX161" s="1053"/>
      <c r="BY161" s="1053"/>
      <c r="BZ161" s="518"/>
      <c r="CA161" s="518"/>
      <c r="CB161" s="518"/>
      <c r="CC161" s="518"/>
      <c r="CD161" s="518"/>
      <c r="CE161" s="518"/>
      <c r="CF161" s="518"/>
      <c r="CG161" s="518"/>
      <c r="CH161" s="518"/>
    </row>
    <row r="162" spans="1:86" ht="14.25" customHeight="1" x14ac:dyDescent="0.3">
      <c r="A162" s="518"/>
      <c r="B162" s="518"/>
      <c r="C162" s="518"/>
      <c r="D162" s="518"/>
      <c r="E162" s="518"/>
      <c r="F162" s="518"/>
      <c r="G162" s="518"/>
      <c r="H162" s="518"/>
      <c r="I162" s="519"/>
      <c r="J162" s="518"/>
      <c r="K162" s="518"/>
      <c r="L162" s="518"/>
      <c r="M162" s="518"/>
      <c r="N162" s="518"/>
      <c r="O162" s="518"/>
      <c r="P162" s="518"/>
      <c r="Q162" s="518"/>
      <c r="R162" s="519"/>
      <c r="S162" s="518"/>
      <c r="T162" s="518"/>
      <c r="U162" s="518"/>
      <c r="V162" s="518"/>
      <c r="W162" s="518"/>
      <c r="X162" s="518"/>
      <c r="Y162" s="518"/>
      <c r="Z162" s="518"/>
      <c r="AA162" s="518"/>
      <c r="AB162" s="518"/>
      <c r="AC162" s="518"/>
      <c r="AD162" s="518"/>
      <c r="AE162" s="518"/>
      <c r="AF162" s="518"/>
      <c r="AG162" s="518"/>
      <c r="AH162" s="518"/>
      <c r="AI162" s="518"/>
      <c r="AJ162" s="518"/>
      <c r="AK162" s="518"/>
      <c r="AL162" s="518"/>
      <c r="AM162" s="519"/>
      <c r="AN162" s="518"/>
      <c r="AO162" s="518"/>
      <c r="AP162" s="518"/>
      <c r="AQ162" s="518"/>
      <c r="AR162" s="518"/>
      <c r="AS162" s="518"/>
      <c r="AT162" s="518"/>
      <c r="AU162" s="518"/>
      <c r="AV162" s="518"/>
      <c r="AW162" s="518"/>
      <c r="AX162" s="518"/>
      <c r="AY162" s="518"/>
      <c r="AZ162" s="518"/>
      <c r="BA162" s="518"/>
      <c r="BB162" s="518"/>
      <c r="BC162" s="518"/>
      <c r="BD162" s="518"/>
      <c r="BE162" s="519"/>
      <c r="BF162" s="965"/>
      <c r="BG162" s="965"/>
      <c r="BH162" s="965"/>
      <c r="BI162" s="965"/>
      <c r="BJ162" s="965"/>
      <c r="BK162" s="965"/>
      <c r="BL162" s="965"/>
      <c r="BM162" s="965"/>
      <c r="BN162" s="965"/>
      <c r="BO162" s="965"/>
      <c r="BP162" s="965"/>
      <c r="BQ162" s="965"/>
      <c r="BR162" s="965"/>
      <c r="BS162" s="965"/>
      <c r="BT162" s="965"/>
      <c r="BU162" s="965"/>
      <c r="BV162" s="965"/>
      <c r="BW162" s="965"/>
      <c r="BX162" s="965"/>
      <c r="BY162" s="965"/>
      <c r="BZ162" s="518"/>
      <c r="CA162" s="518"/>
      <c r="CB162" s="518"/>
      <c r="CC162" s="518"/>
      <c r="CD162" s="518"/>
      <c r="CE162" s="518"/>
      <c r="CF162" s="518"/>
      <c r="CG162" s="518"/>
      <c r="CH162" s="518"/>
    </row>
    <row r="163" spans="1:86" x14ac:dyDescent="0.25">
      <c r="A163" s="518"/>
      <c r="B163" s="518"/>
      <c r="C163" s="518"/>
      <c r="D163" s="518"/>
      <c r="E163" s="518"/>
      <c r="F163" s="518"/>
      <c r="G163" s="518"/>
      <c r="H163" s="518"/>
      <c r="I163" s="519"/>
      <c r="J163" s="518"/>
      <c r="K163" s="518"/>
      <c r="L163" s="518"/>
      <c r="M163" s="518"/>
      <c r="N163" s="518"/>
      <c r="O163" s="518"/>
      <c r="P163" s="518"/>
      <c r="Q163" s="518"/>
      <c r="R163" s="519"/>
      <c r="S163" s="518"/>
      <c r="T163" s="518"/>
      <c r="U163" s="518"/>
      <c r="V163" s="518"/>
      <c r="W163" s="518"/>
      <c r="X163" s="518"/>
      <c r="Y163" s="518"/>
      <c r="Z163" s="518"/>
      <c r="AA163" s="518"/>
      <c r="AB163" s="518"/>
      <c r="AC163" s="518"/>
      <c r="AD163" s="518"/>
      <c r="AE163" s="518"/>
      <c r="AF163" s="518"/>
      <c r="AG163" s="518"/>
      <c r="AH163" s="518"/>
      <c r="AI163" s="518"/>
      <c r="AJ163" s="518"/>
      <c r="AK163" s="518"/>
      <c r="AL163" s="518"/>
      <c r="AM163" s="519"/>
      <c r="AN163" s="518"/>
      <c r="AO163" s="518"/>
      <c r="AP163" s="518"/>
      <c r="AQ163" s="518"/>
      <c r="AR163" s="518"/>
      <c r="AS163" s="518"/>
      <c r="AT163" s="518"/>
      <c r="AU163" s="518"/>
      <c r="AV163" s="518"/>
      <c r="AW163" s="518"/>
      <c r="AX163" s="518"/>
      <c r="AY163" s="518"/>
      <c r="AZ163" s="518"/>
      <c r="BA163" s="518"/>
      <c r="BB163" s="518"/>
      <c r="BC163" s="518"/>
      <c r="BD163" s="518"/>
      <c r="BE163" s="519"/>
      <c r="BF163" s="1043" t="s">
        <v>780</v>
      </c>
      <c r="BG163" s="1043"/>
      <c r="BH163" s="1043"/>
      <c r="BI163" s="1043"/>
      <c r="BJ163" s="1043"/>
      <c r="BK163" s="1043"/>
      <c r="BL163" s="958"/>
      <c r="BM163" s="1043" t="s">
        <v>782</v>
      </c>
      <c r="BN163" s="1043"/>
      <c r="BO163" s="1043"/>
      <c r="BP163" s="1043"/>
      <c r="BQ163" s="1043"/>
      <c r="BR163" s="1043"/>
      <c r="BS163" s="958"/>
      <c r="BT163" s="1043" t="s">
        <v>764</v>
      </c>
      <c r="BU163" s="1043"/>
      <c r="BV163" s="1043"/>
      <c r="BW163" s="1043"/>
      <c r="BX163" s="1043"/>
      <c r="BY163" s="1043"/>
      <c r="BZ163" s="518"/>
      <c r="CA163" s="518"/>
      <c r="CB163" s="518"/>
      <c r="CC163" s="518"/>
      <c r="CD163" s="518"/>
      <c r="CE163" s="518"/>
      <c r="CF163" s="518"/>
      <c r="CG163" s="518"/>
      <c r="CH163" s="518"/>
    </row>
    <row r="164" spans="1:86" x14ac:dyDescent="0.25">
      <c r="A164" s="518"/>
      <c r="B164" s="518"/>
      <c r="C164" s="518"/>
      <c r="D164" s="518"/>
      <c r="E164" s="518"/>
      <c r="F164" s="518"/>
      <c r="G164" s="518"/>
      <c r="H164" s="518"/>
      <c r="I164" s="519"/>
      <c r="J164" s="518"/>
      <c r="K164" s="518"/>
      <c r="L164" s="518"/>
      <c r="M164" s="518"/>
      <c r="N164" s="518"/>
      <c r="O164" s="518"/>
      <c r="P164" s="518"/>
      <c r="Q164" s="518"/>
      <c r="R164" s="519"/>
      <c r="S164" s="518"/>
      <c r="T164" s="518"/>
      <c r="U164" s="518"/>
      <c r="V164" s="518"/>
      <c r="W164" s="518"/>
      <c r="X164" s="518"/>
      <c r="Y164" s="518"/>
      <c r="Z164" s="518"/>
      <c r="AA164" s="518"/>
      <c r="AB164" s="518"/>
      <c r="AC164" s="518"/>
      <c r="AD164" s="518"/>
      <c r="AE164" s="518"/>
      <c r="AF164" s="518"/>
      <c r="AG164" s="518"/>
      <c r="AH164" s="518"/>
      <c r="AI164" s="518"/>
      <c r="AJ164" s="518"/>
      <c r="AK164" s="518"/>
      <c r="AL164" s="518"/>
      <c r="AM164" s="519"/>
      <c r="AN164" s="518"/>
      <c r="AO164" s="518"/>
      <c r="AP164" s="518"/>
      <c r="AQ164" s="518"/>
      <c r="AR164" s="518"/>
      <c r="AS164" s="518"/>
      <c r="AT164" s="518"/>
      <c r="AU164" s="518"/>
      <c r="AV164" s="518"/>
      <c r="AW164" s="518"/>
      <c r="AX164" s="518"/>
      <c r="AY164" s="518"/>
      <c r="AZ164" s="518"/>
      <c r="BA164" s="518"/>
      <c r="BB164" s="518"/>
      <c r="BC164" s="518"/>
      <c r="BD164" s="518"/>
      <c r="BE164" s="519"/>
      <c r="BF164" s="958" t="s">
        <v>240</v>
      </c>
      <c r="BG164" s="958"/>
      <c r="BH164" s="958"/>
      <c r="BI164" s="958"/>
      <c r="BJ164" s="958"/>
      <c r="BK164" s="966" t="s">
        <v>781</v>
      </c>
      <c r="BL164" s="958"/>
      <c r="BM164" s="967" t="s">
        <v>240</v>
      </c>
      <c r="BN164" s="967"/>
      <c r="BO164" s="967"/>
      <c r="BP164" s="967"/>
      <c r="BQ164" s="967"/>
      <c r="BR164" s="968" t="s">
        <v>783</v>
      </c>
      <c r="BS164" s="958"/>
      <c r="BT164" s="967" t="s">
        <v>240</v>
      </c>
      <c r="BU164" s="967"/>
      <c r="BV164" s="967"/>
      <c r="BW164" s="967"/>
      <c r="BX164" s="967"/>
      <c r="BY164" s="968" t="s">
        <v>788</v>
      </c>
      <c r="BZ164" s="518"/>
      <c r="CA164" s="518"/>
      <c r="CB164" s="518"/>
      <c r="CC164" s="518"/>
      <c r="CD164" s="518"/>
      <c r="CE164" s="518"/>
      <c r="CF164" s="518"/>
      <c r="CG164" s="518"/>
      <c r="CH164" s="518"/>
    </row>
    <row r="165" spans="1:86" x14ac:dyDescent="0.25">
      <c r="A165" s="518"/>
      <c r="B165" s="518"/>
      <c r="C165" s="518"/>
      <c r="D165" s="518"/>
      <c r="E165" s="518"/>
      <c r="F165" s="518"/>
      <c r="G165" s="518"/>
      <c r="H165" s="518"/>
      <c r="I165" s="519"/>
      <c r="J165" s="518"/>
      <c r="K165" s="518"/>
      <c r="L165" s="518"/>
      <c r="M165" s="518"/>
      <c r="N165" s="518"/>
      <c r="O165" s="518"/>
      <c r="P165" s="518"/>
      <c r="Q165" s="518"/>
      <c r="R165" s="519"/>
      <c r="S165" s="518"/>
      <c r="T165" s="518"/>
      <c r="U165" s="518"/>
      <c r="V165" s="518"/>
      <c r="W165" s="518"/>
      <c r="X165" s="518"/>
      <c r="Y165" s="518"/>
      <c r="Z165" s="518"/>
      <c r="AA165" s="518"/>
      <c r="AB165" s="518"/>
      <c r="AC165" s="518"/>
      <c r="AD165" s="518"/>
      <c r="AE165" s="518"/>
      <c r="AF165" s="518"/>
      <c r="AG165" s="518"/>
      <c r="AH165" s="518"/>
      <c r="AI165" s="518"/>
      <c r="AJ165" s="518"/>
      <c r="AK165" s="518"/>
      <c r="AL165" s="518"/>
      <c r="AM165" s="519"/>
      <c r="AN165" s="518"/>
      <c r="AO165" s="518"/>
      <c r="AP165" s="518"/>
      <c r="AQ165" s="518"/>
      <c r="AR165" s="518"/>
      <c r="AS165" s="518"/>
      <c r="AT165" s="518"/>
      <c r="AU165" s="518"/>
      <c r="AV165" s="518"/>
      <c r="AW165" s="518"/>
      <c r="AX165" s="518"/>
      <c r="AY165" s="518"/>
      <c r="AZ165" s="518"/>
      <c r="BA165" s="518"/>
      <c r="BB165" s="518"/>
      <c r="BC165" s="518"/>
      <c r="BD165" s="518"/>
      <c r="BE165" s="519"/>
      <c r="BF165" s="1044"/>
      <c r="BG165" s="1044"/>
      <c r="BH165" s="1044"/>
      <c r="BI165" s="1045"/>
      <c r="BJ165" s="1046"/>
      <c r="BK165" s="1047"/>
      <c r="BL165" s="958"/>
      <c r="BM165" s="1044"/>
      <c r="BN165" s="1044"/>
      <c r="BO165" s="1044"/>
      <c r="BP165" s="1045"/>
      <c r="BQ165" s="1046"/>
      <c r="BR165" s="1047"/>
      <c r="BS165" s="958"/>
      <c r="BT165" s="1044"/>
      <c r="BU165" s="1044"/>
      <c r="BV165" s="1044"/>
      <c r="BW165" s="1045"/>
      <c r="BX165" s="1046"/>
      <c r="BY165" s="1047"/>
      <c r="BZ165" s="518"/>
      <c r="CA165" s="518"/>
      <c r="CB165" s="518"/>
      <c r="CC165" s="518"/>
      <c r="CD165" s="518"/>
      <c r="CE165" s="518"/>
      <c r="CF165" s="518"/>
      <c r="CG165" s="518"/>
      <c r="CH165" s="518"/>
    </row>
    <row r="166" spans="1:86" x14ac:dyDescent="0.25">
      <c r="A166" s="518"/>
      <c r="B166" s="518"/>
      <c r="C166" s="518"/>
      <c r="D166" s="518"/>
      <c r="E166" s="518"/>
      <c r="F166" s="518"/>
      <c r="G166" s="518"/>
      <c r="H166" s="518"/>
      <c r="I166" s="519"/>
      <c r="J166" s="518"/>
      <c r="K166" s="518"/>
      <c r="L166" s="518"/>
      <c r="M166" s="518"/>
      <c r="N166" s="518"/>
      <c r="O166" s="518"/>
      <c r="P166" s="518"/>
      <c r="Q166" s="518"/>
      <c r="R166" s="519"/>
      <c r="S166" s="518"/>
      <c r="T166" s="518"/>
      <c r="U166" s="518"/>
      <c r="V166" s="518"/>
      <c r="W166" s="518"/>
      <c r="X166" s="518"/>
      <c r="Y166" s="518"/>
      <c r="Z166" s="518"/>
      <c r="AA166" s="518"/>
      <c r="AB166" s="518"/>
      <c r="AC166" s="518"/>
      <c r="AD166" s="518"/>
      <c r="AE166" s="518"/>
      <c r="AF166" s="518"/>
      <c r="AG166" s="518"/>
      <c r="AH166" s="518"/>
      <c r="AI166" s="518"/>
      <c r="AJ166" s="518"/>
      <c r="AK166" s="518"/>
      <c r="AL166" s="518"/>
      <c r="AM166" s="519"/>
      <c r="AN166" s="518"/>
      <c r="AO166" s="518"/>
      <c r="AP166" s="518"/>
      <c r="AQ166" s="518"/>
      <c r="AR166" s="518"/>
      <c r="AS166" s="518"/>
      <c r="AT166" s="518"/>
      <c r="AU166" s="518"/>
      <c r="AV166" s="518"/>
      <c r="AW166" s="518"/>
      <c r="AX166" s="518"/>
      <c r="AY166" s="518"/>
      <c r="AZ166" s="518"/>
      <c r="BA166" s="518"/>
      <c r="BB166" s="518"/>
      <c r="BC166" s="518"/>
      <c r="BD166" s="518"/>
      <c r="BE166" s="519"/>
      <c r="BF166" s="1044"/>
      <c r="BG166" s="1044"/>
      <c r="BH166" s="1044"/>
      <c r="BI166" s="1048"/>
      <c r="BJ166" s="1049"/>
      <c r="BK166" s="1050"/>
      <c r="BL166" s="958"/>
      <c r="BM166" s="1044"/>
      <c r="BN166" s="1044"/>
      <c r="BO166" s="1044"/>
      <c r="BP166" s="1048"/>
      <c r="BQ166" s="1049"/>
      <c r="BR166" s="1050"/>
      <c r="BS166" s="958"/>
      <c r="BT166" s="1044"/>
      <c r="BU166" s="1044"/>
      <c r="BV166" s="1044"/>
      <c r="BW166" s="1048"/>
      <c r="BX166" s="1049"/>
      <c r="BY166" s="1050"/>
      <c r="BZ166" s="518"/>
      <c r="CA166" s="518"/>
      <c r="CB166" s="518"/>
      <c r="CC166" s="518"/>
      <c r="CD166" s="518"/>
      <c r="CE166" s="518"/>
      <c r="CF166" s="518"/>
      <c r="CG166" s="518"/>
      <c r="CH166" s="518"/>
    </row>
    <row r="167" spans="1:86" x14ac:dyDescent="0.25">
      <c r="A167" s="518"/>
      <c r="B167" s="518"/>
      <c r="C167" s="518"/>
      <c r="D167" s="518"/>
      <c r="E167" s="518"/>
      <c r="F167" s="518"/>
      <c r="G167" s="518"/>
      <c r="H167" s="518"/>
      <c r="I167" s="519"/>
      <c r="J167" s="518"/>
      <c r="K167" s="518"/>
      <c r="L167" s="518"/>
      <c r="M167" s="518"/>
      <c r="N167" s="518"/>
      <c r="O167" s="518"/>
      <c r="P167" s="518"/>
      <c r="Q167" s="518"/>
      <c r="R167" s="519"/>
      <c r="S167" s="518"/>
      <c r="T167" s="518"/>
      <c r="U167" s="518"/>
      <c r="V167" s="518"/>
      <c r="W167" s="518"/>
      <c r="X167" s="518"/>
      <c r="Y167" s="518"/>
      <c r="Z167" s="518"/>
      <c r="AA167" s="518"/>
      <c r="AB167" s="518"/>
      <c r="AC167" s="518"/>
      <c r="AD167" s="518"/>
      <c r="AE167" s="518"/>
      <c r="AF167" s="518"/>
      <c r="AG167" s="518"/>
      <c r="AH167" s="518"/>
      <c r="AI167" s="518"/>
      <c r="AJ167" s="518"/>
      <c r="AK167" s="518"/>
      <c r="AL167" s="518"/>
      <c r="AM167" s="519"/>
      <c r="AN167" s="518"/>
      <c r="AO167" s="518"/>
      <c r="AP167" s="518"/>
      <c r="AQ167" s="518"/>
      <c r="AR167" s="518"/>
      <c r="AS167" s="518"/>
      <c r="AT167" s="518"/>
      <c r="AU167" s="518"/>
      <c r="AV167" s="518"/>
      <c r="AW167" s="518"/>
      <c r="AX167" s="518"/>
      <c r="AY167" s="518"/>
      <c r="AZ167" s="518"/>
      <c r="BA167" s="518"/>
      <c r="BB167" s="518"/>
      <c r="BC167" s="518"/>
      <c r="BD167" s="518"/>
      <c r="BE167" s="519"/>
      <c r="BF167" s="1044"/>
      <c r="BG167" s="1044"/>
      <c r="BH167" s="1044"/>
      <c r="BI167" s="1051"/>
      <c r="BJ167" s="1051"/>
      <c r="BK167" s="1051"/>
      <c r="BL167" s="958"/>
      <c r="BM167" s="1044"/>
      <c r="BN167" s="1044"/>
      <c r="BO167" s="1044"/>
      <c r="BP167" s="1051"/>
      <c r="BQ167" s="1051"/>
      <c r="BR167" s="1051"/>
      <c r="BS167" s="958"/>
      <c r="BT167" s="1044"/>
      <c r="BU167" s="1044"/>
      <c r="BV167" s="1044"/>
      <c r="BW167" s="1051"/>
      <c r="BX167" s="1051"/>
      <c r="BY167" s="1051"/>
      <c r="BZ167" s="518"/>
      <c r="CA167" s="518"/>
      <c r="CB167" s="518"/>
      <c r="CC167" s="518"/>
      <c r="CD167" s="518"/>
      <c r="CE167" s="518"/>
      <c r="CF167" s="518"/>
      <c r="CG167" s="518"/>
      <c r="CH167" s="518"/>
    </row>
    <row r="168" spans="1:86" x14ac:dyDescent="0.25">
      <c r="A168" s="518"/>
      <c r="B168" s="518"/>
      <c r="C168" s="518"/>
      <c r="D168" s="518"/>
      <c r="E168" s="518"/>
      <c r="F168" s="518"/>
      <c r="G168" s="518"/>
      <c r="H168" s="518"/>
      <c r="I168" s="519"/>
      <c r="J168" s="518"/>
      <c r="K168" s="518"/>
      <c r="L168" s="518"/>
      <c r="M168" s="518"/>
      <c r="N168" s="518"/>
      <c r="O168" s="518"/>
      <c r="P168" s="518"/>
      <c r="Q168" s="518"/>
      <c r="R168" s="519"/>
      <c r="S168" s="518"/>
      <c r="T168" s="518"/>
      <c r="U168" s="518"/>
      <c r="V168" s="518"/>
      <c r="W168" s="518"/>
      <c r="X168" s="518"/>
      <c r="Y168" s="518"/>
      <c r="Z168" s="518"/>
      <c r="AA168" s="518"/>
      <c r="AB168" s="518"/>
      <c r="AC168" s="518"/>
      <c r="AD168" s="518"/>
      <c r="AE168" s="518"/>
      <c r="AF168" s="518"/>
      <c r="AG168" s="518"/>
      <c r="AH168" s="518"/>
      <c r="AI168" s="518"/>
      <c r="AJ168" s="518"/>
      <c r="AK168" s="518"/>
      <c r="AL168" s="518"/>
      <c r="AM168" s="519"/>
      <c r="AN168" s="518"/>
      <c r="AO168" s="518"/>
      <c r="AP168" s="518"/>
      <c r="AQ168" s="518"/>
      <c r="AR168" s="518"/>
      <c r="AS168" s="518"/>
      <c r="AT168" s="518"/>
      <c r="AU168" s="518"/>
      <c r="AV168" s="518"/>
      <c r="AW168" s="518"/>
      <c r="AX168" s="518"/>
      <c r="AY168" s="518"/>
      <c r="AZ168" s="518"/>
      <c r="BA168" s="518"/>
      <c r="BB168" s="518"/>
      <c r="BC168" s="518"/>
      <c r="BD168" s="518"/>
      <c r="BE168" s="519"/>
      <c r="BF168" s="1044"/>
      <c r="BG168" s="1044"/>
      <c r="BH168" s="1044"/>
      <c r="BI168" s="1051"/>
      <c r="BJ168" s="1051"/>
      <c r="BK168" s="1051"/>
      <c r="BL168" s="958"/>
      <c r="BM168" s="1044"/>
      <c r="BN168" s="1044"/>
      <c r="BO168" s="1044"/>
      <c r="BP168" s="1051"/>
      <c r="BQ168" s="1051"/>
      <c r="BR168" s="1051"/>
      <c r="BS168" s="958"/>
      <c r="BT168" s="1044"/>
      <c r="BU168" s="1044"/>
      <c r="BV168" s="1044"/>
      <c r="BW168" s="1051"/>
      <c r="BX168" s="1051"/>
      <c r="BY168" s="1051"/>
      <c r="BZ168" s="518"/>
      <c r="CA168" s="518"/>
      <c r="CB168" s="518"/>
      <c r="CC168" s="518"/>
      <c r="CD168" s="518"/>
      <c r="CE168" s="518"/>
      <c r="CF168" s="518"/>
      <c r="CG168" s="518"/>
      <c r="CH168" s="518"/>
    </row>
    <row r="169" spans="1:86" x14ac:dyDescent="0.25">
      <c r="A169" s="518"/>
      <c r="B169" s="518"/>
      <c r="C169" s="518"/>
      <c r="D169" s="518"/>
      <c r="E169" s="518"/>
      <c r="F169" s="518"/>
      <c r="G169" s="518"/>
      <c r="H169" s="518"/>
      <c r="I169" s="519"/>
      <c r="J169" s="518"/>
      <c r="K169" s="518"/>
      <c r="L169" s="518"/>
      <c r="M169" s="518"/>
      <c r="N169" s="518"/>
      <c r="O169" s="518"/>
      <c r="P169" s="518"/>
      <c r="Q169" s="518"/>
      <c r="R169" s="519"/>
      <c r="S169" s="518"/>
      <c r="T169" s="518"/>
      <c r="U169" s="518"/>
      <c r="V169" s="518"/>
      <c r="W169" s="518"/>
      <c r="X169" s="518"/>
      <c r="Y169" s="518"/>
      <c r="Z169" s="518"/>
      <c r="AA169" s="518"/>
      <c r="AB169" s="518"/>
      <c r="AC169" s="518"/>
      <c r="AD169" s="518"/>
      <c r="AE169" s="518"/>
      <c r="AF169" s="518"/>
      <c r="AG169" s="518"/>
      <c r="AH169" s="518"/>
      <c r="AI169" s="518"/>
      <c r="AJ169" s="518"/>
      <c r="AK169" s="518"/>
      <c r="AL169" s="518"/>
      <c r="AM169" s="519"/>
      <c r="AN169" s="518"/>
      <c r="AO169" s="518"/>
      <c r="AP169" s="518"/>
      <c r="AQ169" s="518"/>
      <c r="AR169" s="518"/>
      <c r="AS169" s="518"/>
      <c r="AT169" s="518"/>
      <c r="AU169" s="518"/>
      <c r="AV169" s="518"/>
      <c r="AW169" s="518"/>
      <c r="AX169" s="518"/>
      <c r="AY169" s="518"/>
      <c r="AZ169" s="518"/>
      <c r="BA169" s="518"/>
      <c r="BB169" s="518"/>
      <c r="BC169" s="518"/>
      <c r="BD169" s="518"/>
      <c r="BE169" s="519"/>
      <c r="BF169" s="1044"/>
      <c r="BG169" s="1044"/>
      <c r="BH169" s="1044"/>
      <c r="BI169" s="1051"/>
      <c r="BJ169" s="1051"/>
      <c r="BK169" s="1051"/>
      <c r="BL169" s="958"/>
      <c r="BM169" s="1044"/>
      <c r="BN169" s="1044"/>
      <c r="BO169" s="1044"/>
      <c r="BP169" s="1051"/>
      <c r="BQ169" s="1051"/>
      <c r="BR169" s="1051"/>
      <c r="BS169" s="958"/>
      <c r="BT169" s="1044"/>
      <c r="BU169" s="1044"/>
      <c r="BV169" s="1044"/>
      <c r="BW169" s="1051"/>
      <c r="BX169" s="1051"/>
      <c r="BY169" s="1051"/>
      <c r="BZ169" s="518"/>
      <c r="CA169" s="518"/>
      <c r="CB169" s="518"/>
      <c r="CC169" s="518"/>
      <c r="CD169" s="518"/>
      <c r="CE169" s="518"/>
      <c r="CF169" s="518"/>
      <c r="CG169" s="518"/>
      <c r="CH169" s="518"/>
    </row>
    <row r="170" spans="1:86" x14ac:dyDescent="0.25">
      <c r="A170" s="518"/>
      <c r="B170" s="518"/>
      <c r="C170" s="518"/>
      <c r="D170" s="518"/>
      <c r="E170" s="518"/>
      <c r="F170" s="518"/>
      <c r="G170" s="518"/>
      <c r="H170" s="518"/>
      <c r="I170" s="519"/>
      <c r="J170" s="518"/>
      <c r="K170" s="518"/>
      <c r="L170" s="518"/>
      <c r="M170" s="518"/>
      <c r="N170" s="518"/>
      <c r="O170" s="518"/>
      <c r="P170" s="518"/>
      <c r="Q170" s="518"/>
      <c r="R170" s="519"/>
      <c r="S170" s="518"/>
      <c r="T170" s="518"/>
      <c r="U170" s="518"/>
      <c r="V170" s="518"/>
      <c r="W170" s="518"/>
      <c r="X170" s="518"/>
      <c r="Y170" s="518"/>
      <c r="Z170" s="518"/>
      <c r="AA170" s="518"/>
      <c r="AB170" s="518"/>
      <c r="AC170" s="518"/>
      <c r="AD170" s="518"/>
      <c r="AE170" s="518"/>
      <c r="AF170" s="518"/>
      <c r="AG170" s="518"/>
      <c r="AH170" s="518"/>
      <c r="AI170" s="518"/>
      <c r="AJ170" s="518"/>
      <c r="AK170" s="518"/>
      <c r="AL170" s="518"/>
      <c r="AM170" s="519"/>
      <c r="AN170" s="518"/>
      <c r="AO170" s="518"/>
      <c r="AP170" s="518"/>
      <c r="AQ170" s="518"/>
      <c r="AR170" s="518"/>
      <c r="AS170" s="518"/>
      <c r="AT170" s="518"/>
      <c r="AU170" s="518"/>
      <c r="AV170" s="518"/>
      <c r="AW170" s="518"/>
      <c r="AX170" s="518"/>
      <c r="AY170" s="518"/>
      <c r="AZ170" s="518"/>
      <c r="BA170" s="518"/>
      <c r="BB170" s="518"/>
      <c r="BC170" s="518"/>
      <c r="BD170" s="518"/>
      <c r="BE170" s="519"/>
      <c r="BF170" s="1044"/>
      <c r="BG170" s="1044"/>
      <c r="BH170" s="1044"/>
      <c r="BI170" s="1051"/>
      <c r="BJ170" s="1051"/>
      <c r="BK170" s="1051"/>
      <c r="BL170" s="958"/>
      <c r="BM170" s="1044"/>
      <c r="BN170" s="1044"/>
      <c r="BO170" s="1044"/>
      <c r="BP170" s="1051"/>
      <c r="BQ170" s="1051"/>
      <c r="BR170" s="1051"/>
      <c r="BS170" s="958"/>
      <c r="BT170" s="1044"/>
      <c r="BU170" s="1044"/>
      <c r="BV170" s="1044"/>
      <c r="BW170" s="1051"/>
      <c r="BX170" s="1051"/>
      <c r="BY170" s="1051"/>
      <c r="BZ170" s="518"/>
      <c r="CA170" s="518"/>
      <c r="CB170" s="518"/>
      <c r="CC170" s="518"/>
      <c r="CD170" s="518"/>
      <c r="CE170" s="518"/>
      <c r="CF170" s="518"/>
      <c r="CG170" s="518"/>
      <c r="CH170" s="518"/>
    </row>
    <row r="171" spans="1:86" x14ac:dyDescent="0.25">
      <c r="A171" s="518"/>
      <c r="B171" s="518"/>
      <c r="C171" s="518"/>
      <c r="D171" s="518"/>
      <c r="E171" s="518"/>
      <c r="F171" s="518"/>
      <c r="G171" s="518"/>
      <c r="H171" s="518"/>
      <c r="I171" s="519"/>
      <c r="J171" s="518"/>
      <c r="K171" s="518"/>
      <c r="L171" s="518"/>
      <c r="M171" s="518"/>
      <c r="N171" s="518"/>
      <c r="O171" s="518"/>
      <c r="P171" s="518"/>
      <c r="Q171" s="518"/>
      <c r="R171" s="519"/>
      <c r="S171" s="518"/>
      <c r="T171" s="518"/>
      <c r="U171" s="518"/>
      <c r="V171" s="518"/>
      <c r="W171" s="518"/>
      <c r="X171" s="518"/>
      <c r="Y171" s="518"/>
      <c r="Z171" s="518"/>
      <c r="AA171" s="518"/>
      <c r="AB171" s="518"/>
      <c r="AC171" s="518"/>
      <c r="AD171" s="518"/>
      <c r="AE171" s="518"/>
      <c r="AF171" s="518"/>
      <c r="AG171" s="518"/>
      <c r="AH171" s="518"/>
      <c r="AI171" s="518"/>
      <c r="AJ171" s="518"/>
      <c r="AK171" s="518"/>
      <c r="AL171" s="518"/>
      <c r="AM171" s="519"/>
      <c r="AN171" s="518"/>
      <c r="AO171" s="518"/>
      <c r="AP171" s="518"/>
      <c r="AQ171" s="518"/>
      <c r="AR171" s="518"/>
      <c r="AS171" s="518"/>
      <c r="AT171" s="518"/>
      <c r="AU171" s="518"/>
      <c r="AV171" s="518"/>
      <c r="AW171" s="518"/>
      <c r="AX171" s="518"/>
      <c r="AY171" s="518"/>
      <c r="AZ171" s="518"/>
      <c r="BA171" s="518"/>
      <c r="BB171" s="518"/>
      <c r="BC171" s="518"/>
      <c r="BD171" s="518"/>
      <c r="BE171" s="519"/>
      <c r="BF171" s="1044"/>
      <c r="BG171" s="1044"/>
      <c r="BH171" s="1044"/>
      <c r="BI171" s="1051"/>
      <c r="BJ171" s="1051"/>
      <c r="BK171" s="1051"/>
      <c r="BL171" s="958"/>
      <c r="BM171" s="1044"/>
      <c r="BN171" s="1044"/>
      <c r="BO171" s="1044"/>
      <c r="BP171" s="1051"/>
      <c r="BQ171" s="1051"/>
      <c r="BR171" s="1051"/>
      <c r="BS171" s="958"/>
      <c r="BT171" s="1044"/>
      <c r="BU171" s="1044"/>
      <c r="BV171" s="1044"/>
      <c r="BW171" s="1051"/>
      <c r="BX171" s="1051"/>
      <c r="BY171" s="1051"/>
      <c r="BZ171" s="518"/>
      <c r="CA171" s="518"/>
      <c r="CB171" s="518"/>
      <c r="CC171" s="518"/>
      <c r="CD171" s="518"/>
      <c r="CE171" s="518"/>
      <c r="CF171" s="518"/>
      <c r="CG171" s="518"/>
      <c r="CH171" s="518"/>
    </row>
    <row r="172" spans="1:86" x14ac:dyDescent="0.25">
      <c r="A172" s="518"/>
      <c r="B172" s="518"/>
      <c r="C172" s="518"/>
      <c r="D172" s="518"/>
      <c r="E172" s="518"/>
      <c r="F172" s="518"/>
      <c r="G172" s="518"/>
      <c r="H172" s="518"/>
      <c r="I172" s="519"/>
      <c r="J172" s="518"/>
      <c r="K172" s="518"/>
      <c r="L172" s="518"/>
      <c r="M172" s="518"/>
      <c r="N172" s="518"/>
      <c r="O172" s="518"/>
      <c r="P172" s="518"/>
      <c r="Q172" s="518"/>
      <c r="R172" s="519"/>
      <c r="S172" s="518"/>
      <c r="T172" s="518"/>
      <c r="U172" s="518"/>
      <c r="V172" s="518"/>
      <c r="W172" s="518"/>
      <c r="X172" s="518"/>
      <c r="Y172" s="518"/>
      <c r="Z172" s="518"/>
      <c r="AA172" s="518"/>
      <c r="AB172" s="518"/>
      <c r="AC172" s="518"/>
      <c r="AD172" s="518"/>
      <c r="AE172" s="518"/>
      <c r="AF172" s="518"/>
      <c r="AG172" s="518"/>
      <c r="AH172" s="518"/>
      <c r="AI172" s="518"/>
      <c r="AJ172" s="518"/>
      <c r="AK172" s="518"/>
      <c r="AL172" s="518"/>
      <c r="AM172" s="519"/>
      <c r="AN172" s="518"/>
      <c r="AO172" s="518"/>
      <c r="AP172" s="518"/>
      <c r="AQ172" s="518"/>
      <c r="AR172" s="518"/>
      <c r="AS172" s="518"/>
      <c r="AT172" s="518"/>
      <c r="AU172" s="518"/>
      <c r="AV172" s="518"/>
      <c r="AW172" s="518"/>
      <c r="AX172" s="518"/>
      <c r="AY172" s="518"/>
      <c r="AZ172" s="518"/>
      <c r="BA172" s="518"/>
      <c r="BB172" s="518"/>
      <c r="BC172" s="518"/>
      <c r="BD172" s="518"/>
      <c r="BE172" s="519"/>
      <c r="BF172" s="1044"/>
      <c r="BG172" s="1044"/>
      <c r="BH172" s="1044"/>
      <c r="BI172" s="1051"/>
      <c r="BJ172" s="1051"/>
      <c r="BK172" s="1051"/>
      <c r="BL172" s="958"/>
      <c r="BM172" s="1044"/>
      <c r="BN172" s="1044"/>
      <c r="BO172" s="1044"/>
      <c r="BP172" s="1051"/>
      <c r="BQ172" s="1051"/>
      <c r="BR172" s="1051"/>
      <c r="BS172" s="958"/>
      <c r="BT172" s="1044"/>
      <c r="BU172" s="1044"/>
      <c r="BV172" s="1044"/>
      <c r="BW172" s="1051"/>
      <c r="BX172" s="1051"/>
      <c r="BY172" s="1051"/>
      <c r="BZ172" s="518"/>
      <c r="CA172" s="518"/>
      <c r="CB172" s="518"/>
      <c r="CC172" s="518"/>
      <c r="CD172" s="518"/>
      <c r="CE172" s="518"/>
      <c r="CF172" s="518"/>
      <c r="CG172" s="518"/>
      <c r="CH172" s="518"/>
    </row>
    <row r="173" spans="1:86" x14ac:dyDescent="0.25">
      <c r="A173" s="518"/>
      <c r="B173" s="518"/>
      <c r="C173" s="518"/>
      <c r="D173" s="518"/>
      <c r="E173" s="518"/>
      <c r="F173" s="518"/>
      <c r="G173" s="518"/>
      <c r="H173" s="518"/>
      <c r="I173" s="519"/>
      <c r="J173" s="518"/>
      <c r="K173" s="518"/>
      <c r="L173" s="518"/>
      <c r="M173" s="518"/>
      <c r="N173" s="518"/>
      <c r="O173" s="518"/>
      <c r="P173" s="518"/>
      <c r="Q173" s="518"/>
      <c r="R173" s="519"/>
      <c r="S173" s="518"/>
      <c r="T173" s="518"/>
      <c r="U173" s="518"/>
      <c r="V173" s="518"/>
      <c r="W173" s="518"/>
      <c r="X173" s="518"/>
      <c r="Y173" s="518"/>
      <c r="Z173" s="518"/>
      <c r="AA173" s="518"/>
      <c r="AB173" s="518"/>
      <c r="AC173" s="518"/>
      <c r="AD173" s="518"/>
      <c r="AE173" s="518"/>
      <c r="AF173" s="518"/>
      <c r="AG173" s="518"/>
      <c r="AH173" s="518"/>
      <c r="AI173" s="518"/>
      <c r="AJ173" s="518"/>
      <c r="AK173" s="518"/>
      <c r="AL173" s="518"/>
      <c r="AM173" s="519"/>
      <c r="AN173" s="518"/>
      <c r="AO173" s="518"/>
      <c r="AP173" s="518"/>
      <c r="AQ173" s="518"/>
      <c r="AR173" s="518"/>
      <c r="AS173" s="518"/>
      <c r="AT173" s="518"/>
      <c r="AU173" s="518"/>
      <c r="AV173" s="518"/>
      <c r="AW173" s="518"/>
      <c r="AX173" s="518"/>
      <c r="AY173" s="518"/>
      <c r="AZ173" s="518"/>
      <c r="BA173" s="518"/>
      <c r="BB173" s="518"/>
      <c r="BC173" s="518"/>
      <c r="BD173" s="518"/>
      <c r="BE173" s="519"/>
      <c r="BF173" s="1044"/>
      <c r="BG173" s="1044"/>
      <c r="BH173" s="1044"/>
      <c r="BI173" s="1051"/>
      <c r="BJ173" s="1051"/>
      <c r="BK173" s="1051"/>
      <c r="BL173" s="958"/>
      <c r="BM173" s="1044"/>
      <c r="BN173" s="1044"/>
      <c r="BO173" s="1044"/>
      <c r="BP173" s="1051"/>
      <c r="BQ173" s="1051"/>
      <c r="BR173" s="1051"/>
      <c r="BS173" s="958"/>
      <c r="BT173" s="1044"/>
      <c r="BU173" s="1044"/>
      <c r="BV173" s="1044"/>
      <c r="BW173" s="1051"/>
      <c r="BX173" s="1051"/>
      <c r="BY173" s="1051"/>
      <c r="BZ173" s="518"/>
      <c r="CA173" s="518"/>
      <c r="CB173" s="518"/>
      <c r="CC173" s="518"/>
      <c r="CD173" s="518"/>
      <c r="CE173" s="518"/>
      <c r="CF173" s="518"/>
      <c r="CG173" s="518"/>
      <c r="CH173" s="518"/>
    </row>
    <row r="174" spans="1:86" x14ac:dyDescent="0.25">
      <c r="A174" s="518"/>
      <c r="B174" s="518"/>
      <c r="C174" s="518"/>
      <c r="D174" s="518"/>
      <c r="E174" s="518"/>
      <c r="F174" s="518"/>
      <c r="G174" s="518"/>
      <c r="H174" s="518"/>
      <c r="I174" s="519"/>
      <c r="J174" s="518"/>
      <c r="K174" s="518"/>
      <c r="L174" s="518"/>
      <c r="M174" s="518"/>
      <c r="N174" s="518"/>
      <c r="O174" s="518"/>
      <c r="P174" s="518"/>
      <c r="Q174" s="518"/>
      <c r="R174" s="519"/>
      <c r="S174" s="518"/>
      <c r="T174" s="518"/>
      <c r="U174" s="518"/>
      <c r="V174" s="518"/>
      <c r="W174" s="518"/>
      <c r="X174" s="518"/>
      <c r="Y174" s="518"/>
      <c r="Z174" s="518"/>
      <c r="AA174" s="518"/>
      <c r="AB174" s="518"/>
      <c r="AC174" s="518"/>
      <c r="AD174" s="518"/>
      <c r="AE174" s="518"/>
      <c r="AF174" s="518"/>
      <c r="AG174" s="518"/>
      <c r="AH174" s="518"/>
      <c r="AI174" s="518"/>
      <c r="AJ174" s="518"/>
      <c r="AK174" s="518"/>
      <c r="AL174" s="518"/>
      <c r="AM174" s="519"/>
      <c r="AN174" s="518"/>
      <c r="AO174" s="518"/>
      <c r="AP174" s="518"/>
      <c r="AQ174" s="518"/>
      <c r="AR174" s="518"/>
      <c r="AS174" s="518"/>
      <c r="AT174" s="518"/>
      <c r="AU174" s="518"/>
      <c r="AV174" s="518"/>
      <c r="AW174" s="518"/>
      <c r="AX174" s="518"/>
      <c r="AY174" s="518"/>
      <c r="AZ174" s="518"/>
      <c r="BA174" s="518"/>
      <c r="BB174" s="518"/>
      <c r="BC174" s="518"/>
      <c r="BD174" s="518"/>
      <c r="BE174" s="519"/>
      <c r="BF174" s="1044"/>
      <c r="BG174" s="1044"/>
      <c r="BH174" s="1044"/>
      <c r="BI174" s="1051"/>
      <c r="BJ174" s="1051"/>
      <c r="BK174" s="1051"/>
      <c r="BL174" s="958"/>
      <c r="BM174" s="1044"/>
      <c r="BN174" s="1044"/>
      <c r="BO174" s="1044"/>
      <c r="BP174" s="1051"/>
      <c r="BQ174" s="1051"/>
      <c r="BR174" s="1051"/>
      <c r="BS174" s="958"/>
      <c r="BT174" s="1044"/>
      <c r="BU174" s="1044"/>
      <c r="BV174" s="1044"/>
      <c r="BW174" s="1051"/>
      <c r="BX174" s="1051"/>
      <c r="BY174" s="1051"/>
      <c r="BZ174" s="518"/>
      <c r="CA174" s="518"/>
      <c r="CB174" s="518"/>
      <c r="CC174" s="518"/>
      <c r="CD174" s="518"/>
      <c r="CE174" s="518"/>
      <c r="CF174" s="518"/>
      <c r="CG174" s="518"/>
      <c r="CH174" s="518"/>
    </row>
    <row r="175" spans="1:86" x14ac:dyDescent="0.25">
      <c r="A175" s="518"/>
      <c r="B175" s="518"/>
      <c r="C175" s="518"/>
      <c r="D175" s="518"/>
      <c r="E175" s="518"/>
      <c r="F175" s="518"/>
      <c r="G175" s="518"/>
      <c r="H175" s="518"/>
      <c r="I175" s="519"/>
      <c r="J175" s="518"/>
      <c r="K175" s="518"/>
      <c r="L175" s="518"/>
      <c r="M175" s="518"/>
      <c r="N175" s="518"/>
      <c r="O175" s="518"/>
      <c r="P175" s="518"/>
      <c r="Q175" s="518"/>
      <c r="R175" s="519"/>
      <c r="S175" s="518"/>
      <c r="T175" s="518"/>
      <c r="U175" s="518"/>
      <c r="V175" s="518"/>
      <c r="W175" s="518"/>
      <c r="X175" s="518"/>
      <c r="Y175" s="518"/>
      <c r="Z175" s="518"/>
      <c r="AA175" s="518"/>
      <c r="AB175" s="518"/>
      <c r="AC175" s="518"/>
      <c r="AD175" s="518"/>
      <c r="AE175" s="518"/>
      <c r="AF175" s="518"/>
      <c r="AG175" s="518"/>
      <c r="AH175" s="518"/>
      <c r="AI175" s="518"/>
      <c r="AJ175" s="518"/>
      <c r="AK175" s="518"/>
      <c r="AL175" s="518"/>
      <c r="AM175" s="519"/>
      <c r="AN175" s="518"/>
      <c r="AO175" s="518"/>
      <c r="AP175" s="518"/>
      <c r="AQ175" s="518"/>
      <c r="AR175" s="518"/>
      <c r="AS175" s="518"/>
      <c r="AT175" s="518"/>
      <c r="AU175" s="518"/>
      <c r="AV175" s="518"/>
      <c r="AW175" s="518"/>
      <c r="AX175" s="518"/>
      <c r="AY175" s="518"/>
      <c r="AZ175" s="518"/>
      <c r="BA175" s="518"/>
      <c r="BB175" s="518"/>
      <c r="BC175" s="518"/>
      <c r="BD175" s="518"/>
      <c r="BE175" s="519"/>
      <c r="BF175" s="1044"/>
      <c r="BG175" s="1044"/>
      <c r="BH175" s="1044"/>
      <c r="BI175" s="1051"/>
      <c r="BJ175" s="1051"/>
      <c r="BK175" s="1051"/>
      <c r="BL175" s="958"/>
      <c r="BM175" s="1044"/>
      <c r="BN175" s="1044"/>
      <c r="BO175" s="1044"/>
      <c r="BP175" s="1051"/>
      <c r="BQ175" s="1051"/>
      <c r="BR175" s="1051"/>
      <c r="BS175" s="958"/>
      <c r="BT175" s="1044"/>
      <c r="BU175" s="1044"/>
      <c r="BV175" s="1044"/>
      <c r="BW175" s="1051"/>
      <c r="BX175" s="1051"/>
      <c r="BY175" s="1051"/>
      <c r="BZ175" s="518"/>
      <c r="CA175" s="518"/>
      <c r="CB175" s="518"/>
      <c r="CC175" s="518"/>
      <c r="CD175" s="518"/>
      <c r="CE175" s="518"/>
      <c r="CF175" s="518"/>
      <c r="CG175" s="518"/>
      <c r="CH175" s="518"/>
    </row>
    <row r="176" spans="1:86" x14ac:dyDescent="0.25">
      <c r="A176" s="518"/>
      <c r="B176" s="518"/>
      <c r="C176" s="518"/>
      <c r="D176" s="518"/>
      <c r="E176" s="518"/>
      <c r="F176" s="518"/>
      <c r="G176" s="518"/>
      <c r="H176" s="518"/>
      <c r="I176" s="519"/>
      <c r="J176" s="518"/>
      <c r="K176" s="518"/>
      <c r="L176" s="518"/>
      <c r="M176" s="518"/>
      <c r="N176" s="518"/>
      <c r="O176" s="518"/>
      <c r="P176" s="518"/>
      <c r="Q176" s="518"/>
      <c r="R176" s="519"/>
      <c r="S176" s="518"/>
      <c r="T176" s="518"/>
      <c r="U176" s="518"/>
      <c r="V176" s="518"/>
      <c r="W176" s="518"/>
      <c r="X176" s="518"/>
      <c r="Y176" s="518"/>
      <c r="Z176" s="518"/>
      <c r="AA176" s="518"/>
      <c r="AB176" s="518"/>
      <c r="AC176" s="518"/>
      <c r="AD176" s="518"/>
      <c r="AE176" s="518"/>
      <c r="AF176" s="518"/>
      <c r="AG176" s="518"/>
      <c r="AH176" s="518"/>
      <c r="AI176" s="518"/>
      <c r="AJ176" s="518"/>
      <c r="AK176" s="518"/>
      <c r="AL176" s="518"/>
      <c r="AM176" s="519"/>
      <c r="AN176" s="518"/>
      <c r="AO176" s="518"/>
      <c r="AP176" s="518"/>
      <c r="AQ176" s="518"/>
      <c r="AR176" s="518"/>
      <c r="AS176" s="518"/>
      <c r="AT176" s="518"/>
      <c r="AU176" s="518"/>
      <c r="AV176" s="518"/>
      <c r="AW176" s="518"/>
      <c r="AX176" s="518"/>
      <c r="AY176" s="518"/>
      <c r="AZ176" s="518"/>
      <c r="BA176" s="518"/>
      <c r="BB176" s="518"/>
      <c r="BC176" s="518"/>
      <c r="BD176" s="518"/>
      <c r="BE176" s="519"/>
      <c r="BF176" s="1044"/>
      <c r="BG176" s="1044"/>
      <c r="BH176" s="1044"/>
      <c r="BI176" s="1051"/>
      <c r="BJ176" s="1051"/>
      <c r="BK176" s="1051"/>
      <c r="BL176" s="958"/>
      <c r="BM176" s="1044"/>
      <c r="BN176" s="1044"/>
      <c r="BO176" s="1044"/>
      <c r="BP176" s="1051"/>
      <c r="BQ176" s="1051"/>
      <c r="BR176" s="1051"/>
      <c r="BS176" s="958"/>
      <c r="BT176" s="1044"/>
      <c r="BU176" s="1044"/>
      <c r="BV176" s="1044"/>
      <c r="BW176" s="1051"/>
      <c r="BX176" s="1051"/>
      <c r="BY176" s="1051"/>
      <c r="BZ176" s="518"/>
      <c r="CA176" s="518"/>
      <c r="CB176" s="518"/>
      <c r="CC176" s="518"/>
      <c r="CD176" s="518"/>
      <c r="CE176" s="518"/>
      <c r="CF176" s="518"/>
      <c r="CG176" s="518"/>
      <c r="CH176" s="518"/>
    </row>
    <row r="177" spans="1:86" x14ac:dyDescent="0.25">
      <c r="A177" s="518"/>
      <c r="B177" s="518"/>
      <c r="C177" s="518"/>
      <c r="D177" s="518"/>
      <c r="E177" s="518"/>
      <c r="F177" s="518"/>
      <c r="G177" s="518"/>
      <c r="H177" s="518"/>
      <c r="I177" s="519"/>
      <c r="J177" s="518"/>
      <c r="K177" s="518"/>
      <c r="L177" s="518"/>
      <c r="M177" s="518"/>
      <c r="N177" s="518"/>
      <c r="O177" s="518"/>
      <c r="P177" s="518"/>
      <c r="Q177" s="518"/>
      <c r="R177" s="519"/>
      <c r="S177" s="518"/>
      <c r="T177" s="518"/>
      <c r="U177" s="518"/>
      <c r="V177" s="518"/>
      <c r="W177" s="518"/>
      <c r="X177" s="518"/>
      <c r="Y177" s="518"/>
      <c r="Z177" s="518"/>
      <c r="AA177" s="518"/>
      <c r="AB177" s="518"/>
      <c r="AC177" s="518"/>
      <c r="AD177" s="518"/>
      <c r="AE177" s="518"/>
      <c r="AF177" s="518"/>
      <c r="AG177" s="518"/>
      <c r="AH177" s="518"/>
      <c r="AI177" s="518"/>
      <c r="AJ177" s="518"/>
      <c r="AK177" s="518"/>
      <c r="AL177" s="518"/>
      <c r="AM177" s="519"/>
      <c r="AN177" s="518"/>
      <c r="AO177" s="518"/>
      <c r="AP177" s="518"/>
      <c r="AQ177" s="518"/>
      <c r="AR177" s="518"/>
      <c r="AS177" s="518"/>
      <c r="AT177" s="518"/>
      <c r="AU177" s="518"/>
      <c r="AV177" s="518"/>
      <c r="AW177" s="518"/>
      <c r="AX177" s="518"/>
      <c r="AY177" s="518"/>
      <c r="AZ177" s="518"/>
      <c r="BA177" s="518"/>
      <c r="BB177" s="518"/>
      <c r="BC177" s="518"/>
      <c r="BD177" s="518"/>
      <c r="BE177" s="519"/>
      <c r="BF177" s="1052"/>
      <c r="BG177" s="1052"/>
      <c r="BH177" s="1052"/>
      <c r="BI177" s="1042"/>
      <c r="BJ177" s="1042"/>
      <c r="BK177" s="1042"/>
      <c r="BL177" s="958"/>
      <c r="BM177" s="1052"/>
      <c r="BN177" s="1052"/>
      <c r="BO177" s="1052"/>
      <c r="BP177" s="1042"/>
      <c r="BQ177" s="1042"/>
      <c r="BR177" s="1042"/>
      <c r="BS177" s="958"/>
      <c r="BT177" s="1052"/>
      <c r="BU177" s="1052"/>
      <c r="BV177" s="1052"/>
      <c r="BW177" s="1042"/>
      <c r="BX177" s="1042"/>
      <c r="BY177" s="1042"/>
      <c r="BZ177" s="518"/>
      <c r="CA177" s="518"/>
      <c r="CB177" s="518"/>
      <c r="CC177" s="518"/>
      <c r="CD177" s="518"/>
      <c r="CE177" s="518"/>
      <c r="CF177" s="518"/>
      <c r="CG177" s="518"/>
      <c r="CH177" s="518"/>
    </row>
    <row r="178" spans="1:86" x14ac:dyDescent="0.25">
      <c r="A178" s="518"/>
      <c r="B178" s="518"/>
      <c r="C178" s="518"/>
      <c r="D178" s="518"/>
      <c r="E178" s="518"/>
      <c r="F178" s="518"/>
      <c r="G178" s="518"/>
      <c r="H178" s="518"/>
      <c r="I178" s="519"/>
      <c r="J178" s="518"/>
      <c r="K178" s="518"/>
      <c r="L178" s="518"/>
      <c r="M178" s="518"/>
      <c r="N178" s="518"/>
      <c r="O178" s="518"/>
      <c r="P178" s="518"/>
      <c r="Q178" s="518"/>
      <c r="R178" s="519"/>
      <c r="S178" s="518"/>
      <c r="T178" s="518"/>
      <c r="U178" s="518"/>
      <c r="V178" s="518"/>
      <c r="W178" s="518"/>
      <c r="X178" s="518"/>
      <c r="Y178" s="518"/>
      <c r="Z178" s="518"/>
      <c r="AA178" s="518"/>
      <c r="AB178" s="518"/>
      <c r="AC178" s="518"/>
      <c r="AD178" s="518"/>
      <c r="AE178" s="518"/>
      <c r="AF178" s="518"/>
      <c r="AG178" s="518"/>
      <c r="AH178" s="518"/>
      <c r="AI178" s="518"/>
      <c r="AJ178" s="518"/>
      <c r="AK178" s="518"/>
      <c r="AL178" s="518"/>
      <c r="AM178" s="519"/>
      <c r="AN178" s="518"/>
      <c r="AO178" s="518"/>
      <c r="AP178" s="518"/>
      <c r="AQ178" s="518"/>
      <c r="AR178" s="518"/>
      <c r="AS178" s="518"/>
      <c r="AT178" s="518"/>
      <c r="AU178" s="518"/>
      <c r="AV178" s="518"/>
      <c r="AW178" s="518"/>
      <c r="AX178" s="518"/>
      <c r="AY178" s="518"/>
      <c r="AZ178" s="518"/>
      <c r="BA178" s="518"/>
      <c r="BB178" s="518"/>
      <c r="BC178" s="518"/>
      <c r="BD178" s="518"/>
      <c r="BE178" s="519"/>
      <c r="BF178" s="1052"/>
      <c r="BG178" s="1052"/>
      <c r="BH178" s="1052"/>
      <c r="BI178" s="1042"/>
      <c r="BJ178" s="1042"/>
      <c r="BK178" s="1042"/>
      <c r="BL178" s="958"/>
      <c r="BM178" s="1052"/>
      <c r="BN178" s="1052"/>
      <c r="BO178" s="1052"/>
      <c r="BP178" s="1042"/>
      <c r="BQ178" s="1042"/>
      <c r="BR178" s="1042"/>
      <c r="BS178" s="958"/>
      <c r="BT178" s="1052"/>
      <c r="BU178" s="1052"/>
      <c r="BV178" s="1052"/>
      <c r="BW178" s="1042"/>
      <c r="BX178" s="1042"/>
      <c r="BY178" s="1042"/>
      <c r="BZ178" s="969"/>
      <c r="CA178" s="518"/>
      <c r="CB178" s="518"/>
      <c r="CC178" s="518"/>
      <c r="CD178" s="518"/>
      <c r="CE178" s="518"/>
      <c r="CF178" s="518"/>
      <c r="CG178" s="518"/>
      <c r="CH178" s="518"/>
    </row>
    <row r="179" spans="1:86" x14ac:dyDescent="0.25">
      <c r="A179" s="518"/>
      <c r="B179" s="518"/>
      <c r="C179" s="518"/>
      <c r="D179" s="518"/>
      <c r="E179" s="518"/>
      <c r="F179" s="518"/>
      <c r="G179" s="518"/>
      <c r="H179" s="518"/>
      <c r="I179" s="519"/>
      <c r="J179" s="518"/>
      <c r="K179" s="518"/>
      <c r="L179" s="518"/>
      <c r="M179" s="518"/>
      <c r="N179" s="518"/>
      <c r="O179" s="518"/>
      <c r="P179" s="518"/>
      <c r="Q179" s="518"/>
      <c r="R179" s="519"/>
      <c r="S179" s="518"/>
      <c r="T179" s="518"/>
      <c r="U179" s="518"/>
      <c r="V179" s="518"/>
      <c r="W179" s="518"/>
      <c r="X179" s="518"/>
      <c r="Y179" s="518"/>
      <c r="Z179" s="518"/>
      <c r="AA179" s="518"/>
      <c r="AB179" s="518"/>
      <c r="AC179" s="518"/>
      <c r="AD179" s="518"/>
      <c r="AE179" s="518"/>
      <c r="AF179" s="518"/>
      <c r="AG179" s="518"/>
      <c r="AH179" s="518"/>
      <c r="AI179" s="518"/>
      <c r="AJ179" s="518"/>
      <c r="AK179" s="518"/>
      <c r="AL179" s="518"/>
      <c r="AM179" s="519"/>
      <c r="AN179" s="518"/>
      <c r="AO179" s="518"/>
      <c r="AP179" s="518"/>
      <c r="AQ179" s="518"/>
      <c r="AR179" s="518"/>
      <c r="AS179" s="518"/>
      <c r="AT179" s="518"/>
      <c r="AU179" s="518"/>
      <c r="AV179" s="518"/>
      <c r="AW179" s="518"/>
      <c r="AX179" s="518"/>
      <c r="AY179" s="518"/>
      <c r="AZ179" s="518"/>
      <c r="BA179" s="518"/>
      <c r="BB179" s="518"/>
      <c r="BC179" s="518"/>
      <c r="BD179" s="518"/>
      <c r="BE179" s="519"/>
      <c r="BF179" s="970"/>
      <c r="BG179" s="970"/>
      <c r="BH179" s="970"/>
      <c r="BI179" s="970"/>
      <c r="BJ179" s="970"/>
      <c r="BK179" s="970"/>
      <c r="BL179" s="958"/>
      <c r="BM179" s="970"/>
      <c r="BN179" s="970"/>
      <c r="BO179" s="970"/>
      <c r="BP179" s="970"/>
      <c r="BQ179" s="970"/>
      <c r="BR179" s="970"/>
      <c r="BS179" s="958"/>
      <c r="BT179" s="970"/>
      <c r="BU179" s="970"/>
      <c r="BV179" s="970"/>
      <c r="BW179" s="970"/>
      <c r="BX179" s="970"/>
      <c r="BY179" s="970"/>
      <c r="BZ179" s="513"/>
      <c r="CA179" s="518"/>
      <c r="CB179" s="518"/>
      <c r="CC179" s="518"/>
      <c r="CD179" s="518"/>
      <c r="CE179" s="518"/>
      <c r="CF179" s="518"/>
      <c r="CG179" s="518"/>
      <c r="CH179" s="518"/>
    </row>
    <row r="180" spans="1:86" x14ac:dyDescent="0.25">
      <c r="A180" s="518"/>
      <c r="B180" s="518"/>
      <c r="C180" s="518"/>
      <c r="D180" s="518"/>
      <c r="E180" s="518"/>
      <c r="F180" s="518"/>
      <c r="G180" s="518"/>
      <c r="H180" s="518"/>
      <c r="I180" s="519"/>
      <c r="J180" s="518"/>
      <c r="K180" s="518"/>
      <c r="L180" s="518"/>
      <c r="M180" s="518"/>
      <c r="N180" s="518"/>
      <c r="O180" s="518"/>
      <c r="P180" s="518"/>
      <c r="Q180" s="518"/>
      <c r="R180" s="519"/>
      <c r="S180" s="518"/>
      <c r="T180" s="518"/>
      <c r="U180" s="518"/>
      <c r="V180" s="518"/>
      <c r="W180" s="518"/>
      <c r="X180" s="518"/>
      <c r="Y180" s="518"/>
      <c r="Z180" s="518"/>
      <c r="AA180" s="518"/>
      <c r="AB180" s="518"/>
      <c r="AC180" s="518"/>
      <c r="AD180" s="518"/>
      <c r="AE180" s="518"/>
      <c r="AF180" s="518"/>
      <c r="AG180" s="518"/>
      <c r="AH180" s="518"/>
      <c r="AI180" s="518"/>
      <c r="AJ180" s="518"/>
      <c r="AK180" s="518"/>
      <c r="AL180" s="518"/>
      <c r="AM180" s="519"/>
      <c r="AN180" s="518"/>
      <c r="AO180" s="518"/>
      <c r="AP180" s="518"/>
      <c r="AQ180" s="518"/>
      <c r="AR180" s="518"/>
      <c r="AS180" s="518"/>
      <c r="AT180" s="518"/>
      <c r="AU180" s="518"/>
      <c r="AV180" s="518"/>
      <c r="AW180" s="518"/>
      <c r="AX180" s="518"/>
      <c r="AY180" s="518"/>
      <c r="AZ180" s="518"/>
      <c r="BA180" s="518"/>
      <c r="BB180" s="518"/>
      <c r="BC180" s="518"/>
      <c r="BD180" s="518"/>
      <c r="BE180" s="519"/>
      <c r="BF180" s="1043" t="s">
        <v>784</v>
      </c>
      <c r="BG180" s="1043"/>
      <c r="BH180" s="1043"/>
      <c r="BI180" s="1043"/>
      <c r="BJ180" s="1043"/>
      <c r="BK180" s="1043"/>
      <c r="BL180" s="958"/>
      <c r="BM180" s="1043" t="s">
        <v>785</v>
      </c>
      <c r="BN180" s="1043"/>
      <c r="BO180" s="1043"/>
      <c r="BP180" s="1043"/>
      <c r="BQ180" s="1043"/>
      <c r="BR180" s="1043"/>
      <c r="BS180" s="958"/>
      <c r="BT180" s="1043" t="s">
        <v>787</v>
      </c>
      <c r="BU180" s="1043"/>
      <c r="BV180" s="1043"/>
      <c r="BW180" s="1043"/>
      <c r="BX180" s="1043"/>
      <c r="BY180" s="1043"/>
      <c r="BZ180" s="518"/>
      <c r="CA180" s="518"/>
      <c r="CB180" s="518"/>
      <c r="CC180" s="518"/>
      <c r="CD180" s="518"/>
      <c r="CE180" s="518"/>
      <c r="CF180" s="518"/>
      <c r="CG180" s="518"/>
      <c r="CH180" s="518"/>
    </row>
    <row r="181" spans="1:86" ht="15" customHeight="1" x14ac:dyDescent="0.25">
      <c r="A181" s="518"/>
      <c r="B181" s="518"/>
      <c r="C181" s="518"/>
      <c r="D181" s="518"/>
      <c r="E181" s="518"/>
      <c r="F181" s="518"/>
      <c r="G181" s="518"/>
      <c r="H181" s="518"/>
      <c r="I181" s="519"/>
      <c r="J181" s="518"/>
      <c r="K181" s="518"/>
      <c r="L181" s="518"/>
      <c r="M181" s="518"/>
      <c r="N181" s="518"/>
      <c r="O181" s="518"/>
      <c r="P181" s="518"/>
      <c r="Q181" s="518"/>
      <c r="R181" s="519"/>
      <c r="S181" s="518"/>
      <c r="T181" s="518"/>
      <c r="U181" s="518"/>
      <c r="V181" s="518"/>
      <c r="W181" s="518"/>
      <c r="X181" s="518"/>
      <c r="Y181" s="518"/>
      <c r="Z181" s="518"/>
      <c r="AA181" s="518"/>
      <c r="AB181" s="518"/>
      <c r="AC181" s="518"/>
      <c r="AD181" s="518"/>
      <c r="AE181" s="518"/>
      <c r="AF181" s="518"/>
      <c r="AG181" s="518"/>
      <c r="AH181" s="518"/>
      <c r="AI181" s="518"/>
      <c r="AJ181" s="518"/>
      <c r="AK181" s="518"/>
      <c r="AL181" s="518"/>
      <c r="AM181" s="519"/>
      <c r="AN181" s="518"/>
      <c r="AO181" s="518"/>
      <c r="AP181" s="518"/>
      <c r="AQ181" s="518"/>
      <c r="AR181" s="518"/>
      <c r="AS181" s="518"/>
      <c r="AT181" s="518"/>
      <c r="AU181" s="518"/>
      <c r="AV181" s="518"/>
      <c r="AW181" s="518"/>
      <c r="AX181" s="518"/>
      <c r="AY181" s="518"/>
      <c r="AZ181" s="518"/>
      <c r="BA181" s="518"/>
      <c r="BB181" s="518"/>
      <c r="BC181" s="518"/>
      <c r="BD181" s="518"/>
      <c r="BE181" s="519"/>
      <c r="BF181" s="967" t="s">
        <v>240</v>
      </c>
      <c r="BG181" s="967"/>
      <c r="BH181" s="967"/>
      <c r="BI181" s="967"/>
      <c r="BJ181" s="967"/>
      <c r="BK181" s="968" t="s">
        <v>746</v>
      </c>
      <c r="BL181" s="958"/>
      <c r="BM181" s="967" t="s">
        <v>240</v>
      </c>
      <c r="BN181" s="967"/>
      <c r="BO181" s="967"/>
      <c r="BP181" s="967"/>
      <c r="BQ181" s="967"/>
      <c r="BR181" s="968" t="s">
        <v>786</v>
      </c>
      <c r="BS181" s="958"/>
      <c r="BT181" s="967" t="s">
        <v>240</v>
      </c>
      <c r="BU181" s="967"/>
      <c r="BV181" s="967"/>
      <c r="BW181" s="967"/>
      <c r="BX181" s="967"/>
      <c r="BY181" s="968" t="s">
        <v>789</v>
      </c>
      <c r="BZ181" s="518"/>
      <c r="CA181" s="518"/>
      <c r="CB181" s="518"/>
      <c r="CC181" s="518"/>
      <c r="CD181" s="518"/>
      <c r="CE181" s="518"/>
      <c r="CF181" s="518"/>
      <c r="CG181" s="518"/>
      <c r="CH181" s="518"/>
    </row>
    <row r="182" spans="1:86" x14ac:dyDescent="0.25">
      <c r="A182" s="518"/>
      <c r="B182" s="518"/>
      <c r="C182" s="518"/>
      <c r="D182" s="518"/>
      <c r="E182" s="518"/>
      <c r="F182" s="518"/>
      <c r="G182" s="518"/>
      <c r="H182" s="518"/>
      <c r="I182" s="519"/>
      <c r="J182" s="518"/>
      <c r="K182" s="518"/>
      <c r="L182" s="518"/>
      <c r="M182" s="518"/>
      <c r="N182" s="518"/>
      <c r="O182" s="518"/>
      <c r="P182" s="518"/>
      <c r="Q182" s="518"/>
      <c r="R182" s="519"/>
      <c r="S182" s="518"/>
      <c r="T182" s="518"/>
      <c r="U182" s="518"/>
      <c r="V182" s="518"/>
      <c r="W182" s="518"/>
      <c r="X182" s="518"/>
      <c r="Y182" s="518"/>
      <c r="Z182" s="518"/>
      <c r="AA182" s="518"/>
      <c r="AB182" s="518"/>
      <c r="AC182" s="518"/>
      <c r="AD182" s="518"/>
      <c r="AE182" s="518"/>
      <c r="AF182" s="518"/>
      <c r="AG182" s="518"/>
      <c r="AH182" s="518"/>
      <c r="AI182" s="518"/>
      <c r="AJ182" s="518"/>
      <c r="AK182" s="518"/>
      <c r="AL182" s="518"/>
      <c r="AM182" s="519"/>
      <c r="AN182" s="518"/>
      <c r="AO182" s="518"/>
      <c r="AP182" s="518"/>
      <c r="AQ182" s="518"/>
      <c r="AR182" s="518"/>
      <c r="AS182" s="518"/>
      <c r="AT182" s="518"/>
      <c r="AU182" s="518"/>
      <c r="AV182" s="518"/>
      <c r="AW182" s="518"/>
      <c r="AX182" s="518"/>
      <c r="AY182" s="518"/>
      <c r="AZ182" s="518"/>
      <c r="BA182" s="518"/>
      <c r="BB182" s="518"/>
      <c r="BC182" s="518"/>
      <c r="BD182" s="518"/>
      <c r="BE182" s="519"/>
      <c r="BF182" s="1044"/>
      <c r="BG182" s="1044"/>
      <c r="BH182" s="1044"/>
      <c r="BI182" s="1045"/>
      <c r="BJ182" s="1046"/>
      <c r="BK182" s="1047"/>
      <c r="BL182" s="958"/>
      <c r="BM182" s="1044"/>
      <c r="BN182" s="1044"/>
      <c r="BO182" s="1044"/>
      <c r="BP182" s="1045"/>
      <c r="BQ182" s="1046"/>
      <c r="BR182" s="1047"/>
      <c r="BS182" s="958"/>
      <c r="BT182" s="1044"/>
      <c r="BU182" s="1044"/>
      <c r="BV182" s="1044"/>
      <c r="BW182" s="1045"/>
      <c r="BX182" s="1046"/>
      <c r="BY182" s="1047"/>
      <c r="BZ182" s="518"/>
      <c r="CA182" s="518"/>
      <c r="CB182" s="518"/>
      <c r="CC182" s="518"/>
      <c r="CD182" s="518"/>
      <c r="CE182" s="518"/>
      <c r="CF182" s="518"/>
      <c r="CG182" s="518"/>
      <c r="CH182" s="518"/>
    </row>
    <row r="183" spans="1:86" ht="15" customHeight="1" x14ac:dyDescent="0.25">
      <c r="A183" s="518"/>
      <c r="B183" s="518"/>
      <c r="C183" s="518"/>
      <c r="D183" s="518"/>
      <c r="E183" s="518"/>
      <c r="F183" s="518"/>
      <c r="G183" s="518"/>
      <c r="H183" s="518"/>
      <c r="I183" s="519"/>
      <c r="J183" s="518"/>
      <c r="K183" s="518"/>
      <c r="L183" s="518"/>
      <c r="M183" s="518"/>
      <c r="N183" s="518"/>
      <c r="O183" s="518"/>
      <c r="P183" s="518"/>
      <c r="Q183" s="518"/>
      <c r="R183" s="519"/>
      <c r="S183" s="518"/>
      <c r="T183" s="518"/>
      <c r="U183" s="518"/>
      <c r="V183" s="518"/>
      <c r="W183" s="518"/>
      <c r="X183" s="518"/>
      <c r="Y183" s="518"/>
      <c r="Z183" s="518"/>
      <c r="AA183" s="518"/>
      <c r="AB183" s="518"/>
      <c r="AC183" s="518"/>
      <c r="AD183" s="518"/>
      <c r="AE183" s="518"/>
      <c r="AF183" s="518"/>
      <c r="AG183" s="518"/>
      <c r="AH183" s="518"/>
      <c r="AI183" s="518"/>
      <c r="AJ183" s="518"/>
      <c r="AK183" s="518"/>
      <c r="AL183" s="518"/>
      <c r="AM183" s="519"/>
      <c r="AN183" s="518"/>
      <c r="AO183" s="518"/>
      <c r="AP183" s="518"/>
      <c r="AQ183" s="518"/>
      <c r="AR183" s="518"/>
      <c r="AS183" s="518"/>
      <c r="AT183" s="518"/>
      <c r="AU183" s="518"/>
      <c r="AV183" s="518"/>
      <c r="AW183" s="518"/>
      <c r="AX183" s="518"/>
      <c r="AY183" s="518"/>
      <c r="AZ183" s="518"/>
      <c r="BA183" s="518"/>
      <c r="BB183" s="518"/>
      <c r="BC183" s="518"/>
      <c r="BD183" s="518"/>
      <c r="BE183" s="519"/>
      <c r="BF183" s="1044"/>
      <c r="BG183" s="1044"/>
      <c r="BH183" s="1044"/>
      <c r="BI183" s="1048"/>
      <c r="BJ183" s="1049"/>
      <c r="BK183" s="1050"/>
      <c r="BL183" s="958"/>
      <c r="BM183" s="1044"/>
      <c r="BN183" s="1044"/>
      <c r="BO183" s="1044"/>
      <c r="BP183" s="1048"/>
      <c r="BQ183" s="1049"/>
      <c r="BR183" s="1050"/>
      <c r="BS183" s="958"/>
      <c r="BT183" s="1044"/>
      <c r="BU183" s="1044"/>
      <c r="BV183" s="1044"/>
      <c r="BW183" s="1048"/>
      <c r="BX183" s="1049"/>
      <c r="BY183" s="1050"/>
      <c r="BZ183" s="518"/>
      <c r="CA183" s="518"/>
      <c r="CB183" s="518"/>
      <c r="CC183" s="518"/>
      <c r="CD183" s="518"/>
      <c r="CE183" s="518"/>
      <c r="CF183" s="518"/>
      <c r="CG183" s="518"/>
      <c r="CH183" s="518"/>
    </row>
    <row r="184" spans="1:86" x14ac:dyDescent="0.25">
      <c r="A184" s="518"/>
      <c r="B184" s="518"/>
      <c r="C184" s="518"/>
      <c r="D184" s="518"/>
      <c r="E184" s="518"/>
      <c r="F184" s="518"/>
      <c r="G184" s="518"/>
      <c r="H184" s="518"/>
      <c r="I184" s="519"/>
      <c r="J184" s="518"/>
      <c r="K184" s="518"/>
      <c r="L184" s="518"/>
      <c r="M184" s="518"/>
      <c r="N184" s="518"/>
      <c r="O184" s="518"/>
      <c r="P184" s="518"/>
      <c r="Q184" s="518"/>
      <c r="R184" s="519"/>
      <c r="S184" s="518"/>
      <c r="T184" s="518"/>
      <c r="U184" s="518"/>
      <c r="V184" s="518"/>
      <c r="W184" s="518"/>
      <c r="X184" s="518"/>
      <c r="Y184" s="518"/>
      <c r="Z184" s="518"/>
      <c r="AA184" s="518"/>
      <c r="AB184" s="518"/>
      <c r="AC184" s="518"/>
      <c r="AD184" s="518"/>
      <c r="AE184" s="518"/>
      <c r="AF184" s="518"/>
      <c r="AG184" s="518"/>
      <c r="AH184" s="518"/>
      <c r="AI184" s="518"/>
      <c r="AJ184" s="518"/>
      <c r="AK184" s="518"/>
      <c r="AL184" s="518"/>
      <c r="AM184" s="519"/>
      <c r="AN184" s="518"/>
      <c r="AO184" s="518"/>
      <c r="AP184" s="518"/>
      <c r="AQ184" s="518"/>
      <c r="AR184" s="518"/>
      <c r="AS184" s="518"/>
      <c r="AT184" s="518"/>
      <c r="AU184" s="518"/>
      <c r="AV184" s="518"/>
      <c r="AW184" s="518"/>
      <c r="AX184" s="518"/>
      <c r="AY184" s="518"/>
      <c r="AZ184" s="518"/>
      <c r="BA184" s="518"/>
      <c r="BB184" s="518"/>
      <c r="BC184" s="518"/>
      <c r="BD184" s="518"/>
      <c r="BE184" s="519"/>
      <c r="BF184" s="1044"/>
      <c r="BG184" s="1044"/>
      <c r="BH184" s="1044"/>
      <c r="BI184" s="1051"/>
      <c r="BJ184" s="1051"/>
      <c r="BK184" s="1051"/>
      <c r="BL184" s="958"/>
      <c r="BM184" s="1044"/>
      <c r="BN184" s="1044"/>
      <c r="BO184" s="1044"/>
      <c r="BP184" s="1051"/>
      <c r="BQ184" s="1051"/>
      <c r="BR184" s="1051"/>
      <c r="BS184" s="958"/>
      <c r="BT184" s="1044"/>
      <c r="BU184" s="1044"/>
      <c r="BV184" s="1044"/>
      <c r="BW184" s="1051"/>
      <c r="BX184" s="1051"/>
      <c r="BY184" s="1051"/>
      <c r="BZ184" s="518"/>
      <c r="CA184" s="518"/>
      <c r="CB184" s="518"/>
      <c r="CC184" s="518"/>
      <c r="CD184" s="518"/>
      <c r="CE184" s="518"/>
      <c r="CF184" s="518"/>
      <c r="CG184" s="518"/>
      <c r="CH184" s="518"/>
    </row>
    <row r="185" spans="1:86" ht="15" customHeight="1" x14ac:dyDescent="0.25">
      <c r="A185" s="518"/>
      <c r="B185" s="518"/>
      <c r="C185" s="518"/>
      <c r="D185" s="518"/>
      <c r="E185" s="518"/>
      <c r="F185" s="518"/>
      <c r="G185" s="518"/>
      <c r="H185" s="518"/>
      <c r="I185" s="519"/>
      <c r="J185" s="518"/>
      <c r="K185" s="518"/>
      <c r="L185" s="518"/>
      <c r="M185" s="518"/>
      <c r="N185" s="518"/>
      <c r="O185" s="518"/>
      <c r="P185" s="518"/>
      <c r="Q185" s="518"/>
      <c r="R185" s="519"/>
      <c r="S185" s="518"/>
      <c r="T185" s="518"/>
      <c r="U185" s="518"/>
      <c r="V185" s="518"/>
      <c r="W185" s="518"/>
      <c r="X185" s="518"/>
      <c r="Y185" s="518"/>
      <c r="Z185" s="518"/>
      <c r="AA185" s="518"/>
      <c r="AB185" s="518"/>
      <c r="AC185" s="518"/>
      <c r="AD185" s="518"/>
      <c r="AE185" s="518"/>
      <c r="AF185" s="518"/>
      <c r="AG185" s="518"/>
      <c r="AH185" s="518"/>
      <c r="AI185" s="518"/>
      <c r="AJ185" s="518"/>
      <c r="AK185" s="518"/>
      <c r="AL185" s="518"/>
      <c r="AM185" s="519"/>
      <c r="AN185" s="518"/>
      <c r="AO185" s="518"/>
      <c r="AP185" s="518"/>
      <c r="AQ185" s="518"/>
      <c r="AR185" s="518"/>
      <c r="AS185" s="518"/>
      <c r="AT185" s="518"/>
      <c r="AU185" s="518"/>
      <c r="AV185" s="518"/>
      <c r="AW185" s="518"/>
      <c r="AX185" s="518"/>
      <c r="AY185" s="518"/>
      <c r="AZ185" s="518"/>
      <c r="BA185" s="518"/>
      <c r="BB185" s="518"/>
      <c r="BC185" s="518"/>
      <c r="BD185" s="518"/>
      <c r="BE185" s="519"/>
      <c r="BF185" s="1044"/>
      <c r="BG185" s="1044"/>
      <c r="BH185" s="1044"/>
      <c r="BI185" s="1051"/>
      <c r="BJ185" s="1051"/>
      <c r="BK185" s="1051"/>
      <c r="BL185" s="958"/>
      <c r="BM185" s="1044"/>
      <c r="BN185" s="1044"/>
      <c r="BO185" s="1044"/>
      <c r="BP185" s="1051"/>
      <c r="BQ185" s="1051"/>
      <c r="BR185" s="1051"/>
      <c r="BS185" s="958"/>
      <c r="BT185" s="1044"/>
      <c r="BU185" s="1044"/>
      <c r="BV185" s="1044"/>
      <c r="BW185" s="1051"/>
      <c r="BX185" s="1051"/>
      <c r="BY185" s="1051"/>
      <c r="BZ185" s="518"/>
      <c r="CA185" s="518"/>
      <c r="CB185" s="518"/>
      <c r="CC185" s="518"/>
      <c r="CD185" s="518"/>
      <c r="CE185" s="518"/>
      <c r="CF185" s="518"/>
      <c r="CG185" s="518"/>
      <c r="CH185" s="518"/>
    </row>
    <row r="186" spans="1:86" x14ac:dyDescent="0.25">
      <c r="A186" s="518"/>
      <c r="B186" s="518"/>
      <c r="C186" s="518"/>
      <c r="D186" s="518"/>
      <c r="E186" s="518"/>
      <c r="F186" s="518"/>
      <c r="G186" s="518"/>
      <c r="H186" s="518"/>
      <c r="I186" s="519"/>
      <c r="J186" s="518"/>
      <c r="K186" s="518"/>
      <c r="L186" s="518"/>
      <c r="M186" s="518"/>
      <c r="N186" s="518"/>
      <c r="O186" s="518"/>
      <c r="P186" s="518"/>
      <c r="Q186" s="518"/>
      <c r="R186" s="519"/>
      <c r="S186" s="518"/>
      <c r="T186" s="518"/>
      <c r="U186" s="518"/>
      <c r="V186" s="518"/>
      <c r="W186" s="518"/>
      <c r="X186" s="518"/>
      <c r="Y186" s="518"/>
      <c r="Z186" s="518"/>
      <c r="AA186" s="518"/>
      <c r="AB186" s="518"/>
      <c r="AC186" s="518"/>
      <c r="AD186" s="518"/>
      <c r="AE186" s="518"/>
      <c r="AF186" s="518"/>
      <c r="AG186" s="518"/>
      <c r="AH186" s="518"/>
      <c r="AI186" s="518"/>
      <c r="AJ186" s="518"/>
      <c r="AK186" s="518"/>
      <c r="AL186" s="518"/>
      <c r="AM186" s="519"/>
      <c r="AN186" s="518"/>
      <c r="AO186" s="518"/>
      <c r="AP186" s="518"/>
      <c r="AQ186" s="518"/>
      <c r="AR186" s="518"/>
      <c r="AS186" s="518"/>
      <c r="AT186" s="518"/>
      <c r="AU186" s="518"/>
      <c r="AV186" s="518"/>
      <c r="AW186" s="518"/>
      <c r="AX186" s="518"/>
      <c r="AY186" s="518"/>
      <c r="AZ186" s="518"/>
      <c r="BA186" s="518"/>
      <c r="BB186" s="518"/>
      <c r="BC186" s="518"/>
      <c r="BD186" s="518"/>
      <c r="BE186" s="519"/>
      <c r="BF186" s="1044"/>
      <c r="BG186" s="1044"/>
      <c r="BH186" s="1044"/>
      <c r="BI186" s="1051"/>
      <c r="BJ186" s="1051"/>
      <c r="BK186" s="1051"/>
      <c r="BL186" s="958"/>
      <c r="BM186" s="1044"/>
      <c r="BN186" s="1044"/>
      <c r="BO186" s="1044"/>
      <c r="BP186" s="1051"/>
      <c r="BQ186" s="1051"/>
      <c r="BR186" s="1051"/>
      <c r="BS186" s="958"/>
      <c r="BT186" s="1044"/>
      <c r="BU186" s="1044"/>
      <c r="BV186" s="1044"/>
      <c r="BW186" s="1051"/>
      <c r="BX186" s="1051"/>
      <c r="BY186" s="1051"/>
      <c r="BZ186" s="518"/>
      <c r="CA186" s="518"/>
      <c r="CB186" s="518"/>
      <c r="CC186" s="518"/>
      <c r="CD186" s="518"/>
      <c r="CE186" s="518"/>
      <c r="CF186" s="518"/>
      <c r="CG186" s="518"/>
      <c r="CH186" s="518"/>
    </row>
    <row r="187" spans="1:86" ht="15" customHeight="1" x14ac:dyDescent="0.25">
      <c r="A187" s="518"/>
      <c r="B187" s="518"/>
      <c r="C187" s="518"/>
      <c r="D187" s="518"/>
      <c r="E187" s="518"/>
      <c r="F187" s="518"/>
      <c r="G187" s="518"/>
      <c r="H187" s="518"/>
      <c r="I187" s="519"/>
      <c r="J187" s="518"/>
      <c r="K187" s="518"/>
      <c r="L187" s="518"/>
      <c r="M187" s="518"/>
      <c r="N187" s="518"/>
      <c r="O187" s="518"/>
      <c r="P187" s="518"/>
      <c r="Q187" s="518"/>
      <c r="R187" s="519"/>
      <c r="S187" s="518"/>
      <c r="T187" s="518"/>
      <c r="U187" s="518"/>
      <c r="V187" s="518"/>
      <c r="W187" s="518"/>
      <c r="X187" s="518"/>
      <c r="Y187" s="518"/>
      <c r="Z187" s="518"/>
      <c r="AA187" s="518"/>
      <c r="AB187" s="518"/>
      <c r="AC187" s="518"/>
      <c r="AD187" s="518"/>
      <c r="AE187" s="518"/>
      <c r="AF187" s="518"/>
      <c r="AG187" s="518"/>
      <c r="AH187" s="518"/>
      <c r="AI187" s="518"/>
      <c r="AJ187" s="518"/>
      <c r="AK187" s="518"/>
      <c r="AL187" s="518"/>
      <c r="AM187" s="519"/>
      <c r="AN187" s="518"/>
      <c r="AO187" s="518"/>
      <c r="AP187" s="518"/>
      <c r="AQ187" s="518"/>
      <c r="AR187" s="518"/>
      <c r="AS187" s="518"/>
      <c r="AT187" s="518"/>
      <c r="AU187" s="518"/>
      <c r="AV187" s="518"/>
      <c r="AW187" s="518"/>
      <c r="AX187" s="518"/>
      <c r="AY187" s="518"/>
      <c r="AZ187" s="518"/>
      <c r="BA187" s="518"/>
      <c r="BB187" s="518"/>
      <c r="BC187" s="518"/>
      <c r="BD187" s="518"/>
      <c r="BE187" s="519"/>
      <c r="BF187" s="1044"/>
      <c r="BG187" s="1044"/>
      <c r="BH187" s="1044"/>
      <c r="BI187" s="1051"/>
      <c r="BJ187" s="1051"/>
      <c r="BK187" s="1051"/>
      <c r="BL187" s="958"/>
      <c r="BM187" s="1044"/>
      <c r="BN187" s="1044"/>
      <c r="BO187" s="1044"/>
      <c r="BP187" s="1051"/>
      <c r="BQ187" s="1051"/>
      <c r="BR187" s="1051"/>
      <c r="BS187" s="958"/>
      <c r="BT187" s="1044"/>
      <c r="BU187" s="1044"/>
      <c r="BV187" s="1044"/>
      <c r="BW187" s="1051"/>
      <c r="BX187" s="1051"/>
      <c r="BY187" s="1051"/>
      <c r="BZ187" s="518"/>
      <c r="CA187" s="518"/>
      <c r="CB187" s="518"/>
      <c r="CC187" s="518"/>
      <c r="CD187" s="518"/>
      <c r="CE187" s="518"/>
      <c r="CF187" s="518"/>
      <c r="CG187" s="518"/>
      <c r="CH187" s="518"/>
    </row>
    <row r="188" spans="1:86" x14ac:dyDescent="0.25">
      <c r="A188" s="518"/>
      <c r="B188" s="518"/>
      <c r="C188" s="518"/>
      <c r="D188" s="518"/>
      <c r="E188" s="518"/>
      <c r="F188" s="518"/>
      <c r="G188" s="518"/>
      <c r="H188" s="518"/>
      <c r="I188" s="519"/>
      <c r="J188" s="518"/>
      <c r="K188" s="518"/>
      <c r="L188" s="518"/>
      <c r="M188" s="518"/>
      <c r="N188" s="518"/>
      <c r="O188" s="518"/>
      <c r="P188" s="518"/>
      <c r="Q188" s="518"/>
      <c r="R188" s="519"/>
      <c r="S188" s="518"/>
      <c r="T188" s="518"/>
      <c r="U188" s="518"/>
      <c r="V188" s="518"/>
      <c r="W188" s="518"/>
      <c r="X188" s="518"/>
      <c r="Y188" s="518"/>
      <c r="Z188" s="518"/>
      <c r="AA188" s="518"/>
      <c r="AB188" s="518"/>
      <c r="AC188" s="518"/>
      <c r="AD188" s="518"/>
      <c r="AE188" s="518"/>
      <c r="AF188" s="518"/>
      <c r="AG188" s="518"/>
      <c r="AH188" s="518"/>
      <c r="AI188" s="518"/>
      <c r="AJ188" s="518"/>
      <c r="AK188" s="518"/>
      <c r="AL188" s="518"/>
      <c r="AM188" s="519"/>
      <c r="AN188" s="518"/>
      <c r="AO188" s="518"/>
      <c r="AP188" s="518"/>
      <c r="AQ188" s="518"/>
      <c r="AR188" s="518"/>
      <c r="AS188" s="518"/>
      <c r="AT188" s="518"/>
      <c r="AU188" s="518"/>
      <c r="AV188" s="518"/>
      <c r="AW188" s="518"/>
      <c r="AX188" s="518"/>
      <c r="AY188" s="518"/>
      <c r="AZ188" s="518"/>
      <c r="BA188" s="518"/>
      <c r="BB188" s="518"/>
      <c r="BC188" s="518"/>
      <c r="BD188" s="518"/>
      <c r="BE188" s="519"/>
      <c r="BF188" s="1044"/>
      <c r="BG188" s="1044"/>
      <c r="BH188" s="1044"/>
      <c r="BI188" s="1051"/>
      <c r="BJ188" s="1051"/>
      <c r="BK188" s="1051"/>
      <c r="BL188" s="958"/>
      <c r="BM188" s="1044"/>
      <c r="BN188" s="1044"/>
      <c r="BO188" s="1044"/>
      <c r="BP188" s="1051"/>
      <c r="BQ188" s="1051"/>
      <c r="BR188" s="1051"/>
      <c r="BS188" s="958"/>
      <c r="BT188" s="1044"/>
      <c r="BU188" s="1044"/>
      <c r="BV188" s="1044"/>
      <c r="BW188" s="1051"/>
      <c r="BX188" s="1051"/>
      <c r="BY188" s="1051"/>
      <c r="BZ188" s="518"/>
      <c r="CA188" s="518"/>
      <c r="CB188" s="518"/>
      <c r="CC188" s="518"/>
      <c r="CD188" s="518"/>
      <c r="CE188" s="518"/>
      <c r="CF188" s="518"/>
      <c r="CG188" s="518"/>
      <c r="CH188" s="518"/>
    </row>
    <row r="189" spans="1:86" ht="15" customHeight="1" x14ac:dyDescent="0.25">
      <c r="A189" s="518"/>
      <c r="B189" s="518"/>
      <c r="C189" s="518"/>
      <c r="D189" s="518"/>
      <c r="E189" s="518"/>
      <c r="F189" s="518"/>
      <c r="G189" s="518"/>
      <c r="H189" s="518"/>
      <c r="I189" s="519"/>
      <c r="J189" s="518"/>
      <c r="K189" s="518"/>
      <c r="L189" s="518"/>
      <c r="M189" s="518"/>
      <c r="N189" s="518"/>
      <c r="O189" s="518"/>
      <c r="P189" s="518"/>
      <c r="Q189" s="518"/>
      <c r="R189" s="519"/>
      <c r="S189" s="518"/>
      <c r="T189" s="518"/>
      <c r="U189" s="518"/>
      <c r="V189" s="518"/>
      <c r="W189" s="518"/>
      <c r="X189" s="518"/>
      <c r="Y189" s="518"/>
      <c r="Z189" s="518"/>
      <c r="AA189" s="518"/>
      <c r="AB189" s="518"/>
      <c r="AC189" s="518"/>
      <c r="AD189" s="518"/>
      <c r="AE189" s="518"/>
      <c r="AF189" s="518"/>
      <c r="AG189" s="518"/>
      <c r="AH189" s="518"/>
      <c r="AI189" s="518"/>
      <c r="AJ189" s="518"/>
      <c r="AK189" s="518"/>
      <c r="AL189" s="518"/>
      <c r="AM189" s="519"/>
      <c r="AN189" s="518"/>
      <c r="AO189" s="518"/>
      <c r="AP189" s="518"/>
      <c r="AQ189" s="518"/>
      <c r="AR189" s="518"/>
      <c r="AS189" s="518"/>
      <c r="AT189" s="518"/>
      <c r="AU189" s="518"/>
      <c r="AV189" s="518"/>
      <c r="AW189" s="518"/>
      <c r="AX189" s="518"/>
      <c r="AY189" s="518"/>
      <c r="AZ189" s="518"/>
      <c r="BA189" s="518"/>
      <c r="BB189" s="518"/>
      <c r="BC189" s="518"/>
      <c r="BD189" s="518"/>
      <c r="BE189" s="519"/>
      <c r="BF189" s="1044"/>
      <c r="BG189" s="1044"/>
      <c r="BH189" s="1044"/>
      <c r="BI189" s="1051"/>
      <c r="BJ189" s="1051"/>
      <c r="BK189" s="1051"/>
      <c r="BL189" s="958"/>
      <c r="BM189" s="1044"/>
      <c r="BN189" s="1044"/>
      <c r="BO189" s="1044"/>
      <c r="BP189" s="1051"/>
      <c r="BQ189" s="1051"/>
      <c r="BR189" s="1051"/>
      <c r="BS189" s="958"/>
      <c r="BT189" s="1044"/>
      <c r="BU189" s="1044"/>
      <c r="BV189" s="1044"/>
      <c r="BW189" s="1051"/>
      <c r="BX189" s="1051"/>
      <c r="BY189" s="1051"/>
      <c r="BZ189" s="518"/>
      <c r="CA189" s="518"/>
      <c r="CB189" s="518"/>
      <c r="CC189" s="518"/>
      <c r="CD189" s="518"/>
      <c r="CE189" s="518"/>
      <c r="CF189" s="518"/>
      <c r="CG189" s="518"/>
      <c r="CH189" s="518"/>
    </row>
    <row r="190" spans="1:86" x14ac:dyDescent="0.25">
      <c r="A190" s="518"/>
      <c r="B190" s="518"/>
      <c r="C190" s="518"/>
      <c r="D190" s="518"/>
      <c r="E190" s="518"/>
      <c r="F190" s="518"/>
      <c r="G190" s="518"/>
      <c r="H190" s="518"/>
      <c r="I190" s="519"/>
      <c r="J190" s="518"/>
      <c r="K190" s="518"/>
      <c r="L190" s="518"/>
      <c r="M190" s="518"/>
      <c r="N190" s="518"/>
      <c r="O190" s="518"/>
      <c r="P190" s="518"/>
      <c r="Q190" s="518"/>
      <c r="R190" s="519"/>
      <c r="S190" s="518"/>
      <c r="T190" s="518"/>
      <c r="U190" s="518"/>
      <c r="V190" s="518"/>
      <c r="W190" s="518"/>
      <c r="X190" s="518"/>
      <c r="Y190" s="518"/>
      <c r="Z190" s="518"/>
      <c r="AA190" s="518"/>
      <c r="AB190" s="518"/>
      <c r="AC190" s="518"/>
      <c r="AD190" s="518"/>
      <c r="AE190" s="518"/>
      <c r="AF190" s="518"/>
      <c r="AG190" s="518"/>
      <c r="AH190" s="518"/>
      <c r="AI190" s="518"/>
      <c r="AJ190" s="518"/>
      <c r="AK190" s="518"/>
      <c r="AL190" s="518"/>
      <c r="AM190" s="519"/>
      <c r="AN190" s="518"/>
      <c r="AO190" s="518"/>
      <c r="AP190" s="518"/>
      <c r="AQ190" s="518"/>
      <c r="AR190" s="518"/>
      <c r="AS190" s="518"/>
      <c r="AT190" s="518"/>
      <c r="AU190" s="518"/>
      <c r="AV190" s="518"/>
      <c r="AW190" s="518"/>
      <c r="AX190" s="518"/>
      <c r="AY190" s="518"/>
      <c r="AZ190" s="518"/>
      <c r="BA190" s="518"/>
      <c r="BB190" s="518"/>
      <c r="BC190" s="518"/>
      <c r="BD190" s="518"/>
      <c r="BE190" s="519"/>
      <c r="BF190" s="1044"/>
      <c r="BG190" s="1044"/>
      <c r="BH190" s="1044"/>
      <c r="BI190" s="1051"/>
      <c r="BJ190" s="1051"/>
      <c r="BK190" s="1051"/>
      <c r="BL190" s="958"/>
      <c r="BM190" s="1044"/>
      <c r="BN190" s="1044"/>
      <c r="BO190" s="1044"/>
      <c r="BP190" s="1051"/>
      <c r="BQ190" s="1051"/>
      <c r="BR190" s="1051"/>
      <c r="BS190" s="958"/>
      <c r="BT190" s="1044"/>
      <c r="BU190" s="1044"/>
      <c r="BV190" s="1044"/>
      <c r="BW190" s="1051"/>
      <c r="BX190" s="1051"/>
      <c r="BY190" s="1051"/>
      <c r="BZ190" s="518"/>
      <c r="CA190" s="518"/>
      <c r="CB190" s="518"/>
      <c r="CC190" s="518"/>
      <c r="CD190" s="518"/>
      <c r="CE190" s="518"/>
      <c r="CF190" s="518"/>
      <c r="CG190" s="518"/>
      <c r="CH190" s="518"/>
    </row>
    <row r="191" spans="1:86" x14ac:dyDescent="0.25">
      <c r="A191" s="518"/>
      <c r="B191" s="518"/>
      <c r="C191" s="518"/>
      <c r="D191" s="518"/>
      <c r="E191" s="518"/>
      <c r="F191" s="518"/>
      <c r="G191" s="518"/>
      <c r="H191" s="518"/>
      <c r="I191" s="519"/>
      <c r="J191" s="518"/>
      <c r="K191" s="518"/>
      <c r="L191" s="518"/>
      <c r="M191" s="518"/>
      <c r="N191" s="518"/>
      <c r="O191" s="518"/>
      <c r="P191" s="518"/>
      <c r="Q191" s="518"/>
      <c r="R191" s="519"/>
      <c r="S191" s="518"/>
      <c r="T191" s="518"/>
      <c r="U191" s="518"/>
      <c r="V191" s="518"/>
      <c r="W191" s="518"/>
      <c r="X191" s="518"/>
      <c r="Y191" s="518"/>
      <c r="Z191" s="518"/>
      <c r="AA191" s="518"/>
      <c r="AB191" s="518"/>
      <c r="AC191" s="518"/>
      <c r="AD191" s="518"/>
      <c r="AE191" s="518"/>
      <c r="AF191" s="518"/>
      <c r="AG191" s="518"/>
      <c r="AH191" s="518"/>
      <c r="AI191" s="518"/>
      <c r="AJ191" s="518"/>
      <c r="AK191" s="518"/>
      <c r="AL191" s="518"/>
      <c r="AM191" s="519"/>
      <c r="AN191" s="518"/>
      <c r="AO191" s="518"/>
      <c r="AP191" s="518"/>
      <c r="AQ191" s="518"/>
      <c r="AR191" s="518"/>
      <c r="AS191" s="518"/>
      <c r="AT191" s="518"/>
      <c r="AU191" s="518"/>
      <c r="AV191" s="518"/>
      <c r="AW191" s="518"/>
      <c r="AX191" s="518"/>
      <c r="AY191" s="518"/>
      <c r="AZ191" s="518"/>
      <c r="BA191" s="518"/>
      <c r="BB191" s="518"/>
      <c r="BC191" s="518"/>
      <c r="BD191" s="518"/>
      <c r="BE191" s="519"/>
      <c r="BF191" s="1044"/>
      <c r="BG191" s="1044"/>
      <c r="BH191" s="1044"/>
      <c r="BI191" s="1051"/>
      <c r="BJ191" s="1051"/>
      <c r="BK191" s="1051"/>
      <c r="BL191" s="958"/>
      <c r="BM191" s="1044"/>
      <c r="BN191" s="1044"/>
      <c r="BO191" s="1044"/>
      <c r="BP191" s="1051"/>
      <c r="BQ191" s="1051"/>
      <c r="BR191" s="1051"/>
      <c r="BS191" s="958"/>
      <c r="BT191" s="1044"/>
      <c r="BU191" s="1044"/>
      <c r="BV191" s="1044"/>
      <c r="BW191" s="1051"/>
      <c r="BX191" s="1051"/>
      <c r="BY191" s="1051"/>
      <c r="BZ191" s="518"/>
      <c r="CA191" s="518"/>
      <c r="CB191" s="518"/>
      <c r="CC191" s="518"/>
      <c r="CD191" s="518"/>
      <c r="CE191" s="518"/>
      <c r="CF191" s="518"/>
      <c r="CG191" s="518"/>
      <c r="CH191" s="518"/>
    </row>
    <row r="192" spans="1:86" x14ac:dyDescent="0.25">
      <c r="A192" s="518"/>
      <c r="B192" s="518"/>
      <c r="C192" s="518"/>
      <c r="D192" s="518"/>
      <c r="E192" s="518"/>
      <c r="F192" s="518"/>
      <c r="G192" s="518"/>
      <c r="H192" s="518"/>
      <c r="I192" s="519"/>
      <c r="J192" s="518"/>
      <c r="K192" s="518"/>
      <c r="L192" s="518"/>
      <c r="M192" s="518"/>
      <c r="N192" s="518"/>
      <c r="O192" s="518"/>
      <c r="P192" s="518"/>
      <c r="Q192" s="518"/>
      <c r="R192" s="519"/>
      <c r="S192" s="518"/>
      <c r="T192" s="518"/>
      <c r="U192" s="518"/>
      <c r="V192" s="518"/>
      <c r="W192" s="518"/>
      <c r="X192" s="518"/>
      <c r="Y192" s="518"/>
      <c r="Z192" s="518"/>
      <c r="AA192" s="518"/>
      <c r="AB192" s="518"/>
      <c r="AC192" s="518"/>
      <c r="AD192" s="518"/>
      <c r="AE192" s="518"/>
      <c r="AF192" s="518"/>
      <c r="AG192" s="518"/>
      <c r="AH192" s="518"/>
      <c r="AI192" s="518"/>
      <c r="AJ192" s="518"/>
      <c r="AK192" s="518"/>
      <c r="AL192" s="518"/>
      <c r="AM192" s="519"/>
      <c r="AN192" s="518"/>
      <c r="AO192" s="518"/>
      <c r="AP192" s="518"/>
      <c r="AQ192" s="518"/>
      <c r="AR192" s="518"/>
      <c r="AS192" s="518"/>
      <c r="AT192" s="518"/>
      <c r="AU192" s="518"/>
      <c r="AV192" s="518"/>
      <c r="AW192" s="518"/>
      <c r="AX192" s="518"/>
      <c r="AY192" s="518"/>
      <c r="AZ192" s="518"/>
      <c r="BA192" s="518"/>
      <c r="BB192" s="518"/>
      <c r="BC192" s="518"/>
      <c r="BD192" s="518"/>
      <c r="BE192" s="519"/>
      <c r="BF192" s="1044"/>
      <c r="BG192" s="1044"/>
      <c r="BH192" s="1044"/>
      <c r="BI192" s="1051"/>
      <c r="BJ192" s="1051"/>
      <c r="BK192" s="1051"/>
      <c r="BL192" s="958"/>
      <c r="BM192" s="1044"/>
      <c r="BN192" s="1044"/>
      <c r="BO192" s="1044"/>
      <c r="BP192" s="1051"/>
      <c r="BQ192" s="1051"/>
      <c r="BR192" s="1051"/>
      <c r="BS192" s="958"/>
      <c r="BT192" s="1044"/>
      <c r="BU192" s="1044"/>
      <c r="BV192" s="1044"/>
      <c r="BW192" s="1051"/>
      <c r="BX192" s="1051"/>
      <c r="BY192" s="1051"/>
      <c r="BZ192" s="518"/>
      <c r="CA192" s="518"/>
      <c r="CB192" s="518"/>
      <c r="CC192" s="518"/>
      <c r="CD192" s="518"/>
      <c r="CE192" s="518"/>
      <c r="CF192" s="518"/>
      <c r="CG192" s="518"/>
      <c r="CH192" s="518"/>
    </row>
    <row r="193" spans="1:86" x14ac:dyDescent="0.25">
      <c r="A193" s="518"/>
      <c r="B193" s="518"/>
      <c r="C193" s="518"/>
      <c r="D193" s="518"/>
      <c r="E193" s="518"/>
      <c r="F193" s="518"/>
      <c r="G193" s="518"/>
      <c r="H193" s="518"/>
      <c r="I193" s="519"/>
      <c r="J193" s="518"/>
      <c r="K193" s="518"/>
      <c r="L193" s="518"/>
      <c r="M193" s="518"/>
      <c r="N193" s="518"/>
      <c r="O193" s="518"/>
      <c r="P193" s="518"/>
      <c r="Q193" s="518"/>
      <c r="R193" s="519"/>
      <c r="S193" s="518"/>
      <c r="T193" s="518"/>
      <c r="U193" s="518"/>
      <c r="V193" s="518"/>
      <c r="W193" s="518"/>
      <c r="X193" s="518"/>
      <c r="Y193" s="518"/>
      <c r="Z193" s="518"/>
      <c r="AA193" s="518"/>
      <c r="AB193" s="518"/>
      <c r="AC193" s="518"/>
      <c r="AD193" s="518"/>
      <c r="AE193" s="518"/>
      <c r="AF193" s="518"/>
      <c r="AG193" s="518"/>
      <c r="AH193" s="518"/>
      <c r="AI193" s="518"/>
      <c r="AJ193" s="518"/>
      <c r="AK193" s="518"/>
      <c r="AL193" s="518"/>
      <c r="AM193" s="519"/>
      <c r="AN193" s="518"/>
      <c r="AO193" s="518"/>
      <c r="AP193" s="518"/>
      <c r="AQ193" s="518"/>
      <c r="AR193" s="518"/>
      <c r="AS193" s="518"/>
      <c r="AT193" s="518"/>
      <c r="AU193" s="518"/>
      <c r="AV193" s="518"/>
      <c r="AW193" s="518"/>
      <c r="AX193" s="518"/>
      <c r="AY193" s="518"/>
      <c r="AZ193" s="518"/>
      <c r="BA193" s="518"/>
      <c r="BB193" s="518"/>
      <c r="BC193" s="518"/>
      <c r="BD193" s="518"/>
      <c r="BE193" s="519"/>
      <c r="BF193" s="1044"/>
      <c r="BG193" s="1044"/>
      <c r="BH193" s="1044"/>
      <c r="BI193" s="1051"/>
      <c r="BJ193" s="1051"/>
      <c r="BK193" s="1051"/>
      <c r="BL193" s="958"/>
      <c r="BM193" s="1044"/>
      <c r="BN193" s="1044"/>
      <c r="BO193" s="1044"/>
      <c r="BP193" s="1051"/>
      <c r="BQ193" s="1051"/>
      <c r="BR193" s="1051"/>
      <c r="BS193" s="958"/>
      <c r="BT193" s="1044"/>
      <c r="BU193" s="1044"/>
      <c r="BV193" s="1044"/>
      <c r="BW193" s="1051"/>
      <c r="BX193" s="1051"/>
      <c r="BY193" s="1051"/>
      <c r="BZ193" s="518"/>
      <c r="CA193" s="518"/>
      <c r="CB193" s="518"/>
      <c r="CC193" s="518"/>
      <c r="CD193" s="518"/>
      <c r="CE193" s="518"/>
      <c r="CF193" s="518"/>
      <c r="CG193" s="518"/>
      <c r="CH193" s="518"/>
    </row>
    <row r="194" spans="1:86" x14ac:dyDescent="0.25">
      <c r="A194" s="518"/>
      <c r="B194" s="518"/>
      <c r="C194" s="518"/>
      <c r="D194" s="518"/>
      <c r="E194" s="518"/>
      <c r="F194" s="518"/>
      <c r="G194" s="518"/>
      <c r="H194" s="518"/>
      <c r="I194" s="519"/>
      <c r="J194" s="518"/>
      <c r="K194" s="518"/>
      <c r="L194" s="518"/>
      <c r="M194" s="518"/>
      <c r="N194" s="518"/>
      <c r="O194" s="518"/>
      <c r="P194" s="518"/>
      <c r="Q194" s="518"/>
      <c r="R194" s="519"/>
      <c r="S194" s="518"/>
      <c r="T194" s="518"/>
      <c r="U194" s="518"/>
      <c r="V194" s="518"/>
      <c r="W194" s="518"/>
      <c r="X194" s="518"/>
      <c r="Y194" s="518"/>
      <c r="Z194" s="518"/>
      <c r="AA194" s="518"/>
      <c r="AB194" s="518"/>
      <c r="AC194" s="518"/>
      <c r="AD194" s="518"/>
      <c r="AE194" s="518"/>
      <c r="AF194" s="518"/>
      <c r="AG194" s="518"/>
      <c r="AH194" s="518"/>
      <c r="AI194" s="518"/>
      <c r="AJ194" s="518"/>
      <c r="AK194" s="518"/>
      <c r="AL194" s="518"/>
      <c r="AM194" s="519"/>
      <c r="AN194" s="518"/>
      <c r="AO194" s="518"/>
      <c r="AP194" s="518"/>
      <c r="AQ194" s="518"/>
      <c r="AR194" s="518"/>
      <c r="AS194" s="518"/>
      <c r="AT194" s="518"/>
      <c r="AU194" s="518"/>
      <c r="AV194" s="518"/>
      <c r="AW194" s="518"/>
      <c r="AX194" s="518"/>
      <c r="AY194" s="518"/>
      <c r="AZ194" s="518"/>
      <c r="BA194" s="518"/>
      <c r="BB194" s="518"/>
      <c r="BC194" s="518"/>
      <c r="BD194" s="518"/>
      <c r="BE194" s="519"/>
      <c r="BF194" s="1052"/>
      <c r="BG194" s="1052"/>
      <c r="BH194" s="1052"/>
      <c r="BI194" s="1042"/>
      <c r="BJ194" s="1042"/>
      <c r="BK194" s="1042"/>
      <c r="BL194" s="958"/>
      <c r="BM194" s="1052"/>
      <c r="BN194" s="1052"/>
      <c r="BO194" s="1052"/>
      <c r="BP194" s="1042"/>
      <c r="BQ194" s="1042"/>
      <c r="BR194" s="1042"/>
      <c r="BS194" s="958"/>
      <c r="BT194" s="1052"/>
      <c r="BU194" s="1052"/>
      <c r="BV194" s="1052"/>
      <c r="BW194" s="1042"/>
      <c r="BX194" s="1042"/>
      <c r="BY194" s="1042"/>
      <c r="BZ194" s="518"/>
      <c r="CA194" s="518"/>
      <c r="CB194" s="518"/>
      <c r="CC194" s="518"/>
      <c r="CD194" s="518"/>
      <c r="CE194" s="518"/>
      <c r="CF194" s="518"/>
      <c r="CG194" s="518"/>
      <c r="CH194" s="518"/>
    </row>
    <row r="195" spans="1:86" x14ac:dyDescent="0.25">
      <c r="A195" s="518"/>
      <c r="B195" s="518"/>
      <c r="C195" s="518"/>
      <c r="D195" s="518"/>
      <c r="E195" s="518"/>
      <c r="F195" s="518"/>
      <c r="G195" s="518"/>
      <c r="H195" s="518"/>
      <c r="I195" s="519"/>
      <c r="J195" s="518"/>
      <c r="K195" s="518"/>
      <c r="L195" s="518"/>
      <c r="M195" s="518"/>
      <c r="N195" s="518"/>
      <c r="O195" s="518"/>
      <c r="P195" s="518"/>
      <c r="Q195" s="518"/>
      <c r="R195" s="519"/>
      <c r="S195" s="518"/>
      <c r="T195" s="518"/>
      <c r="U195" s="518"/>
      <c r="V195" s="518"/>
      <c r="W195" s="518"/>
      <c r="X195" s="518"/>
      <c r="Y195" s="518"/>
      <c r="Z195" s="518"/>
      <c r="AA195" s="518"/>
      <c r="AB195" s="518"/>
      <c r="AC195" s="518"/>
      <c r="AD195" s="518"/>
      <c r="AE195" s="518"/>
      <c r="AF195" s="518"/>
      <c r="AG195" s="518"/>
      <c r="AH195" s="518"/>
      <c r="AI195" s="518"/>
      <c r="AJ195" s="518"/>
      <c r="AK195" s="518"/>
      <c r="AL195" s="518"/>
      <c r="AM195" s="519"/>
      <c r="AN195" s="518"/>
      <c r="AO195" s="518"/>
      <c r="AP195" s="518"/>
      <c r="AQ195" s="518"/>
      <c r="AR195" s="518"/>
      <c r="AS195" s="518"/>
      <c r="AT195" s="518"/>
      <c r="AU195" s="518"/>
      <c r="AV195" s="518"/>
      <c r="AW195" s="518"/>
      <c r="AX195" s="518"/>
      <c r="AY195" s="518"/>
      <c r="AZ195" s="518"/>
      <c r="BA195" s="518"/>
      <c r="BB195" s="518"/>
      <c r="BC195" s="518"/>
      <c r="BD195" s="518"/>
      <c r="BE195" s="519"/>
      <c r="BF195" s="1052"/>
      <c r="BG195" s="1052"/>
      <c r="BH195" s="1052"/>
      <c r="BI195" s="1042"/>
      <c r="BJ195" s="1042"/>
      <c r="BK195" s="1042"/>
      <c r="BL195" s="958"/>
      <c r="BM195" s="1052"/>
      <c r="BN195" s="1052"/>
      <c r="BO195" s="1052"/>
      <c r="BP195" s="1042"/>
      <c r="BQ195" s="1042"/>
      <c r="BR195" s="1042"/>
      <c r="BS195" s="958"/>
      <c r="BT195" s="1052"/>
      <c r="BU195" s="1052"/>
      <c r="BV195" s="1052"/>
      <c r="BW195" s="1042"/>
      <c r="BX195" s="1042"/>
      <c r="BY195" s="1042"/>
      <c r="BZ195" s="518"/>
      <c r="CA195" s="518"/>
      <c r="CB195" s="518"/>
      <c r="CC195" s="518"/>
      <c r="CD195" s="518"/>
      <c r="CE195" s="518"/>
      <c r="CF195" s="518"/>
      <c r="CG195" s="518"/>
      <c r="CH195" s="518"/>
    </row>
    <row r="196" spans="1:86" x14ac:dyDescent="0.25">
      <c r="A196" s="518"/>
      <c r="B196" s="518"/>
      <c r="C196" s="518"/>
      <c r="D196" s="518"/>
      <c r="E196" s="518"/>
      <c r="F196" s="518"/>
      <c r="G196" s="518"/>
      <c r="H196" s="518"/>
      <c r="I196" s="519"/>
      <c r="J196" s="518"/>
      <c r="K196" s="518"/>
      <c r="L196" s="518"/>
      <c r="M196" s="518"/>
      <c r="N196" s="518"/>
      <c r="O196" s="518"/>
      <c r="P196" s="518"/>
      <c r="Q196" s="518"/>
      <c r="R196" s="519"/>
      <c r="S196" s="518"/>
      <c r="T196" s="518"/>
      <c r="U196" s="518"/>
      <c r="V196" s="518"/>
      <c r="W196" s="518"/>
      <c r="X196" s="518"/>
      <c r="Y196" s="518"/>
      <c r="Z196" s="518"/>
      <c r="AA196" s="518"/>
      <c r="AB196" s="518"/>
      <c r="AC196" s="518"/>
      <c r="AD196" s="518"/>
      <c r="AE196" s="518"/>
      <c r="AF196" s="518"/>
      <c r="AG196" s="518"/>
      <c r="AH196" s="518"/>
      <c r="AI196" s="518"/>
      <c r="AJ196" s="518"/>
      <c r="AK196" s="518"/>
      <c r="AL196" s="518"/>
      <c r="AM196" s="519"/>
      <c r="AN196" s="518"/>
      <c r="AO196" s="518"/>
      <c r="AP196" s="518"/>
      <c r="AQ196" s="518"/>
      <c r="AR196" s="518"/>
      <c r="AS196" s="518"/>
      <c r="AT196" s="518"/>
      <c r="AU196" s="518"/>
      <c r="AV196" s="518"/>
      <c r="AW196" s="518"/>
      <c r="AX196" s="518"/>
      <c r="AY196" s="518"/>
      <c r="AZ196" s="518"/>
      <c r="BA196" s="518"/>
      <c r="BB196" s="518"/>
      <c r="BC196" s="518"/>
      <c r="BD196" s="518"/>
      <c r="BE196" s="519"/>
      <c r="BF196" s="518"/>
      <c r="BG196" s="518"/>
      <c r="BH196" s="518"/>
      <c r="BI196" s="518"/>
      <c r="BJ196" s="518"/>
      <c r="BK196" s="518"/>
      <c r="BL196" s="518"/>
      <c r="BM196" s="518"/>
      <c r="BN196" s="518"/>
      <c r="BO196" s="518"/>
      <c r="BP196" s="518"/>
      <c r="BQ196" s="518"/>
      <c r="BR196" s="518"/>
      <c r="BS196" s="518"/>
      <c r="BT196" s="518"/>
      <c r="BU196" s="518"/>
      <c r="BV196" s="518"/>
      <c r="BW196" s="518"/>
      <c r="BX196" s="518"/>
      <c r="BY196" s="518"/>
      <c r="BZ196" s="518"/>
      <c r="CA196" s="518"/>
      <c r="CB196" s="518"/>
      <c r="CC196" s="518"/>
      <c r="CD196" s="518"/>
      <c r="CE196" s="518"/>
      <c r="CF196" s="518"/>
      <c r="CG196" s="518"/>
      <c r="CH196" s="518"/>
    </row>
    <row r="197" spans="1:86" x14ac:dyDescent="0.25">
      <c r="A197" s="518"/>
      <c r="B197" s="518"/>
      <c r="C197" s="518"/>
      <c r="D197" s="518"/>
      <c r="E197" s="518"/>
      <c r="F197" s="518"/>
      <c r="G197" s="518"/>
      <c r="H197" s="518"/>
      <c r="I197" s="519"/>
      <c r="J197" s="518"/>
      <c r="K197" s="518"/>
      <c r="L197" s="518"/>
      <c r="M197" s="518"/>
      <c r="N197" s="518"/>
      <c r="O197" s="518"/>
      <c r="P197" s="518"/>
      <c r="Q197" s="518"/>
      <c r="R197" s="519"/>
      <c r="S197" s="518"/>
      <c r="T197" s="518"/>
      <c r="U197" s="518"/>
      <c r="V197" s="518"/>
      <c r="W197" s="518"/>
      <c r="X197" s="518"/>
      <c r="Y197" s="518"/>
      <c r="Z197" s="518"/>
      <c r="AA197" s="518"/>
      <c r="AB197" s="518"/>
      <c r="AC197" s="518"/>
      <c r="AD197" s="518"/>
      <c r="AE197" s="518"/>
      <c r="AF197" s="518"/>
      <c r="AG197" s="518"/>
      <c r="AH197" s="518"/>
      <c r="AI197" s="518"/>
      <c r="AJ197" s="518"/>
      <c r="AK197" s="518"/>
      <c r="AL197" s="518"/>
      <c r="AM197" s="519"/>
      <c r="AN197" s="518"/>
      <c r="AO197" s="518"/>
      <c r="AP197" s="518"/>
      <c r="AQ197" s="518"/>
      <c r="AR197" s="518"/>
      <c r="AS197" s="518"/>
      <c r="AT197" s="518"/>
      <c r="AU197" s="518"/>
      <c r="AV197" s="518"/>
      <c r="AW197" s="518"/>
      <c r="AX197" s="518"/>
      <c r="AY197" s="518"/>
      <c r="AZ197" s="518"/>
      <c r="BA197" s="518"/>
      <c r="BB197" s="518"/>
      <c r="BC197" s="518"/>
      <c r="BD197" s="518"/>
      <c r="BE197" s="519"/>
      <c r="BF197" s="518"/>
      <c r="BG197" s="518"/>
      <c r="BH197" s="518"/>
      <c r="BI197" s="518"/>
      <c r="BJ197" s="518"/>
      <c r="BK197" s="518"/>
      <c r="BL197" s="518"/>
      <c r="BM197" s="518"/>
      <c r="BN197" s="518"/>
      <c r="BO197" s="518"/>
      <c r="BP197" s="518"/>
      <c r="BQ197" s="518"/>
      <c r="BR197" s="518"/>
      <c r="BS197" s="518"/>
      <c r="BT197" s="518"/>
      <c r="BU197" s="518"/>
      <c r="BV197" s="518"/>
      <c r="BW197" s="518"/>
      <c r="BX197" s="518"/>
      <c r="BY197" s="518"/>
      <c r="BZ197" s="518"/>
      <c r="CA197" s="518"/>
      <c r="CB197" s="518"/>
      <c r="CC197" s="518"/>
      <c r="CD197" s="518"/>
      <c r="CE197" s="518"/>
      <c r="CF197" s="518"/>
      <c r="CG197" s="518"/>
      <c r="CH197" s="518"/>
    </row>
    <row r="198" spans="1:86" x14ac:dyDescent="0.25">
      <c r="A198" s="518"/>
      <c r="B198" s="518"/>
      <c r="C198" s="518"/>
      <c r="D198" s="518"/>
      <c r="E198" s="518"/>
      <c r="F198" s="518"/>
      <c r="G198" s="518"/>
      <c r="H198" s="518"/>
      <c r="I198" s="519"/>
      <c r="J198" s="518"/>
      <c r="K198" s="518"/>
      <c r="L198" s="518"/>
      <c r="M198" s="518"/>
      <c r="N198" s="518"/>
      <c r="O198" s="518"/>
      <c r="P198" s="518"/>
      <c r="Q198" s="518"/>
      <c r="R198" s="519"/>
      <c r="S198" s="518"/>
      <c r="T198" s="518"/>
      <c r="U198" s="518"/>
      <c r="V198" s="518"/>
      <c r="W198" s="518"/>
      <c r="X198" s="518"/>
      <c r="Y198" s="518"/>
      <c r="Z198" s="518"/>
      <c r="AA198" s="518"/>
      <c r="AB198" s="518"/>
      <c r="AC198" s="518"/>
      <c r="AD198" s="518"/>
      <c r="AE198" s="518"/>
      <c r="AF198" s="518"/>
      <c r="AG198" s="518"/>
      <c r="AH198" s="518"/>
      <c r="AI198" s="518"/>
      <c r="AJ198" s="518"/>
      <c r="AK198" s="518"/>
      <c r="AL198" s="518"/>
      <c r="AM198" s="519"/>
      <c r="AN198" s="518"/>
      <c r="AO198" s="518"/>
      <c r="AP198" s="518"/>
      <c r="AQ198" s="518"/>
      <c r="AR198" s="518"/>
      <c r="AS198" s="518"/>
      <c r="AT198" s="518"/>
      <c r="AU198" s="518"/>
      <c r="AV198" s="518"/>
      <c r="AW198" s="518"/>
      <c r="AX198" s="518"/>
      <c r="AY198" s="518"/>
      <c r="AZ198" s="518"/>
      <c r="BA198" s="518"/>
      <c r="BB198" s="518"/>
      <c r="BC198" s="518"/>
      <c r="BD198" s="518"/>
      <c r="BE198" s="519"/>
      <c r="BF198" s="518"/>
      <c r="BG198" s="518"/>
      <c r="BH198" s="518"/>
      <c r="BI198" s="518"/>
      <c r="BJ198" s="518"/>
      <c r="BK198" s="518"/>
      <c r="BL198" s="518"/>
      <c r="BM198" s="518"/>
      <c r="BN198" s="518"/>
      <c r="BO198" s="518"/>
      <c r="BP198" s="518"/>
      <c r="BQ198" s="518"/>
      <c r="BR198" s="518"/>
      <c r="BS198" s="518"/>
      <c r="BT198" s="518"/>
      <c r="BU198" s="518"/>
      <c r="BV198" s="518"/>
      <c r="BW198" s="518"/>
      <c r="BX198" s="518"/>
      <c r="BY198" s="518"/>
      <c r="BZ198" s="518"/>
      <c r="CA198" s="518"/>
      <c r="CB198" s="518"/>
      <c r="CC198" s="518"/>
      <c r="CD198" s="518"/>
      <c r="CE198" s="518"/>
      <c r="CF198" s="518"/>
      <c r="CG198" s="518"/>
      <c r="CH198" s="518"/>
    </row>
    <row r="199" spans="1:86" x14ac:dyDescent="0.25">
      <c r="A199" s="518"/>
      <c r="B199" s="518"/>
      <c r="C199" s="518"/>
      <c r="D199" s="518"/>
      <c r="E199" s="518"/>
      <c r="F199" s="518"/>
      <c r="G199" s="518"/>
      <c r="H199" s="518"/>
      <c r="I199" s="519"/>
      <c r="J199" s="518"/>
      <c r="K199" s="518"/>
      <c r="L199" s="518"/>
      <c r="M199" s="518"/>
      <c r="N199" s="518"/>
      <c r="O199" s="518"/>
      <c r="P199" s="518"/>
      <c r="Q199" s="518"/>
      <c r="R199" s="519"/>
      <c r="S199" s="518"/>
      <c r="T199" s="518"/>
      <c r="U199" s="518"/>
      <c r="V199" s="518"/>
      <c r="W199" s="518"/>
      <c r="X199" s="518"/>
      <c r="Y199" s="518"/>
      <c r="Z199" s="518"/>
      <c r="AA199" s="518"/>
      <c r="AB199" s="518"/>
      <c r="AC199" s="518"/>
      <c r="AD199" s="518"/>
      <c r="AE199" s="518"/>
      <c r="AF199" s="518"/>
      <c r="AG199" s="518"/>
      <c r="AH199" s="518"/>
      <c r="AI199" s="518"/>
      <c r="AJ199" s="518"/>
      <c r="AK199" s="518"/>
      <c r="AL199" s="518"/>
      <c r="AM199" s="519"/>
      <c r="AN199" s="518"/>
      <c r="AO199" s="518"/>
      <c r="AP199" s="518"/>
      <c r="AQ199" s="518"/>
      <c r="AR199" s="518"/>
      <c r="AS199" s="518"/>
      <c r="AT199" s="518"/>
      <c r="AU199" s="518"/>
      <c r="AV199" s="518"/>
      <c r="AW199" s="518"/>
      <c r="AX199" s="518"/>
      <c r="AY199" s="518"/>
      <c r="AZ199" s="518"/>
      <c r="BA199" s="518"/>
      <c r="BB199" s="518"/>
      <c r="BC199" s="518"/>
      <c r="BD199" s="518"/>
      <c r="BE199" s="519"/>
      <c r="BF199" s="518"/>
      <c r="BG199" s="518"/>
      <c r="BH199" s="518"/>
      <c r="BI199" s="518"/>
      <c r="BJ199" s="518"/>
      <c r="BK199" s="518"/>
      <c r="BL199" s="518"/>
      <c r="BM199" s="518"/>
      <c r="BN199" s="518"/>
      <c r="BO199" s="518"/>
      <c r="BP199" s="518"/>
      <c r="BQ199" s="518"/>
      <c r="BR199" s="518"/>
      <c r="BS199" s="518"/>
      <c r="BT199" s="518"/>
      <c r="BU199" s="518"/>
      <c r="BV199" s="518"/>
      <c r="BW199" s="518"/>
      <c r="BX199" s="518"/>
      <c r="BY199" s="518"/>
      <c r="BZ199" s="518"/>
      <c r="CA199" s="518"/>
      <c r="CB199" s="518"/>
      <c r="CC199" s="518"/>
      <c r="CD199" s="518"/>
      <c r="CE199" s="518"/>
      <c r="CF199" s="518"/>
      <c r="CG199" s="518"/>
      <c r="CH199" s="518"/>
    </row>
    <row r="200" spans="1:86" x14ac:dyDescent="0.25">
      <c r="A200" s="518"/>
      <c r="B200" s="518"/>
      <c r="C200" s="518"/>
      <c r="D200" s="518"/>
      <c r="E200" s="518"/>
      <c r="F200" s="518"/>
      <c r="G200" s="518"/>
      <c r="H200" s="518"/>
      <c r="I200" s="518"/>
      <c r="J200" s="518"/>
      <c r="K200" s="518"/>
      <c r="L200" s="518"/>
      <c r="M200" s="518"/>
      <c r="N200" s="518"/>
      <c r="O200" s="518"/>
      <c r="P200" s="518"/>
      <c r="Q200" s="518"/>
      <c r="R200" s="518"/>
      <c r="S200" s="518"/>
      <c r="T200" s="518"/>
      <c r="U200" s="518"/>
      <c r="V200" s="518"/>
      <c r="W200" s="518"/>
      <c r="X200" s="518"/>
      <c r="Y200" s="518"/>
      <c r="Z200" s="518"/>
      <c r="AA200" s="518"/>
      <c r="AB200" s="518"/>
      <c r="AC200" s="518"/>
      <c r="AD200" s="518"/>
      <c r="AE200" s="518"/>
      <c r="AF200" s="518"/>
      <c r="AG200" s="518"/>
      <c r="AH200" s="518"/>
      <c r="AI200" s="518"/>
      <c r="AJ200" s="518"/>
      <c r="AK200" s="518"/>
      <c r="AL200" s="518"/>
      <c r="AM200" s="518"/>
      <c r="AN200" s="518"/>
      <c r="AO200" s="518"/>
      <c r="AP200" s="518"/>
      <c r="AQ200" s="518"/>
      <c r="AR200" s="518"/>
      <c r="AS200" s="518"/>
      <c r="AT200" s="518"/>
      <c r="AU200" s="518"/>
      <c r="AV200" s="518"/>
      <c r="AW200" s="518"/>
      <c r="AX200" s="518"/>
      <c r="AY200" s="518"/>
      <c r="AZ200" s="518"/>
      <c r="BA200" s="518"/>
      <c r="BB200" s="518"/>
      <c r="BC200" s="518"/>
      <c r="BD200" s="518"/>
      <c r="BE200" s="518"/>
      <c r="BF200" s="518"/>
      <c r="BG200" s="518"/>
      <c r="BH200" s="518"/>
      <c r="BI200" s="518"/>
      <c r="BJ200" s="518"/>
      <c r="BK200" s="518"/>
      <c r="BL200" s="518"/>
      <c r="BM200" s="518"/>
      <c r="BN200" s="518"/>
      <c r="BO200" s="518"/>
      <c r="BP200" s="518"/>
      <c r="BQ200" s="518"/>
      <c r="BR200" s="518"/>
      <c r="BS200" s="518"/>
      <c r="BT200" s="518"/>
      <c r="BU200" s="518"/>
      <c r="BV200" s="518"/>
      <c r="BW200" s="518"/>
      <c r="BX200" s="518"/>
      <c r="BY200" s="518"/>
      <c r="BZ200" s="518"/>
      <c r="CA200" s="518"/>
      <c r="CB200" s="518"/>
      <c r="CC200" s="518"/>
      <c r="CD200" s="518"/>
      <c r="CE200" s="518"/>
      <c r="CF200" s="518"/>
      <c r="CG200" s="518"/>
      <c r="CH200" s="518"/>
    </row>
    <row r="201" spans="1:86" x14ac:dyDescent="0.25">
      <c r="A201" s="518"/>
      <c r="B201" s="518"/>
      <c r="C201" s="518"/>
      <c r="D201" s="518"/>
      <c r="E201" s="518"/>
      <c r="F201" s="518"/>
      <c r="G201" s="518"/>
      <c r="H201" s="518"/>
      <c r="I201" s="519"/>
      <c r="J201" s="518"/>
      <c r="K201" s="518"/>
      <c r="L201" s="518"/>
      <c r="M201" s="518"/>
      <c r="N201" s="518"/>
      <c r="O201" s="518"/>
      <c r="P201" s="518"/>
      <c r="Q201" s="518"/>
      <c r="R201" s="519"/>
      <c r="S201" s="518"/>
      <c r="T201" s="518"/>
      <c r="U201" s="518"/>
      <c r="V201" s="518"/>
      <c r="W201" s="518"/>
      <c r="X201" s="518"/>
      <c r="Y201" s="518"/>
      <c r="Z201" s="518"/>
      <c r="AA201" s="518"/>
      <c r="AB201" s="518"/>
      <c r="AC201" s="518"/>
      <c r="AD201" s="518"/>
      <c r="AE201" s="518"/>
      <c r="AF201" s="518"/>
      <c r="AG201" s="518"/>
      <c r="AH201" s="518"/>
      <c r="AI201" s="518"/>
      <c r="AJ201" s="518"/>
      <c r="AK201" s="518"/>
      <c r="AL201" s="518"/>
      <c r="AM201" s="519"/>
      <c r="AN201" s="518"/>
      <c r="AO201" s="518"/>
      <c r="AP201" s="518"/>
      <c r="AQ201" s="518"/>
      <c r="AR201" s="518"/>
      <c r="AS201" s="518"/>
      <c r="AT201" s="518"/>
      <c r="AU201" s="518"/>
      <c r="AV201" s="518"/>
      <c r="AW201" s="518"/>
      <c r="AX201" s="518"/>
      <c r="AY201" s="518"/>
      <c r="AZ201" s="518"/>
      <c r="BA201" s="518"/>
      <c r="BB201" s="518"/>
      <c r="BC201" s="518"/>
      <c r="BD201" s="518"/>
      <c r="BE201" s="519"/>
      <c r="BF201" s="518"/>
      <c r="BG201" s="518"/>
      <c r="BH201" s="518"/>
      <c r="BI201" s="518"/>
      <c r="BJ201" s="518"/>
      <c r="BK201" s="518"/>
      <c r="BL201" s="518"/>
      <c r="BM201" s="518"/>
      <c r="BN201" s="518"/>
      <c r="BO201" s="518"/>
      <c r="BP201" s="518"/>
      <c r="BQ201" s="518"/>
      <c r="BR201" s="518"/>
      <c r="BS201" s="518"/>
      <c r="BT201" s="518"/>
      <c r="BU201" s="518"/>
      <c r="BV201" s="518"/>
      <c r="BW201" s="518"/>
      <c r="BX201" s="518"/>
      <c r="BY201" s="518"/>
      <c r="BZ201" s="518"/>
      <c r="CA201" s="518"/>
      <c r="CB201" s="518"/>
      <c r="CC201" s="518"/>
      <c r="CD201" s="518"/>
      <c r="CE201" s="518"/>
      <c r="CF201" s="518"/>
      <c r="CG201" s="518"/>
      <c r="CH201" s="518"/>
    </row>
    <row r="202" spans="1:86" x14ac:dyDescent="0.25">
      <c r="A202" s="518"/>
      <c r="B202" s="518"/>
      <c r="C202" s="518"/>
      <c r="D202" s="518"/>
      <c r="E202" s="518"/>
      <c r="F202" s="518"/>
      <c r="G202" s="518"/>
      <c r="H202" s="518"/>
      <c r="I202" s="519"/>
      <c r="J202" s="518"/>
      <c r="K202" s="518"/>
      <c r="L202" s="518"/>
      <c r="M202" s="518"/>
      <c r="N202" s="518"/>
      <c r="O202" s="518"/>
      <c r="P202" s="518"/>
      <c r="Q202" s="518"/>
      <c r="R202" s="519"/>
      <c r="S202" s="518"/>
      <c r="T202" s="518"/>
      <c r="U202" s="518"/>
      <c r="V202" s="518"/>
      <c r="W202" s="518"/>
      <c r="X202" s="518"/>
      <c r="Y202" s="518"/>
      <c r="Z202" s="518"/>
      <c r="AA202" s="518"/>
      <c r="AB202" s="518"/>
      <c r="AC202" s="518"/>
      <c r="AD202" s="518"/>
      <c r="AE202" s="518"/>
      <c r="AF202" s="518"/>
      <c r="AG202" s="518"/>
      <c r="AH202" s="518"/>
      <c r="AI202" s="518"/>
      <c r="AJ202" s="518"/>
      <c r="AK202" s="518"/>
      <c r="AL202" s="518"/>
      <c r="AM202" s="519"/>
      <c r="AN202" s="518"/>
      <c r="AO202" s="518"/>
      <c r="AP202" s="518"/>
      <c r="AQ202" s="518"/>
      <c r="AR202" s="518"/>
      <c r="AS202" s="518"/>
      <c r="AT202" s="518"/>
      <c r="AU202" s="518"/>
      <c r="AV202" s="518"/>
      <c r="AW202" s="518"/>
      <c r="AX202" s="518"/>
      <c r="AY202" s="518"/>
      <c r="AZ202" s="518"/>
      <c r="BA202" s="518"/>
      <c r="BB202" s="518"/>
      <c r="BC202" s="518"/>
      <c r="BD202" s="518"/>
      <c r="BE202" s="519"/>
      <c r="BF202" s="518"/>
      <c r="BG202" s="518"/>
      <c r="BH202" s="518"/>
      <c r="BI202" s="518"/>
      <c r="BJ202" s="518"/>
      <c r="BK202" s="518"/>
      <c r="BL202" s="518"/>
      <c r="BM202" s="518"/>
      <c r="BN202" s="518"/>
      <c r="BO202" s="518"/>
      <c r="BP202" s="518"/>
      <c r="BQ202" s="518"/>
      <c r="BR202" s="518"/>
      <c r="BS202" s="518"/>
      <c r="BT202" s="518"/>
      <c r="BU202" s="518"/>
      <c r="BV202" s="518"/>
      <c r="BW202" s="518"/>
      <c r="BX202" s="518"/>
      <c r="BY202" s="518"/>
      <c r="BZ202" s="518"/>
      <c r="CA202" s="518"/>
      <c r="CB202" s="518"/>
      <c r="CC202" s="518"/>
      <c r="CD202" s="518"/>
      <c r="CE202" s="518"/>
      <c r="CF202" s="518"/>
      <c r="CG202" s="518"/>
      <c r="CH202" s="518"/>
    </row>
    <row r="203" spans="1:86" x14ac:dyDescent="0.25">
      <c r="A203" s="518"/>
      <c r="B203" s="518"/>
      <c r="C203" s="518"/>
      <c r="D203" s="518"/>
      <c r="E203" s="518"/>
      <c r="F203" s="518"/>
      <c r="G203" s="518"/>
      <c r="H203" s="518"/>
      <c r="I203" s="519"/>
      <c r="J203" s="518"/>
      <c r="K203" s="518"/>
      <c r="L203" s="518"/>
      <c r="M203" s="518"/>
      <c r="N203" s="518"/>
      <c r="O203" s="518"/>
      <c r="P203" s="518"/>
      <c r="Q203" s="518"/>
      <c r="R203" s="519"/>
      <c r="S203" s="518"/>
      <c r="T203" s="518"/>
      <c r="U203" s="518"/>
      <c r="V203" s="518"/>
      <c r="W203" s="518"/>
      <c r="X203" s="518"/>
      <c r="Y203" s="518"/>
      <c r="Z203" s="518"/>
      <c r="AA203" s="518"/>
      <c r="AB203" s="518"/>
      <c r="AC203" s="518"/>
      <c r="AD203" s="518"/>
      <c r="AE203" s="518"/>
      <c r="AF203" s="518"/>
      <c r="AG203" s="518"/>
      <c r="AH203" s="518"/>
      <c r="AI203" s="518"/>
      <c r="AJ203" s="518"/>
      <c r="AK203" s="518"/>
      <c r="AL203" s="518"/>
      <c r="AM203" s="519"/>
      <c r="AN203" s="518"/>
      <c r="AO203" s="518"/>
      <c r="AP203" s="518"/>
      <c r="AQ203" s="518"/>
      <c r="AR203" s="518"/>
      <c r="AS203" s="518"/>
      <c r="AT203" s="518"/>
      <c r="AU203" s="518"/>
      <c r="AV203" s="518"/>
      <c r="AW203" s="518"/>
      <c r="AX203" s="518"/>
      <c r="AY203" s="518"/>
      <c r="AZ203" s="518"/>
      <c r="BA203" s="518"/>
      <c r="BB203" s="518"/>
      <c r="BC203" s="518"/>
      <c r="BD203" s="518"/>
      <c r="BE203" s="519"/>
      <c r="BF203" s="518"/>
      <c r="BG203" s="518"/>
      <c r="BH203" s="518"/>
      <c r="BI203" s="518"/>
      <c r="BJ203" s="518"/>
      <c r="BK203" s="518"/>
      <c r="BL203" s="518"/>
      <c r="BM203" s="518"/>
      <c r="BN203" s="518"/>
      <c r="BO203" s="518"/>
      <c r="BP203" s="518"/>
      <c r="BQ203" s="518"/>
      <c r="BR203" s="518"/>
      <c r="BS203" s="518"/>
      <c r="BT203" s="518"/>
      <c r="BU203" s="518"/>
      <c r="BV203" s="518"/>
      <c r="BW203" s="518"/>
      <c r="BX203" s="518"/>
      <c r="BY203" s="518"/>
      <c r="BZ203" s="518"/>
      <c r="CA203" s="518"/>
      <c r="CB203" s="518"/>
      <c r="CC203" s="518"/>
      <c r="CD203" s="518"/>
      <c r="CE203" s="518"/>
      <c r="CF203" s="518"/>
      <c r="CG203" s="518"/>
      <c r="CH203" s="518"/>
    </row>
    <row r="204" spans="1:86" x14ac:dyDescent="0.25">
      <c r="A204" s="518"/>
      <c r="B204" s="518"/>
      <c r="C204" s="518"/>
      <c r="D204" s="518"/>
      <c r="E204" s="518"/>
      <c r="F204" s="518"/>
      <c r="G204" s="518"/>
      <c r="H204" s="518"/>
      <c r="I204" s="519"/>
      <c r="J204" s="518"/>
      <c r="K204" s="518"/>
      <c r="L204" s="518"/>
      <c r="M204" s="518"/>
      <c r="N204" s="518"/>
      <c r="O204" s="518"/>
      <c r="P204" s="518"/>
      <c r="Q204" s="518"/>
      <c r="R204" s="519"/>
      <c r="S204" s="518"/>
      <c r="T204" s="518"/>
      <c r="U204" s="518"/>
      <c r="V204" s="518"/>
      <c r="W204" s="518"/>
      <c r="X204" s="518"/>
      <c r="Y204" s="518"/>
      <c r="Z204" s="518"/>
      <c r="AA204" s="518"/>
      <c r="AB204" s="518"/>
      <c r="AC204" s="518"/>
      <c r="AD204" s="518"/>
      <c r="AE204" s="518"/>
      <c r="AF204" s="518"/>
      <c r="AG204" s="518"/>
      <c r="AH204" s="518"/>
      <c r="AI204" s="518"/>
      <c r="AJ204" s="518"/>
      <c r="AK204" s="518"/>
      <c r="AL204" s="518"/>
      <c r="AM204" s="519"/>
      <c r="AN204" s="518"/>
      <c r="AO204" s="518"/>
      <c r="AP204" s="518"/>
      <c r="AQ204" s="518"/>
      <c r="AR204" s="518"/>
      <c r="AS204" s="518"/>
      <c r="AT204" s="518"/>
      <c r="AU204" s="518"/>
      <c r="AV204" s="518"/>
      <c r="AW204" s="518"/>
      <c r="AX204" s="518"/>
      <c r="AY204" s="518"/>
      <c r="AZ204" s="518"/>
      <c r="BA204" s="518"/>
      <c r="BB204" s="518"/>
      <c r="BC204" s="518"/>
      <c r="BD204" s="518"/>
      <c r="BE204" s="519"/>
      <c r="BF204" s="518"/>
      <c r="BG204" s="518"/>
      <c r="BH204" s="518"/>
      <c r="BI204" s="518"/>
      <c r="BJ204" s="518"/>
      <c r="BK204" s="518"/>
      <c r="BL204" s="518"/>
      <c r="BM204" s="518"/>
      <c r="BN204" s="518"/>
      <c r="BO204" s="518"/>
      <c r="BP204" s="518"/>
      <c r="BQ204" s="518"/>
      <c r="BR204" s="518"/>
      <c r="BS204" s="518"/>
      <c r="BT204" s="518"/>
      <c r="BU204" s="518"/>
      <c r="BV204" s="518"/>
      <c r="BW204" s="518"/>
      <c r="BX204" s="518"/>
      <c r="BY204" s="518"/>
      <c r="BZ204" s="518"/>
      <c r="CA204" s="518"/>
      <c r="CB204" s="518"/>
      <c r="CC204" s="518"/>
      <c r="CD204" s="518"/>
      <c r="CE204" s="518"/>
      <c r="CF204" s="518"/>
      <c r="CG204" s="518"/>
      <c r="CH204" s="518"/>
    </row>
  </sheetData>
  <sheetProtection password="F178" sheet="1" formatCells="0" formatColumns="0" formatRows="0" insertHyperlinks="0" pivotTables="0"/>
  <mergeCells count="278">
    <mergeCell ref="AW155:AY156"/>
    <mergeCell ref="AZ155:BD156"/>
    <mergeCell ref="AW157:AY158"/>
    <mergeCell ref="AZ157:BD158"/>
    <mergeCell ref="AW159:AY159"/>
    <mergeCell ref="AZ159:BD159"/>
    <mergeCell ref="AN153:AP154"/>
    <mergeCell ref="AQ153:AU154"/>
    <mergeCell ref="AN155:AP156"/>
    <mergeCell ref="AQ155:AU156"/>
    <mergeCell ref="AN157:AP158"/>
    <mergeCell ref="AQ157:AU158"/>
    <mergeCell ref="AN159:AP159"/>
    <mergeCell ref="AQ159:AU159"/>
    <mergeCell ref="AW145:AY146"/>
    <mergeCell ref="AW147:AY148"/>
    <mergeCell ref="AW149:AY150"/>
    <mergeCell ref="AW151:AY152"/>
    <mergeCell ref="AW153:AY154"/>
    <mergeCell ref="AW142:AY142"/>
    <mergeCell ref="AZ142:BD142"/>
    <mergeCell ref="AN145:AP146"/>
    <mergeCell ref="AQ145:AU146"/>
    <mergeCell ref="AN147:AP148"/>
    <mergeCell ref="AQ147:AU148"/>
    <mergeCell ref="AN149:AP150"/>
    <mergeCell ref="AQ149:AU150"/>
    <mergeCell ref="AN151:AP152"/>
    <mergeCell ref="AQ151:AU152"/>
    <mergeCell ref="AZ145:BD146"/>
    <mergeCell ref="AZ147:BD148"/>
    <mergeCell ref="AZ149:BD150"/>
    <mergeCell ref="AZ151:BD152"/>
    <mergeCell ref="AN142:AP142"/>
    <mergeCell ref="AQ142:AU142"/>
    <mergeCell ref="AZ153:BD154"/>
    <mergeCell ref="AN140:AP141"/>
    <mergeCell ref="AQ140:AU141"/>
    <mergeCell ref="AW128:AY129"/>
    <mergeCell ref="AZ128:BD129"/>
    <mergeCell ref="AW130:AY131"/>
    <mergeCell ref="AZ130:BD131"/>
    <mergeCell ref="AW132:AY133"/>
    <mergeCell ref="AZ132:BD133"/>
    <mergeCell ref="AW134:AY135"/>
    <mergeCell ref="AZ134:BD135"/>
    <mergeCell ref="AW136:AY137"/>
    <mergeCell ref="AZ136:BD137"/>
    <mergeCell ref="AW138:AY139"/>
    <mergeCell ref="AZ138:BD139"/>
    <mergeCell ref="AW140:AY141"/>
    <mergeCell ref="AZ140:BD141"/>
    <mergeCell ref="AN132:AP133"/>
    <mergeCell ref="AN136:AP137"/>
    <mergeCell ref="AQ136:AU137"/>
    <mergeCell ref="AN138:AP139"/>
    <mergeCell ref="AQ138:AU139"/>
    <mergeCell ref="AN130:AP131"/>
    <mergeCell ref="AQ130:AU131"/>
    <mergeCell ref="AN128:AP129"/>
    <mergeCell ref="J51:J52"/>
    <mergeCell ref="K51:K52"/>
    <mergeCell ref="B8:B9"/>
    <mergeCell ref="A8:A9"/>
    <mergeCell ref="A10:A11"/>
    <mergeCell ref="B10:B11"/>
    <mergeCell ref="A12:A13"/>
    <mergeCell ref="B12:B13"/>
    <mergeCell ref="A14:A15"/>
    <mergeCell ref="B14:B15"/>
    <mergeCell ref="A16:A17"/>
    <mergeCell ref="B16:B17"/>
    <mergeCell ref="A18:A19"/>
    <mergeCell ref="B18:B19"/>
    <mergeCell ref="A26:A27"/>
    <mergeCell ref="B26:B27"/>
    <mergeCell ref="A20:A21"/>
    <mergeCell ref="B20:B21"/>
    <mergeCell ref="A22:A23"/>
    <mergeCell ref="B22:B23"/>
    <mergeCell ref="A24:A25"/>
    <mergeCell ref="B24:B25"/>
    <mergeCell ref="J59:J60"/>
    <mergeCell ref="K59:K60"/>
    <mergeCell ref="J61:J62"/>
    <mergeCell ref="K61:K62"/>
    <mergeCell ref="J63:J64"/>
    <mergeCell ref="K63:K64"/>
    <mergeCell ref="J53:J54"/>
    <mergeCell ref="K53:K54"/>
    <mergeCell ref="J55:J56"/>
    <mergeCell ref="K55:K56"/>
    <mergeCell ref="J57:J58"/>
    <mergeCell ref="K57:K58"/>
    <mergeCell ref="J77:J78"/>
    <mergeCell ref="K77:K78"/>
    <mergeCell ref="J79:J80"/>
    <mergeCell ref="K79:K80"/>
    <mergeCell ref="J81:J82"/>
    <mergeCell ref="K81:K82"/>
    <mergeCell ref="J65:J66"/>
    <mergeCell ref="K65:K66"/>
    <mergeCell ref="J73:J74"/>
    <mergeCell ref="K73:K74"/>
    <mergeCell ref="J75:J76"/>
    <mergeCell ref="K75:K76"/>
    <mergeCell ref="S90:AL90"/>
    <mergeCell ref="J83:J84"/>
    <mergeCell ref="K83:K84"/>
    <mergeCell ref="J85:J86"/>
    <mergeCell ref="K85:K86"/>
    <mergeCell ref="J87:J88"/>
    <mergeCell ref="K87:K88"/>
    <mergeCell ref="AG97:AI99"/>
    <mergeCell ref="AJ97:AL99"/>
    <mergeCell ref="S103:U105"/>
    <mergeCell ref="V103:X105"/>
    <mergeCell ref="S106:U108"/>
    <mergeCell ref="V106:X108"/>
    <mergeCell ref="S93:X93"/>
    <mergeCell ref="Z93:AE93"/>
    <mergeCell ref="AG93:AL93"/>
    <mergeCell ref="S97:U99"/>
    <mergeCell ref="V97:X99"/>
    <mergeCell ref="S118:U120"/>
    <mergeCell ref="V118:X120"/>
    <mergeCell ref="Z97:AB99"/>
    <mergeCell ref="AC97:AE99"/>
    <mergeCell ref="Z100:AB102"/>
    <mergeCell ref="AC100:AE102"/>
    <mergeCell ref="Z103:AB105"/>
    <mergeCell ref="AC103:AE105"/>
    <mergeCell ref="Z106:AB108"/>
    <mergeCell ref="AC106:AE108"/>
    <mergeCell ref="Z109:AB111"/>
    <mergeCell ref="AC109:AE111"/>
    <mergeCell ref="Z112:AB114"/>
    <mergeCell ref="AC112:AE114"/>
    <mergeCell ref="Z115:AB117"/>
    <mergeCell ref="AC115:AE117"/>
    <mergeCell ref="S109:U111"/>
    <mergeCell ref="V109:X111"/>
    <mergeCell ref="S112:U114"/>
    <mergeCell ref="V112:X114"/>
    <mergeCell ref="S115:U117"/>
    <mergeCell ref="V115:X117"/>
    <mergeCell ref="S100:U102"/>
    <mergeCell ref="V100:X102"/>
    <mergeCell ref="Z118:AB120"/>
    <mergeCell ref="AC118:AE120"/>
    <mergeCell ref="AG100:AI102"/>
    <mergeCell ref="AJ100:AL102"/>
    <mergeCell ref="AG103:AI105"/>
    <mergeCell ref="AJ103:AL105"/>
    <mergeCell ref="AG106:AI108"/>
    <mergeCell ref="AJ106:AL108"/>
    <mergeCell ref="AG109:AI111"/>
    <mergeCell ref="AJ109:AL111"/>
    <mergeCell ref="AG118:AI120"/>
    <mergeCell ref="AJ118:AL120"/>
    <mergeCell ref="AG112:AI114"/>
    <mergeCell ref="AJ112:AL114"/>
    <mergeCell ref="AG115:AI117"/>
    <mergeCell ref="AJ115:AL117"/>
    <mergeCell ref="AQ128:AU129"/>
    <mergeCell ref="S122:X122"/>
    <mergeCell ref="S123:X123"/>
    <mergeCell ref="Z122:AE122"/>
    <mergeCell ref="Z123:AE123"/>
    <mergeCell ref="AG123:AL123"/>
    <mergeCell ref="AG122:AL122"/>
    <mergeCell ref="AQ132:AU133"/>
    <mergeCell ref="AN134:AP135"/>
    <mergeCell ref="AQ134:AU135"/>
    <mergeCell ref="AN125:BD125"/>
    <mergeCell ref="BF161:BY161"/>
    <mergeCell ref="BF163:BK163"/>
    <mergeCell ref="BF165:BH166"/>
    <mergeCell ref="BI165:BK166"/>
    <mergeCell ref="BM163:BR163"/>
    <mergeCell ref="BM165:BO166"/>
    <mergeCell ref="BP165:BR166"/>
    <mergeCell ref="BF178:BH178"/>
    <mergeCell ref="BF177:BH177"/>
    <mergeCell ref="BI177:BK177"/>
    <mergeCell ref="BI178:BK178"/>
    <mergeCell ref="BF167:BH168"/>
    <mergeCell ref="BI167:BK168"/>
    <mergeCell ref="BF169:BH170"/>
    <mergeCell ref="BI169:BK170"/>
    <mergeCell ref="BF171:BH172"/>
    <mergeCell ref="BI171:BK172"/>
    <mergeCell ref="BP177:BR177"/>
    <mergeCell ref="BM167:BO168"/>
    <mergeCell ref="BP167:BR168"/>
    <mergeCell ref="BM169:BO170"/>
    <mergeCell ref="BP169:BR170"/>
    <mergeCell ref="BM171:BO172"/>
    <mergeCell ref="BP171:BR172"/>
    <mergeCell ref="BF173:BH174"/>
    <mergeCell ref="BI173:BK174"/>
    <mergeCell ref="BF175:BH176"/>
    <mergeCell ref="BI175:BK176"/>
    <mergeCell ref="BW177:BY177"/>
    <mergeCell ref="BT178:BV178"/>
    <mergeCell ref="BW178:BY178"/>
    <mergeCell ref="BM178:BO178"/>
    <mergeCell ref="BP178:BR178"/>
    <mergeCell ref="BT173:BV174"/>
    <mergeCell ref="BW173:BY174"/>
    <mergeCell ref="BT175:BV176"/>
    <mergeCell ref="BW175:BY176"/>
    <mergeCell ref="BT177:BV177"/>
    <mergeCell ref="BM173:BO174"/>
    <mergeCell ref="BP173:BR174"/>
    <mergeCell ref="BM175:BO176"/>
    <mergeCell ref="BP175:BR176"/>
    <mergeCell ref="BM177:BO177"/>
    <mergeCell ref="BT163:BY163"/>
    <mergeCell ref="BT165:BV166"/>
    <mergeCell ref="BW165:BY166"/>
    <mergeCell ref="BT167:BV168"/>
    <mergeCell ref="BW167:BY168"/>
    <mergeCell ref="BT169:BV170"/>
    <mergeCell ref="BW169:BY170"/>
    <mergeCell ref="BT171:BV172"/>
    <mergeCell ref="BW171:BY172"/>
    <mergeCell ref="BI188:BK189"/>
    <mergeCell ref="BF190:BH191"/>
    <mergeCell ref="BI190:BK191"/>
    <mergeCell ref="BF192:BH193"/>
    <mergeCell ref="BM194:BO194"/>
    <mergeCell ref="BP194:BR194"/>
    <mergeCell ref="BF194:BH194"/>
    <mergeCell ref="BI194:BK194"/>
    <mergeCell ref="BI192:BK193"/>
    <mergeCell ref="BF195:BH195"/>
    <mergeCell ref="BI195:BK195"/>
    <mergeCell ref="BM180:BR180"/>
    <mergeCell ref="BM182:BO183"/>
    <mergeCell ref="BP182:BR183"/>
    <mergeCell ref="BM184:BO185"/>
    <mergeCell ref="BP184:BR185"/>
    <mergeCell ref="BM186:BO187"/>
    <mergeCell ref="BP186:BR187"/>
    <mergeCell ref="BM188:BO189"/>
    <mergeCell ref="BP188:BR189"/>
    <mergeCell ref="BM190:BO191"/>
    <mergeCell ref="BP190:BR191"/>
    <mergeCell ref="BM192:BO193"/>
    <mergeCell ref="BP192:BR193"/>
    <mergeCell ref="BM195:BO195"/>
    <mergeCell ref="BF180:BK180"/>
    <mergeCell ref="BF182:BH183"/>
    <mergeCell ref="BI182:BK183"/>
    <mergeCell ref="BF184:BH185"/>
    <mergeCell ref="BI184:BK185"/>
    <mergeCell ref="BF186:BH187"/>
    <mergeCell ref="BI186:BK187"/>
    <mergeCell ref="BF188:BH189"/>
    <mergeCell ref="BP195:BR195"/>
    <mergeCell ref="BT180:BY180"/>
    <mergeCell ref="BT182:BV183"/>
    <mergeCell ref="BW182:BY183"/>
    <mergeCell ref="BT184:BV185"/>
    <mergeCell ref="BW184:BY185"/>
    <mergeCell ref="BT186:BV187"/>
    <mergeCell ref="BW186:BY187"/>
    <mergeCell ref="BT188:BV189"/>
    <mergeCell ref="BW188:BY189"/>
    <mergeCell ref="BT190:BV191"/>
    <mergeCell ref="BW190:BY191"/>
    <mergeCell ref="BT192:BV193"/>
    <mergeCell ref="BW192:BY193"/>
    <mergeCell ref="BT195:BV195"/>
    <mergeCell ref="BW195:BY195"/>
    <mergeCell ref="BT194:BV194"/>
    <mergeCell ref="BW194:BY194"/>
  </mergeCells>
  <pageMargins left="0.39370078740157499" right="0.23622047244094502" top="0.39370078740157499" bottom="0.74803149606299202" header="0.31496062992126" footer="0.31496062992126"/>
  <pageSetup paperSize="9" orientation="landscape" cellComments="atEnd" r:id="rId1"/>
  <headerFooter>
    <oddFooter>&amp;Chttp://last-man.org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theme="3" tint="0.39997558519241921"/>
    <outlinePr summaryRight="0"/>
  </sheetPr>
  <dimension ref="A1:BV246"/>
  <sheetViews>
    <sheetView zoomScale="80" zoomScaleNormal="8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BA6" sqref="BA6"/>
    </sheetView>
  </sheetViews>
  <sheetFormatPr defaultRowHeight="15" outlineLevelCol="1" x14ac:dyDescent="0.25"/>
  <cols>
    <col min="1" max="1" width="4" style="485" customWidth="1"/>
    <col min="2" max="2" width="11.7109375" style="485" bestFit="1" customWidth="1"/>
    <col min="3" max="3" width="10" style="485" customWidth="1"/>
    <col min="4" max="4" width="8" style="485" customWidth="1"/>
    <col min="5" max="5" width="3.28515625" style="485" customWidth="1" collapsed="1"/>
    <col min="6" max="7" width="10.5703125" style="485" hidden="1" customWidth="1" outlineLevel="1"/>
    <col min="8" max="8" width="11.5703125" style="485" hidden="1" customWidth="1" outlineLevel="1"/>
    <col min="9" max="9" width="8.42578125" style="485" hidden="1" customWidth="1" outlineLevel="1"/>
    <col min="10" max="10" width="11.85546875" style="510" hidden="1" customWidth="1" outlineLevel="1"/>
    <col min="11" max="11" width="11.85546875" style="485" hidden="1" customWidth="1" outlineLevel="1"/>
    <col min="12" max="12" width="13" style="511" hidden="1" customWidth="1" outlineLevel="1"/>
    <col min="13" max="13" width="11.5703125" style="512" hidden="1" customWidth="1" outlineLevel="1"/>
    <col min="14" max="14" width="9.85546875" style="485" hidden="1" customWidth="1" outlineLevel="1"/>
    <col min="15" max="15" width="10.140625" style="485" hidden="1" customWidth="1" outlineLevel="1"/>
    <col min="16" max="16" width="10.7109375" style="485" hidden="1" customWidth="1" outlineLevel="1"/>
    <col min="17" max="17" width="13.7109375" style="485" hidden="1" customWidth="1" outlineLevel="1"/>
    <col min="18" max="18" width="12.5703125" style="485" hidden="1" customWidth="1" outlineLevel="1"/>
    <col min="19" max="21" width="10.7109375" style="485" hidden="1" customWidth="1" outlineLevel="1"/>
    <col min="22" max="22" width="10.42578125" style="485" hidden="1" customWidth="1" outlineLevel="1"/>
    <col min="23" max="23" width="3.42578125" style="485" customWidth="1" collapsed="1"/>
    <col min="24" max="24" width="10.5703125" style="485" hidden="1" customWidth="1" outlineLevel="1"/>
    <col min="25" max="25" width="12" style="485" hidden="1" customWidth="1" outlineLevel="1"/>
    <col min="26" max="26" width="11.42578125" style="485" hidden="1" customWidth="1" outlineLevel="1"/>
    <col min="27" max="27" width="14.28515625" style="485" hidden="1" customWidth="1" outlineLevel="1"/>
    <col min="28" max="31" width="9.140625" style="485" hidden="1" customWidth="1" outlineLevel="1"/>
    <col min="32" max="32" width="5.42578125" style="485" hidden="1" customWidth="1" outlineLevel="1"/>
    <col min="33" max="33" width="17.7109375" style="485" hidden="1" customWidth="1" outlineLevel="1"/>
    <col min="34" max="34" width="9.5703125" style="485" hidden="1" customWidth="1" outlineLevel="1"/>
    <col min="35" max="38" width="9.140625" style="485" hidden="1" customWidth="1" outlineLevel="1"/>
    <col min="39" max="39" width="4.42578125" style="485" hidden="1" customWidth="1" outlineLevel="1"/>
    <col min="40" max="40" width="3.28515625" style="485" customWidth="1" collapsed="1"/>
    <col min="41" max="41" width="12.42578125" style="485" hidden="1" customWidth="1" outlineLevel="1"/>
    <col min="42" max="44" width="9.140625" style="485" hidden="1" customWidth="1" outlineLevel="1"/>
    <col min="45" max="45" width="11.7109375" style="485" hidden="1" customWidth="1" outlineLevel="1"/>
    <col min="46" max="46" width="12.140625" style="485" hidden="1" customWidth="1" outlineLevel="1"/>
    <col min="47" max="49" width="9.140625" style="485" hidden="1" customWidth="1" outlineLevel="1"/>
    <col min="50" max="50" width="5.42578125" style="485" hidden="1" customWidth="1" outlineLevel="1"/>
    <col min="51" max="51" width="12.85546875" style="485" hidden="1" customWidth="1" outlineLevel="1"/>
    <col min="52" max="52" width="9.5703125" style="485" hidden="1" customWidth="1" outlineLevel="1"/>
    <col min="53" max="54" width="9.140625" style="485" hidden="1" customWidth="1" outlineLevel="1"/>
    <col min="55" max="55" width="10.7109375" style="485" hidden="1" customWidth="1" outlineLevel="1"/>
    <col min="56" max="56" width="9.140625" style="485" hidden="1" customWidth="1" outlineLevel="1"/>
    <col min="57" max="57" width="4.42578125" style="485" hidden="1" customWidth="1" outlineLevel="1"/>
    <col min="58" max="58" width="3.28515625" style="485" customWidth="1" collapsed="1"/>
    <col min="59" max="59" width="10.140625" style="485" hidden="1" customWidth="1" outlineLevel="1"/>
    <col min="60" max="60" width="9.85546875" style="485" hidden="1" customWidth="1" outlineLevel="1"/>
    <col min="61" max="61" width="9.140625" style="485" hidden="1" customWidth="1" outlineLevel="1"/>
    <col min="62" max="62" width="12" style="485" hidden="1" customWidth="1" outlineLevel="1"/>
    <col min="63" max="65" width="9.140625" style="485" hidden="1" customWidth="1" outlineLevel="1"/>
    <col min="66" max="66" width="12.140625" style="485" hidden="1" customWidth="1" outlineLevel="1"/>
    <col min="67" max="69" width="9.140625" style="485" hidden="1" customWidth="1" outlineLevel="1"/>
    <col min="70" max="70" width="10.7109375" style="485" hidden="1" customWidth="1" outlineLevel="1"/>
    <col min="71" max="71" width="9.140625" style="485" hidden="1" customWidth="1" outlineLevel="1"/>
    <col min="72" max="72" width="10.7109375" style="485" bestFit="1" customWidth="1"/>
    <col min="73" max="16384" width="9.140625" style="485"/>
  </cols>
  <sheetData>
    <row r="1" spans="1:74" ht="64.5" customHeight="1" thickBot="1" x14ac:dyDescent="0.3">
      <c r="A1" s="635" t="s">
        <v>630</v>
      </c>
      <c r="B1" s="700" t="s">
        <v>77</v>
      </c>
      <c r="C1" s="702" t="s">
        <v>629</v>
      </c>
      <c r="D1" s="701" t="s">
        <v>635</v>
      </c>
      <c r="E1" s="635" t="s">
        <v>633</v>
      </c>
      <c r="F1" s="861" t="s">
        <v>669</v>
      </c>
      <c r="G1" s="862" t="s">
        <v>670</v>
      </c>
      <c r="H1" s="862" t="s">
        <v>671</v>
      </c>
      <c r="I1" s="910" t="s">
        <v>65</v>
      </c>
      <c r="J1" s="870" t="s">
        <v>628</v>
      </c>
      <c r="K1" s="870" t="s">
        <v>686</v>
      </c>
      <c r="L1" s="870" t="s">
        <v>688</v>
      </c>
      <c r="M1" s="870" t="s">
        <v>689</v>
      </c>
      <c r="N1" s="863" t="s">
        <v>692</v>
      </c>
      <c r="O1" s="863" t="s">
        <v>693</v>
      </c>
      <c r="P1" s="871" t="s">
        <v>694</v>
      </c>
      <c r="Q1" s="867" t="s">
        <v>696</v>
      </c>
      <c r="R1" s="868" t="s">
        <v>697</v>
      </c>
      <c r="S1" s="868" t="s">
        <v>698</v>
      </c>
      <c r="T1" s="868" t="s">
        <v>699</v>
      </c>
      <c r="U1" s="868" t="s">
        <v>700</v>
      </c>
      <c r="V1" s="869" t="s">
        <v>701</v>
      </c>
      <c r="W1" s="949" t="s">
        <v>66</v>
      </c>
      <c r="X1" s="630" t="s">
        <v>806</v>
      </c>
      <c r="Y1" s="604" t="s">
        <v>72</v>
      </c>
      <c r="Z1" s="604" t="s">
        <v>73</v>
      </c>
      <c r="AA1" s="604" t="s">
        <v>709</v>
      </c>
      <c r="AB1" s="631" t="s">
        <v>708</v>
      </c>
      <c r="AC1" s="605"/>
      <c r="AD1" s="605"/>
      <c r="AE1" s="636"/>
      <c r="AN1" s="635" t="s">
        <v>667</v>
      </c>
      <c r="AO1" s="630" t="s">
        <v>707</v>
      </c>
      <c r="AP1" s="604"/>
      <c r="AQ1" s="604"/>
      <c r="AR1" s="604"/>
      <c r="AS1" s="631" t="s">
        <v>632</v>
      </c>
      <c r="AT1" s="605" t="s">
        <v>78</v>
      </c>
      <c r="AU1" s="605" t="s">
        <v>79</v>
      </c>
      <c r="AV1" s="605"/>
      <c r="AW1" s="606"/>
      <c r="BF1" s="603" t="s">
        <v>85</v>
      </c>
      <c r="BG1" s="948" t="s">
        <v>662</v>
      </c>
      <c r="BH1" s="605" t="s">
        <v>80</v>
      </c>
      <c r="BI1" s="605" t="s">
        <v>81</v>
      </c>
      <c r="BJ1" s="605" t="s">
        <v>82</v>
      </c>
      <c r="BK1" s="605"/>
      <c r="BL1" s="606"/>
    </row>
    <row r="2" spans="1:74" ht="15" customHeight="1" thickBot="1" x14ac:dyDescent="0.3">
      <c r="A2" s="1103">
        <v>1</v>
      </c>
      <c r="B2" s="942">
        <v>42219</v>
      </c>
      <c r="C2" s="704"/>
      <c r="D2" s="705"/>
      <c r="E2" s="1103">
        <v>1</v>
      </c>
      <c r="F2" s="649"/>
      <c r="G2" s="608"/>
      <c r="H2" s="916"/>
      <c r="I2" s="911"/>
      <c r="J2" s="904"/>
      <c r="K2" s="608"/>
      <c r="L2" s="650"/>
      <c r="M2" s="677"/>
      <c r="N2" s="886">
        <f>IFERROR(4.1*F2 / (4.1*$F2 + 9.3*$G2 + 4.1*$H2),0)</f>
        <v>0</v>
      </c>
      <c r="O2" s="651">
        <f>IFERROR(9.3*G2 / (4.1*$F2 + 9.3*$G2 + 4.1*$H2),0)</f>
        <v>0</v>
      </c>
      <c r="P2" s="887">
        <f>IFERROR(4.1*H2 / (4.1*$F2 + 9.3*$G2 + 4.1*$H2),0)</f>
        <v>0</v>
      </c>
      <c r="Q2" s="872">
        <f>IFERROR(ROUND(F2/C2,1),0)</f>
        <v>0</v>
      </c>
      <c r="R2" s="652">
        <f>IFERROR(ROUND(K2/C2,1),0)</f>
        <v>0</v>
      </c>
      <c r="S2" s="652">
        <f>IFERROR(ROUND(G2/C2,1),0)</f>
        <v>0</v>
      </c>
      <c r="T2" s="652">
        <f>IFERROR(ROUND(M2/C2,1),0)</f>
        <v>0</v>
      </c>
      <c r="U2" s="652">
        <f>IFERROR(ROUND(H2/C2,1),0)</f>
        <v>0</v>
      </c>
      <c r="V2" s="652">
        <f>IFERROR(ROUND(I2/C2,0),0)</f>
        <v>0</v>
      </c>
      <c r="W2" s="1106">
        <v>1</v>
      </c>
      <c r="X2" s="637"/>
      <c r="Y2" s="608"/>
      <c r="Z2" s="608"/>
      <c r="AA2" s="609"/>
      <c r="AB2" s="609"/>
      <c r="AC2" s="608"/>
      <c r="AD2" s="609"/>
      <c r="AE2" s="627"/>
      <c r="AG2" s="596" t="s">
        <v>66</v>
      </c>
      <c r="AH2" s="457" t="s">
        <v>631</v>
      </c>
      <c r="AI2" s="457" t="s">
        <v>666</v>
      </c>
      <c r="AJ2" s="457" t="s">
        <v>83</v>
      </c>
      <c r="AK2" s="457" t="s">
        <v>702</v>
      </c>
      <c r="AL2" s="935" t="str">
        <f>SUM(AL3:AL10)&amp; " $"</f>
        <v>0 $</v>
      </c>
      <c r="AN2" s="1103">
        <v>1</v>
      </c>
      <c r="AO2" s="607"/>
      <c r="AP2" s="608"/>
      <c r="AQ2" s="608"/>
      <c r="AR2" s="609"/>
      <c r="AS2" s="609"/>
      <c r="AT2" s="608"/>
      <c r="AU2" s="609"/>
      <c r="AV2" s="609"/>
      <c r="AW2" s="610"/>
      <c r="AY2" s="596" t="s">
        <v>86</v>
      </c>
      <c r="AZ2" s="457" t="s">
        <v>631</v>
      </c>
      <c r="BA2" s="457" t="s">
        <v>666</v>
      </c>
      <c r="BB2" s="457" t="s">
        <v>83</v>
      </c>
      <c r="BC2" s="457" t="s">
        <v>702</v>
      </c>
      <c r="BD2" s="935" t="str">
        <f>SUM(BD3:BD11)&amp; " $  "</f>
        <v xml:space="preserve">0 $  </v>
      </c>
      <c r="BF2" s="1103">
        <v>1</v>
      </c>
      <c r="BG2" s="607"/>
      <c r="BH2" s="608"/>
      <c r="BI2" s="608"/>
      <c r="BJ2" s="609"/>
      <c r="BK2" s="609"/>
      <c r="BL2" s="610"/>
      <c r="BN2" s="596" t="s">
        <v>85</v>
      </c>
      <c r="BO2" s="457" t="s">
        <v>631</v>
      </c>
      <c r="BP2" s="457" t="s">
        <v>666</v>
      </c>
      <c r="BQ2" s="457" t="s">
        <v>83</v>
      </c>
      <c r="BR2" s="457" t="s">
        <v>702</v>
      </c>
      <c r="BS2" s="935" t="str">
        <f>SUM(BS3:BS8)&amp; " $"</f>
        <v>0 $</v>
      </c>
    </row>
    <row r="3" spans="1:74" x14ac:dyDescent="0.25">
      <c r="A3" s="1104"/>
      <c r="B3" s="821">
        <f>B2+1</f>
        <v>42220</v>
      </c>
      <c r="C3" s="707"/>
      <c r="D3" s="708"/>
      <c r="E3" s="1104"/>
      <c r="F3" s="638"/>
      <c r="G3" s="611"/>
      <c r="H3" s="917"/>
      <c r="I3" s="912"/>
      <c r="J3" s="905"/>
      <c r="K3" s="611"/>
      <c r="L3" s="653"/>
      <c r="M3" s="679"/>
      <c r="N3" s="888">
        <f t="shared" ref="N3:N66" si="0">IFERROR(4.1*F3 / (4.1*$F3 + 9.3*$G3 + 4.1*$H3),0)</f>
        <v>0</v>
      </c>
      <c r="O3" s="654">
        <f t="shared" ref="O3:O66" si="1">IFERROR(9.3*G3 / (4.1*$F3 + 9.3*$G3 + 4.1*$H3),0)</f>
        <v>0</v>
      </c>
      <c r="P3" s="889">
        <f t="shared" ref="P3:P66" si="2">IFERROR(4.1*H3 / (4.1*$F3 + 9.3*$G3 + 4.1*$H3),0)</f>
        <v>0</v>
      </c>
      <c r="Q3" s="873">
        <f t="shared" ref="Q3:Q66" si="3">IFERROR(ROUND(F3/C3,1),0)</f>
        <v>0</v>
      </c>
      <c r="R3" s="655">
        <f t="shared" ref="R3:R66" si="4">IFERROR(ROUND(K3/C3,1),0)</f>
        <v>0</v>
      </c>
      <c r="S3" s="655">
        <f t="shared" ref="S3:S66" si="5">IFERROR(ROUND(G3/C3,1),0)</f>
        <v>0</v>
      </c>
      <c r="T3" s="655">
        <f t="shared" ref="T3:T66" si="6">IFERROR(ROUND(M3/C3,1),0)</f>
        <v>0</v>
      </c>
      <c r="U3" s="655">
        <f t="shared" ref="U3:U66" si="7">IFERROR(ROUND(H3/C3,1),0)</f>
        <v>0</v>
      </c>
      <c r="V3" s="656">
        <f t="shared" ref="V3:V66" si="8">IFERROR(ROUND(I3/C3,0),0)</f>
        <v>0</v>
      </c>
      <c r="W3" s="1107"/>
      <c r="X3" s="638"/>
      <c r="Y3" s="611"/>
      <c r="Z3" s="611"/>
      <c r="AA3" s="612"/>
      <c r="AB3" s="612"/>
      <c r="AC3" s="611"/>
      <c r="AD3" s="612"/>
      <c r="AE3" s="613"/>
      <c r="AG3" s="597" t="str">
        <f>IF(X1="","",X1)</f>
        <v>Рибоксин</v>
      </c>
      <c r="AH3" s="941">
        <f>IF(AG3="","",SUM(X:X))</f>
        <v>0</v>
      </c>
      <c r="AI3" s="989"/>
      <c r="AJ3" s="600">
        <f t="shared" ref="AJ3:AJ10" si="9">IF(AG3="","",IFERROR(ROUNDUP(AH3/AI3,0),0))</f>
        <v>0</v>
      </c>
      <c r="AK3" s="989"/>
      <c r="AL3" s="865">
        <f t="shared" ref="AL3:AL10" si="10">IFERROR(AJ3*AK3,"")</f>
        <v>0</v>
      </c>
      <c r="AN3" s="1104"/>
      <c r="AO3" s="611"/>
      <c r="AP3" s="611"/>
      <c r="AQ3" s="611"/>
      <c r="AR3" s="612"/>
      <c r="AS3" s="612"/>
      <c r="AT3" s="611"/>
      <c r="AU3" s="612"/>
      <c r="AV3" s="612"/>
      <c r="AW3" s="613"/>
      <c r="AY3" s="598" t="str">
        <f>IF(AO1="","",AO1)</f>
        <v>Тестостерон</v>
      </c>
      <c r="AZ3" s="600">
        <f>IF(AY3="","",SUM(AO:AO))</f>
        <v>0</v>
      </c>
      <c r="BA3" s="989">
        <v>2000</v>
      </c>
      <c r="BB3" s="600">
        <f t="shared" ref="BB3:BB11" si="11">IF(AY3="","",IFERROR(ROUNDUP(AZ3/BA3,0),0))</f>
        <v>0</v>
      </c>
      <c r="BC3" s="989">
        <v>15</v>
      </c>
      <c r="BD3" s="865">
        <f t="shared" ref="BD3:BD11" si="12">IFERROR(BB3*BC3,"")</f>
        <v>0</v>
      </c>
      <c r="BF3" s="1104"/>
      <c r="BG3" s="611"/>
      <c r="BH3" s="611"/>
      <c r="BI3" s="611"/>
      <c r="BJ3" s="612"/>
      <c r="BK3" s="612"/>
      <c r="BL3" s="613"/>
      <c r="BN3" s="598" t="str">
        <f>IF(BG1="","",BG1)</f>
        <v>Кломид</v>
      </c>
      <c r="BO3" s="600">
        <f>IF(BN3="","",SUM(BG:BG))</f>
        <v>0</v>
      </c>
      <c r="BP3" s="991">
        <v>1000</v>
      </c>
      <c r="BQ3" s="600">
        <f t="shared" ref="BQ3:BQ8" si="13">IF(BN3="","",IFERROR(ROUNDUP(BO3/BP3,0),0))</f>
        <v>0</v>
      </c>
      <c r="BR3" s="991">
        <v>100</v>
      </c>
      <c r="BS3" s="865">
        <f t="shared" ref="BS3:BS8" si="14">IFERROR(BQ3*BR3,"")</f>
        <v>0</v>
      </c>
    </row>
    <row r="4" spans="1:74" x14ac:dyDescent="0.25">
      <c r="A4" s="1104"/>
      <c r="B4" s="706">
        <f t="shared" ref="B4:B67" si="15">B3+1</f>
        <v>42221</v>
      </c>
      <c r="C4" s="707"/>
      <c r="D4" s="708"/>
      <c r="E4" s="1104"/>
      <c r="F4" s="638"/>
      <c r="G4" s="611"/>
      <c r="H4" s="917"/>
      <c r="I4" s="912"/>
      <c r="J4" s="905"/>
      <c r="K4" s="611"/>
      <c r="L4" s="653"/>
      <c r="M4" s="679"/>
      <c r="N4" s="888">
        <f t="shared" si="0"/>
        <v>0</v>
      </c>
      <c r="O4" s="654">
        <f t="shared" si="1"/>
        <v>0</v>
      </c>
      <c r="P4" s="889">
        <f t="shared" si="2"/>
        <v>0</v>
      </c>
      <c r="Q4" s="873">
        <f t="shared" si="3"/>
        <v>0</v>
      </c>
      <c r="R4" s="655">
        <f t="shared" si="4"/>
        <v>0</v>
      </c>
      <c r="S4" s="655">
        <f t="shared" si="5"/>
        <v>0</v>
      </c>
      <c r="T4" s="655">
        <f t="shared" si="6"/>
        <v>0</v>
      </c>
      <c r="U4" s="655">
        <f t="shared" si="7"/>
        <v>0</v>
      </c>
      <c r="V4" s="656">
        <f t="shared" si="8"/>
        <v>0</v>
      </c>
      <c r="W4" s="1107"/>
      <c r="X4" s="638"/>
      <c r="Y4" s="611"/>
      <c r="Z4" s="611"/>
      <c r="AA4" s="612"/>
      <c r="AB4" s="612"/>
      <c r="AC4" s="611"/>
      <c r="AD4" s="612"/>
      <c r="AE4" s="613"/>
      <c r="AG4" s="598" t="str">
        <f>IF(Y1="","",Y1)</f>
        <v>Милдронат</v>
      </c>
      <c r="AH4" s="941">
        <f>IF(AG4="","",SUM(Y:Y))</f>
        <v>0</v>
      </c>
      <c r="AI4" s="989"/>
      <c r="AJ4" s="600">
        <f t="shared" si="9"/>
        <v>0</v>
      </c>
      <c r="AK4" s="989"/>
      <c r="AL4" s="865">
        <f t="shared" si="10"/>
        <v>0</v>
      </c>
      <c r="AN4" s="1104"/>
      <c r="AO4" s="611"/>
      <c r="AP4" s="611"/>
      <c r="AQ4" s="611"/>
      <c r="AR4" s="612"/>
      <c r="AS4" s="612"/>
      <c r="AT4" s="611"/>
      <c r="AU4" s="612"/>
      <c r="AV4" s="612"/>
      <c r="AW4" s="613"/>
      <c r="AY4" s="597" t="str">
        <f>IF(AP1="","",AP1)</f>
        <v/>
      </c>
      <c r="AZ4" s="941" t="str">
        <f>IF(AY4="","",SUM(AP:AP))</f>
        <v/>
      </c>
      <c r="BA4" s="989"/>
      <c r="BB4" s="600" t="str">
        <f t="shared" si="11"/>
        <v/>
      </c>
      <c r="BC4" s="989"/>
      <c r="BD4" s="865" t="str">
        <f t="shared" si="12"/>
        <v/>
      </c>
      <c r="BF4" s="1104"/>
      <c r="BG4" s="611"/>
      <c r="BH4" s="611"/>
      <c r="BI4" s="611"/>
      <c r="BJ4" s="612"/>
      <c r="BK4" s="612"/>
      <c r="BL4" s="613"/>
      <c r="BN4" s="597" t="str">
        <f>IF(BH1="","",BH1)</f>
        <v>Трибулус</v>
      </c>
      <c r="BO4" s="600">
        <f>IF(BN4="","",SUM(BH:BH))</f>
        <v>0</v>
      </c>
      <c r="BP4" s="989">
        <v>1000</v>
      </c>
      <c r="BQ4" s="600">
        <f t="shared" si="13"/>
        <v>0</v>
      </c>
      <c r="BR4" s="989">
        <v>100</v>
      </c>
      <c r="BS4" s="865">
        <f t="shared" si="14"/>
        <v>0</v>
      </c>
    </row>
    <row r="5" spans="1:74" x14ac:dyDescent="0.25">
      <c r="A5" s="1104"/>
      <c r="B5" s="706">
        <f t="shared" si="15"/>
        <v>42222</v>
      </c>
      <c r="C5" s="707"/>
      <c r="D5" s="708"/>
      <c r="E5" s="1104"/>
      <c r="F5" s="638"/>
      <c r="G5" s="611"/>
      <c r="H5" s="917"/>
      <c r="I5" s="912"/>
      <c r="J5" s="905"/>
      <c r="K5" s="611"/>
      <c r="L5" s="653"/>
      <c r="M5" s="679"/>
      <c r="N5" s="888">
        <f t="shared" si="0"/>
        <v>0</v>
      </c>
      <c r="O5" s="654">
        <f t="shared" si="1"/>
        <v>0</v>
      </c>
      <c r="P5" s="889">
        <f t="shared" si="2"/>
        <v>0</v>
      </c>
      <c r="Q5" s="873">
        <f t="shared" si="3"/>
        <v>0</v>
      </c>
      <c r="R5" s="655">
        <f t="shared" si="4"/>
        <v>0</v>
      </c>
      <c r="S5" s="655">
        <f t="shared" si="5"/>
        <v>0</v>
      </c>
      <c r="T5" s="655">
        <f t="shared" si="6"/>
        <v>0</v>
      </c>
      <c r="U5" s="655">
        <f t="shared" si="7"/>
        <v>0</v>
      </c>
      <c r="V5" s="656">
        <f t="shared" si="8"/>
        <v>0</v>
      </c>
      <c r="W5" s="1107"/>
      <c r="X5" s="638"/>
      <c r="Y5" s="611"/>
      <c r="Z5" s="611"/>
      <c r="AA5" s="612"/>
      <c r="AB5" s="612"/>
      <c r="AC5" s="611"/>
      <c r="AD5" s="612"/>
      <c r="AE5" s="613"/>
      <c r="AG5" s="597" t="str">
        <f>IF(Z1="","",Z1)</f>
        <v>Витамины</v>
      </c>
      <c r="AH5" s="941">
        <f>IF(AG5="","",SUM(Z:Z))</f>
        <v>0</v>
      </c>
      <c r="AI5" s="989"/>
      <c r="AJ5" s="600">
        <f t="shared" si="9"/>
        <v>0</v>
      </c>
      <c r="AK5" s="989"/>
      <c r="AL5" s="865">
        <f t="shared" si="10"/>
        <v>0</v>
      </c>
      <c r="AN5" s="1104"/>
      <c r="AO5" s="611"/>
      <c r="AP5" s="611"/>
      <c r="AQ5" s="611"/>
      <c r="AR5" s="612"/>
      <c r="AS5" s="612"/>
      <c r="AT5" s="611"/>
      <c r="AU5" s="612"/>
      <c r="AV5" s="612"/>
      <c r="AW5" s="613"/>
      <c r="AY5" s="598" t="str">
        <f>IF(AQ1="","",AQ1)</f>
        <v/>
      </c>
      <c r="AZ5" s="941" t="str">
        <f>IF(AY5="","",SUM(AQ:AQ))</f>
        <v/>
      </c>
      <c r="BA5" s="989"/>
      <c r="BB5" s="600" t="str">
        <f t="shared" si="11"/>
        <v/>
      </c>
      <c r="BC5" s="989"/>
      <c r="BD5" s="865" t="str">
        <f t="shared" si="12"/>
        <v/>
      </c>
      <c r="BF5" s="1104"/>
      <c r="BG5" s="611"/>
      <c r="BH5" s="611"/>
      <c r="BI5" s="611"/>
      <c r="BJ5" s="612"/>
      <c r="BK5" s="612"/>
      <c r="BL5" s="613"/>
      <c r="BN5" s="598" t="str">
        <f>IF(BI1="","",BI1)</f>
        <v>Цинк</v>
      </c>
      <c r="BO5" s="600">
        <f>IF(BN5="","",SUM(BI:BI))</f>
        <v>0</v>
      </c>
      <c r="BP5" s="989">
        <v>1000</v>
      </c>
      <c r="BQ5" s="600">
        <f t="shared" si="13"/>
        <v>0</v>
      </c>
      <c r="BR5" s="989">
        <v>100</v>
      </c>
      <c r="BS5" s="865">
        <f t="shared" si="14"/>
        <v>0</v>
      </c>
    </row>
    <row r="6" spans="1:74" x14ac:dyDescent="0.25">
      <c r="A6" s="1104"/>
      <c r="B6" s="706">
        <f t="shared" si="15"/>
        <v>42223</v>
      </c>
      <c r="C6" s="707"/>
      <c r="D6" s="708"/>
      <c r="E6" s="1104"/>
      <c r="F6" s="638"/>
      <c r="G6" s="611"/>
      <c r="H6" s="917"/>
      <c r="I6" s="912"/>
      <c r="J6" s="905"/>
      <c r="K6" s="611"/>
      <c r="L6" s="653"/>
      <c r="M6" s="679"/>
      <c r="N6" s="888">
        <f t="shared" si="0"/>
        <v>0</v>
      </c>
      <c r="O6" s="654">
        <f t="shared" si="1"/>
        <v>0</v>
      </c>
      <c r="P6" s="889">
        <f t="shared" si="2"/>
        <v>0</v>
      </c>
      <c r="Q6" s="873">
        <f t="shared" si="3"/>
        <v>0</v>
      </c>
      <c r="R6" s="655">
        <f t="shared" si="4"/>
        <v>0</v>
      </c>
      <c r="S6" s="655">
        <f t="shared" si="5"/>
        <v>0</v>
      </c>
      <c r="T6" s="655">
        <f t="shared" si="6"/>
        <v>0</v>
      </c>
      <c r="U6" s="655">
        <f t="shared" si="7"/>
        <v>0</v>
      </c>
      <c r="V6" s="656">
        <f t="shared" si="8"/>
        <v>0</v>
      </c>
      <c r="W6" s="1107"/>
      <c r="X6" s="638"/>
      <c r="Y6" s="611"/>
      <c r="Z6" s="611"/>
      <c r="AA6" s="612"/>
      <c r="AB6" s="612"/>
      <c r="AC6" s="611"/>
      <c r="AD6" s="612"/>
      <c r="AE6" s="613"/>
      <c r="AG6" s="598" t="str">
        <f>IF(AA1="","",AA1)</f>
        <v>Метилурацил</v>
      </c>
      <c r="AH6" s="941">
        <f>IF(AG6="","",SUM(AA:AA))</f>
        <v>0</v>
      </c>
      <c r="AI6" s="989"/>
      <c r="AJ6" s="600">
        <f t="shared" si="9"/>
        <v>0</v>
      </c>
      <c r="AK6" s="989"/>
      <c r="AL6" s="865">
        <f t="shared" si="10"/>
        <v>0</v>
      </c>
      <c r="AN6" s="1104"/>
      <c r="AO6" s="611"/>
      <c r="AP6" s="611"/>
      <c r="AQ6" s="611"/>
      <c r="AR6" s="612"/>
      <c r="AS6" s="612"/>
      <c r="AT6" s="611"/>
      <c r="AU6" s="612"/>
      <c r="AV6" s="612"/>
      <c r="AW6" s="613"/>
      <c r="AY6" s="597" t="str">
        <f>IF(AR1="","",AR1)</f>
        <v/>
      </c>
      <c r="AZ6" s="941" t="str">
        <f>IF(AY6="","",SUM(AR:AR))</f>
        <v/>
      </c>
      <c r="BA6" s="989"/>
      <c r="BB6" s="600" t="str">
        <f t="shared" si="11"/>
        <v/>
      </c>
      <c r="BC6" s="989"/>
      <c r="BD6" s="865" t="str">
        <f t="shared" si="12"/>
        <v/>
      </c>
      <c r="BF6" s="1104"/>
      <c r="BG6" s="611"/>
      <c r="BH6" s="611"/>
      <c r="BI6" s="611"/>
      <c r="BJ6" s="612"/>
      <c r="BK6" s="612"/>
      <c r="BL6" s="613"/>
      <c r="BN6" s="597" t="str">
        <f>IF(BJ1="","",BJ1)</f>
        <v>Витамин Е</v>
      </c>
      <c r="BO6" s="600">
        <f>IF(BN6="","",SUM(BJ:BJ))</f>
        <v>0</v>
      </c>
      <c r="BP6" s="989">
        <v>1000</v>
      </c>
      <c r="BQ6" s="600">
        <f t="shared" si="13"/>
        <v>0</v>
      </c>
      <c r="BR6" s="989">
        <v>100</v>
      </c>
      <c r="BS6" s="865">
        <f t="shared" si="14"/>
        <v>0</v>
      </c>
    </row>
    <row r="7" spans="1:74" x14ac:dyDescent="0.25">
      <c r="A7" s="1104"/>
      <c r="B7" s="706">
        <f t="shared" si="15"/>
        <v>42224</v>
      </c>
      <c r="C7" s="707"/>
      <c r="D7" s="708"/>
      <c r="E7" s="1104"/>
      <c r="F7" s="638"/>
      <c r="G7" s="611"/>
      <c r="H7" s="917"/>
      <c r="I7" s="912"/>
      <c r="J7" s="905"/>
      <c r="K7" s="611"/>
      <c r="L7" s="653"/>
      <c r="M7" s="679"/>
      <c r="N7" s="888">
        <f t="shared" si="0"/>
        <v>0</v>
      </c>
      <c r="O7" s="654">
        <f t="shared" si="1"/>
        <v>0</v>
      </c>
      <c r="P7" s="889">
        <f t="shared" si="2"/>
        <v>0</v>
      </c>
      <c r="Q7" s="873">
        <f t="shared" si="3"/>
        <v>0</v>
      </c>
      <c r="R7" s="655">
        <f t="shared" si="4"/>
        <v>0</v>
      </c>
      <c r="S7" s="655">
        <f t="shared" si="5"/>
        <v>0</v>
      </c>
      <c r="T7" s="655">
        <f t="shared" si="6"/>
        <v>0</v>
      </c>
      <c r="U7" s="655">
        <f t="shared" si="7"/>
        <v>0</v>
      </c>
      <c r="V7" s="656">
        <f>IFERROR(ROUND(I7/C7,0),0)</f>
        <v>0</v>
      </c>
      <c r="W7" s="1107"/>
      <c r="X7" s="638"/>
      <c r="Y7" s="611"/>
      <c r="Z7" s="611"/>
      <c r="AA7" s="612"/>
      <c r="AB7" s="612"/>
      <c r="AC7" s="611"/>
      <c r="AD7" s="612"/>
      <c r="AE7" s="613"/>
      <c r="AG7" s="597" t="str">
        <f>IF(AB1="","",AB1)</f>
        <v>Креатин</v>
      </c>
      <c r="AH7" s="941">
        <f>IF(AG7="","",SUM(AB:AB))</f>
        <v>0</v>
      </c>
      <c r="AI7" s="989"/>
      <c r="AJ7" s="600">
        <f t="shared" si="9"/>
        <v>0</v>
      </c>
      <c r="AK7" s="989"/>
      <c r="AL7" s="865">
        <f t="shared" si="10"/>
        <v>0</v>
      </c>
      <c r="AN7" s="1104"/>
      <c r="AO7" s="611"/>
      <c r="AP7" s="611"/>
      <c r="AQ7" s="611"/>
      <c r="AR7" s="612"/>
      <c r="AS7" s="612"/>
      <c r="AT7" s="611"/>
      <c r="AU7" s="612"/>
      <c r="AV7" s="612"/>
      <c r="AW7" s="613"/>
      <c r="AY7" s="598" t="str">
        <f>IF(AS1="","",AS1)</f>
        <v>Анастрозол</v>
      </c>
      <c r="AZ7" s="941">
        <f>IF(AY7="","",SUM(AS:AS))</f>
        <v>0</v>
      </c>
      <c r="BA7" s="989"/>
      <c r="BB7" s="600">
        <f t="shared" si="11"/>
        <v>0</v>
      </c>
      <c r="BC7" s="989"/>
      <c r="BD7" s="865">
        <f t="shared" si="12"/>
        <v>0</v>
      </c>
      <c r="BF7" s="1104"/>
      <c r="BG7" s="611"/>
      <c r="BH7" s="611"/>
      <c r="BI7" s="611"/>
      <c r="BJ7" s="612"/>
      <c r="BK7" s="612"/>
      <c r="BL7" s="613"/>
      <c r="BN7" s="598" t="str">
        <f>IF(BK1="","",BK1)</f>
        <v/>
      </c>
      <c r="BO7" s="600" t="str">
        <f>IF(BN7="","",SUM(BK:BK))</f>
        <v/>
      </c>
      <c r="BP7" s="989"/>
      <c r="BQ7" s="600" t="str">
        <f t="shared" si="13"/>
        <v/>
      </c>
      <c r="BR7" s="989"/>
      <c r="BS7" s="865" t="str">
        <f t="shared" si="14"/>
        <v/>
      </c>
    </row>
    <row r="8" spans="1:74" ht="15.75" thickBot="1" x14ac:dyDescent="0.3">
      <c r="A8" s="1105"/>
      <c r="B8" s="709">
        <f t="shared" si="15"/>
        <v>42225</v>
      </c>
      <c r="C8" s="710"/>
      <c r="D8" s="711"/>
      <c r="E8" s="1105"/>
      <c r="F8" s="639"/>
      <c r="G8" s="614"/>
      <c r="H8" s="918"/>
      <c r="I8" s="913"/>
      <c r="J8" s="906"/>
      <c r="K8" s="614"/>
      <c r="L8" s="657"/>
      <c r="M8" s="682"/>
      <c r="N8" s="890">
        <f t="shared" si="0"/>
        <v>0</v>
      </c>
      <c r="O8" s="658">
        <f t="shared" si="1"/>
        <v>0</v>
      </c>
      <c r="P8" s="891">
        <f t="shared" si="2"/>
        <v>0</v>
      </c>
      <c r="Q8" s="874">
        <f t="shared" si="3"/>
        <v>0</v>
      </c>
      <c r="R8" s="659">
        <f t="shared" si="4"/>
        <v>0</v>
      </c>
      <c r="S8" s="659">
        <f t="shared" si="5"/>
        <v>0</v>
      </c>
      <c r="T8" s="659">
        <f t="shared" si="6"/>
        <v>0</v>
      </c>
      <c r="U8" s="659">
        <f t="shared" si="7"/>
        <v>0</v>
      </c>
      <c r="V8" s="660">
        <f>IFERROR(ROUND(I8/C8,0),0)</f>
        <v>0</v>
      </c>
      <c r="W8" s="1108"/>
      <c r="X8" s="639"/>
      <c r="Y8" s="614"/>
      <c r="Z8" s="614"/>
      <c r="AA8" s="615"/>
      <c r="AB8" s="615"/>
      <c r="AC8" s="614"/>
      <c r="AD8" s="615"/>
      <c r="AE8" s="616"/>
      <c r="AG8" s="598" t="str">
        <f>IF(AC1="","",AC1)</f>
        <v/>
      </c>
      <c r="AH8" s="941" t="str">
        <f>IF(AG8="","",SUM(AC:AC))</f>
        <v/>
      </c>
      <c r="AI8" s="989"/>
      <c r="AJ8" s="600" t="str">
        <f t="shared" si="9"/>
        <v/>
      </c>
      <c r="AK8" s="989"/>
      <c r="AL8" s="865" t="str">
        <f t="shared" si="10"/>
        <v/>
      </c>
      <c r="AN8" s="1105"/>
      <c r="AO8" s="614"/>
      <c r="AP8" s="614"/>
      <c r="AQ8" s="614"/>
      <c r="AR8" s="615"/>
      <c r="AS8" s="615"/>
      <c r="AT8" s="614"/>
      <c r="AU8" s="615"/>
      <c r="AV8" s="615"/>
      <c r="AW8" s="616"/>
      <c r="AY8" s="597" t="str">
        <f>IF(AT1="","",AT1)</f>
        <v>Каберголин</v>
      </c>
      <c r="AZ8" s="941">
        <f>IF(AY8="","",SUM(AT:AT))</f>
        <v>0</v>
      </c>
      <c r="BA8" s="989"/>
      <c r="BB8" s="600">
        <f t="shared" si="11"/>
        <v>0</v>
      </c>
      <c r="BC8" s="989"/>
      <c r="BD8" s="865">
        <f t="shared" si="12"/>
        <v>0</v>
      </c>
      <c r="BF8" s="1105"/>
      <c r="BG8" s="614"/>
      <c r="BH8" s="614"/>
      <c r="BI8" s="614"/>
      <c r="BJ8" s="615"/>
      <c r="BK8" s="615"/>
      <c r="BL8" s="616"/>
      <c r="BN8" s="602" t="str">
        <f>IF(BL1="","",BL1)</f>
        <v/>
      </c>
      <c r="BO8" s="601" t="str">
        <f>IF(BN8="","",SUM(BL:BL))</f>
        <v/>
      </c>
      <c r="BP8" s="990"/>
      <c r="BQ8" s="601" t="str">
        <f t="shared" si="13"/>
        <v/>
      </c>
      <c r="BR8" s="990"/>
      <c r="BS8" s="866" t="str">
        <f t="shared" si="14"/>
        <v/>
      </c>
    </row>
    <row r="9" spans="1:74" ht="15" customHeight="1" x14ac:dyDescent="0.25">
      <c r="A9" s="1103">
        <f>A2+1</f>
        <v>2</v>
      </c>
      <c r="B9" s="712">
        <f t="shared" si="15"/>
        <v>42226</v>
      </c>
      <c r="C9" s="713"/>
      <c r="D9" s="714"/>
      <c r="E9" s="1103">
        <f>E2+1</f>
        <v>2</v>
      </c>
      <c r="F9" s="640"/>
      <c r="G9" s="617"/>
      <c r="H9" s="919"/>
      <c r="I9" s="914"/>
      <c r="J9" s="907"/>
      <c r="K9" s="618"/>
      <c r="L9" s="685"/>
      <c r="M9" s="684"/>
      <c r="N9" s="892">
        <f t="shared" si="0"/>
        <v>0</v>
      </c>
      <c r="O9" s="686">
        <f t="shared" si="1"/>
        <v>0</v>
      </c>
      <c r="P9" s="893">
        <f t="shared" si="2"/>
        <v>0</v>
      </c>
      <c r="Q9" s="875">
        <f t="shared" si="3"/>
        <v>0</v>
      </c>
      <c r="R9" s="687">
        <f t="shared" si="4"/>
        <v>0</v>
      </c>
      <c r="S9" s="687">
        <f t="shared" si="5"/>
        <v>0</v>
      </c>
      <c r="T9" s="687">
        <f t="shared" si="6"/>
        <v>0</v>
      </c>
      <c r="U9" s="687">
        <f t="shared" si="7"/>
        <v>0</v>
      </c>
      <c r="V9" s="688">
        <f t="shared" si="8"/>
        <v>0</v>
      </c>
      <c r="W9" s="1103">
        <f>W2+1</f>
        <v>2</v>
      </c>
      <c r="X9" s="640"/>
      <c r="Y9" s="618"/>
      <c r="Z9" s="618"/>
      <c r="AA9" s="618"/>
      <c r="AB9" s="618"/>
      <c r="AC9" s="618"/>
      <c r="AD9" s="618"/>
      <c r="AE9" s="619"/>
      <c r="AG9" s="597" t="str">
        <f>IF(AD1="","",AD1)</f>
        <v/>
      </c>
      <c r="AH9" s="600" t="str">
        <f>IF(AG9="","",SUM(AD:AD))</f>
        <v/>
      </c>
      <c r="AI9" s="989"/>
      <c r="AJ9" s="600" t="str">
        <f t="shared" si="9"/>
        <v/>
      </c>
      <c r="AK9" s="989"/>
      <c r="AL9" s="865" t="str">
        <f t="shared" si="10"/>
        <v/>
      </c>
      <c r="AN9" s="1103">
        <f>AN2+1</f>
        <v>2</v>
      </c>
      <c r="AO9" s="617"/>
      <c r="AP9" s="618"/>
      <c r="AQ9" s="618"/>
      <c r="AR9" s="618"/>
      <c r="AS9" s="618"/>
      <c r="AT9" s="618"/>
      <c r="AU9" s="618"/>
      <c r="AV9" s="618"/>
      <c r="AW9" s="619"/>
      <c r="AY9" s="598" t="str">
        <f>IF(AU1="","",AU1)</f>
        <v>ХГЧ</v>
      </c>
      <c r="AZ9" s="941">
        <f>IF(AY9="","",SUM(AU:AU))</f>
        <v>0</v>
      </c>
      <c r="BA9" s="989"/>
      <c r="BB9" s="600">
        <f t="shared" si="11"/>
        <v>0</v>
      </c>
      <c r="BC9" s="989"/>
      <c r="BD9" s="865">
        <f t="shared" si="12"/>
        <v>0</v>
      </c>
      <c r="BF9" s="1103">
        <f>BF2+1</f>
        <v>2</v>
      </c>
      <c r="BG9" s="617"/>
      <c r="BH9" s="618"/>
      <c r="BI9" s="618"/>
      <c r="BJ9" s="618"/>
      <c r="BK9" s="618"/>
      <c r="BL9" s="619"/>
      <c r="BP9" s="507"/>
      <c r="BQ9" s="507"/>
      <c r="BS9" s="936"/>
      <c r="BV9" s="486"/>
    </row>
    <row r="10" spans="1:74" ht="15.75" thickBot="1" x14ac:dyDescent="0.3">
      <c r="A10" s="1104"/>
      <c r="B10" s="715">
        <f t="shared" si="15"/>
        <v>42227</v>
      </c>
      <c r="C10" s="716"/>
      <c r="D10" s="717"/>
      <c r="E10" s="1104"/>
      <c r="F10" s="641"/>
      <c r="G10" s="620"/>
      <c r="H10" s="920"/>
      <c r="I10" s="912"/>
      <c r="J10" s="908"/>
      <c r="K10" s="621"/>
      <c r="L10" s="690"/>
      <c r="M10" s="689"/>
      <c r="N10" s="894">
        <f t="shared" si="0"/>
        <v>0</v>
      </c>
      <c r="O10" s="691">
        <f t="shared" si="1"/>
        <v>0</v>
      </c>
      <c r="P10" s="895">
        <f t="shared" si="2"/>
        <v>0</v>
      </c>
      <c r="Q10" s="876">
        <f t="shared" si="3"/>
        <v>0</v>
      </c>
      <c r="R10" s="692">
        <f t="shared" si="4"/>
        <v>0</v>
      </c>
      <c r="S10" s="692">
        <f t="shared" si="5"/>
        <v>0</v>
      </c>
      <c r="T10" s="692">
        <f t="shared" si="6"/>
        <v>0</v>
      </c>
      <c r="U10" s="692">
        <f t="shared" si="7"/>
        <v>0</v>
      </c>
      <c r="V10" s="693">
        <f t="shared" si="8"/>
        <v>0</v>
      </c>
      <c r="W10" s="1104"/>
      <c r="X10" s="641"/>
      <c r="Y10" s="621"/>
      <c r="Z10" s="621"/>
      <c r="AA10" s="621"/>
      <c r="AB10" s="621"/>
      <c r="AC10" s="621"/>
      <c r="AD10" s="621"/>
      <c r="AE10" s="622"/>
      <c r="AG10" s="599" t="str">
        <f>IF(AE1="","",AE1)</f>
        <v/>
      </c>
      <c r="AH10" s="601" t="str">
        <f>IF(AG10="","",SUM(AE:AE))</f>
        <v/>
      </c>
      <c r="AI10" s="990"/>
      <c r="AJ10" s="601" t="str">
        <f t="shared" si="9"/>
        <v/>
      </c>
      <c r="AK10" s="990"/>
      <c r="AL10" s="866" t="str">
        <f t="shared" si="10"/>
        <v/>
      </c>
      <c r="AN10" s="1104"/>
      <c r="AO10" s="620"/>
      <c r="AP10" s="621"/>
      <c r="AQ10" s="621"/>
      <c r="AR10" s="621"/>
      <c r="AS10" s="621"/>
      <c r="AT10" s="621"/>
      <c r="AU10" s="621"/>
      <c r="AV10" s="621"/>
      <c r="AW10" s="622"/>
      <c r="AY10" s="597" t="str">
        <f>IF(AV1="","",AV1)</f>
        <v/>
      </c>
      <c r="AZ10" s="600" t="str">
        <f>IF(AY10="","",SUM(AV:AV))</f>
        <v/>
      </c>
      <c r="BA10" s="989"/>
      <c r="BB10" s="600" t="str">
        <f t="shared" si="11"/>
        <v/>
      </c>
      <c r="BC10" s="989"/>
      <c r="BD10" s="865" t="str">
        <f t="shared" si="12"/>
        <v/>
      </c>
      <c r="BF10" s="1104"/>
      <c r="BG10" s="620"/>
      <c r="BH10" s="621"/>
      <c r="BI10" s="621"/>
      <c r="BJ10" s="621"/>
      <c r="BK10" s="621"/>
      <c r="BL10" s="622"/>
      <c r="BN10" s="937" t="s">
        <v>706</v>
      </c>
      <c r="BP10" s="507"/>
      <c r="BQ10" s="507"/>
      <c r="BR10" s="507"/>
      <c r="BS10" s="507"/>
    </row>
    <row r="11" spans="1:74" ht="15.75" thickBot="1" x14ac:dyDescent="0.3">
      <c r="A11" s="1104"/>
      <c r="B11" s="715">
        <f t="shared" si="15"/>
        <v>42228</v>
      </c>
      <c r="C11" s="716"/>
      <c r="D11" s="717"/>
      <c r="E11" s="1104"/>
      <c r="F11" s="641"/>
      <c r="G11" s="620"/>
      <c r="H11" s="920"/>
      <c r="I11" s="912"/>
      <c r="J11" s="908"/>
      <c r="K11" s="621"/>
      <c r="L11" s="690"/>
      <c r="M11" s="689"/>
      <c r="N11" s="894">
        <f t="shared" si="0"/>
        <v>0</v>
      </c>
      <c r="O11" s="691">
        <f t="shared" si="1"/>
        <v>0</v>
      </c>
      <c r="P11" s="895">
        <f t="shared" si="2"/>
        <v>0</v>
      </c>
      <c r="Q11" s="876">
        <f t="shared" si="3"/>
        <v>0</v>
      </c>
      <c r="R11" s="692">
        <f t="shared" si="4"/>
        <v>0</v>
      </c>
      <c r="S11" s="692">
        <f t="shared" si="5"/>
        <v>0</v>
      </c>
      <c r="T11" s="692">
        <f t="shared" si="6"/>
        <v>0</v>
      </c>
      <c r="U11" s="692">
        <f t="shared" si="7"/>
        <v>0</v>
      </c>
      <c r="V11" s="693">
        <f t="shared" si="8"/>
        <v>0</v>
      </c>
      <c r="W11" s="1104"/>
      <c r="X11" s="641"/>
      <c r="Y11" s="621"/>
      <c r="Z11" s="621"/>
      <c r="AA11" s="621"/>
      <c r="AB11" s="621"/>
      <c r="AC11" s="621"/>
      <c r="AD11" s="621"/>
      <c r="AE11" s="622"/>
      <c r="AF11" s="408"/>
      <c r="AG11" s="632"/>
      <c r="AH11" s="633"/>
      <c r="AI11" s="634"/>
      <c r="AL11" s="508"/>
      <c r="AM11" s="507"/>
      <c r="AN11" s="1104"/>
      <c r="AO11" s="620"/>
      <c r="AP11" s="621"/>
      <c r="AQ11" s="621"/>
      <c r="AR11" s="621"/>
      <c r="AS11" s="621"/>
      <c r="AT11" s="621"/>
      <c r="AU11" s="621"/>
      <c r="AV11" s="621"/>
      <c r="AW11" s="622"/>
      <c r="AY11" s="599" t="str">
        <f>IF(AW1="","",AW1)</f>
        <v/>
      </c>
      <c r="AZ11" s="601" t="str">
        <f>IF(AY11="","",SUM(AW:AW))</f>
        <v/>
      </c>
      <c r="BA11" s="990"/>
      <c r="BB11" s="601" t="str">
        <f t="shared" si="11"/>
        <v/>
      </c>
      <c r="BC11" s="990"/>
      <c r="BD11" s="866" t="str">
        <f t="shared" si="12"/>
        <v/>
      </c>
      <c r="BF11" s="1104"/>
      <c r="BG11" s="620"/>
      <c r="BH11" s="621"/>
      <c r="BI11" s="621"/>
      <c r="BJ11" s="621"/>
      <c r="BK11" s="621"/>
      <c r="BL11" s="622"/>
      <c r="BN11" s="938" t="s">
        <v>703</v>
      </c>
      <c r="BO11" s="939"/>
      <c r="BP11" s="940"/>
      <c r="BQ11" s="940"/>
      <c r="BR11" s="507"/>
      <c r="BS11" s="507"/>
      <c r="BV11" s="486"/>
    </row>
    <row r="12" spans="1:74" x14ac:dyDescent="0.25">
      <c r="A12" s="1104"/>
      <c r="B12" s="715">
        <f t="shared" si="15"/>
        <v>42229</v>
      </c>
      <c r="C12" s="716"/>
      <c r="D12" s="717"/>
      <c r="E12" s="1104"/>
      <c r="F12" s="641"/>
      <c r="G12" s="620"/>
      <c r="H12" s="920"/>
      <c r="I12" s="912"/>
      <c r="J12" s="908"/>
      <c r="K12" s="621"/>
      <c r="L12" s="690"/>
      <c r="M12" s="689"/>
      <c r="N12" s="894">
        <f t="shared" si="0"/>
        <v>0</v>
      </c>
      <c r="O12" s="691">
        <f t="shared" si="1"/>
        <v>0</v>
      </c>
      <c r="P12" s="895">
        <f t="shared" si="2"/>
        <v>0</v>
      </c>
      <c r="Q12" s="876">
        <f t="shared" si="3"/>
        <v>0</v>
      </c>
      <c r="R12" s="692">
        <f t="shared" si="4"/>
        <v>0</v>
      </c>
      <c r="S12" s="692">
        <f t="shared" si="5"/>
        <v>0</v>
      </c>
      <c r="T12" s="692">
        <f t="shared" si="6"/>
        <v>0</v>
      </c>
      <c r="U12" s="692">
        <f t="shared" si="7"/>
        <v>0</v>
      </c>
      <c r="V12" s="693">
        <f t="shared" si="8"/>
        <v>0</v>
      </c>
      <c r="W12" s="1104"/>
      <c r="X12" s="641"/>
      <c r="Y12" s="621"/>
      <c r="Z12" s="621"/>
      <c r="AA12" s="621"/>
      <c r="AB12" s="621"/>
      <c r="AC12" s="621"/>
      <c r="AD12" s="621"/>
      <c r="AE12" s="622"/>
      <c r="AF12" s="408"/>
      <c r="AG12" s="408"/>
      <c r="AH12" s="408"/>
      <c r="AI12" s="408"/>
      <c r="AJ12" s="508"/>
      <c r="AK12" s="508"/>
      <c r="AL12" s="508"/>
      <c r="AM12" s="408"/>
      <c r="AN12" s="1104"/>
      <c r="AO12" s="620"/>
      <c r="AP12" s="621"/>
      <c r="AQ12" s="621"/>
      <c r="AR12" s="621"/>
      <c r="AS12" s="621"/>
      <c r="AT12" s="621"/>
      <c r="AU12" s="621"/>
      <c r="AV12" s="621"/>
      <c r="AW12" s="622"/>
      <c r="BD12" s="936"/>
      <c r="BF12" s="1104"/>
      <c r="BG12" s="620"/>
      <c r="BH12" s="621"/>
      <c r="BI12" s="621"/>
      <c r="BJ12" s="621"/>
      <c r="BK12" s="621"/>
      <c r="BL12" s="622"/>
      <c r="BP12" s="507"/>
      <c r="BQ12" s="507"/>
      <c r="BR12" s="507"/>
      <c r="BS12" s="507"/>
      <c r="BU12" s="486"/>
    </row>
    <row r="13" spans="1:74" x14ac:dyDescent="0.25">
      <c r="A13" s="1104"/>
      <c r="B13" s="715">
        <f t="shared" si="15"/>
        <v>42230</v>
      </c>
      <c r="C13" s="716"/>
      <c r="D13" s="716"/>
      <c r="E13" s="1104"/>
      <c r="F13" s="641"/>
      <c r="G13" s="620"/>
      <c r="H13" s="920"/>
      <c r="I13" s="912"/>
      <c r="J13" s="908"/>
      <c r="K13" s="621"/>
      <c r="L13" s="690"/>
      <c r="M13" s="689"/>
      <c r="N13" s="894">
        <f t="shared" si="0"/>
        <v>0</v>
      </c>
      <c r="O13" s="691">
        <f t="shared" si="1"/>
        <v>0</v>
      </c>
      <c r="P13" s="895">
        <f t="shared" si="2"/>
        <v>0</v>
      </c>
      <c r="Q13" s="876">
        <f t="shared" si="3"/>
        <v>0</v>
      </c>
      <c r="R13" s="692">
        <f t="shared" si="4"/>
        <v>0</v>
      </c>
      <c r="S13" s="692">
        <f t="shared" si="5"/>
        <v>0</v>
      </c>
      <c r="T13" s="692">
        <f t="shared" si="6"/>
        <v>0</v>
      </c>
      <c r="U13" s="692">
        <f t="shared" si="7"/>
        <v>0</v>
      </c>
      <c r="V13" s="693">
        <f t="shared" si="8"/>
        <v>0</v>
      </c>
      <c r="W13" s="1104"/>
      <c r="X13" s="641"/>
      <c r="Y13" s="621"/>
      <c r="Z13" s="621"/>
      <c r="AA13" s="621"/>
      <c r="AB13" s="621"/>
      <c r="AC13" s="621"/>
      <c r="AD13" s="621"/>
      <c r="AE13" s="622"/>
      <c r="AF13" s="408"/>
      <c r="AG13" s="408"/>
      <c r="AH13" s="408"/>
      <c r="AI13" s="408"/>
      <c r="AJ13" s="408"/>
      <c r="AK13" s="408"/>
      <c r="AL13" s="408"/>
      <c r="AM13" s="408"/>
      <c r="AN13" s="1104"/>
      <c r="AO13" s="620"/>
      <c r="AP13" s="621"/>
      <c r="AQ13" s="621"/>
      <c r="AR13" s="621"/>
      <c r="AS13" s="621"/>
      <c r="AT13" s="621"/>
      <c r="AU13" s="621"/>
      <c r="AV13" s="621"/>
      <c r="AW13" s="622"/>
      <c r="AY13" s="992" t="s">
        <v>805</v>
      </c>
      <c r="BA13" s="507"/>
      <c r="BB13" s="507"/>
      <c r="BF13" s="1104"/>
      <c r="BG13" s="620"/>
      <c r="BH13" s="621"/>
      <c r="BI13" s="621"/>
      <c r="BJ13" s="621"/>
      <c r="BK13" s="621"/>
      <c r="BL13" s="622"/>
      <c r="BP13" s="507"/>
      <c r="BQ13" s="507"/>
      <c r="BR13" s="507"/>
      <c r="BS13" s="507"/>
    </row>
    <row r="14" spans="1:74" x14ac:dyDescent="0.25">
      <c r="A14" s="1104"/>
      <c r="B14" s="715">
        <f t="shared" si="15"/>
        <v>42231</v>
      </c>
      <c r="C14" s="716"/>
      <c r="D14" s="716"/>
      <c r="E14" s="1104"/>
      <c r="F14" s="641"/>
      <c r="G14" s="620"/>
      <c r="H14" s="920"/>
      <c r="I14" s="912"/>
      <c r="J14" s="908"/>
      <c r="K14" s="621"/>
      <c r="L14" s="690"/>
      <c r="M14" s="689"/>
      <c r="N14" s="894">
        <f t="shared" si="0"/>
        <v>0</v>
      </c>
      <c r="O14" s="691">
        <f t="shared" si="1"/>
        <v>0</v>
      </c>
      <c r="P14" s="895">
        <f t="shared" si="2"/>
        <v>0</v>
      </c>
      <c r="Q14" s="876">
        <f t="shared" si="3"/>
        <v>0</v>
      </c>
      <c r="R14" s="692">
        <f t="shared" si="4"/>
        <v>0</v>
      </c>
      <c r="S14" s="692">
        <f t="shared" si="5"/>
        <v>0</v>
      </c>
      <c r="T14" s="692">
        <f t="shared" si="6"/>
        <v>0</v>
      </c>
      <c r="U14" s="692">
        <f t="shared" si="7"/>
        <v>0</v>
      </c>
      <c r="V14" s="693">
        <f t="shared" si="8"/>
        <v>0</v>
      </c>
      <c r="W14" s="1104"/>
      <c r="X14" s="641"/>
      <c r="Y14" s="621"/>
      <c r="Z14" s="621"/>
      <c r="AA14" s="621"/>
      <c r="AB14" s="621"/>
      <c r="AC14" s="621"/>
      <c r="AD14" s="621"/>
      <c r="AE14" s="622"/>
      <c r="AF14" s="408"/>
      <c r="AG14" s="408"/>
      <c r="AH14" s="408"/>
      <c r="AI14" s="408"/>
      <c r="AJ14" s="508"/>
      <c r="AK14" s="508"/>
      <c r="AL14" s="508"/>
      <c r="AM14" s="508"/>
      <c r="AN14" s="1104"/>
      <c r="AO14" s="620"/>
      <c r="AP14" s="621"/>
      <c r="AQ14" s="621"/>
      <c r="AR14" s="621"/>
      <c r="AS14" s="621"/>
      <c r="AT14" s="621"/>
      <c r="AU14" s="621"/>
      <c r="AV14" s="621"/>
      <c r="AW14" s="622"/>
      <c r="AY14" s="938" t="s">
        <v>804</v>
      </c>
      <c r="AZ14" s="939"/>
      <c r="BA14" s="940"/>
      <c r="BB14" s="940"/>
      <c r="BC14" s="408"/>
      <c r="BD14" s="508"/>
      <c r="BE14" s="508"/>
      <c r="BF14" s="1104"/>
      <c r="BG14" s="620"/>
      <c r="BH14" s="621"/>
      <c r="BI14" s="621"/>
      <c r="BJ14" s="621"/>
      <c r="BK14" s="621"/>
      <c r="BL14" s="622"/>
      <c r="BM14" s="508"/>
      <c r="BN14" s="508"/>
      <c r="BO14" s="508"/>
      <c r="BP14" s="509"/>
      <c r="BQ14" s="509"/>
      <c r="BR14" s="509"/>
      <c r="BS14" s="507"/>
    </row>
    <row r="15" spans="1:74" ht="15.75" thickBot="1" x14ac:dyDescent="0.3">
      <c r="A15" s="1105"/>
      <c r="B15" s="718">
        <f t="shared" si="15"/>
        <v>42232</v>
      </c>
      <c r="C15" s="719"/>
      <c r="D15" s="719"/>
      <c r="E15" s="1105"/>
      <c r="F15" s="642"/>
      <c r="G15" s="623"/>
      <c r="H15" s="921"/>
      <c r="I15" s="913"/>
      <c r="J15" s="909"/>
      <c r="K15" s="695"/>
      <c r="L15" s="696"/>
      <c r="M15" s="694"/>
      <c r="N15" s="896">
        <f t="shared" si="0"/>
        <v>0</v>
      </c>
      <c r="O15" s="697">
        <f t="shared" si="1"/>
        <v>0</v>
      </c>
      <c r="P15" s="897">
        <f t="shared" si="2"/>
        <v>0</v>
      </c>
      <c r="Q15" s="877">
        <f t="shared" si="3"/>
        <v>0</v>
      </c>
      <c r="R15" s="698">
        <f t="shared" si="4"/>
        <v>0</v>
      </c>
      <c r="S15" s="698">
        <f t="shared" si="5"/>
        <v>0</v>
      </c>
      <c r="T15" s="698">
        <f t="shared" si="6"/>
        <v>0</v>
      </c>
      <c r="U15" s="698">
        <f t="shared" si="7"/>
        <v>0</v>
      </c>
      <c r="V15" s="699">
        <f t="shared" si="8"/>
        <v>0</v>
      </c>
      <c r="W15" s="1105"/>
      <c r="X15" s="642"/>
      <c r="Y15" s="624"/>
      <c r="Z15" s="624"/>
      <c r="AA15" s="624"/>
      <c r="AB15" s="624"/>
      <c r="AC15" s="624"/>
      <c r="AD15" s="624"/>
      <c r="AE15" s="625"/>
      <c r="AJ15" s="408"/>
      <c r="AK15" s="408"/>
      <c r="AL15" s="408"/>
      <c r="AM15" s="408"/>
      <c r="AN15" s="1105"/>
      <c r="AO15" s="623"/>
      <c r="AP15" s="624"/>
      <c r="AQ15" s="624"/>
      <c r="AR15" s="624"/>
      <c r="AS15" s="624"/>
      <c r="AT15" s="624"/>
      <c r="AU15" s="624"/>
      <c r="AV15" s="624"/>
      <c r="AW15" s="625"/>
      <c r="AZ15" s="514"/>
      <c r="BA15" s="595"/>
      <c r="BB15" s="408"/>
      <c r="BC15" s="408"/>
      <c r="BD15" s="408"/>
      <c r="BE15" s="408"/>
      <c r="BF15" s="1105"/>
      <c r="BG15" s="623"/>
      <c r="BH15" s="624"/>
      <c r="BI15" s="624"/>
      <c r="BJ15" s="624"/>
      <c r="BK15" s="624"/>
      <c r="BL15" s="625"/>
      <c r="BM15" s="408"/>
      <c r="BN15" s="408"/>
      <c r="BO15" s="408"/>
      <c r="BP15" s="507"/>
      <c r="BQ15" s="507"/>
      <c r="BR15" s="507"/>
      <c r="BS15" s="507"/>
    </row>
    <row r="16" spans="1:74" ht="15" customHeight="1" x14ac:dyDescent="0.25">
      <c r="A16" s="1103">
        <f>A9+1</f>
        <v>3</v>
      </c>
      <c r="B16" s="703">
        <f t="shared" si="15"/>
        <v>42233</v>
      </c>
      <c r="C16" s="704"/>
      <c r="D16" s="705"/>
      <c r="E16" s="1103">
        <f>E9+1</f>
        <v>3</v>
      </c>
      <c r="F16" s="649"/>
      <c r="G16" s="608"/>
      <c r="H16" s="916"/>
      <c r="I16" s="914"/>
      <c r="J16" s="904"/>
      <c r="K16" s="608"/>
      <c r="L16" s="650"/>
      <c r="M16" s="677"/>
      <c r="N16" s="886">
        <f t="shared" si="0"/>
        <v>0</v>
      </c>
      <c r="O16" s="651">
        <f t="shared" si="1"/>
        <v>0</v>
      </c>
      <c r="P16" s="887">
        <f t="shared" si="2"/>
        <v>0</v>
      </c>
      <c r="Q16" s="878">
        <f t="shared" si="3"/>
        <v>0</v>
      </c>
      <c r="R16" s="652">
        <f t="shared" si="4"/>
        <v>0</v>
      </c>
      <c r="S16" s="652">
        <f t="shared" si="5"/>
        <v>0</v>
      </c>
      <c r="T16" s="652">
        <f t="shared" si="6"/>
        <v>0</v>
      </c>
      <c r="U16" s="652">
        <f t="shared" si="7"/>
        <v>0</v>
      </c>
      <c r="V16" s="664">
        <f t="shared" si="8"/>
        <v>0</v>
      </c>
      <c r="W16" s="1103">
        <f>W9+1</f>
        <v>3</v>
      </c>
      <c r="X16" s="637"/>
      <c r="Y16" s="608"/>
      <c r="Z16" s="608"/>
      <c r="AA16" s="609"/>
      <c r="AB16" s="609"/>
      <c r="AC16" s="608"/>
      <c r="AD16" s="609"/>
      <c r="AE16" s="627"/>
      <c r="AJ16" s="408"/>
      <c r="AK16" s="408"/>
      <c r="AL16" s="408"/>
      <c r="AM16" s="408"/>
      <c r="AN16" s="1103">
        <f>AN9+1</f>
        <v>3</v>
      </c>
      <c r="AO16" s="607"/>
      <c r="AP16" s="608"/>
      <c r="AQ16" s="608"/>
      <c r="AR16" s="609"/>
      <c r="AS16" s="609"/>
      <c r="AT16" s="608"/>
      <c r="AU16" s="609"/>
      <c r="AV16" s="609"/>
      <c r="AW16" s="610"/>
      <c r="AY16" s="513"/>
      <c r="AZ16" s="514"/>
      <c r="BA16" s="595"/>
      <c r="BB16" s="408"/>
      <c r="BC16" s="408"/>
      <c r="BD16" s="408"/>
      <c r="BE16" s="408"/>
      <c r="BF16" s="1103">
        <f>BF9+1</f>
        <v>3</v>
      </c>
      <c r="BG16" s="607"/>
      <c r="BH16" s="608"/>
      <c r="BI16" s="608"/>
      <c r="BJ16" s="609"/>
      <c r="BK16" s="609"/>
      <c r="BL16" s="610"/>
      <c r="BM16" s="408"/>
      <c r="BN16" s="408"/>
      <c r="BO16" s="408"/>
      <c r="BP16" s="507"/>
      <c r="BQ16" s="507"/>
      <c r="BR16" s="507"/>
      <c r="BS16" s="507"/>
    </row>
    <row r="17" spans="1:64" x14ac:dyDescent="0.25">
      <c r="A17" s="1104"/>
      <c r="B17" s="706">
        <f t="shared" si="15"/>
        <v>42234</v>
      </c>
      <c r="C17" s="707"/>
      <c r="D17" s="708"/>
      <c r="E17" s="1104"/>
      <c r="F17" s="638"/>
      <c r="G17" s="611"/>
      <c r="H17" s="917"/>
      <c r="I17" s="912"/>
      <c r="J17" s="905"/>
      <c r="K17" s="611"/>
      <c r="L17" s="653"/>
      <c r="M17" s="679"/>
      <c r="N17" s="888">
        <f t="shared" si="0"/>
        <v>0</v>
      </c>
      <c r="O17" s="654">
        <f t="shared" si="1"/>
        <v>0</v>
      </c>
      <c r="P17" s="889">
        <f t="shared" si="2"/>
        <v>0</v>
      </c>
      <c r="Q17" s="873">
        <f t="shared" si="3"/>
        <v>0</v>
      </c>
      <c r="R17" s="655">
        <f t="shared" si="4"/>
        <v>0</v>
      </c>
      <c r="S17" s="655">
        <f t="shared" si="5"/>
        <v>0</v>
      </c>
      <c r="T17" s="655">
        <f t="shared" si="6"/>
        <v>0</v>
      </c>
      <c r="U17" s="655">
        <f t="shared" si="7"/>
        <v>0</v>
      </c>
      <c r="V17" s="656">
        <f t="shared" si="8"/>
        <v>0</v>
      </c>
      <c r="W17" s="1104"/>
      <c r="X17" s="638"/>
      <c r="Y17" s="611"/>
      <c r="Z17" s="611"/>
      <c r="AA17" s="612"/>
      <c r="AB17" s="612"/>
      <c r="AC17" s="611"/>
      <c r="AD17" s="612"/>
      <c r="AE17" s="613"/>
      <c r="AN17" s="1104"/>
      <c r="AO17" s="611"/>
      <c r="AP17" s="611"/>
      <c r="AQ17" s="611"/>
      <c r="AR17" s="612"/>
      <c r="AS17" s="612"/>
      <c r="AT17" s="611"/>
      <c r="AU17" s="612"/>
      <c r="AV17" s="612"/>
      <c r="AW17" s="613"/>
      <c r="BF17" s="1104"/>
      <c r="BG17" s="611"/>
      <c r="BH17" s="611"/>
      <c r="BI17" s="611"/>
      <c r="BJ17" s="612"/>
      <c r="BK17" s="612"/>
      <c r="BL17" s="613"/>
    </row>
    <row r="18" spans="1:64" x14ac:dyDescent="0.25">
      <c r="A18" s="1104"/>
      <c r="B18" s="706">
        <f t="shared" si="15"/>
        <v>42235</v>
      </c>
      <c r="C18" s="707"/>
      <c r="D18" s="708"/>
      <c r="E18" s="1104"/>
      <c r="F18" s="638"/>
      <c r="G18" s="611"/>
      <c r="H18" s="917"/>
      <c r="I18" s="912"/>
      <c r="J18" s="905"/>
      <c r="K18" s="611"/>
      <c r="L18" s="653"/>
      <c r="M18" s="679"/>
      <c r="N18" s="888">
        <f t="shared" si="0"/>
        <v>0</v>
      </c>
      <c r="O18" s="654">
        <f t="shared" si="1"/>
        <v>0</v>
      </c>
      <c r="P18" s="889">
        <f t="shared" si="2"/>
        <v>0</v>
      </c>
      <c r="Q18" s="873">
        <f t="shared" si="3"/>
        <v>0</v>
      </c>
      <c r="R18" s="655">
        <f t="shared" si="4"/>
        <v>0</v>
      </c>
      <c r="S18" s="655">
        <f t="shared" si="5"/>
        <v>0</v>
      </c>
      <c r="T18" s="655">
        <f t="shared" si="6"/>
        <v>0</v>
      </c>
      <c r="U18" s="655">
        <f t="shared" si="7"/>
        <v>0</v>
      </c>
      <c r="V18" s="656">
        <f t="shared" si="8"/>
        <v>0</v>
      </c>
      <c r="W18" s="1104"/>
      <c r="X18" s="638"/>
      <c r="Y18" s="611"/>
      <c r="Z18" s="611"/>
      <c r="AA18" s="612"/>
      <c r="AB18" s="612"/>
      <c r="AC18" s="611"/>
      <c r="AD18" s="612"/>
      <c r="AE18" s="613"/>
      <c r="AN18" s="1104"/>
      <c r="AO18" s="611"/>
      <c r="AP18" s="611"/>
      <c r="AQ18" s="611"/>
      <c r="AR18" s="612"/>
      <c r="AS18" s="612"/>
      <c r="AT18" s="611"/>
      <c r="AU18" s="612"/>
      <c r="AV18" s="612"/>
      <c r="AW18" s="613"/>
      <c r="BF18" s="1104"/>
      <c r="BG18" s="611"/>
      <c r="BH18" s="611"/>
      <c r="BI18" s="611"/>
      <c r="BJ18" s="612"/>
      <c r="BK18" s="612"/>
      <c r="BL18" s="613"/>
    </row>
    <row r="19" spans="1:64" x14ac:dyDescent="0.25">
      <c r="A19" s="1104"/>
      <c r="B19" s="706">
        <f t="shared" si="15"/>
        <v>42236</v>
      </c>
      <c r="C19" s="707"/>
      <c r="D19" s="707"/>
      <c r="E19" s="1104"/>
      <c r="F19" s="638"/>
      <c r="G19" s="611"/>
      <c r="H19" s="917"/>
      <c r="I19" s="912"/>
      <c r="J19" s="905"/>
      <c r="K19" s="611"/>
      <c r="L19" s="653"/>
      <c r="M19" s="679"/>
      <c r="N19" s="888">
        <f t="shared" si="0"/>
        <v>0</v>
      </c>
      <c r="O19" s="654">
        <f t="shared" si="1"/>
        <v>0</v>
      </c>
      <c r="P19" s="889">
        <f t="shared" si="2"/>
        <v>0</v>
      </c>
      <c r="Q19" s="873">
        <f t="shared" si="3"/>
        <v>0</v>
      </c>
      <c r="R19" s="655">
        <f t="shared" si="4"/>
        <v>0</v>
      </c>
      <c r="S19" s="655">
        <f t="shared" si="5"/>
        <v>0</v>
      </c>
      <c r="T19" s="655">
        <f t="shared" si="6"/>
        <v>0</v>
      </c>
      <c r="U19" s="655">
        <f t="shared" si="7"/>
        <v>0</v>
      </c>
      <c r="V19" s="656">
        <f t="shared" si="8"/>
        <v>0</v>
      </c>
      <c r="W19" s="1104"/>
      <c r="X19" s="638"/>
      <c r="Y19" s="611"/>
      <c r="Z19" s="611"/>
      <c r="AA19" s="612"/>
      <c r="AB19" s="612"/>
      <c r="AC19" s="611"/>
      <c r="AD19" s="612"/>
      <c r="AE19" s="613"/>
      <c r="AN19" s="1104"/>
      <c r="AO19" s="611"/>
      <c r="AP19" s="611"/>
      <c r="AQ19" s="611"/>
      <c r="AR19" s="612"/>
      <c r="AS19" s="612"/>
      <c r="AT19" s="611"/>
      <c r="AU19" s="612"/>
      <c r="AV19" s="612"/>
      <c r="AW19" s="613"/>
      <c r="BF19" s="1104"/>
      <c r="BG19" s="611"/>
      <c r="BH19" s="611"/>
      <c r="BI19" s="611"/>
      <c r="BJ19" s="612"/>
      <c r="BK19" s="612"/>
      <c r="BL19" s="613"/>
    </row>
    <row r="20" spans="1:64" x14ac:dyDescent="0.25">
      <c r="A20" s="1104"/>
      <c r="B20" s="706">
        <f t="shared" si="15"/>
        <v>42237</v>
      </c>
      <c r="C20" s="707"/>
      <c r="D20" s="708"/>
      <c r="E20" s="1104"/>
      <c r="F20" s="638"/>
      <c r="G20" s="611"/>
      <c r="H20" s="917"/>
      <c r="I20" s="912"/>
      <c r="J20" s="905"/>
      <c r="K20" s="611"/>
      <c r="L20" s="653"/>
      <c r="M20" s="679"/>
      <c r="N20" s="888">
        <f t="shared" si="0"/>
        <v>0</v>
      </c>
      <c r="O20" s="654">
        <f t="shared" si="1"/>
        <v>0</v>
      </c>
      <c r="P20" s="889">
        <f t="shared" si="2"/>
        <v>0</v>
      </c>
      <c r="Q20" s="873">
        <f t="shared" si="3"/>
        <v>0</v>
      </c>
      <c r="R20" s="655">
        <f t="shared" si="4"/>
        <v>0</v>
      </c>
      <c r="S20" s="655">
        <f t="shared" si="5"/>
        <v>0</v>
      </c>
      <c r="T20" s="655">
        <f t="shared" si="6"/>
        <v>0</v>
      </c>
      <c r="U20" s="655">
        <f t="shared" si="7"/>
        <v>0</v>
      </c>
      <c r="V20" s="656">
        <f t="shared" si="8"/>
        <v>0</v>
      </c>
      <c r="W20" s="1104"/>
      <c r="X20" s="638"/>
      <c r="Y20" s="611"/>
      <c r="Z20" s="611"/>
      <c r="AA20" s="612"/>
      <c r="AB20" s="612"/>
      <c r="AC20" s="611"/>
      <c r="AD20" s="612"/>
      <c r="AE20" s="613"/>
      <c r="AN20" s="1104"/>
      <c r="AO20" s="611"/>
      <c r="AP20" s="611"/>
      <c r="AQ20" s="611"/>
      <c r="AR20" s="612"/>
      <c r="AS20" s="612"/>
      <c r="AT20" s="611"/>
      <c r="AU20" s="612"/>
      <c r="AV20" s="612"/>
      <c r="AW20" s="613"/>
      <c r="BF20" s="1104"/>
      <c r="BG20" s="611"/>
      <c r="BH20" s="611"/>
      <c r="BI20" s="611"/>
      <c r="BJ20" s="612"/>
      <c r="BK20" s="612"/>
      <c r="BL20" s="613"/>
    </row>
    <row r="21" spans="1:64" x14ac:dyDescent="0.25">
      <c r="A21" s="1104"/>
      <c r="B21" s="706">
        <f t="shared" si="15"/>
        <v>42238</v>
      </c>
      <c r="C21" s="707"/>
      <c r="D21" s="708"/>
      <c r="E21" s="1104"/>
      <c r="F21" s="638"/>
      <c r="G21" s="611"/>
      <c r="H21" s="917"/>
      <c r="I21" s="912"/>
      <c r="J21" s="905"/>
      <c r="K21" s="611"/>
      <c r="L21" s="653"/>
      <c r="M21" s="679"/>
      <c r="N21" s="888">
        <f t="shared" si="0"/>
        <v>0</v>
      </c>
      <c r="O21" s="654">
        <f t="shared" si="1"/>
        <v>0</v>
      </c>
      <c r="P21" s="889">
        <f t="shared" si="2"/>
        <v>0</v>
      </c>
      <c r="Q21" s="873">
        <f t="shared" si="3"/>
        <v>0</v>
      </c>
      <c r="R21" s="655">
        <f t="shared" si="4"/>
        <v>0</v>
      </c>
      <c r="S21" s="655">
        <f t="shared" si="5"/>
        <v>0</v>
      </c>
      <c r="T21" s="655">
        <f t="shared" si="6"/>
        <v>0</v>
      </c>
      <c r="U21" s="655">
        <f t="shared" si="7"/>
        <v>0</v>
      </c>
      <c r="V21" s="656">
        <f t="shared" si="8"/>
        <v>0</v>
      </c>
      <c r="W21" s="1104"/>
      <c r="X21" s="638"/>
      <c r="Y21" s="611"/>
      <c r="Z21" s="611"/>
      <c r="AA21" s="612"/>
      <c r="AB21" s="612"/>
      <c r="AC21" s="611"/>
      <c r="AD21" s="612"/>
      <c r="AE21" s="613"/>
      <c r="AN21" s="1104"/>
      <c r="AO21" s="611"/>
      <c r="AP21" s="611"/>
      <c r="AQ21" s="611"/>
      <c r="AR21" s="612"/>
      <c r="AS21" s="612"/>
      <c r="AT21" s="611"/>
      <c r="AU21" s="612"/>
      <c r="AV21" s="612"/>
      <c r="AW21" s="613"/>
      <c r="BF21" s="1104"/>
      <c r="BG21" s="611"/>
      <c r="BH21" s="611"/>
      <c r="BI21" s="611"/>
      <c r="BJ21" s="612"/>
      <c r="BK21" s="612"/>
      <c r="BL21" s="613"/>
    </row>
    <row r="22" spans="1:64" ht="15.75" thickBot="1" x14ac:dyDescent="0.3">
      <c r="A22" s="1105"/>
      <c r="B22" s="709">
        <f t="shared" si="15"/>
        <v>42239</v>
      </c>
      <c r="C22" s="710"/>
      <c r="D22" s="711"/>
      <c r="E22" s="1105"/>
      <c r="F22" s="639"/>
      <c r="G22" s="614"/>
      <c r="H22" s="918"/>
      <c r="I22" s="913"/>
      <c r="J22" s="906"/>
      <c r="K22" s="614"/>
      <c r="L22" s="657"/>
      <c r="M22" s="885"/>
      <c r="N22" s="890">
        <f t="shared" si="0"/>
        <v>0</v>
      </c>
      <c r="O22" s="658">
        <f t="shared" si="1"/>
        <v>0</v>
      </c>
      <c r="P22" s="891">
        <f t="shared" si="2"/>
        <v>0</v>
      </c>
      <c r="Q22" s="874">
        <f t="shared" si="3"/>
        <v>0</v>
      </c>
      <c r="R22" s="659">
        <f t="shared" si="4"/>
        <v>0</v>
      </c>
      <c r="S22" s="659">
        <f t="shared" si="5"/>
        <v>0</v>
      </c>
      <c r="T22" s="659">
        <f t="shared" si="6"/>
        <v>0</v>
      </c>
      <c r="U22" s="659">
        <f t="shared" si="7"/>
        <v>0</v>
      </c>
      <c r="V22" s="660">
        <f t="shared" si="8"/>
        <v>0</v>
      </c>
      <c r="W22" s="1105"/>
      <c r="X22" s="639"/>
      <c r="Y22" s="614"/>
      <c r="Z22" s="614"/>
      <c r="AA22" s="615"/>
      <c r="AB22" s="615"/>
      <c r="AC22" s="614"/>
      <c r="AD22" s="615"/>
      <c r="AE22" s="616"/>
      <c r="AN22" s="1105"/>
      <c r="AO22" s="614"/>
      <c r="AP22" s="614"/>
      <c r="AQ22" s="614"/>
      <c r="AR22" s="615"/>
      <c r="AS22" s="615"/>
      <c r="AT22" s="614"/>
      <c r="AU22" s="615"/>
      <c r="AV22" s="615"/>
      <c r="AW22" s="616"/>
      <c r="BF22" s="1105"/>
      <c r="BG22" s="614"/>
      <c r="BH22" s="614"/>
      <c r="BI22" s="614"/>
      <c r="BJ22" s="615"/>
      <c r="BK22" s="615"/>
      <c r="BL22" s="616"/>
    </row>
    <row r="23" spans="1:64" ht="15" customHeight="1" x14ac:dyDescent="0.25">
      <c r="A23" s="1103">
        <f>A16+1</f>
        <v>4</v>
      </c>
      <c r="B23" s="712">
        <f t="shared" si="15"/>
        <v>42240</v>
      </c>
      <c r="C23" s="713"/>
      <c r="D23" s="714"/>
      <c r="E23" s="1103">
        <f>E16+1</f>
        <v>4</v>
      </c>
      <c r="F23" s="640"/>
      <c r="G23" s="617"/>
      <c r="H23" s="919"/>
      <c r="I23" s="914"/>
      <c r="J23" s="907"/>
      <c r="K23" s="618"/>
      <c r="L23" s="685"/>
      <c r="M23" s="684"/>
      <c r="N23" s="892">
        <f t="shared" si="0"/>
        <v>0</v>
      </c>
      <c r="O23" s="686">
        <f t="shared" si="1"/>
        <v>0</v>
      </c>
      <c r="P23" s="893">
        <f t="shared" si="2"/>
        <v>0</v>
      </c>
      <c r="Q23" s="875">
        <f t="shared" si="3"/>
        <v>0</v>
      </c>
      <c r="R23" s="687">
        <f t="shared" si="4"/>
        <v>0</v>
      </c>
      <c r="S23" s="687">
        <f t="shared" si="5"/>
        <v>0</v>
      </c>
      <c r="T23" s="687">
        <f t="shared" si="6"/>
        <v>0</v>
      </c>
      <c r="U23" s="687">
        <f t="shared" si="7"/>
        <v>0</v>
      </c>
      <c r="V23" s="688">
        <f t="shared" si="8"/>
        <v>0</v>
      </c>
      <c r="W23" s="1103">
        <f>W16+1</f>
        <v>4</v>
      </c>
      <c r="X23" s="640"/>
      <c r="Y23" s="618"/>
      <c r="Z23" s="618"/>
      <c r="AA23" s="618"/>
      <c r="AB23" s="618"/>
      <c r="AC23" s="618"/>
      <c r="AD23" s="618"/>
      <c r="AE23" s="619"/>
      <c r="AN23" s="1103">
        <f>AN16+1</f>
        <v>4</v>
      </c>
      <c r="AO23" s="617"/>
      <c r="AP23" s="618"/>
      <c r="AQ23" s="618"/>
      <c r="AR23" s="618"/>
      <c r="AS23" s="618"/>
      <c r="AT23" s="618"/>
      <c r="AU23" s="618"/>
      <c r="AV23" s="618"/>
      <c r="AW23" s="619"/>
      <c r="BF23" s="1103">
        <f>BF16+1</f>
        <v>4</v>
      </c>
      <c r="BG23" s="617"/>
      <c r="BH23" s="618"/>
      <c r="BI23" s="618"/>
      <c r="BJ23" s="618"/>
      <c r="BK23" s="618"/>
      <c r="BL23" s="619"/>
    </row>
    <row r="24" spans="1:64" x14ac:dyDescent="0.25">
      <c r="A24" s="1104"/>
      <c r="B24" s="715">
        <f t="shared" si="15"/>
        <v>42241</v>
      </c>
      <c r="C24" s="716"/>
      <c r="D24" s="717"/>
      <c r="E24" s="1104"/>
      <c r="F24" s="641"/>
      <c r="G24" s="620"/>
      <c r="H24" s="920"/>
      <c r="I24" s="912"/>
      <c r="J24" s="908"/>
      <c r="K24" s="621"/>
      <c r="L24" s="690"/>
      <c r="M24" s="689"/>
      <c r="N24" s="894">
        <f t="shared" si="0"/>
        <v>0</v>
      </c>
      <c r="O24" s="691">
        <f t="shared" si="1"/>
        <v>0</v>
      </c>
      <c r="P24" s="895">
        <f t="shared" si="2"/>
        <v>0</v>
      </c>
      <c r="Q24" s="876">
        <f t="shared" si="3"/>
        <v>0</v>
      </c>
      <c r="R24" s="692">
        <f t="shared" si="4"/>
        <v>0</v>
      </c>
      <c r="S24" s="692">
        <f t="shared" si="5"/>
        <v>0</v>
      </c>
      <c r="T24" s="692">
        <f t="shared" si="6"/>
        <v>0</v>
      </c>
      <c r="U24" s="692">
        <f t="shared" si="7"/>
        <v>0</v>
      </c>
      <c r="V24" s="693">
        <f t="shared" si="8"/>
        <v>0</v>
      </c>
      <c r="W24" s="1104"/>
      <c r="X24" s="641"/>
      <c r="Y24" s="621"/>
      <c r="Z24" s="621"/>
      <c r="AA24" s="621"/>
      <c r="AB24" s="621"/>
      <c r="AC24" s="621"/>
      <c r="AD24" s="621"/>
      <c r="AE24" s="622"/>
      <c r="AN24" s="1104"/>
      <c r="AO24" s="620"/>
      <c r="AP24" s="621"/>
      <c r="AQ24" s="621"/>
      <c r="AR24" s="621"/>
      <c r="AS24" s="621"/>
      <c r="AT24" s="621"/>
      <c r="AU24" s="621"/>
      <c r="AV24" s="621"/>
      <c r="AW24" s="622"/>
      <c r="BF24" s="1104"/>
      <c r="BG24" s="620"/>
      <c r="BH24" s="621"/>
      <c r="BI24" s="621"/>
      <c r="BJ24" s="621"/>
      <c r="BK24" s="621"/>
      <c r="BL24" s="622"/>
    </row>
    <row r="25" spans="1:64" x14ac:dyDescent="0.25">
      <c r="A25" s="1104"/>
      <c r="B25" s="715">
        <f t="shared" si="15"/>
        <v>42242</v>
      </c>
      <c r="C25" s="716"/>
      <c r="D25" s="717"/>
      <c r="E25" s="1104"/>
      <c r="F25" s="641"/>
      <c r="G25" s="620"/>
      <c r="H25" s="920"/>
      <c r="I25" s="912"/>
      <c r="J25" s="908"/>
      <c r="K25" s="621"/>
      <c r="L25" s="690"/>
      <c r="M25" s="689"/>
      <c r="N25" s="894">
        <f t="shared" si="0"/>
        <v>0</v>
      </c>
      <c r="O25" s="691">
        <f t="shared" si="1"/>
        <v>0</v>
      </c>
      <c r="P25" s="895">
        <f t="shared" si="2"/>
        <v>0</v>
      </c>
      <c r="Q25" s="876">
        <f t="shared" si="3"/>
        <v>0</v>
      </c>
      <c r="R25" s="692">
        <f t="shared" si="4"/>
        <v>0</v>
      </c>
      <c r="S25" s="692">
        <f t="shared" si="5"/>
        <v>0</v>
      </c>
      <c r="T25" s="692">
        <f t="shared" si="6"/>
        <v>0</v>
      </c>
      <c r="U25" s="692">
        <f t="shared" si="7"/>
        <v>0</v>
      </c>
      <c r="V25" s="693">
        <f t="shared" si="8"/>
        <v>0</v>
      </c>
      <c r="W25" s="1104"/>
      <c r="X25" s="641"/>
      <c r="Y25" s="621"/>
      <c r="Z25" s="621"/>
      <c r="AA25" s="621"/>
      <c r="AB25" s="621"/>
      <c r="AC25" s="621"/>
      <c r="AD25" s="621"/>
      <c r="AE25" s="622"/>
      <c r="AN25" s="1104"/>
      <c r="AO25" s="620"/>
      <c r="AP25" s="621"/>
      <c r="AQ25" s="621"/>
      <c r="AR25" s="621"/>
      <c r="AS25" s="621"/>
      <c r="AT25" s="621"/>
      <c r="AU25" s="621"/>
      <c r="AV25" s="621"/>
      <c r="AW25" s="622"/>
      <c r="BF25" s="1104"/>
      <c r="BG25" s="620"/>
      <c r="BH25" s="621"/>
      <c r="BI25" s="621"/>
      <c r="BJ25" s="621"/>
      <c r="BK25" s="621"/>
      <c r="BL25" s="622"/>
    </row>
    <row r="26" spans="1:64" x14ac:dyDescent="0.25">
      <c r="A26" s="1104"/>
      <c r="B26" s="715">
        <f t="shared" si="15"/>
        <v>42243</v>
      </c>
      <c r="C26" s="716"/>
      <c r="D26" s="717"/>
      <c r="E26" s="1104"/>
      <c r="F26" s="641"/>
      <c r="G26" s="620"/>
      <c r="H26" s="920"/>
      <c r="I26" s="912"/>
      <c r="J26" s="908"/>
      <c r="K26" s="621"/>
      <c r="L26" s="690"/>
      <c r="M26" s="689"/>
      <c r="N26" s="894">
        <f t="shared" si="0"/>
        <v>0</v>
      </c>
      <c r="O26" s="691">
        <f t="shared" si="1"/>
        <v>0</v>
      </c>
      <c r="P26" s="895">
        <f t="shared" si="2"/>
        <v>0</v>
      </c>
      <c r="Q26" s="876">
        <f t="shared" si="3"/>
        <v>0</v>
      </c>
      <c r="R26" s="692">
        <f t="shared" si="4"/>
        <v>0</v>
      </c>
      <c r="S26" s="692">
        <f t="shared" si="5"/>
        <v>0</v>
      </c>
      <c r="T26" s="692">
        <f t="shared" si="6"/>
        <v>0</v>
      </c>
      <c r="U26" s="692">
        <f t="shared" si="7"/>
        <v>0</v>
      </c>
      <c r="V26" s="693">
        <f t="shared" si="8"/>
        <v>0</v>
      </c>
      <c r="W26" s="1104"/>
      <c r="X26" s="641"/>
      <c r="Y26" s="621"/>
      <c r="Z26" s="621"/>
      <c r="AA26" s="621"/>
      <c r="AB26" s="621"/>
      <c r="AC26" s="621"/>
      <c r="AD26" s="621"/>
      <c r="AE26" s="622"/>
      <c r="AN26" s="1104"/>
      <c r="AO26" s="620"/>
      <c r="AP26" s="621"/>
      <c r="AQ26" s="621"/>
      <c r="AR26" s="621"/>
      <c r="AS26" s="621"/>
      <c r="AT26" s="621"/>
      <c r="AU26" s="621"/>
      <c r="AV26" s="621"/>
      <c r="AW26" s="622"/>
      <c r="BF26" s="1104"/>
      <c r="BG26" s="620"/>
      <c r="BH26" s="621"/>
      <c r="BI26" s="621"/>
      <c r="BJ26" s="621"/>
      <c r="BK26" s="621"/>
      <c r="BL26" s="622"/>
    </row>
    <row r="27" spans="1:64" x14ac:dyDescent="0.25">
      <c r="A27" s="1104"/>
      <c r="B27" s="715">
        <f t="shared" si="15"/>
        <v>42244</v>
      </c>
      <c r="C27" s="716"/>
      <c r="D27" s="716"/>
      <c r="E27" s="1104"/>
      <c r="F27" s="641"/>
      <c r="G27" s="620"/>
      <c r="H27" s="920"/>
      <c r="I27" s="912"/>
      <c r="J27" s="908"/>
      <c r="K27" s="621"/>
      <c r="L27" s="690"/>
      <c r="M27" s="689"/>
      <c r="N27" s="894">
        <f t="shared" si="0"/>
        <v>0</v>
      </c>
      <c r="O27" s="691">
        <f t="shared" si="1"/>
        <v>0</v>
      </c>
      <c r="P27" s="895">
        <f t="shared" si="2"/>
        <v>0</v>
      </c>
      <c r="Q27" s="876">
        <f t="shared" si="3"/>
        <v>0</v>
      </c>
      <c r="R27" s="692">
        <f t="shared" si="4"/>
        <v>0</v>
      </c>
      <c r="S27" s="692">
        <f t="shared" si="5"/>
        <v>0</v>
      </c>
      <c r="T27" s="692">
        <f t="shared" si="6"/>
        <v>0</v>
      </c>
      <c r="U27" s="692">
        <f t="shared" si="7"/>
        <v>0</v>
      </c>
      <c r="V27" s="693">
        <f t="shared" si="8"/>
        <v>0</v>
      </c>
      <c r="W27" s="1104"/>
      <c r="X27" s="641"/>
      <c r="Y27" s="621"/>
      <c r="Z27" s="621"/>
      <c r="AA27" s="621"/>
      <c r="AB27" s="621"/>
      <c r="AC27" s="621"/>
      <c r="AD27" s="621"/>
      <c r="AE27" s="622"/>
      <c r="AN27" s="1104"/>
      <c r="AO27" s="620"/>
      <c r="AP27" s="621"/>
      <c r="AQ27" s="621"/>
      <c r="AR27" s="621"/>
      <c r="AS27" s="621"/>
      <c r="AT27" s="621"/>
      <c r="AU27" s="621"/>
      <c r="AV27" s="621"/>
      <c r="AW27" s="622"/>
      <c r="BF27" s="1104"/>
      <c r="BG27" s="620"/>
      <c r="BH27" s="621"/>
      <c r="BI27" s="621"/>
      <c r="BJ27" s="621"/>
      <c r="BK27" s="621"/>
      <c r="BL27" s="622"/>
    </row>
    <row r="28" spans="1:64" x14ac:dyDescent="0.25">
      <c r="A28" s="1104"/>
      <c r="B28" s="715">
        <f t="shared" si="15"/>
        <v>42245</v>
      </c>
      <c r="C28" s="716"/>
      <c r="D28" s="716"/>
      <c r="E28" s="1104"/>
      <c r="F28" s="641"/>
      <c r="G28" s="620"/>
      <c r="H28" s="920"/>
      <c r="I28" s="912"/>
      <c r="J28" s="908"/>
      <c r="K28" s="621"/>
      <c r="L28" s="690"/>
      <c r="M28" s="689"/>
      <c r="N28" s="894">
        <f t="shared" si="0"/>
        <v>0</v>
      </c>
      <c r="O28" s="691">
        <f t="shared" si="1"/>
        <v>0</v>
      </c>
      <c r="P28" s="895">
        <f t="shared" si="2"/>
        <v>0</v>
      </c>
      <c r="Q28" s="876">
        <f t="shared" si="3"/>
        <v>0</v>
      </c>
      <c r="R28" s="692">
        <f t="shared" si="4"/>
        <v>0</v>
      </c>
      <c r="S28" s="692">
        <f t="shared" si="5"/>
        <v>0</v>
      </c>
      <c r="T28" s="692">
        <f t="shared" si="6"/>
        <v>0</v>
      </c>
      <c r="U28" s="692">
        <f t="shared" si="7"/>
        <v>0</v>
      </c>
      <c r="V28" s="693">
        <f t="shared" si="8"/>
        <v>0</v>
      </c>
      <c r="W28" s="1104"/>
      <c r="X28" s="641"/>
      <c r="Y28" s="621"/>
      <c r="Z28" s="621"/>
      <c r="AA28" s="621"/>
      <c r="AB28" s="621"/>
      <c r="AC28" s="621"/>
      <c r="AD28" s="621"/>
      <c r="AE28" s="622"/>
      <c r="AN28" s="1104"/>
      <c r="AO28" s="620"/>
      <c r="AP28" s="621"/>
      <c r="AQ28" s="621"/>
      <c r="AR28" s="621"/>
      <c r="AS28" s="621"/>
      <c r="AT28" s="621"/>
      <c r="AU28" s="621"/>
      <c r="AV28" s="621"/>
      <c r="AW28" s="622"/>
      <c r="BF28" s="1104"/>
      <c r="BG28" s="620"/>
      <c r="BH28" s="621"/>
      <c r="BI28" s="621"/>
      <c r="BJ28" s="621"/>
      <c r="BK28" s="621"/>
      <c r="BL28" s="622"/>
    </row>
    <row r="29" spans="1:64" ht="15.75" thickBot="1" x14ac:dyDescent="0.3">
      <c r="A29" s="1105"/>
      <c r="B29" s="718">
        <f t="shared" si="15"/>
        <v>42246</v>
      </c>
      <c r="C29" s="719"/>
      <c r="D29" s="719"/>
      <c r="E29" s="1105"/>
      <c r="F29" s="642"/>
      <c r="G29" s="623"/>
      <c r="H29" s="921"/>
      <c r="I29" s="913"/>
      <c r="J29" s="909"/>
      <c r="K29" s="695"/>
      <c r="L29" s="696"/>
      <c r="M29" s="694"/>
      <c r="N29" s="896">
        <f t="shared" si="0"/>
        <v>0</v>
      </c>
      <c r="O29" s="697">
        <f t="shared" si="1"/>
        <v>0</v>
      </c>
      <c r="P29" s="897">
        <f t="shared" si="2"/>
        <v>0</v>
      </c>
      <c r="Q29" s="877">
        <f t="shared" si="3"/>
        <v>0</v>
      </c>
      <c r="R29" s="698">
        <f t="shared" si="4"/>
        <v>0</v>
      </c>
      <c r="S29" s="698">
        <f t="shared" si="5"/>
        <v>0</v>
      </c>
      <c r="T29" s="698">
        <f t="shared" si="6"/>
        <v>0</v>
      </c>
      <c r="U29" s="698">
        <f t="shared" si="7"/>
        <v>0</v>
      </c>
      <c r="V29" s="699">
        <f t="shared" si="8"/>
        <v>0</v>
      </c>
      <c r="W29" s="1105"/>
      <c r="X29" s="642"/>
      <c r="Y29" s="624"/>
      <c r="Z29" s="624"/>
      <c r="AA29" s="624"/>
      <c r="AB29" s="624"/>
      <c r="AC29" s="624"/>
      <c r="AD29" s="624"/>
      <c r="AE29" s="625"/>
      <c r="AN29" s="1105"/>
      <c r="AO29" s="623"/>
      <c r="AP29" s="624"/>
      <c r="AQ29" s="624"/>
      <c r="AR29" s="624"/>
      <c r="AS29" s="624"/>
      <c r="AT29" s="624"/>
      <c r="AU29" s="624"/>
      <c r="AV29" s="624"/>
      <c r="AW29" s="625"/>
      <c r="BF29" s="1105"/>
      <c r="BG29" s="623"/>
      <c r="BH29" s="624"/>
      <c r="BI29" s="624"/>
      <c r="BJ29" s="624"/>
      <c r="BK29" s="624"/>
      <c r="BL29" s="625"/>
    </row>
    <row r="30" spans="1:64" ht="15" customHeight="1" x14ac:dyDescent="0.25">
      <c r="A30" s="1103">
        <f>A23+1</f>
        <v>5</v>
      </c>
      <c r="B30" s="703">
        <f t="shared" si="15"/>
        <v>42247</v>
      </c>
      <c r="C30" s="704"/>
      <c r="D30" s="705"/>
      <c r="E30" s="1103">
        <f>E23+1</f>
        <v>5</v>
      </c>
      <c r="F30" s="649"/>
      <c r="G30" s="608"/>
      <c r="H30" s="916"/>
      <c r="I30" s="914"/>
      <c r="J30" s="904"/>
      <c r="K30" s="608"/>
      <c r="L30" s="650"/>
      <c r="M30" s="677"/>
      <c r="N30" s="886">
        <f t="shared" si="0"/>
        <v>0</v>
      </c>
      <c r="O30" s="661">
        <f t="shared" si="1"/>
        <v>0</v>
      </c>
      <c r="P30" s="887">
        <f t="shared" si="2"/>
        <v>0</v>
      </c>
      <c r="Q30" s="879">
        <f t="shared" si="3"/>
        <v>0</v>
      </c>
      <c r="R30" s="665">
        <f t="shared" si="4"/>
        <v>0</v>
      </c>
      <c r="S30" s="665">
        <f t="shared" si="5"/>
        <v>0</v>
      </c>
      <c r="T30" s="665">
        <f t="shared" si="6"/>
        <v>0</v>
      </c>
      <c r="U30" s="665">
        <f t="shared" si="7"/>
        <v>0</v>
      </c>
      <c r="V30" s="664">
        <f t="shared" si="8"/>
        <v>0</v>
      </c>
      <c r="W30" s="1103">
        <f>W23+1</f>
        <v>5</v>
      </c>
      <c r="X30" s="637"/>
      <c r="Y30" s="608"/>
      <c r="Z30" s="608"/>
      <c r="AA30" s="609"/>
      <c r="AB30" s="609"/>
      <c r="AC30" s="608"/>
      <c r="AD30" s="609"/>
      <c r="AE30" s="627"/>
      <c r="AN30" s="1103">
        <f>AN23+1</f>
        <v>5</v>
      </c>
      <c r="AO30" s="607"/>
      <c r="AP30" s="608"/>
      <c r="AQ30" s="608"/>
      <c r="AR30" s="609"/>
      <c r="AS30" s="609"/>
      <c r="AT30" s="608"/>
      <c r="AU30" s="609"/>
      <c r="AV30" s="609"/>
      <c r="AW30" s="610"/>
      <c r="BF30" s="1103">
        <f>BF23+1</f>
        <v>5</v>
      </c>
      <c r="BG30" s="607"/>
      <c r="BH30" s="608"/>
      <c r="BI30" s="608"/>
      <c r="BJ30" s="609"/>
      <c r="BK30" s="609"/>
      <c r="BL30" s="610"/>
    </row>
    <row r="31" spans="1:64" x14ac:dyDescent="0.25">
      <c r="A31" s="1104"/>
      <c r="B31" s="706">
        <f t="shared" si="15"/>
        <v>42248</v>
      </c>
      <c r="C31" s="707"/>
      <c r="D31" s="708"/>
      <c r="E31" s="1104"/>
      <c r="F31" s="638"/>
      <c r="G31" s="611"/>
      <c r="H31" s="917"/>
      <c r="I31" s="912"/>
      <c r="J31" s="905"/>
      <c r="K31" s="611"/>
      <c r="L31" s="653"/>
      <c r="M31" s="679"/>
      <c r="N31" s="888">
        <f t="shared" si="0"/>
        <v>0</v>
      </c>
      <c r="O31" s="662">
        <f t="shared" si="1"/>
        <v>0</v>
      </c>
      <c r="P31" s="889">
        <f t="shared" si="2"/>
        <v>0</v>
      </c>
      <c r="Q31" s="880">
        <f t="shared" si="3"/>
        <v>0</v>
      </c>
      <c r="R31" s="666">
        <f t="shared" si="4"/>
        <v>0</v>
      </c>
      <c r="S31" s="666">
        <f t="shared" si="5"/>
        <v>0</v>
      </c>
      <c r="T31" s="666">
        <f t="shared" si="6"/>
        <v>0</v>
      </c>
      <c r="U31" s="666">
        <f t="shared" si="7"/>
        <v>0</v>
      </c>
      <c r="V31" s="656">
        <f t="shared" si="8"/>
        <v>0</v>
      </c>
      <c r="W31" s="1104"/>
      <c r="X31" s="638"/>
      <c r="Y31" s="611"/>
      <c r="Z31" s="611"/>
      <c r="AA31" s="612"/>
      <c r="AB31" s="612"/>
      <c r="AC31" s="611"/>
      <c r="AD31" s="612"/>
      <c r="AE31" s="613"/>
      <c r="AN31" s="1104"/>
      <c r="AO31" s="611"/>
      <c r="AP31" s="611"/>
      <c r="AQ31" s="611"/>
      <c r="AR31" s="612"/>
      <c r="AS31" s="612"/>
      <c r="AT31" s="611"/>
      <c r="AU31" s="612"/>
      <c r="AV31" s="612"/>
      <c r="AW31" s="613"/>
      <c r="BF31" s="1104"/>
      <c r="BG31" s="611"/>
      <c r="BH31" s="611"/>
      <c r="BI31" s="611"/>
      <c r="BJ31" s="612"/>
      <c r="BK31" s="612"/>
      <c r="BL31" s="613"/>
    </row>
    <row r="32" spans="1:64" x14ac:dyDescent="0.25">
      <c r="A32" s="1104"/>
      <c r="B32" s="706">
        <f t="shared" si="15"/>
        <v>42249</v>
      </c>
      <c r="C32" s="707"/>
      <c r="D32" s="708"/>
      <c r="E32" s="1104"/>
      <c r="F32" s="638"/>
      <c r="G32" s="611"/>
      <c r="H32" s="917"/>
      <c r="I32" s="912"/>
      <c r="J32" s="905"/>
      <c r="K32" s="611"/>
      <c r="L32" s="653"/>
      <c r="M32" s="679"/>
      <c r="N32" s="888">
        <f t="shared" si="0"/>
        <v>0</v>
      </c>
      <c r="O32" s="662">
        <f t="shared" si="1"/>
        <v>0</v>
      </c>
      <c r="P32" s="889">
        <f t="shared" si="2"/>
        <v>0</v>
      </c>
      <c r="Q32" s="880">
        <f t="shared" si="3"/>
        <v>0</v>
      </c>
      <c r="R32" s="666">
        <f t="shared" si="4"/>
        <v>0</v>
      </c>
      <c r="S32" s="666">
        <f t="shared" si="5"/>
        <v>0</v>
      </c>
      <c r="T32" s="666">
        <f t="shared" si="6"/>
        <v>0</v>
      </c>
      <c r="U32" s="666">
        <f t="shared" si="7"/>
        <v>0</v>
      </c>
      <c r="V32" s="656">
        <f t="shared" si="8"/>
        <v>0</v>
      </c>
      <c r="W32" s="1104"/>
      <c r="X32" s="638"/>
      <c r="Y32" s="611"/>
      <c r="Z32" s="611"/>
      <c r="AA32" s="612"/>
      <c r="AB32" s="612"/>
      <c r="AC32" s="611"/>
      <c r="AD32" s="612"/>
      <c r="AE32" s="613"/>
      <c r="AN32" s="1104"/>
      <c r="AO32" s="611"/>
      <c r="AP32" s="611"/>
      <c r="AQ32" s="611"/>
      <c r="AR32" s="612"/>
      <c r="AS32" s="612"/>
      <c r="AT32" s="611"/>
      <c r="AU32" s="612"/>
      <c r="AV32" s="612"/>
      <c r="AW32" s="613"/>
      <c r="BF32" s="1104"/>
      <c r="BG32" s="611"/>
      <c r="BH32" s="611"/>
      <c r="BI32" s="611"/>
      <c r="BJ32" s="612"/>
      <c r="BK32" s="612"/>
      <c r="BL32" s="613"/>
    </row>
    <row r="33" spans="1:64" x14ac:dyDescent="0.25">
      <c r="A33" s="1104"/>
      <c r="B33" s="706">
        <f t="shared" si="15"/>
        <v>42250</v>
      </c>
      <c r="C33" s="707"/>
      <c r="D33" s="707"/>
      <c r="E33" s="1104"/>
      <c r="F33" s="638"/>
      <c r="G33" s="611"/>
      <c r="H33" s="917"/>
      <c r="I33" s="912"/>
      <c r="J33" s="905"/>
      <c r="K33" s="611"/>
      <c r="L33" s="653"/>
      <c r="M33" s="679"/>
      <c r="N33" s="888">
        <f t="shared" si="0"/>
        <v>0</v>
      </c>
      <c r="O33" s="662">
        <f t="shared" si="1"/>
        <v>0</v>
      </c>
      <c r="P33" s="889">
        <f t="shared" si="2"/>
        <v>0</v>
      </c>
      <c r="Q33" s="880">
        <f t="shared" si="3"/>
        <v>0</v>
      </c>
      <c r="R33" s="666">
        <f t="shared" si="4"/>
        <v>0</v>
      </c>
      <c r="S33" s="666">
        <f t="shared" si="5"/>
        <v>0</v>
      </c>
      <c r="T33" s="666">
        <f t="shared" si="6"/>
        <v>0</v>
      </c>
      <c r="U33" s="666">
        <f t="shared" si="7"/>
        <v>0</v>
      </c>
      <c r="V33" s="656">
        <f t="shared" si="8"/>
        <v>0</v>
      </c>
      <c r="W33" s="1104"/>
      <c r="X33" s="638"/>
      <c r="Y33" s="611"/>
      <c r="Z33" s="611"/>
      <c r="AA33" s="612"/>
      <c r="AB33" s="612"/>
      <c r="AC33" s="611"/>
      <c r="AD33" s="612"/>
      <c r="AE33" s="613"/>
      <c r="AN33" s="1104"/>
      <c r="AO33" s="611"/>
      <c r="AP33" s="611"/>
      <c r="AQ33" s="611"/>
      <c r="AR33" s="612"/>
      <c r="AS33" s="612"/>
      <c r="AT33" s="611"/>
      <c r="AU33" s="612"/>
      <c r="AV33" s="612"/>
      <c r="AW33" s="613"/>
      <c r="BF33" s="1104"/>
      <c r="BG33" s="611"/>
      <c r="BH33" s="611"/>
      <c r="BI33" s="611"/>
      <c r="BJ33" s="612"/>
      <c r="BK33" s="612"/>
      <c r="BL33" s="613"/>
    </row>
    <row r="34" spans="1:64" x14ac:dyDescent="0.25">
      <c r="A34" s="1104"/>
      <c r="B34" s="706">
        <f t="shared" si="15"/>
        <v>42251</v>
      </c>
      <c r="C34" s="707"/>
      <c r="D34" s="708"/>
      <c r="E34" s="1104"/>
      <c r="F34" s="638"/>
      <c r="G34" s="611"/>
      <c r="H34" s="917"/>
      <c r="I34" s="912"/>
      <c r="J34" s="905"/>
      <c r="K34" s="611"/>
      <c r="L34" s="653"/>
      <c r="M34" s="679"/>
      <c r="N34" s="888">
        <f t="shared" si="0"/>
        <v>0</v>
      </c>
      <c r="O34" s="662">
        <f t="shared" si="1"/>
        <v>0</v>
      </c>
      <c r="P34" s="889">
        <f t="shared" si="2"/>
        <v>0</v>
      </c>
      <c r="Q34" s="880">
        <f t="shared" si="3"/>
        <v>0</v>
      </c>
      <c r="R34" s="666">
        <f t="shared" si="4"/>
        <v>0</v>
      </c>
      <c r="S34" s="666">
        <f t="shared" si="5"/>
        <v>0</v>
      </c>
      <c r="T34" s="666">
        <f t="shared" si="6"/>
        <v>0</v>
      </c>
      <c r="U34" s="666">
        <f t="shared" si="7"/>
        <v>0</v>
      </c>
      <c r="V34" s="656">
        <f t="shared" si="8"/>
        <v>0</v>
      </c>
      <c r="W34" s="1104"/>
      <c r="X34" s="638"/>
      <c r="Y34" s="611"/>
      <c r="Z34" s="611"/>
      <c r="AA34" s="612"/>
      <c r="AB34" s="612"/>
      <c r="AC34" s="611"/>
      <c r="AD34" s="612"/>
      <c r="AE34" s="613"/>
      <c r="AN34" s="1104"/>
      <c r="AO34" s="611"/>
      <c r="AP34" s="611"/>
      <c r="AQ34" s="611"/>
      <c r="AR34" s="612"/>
      <c r="AS34" s="612"/>
      <c r="AT34" s="611"/>
      <c r="AU34" s="612"/>
      <c r="AV34" s="612"/>
      <c r="AW34" s="613"/>
      <c r="BF34" s="1104"/>
      <c r="BG34" s="611"/>
      <c r="BH34" s="611"/>
      <c r="BI34" s="611"/>
      <c r="BJ34" s="612"/>
      <c r="BK34" s="612"/>
      <c r="BL34" s="613"/>
    </row>
    <row r="35" spans="1:64" x14ac:dyDescent="0.25">
      <c r="A35" s="1104"/>
      <c r="B35" s="706">
        <f t="shared" si="15"/>
        <v>42252</v>
      </c>
      <c r="C35" s="707"/>
      <c r="D35" s="708"/>
      <c r="E35" s="1104"/>
      <c r="F35" s="638"/>
      <c r="G35" s="611"/>
      <c r="H35" s="917"/>
      <c r="I35" s="912"/>
      <c r="J35" s="905"/>
      <c r="K35" s="611"/>
      <c r="L35" s="653"/>
      <c r="M35" s="679"/>
      <c r="N35" s="888">
        <f t="shared" si="0"/>
        <v>0</v>
      </c>
      <c r="O35" s="662">
        <f t="shared" si="1"/>
        <v>0</v>
      </c>
      <c r="P35" s="889">
        <f t="shared" si="2"/>
        <v>0</v>
      </c>
      <c r="Q35" s="880">
        <f t="shared" si="3"/>
        <v>0</v>
      </c>
      <c r="R35" s="666">
        <f t="shared" si="4"/>
        <v>0</v>
      </c>
      <c r="S35" s="666">
        <f t="shared" si="5"/>
        <v>0</v>
      </c>
      <c r="T35" s="666">
        <f t="shared" si="6"/>
        <v>0</v>
      </c>
      <c r="U35" s="666">
        <f t="shared" si="7"/>
        <v>0</v>
      </c>
      <c r="V35" s="656">
        <f t="shared" si="8"/>
        <v>0</v>
      </c>
      <c r="W35" s="1104"/>
      <c r="X35" s="638"/>
      <c r="Y35" s="611"/>
      <c r="Z35" s="611"/>
      <c r="AA35" s="612"/>
      <c r="AB35" s="612"/>
      <c r="AC35" s="611"/>
      <c r="AD35" s="612"/>
      <c r="AE35" s="613"/>
      <c r="AN35" s="1104"/>
      <c r="AO35" s="611"/>
      <c r="AP35" s="611"/>
      <c r="AQ35" s="611"/>
      <c r="AR35" s="612"/>
      <c r="AS35" s="612"/>
      <c r="AT35" s="611"/>
      <c r="AU35" s="612"/>
      <c r="AV35" s="612"/>
      <c r="AW35" s="613"/>
      <c r="BF35" s="1104"/>
      <c r="BG35" s="611"/>
      <c r="BH35" s="611"/>
      <c r="BI35" s="611"/>
      <c r="BJ35" s="612"/>
      <c r="BK35" s="612"/>
      <c r="BL35" s="613"/>
    </row>
    <row r="36" spans="1:64" ht="15.75" thickBot="1" x14ac:dyDescent="0.3">
      <c r="A36" s="1105"/>
      <c r="B36" s="709">
        <f t="shared" si="15"/>
        <v>42253</v>
      </c>
      <c r="C36" s="710"/>
      <c r="D36" s="711"/>
      <c r="E36" s="1105"/>
      <c r="F36" s="639"/>
      <c r="G36" s="614"/>
      <c r="H36" s="918"/>
      <c r="I36" s="913"/>
      <c r="J36" s="906"/>
      <c r="K36" s="614"/>
      <c r="L36" s="657"/>
      <c r="M36" s="682"/>
      <c r="N36" s="890">
        <f t="shared" si="0"/>
        <v>0</v>
      </c>
      <c r="O36" s="663">
        <f t="shared" si="1"/>
        <v>0</v>
      </c>
      <c r="P36" s="891">
        <f t="shared" si="2"/>
        <v>0</v>
      </c>
      <c r="Q36" s="881">
        <f t="shared" si="3"/>
        <v>0</v>
      </c>
      <c r="R36" s="667">
        <f t="shared" si="4"/>
        <v>0</v>
      </c>
      <c r="S36" s="667">
        <f t="shared" si="5"/>
        <v>0</v>
      </c>
      <c r="T36" s="667">
        <f t="shared" si="6"/>
        <v>0</v>
      </c>
      <c r="U36" s="667">
        <f t="shared" si="7"/>
        <v>0</v>
      </c>
      <c r="V36" s="660">
        <f t="shared" si="8"/>
        <v>0</v>
      </c>
      <c r="W36" s="1105"/>
      <c r="X36" s="639"/>
      <c r="Y36" s="614"/>
      <c r="Z36" s="614"/>
      <c r="AA36" s="615"/>
      <c r="AB36" s="615"/>
      <c r="AC36" s="614"/>
      <c r="AD36" s="615"/>
      <c r="AE36" s="616"/>
      <c r="AN36" s="1105"/>
      <c r="AO36" s="614"/>
      <c r="AP36" s="614"/>
      <c r="AQ36" s="614"/>
      <c r="AR36" s="615"/>
      <c r="AS36" s="615"/>
      <c r="AT36" s="614"/>
      <c r="AU36" s="615"/>
      <c r="AV36" s="615"/>
      <c r="AW36" s="616"/>
      <c r="BF36" s="1105"/>
      <c r="BG36" s="614"/>
      <c r="BH36" s="614"/>
      <c r="BI36" s="614"/>
      <c r="BJ36" s="615"/>
      <c r="BK36" s="615"/>
      <c r="BL36" s="616"/>
    </row>
    <row r="37" spans="1:64" ht="15" customHeight="1" x14ac:dyDescent="0.25">
      <c r="A37" s="1103">
        <f>A30+1</f>
        <v>6</v>
      </c>
      <c r="B37" s="712">
        <f t="shared" si="15"/>
        <v>42254</v>
      </c>
      <c r="C37" s="713"/>
      <c r="D37" s="714"/>
      <c r="E37" s="1103">
        <f>E30+1</f>
        <v>6</v>
      </c>
      <c r="F37" s="640"/>
      <c r="G37" s="617"/>
      <c r="H37" s="919"/>
      <c r="I37" s="914"/>
      <c r="J37" s="907"/>
      <c r="K37" s="618"/>
      <c r="L37" s="685"/>
      <c r="M37" s="684"/>
      <c r="N37" s="892">
        <f t="shared" si="0"/>
        <v>0</v>
      </c>
      <c r="O37" s="686">
        <f t="shared" si="1"/>
        <v>0</v>
      </c>
      <c r="P37" s="893">
        <f t="shared" si="2"/>
        <v>0</v>
      </c>
      <c r="Q37" s="875">
        <f t="shared" si="3"/>
        <v>0</v>
      </c>
      <c r="R37" s="687">
        <f t="shared" si="4"/>
        <v>0</v>
      </c>
      <c r="S37" s="687">
        <f t="shared" si="5"/>
        <v>0</v>
      </c>
      <c r="T37" s="687">
        <f t="shared" si="6"/>
        <v>0</v>
      </c>
      <c r="U37" s="687">
        <f t="shared" si="7"/>
        <v>0</v>
      </c>
      <c r="V37" s="688">
        <f t="shared" si="8"/>
        <v>0</v>
      </c>
      <c r="W37" s="1103">
        <f>W30+1</f>
        <v>6</v>
      </c>
      <c r="X37" s="640"/>
      <c r="Y37" s="618"/>
      <c r="Z37" s="618"/>
      <c r="AA37" s="618"/>
      <c r="AB37" s="618"/>
      <c r="AC37" s="618"/>
      <c r="AD37" s="618"/>
      <c r="AE37" s="619"/>
      <c r="AN37" s="1103">
        <f>AN30+1</f>
        <v>6</v>
      </c>
      <c r="AO37" s="617"/>
      <c r="AP37" s="618"/>
      <c r="AQ37" s="618"/>
      <c r="AR37" s="618"/>
      <c r="AS37" s="618"/>
      <c r="AT37" s="618"/>
      <c r="AU37" s="618"/>
      <c r="AV37" s="618"/>
      <c r="AW37" s="619"/>
      <c r="BF37" s="1103">
        <f>BF30+1</f>
        <v>6</v>
      </c>
      <c r="BG37" s="617"/>
      <c r="BH37" s="618"/>
      <c r="BI37" s="618"/>
      <c r="BJ37" s="618"/>
      <c r="BK37" s="618"/>
      <c r="BL37" s="619"/>
    </row>
    <row r="38" spans="1:64" x14ac:dyDescent="0.25">
      <c r="A38" s="1104"/>
      <c r="B38" s="715">
        <f t="shared" si="15"/>
        <v>42255</v>
      </c>
      <c r="C38" s="716"/>
      <c r="D38" s="717"/>
      <c r="E38" s="1104"/>
      <c r="F38" s="641"/>
      <c r="G38" s="620"/>
      <c r="H38" s="920"/>
      <c r="I38" s="912"/>
      <c r="J38" s="908"/>
      <c r="K38" s="621"/>
      <c r="L38" s="690"/>
      <c r="M38" s="689"/>
      <c r="N38" s="894">
        <f t="shared" si="0"/>
        <v>0</v>
      </c>
      <c r="O38" s="691">
        <f t="shared" si="1"/>
        <v>0</v>
      </c>
      <c r="P38" s="895">
        <f t="shared" si="2"/>
        <v>0</v>
      </c>
      <c r="Q38" s="876">
        <f t="shared" si="3"/>
        <v>0</v>
      </c>
      <c r="R38" s="692">
        <f t="shared" si="4"/>
        <v>0</v>
      </c>
      <c r="S38" s="692">
        <f t="shared" si="5"/>
        <v>0</v>
      </c>
      <c r="T38" s="692">
        <f t="shared" si="6"/>
        <v>0</v>
      </c>
      <c r="U38" s="692">
        <f t="shared" si="7"/>
        <v>0</v>
      </c>
      <c r="V38" s="693">
        <f t="shared" si="8"/>
        <v>0</v>
      </c>
      <c r="W38" s="1104"/>
      <c r="X38" s="641"/>
      <c r="Y38" s="621"/>
      <c r="Z38" s="621"/>
      <c r="AA38" s="621"/>
      <c r="AB38" s="621"/>
      <c r="AC38" s="621"/>
      <c r="AD38" s="621"/>
      <c r="AE38" s="622"/>
      <c r="AN38" s="1104"/>
      <c r="AO38" s="620"/>
      <c r="AP38" s="621"/>
      <c r="AQ38" s="621"/>
      <c r="AR38" s="621"/>
      <c r="AS38" s="621"/>
      <c r="AT38" s="621"/>
      <c r="AU38" s="621"/>
      <c r="AV38" s="621"/>
      <c r="AW38" s="622"/>
      <c r="BF38" s="1104"/>
      <c r="BG38" s="620"/>
      <c r="BH38" s="621"/>
      <c r="BI38" s="621"/>
      <c r="BJ38" s="621"/>
      <c r="BK38" s="621"/>
      <c r="BL38" s="622"/>
    </row>
    <row r="39" spans="1:64" x14ac:dyDescent="0.25">
      <c r="A39" s="1104"/>
      <c r="B39" s="715">
        <f t="shared" si="15"/>
        <v>42256</v>
      </c>
      <c r="C39" s="716"/>
      <c r="D39" s="717"/>
      <c r="E39" s="1104"/>
      <c r="F39" s="641"/>
      <c r="G39" s="620"/>
      <c r="H39" s="920"/>
      <c r="I39" s="912"/>
      <c r="J39" s="908"/>
      <c r="K39" s="621"/>
      <c r="L39" s="690"/>
      <c r="M39" s="689"/>
      <c r="N39" s="894">
        <f t="shared" si="0"/>
        <v>0</v>
      </c>
      <c r="O39" s="691">
        <f t="shared" si="1"/>
        <v>0</v>
      </c>
      <c r="P39" s="895">
        <f t="shared" si="2"/>
        <v>0</v>
      </c>
      <c r="Q39" s="876">
        <f t="shared" si="3"/>
        <v>0</v>
      </c>
      <c r="R39" s="692">
        <f t="shared" si="4"/>
        <v>0</v>
      </c>
      <c r="S39" s="692">
        <f t="shared" si="5"/>
        <v>0</v>
      </c>
      <c r="T39" s="692">
        <f t="shared" si="6"/>
        <v>0</v>
      </c>
      <c r="U39" s="692">
        <f t="shared" si="7"/>
        <v>0</v>
      </c>
      <c r="V39" s="693">
        <f t="shared" si="8"/>
        <v>0</v>
      </c>
      <c r="W39" s="1104"/>
      <c r="X39" s="641"/>
      <c r="Y39" s="621"/>
      <c r="Z39" s="621"/>
      <c r="AA39" s="621"/>
      <c r="AB39" s="621"/>
      <c r="AC39" s="621"/>
      <c r="AD39" s="621"/>
      <c r="AE39" s="622"/>
      <c r="AN39" s="1104"/>
      <c r="AO39" s="620"/>
      <c r="AP39" s="621"/>
      <c r="AQ39" s="621"/>
      <c r="AR39" s="621"/>
      <c r="AS39" s="621"/>
      <c r="AT39" s="621"/>
      <c r="AU39" s="621"/>
      <c r="AV39" s="621"/>
      <c r="AW39" s="622"/>
      <c r="BF39" s="1104"/>
      <c r="BG39" s="620"/>
      <c r="BH39" s="621"/>
      <c r="BI39" s="621"/>
      <c r="BJ39" s="621"/>
      <c r="BK39" s="621"/>
      <c r="BL39" s="622"/>
    </row>
    <row r="40" spans="1:64" x14ac:dyDescent="0.25">
      <c r="A40" s="1104"/>
      <c r="B40" s="715">
        <f t="shared" si="15"/>
        <v>42257</v>
      </c>
      <c r="C40" s="716"/>
      <c r="D40" s="717"/>
      <c r="E40" s="1104"/>
      <c r="F40" s="641"/>
      <c r="G40" s="620"/>
      <c r="H40" s="920"/>
      <c r="I40" s="912"/>
      <c r="J40" s="908"/>
      <c r="K40" s="621"/>
      <c r="L40" s="690"/>
      <c r="M40" s="689"/>
      <c r="N40" s="894">
        <f t="shared" si="0"/>
        <v>0</v>
      </c>
      <c r="O40" s="691">
        <f t="shared" si="1"/>
        <v>0</v>
      </c>
      <c r="P40" s="895">
        <f t="shared" si="2"/>
        <v>0</v>
      </c>
      <c r="Q40" s="876">
        <f t="shared" si="3"/>
        <v>0</v>
      </c>
      <c r="R40" s="692">
        <f t="shared" si="4"/>
        <v>0</v>
      </c>
      <c r="S40" s="692">
        <f t="shared" si="5"/>
        <v>0</v>
      </c>
      <c r="T40" s="692">
        <f t="shared" si="6"/>
        <v>0</v>
      </c>
      <c r="U40" s="692">
        <f t="shared" si="7"/>
        <v>0</v>
      </c>
      <c r="V40" s="693">
        <f t="shared" si="8"/>
        <v>0</v>
      </c>
      <c r="W40" s="1104"/>
      <c r="X40" s="641"/>
      <c r="Y40" s="621"/>
      <c r="Z40" s="621"/>
      <c r="AA40" s="621"/>
      <c r="AB40" s="621"/>
      <c r="AC40" s="621"/>
      <c r="AD40" s="621"/>
      <c r="AE40" s="622"/>
      <c r="AN40" s="1104"/>
      <c r="AO40" s="620"/>
      <c r="AP40" s="621"/>
      <c r="AQ40" s="621"/>
      <c r="AR40" s="621"/>
      <c r="AS40" s="621"/>
      <c r="AT40" s="621"/>
      <c r="AU40" s="621"/>
      <c r="AV40" s="621"/>
      <c r="AW40" s="622"/>
      <c r="BF40" s="1104"/>
      <c r="BG40" s="620"/>
      <c r="BH40" s="621"/>
      <c r="BI40" s="621"/>
      <c r="BJ40" s="621"/>
      <c r="BK40" s="621"/>
      <c r="BL40" s="622"/>
    </row>
    <row r="41" spans="1:64" x14ac:dyDescent="0.25">
      <c r="A41" s="1104"/>
      <c r="B41" s="715">
        <f t="shared" si="15"/>
        <v>42258</v>
      </c>
      <c r="C41" s="716"/>
      <c r="D41" s="716"/>
      <c r="E41" s="1104"/>
      <c r="F41" s="641"/>
      <c r="G41" s="620"/>
      <c r="H41" s="920"/>
      <c r="I41" s="912"/>
      <c r="J41" s="908"/>
      <c r="K41" s="621"/>
      <c r="L41" s="690"/>
      <c r="M41" s="689"/>
      <c r="N41" s="894">
        <f t="shared" si="0"/>
        <v>0</v>
      </c>
      <c r="O41" s="691">
        <f t="shared" si="1"/>
        <v>0</v>
      </c>
      <c r="P41" s="895">
        <f t="shared" si="2"/>
        <v>0</v>
      </c>
      <c r="Q41" s="876">
        <f t="shared" si="3"/>
        <v>0</v>
      </c>
      <c r="R41" s="692">
        <f t="shared" si="4"/>
        <v>0</v>
      </c>
      <c r="S41" s="692">
        <f t="shared" si="5"/>
        <v>0</v>
      </c>
      <c r="T41" s="692">
        <f t="shared" si="6"/>
        <v>0</v>
      </c>
      <c r="U41" s="692">
        <f t="shared" si="7"/>
        <v>0</v>
      </c>
      <c r="V41" s="693">
        <f t="shared" si="8"/>
        <v>0</v>
      </c>
      <c r="W41" s="1104"/>
      <c r="X41" s="641"/>
      <c r="Y41" s="621"/>
      <c r="Z41" s="621"/>
      <c r="AA41" s="621"/>
      <c r="AB41" s="621"/>
      <c r="AC41" s="621"/>
      <c r="AD41" s="621"/>
      <c r="AE41" s="622"/>
      <c r="AN41" s="1104"/>
      <c r="AO41" s="620"/>
      <c r="AP41" s="621"/>
      <c r="AQ41" s="621"/>
      <c r="AR41" s="621"/>
      <c r="AS41" s="621"/>
      <c r="AT41" s="621"/>
      <c r="AU41" s="621"/>
      <c r="AV41" s="621"/>
      <c r="AW41" s="622"/>
      <c r="BF41" s="1104"/>
      <c r="BG41" s="620"/>
      <c r="BH41" s="621"/>
      <c r="BI41" s="621"/>
      <c r="BJ41" s="621"/>
      <c r="BK41" s="621"/>
      <c r="BL41" s="622"/>
    </row>
    <row r="42" spans="1:64" x14ac:dyDescent="0.25">
      <c r="A42" s="1104"/>
      <c r="B42" s="715">
        <f t="shared" si="15"/>
        <v>42259</v>
      </c>
      <c r="C42" s="716"/>
      <c r="D42" s="716"/>
      <c r="E42" s="1104"/>
      <c r="F42" s="641"/>
      <c r="G42" s="620"/>
      <c r="H42" s="920"/>
      <c r="I42" s="912"/>
      <c r="J42" s="908"/>
      <c r="K42" s="621"/>
      <c r="L42" s="690"/>
      <c r="M42" s="689"/>
      <c r="N42" s="894">
        <f t="shared" si="0"/>
        <v>0</v>
      </c>
      <c r="O42" s="691">
        <f t="shared" si="1"/>
        <v>0</v>
      </c>
      <c r="P42" s="895">
        <f t="shared" si="2"/>
        <v>0</v>
      </c>
      <c r="Q42" s="876">
        <f t="shared" si="3"/>
        <v>0</v>
      </c>
      <c r="R42" s="692">
        <f t="shared" si="4"/>
        <v>0</v>
      </c>
      <c r="S42" s="692">
        <f t="shared" si="5"/>
        <v>0</v>
      </c>
      <c r="T42" s="692">
        <f t="shared" si="6"/>
        <v>0</v>
      </c>
      <c r="U42" s="692">
        <f t="shared" si="7"/>
        <v>0</v>
      </c>
      <c r="V42" s="693">
        <f t="shared" si="8"/>
        <v>0</v>
      </c>
      <c r="W42" s="1104"/>
      <c r="X42" s="641"/>
      <c r="Y42" s="621"/>
      <c r="Z42" s="621"/>
      <c r="AA42" s="621"/>
      <c r="AB42" s="621"/>
      <c r="AC42" s="621"/>
      <c r="AD42" s="621"/>
      <c r="AE42" s="622"/>
      <c r="AN42" s="1104"/>
      <c r="AO42" s="620"/>
      <c r="AP42" s="621"/>
      <c r="AQ42" s="621"/>
      <c r="AR42" s="621"/>
      <c r="AS42" s="621"/>
      <c r="AT42" s="621"/>
      <c r="AU42" s="621"/>
      <c r="AV42" s="621"/>
      <c r="AW42" s="622"/>
      <c r="BF42" s="1104"/>
      <c r="BG42" s="620"/>
      <c r="BH42" s="621"/>
      <c r="BI42" s="621"/>
      <c r="BJ42" s="621"/>
      <c r="BK42" s="621"/>
      <c r="BL42" s="622"/>
    </row>
    <row r="43" spans="1:64" ht="15.75" thickBot="1" x14ac:dyDescent="0.3">
      <c r="A43" s="1105"/>
      <c r="B43" s="718">
        <f t="shared" si="15"/>
        <v>42260</v>
      </c>
      <c r="C43" s="719"/>
      <c r="D43" s="719"/>
      <c r="E43" s="1105"/>
      <c r="F43" s="642"/>
      <c r="G43" s="623"/>
      <c r="H43" s="921"/>
      <c r="I43" s="913"/>
      <c r="J43" s="909"/>
      <c r="K43" s="695"/>
      <c r="L43" s="696"/>
      <c r="M43" s="694"/>
      <c r="N43" s="896">
        <f t="shared" si="0"/>
        <v>0</v>
      </c>
      <c r="O43" s="697">
        <f t="shared" si="1"/>
        <v>0</v>
      </c>
      <c r="P43" s="897">
        <f t="shared" si="2"/>
        <v>0</v>
      </c>
      <c r="Q43" s="877">
        <f t="shared" si="3"/>
        <v>0</v>
      </c>
      <c r="R43" s="698">
        <f t="shared" si="4"/>
        <v>0</v>
      </c>
      <c r="S43" s="698">
        <f t="shared" si="5"/>
        <v>0</v>
      </c>
      <c r="T43" s="698">
        <f t="shared" si="6"/>
        <v>0</v>
      </c>
      <c r="U43" s="698">
        <f t="shared" si="7"/>
        <v>0</v>
      </c>
      <c r="V43" s="699">
        <f t="shared" si="8"/>
        <v>0</v>
      </c>
      <c r="W43" s="1105"/>
      <c r="X43" s="642"/>
      <c r="Y43" s="624"/>
      <c r="Z43" s="624"/>
      <c r="AA43" s="624"/>
      <c r="AB43" s="624"/>
      <c r="AC43" s="624"/>
      <c r="AD43" s="624"/>
      <c r="AE43" s="625"/>
      <c r="AN43" s="1105"/>
      <c r="AO43" s="623"/>
      <c r="AP43" s="624"/>
      <c r="AQ43" s="624"/>
      <c r="AR43" s="624"/>
      <c r="AS43" s="624"/>
      <c r="AT43" s="624"/>
      <c r="AU43" s="624"/>
      <c r="AV43" s="624"/>
      <c r="AW43" s="625"/>
      <c r="BF43" s="1105"/>
      <c r="BG43" s="623"/>
      <c r="BH43" s="624"/>
      <c r="BI43" s="624"/>
      <c r="BJ43" s="624"/>
      <c r="BK43" s="624"/>
      <c r="BL43" s="625"/>
    </row>
    <row r="44" spans="1:64" ht="15" customHeight="1" x14ac:dyDescent="0.25">
      <c r="A44" s="1103">
        <f>A37+1</f>
        <v>7</v>
      </c>
      <c r="B44" s="703">
        <f t="shared" si="15"/>
        <v>42261</v>
      </c>
      <c r="C44" s="704"/>
      <c r="D44" s="705"/>
      <c r="E44" s="1103">
        <f>E37+1</f>
        <v>7</v>
      </c>
      <c r="F44" s="649"/>
      <c r="G44" s="608"/>
      <c r="H44" s="916"/>
      <c r="I44" s="914"/>
      <c r="J44" s="904"/>
      <c r="K44" s="608"/>
      <c r="L44" s="650"/>
      <c r="M44" s="677"/>
      <c r="N44" s="886">
        <f t="shared" si="0"/>
        <v>0</v>
      </c>
      <c r="O44" s="661">
        <f t="shared" si="1"/>
        <v>0</v>
      </c>
      <c r="P44" s="887">
        <f t="shared" si="2"/>
        <v>0</v>
      </c>
      <c r="Q44" s="879">
        <f t="shared" si="3"/>
        <v>0</v>
      </c>
      <c r="R44" s="665">
        <f t="shared" si="4"/>
        <v>0</v>
      </c>
      <c r="S44" s="665">
        <f t="shared" si="5"/>
        <v>0</v>
      </c>
      <c r="T44" s="665">
        <f t="shared" si="6"/>
        <v>0</v>
      </c>
      <c r="U44" s="665">
        <f t="shared" si="7"/>
        <v>0</v>
      </c>
      <c r="V44" s="664">
        <f t="shared" si="8"/>
        <v>0</v>
      </c>
      <c r="W44" s="1103">
        <f>W37+1</f>
        <v>7</v>
      </c>
      <c r="X44" s="637"/>
      <c r="Y44" s="608"/>
      <c r="Z44" s="608"/>
      <c r="AA44" s="609"/>
      <c r="AB44" s="609"/>
      <c r="AC44" s="608"/>
      <c r="AD44" s="609"/>
      <c r="AE44" s="627"/>
      <c r="AN44" s="1103">
        <f>AN37+1</f>
        <v>7</v>
      </c>
      <c r="AO44" s="607"/>
      <c r="AP44" s="608"/>
      <c r="AQ44" s="608"/>
      <c r="AR44" s="609"/>
      <c r="AS44" s="609"/>
      <c r="AT44" s="608"/>
      <c r="AU44" s="609"/>
      <c r="AV44" s="609"/>
      <c r="AW44" s="610"/>
      <c r="BF44" s="1103">
        <f>BF37+1</f>
        <v>7</v>
      </c>
      <c r="BG44" s="607"/>
      <c r="BH44" s="608"/>
      <c r="BI44" s="608"/>
      <c r="BJ44" s="609"/>
      <c r="BK44" s="609"/>
      <c r="BL44" s="610"/>
    </row>
    <row r="45" spans="1:64" x14ac:dyDescent="0.25">
      <c r="A45" s="1104"/>
      <c r="B45" s="706">
        <f t="shared" si="15"/>
        <v>42262</v>
      </c>
      <c r="C45" s="707"/>
      <c r="D45" s="708"/>
      <c r="E45" s="1104"/>
      <c r="F45" s="638"/>
      <c r="G45" s="611"/>
      <c r="H45" s="917"/>
      <c r="I45" s="912"/>
      <c r="J45" s="905"/>
      <c r="K45" s="611"/>
      <c r="L45" s="653"/>
      <c r="M45" s="679"/>
      <c r="N45" s="888">
        <f t="shared" si="0"/>
        <v>0</v>
      </c>
      <c r="O45" s="662">
        <f t="shared" si="1"/>
        <v>0</v>
      </c>
      <c r="P45" s="889">
        <f t="shared" si="2"/>
        <v>0</v>
      </c>
      <c r="Q45" s="880">
        <f t="shared" si="3"/>
        <v>0</v>
      </c>
      <c r="R45" s="666">
        <f t="shared" si="4"/>
        <v>0</v>
      </c>
      <c r="S45" s="666">
        <f t="shared" si="5"/>
        <v>0</v>
      </c>
      <c r="T45" s="666">
        <f t="shared" si="6"/>
        <v>0</v>
      </c>
      <c r="U45" s="666">
        <f t="shared" si="7"/>
        <v>0</v>
      </c>
      <c r="V45" s="656">
        <f t="shared" si="8"/>
        <v>0</v>
      </c>
      <c r="W45" s="1104"/>
      <c r="X45" s="638"/>
      <c r="Y45" s="611"/>
      <c r="Z45" s="611"/>
      <c r="AA45" s="612"/>
      <c r="AB45" s="612"/>
      <c r="AC45" s="611"/>
      <c r="AD45" s="612"/>
      <c r="AE45" s="613"/>
      <c r="AN45" s="1104"/>
      <c r="AO45" s="611"/>
      <c r="AP45" s="611"/>
      <c r="AQ45" s="611"/>
      <c r="AR45" s="612"/>
      <c r="AS45" s="612"/>
      <c r="AT45" s="611"/>
      <c r="AU45" s="612"/>
      <c r="AV45" s="612"/>
      <c r="AW45" s="613"/>
      <c r="BF45" s="1104"/>
      <c r="BG45" s="611"/>
      <c r="BH45" s="611"/>
      <c r="BI45" s="611"/>
      <c r="BJ45" s="612"/>
      <c r="BK45" s="612"/>
      <c r="BL45" s="613"/>
    </row>
    <row r="46" spans="1:64" x14ac:dyDescent="0.25">
      <c r="A46" s="1104"/>
      <c r="B46" s="706">
        <f t="shared" si="15"/>
        <v>42263</v>
      </c>
      <c r="C46" s="707"/>
      <c r="D46" s="708"/>
      <c r="E46" s="1104"/>
      <c r="F46" s="638"/>
      <c r="G46" s="611"/>
      <c r="H46" s="917"/>
      <c r="I46" s="912"/>
      <c r="J46" s="905"/>
      <c r="K46" s="611"/>
      <c r="L46" s="653"/>
      <c r="M46" s="679"/>
      <c r="N46" s="888">
        <f t="shared" si="0"/>
        <v>0</v>
      </c>
      <c r="O46" s="662">
        <f t="shared" si="1"/>
        <v>0</v>
      </c>
      <c r="P46" s="889">
        <f t="shared" si="2"/>
        <v>0</v>
      </c>
      <c r="Q46" s="880">
        <f t="shared" si="3"/>
        <v>0</v>
      </c>
      <c r="R46" s="666">
        <f t="shared" si="4"/>
        <v>0</v>
      </c>
      <c r="S46" s="666">
        <f t="shared" si="5"/>
        <v>0</v>
      </c>
      <c r="T46" s="666">
        <f t="shared" si="6"/>
        <v>0</v>
      </c>
      <c r="U46" s="666">
        <f t="shared" si="7"/>
        <v>0</v>
      </c>
      <c r="V46" s="656">
        <f t="shared" si="8"/>
        <v>0</v>
      </c>
      <c r="W46" s="1104"/>
      <c r="X46" s="638"/>
      <c r="Y46" s="611"/>
      <c r="Z46" s="611"/>
      <c r="AA46" s="612"/>
      <c r="AB46" s="612"/>
      <c r="AC46" s="611"/>
      <c r="AD46" s="612"/>
      <c r="AE46" s="613"/>
      <c r="AN46" s="1104"/>
      <c r="AO46" s="611"/>
      <c r="AP46" s="611"/>
      <c r="AQ46" s="611"/>
      <c r="AR46" s="612"/>
      <c r="AS46" s="612"/>
      <c r="AT46" s="611"/>
      <c r="AU46" s="612"/>
      <c r="AV46" s="612"/>
      <c r="AW46" s="613"/>
      <c r="BF46" s="1104"/>
      <c r="BG46" s="611"/>
      <c r="BH46" s="611"/>
      <c r="BI46" s="611"/>
      <c r="BJ46" s="612"/>
      <c r="BK46" s="612"/>
      <c r="BL46" s="613"/>
    </row>
    <row r="47" spans="1:64" x14ac:dyDescent="0.25">
      <c r="A47" s="1104"/>
      <c r="B47" s="706">
        <f t="shared" si="15"/>
        <v>42264</v>
      </c>
      <c r="C47" s="707"/>
      <c r="D47" s="707"/>
      <c r="E47" s="1104"/>
      <c r="F47" s="638"/>
      <c r="G47" s="611"/>
      <c r="H47" s="917"/>
      <c r="I47" s="912"/>
      <c r="J47" s="905"/>
      <c r="K47" s="611"/>
      <c r="L47" s="653"/>
      <c r="M47" s="679"/>
      <c r="N47" s="888">
        <f t="shared" si="0"/>
        <v>0</v>
      </c>
      <c r="O47" s="662">
        <f t="shared" si="1"/>
        <v>0</v>
      </c>
      <c r="P47" s="889">
        <f t="shared" si="2"/>
        <v>0</v>
      </c>
      <c r="Q47" s="880">
        <f t="shared" si="3"/>
        <v>0</v>
      </c>
      <c r="R47" s="666">
        <f t="shared" si="4"/>
        <v>0</v>
      </c>
      <c r="S47" s="666">
        <f t="shared" si="5"/>
        <v>0</v>
      </c>
      <c r="T47" s="666">
        <f t="shared" si="6"/>
        <v>0</v>
      </c>
      <c r="U47" s="666">
        <f t="shared" si="7"/>
        <v>0</v>
      </c>
      <c r="V47" s="656">
        <f t="shared" si="8"/>
        <v>0</v>
      </c>
      <c r="W47" s="1104"/>
      <c r="X47" s="638"/>
      <c r="Y47" s="611"/>
      <c r="Z47" s="611"/>
      <c r="AA47" s="612"/>
      <c r="AB47" s="612"/>
      <c r="AC47" s="611"/>
      <c r="AD47" s="612"/>
      <c r="AE47" s="613"/>
      <c r="AN47" s="1104"/>
      <c r="AO47" s="611"/>
      <c r="AP47" s="611"/>
      <c r="AQ47" s="611"/>
      <c r="AR47" s="612"/>
      <c r="AS47" s="612"/>
      <c r="AT47" s="611"/>
      <c r="AU47" s="612"/>
      <c r="AV47" s="612"/>
      <c r="AW47" s="613"/>
      <c r="BF47" s="1104"/>
      <c r="BG47" s="611"/>
      <c r="BH47" s="611"/>
      <c r="BI47" s="611"/>
      <c r="BJ47" s="612"/>
      <c r="BK47" s="612"/>
      <c r="BL47" s="613"/>
    </row>
    <row r="48" spans="1:64" x14ac:dyDescent="0.25">
      <c r="A48" s="1104"/>
      <c r="B48" s="706">
        <f t="shared" si="15"/>
        <v>42265</v>
      </c>
      <c r="C48" s="707"/>
      <c r="D48" s="708"/>
      <c r="E48" s="1104"/>
      <c r="F48" s="638"/>
      <c r="G48" s="611"/>
      <c r="H48" s="917"/>
      <c r="I48" s="912"/>
      <c r="J48" s="905"/>
      <c r="K48" s="611"/>
      <c r="L48" s="653"/>
      <c r="M48" s="679"/>
      <c r="N48" s="888">
        <f t="shared" si="0"/>
        <v>0</v>
      </c>
      <c r="O48" s="662">
        <f t="shared" si="1"/>
        <v>0</v>
      </c>
      <c r="P48" s="889">
        <f t="shared" si="2"/>
        <v>0</v>
      </c>
      <c r="Q48" s="880">
        <f t="shared" si="3"/>
        <v>0</v>
      </c>
      <c r="R48" s="666">
        <f t="shared" si="4"/>
        <v>0</v>
      </c>
      <c r="S48" s="666">
        <f t="shared" si="5"/>
        <v>0</v>
      </c>
      <c r="T48" s="666">
        <f t="shared" si="6"/>
        <v>0</v>
      </c>
      <c r="U48" s="666">
        <f t="shared" si="7"/>
        <v>0</v>
      </c>
      <c r="V48" s="656">
        <f t="shared" si="8"/>
        <v>0</v>
      </c>
      <c r="W48" s="1104"/>
      <c r="X48" s="638"/>
      <c r="Y48" s="611"/>
      <c r="Z48" s="611"/>
      <c r="AA48" s="612"/>
      <c r="AB48" s="612"/>
      <c r="AC48" s="611"/>
      <c r="AD48" s="612"/>
      <c r="AE48" s="613"/>
      <c r="AN48" s="1104"/>
      <c r="AO48" s="611"/>
      <c r="AP48" s="611"/>
      <c r="AQ48" s="611"/>
      <c r="AR48" s="612"/>
      <c r="AS48" s="612"/>
      <c r="AT48" s="611"/>
      <c r="AU48" s="612"/>
      <c r="AV48" s="612"/>
      <c r="AW48" s="613"/>
      <c r="BF48" s="1104"/>
      <c r="BG48" s="611"/>
      <c r="BH48" s="611"/>
      <c r="BI48" s="611"/>
      <c r="BJ48" s="612"/>
      <c r="BK48" s="612"/>
      <c r="BL48" s="613"/>
    </row>
    <row r="49" spans="1:64" x14ac:dyDescent="0.25">
      <c r="A49" s="1104"/>
      <c r="B49" s="706">
        <f t="shared" si="15"/>
        <v>42266</v>
      </c>
      <c r="C49" s="707"/>
      <c r="D49" s="708"/>
      <c r="E49" s="1104"/>
      <c r="F49" s="638"/>
      <c r="G49" s="611"/>
      <c r="H49" s="917"/>
      <c r="I49" s="912"/>
      <c r="J49" s="905"/>
      <c r="K49" s="611"/>
      <c r="L49" s="653"/>
      <c r="M49" s="679"/>
      <c r="N49" s="888">
        <f t="shared" si="0"/>
        <v>0</v>
      </c>
      <c r="O49" s="662">
        <f t="shared" si="1"/>
        <v>0</v>
      </c>
      <c r="P49" s="889">
        <f t="shared" si="2"/>
        <v>0</v>
      </c>
      <c r="Q49" s="880">
        <f t="shared" si="3"/>
        <v>0</v>
      </c>
      <c r="R49" s="666">
        <f t="shared" si="4"/>
        <v>0</v>
      </c>
      <c r="S49" s="666">
        <f t="shared" si="5"/>
        <v>0</v>
      </c>
      <c r="T49" s="666">
        <f t="shared" si="6"/>
        <v>0</v>
      </c>
      <c r="U49" s="666">
        <f t="shared" si="7"/>
        <v>0</v>
      </c>
      <c r="V49" s="656">
        <f t="shared" si="8"/>
        <v>0</v>
      </c>
      <c r="W49" s="1104"/>
      <c r="X49" s="638"/>
      <c r="Y49" s="611"/>
      <c r="Z49" s="611"/>
      <c r="AA49" s="612"/>
      <c r="AB49" s="612"/>
      <c r="AC49" s="611"/>
      <c r="AD49" s="612"/>
      <c r="AE49" s="613"/>
      <c r="AN49" s="1104"/>
      <c r="AO49" s="611"/>
      <c r="AP49" s="611"/>
      <c r="AQ49" s="611"/>
      <c r="AR49" s="612"/>
      <c r="AS49" s="612"/>
      <c r="AT49" s="611"/>
      <c r="AU49" s="612"/>
      <c r="AV49" s="612"/>
      <c r="AW49" s="613"/>
      <c r="BF49" s="1104"/>
      <c r="BG49" s="611"/>
      <c r="BH49" s="611"/>
      <c r="BI49" s="611"/>
      <c r="BJ49" s="612"/>
      <c r="BK49" s="612"/>
      <c r="BL49" s="613"/>
    </row>
    <row r="50" spans="1:64" ht="15.75" thickBot="1" x14ac:dyDescent="0.3">
      <c r="A50" s="1105"/>
      <c r="B50" s="709">
        <f t="shared" si="15"/>
        <v>42267</v>
      </c>
      <c r="C50" s="710"/>
      <c r="D50" s="711"/>
      <c r="E50" s="1105"/>
      <c r="F50" s="639"/>
      <c r="G50" s="614"/>
      <c r="H50" s="918"/>
      <c r="I50" s="913"/>
      <c r="J50" s="906"/>
      <c r="K50" s="614"/>
      <c r="L50" s="657"/>
      <c r="M50" s="885"/>
      <c r="N50" s="890">
        <f t="shared" si="0"/>
        <v>0</v>
      </c>
      <c r="O50" s="663">
        <f t="shared" si="1"/>
        <v>0</v>
      </c>
      <c r="P50" s="891">
        <f t="shared" si="2"/>
        <v>0</v>
      </c>
      <c r="Q50" s="881">
        <f t="shared" si="3"/>
        <v>0</v>
      </c>
      <c r="R50" s="667">
        <f t="shared" si="4"/>
        <v>0</v>
      </c>
      <c r="S50" s="667">
        <f t="shared" si="5"/>
        <v>0</v>
      </c>
      <c r="T50" s="667">
        <f t="shared" si="6"/>
        <v>0</v>
      </c>
      <c r="U50" s="667">
        <f t="shared" si="7"/>
        <v>0</v>
      </c>
      <c r="V50" s="660">
        <f t="shared" si="8"/>
        <v>0</v>
      </c>
      <c r="W50" s="1105"/>
      <c r="X50" s="639"/>
      <c r="Y50" s="614"/>
      <c r="Z50" s="614"/>
      <c r="AA50" s="615"/>
      <c r="AB50" s="615"/>
      <c r="AC50" s="614"/>
      <c r="AD50" s="615"/>
      <c r="AE50" s="616"/>
      <c r="AN50" s="1105"/>
      <c r="AO50" s="614"/>
      <c r="AP50" s="614"/>
      <c r="AQ50" s="614"/>
      <c r="AR50" s="615"/>
      <c r="AS50" s="615"/>
      <c r="AT50" s="614"/>
      <c r="AU50" s="615"/>
      <c r="AV50" s="615"/>
      <c r="AW50" s="616"/>
      <c r="BF50" s="1105"/>
      <c r="BG50" s="614"/>
      <c r="BH50" s="614"/>
      <c r="BI50" s="614"/>
      <c r="BJ50" s="615"/>
      <c r="BK50" s="615"/>
      <c r="BL50" s="616"/>
    </row>
    <row r="51" spans="1:64" ht="15" customHeight="1" x14ac:dyDescent="0.25">
      <c r="A51" s="1103">
        <f>A44+1</f>
        <v>8</v>
      </c>
      <c r="B51" s="712">
        <f t="shared" si="15"/>
        <v>42268</v>
      </c>
      <c r="C51" s="713"/>
      <c r="D51" s="714"/>
      <c r="E51" s="1103">
        <f>E44+1</f>
        <v>8</v>
      </c>
      <c r="F51" s="640"/>
      <c r="G51" s="617"/>
      <c r="H51" s="919"/>
      <c r="I51" s="914"/>
      <c r="J51" s="907"/>
      <c r="K51" s="618"/>
      <c r="L51" s="685"/>
      <c r="M51" s="684"/>
      <c r="N51" s="892">
        <f t="shared" si="0"/>
        <v>0</v>
      </c>
      <c r="O51" s="686">
        <f t="shared" si="1"/>
        <v>0</v>
      </c>
      <c r="P51" s="893">
        <f t="shared" si="2"/>
        <v>0</v>
      </c>
      <c r="Q51" s="875">
        <f t="shared" si="3"/>
        <v>0</v>
      </c>
      <c r="R51" s="687">
        <f t="shared" si="4"/>
        <v>0</v>
      </c>
      <c r="S51" s="687">
        <f t="shared" si="5"/>
        <v>0</v>
      </c>
      <c r="T51" s="687">
        <f t="shared" si="6"/>
        <v>0</v>
      </c>
      <c r="U51" s="687">
        <f t="shared" si="7"/>
        <v>0</v>
      </c>
      <c r="V51" s="688">
        <f t="shared" si="8"/>
        <v>0</v>
      </c>
      <c r="W51" s="1103">
        <f>W44+1</f>
        <v>8</v>
      </c>
      <c r="X51" s="640"/>
      <c r="Y51" s="618"/>
      <c r="Z51" s="618"/>
      <c r="AA51" s="618"/>
      <c r="AB51" s="618"/>
      <c r="AC51" s="618"/>
      <c r="AD51" s="618"/>
      <c r="AE51" s="619"/>
      <c r="AN51" s="1103">
        <f>AN44+1</f>
        <v>8</v>
      </c>
      <c r="AO51" s="617"/>
      <c r="AP51" s="618"/>
      <c r="AQ51" s="618"/>
      <c r="AR51" s="618"/>
      <c r="AS51" s="618"/>
      <c r="AT51" s="618"/>
      <c r="AU51" s="618"/>
      <c r="AV51" s="618"/>
      <c r="AW51" s="619"/>
      <c r="BF51" s="1103">
        <f>BF44+1</f>
        <v>8</v>
      </c>
      <c r="BG51" s="617"/>
      <c r="BH51" s="618"/>
      <c r="BI51" s="618"/>
      <c r="BJ51" s="618"/>
      <c r="BK51" s="618"/>
      <c r="BL51" s="619"/>
    </row>
    <row r="52" spans="1:64" x14ac:dyDescent="0.25">
      <c r="A52" s="1104"/>
      <c r="B52" s="715">
        <f t="shared" si="15"/>
        <v>42269</v>
      </c>
      <c r="C52" s="716"/>
      <c r="D52" s="717"/>
      <c r="E52" s="1104"/>
      <c r="F52" s="641"/>
      <c r="G52" s="620"/>
      <c r="H52" s="920"/>
      <c r="I52" s="912"/>
      <c r="J52" s="908"/>
      <c r="K52" s="621"/>
      <c r="L52" s="690"/>
      <c r="M52" s="689"/>
      <c r="N52" s="894">
        <f t="shared" si="0"/>
        <v>0</v>
      </c>
      <c r="O52" s="691">
        <f t="shared" si="1"/>
        <v>0</v>
      </c>
      <c r="P52" s="895">
        <f t="shared" si="2"/>
        <v>0</v>
      </c>
      <c r="Q52" s="876">
        <f t="shared" si="3"/>
        <v>0</v>
      </c>
      <c r="R52" s="692">
        <f t="shared" si="4"/>
        <v>0</v>
      </c>
      <c r="S52" s="692">
        <f t="shared" si="5"/>
        <v>0</v>
      </c>
      <c r="T52" s="692">
        <f t="shared" si="6"/>
        <v>0</v>
      </c>
      <c r="U52" s="692">
        <f t="shared" si="7"/>
        <v>0</v>
      </c>
      <c r="V52" s="693">
        <f t="shared" si="8"/>
        <v>0</v>
      </c>
      <c r="W52" s="1104"/>
      <c r="X52" s="641"/>
      <c r="Y52" s="621"/>
      <c r="Z52" s="621"/>
      <c r="AA52" s="621"/>
      <c r="AB52" s="621"/>
      <c r="AC52" s="621"/>
      <c r="AD52" s="621"/>
      <c r="AE52" s="622"/>
      <c r="AN52" s="1104"/>
      <c r="AO52" s="620"/>
      <c r="AP52" s="621"/>
      <c r="AQ52" s="621"/>
      <c r="AR52" s="621"/>
      <c r="AS52" s="621"/>
      <c r="AT52" s="621"/>
      <c r="AU52" s="621"/>
      <c r="AV52" s="621"/>
      <c r="AW52" s="622"/>
      <c r="BF52" s="1104"/>
      <c r="BG52" s="620"/>
      <c r="BH52" s="621"/>
      <c r="BI52" s="621"/>
      <c r="BJ52" s="621"/>
      <c r="BK52" s="621"/>
      <c r="BL52" s="622"/>
    </row>
    <row r="53" spans="1:64" x14ac:dyDescent="0.25">
      <c r="A53" s="1104"/>
      <c r="B53" s="715">
        <f t="shared" si="15"/>
        <v>42270</v>
      </c>
      <c r="C53" s="716"/>
      <c r="D53" s="717"/>
      <c r="E53" s="1104"/>
      <c r="F53" s="641"/>
      <c r="G53" s="620"/>
      <c r="H53" s="920"/>
      <c r="I53" s="912"/>
      <c r="J53" s="908"/>
      <c r="K53" s="621"/>
      <c r="L53" s="690"/>
      <c r="M53" s="689"/>
      <c r="N53" s="894">
        <f t="shared" si="0"/>
        <v>0</v>
      </c>
      <c r="O53" s="691">
        <f t="shared" si="1"/>
        <v>0</v>
      </c>
      <c r="P53" s="895">
        <f t="shared" si="2"/>
        <v>0</v>
      </c>
      <c r="Q53" s="876">
        <f t="shared" si="3"/>
        <v>0</v>
      </c>
      <c r="R53" s="692">
        <f t="shared" si="4"/>
        <v>0</v>
      </c>
      <c r="S53" s="692">
        <f t="shared" si="5"/>
        <v>0</v>
      </c>
      <c r="T53" s="692">
        <f t="shared" si="6"/>
        <v>0</v>
      </c>
      <c r="U53" s="692">
        <f t="shared" si="7"/>
        <v>0</v>
      </c>
      <c r="V53" s="693">
        <f t="shared" si="8"/>
        <v>0</v>
      </c>
      <c r="W53" s="1104"/>
      <c r="X53" s="641"/>
      <c r="Y53" s="621"/>
      <c r="Z53" s="621"/>
      <c r="AA53" s="621"/>
      <c r="AB53" s="621"/>
      <c r="AC53" s="621"/>
      <c r="AD53" s="621"/>
      <c r="AE53" s="622"/>
      <c r="AN53" s="1104"/>
      <c r="AO53" s="620"/>
      <c r="AP53" s="621"/>
      <c r="AQ53" s="621"/>
      <c r="AR53" s="621"/>
      <c r="AS53" s="621"/>
      <c r="AT53" s="621"/>
      <c r="AU53" s="621"/>
      <c r="AV53" s="621"/>
      <c r="AW53" s="622"/>
      <c r="BF53" s="1104"/>
      <c r="BG53" s="620"/>
      <c r="BH53" s="621"/>
      <c r="BI53" s="621"/>
      <c r="BJ53" s="621"/>
      <c r="BK53" s="621"/>
      <c r="BL53" s="622"/>
    </row>
    <row r="54" spans="1:64" x14ac:dyDescent="0.25">
      <c r="A54" s="1104"/>
      <c r="B54" s="715">
        <f t="shared" si="15"/>
        <v>42271</v>
      </c>
      <c r="C54" s="716"/>
      <c r="D54" s="717"/>
      <c r="E54" s="1104"/>
      <c r="F54" s="641"/>
      <c r="G54" s="620"/>
      <c r="H54" s="920"/>
      <c r="I54" s="912"/>
      <c r="J54" s="908"/>
      <c r="K54" s="621"/>
      <c r="L54" s="690"/>
      <c r="M54" s="689"/>
      <c r="N54" s="894">
        <f t="shared" si="0"/>
        <v>0</v>
      </c>
      <c r="O54" s="691">
        <f t="shared" si="1"/>
        <v>0</v>
      </c>
      <c r="P54" s="895">
        <f t="shared" si="2"/>
        <v>0</v>
      </c>
      <c r="Q54" s="876">
        <f t="shared" si="3"/>
        <v>0</v>
      </c>
      <c r="R54" s="692">
        <f t="shared" si="4"/>
        <v>0</v>
      </c>
      <c r="S54" s="692">
        <f t="shared" si="5"/>
        <v>0</v>
      </c>
      <c r="T54" s="692">
        <f t="shared" si="6"/>
        <v>0</v>
      </c>
      <c r="U54" s="692">
        <f t="shared" si="7"/>
        <v>0</v>
      </c>
      <c r="V54" s="693">
        <f t="shared" si="8"/>
        <v>0</v>
      </c>
      <c r="W54" s="1104"/>
      <c r="X54" s="641"/>
      <c r="Y54" s="621"/>
      <c r="Z54" s="621"/>
      <c r="AA54" s="621"/>
      <c r="AB54" s="621"/>
      <c r="AC54" s="621"/>
      <c r="AD54" s="621"/>
      <c r="AE54" s="622"/>
      <c r="AN54" s="1104"/>
      <c r="AO54" s="620"/>
      <c r="AP54" s="621"/>
      <c r="AQ54" s="621"/>
      <c r="AR54" s="621"/>
      <c r="AS54" s="621"/>
      <c r="AT54" s="621"/>
      <c r="AU54" s="621"/>
      <c r="AV54" s="621"/>
      <c r="AW54" s="622"/>
      <c r="BF54" s="1104"/>
      <c r="BG54" s="620"/>
      <c r="BH54" s="621"/>
      <c r="BI54" s="621"/>
      <c r="BJ54" s="621"/>
      <c r="BK54" s="621"/>
      <c r="BL54" s="622"/>
    </row>
    <row r="55" spans="1:64" x14ac:dyDescent="0.25">
      <c r="A55" s="1104"/>
      <c r="B55" s="715">
        <f t="shared" si="15"/>
        <v>42272</v>
      </c>
      <c r="C55" s="716"/>
      <c r="D55" s="716"/>
      <c r="E55" s="1104"/>
      <c r="F55" s="641"/>
      <c r="G55" s="620"/>
      <c r="H55" s="920"/>
      <c r="I55" s="912"/>
      <c r="J55" s="908"/>
      <c r="K55" s="621"/>
      <c r="L55" s="690"/>
      <c r="M55" s="689"/>
      <c r="N55" s="894">
        <f t="shared" si="0"/>
        <v>0</v>
      </c>
      <c r="O55" s="691">
        <f t="shared" si="1"/>
        <v>0</v>
      </c>
      <c r="P55" s="895">
        <f t="shared" si="2"/>
        <v>0</v>
      </c>
      <c r="Q55" s="876">
        <f t="shared" si="3"/>
        <v>0</v>
      </c>
      <c r="R55" s="692">
        <f t="shared" si="4"/>
        <v>0</v>
      </c>
      <c r="S55" s="692">
        <f t="shared" si="5"/>
        <v>0</v>
      </c>
      <c r="T55" s="692">
        <f t="shared" si="6"/>
        <v>0</v>
      </c>
      <c r="U55" s="692">
        <f t="shared" si="7"/>
        <v>0</v>
      </c>
      <c r="V55" s="693">
        <f t="shared" si="8"/>
        <v>0</v>
      </c>
      <c r="W55" s="1104"/>
      <c r="X55" s="641"/>
      <c r="Y55" s="621"/>
      <c r="Z55" s="621"/>
      <c r="AA55" s="621"/>
      <c r="AB55" s="621"/>
      <c r="AC55" s="621"/>
      <c r="AD55" s="621"/>
      <c r="AE55" s="622"/>
      <c r="AN55" s="1104"/>
      <c r="AO55" s="620"/>
      <c r="AP55" s="621"/>
      <c r="AQ55" s="621"/>
      <c r="AR55" s="621"/>
      <c r="AS55" s="621"/>
      <c r="AT55" s="621"/>
      <c r="AU55" s="621"/>
      <c r="AV55" s="621"/>
      <c r="AW55" s="622"/>
      <c r="BF55" s="1104"/>
      <c r="BG55" s="620"/>
      <c r="BH55" s="621"/>
      <c r="BI55" s="621"/>
      <c r="BJ55" s="621"/>
      <c r="BK55" s="621"/>
      <c r="BL55" s="622"/>
    </row>
    <row r="56" spans="1:64" x14ac:dyDescent="0.25">
      <c r="A56" s="1104"/>
      <c r="B56" s="715">
        <f t="shared" si="15"/>
        <v>42273</v>
      </c>
      <c r="C56" s="716"/>
      <c r="D56" s="716"/>
      <c r="E56" s="1104"/>
      <c r="F56" s="641"/>
      <c r="G56" s="620"/>
      <c r="H56" s="920"/>
      <c r="I56" s="912"/>
      <c r="J56" s="908"/>
      <c r="K56" s="621"/>
      <c r="L56" s="690"/>
      <c r="M56" s="689"/>
      <c r="N56" s="894">
        <f t="shared" si="0"/>
        <v>0</v>
      </c>
      <c r="O56" s="691">
        <f t="shared" si="1"/>
        <v>0</v>
      </c>
      <c r="P56" s="895">
        <f t="shared" si="2"/>
        <v>0</v>
      </c>
      <c r="Q56" s="876">
        <f t="shared" si="3"/>
        <v>0</v>
      </c>
      <c r="R56" s="692">
        <f t="shared" si="4"/>
        <v>0</v>
      </c>
      <c r="S56" s="692">
        <f t="shared" si="5"/>
        <v>0</v>
      </c>
      <c r="T56" s="692">
        <f t="shared" si="6"/>
        <v>0</v>
      </c>
      <c r="U56" s="692">
        <f t="shared" si="7"/>
        <v>0</v>
      </c>
      <c r="V56" s="693">
        <f t="shared" si="8"/>
        <v>0</v>
      </c>
      <c r="W56" s="1104"/>
      <c r="X56" s="641"/>
      <c r="Y56" s="621"/>
      <c r="Z56" s="621"/>
      <c r="AA56" s="621"/>
      <c r="AB56" s="621"/>
      <c r="AC56" s="621"/>
      <c r="AD56" s="621"/>
      <c r="AE56" s="622"/>
      <c r="AN56" s="1104"/>
      <c r="AO56" s="620"/>
      <c r="AP56" s="621"/>
      <c r="AQ56" s="621"/>
      <c r="AR56" s="621"/>
      <c r="AS56" s="621"/>
      <c r="AT56" s="621"/>
      <c r="AU56" s="621"/>
      <c r="AV56" s="621"/>
      <c r="AW56" s="622"/>
      <c r="BF56" s="1104"/>
      <c r="BG56" s="620"/>
      <c r="BH56" s="621"/>
      <c r="BI56" s="621"/>
      <c r="BJ56" s="621"/>
      <c r="BK56" s="621"/>
      <c r="BL56" s="622"/>
    </row>
    <row r="57" spans="1:64" ht="15.75" thickBot="1" x14ac:dyDescent="0.3">
      <c r="A57" s="1105"/>
      <c r="B57" s="718">
        <f t="shared" si="15"/>
        <v>42274</v>
      </c>
      <c r="C57" s="719"/>
      <c r="D57" s="719"/>
      <c r="E57" s="1105"/>
      <c r="F57" s="642"/>
      <c r="G57" s="623"/>
      <c r="H57" s="921"/>
      <c r="I57" s="913"/>
      <c r="J57" s="909"/>
      <c r="K57" s="695"/>
      <c r="L57" s="696"/>
      <c r="M57" s="694"/>
      <c r="N57" s="896">
        <f t="shared" si="0"/>
        <v>0</v>
      </c>
      <c r="O57" s="697">
        <f t="shared" si="1"/>
        <v>0</v>
      </c>
      <c r="P57" s="897">
        <f t="shared" si="2"/>
        <v>0</v>
      </c>
      <c r="Q57" s="877">
        <f t="shared" si="3"/>
        <v>0</v>
      </c>
      <c r="R57" s="698">
        <f t="shared" si="4"/>
        <v>0</v>
      </c>
      <c r="S57" s="698">
        <f t="shared" si="5"/>
        <v>0</v>
      </c>
      <c r="T57" s="698">
        <f t="shared" si="6"/>
        <v>0</v>
      </c>
      <c r="U57" s="698">
        <f t="shared" si="7"/>
        <v>0</v>
      </c>
      <c r="V57" s="699">
        <f t="shared" si="8"/>
        <v>0</v>
      </c>
      <c r="W57" s="1105"/>
      <c r="X57" s="642"/>
      <c r="Y57" s="624"/>
      <c r="Z57" s="624"/>
      <c r="AA57" s="624"/>
      <c r="AB57" s="624"/>
      <c r="AC57" s="624"/>
      <c r="AD57" s="624"/>
      <c r="AE57" s="625"/>
      <c r="AN57" s="1105"/>
      <c r="AO57" s="623"/>
      <c r="AP57" s="624"/>
      <c r="AQ57" s="624"/>
      <c r="AR57" s="624"/>
      <c r="AS57" s="624"/>
      <c r="AT57" s="624"/>
      <c r="AU57" s="624"/>
      <c r="AV57" s="624"/>
      <c r="AW57" s="625"/>
      <c r="BF57" s="1105"/>
      <c r="BG57" s="623"/>
      <c r="BH57" s="624"/>
      <c r="BI57" s="624"/>
      <c r="BJ57" s="624"/>
      <c r="BK57" s="624"/>
      <c r="BL57" s="625"/>
    </row>
    <row r="58" spans="1:64" ht="15" customHeight="1" x14ac:dyDescent="0.25">
      <c r="A58" s="1103">
        <f>A51+1</f>
        <v>9</v>
      </c>
      <c r="B58" s="703">
        <f t="shared" si="15"/>
        <v>42275</v>
      </c>
      <c r="C58" s="704"/>
      <c r="D58" s="705"/>
      <c r="E58" s="1103">
        <f>E51+1</f>
        <v>9</v>
      </c>
      <c r="F58" s="649"/>
      <c r="G58" s="608"/>
      <c r="H58" s="916"/>
      <c r="I58" s="914"/>
      <c r="J58" s="904"/>
      <c r="K58" s="608"/>
      <c r="L58" s="650"/>
      <c r="M58" s="677"/>
      <c r="N58" s="886">
        <f t="shared" si="0"/>
        <v>0</v>
      </c>
      <c r="O58" s="661">
        <f t="shared" si="1"/>
        <v>0</v>
      </c>
      <c r="P58" s="887">
        <f t="shared" si="2"/>
        <v>0</v>
      </c>
      <c r="Q58" s="879">
        <f t="shared" si="3"/>
        <v>0</v>
      </c>
      <c r="R58" s="665">
        <f t="shared" si="4"/>
        <v>0</v>
      </c>
      <c r="S58" s="665">
        <f t="shared" si="5"/>
        <v>0</v>
      </c>
      <c r="T58" s="665">
        <f t="shared" si="6"/>
        <v>0</v>
      </c>
      <c r="U58" s="665">
        <f t="shared" si="7"/>
        <v>0</v>
      </c>
      <c r="V58" s="664">
        <f t="shared" si="8"/>
        <v>0</v>
      </c>
      <c r="W58" s="1103">
        <f>W51+1</f>
        <v>9</v>
      </c>
      <c r="X58" s="637"/>
      <c r="Y58" s="608"/>
      <c r="Z58" s="608"/>
      <c r="AA58" s="609"/>
      <c r="AB58" s="609"/>
      <c r="AC58" s="608"/>
      <c r="AD58" s="609"/>
      <c r="AE58" s="627"/>
      <c r="AN58" s="1103">
        <f>AN51+1</f>
        <v>9</v>
      </c>
      <c r="AO58" s="607"/>
      <c r="AP58" s="608"/>
      <c r="AQ58" s="608"/>
      <c r="AR58" s="609"/>
      <c r="AS58" s="609"/>
      <c r="AT58" s="608"/>
      <c r="AU58" s="609"/>
      <c r="AV58" s="609"/>
      <c r="AW58" s="610"/>
      <c r="BF58" s="1103">
        <f>BF51+1</f>
        <v>9</v>
      </c>
      <c r="BG58" s="607"/>
      <c r="BH58" s="608"/>
      <c r="BI58" s="608"/>
      <c r="BJ58" s="609"/>
      <c r="BK58" s="609"/>
      <c r="BL58" s="610"/>
    </row>
    <row r="59" spans="1:64" x14ac:dyDescent="0.25">
      <c r="A59" s="1104"/>
      <c r="B59" s="706">
        <f t="shared" si="15"/>
        <v>42276</v>
      </c>
      <c r="C59" s="707"/>
      <c r="D59" s="708"/>
      <c r="E59" s="1104"/>
      <c r="F59" s="638"/>
      <c r="G59" s="611"/>
      <c r="H59" s="917"/>
      <c r="I59" s="912"/>
      <c r="J59" s="905"/>
      <c r="K59" s="611"/>
      <c r="L59" s="653"/>
      <c r="M59" s="679"/>
      <c r="N59" s="888">
        <f t="shared" si="0"/>
        <v>0</v>
      </c>
      <c r="O59" s="662">
        <f t="shared" si="1"/>
        <v>0</v>
      </c>
      <c r="P59" s="889">
        <f t="shared" si="2"/>
        <v>0</v>
      </c>
      <c r="Q59" s="880">
        <f t="shared" si="3"/>
        <v>0</v>
      </c>
      <c r="R59" s="666">
        <f t="shared" si="4"/>
        <v>0</v>
      </c>
      <c r="S59" s="666">
        <f t="shared" si="5"/>
        <v>0</v>
      </c>
      <c r="T59" s="666">
        <f t="shared" si="6"/>
        <v>0</v>
      </c>
      <c r="U59" s="666">
        <f t="shared" si="7"/>
        <v>0</v>
      </c>
      <c r="V59" s="668">
        <f t="shared" si="8"/>
        <v>0</v>
      </c>
      <c r="W59" s="1104"/>
      <c r="X59" s="638"/>
      <c r="Y59" s="611"/>
      <c r="Z59" s="611"/>
      <c r="AA59" s="612"/>
      <c r="AB59" s="612"/>
      <c r="AC59" s="611"/>
      <c r="AD59" s="612"/>
      <c r="AE59" s="613"/>
      <c r="AN59" s="1104"/>
      <c r="AO59" s="611"/>
      <c r="AP59" s="611"/>
      <c r="AQ59" s="611"/>
      <c r="AR59" s="612"/>
      <c r="AS59" s="612"/>
      <c r="AT59" s="611"/>
      <c r="AU59" s="612"/>
      <c r="AV59" s="612"/>
      <c r="AW59" s="613"/>
      <c r="BF59" s="1104"/>
      <c r="BG59" s="611"/>
      <c r="BH59" s="611"/>
      <c r="BI59" s="611"/>
      <c r="BJ59" s="612"/>
      <c r="BK59" s="612"/>
      <c r="BL59" s="613"/>
    </row>
    <row r="60" spans="1:64" x14ac:dyDescent="0.25">
      <c r="A60" s="1104"/>
      <c r="B60" s="706">
        <f t="shared" si="15"/>
        <v>42277</v>
      </c>
      <c r="C60" s="707"/>
      <c r="D60" s="708"/>
      <c r="E60" s="1104"/>
      <c r="F60" s="638"/>
      <c r="G60" s="611"/>
      <c r="H60" s="917"/>
      <c r="I60" s="912"/>
      <c r="J60" s="905"/>
      <c r="K60" s="611"/>
      <c r="L60" s="653"/>
      <c r="M60" s="679"/>
      <c r="N60" s="888">
        <f t="shared" si="0"/>
        <v>0</v>
      </c>
      <c r="O60" s="662">
        <f t="shared" si="1"/>
        <v>0</v>
      </c>
      <c r="P60" s="889">
        <f t="shared" si="2"/>
        <v>0</v>
      </c>
      <c r="Q60" s="880">
        <f t="shared" si="3"/>
        <v>0</v>
      </c>
      <c r="R60" s="666">
        <f t="shared" si="4"/>
        <v>0</v>
      </c>
      <c r="S60" s="666">
        <f t="shared" si="5"/>
        <v>0</v>
      </c>
      <c r="T60" s="666">
        <f t="shared" si="6"/>
        <v>0</v>
      </c>
      <c r="U60" s="666">
        <f t="shared" si="7"/>
        <v>0</v>
      </c>
      <c r="V60" s="668">
        <f t="shared" si="8"/>
        <v>0</v>
      </c>
      <c r="W60" s="1104"/>
      <c r="X60" s="638"/>
      <c r="Y60" s="611"/>
      <c r="Z60" s="611"/>
      <c r="AA60" s="612"/>
      <c r="AB60" s="612"/>
      <c r="AC60" s="611"/>
      <c r="AD60" s="612"/>
      <c r="AE60" s="613"/>
      <c r="AN60" s="1104"/>
      <c r="AO60" s="611"/>
      <c r="AP60" s="611"/>
      <c r="AQ60" s="611"/>
      <c r="AR60" s="612"/>
      <c r="AS60" s="612"/>
      <c r="AT60" s="611"/>
      <c r="AU60" s="612"/>
      <c r="AV60" s="612"/>
      <c r="AW60" s="613"/>
      <c r="BF60" s="1104"/>
      <c r="BG60" s="611"/>
      <c r="BH60" s="611"/>
      <c r="BI60" s="611"/>
      <c r="BJ60" s="612"/>
      <c r="BK60" s="612"/>
      <c r="BL60" s="613"/>
    </row>
    <row r="61" spans="1:64" x14ac:dyDescent="0.25">
      <c r="A61" s="1104"/>
      <c r="B61" s="706">
        <f t="shared" si="15"/>
        <v>42278</v>
      </c>
      <c r="C61" s="707"/>
      <c r="D61" s="707"/>
      <c r="E61" s="1104"/>
      <c r="F61" s="638"/>
      <c r="G61" s="611"/>
      <c r="H61" s="917"/>
      <c r="I61" s="912"/>
      <c r="J61" s="905"/>
      <c r="K61" s="611"/>
      <c r="L61" s="653"/>
      <c r="M61" s="679"/>
      <c r="N61" s="888">
        <f t="shared" si="0"/>
        <v>0</v>
      </c>
      <c r="O61" s="662">
        <f t="shared" si="1"/>
        <v>0</v>
      </c>
      <c r="P61" s="889">
        <f t="shared" si="2"/>
        <v>0</v>
      </c>
      <c r="Q61" s="880">
        <f t="shared" si="3"/>
        <v>0</v>
      </c>
      <c r="R61" s="666">
        <f t="shared" si="4"/>
        <v>0</v>
      </c>
      <c r="S61" s="666">
        <f t="shared" si="5"/>
        <v>0</v>
      </c>
      <c r="T61" s="666">
        <f t="shared" si="6"/>
        <v>0</v>
      </c>
      <c r="U61" s="666">
        <f t="shared" si="7"/>
        <v>0</v>
      </c>
      <c r="V61" s="656">
        <f t="shared" si="8"/>
        <v>0</v>
      </c>
      <c r="W61" s="1104"/>
      <c r="X61" s="638"/>
      <c r="Y61" s="611"/>
      <c r="Z61" s="611"/>
      <c r="AA61" s="612"/>
      <c r="AB61" s="612"/>
      <c r="AC61" s="611"/>
      <c r="AD61" s="612"/>
      <c r="AE61" s="613"/>
      <c r="AN61" s="1104"/>
      <c r="AO61" s="611"/>
      <c r="AP61" s="611"/>
      <c r="AQ61" s="611"/>
      <c r="AR61" s="612"/>
      <c r="AS61" s="612"/>
      <c r="AT61" s="611"/>
      <c r="AU61" s="612"/>
      <c r="AV61" s="612"/>
      <c r="AW61" s="613"/>
      <c r="BF61" s="1104"/>
      <c r="BG61" s="611"/>
      <c r="BH61" s="611"/>
      <c r="BI61" s="611"/>
      <c r="BJ61" s="612"/>
      <c r="BK61" s="612"/>
      <c r="BL61" s="613"/>
    </row>
    <row r="62" spans="1:64" x14ac:dyDescent="0.25">
      <c r="A62" s="1104"/>
      <c r="B62" s="706">
        <f t="shared" si="15"/>
        <v>42279</v>
      </c>
      <c r="C62" s="707"/>
      <c r="D62" s="708"/>
      <c r="E62" s="1104"/>
      <c r="F62" s="638"/>
      <c r="G62" s="611"/>
      <c r="H62" s="917"/>
      <c r="I62" s="912"/>
      <c r="J62" s="905"/>
      <c r="K62" s="611"/>
      <c r="L62" s="653"/>
      <c r="M62" s="679"/>
      <c r="N62" s="888">
        <f t="shared" si="0"/>
        <v>0</v>
      </c>
      <c r="O62" s="662">
        <f t="shared" si="1"/>
        <v>0</v>
      </c>
      <c r="P62" s="889">
        <f t="shared" si="2"/>
        <v>0</v>
      </c>
      <c r="Q62" s="880">
        <f t="shared" si="3"/>
        <v>0</v>
      </c>
      <c r="R62" s="666">
        <f t="shared" si="4"/>
        <v>0</v>
      </c>
      <c r="S62" s="666">
        <f t="shared" si="5"/>
        <v>0</v>
      </c>
      <c r="T62" s="666">
        <f t="shared" si="6"/>
        <v>0</v>
      </c>
      <c r="U62" s="666">
        <f t="shared" si="7"/>
        <v>0</v>
      </c>
      <c r="V62" s="656">
        <f t="shared" si="8"/>
        <v>0</v>
      </c>
      <c r="W62" s="1104"/>
      <c r="X62" s="638"/>
      <c r="Y62" s="611"/>
      <c r="Z62" s="611"/>
      <c r="AA62" s="612"/>
      <c r="AB62" s="612"/>
      <c r="AC62" s="611"/>
      <c r="AD62" s="612"/>
      <c r="AE62" s="613"/>
      <c r="AN62" s="1104"/>
      <c r="AO62" s="611"/>
      <c r="AP62" s="611"/>
      <c r="AQ62" s="611"/>
      <c r="AR62" s="612"/>
      <c r="AS62" s="612"/>
      <c r="AT62" s="611"/>
      <c r="AU62" s="612"/>
      <c r="AV62" s="612"/>
      <c r="AW62" s="613"/>
      <c r="BF62" s="1104"/>
      <c r="BG62" s="611"/>
      <c r="BH62" s="611"/>
      <c r="BI62" s="611"/>
      <c r="BJ62" s="612"/>
      <c r="BK62" s="612"/>
      <c r="BL62" s="613"/>
    </row>
    <row r="63" spans="1:64" x14ac:dyDescent="0.25">
      <c r="A63" s="1104"/>
      <c r="B63" s="706">
        <f t="shared" si="15"/>
        <v>42280</v>
      </c>
      <c r="C63" s="707"/>
      <c r="D63" s="708"/>
      <c r="E63" s="1104"/>
      <c r="F63" s="638"/>
      <c r="G63" s="611"/>
      <c r="H63" s="917"/>
      <c r="I63" s="912"/>
      <c r="J63" s="905"/>
      <c r="K63" s="611"/>
      <c r="L63" s="653"/>
      <c r="M63" s="679"/>
      <c r="N63" s="888">
        <f t="shared" si="0"/>
        <v>0</v>
      </c>
      <c r="O63" s="662">
        <f t="shared" si="1"/>
        <v>0</v>
      </c>
      <c r="P63" s="889">
        <f t="shared" si="2"/>
        <v>0</v>
      </c>
      <c r="Q63" s="880">
        <f t="shared" si="3"/>
        <v>0</v>
      </c>
      <c r="R63" s="666">
        <f t="shared" si="4"/>
        <v>0</v>
      </c>
      <c r="S63" s="666">
        <f t="shared" si="5"/>
        <v>0</v>
      </c>
      <c r="T63" s="666">
        <f t="shared" si="6"/>
        <v>0</v>
      </c>
      <c r="U63" s="666">
        <f t="shared" si="7"/>
        <v>0</v>
      </c>
      <c r="V63" s="656">
        <f t="shared" si="8"/>
        <v>0</v>
      </c>
      <c r="W63" s="1104"/>
      <c r="X63" s="638"/>
      <c r="Y63" s="611"/>
      <c r="Z63" s="611"/>
      <c r="AA63" s="612"/>
      <c r="AB63" s="612"/>
      <c r="AC63" s="611"/>
      <c r="AD63" s="612"/>
      <c r="AE63" s="613"/>
      <c r="AN63" s="1104"/>
      <c r="AO63" s="611"/>
      <c r="AP63" s="611"/>
      <c r="AQ63" s="611"/>
      <c r="AR63" s="612"/>
      <c r="AS63" s="612"/>
      <c r="AT63" s="611"/>
      <c r="AU63" s="612"/>
      <c r="AV63" s="612"/>
      <c r="AW63" s="613"/>
      <c r="BF63" s="1104"/>
      <c r="BG63" s="611"/>
      <c r="BH63" s="611"/>
      <c r="BI63" s="611"/>
      <c r="BJ63" s="612"/>
      <c r="BK63" s="612"/>
      <c r="BL63" s="613"/>
    </row>
    <row r="64" spans="1:64" ht="15.75" thickBot="1" x14ac:dyDescent="0.3">
      <c r="A64" s="1105"/>
      <c r="B64" s="709">
        <f t="shared" si="15"/>
        <v>42281</v>
      </c>
      <c r="C64" s="710"/>
      <c r="D64" s="711"/>
      <c r="E64" s="1105"/>
      <c r="F64" s="639"/>
      <c r="G64" s="614"/>
      <c r="H64" s="918"/>
      <c r="I64" s="913"/>
      <c r="J64" s="906"/>
      <c r="K64" s="614"/>
      <c r="L64" s="657"/>
      <c r="M64" s="682"/>
      <c r="N64" s="890">
        <f t="shared" si="0"/>
        <v>0</v>
      </c>
      <c r="O64" s="663">
        <f t="shared" si="1"/>
        <v>0</v>
      </c>
      <c r="P64" s="891">
        <f t="shared" si="2"/>
        <v>0</v>
      </c>
      <c r="Q64" s="881">
        <f t="shared" si="3"/>
        <v>0</v>
      </c>
      <c r="R64" s="667">
        <f t="shared" si="4"/>
        <v>0</v>
      </c>
      <c r="S64" s="667">
        <f t="shared" si="5"/>
        <v>0</v>
      </c>
      <c r="T64" s="667">
        <f t="shared" si="6"/>
        <v>0</v>
      </c>
      <c r="U64" s="667">
        <f t="shared" si="7"/>
        <v>0</v>
      </c>
      <c r="V64" s="660">
        <f t="shared" si="8"/>
        <v>0</v>
      </c>
      <c r="W64" s="1105"/>
      <c r="X64" s="639"/>
      <c r="Y64" s="614"/>
      <c r="Z64" s="614"/>
      <c r="AA64" s="615"/>
      <c r="AB64" s="615"/>
      <c r="AC64" s="614"/>
      <c r="AD64" s="615"/>
      <c r="AE64" s="616"/>
      <c r="AN64" s="1105"/>
      <c r="AO64" s="614"/>
      <c r="AP64" s="614"/>
      <c r="AQ64" s="614"/>
      <c r="AR64" s="615"/>
      <c r="AS64" s="615"/>
      <c r="AT64" s="614"/>
      <c r="AU64" s="615"/>
      <c r="AV64" s="615"/>
      <c r="AW64" s="616"/>
      <c r="BF64" s="1105"/>
      <c r="BG64" s="614"/>
      <c r="BH64" s="614"/>
      <c r="BI64" s="614"/>
      <c r="BJ64" s="615"/>
      <c r="BK64" s="615"/>
      <c r="BL64" s="616"/>
    </row>
    <row r="65" spans="1:64" ht="15" customHeight="1" x14ac:dyDescent="0.25">
      <c r="A65" s="1103">
        <f>A58+1</f>
        <v>10</v>
      </c>
      <c r="B65" s="712">
        <f t="shared" si="15"/>
        <v>42282</v>
      </c>
      <c r="C65" s="713"/>
      <c r="D65" s="714"/>
      <c r="E65" s="1103">
        <f>E58+1</f>
        <v>10</v>
      </c>
      <c r="F65" s="640"/>
      <c r="G65" s="617"/>
      <c r="H65" s="919"/>
      <c r="I65" s="914"/>
      <c r="J65" s="907"/>
      <c r="K65" s="618"/>
      <c r="L65" s="685"/>
      <c r="M65" s="684"/>
      <c r="N65" s="892">
        <f t="shared" si="0"/>
        <v>0</v>
      </c>
      <c r="O65" s="686">
        <f t="shared" si="1"/>
        <v>0</v>
      </c>
      <c r="P65" s="893">
        <f t="shared" si="2"/>
        <v>0</v>
      </c>
      <c r="Q65" s="875">
        <f t="shared" si="3"/>
        <v>0</v>
      </c>
      <c r="R65" s="687">
        <f t="shared" si="4"/>
        <v>0</v>
      </c>
      <c r="S65" s="687">
        <f t="shared" si="5"/>
        <v>0</v>
      </c>
      <c r="T65" s="687">
        <f t="shared" si="6"/>
        <v>0</v>
      </c>
      <c r="U65" s="687">
        <f t="shared" si="7"/>
        <v>0</v>
      </c>
      <c r="V65" s="688">
        <f t="shared" si="8"/>
        <v>0</v>
      </c>
      <c r="W65" s="1103">
        <f>W58+1</f>
        <v>10</v>
      </c>
      <c r="X65" s="640"/>
      <c r="Y65" s="618"/>
      <c r="Z65" s="618"/>
      <c r="AA65" s="618"/>
      <c r="AB65" s="618"/>
      <c r="AC65" s="618"/>
      <c r="AD65" s="618"/>
      <c r="AE65" s="619"/>
      <c r="AN65" s="1103">
        <f>AN58+1</f>
        <v>10</v>
      </c>
      <c r="AO65" s="617"/>
      <c r="AP65" s="618"/>
      <c r="AQ65" s="618"/>
      <c r="AR65" s="618"/>
      <c r="AS65" s="618"/>
      <c r="AT65" s="618"/>
      <c r="AU65" s="618"/>
      <c r="AV65" s="618"/>
      <c r="AW65" s="619"/>
      <c r="BF65" s="1103">
        <f>BF58+1</f>
        <v>10</v>
      </c>
      <c r="BG65" s="617"/>
      <c r="BH65" s="618"/>
      <c r="BI65" s="618"/>
      <c r="BJ65" s="618"/>
      <c r="BK65" s="618"/>
      <c r="BL65" s="619"/>
    </row>
    <row r="66" spans="1:64" x14ac:dyDescent="0.25">
      <c r="A66" s="1104"/>
      <c r="B66" s="715">
        <f t="shared" si="15"/>
        <v>42283</v>
      </c>
      <c r="C66" s="716"/>
      <c r="D66" s="717"/>
      <c r="E66" s="1104"/>
      <c r="F66" s="641"/>
      <c r="G66" s="620"/>
      <c r="H66" s="920"/>
      <c r="I66" s="912"/>
      <c r="J66" s="908"/>
      <c r="K66" s="621"/>
      <c r="L66" s="690"/>
      <c r="M66" s="689"/>
      <c r="N66" s="894">
        <f t="shared" si="0"/>
        <v>0</v>
      </c>
      <c r="O66" s="691">
        <f t="shared" si="1"/>
        <v>0</v>
      </c>
      <c r="P66" s="895">
        <f t="shared" si="2"/>
        <v>0</v>
      </c>
      <c r="Q66" s="876">
        <f t="shared" si="3"/>
        <v>0</v>
      </c>
      <c r="R66" s="692">
        <f t="shared" si="4"/>
        <v>0</v>
      </c>
      <c r="S66" s="692">
        <f t="shared" si="5"/>
        <v>0</v>
      </c>
      <c r="T66" s="692">
        <f t="shared" si="6"/>
        <v>0</v>
      </c>
      <c r="U66" s="692">
        <f t="shared" si="7"/>
        <v>0</v>
      </c>
      <c r="V66" s="693">
        <f t="shared" si="8"/>
        <v>0</v>
      </c>
      <c r="W66" s="1104"/>
      <c r="X66" s="641"/>
      <c r="Y66" s="621"/>
      <c r="Z66" s="621"/>
      <c r="AA66" s="621"/>
      <c r="AB66" s="621"/>
      <c r="AC66" s="621"/>
      <c r="AD66" s="621"/>
      <c r="AE66" s="622"/>
      <c r="AN66" s="1104"/>
      <c r="AO66" s="620"/>
      <c r="AP66" s="621"/>
      <c r="AQ66" s="621"/>
      <c r="AR66" s="621"/>
      <c r="AS66" s="621"/>
      <c r="AT66" s="621"/>
      <c r="AU66" s="621"/>
      <c r="AV66" s="621"/>
      <c r="AW66" s="622"/>
      <c r="BF66" s="1104"/>
      <c r="BG66" s="620"/>
      <c r="BH66" s="621"/>
      <c r="BI66" s="621"/>
      <c r="BJ66" s="621"/>
      <c r="BK66" s="621"/>
      <c r="BL66" s="622"/>
    </row>
    <row r="67" spans="1:64" x14ac:dyDescent="0.25">
      <c r="A67" s="1104"/>
      <c r="B67" s="715">
        <f t="shared" si="15"/>
        <v>42284</v>
      </c>
      <c r="C67" s="716"/>
      <c r="D67" s="717"/>
      <c r="E67" s="1104"/>
      <c r="F67" s="641"/>
      <c r="G67" s="620"/>
      <c r="H67" s="920"/>
      <c r="I67" s="912"/>
      <c r="J67" s="908"/>
      <c r="K67" s="621"/>
      <c r="L67" s="690"/>
      <c r="M67" s="689"/>
      <c r="N67" s="894">
        <f t="shared" ref="N67:N130" si="16">IFERROR(4.1*F67 / (4.1*$F67 + 9.3*$G67 + 4.1*$H67),0)</f>
        <v>0</v>
      </c>
      <c r="O67" s="691">
        <f t="shared" ref="O67:O130" si="17">IFERROR(9.3*G67 / (4.1*$F67 + 9.3*$G67 + 4.1*$H67),0)</f>
        <v>0</v>
      </c>
      <c r="P67" s="895">
        <f t="shared" ref="P67:P130" si="18">IFERROR(4.1*H67 / (4.1*$F67 + 9.3*$G67 + 4.1*$H67),0)</f>
        <v>0</v>
      </c>
      <c r="Q67" s="876">
        <f t="shared" ref="Q67:Q130" si="19">IFERROR(ROUND(F67/C67,1),0)</f>
        <v>0</v>
      </c>
      <c r="R67" s="692">
        <f t="shared" ref="R67:R130" si="20">IFERROR(ROUND(K67/C67,1),0)</f>
        <v>0</v>
      </c>
      <c r="S67" s="692">
        <f t="shared" ref="S67:S130" si="21">IFERROR(ROUND(G67/C67,1),0)</f>
        <v>0</v>
      </c>
      <c r="T67" s="692">
        <f t="shared" ref="T67:T130" si="22">IFERROR(ROUND(M67/C67,1),0)</f>
        <v>0</v>
      </c>
      <c r="U67" s="692">
        <f t="shared" ref="U67:U130" si="23">IFERROR(ROUND(H67/C67,1),0)</f>
        <v>0</v>
      </c>
      <c r="V67" s="693">
        <f t="shared" ref="V67:V130" si="24">IFERROR(ROUND(I67/C67,0),0)</f>
        <v>0</v>
      </c>
      <c r="W67" s="1104"/>
      <c r="X67" s="641"/>
      <c r="Y67" s="621"/>
      <c r="Z67" s="621"/>
      <c r="AA67" s="621"/>
      <c r="AB67" s="621"/>
      <c r="AC67" s="621"/>
      <c r="AD67" s="621"/>
      <c r="AE67" s="622"/>
      <c r="AN67" s="1104"/>
      <c r="AO67" s="620"/>
      <c r="AP67" s="621"/>
      <c r="AQ67" s="621"/>
      <c r="AR67" s="621"/>
      <c r="AS67" s="621"/>
      <c r="AT67" s="621"/>
      <c r="AU67" s="621"/>
      <c r="AV67" s="621"/>
      <c r="AW67" s="622"/>
      <c r="BF67" s="1104"/>
      <c r="BG67" s="620"/>
      <c r="BH67" s="621"/>
      <c r="BI67" s="621"/>
      <c r="BJ67" s="621"/>
      <c r="BK67" s="621"/>
      <c r="BL67" s="622"/>
    </row>
    <row r="68" spans="1:64" x14ac:dyDescent="0.25">
      <c r="A68" s="1104"/>
      <c r="B68" s="715">
        <f t="shared" ref="B68:B131" si="25">B67+1</f>
        <v>42285</v>
      </c>
      <c r="C68" s="716"/>
      <c r="D68" s="717"/>
      <c r="E68" s="1104"/>
      <c r="F68" s="641"/>
      <c r="G68" s="620"/>
      <c r="H68" s="920"/>
      <c r="I68" s="912"/>
      <c r="J68" s="908"/>
      <c r="K68" s="621"/>
      <c r="L68" s="690"/>
      <c r="M68" s="689"/>
      <c r="N68" s="894">
        <f t="shared" si="16"/>
        <v>0</v>
      </c>
      <c r="O68" s="691">
        <f t="shared" si="17"/>
        <v>0</v>
      </c>
      <c r="P68" s="895">
        <f t="shared" si="18"/>
        <v>0</v>
      </c>
      <c r="Q68" s="876">
        <f t="shared" si="19"/>
        <v>0</v>
      </c>
      <c r="R68" s="692">
        <f t="shared" si="20"/>
        <v>0</v>
      </c>
      <c r="S68" s="692">
        <f t="shared" si="21"/>
        <v>0</v>
      </c>
      <c r="T68" s="692">
        <f t="shared" si="22"/>
        <v>0</v>
      </c>
      <c r="U68" s="692">
        <f t="shared" si="23"/>
        <v>0</v>
      </c>
      <c r="V68" s="693">
        <f t="shared" si="24"/>
        <v>0</v>
      </c>
      <c r="W68" s="1104"/>
      <c r="X68" s="641"/>
      <c r="Y68" s="621"/>
      <c r="Z68" s="621"/>
      <c r="AA68" s="621"/>
      <c r="AB68" s="621"/>
      <c r="AC68" s="621"/>
      <c r="AD68" s="621"/>
      <c r="AE68" s="622"/>
      <c r="AN68" s="1104"/>
      <c r="AO68" s="620"/>
      <c r="AP68" s="621"/>
      <c r="AQ68" s="621"/>
      <c r="AR68" s="621"/>
      <c r="AS68" s="621"/>
      <c r="AT68" s="621"/>
      <c r="AU68" s="621"/>
      <c r="AV68" s="621"/>
      <c r="AW68" s="622"/>
      <c r="BF68" s="1104"/>
      <c r="BG68" s="620"/>
      <c r="BH68" s="621"/>
      <c r="BI68" s="621"/>
      <c r="BJ68" s="621"/>
      <c r="BK68" s="621"/>
      <c r="BL68" s="622"/>
    </row>
    <row r="69" spans="1:64" x14ac:dyDescent="0.25">
      <c r="A69" s="1104"/>
      <c r="B69" s="715">
        <f t="shared" si="25"/>
        <v>42286</v>
      </c>
      <c r="C69" s="716"/>
      <c r="D69" s="716"/>
      <c r="E69" s="1104"/>
      <c r="F69" s="641"/>
      <c r="G69" s="620"/>
      <c r="H69" s="920"/>
      <c r="I69" s="912"/>
      <c r="J69" s="908"/>
      <c r="K69" s="621"/>
      <c r="L69" s="690"/>
      <c r="M69" s="689"/>
      <c r="N69" s="894">
        <f t="shared" si="16"/>
        <v>0</v>
      </c>
      <c r="O69" s="691">
        <f t="shared" si="17"/>
        <v>0</v>
      </c>
      <c r="P69" s="895">
        <f t="shared" si="18"/>
        <v>0</v>
      </c>
      <c r="Q69" s="876">
        <f t="shared" si="19"/>
        <v>0</v>
      </c>
      <c r="R69" s="692">
        <f t="shared" si="20"/>
        <v>0</v>
      </c>
      <c r="S69" s="692">
        <f t="shared" si="21"/>
        <v>0</v>
      </c>
      <c r="T69" s="692">
        <f t="shared" si="22"/>
        <v>0</v>
      </c>
      <c r="U69" s="692">
        <f t="shared" si="23"/>
        <v>0</v>
      </c>
      <c r="V69" s="693">
        <f t="shared" si="24"/>
        <v>0</v>
      </c>
      <c r="W69" s="1104"/>
      <c r="X69" s="641"/>
      <c r="Y69" s="621"/>
      <c r="Z69" s="621"/>
      <c r="AA69" s="621"/>
      <c r="AB69" s="621"/>
      <c r="AC69" s="621"/>
      <c r="AD69" s="621"/>
      <c r="AE69" s="622"/>
      <c r="AN69" s="1104"/>
      <c r="AO69" s="620"/>
      <c r="AP69" s="621"/>
      <c r="AQ69" s="621"/>
      <c r="AR69" s="621"/>
      <c r="AS69" s="621"/>
      <c r="AT69" s="621"/>
      <c r="AU69" s="621"/>
      <c r="AV69" s="621"/>
      <c r="AW69" s="622"/>
      <c r="BF69" s="1104"/>
      <c r="BG69" s="620"/>
      <c r="BH69" s="621"/>
      <c r="BI69" s="621"/>
      <c r="BJ69" s="621"/>
      <c r="BK69" s="621"/>
      <c r="BL69" s="622"/>
    </row>
    <row r="70" spans="1:64" x14ac:dyDescent="0.25">
      <c r="A70" s="1104"/>
      <c r="B70" s="715">
        <f t="shared" si="25"/>
        <v>42287</v>
      </c>
      <c r="C70" s="716"/>
      <c r="D70" s="716"/>
      <c r="E70" s="1104"/>
      <c r="F70" s="641"/>
      <c r="G70" s="620"/>
      <c r="H70" s="920"/>
      <c r="I70" s="912"/>
      <c r="J70" s="908"/>
      <c r="K70" s="621"/>
      <c r="L70" s="690"/>
      <c r="M70" s="689"/>
      <c r="N70" s="894">
        <f t="shared" si="16"/>
        <v>0</v>
      </c>
      <c r="O70" s="691">
        <f t="shared" si="17"/>
        <v>0</v>
      </c>
      <c r="P70" s="895">
        <f t="shared" si="18"/>
        <v>0</v>
      </c>
      <c r="Q70" s="876">
        <f t="shared" si="19"/>
        <v>0</v>
      </c>
      <c r="R70" s="692">
        <f t="shared" si="20"/>
        <v>0</v>
      </c>
      <c r="S70" s="692">
        <f t="shared" si="21"/>
        <v>0</v>
      </c>
      <c r="T70" s="692">
        <f t="shared" si="22"/>
        <v>0</v>
      </c>
      <c r="U70" s="692">
        <f t="shared" si="23"/>
        <v>0</v>
      </c>
      <c r="V70" s="693">
        <f t="shared" si="24"/>
        <v>0</v>
      </c>
      <c r="W70" s="1104"/>
      <c r="X70" s="641"/>
      <c r="Y70" s="621"/>
      <c r="Z70" s="621"/>
      <c r="AA70" s="621"/>
      <c r="AB70" s="621"/>
      <c r="AC70" s="621"/>
      <c r="AD70" s="621"/>
      <c r="AE70" s="622"/>
      <c r="AN70" s="1104"/>
      <c r="AO70" s="620"/>
      <c r="AP70" s="621"/>
      <c r="AQ70" s="621"/>
      <c r="AR70" s="621"/>
      <c r="AS70" s="621"/>
      <c r="AT70" s="621"/>
      <c r="AU70" s="621"/>
      <c r="AV70" s="621"/>
      <c r="AW70" s="622"/>
      <c r="BF70" s="1104"/>
      <c r="BG70" s="620"/>
      <c r="BH70" s="621"/>
      <c r="BI70" s="621"/>
      <c r="BJ70" s="621"/>
      <c r="BK70" s="621"/>
      <c r="BL70" s="622"/>
    </row>
    <row r="71" spans="1:64" ht="15.75" thickBot="1" x14ac:dyDescent="0.3">
      <c r="A71" s="1105"/>
      <c r="B71" s="718">
        <f t="shared" si="25"/>
        <v>42288</v>
      </c>
      <c r="C71" s="719"/>
      <c r="D71" s="719"/>
      <c r="E71" s="1105"/>
      <c r="F71" s="642"/>
      <c r="G71" s="623"/>
      <c r="H71" s="921"/>
      <c r="I71" s="913"/>
      <c r="J71" s="909"/>
      <c r="K71" s="695"/>
      <c r="L71" s="696"/>
      <c r="M71" s="694"/>
      <c r="N71" s="896">
        <f t="shared" si="16"/>
        <v>0</v>
      </c>
      <c r="O71" s="697">
        <f t="shared" si="17"/>
        <v>0</v>
      </c>
      <c r="P71" s="897">
        <f t="shared" si="18"/>
        <v>0</v>
      </c>
      <c r="Q71" s="877">
        <f t="shared" si="19"/>
        <v>0</v>
      </c>
      <c r="R71" s="698">
        <f t="shared" si="20"/>
        <v>0</v>
      </c>
      <c r="S71" s="698">
        <f t="shared" si="21"/>
        <v>0</v>
      </c>
      <c r="T71" s="698">
        <f t="shared" si="22"/>
        <v>0</v>
      </c>
      <c r="U71" s="698">
        <f t="shared" si="23"/>
        <v>0</v>
      </c>
      <c r="V71" s="699">
        <f t="shared" si="24"/>
        <v>0</v>
      </c>
      <c r="W71" s="1105"/>
      <c r="X71" s="642"/>
      <c r="Y71" s="624"/>
      <c r="Z71" s="624"/>
      <c r="AA71" s="624"/>
      <c r="AB71" s="624"/>
      <c r="AC71" s="624"/>
      <c r="AD71" s="624"/>
      <c r="AE71" s="625"/>
      <c r="AN71" s="1105"/>
      <c r="AO71" s="623"/>
      <c r="AP71" s="624"/>
      <c r="AQ71" s="624"/>
      <c r="AR71" s="624"/>
      <c r="AS71" s="624"/>
      <c r="AT71" s="624"/>
      <c r="AU71" s="624"/>
      <c r="AV71" s="624"/>
      <c r="AW71" s="625"/>
      <c r="BF71" s="1105"/>
      <c r="BG71" s="623"/>
      <c r="BH71" s="624"/>
      <c r="BI71" s="624"/>
      <c r="BJ71" s="624"/>
      <c r="BK71" s="624"/>
      <c r="BL71" s="625"/>
    </row>
    <row r="72" spans="1:64" ht="15" customHeight="1" x14ac:dyDescent="0.25">
      <c r="A72" s="1103">
        <f>A65+1</f>
        <v>11</v>
      </c>
      <c r="B72" s="703">
        <f t="shared" si="25"/>
        <v>42289</v>
      </c>
      <c r="C72" s="704"/>
      <c r="D72" s="705"/>
      <c r="E72" s="1103">
        <f>E65+1</f>
        <v>11</v>
      </c>
      <c r="F72" s="649"/>
      <c r="G72" s="608"/>
      <c r="H72" s="916"/>
      <c r="I72" s="914"/>
      <c r="J72" s="904"/>
      <c r="K72" s="608"/>
      <c r="L72" s="650"/>
      <c r="M72" s="677"/>
      <c r="N72" s="886">
        <f t="shared" si="16"/>
        <v>0</v>
      </c>
      <c r="O72" s="661">
        <f t="shared" si="17"/>
        <v>0</v>
      </c>
      <c r="P72" s="887">
        <f t="shared" si="18"/>
        <v>0</v>
      </c>
      <c r="Q72" s="879">
        <f t="shared" si="19"/>
        <v>0</v>
      </c>
      <c r="R72" s="665">
        <f t="shared" si="20"/>
        <v>0</v>
      </c>
      <c r="S72" s="665">
        <f t="shared" si="21"/>
        <v>0</v>
      </c>
      <c r="T72" s="665">
        <f t="shared" si="22"/>
        <v>0</v>
      </c>
      <c r="U72" s="665">
        <f t="shared" si="23"/>
        <v>0</v>
      </c>
      <c r="V72" s="664">
        <f t="shared" si="24"/>
        <v>0</v>
      </c>
      <c r="W72" s="1103">
        <f>W65+1</f>
        <v>11</v>
      </c>
      <c r="X72" s="637"/>
      <c r="Y72" s="608"/>
      <c r="Z72" s="608"/>
      <c r="AA72" s="609"/>
      <c r="AB72" s="609"/>
      <c r="AC72" s="608"/>
      <c r="AD72" s="609"/>
      <c r="AE72" s="627"/>
      <c r="AN72" s="1103">
        <f>AN65+1</f>
        <v>11</v>
      </c>
      <c r="AO72" s="607"/>
      <c r="AP72" s="608"/>
      <c r="AQ72" s="608"/>
      <c r="AR72" s="609"/>
      <c r="AS72" s="609"/>
      <c r="AT72" s="608"/>
      <c r="AU72" s="609"/>
      <c r="AV72" s="609"/>
      <c r="AW72" s="610"/>
      <c r="BF72" s="1103">
        <f>BF65+1</f>
        <v>11</v>
      </c>
      <c r="BG72" s="607"/>
      <c r="BH72" s="608"/>
      <c r="BI72" s="608"/>
      <c r="BJ72" s="609"/>
      <c r="BK72" s="609"/>
      <c r="BL72" s="610"/>
    </row>
    <row r="73" spans="1:64" x14ac:dyDescent="0.25">
      <c r="A73" s="1104"/>
      <c r="B73" s="706">
        <f t="shared" si="25"/>
        <v>42290</v>
      </c>
      <c r="C73" s="707"/>
      <c r="D73" s="708"/>
      <c r="E73" s="1104"/>
      <c r="F73" s="638"/>
      <c r="G73" s="611"/>
      <c r="H73" s="917"/>
      <c r="I73" s="912"/>
      <c r="J73" s="905"/>
      <c r="K73" s="611"/>
      <c r="L73" s="653"/>
      <c r="M73" s="679"/>
      <c r="N73" s="898">
        <f t="shared" si="16"/>
        <v>0</v>
      </c>
      <c r="O73" s="669">
        <f t="shared" si="17"/>
        <v>0</v>
      </c>
      <c r="P73" s="899">
        <f t="shared" si="18"/>
        <v>0</v>
      </c>
      <c r="Q73" s="882">
        <f t="shared" si="19"/>
        <v>0</v>
      </c>
      <c r="R73" s="670">
        <f t="shared" si="20"/>
        <v>0</v>
      </c>
      <c r="S73" s="670">
        <f t="shared" si="21"/>
        <v>0</v>
      </c>
      <c r="T73" s="670">
        <f t="shared" si="22"/>
        <v>0</v>
      </c>
      <c r="U73" s="670">
        <f t="shared" si="23"/>
        <v>0</v>
      </c>
      <c r="V73" s="668">
        <f t="shared" si="24"/>
        <v>0</v>
      </c>
      <c r="W73" s="1104"/>
      <c r="X73" s="638"/>
      <c r="Y73" s="611"/>
      <c r="Z73" s="611"/>
      <c r="AA73" s="612"/>
      <c r="AB73" s="612"/>
      <c r="AC73" s="611"/>
      <c r="AD73" s="612"/>
      <c r="AE73" s="613"/>
      <c r="AN73" s="1104"/>
      <c r="AO73" s="611"/>
      <c r="AP73" s="611"/>
      <c r="AQ73" s="611"/>
      <c r="AR73" s="612"/>
      <c r="AS73" s="612"/>
      <c r="AT73" s="611"/>
      <c r="AU73" s="612"/>
      <c r="AV73" s="612"/>
      <c r="AW73" s="613"/>
      <c r="BF73" s="1104"/>
      <c r="BG73" s="611"/>
      <c r="BH73" s="611"/>
      <c r="BI73" s="611"/>
      <c r="BJ73" s="612"/>
      <c r="BK73" s="612"/>
      <c r="BL73" s="613"/>
    </row>
    <row r="74" spans="1:64" x14ac:dyDescent="0.25">
      <c r="A74" s="1104"/>
      <c r="B74" s="706">
        <f t="shared" si="25"/>
        <v>42291</v>
      </c>
      <c r="C74" s="707"/>
      <c r="D74" s="708"/>
      <c r="E74" s="1104"/>
      <c r="F74" s="638"/>
      <c r="G74" s="611"/>
      <c r="H74" s="917"/>
      <c r="I74" s="912"/>
      <c r="J74" s="905"/>
      <c r="K74" s="611"/>
      <c r="L74" s="653"/>
      <c r="M74" s="679"/>
      <c r="N74" s="898">
        <f t="shared" si="16"/>
        <v>0</v>
      </c>
      <c r="O74" s="669">
        <f t="shared" si="17"/>
        <v>0</v>
      </c>
      <c r="P74" s="899">
        <f t="shared" si="18"/>
        <v>0</v>
      </c>
      <c r="Q74" s="882">
        <f t="shared" si="19"/>
        <v>0</v>
      </c>
      <c r="R74" s="670">
        <f t="shared" si="20"/>
        <v>0</v>
      </c>
      <c r="S74" s="670">
        <f t="shared" si="21"/>
        <v>0</v>
      </c>
      <c r="T74" s="670">
        <f t="shared" si="22"/>
        <v>0</v>
      </c>
      <c r="U74" s="670">
        <f t="shared" si="23"/>
        <v>0</v>
      </c>
      <c r="V74" s="668">
        <f t="shared" si="24"/>
        <v>0</v>
      </c>
      <c r="W74" s="1104"/>
      <c r="X74" s="638"/>
      <c r="Y74" s="611"/>
      <c r="Z74" s="611"/>
      <c r="AA74" s="612"/>
      <c r="AB74" s="612"/>
      <c r="AC74" s="611"/>
      <c r="AD74" s="612"/>
      <c r="AE74" s="613"/>
      <c r="AN74" s="1104"/>
      <c r="AO74" s="611"/>
      <c r="AP74" s="611"/>
      <c r="AQ74" s="611"/>
      <c r="AR74" s="612"/>
      <c r="AS74" s="612"/>
      <c r="AT74" s="611"/>
      <c r="AU74" s="612"/>
      <c r="AV74" s="612"/>
      <c r="AW74" s="613"/>
      <c r="BF74" s="1104"/>
      <c r="BG74" s="611"/>
      <c r="BH74" s="611"/>
      <c r="BI74" s="611"/>
      <c r="BJ74" s="612"/>
      <c r="BK74" s="612"/>
      <c r="BL74" s="613"/>
    </row>
    <row r="75" spans="1:64" x14ac:dyDescent="0.25">
      <c r="A75" s="1104"/>
      <c r="B75" s="706">
        <f t="shared" si="25"/>
        <v>42292</v>
      </c>
      <c r="C75" s="707"/>
      <c r="D75" s="707"/>
      <c r="E75" s="1104"/>
      <c r="F75" s="638"/>
      <c r="G75" s="611"/>
      <c r="H75" s="917"/>
      <c r="I75" s="912"/>
      <c r="J75" s="905"/>
      <c r="K75" s="611"/>
      <c r="L75" s="653"/>
      <c r="M75" s="679"/>
      <c r="N75" s="898">
        <f t="shared" si="16"/>
        <v>0</v>
      </c>
      <c r="O75" s="669">
        <f t="shared" si="17"/>
        <v>0</v>
      </c>
      <c r="P75" s="899">
        <f t="shared" si="18"/>
        <v>0</v>
      </c>
      <c r="Q75" s="882">
        <f t="shared" si="19"/>
        <v>0</v>
      </c>
      <c r="R75" s="670">
        <f t="shared" si="20"/>
        <v>0</v>
      </c>
      <c r="S75" s="670">
        <f t="shared" si="21"/>
        <v>0</v>
      </c>
      <c r="T75" s="670">
        <f t="shared" si="22"/>
        <v>0</v>
      </c>
      <c r="U75" s="670">
        <f t="shared" si="23"/>
        <v>0</v>
      </c>
      <c r="V75" s="668">
        <f t="shared" si="24"/>
        <v>0</v>
      </c>
      <c r="W75" s="1104"/>
      <c r="X75" s="638"/>
      <c r="Y75" s="611"/>
      <c r="Z75" s="611"/>
      <c r="AA75" s="612"/>
      <c r="AB75" s="612"/>
      <c r="AC75" s="611"/>
      <c r="AD75" s="612"/>
      <c r="AE75" s="613"/>
      <c r="AN75" s="1104"/>
      <c r="AO75" s="611"/>
      <c r="AP75" s="611"/>
      <c r="AQ75" s="611"/>
      <c r="AR75" s="612"/>
      <c r="AS75" s="612"/>
      <c r="AT75" s="611"/>
      <c r="AU75" s="612"/>
      <c r="AV75" s="612"/>
      <c r="AW75" s="613"/>
      <c r="BF75" s="1104"/>
      <c r="BG75" s="611"/>
      <c r="BH75" s="611"/>
      <c r="BI75" s="611"/>
      <c r="BJ75" s="612"/>
      <c r="BK75" s="612"/>
      <c r="BL75" s="613"/>
    </row>
    <row r="76" spans="1:64" x14ac:dyDescent="0.25">
      <c r="A76" s="1104"/>
      <c r="B76" s="706">
        <f t="shared" si="25"/>
        <v>42293</v>
      </c>
      <c r="C76" s="707"/>
      <c r="D76" s="708"/>
      <c r="E76" s="1104"/>
      <c r="F76" s="638"/>
      <c r="G76" s="611"/>
      <c r="H76" s="917"/>
      <c r="I76" s="912"/>
      <c r="J76" s="905"/>
      <c r="K76" s="611"/>
      <c r="L76" s="653"/>
      <c r="M76" s="679"/>
      <c r="N76" s="898">
        <f t="shared" si="16"/>
        <v>0</v>
      </c>
      <c r="O76" s="669">
        <f t="shared" si="17"/>
        <v>0</v>
      </c>
      <c r="P76" s="899">
        <f t="shared" si="18"/>
        <v>0</v>
      </c>
      <c r="Q76" s="882">
        <f t="shared" si="19"/>
        <v>0</v>
      </c>
      <c r="R76" s="670">
        <f t="shared" si="20"/>
        <v>0</v>
      </c>
      <c r="S76" s="670">
        <f t="shared" si="21"/>
        <v>0</v>
      </c>
      <c r="T76" s="670">
        <f t="shared" si="22"/>
        <v>0</v>
      </c>
      <c r="U76" s="670">
        <f t="shared" si="23"/>
        <v>0</v>
      </c>
      <c r="V76" s="668">
        <f t="shared" si="24"/>
        <v>0</v>
      </c>
      <c r="W76" s="1104"/>
      <c r="X76" s="638"/>
      <c r="Y76" s="611"/>
      <c r="Z76" s="611"/>
      <c r="AA76" s="612"/>
      <c r="AB76" s="612"/>
      <c r="AC76" s="611"/>
      <c r="AD76" s="612"/>
      <c r="AE76" s="613"/>
      <c r="AN76" s="1104"/>
      <c r="AO76" s="611"/>
      <c r="AP76" s="611"/>
      <c r="AQ76" s="611"/>
      <c r="AR76" s="612"/>
      <c r="AS76" s="612"/>
      <c r="AT76" s="611"/>
      <c r="AU76" s="612"/>
      <c r="AV76" s="612"/>
      <c r="AW76" s="613"/>
      <c r="BF76" s="1104"/>
      <c r="BG76" s="611"/>
      <c r="BH76" s="611"/>
      <c r="BI76" s="611"/>
      <c r="BJ76" s="612"/>
      <c r="BK76" s="612"/>
      <c r="BL76" s="613"/>
    </row>
    <row r="77" spans="1:64" x14ac:dyDescent="0.25">
      <c r="A77" s="1104"/>
      <c r="B77" s="706">
        <f t="shared" si="25"/>
        <v>42294</v>
      </c>
      <c r="C77" s="707"/>
      <c r="D77" s="708"/>
      <c r="E77" s="1104"/>
      <c r="F77" s="638"/>
      <c r="G77" s="611"/>
      <c r="H77" s="917"/>
      <c r="I77" s="912"/>
      <c r="J77" s="905"/>
      <c r="K77" s="611"/>
      <c r="L77" s="653"/>
      <c r="M77" s="679"/>
      <c r="N77" s="898">
        <f t="shared" si="16"/>
        <v>0</v>
      </c>
      <c r="O77" s="669">
        <f t="shared" si="17"/>
        <v>0</v>
      </c>
      <c r="P77" s="899">
        <f t="shared" si="18"/>
        <v>0</v>
      </c>
      <c r="Q77" s="882">
        <f t="shared" si="19"/>
        <v>0</v>
      </c>
      <c r="R77" s="670">
        <f t="shared" si="20"/>
        <v>0</v>
      </c>
      <c r="S77" s="670">
        <f t="shared" si="21"/>
        <v>0</v>
      </c>
      <c r="T77" s="670">
        <f t="shared" si="22"/>
        <v>0</v>
      </c>
      <c r="U77" s="670">
        <f t="shared" si="23"/>
        <v>0</v>
      </c>
      <c r="V77" s="668">
        <f t="shared" si="24"/>
        <v>0</v>
      </c>
      <c r="W77" s="1104"/>
      <c r="X77" s="638"/>
      <c r="Y77" s="611"/>
      <c r="Z77" s="611"/>
      <c r="AA77" s="612"/>
      <c r="AB77" s="612"/>
      <c r="AC77" s="611"/>
      <c r="AD77" s="612"/>
      <c r="AE77" s="613"/>
      <c r="AN77" s="1104"/>
      <c r="AO77" s="611"/>
      <c r="AP77" s="611"/>
      <c r="AQ77" s="611"/>
      <c r="AR77" s="612"/>
      <c r="AS77" s="612"/>
      <c r="AT77" s="611"/>
      <c r="AU77" s="612"/>
      <c r="AV77" s="612"/>
      <c r="AW77" s="613"/>
      <c r="BF77" s="1104"/>
      <c r="BG77" s="611"/>
      <c r="BH77" s="611"/>
      <c r="BI77" s="611"/>
      <c r="BJ77" s="612"/>
      <c r="BK77" s="612"/>
      <c r="BL77" s="613"/>
    </row>
    <row r="78" spans="1:64" ht="15.75" thickBot="1" x14ac:dyDescent="0.3">
      <c r="A78" s="1105"/>
      <c r="B78" s="709">
        <f t="shared" si="25"/>
        <v>42295</v>
      </c>
      <c r="C78" s="710"/>
      <c r="D78" s="711"/>
      <c r="E78" s="1105"/>
      <c r="F78" s="639"/>
      <c r="G78" s="614"/>
      <c r="H78" s="918"/>
      <c r="I78" s="913"/>
      <c r="J78" s="906"/>
      <c r="K78" s="614"/>
      <c r="L78" s="657"/>
      <c r="M78" s="885"/>
      <c r="N78" s="900">
        <f t="shared" si="16"/>
        <v>0</v>
      </c>
      <c r="O78" s="671">
        <f t="shared" si="17"/>
        <v>0</v>
      </c>
      <c r="P78" s="901">
        <f t="shared" si="18"/>
        <v>0</v>
      </c>
      <c r="Q78" s="883">
        <f t="shared" si="19"/>
        <v>0</v>
      </c>
      <c r="R78" s="672">
        <f t="shared" si="20"/>
        <v>0</v>
      </c>
      <c r="S78" s="672">
        <f t="shared" si="21"/>
        <v>0</v>
      </c>
      <c r="T78" s="672">
        <f t="shared" si="22"/>
        <v>0</v>
      </c>
      <c r="U78" s="672">
        <f t="shared" si="23"/>
        <v>0</v>
      </c>
      <c r="V78" s="673">
        <f t="shared" si="24"/>
        <v>0</v>
      </c>
      <c r="W78" s="1105"/>
      <c r="X78" s="639"/>
      <c r="Y78" s="614"/>
      <c r="Z78" s="614"/>
      <c r="AA78" s="615"/>
      <c r="AB78" s="615"/>
      <c r="AC78" s="614"/>
      <c r="AD78" s="615"/>
      <c r="AE78" s="616"/>
      <c r="AN78" s="1105"/>
      <c r="AO78" s="614"/>
      <c r="AP78" s="614"/>
      <c r="AQ78" s="614"/>
      <c r="AR78" s="615"/>
      <c r="AS78" s="615"/>
      <c r="AT78" s="614"/>
      <c r="AU78" s="615"/>
      <c r="AV78" s="615"/>
      <c r="AW78" s="616"/>
      <c r="BF78" s="1105"/>
      <c r="BG78" s="614"/>
      <c r="BH78" s="614"/>
      <c r="BI78" s="614"/>
      <c r="BJ78" s="615"/>
      <c r="BK78" s="615"/>
      <c r="BL78" s="616"/>
    </row>
    <row r="79" spans="1:64" ht="15" customHeight="1" x14ac:dyDescent="0.25">
      <c r="A79" s="1103">
        <f>A72+1</f>
        <v>12</v>
      </c>
      <c r="B79" s="712">
        <f t="shared" si="25"/>
        <v>42296</v>
      </c>
      <c r="C79" s="713"/>
      <c r="D79" s="714"/>
      <c r="E79" s="1103">
        <f>E72+1</f>
        <v>12</v>
      </c>
      <c r="F79" s="640"/>
      <c r="G79" s="617"/>
      <c r="H79" s="919"/>
      <c r="I79" s="914"/>
      <c r="J79" s="907"/>
      <c r="K79" s="618"/>
      <c r="L79" s="685"/>
      <c r="M79" s="684"/>
      <c r="N79" s="892">
        <f t="shared" si="16"/>
        <v>0</v>
      </c>
      <c r="O79" s="686">
        <f t="shared" si="17"/>
        <v>0</v>
      </c>
      <c r="P79" s="893">
        <f t="shared" si="18"/>
        <v>0</v>
      </c>
      <c r="Q79" s="875">
        <f t="shared" si="19"/>
        <v>0</v>
      </c>
      <c r="R79" s="687">
        <f t="shared" si="20"/>
        <v>0</v>
      </c>
      <c r="S79" s="687">
        <f t="shared" si="21"/>
        <v>0</v>
      </c>
      <c r="T79" s="687">
        <f t="shared" si="22"/>
        <v>0</v>
      </c>
      <c r="U79" s="687">
        <f t="shared" si="23"/>
        <v>0</v>
      </c>
      <c r="V79" s="688">
        <f t="shared" si="24"/>
        <v>0</v>
      </c>
      <c r="W79" s="1103">
        <f>W72+1</f>
        <v>12</v>
      </c>
      <c r="X79" s="640"/>
      <c r="Y79" s="618"/>
      <c r="Z79" s="618"/>
      <c r="AA79" s="618"/>
      <c r="AB79" s="618"/>
      <c r="AC79" s="618"/>
      <c r="AD79" s="618"/>
      <c r="AE79" s="619"/>
      <c r="AN79" s="1103">
        <f>AN72+1</f>
        <v>12</v>
      </c>
      <c r="AO79" s="617"/>
      <c r="AP79" s="618"/>
      <c r="AQ79" s="618"/>
      <c r="AR79" s="618"/>
      <c r="AS79" s="618"/>
      <c r="AT79" s="618"/>
      <c r="AU79" s="618"/>
      <c r="AV79" s="618"/>
      <c r="AW79" s="619"/>
      <c r="BF79" s="1103">
        <f>BF72+1</f>
        <v>12</v>
      </c>
      <c r="BG79" s="617"/>
      <c r="BH79" s="618"/>
      <c r="BI79" s="618"/>
      <c r="BJ79" s="618"/>
      <c r="BK79" s="618"/>
      <c r="BL79" s="619"/>
    </row>
    <row r="80" spans="1:64" x14ac:dyDescent="0.25">
      <c r="A80" s="1104"/>
      <c r="B80" s="715">
        <f t="shared" si="25"/>
        <v>42297</v>
      </c>
      <c r="C80" s="716"/>
      <c r="D80" s="717"/>
      <c r="E80" s="1104"/>
      <c r="F80" s="641"/>
      <c r="G80" s="620"/>
      <c r="H80" s="920"/>
      <c r="I80" s="912"/>
      <c r="J80" s="908"/>
      <c r="K80" s="621"/>
      <c r="L80" s="690"/>
      <c r="M80" s="689"/>
      <c r="N80" s="894">
        <f t="shared" si="16"/>
        <v>0</v>
      </c>
      <c r="O80" s="691">
        <f t="shared" si="17"/>
        <v>0</v>
      </c>
      <c r="P80" s="895">
        <f t="shared" si="18"/>
        <v>0</v>
      </c>
      <c r="Q80" s="876">
        <f t="shared" si="19"/>
        <v>0</v>
      </c>
      <c r="R80" s="692">
        <f t="shared" si="20"/>
        <v>0</v>
      </c>
      <c r="S80" s="692">
        <f t="shared" si="21"/>
        <v>0</v>
      </c>
      <c r="T80" s="692">
        <f t="shared" si="22"/>
        <v>0</v>
      </c>
      <c r="U80" s="692">
        <f t="shared" si="23"/>
        <v>0</v>
      </c>
      <c r="V80" s="693">
        <f t="shared" si="24"/>
        <v>0</v>
      </c>
      <c r="W80" s="1104"/>
      <c r="X80" s="641"/>
      <c r="Y80" s="621"/>
      <c r="Z80" s="621"/>
      <c r="AA80" s="621"/>
      <c r="AB80" s="621"/>
      <c r="AC80" s="621"/>
      <c r="AD80" s="621"/>
      <c r="AE80" s="622"/>
      <c r="AN80" s="1104"/>
      <c r="AO80" s="620"/>
      <c r="AP80" s="621"/>
      <c r="AQ80" s="621"/>
      <c r="AR80" s="621"/>
      <c r="AS80" s="621"/>
      <c r="AT80" s="621"/>
      <c r="AU80" s="621"/>
      <c r="AV80" s="621"/>
      <c r="AW80" s="622"/>
      <c r="BF80" s="1104"/>
      <c r="BG80" s="620"/>
      <c r="BH80" s="621"/>
      <c r="BI80" s="621"/>
      <c r="BJ80" s="621"/>
      <c r="BK80" s="621"/>
      <c r="BL80" s="622"/>
    </row>
    <row r="81" spans="1:64" x14ac:dyDescent="0.25">
      <c r="A81" s="1104"/>
      <c r="B81" s="715">
        <f t="shared" si="25"/>
        <v>42298</v>
      </c>
      <c r="C81" s="716"/>
      <c r="D81" s="717"/>
      <c r="E81" s="1104"/>
      <c r="F81" s="641"/>
      <c r="G81" s="620"/>
      <c r="H81" s="920"/>
      <c r="I81" s="912"/>
      <c r="J81" s="908"/>
      <c r="K81" s="621"/>
      <c r="L81" s="690"/>
      <c r="M81" s="689"/>
      <c r="N81" s="894">
        <f t="shared" si="16"/>
        <v>0</v>
      </c>
      <c r="O81" s="691">
        <f t="shared" si="17"/>
        <v>0</v>
      </c>
      <c r="P81" s="895">
        <f t="shared" si="18"/>
        <v>0</v>
      </c>
      <c r="Q81" s="876">
        <f t="shared" si="19"/>
        <v>0</v>
      </c>
      <c r="R81" s="692">
        <f t="shared" si="20"/>
        <v>0</v>
      </c>
      <c r="S81" s="692">
        <f t="shared" si="21"/>
        <v>0</v>
      </c>
      <c r="T81" s="692">
        <f t="shared" si="22"/>
        <v>0</v>
      </c>
      <c r="U81" s="692">
        <f t="shared" si="23"/>
        <v>0</v>
      </c>
      <c r="V81" s="693">
        <f t="shared" si="24"/>
        <v>0</v>
      </c>
      <c r="W81" s="1104"/>
      <c r="X81" s="641"/>
      <c r="Y81" s="621"/>
      <c r="Z81" s="621"/>
      <c r="AA81" s="621"/>
      <c r="AB81" s="621"/>
      <c r="AC81" s="621"/>
      <c r="AD81" s="621"/>
      <c r="AE81" s="622"/>
      <c r="AN81" s="1104"/>
      <c r="AO81" s="620"/>
      <c r="AP81" s="621"/>
      <c r="AQ81" s="621"/>
      <c r="AR81" s="621"/>
      <c r="AS81" s="621"/>
      <c r="AT81" s="621"/>
      <c r="AU81" s="621"/>
      <c r="AV81" s="621"/>
      <c r="AW81" s="622"/>
      <c r="BF81" s="1104"/>
      <c r="BG81" s="620"/>
      <c r="BH81" s="621"/>
      <c r="BI81" s="621"/>
      <c r="BJ81" s="621"/>
      <c r="BK81" s="621"/>
      <c r="BL81" s="622"/>
    </row>
    <row r="82" spans="1:64" x14ac:dyDescent="0.25">
      <c r="A82" s="1104"/>
      <c r="B82" s="715">
        <f t="shared" si="25"/>
        <v>42299</v>
      </c>
      <c r="C82" s="716"/>
      <c r="D82" s="717"/>
      <c r="E82" s="1104"/>
      <c r="F82" s="641"/>
      <c r="G82" s="620"/>
      <c r="H82" s="920"/>
      <c r="I82" s="912"/>
      <c r="J82" s="908"/>
      <c r="K82" s="621"/>
      <c r="L82" s="690"/>
      <c r="M82" s="689"/>
      <c r="N82" s="894">
        <f t="shared" si="16"/>
        <v>0</v>
      </c>
      <c r="O82" s="691">
        <f t="shared" si="17"/>
        <v>0</v>
      </c>
      <c r="P82" s="895">
        <f t="shared" si="18"/>
        <v>0</v>
      </c>
      <c r="Q82" s="876">
        <f t="shared" si="19"/>
        <v>0</v>
      </c>
      <c r="R82" s="692">
        <f t="shared" si="20"/>
        <v>0</v>
      </c>
      <c r="S82" s="692">
        <f t="shared" si="21"/>
        <v>0</v>
      </c>
      <c r="T82" s="692">
        <f t="shared" si="22"/>
        <v>0</v>
      </c>
      <c r="U82" s="692">
        <f t="shared" si="23"/>
        <v>0</v>
      </c>
      <c r="V82" s="693">
        <f t="shared" si="24"/>
        <v>0</v>
      </c>
      <c r="W82" s="1104"/>
      <c r="X82" s="641"/>
      <c r="Y82" s="621"/>
      <c r="Z82" s="621"/>
      <c r="AA82" s="621"/>
      <c r="AB82" s="621"/>
      <c r="AC82" s="621"/>
      <c r="AD82" s="621"/>
      <c r="AE82" s="622"/>
      <c r="AN82" s="1104"/>
      <c r="AO82" s="620"/>
      <c r="AP82" s="621"/>
      <c r="AQ82" s="621"/>
      <c r="AR82" s="621"/>
      <c r="AS82" s="621"/>
      <c r="AT82" s="621"/>
      <c r="AU82" s="621"/>
      <c r="AV82" s="621"/>
      <c r="AW82" s="622"/>
      <c r="BF82" s="1104"/>
      <c r="BG82" s="620"/>
      <c r="BH82" s="621"/>
      <c r="BI82" s="621"/>
      <c r="BJ82" s="621"/>
      <c r="BK82" s="621"/>
      <c r="BL82" s="622"/>
    </row>
    <row r="83" spans="1:64" x14ac:dyDescent="0.25">
      <c r="A83" s="1104"/>
      <c r="B83" s="715">
        <f t="shared" si="25"/>
        <v>42300</v>
      </c>
      <c r="C83" s="716"/>
      <c r="D83" s="716"/>
      <c r="E83" s="1104"/>
      <c r="F83" s="641"/>
      <c r="G83" s="620"/>
      <c r="H83" s="920"/>
      <c r="I83" s="912"/>
      <c r="J83" s="908"/>
      <c r="K83" s="621"/>
      <c r="L83" s="690"/>
      <c r="M83" s="689"/>
      <c r="N83" s="894">
        <f t="shared" si="16"/>
        <v>0</v>
      </c>
      <c r="O83" s="691">
        <f t="shared" si="17"/>
        <v>0</v>
      </c>
      <c r="P83" s="895">
        <f t="shared" si="18"/>
        <v>0</v>
      </c>
      <c r="Q83" s="876">
        <f t="shared" si="19"/>
        <v>0</v>
      </c>
      <c r="R83" s="692">
        <f t="shared" si="20"/>
        <v>0</v>
      </c>
      <c r="S83" s="692">
        <f t="shared" si="21"/>
        <v>0</v>
      </c>
      <c r="T83" s="692">
        <f t="shared" si="22"/>
        <v>0</v>
      </c>
      <c r="U83" s="692">
        <f t="shared" si="23"/>
        <v>0</v>
      </c>
      <c r="V83" s="693">
        <f t="shared" si="24"/>
        <v>0</v>
      </c>
      <c r="W83" s="1104"/>
      <c r="X83" s="641"/>
      <c r="Y83" s="621"/>
      <c r="Z83" s="621"/>
      <c r="AA83" s="621"/>
      <c r="AB83" s="621"/>
      <c r="AC83" s="621"/>
      <c r="AD83" s="621"/>
      <c r="AE83" s="622"/>
      <c r="AN83" s="1104"/>
      <c r="AO83" s="620"/>
      <c r="AP83" s="621"/>
      <c r="AQ83" s="621"/>
      <c r="AR83" s="621"/>
      <c r="AS83" s="621"/>
      <c r="AT83" s="621"/>
      <c r="AU83" s="621"/>
      <c r="AV83" s="621"/>
      <c r="AW83" s="622"/>
      <c r="BF83" s="1104"/>
      <c r="BG83" s="620"/>
      <c r="BH83" s="621"/>
      <c r="BI83" s="621"/>
      <c r="BJ83" s="621"/>
      <c r="BK83" s="621"/>
      <c r="BL83" s="622"/>
    </row>
    <row r="84" spans="1:64" x14ac:dyDescent="0.25">
      <c r="A84" s="1104"/>
      <c r="B84" s="715">
        <f t="shared" si="25"/>
        <v>42301</v>
      </c>
      <c r="C84" s="716"/>
      <c r="D84" s="716"/>
      <c r="E84" s="1104"/>
      <c r="F84" s="641"/>
      <c r="G84" s="620"/>
      <c r="H84" s="920"/>
      <c r="I84" s="912"/>
      <c r="J84" s="908"/>
      <c r="K84" s="621"/>
      <c r="L84" s="690"/>
      <c r="M84" s="689"/>
      <c r="N84" s="894">
        <f t="shared" si="16"/>
        <v>0</v>
      </c>
      <c r="O84" s="691">
        <f t="shared" si="17"/>
        <v>0</v>
      </c>
      <c r="P84" s="895">
        <f t="shared" si="18"/>
        <v>0</v>
      </c>
      <c r="Q84" s="876">
        <f t="shared" si="19"/>
        <v>0</v>
      </c>
      <c r="R84" s="692">
        <f t="shared" si="20"/>
        <v>0</v>
      </c>
      <c r="S84" s="692">
        <f t="shared" si="21"/>
        <v>0</v>
      </c>
      <c r="T84" s="692">
        <f t="shared" si="22"/>
        <v>0</v>
      </c>
      <c r="U84" s="692">
        <f t="shared" si="23"/>
        <v>0</v>
      </c>
      <c r="V84" s="693">
        <f t="shared" si="24"/>
        <v>0</v>
      </c>
      <c r="W84" s="1104"/>
      <c r="X84" s="641"/>
      <c r="Y84" s="621"/>
      <c r="Z84" s="621"/>
      <c r="AA84" s="621"/>
      <c r="AB84" s="621"/>
      <c r="AC84" s="621"/>
      <c r="AD84" s="621"/>
      <c r="AE84" s="622"/>
      <c r="AN84" s="1104"/>
      <c r="AO84" s="620"/>
      <c r="AP84" s="621"/>
      <c r="AQ84" s="621"/>
      <c r="AR84" s="621"/>
      <c r="AS84" s="621"/>
      <c r="AT84" s="621"/>
      <c r="AU84" s="621"/>
      <c r="AV84" s="621"/>
      <c r="AW84" s="622"/>
      <c r="BF84" s="1104"/>
      <c r="BG84" s="620"/>
      <c r="BH84" s="621"/>
      <c r="BI84" s="621"/>
      <c r="BJ84" s="621"/>
      <c r="BK84" s="621"/>
      <c r="BL84" s="622"/>
    </row>
    <row r="85" spans="1:64" ht="15.75" thickBot="1" x14ac:dyDescent="0.3">
      <c r="A85" s="1105"/>
      <c r="B85" s="718">
        <f t="shared" si="25"/>
        <v>42302</v>
      </c>
      <c r="C85" s="719"/>
      <c r="D85" s="719"/>
      <c r="E85" s="1105"/>
      <c r="F85" s="642"/>
      <c r="G85" s="623"/>
      <c r="H85" s="921"/>
      <c r="I85" s="913"/>
      <c r="J85" s="909"/>
      <c r="K85" s="695"/>
      <c r="L85" s="696"/>
      <c r="M85" s="694"/>
      <c r="N85" s="896">
        <f t="shared" si="16"/>
        <v>0</v>
      </c>
      <c r="O85" s="697">
        <f t="shared" si="17"/>
        <v>0</v>
      </c>
      <c r="P85" s="897">
        <f t="shared" si="18"/>
        <v>0</v>
      </c>
      <c r="Q85" s="877">
        <f t="shared" si="19"/>
        <v>0</v>
      </c>
      <c r="R85" s="698">
        <f t="shared" si="20"/>
        <v>0</v>
      </c>
      <c r="S85" s="698">
        <f t="shared" si="21"/>
        <v>0</v>
      </c>
      <c r="T85" s="698">
        <f t="shared" si="22"/>
        <v>0</v>
      </c>
      <c r="U85" s="698">
        <f t="shared" si="23"/>
        <v>0</v>
      </c>
      <c r="V85" s="699">
        <f t="shared" si="24"/>
        <v>0</v>
      </c>
      <c r="W85" s="1105"/>
      <c r="X85" s="642"/>
      <c r="Y85" s="624"/>
      <c r="Z85" s="624"/>
      <c r="AA85" s="624"/>
      <c r="AB85" s="624"/>
      <c r="AC85" s="624"/>
      <c r="AD85" s="624"/>
      <c r="AE85" s="625"/>
      <c r="AN85" s="1105"/>
      <c r="AO85" s="623"/>
      <c r="AP85" s="624"/>
      <c r="AQ85" s="624"/>
      <c r="AR85" s="624"/>
      <c r="AS85" s="624"/>
      <c r="AT85" s="624"/>
      <c r="AU85" s="624"/>
      <c r="AV85" s="624"/>
      <c r="AW85" s="625"/>
      <c r="BF85" s="1105"/>
      <c r="BG85" s="623"/>
      <c r="BH85" s="624"/>
      <c r="BI85" s="624"/>
      <c r="BJ85" s="624"/>
      <c r="BK85" s="624"/>
      <c r="BL85" s="625"/>
    </row>
    <row r="86" spans="1:64" ht="15" customHeight="1" x14ac:dyDescent="0.25">
      <c r="A86" s="1103">
        <f>A79+1</f>
        <v>13</v>
      </c>
      <c r="B86" s="703">
        <f t="shared" si="25"/>
        <v>42303</v>
      </c>
      <c r="C86" s="704"/>
      <c r="D86" s="705"/>
      <c r="E86" s="1103">
        <f>E79+1</f>
        <v>13</v>
      </c>
      <c r="F86" s="649"/>
      <c r="G86" s="608"/>
      <c r="H86" s="916"/>
      <c r="I86" s="914"/>
      <c r="J86" s="904"/>
      <c r="K86" s="608"/>
      <c r="L86" s="650"/>
      <c r="M86" s="677"/>
      <c r="N86" s="902">
        <f t="shared" si="16"/>
        <v>0</v>
      </c>
      <c r="O86" s="674">
        <f t="shared" si="17"/>
        <v>0</v>
      </c>
      <c r="P86" s="903">
        <f t="shared" si="18"/>
        <v>0</v>
      </c>
      <c r="Q86" s="884">
        <f t="shared" si="19"/>
        <v>0</v>
      </c>
      <c r="R86" s="675">
        <f t="shared" si="20"/>
        <v>0</v>
      </c>
      <c r="S86" s="675">
        <f t="shared" si="21"/>
        <v>0</v>
      </c>
      <c r="T86" s="675">
        <f t="shared" si="22"/>
        <v>0</v>
      </c>
      <c r="U86" s="675">
        <f t="shared" si="23"/>
        <v>0</v>
      </c>
      <c r="V86" s="676">
        <f t="shared" si="24"/>
        <v>0</v>
      </c>
      <c r="W86" s="1103">
        <f>W79+1</f>
        <v>13</v>
      </c>
      <c r="X86" s="637"/>
      <c r="Y86" s="608"/>
      <c r="Z86" s="608"/>
      <c r="AA86" s="609"/>
      <c r="AB86" s="609"/>
      <c r="AC86" s="608"/>
      <c r="AD86" s="609"/>
      <c r="AE86" s="627"/>
      <c r="AN86" s="1103">
        <f>AN79+1</f>
        <v>13</v>
      </c>
      <c r="AO86" s="607"/>
      <c r="AP86" s="608"/>
      <c r="AQ86" s="608"/>
      <c r="AR86" s="609"/>
      <c r="AS86" s="609"/>
      <c r="AT86" s="608"/>
      <c r="AU86" s="609"/>
      <c r="AV86" s="609"/>
      <c r="AW86" s="610"/>
      <c r="BF86" s="1103">
        <f>BF79+1</f>
        <v>13</v>
      </c>
      <c r="BG86" s="607"/>
      <c r="BH86" s="608"/>
      <c r="BI86" s="608"/>
      <c r="BJ86" s="609"/>
      <c r="BK86" s="609"/>
      <c r="BL86" s="610"/>
    </row>
    <row r="87" spans="1:64" x14ac:dyDescent="0.25">
      <c r="A87" s="1104"/>
      <c r="B87" s="706">
        <f t="shared" si="25"/>
        <v>42304</v>
      </c>
      <c r="C87" s="707"/>
      <c r="D87" s="708"/>
      <c r="E87" s="1104"/>
      <c r="F87" s="638"/>
      <c r="G87" s="611"/>
      <c r="H87" s="917"/>
      <c r="I87" s="912"/>
      <c r="J87" s="905"/>
      <c r="K87" s="611"/>
      <c r="L87" s="653"/>
      <c r="M87" s="679"/>
      <c r="N87" s="898">
        <f t="shared" si="16"/>
        <v>0</v>
      </c>
      <c r="O87" s="669">
        <f t="shared" si="17"/>
        <v>0</v>
      </c>
      <c r="P87" s="899">
        <f t="shared" si="18"/>
        <v>0</v>
      </c>
      <c r="Q87" s="882">
        <f t="shared" si="19"/>
        <v>0</v>
      </c>
      <c r="R87" s="670">
        <f t="shared" si="20"/>
        <v>0</v>
      </c>
      <c r="S87" s="670">
        <f t="shared" si="21"/>
        <v>0</v>
      </c>
      <c r="T87" s="670">
        <f t="shared" si="22"/>
        <v>0</v>
      </c>
      <c r="U87" s="670">
        <f t="shared" si="23"/>
        <v>0</v>
      </c>
      <c r="V87" s="668">
        <f t="shared" si="24"/>
        <v>0</v>
      </c>
      <c r="W87" s="1104"/>
      <c r="X87" s="638"/>
      <c r="Y87" s="611"/>
      <c r="Z87" s="611"/>
      <c r="AA87" s="612"/>
      <c r="AB87" s="612"/>
      <c r="AC87" s="611"/>
      <c r="AD87" s="612"/>
      <c r="AE87" s="613"/>
      <c r="AN87" s="1104"/>
      <c r="AO87" s="611"/>
      <c r="AP87" s="611"/>
      <c r="AQ87" s="611"/>
      <c r="AR87" s="612"/>
      <c r="AS87" s="612"/>
      <c r="AT87" s="611"/>
      <c r="AU87" s="612"/>
      <c r="AV87" s="612"/>
      <c r="AW87" s="613"/>
      <c r="BF87" s="1104"/>
      <c r="BG87" s="611"/>
      <c r="BH87" s="611"/>
      <c r="BI87" s="611"/>
      <c r="BJ87" s="612"/>
      <c r="BK87" s="612"/>
      <c r="BL87" s="613"/>
    </row>
    <row r="88" spans="1:64" x14ac:dyDescent="0.25">
      <c r="A88" s="1104"/>
      <c r="B88" s="706">
        <f t="shared" si="25"/>
        <v>42305</v>
      </c>
      <c r="C88" s="707"/>
      <c r="D88" s="708"/>
      <c r="E88" s="1104"/>
      <c r="F88" s="638"/>
      <c r="G88" s="611"/>
      <c r="H88" s="917"/>
      <c r="I88" s="912"/>
      <c r="J88" s="905"/>
      <c r="K88" s="611"/>
      <c r="L88" s="653"/>
      <c r="M88" s="679"/>
      <c r="N88" s="898">
        <f t="shared" si="16"/>
        <v>0</v>
      </c>
      <c r="O88" s="669">
        <f t="shared" si="17"/>
        <v>0</v>
      </c>
      <c r="P88" s="899">
        <f t="shared" si="18"/>
        <v>0</v>
      </c>
      <c r="Q88" s="882">
        <f t="shared" si="19"/>
        <v>0</v>
      </c>
      <c r="R88" s="670">
        <f t="shared" si="20"/>
        <v>0</v>
      </c>
      <c r="S88" s="670">
        <f t="shared" si="21"/>
        <v>0</v>
      </c>
      <c r="T88" s="670">
        <f t="shared" si="22"/>
        <v>0</v>
      </c>
      <c r="U88" s="670">
        <f t="shared" si="23"/>
        <v>0</v>
      </c>
      <c r="V88" s="668">
        <f t="shared" si="24"/>
        <v>0</v>
      </c>
      <c r="W88" s="1104"/>
      <c r="X88" s="638"/>
      <c r="Y88" s="611"/>
      <c r="Z88" s="611"/>
      <c r="AA88" s="612"/>
      <c r="AB88" s="612"/>
      <c r="AC88" s="611"/>
      <c r="AD88" s="612"/>
      <c r="AE88" s="613"/>
      <c r="AN88" s="1104"/>
      <c r="AO88" s="611"/>
      <c r="AP88" s="611"/>
      <c r="AQ88" s="611"/>
      <c r="AR88" s="612"/>
      <c r="AS88" s="612"/>
      <c r="AT88" s="611"/>
      <c r="AU88" s="612"/>
      <c r="AV88" s="612"/>
      <c r="AW88" s="613"/>
      <c r="BF88" s="1104"/>
      <c r="BG88" s="611"/>
      <c r="BH88" s="611"/>
      <c r="BI88" s="611"/>
      <c r="BJ88" s="612"/>
      <c r="BK88" s="612"/>
      <c r="BL88" s="613"/>
    </row>
    <row r="89" spans="1:64" x14ac:dyDescent="0.25">
      <c r="A89" s="1104"/>
      <c r="B89" s="706">
        <f t="shared" si="25"/>
        <v>42306</v>
      </c>
      <c r="C89" s="707"/>
      <c r="D89" s="707"/>
      <c r="E89" s="1104"/>
      <c r="F89" s="638"/>
      <c r="G89" s="611"/>
      <c r="H89" s="917"/>
      <c r="I89" s="912"/>
      <c r="J89" s="905"/>
      <c r="K89" s="611"/>
      <c r="L89" s="653"/>
      <c r="M89" s="679"/>
      <c r="N89" s="898">
        <f t="shared" si="16"/>
        <v>0</v>
      </c>
      <c r="O89" s="669">
        <f t="shared" si="17"/>
        <v>0</v>
      </c>
      <c r="P89" s="899">
        <f t="shared" si="18"/>
        <v>0</v>
      </c>
      <c r="Q89" s="882">
        <f t="shared" si="19"/>
        <v>0</v>
      </c>
      <c r="R89" s="670">
        <f t="shared" si="20"/>
        <v>0</v>
      </c>
      <c r="S89" s="670">
        <f t="shared" si="21"/>
        <v>0</v>
      </c>
      <c r="T89" s="670">
        <f t="shared" si="22"/>
        <v>0</v>
      </c>
      <c r="U89" s="670">
        <f t="shared" si="23"/>
        <v>0</v>
      </c>
      <c r="V89" s="668">
        <f t="shared" si="24"/>
        <v>0</v>
      </c>
      <c r="W89" s="1104"/>
      <c r="X89" s="638"/>
      <c r="Y89" s="611"/>
      <c r="Z89" s="611"/>
      <c r="AA89" s="612"/>
      <c r="AB89" s="612"/>
      <c r="AC89" s="611"/>
      <c r="AD89" s="612"/>
      <c r="AE89" s="613"/>
      <c r="AN89" s="1104"/>
      <c r="AO89" s="611"/>
      <c r="AP89" s="611"/>
      <c r="AQ89" s="611"/>
      <c r="AR89" s="612"/>
      <c r="AS89" s="612"/>
      <c r="AT89" s="611"/>
      <c r="AU89" s="612"/>
      <c r="AV89" s="612"/>
      <c r="AW89" s="613"/>
      <c r="BF89" s="1104"/>
      <c r="BG89" s="611"/>
      <c r="BH89" s="611"/>
      <c r="BI89" s="611"/>
      <c r="BJ89" s="612"/>
      <c r="BK89" s="612"/>
      <c r="BL89" s="613"/>
    </row>
    <row r="90" spans="1:64" x14ac:dyDescent="0.25">
      <c r="A90" s="1104"/>
      <c r="B90" s="706">
        <f t="shared" si="25"/>
        <v>42307</v>
      </c>
      <c r="C90" s="707"/>
      <c r="D90" s="708"/>
      <c r="E90" s="1104"/>
      <c r="F90" s="638"/>
      <c r="G90" s="611"/>
      <c r="H90" s="917"/>
      <c r="I90" s="912"/>
      <c r="J90" s="905"/>
      <c r="K90" s="611"/>
      <c r="L90" s="653"/>
      <c r="M90" s="679"/>
      <c r="N90" s="898">
        <f t="shared" si="16"/>
        <v>0</v>
      </c>
      <c r="O90" s="669">
        <f t="shared" si="17"/>
        <v>0</v>
      </c>
      <c r="P90" s="899">
        <f t="shared" si="18"/>
        <v>0</v>
      </c>
      <c r="Q90" s="882">
        <f t="shared" si="19"/>
        <v>0</v>
      </c>
      <c r="R90" s="670">
        <f t="shared" si="20"/>
        <v>0</v>
      </c>
      <c r="S90" s="670">
        <f t="shared" si="21"/>
        <v>0</v>
      </c>
      <c r="T90" s="670">
        <f t="shared" si="22"/>
        <v>0</v>
      </c>
      <c r="U90" s="670">
        <f t="shared" si="23"/>
        <v>0</v>
      </c>
      <c r="V90" s="668">
        <f t="shared" si="24"/>
        <v>0</v>
      </c>
      <c r="W90" s="1104"/>
      <c r="X90" s="638"/>
      <c r="Y90" s="611"/>
      <c r="Z90" s="611"/>
      <c r="AA90" s="612"/>
      <c r="AB90" s="612"/>
      <c r="AC90" s="611"/>
      <c r="AD90" s="612"/>
      <c r="AE90" s="613"/>
      <c r="AN90" s="1104"/>
      <c r="AO90" s="611"/>
      <c r="AP90" s="611"/>
      <c r="AQ90" s="611"/>
      <c r="AR90" s="612"/>
      <c r="AS90" s="612"/>
      <c r="AT90" s="611"/>
      <c r="AU90" s="612"/>
      <c r="AV90" s="612"/>
      <c r="AW90" s="613"/>
      <c r="BF90" s="1104"/>
      <c r="BG90" s="611"/>
      <c r="BH90" s="611"/>
      <c r="BI90" s="611"/>
      <c r="BJ90" s="612"/>
      <c r="BK90" s="612"/>
      <c r="BL90" s="613"/>
    </row>
    <row r="91" spans="1:64" x14ac:dyDescent="0.25">
      <c r="A91" s="1104"/>
      <c r="B91" s="706">
        <f t="shared" si="25"/>
        <v>42308</v>
      </c>
      <c r="C91" s="707"/>
      <c r="D91" s="708"/>
      <c r="E91" s="1104"/>
      <c r="F91" s="638"/>
      <c r="G91" s="611"/>
      <c r="H91" s="917"/>
      <c r="I91" s="912"/>
      <c r="J91" s="905"/>
      <c r="K91" s="611"/>
      <c r="L91" s="653"/>
      <c r="M91" s="679"/>
      <c r="N91" s="898">
        <f t="shared" si="16"/>
        <v>0</v>
      </c>
      <c r="O91" s="669">
        <f t="shared" si="17"/>
        <v>0</v>
      </c>
      <c r="P91" s="899">
        <f t="shared" si="18"/>
        <v>0</v>
      </c>
      <c r="Q91" s="882">
        <f t="shared" si="19"/>
        <v>0</v>
      </c>
      <c r="R91" s="670">
        <f t="shared" si="20"/>
        <v>0</v>
      </c>
      <c r="S91" s="670">
        <f t="shared" si="21"/>
        <v>0</v>
      </c>
      <c r="T91" s="670">
        <f t="shared" si="22"/>
        <v>0</v>
      </c>
      <c r="U91" s="670">
        <f t="shared" si="23"/>
        <v>0</v>
      </c>
      <c r="V91" s="656">
        <f t="shared" si="24"/>
        <v>0</v>
      </c>
      <c r="W91" s="1104"/>
      <c r="X91" s="638"/>
      <c r="Y91" s="611"/>
      <c r="Z91" s="611"/>
      <c r="AA91" s="612"/>
      <c r="AB91" s="612"/>
      <c r="AC91" s="611"/>
      <c r="AD91" s="612"/>
      <c r="AE91" s="613"/>
      <c r="AN91" s="1104"/>
      <c r="AO91" s="611"/>
      <c r="AP91" s="611"/>
      <c r="AQ91" s="611"/>
      <c r="AR91" s="612"/>
      <c r="AS91" s="612"/>
      <c r="AT91" s="611"/>
      <c r="AU91" s="612"/>
      <c r="AV91" s="612"/>
      <c r="AW91" s="613"/>
      <c r="BF91" s="1104"/>
      <c r="BG91" s="611"/>
      <c r="BH91" s="611"/>
      <c r="BI91" s="611"/>
      <c r="BJ91" s="612"/>
      <c r="BK91" s="612"/>
      <c r="BL91" s="613"/>
    </row>
    <row r="92" spans="1:64" ht="15.75" thickBot="1" x14ac:dyDescent="0.3">
      <c r="A92" s="1105"/>
      <c r="B92" s="709">
        <f t="shared" si="25"/>
        <v>42309</v>
      </c>
      <c r="C92" s="710"/>
      <c r="D92" s="711"/>
      <c r="E92" s="1105"/>
      <c r="F92" s="639"/>
      <c r="G92" s="614"/>
      <c r="H92" s="918"/>
      <c r="I92" s="913"/>
      <c r="J92" s="906"/>
      <c r="K92" s="614"/>
      <c r="L92" s="657"/>
      <c r="M92" s="682"/>
      <c r="N92" s="900">
        <f t="shared" si="16"/>
        <v>0</v>
      </c>
      <c r="O92" s="671">
        <f t="shared" si="17"/>
        <v>0</v>
      </c>
      <c r="P92" s="901">
        <f t="shared" si="18"/>
        <v>0</v>
      </c>
      <c r="Q92" s="883">
        <f t="shared" si="19"/>
        <v>0</v>
      </c>
      <c r="R92" s="672">
        <f t="shared" si="20"/>
        <v>0</v>
      </c>
      <c r="S92" s="672">
        <f t="shared" si="21"/>
        <v>0</v>
      </c>
      <c r="T92" s="672">
        <f t="shared" si="22"/>
        <v>0</v>
      </c>
      <c r="U92" s="672">
        <f t="shared" si="23"/>
        <v>0</v>
      </c>
      <c r="V92" s="660">
        <f t="shared" si="24"/>
        <v>0</v>
      </c>
      <c r="W92" s="1105"/>
      <c r="X92" s="639"/>
      <c r="Y92" s="614"/>
      <c r="Z92" s="614"/>
      <c r="AA92" s="615"/>
      <c r="AB92" s="615"/>
      <c r="AC92" s="614"/>
      <c r="AD92" s="615"/>
      <c r="AE92" s="616"/>
      <c r="AN92" s="1105"/>
      <c r="AO92" s="614"/>
      <c r="AP92" s="614"/>
      <c r="AQ92" s="614"/>
      <c r="AR92" s="615"/>
      <c r="AS92" s="615"/>
      <c r="AT92" s="614"/>
      <c r="AU92" s="615"/>
      <c r="AV92" s="615"/>
      <c r="AW92" s="616"/>
      <c r="BF92" s="1105"/>
      <c r="BG92" s="614"/>
      <c r="BH92" s="614"/>
      <c r="BI92" s="614"/>
      <c r="BJ92" s="615"/>
      <c r="BK92" s="615"/>
      <c r="BL92" s="616"/>
    </row>
    <row r="93" spans="1:64" ht="15" customHeight="1" x14ac:dyDescent="0.25">
      <c r="A93" s="1103">
        <f>A86+1</f>
        <v>14</v>
      </c>
      <c r="B93" s="712">
        <f t="shared" si="25"/>
        <v>42310</v>
      </c>
      <c r="C93" s="713"/>
      <c r="D93" s="714"/>
      <c r="E93" s="1103">
        <f>E86+1</f>
        <v>14</v>
      </c>
      <c r="F93" s="640"/>
      <c r="G93" s="617"/>
      <c r="H93" s="919"/>
      <c r="I93" s="914"/>
      <c r="J93" s="907"/>
      <c r="K93" s="618"/>
      <c r="L93" s="685"/>
      <c r="M93" s="684"/>
      <c r="N93" s="892">
        <f t="shared" si="16"/>
        <v>0</v>
      </c>
      <c r="O93" s="686">
        <f t="shared" si="17"/>
        <v>0</v>
      </c>
      <c r="P93" s="893">
        <f t="shared" si="18"/>
        <v>0</v>
      </c>
      <c r="Q93" s="875">
        <f t="shared" si="19"/>
        <v>0</v>
      </c>
      <c r="R93" s="687">
        <f t="shared" si="20"/>
        <v>0</v>
      </c>
      <c r="S93" s="687">
        <f t="shared" si="21"/>
        <v>0</v>
      </c>
      <c r="T93" s="687">
        <f t="shared" si="22"/>
        <v>0</v>
      </c>
      <c r="U93" s="687">
        <f t="shared" si="23"/>
        <v>0</v>
      </c>
      <c r="V93" s="688">
        <f t="shared" si="24"/>
        <v>0</v>
      </c>
      <c r="W93" s="1103">
        <f>W86+1</f>
        <v>14</v>
      </c>
      <c r="X93" s="640"/>
      <c r="Y93" s="618"/>
      <c r="Z93" s="618"/>
      <c r="AA93" s="618"/>
      <c r="AB93" s="618"/>
      <c r="AC93" s="618"/>
      <c r="AD93" s="618"/>
      <c r="AE93" s="619"/>
      <c r="AN93" s="1103">
        <f>AN86+1</f>
        <v>14</v>
      </c>
      <c r="AO93" s="617"/>
      <c r="AP93" s="618"/>
      <c r="AQ93" s="618"/>
      <c r="AR93" s="618"/>
      <c r="AS93" s="618"/>
      <c r="AT93" s="618"/>
      <c r="AU93" s="618"/>
      <c r="AV93" s="618"/>
      <c r="AW93" s="619"/>
      <c r="BF93" s="1103">
        <f>BF86+1</f>
        <v>14</v>
      </c>
      <c r="BG93" s="617"/>
      <c r="BH93" s="618"/>
      <c r="BI93" s="618"/>
      <c r="BJ93" s="618"/>
      <c r="BK93" s="618"/>
      <c r="BL93" s="619"/>
    </row>
    <row r="94" spans="1:64" x14ac:dyDescent="0.25">
      <c r="A94" s="1104"/>
      <c r="B94" s="715">
        <f t="shared" si="25"/>
        <v>42311</v>
      </c>
      <c r="C94" s="716"/>
      <c r="D94" s="717"/>
      <c r="E94" s="1104"/>
      <c r="F94" s="641"/>
      <c r="G94" s="620"/>
      <c r="H94" s="920"/>
      <c r="I94" s="912"/>
      <c r="J94" s="908"/>
      <c r="K94" s="621"/>
      <c r="L94" s="690"/>
      <c r="M94" s="689"/>
      <c r="N94" s="894">
        <f t="shared" si="16"/>
        <v>0</v>
      </c>
      <c r="O94" s="691">
        <f t="shared" si="17"/>
        <v>0</v>
      </c>
      <c r="P94" s="895">
        <f t="shared" si="18"/>
        <v>0</v>
      </c>
      <c r="Q94" s="876">
        <f t="shared" si="19"/>
        <v>0</v>
      </c>
      <c r="R94" s="692">
        <f t="shared" si="20"/>
        <v>0</v>
      </c>
      <c r="S94" s="692">
        <f t="shared" si="21"/>
        <v>0</v>
      </c>
      <c r="T94" s="692">
        <f t="shared" si="22"/>
        <v>0</v>
      </c>
      <c r="U94" s="692">
        <f t="shared" si="23"/>
        <v>0</v>
      </c>
      <c r="V94" s="693">
        <f t="shared" si="24"/>
        <v>0</v>
      </c>
      <c r="W94" s="1104"/>
      <c r="X94" s="641"/>
      <c r="Y94" s="621"/>
      <c r="Z94" s="621"/>
      <c r="AA94" s="621"/>
      <c r="AB94" s="621"/>
      <c r="AC94" s="621"/>
      <c r="AD94" s="621"/>
      <c r="AE94" s="622"/>
      <c r="AN94" s="1104"/>
      <c r="AO94" s="620"/>
      <c r="AP94" s="621"/>
      <c r="AQ94" s="621"/>
      <c r="AR94" s="621"/>
      <c r="AS94" s="621"/>
      <c r="AT94" s="621"/>
      <c r="AU94" s="621"/>
      <c r="AV94" s="621"/>
      <c r="AW94" s="622"/>
      <c r="BF94" s="1104"/>
      <c r="BG94" s="620"/>
      <c r="BH94" s="621"/>
      <c r="BI94" s="621"/>
      <c r="BJ94" s="621"/>
      <c r="BK94" s="621"/>
      <c r="BL94" s="622"/>
    </row>
    <row r="95" spans="1:64" x14ac:dyDescent="0.25">
      <c r="A95" s="1104"/>
      <c r="B95" s="715">
        <f t="shared" si="25"/>
        <v>42312</v>
      </c>
      <c r="C95" s="716"/>
      <c r="D95" s="717"/>
      <c r="E95" s="1104"/>
      <c r="F95" s="641"/>
      <c r="G95" s="620"/>
      <c r="H95" s="920"/>
      <c r="I95" s="912"/>
      <c r="J95" s="908"/>
      <c r="K95" s="621"/>
      <c r="L95" s="690"/>
      <c r="M95" s="689"/>
      <c r="N95" s="894">
        <f t="shared" si="16"/>
        <v>0</v>
      </c>
      <c r="O95" s="691">
        <f t="shared" si="17"/>
        <v>0</v>
      </c>
      <c r="P95" s="895">
        <f t="shared" si="18"/>
        <v>0</v>
      </c>
      <c r="Q95" s="876">
        <f t="shared" si="19"/>
        <v>0</v>
      </c>
      <c r="R95" s="692">
        <f t="shared" si="20"/>
        <v>0</v>
      </c>
      <c r="S95" s="692">
        <f t="shared" si="21"/>
        <v>0</v>
      </c>
      <c r="T95" s="692">
        <f t="shared" si="22"/>
        <v>0</v>
      </c>
      <c r="U95" s="692">
        <f t="shared" si="23"/>
        <v>0</v>
      </c>
      <c r="V95" s="693">
        <f t="shared" si="24"/>
        <v>0</v>
      </c>
      <c r="W95" s="1104"/>
      <c r="X95" s="641"/>
      <c r="Y95" s="621"/>
      <c r="Z95" s="621"/>
      <c r="AA95" s="621"/>
      <c r="AB95" s="621"/>
      <c r="AC95" s="621"/>
      <c r="AD95" s="621"/>
      <c r="AE95" s="622"/>
      <c r="AN95" s="1104"/>
      <c r="AO95" s="620"/>
      <c r="AP95" s="621"/>
      <c r="AQ95" s="621"/>
      <c r="AR95" s="621"/>
      <c r="AS95" s="621"/>
      <c r="AT95" s="621"/>
      <c r="AU95" s="621"/>
      <c r="AV95" s="621"/>
      <c r="AW95" s="622"/>
      <c r="BF95" s="1104"/>
      <c r="BG95" s="620"/>
      <c r="BH95" s="621"/>
      <c r="BI95" s="621"/>
      <c r="BJ95" s="621"/>
      <c r="BK95" s="621"/>
      <c r="BL95" s="622"/>
    </row>
    <row r="96" spans="1:64" x14ac:dyDescent="0.25">
      <c r="A96" s="1104"/>
      <c r="B96" s="715">
        <f t="shared" si="25"/>
        <v>42313</v>
      </c>
      <c r="C96" s="716"/>
      <c r="D96" s="717"/>
      <c r="E96" s="1104"/>
      <c r="F96" s="641"/>
      <c r="G96" s="620"/>
      <c r="H96" s="920"/>
      <c r="I96" s="912"/>
      <c r="J96" s="908"/>
      <c r="K96" s="621"/>
      <c r="L96" s="690"/>
      <c r="M96" s="689"/>
      <c r="N96" s="894">
        <f t="shared" si="16"/>
        <v>0</v>
      </c>
      <c r="O96" s="691">
        <f t="shared" si="17"/>
        <v>0</v>
      </c>
      <c r="P96" s="895">
        <f t="shared" si="18"/>
        <v>0</v>
      </c>
      <c r="Q96" s="876">
        <f t="shared" si="19"/>
        <v>0</v>
      </c>
      <c r="R96" s="692">
        <f t="shared" si="20"/>
        <v>0</v>
      </c>
      <c r="S96" s="692">
        <f t="shared" si="21"/>
        <v>0</v>
      </c>
      <c r="T96" s="692">
        <f t="shared" si="22"/>
        <v>0</v>
      </c>
      <c r="U96" s="692">
        <f t="shared" si="23"/>
        <v>0</v>
      </c>
      <c r="V96" s="693">
        <f t="shared" si="24"/>
        <v>0</v>
      </c>
      <c r="W96" s="1104"/>
      <c r="X96" s="641"/>
      <c r="Y96" s="621"/>
      <c r="Z96" s="621"/>
      <c r="AA96" s="621"/>
      <c r="AB96" s="621"/>
      <c r="AC96" s="621"/>
      <c r="AD96" s="621"/>
      <c r="AE96" s="622"/>
      <c r="AN96" s="1104"/>
      <c r="AO96" s="620"/>
      <c r="AP96" s="621"/>
      <c r="AQ96" s="621"/>
      <c r="AR96" s="621"/>
      <c r="AS96" s="621"/>
      <c r="AT96" s="621"/>
      <c r="AU96" s="621"/>
      <c r="AV96" s="621"/>
      <c r="AW96" s="622"/>
      <c r="BF96" s="1104"/>
      <c r="BG96" s="620"/>
      <c r="BH96" s="621"/>
      <c r="BI96" s="621"/>
      <c r="BJ96" s="621"/>
      <c r="BK96" s="621"/>
      <c r="BL96" s="622"/>
    </row>
    <row r="97" spans="1:64" x14ac:dyDescent="0.25">
      <c r="A97" s="1104"/>
      <c r="B97" s="715">
        <f t="shared" si="25"/>
        <v>42314</v>
      </c>
      <c r="C97" s="716"/>
      <c r="D97" s="716"/>
      <c r="E97" s="1104"/>
      <c r="F97" s="641"/>
      <c r="G97" s="620"/>
      <c r="H97" s="920"/>
      <c r="I97" s="912"/>
      <c r="J97" s="908"/>
      <c r="K97" s="621"/>
      <c r="L97" s="690"/>
      <c r="M97" s="689"/>
      <c r="N97" s="894">
        <f t="shared" si="16"/>
        <v>0</v>
      </c>
      <c r="O97" s="691">
        <f t="shared" si="17"/>
        <v>0</v>
      </c>
      <c r="P97" s="895">
        <f t="shared" si="18"/>
        <v>0</v>
      </c>
      <c r="Q97" s="876">
        <f t="shared" si="19"/>
        <v>0</v>
      </c>
      <c r="R97" s="692">
        <f t="shared" si="20"/>
        <v>0</v>
      </c>
      <c r="S97" s="692">
        <f t="shared" si="21"/>
        <v>0</v>
      </c>
      <c r="T97" s="692">
        <f t="shared" si="22"/>
        <v>0</v>
      </c>
      <c r="U97" s="692">
        <f t="shared" si="23"/>
        <v>0</v>
      </c>
      <c r="V97" s="693">
        <f t="shared" si="24"/>
        <v>0</v>
      </c>
      <c r="W97" s="1104"/>
      <c r="X97" s="641"/>
      <c r="Y97" s="621"/>
      <c r="Z97" s="621"/>
      <c r="AA97" s="621"/>
      <c r="AB97" s="621"/>
      <c r="AC97" s="621"/>
      <c r="AD97" s="621"/>
      <c r="AE97" s="622"/>
      <c r="AN97" s="1104"/>
      <c r="AO97" s="620"/>
      <c r="AP97" s="621"/>
      <c r="AQ97" s="621"/>
      <c r="AR97" s="621"/>
      <c r="AS97" s="621"/>
      <c r="AT97" s="621"/>
      <c r="AU97" s="621"/>
      <c r="AV97" s="621"/>
      <c r="AW97" s="622"/>
      <c r="BF97" s="1104"/>
      <c r="BG97" s="620"/>
      <c r="BH97" s="621"/>
      <c r="BI97" s="621"/>
      <c r="BJ97" s="621"/>
      <c r="BK97" s="621"/>
      <c r="BL97" s="622"/>
    </row>
    <row r="98" spans="1:64" x14ac:dyDescent="0.25">
      <c r="A98" s="1104"/>
      <c r="B98" s="715">
        <f t="shared" si="25"/>
        <v>42315</v>
      </c>
      <c r="C98" s="716"/>
      <c r="D98" s="716"/>
      <c r="E98" s="1104"/>
      <c r="F98" s="641"/>
      <c r="G98" s="620"/>
      <c r="H98" s="920"/>
      <c r="I98" s="912"/>
      <c r="J98" s="908"/>
      <c r="K98" s="621"/>
      <c r="L98" s="690"/>
      <c r="M98" s="689"/>
      <c r="N98" s="894">
        <f t="shared" si="16"/>
        <v>0</v>
      </c>
      <c r="O98" s="691">
        <f t="shared" si="17"/>
        <v>0</v>
      </c>
      <c r="P98" s="895">
        <f t="shared" si="18"/>
        <v>0</v>
      </c>
      <c r="Q98" s="876">
        <f t="shared" si="19"/>
        <v>0</v>
      </c>
      <c r="R98" s="692">
        <f t="shared" si="20"/>
        <v>0</v>
      </c>
      <c r="S98" s="692">
        <f t="shared" si="21"/>
        <v>0</v>
      </c>
      <c r="T98" s="692">
        <f t="shared" si="22"/>
        <v>0</v>
      </c>
      <c r="U98" s="692">
        <f t="shared" si="23"/>
        <v>0</v>
      </c>
      <c r="V98" s="693">
        <f t="shared" si="24"/>
        <v>0</v>
      </c>
      <c r="W98" s="1104"/>
      <c r="X98" s="641"/>
      <c r="Y98" s="621"/>
      <c r="Z98" s="621"/>
      <c r="AA98" s="621"/>
      <c r="AB98" s="621"/>
      <c r="AC98" s="621"/>
      <c r="AD98" s="621"/>
      <c r="AE98" s="622"/>
      <c r="AN98" s="1104"/>
      <c r="AO98" s="620"/>
      <c r="AP98" s="621"/>
      <c r="AQ98" s="621"/>
      <c r="AR98" s="621"/>
      <c r="AS98" s="621"/>
      <c r="AT98" s="621"/>
      <c r="AU98" s="621"/>
      <c r="AV98" s="621"/>
      <c r="AW98" s="622"/>
      <c r="BF98" s="1104"/>
      <c r="BG98" s="620"/>
      <c r="BH98" s="621"/>
      <c r="BI98" s="621"/>
      <c r="BJ98" s="621"/>
      <c r="BK98" s="621"/>
      <c r="BL98" s="622"/>
    </row>
    <row r="99" spans="1:64" ht="15.75" thickBot="1" x14ac:dyDescent="0.3">
      <c r="A99" s="1105"/>
      <c r="B99" s="718">
        <f t="shared" si="25"/>
        <v>42316</v>
      </c>
      <c r="C99" s="719"/>
      <c r="D99" s="719"/>
      <c r="E99" s="1105"/>
      <c r="F99" s="642"/>
      <c r="G99" s="623"/>
      <c r="H99" s="921"/>
      <c r="I99" s="913"/>
      <c r="J99" s="909"/>
      <c r="K99" s="695"/>
      <c r="L99" s="696"/>
      <c r="M99" s="694"/>
      <c r="N99" s="896">
        <f t="shared" si="16"/>
        <v>0</v>
      </c>
      <c r="O99" s="697">
        <f t="shared" si="17"/>
        <v>0</v>
      </c>
      <c r="P99" s="897">
        <f t="shared" si="18"/>
        <v>0</v>
      </c>
      <c r="Q99" s="877">
        <f t="shared" si="19"/>
        <v>0</v>
      </c>
      <c r="R99" s="698">
        <f t="shared" si="20"/>
        <v>0</v>
      </c>
      <c r="S99" s="698">
        <f t="shared" si="21"/>
        <v>0</v>
      </c>
      <c r="T99" s="698">
        <f t="shared" si="22"/>
        <v>0</v>
      </c>
      <c r="U99" s="698">
        <f t="shared" si="23"/>
        <v>0</v>
      </c>
      <c r="V99" s="699">
        <f t="shared" si="24"/>
        <v>0</v>
      </c>
      <c r="W99" s="1105"/>
      <c r="X99" s="642"/>
      <c r="Y99" s="624"/>
      <c r="Z99" s="624"/>
      <c r="AA99" s="624"/>
      <c r="AB99" s="624"/>
      <c r="AC99" s="624"/>
      <c r="AD99" s="624"/>
      <c r="AE99" s="625"/>
      <c r="AN99" s="1105"/>
      <c r="AO99" s="623"/>
      <c r="AP99" s="624"/>
      <c r="AQ99" s="624"/>
      <c r="AR99" s="624"/>
      <c r="AS99" s="624"/>
      <c r="AT99" s="624"/>
      <c r="AU99" s="624"/>
      <c r="AV99" s="624"/>
      <c r="AW99" s="625"/>
      <c r="BF99" s="1105"/>
      <c r="BG99" s="623"/>
      <c r="BH99" s="624"/>
      <c r="BI99" s="624"/>
      <c r="BJ99" s="624"/>
      <c r="BK99" s="624"/>
      <c r="BL99" s="625"/>
    </row>
    <row r="100" spans="1:64" ht="15" customHeight="1" x14ac:dyDescent="0.25">
      <c r="A100" s="1103">
        <f>A93+1</f>
        <v>15</v>
      </c>
      <c r="B100" s="703">
        <f t="shared" si="25"/>
        <v>42317</v>
      </c>
      <c r="C100" s="704"/>
      <c r="D100" s="705"/>
      <c r="E100" s="1103">
        <f>E93+1</f>
        <v>15</v>
      </c>
      <c r="F100" s="649"/>
      <c r="G100" s="608"/>
      <c r="H100" s="916"/>
      <c r="I100" s="914"/>
      <c r="J100" s="904"/>
      <c r="K100" s="608"/>
      <c r="L100" s="650"/>
      <c r="M100" s="677"/>
      <c r="N100" s="902">
        <f t="shared" si="16"/>
        <v>0</v>
      </c>
      <c r="O100" s="674">
        <f t="shared" si="17"/>
        <v>0</v>
      </c>
      <c r="P100" s="903">
        <f t="shared" si="18"/>
        <v>0</v>
      </c>
      <c r="Q100" s="884">
        <f t="shared" si="19"/>
        <v>0</v>
      </c>
      <c r="R100" s="675">
        <f t="shared" si="20"/>
        <v>0</v>
      </c>
      <c r="S100" s="675">
        <f t="shared" si="21"/>
        <v>0</v>
      </c>
      <c r="T100" s="675">
        <f t="shared" si="22"/>
        <v>0</v>
      </c>
      <c r="U100" s="675">
        <f t="shared" si="23"/>
        <v>0</v>
      </c>
      <c r="V100" s="664">
        <f t="shared" si="24"/>
        <v>0</v>
      </c>
      <c r="W100" s="1103">
        <f>W93+1</f>
        <v>15</v>
      </c>
      <c r="X100" s="637"/>
      <c r="Y100" s="608"/>
      <c r="Z100" s="608"/>
      <c r="AA100" s="609"/>
      <c r="AB100" s="609"/>
      <c r="AC100" s="608"/>
      <c r="AD100" s="609"/>
      <c r="AE100" s="627"/>
      <c r="AN100" s="1103">
        <f>AN93+1</f>
        <v>15</v>
      </c>
      <c r="AO100" s="607"/>
      <c r="AP100" s="608"/>
      <c r="AQ100" s="608"/>
      <c r="AR100" s="609"/>
      <c r="AS100" s="609"/>
      <c r="AT100" s="608"/>
      <c r="AU100" s="609"/>
      <c r="AV100" s="609"/>
      <c r="AW100" s="610"/>
      <c r="BF100" s="1103">
        <f>BF93+1</f>
        <v>15</v>
      </c>
      <c r="BG100" s="607"/>
      <c r="BH100" s="608"/>
      <c r="BI100" s="608"/>
      <c r="BJ100" s="609"/>
      <c r="BK100" s="609"/>
      <c r="BL100" s="610"/>
    </row>
    <row r="101" spans="1:64" x14ac:dyDescent="0.25">
      <c r="A101" s="1104"/>
      <c r="B101" s="706">
        <f t="shared" si="25"/>
        <v>42318</v>
      </c>
      <c r="C101" s="707"/>
      <c r="D101" s="708"/>
      <c r="E101" s="1104"/>
      <c r="F101" s="638"/>
      <c r="G101" s="611"/>
      <c r="H101" s="917"/>
      <c r="I101" s="912"/>
      <c r="J101" s="905"/>
      <c r="K101" s="611"/>
      <c r="L101" s="653"/>
      <c r="M101" s="679"/>
      <c r="N101" s="898">
        <f t="shared" si="16"/>
        <v>0</v>
      </c>
      <c r="O101" s="669">
        <f t="shared" si="17"/>
        <v>0</v>
      </c>
      <c r="P101" s="899">
        <f t="shared" si="18"/>
        <v>0</v>
      </c>
      <c r="Q101" s="882">
        <f t="shared" si="19"/>
        <v>0</v>
      </c>
      <c r="R101" s="670">
        <f t="shared" si="20"/>
        <v>0</v>
      </c>
      <c r="S101" s="670">
        <f t="shared" si="21"/>
        <v>0</v>
      </c>
      <c r="T101" s="670">
        <f t="shared" si="22"/>
        <v>0</v>
      </c>
      <c r="U101" s="670">
        <f t="shared" si="23"/>
        <v>0</v>
      </c>
      <c r="V101" s="656">
        <f t="shared" si="24"/>
        <v>0</v>
      </c>
      <c r="W101" s="1104"/>
      <c r="X101" s="638"/>
      <c r="Y101" s="611"/>
      <c r="Z101" s="611"/>
      <c r="AA101" s="612"/>
      <c r="AB101" s="612"/>
      <c r="AC101" s="611"/>
      <c r="AD101" s="612"/>
      <c r="AE101" s="613"/>
      <c r="AN101" s="1104"/>
      <c r="AO101" s="611"/>
      <c r="AP101" s="611"/>
      <c r="AQ101" s="611"/>
      <c r="AR101" s="612"/>
      <c r="AS101" s="612"/>
      <c r="AT101" s="611"/>
      <c r="AU101" s="612"/>
      <c r="AV101" s="612"/>
      <c r="AW101" s="613"/>
      <c r="BF101" s="1104"/>
      <c r="BG101" s="611"/>
      <c r="BH101" s="611"/>
      <c r="BI101" s="611"/>
      <c r="BJ101" s="612"/>
      <c r="BK101" s="612"/>
      <c r="BL101" s="613"/>
    </row>
    <row r="102" spans="1:64" x14ac:dyDescent="0.25">
      <c r="A102" s="1104"/>
      <c r="B102" s="706">
        <f t="shared" si="25"/>
        <v>42319</v>
      </c>
      <c r="C102" s="707"/>
      <c r="D102" s="708"/>
      <c r="E102" s="1104"/>
      <c r="F102" s="638"/>
      <c r="G102" s="611"/>
      <c r="H102" s="917"/>
      <c r="I102" s="912"/>
      <c r="J102" s="905"/>
      <c r="K102" s="611"/>
      <c r="L102" s="653"/>
      <c r="M102" s="679"/>
      <c r="N102" s="898">
        <f t="shared" si="16"/>
        <v>0</v>
      </c>
      <c r="O102" s="669">
        <f t="shared" si="17"/>
        <v>0</v>
      </c>
      <c r="P102" s="899">
        <f t="shared" si="18"/>
        <v>0</v>
      </c>
      <c r="Q102" s="882">
        <f t="shared" si="19"/>
        <v>0</v>
      </c>
      <c r="R102" s="670">
        <f t="shared" si="20"/>
        <v>0</v>
      </c>
      <c r="S102" s="670">
        <f t="shared" si="21"/>
        <v>0</v>
      </c>
      <c r="T102" s="670">
        <f t="shared" si="22"/>
        <v>0</v>
      </c>
      <c r="U102" s="670">
        <f t="shared" si="23"/>
        <v>0</v>
      </c>
      <c r="V102" s="656">
        <f t="shared" si="24"/>
        <v>0</v>
      </c>
      <c r="W102" s="1104"/>
      <c r="X102" s="638"/>
      <c r="Y102" s="611"/>
      <c r="Z102" s="611"/>
      <c r="AA102" s="612"/>
      <c r="AB102" s="612"/>
      <c r="AC102" s="611"/>
      <c r="AD102" s="612"/>
      <c r="AE102" s="613"/>
      <c r="AN102" s="1104"/>
      <c r="AO102" s="611"/>
      <c r="AP102" s="611"/>
      <c r="AQ102" s="611"/>
      <c r="AR102" s="612"/>
      <c r="AS102" s="612"/>
      <c r="AT102" s="611"/>
      <c r="AU102" s="612"/>
      <c r="AV102" s="612"/>
      <c r="AW102" s="613"/>
      <c r="BF102" s="1104"/>
      <c r="BG102" s="611"/>
      <c r="BH102" s="611"/>
      <c r="BI102" s="611"/>
      <c r="BJ102" s="612"/>
      <c r="BK102" s="612"/>
      <c r="BL102" s="613"/>
    </row>
    <row r="103" spans="1:64" x14ac:dyDescent="0.25">
      <c r="A103" s="1104"/>
      <c r="B103" s="706">
        <f t="shared" si="25"/>
        <v>42320</v>
      </c>
      <c r="C103" s="707"/>
      <c r="D103" s="707"/>
      <c r="E103" s="1104"/>
      <c r="F103" s="638"/>
      <c r="G103" s="611"/>
      <c r="H103" s="917"/>
      <c r="I103" s="912"/>
      <c r="J103" s="905"/>
      <c r="K103" s="611"/>
      <c r="L103" s="653"/>
      <c r="M103" s="679"/>
      <c r="N103" s="898">
        <f t="shared" si="16"/>
        <v>0</v>
      </c>
      <c r="O103" s="669">
        <f t="shared" si="17"/>
        <v>0</v>
      </c>
      <c r="P103" s="899">
        <f t="shared" si="18"/>
        <v>0</v>
      </c>
      <c r="Q103" s="882">
        <f t="shared" si="19"/>
        <v>0</v>
      </c>
      <c r="R103" s="670">
        <f t="shared" si="20"/>
        <v>0</v>
      </c>
      <c r="S103" s="670">
        <f t="shared" si="21"/>
        <v>0</v>
      </c>
      <c r="T103" s="670">
        <f t="shared" si="22"/>
        <v>0</v>
      </c>
      <c r="U103" s="670">
        <f t="shared" si="23"/>
        <v>0</v>
      </c>
      <c r="V103" s="656">
        <f t="shared" si="24"/>
        <v>0</v>
      </c>
      <c r="W103" s="1104"/>
      <c r="X103" s="638"/>
      <c r="Y103" s="611"/>
      <c r="Z103" s="611"/>
      <c r="AA103" s="612"/>
      <c r="AB103" s="612"/>
      <c r="AC103" s="611"/>
      <c r="AD103" s="612"/>
      <c r="AE103" s="613"/>
      <c r="AN103" s="1104"/>
      <c r="AO103" s="611"/>
      <c r="AP103" s="611"/>
      <c r="AQ103" s="611"/>
      <c r="AR103" s="612"/>
      <c r="AS103" s="612"/>
      <c r="AT103" s="611"/>
      <c r="AU103" s="612"/>
      <c r="AV103" s="612"/>
      <c r="AW103" s="613"/>
      <c r="BF103" s="1104"/>
      <c r="BG103" s="611"/>
      <c r="BH103" s="611"/>
      <c r="BI103" s="611"/>
      <c r="BJ103" s="612"/>
      <c r="BK103" s="612"/>
      <c r="BL103" s="613"/>
    </row>
    <row r="104" spans="1:64" x14ac:dyDescent="0.25">
      <c r="A104" s="1104"/>
      <c r="B104" s="706">
        <f t="shared" si="25"/>
        <v>42321</v>
      </c>
      <c r="C104" s="707"/>
      <c r="D104" s="708"/>
      <c r="E104" s="1104"/>
      <c r="F104" s="638"/>
      <c r="G104" s="611"/>
      <c r="H104" s="917"/>
      <c r="I104" s="912"/>
      <c r="J104" s="905"/>
      <c r="K104" s="611"/>
      <c r="L104" s="653"/>
      <c r="M104" s="679"/>
      <c r="N104" s="898">
        <f t="shared" si="16"/>
        <v>0</v>
      </c>
      <c r="O104" s="669">
        <f t="shared" si="17"/>
        <v>0</v>
      </c>
      <c r="P104" s="899">
        <f t="shared" si="18"/>
        <v>0</v>
      </c>
      <c r="Q104" s="882">
        <f t="shared" si="19"/>
        <v>0</v>
      </c>
      <c r="R104" s="670">
        <f t="shared" si="20"/>
        <v>0</v>
      </c>
      <c r="S104" s="670">
        <f t="shared" si="21"/>
        <v>0</v>
      </c>
      <c r="T104" s="670">
        <f t="shared" si="22"/>
        <v>0</v>
      </c>
      <c r="U104" s="670">
        <f t="shared" si="23"/>
        <v>0</v>
      </c>
      <c r="V104" s="656">
        <f t="shared" si="24"/>
        <v>0</v>
      </c>
      <c r="W104" s="1104"/>
      <c r="X104" s="638"/>
      <c r="Y104" s="611"/>
      <c r="Z104" s="611"/>
      <c r="AA104" s="612"/>
      <c r="AB104" s="612"/>
      <c r="AC104" s="611"/>
      <c r="AD104" s="612"/>
      <c r="AE104" s="613"/>
      <c r="AN104" s="1104"/>
      <c r="AO104" s="611"/>
      <c r="AP104" s="611"/>
      <c r="AQ104" s="611"/>
      <c r="AR104" s="612"/>
      <c r="AS104" s="612"/>
      <c r="AT104" s="611"/>
      <c r="AU104" s="612"/>
      <c r="AV104" s="612"/>
      <c r="AW104" s="613"/>
      <c r="BF104" s="1104"/>
      <c r="BG104" s="611"/>
      <c r="BH104" s="611"/>
      <c r="BI104" s="611"/>
      <c r="BJ104" s="612"/>
      <c r="BK104" s="612"/>
      <c r="BL104" s="613"/>
    </row>
    <row r="105" spans="1:64" x14ac:dyDescent="0.25">
      <c r="A105" s="1104"/>
      <c r="B105" s="706">
        <f t="shared" si="25"/>
        <v>42322</v>
      </c>
      <c r="C105" s="707"/>
      <c r="D105" s="708"/>
      <c r="E105" s="1104"/>
      <c r="F105" s="638"/>
      <c r="G105" s="611"/>
      <c r="H105" s="917"/>
      <c r="I105" s="912"/>
      <c r="J105" s="905"/>
      <c r="K105" s="611"/>
      <c r="L105" s="653"/>
      <c r="M105" s="679"/>
      <c r="N105" s="898">
        <f t="shared" si="16"/>
        <v>0</v>
      </c>
      <c r="O105" s="669">
        <f t="shared" si="17"/>
        <v>0</v>
      </c>
      <c r="P105" s="899">
        <f t="shared" si="18"/>
        <v>0</v>
      </c>
      <c r="Q105" s="882">
        <f t="shared" si="19"/>
        <v>0</v>
      </c>
      <c r="R105" s="670">
        <f t="shared" si="20"/>
        <v>0</v>
      </c>
      <c r="S105" s="670">
        <f t="shared" si="21"/>
        <v>0</v>
      </c>
      <c r="T105" s="670">
        <f t="shared" si="22"/>
        <v>0</v>
      </c>
      <c r="U105" s="670">
        <f t="shared" si="23"/>
        <v>0</v>
      </c>
      <c r="V105" s="656">
        <f t="shared" si="24"/>
        <v>0</v>
      </c>
      <c r="W105" s="1104"/>
      <c r="X105" s="638"/>
      <c r="Y105" s="611"/>
      <c r="Z105" s="611"/>
      <c r="AA105" s="612"/>
      <c r="AB105" s="612"/>
      <c r="AC105" s="611"/>
      <c r="AD105" s="612"/>
      <c r="AE105" s="613"/>
      <c r="AN105" s="1104"/>
      <c r="AO105" s="611"/>
      <c r="AP105" s="611"/>
      <c r="AQ105" s="611"/>
      <c r="AR105" s="612"/>
      <c r="AS105" s="612"/>
      <c r="AT105" s="611"/>
      <c r="AU105" s="612"/>
      <c r="AV105" s="612"/>
      <c r="AW105" s="613"/>
      <c r="BF105" s="1104"/>
      <c r="BG105" s="611"/>
      <c r="BH105" s="611"/>
      <c r="BI105" s="611"/>
      <c r="BJ105" s="612"/>
      <c r="BK105" s="612"/>
      <c r="BL105" s="613"/>
    </row>
    <row r="106" spans="1:64" ht="15.75" thickBot="1" x14ac:dyDescent="0.3">
      <c r="A106" s="1105"/>
      <c r="B106" s="709">
        <f t="shared" si="25"/>
        <v>42323</v>
      </c>
      <c r="C106" s="710"/>
      <c r="D106" s="711"/>
      <c r="E106" s="1105"/>
      <c r="F106" s="639"/>
      <c r="G106" s="614"/>
      <c r="H106" s="918"/>
      <c r="I106" s="913"/>
      <c r="J106" s="906"/>
      <c r="K106" s="614"/>
      <c r="L106" s="657"/>
      <c r="M106" s="885"/>
      <c r="N106" s="900">
        <f t="shared" si="16"/>
        <v>0</v>
      </c>
      <c r="O106" s="671">
        <f t="shared" si="17"/>
        <v>0</v>
      </c>
      <c r="P106" s="901">
        <f t="shared" si="18"/>
        <v>0</v>
      </c>
      <c r="Q106" s="883">
        <f t="shared" si="19"/>
        <v>0</v>
      </c>
      <c r="R106" s="672">
        <f t="shared" si="20"/>
        <v>0</v>
      </c>
      <c r="S106" s="672">
        <f t="shared" si="21"/>
        <v>0</v>
      </c>
      <c r="T106" s="672">
        <f t="shared" si="22"/>
        <v>0</v>
      </c>
      <c r="U106" s="672">
        <f t="shared" si="23"/>
        <v>0</v>
      </c>
      <c r="V106" s="660">
        <f t="shared" si="24"/>
        <v>0</v>
      </c>
      <c r="W106" s="1105"/>
      <c r="X106" s="639"/>
      <c r="Y106" s="614"/>
      <c r="Z106" s="614"/>
      <c r="AA106" s="615"/>
      <c r="AB106" s="615"/>
      <c r="AC106" s="614"/>
      <c r="AD106" s="615"/>
      <c r="AE106" s="616"/>
      <c r="AN106" s="1105"/>
      <c r="AO106" s="614"/>
      <c r="AP106" s="614"/>
      <c r="AQ106" s="614"/>
      <c r="AR106" s="615"/>
      <c r="AS106" s="615"/>
      <c r="AT106" s="614"/>
      <c r="AU106" s="615"/>
      <c r="AV106" s="615"/>
      <c r="AW106" s="616"/>
      <c r="BF106" s="1105"/>
      <c r="BG106" s="614"/>
      <c r="BH106" s="614"/>
      <c r="BI106" s="614"/>
      <c r="BJ106" s="615"/>
      <c r="BK106" s="615"/>
      <c r="BL106" s="616"/>
    </row>
    <row r="107" spans="1:64" ht="15" customHeight="1" x14ac:dyDescent="0.25">
      <c r="A107" s="1103">
        <f>A100+1</f>
        <v>16</v>
      </c>
      <c r="B107" s="712">
        <f t="shared" si="25"/>
        <v>42324</v>
      </c>
      <c r="C107" s="713"/>
      <c r="D107" s="714"/>
      <c r="E107" s="1103">
        <f>E100+1</f>
        <v>16</v>
      </c>
      <c r="F107" s="640"/>
      <c r="G107" s="617"/>
      <c r="H107" s="919"/>
      <c r="I107" s="914"/>
      <c r="J107" s="907"/>
      <c r="K107" s="618"/>
      <c r="L107" s="685"/>
      <c r="M107" s="684"/>
      <c r="N107" s="892">
        <f t="shared" si="16"/>
        <v>0</v>
      </c>
      <c r="O107" s="686">
        <f t="shared" si="17"/>
        <v>0</v>
      </c>
      <c r="P107" s="893">
        <f t="shared" si="18"/>
        <v>0</v>
      </c>
      <c r="Q107" s="875">
        <f t="shared" si="19"/>
        <v>0</v>
      </c>
      <c r="R107" s="687">
        <f t="shared" si="20"/>
        <v>0</v>
      </c>
      <c r="S107" s="687">
        <f t="shared" si="21"/>
        <v>0</v>
      </c>
      <c r="T107" s="687">
        <f t="shared" si="22"/>
        <v>0</v>
      </c>
      <c r="U107" s="687">
        <f t="shared" si="23"/>
        <v>0</v>
      </c>
      <c r="V107" s="688">
        <f t="shared" si="24"/>
        <v>0</v>
      </c>
      <c r="W107" s="1103">
        <f>W100+1</f>
        <v>16</v>
      </c>
      <c r="X107" s="640"/>
      <c r="Y107" s="618"/>
      <c r="Z107" s="618"/>
      <c r="AA107" s="618"/>
      <c r="AB107" s="618"/>
      <c r="AC107" s="618"/>
      <c r="AD107" s="618"/>
      <c r="AE107" s="619"/>
      <c r="AN107" s="1103">
        <f>AN100+1</f>
        <v>16</v>
      </c>
      <c r="AO107" s="617"/>
      <c r="AP107" s="618"/>
      <c r="AQ107" s="618"/>
      <c r="AR107" s="618"/>
      <c r="AS107" s="618"/>
      <c r="AT107" s="618"/>
      <c r="AU107" s="618"/>
      <c r="AV107" s="618"/>
      <c r="AW107" s="619"/>
      <c r="BF107" s="1103">
        <f>BF100+1</f>
        <v>16</v>
      </c>
      <c r="BG107" s="617"/>
      <c r="BH107" s="618"/>
      <c r="BI107" s="618"/>
      <c r="BJ107" s="618"/>
      <c r="BK107" s="618"/>
      <c r="BL107" s="619"/>
    </row>
    <row r="108" spans="1:64" x14ac:dyDescent="0.25">
      <c r="A108" s="1104"/>
      <c r="B108" s="715">
        <f t="shared" si="25"/>
        <v>42325</v>
      </c>
      <c r="C108" s="716"/>
      <c r="D108" s="717"/>
      <c r="E108" s="1104"/>
      <c r="F108" s="641"/>
      <c r="G108" s="620"/>
      <c r="H108" s="920"/>
      <c r="I108" s="912"/>
      <c r="J108" s="908"/>
      <c r="K108" s="621"/>
      <c r="L108" s="690"/>
      <c r="M108" s="689"/>
      <c r="N108" s="894">
        <f t="shared" si="16"/>
        <v>0</v>
      </c>
      <c r="O108" s="691">
        <f t="shared" si="17"/>
        <v>0</v>
      </c>
      <c r="P108" s="895">
        <f t="shared" si="18"/>
        <v>0</v>
      </c>
      <c r="Q108" s="876">
        <f t="shared" si="19"/>
        <v>0</v>
      </c>
      <c r="R108" s="692">
        <f t="shared" si="20"/>
        <v>0</v>
      </c>
      <c r="S108" s="692">
        <f t="shared" si="21"/>
        <v>0</v>
      </c>
      <c r="T108" s="692">
        <f t="shared" si="22"/>
        <v>0</v>
      </c>
      <c r="U108" s="692">
        <f t="shared" si="23"/>
        <v>0</v>
      </c>
      <c r="V108" s="693">
        <f t="shared" si="24"/>
        <v>0</v>
      </c>
      <c r="W108" s="1104"/>
      <c r="X108" s="641"/>
      <c r="Y108" s="621"/>
      <c r="Z108" s="621"/>
      <c r="AA108" s="621"/>
      <c r="AB108" s="621"/>
      <c r="AC108" s="621"/>
      <c r="AD108" s="621"/>
      <c r="AE108" s="622"/>
      <c r="AN108" s="1104"/>
      <c r="AO108" s="620"/>
      <c r="AP108" s="621"/>
      <c r="AQ108" s="621"/>
      <c r="AR108" s="621"/>
      <c r="AS108" s="621"/>
      <c r="AT108" s="621"/>
      <c r="AU108" s="621"/>
      <c r="AV108" s="621"/>
      <c r="AW108" s="622"/>
      <c r="BF108" s="1104"/>
      <c r="BG108" s="620"/>
      <c r="BH108" s="621"/>
      <c r="BI108" s="621"/>
      <c r="BJ108" s="621"/>
      <c r="BK108" s="621"/>
      <c r="BL108" s="622"/>
    </row>
    <row r="109" spans="1:64" x14ac:dyDescent="0.25">
      <c r="A109" s="1104"/>
      <c r="B109" s="715">
        <f t="shared" si="25"/>
        <v>42326</v>
      </c>
      <c r="C109" s="716"/>
      <c r="D109" s="717"/>
      <c r="E109" s="1104"/>
      <c r="F109" s="641"/>
      <c r="G109" s="620"/>
      <c r="H109" s="920"/>
      <c r="I109" s="912"/>
      <c r="J109" s="908"/>
      <c r="K109" s="621"/>
      <c r="L109" s="690"/>
      <c r="M109" s="689"/>
      <c r="N109" s="894">
        <f t="shared" si="16"/>
        <v>0</v>
      </c>
      <c r="O109" s="691">
        <f t="shared" si="17"/>
        <v>0</v>
      </c>
      <c r="P109" s="895">
        <f t="shared" si="18"/>
        <v>0</v>
      </c>
      <c r="Q109" s="876">
        <f t="shared" si="19"/>
        <v>0</v>
      </c>
      <c r="R109" s="692">
        <f t="shared" si="20"/>
        <v>0</v>
      </c>
      <c r="S109" s="692">
        <f t="shared" si="21"/>
        <v>0</v>
      </c>
      <c r="T109" s="692">
        <f t="shared" si="22"/>
        <v>0</v>
      </c>
      <c r="U109" s="692">
        <f t="shared" si="23"/>
        <v>0</v>
      </c>
      <c r="V109" s="693">
        <f t="shared" si="24"/>
        <v>0</v>
      </c>
      <c r="W109" s="1104"/>
      <c r="X109" s="641"/>
      <c r="Y109" s="621"/>
      <c r="Z109" s="621"/>
      <c r="AA109" s="621"/>
      <c r="AB109" s="621"/>
      <c r="AC109" s="621"/>
      <c r="AD109" s="621"/>
      <c r="AE109" s="622"/>
      <c r="AN109" s="1104"/>
      <c r="AO109" s="620"/>
      <c r="AP109" s="621"/>
      <c r="AQ109" s="621"/>
      <c r="AR109" s="621"/>
      <c r="AS109" s="621"/>
      <c r="AT109" s="621"/>
      <c r="AU109" s="621"/>
      <c r="AV109" s="621"/>
      <c r="AW109" s="622"/>
      <c r="BF109" s="1104"/>
      <c r="BG109" s="620"/>
      <c r="BH109" s="621"/>
      <c r="BI109" s="621"/>
      <c r="BJ109" s="621"/>
      <c r="BK109" s="621"/>
      <c r="BL109" s="622"/>
    </row>
    <row r="110" spans="1:64" x14ac:dyDescent="0.25">
      <c r="A110" s="1104"/>
      <c r="B110" s="715">
        <f t="shared" si="25"/>
        <v>42327</v>
      </c>
      <c r="C110" s="716"/>
      <c r="D110" s="717"/>
      <c r="E110" s="1104"/>
      <c r="F110" s="641"/>
      <c r="G110" s="620"/>
      <c r="H110" s="920"/>
      <c r="I110" s="912"/>
      <c r="J110" s="908"/>
      <c r="K110" s="621"/>
      <c r="L110" s="690"/>
      <c r="M110" s="689"/>
      <c r="N110" s="894">
        <f t="shared" si="16"/>
        <v>0</v>
      </c>
      <c r="O110" s="691">
        <f t="shared" si="17"/>
        <v>0</v>
      </c>
      <c r="P110" s="895">
        <f t="shared" si="18"/>
        <v>0</v>
      </c>
      <c r="Q110" s="876">
        <f t="shared" si="19"/>
        <v>0</v>
      </c>
      <c r="R110" s="692">
        <f t="shared" si="20"/>
        <v>0</v>
      </c>
      <c r="S110" s="692">
        <f t="shared" si="21"/>
        <v>0</v>
      </c>
      <c r="T110" s="692">
        <f t="shared" si="22"/>
        <v>0</v>
      </c>
      <c r="U110" s="692">
        <f t="shared" si="23"/>
        <v>0</v>
      </c>
      <c r="V110" s="693">
        <f t="shared" si="24"/>
        <v>0</v>
      </c>
      <c r="W110" s="1104"/>
      <c r="X110" s="641"/>
      <c r="Y110" s="621"/>
      <c r="Z110" s="621"/>
      <c r="AA110" s="621"/>
      <c r="AB110" s="621"/>
      <c r="AC110" s="621"/>
      <c r="AD110" s="621"/>
      <c r="AE110" s="622"/>
      <c r="AN110" s="1104"/>
      <c r="AO110" s="620"/>
      <c r="AP110" s="621"/>
      <c r="AQ110" s="621"/>
      <c r="AR110" s="621"/>
      <c r="AS110" s="621"/>
      <c r="AT110" s="621"/>
      <c r="AU110" s="621"/>
      <c r="AV110" s="621"/>
      <c r="AW110" s="622"/>
      <c r="BF110" s="1104"/>
      <c r="BG110" s="620"/>
      <c r="BH110" s="621"/>
      <c r="BI110" s="621"/>
      <c r="BJ110" s="621"/>
      <c r="BK110" s="621"/>
      <c r="BL110" s="622"/>
    </row>
    <row r="111" spans="1:64" x14ac:dyDescent="0.25">
      <c r="A111" s="1104"/>
      <c r="B111" s="715">
        <f t="shared" si="25"/>
        <v>42328</v>
      </c>
      <c r="C111" s="716"/>
      <c r="D111" s="716"/>
      <c r="E111" s="1104"/>
      <c r="F111" s="641"/>
      <c r="G111" s="620"/>
      <c r="H111" s="920"/>
      <c r="I111" s="912"/>
      <c r="J111" s="908"/>
      <c r="K111" s="621"/>
      <c r="L111" s="690"/>
      <c r="M111" s="689"/>
      <c r="N111" s="894">
        <f t="shared" si="16"/>
        <v>0</v>
      </c>
      <c r="O111" s="691">
        <f t="shared" si="17"/>
        <v>0</v>
      </c>
      <c r="P111" s="895">
        <f t="shared" si="18"/>
        <v>0</v>
      </c>
      <c r="Q111" s="876">
        <f t="shared" si="19"/>
        <v>0</v>
      </c>
      <c r="R111" s="692">
        <f t="shared" si="20"/>
        <v>0</v>
      </c>
      <c r="S111" s="692">
        <f t="shared" si="21"/>
        <v>0</v>
      </c>
      <c r="T111" s="692">
        <f t="shared" si="22"/>
        <v>0</v>
      </c>
      <c r="U111" s="692">
        <f t="shared" si="23"/>
        <v>0</v>
      </c>
      <c r="V111" s="693">
        <f t="shared" si="24"/>
        <v>0</v>
      </c>
      <c r="W111" s="1104"/>
      <c r="X111" s="641"/>
      <c r="Y111" s="621"/>
      <c r="Z111" s="621"/>
      <c r="AA111" s="621"/>
      <c r="AB111" s="621"/>
      <c r="AC111" s="621"/>
      <c r="AD111" s="621"/>
      <c r="AE111" s="622"/>
      <c r="AN111" s="1104"/>
      <c r="AO111" s="620"/>
      <c r="AP111" s="621"/>
      <c r="AQ111" s="621"/>
      <c r="AR111" s="621"/>
      <c r="AS111" s="621"/>
      <c r="AT111" s="621"/>
      <c r="AU111" s="621"/>
      <c r="AV111" s="621"/>
      <c r="AW111" s="622"/>
      <c r="BF111" s="1104"/>
      <c r="BG111" s="620"/>
      <c r="BH111" s="621"/>
      <c r="BI111" s="621"/>
      <c r="BJ111" s="621"/>
      <c r="BK111" s="621"/>
      <c r="BL111" s="622"/>
    </row>
    <row r="112" spans="1:64" x14ac:dyDescent="0.25">
      <c r="A112" s="1104"/>
      <c r="B112" s="715">
        <f t="shared" si="25"/>
        <v>42329</v>
      </c>
      <c r="C112" s="716"/>
      <c r="D112" s="716"/>
      <c r="E112" s="1104"/>
      <c r="F112" s="641"/>
      <c r="G112" s="620"/>
      <c r="H112" s="920"/>
      <c r="I112" s="912"/>
      <c r="J112" s="908"/>
      <c r="K112" s="621"/>
      <c r="L112" s="690"/>
      <c r="M112" s="689"/>
      <c r="N112" s="894">
        <f t="shared" si="16"/>
        <v>0</v>
      </c>
      <c r="O112" s="691">
        <f t="shared" si="17"/>
        <v>0</v>
      </c>
      <c r="P112" s="895">
        <f t="shared" si="18"/>
        <v>0</v>
      </c>
      <c r="Q112" s="876">
        <f t="shared" si="19"/>
        <v>0</v>
      </c>
      <c r="R112" s="692">
        <f t="shared" si="20"/>
        <v>0</v>
      </c>
      <c r="S112" s="692">
        <f t="shared" si="21"/>
        <v>0</v>
      </c>
      <c r="T112" s="692">
        <f t="shared" si="22"/>
        <v>0</v>
      </c>
      <c r="U112" s="692">
        <f t="shared" si="23"/>
        <v>0</v>
      </c>
      <c r="V112" s="693">
        <f t="shared" si="24"/>
        <v>0</v>
      </c>
      <c r="W112" s="1104"/>
      <c r="X112" s="641"/>
      <c r="Y112" s="621"/>
      <c r="Z112" s="621"/>
      <c r="AA112" s="621"/>
      <c r="AB112" s="621"/>
      <c r="AC112" s="621"/>
      <c r="AD112" s="621"/>
      <c r="AE112" s="622"/>
      <c r="AN112" s="1104"/>
      <c r="AO112" s="620"/>
      <c r="AP112" s="621"/>
      <c r="AQ112" s="621"/>
      <c r="AR112" s="621"/>
      <c r="AS112" s="621"/>
      <c r="AT112" s="621"/>
      <c r="AU112" s="621"/>
      <c r="AV112" s="621"/>
      <c r="AW112" s="622"/>
      <c r="BF112" s="1104"/>
      <c r="BG112" s="620"/>
      <c r="BH112" s="621"/>
      <c r="BI112" s="621"/>
      <c r="BJ112" s="621"/>
      <c r="BK112" s="621"/>
      <c r="BL112" s="622"/>
    </row>
    <row r="113" spans="1:64" ht="15.75" thickBot="1" x14ac:dyDescent="0.3">
      <c r="A113" s="1105"/>
      <c r="B113" s="718">
        <f t="shared" si="25"/>
        <v>42330</v>
      </c>
      <c r="C113" s="719"/>
      <c r="D113" s="719"/>
      <c r="E113" s="1105"/>
      <c r="F113" s="642"/>
      <c r="G113" s="623"/>
      <c r="H113" s="921"/>
      <c r="I113" s="913"/>
      <c r="J113" s="909"/>
      <c r="K113" s="695"/>
      <c r="L113" s="696"/>
      <c r="M113" s="694"/>
      <c r="N113" s="896">
        <f t="shared" si="16"/>
        <v>0</v>
      </c>
      <c r="O113" s="697">
        <f t="shared" si="17"/>
        <v>0</v>
      </c>
      <c r="P113" s="897">
        <f t="shared" si="18"/>
        <v>0</v>
      </c>
      <c r="Q113" s="877">
        <f t="shared" si="19"/>
        <v>0</v>
      </c>
      <c r="R113" s="698">
        <f t="shared" si="20"/>
        <v>0</v>
      </c>
      <c r="S113" s="698">
        <f t="shared" si="21"/>
        <v>0</v>
      </c>
      <c r="T113" s="698">
        <f t="shared" si="22"/>
        <v>0</v>
      </c>
      <c r="U113" s="698">
        <f t="shared" si="23"/>
        <v>0</v>
      </c>
      <c r="V113" s="699">
        <f t="shared" si="24"/>
        <v>0</v>
      </c>
      <c r="W113" s="1105"/>
      <c r="X113" s="642"/>
      <c r="Y113" s="624"/>
      <c r="Z113" s="624"/>
      <c r="AA113" s="624"/>
      <c r="AB113" s="624"/>
      <c r="AC113" s="624"/>
      <c r="AD113" s="624"/>
      <c r="AE113" s="625"/>
      <c r="AN113" s="1105"/>
      <c r="AO113" s="623"/>
      <c r="AP113" s="624"/>
      <c r="AQ113" s="624"/>
      <c r="AR113" s="624"/>
      <c r="AS113" s="624"/>
      <c r="AT113" s="624"/>
      <c r="AU113" s="624"/>
      <c r="AV113" s="624"/>
      <c r="AW113" s="625"/>
      <c r="BF113" s="1105"/>
      <c r="BG113" s="623"/>
      <c r="BH113" s="624"/>
      <c r="BI113" s="624"/>
      <c r="BJ113" s="624"/>
      <c r="BK113" s="624"/>
      <c r="BL113" s="625"/>
    </row>
    <row r="114" spans="1:64" ht="15" customHeight="1" x14ac:dyDescent="0.25">
      <c r="A114" s="1103">
        <f>A107+1</f>
        <v>17</v>
      </c>
      <c r="B114" s="703">
        <f t="shared" si="25"/>
        <v>42331</v>
      </c>
      <c r="C114" s="704"/>
      <c r="D114" s="705"/>
      <c r="E114" s="1103">
        <f>E107+1</f>
        <v>17</v>
      </c>
      <c r="F114" s="649"/>
      <c r="G114" s="608"/>
      <c r="H114" s="916"/>
      <c r="I114" s="914"/>
      <c r="J114" s="904"/>
      <c r="K114" s="608"/>
      <c r="L114" s="650"/>
      <c r="M114" s="677"/>
      <c r="N114" s="902">
        <f t="shared" si="16"/>
        <v>0</v>
      </c>
      <c r="O114" s="674">
        <f t="shared" si="17"/>
        <v>0</v>
      </c>
      <c r="P114" s="903">
        <f t="shared" si="18"/>
        <v>0</v>
      </c>
      <c r="Q114" s="884">
        <f t="shared" si="19"/>
        <v>0</v>
      </c>
      <c r="R114" s="675">
        <f t="shared" si="20"/>
        <v>0</v>
      </c>
      <c r="S114" s="675">
        <f t="shared" si="21"/>
        <v>0</v>
      </c>
      <c r="T114" s="675">
        <f t="shared" si="22"/>
        <v>0</v>
      </c>
      <c r="U114" s="675">
        <f t="shared" si="23"/>
        <v>0</v>
      </c>
      <c r="V114" s="664">
        <f t="shared" si="24"/>
        <v>0</v>
      </c>
      <c r="W114" s="1103">
        <f>W107+1</f>
        <v>17</v>
      </c>
      <c r="X114" s="637"/>
      <c r="Y114" s="608"/>
      <c r="Z114" s="608"/>
      <c r="AA114" s="609"/>
      <c r="AB114" s="609"/>
      <c r="AC114" s="608"/>
      <c r="AD114" s="609"/>
      <c r="AE114" s="627"/>
      <c r="AN114" s="1103">
        <f>AN107+1</f>
        <v>17</v>
      </c>
      <c r="AO114" s="607"/>
      <c r="AP114" s="608"/>
      <c r="AQ114" s="608"/>
      <c r="AR114" s="609"/>
      <c r="AS114" s="609"/>
      <c r="AT114" s="608"/>
      <c r="AU114" s="609"/>
      <c r="AV114" s="609"/>
      <c r="AW114" s="610"/>
      <c r="BF114" s="1103">
        <f>BF107+1</f>
        <v>17</v>
      </c>
      <c r="BG114" s="607"/>
      <c r="BH114" s="608"/>
      <c r="BI114" s="608"/>
      <c r="BJ114" s="609"/>
      <c r="BK114" s="609"/>
      <c r="BL114" s="610"/>
    </row>
    <row r="115" spans="1:64" x14ac:dyDescent="0.25">
      <c r="A115" s="1104"/>
      <c r="B115" s="706">
        <f t="shared" si="25"/>
        <v>42332</v>
      </c>
      <c r="C115" s="707"/>
      <c r="D115" s="708"/>
      <c r="E115" s="1104"/>
      <c r="F115" s="638"/>
      <c r="G115" s="611"/>
      <c r="H115" s="917"/>
      <c r="I115" s="912"/>
      <c r="J115" s="905"/>
      <c r="K115" s="611"/>
      <c r="L115" s="653"/>
      <c r="M115" s="679"/>
      <c r="N115" s="898">
        <f t="shared" si="16"/>
        <v>0</v>
      </c>
      <c r="O115" s="669">
        <f t="shared" si="17"/>
        <v>0</v>
      </c>
      <c r="P115" s="899">
        <f t="shared" si="18"/>
        <v>0</v>
      </c>
      <c r="Q115" s="882">
        <f t="shared" si="19"/>
        <v>0</v>
      </c>
      <c r="R115" s="670">
        <f t="shared" si="20"/>
        <v>0</v>
      </c>
      <c r="S115" s="670">
        <f t="shared" si="21"/>
        <v>0</v>
      </c>
      <c r="T115" s="670">
        <f t="shared" si="22"/>
        <v>0</v>
      </c>
      <c r="U115" s="670">
        <f t="shared" si="23"/>
        <v>0</v>
      </c>
      <c r="V115" s="656">
        <f t="shared" si="24"/>
        <v>0</v>
      </c>
      <c r="W115" s="1104"/>
      <c r="X115" s="638"/>
      <c r="Y115" s="611"/>
      <c r="Z115" s="611"/>
      <c r="AA115" s="612"/>
      <c r="AB115" s="612"/>
      <c r="AC115" s="611"/>
      <c r="AD115" s="612"/>
      <c r="AE115" s="613"/>
      <c r="AN115" s="1104"/>
      <c r="AO115" s="611"/>
      <c r="AP115" s="611"/>
      <c r="AQ115" s="611"/>
      <c r="AR115" s="612"/>
      <c r="AS115" s="612"/>
      <c r="AT115" s="611"/>
      <c r="AU115" s="612"/>
      <c r="AV115" s="612"/>
      <c r="AW115" s="613"/>
      <c r="BF115" s="1104"/>
      <c r="BG115" s="611"/>
      <c r="BH115" s="611"/>
      <c r="BI115" s="611"/>
      <c r="BJ115" s="612"/>
      <c r="BK115" s="612"/>
      <c r="BL115" s="613"/>
    </row>
    <row r="116" spans="1:64" x14ac:dyDescent="0.25">
      <c r="A116" s="1104"/>
      <c r="B116" s="706">
        <f t="shared" si="25"/>
        <v>42333</v>
      </c>
      <c r="C116" s="707"/>
      <c r="D116" s="708"/>
      <c r="E116" s="1104"/>
      <c r="F116" s="638"/>
      <c r="G116" s="611"/>
      <c r="H116" s="917"/>
      <c r="I116" s="912"/>
      <c r="J116" s="905"/>
      <c r="K116" s="611"/>
      <c r="L116" s="653"/>
      <c r="M116" s="679"/>
      <c r="N116" s="898">
        <f t="shared" si="16"/>
        <v>0</v>
      </c>
      <c r="O116" s="669">
        <f t="shared" si="17"/>
        <v>0</v>
      </c>
      <c r="P116" s="899">
        <f t="shared" si="18"/>
        <v>0</v>
      </c>
      <c r="Q116" s="882">
        <f t="shared" si="19"/>
        <v>0</v>
      </c>
      <c r="R116" s="670">
        <f t="shared" si="20"/>
        <v>0</v>
      </c>
      <c r="S116" s="670">
        <f t="shared" si="21"/>
        <v>0</v>
      </c>
      <c r="T116" s="670">
        <f t="shared" si="22"/>
        <v>0</v>
      </c>
      <c r="U116" s="670">
        <f t="shared" si="23"/>
        <v>0</v>
      </c>
      <c r="V116" s="656">
        <f t="shared" si="24"/>
        <v>0</v>
      </c>
      <c r="W116" s="1104"/>
      <c r="X116" s="638"/>
      <c r="Y116" s="611"/>
      <c r="Z116" s="611"/>
      <c r="AA116" s="612"/>
      <c r="AB116" s="612"/>
      <c r="AC116" s="611"/>
      <c r="AD116" s="612"/>
      <c r="AE116" s="613"/>
      <c r="AN116" s="1104"/>
      <c r="AO116" s="611"/>
      <c r="AP116" s="611"/>
      <c r="AQ116" s="611"/>
      <c r="AR116" s="612"/>
      <c r="AS116" s="612"/>
      <c r="AT116" s="611"/>
      <c r="AU116" s="612"/>
      <c r="AV116" s="612"/>
      <c r="AW116" s="613"/>
      <c r="BF116" s="1104"/>
      <c r="BG116" s="611"/>
      <c r="BH116" s="611"/>
      <c r="BI116" s="611"/>
      <c r="BJ116" s="612"/>
      <c r="BK116" s="612"/>
      <c r="BL116" s="613"/>
    </row>
    <row r="117" spans="1:64" x14ac:dyDescent="0.25">
      <c r="A117" s="1104"/>
      <c r="B117" s="706">
        <f t="shared" si="25"/>
        <v>42334</v>
      </c>
      <c r="C117" s="707"/>
      <c r="D117" s="707"/>
      <c r="E117" s="1104"/>
      <c r="F117" s="638"/>
      <c r="G117" s="611"/>
      <c r="H117" s="917"/>
      <c r="I117" s="912"/>
      <c r="J117" s="905"/>
      <c r="K117" s="611"/>
      <c r="L117" s="653"/>
      <c r="M117" s="679"/>
      <c r="N117" s="898">
        <f t="shared" si="16"/>
        <v>0</v>
      </c>
      <c r="O117" s="669">
        <f t="shared" si="17"/>
        <v>0</v>
      </c>
      <c r="P117" s="899">
        <f t="shared" si="18"/>
        <v>0</v>
      </c>
      <c r="Q117" s="882">
        <f t="shared" si="19"/>
        <v>0</v>
      </c>
      <c r="R117" s="670">
        <f t="shared" si="20"/>
        <v>0</v>
      </c>
      <c r="S117" s="670">
        <f t="shared" si="21"/>
        <v>0</v>
      </c>
      <c r="T117" s="670">
        <f t="shared" si="22"/>
        <v>0</v>
      </c>
      <c r="U117" s="670">
        <f t="shared" si="23"/>
        <v>0</v>
      </c>
      <c r="V117" s="656">
        <f t="shared" si="24"/>
        <v>0</v>
      </c>
      <c r="W117" s="1104"/>
      <c r="X117" s="638"/>
      <c r="Y117" s="611"/>
      <c r="Z117" s="611"/>
      <c r="AA117" s="612"/>
      <c r="AB117" s="612"/>
      <c r="AC117" s="611"/>
      <c r="AD117" s="612"/>
      <c r="AE117" s="613"/>
      <c r="AN117" s="1104"/>
      <c r="AO117" s="611"/>
      <c r="AP117" s="611"/>
      <c r="AQ117" s="611"/>
      <c r="AR117" s="612"/>
      <c r="AS117" s="612"/>
      <c r="AT117" s="611"/>
      <c r="AU117" s="612"/>
      <c r="AV117" s="612"/>
      <c r="AW117" s="613"/>
      <c r="BF117" s="1104"/>
      <c r="BG117" s="611"/>
      <c r="BH117" s="611"/>
      <c r="BI117" s="611"/>
      <c r="BJ117" s="612"/>
      <c r="BK117" s="612"/>
      <c r="BL117" s="613"/>
    </row>
    <row r="118" spans="1:64" x14ac:dyDescent="0.25">
      <c r="A118" s="1104"/>
      <c r="B118" s="706">
        <f t="shared" si="25"/>
        <v>42335</v>
      </c>
      <c r="C118" s="707"/>
      <c r="D118" s="708"/>
      <c r="E118" s="1104"/>
      <c r="F118" s="638"/>
      <c r="G118" s="611"/>
      <c r="H118" s="917"/>
      <c r="I118" s="912"/>
      <c r="J118" s="905"/>
      <c r="K118" s="611"/>
      <c r="L118" s="653"/>
      <c r="M118" s="679"/>
      <c r="N118" s="898">
        <f t="shared" si="16"/>
        <v>0</v>
      </c>
      <c r="O118" s="669">
        <f t="shared" si="17"/>
        <v>0</v>
      </c>
      <c r="P118" s="899">
        <f t="shared" si="18"/>
        <v>0</v>
      </c>
      <c r="Q118" s="882">
        <f t="shared" si="19"/>
        <v>0</v>
      </c>
      <c r="R118" s="670">
        <f t="shared" si="20"/>
        <v>0</v>
      </c>
      <c r="S118" s="670">
        <f>IFERROR(ROUND(G118/C118,1),0)</f>
        <v>0</v>
      </c>
      <c r="T118" s="670">
        <f t="shared" si="22"/>
        <v>0</v>
      </c>
      <c r="U118" s="670">
        <f t="shared" si="23"/>
        <v>0</v>
      </c>
      <c r="V118" s="656">
        <f t="shared" si="24"/>
        <v>0</v>
      </c>
      <c r="W118" s="1104"/>
      <c r="X118" s="638"/>
      <c r="Y118" s="611"/>
      <c r="Z118" s="611"/>
      <c r="AA118" s="612"/>
      <c r="AB118" s="612"/>
      <c r="AC118" s="611"/>
      <c r="AD118" s="612"/>
      <c r="AE118" s="613"/>
      <c r="AN118" s="1104"/>
      <c r="AO118" s="611"/>
      <c r="AP118" s="611"/>
      <c r="AQ118" s="611"/>
      <c r="AR118" s="612"/>
      <c r="AS118" s="612"/>
      <c r="AT118" s="611"/>
      <c r="AU118" s="612"/>
      <c r="AV118" s="612"/>
      <c r="AW118" s="613"/>
      <c r="BF118" s="1104"/>
      <c r="BG118" s="611"/>
      <c r="BH118" s="611"/>
      <c r="BI118" s="611"/>
      <c r="BJ118" s="612"/>
      <c r="BK118" s="612"/>
      <c r="BL118" s="613"/>
    </row>
    <row r="119" spans="1:64" x14ac:dyDescent="0.25">
      <c r="A119" s="1104"/>
      <c r="B119" s="706">
        <f t="shared" si="25"/>
        <v>42336</v>
      </c>
      <c r="C119" s="707"/>
      <c r="D119" s="708"/>
      <c r="E119" s="1104"/>
      <c r="F119" s="638"/>
      <c r="G119" s="611"/>
      <c r="H119" s="917"/>
      <c r="I119" s="912"/>
      <c r="J119" s="905"/>
      <c r="K119" s="611"/>
      <c r="L119" s="653"/>
      <c r="M119" s="679"/>
      <c r="N119" s="898">
        <f t="shared" si="16"/>
        <v>0</v>
      </c>
      <c r="O119" s="669">
        <f t="shared" si="17"/>
        <v>0</v>
      </c>
      <c r="P119" s="899">
        <f t="shared" si="18"/>
        <v>0</v>
      </c>
      <c r="Q119" s="882">
        <f t="shared" si="19"/>
        <v>0</v>
      </c>
      <c r="R119" s="670">
        <f t="shared" si="20"/>
        <v>0</v>
      </c>
      <c r="S119" s="670">
        <f t="shared" si="21"/>
        <v>0</v>
      </c>
      <c r="T119" s="670">
        <f t="shared" si="22"/>
        <v>0</v>
      </c>
      <c r="U119" s="670">
        <f t="shared" si="23"/>
        <v>0</v>
      </c>
      <c r="V119" s="656">
        <f t="shared" si="24"/>
        <v>0</v>
      </c>
      <c r="W119" s="1104"/>
      <c r="X119" s="638"/>
      <c r="Y119" s="611"/>
      <c r="Z119" s="611"/>
      <c r="AA119" s="612"/>
      <c r="AB119" s="612"/>
      <c r="AC119" s="611"/>
      <c r="AD119" s="612"/>
      <c r="AE119" s="613"/>
      <c r="AN119" s="1104"/>
      <c r="AO119" s="611"/>
      <c r="AP119" s="611"/>
      <c r="AQ119" s="611"/>
      <c r="AR119" s="612"/>
      <c r="AS119" s="612"/>
      <c r="AT119" s="611"/>
      <c r="AU119" s="612"/>
      <c r="AV119" s="612"/>
      <c r="AW119" s="613"/>
      <c r="BF119" s="1104"/>
      <c r="BG119" s="611"/>
      <c r="BH119" s="611"/>
      <c r="BI119" s="611"/>
      <c r="BJ119" s="612"/>
      <c r="BK119" s="612"/>
      <c r="BL119" s="613"/>
    </row>
    <row r="120" spans="1:64" ht="15.75" thickBot="1" x14ac:dyDescent="0.3">
      <c r="A120" s="1105"/>
      <c r="B120" s="709">
        <f t="shared" si="25"/>
        <v>42337</v>
      </c>
      <c r="C120" s="710"/>
      <c r="D120" s="711"/>
      <c r="E120" s="1105"/>
      <c r="F120" s="639"/>
      <c r="G120" s="614"/>
      <c r="H120" s="918"/>
      <c r="I120" s="913"/>
      <c r="J120" s="906"/>
      <c r="K120" s="614"/>
      <c r="L120" s="657"/>
      <c r="M120" s="682"/>
      <c r="N120" s="900">
        <f t="shared" si="16"/>
        <v>0</v>
      </c>
      <c r="O120" s="671">
        <f t="shared" si="17"/>
        <v>0</v>
      </c>
      <c r="P120" s="901">
        <f t="shared" si="18"/>
        <v>0</v>
      </c>
      <c r="Q120" s="883">
        <f t="shared" si="19"/>
        <v>0</v>
      </c>
      <c r="R120" s="672">
        <f t="shared" si="20"/>
        <v>0</v>
      </c>
      <c r="S120" s="672">
        <f t="shared" si="21"/>
        <v>0</v>
      </c>
      <c r="T120" s="672">
        <f t="shared" si="22"/>
        <v>0</v>
      </c>
      <c r="U120" s="672">
        <f t="shared" si="23"/>
        <v>0</v>
      </c>
      <c r="V120" s="660">
        <f t="shared" si="24"/>
        <v>0</v>
      </c>
      <c r="W120" s="1105"/>
      <c r="X120" s="639"/>
      <c r="Y120" s="614"/>
      <c r="Z120" s="614"/>
      <c r="AA120" s="615"/>
      <c r="AB120" s="615"/>
      <c r="AC120" s="614"/>
      <c r="AD120" s="615"/>
      <c r="AE120" s="616"/>
      <c r="AN120" s="1105"/>
      <c r="AO120" s="614"/>
      <c r="AP120" s="614"/>
      <c r="AQ120" s="614"/>
      <c r="AR120" s="615"/>
      <c r="AS120" s="615"/>
      <c r="AT120" s="614"/>
      <c r="AU120" s="615"/>
      <c r="AV120" s="615"/>
      <c r="AW120" s="616"/>
      <c r="BF120" s="1105"/>
      <c r="BG120" s="614"/>
      <c r="BH120" s="614"/>
      <c r="BI120" s="614"/>
      <c r="BJ120" s="615"/>
      <c r="BK120" s="615"/>
      <c r="BL120" s="616"/>
    </row>
    <row r="121" spans="1:64" ht="15" customHeight="1" x14ac:dyDescent="0.25">
      <c r="A121" s="1103">
        <f>A114+1</f>
        <v>18</v>
      </c>
      <c r="B121" s="712">
        <f t="shared" si="25"/>
        <v>42338</v>
      </c>
      <c r="C121" s="713"/>
      <c r="D121" s="714"/>
      <c r="E121" s="1103">
        <f>E114+1</f>
        <v>18</v>
      </c>
      <c r="F121" s="640"/>
      <c r="G121" s="617"/>
      <c r="H121" s="919"/>
      <c r="I121" s="914"/>
      <c r="J121" s="907"/>
      <c r="K121" s="618"/>
      <c r="L121" s="685"/>
      <c r="M121" s="684"/>
      <c r="N121" s="892">
        <f t="shared" si="16"/>
        <v>0</v>
      </c>
      <c r="O121" s="686">
        <f t="shared" si="17"/>
        <v>0</v>
      </c>
      <c r="P121" s="893">
        <f t="shared" si="18"/>
        <v>0</v>
      </c>
      <c r="Q121" s="875">
        <f t="shared" si="19"/>
        <v>0</v>
      </c>
      <c r="R121" s="687">
        <f t="shared" si="20"/>
        <v>0</v>
      </c>
      <c r="S121" s="687">
        <f t="shared" si="21"/>
        <v>0</v>
      </c>
      <c r="T121" s="687">
        <f t="shared" si="22"/>
        <v>0</v>
      </c>
      <c r="U121" s="687">
        <f t="shared" si="23"/>
        <v>0</v>
      </c>
      <c r="V121" s="688">
        <f t="shared" si="24"/>
        <v>0</v>
      </c>
      <c r="W121" s="1103">
        <f>W114+1</f>
        <v>18</v>
      </c>
      <c r="X121" s="640"/>
      <c r="Y121" s="618"/>
      <c r="Z121" s="618"/>
      <c r="AA121" s="618"/>
      <c r="AB121" s="618"/>
      <c r="AC121" s="618"/>
      <c r="AD121" s="618"/>
      <c r="AE121" s="619"/>
      <c r="AN121" s="1103">
        <f>AN114+1</f>
        <v>18</v>
      </c>
      <c r="AO121" s="617"/>
      <c r="AP121" s="618"/>
      <c r="AQ121" s="618"/>
      <c r="AR121" s="618"/>
      <c r="AS121" s="618"/>
      <c r="AT121" s="618"/>
      <c r="AU121" s="618"/>
      <c r="AV121" s="618"/>
      <c r="AW121" s="619"/>
      <c r="BF121" s="1103">
        <f>BF114+1</f>
        <v>18</v>
      </c>
      <c r="BG121" s="617"/>
      <c r="BH121" s="618"/>
      <c r="BI121" s="618"/>
      <c r="BJ121" s="618"/>
      <c r="BK121" s="618"/>
      <c r="BL121" s="619"/>
    </row>
    <row r="122" spans="1:64" x14ac:dyDescent="0.25">
      <c r="A122" s="1104"/>
      <c r="B122" s="715">
        <f t="shared" si="25"/>
        <v>42339</v>
      </c>
      <c r="C122" s="716"/>
      <c r="D122" s="717"/>
      <c r="E122" s="1104"/>
      <c r="F122" s="641"/>
      <c r="G122" s="620"/>
      <c r="H122" s="920"/>
      <c r="I122" s="912"/>
      <c r="J122" s="908"/>
      <c r="K122" s="621"/>
      <c r="L122" s="690"/>
      <c r="M122" s="689"/>
      <c r="N122" s="894">
        <f t="shared" si="16"/>
        <v>0</v>
      </c>
      <c r="O122" s="691">
        <f t="shared" si="17"/>
        <v>0</v>
      </c>
      <c r="P122" s="895">
        <f t="shared" si="18"/>
        <v>0</v>
      </c>
      <c r="Q122" s="876">
        <f t="shared" si="19"/>
        <v>0</v>
      </c>
      <c r="R122" s="692">
        <f t="shared" si="20"/>
        <v>0</v>
      </c>
      <c r="S122" s="692">
        <f t="shared" si="21"/>
        <v>0</v>
      </c>
      <c r="T122" s="692">
        <f t="shared" si="22"/>
        <v>0</v>
      </c>
      <c r="U122" s="692">
        <f t="shared" si="23"/>
        <v>0</v>
      </c>
      <c r="V122" s="693">
        <f t="shared" si="24"/>
        <v>0</v>
      </c>
      <c r="W122" s="1104"/>
      <c r="X122" s="641"/>
      <c r="Y122" s="621"/>
      <c r="Z122" s="621"/>
      <c r="AA122" s="621"/>
      <c r="AB122" s="621"/>
      <c r="AC122" s="621"/>
      <c r="AD122" s="621"/>
      <c r="AE122" s="622"/>
      <c r="AN122" s="1104"/>
      <c r="AO122" s="620"/>
      <c r="AP122" s="621"/>
      <c r="AQ122" s="621"/>
      <c r="AR122" s="621"/>
      <c r="AS122" s="621"/>
      <c r="AT122" s="621"/>
      <c r="AU122" s="621"/>
      <c r="AV122" s="621"/>
      <c r="AW122" s="622"/>
      <c r="BF122" s="1104"/>
      <c r="BG122" s="620"/>
      <c r="BH122" s="621"/>
      <c r="BI122" s="621"/>
      <c r="BJ122" s="621"/>
      <c r="BK122" s="621"/>
      <c r="BL122" s="622"/>
    </row>
    <row r="123" spans="1:64" x14ac:dyDescent="0.25">
      <c r="A123" s="1104"/>
      <c r="B123" s="715">
        <f t="shared" si="25"/>
        <v>42340</v>
      </c>
      <c r="C123" s="716"/>
      <c r="D123" s="717"/>
      <c r="E123" s="1104"/>
      <c r="F123" s="641"/>
      <c r="G123" s="620"/>
      <c r="H123" s="920"/>
      <c r="I123" s="912"/>
      <c r="J123" s="908"/>
      <c r="K123" s="621"/>
      <c r="L123" s="690"/>
      <c r="M123" s="689"/>
      <c r="N123" s="894">
        <f t="shared" si="16"/>
        <v>0</v>
      </c>
      <c r="O123" s="691">
        <f t="shared" si="17"/>
        <v>0</v>
      </c>
      <c r="P123" s="895">
        <f t="shared" si="18"/>
        <v>0</v>
      </c>
      <c r="Q123" s="876">
        <f t="shared" si="19"/>
        <v>0</v>
      </c>
      <c r="R123" s="692">
        <f t="shared" si="20"/>
        <v>0</v>
      </c>
      <c r="S123" s="692">
        <f t="shared" si="21"/>
        <v>0</v>
      </c>
      <c r="T123" s="692">
        <f t="shared" si="22"/>
        <v>0</v>
      </c>
      <c r="U123" s="692">
        <f t="shared" si="23"/>
        <v>0</v>
      </c>
      <c r="V123" s="693">
        <f t="shared" si="24"/>
        <v>0</v>
      </c>
      <c r="W123" s="1104"/>
      <c r="X123" s="641"/>
      <c r="Y123" s="621"/>
      <c r="Z123" s="621"/>
      <c r="AA123" s="621"/>
      <c r="AB123" s="621"/>
      <c r="AC123" s="621"/>
      <c r="AD123" s="621"/>
      <c r="AE123" s="622"/>
      <c r="AN123" s="1104"/>
      <c r="AO123" s="620"/>
      <c r="AP123" s="621"/>
      <c r="AQ123" s="621"/>
      <c r="AR123" s="621"/>
      <c r="AS123" s="621"/>
      <c r="AT123" s="621"/>
      <c r="AU123" s="621"/>
      <c r="AV123" s="621"/>
      <c r="AW123" s="622"/>
      <c r="BF123" s="1104"/>
      <c r="BG123" s="620"/>
      <c r="BH123" s="621"/>
      <c r="BI123" s="621"/>
      <c r="BJ123" s="621"/>
      <c r="BK123" s="621"/>
      <c r="BL123" s="622"/>
    </row>
    <row r="124" spans="1:64" x14ac:dyDescent="0.25">
      <c r="A124" s="1104"/>
      <c r="B124" s="715">
        <f t="shared" si="25"/>
        <v>42341</v>
      </c>
      <c r="C124" s="716"/>
      <c r="D124" s="717"/>
      <c r="E124" s="1104"/>
      <c r="F124" s="641"/>
      <c r="G124" s="620"/>
      <c r="H124" s="920"/>
      <c r="I124" s="912"/>
      <c r="J124" s="908"/>
      <c r="K124" s="621"/>
      <c r="L124" s="690"/>
      <c r="M124" s="689"/>
      <c r="N124" s="894">
        <f t="shared" si="16"/>
        <v>0</v>
      </c>
      <c r="O124" s="691">
        <f t="shared" si="17"/>
        <v>0</v>
      </c>
      <c r="P124" s="895">
        <f t="shared" si="18"/>
        <v>0</v>
      </c>
      <c r="Q124" s="876">
        <f t="shared" si="19"/>
        <v>0</v>
      </c>
      <c r="R124" s="692">
        <f t="shared" si="20"/>
        <v>0</v>
      </c>
      <c r="S124" s="692">
        <f t="shared" si="21"/>
        <v>0</v>
      </c>
      <c r="T124" s="692">
        <f t="shared" si="22"/>
        <v>0</v>
      </c>
      <c r="U124" s="692">
        <f t="shared" si="23"/>
        <v>0</v>
      </c>
      <c r="V124" s="693">
        <f t="shared" si="24"/>
        <v>0</v>
      </c>
      <c r="W124" s="1104"/>
      <c r="X124" s="641"/>
      <c r="Y124" s="621"/>
      <c r="Z124" s="621"/>
      <c r="AA124" s="621"/>
      <c r="AB124" s="621"/>
      <c r="AC124" s="621"/>
      <c r="AD124" s="621"/>
      <c r="AE124" s="622"/>
      <c r="AN124" s="1104"/>
      <c r="AO124" s="620"/>
      <c r="AP124" s="621"/>
      <c r="AQ124" s="621"/>
      <c r="AR124" s="621"/>
      <c r="AS124" s="621"/>
      <c r="AT124" s="621"/>
      <c r="AU124" s="621"/>
      <c r="AV124" s="621"/>
      <c r="AW124" s="622"/>
      <c r="BF124" s="1104"/>
      <c r="BG124" s="620"/>
      <c r="BH124" s="621"/>
      <c r="BI124" s="621"/>
      <c r="BJ124" s="621"/>
      <c r="BK124" s="621"/>
      <c r="BL124" s="622"/>
    </row>
    <row r="125" spans="1:64" x14ac:dyDescent="0.25">
      <c r="A125" s="1104"/>
      <c r="B125" s="715">
        <f t="shared" si="25"/>
        <v>42342</v>
      </c>
      <c r="C125" s="716"/>
      <c r="D125" s="716"/>
      <c r="E125" s="1104"/>
      <c r="F125" s="641"/>
      <c r="G125" s="620"/>
      <c r="H125" s="920"/>
      <c r="I125" s="912"/>
      <c r="J125" s="908"/>
      <c r="K125" s="621"/>
      <c r="L125" s="690"/>
      <c r="M125" s="689"/>
      <c r="N125" s="894">
        <f t="shared" si="16"/>
        <v>0</v>
      </c>
      <c r="O125" s="691">
        <f t="shared" si="17"/>
        <v>0</v>
      </c>
      <c r="P125" s="895">
        <f t="shared" si="18"/>
        <v>0</v>
      </c>
      <c r="Q125" s="876">
        <f t="shared" si="19"/>
        <v>0</v>
      </c>
      <c r="R125" s="692">
        <f t="shared" si="20"/>
        <v>0</v>
      </c>
      <c r="S125" s="692">
        <f t="shared" si="21"/>
        <v>0</v>
      </c>
      <c r="T125" s="692">
        <f t="shared" si="22"/>
        <v>0</v>
      </c>
      <c r="U125" s="692">
        <f t="shared" si="23"/>
        <v>0</v>
      </c>
      <c r="V125" s="693">
        <f t="shared" si="24"/>
        <v>0</v>
      </c>
      <c r="W125" s="1104"/>
      <c r="X125" s="641"/>
      <c r="Y125" s="621"/>
      <c r="Z125" s="621"/>
      <c r="AA125" s="621"/>
      <c r="AB125" s="621"/>
      <c r="AC125" s="621"/>
      <c r="AD125" s="621"/>
      <c r="AE125" s="622"/>
      <c r="AN125" s="1104"/>
      <c r="AO125" s="620"/>
      <c r="AP125" s="621"/>
      <c r="AQ125" s="621"/>
      <c r="AR125" s="621"/>
      <c r="AS125" s="621"/>
      <c r="AT125" s="621"/>
      <c r="AU125" s="621"/>
      <c r="AV125" s="621"/>
      <c r="AW125" s="622"/>
      <c r="BF125" s="1104"/>
      <c r="BG125" s="620"/>
      <c r="BH125" s="621"/>
      <c r="BI125" s="621"/>
      <c r="BJ125" s="621"/>
      <c r="BK125" s="621"/>
      <c r="BL125" s="622"/>
    </row>
    <row r="126" spans="1:64" x14ac:dyDescent="0.25">
      <c r="A126" s="1104"/>
      <c r="B126" s="715">
        <f t="shared" si="25"/>
        <v>42343</v>
      </c>
      <c r="C126" s="716"/>
      <c r="D126" s="716"/>
      <c r="E126" s="1104"/>
      <c r="F126" s="641"/>
      <c r="G126" s="620"/>
      <c r="H126" s="920"/>
      <c r="I126" s="912"/>
      <c r="J126" s="908"/>
      <c r="K126" s="621"/>
      <c r="L126" s="690"/>
      <c r="M126" s="689"/>
      <c r="N126" s="894">
        <f t="shared" si="16"/>
        <v>0</v>
      </c>
      <c r="O126" s="691">
        <f t="shared" si="17"/>
        <v>0</v>
      </c>
      <c r="P126" s="895">
        <f t="shared" si="18"/>
        <v>0</v>
      </c>
      <c r="Q126" s="876">
        <f t="shared" si="19"/>
        <v>0</v>
      </c>
      <c r="R126" s="692">
        <f t="shared" si="20"/>
        <v>0</v>
      </c>
      <c r="S126" s="692">
        <f t="shared" si="21"/>
        <v>0</v>
      </c>
      <c r="T126" s="692">
        <f t="shared" si="22"/>
        <v>0</v>
      </c>
      <c r="U126" s="692">
        <f t="shared" si="23"/>
        <v>0</v>
      </c>
      <c r="V126" s="693">
        <f t="shared" si="24"/>
        <v>0</v>
      </c>
      <c r="W126" s="1104"/>
      <c r="X126" s="641"/>
      <c r="Y126" s="621"/>
      <c r="Z126" s="621"/>
      <c r="AA126" s="621"/>
      <c r="AB126" s="621"/>
      <c r="AC126" s="621"/>
      <c r="AD126" s="621"/>
      <c r="AE126" s="622"/>
      <c r="AN126" s="1104"/>
      <c r="AO126" s="620"/>
      <c r="AP126" s="621"/>
      <c r="AQ126" s="621"/>
      <c r="AR126" s="621"/>
      <c r="AS126" s="621"/>
      <c r="AT126" s="621"/>
      <c r="AU126" s="621"/>
      <c r="AV126" s="621"/>
      <c r="AW126" s="622"/>
      <c r="BF126" s="1104"/>
      <c r="BG126" s="620"/>
      <c r="BH126" s="621"/>
      <c r="BI126" s="621"/>
      <c r="BJ126" s="621"/>
      <c r="BK126" s="621"/>
      <c r="BL126" s="622"/>
    </row>
    <row r="127" spans="1:64" ht="15.75" thickBot="1" x14ac:dyDescent="0.3">
      <c r="A127" s="1105"/>
      <c r="B127" s="718">
        <f t="shared" si="25"/>
        <v>42344</v>
      </c>
      <c r="C127" s="719"/>
      <c r="D127" s="719"/>
      <c r="E127" s="1105"/>
      <c r="F127" s="642"/>
      <c r="G127" s="623"/>
      <c r="H127" s="921"/>
      <c r="I127" s="913"/>
      <c r="J127" s="909"/>
      <c r="K127" s="695"/>
      <c r="L127" s="696"/>
      <c r="M127" s="694"/>
      <c r="N127" s="896">
        <f t="shared" si="16"/>
        <v>0</v>
      </c>
      <c r="O127" s="697">
        <f t="shared" si="17"/>
        <v>0</v>
      </c>
      <c r="P127" s="897">
        <f t="shared" si="18"/>
        <v>0</v>
      </c>
      <c r="Q127" s="877">
        <f t="shared" si="19"/>
        <v>0</v>
      </c>
      <c r="R127" s="698">
        <f t="shared" si="20"/>
        <v>0</v>
      </c>
      <c r="S127" s="698">
        <f t="shared" si="21"/>
        <v>0</v>
      </c>
      <c r="T127" s="698">
        <f t="shared" si="22"/>
        <v>0</v>
      </c>
      <c r="U127" s="698">
        <f t="shared" si="23"/>
        <v>0</v>
      </c>
      <c r="V127" s="699">
        <f t="shared" si="24"/>
        <v>0</v>
      </c>
      <c r="W127" s="1105"/>
      <c r="X127" s="642"/>
      <c r="Y127" s="624"/>
      <c r="Z127" s="624"/>
      <c r="AA127" s="624"/>
      <c r="AB127" s="624"/>
      <c r="AC127" s="624"/>
      <c r="AD127" s="624"/>
      <c r="AE127" s="625"/>
      <c r="AN127" s="1105"/>
      <c r="AO127" s="623"/>
      <c r="AP127" s="624"/>
      <c r="AQ127" s="624"/>
      <c r="AR127" s="624"/>
      <c r="AS127" s="624"/>
      <c r="AT127" s="624"/>
      <c r="AU127" s="624"/>
      <c r="AV127" s="624"/>
      <c r="AW127" s="625"/>
      <c r="BF127" s="1105"/>
      <c r="BG127" s="623"/>
      <c r="BH127" s="624"/>
      <c r="BI127" s="624"/>
      <c r="BJ127" s="624"/>
      <c r="BK127" s="624"/>
      <c r="BL127" s="625"/>
    </row>
    <row r="128" spans="1:64" ht="15" customHeight="1" x14ac:dyDescent="0.25">
      <c r="A128" s="1103">
        <f>A121+1</f>
        <v>19</v>
      </c>
      <c r="B128" s="703">
        <f t="shared" si="25"/>
        <v>42345</v>
      </c>
      <c r="C128" s="704"/>
      <c r="D128" s="705"/>
      <c r="E128" s="1103">
        <f>E121+1</f>
        <v>19</v>
      </c>
      <c r="F128" s="649"/>
      <c r="G128" s="608"/>
      <c r="H128" s="916"/>
      <c r="I128" s="914"/>
      <c r="J128" s="904"/>
      <c r="K128" s="608"/>
      <c r="L128" s="650"/>
      <c r="M128" s="677"/>
      <c r="N128" s="902">
        <f t="shared" si="16"/>
        <v>0</v>
      </c>
      <c r="O128" s="674">
        <f t="shared" si="17"/>
        <v>0</v>
      </c>
      <c r="P128" s="903">
        <f t="shared" si="18"/>
        <v>0</v>
      </c>
      <c r="Q128" s="884">
        <f t="shared" si="19"/>
        <v>0</v>
      </c>
      <c r="R128" s="675">
        <f t="shared" si="20"/>
        <v>0</v>
      </c>
      <c r="S128" s="675">
        <f t="shared" si="21"/>
        <v>0</v>
      </c>
      <c r="T128" s="675">
        <f t="shared" si="22"/>
        <v>0</v>
      </c>
      <c r="U128" s="675">
        <f t="shared" si="23"/>
        <v>0</v>
      </c>
      <c r="V128" s="664">
        <f t="shared" si="24"/>
        <v>0</v>
      </c>
      <c r="W128" s="1103">
        <f>W121+1</f>
        <v>19</v>
      </c>
      <c r="X128" s="637"/>
      <c r="Y128" s="608"/>
      <c r="Z128" s="608"/>
      <c r="AA128" s="609"/>
      <c r="AB128" s="609"/>
      <c r="AC128" s="608"/>
      <c r="AD128" s="609"/>
      <c r="AE128" s="627"/>
      <c r="AN128" s="1103">
        <f>AN121+1</f>
        <v>19</v>
      </c>
      <c r="AO128" s="607"/>
      <c r="AP128" s="608"/>
      <c r="AQ128" s="608"/>
      <c r="AR128" s="609"/>
      <c r="AS128" s="609"/>
      <c r="AT128" s="608"/>
      <c r="AU128" s="609"/>
      <c r="AV128" s="609"/>
      <c r="AW128" s="610"/>
      <c r="BF128" s="1103">
        <f>BF121+1</f>
        <v>19</v>
      </c>
      <c r="BG128" s="607"/>
      <c r="BH128" s="608"/>
      <c r="BI128" s="608"/>
      <c r="BJ128" s="609"/>
      <c r="BK128" s="609"/>
      <c r="BL128" s="610"/>
    </row>
    <row r="129" spans="1:64" x14ac:dyDescent="0.25">
      <c r="A129" s="1104"/>
      <c r="B129" s="706">
        <f t="shared" si="25"/>
        <v>42346</v>
      </c>
      <c r="C129" s="707"/>
      <c r="D129" s="708"/>
      <c r="E129" s="1104"/>
      <c r="F129" s="638"/>
      <c r="G129" s="611"/>
      <c r="H129" s="917"/>
      <c r="I129" s="912"/>
      <c r="J129" s="905"/>
      <c r="K129" s="611"/>
      <c r="L129" s="653"/>
      <c r="M129" s="679"/>
      <c r="N129" s="898">
        <f t="shared" si="16"/>
        <v>0</v>
      </c>
      <c r="O129" s="669">
        <f t="shared" si="17"/>
        <v>0</v>
      </c>
      <c r="P129" s="899">
        <f t="shared" si="18"/>
        <v>0</v>
      </c>
      <c r="Q129" s="882">
        <f t="shared" si="19"/>
        <v>0</v>
      </c>
      <c r="R129" s="670">
        <f t="shared" si="20"/>
        <v>0</v>
      </c>
      <c r="S129" s="670">
        <f t="shared" si="21"/>
        <v>0</v>
      </c>
      <c r="T129" s="670">
        <f t="shared" si="22"/>
        <v>0</v>
      </c>
      <c r="U129" s="670">
        <f t="shared" si="23"/>
        <v>0</v>
      </c>
      <c r="V129" s="656">
        <f t="shared" si="24"/>
        <v>0</v>
      </c>
      <c r="W129" s="1104"/>
      <c r="X129" s="638"/>
      <c r="Y129" s="611"/>
      <c r="Z129" s="611"/>
      <c r="AA129" s="612"/>
      <c r="AB129" s="612"/>
      <c r="AC129" s="611"/>
      <c r="AD129" s="612"/>
      <c r="AE129" s="613"/>
      <c r="AN129" s="1104"/>
      <c r="AO129" s="611"/>
      <c r="AP129" s="611"/>
      <c r="AQ129" s="611"/>
      <c r="AR129" s="612"/>
      <c r="AS129" s="612"/>
      <c r="AT129" s="611"/>
      <c r="AU129" s="612"/>
      <c r="AV129" s="612"/>
      <c r="AW129" s="613"/>
      <c r="BF129" s="1104"/>
      <c r="BG129" s="611"/>
      <c r="BH129" s="611"/>
      <c r="BI129" s="611"/>
      <c r="BJ129" s="612"/>
      <c r="BK129" s="612"/>
      <c r="BL129" s="613"/>
    </row>
    <row r="130" spans="1:64" x14ac:dyDescent="0.25">
      <c r="A130" s="1104"/>
      <c r="B130" s="706">
        <f t="shared" si="25"/>
        <v>42347</v>
      </c>
      <c r="C130" s="707"/>
      <c r="D130" s="708"/>
      <c r="E130" s="1104"/>
      <c r="F130" s="638"/>
      <c r="G130" s="611"/>
      <c r="H130" s="917"/>
      <c r="I130" s="912"/>
      <c r="J130" s="905"/>
      <c r="K130" s="611"/>
      <c r="L130" s="653"/>
      <c r="M130" s="679"/>
      <c r="N130" s="898">
        <f t="shared" si="16"/>
        <v>0</v>
      </c>
      <c r="O130" s="669">
        <f t="shared" si="17"/>
        <v>0</v>
      </c>
      <c r="P130" s="899">
        <f t="shared" si="18"/>
        <v>0</v>
      </c>
      <c r="Q130" s="882">
        <f t="shared" si="19"/>
        <v>0</v>
      </c>
      <c r="R130" s="670">
        <f t="shared" si="20"/>
        <v>0</v>
      </c>
      <c r="S130" s="670">
        <f t="shared" si="21"/>
        <v>0</v>
      </c>
      <c r="T130" s="670">
        <f t="shared" si="22"/>
        <v>0</v>
      </c>
      <c r="U130" s="670">
        <f t="shared" si="23"/>
        <v>0</v>
      </c>
      <c r="V130" s="656">
        <f t="shared" si="24"/>
        <v>0</v>
      </c>
      <c r="W130" s="1104"/>
      <c r="X130" s="638"/>
      <c r="Y130" s="611"/>
      <c r="Z130" s="611"/>
      <c r="AA130" s="612"/>
      <c r="AB130" s="612"/>
      <c r="AC130" s="611"/>
      <c r="AD130" s="612"/>
      <c r="AE130" s="613"/>
      <c r="AN130" s="1104"/>
      <c r="AO130" s="611"/>
      <c r="AP130" s="611"/>
      <c r="AQ130" s="611"/>
      <c r="AR130" s="612"/>
      <c r="AS130" s="612"/>
      <c r="AT130" s="611"/>
      <c r="AU130" s="612"/>
      <c r="AV130" s="612"/>
      <c r="AW130" s="613"/>
      <c r="BF130" s="1104"/>
      <c r="BG130" s="611"/>
      <c r="BH130" s="611"/>
      <c r="BI130" s="611"/>
      <c r="BJ130" s="612"/>
      <c r="BK130" s="612"/>
      <c r="BL130" s="613"/>
    </row>
    <row r="131" spans="1:64" x14ac:dyDescent="0.25">
      <c r="A131" s="1104"/>
      <c r="B131" s="706">
        <f t="shared" si="25"/>
        <v>42348</v>
      </c>
      <c r="C131" s="707"/>
      <c r="D131" s="707"/>
      <c r="E131" s="1104"/>
      <c r="F131" s="638"/>
      <c r="G131" s="611"/>
      <c r="H131" s="917"/>
      <c r="I131" s="912"/>
      <c r="J131" s="905"/>
      <c r="K131" s="611"/>
      <c r="L131" s="653"/>
      <c r="M131" s="679"/>
      <c r="N131" s="898">
        <f t="shared" ref="N131:N176" si="26">IFERROR(4.1*F131 / (4.1*$F131 + 9.3*$G131 + 4.1*$H131),0)</f>
        <v>0</v>
      </c>
      <c r="O131" s="669">
        <f t="shared" ref="O131:O176" si="27">IFERROR(9.3*G131 / (4.1*$F131 + 9.3*$G131 + 4.1*$H131),0)</f>
        <v>0</v>
      </c>
      <c r="P131" s="899">
        <f t="shared" ref="P131:P176" si="28">IFERROR(4.1*H131 / (4.1*$F131 + 9.3*$G131 + 4.1*$H131),0)</f>
        <v>0</v>
      </c>
      <c r="Q131" s="882">
        <f t="shared" ref="Q131:Q176" si="29">IFERROR(ROUND(F131/C131,1),0)</f>
        <v>0</v>
      </c>
      <c r="R131" s="670">
        <f t="shared" ref="R131:R176" si="30">IFERROR(ROUND(K131/C131,1),0)</f>
        <v>0</v>
      </c>
      <c r="S131" s="670">
        <f t="shared" ref="S131:S176" si="31">IFERROR(ROUND(G131/C131,1),0)</f>
        <v>0</v>
      </c>
      <c r="T131" s="670">
        <f t="shared" ref="T131:T176" si="32">IFERROR(ROUND(M131/C131,1),0)</f>
        <v>0</v>
      </c>
      <c r="U131" s="670">
        <f t="shared" ref="U131:U176" si="33">IFERROR(ROUND(H131/C131,1),0)</f>
        <v>0</v>
      </c>
      <c r="V131" s="656">
        <f t="shared" ref="V131:V176" si="34">IFERROR(ROUND(I131/C131,0),0)</f>
        <v>0</v>
      </c>
      <c r="W131" s="1104"/>
      <c r="X131" s="638"/>
      <c r="Y131" s="611"/>
      <c r="Z131" s="611"/>
      <c r="AA131" s="612"/>
      <c r="AB131" s="612"/>
      <c r="AC131" s="611"/>
      <c r="AD131" s="612"/>
      <c r="AE131" s="613"/>
      <c r="AN131" s="1104"/>
      <c r="AO131" s="611"/>
      <c r="AP131" s="611"/>
      <c r="AQ131" s="611"/>
      <c r="AR131" s="612"/>
      <c r="AS131" s="612"/>
      <c r="AT131" s="611"/>
      <c r="AU131" s="612"/>
      <c r="AV131" s="612"/>
      <c r="AW131" s="613"/>
      <c r="BF131" s="1104"/>
      <c r="BG131" s="611"/>
      <c r="BH131" s="611"/>
      <c r="BI131" s="611"/>
      <c r="BJ131" s="612"/>
      <c r="BK131" s="612"/>
      <c r="BL131" s="613"/>
    </row>
    <row r="132" spans="1:64" x14ac:dyDescent="0.25">
      <c r="A132" s="1104"/>
      <c r="B132" s="706">
        <f t="shared" ref="B132:B195" si="35">B131+1</f>
        <v>42349</v>
      </c>
      <c r="C132" s="707"/>
      <c r="D132" s="708"/>
      <c r="E132" s="1104"/>
      <c r="F132" s="638"/>
      <c r="G132" s="611"/>
      <c r="H132" s="917"/>
      <c r="I132" s="912"/>
      <c r="J132" s="905"/>
      <c r="K132" s="611"/>
      <c r="L132" s="653"/>
      <c r="M132" s="679"/>
      <c r="N132" s="898">
        <f t="shared" si="26"/>
        <v>0</v>
      </c>
      <c r="O132" s="669">
        <f t="shared" si="27"/>
        <v>0</v>
      </c>
      <c r="P132" s="899">
        <f t="shared" si="28"/>
        <v>0</v>
      </c>
      <c r="Q132" s="882">
        <f t="shared" si="29"/>
        <v>0</v>
      </c>
      <c r="R132" s="670">
        <f t="shared" si="30"/>
        <v>0</v>
      </c>
      <c r="S132" s="670">
        <f t="shared" si="31"/>
        <v>0</v>
      </c>
      <c r="T132" s="670">
        <f t="shared" si="32"/>
        <v>0</v>
      </c>
      <c r="U132" s="670">
        <f t="shared" si="33"/>
        <v>0</v>
      </c>
      <c r="V132" s="656">
        <f t="shared" si="34"/>
        <v>0</v>
      </c>
      <c r="W132" s="1104"/>
      <c r="X132" s="638"/>
      <c r="Y132" s="611"/>
      <c r="Z132" s="611"/>
      <c r="AA132" s="612"/>
      <c r="AB132" s="612"/>
      <c r="AC132" s="611"/>
      <c r="AD132" s="612"/>
      <c r="AE132" s="613"/>
      <c r="AN132" s="1104"/>
      <c r="AO132" s="611"/>
      <c r="AP132" s="611"/>
      <c r="AQ132" s="611"/>
      <c r="AR132" s="612"/>
      <c r="AS132" s="612"/>
      <c r="AT132" s="611"/>
      <c r="AU132" s="612"/>
      <c r="AV132" s="612"/>
      <c r="AW132" s="613"/>
      <c r="BF132" s="1104"/>
      <c r="BG132" s="611"/>
      <c r="BH132" s="611"/>
      <c r="BI132" s="611"/>
      <c r="BJ132" s="612"/>
      <c r="BK132" s="612"/>
      <c r="BL132" s="613"/>
    </row>
    <row r="133" spans="1:64" x14ac:dyDescent="0.25">
      <c r="A133" s="1104"/>
      <c r="B133" s="706">
        <f t="shared" si="35"/>
        <v>42350</v>
      </c>
      <c r="C133" s="707"/>
      <c r="D133" s="708"/>
      <c r="E133" s="1104"/>
      <c r="F133" s="638"/>
      <c r="G133" s="611"/>
      <c r="H133" s="917"/>
      <c r="I133" s="912"/>
      <c r="J133" s="905"/>
      <c r="K133" s="611"/>
      <c r="L133" s="653"/>
      <c r="M133" s="679"/>
      <c r="N133" s="898">
        <f t="shared" si="26"/>
        <v>0</v>
      </c>
      <c r="O133" s="669">
        <f t="shared" si="27"/>
        <v>0</v>
      </c>
      <c r="P133" s="899">
        <f t="shared" si="28"/>
        <v>0</v>
      </c>
      <c r="Q133" s="882">
        <f t="shared" si="29"/>
        <v>0</v>
      </c>
      <c r="R133" s="670">
        <f t="shared" si="30"/>
        <v>0</v>
      </c>
      <c r="S133" s="670">
        <f t="shared" si="31"/>
        <v>0</v>
      </c>
      <c r="T133" s="670">
        <f t="shared" si="32"/>
        <v>0</v>
      </c>
      <c r="U133" s="670">
        <f t="shared" si="33"/>
        <v>0</v>
      </c>
      <c r="V133" s="656">
        <f t="shared" si="34"/>
        <v>0</v>
      </c>
      <c r="W133" s="1104"/>
      <c r="X133" s="638"/>
      <c r="Y133" s="611"/>
      <c r="Z133" s="611"/>
      <c r="AA133" s="612"/>
      <c r="AB133" s="612"/>
      <c r="AC133" s="611"/>
      <c r="AD133" s="612"/>
      <c r="AE133" s="613"/>
      <c r="AN133" s="1104"/>
      <c r="AO133" s="611"/>
      <c r="AP133" s="611"/>
      <c r="AQ133" s="611"/>
      <c r="AR133" s="612"/>
      <c r="AS133" s="612"/>
      <c r="AT133" s="611"/>
      <c r="AU133" s="612"/>
      <c r="AV133" s="612"/>
      <c r="AW133" s="613"/>
      <c r="BF133" s="1104"/>
      <c r="BG133" s="611"/>
      <c r="BH133" s="611"/>
      <c r="BI133" s="611"/>
      <c r="BJ133" s="612"/>
      <c r="BK133" s="612"/>
      <c r="BL133" s="613"/>
    </row>
    <row r="134" spans="1:64" ht="15.75" thickBot="1" x14ac:dyDescent="0.3">
      <c r="A134" s="1105"/>
      <c r="B134" s="709">
        <f t="shared" si="35"/>
        <v>42351</v>
      </c>
      <c r="C134" s="710"/>
      <c r="D134" s="711"/>
      <c r="E134" s="1105"/>
      <c r="F134" s="639"/>
      <c r="G134" s="614"/>
      <c r="H134" s="918"/>
      <c r="I134" s="913"/>
      <c r="J134" s="906"/>
      <c r="K134" s="614"/>
      <c r="L134" s="657"/>
      <c r="M134" s="885"/>
      <c r="N134" s="900">
        <f t="shared" si="26"/>
        <v>0</v>
      </c>
      <c r="O134" s="671">
        <f t="shared" si="27"/>
        <v>0</v>
      </c>
      <c r="P134" s="901">
        <f t="shared" si="28"/>
        <v>0</v>
      </c>
      <c r="Q134" s="883">
        <f t="shared" si="29"/>
        <v>0</v>
      </c>
      <c r="R134" s="672">
        <f t="shared" si="30"/>
        <v>0</v>
      </c>
      <c r="S134" s="672">
        <f t="shared" si="31"/>
        <v>0</v>
      </c>
      <c r="T134" s="672">
        <f t="shared" si="32"/>
        <v>0</v>
      </c>
      <c r="U134" s="672">
        <f t="shared" si="33"/>
        <v>0</v>
      </c>
      <c r="V134" s="660">
        <f t="shared" si="34"/>
        <v>0</v>
      </c>
      <c r="W134" s="1105"/>
      <c r="X134" s="639"/>
      <c r="Y134" s="614"/>
      <c r="Z134" s="614"/>
      <c r="AA134" s="615"/>
      <c r="AB134" s="615"/>
      <c r="AC134" s="614"/>
      <c r="AD134" s="615"/>
      <c r="AE134" s="616"/>
      <c r="AN134" s="1105"/>
      <c r="AO134" s="614"/>
      <c r="AP134" s="614"/>
      <c r="AQ134" s="614"/>
      <c r="AR134" s="615"/>
      <c r="AS134" s="615"/>
      <c r="AT134" s="614"/>
      <c r="AU134" s="615"/>
      <c r="AV134" s="615"/>
      <c r="AW134" s="616"/>
      <c r="BF134" s="1105"/>
      <c r="BG134" s="614"/>
      <c r="BH134" s="614"/>
      <c r="BI134" s="614"/>
      <c r="BJ134" s="615"/>
      <c r="BK134" s="615"/>
      <c r="BL134" s="616"/>
    </row>
    <row r="135" spans="1:64" ht="15" customHeight="1" x14ac:dyDescent="0.25">
      <c r="A135" s="1103">
        <f>A128+1</f>
        <v>20</v>
      </c>
      <c r="B135" s="712">
        <f t="shared" si="35"/>
        <v>42352</v>
      </c>
      <c r="C135" s="713"/>
      <c r="D135" s="714"/>
      <c r="E135" s="1103">
        <f>E128+1</f>
        <v>20</v>
      </c>
      <c r="F135" s="640"/>
      <c r="G135" s="617"/>
      <c r="H135" s="919"/>
      <c r="I135" s="914"/>
      <c r="J135" s="907"/>
      <c r="K135" s="618"/>
      <c r="L135" s="685"/>
      <c r="M135" s="684"/>
      <c r="N135" s="892">
        <f t="shared" si="26"/>
        <v>0</v>
      </c>
      <c r="O135" s="686">
        <f t="shared" si="27"/>
        <v>0</v>
      </c>
      <c r="P135" s="893">
        <f t="shared" si="28"/>
        <v>0</v>
      </c>
      <c r="Q135" s="875">
        <f t="shared" si="29"/>
        <v>0</v>
      </c>
      <c r="R135" s="687">
        <f t="shared" si="30"/>
        <v>0</v>
      </c>
      <c r="S135" s="687">
        <f t="shared" si="31"/>
        <v>0</v>
      </c>
      <c r="T135" s="687">
        <f t="shared" si="32"/>
        <v>0</v>
      </c>
      <c r="U135" s="687">
        <f t="shared" si="33"/>
        <v>0</v>
      </c>
      <c r="V135" s="688">
        <f t="shared" si="34"/>
        <v>0</v>
      </c>
      <c r="W135" s="1103">
        <f>W128+1</f>
        <v>20</v>
      </c>
      <c r="X135" s="640"/>
      <c r="Y135" s="618"/>
      <c r="Z135" s="618"/>
      <c r="AA135" s="618"/>
      <c r="AB135" s="618"/>
      <c r="AC135" s="618"/>
      <c r="AD135" s="618"/>
      <c r="AE135" s="619"/>
      <c r="AN135" s="1103">
        <f>AN128+1</f>
        <v>20</v>
      </c>
      <c r="AO135" s="617"/>
      <c r="AP135" s="618"/>
      <c r="AQ135" s="618"/>
      <c r="AR135" s="618"/>
      <c r="AS135" s="618"/>
      <c r="AT135" s="618"/>
      <c r="AU135" s="618"/>
      <c r="AV135" s="618"/>
      <c r="AW135" s="619"/>
      <c r="BF135" s="1103">
        <f>BF128+1</f>
        <v>20</v>
      </c>
      <c r="BG135" s="617"/>
      <c r="BH135" s="618"/>
      <c r="BI135" s="618"/>
      <c r="BJ135" s="618"/>
      <c r="BK135" s="618"/>
      <c r="BL135" s="619"/>
    </row>
    <row r="136" spans="1:64" x14ac:dyDescent="0.25">
      <c r="A136" s="1104"/>
      <c r="B136" s="715">
        <f t="shared" si="35"/>
        <v>42353</v>
      </c>
      <c r="C136" s="716"/>
      <c r="D136" s="717"/>
      <c r="E136" s="1104"/>
      <c r="F136" s="641"/>
      <c r="G136" s="620"/>
      <c r="H136" s="920"/>
      <c r="I136" s="912"/>
      <c r="J136" s="908"/>
      <c r="K136" s="621"/>
      <c r="L136" s="690"/>
      <c r="M136" s="689"/>
      <c r="N136" s="894">
        <f t="shared" si="26"/>
        <v>0</v>
      </c>
      <c r="O136" s="691">
        <f t="shared" si="27"/>
        <v>0</v>
      </c>
      <c r="P136" s="895">
        <f t="shared" si="28"/>
        <v>0</v>
      </c>
      <c r="Q136" s="876">
        <f t="shared" si="29"/>
        <v>0</v>
      </c>
      <c r="R136" s="692">
        <f t="shared" si="30"/>
        <v>0</v>
      </c>
      <c r="S136" s="692">
        <f t="shared" si="31"/>
        <v>0</v>
      </c>
      <c r="T136" s="692">
        <f t="shared" si="32"/>
        <v>0</v>
      </c>
      <c r="U136" s="692">
        <f t="shared" si="33"/>
        <v>0</v>
      </c>
      <c r="V136" s="693">
        <f t="shared" si="34"/>
        <v>0</v>
      </c>
      <c r="W136" s="1104"/>
      <c r="X136" s="641"/>
      <c r="Y136" s="621"/>
      <c r="Z136" s="621"/>
      <c r="AA136" s="621"/>
      <c r="AB136" s="621"/>
      <c r="AC136" s="621"/>
      <c r="AD136" s="621"/>
      <c r="AE136" s="622"/>
      <c r="AN136" s="1104"/>
      <c r="AO136" s="620"/>
      <c r="AP136" s="621"/>
      <c r="AQ136" s="621"/>
      <c r="AR136" s="621"/>
      <c r="AS136" s="621"/>
      <c r="AT136" s="621"/>
      <c r="AU136" s="621"/>
      <c r="AV136" s="621"/>
      <c r="AW136" s="622"/>
      <c r="BF136" s="1104"/>
      <c r="BG136" s="620"/>
      <c r="BH136" s="621"/>
      <c r="BI136" s="621"/>
      <c r="BJ136" s="621"/>
      <c r="BK136" s="621"/>
      <c r="BL136" s="622"/>
    </row>
    <row r="137" spans="1:64" x14ac:dyDescent="0.25">
      <c r="A137" s="1104"/>
      <c r="B137" s="715">
        <f t="shared" si="35"/>
        <v>42354</v>
      </c>
      <c r="C137" s="716"/>
      <c r="D137" s="717"/>
      <c r="E137" s="1104"/>
      <c r="F137" s="641"/>
      <c r="G137" s="620"/>
      <c r="H137" s="920"/>
      <c r="I137" s="912"/>
      <c r="J137" s="908"/>
      <c r="K137" s="621"/>
      <c r="L137" s="690"/>
      <c r="M137" s="689"/>
      <c r="N137" s="894">
        <f t="shared" si="26"/>
        <v>0</v>
      </c>
      <c r="O137" s="691">
        <f t="shared" si="27"/>
        <v>0</v>
      </c>
      <c r="P137" s="895">
        <f t="shared" si="28"/>
        <v>0</v>
      </c>
      <c r="Q137" s="876">
        <f t="shared" si="29"/>
        <v>0</v>
      </c>
      <c r="R137" s="692">
        <f t="shared" si="30"/>
        <v>0</v>
      </c>
      <c r="S137" s="692">
        <f t="shared" si="31"/>
        <v>0</v>
      </c>
      <c r="T137" s="692">
        <f t="shared" si="32"/>
        <v>0</v>
      </c>
      <c r="U137" s="692">
        <f t="shared" si="33"/>
        <v>0</v>
      </c>
      <c r="V137" s="693">
        <f t="shared" si="34"/>
        <v>0</v>
      </c>
      <c r="W137" s="1104"/>
      <c r="X137" s="641"/>
      <c r="Y137" s="621"/>
      <c r="Z137" s="621"/>
      <c r="AA137" s="621"/>
      <c r="AB137" s="621"/>
      <c r="AC137" s="621"/>
      <c r="AD137" s="621"/>
      <c r="AE137" s="622"/>
      <c r="AN137" s="1104"/>
      <c r="AO137" s="620"/>
      <c r="AP137" s="621"/>
      <c r="AQ137" s="621"/>
      <c r="AR137" s="621"/>
      <c r="AS137" s="621"/>
      <c r="AT137" s="621"/>
      <c r="AU137" s="621"/>
      <c r="AV137" s="621"/>
      <c r="AW137" s="622"/>
      <c r="BF137" s="1104"/>
      <c r="BG137" s="620"/>
      <c r="BH137" s="621"/>
      <c r="BI137" s="621"/>
      <c r="BJ137" s="621"/>
      <c r="BK137" s="621"/>
      <c r="BL137" s="622"/>
    </row>
    <row r="138" spans="1:64" x14ac:dyDescent="0.25">
      <c r="A138" s="1104"/>
      <c r="B138" s="715">
        <f t="shared" si="35"/>
        <v>42355</v>
      </c>
      <c r="C138" s="716"/>
      <c r="D138" s="717"/>
      <c r="E138" s="1104"/>
      <c r="F138" s="641"/>
      <c r="G138" s="620"/>
      <c r="H138" s="920"/>
      <c r="I138" s="912"/>
      <c r="J138" s="908"/>
      <c r="K138" s="621"/>
      <c r="L138" s="690"/>
      <c r="M138" s="689"/>
      <c r="N138" s="894">
        <f t="shared" si="26"/>
        <v>0</v>
      </c>
      <c r="O138" s="691">
        <f t="shared" si="27"/>
        <v>0</v>
      </c>
      <c r="P138" s="895">
        <f t="shared" si="28"/>
        <v>0</v>
      </c>
      <c r="Q138" s="876">
        <f t="shared" si="29"/>
        <v>0</v>
      </c>
      <c r="R138" s="692">
        <f t="shared" si="30"/>
        <v>0</v>
      </c>
      <c r="S138" s="692">
        <f t="shared" si="31"/>
        <v>0</v>
      </c>
      <c r="T138" s="692">
        <f t="shared" si="32"/>
        <v>0</v>
      </c>
      <c r="U138" s="692">
        <f t="shared" si="33"/>
        <v>0</v>
      </c>
      <c r="V138" s="693">
        <f t="shared" si="34"/>
        <v>0</v>
      </c>
      <c r="W138" s="1104"/>
      <c r="X138" s="641"/>
      <c r="Y138" s="621"/>
      <c r="Z138" s="621"/>
      <c r="AA138" s="621"/>
      <c r="AB138" s="621"/>
      <c r="AC138" s="621"/>
      <c r="AD138" s="621"/>
      <c r="AE138" s="622"/>
      <c r="AN138" s="1104"/>
      <c r="AO138" s="620"/>
      <c r="AP138" s="621"/>
      <c r="AQ138" s="621"/>
      <c r="AR138" s="621"/>
      <c r="AS138" s="621"/>
      <c r="AT138" s="621"/>
      <c r="AU138" s="621"/>
      <c r="AV138" s="621"/>
      <c r="AW138" s="622"/>
      <c r="BF138" s="1104"/>
      <c r="BG138" s="620"/>
      <c r="BH138" s="621"/>
      <c r="BI138" s="621"/>
      <c r="BJ138" s="621"/>
      <c r="BK138" s="621"/>
      <c r="BL138" s="622"/>
    </row>
    <row r="139" spans="1:64" x14ac:dyDescent="0.25">
      <c r="A139" s="1104"/>
      <c r="B139" s="715">
        <f t="shared" si="35"/>
        <v>42356</v>
      </c>
      <c r="C139" s="716"/>
      <c r="D139" s="716"/>
      <c r="E139" s="1104"/>
      <c r="F139" s="641"/>
      <c r="G139" s="620"/>
      <c r="H139" s="920"/>
      <c r="I139" s="912"/>
      <c r="J139" s="908"/>
      <c r="K139" s="621"/>
      <c r="L139" s="690"/>
      <c r="M139" s="689"/>
      <c r="N139" s="894">
        <f t="shared" si="26"/>
        <v>0</v>
      </c>
      <c r="O139" s="691">
        <f t="shared" si="27"/>
        <v>0</v>
      </c>
      <c r="P139" s="895">
        <f t="shared" si="28"/>
        <v>0</v>
      </c>
      <c r="Q139" s="876">
        <f t="shared" si="29"/>
        <v>0</v>
      </c>
      <c r="R139" s="692">
        <f t="shared" si="30"/>
        <v>0</v>
      </c>
      <c r="S139" s="692">
        <f t="shared" si="31"/>
        <v>0</v>
      </c>
      <c r="T139" s="692">
        <f t="shared" si="32"/>
        <v>0</v>
      </c>
      <c r="U139" s="692">
        <f t="shared" si="33"/>
        <v>0</v>
      </c>
      <c r="V139" s="693">
        <f t="shared" si="34"/>
        <v>0</v>
      </c>
      <c r="W139" s="1104"/>
      <c r="X139" s="641"/>
      <c r="Y139" s="621"/>
      <c r="Z139" s="621"/>
      <c r="AA139" s="621"/>
      <c r="AB139" s="621"/>
      <c r="AC139" s="621"/>
      <c r="AD139" s="621"/>
      <c r="AE139" s="622"/>
      <c r="AN139" s="1104"/>
      <c r="AO139" s="620"/>
      <c r="AP139" s="621"/>
      <c r="AQ139" s="621"/>
      <c r="AR139" s="621"/>
      <c r="AS139" s="621"/>
      <c r="AT139" s="621"/>
      <c r="AU139" s="621"/>
      <c r="AV139" s="621"/>
      <c r="AW139" s="622"/>
      <c r="BF139" s="1104"/>
      <c r="BG139" s="620"/>
      <c r="BH139" s="621"/>
      <c r="BI139" s="621"/>
      <c r="BJ139" s="621"/>
      <c r="BK139" s="621"/>
      <c r="BL139" s="622"/>
    </row>
    <row r="140" spans="1:64" x14ac:dyDescent="0.25">
      <c r="A140" s="1104"/>
      <c r="B140" s="715">
        <f t="shared" si="35"/>
        <v>42357</v>
      </c>
      <c r="C140" s="716"/>
      <c r="D140" s="716"/>
      <c r="E140" s="1104"/>
      <c r="F140" s="641"/>
      <c r="G140" s="620"/>
      <c r="H140" s="920"/>
      <c r="I140" s="912"/>
      <c r="J140" s="908"/>
      <c r="K140" s="621"/>
      <c r="L140" s="690"/>
      <c r="M140" s="689"/>
      <c r="N140" s="894">
        <f t="shared" si="26"/>
        <v>0</v>
      </c>
      <c r="O140" s="691">
        <f t="shared" si="27"/>
        <v>0</v>
      </c>
      <c r="P140" s="895">
        <f t="shared" si="28"/>
        <v>0</v>
      </c>
      <c r="Q140" s="876">
        <f t="shared" si="29"/>
        <v>0</v>
      </c>
      <c r="R140" s="692">
        <f t="shared" si="30"/>
        <v>0</v>
      </c>
      <c r="S140" s="692">
        <f t="shared" si="31"/>
        <v>0</v>
      </c>
      <c r="T140" s="692">
        <f t="shared" si="32"/>
        <v>0</v>
      </c>
      <c r="U140" s="692">
        <f t="shared" si="33"/>
        <v>0</v>
      </c>
      <c r="V140" s="693">
        <f t="shared" si="34"/>
        <v>0</v>
      </c>
      <c r="W140" s="1104"/>
      <c r="X140" s="641"/>
      <c r="Y140" s="621"/>
      <c r="Z140" s="621"/>
      <c r="AA140" s="621"/>
      <c r="AB140" s="621"/>
      <c r="AC140" s="621"/>
      <c r="AD140" s="621"/>
      <c r="AE140" s="622"/>
      <c r="AN140" s="1104"/>
      <c r="AO140" s="620"/>
      <c r="AP140" s="621"/>
      <c r="AQ140" s="621"/>
      <c r="AR140" s="621"/>
      <c r="AS140" s="621"/>
      <c r="AT140" s="621"/>
      <c r="AU140" s="621"/>
      <c r="AV140" s="621"/>
      <c r="AW140" s="622"/>
      <c r="BF140" s="1104"/>
      <c r="BG140" s="620"/>
      <c r="BH140" s="621"/>
      <c r="BI140" s="621"/>
      <c r="BJ140" s="621"/>
      <c r="BK140" s="621"/>
      <c r="BL140" s="622"/>
    </row>
    <row r="141" spans="1:64" ht="15.75" thickBot="1" x14ac:dyDescent="0.3">
      <c r="A141" s="1105"/>
      <c r="B141" s="718">
        <f t="shared" si="35"/>
        <v>42358</v>
      </c>
      <c r="C141" s="719"/>
      <c r="D141" s="719"/>
      <c r="E141" s="1105"/>
      <c r="F141" s="642"/>
      <c r="G141" s="623"/>
      <c r="H141" s="921"/>
      <c r="I141" s="913"/>
      <c r="J141" s="909"/>
      <c r="K141" s="695"/>
      <c r="L141" s="696"/>
      <c r="M141" s="694"/>
      <c r="N141" s="896">
        <f t="shared" si="26"/>
        <v>0</v>
      </c>
      <c r="O141" s="697">
        <f t="shared" si="27"/>
        <v>0</v>
      </c>
      <c r="P141" s="897">
        <f t="shared" si="28"/>
        <v>0</v>
      </c>
      <c r="Q141" s="877">
        <f t="shared" si="29"/>
        <v>0</v>
      </c>
      <c r="R141" s="698">
        <f t="shared" si="30"/>
        <v>0</v>
      </c>
      <c r="S141" s="698">
        <f t="shared" si="31"/>
        <v>0</v>
      </c>
      <c r="T141" s="698">
        <f t="shared" si="32"/>
        <v>0</v>
      </c>
      <c r="U141" s="698">
        <f t="shared" si="33"/>
        <v>0</v>
      </c>
      <c r="V141" s="699">
        <f t="shared" si="34"/>
        <v>0</v>
      </c>
      <c r="W141" s="1105"/>
      <c r="X141" s="642"/>
      <c r="Y141" s="624"/>
      <c r="Z141" s="624"/>
      <c r="AA141" s="624"/>
      <c r="AB141" s="624"/>
      <c r="AC141" s="624"/>
      <c r="AD141" s="624"/>
      <c r="AE141" s="625"/>
      <c r="AN141" s="1105"/>
      <c r="AO141" s="623"/>
      <c r="AP141" s="624"/>
      <c r="AQ141" s="624"/>
      <c r="AR141" s="624"/>
      <c r="AS141" s="624"/>
      <c r="AT141" s="624"/>
      <c r="AU141" s="624"/>
      <c r="AV141" s="624"/>
      <c r="AW141" s="625"/>
      <c r="BF141" s="1105"/>
      <c r="BG141" s="623"/>
      <c r="BH141" s="624"/>
      <c r="BI141" s="624"/>
      <c r="BJ141" s="624"/>
      <c r="BK141" s="624"/>
      <c r="BL141" s="625"/>
    </row>
    <row r="142" spans="1:64" ht="15" customHeight="1" x14ac:dyDescent="0.25">
      <c r="A142" s="1103">
        <f>A135+1</f>
        <v>21</v>
      </c>
      <c r="B142" s="703">
        <f t="shared" si="35"/>
        <v>42359</v>
      </c>
      <c r="C142" s="704"/>
      <c r="D142" s="705"/>
      <c r="E142" s="1103">
        <f>E135+1</f>
        <v>21</v>
      </c>
      <c r="F142" s="649"/>
      <c r="G142" s="608"/>
      <c r="H142" s="916"/>
      <c r="I142" s="914"/>
      <c r="J142" s="904"/>
      <c r="K142" s="608"/>
      <c r="L142" s="650"/>
      <c r="M142" s="677"/>
      <c r="N142" s="902">
        <f t="shared" si="26"/>
        <v>0</v>
      </c>
      <c r="O142" s="674">
        <f t="shared" si="27"/>
        <v>0</v>
      </c>
      <c r="P142" s="903">
        <f t="shared" si="28"/>
        <v>0</v>
      </c>
      <c r="Q142" s="884">
        <f t="shared" si="29"/>
        <v>0</v>
      </c>
      <c r="R142" s="675">
        <f t="shared" si="30"/>
        <v>0</v>
      </c>
      <c r="S142" s="675">
        <f t="shared" si="31"/>
        <v>0</v>
      </c>
      <c r="T142" s="675">
        <f t="shared" si="32"/>
        <v>0</v>
      </c>
      <c r="U142" s="675">
        <f t="shared" si="33"/>
        <v>0</v>
      </c>
      <c r="V142" s="664">
        <f t="shared" si="34"/>
        <v>0</v>
      </c>
      <c r="W142" s="1103">
        <f>W135+1</f>
        <v>21</v>
      </c>
      <c r="X142" s="637"/>
      <c r="Y142" s="608"/>
      <c r="Z142" s="608"/>
      <c r="AA142" s="609"/>
      <c r="AB142" s="609"/>
      <c r="AC142" s="608"/>
      <c r="AD142" s="609"/>
      <c r="AE142" s="627"/>
      <c r="AN142" s="1103">
        <f>AN135+1</f>
        <v>21</v>
      </c>
      <c r="AO142" s="607"/>
      <c r="AP142" s="608"/>
      <c r="AQ142" s="608"/>
      <c r="AR142" s="609"/>
      <c r="AS142" s="609"/>
      <c r="AT142" s="608"/>
      <c r="AU142" s="609"/>
      <c r="AV142" s="609"/>
      <c r="AW142" s="610"/>
      <c r="BF142" s="1103">
        <f>BF135+1</f>
        <v>21</v>
      </c>
      <c r="BG142" s="607"/>
      <c r="BH142" s="608"/>
      <c r="BI142" s="608"/>
      <c r="BJ142" s="609"/>
      <c r="BK142" s="609"/>
      <c r="BL142" s="610"/>
    </row>
    <row r="143" spans="1:64" x14ac:dyDescent="0.25">
      <c r="A143" s="1104"/>
      <c r="B143" s="706">
        <f t="shared" si="35"/>
        <v>42360</v>
      </c>
      <c r="C143" s="707"/>
      <c r="D143" s="708"/>
      <c r="E143" s="1104"/>
      <c r="F143" s="638"/>
      <c r="G143" s="611"/>
      <c r="H143" s="917"/>
      <c r="I143" s="912"/>
      <c r="J143" s="905"/>
      <c r="K143" s="611"/>
      <c r="L143" s="653"/>
      <c r="M143" s="679"/>
      <c r="N143" s="898">
        <f t="shared" si="26"/>
        <v>0</v>
      </c>
      <c r="O143" s="669">
        <f t="shared" si="27"/>
        <v>0</v>
      </c>
      <c r="P143" s="899">
        <f t="shared" si="28"/>
        <v>0</v>
      </c>
      <c r="Q143" s="882">
        <f t="shared" si="29"/>
        <v>0</v>
      </c>
      <c r="R143" s="670">
        <f t="shared" si="30"/>
        <v>0</v>
      </c>
      <c r="S143" s="670">
        <f t="shared" si="31"/>
        <v>0</v>
      </c>
      <c r="T143" s="670">
        <f t="shared" si="32"/>
        <v>0</v>
      </c>
      <c r="U143" s="670">
        <f t="shared" si="33"/>
        <v>0</v>
      </c>
      <c r="V143" s="656">
        <f t="shared" si="34"/>
        <v>0</v>
      </c>
      <c r="W143" s="1104"/>
      <c r="X143" s="638"/>
      <c r="Y143" s="611"/>
      <c r="Z143" s="611"/>
      <c r="AA143" s="612"/>
      <c r="AB143" s="612"/>
      <c r="AC143" s="611"/>
      <c r="AD143" s="612"/>
      <c r="AE143" s="613"/>
      <c r="AN143" s="1104"/>
      <c r="AO143" s="611"/>
      <c r="AP143" s="611"/>
      <c r="AQ143" s="611"/>
      <c r="AR143" s="612"/>
      <c r="AS143" s="612"/>
      <c r="AT143" s="611"/>
      <c r="AU143" s="612"/>
      <c r="AV143" s="612"/>
      <c r="AW143" s="613"/>
      <c r="BF143" s="1104"/>
      <c r="BG143" s="611"/>
      <c r="BH143" s="611"/>
      <c r="BI143" s="611"/>
      <c r="BJ143" s="612"/>
      <c r="BK143" s="612"/>
      <c r="BL143" s="613"/>
    </row>
    <row r="144" spans="1:64" x14ac:dyDescent="0.25">
      <c r="A144" s="1104"/>
      <c r="B144" s="706">
        <f t="shared" si="35"/>
        <v>42361</v>
      </c>
      <c r="C144" s="707"/>
      <c r="D144" s="708"/>
      <c r="E144" s="1104"/>
      <c r="F144" s="638"/>
      <c r="G144" s="611"/>
      <c r="H144" s="917"/>
      <c r="I144" s="912"/>
      <c r="J144" s="905"/>
      <c r="K144" s="611"/>
      <c r="L144" s="653"/>
      <c r="M144" s="679"/>
      <c r="N144" s="898">
        <f t="shared" si="26"/>
        <v>0</v>
      </c>
      <c r="O144" s="669">
        <f t="shared" si="27"/>
        <v>0</v>
      </c>
      <c r="P144" s="899">
        <f t="shared" si="28"/>
        <v>0</v>
      </c>
      <c r="Q144" s="882">
        <f t="shared" si="29"/>
        <v>0</v>
      </c>
      <c r="R144" s="670">
        <f t="shared" si="30"/>
        <v>0</v>
      </c>
      <c r="S144" s="670">
        <f t="shared" si="31"/>
        <v>0</v>
      </c>
      <c r="T144" s="670">
        <f t="shared" si="32"/>
        <v>0</v>
      </c>
      <c r="U144" s="670">
        <f t="shared" si="33"/>
        <v>0</v>
      </c>
      <c r="V144" s="656">
        <f t="shared" si="34"/>
        <v>0</v>
      </c>
      <c r="W144" s="1104"/>
      <c r="X144" s="638"/>
      <c r="Y144" s="611"/>
      <c r="Z144" s="611"/>
      <c r="AA144" s="612"/>
      <c r="AB144" s="612"/>
      <c r="AC144" s="611"/>
      <c r="AD144" s="612"/>
      <c r="AE144" s="613"/>
      <c r="AN144" s="1104"/>
      <c r="AO144" s="611"/>
      <c r="AP144" s="611"/>
      <c r="AQ144" s="611"/>
      <c r="AR144" s="612"/>
      <c r="AS144" s="612"/>
      <c r="AT144" s="611"/>
      <c r="AU144" s="612"/>
      <c r="AV144" s="612"/>
      <c r="AW144" s="613"/>
      <c r="BF144" s="1104"/>
      <c r="BG144" s="611"/>
      <c r="BH144" s="611"/>
      <c r="BI144" s="611"/>
      <c r="BJ144" s="612"/>
      <c r="BK144" s="612"/>
      <c r="BL144" s="613"/>
    </row>
    <row r="145" spans="1:64" x14ac:dyDescent="0.25">
      <c r="A145" s="1104"/>
      <c r="B145" s="706">
        <f t="shared" si="35"/>
        <v>42362</v>
      </c>
      <c r="C145" s="707"/>
      <c r="D145" s="707"/>
      <c r="E145" s="1104"/>
      <c r="F145" s="638"/>
      <c r="G145" s="611"/>
      <c r="H145" s="917"/>
      <c r="I145" s="912"/>
      <c r="J145" s="905"/>
      <c r="K145" s="611"/>
      <c r="L145" s="653"/>
      <c r="M145" s="679"/>
      <c r="N145" s="898">
        <f t="shared" si="26"/>
        <v>0</v>
      </c>
      <c r="O145" s="669">
        <f t="shared" si="27"/>
        <v>0</v>
      </c>
      <c r="P145" s="899">
        <f t="shared" si="28"/>
        <v>0</v>
      </c>
      <c r="Q145" s="882">
        <f t="shared" si="29"/>
        <v>0</v>
      </c>
      <c r="R145" s="670">
        <f t="shared" si="30"/>
        <v>0</v>
      </c>
      <c r="S145" s="670">
        <f t="shared" si="31"/>
        <v>0</v>
      </c>
      <c r="T145" s="670">
        <f t="shared" si="32"/>
        <v>0</v>
      </c>
      <c r="U145" s="670">
        <f t="shared" si="33"/>
        <v>0</v>
      </c>
      <c r="V145" s="656">
        <f t="shared" si="34"/>
        <v>0</v>
      </c>
      <c r="W145" s="1104"/>
      <c r="X145" s="638"/>
      <c r="Y145" s="611"/>
      <c r="Z145" s="611"/>
      <c r="AA145" s="612"/>
      <c r="AB145" s="612"/>
      <c r="AC145" s="611"/>
      <c r="AD145" s="612"/>
      <c r="AE145" s="613"/>
      <c r="AN145" s="1104"/>
      <c r="AO145" s="611"/>
      <c r="AP145" s="611"/>
      <c r="AQ145" s="611"/>
      <c r="AR145" s="612"/>
      <c r="AS145" s="612"/>
      <c r="AT145" s="611"/>
      <c r="AU145" s="612"/>
      <c r="AV145" s="612"/>
      <c r="AW145" s="613"/>
      <c r="BF145" s="1104"/>
      <c r="BG145" s="611"/>
      <c r="BH145" s="611"/>
      <c r="BI145" s="611"/>
      <c r="BJ145" s="612"/>
      <c r="BK145" s="612"/>
      <c r="BL145" s="613"/>
    </row>
    <row r="146" spans="1:64" x14ac:dyDescent="0.25">
      <c r="A146" s="1104"/>
      <c r="B146" s="706">
        <f t="shared" si="35"/>
        <v>42363</v>
      </c>
      <c r="C146" s="707"/>
      <c r="D146" s="708"/>
      <c r="E146" s="1104"/>
      <c r="F146" s="638"/>
      <c r="G146" s="611"/>
      <c r="H146" s="917"/>
      <c r="I146" s="912"/>
      <c r="J146" s="905"/>
      <c r="K146" s="611"/>
      <c r="L146" s="653"/>
      <c r="M146" s="679"/>
      <c r="N146" s="898">
        <f t="shared" si="26"/>
        <v>0</v>
      </c>
      <c r="O146" s="669">
        <f t="shared" si="27"/>
        <v>0</v>
      </c>
      <c r="P146" s="899">
        <f t="shared" si="28"/>
        <v>0</v>
      </c>
      <c r="Q146" s="882">
        <f t="shared" si="29"/>
        <v>0</v>
      </c>
      <c r="R146" s="670">
        <f t="shared" si="30"/>
        <v>0</v>
      </c>
      <c r="S146" s="670">
        <f t="shared" si="31"/>
        <v>0</v>
      </c>
      <c r="T146" s="670">
        <f t="shared" si="32"/>
        <v>0</v>
      </c>
      <c r="U146" s="670">
        <f t="shared" si="33"/>
        <v>0</v>
      </c>
      <c r="V146" s="656">
        <f t="shared" si="34"/>
        <v>0</v>
      </c>
      <c r="W146" s="1104"/>
      <c r="X146" s="638"/>
      <c r="Y146" s="611"/>
      <c r="Z146" s="611"/>
      <c r="AA146" s="612"/>
      <c r="AB146" s="612"/>
      <c r="AC146" s="611"/>
      <c r="AD146" s="612"/>
      <c r="AE146" s="613"/>
      <c r="AN146" s="1104"/>
      <c r="AO146" s="611"/>
      <c r="AP146" s="611"/>
      <c r="AQ146" s="611"/>
      <c r="AR146" s="612"/>
      <c r="AS146" s="612"/>
      <c r="AT146" s="611"/>
      <c r="AU146" s="612"/>
      <c r="AV146" s="612"/>
      <c r="AW146" s="613"/>
      <c r="BF146" s="1104"/>
      <c r="BG146" s="611"/>
      <c r="BH146" s="611"/>
      <c r="BI146" s="611"/>
      <c r="BJ146" s="612"/>
      <c r="BK146" s="612"/>
      <c r="BL146" s="613"/>
    </row>
    <row r="147" spans="1:64" x14ac:dyDescent="0.25">
      <c r="A147" s="1104"/>
      <c r="B147" s="706">
        <f t="shared" si="35"/>
        <v>42364</v>
      </c>
      <c r="C147" s="707"/>
      <c r="D147" s="708"/>
      <c r="E147" s="1104"/>
      <c r="F147" s="638"/>
      <c r="G147" s="611"/>
      <c r="H147" s="917"/>
      <c r="I147" s="912"/>
      <c r="J147" s="905"/>
      <c r="K147" s="611"/>
      <c r="L147" s="653"/>
      <c r="M147" s="679"/>
      <c r="N147" s="898">
        <f t="shared" si="26"/>
        <v>0</v>
      </c>
      <c r="O147" s="669">
        <f t="shared" si="27"/>
        <v>0</v>
      </c>
      <c r="P147" s="899">
        <f t="shared" si="28"/>
        <v>0</v>
      </c>
      <c r="Q147" s="882">
        <f t="shared" si="29"/>
        <v>0</v>
      </c>
      <c r="R147" s="670">
        <f t="shared" si="30"/>
        <v>0</v>
      </c>
      <c r="S147" s="670">
        <f t="shared" si="31"/>
        <v>0</v>
      </c>
      <c r="T147" s="670">
        <f t="shared" si="32"/>
        <v>0</v>
      </c>
      <c r="U147" s="670">
        <f t="shared" si="33"/>
        <v>0</v>
      </c>
      <c r="V147" s="656">
        <f t="shared" si="34"/>
        <v>0</v>
      </c>
      <c r="W147" s="1104"/>
      <c r="X147" s="638"/>
      <c r="Y147" s="611"/>
      <c r="Z147" s="611"/>
      <c r="AA147" s="612"/>
      <c r="AB147" s="612"/>
      <c r="AC147" s="611"/>
      <c r="AD147" s="612"/>
      <c r="AE147" s="613"/>
      <c r="AN147" s="1104"/>
      <c r="AO147" s="611"/>
      <c r="AP147" s="611"/>
      <c r="AQ147" s="611"/>
      <c r="AR147" s="612"/>
      <c r="AS147" s="612"/>
      <c r="AT147" s="611"/>
      <c r="AU147" s="612"/>
      <c r="AV147" s="612"/>
      <c r="AW147" s="613"/>
      <c r="BF147" s="1104"/>
      <c r="BG147" s="611"/>
      <c r="BH147" s="611"/>
      <c r="BI147" s="611"/>
      <c r="BJ147" s="612"/>
      <c r="BK147" s="612"/>
      <c r="BL147" s="613"/>
    </row>
    <row r="148" spans="1:64" ht="15.75" thickBot="1" x14ac:dyDescent="0.3">
      <c r="A148" s="1105"/>
      <c r="B148" s="709">
        <f t="shared" si="35"/>
        <v>42365</v>
      </c>
      <c r="C148" s="710"/>
      <c r="D148" s="711"/>
      <c r="E148" s="1105"/>
      <c r="F148" s="639"/>
      <c r="G148" s="614"/>
      <c r="H148" s="918"/>
      <c r="I148" s="913"/>
      <c r="J148" s="906"/>
      <c r="K148" s="614"/>
      <c r="L148" s="657"/>
      <c r="M148" s="682"/>
      <c r="N148" s="900">
        <f t="shared" si="26"/>
        <v>0</v>
      </c>
      <c r="O148" s="671">
        <f t="shared" si="27"/>
        <v>0</v>
      </c>
      <c r="P148" s="901">
        <f t="shared" si="28"/>
        <v>0</v>
      </c>
      <c r="Q148" s="883">
        <f t="shared" si="29"/>
        <v>0</v>
      </c>
      <c r="R148" s="672">
        <f t="shared" si="30"/>
        <v>0</v>
      </c>
      <c r="S148" s="672">
        <f t="shared" si="31"/>
        <v>0</v>
      </c>
      <c r="T148" s="672">
        <f t="shared" si="32"/>
        <v>0</v>
      </c>
      <c r="U148" s="672">
        <f t="shared" si="33"/>
        <v>0</v>
      </c>
      <c r="V148" s="660">
        <f t="shared" si="34"/>
        <v>0</v>
      </c>
      <c r="W148" s="1105"/>
      <c r="X148" s="639"/>
      <c r="Y148" s="614"/>
      <c r="Z148" s="614"/>
      <c r="AA148" s="615"/>
      <c r="AB148" s="615"/>
      <c r="AC148" s="614"/>
      <c r="AD148" s="615"/>
      <c r="AE148" s="616"/>
      <c r="AN148" s="1105"/>
      <c r="AO148" s="614"/>
      <c r="AP148" s="614"/>
      <c r="AQ148" s="614"/>
      <c r="AR148" s="615"/>
      <c r="AS148" s="615"/>
      <c r="AT148" s="614"/>
      <c r="AU148" s="615"/>
      <c r="AV148" s="615"/>
      <c r="AW148" s="616"/>
      <c r="BF148" s="1105"/>
      <c r="BG148" s="614"/>
      <c r="BH148" s="614"/>
      <c r="BI148" s="614"/>
      <c r="BJ148" s="615"/>
      <c r="BK148" s="615"/>
      <c r="BL148" s="616"/>
    </row>
    <row r="149" spans="1:64" ht="15" customHeight="1" x14ac:dyDescent="0.25">
      <c r="A149" s="1103">
        <f>A142+1</f>
        <v>22</v>
      </c>
      <c r="B149" s="712">
        <f t="shared" si="35"/>
        <v>42366</v>
      </c>
      <c r="C149" s="713"/>
      <c r="D149" s="714"/>
      <c r="E149" s="1103">
        <f>E142+1</f>
        <v>22</v>
      </c>
      <c r="F149" s="640"/>
      <c r="G149" s="617"/>
      <c r="H149" s="919"/>
      <c r="I149" s="914"/>
      <c r="J149" s="907"/>
      <c r="K149" s="618"/>
      <c r="L149" s="685"/>
      <c r="M149" s="684"/>
      <c r="N149" s="892">
        <f t="shared" si="26"/>
        <v>0</v>
      </c>
      <c r="O149" s="686">
        <f t="shared" si="27"/>
        <v>0</v>
      </c>
      <c r="P149" s="893">
        <f t="shared" si="28"/>
        <v>0</v>
      </c>
      <c r="Q149" s="875">
        <f t="shared" si="29"/>
        <v>0</v>
      </c>
      <c r="R149" s="687">
        <f t="shared" si="30"/>
        <v>0</v>
      </c>
      <c r="S149" s="687">
        <f t="shared" si="31"/>
        <v>0</v>
      </c>
      <c r="T149" s="687">
        <f t="shared" si="32"/>
        <v>0</v>
      </c>
      <c r="U149" s="687">
        <f t="shared" si="33"/>
        <v>0</v>
      </c>
      <c r="V149" s="688">
        <f t="shared" si="34"/>
        <v>0</v>
      </c>
      <c r="W149" s="1103">
        <f>W142+1</f>
        <v>22</v>
      </c>
      <c r="X149" s="640"/>
      <c r="Y149" s="618"/>
      <c r="Z149" s="618"/>
      <c r="AA149" s="618"/>
      <c r="AB149" s="618"/>
      <c r="AC149" s="618"/>
      <c r="AD149" s="618"/>
      <c r="AE149" s="619"/>
      <c r="AN149" s="1103">
        <f>AN142+1</f>
        <v>22</v>
      </c>
      <c r="AO149" s="617"/>
      <c r="AP149" s="618"/>
      <c r="AQ149" s="618"/>
      <c r="AR149" s="618"/>
      <c r="AS149" s="618"/>
      <c r="AT149" s="618"/>
      <c r="AU149" s="618"/>
      <c r="AV149" s="618"/>
      <c r="AW149" s="619"/>
      <c r="BF149" s="1103">
        <f>BF142+1</f>
        <v>22</v>
      </c>
      <c r="BG149" s="617"/>
      <c r="BH149" s="618"/>
      <c r="BI149" s="618"/>
      <c r="BJ149" s="618"/>
      <c r="BK149" s="618"/>
      <c r="BL149" s="619"/>
    </row>
    <row r="150" spans="1:64" x14ac:dyDescent="0.25">
      <c r="A150" s="1104"/>
      <c r="B150" s="715">
        <f t="shared" si="35"/>
        <v>42367</v>
      </c>
      <c r="C150" s="716"/>
      <c r="D150" s="717"/>
      <c r="E150" s="1104"/>
      <c r="F150" s="641"/>
      <c r="G150" s="620"/>
      <c r="H150" s="920"/>
      <c r="I150" s="912"/>
      <c r="J150" s="908"/>
      <c r="K150" s="621"/>
      <c r="L150" s="690"/>
      <c r="M150" s="689"/>
      <c r="N150" s="894">
        <f t="shared" si="26"/>
        <v>0</v>
      </c>
      <c r="O150" s="691">
        <f t="shared" si="27"/>
        <v>0</v>
      </c>
      <c r="P150" s="895">
        <f t="shared" si="28"/>
        <v>0</v>
      </c>
      <c r="Q150" s="876">
        <f t="shared" si="29"/>
        <v>0</v>
      </c>
      <c r="R150" s="692">
        <f t="shared" si="30"/>
        <v>0</v>
      </c>
      <c r="S150" s="692">
        <f t="shared" si="31"/>
        <v>0</v>
      </c>
      <c r="T150" s="692">
        <f t="shared" si="32"/>
        <v>0</v>
      </c>
      <c r="U150" s="692">
        <f t="shared" si="33"/>
        <v>0</v>
      </c>
      <c r="V150" s="693">
        <f t="shared" si="34"/>
        <v>0</v>
      </c>
      <c r="W150" s="1104"/>
      <c r="X150" s="641"/>
      <c r="Y150" s="621"/>
      <c r="Z150" s="621"/>
      <c r="AA150" s="621"/>
      <c r="AB150" s="621"/>
      <c r="AC150" s="621"/>
      <c r="AD150" s="621"/>
      <c r="AE150" s="622"/>
      <c r="AN150" s="1104"/>
      <c r="AO150" s="620"/>
      <c r="AP150" s="621"/>
      <c r="AQ150" s="621"/>
      <c r="AR150" s="621"/>
      <c r="AS150" s="621"/>
      <c r="AT150" s="621"/>
      <c r="AU150" s="621"/>
      <c r="AV150" s="621"/>
      <c r="AW150" s="622"/>
      <c r="BF150" s="1104"/>
      <c r="BG150" s="620"/>
      <c r="BH150" s="621"/>
      <c r="BI150" s="621"/>
      <c r="BJ150" s="621"/>
      <c r="BK150" s="621"/>
      <c r="BL150" s="622"/>
    </row>
    <row r="151" spans="1:64" x14ac:dyDescent="0.25">
      <c r="A151" s="1104"/>
      <c r="B151" s="715">
        <f t="shared" si="35"/>
        <v>42368</v>
      </c>
      <c r="C151" s="716"/>
      <c r="D151" s="717"/>
      <c r="E151" s="1104"/>
      <c r="F151" s="641"/>
      <c r="G151" s="620"/>
      <c r="H151" s="920"/>
      <c r="I151" s="912"/>
      <c r="J151" s="908"/>
      <c r="K151" s="621"/>
      <c r="L151" s="690"/>
      <c r="M151" s="689"/>
      <c r="N151" s="894">
        <f t="shared" si="26"/>
        <v>0</v>
      </c>
      <c r="O151" s="691">
        <f t="shared" si="27"/>
        <v>0</v>
      </c>
      <c r="P151" s="895">
        <f t="shared" si="28"/>
        <v>0</v>
      </c>
      <c r="Q151" s="876">
        <f t="shared" si="29"/>
        <v>0</v>
      </c>
      <c r="R151" s="692">
        <f t="shared" si="30"/>
        <v>0</v>
      </c>
      <c r="S151" s="692">
        <f t="shared" si="31"/>
        <v>0</v>
      </c>
      <c r="T151" s="692">
        <f t="shared" si="32"/>
        <v>0</v>
      </c>
      <c r="U151" s="692">
        <f t="shared" si="33"/>
        <v>0</v>
      </c>
      <c r="V151" s="693">
        <f t="shared" si="34"/>
        <v>0</v>
      </c>
      <c r="W151" s="1104"/>
      <c r="X151" s="641"/>
      <c r="Y151" s="621"/>
      <c r="Z151" s="621"/>
      <c r="AA151" s="621"/>
      <c r="AB151" s="621"/>
      <c r="AC151" s="621"/>
      <c r="AD151" s="621"/>
      <c r="AE151" s="622"/>
      <c r="AN151" s="1104"/>
      <c r="AO151" s="620"/>
      <c r="AP151" s="621"/>
      <c r="AQ151" s="621"/>
      <c r="AR151" s="621"/>
      <c r="AS151" s="621"/>
      <c r="AT151" s="621"/>
      <c r="AU151" s="621"/>
      <c r="AV151" s="621"/>
      <c r="AW151" s="622"/>
      <c r="BF151" s="1104"/>
      <c r="BG151" s="620"/>
      <c r="BH151" s="621"/>
      <c r="BI151" s="621"/>
      <c r="BJ151" s="621"/>
      <c r="BK151" s="621"/>
      <c r="BL151" s="622"/>
    </row>
    <row r="152" spans="1:64" x14ac:dyDescent="0.25">
      <c r="A152" s="1104"/>
      <c r="B152" s="715">
        <f t="shared" si="35"/>
        <v>42369</v>
      </c>
      <c r="C152" s="716"/>
      <c r="D152" s="717"/>
      <c r="E152" s="1104"/>
      <c r="F152" s="641"/>
      <c r="G152" s="620"/>
      <c r="H152" s="920"/>
      <c r="I152" s="912"/>
      <c r="J152" s="908"/>
      <c r="K152" s="621"/>
      <c r="L152" s="690"/>
      <c r="M152" s="689"/>
      <c r="N152" s="894">
        <f t="shared" si="26"/>
        <v>0</v>
      </c>
      <c r="O152" s="691">
        <f t="shared" si="27"/>
        <v>0</v>
      </c>
      <c r="P152" s="895">
        <f t="shared" si="28"/>
        <v>0</v>
      </c>
      <c r="Q152" s="876">
        <f t="shared" si="29"/>
        <v>0</v>
      </c>
      <c r="R152" s="692">
        <f t="shared" si="30"/>
        <v>0</v>
      </c>
      <c r="S152" s="692">
        <f t="shared" si="31"/>
        <v>0</v>
      </c>
      <c r="T152" s="692">
        <f t="shared" si="32"/>
        <v>0</v>
      </c>
      <c r="U152" s="692">
        <f t="shared" si="33"/>
        <v>0</v>
      </c>
      <c r="V152" s="693">
        <f t="shared" si="34"/>
        <v>0</v>
      </c>
      <c r="W152" s="1104"/>
      <c r="X152" s="641"/>
      <c r="Y152" s="621"/>
      <c r="Z152" s="621"/>
      <c r="AA152" s="621"/>
      <c r="AB152" s="621"/>
      <c r="AC152" s="621"/>
      <c r="AD152" s="621"/>
      <c r="AE152" s="622"/>
      <c r="AN152" s="1104"/>
      <c r="AO152" s="620"/>
      <c r="AP152" s="621"/>
      <c r="AQ152" s="621"/>
      <c r="AR152" s="621"/>
      <c r="AS152" s="621"/>
      <c r="AT152" s="621"/>
      <c r="AU152" s="621"/>
      <c r="AV152" s="621"/>
      <c r="AW152" s="622"/>
      <c r="BF152" s="1104"/>
      <c r="BG152" s="620"/>
      <c r="BH152" s="621"/>
      <c r="BI152" s="621"/>
      <c r="BJ152" s="621"/>
      <c r="BK152" s="621"/>
      <c r="BL152" s="622"/>
    </row>
    <row r="153" spans="1:64" x14ac:dyDescent="0.25">
      <c r="A153" s="1104"/>
      <c r="B153" s="715">
        <f t="shared" si="35"/>
        <v>42370</v>
      </c>
      <c r="C153" s="716"/>
      <c r="D153" s="716"/>
      <c r="E153" s="1104"/>
      <c r="F153" s="641"/>
      <c r="G153" s="620"/>
      <c r="H153" s="920"/>
      <c r="I153" s="912"/>
      <c r="J153" s="908"/>
      <c r="K153" s="621"/>
      <c r="L153" s="690"/>
      <c r="M153" s="689"/>
      <c r="N153" s="894">
        <f t="shared" si="26"/>
        <v>0</v>
      </c>
      <c r="O153" s="691">
        <f t="shared" si="27"/>
        <v>0</v>
      </c>
      <c r="P153" s="895">
        <f t="shared" si="28"/>
        <v>0</v>
      </c>
      <c r="Q153" s="876">
        <f t="shared" si="29"/>
        <v>0</v>
      </c>
      <c r="R153" s="692">
        <f t="shared" si="30"/>
        <v>0</v>
      </c>
      <c r="S153" s="692">
        <f t="shared" si="31"/>
        <v>0</v>
      </c>
      <c r="T153" s="692">
        <f t="shared" si="32"/>
        <v>0</v>
      </c>
      <c r="U153" s="692">
        <f t="shared" si="33"/>
        <v>0</v>
      </c>
      <c r="V153" s="693">
        <f t="shared" si="34"/>
        <v>0</v>
      </c>
      <c r="W153" s="1104"/>
      <c r="X153" s="641"/>
      <c r="Y153" s="621"/>
      <c r="Z153" s="621"/>
      <c r="AA153" s="621"/>
      <c r="AB153" s="621"/>
      <c r="AC153" s="621"/>
      <c r="AD153" s="621"/>
      <c r="AE153" s="622"/>
      <c r="AN153" s="1104"/>
      <c r="AO153" s="620"/>
      <c r="AP153" s="621"/>
      <c r="AQ153" s="621"/>
      <c r="AR153" s="621"/>
      <c r="AS153" s="621"/>
      <c r="AT153" s="621"/>
      <c r="AU153" s="621"/>
      <c r="AV153" s="621"/>
      <c r="AW153" s="622"/>
      <c r="BF153" s="1104"/>
      <c r="BG153" s="620"/>
      <c r="BH153" s="621"/>
      <c r="BI153" s="621"/>
      <c r="BJ153" s="621"/>
      <c r="BK153" s="621"/>
      <c r="BL153" s="622"/>
    </row>
    <row r="154" spans="1:64" x14ac:dyDescent="0.25">
      <c r="A154" s="1104"/>
      <c r="B154" s="715">
        <f t="shared" si="35"/>
        <v>42371</v>
      </c>
      <c r="C154" s="716"/>
      <c r="D154" s="716"/>
      <c r="E154" s="1104"/>
      <c r="F154" s="641"/>
      <c r="G154" s="620"/>
      <c r="H154" s="920"/>
      <c r="I154" s="912"/>
      <c r="J154" s="908"/>
      <c r="K154" s="621"/>
      <c r="L154" s="690"/>
      <c r="M154" s="689"/>
      <c r="N154" s="894">
        <f t="shared" si="26"/>
        <v>0</v>
      </c>
      <c r="O154" s="691">
        <f t="shared" si="27"/>
        <v>0</v>
      </c>
      <c r="P154" s="895">
        <f t="shared" si="28"/>
        <v>0</v>
      </c>
      <c r="Q154" s="876">
        <f t="shared" si="29"/>
        <v>0</v>
      </c>
      <c r="R154" s="692">
        <f t="shared" si="30"/>
        <v>0</v>
      </c>
      <c r="S154" s="692">
        <f t="shared" si="31"/>
        <v>0</v>
      </c>
      <c r="T154" s="692">
        <f t="shared" si="32"/>
        <v>0</v>
      </c>
      <c r="U154" s="692">
        <f t="shared" si="33"/>
        <v>0</v>
      </c>
      <c r="V154" s="693">
        <f t="shared" si="34"/>
        <v>0</v>
      </c>
      <c r="W154" s="1104"/>
      <c r="X154" s="641"/>
      <c r="Y154" s="621"/>
      <c r="Z154" s="621"/>
      <c r="AA154" s="621"/>
      <c r="AB154" s="621"/>
      <c r="AC154" s="621"/>
      <c r="AD154" s="621"/>
      <c r="AE154" s="622"/>
      <c r="AN154" s="1104"/>
      <c r="AO154" s="620"/>
      <c r="AP154" s="621"/>
      <c r="AQ154" s="621"/>
      <c r="AR154" s="621"/>
      <c r="AS154" s="621"/>
      <c r="AT154" s="621"/>
      <c r="AU154" s="621"/>
      <c r="AV154" s="621"/>
      <c r="AW154" s="622"/>
      <c r="BF154" s="1104"/>
      <c r="BG154" s="620"/>
      <c r="BH154" s="621"/>
      <c r="BI154" s="621"/>
      <c r="BJ154" s="621"/>
      <c r="BK154" s="621"/>
      <c r="BL154" s="622"/>
    </row>
    <row r="155" spans="1:64" ht="15.75" thickBot="1" x14ac:dyDescent="0.3">
      <c r="A155" s="1105"/>
      <c r="B155" s="718">
        <f t="shared" si="35"/>
        <v>42372</v>
      </c>
      <c r="C155" s="719"/>
      <c r="D155" s="719"/>
      <c r="E155" s="1105"/>
      <c r="F155" s="642"/>
      <c r="G155" s="623"/>
      <c r="H155" s="921"/>
      <c r="I155" s="915"/>
      <c r="J155" s="909"/>
      <c r="K155" s="695"/>
      <c r="L155" s="696"/>
      <c r="M155" s="694"/>
      <c r="N155" s="896">
        <f t="shared" si="26"/>
        <v>0</v>
      </c>
      <c r="O155" s="697">
        <f t="shared" si="27"/>
        <v>0</v>
      </c>
      <c r="P155" s="897">
        <f t="shared" si="28"/>
        <v>0</v>
      </c>
      <c r="Q155" s="877">
        <f t="shared" si="29"/>
        <v>0</v>
      </c>
      <c r="R155" s="698">
        <f t="shared" si="30"/>
        <v>0</v>
      </c>
      <c r="S155" s="698">
        <f t="shared" si="31"/>
        <v>0</v>
      </c>
      <c r="T155" s="698">
        <f t="shared" si="32"/>
        <v>0</v>
      </c>
      <c r="U155" s="698">
        <f t="shared" si="33"/>
        <v>0</v>
      </c>
      <c r="V155" s="699">
        <f t="shared" si="34"/>
        <v>0</v>
      </c>
      <c r="W155" s="1105"/>
      <c r="X155" s="642"/>
      <c r="Y155" s="624"/>
      <c r="Z155" s="624"/>
      <c r="AA155" s="624"/>
      <c r="AB155" s="624"/>
      <c r="AC155" s="624"/>
      <c r="AD155" s="624"/>
      <c r="AE155" s="625"/>
      <c r="AN155" s="1105"/>
      <c r="AO155" s="623"/>
      <c r="AP155" s="624"/>
      <c r="AQ155" s="624"/>
      <c r="AR155" s="624"/>
      <c r="AS155" s="624"/>
      <c r="AT155" s="624"/>
      <c r="AU155" s="624"/>
      <c r="AV155" s="624"/>
      <c r="AW155" s="625"/>
      <c r="BF155" s="1105"/>
      <c r="BG155" s="623"/>
      <c r="BH155" s="624"/>
      <c r="BI155" s="624"/>
      <c r="BJ155" s="624"/>
      <c r="BK155" s="624"/>
      <c r="BL155" s="625"/>
    </row>
    <row r="156" spans="1:64" ht="15" customHeight="1" x14ac:dyDescent="0.25">
      <c r="A156" s="1103">
        <f>A149+1</f>
        <v>23</v>
      </c>
      <c r="B156" s="703">
        <f t="shared" si="35"/>
        <v>42373</v>
      </c>
      <c r="C156" s="704"/>
      <c r="D156" s="705"/>
      <c r="E156" s="1103">
        <f>E149+1</f>
        <v>23</v>
      </c>
      <c r="F156" s="649"/>
      <c r="G156" s="608"/>
      <c r="H156" s="916"/>
      <c r="I156" s="911"/>
      <c r="J156" s="904"/>
      <c r="K156" s="608"/>
      <c r="L156" s="650"/>
      <c r="M156" s="677"/>
      <c r="N156" s="902">
        <f t="shared" si="26"/>
        <v>0</v>
      </c>
      <c r="O156" s="674">
        <f t="shared" si="27"/>
        <v>0</v>
      </c>
      <c r="P156" s="903">
        <f t="shared" si="28"/>
        <v>0</v>
      </c>
      <c r="Q156" s="884">
        <f t="shared" si="29"/>
        <v>0</v>
      </c>
      <c r="R156" s="675">
        <f t="shared" si="30"/>
        <v>0</v>
      </c>
      <c r="S156" s="675">
        <f t="shared" si="31"/>
        <v>0</v>
      </c>
      <c r="T156" s="675">
        <f t="shared" si="32"/>
        <v>0</v>
      </c>
      <c r="U156" s="675">
        <f t="shared" si="33"/>
        <v>0</v>
      </c>
      <c r="V156" s="664">
        <f t="shared" si="34"/>
        <v>0</v>
      </c>
      <c r="W156" s="1103">
        <f>W149+1</f>
        <v>23</v>
      </c>
      <c r="X156" s="637"/>
      <c r="Y156" s="608"/>
      <c r="Z156" s="608"/>
      <c r="AA156" s="609"/>
      <c r="AB156" s="609"/>
      <c r="AC156" s="608"/>
      <c r="AD156" s="609"/>
      <c r="AE156" s="627"/>
      <c r="AN156" s="1103">
        <f>AN149+1</f>
        <v>23</v>
      </c>
      <c r="AO156" s="607"/>
      <c r="AP156" s="608"/>
      <c r="AQ156" s="608"/>
      <c r="AR156" s="609"/>
      <c r="AS156" s="609"/>
      <c r="AT156" s="608"/>
      <c r="AU156" s="609"/>
      <c r="AV156" s="609"/>
      <c r="AW156" s="610"/>
      <c r="BF156" s="1103">
        <f>BF149+1</f>
        <v>23</v>
      </c>
      <c r="BG156" s="607"/>
      <c r="BH156" s="608"/>
      <c r="BI156" s="608"/>
      <c r="BJ156" s="609"/>
      <c r="BK156" s="609"/>
      <c r="BL156" s="610"/>
    </row>
    <row r="157" spans="1:64" x14ac:dyDescent="0.25">
      <c r="A157" s="1104"/>
      <c r="B157" s="706">
        <f t="shared" si="35"/>
        <v>42374</v>
      </c>
      <c r="C157" s="707"/>
      <c r="D157" s="708"/>
      <c r="E157" s="1104"/>
      <c r="F157" s="638"/>
      <c r="G157" s="611"/>
      <c r="H157" s="917"/>
      <c r="I157" s="912"/>
      <c r="J157" s="905"/>
      <c r="K157" s="611"/>
      <c r="L157" s="653"/>
      <c r="M157" s="679"/>
      <c r="N157" s="898">
        <f t="shared" si="26"/>
        <v>0</v>
      </c>
      <c r="O157" s="669">
        <f t="shared" si="27"/>
        <v>0</v>
      </c>
      <c r="P157" s="899">
        <f t="shared" si="28"/>
        <v>0</v>
      </c>
      <c r="Q157" s="882">
        <f t="shared" si="29"/>
        <v>0</v>
      </c>
      <c r="R157" s="670">
        <f t="shared" si="30"/>
        <v>0</v>
      </c>
      <c r="S157" s="670">
        <f t="shared" si="31"/>
        <v>0</v>
      </c>
      <c r="T157" s="670">
        <f t="shared" si="32"/>
        <v>0</v>
      </c>
      <c r="U157" s="670">
        <f t="shared" si="33"/>
        <v>0</v>
      </c>
      <c r="V157" s="656">
        <f t="shared" si="34"/>
        <v>0</v>
      </c>
      <c r="W157" s="1104"/>
      <c r="X157" s="638"/>
      <c r="Y157" s="611"/>
      <c r="Z157" s="611"/>
      <c r="AA157" s="612"/>
      <c r="AB157" s="612"/>
      <c r="AC157" s="611"/>
      <c r="AD157" s="612"/>
      <c r="AE157" s="613"/>
      <c r="AN157" s="1104"/>
      <c r="AO157" s="611"/>
      <c r="AP157" s="611"/>
      <c r="AQ157" s="611"/>
      <c r="AR157" s="612"/>
      <c r="AS157" s="612"/>
      <c r="AT157" s="611"/>
      <c r="AU157" s="612"/>
      <c r="AV157" s="612"/>
      <c r="AW157" s="613"/>
      <c r="BF157" s="1104"/>
      <c r="BG157" s="611"/>
      <c r="BH157" s="611"/>
      <c r="BI157" s="611"/>
      <c r="BJ157" s="612"/>
      <c r="BK157" s="612"/>
      <c r="BL157" s="613"/>
    </row>
    <row r="158" spans="1:64" x14ac:dyDescent="0.25">
      <c r="A158" s="1104"/>
      <c r="B158" s="706">
        <f t="shared" si="35"/>
        <v>42375</v>
      </c>
      <c r="C158" s="707"/>
      <c r="D158" s="708"/>
      <c r="E158" s="1104"/>
      <c r="F158" s="638"/>
      <c r="G158" s="611"/>
      <c r="H158" s="917"/>
      <c r="I158" s="912"/>
      <c r="J158" s="905"/>
      <c r="K158" s="611"/>
      <c r="L158" s="653"/>
      <c r="M158" s="679"/>
      <c r="N158" s="898">
        <f t="shared" si="26"/>
        <v>0</v>
      </c>
      <c r="O158" s="669">
        <f t="shared" si="27"/>
        <v>0</v>
      </c>
      <c r="P158" s="899">
        <f t="shared" si="28"/>
        <v>0</v>
      </c>
      <c r="Q158" s="882">
        <f t="shared" si="29"/>
        <v>0</v>
      </c>
      <c r="R158" s="670">
        <f t="shared" si="30"/>
        <v>0</v>
      </c>
      <c r="S158" s="670">
        <f t="shared" si="31"/>
        <v>0</v>
      </c>
      <c r="T158" s="670">
        <f t="shared" si="32"/>
        <v>0</v>
      </c>
      <c r="U158" s="670">
        <f t="shared" si="33"/>
        <v>0</v>
      </c>
      <c r="V158" s="656">
        <f t="shared" si="34"/>
        <v>0</v>
      </c>
      <c r="W158" s="1104"/>
      <c r="X158" s="638"/>
      <c r="Y158" s="611"/>
      <c r="Z158" s="611"/>
      <c r="AA158" s="612"/>
      <c r="AB158" s="612"/>
      <c r="AC158" s="611"/>
      <c r="AD158" s="612"/>
      <c r="AE158" s="613"/>
      <c r="AN158" s="1104"/>
      <c r="AO158" s="611"/>
      <c r="AP158" s="611"/>
      <c r="AQ158" s="611"/>
      <c r="AR158" s="612"/>
      <c r="AS158" s="612"/>
      <c r="AT158" s="611"/>
      <c r="AU158" s="612"/>
      <c r="AV158" s="612"/>
      <c r="AW158" s="613"/>
      <c r="BF158" s="1104"/>
      <c r="BG158" s="611"/>
      <c r="BH158" s="611"/>
      <c r="BI158" s="611"/>
      <c r="BJ158" s="612"/>
      <c r="BK158" s="612"/>
      <c r="BL158" s="613"/>
    </row>
    <row r="159" spans="1:64" x14ac:dyDescent="0.25">
      <c r="A159" s="1104"/>
      <c r="B159" s="706">
        <f t="shared" si="35"/>
        <v>42376</v>
      </c>
      <c r="C159" s="707"/>
      <c r="D159" s="707"/>
      <c r="E159" s="1104"/>
      <c r="F159" s="638"/>
      <c r="G159" s="611"/>
      <c r="H159" s="917"/>
      <c r="I159" s="912"/>
      <c r="J159" s="905"/>
      <c r="K159" s="611"/>
      <c r="L159" s="653"/>
      <c r="M159" s="679"/>
      <c r="N159" s="898">
        <f t="shared" si="26"/>
        <v>0</v>
      </c>
      <c r="O159" s="669">
        <f t="shared" si="27"/>
        <v>0</v>
      </c>
      <c r="P159" s="899">
        <f t="shared" si="28"/>
        <v>0</v>
      </c>
      <c r="Q159" s="882">
        <f t="shared" si="29"/>
        <v>0</v>
      </c>
      <c r="R159" s="670">
        <f t="shared" si="30"/>
        <v>0</v>
      </c>
      <c r="S159" s="670">
        <f t="shared" si="31"/>
        <v>0</v>
      </c>
      <c r="T159" s="670">
        <f t="shared" si="32"/>
        <v>0</v>
      </c>
      <c r="U159" s="670">
        <f t="shared" si="33"/>
        <v>0</v>
      </c>
      <c r="V159" s="656">
        <f t="shared" si="34"/>
        <v>0</v>
      </c>
      <c r="W159" s="1104"/>
      <c r="X159" s="638"/>
      <c r="Y159" s="611"/>
      <c r="Z159" s="611"/>
      <c r="AA159" s="612"/>
      <c r="AB159" s="612"/>
      <c r="AC159" s="611"/>
      <c r="AD159" s="612"/>
      <c r="AE159" s="613"/>
      <c r="AN159" s="1104"/>
      <c r="AO159" s="611"/>
      <c r="AP159" s="611"/>
      <c r="AQ159" s="611"/>
      <c r="AR159" s="612"/>
      <c r="AS159" s="612"/>
      <c r="AT159" s="611"/>
      <c r="AU159" s="612"/>
      <c r="AV159" s="612"/>
      <c r="AW159" s="613"/>
      <c r="BF159" s="1104"/>
      <c r="BG159" s="611"/>
      <c r="BH159" s="611"/>
      <c r="BI159" s="611"/>
      <c r="BJ159" s="612"/>
      <c r="BK159" s="612"/>
      <c r="BL159" s="613"/>
    </row>
    <row r="160" spans="1:64" x14ac:dyDescent="0.25">
      <c r="A160" s="1104"/>
      <c r="B160" s="706">
        <f t="shared" si="35"/>
        <v>42377</v>
      </c>
      <c r="C160" s="707"/>
      <c r="D160" s="708"/>
      <c r="E160" s="1104"/>
      <c r="F160" s="638"/>
      <c r="G160" s="611"/>
      <c r="H160" s="917"/>
      <c r="I160" s="912"/>
      <c r="J160" s="905"/>
      <c r="K160" s="611"/>
      <c r="L160" s="653"/>
      <c r="M160" s="679"/>
      <c r="N160" s="898">
        <f t="shared" si="26"/>
        <v>0</v>
      </c>
      <c r="O160" s="669">
        <f t="shared" si="27"/>
        <v>0</v>
      </c>
      <c r="P160" s="899">
        <f t="shared" si="28"/>
        <v>0</v>
      </c>
      <c r="Q160" s="882">
        <f t="shared" si="29"/>
        <v>0</v>
      </c>
      <c r="R160" s="670">
        <f t="shared" si="30"/>
        <v>0</v>
      </c>
      <c r="S160" s="670">
        <f t="shared" si="31"/>
        <v>0</v>
      </c>
      <c r="T160" s="670">
        <f t="shared" si="32"/>
        <v>0</v>
      </c>
      <c r="U160" s="670">
        <f t="shared" si="33"/>
        <v>0</v>
      </c>
      <c r="V160" s="656">
        <f t="shared" si="34"/>
        <v>0</v>
      </c>
      <c r="W160" s="1104"/>
      <c r="X160" s="638"/>
      <c r="Y160" s="611"/>
      <c r="Z160" s="611"/>
      <c r="AA160" s="612"/>
      <c r="AB160" s="612"/>
      <c r="AC160" s="611"/>
      <c r="AD160" s="612"/>
      <c r="AE160" s="613"/>
      <c r="AN160" s="1104"/>
      <c r="AO160" s="611"/>
      <c r="AP160" s="611"/>
      <c r="AQ160" s="611"/>
      <c r="AR160" s="612"/>
      <c r="AS160" s="612"/>
      <c r="AT160" s="611"/>
      <c r="AU160" s="612"/>
      <c r="AV160" s="612"/>
      <c r="AW160" s="613"/>
      <c r="BF160" s="1104"/>
      <c r="BG160" s="611"/>
      <c r="BH160" s="611"/>
      <c r="BI160" s="611"/>
      <c r="BJ160" s="612"/>
      <c r="BK160" s="612"/>
      <c r="BL160" s="613"/>
    </row>
    <row r="161" spans="1:64" x14ac:dyDescent="0.25">
      <c r="A161" s="1104"/>
      <c r="B161" s="706">
        <f t="shared" si="35"/>
        <v>42378</v>
      </c>
      <c r="C161" s="707"/>
      <c r="D161" s="708"/>
      <c r="E161" s="1104"/>
      <c r="F161" s="638"/>
      <c r="G161" s="611"/>
      <c r="H161" s="917"/>
      <c r="I161" s="912"/>
      <c r="J161" s="905"/>
      <c r="K161" s="611"/>
      <c r="L161" s="653"/>
      <c r="M161" s="679"/>
      <c r="N161" s="898">
        <f t="shared" si="26"/>
        <v>0</v>
      </c>
      <c r="O161" s="669">
        <f t="shared" si="27"/>
        <v>0</v>
      </c>
      <c r="P161" s="899">
        <f t="shared" si="28"/>
        <v>0</v>
      </c>
      <c r="Q161" s="882">
        <f t="shared" si="29"/>
        <v>0</v>
      </c>
      <c r="R161" s="670">
        <f t="shared" si="30"/>
        <v>0</v>
      </c>
      <c r="S161" s="670">
        <f t="shared" si="31"/>
        <v>0</v>
      </c>
      <c r="T161" s="670">
        <f t="shared" si="32"/>
        <v>0</v>
      </c>
      <c r="U161" s="670">
        <f t="shared" si="33"/>
        <v>0</v>
      </c>
      <c r="V161" s="656">
        <f t="shared" si="34"/>
        <v>0</v>
      </c>
      <c r="W161" s="1104"/>
      <c r="X161" s="638"/>
      <c r="Y161" s="611"/>
      <c r="Z161" s="611"/>
      <c r="AA161" s="612"/>
      <c r="AB161" s="612"/>
      <c r="AC161" s="611"/>
      <c r="AD161" s="612"/>
      <c r="AE161" s="613"/>
      <c r="AN161" s="1104"/>
      <c r="AO161" s="611"/>
      <c r="AP161" s="611"/>
      <c r="AQ161" s="611"/>
      <c r="AR161" s="612"/>
      <c r="AS161" s="612"/>
      <c r="AT161" s="611"/>
      <c r="AU161" s="612"/>
      <c r="AV161" s="612"/>
      <c r="AW161" s="613"/>
      <c r="BF161" s="1104"/>
      <c r="BG161" s="611"/>
      <c r="BH161" s="611"/>
      <c r="BI161" s="611"/>
      <c r="BJ161" s="612"/>
      <c r="BK161" s="612"/>
      <c r="BL161" s="613"/>
    </row>
    <row r="162" spans="1:64" ht="15.75" thickBot="1" x14ac:dyDescent="0.3">
      <c r="A162" s="1105"/>
      <c r="B162" s="709">
        <f t="shared" si="35"/>
        <v>42379</v>
      </c>
      <c r="C162" s="710"/>
      <c r="D162" s="711"/>
      <c r="E162" s="1105"/>
      <c r="F162" s="639"/>
      <c r="G162" s="614"/>
      <c r="H162" s="918"/>
      <c r="I162" s="915"/>
      <c r="J162" s="906"/>
      <c r="K162" s="614"/>
      <c r="L162" s="657"/>
      <c r="M162" s="885"/>
      <c r="N162" s="900">
        <f t="shared" si="26"/>
        <v>0</v>
      </c>
      <c r="O162" s="671">
        <f t="shared" si="27"/>
        <v>0</v>
      </c>
      <c r="P162" s="901">
        <f t="shared" si="28"/>
        <v>0</v>
      </c>
      <c r="Q162" s="883">
        <f t="shared" si="29"/>
        <v>0</v>
      </c>
      <c r="R162" s="672">
        <f t="shared" si="30"/>
        <v>0</v>
      </c>
      <c r="S162" s="672">
        <f t="shared" si="31"/>
        <v>0</v>
      </c>
      <c r="T162" s="672">
        <f t="shared" si="32"/>
        <v>0</v>
      </c>
      <c r="U162" s="672">
        <f t="shared" si="33"/>
        <v>0</v>
      </c>
      <c r="V162" s="660">
        <f t="shared" si="34"/>
        <v>0</v>
      </c>
      <c r="W162" s="1105"/>
      <c r="X162" s="639"/>
      <c r="Y162" s="614"/>
      <c r="Z162" s="614"/>
      <c r="AA162" s="615"/>
      <c r="AB162" s="615"/>
      <c r="AC162" s="614"/>
      <c r="AD162" s="615"/>
      <c r="AE162" s="616"/>
      <c r="AN162" s="1105"/>
      <c r="AO162" s="614"/>
      <c r="AP162" s="614"/>
      <c r="AQ162" s="614"/>
      <c r="AR162" s="615"/>
      <c r="AS162" s="615"/>
      <c r="AT162" s="614"/>
      <c r="AU162" s="615"/>
      <c r="AV162" s="615"/>
      <c r="AW162" s="616"/>
      <c r="BF162" s="1105"/>
      <c r="BG162" s="614"/>
      <c r="BH162" s="614"/>
      <c r="BI162" s="614"/>
      <c r="BJ162" s="615"/>
      <c r="BK162" s="615"/>
      <c r="BL162" s="616"/>
    </row>
    <row r="163" spans="1:64" ht="15" customHeight="1" x14ac:dyDescent="0.25">
      <c r="A163" s="1103">
        <f>A156+1</f>
        <v>24</v>
      </c>
      <c r="B163" s="712">
        <f t="shared" si="35"/>
        <v>42380</v>
      </c>
      <c r="C163" s="713"/>
      <c r="D163" s="714"/>
      <c r="E163" s="1103">
        <f>E156+1</f>
        <v>24</v>
      </c>
      <c r="F163" s="640"/>
      <c r="G163" s="617"/>
      <c r="H163" s="919"/>
      <c r="I163" s="911"/>
      <c r="J163" s="907"/>
      <c r="K163" s="618"/>
      <c r="L163" s="685"/>
      <c r="M163" s="684"/>
      <c r="N163" s="892">
        <f t="shared" si="26"/>
        <v>0</v>
      </c>
      <c r="O163" s="686">
        <f t="shared" si="27"/>
        <v>0</v>
      </c>
      <c r="P163" s="893">
        <f t="shared" si="28"/>
        <v>0</v>
      </c>
      <c r="Q163" s="875">
        <f t="shared" si="29"/>
        <v>0</v>
      </c>
      <c r="R163" s="687">
        <f t="shared" si="30"/>
        <v>0</v>
      </c>
      <c r="S163" s="687">
        <f t="shared" si="31"/>
        <v>0</v>
      </c>
      <c r="T163" s="687">
        <f t="shared" si="32"/>
        <v>0</v>
      </c>
      <c r="U163" s="687">
        <f t="shared" si="33"/>
        <v>0</v>
      </c>
      <c r="V163" s="688">
        <f t="shared" si="34"/>
        <v>0</v>
      </c>
      <c r="W163" s="1103">
        <f>W156+1</f>
        <v>24</v>
      </c>
      <c r="X163" s="640"/>
      <c r="Y163" s="618"/>
      <c r="Z163" s="618"/>
      <c r="AA163" s="618"/>
      <c r="AB163" s="618"/>
      <c r="AC163" s="618"/>
      <c r="AD163" s="618"/>
      <c r="AE163" s="619"/>
      <c r="AN163" s="1103">
        <f>AN156+1</f>
        <v>24</v>
      </c>
      <c r="AO163" s="617"/>
      <c r="AP163" s="618"/>
      <c r="AQ163" s="618"/>
      <c r="AR163" s="618"/>
      <c r="AS163" s="618"/>
      <c r="AT163" s="618"/>
      <c r="AU163" s="618"/>
      <c r="AV163" s="618"/>
      <c r="AW163" s="619"/>
      <c r="BF163" s="1103">
        <f>BF156+1</f>
        <v>24</v>
      </c>
      <c r="BG163" s="617"/>
      <c r="BH163" s="618"/>
      <c r="BI163" s="618"/>
      <c r="BJ163" s="618"/>
      <c r="BK163" s="618"/>
      <c r="BL163" s="619"/>
    </row>
    <row r="164" spans="1:64" x14ac:dyDescent="0.25">
      <c r="A164" s="1104"/>
      <c r="B164" s="715">
        <f t="shared" si="35"/>
        <v>42381</v>
      </c>
      <c r="C164" s="716"/>
      <c r="D164" s="717"/>
      <c r="E164" s="1104"/>
      <c r="F164" s="641"/>
      <c r="G164" s="620"/>
      <c r="H164" s="920"/>
      <c r="I164" s="912"/>
      <c r="J164" s="908"/>
      <c r="K164" s="621"/>
      <c r="L164" s="690"/>
      <c r="M164" s="689"/>
      <c r="N164" s="894">
        <f t="shared" si="26"/>
        <v>0</v>
      </c>
      <c r="O164" s="691">
        <f t="shared" si="27"/>
        <v>0</v>
      </c>
      <c r="P164" s="895">
        <f t="shared" si="28"/>
        <v>0</v>
      </c>
      <c r="Q164" s="876">
        <f t="shared" si="29"/>
        <v>0</v>
      </c>
      <c r="R164" s="692">
        <f t="shared" si="30"/>
        <v>0</v>
      </c>
      <c r="S164" s="692">
        <f t="shared" si="31"/>
        <v>0</v>
      </c>
      <c r="T164" s="692">
        <f t="shared" si="32"/>
        <v>0</v>
      </c>
      <c r="U164" s="692">
        <f t="shared" si="33"/>
        <v>0</v>
      </c>
      <c r="V164" s="693">
        <f t="shared" si="34"/>
        <v>0</v>
      </c>
      <c r="W164" s="1104"/>
      <c r="X164" s="641"/>
      <c r="Y164" s="621"/>
      <c r="Z164" s="621"/>
      <c r="AA164" s="621"/>
      <c r="AB164" s="621"/>
      <c r="AC164" s="621"/>
      <c r="AD164" s="621"/>
      <c r="AE164" s="622"/>
      <c r="AN164" s="1104"/>
      <c r="AO164" s="620"/>
      <c r="AP164" s="621"/>
      <c r="AQ164" s="621"/>
      <c r="AR164" s="621"/>
      <c r="AS164" s="621"/>
      <c r="AT164" s="621"/>
      <c r="AU164" s="621"/>
      <c r="AV164" s="621"/>
      <c r="AW164" s="622"/>
      <c r="BF164" s="1104"/>
      <c r="BG164" s="620"/>
      <c r="BH164" s="621"/>
      <c r="BI164" s="621"/>
      <c r="BJ164" s="621"/>
      <c r="BK164" s="621"/>
      <c r="BL164" s="622"/>
    </row>
    <row r="165" spans="1:64" x14ac:dyDescent="0.25">
      <c r="A165" s="1104"/>
      <c r="B165" s="715">
        <f t="shared" si="35"/>
        <v>42382</v>
      </c>
      <c r="C165" s="716"/>
      <c r="D165" s="717"/>
      <c r="E165" s="1104"/>
      <c r="F165" s="641"/>
      <c r="G165" s="620"/>
      <c r="H165" s="920"/>
      <c r="I165" s="912"/>
      <c r="J165" s="908"/>
      <c r="K165" s="621"/>
      <c r="L165" s="690"/>
      <c r="M165" s="689"/>
      <c r="N165" s="894">
        <f t="shared" si="26"/>
        <v>0</v>
      </c>
      <c r="O165" s="691">
        <f t="shared" si="27"/>
        <v>0</v>
      </c>
      <c r="P165" s="895">
        <f t="shared" si="28"/>
        <v>0</v>
      </c>
      <c r="Q165" s="876">
        <f t="shared" si="29"/>
        <v>0</v>
      </c>
      <c r="R165" s="692">
        <f t="shared" si="30"/>
        <v>0</v>
      </c>
      <c r="S165" s="692">
        <f t="shared" si="31"/>
        <v>0</v>
      </c>
      <c r="T165" s="692">
        <f t="shared" si="32"/>
        <v>0</v>
      </c>
      <c r="U165" s="692">
        <f t="shared" si="33"/>
        <v>0</v>
      </c>
      <c r="V165" s="693">
        <f t="shared" si="34"/>
        <v>0</v>
      </c>
      <c r="W165" s="1104"/>
      <c r="X165" s="641"/>
      <c r="Y165" s="621"/>
      <c r="Z165" s="621"/>
      <c r="AA165" s="621"/>
      <c r="AB165" s="621"/>
      <c r="AC165" s="621"/>
      <c r="AD165" s="621"/>
      <c r="AE165" s="622"/>
      <c r="AN165" s="1104"/>
      <c r="AO165" s="620"/>
      <c r="AP165" s="621"/>
      <c r="AQ165" s="621"/>
      <c r="AR165" s="621"/>
      <c r="AS165" s="621"/>
      <c r="AT165" s="621"/>
      <c r="AU165" s="621"/>
      <c r="AV165" s="621"/>
      <c r="AW165" s="622"/>
      <c r="BF165" s="1104"/>
      <c r="BG165" s="620"/>
      <c r="BH165" s="621"/>
      <c r="BI165" s="621"/>
      <c r="BJ165" s="621"/>
      <c r="BK165" s="621"/>
      <c r="BL165" s="622"/>
    </row>
    <row r="166" spans="1:64" x14ac:dyDescent="0.25">
      <c r="A166" s="1104"/>
      <c r="B166" s="715">
        <f t="shared" si="35"/>
        <v>42383</v>
      </c>
      <c r="C166" s="716"/>
      <c r="D166" s="717"/>
      <c r="E166" s="1104"/>
      <c r="F166" s="641"/>
      <c r="G166" s="620"/>
      <c r="H166" s="920"/>
      <c r="I166" s="912"/>
      <c r="J166" s="908"/>
      <c r="K166" s="621"/>
      <c r="L166" s="690"/>
      <c r="M166" s="689"/>
      <c r="N166" s="894">
        <f t="shared" si="26"/>
        <v>0</v>
      </c>
      <c r="O166" s="691">
        <f t="shared" si="27"/>
        <v>0</v>
      </c>
      <c r="P166" s="895">
        <f t="shared" si="28"/>
        <v>0</v>
      </c>
      <c r="Q166" s="876">
        <f t="shared" si="29"/>
        <v>0</v>
      </c>
      <c r="R166" s="692">
        <f t="shared" si="30"/>
        <v>0</v>
      </c>
      <c r="S166" s="692">
        <f t="shared" si="31"/>
        <v>0</v>
      </c>
      <c r="T166" s="692">
        <f t="shared" si="32"/>
        <v>0</v>
      </c>
      <c r="U166" s="692">
        <f t="shared" si="33"/>
        <v>0</v>
      </c>
      <c r="V166" s="693">
        <f t="shared" si="34"/>
        <v>0</v>
      </c>
      <c r="W166" s="1104"/>
      <c r="X166" s="641"/>
      <c r="Y166" s="621"/>
      <c r="Z166" s="621"/>
      <c r="AA166" s="621"/>
      <c r="AB166" s="621"/>
      <c r="AC166" s="621"/>
      <c r="AD166" s="621"/>
      <c r="AE166" s="622"/>
      <c r="AN166" s="1104"/>
      <c r="AO166" s="620"/>
      <c r="AP166" s="621"/>
      <c r="AQ166" s="621"/>
      <c r="AR166" s="621"/>
      <c r="AS166" s="621"/>
      <c r="AT166" s="621"/>
      <c r="AU166" s="621"/>
      <c r="AV166" s="621"/>
      <c r="AW166" s="622"/>
      <c r="BF166" s="1104"/>
      <c r="BG166" s="620"/>
      <c r="BH166" s="621"/>
      <c r="BI166" s="621"/>
      <c r="BJ166" s="621"/>
      <c r="BK166" s="621"/>
      <c r="BL166" s="622"/>
    </row>
    <row r="167" spans="1:64" x14ac:dyDescent="0.25">
      <c r="A167" s="1104"/>
      <c r="B167" s="715">
        <f t="shared" si="35"/>
        <v>42384</v>
      </c>
      <c r="C167" s="716"/>
      <c r="D167" s="716"/>
      <c r="E167" s="1104"/>
      <c r="F167" s="641"/>
      <c r="G167" s="620"/>
      <c r="H167" s="920"/>
      <c r="I167" s="912"/>
      <c r="J167" s="908"/>
      <c r="K167" s="621"/>
      <c r="L167" s="690"/>
      <c r="M167" s="689"/>
      <c r="N167" s="894">
        <f t="shared" si="26"/>
        <v>0</v>
      </c>
      <c r="O167" s="691">
        <f t="shared" si="27"/>
        <v>0</v>
      </c>
      <c r="P167" s="895">
        <f t="shared" si="28"/>
        <v>0</v>
      </c>
      <c r="Q167" s="876">
        <f t="shared" si="29"/>
        <v>0</v>
      </c>
      <c r="R167" s="692">
        <f t="shared" si="30"/>
        <v>0</v>
      </c>
      <c r="S167" s="692">
        <f t="shared" si="31"/>
        <v>0</v>
      </c>
      <c r="T167" s="692">
        <f t="shared" si="32"/>
        <v>0</v>
      </c>
      <c r="U167" s="692">
        <f t="shared" si="33"/>
        <v>0</v>
      </c>
      <c r="V167" s="693">
        <f t="shared" si="34"/>
        <v>0</v>
      </c>
      <c r="W167" s="1104"/>
      <c r="X167" s="641"/>
      <c r="Y167" s="621"/>
      <c r="Z167" s="621"/>
      <c r="AA167" s="621"/>
      <c r="AB167" s="621"/>
      <c r="AC167" s="621"/>
      <c r="AD167" s="621"/>
      <c r="AE167" s="622"/>
      <c r="AN167" s="1104"/>
      <c r="AO167" s="620"/>
      <c r="AP167" s="621"/>
      <c r="AQ167" s="621"/>
      <c r="AR167" s="621"/>
      <c r="AS167" s="621"/>
      <c r="AT167" s="621"/>
      <c r="AU167" s="621"/>
      <c r="AV167" s="621"/>
      <c r="AW167" s="622"/>
      <c r="BF167" s="1104"/>
      <c r="BG167" s="620"/>
      <c r="BH167" s="621"/>
      <c r="BI167" s="621"/>
      <c r="BJ167" s="621"/>
      <c r="BK167" s="621"/>
      <c r="BL167" s="622"/>
    </row>
    <row r="168" spans="1:64" x14ac:dyDescent="0.25">
      <c r="A168" s="1104"/>
      <c r="B168" s="715">
        <f t="shared" si="35"/>
        <v>42385</v>
      </c>
      <c r="C168" s="716"/>
      <c r="D168" s="716"/>
      <c r="E168" s="1104"/>
      <c r="F168" s="641"/>
      <c r="G168" s="620"/>
      <c r="H168" s="920"/>
      <c r="I168" s="912"/>
      <c r="J168" s="908"/>
      <c r="K168" s="621"/>
      <c r="L168" s="690"/>
      <c r="M168" s="689"/>
      <c r="N168" s="894">
        <f t="shared" si="26"/>
        <v>0</v>
      </c>
      <c r="O168" s="691">
        <f t="shared" si="27"/>
        <v>0</v>
      </c>
      <c r="P168" s="895">
        <f t="shared" si="28"/>
        <v>0</v>
      </c>
      <c r="Q168" s="876">
        <f t="shared" si="29"/>
        <v>0</v>
      </c>
      <c r="R168" s="692">
        <f t="shared" si="30"/>
        <v>0</v>
      </c>
      <c r="S168" s="692">
        <f t="shared" si="31"/>
        <v>0</v>
      </c>
      <c r="T168" s="692">
        <f t="shared" si="32"/>
        <v>0</v>
      </c>
      <c r="U168" s="692">
        <f t="shared" si="33"/>
        <v>0</v>
      </c>
      <c r="V168" s="693">
        <f t="shared" si="34"/>
        <v>0</v>
      </c>
      <c r="W168" s="1104"/>
      <c r="X168" s="641"/>
      <c r="Y168" s="621"/>
      <c r="Z168" s="621"/>
      <c r="AA168" s="621"/>
      <c r="AB168" s="621"/>
      <c r="AC168" s="621"/>
      <c r="AD168" s="621"/>
      <c r="AE168" s="622"/>
      <c r="AN168" s="1104"/>
      <c r="AO168" s="620"/>
      <c r="AP168" s="621"/>
      <c r="AQ168" s="621"/>
      <c r="AR168" s="621"/>
      <c r="AS168" s="621"/>
      <c r="AT168" s="621"/>
      <c r="AU168" s="621"/>
      <c r="AV168" s="621"/>
      <c r="AW168" s="622"/>
      <c r="BF168" s="1104"/>
      <c r="BG168" s="620"/>
      <c r="BH168" s="621"/>
      <c r="BI168" s="621"/>
      <c r="BJ168" s="621"/>
      <c r="BK168" s="621"/>
      <c r="BL168" s="622"/>
    </row>
    <row r="169" spans="1:64" ht="15.75" thickBot="1" x14ac:dyDescent="0.3">
      <c r="A169" s="1105"/>
      <c r="B169" s="718">
        <f t="shared" si="35"/>
        <v>42386</v>
      </c>
      <c r="C169" s="719"/>
      <c r="D169" s="719"/>
      <c r="E169" s="1105"/>
      <c r="F169" s="642"/>
      <c r="G169" s="623"/>
      <c r="H169" s="921"/>
      <c r="I169" s="915"/>
      <c r="J169" s="909"/>
      <c r="K169" s="695"/>
      <c r="L169" s="696"/>
      <c r="M169" s="694"/>
      <c r="N169" s="896">
        <f t="shared" si="26"/>
        <v>0</v>
      </c>
      <c r="O169" s="697">
        <f t="shared" si="27"/>
        <v>0</v>
      </c>
      <c r="P169" s="897">
        <f t="shared" si="28"/>
        <v>0</v>
      </c>
      <c r="Q169" s="877">
        <f t="shared" si="29"/>
        <v>0</v>
      </c>
      <c r="R169" s="698">
        <f t="shared" si="30"/>
        <v>0</v>
      </c>
      <c r="S169" s="698">
        <f t="shared" si="31"/>
        <v>0</v>
      </c>
      <c r="T169" s="698">
        <f t="shared" si="32"/>
        <v>0</v>
      </c>
      <c r="U169" s="698">
        <f t="shared" si="33"/>
        <v>0</v>
      </c>
      <c r="V169" s="699">
        <f t="shared" si="34"/>
        <v>0</v>
      </c>
      <c r="W169" s="1105"/>
      <c r="X169" s="642"/>
      <c r="Y169" s="624"/>
      <c r="Z169" s="624"/>
      <c r="AA169" s="624"/>
      <c r="AB169" s="624"/>
      <c r="AC169" s="624"/>
      <c r="AD169" s="624"/>
      <c r="AE169" s="625"/>
      <c r="AN169" s="1105"/>
      <c r="AO169" s="623"/>
      <c r="AP169" s="624"/>
      <c r="AQ169" s="624"/>
      <c r="AR169" s="624"/>
      <c r="AS169" s="624"/>
      <c r="AT169" s="624"/>
      <c r="AU169" s="624"/>
      <c r="AV169" s="624"/>
      <c r="AW169" s="625"/>
      <c r="BF169" s="1105"/>
      <c r="BG169" s="623"/>
      <c r="BH169" s="624"/>
      <c r="BI169" s="624"/>
      <c r="BJ169" s="624"/>
      <c r="BK169" s="624"/>
      <c r="BL169" s="625"/>
    </row>
    <row r="170" spans="1:64" ht="15" customHeight="1" x14ac:dyDescent="0.25">
      <c r="A170" s="1103">
        <f>A163+1</f>
        <v>25</v>
      </c>
      <c r="B170" s="720">
        <f t="shared" si="35"/>
        <v>42387</v>
      </c>
      <c r="C170" s="721"/>
      <c r="D170" s="722"/>
      <c r="E170" s="1103">
        <f>E163+1</f>
        <v>25</v>
      </c>
      <c r="F170" s="649"/>
      <c r="G170" s="608"/>
      <c r="H170" s="916"/>
      <c r="I170" s="911"/>
      <c r="J170" s="904"/>
      <c r="K170" s="626"/>
      <c r="L170" s="678"/>
      <c r="M170" s="677"/>
      <c r="N170" s="902">
        <f t="shared" si="26"/>
        <v>0</v>
      </c>
      <c r="O170" s="674">
        <f t="shared" si="27"/>
        <v>0</v>
      </c>
      <c r="P170" s="903">
        <f t="shared" si="28"/>
        <v>0</v>
      </c>
      <c r="Q170" s="884">
        <f t="shared" si="29"/>
        <v>0</v>
      </c>
      <c r="R170" s="675">
        <f t="shared" si="30"/>
        <v>0</v>
      </c>
      <c r="S170" s="675">
        <f t="shared" si="31"/>
        <v>0</v>
      </c>
      <c r="T170" s="675">
        <f t="shared" si="32"/>
        <v>0</v>
      </c>
      <c r="U170" s="675">
        <f t="shared" si="33"/>
        <v>0</v>
      </c>
      <c r="V170" s="664">
        <f t="shared" si="34"/>
        <v>0</v>
      </c>
      <c r="W170" s="1103">
        <f>W163+1</f>
        <v>25</v>
      </c>
      <c r="X170" s="643"/>
      <c r="Y170" s="626"/>
      <c r="Z170" s="626"/>
      <c r="AA170" s="626"/>
      <c r="AB170" s="626"/>
      <c r="AC170" s="626"/>
      <c r="AD170" s="626"/>
      <c r="AE170" s="644"/>
      <c r="AN170" s="1103">
        <f>AN163+1</f>
        <v>25</v>
      </c>
      <c r="AO170" s="626"/>
      <c r="AP170" s="626"/>
      <c r="AQ170" s="626"/>
      <c r="AR170" s="626"/>
      <c r="AS170" s="626"/>
      <c r="AT170" s="626"/>
      <c r="AU170" s="626"/>
      <c r="AV170" s="626"/>
      <c r="AW170" s="627"/>
      <c r="BF170" s="1103">
        <f>BF163+1</f>
        <v>25</v>
      </c>
      <c r="BG170" s="626"/>
      <c r="BH170" s="626"/>
      <c r="BI170" s="626"/>
      <c r="BJ170" s="626"/>
      <c r="BK170" s="626"/>
      <c r="BL170" s="627"/>
    </row>
    <row r="171" spans="1:64" x14ac:dyDescent="0.25">
      <c r="A171" s="1104"/>
      <c r="B171" s="706">
        <f t="shared" si="35"/>
        <v>42388</v>
      </c>
      <c r="C171" s="707"/>
      <c r="D171" s="708"/>
      <c r="E171" s="1104"/>
      <c r="F171" s="638"/>
      <c r="G171" s="611"/>
      <c r="H171" s="917"/>
      <c r="I171" s="912"/>
      <c r="J171" s="905"/>
      <c r="K171" s="628"/>
      <c r="L171" s="680"/>
      <c r="M171" s="679"/>
      <c r="N171" s="898">
        <f t="shared" si="26"/>
        <v>0</v>
      </c>
      <c r="O171" s="669">
        <f t="shared" si="27"/>
        <v>0</v>
      </c>
      <c r="P171" s="899">
        <f t="shared" si="28"/>
        <v>0</v>
      </c>
      <c r="Q171" s="882">
        <f t="shared" si="29"/>
        <v>0</v>
      </c>
      <c r="R171" s="670">
        <f t="shared" si="30"/>
        <v>0</v>
      </c>
      <c r="S171" s="670">
        <f t="shared" si="31"/>
        <v>0</v>
      </c>
      <c r="T171" s="670">
        <f t="shared" si="32"/>
        <v>0</v>
      </c>
      <c r="U171" s="670">
        <f t="shared" si="33"/>
        <v>0</v>
      </c>
      <c r="V171" s="656">
        <f t="shared" si="34"/>
        <v>0</v>
      </c>
      <c r="W171" s="1104"/>
      <c r="X171" s="645"/>
      <c r="Y171" s="628"/>
      <c r="Z171" s="628"/>
      <c r="AA171" s="628"/>
      <c r="AB171" s="628"/>
      <c r="AC171" s="628"/>
      <c r="AD171" s="628"/>
      <c r="AE171" s="646"/>
      <c r="AN171" s="1104"/>
      <c r="AO171" s="628"/>
      <c r="AP171" s="628"/>
      <c r="AQ171" s="628"/>
      <c r="AR171" s="628"/>
      <c r="AS171" s="628"/>
      <c r="AT171" s="628"/>
      <c r="AU171" s="628"/>
      <c r="AV171" s="628"/>
      <c r="AW171" s="613"/>
      <c r="BF171" s="1104"/>
      <c r="BG171" s="628"/>
      <c r="BH171" s="628"/>
      <c r="BI171" s="628"/>
      <c r="BJ171" s="628"/>
      <c r="BK171" s="628"/>
      <c r="BL171" s="613"/>
    </row>
    <row r="172" spans="1:64" x14ac:dyDescent="0.25">
      <c r="A172" s="1104"/>
      <c r="B172" s="706">
        <f t="shared" si="35"/>
        <v>42389</v>
      </c>
      <c r="C172" s="707"/>
      <c r="D172" s="708"/>
      <c r="E172" s="1104"/>
      <c r="F172" s="638"/>
      <c r="G172" s="611"/>
      <c r="H172" s="917"/>
      <c r="I172" s="912"/>
      <c r="J172" s="905"/>
      <c r="K172" s="628"/>
      <c r="L172" s="680"/>
      <c r="M172" s="679"/>
      <c r="N172" s="898">
        <f t="shared" si="26"/>
        <v>0</v>
      </c>
      <c r="O172" s="669">
        <f t="shared" si="27"/>
        <v>0</v>
      </c>
      <c r="P172" s="899">
        <f t="shared" si="28"/>
        <v>0</v>
      </c>
      <c r="Q172" s="882">
        <f t="shared" si="29"/>
        <v>0</v>
      </c>
      <c r="R172" s="670">
        <f t="shared" si="30"/>
        <v>0</v>
      </c>
      <c r="S172" s="670">
        <f t="shared" si="31"/>
        <v>0</v>
      </c>
      <c r="T172" s="670">
        <f t="shared" si="32"/>
        <v>0</v>
      </c>
      <c r="U172" s="670">
        <f t="shared" si="33"/>
        <v>0</v>
      </c>
      <c r="V172" s="656">
        <f t="shared" si="34"/>
        <v>0</v>
      </c>
      <c r="W172" s="1104"/>
      <c r="X172" s="645"/>
      <c r="Y172" s="628"/>
      <c r="Z172" s="628"/>
      <c r="AA172" s="628"/>
      <c r="AB172" s="628"/>
      <c r="AC172" s="628"/>
      <c r="AD172" s="628"/>
      <c r="AE172" s="646"/>
      <c r="AN172" s="1104"/>
      <c r="AO172" s="628"/>
      <c r="AP172" s="628"/>
      <c r="AQ172" s="628"/>
      <c r="AR172" s="628"/>
      <c r="AS172" s="628"/>
      <c r="AT172" s="628"/>
      <c r="AU172" s="628"/>
      <c r="AV172" s="628"/>
      <c r="AW172" s="613"/>
      <c r="BF172" s="1104"/>
      <c r="BG172" s="628"/>
      <c r="BH172" s="628"/>
      <c r="BI172" s="628"/>
      <c r="BJ172" s="628"/>
      <c r="BK172" s="628"/>
      <c r="BL172" s="613"/>
    </row>
    <row r="173" spans="1:64" x14ac:dyDescent="0.25">
      <c r="A173" s="1104"/>
      <c r="B173" s="706">
        <f t="shared" si="35"/>
        <v>42390</v>
      </c>
      <c r="C173" s="707"/>
      <c r="D173" s="707"/>
      <c r="E173" s="1104"/>
      <c r="F173" s="638"/>
      <c r="G173" s="611"/>
      <c r="H173" s="917"/>
      <c r="I173" s="912"/>
      <c r="J173" s="905"/>
      <c r="K173" s="628"/>
      <c r="L173" s="680"/>
      <c r="M173" s="679"/>
      <c r="N173" s="898">
        <f t="shared" si="26"/>
        <v>0</v>
      </c>
      <c r="O173" s="669">
        <f t="shared" si="27"/>
        <v>0</v>
      </c>
      <c r="P173" s="899">
        <f t="shared" si="28"/>
        <v>0</v>
      </c>
      <c r="Q173" s="882">
        <f t="shared" si="29"/>
        <v>0</v>
      </c>
      <c r="R173" s="670">
        <f t="shared" si="30"/>
        <v>0</v>
      </c>
      <c r="S173" s="670">
        <f t="shared" si="31"/>
        <v>0</v>
      </c>
      <c r="T173" s="670">
        <f t="shared" si="32"/>
        <v>0</v>
      </c>
      <c r="U173" s="670">
        <f t="shared" si="33"/>
        <v>0</v>
      </c>
      <c r="V173" s="656">
        <f t="shared" si="34"/>
        <v>0</v>
      </c>
      <c r="W173" s="1104"/>
      <c r="X173" s="645"/>
      <c r="Y173" s="628"/>
      <c r="Z173" s="628"/>
      <c r="AA173" s="628"/>
      <c r="AB173" s="628"/>
      <c r="AC173" s="628"/>
      <c r="AD173" s="628"/>
      <c r="AE173" s="646"/>
      <c r="AN173" s="1104"/>
      <c r="AO173" s="628"/>
      <c r="AP173" s="628"/>
      <c r="AQ173" s="628"/>
      <c r="AR173" s="628"/>
      <c r="AS173" s="628"/>
      <c r="AT173" s="628"/>
      <c r="AU173" s="628"/>
      <c r="AV173" s="628"/>
      <c r="AW173" s="613"/>
      <c r="BF173" s="1104"/>
      <c r="BG173" s="628"/>
      <c r="BH173" s="628"/>
      <c r="BI173" s="628"/>
      <c r="BJ173" s="628"/>
      <c r="BK173" s="628"/>
      <c r="BL173" s="613"/>
    </row>
    <row r="174" spans="1:64" x14ac:dyDescent="0.25">
      <c r="A174" s="1104"/>
      <c r="B174" s="706">
        <f t="shared" si="35"/>
        <v>42391</v>
      </c>
      <c r="C174" s="707"/>
      <c r="D174" s="708"/>
      <c r="E174" s="1104"/>
      <c r="F174" s="638"/>
      <c r="G174" s="611"/>
      <c r="H174" s="917"/>
      <c r="I174" s="912"/>
      <c r="J174" s="905"/>
      <c r="K174" s="628"/>
      <c r="L174" s="680"/>
      <c r="M174" s="679"/>
      <c r="N174" s="898">
        <f t="shared" si="26"/>
        <v>0</v>
      </c>
      <c r="O174" s="669">
        <f t="shared" si="27"/>
        <v>0</v>
      </c>
      <c r="P174" s="899">
        <f t="shared" si="28"/>
        <v>0</v>
      </c>
      <c r="Q174" s="882">
        <f t="shared" si="29"/>
        <v>0</v>
      </c>
      <c r="R174" s="670">
        <f t="shared" si="30"/>
        <v>0</v>
      </c>
      <c r="S174" s="670">
        <f t="shared" si="31"/>
        <v>0</v>
      </c>
      <c r="T174" s="670">
        <f t="shared" si="32"/>
        <v>0</v>
      </c>
      <c r="U174" s="670">
        <f t="shared" si="33"/>
        <v>0</v>
      </c>
      <c r="V174" s="656">
        <f t="shared" si="34"/>
        <v>0</v>
      </c>
      <c r="W174" s="1104"/>
      <c r="X174" s="645"/>
      <c r="Y174" s="628"/>
      <c r="Z174" s="628"/>
      <c r="AA174" s="628"/>
      <c r="AB174" s="628"/>
      <c r="AC174" s="628"/>
      <c r="AD174" s="628"/>
      <c r="AE174" s="646"/>
      <c r="AN174" s="1104"/>
      <c r="AO174" s="628"/>
      <c r="AP174" s="628"/>
      <c r="AQ174" s="628"/>
      <c r="AR174" s="628"/>
      <c r="AS174" s="628"/>
      <c r="AT174" s="628"/>
      <c r="AU174" s="628"/>
      <c r="AV174" s="628"/>
      <c r="AW174" s="613"/>
      <c r="BF174" s="1104"/>
      <c r="BG174" s="628"/>
      <c r="BH174" s="628"/>
      <c r="BI174" s="628"/>
      <c r="BJ174" s="628"/>
      <c r="BK174" s="628"/>
      <c r="BL174" s="613"/>
    </row>
    <row r="175" spans="1:64" x14ac:dyDescent="0.25">
      <c r="A175" s="1104"/>
      <c r="B175" s="706">
        <f t="shared" si="35"/>
        <v>42392</v>
      </c>
      <c r="C175" s="707"/>
      <c r="D175" s="708"/>
      <c r="E175" s="1104"/>
      <c r="F175" s="638"/>
      <c r="G175" s="611"/>
      <c r="H175" s="917"/>
      <c r="I175" s="912"/>
      <c r="J175" s="905"/>
      <c r="K175" s="628"/>
      <c r="L175" s="680"/>
      <c r="M175" s="681"/>
      <c r="N175" s="898">
        <f t="shared" si="26"/>
        <v>0</v>
      </c>
      <c r="O175" s="669">
        <f t="shared" si="27"/>
        <v>0</v>
      </c>
      <c r="P175" s="899">
        <f t="shared" si="28"/>
        <v>0</v>
      </c>
      <c r="Q175" s="882">
        <f t="shared" si="29"/>
        <v>0</v>
      </c>
      <c r="R175" s="670">
        <f t="shared" si="30"/>
        <v>0</v>
      </c>
      <c r="S175" s="670">
        <f t="shared" si="31"/>
        <v>0</v>
      </c>
      <c r="T175" s="670">
        <f t="shared" si="32"/>
        <v>0</v>
      </c>
      <c r="U175" s="670">
        <f t="shared" si="33"/>
        <v>0</v>
      </c>
      <c r="V175" s="656">
        <f t="shared" si="34"/>
        <v>0</v>
      </c>
      <c r="W175" s="1104"/>
      <c r="X175" s="645"/>
      <c r="Y175" s="628"/>
      <c r="Z175" s="628"/>
      <c r="AA175" s="628"/>
      <c r="AB175" s="628"/>
      <c r="AC175" s="628"/>
      <c r="AD175" s="628"/>
      <c r="AE175" s="646"/>
      <c r="AN175" s="1104"/>
      <c r="AO175" s="628"/>
      <c r="AP175" s="628"/>
      <c r="AQ175" s="628"/>
      <c r="AR175" s="628"/>
      <c r="AS175" s="628"/>
      <c r="AT175" s="628"/>
      <c r="AU175" s="628"/>
      <c r="AV175" s="628"/>
      <c r="AW175" s="613"/>
      <c r="BF175" s="1104"/>
      <c r="BG175" s="628"/>
      <c r="BH175" s="628"/>
      <c r="BI175" s="628"/>
      <c r="BJ175" s="628"/>
      <c r="BK175" s="628"/>
      <c r="BL175" s="613"/>
    </row>
    <row r="176" spans="1:64" ht="15.75" thickBot="1" x14ac:dyDescent="0.3">
      <c r="A176" s="1105"/>
      <c r="B176" s="709">
        <f t="shared" si="35"/>
        <v>42393</v>
      </c>
      <c r="C176" s="710"/>
      <c r="D176" s="711"/>
      <c r="E176" s="1105"/>
      <c r="F176" s="639"/>
      <c r="G176" s="614"/>
      <c r="H176" s="918"/>
      <c r="I176" s="913"/>
      <c r="J176" s="906"/>
      <c r="K176" s="629"/>
      <c r="L176" s="683"/>
      <c r="M176" s="682"/>
      <c r="N176" s="900">
        <f t="shared" si="26"/>
        <v>0</v>
      </c>
      <c r="O176" s="671">
        <f t="shared" si="27"/>
        <v>0</v>
      </c>
      <c r="P176" s="901">
        <f t="shared" si="28"/>
        <v>0</v>
      </c>
      <c r="Q176" s="883">
        <f t="shared" si="29"/>
        <v>0</v>
      </c>
      <c r="R176" s="672">
        <f t="shared" si="30"/>
        <v>0</v>
      </c>
      <c r="S176" s="672">
        <f t="shared" si="31"/>
        <v>0</v>
      </c>
      <c r="T176" s="672">
        <f t="shared" si="32"/>
        <v>0</v>
      </c>
      <c r="U176" s="672">
        <f t="shared" si="33"/>
        <v>0</v>
      </c>
      <c r="V176" s="660">
        <f t="shared" si="34"/>
        <v>0</v>
      </c>
      <c r="W176" s="1105"/>
      <c r="X176" s="647"/>
      <c r="Y176" s="629"/>
      <c r="Z176" s="629"/>
      <c r="AA176" s="629"/>
      <c r="AB176" s="629"/>
      <c r="AC176" s="629"/>
      <c r="AD176" s="629"/>
      <c r="AE176" s="648"/>
      <c r="AN176" s="1105"/>
      <c r="AO176" s="629"/>
      <c r="AP176" s="629"/>
      <c r="AQ176" s="629"/>
      <c r="AR176" s="629"/>
      <c r="AS176" s="629"/>
      <c r="AT176" s="629"/>
      <c r="AU176" s="629"/>
      <c r="AV176" s="629"/>
      <c r="AW176" s="616"/>
      <c r="BF176" s="1105"/>
      <c r="BG176" s="629"/>
      <c r="BH176" s="629"/>
      <c r="BI176" s="629"/>
      <c r="BJ176" s="629"/>
      <c r="BK176" s="629"/>
      <c r="BL176" s="616"/>
    </row>
    <row r="177" spans="1:64" ht="15" customHeight="1" x14ac:dyDescent="0.25">
      <c r="A177" s="1103">
        <f>A170+1</f>
        <v>26</v>
      </c>
      <c r="B177" s="947">
        <f t="shared" si="35"/>
        <v>42394</v>
      </c>
      <c r="C177" s="713"/>
      <c r="D177" s="714"/>
      <c r="E177" s="1103">
        <f>E170+1</f>
        <v>26</v>
      </c>
      <c r="F177" s="640"/>
      <c r="G177" s="617"/>
      <c r="H177" s="919"/>
      <c r="I177" s="911"/>
      <c r="J177" s="907"/>
      <c r="K177" s="618"/>
      <c r="L177" s="685"/>
      <c r="M177" s="684"/>
      <c r="N177" s="892">
        <f t="shared" ref="N177:N225" si="36">IFERROR(4.1*F177 / (4.1*$F177 + 9.3*$G177 + 4.1*$H177),0)</f>
        <v>0</v>
      </c>
      <c r="O177" s="686">
        <f t="shared" ref="O177:O225" si="37">IFERROR(9.3*G177 / (4.1*$F177 + 9.3*$G177 + 4.1*$H177),0)</f>
        <v>0</v>
      </c>
      <c r="P177" s="893">
        <f t="shared" ref="P177:P225" si="38">IFERROR(4.1*H177 / (4.1*$F177 + 9.3*$G177 + 4.1*$H177),0)</f>
        <v>0</v>
      </c>
      <c r="Q177" s="875">
        <f t="shared" ref="Q177:Q225" si="39">IFERROR(ROUND(F177/C177,1),0)</f>
        <v>0</v>
      </c>
      <c r="R177" s="687">
        <f t="shared" ref="R177:R225" si="40">IFERROR(ROUND(K177/C177,1),0)</f>
        <v>0</v>
      </c>
      <c r="S177" s="687">
        <f t="shared" ref="S177:S225" si="41">IFERROR(ROUND(G177/C177,1),0)</f>
        <v>0</v>
      </c>
      <c r="T177" s="687">
        <f t="shared" ref="T177:T225" si="42">IFERROR(ROUND(M177/C177,1),0)</f>
        <v>0</v>
      </c>
      <c r="U177" s="687">
        <f t="shared" ref="U177:U225" si="43">IFERROR(ROUND(H177/C177,1),0)</f>
        <v>0</v>
      </c>
      <c r="V177" s="688">
        <f t="shared" ref="V177:V225" si="44">IFERROR(ROUND(I177/C177,0),0)</f>
        <v>0</v>
      </c>
      <c r="W177" s="1103">
        <f>W170+1</f>
        <v>26</v>
      </c>
      <c r="X177" s="640"/>
      <c r="Y177" s="618"/>
      <c r="Z177" s="618"/>
      <c r="AA177" s="618"/>
      <c r="AB177" s="618"/>
      <c r="AC177" s="618"/>
      <c r="AD177" s="618"/>
      <c r="AE177" s="619"/>
      <c r="AN177" s="1103">
        <f>AN170+1</f>
        <v>26</v>
      </c>
      <c r="AO177" s="617"/>
      <c r="AP177" s="618"/>
      <c r="AQ177" s="618"/>
      <c r="AR177" s="618"/>
      <c r="AS177" s="618"/>
      <c r="AT177" s="618"/>
      <c r="AU177" s="618"/>
      <c r="AV177" s="618"/>
      <c r="AW177" s="619"/>
      <c r="BF177" s="1103">
        <f>BF170+1</f>
        <v>26</v>
      </c>
      <c r="BG177" s="617"/>
      <c r="BH177" s="618"/>
      <c r="BI177" s="618"/>
      <c r="BJ177" s="618"/>
      <c r="BK177" s="618"/>
      <c r="BL177" s="619"/>
    </row>
    <row r="178" spans="1:64" x14ac:dyDescent="0.25">
      <c r="A178" s="1104"/>
      <c r="B178" s="715">
        <f t="shared" si="35"/>
        <v>42395</v>
      </c>
      <c r="C178" s="716"/>
      <c r="D178" s="717"/>
      <c r="E178" s="1104"/>
      <c r="F178" s="641"/>
      <c r="G178" s="620"/>
      <c r="H178" s="920"/>
      <c r="I178" s="912"/>
      <c r="J178" s="908"/>
      <c r="K178" s="621"/>
      <c r="L178" s="690"/>
      <c r="M178" s="689"/>
      <c r="N178" s="894">
        <f t="shared" si="36"/>
        <v>0</v>
      </c>
      <c r="O178" s="691">
        <f t="shared" si="37"/>
        <v>0</v>
      </c>
      <c r="P178" s="895">
        <f t="shared" si="38"/>
        <v>0</v>
      </c>
      <c r="Q178" s="876">
        <f t="shared" si="39"/>
        <v>0</v>
      </c>
      <c r="R178" s="692">
        <f t="shared" si="40"/>
        <v>0</v>
      </c>
      <c r="S178" s="692">
        <f t="shared" si="41"/>
        <v>0</v>
      </c>
      <c r="T178" s="692">
        <f t="shared" si="42"/>
        <v>0</v>
      </c>
      <c r="U178" s="692">
        <f t="shared" si="43"/>
        <v>0</v>
      </c>
      <c r="V178" s="693">
        <f t="shared" si="44"/>
        <v>0</v>
      </c>
      <c r="W178" s="1104"/>
      <c r="X178" s="641"/>
      <c r="Y178" s="621"/>
      <c r="Z178" s="621"/>
      <c r="AA178" s="621"/>
      <c r="AB178" s="621"/>
      <c r="AC178" s="621"/>
      <c r="AD178" s="621"/>
      <c r="AE178" s="622"/>
      <c r="AN178" s="1104"/>
      <c r="AO178" s="620"/>
      <c r="AP178" s="621"/>
      <c r="AQ178" s="621"/>
      <c r="AR178" s="621"/>
      <c r="AS178" s="621"/>
      <c r="AT178" s="621"/>
      <c r="AU178" s="621"/>
      <c r="AV178" s="621"/>
      <c r="AW178" s="622"/>
      <c r="BF178" s="1104"/>
      <c r="BG178" s="620"/>
      <c r="BH178" s="621"/>
      <c r="BI178" s="621"/>
      <c r="BJ178" s="621"/>
      <c r="BK178" s="621"/>
      <c r="BL178" s="622"/>
    </row>
    <row r="179" spans="1:64" x14ac:dyDescent="0.25">
      <c r="A179" s="1104"/>
      <c r="B179" s="715">
        <f t="shared" si="35"/>
        <v>42396</v>
      </c>
      <c r="C179" s="716"/>
      <c r="D179" s="717"/>
      <c r="E179" s="1104"/>
      <c r="F179" s="641"/>
      <c r="G179" s="620"/>
      <c r="H179" s="920"/>
      <c r="I179" s="912"/>
      <c r="J179" s="908"/>
      <c r="K179" s="621"/>
      <c r="L179" s="690"/>
      <c r="M179" s="689"/>
      <c r="N179" s="894">
        <f t="shared" si="36"/>
        <v>0</v>
      </c>
      <c r="O179" s="691">
        <f t="shared" si="37"/>
        <v>0</v>
      </c>
      <c r="P179" s="895">
        <f t="shared" si="38"/>
        <v>0</v>
      </c>
      <c r="Q179" s="876">
        <f t="shared" si="39"/>
        <v>0</v>
      </c>
      <c r="R179" s="692">
        <f t="shared" si="40"/>
        <v>0</v>
      </c>
      <c r="S179" s="692">
        <f t="shared" si="41"/>
        <v>0</v>
      </c>
      <c r="T179" s="692">
        <f t="shared" si="42"/>
        <v>0</v>
      </c>
      <c r="U179" s="692">
        <f t="shared" si="43"/>
        <v>0</v>
      </c>
      <c r="V179" s="693">
        <f t="shared" si="44"/>
        <v>0</v>
      </c>
      <c r="W179" s="1104"/>
      <c r="X179" s="641"/>
      <c r="Y179" s="621"/>
      <c r="Z179" s="621"/>
      <c r="AA179" s="621"/>
      <c r="AB179" s="621"/>
      <c r="AC179" s="621"/>
      <c r="AD179" s="621"/>
      <c r="AE179" s="622"/>
      <c r="AN179" s="1104"/>
      <c r="AO179" s="620"/>
      <c r="AP179" s="621"/>
      <c r="AQ179" s="621"/>
      <c r="AR179" s="621"/>
      <c r="AS179" s="621"/>
      <c r="AT179" s="621"/>
      <c r="AU179" s="621"/>
      <c r="AV179" s="621"/>
      <c r="AW179" s="622"/>
      <c r="BF179" s="1104"/>
      <c r="BG179" s="620"/>
      <c r="BH179" s="621"/>
      <c r="BI179" s="621"/>
      <c r="BJ179" s="621"/>
      <c r="BK179" s="621"/>
      <c r="BL179" s="622"/>
    </row>
    <row r="180" spans="1:64" x14ac:dyDescent="0.25">
      <c r="A180" s="1104"/>
      <c r="B180" s="715">
        <f t="shared" si="35"/>
        <v>42397</v>
      </c>
      <c r="C180" s="716"/>
      <c r="D180" s="717"/>
      <c r="E180" s="1104"/>
      <c r="F180" s="641"/>
      <c r="G180" s="620"/>
      <c r="H180" s="920"/>
      <c r="I180" s="912"/>
      <c r="J180" s="908"/>
      <c r="K180" s="621"/>
      <c r="L180" s="690"/>
      <c r="M180" s="689"/>
      <c r="N180" s="894">
        <f t="shared" si="36"/>
        <v>0</v>
      </c>
      <c r="O180" s="691">
        <f t="shared" si="37"/>
        <v>0</v>
      </c>
      <c r="P180" s="895">
        <f t="shared" si="38"/>
        <v>0</v>
      </c>
      <c r="Q180" s="876">
        <f t="shared" si="39"/>
        <v>0</v>
      </c>
      <c r="R180" s="692">
        <f t="shared" si="40"/>
        <v>0</v>
      </c>
      <c r="S180" s="692">
        <f t="shared" si="41"/>
        <v>0</v>
      </c>
      <c r="T180" s="692">
        <f t="shared" si="42"/>
        <v>0</v>
      </c>
      <c r="U180" s="692">
        <f t="shared" si="43"/>
        <v>0</v>
      </c>
      <c r="V180" s="693">
        <f t="shared" si="44"/>
        <v>0</v>
      </c>
      <c r="W180" s="1104"/>
      <c r="X180" s="641"/>
      <c r="Y180" s="621"/>
      <c r="Z180" s="621"/>
      <c r="AA180" s="621"/>
      <c r="AB180" s="621"/>
      <c r="AC180" s="621"/>
      <c r="AD180" s="621"/>
      <c r="AE180" s="622"/>
      <c r="AN180" s="1104"/>
      <c r="AO180" s="620"/>
      <c r="AP180" s="621"/>
      <c r="AQ180" s="621"/>
      <c r="AR180" s="621"/>
      <c r="AS180" s="621"/>
      <c r="AT180" s="621"/>
      <c r="AU180" s="621"/>
      <c r="AV180" s="621"/>
      <c r="AW180" s="622"/>
      <c r="BF180" s="1104"/>
      <c r="BG180" s="620"/>
      <c r="BH180" s="621"/>
      <c r="BI180" s="621"/>
      <c r="BJ180" s="621"/>
      <c r="BK180" s="621"/>
      <c r="BL180" s="622"/>
    </row>
    <row r="181" spans="1:64" x14ac:dyDescent="0.25">
      <c r="A181" s="1104"/>
      <c r="B181" s="715">
        <f t="shared" si="35"/>
        <v>42398</v>
      </c>
      <c r="C181" s="716"/>
      <c r="D181" s="716"/>
      <c r="E181" s="1104"/>
      <c r="F181" s="641"/>
      <c r="G181" s="620"/>
      <c r="H181" s="920"/>
      <c r="I181" s="912"/>
      <c r="J181" s="908"/>
      <c r="K181" s="621"/>
      <c r="L181" s="690"/>
      <c r="M181" s="689"/>
      <c r="N181" s="894">
        <f t="shared" si="36"/>
        <v>0</v>
      </c>
      <c r="O181" s="691">
        <f t="shared" si="37"/>
        <v>0</v>
      </c>
      <c r="P181" s="895">
        <f t="shared" si="38"/>
        <v>0</v>
      </c>
      <c r="Q181" s="876">
        <f t="shared" si="39"/>
        <v>0</v>
      </c>
      <c r="R181" s="692">
        <f t="shared" si="40"/>
        <v>0</v>
      </c>
      <c r="S181" s="692">
        <f t="shared" si="41"/>
        <v>0</v>
      </c>
      <c r="T181" s="692">
        <f t="shared" si="42"/>
        <v>0</v>
      </c>
      <c r="U181" s="692">
        <f t="shared" si="43"/>
        <v>0</v>
      </c>
      <c r="V181" s="693">
        <f t="shared" si="44"/>
        <v>0</v>
      </c>
      <c r="W181" s="1104"/>
      <c r="X181" s="641"/>
      <c r="Y181" s="621"/>
      <c r="Z181" s="621"/>
      <c r="AA181" s="621"/>
      <c r="AB181" s="621"/>
      <c r="AC181" s="621"/>
      <c r="AD181" s="621"/>
      <c r="AE181" s="622"/>
      <c r="AN181" s="1104"/>
      <c r="AO181" s="620"/>
      <c r="AP181" s="621"/>
      <c r="AQ181" s="621"/>
      <c r="AR181" s="621"/>
      <c r="AS181" s="621"/>
      <c r="AT181" s="621"/>
      <c r="AU181" s="621"/>
      <c r="AV181" s="621"/>
      <c r="AW181" s="622"/>
      <c r="BF181" s="1104"/>
      <c r="BG181" s="620"/>
      <c r="BH181" s="621"/>
      <c r="BI181" s="621"/>
      <c r="BJ181" s="621"/>
      <c r="BK181" s="621"/>
      <c r="BL181" s="622"/>
    </row>
    <row r="182" spans="1:64" x14ac:dyDescent="0.25">
      <c r="A182" s="1104"/>
      <c r="B182" s="715">
        <f t="shared" si="35"/>
        <v>42399</v>
      </c>
      <c r="C182" s="716"/>
      <c r="D182" s="716"/>
      <c r="E182" s="1104"/>
      <c r="F182" s="641"/>
      <c r="G182" s="620"/>
      <c r="H182" s="920"/>
      <c r="I182" s="912"/>
      <c r="J182" s="908"/>
      <c r="K182" s="621"/>
      <c r="L182" s="690"/>
      <c r="M182" s="689"/>
      <c r="N182" s="894">
        <f t="shared" si="36"/>
        <v>0</v>
      </c>
      <c r="O182" s="691">
        <f t="shared" si="37"/>
        <v>0</v>
      </c>
      <c r="P182" s="895">
        <f t="shared" si="38"/>
        <v>0</v>
      </c>
      <c r="Q182" s="876">
        <f t="shared" si="39"/>
        <v>0</v>
      </c>
      <c r="R182" s="692">
        <f t="shared" si="40"/>
        <v>0</v>
      </c>
      <c r="S182" s="692">
        <f t="shared" si="41"/>
        <v>0</v>
      </c>
      <c r="T182" s="692">
        <f t="shared" si="42"/>
        <v>0</v>
      </c>
      <c r="U182" s="692">
        <f t="shared" si="43"/>
        <v>0</v>
      </c>
      <c r="V182" s="693">
        <f t="shared" si="44"/>
        <v>0</v>
      </c>
      <c r="W182" s="1104"/>
      <c r="X182" s="641"/>
      <c r="Y182" s="621"/>
      <c r="Z182" s="621"/>
      <c r="AA182" s="621"/>
      <c r="AB182" s="621"/>
      <c r="AC182" s="621"/>
      <c r="AD182" s="621"/>
      <c r="AE182" s="622"/>
      <c r="AN182" s="1104"/>
      <c r="AO182" s="620"/>
      <c r="AP182" s="621"/>
      <c r="AQ182" s="621"/>
      <c r="AR182" s="621"/>
      <c r="AS182" s="621"/>
      <c r="AT182" s="621"/>
      <c r="AU182" s="621"/>
      <c r="AV182" s="621"/>
      <c r="AW182" s="622"/>
      <c r="BF182" s="1104"/>
      <c r="BG182" s="620"/>
      <c r="BH182" s="621"/>
      <c r="BI182" s="621"/>
      <c r="BJ182" s="621"/>
      <c r="BK182" s="621"/>
      <c r="BL182" s="622"/>
    </row>
    <row r="183" spans="1:64" ht="15.75" thickBot="1" x14ac:dyDescent="0.3">
      <c r="A183" s="1105"/>
      <c r="B183" s="718">
        <f t="shared" si="35"/>
        <v>42400</v>
      </c>
      <c r="C183" s="719"/>
      <c r="D183" s="719"/>
      <c r="E183" s="1105"/>
      <c r="F183" s="642"/>
      <c r="G183" s="623"/>
      <c r="H183" s="921"/>
      <c r="I183" s="915"/>
      <c r="J183" s="909"/>
      <c r="K183" s="695"/>
      <c r="L183" s="696"/>
      <c r="M183" s="694"/>
      <c r="N183" s="896">
        <f t="shared" si="36"/>
        <v>0</v>
      </c>
      <c r="O183" s="697">
        <f t="shared" si="37"/>
        <v>0</v>
      </c>
      <c r="P183" s="897">
        <f t="shared" si="38"/>
        <v>0</v>
      </c>
      <c r="Q183" s="877">
        <f t="shared" si="39"/>
        <v>0</v>
      </c>
      <c r="R183" s="698">
        <f t="shared" si="40"/>
        <v>0</v>
      </c>
      <c r="S183" s="698">
        <f t="shared" si="41"/>
        <v>0</v>
      </c>
      <c r="T183" s="698">
        <f t="shared" si="42"/>
        <v>0</v>
      </c>
      <c r="U183" s="698">
        <f t="shared" si="43"/>
        <v>0</v>
      </c>
      <c r="V183" s="699">
        <f t="shared" si="44"/>
        <v>0</v>
      </c>
      <c r="W183" s="1105"/>
      <c r="X183" s="642"/>
      <c r="Y183" s="624"/>
      <c r="Z183" s="624"/>
      <c r="AA183" s="624"/>
      <c r="AB183" s="624"/>
      <c r="AC183" s="624"/>
      <c r="AD183" s="624"/>
      <c r="AE183" s="625"/>
      <c r="AN183" s="1105"/>
      <c r="AO183" s="623"/>
      <c r="AP183" s="624"/>
      <c r="AQ183" s="624"/>
      <c r="AR183" s="624"/>
      <c r="AS183" s="624"/>
      <c r="AT183" s="624"/>
      <c r="AU183" s="624"/>
      <c r="AV183" s="624"/>
      <c r="AW183" s="625"/>
      <c r="BF183" s="1105"/>
      <c r="BG183" s="623"/>
      <c r="BH183" s="624"/>
      <c r="BI183" s="624"/>
      <c r="BJ183" s="624"/>
      <c r="BK183" s="624"/>
      <c r="BL183" s="625"/>
    </row>
    <row r="184" spans="1:64" ht="15" customHeight="1" x14ac:dyDescent="0.25">
      <c r="A184" s="1103">
        <f>A177+1</f>
        <v>27</v>
      </c>
      <c r="B184" s="720">
        <f t="shared" si="35"/>
        <v>42401</v>
      </c>
      <c r="C184" s="721"/>
      <c r="D184" s="722"/>
      <c r="E184" s="1103">
        <f>E177+1</f>
        <v>27</v>
      </c>
      <c r="F184" s="649"/>
      <c r="G184" s="608"/>
      <c r="H184" s="916"/>
      <c r="I184" s="911"/>
      <c r="J184" s="904"/>
      <c r="K184" s="626"/>
      <c r="L184" s="678"/>
      <c r="M184" s="677"/>
      <c r="N184" s="902">
        <f t="shared" si="36"/>
        <v>0</v>
      </c>
      <c r="O184" s="674">
        <f t="shared" si="37"/>
        <v>0</v>
      </c>
      <c r="P184" s="903">
        <f t="shared" si="38"/>
        <v>0</v>
      </c>
      <c r="Q184" s="884">
        <f t="shared" si="39"/>
        <v>0</v>
      </c>
      <c r="R184" s="675">
        <f t="shared" si="40"/>
        <v>0</v>
      </c>
      <c r="S184" s="675">
        <f t="shared" si="41"/>
        <v>0</v>
      </c>
      <c r="T184" s="675">
        <f t="shared" si="42"/>
        <v>0</v>
      </c>
      <c r="U184" s="675">
        <f t="shared" si="43"/>
        <v>0</v>
      </c>
      <c r="V184" s="664">
        <f t="shared" si="44"/>
        <v>0</v>
      </c>
      <c r="W184" s="1103">
        <f>W177+1</f>
        <v>27</v>
      </c>
      <c r="X184" s="643"/>
      <c r="Y184" s="626"/>
      <c r="Z184" s="626"/>
      <c r="AA184" s="626"/>
      <c r="AB184" s="626"/>
      <c r="AC184" s="626"/>
      <c r="AD184" s="626"/>
      <c r="AE184" s="644"/>
      <c r="AN184" s="1103">
        <f>AN177+1</f>
        <v>27</v>
      </c>
      <c r="AO184" s="626"/>
      <c r="AP184" s="626"/>
      <c r="AQ184" s="626"/>
      <c r="AR184" s="626"/>
      <c r="AS184" s="626"/>
      <c r="AT184" s="626"/>
      <c r="AU184" s="626"/>
      <c r="AV184" s="626"/>
      <c r="AW184" s="627"/>
      <c r="BF184" s="1103">
        <f>BF177+1</f>
        <v>27</v>
      </c>
      <c r="BG184" s="626"/>
      <c r="BH184" s="626"/>
      <c r="BI184" s="626"/>
      <c r="BJ184" s="626"/>
      <c r="BK184" s="626"/>
      <c r="BL184" s="627"/>
    </row>
    <row r="185" spans="1:64" x14ac:dyDescent="0.25">
      <c r="A185" s="1104"/>
      <c r="B185" s="706">
        <f t="shared" si="35"/>
        <v>42402</v>
      </c>
      <c r="C185" s="707"/>
      <c r="D185" s="708"/>
      <c r="E185" s="1104"/>
      <c r="F185" s="638"/>
      <c r="G185" s="611"/>
      <c r="H185" s="917"/>
      <c r="I185" s="912"/>
      <c r="J185" s="905"/>
      <c r="K185" s="628"/>
      <c r="L185" s="680"/>
      <c r="M185" s="679"/>
      <c r="N185" s="898">
        <f t="shared" si="36"/>
        <v>0</v>
      </c>
      <c r="O185" s="669">
        <f t="shared" si="37"/>
        <v>0</v>
      </c>
      <c r="P185" s="899">
        <f t="shared" si="38"/>
        <v>0</v>
      </c>
      <c r="Q185" s="882">
        <f t="shared" si="39"/>
        <v>0</v>
      </c>
      <c r="R185" s="670">
        <f t="shared" si="40"/>
        <v>0</v>
      </c>
      <c r="S185" s="670">
        <f t="shared" si="41"/>
        <v>0</v>
      </c>
      <c r="T185" s="670">
        <f t="shared" si="42"/>
        <v>0</v>
      </c>
      <c r="U185" s="670">
        <f t="shared" si="43"/>
        <v>0</v>
      </c>
      <c r="V185" s="656">
        <f t="shared" si="44"/>
        <v>0</v>
      </c>
      <c r="W185" s="1104"/>
      <c r="X185" s="645"/>
      <c r="Y185" s="628"/>
      <c r="Z185" s="628"/>
      <c r="AA185" s="628"/>
      <c r="AB185" s="628"/>
      <c r="AC185" s="628"/>
      <c r="AD185" s="628"/>
      <c r="AE185" s="646"/>
      <c r="AN185" s="1104"/>
      <c r="AO185" s="628"/>
      <c r="AP185" s="628"/>
      <c r="AQ185" s="628"/>
      <c r="AR185" s="628"/>
      <c r="AS185" s="628"/>
      <c r="AT185" s="628"/>
      <c r="AU185" s="628"/>
      <c r="AV185" s="628"/>
      <c r="AW185" s="613"/>
      <c r="BF185" s="1104"/>
      <c r="BG185" s="628"/>
      <c r="BH185" s="628"/>
      <c r="BI185" s="628"/>
      <c r="BJ185" s="628"/>
      <c r="BK185" s="628"/>
      <c r="BL185" s="613"/>
    </row>
    <row r="186" spans="1:64" x14ac:dyDescent="0.25">
      <c r="A186" s="1104"/>
      <c r="B186" s="706">
        <f t="shared" si="35"/>
        <v>42403</v>
      </c>
      <c r="C186" s="707"/>
      <c r="D186" s="708"/>
      <c r="E186" s="1104"/>
      <c r="F186" s="638"/>
      <c r="G186" s="611"/>
      <c r="H186" s="917"/>
      <c r="I186" s="912"/>
      <c r="J186" s="905"/>
      <c r="K186" s="628"/>
      <c r="L186" s="680"/>
      <c r="M186" s="679"/>
      <c r="N186" s="898">
        <f t="shared" si="36"/>
        <v>0</v>
      </c>
      <c r="O186" s="669">
        <f t="shared" si="37"/>
        <v>0</v>
      </c>
      <c r="P186" s="899">
        <f t="shared" si="38"/>
        <v>0</v>
      </c>
      <c r="Q186" s="882">
        <f t="shared" si="39"/>
        <v>0</v>
      </c>
      <c r="R186" s="670">
        <f t="shared" si="40"/>
        <v>0</v>
      </c>
      <c r="S186" s="670">
        <f t="shared" si="41"/>
        <v>0</v>
      </c>
      <c r="T186" s="670">
        <f t="shared" si="42"/>
        <v>0</v>
      </c>
      <c r="U186" s="670">
        <f t="shared" si="43"/>
        <v>0</v>
      </c>
      <c r="V186" s="656">
        <f t="shared" si="44"/>
        <v>0</v>
      </c>
      <c r="W186" s="1104"/>
      <c r="X186" s="645"/>
      <c r="Y186" s="628"/>
      <c r="Z186" s="628"/>
      <c r="AA186" s="628"/>
      <c r="AB186" s="628"/>
      <c r="AC186" s="628"/>
      <c r="AD186" s="628"/>
      <c r="AE186" s="646"/>
      <c r="AN186" s="1104"/>
      <c r="AO186" s="628"/>
      <c r="AP186" s="628"/>
      <c r="AQ186" s="628"/>
      <c r="AR186" s="628"/>
      <c r="AS186" s="628"/>
      <c r="AT186" s="628"/>
      <c r="AU186" s="628"/>
      <c r="AV186" s="628"/>
      <c r="AW186" s="613"/>
      <c r="BF186" s="1104"/>
      <c r="BG186" s="628"/>
      <c r="BH186" s="628"/>
      <c r="BI186" s="628"/>
      <c r="BJ186" s="628"/>
      <c r="BK186" s="628"/>
      <c r="BL186" s="613"/>
    </row>
    <row r="187" spans="1:64" x14ac:dyDescent="0.25">
      <c r="A187" s="1104"/>
      <c r="B187" s="706">
        <f t="shared" si="35"/>
        <v>42404</v>
      </c>
      <c r="C187" s="707"/>
      <c r="D187" s="707"/>
      <c r="E187" s="1104"/>
      <c r="F187" s="638"/>
      <c r="G187" s="611"/>
      <c r="H187" s="917"/>
      <c r="I187" s="912"/>
      <c r="J187" s="905"/>
      <c r="K187" s="628"/>
      <c r="L187" s="680"/>
      <c r="M187" s="679"/>
      <c r="N187" s="898">
        <f t="shared" si="36"/>
        <v>0</v>
      </c>
      <c r="O187" s="669">
        <f t="shared" si="37"/>
        <v>0</v>
      </c>
      <c r="P187" s="899">
        <f t="shared" si="38"/>
        <v>0</v>
      </c>
      <c r="Q187" s="882">
        <f t="shared" si="39"/>
        <v>0</v>
      </c>
      <c r="R187" s="670">
        <f t="shared" si="40"/>
        <v>0</v>
      </c>
      <c r="S187" s="670">
        <f t="shared" si="41"/>
        <v>0</v>
      </c>
      <c r="T187" s="670">
        <f t="shared" si="42"/>
        <v>0</v>
      </c>
      <c r="U187" s="670">
        <f t="shared" si="43"/>
        <v>0</v>
      </c>
      <c r="V187" s="656">
        <f t="shared" si="44"/>
        <v>0</v>
      </c>
      <c r="W187" s="1104"/>
      <c r="X187" s="645"/>
      <c r="Y187" s="628"/>
      <c r="Z187" s="628"/>
      <c r="AA187" s="628"/>
      <c r="AB187" s="628"/>
      <c r="AC187" s="628"/>
      <c r="AD187" s="628"/>
      <c r="AE187" s="646"/>
      <c r="AN187" s="1104"/>
      <c r="AO187" s="628"/>
      <c r="AP187" s="628"/>
      <c r="AQ187" s="628"/>
      <c r="AR187" s="628"/>
      <c r="AS187" s="628"/>
      <c r="AT187" s="628"/>
      <c r="AU187" s="628"/>
      <c r="AV187" s="628"/>
      <c r="AW187" s="613"/>
      <c r="BF187" s="1104"/>
      <c r="BG187" s="628"/>
      <c r="BH187" s="628"/>
      <c r="BI187" s="628"/>
      <c r="BJ187" s="628"/>
      <c r="BK187" s="628"/>
      <c r="BL187" s="613"/>
    </row>
    <row r="188" spans="1:64" x14ac:dyDescent="0.25">
      <c r="A188" s="1104"/>
      <c r="B188" s="706">
        <f t="shared" si="35"/>
        <v>42405</v>
      </c>
      <c r="C188" s="707"/>
      <c r="D188" s="708"/>
      <c r="E188" s="1104"/>
      <c r="F188" s="638"/>
      <c r="G188" s="611"/>
      <c r="H188" s="917"/>
      <c r="I188" s="912"/>
      <c r="J188" s="905"/>
      <c r="K188" s="628"/>
      <c r="L188" s="680"/>
      <c r="M188" s="679"/>
      <c r="N188" s="898">
        <f t="shared" si="36"/>
        <v>0</v>
      </c>
      <c r="O188" s="669">
        <f t="shared" si="37"/>
        <v>0</v>
      </c>
      <c r="P188" s="899">
        <f t="shared" si="38"/>
        <v>0</v>
      </c>
      <c r="Q188" s="882">
        <f t="shared" si="39"/>
        <v>0</v>
      </c>
      <c r="R188" s="670">
        <f t="shared" si="40"/>
        <v>0</v>
      </c>
      <c r="S188" s="670">
        <f t="shared" si="41"/>
        <v>0</v>
      </c>
      <c r="T188" s="670">
        <f t="shared" si="42"/>
        <v>0</v>
      </c>
      <c r="U188" s="670">
        <f t="shared" si="43"/>
        <v>0</v>
      </c>
      <c r="V188" s="656">
        <f t="shared" si="44"/>
        <v>0</v>
      </c>
      <c r="W188" s="1104"/>
      <c r="X188" s="645"/>
      <c r="Y188" s="628"/>
      <c r="Z188" s="628"/>
      <c r="AA188" s="628"/>
      <c r="AB188" s="628"/>
      <c r="AC188" s="628"/>
      <c r="AD188" s="628"/>
      <c r="AE188" s="646"/>
      <c r="AN188" s="1104"/>
      <c r="AO188" s="628"/>
      <c r="AP188" s="628"/>
      <c r="AQ188" s="628"/>
      <c r="AR188" s="628"/>
      <c r="AS188" s="628"/>
      <c r="AT188" s="628"/>
      <c r="AU188" s="628"/>
      <c r="AV188" s="628"/>
      <c r="AW188" s="613"/>
      <c r="BF188" s="1104"/>
      <c r="BG188" s="628"/>
      <c r="BH188" s="628"/>
      <c r="BI188" s="628"/>
      <c r="BJ188" s="628"/>
      <c r="BK188" s="628"/>
      <c r="BL188" s="613"/>
    </row>
    <row r="189" spans="1:64" x14ac:dyDescent="0.25">
      <c r="A189" s="1104"/>
      <c r="B189" s="706">
        <f t="shared" si="35"/>
        <v>42406</v>
      </c>
      <c r="C189" s="707"/>
      <c r="D189" s="708"/>
      <c r="E189" s="1104"/>
      <c r="F189" s="638"/>
      <c r="G189" s="611"/>
      <c r="H189" s="917"/>
      <c r="I189" s="912"/>
      <c r="J189" s="905"/>
      <c r="K189" s="628"/>
      <c r="L189" s="680"/>
      <c r="M189" s="681"/>
      <c r="N189" s="898">
        <f t="shared" si="36"/>
        <v>0</v>
      </c>
      <c r="O189" s="669">
        <f t="shared" si="37"/>
        <v>0</v>
      </c>
      <c r="P189" s="899">
        <f t="shared" si="38"/>
        <v>0</v>
      </c>
      <c r="Q189" s="882">
        <f t="shared" si="39"/>
        <v>0</v>
      </c>
      <c r="R189" s="670">
        <f t="shared" si="40"/>
        <v>0</v>
      </c>
      <c r="S189" s="670">
        <f t="shared" si="41"/>
        <v>0</v>
      </c>
      <c r="T189" s="670">
        <f t="shared" si="42"/>
        <v>0</v>
      </c>
      <c r="U189" s="670">
        <f t="shared" si="43"/>
        <v>0</v>
      </c>
      <c r="V189" s="656">
        <f t="shared" si="44"/>
        <v>0</v>
      </c>
      <c r="W189" s="1104"/>
      <c r="X189" s="645"/>
      <c r="Y189" s="628"/>
      <c r="Z189" s="628"/>
      <c r="AA189" s="628"/>
      <c r="AB189" s="628"/>
      <c r="AC189" s="628"/>
      <c r="AD189" s="628"/>
      <c r="AE189" s="646"/>
      <c r="AN189" s="1104"/>
      <c r="AO189" s="628"/>
      <c r="AP189" s="628"/>
      <c r="AQ189" s="628"/>
      <c r="AR189" s="628"/>
      <c r="AS189" s="628"/>
      <c r="AT189" s="628"/>
      <c r="AU189" s="628"/>
      <c r="AV189" s="628"/>
      <c r="AW189" s="613"/>
      <c r="BF189" s="1104"/>
      <c r="BG189" s="628"/>
      <c r="BH189" s="628"/>
      <c r="BI189" s="628"/>
      <c r="BJ189" s="628"/>
      <c r="BK189" s="628"/>
      <c r="BL189" s="613"/>
    </row>
    <row r="190" spans="1:64" ht="15.75" thickBot="1" x14ac:dyDescent="0.3">
      <c r="A190" s="1105"/>
      <c r="B190" s="709">
        <f t="shared" si="35"/>
        <v>42407</v>
      </c>
      <c r="C190" s="710"/>
      <c r="D190" s="711"/>
      <c r="E190" s="1105"/>
      <c r="F190" s="639"/>
      <c r="G190" s="614"/>
      <c r="H190" s="918"/>
      <c r="I190" s="913"/>
      <c r="J190" s="906"/>
      <c r="K190" s="629"/>
      <c r="L190" s="683"/>
      <c r="M190" s="682"/>
      <c r="N190" s="900">
        <f t="shared" si="36"/>
        <v>0</v>
      </c>
      <c r="O190" s="671">
        <f t="shared" si="37"/>
        <v>0</v>
      </c>
      <c r="P190" s="901">
        <f t="shared" si="38"/>
        <v>0</v>
      </c>
      <c r="Q190" s="883">
        <f t="shared" si="39"/>
        <v>0</v>
      </c>
      <c r="R190" s="672">
        <f t="shared" si="40"/>
        <v>0</v>
      </c>
      <c r="S190" s="672">
        <f t="shared" si="41"/>
        <v>0</v>
      </c>
      <c r="T190" s="672">
        <f t="shared" si="42"/>
        <v>0</v>
      </c>
      <c r="U190" s="672">
        <f t="shared" si="43"/>
        <v>0</v>
      </c>
      <c r="V190" s="660">
        <f t="shared" si="44"/>
        <v>0</v>
      </c>
      <c r="W190" s="1105"/>
      <c r="X190" s="647"/>
      <c r="Y190" s="629"/>
      <c r="Z190" s="629"/>
      <c r="AA190" s="629"/>
      <c r="AB190" s="629"/>
      <c r="AC190" s="629"/>
      <c r="AD190" s="629"/>
      <c r="AE190" s="648"/>
      <c r="AN190" s="1105"/>
      <c r="AO190" s="629"/>
      <c r="AP190" s="629"/>
      <c r="AQ190" s="629"/>
      <c r="AR190" s="629"/>
      <c r="AS190" s="629"/>
      <c r="AT190" s="629"/>
      <c r="AU190" s="629"/>
      <c r="AV190" s="629"/>
      <c r="AW190" s="616"/>
      <c r="BF190" s="1105"/>
      <c r="BG190" s="629"/>
      <c r="BH190" s="629"/>
      <c r="BI190" s="629"/>
      <c r="BJ190" s="629"/>
      <c r="BK190" s="629"/>
      <c r="BL190" s="616"/>
    </row>
    <row r="191" spans="1:64" ht="15" customHeight="1" x14ac:dyDescent="0.25">
      <c r="A191" s="1103">
        <f>A184+1</f>
        <v>28</v>
      </c>
      <c r="B191" s="947">
        <f t="shared" si="35"/>
        <v>42408</v>
      </c>
      <c r="C191" s="713"/>
      <c r="D191" s="714"/>
      <c r="E191" s="1103">
        <f>E184+1</f>
        <v>28</v>
      </c>
      <c r="F191" s="640"/>
      <c r="G191" s="617"/>
      <c r="H191" s="919"/>
      <c r="I191" s="911"/>
      <c r="J191" s="907"/>
      <c r="K191" s="618"/>
      <c r="L191" s="685"/>
      <c r="M191" s="684"/>
      <c r="N191" s="892">
        <f t="shared" si="36"/>
        <v>0</v>
      </c>
      <c r="O191" s="686">
        <f t="shared" si="37"/>
        <v>0</v>
      </c>
      <c r="P191" s="893">
        <f t="shared" si="38"/>
        <v>0</v>
      </c>
      <c r="Q191" s="875">
        <f t="shared" si="39"/>
        <v>0</v>
      </c>
      <c r="R191" s="687">
        <f t="shared" si="40"/>
        <v>0</v>
      </c>
      <c r="S191" s="687">
        <f t="shared" si="41"/>
        <v>0</v>
      </c>
      <c r="T191" s="687">
        <f t="shared" si="42"/>
        <v>0</v>
      </c>
      <c r="U191" s="687">
        <f t="shared" si="43"/>
        <v>0</v>
      </c>
      <c r="V191" s="688">
        <f t="shared" si="44"/>
        <v>0</v>
      </c>
      <c r="W191" s="1103">
        <f>W184+1</f>
        <v>28</v>
      </c>
      <c r="X191" s="640"/>
      <c r="Y191" s="618"/>
      <c r="Z191" s="618"/>
      <c r="AA191" s="618"/>
      <c r="AB191" s="618"/>
      <c r="AC191" s="618"/>
      <c r="AD191" s="618"/>
      <c r="AE191" s="619"/>
      <c r="AN191" s="1103">
        <f>AN184+1</f>
        <v>28</v>
      </c>
      <c r="AO191" s="617"/>
      <c r="AP191" s="618"/>
      <c r="AQ191" s="618"/>
      <c r="AR191" s="618"/>
      <c r="AS191" s="618"/>
      <c r="AT191" s="618"/>
      <c r="AU191" s="618"/>
      <c r="AV191" s="618"/>
      <c r="AW191" s="619"/>
      <c r="BF191" s="1103">
        <f>BF184+1</f>
        <v>28</v>
      </c>
      <c r="BG191" s="617"/>
      <c r="BH191" s="618"/>
      <c r="BI191" s="618"/>
      <c r="BJ191" s="618"/>
      <c r="BK191" s="618"/>
      <c r="BL191" s="619"/>
    </row>
    <row r="192" spans="1:64" x14ac:dyDescent="0.25">
      <c r="A192" s="1104"/>
      <c r="B192" s="715">
        <f t="shared" si="35"/>
        <v>42409</v>
      </c>
      <c r="C192" s="716"/>
      <c r="D192" s="717"/>
      <c r="E192" s="1104"/>
      <c r="F192" s="641"/>
      <c r="G192" s="620"/>
      <c r="H192" s="920"/>
      <c r="I192" s="912"/>
      <c r="J192" s="908"/>
      <c r="K192" s="621"/>
      <c r="L192" s="690"/>
      <c r="M192" s="689"/>
      <c r="N192" s="894">
        <f t="shared" si="36"/>
        <v>0</v>
      </c>
      <c r="O192" s="691">
        <f t="shared" si="37"/>
        <v>0</v>
      </c>
      <c r="P192" s="895">
        <f t="shared" si="38"/>
        <v>0</v>
      </c>
      <c r="Q192" s="876">
        <f t="shared" si="39"/>
        <v>0</v>
      </c>
      <c r="R192" s="692">
        <f t="shared" si="40"/>
        <v>0</v>
      </c>
      <c r="S192" s="692">
        <f t="shared" si="41"/>
        <v>0</v>
      </c>
      <c r="T192" s="692">
        <f t="shared" si="42"/>
        <v>0</v>
      </c>
      <c r="U192" s="692">
        <f t="shared" si="43"/>
        <v>0</v>
      </c>
      <c r="V192" s="693">
        <f t="shared" si="44"/>
        <v>0</v>
      </c>
      <c r="W192" s="1104"/>
      <c r="X192" s="641"/>
      <c r="Y192" s="621"/>
      <c r="Z192" s="621"/>
      <c r="AA192" s="621"/>
      <c r="AB192" s="621"/>
      <c r="AC192" s="621"/>
      <c r="AD192" s="621"/>
      <c r="AE192" s="622"/>
      <c r="AN192" s="1104"/>
      <c r="AO192" s="620"/>
      <c r="AP192" s="621"/>
      <c r="AQ192" s="621"/>
      <c r="AR192" s="621"/>
      <c r="AS192" s="621"/>
      <c r="AT192" s="621"/>
      <c r="AU192" s="621"/>
      <c r="AV192" s="621"/>
      <c r="AW192" s="622"/>
      <c r="BF192" s="1104"/>
      <c r="BG192" s="620"/>
      <c r="BH192" s="621"/>
      <c r="BI192" s="621"/>
      <c r="BJ192" s="621"/>
      <c r="BK192" s="621"/>
      <c r="BL192" s="622"/>
    </row>
    <row r="193" spans="1:64" x14ac:dyDescent="0.25">
      <c r="A193" s="1104"/>
      <c r="B193" s="715">
        <f t="shared" si="35"/>
        <v>42410</v>
      </c>
      <c r="C193" s="716"/>
      <c r="D193" s="717"/>
      <c r="E193" s="1104"/>
      <c r="F193" s="641"/>
      <c r="G193" s="620"/>
      <c r="H193" s="920"/>
      <c r="I193" s="912"/>
      <c r="J193" s="908"/>
      <c r="K193" s="621"/>
      <c r="L193" s="690"/>
      <c r="M193" s="689"/>
      <c r="N193" s="894">
        <f t="shared" si="36"/>
        <v>0</v>
      </c>
      <c r="O193" s="691">
        <f t="shared" si="37"/>
        <v>0</v>
      </c>
      <c r="P193" s="895">
        <f t="shared" si="38"/>
        <v>0</v>
      </c>
      <c r="Q193" s="876">
        <f t="shared" si="39"/>
        <v>0</v>
      </c>
      <c r="R193" s="692">
        <f t="shared" si="40"/>
        <v>0</v>
      </c>
      <c r="S193" s="692">
        <f t="shared" si="41"/>
        <v>0</v>
      </c>
      <c r="T193" s="692">
        <f t="shared" si="42"/>
        <v>0</v>
      </c>
      <c r="U193" s="692">
        <f t="shared" si="43"/>
        <v>0</v>
      </c>
      <c r="V193" s="693">
        <f t="shared" si="44"/>
        <v>0</v>
      </c>
      <c r="W193" s="1104"/>
      <c r="X193" s="641"/>
      <c r="Y193" s="621"/>
      <c r="Z193" s="621"/>
      <c r="AA193" s="621"/>
      <c r="AB193" s="621"/>
      <c r="AC193" s="621"/>
      <c r="AD193" s="621"/>
      <c r="AE193" s="622"/>
      <c r="AN193" s="1104"/>
      <c r="AO193" s="620"/>
      <c r="AP193" s="621"/>
      <c r="AQ193" s="621"/>
      <c r="AR193" s="621"/>
      <c r="AS193" s="621"/>
      <c r="AT193" s="621"/>
      <c r="AU193" s="621"/>
      <c r="AV193" s="621"/>
      <c r="AW193" s="622"/>
      <c r="BF193" s="1104"/>
      <c r="BG193" s="620"/>
      <c r="BH193" s="621"/>
      <c r="BI193" s="621"/>
      <c r="BJ193" s="621"/>
      <c r="BK193" s="621"/>
      <c r="BL193" s="622"/>
    </row>
    <row r="194" spans="1:64" x14ac:dyDescent="0.25">
      <c r="A194" s="1104"/>
      <c r="B194" s="715">
        <f t="shared" si="35"/>
        <v>42411</v>
      </c>
      <c r="C194" s="716"/>
      <c r="D194" s="717"/>
      <c r="E194" s="1104"/>
      <c r="F194" s="641"/>
      <c r="G194" s="620"/>
      <c r="H194" s="920"/>
      <c r="I194" s="912"/>
      <c r="J194" s="908"/>
      <c r="K194" s="621"/>
      <c r="L194" s="690"/>
      <c r="M194" s="689"/>
      <c r="N194" s="894">
        <f t="shared" si="36"/>
        <v>0</v>
      </c>
      <c r="O194" s="691">
        <f t="shared" si="37"/>
        <v>0</v>
      </c>
      <c r="P194" s="895">
        <f t="shared" si="38"/>
        <v>0</v>
      </c>
      <c r="Q194" s="876">
        <f t="shared" si="39"/>
        <v>0</v>
      </c>
      <c r="R194" s="692">
        <f t="shared" si="40"/>
        <v>0</v>
      </c>
      <c r="S194" s="692">
        <f t="shared" si="41"/>
        <v>0</v>
      </c>
      <c r="T194" s="692">
        <f t="shared" si="42"/>
        <v>0</v>
      </c>
      <c r="U194" s="692">
        <f t="shared" si="43"/>
        <v>0</v>
      </c>
      <c r="V194" s="693">
        <f t="shared" si="44"/>
        <v>0</v>
      </c>
      <c r="W194" s="1104"/>
      <c r="X194" s="641"/>
      <c r="Y194" s="621"/>
      <c r="Z194" s="621"/>
      <c r="AA194" s="621"/>
      <c r="AB194" s="621"/>
      <c r="AC194" s="621"/>
      <c r="AD194" s="621"/>
      <c r="AE194" s="622"/>
      <c r="AN194" s="1104"/>
      <c r="AO194" s="620"/>
      <c r="AP194" s="621"/>
      <c r="AQ194" s="621"/>
      <c r="AR194" s="621"/>
      <c r="AS194" s="621"/>
      <c r="AT194" s="621"/>
      <c r="AU194" s="621"/>
      <c r="AV194" s="621"/>
      <c r="AW194" s="622"/>
      <c r="BF194" s="1104"/>
      <c r="BG194" s="620"/>
      <c r="BH194" s="621"/>
      <c r="BI194" s="621"/>
      <c r="BJ194" s="621"/>
      <c r="BK194" s="621"/>
      <c r="BL194" s="622"/>
    </row>
    <row r="195" spans="1:64" x14ac:dyDescent="0.25">
      <c r="A195" s="1104"/>
      <c r="B195" s="715">
        <f t="shared" si="35"/>
        <v>42412</v>
      </c>
      <c r="C195" s="716"/>
      <c r="D195" s="716"/>
      <c r="E195" s="1104"/>
      <c r="F195" s="641"/>
      <c r="G195" s="620"/>
      <c r="H195" s="920"/>
      <c r="I195" s="912"/>
      <c r="J195" s="908"/>
      <c r="K195" s="621"/>
      <c r="L195" s="690"/>
      <c r="M195" s="689"/>
      <c r="N195" s="894">
        <f t="shared" si="36"/>
        <v>0</v>
      </c>
      <c r="O195" s="691">
        <f t="shared" si="37"/>
        <v>0</v>
      </c>
      <c r="P195" s="895">
        <f t="shared" si="38"/>
        <v>0</v>
      </c>
      <c r="Q195" s="876">
        <f t="shared" si="39"/>
        <v>0</v>
      </c>
      <c r="R195" s="692">
        <f t="shared" si="40"/>
        <v>0</v>
      </c>
      <c r="S195" s="692">
        <f t="shared" si="41"/>
        <v>0</v>
      </c>
      <c r="T195" s="692">
        <f t="shared" si="42"/>
        <v>0</v>
      </c>
      <c r="U195" s="692">
        <f t="shared" si="43"/>
        <v>0</v>
      </c>
      <c r="V195" s="693">
        <f t="shared" si="44"/>
        <v>0</v>
      </c>
      <c r="W195" s="1104"/>
      <c r="X195" s="641"/>
      <c r="Y195" s="621"/>
      <c r="Z195" s="621"/>
      <c r="AA195" s="621"/>
      <c r="AB195" s="621"/>
      <c r="AC195" s="621"/>
      <c r="AD195" s="621"/>
      <c r="AE195" s="622"/>
      <c r="AN195" s="1104"/>
      <c r="AO195" s="620"/>
      <c r="AP195" s="621"/>
      <c r="AQ195" s="621"/>
      <c r="AR195" s="621"/>
      <c r="AS195" s="621"/>
      <c r="AT195" s="621"/>
      <c r="AU195" s="621"/>
      <c r="AV195" s="621"/>
      <c r="AW195" s="622"/>
      <c r="BF195" s="1104"/>
      <c r="BG195" s="620"/>
      <c r="BH195" s="621"/>
      <c r="BI195" s="621"/>
      <c r="BJ195" s="621"/>
      <c r="BK195" s="621"/>
      <c r="BL195" s="622"/>
    </row>
    <row r="196" spans="1:64" x14ac:dyDescent="0.25">
      <c r="A196" s="1104"/>
      <c r="B196" s="715">
        <f t="shared" ref="B196:B246" si="45">B195+1</f>
        <v>42413</v>
      </c>
      <c r="C196" s="716"/>
      <c r="D196" s="716"/>
      <c r="E196" s="1104"/>
      <c r="F196" s="641"/>
      <c r="G196" s="620"/>
      <c r="H196" s="920"/>
      <c r="I196" s="912"/>
      <c r="J196" s="908"/>
      <c r="K196" s="621"/>
      <c r="L196" s="690"/>
      <c r="M196" s="689"/>
      <c r="N196" s="894">
        <f t="shared" si="36"/>
        <v>0</v>
      </c>
      <c r="O196" s="691">
        <f t="shared" si="37"/>
        <v>0</v>
      </c>
      <c r="P196" s="895">
        <f t="shared" si="38"/>
        <v>0</v>
      </c>
      <c r="Q196" s="876">
        <f t="shared" si="39"/>
        <v>0</v>
      </c>
      <c r="R196" s="692">
        <f t="shared" si="40"/>
        <v>0</v>
      </c>
      <c r="S196" s="692">
        <f t="shared" si="41"/>
        <v>0</v>
      </c>
      <c r="T196" s="692">
        <f t="shared" si="42"/>
        <v>0</v>
      </c>
      <c r="U196" s="692">
        <f t="shared" si="43"/>
        <v>0</v>
      </c>
      <c r="V196" s="693">
        <f t="shared" si="44"/>
        <v>0</v>
      </c>
      <c r="W196" s="1104"/>
      <c r="X196" s="641"/>
      <c r="Y196" s="621"/>
      <c r="Z196" s="621"/>
      <c r="AA196" s="621"/>
      <c r="AB196" s="621"/>
      <c r="AC196" s="621"/>
      <c r="AD196" s="621"/>
      <c r="AE196" s="622"/>
      <c r="AN196" s="1104"/>
      <c r="AO196" s="620"/>
      <c r="AP196" s="621"/>
      <c r="AQ196" s="621"/>
      <c r="AR196" s="621"/>
      <c r="AS196" s="621"/>
      <c r="AT196" s="621"/>
      <c r="AU196" s="621"/>
      <c r="AV196" s="621"/>
      <c r="AW196" s="622"/>
      <c r="BF196" s="1104"/>
      <c r="BG196" s="620"/>
      <c r="BH196" s="621"/>
      <c r="BI196" s="621"/>
      <c r="BJ196" s="621"/>
      <c r="BK196" s="621"/>
      <c r="BL196" s="622"/>
    </row>
    <row r="197" spans="1:64" ht="15.75" thickBot="1" x14ac:dyDescent="0.3">
      <c r="A197" s="1105"/>
      <c r="B197" s="718">
        <f t="shared" si="45"/>
        <v>42414</v>
      </c>
      <c r="C197" s="719"/>
      <c r="D197" s="719"/>
      <c r="E197" s="1105"/>
      <c r="F197" s="642"/>
      <c r="G197" s="623"/>
      <c r="H197" s="921"/>
      <c r="I197" s="915"/>
      <c r="J197" s="909"/>
      <c r="K197" s="695"/>
      <c r="L197" s="696"/>
      <c r="M197" s="694"/>
      <c r="N197" s="896">
        <f t="shared" si="36"/>
        <v>0</v>
      </c>
      <c r="O197" s="697">
        <f t="shared" si="37"/>
        <v>0</v>
      </c>
      <c r="P197" s="897">
        <f t="shared" si="38"/>
        <v>0</v>
      </c>
      <c r="Q197" s="877">
        <f t="shared" si="39"/>
        <v>0</v>
      </c>
      <c r="R197" s="698">
        <f t="shared" si="40"/>
        <v>0</v>
      </c>
      <c r="S197" s="698">
        <f t="shared" si="41"/>
        <v>0</v>
      </c>
      <c r="T197" s="698">
        <f t="shared" si="42"/>
        <v>0</v>
      </c>
      <c r="U197" s="698">
        <f t="shared" si="43"/>
        <v>0</v>
      </c>
      <c r="V197" s="699">
        <f t="shared" si="44"/>
        <v>0</v>
      </c>
      <c r="W197" s="1105"/>
      <c r="X197" s="642"/>
      <c r="Y197" s="624"/>
      <c r="Z197" s="624"/>
      <c r="AA197" s="624"/>
      <c r="AB197" s="624"/>
      <c r="AC197" s="624"/>
      <c r="AD197" s="624"/>
      <c r="AE197" s="625"/>
      <c r="AN197" s="1105"/>
      <c r="AO197" s="623"/>
      <c r="AP197" s="624"/>
      <c r="AQ197" s="624"/>
      <c r="AR197" s="624"/>
      <c r="AS197" s="624"/>
      <c r="AT197" s="624"/>
      <c r="AU197" s="624"/>
      <c r="AV197" s="624"/>
      <c r="AW197" s="625"/>
      <c r="BF197" s="1105"/>
      <c r="BG197" s="623"/>
      <c r="BH197" s="624"/>
      <c r="BI197" s="624"/>
      <c r="BJ197" s="624"/>
      <c r="BK197" s="624"/>
      <c r="BL197" s="625"/>
    </row>
    <row r="198" spans="1:64" ht="15" customHeight="1" x14ac:dyDescent="0.25">
      <c r="A198" s="1103">
        <f>A191+1</f>
        <v>29</v>
      </c>
      <c r="B198" s="720">
        <f t="shared" si="45"/>
        <v>42415</v>
      </c>
      <c r="C198" s="721"/>
      <c r="D198" s="722"/>
      <c r="E198" s="1103">
        <f>E191+1</f>
        <v>29</v>
      </c>
      <c r="F198" s="649"/>
      <c r="G198" s="608"/>
      <c r="H198" s="916"/>
      <c r="I198" s="911"/>
      <c r="J198" s="904"/>
      <c r="K198" s="626"/>
      <c r="L198" s="678"/>
      <c r="M198" s="677"/>
      <c r="N198" s="902">
        <f t="shared" si="36"/>
        <v>0</v>
      </c>
      <c r="O198" s="674">
        <f t="shared" si="37"/>
        <v>0</v>
      </c>
      <c r="P198" s="903">
        <f t="shared" si="38"/>
        <v>0</v>
      </c>
      <c r="Q198" s="884">
        <f t="shared" si="39"/>
        <v>0</v>
      </c>
      <c r="R198" s="675">
        <f t="shared" si="40"/>
        <v>0</v>
      </c>
      <c r="S198" s="675">
        <f t="shared" si="41"/>
        <v>0</v>
      </c>
      <c r="T198" s="675">
        <f t="shared" si="42"/>
        <v>0</v>
      </c>
      <c r="U198" s="675">
        <f t="shared" si="43"/>
        <v>0</v>
      </c>
      <c r="V198" s="664">
        <f t="shared" si="44"/>
        <v>0</v>
      </c>
      <c r="W198" s="1103">
        <f>W191+1</f>
        <v>29</v>
      </c>
      <c r="X198" s="643"/>
      <c r="Y198" s="626"/>
      <c r="Z198" s="626"/>
      <c r="AA198" s="626"/>
      <c r="AB198" s="626"/>
      <c r="AC198" s="626"/>
      <c r="AD198" s="626"/>
      <c r="AE198" s="644"/>
      <c r="AN198" s="1103">
        <f>AN191+1</f>
        <v>29</v>
      </c>
      <c r="AO198" s="626"/>
      <c r="AP198" s="626"/>
      <c r="AQ198" s="626"/>
      <c r="AR198" s="626"/>
      <c r="AS198" s="626"/>
      <c r="AT198" s="626"/>
      <c r="AU198" s="626"/>
      <c r="AV198" s="626"/>
      <c r="AW198" s="627"/>
      <c r="BF198" s="1103">
        <f>BF191+1</f>
        <v>29</v>
      </c>
      <c r="BG198" s="626"/>
      <c r="BH198" s="626"/>
      <c r="BI198" s="626"/>
      <c r="BJ198" s="626"/>
      <c r="BK198" s="626"/>
      <c r="BL198" s="627"/>
    </row>
    <row r="199" spans="1:64" x14ac:dyDescent="0.25">
      <c r="A199" s="1104"/>
      <c r="B199" s="706">
        <f t="shared" si="45"/>
        <v>42416</v>
      </c>
      <c r="C199" s="707"/>
      <c r="D199" s="708"/>
      <c r="E199" s="1104"/>
      <c r="F199" s="638"/>
      <c r="G199" s="611"/>
      <c r="H199" s="917"/>
      <c r="I199" s="912"/>
      <c r="J199" s="905"/>
      <c r="K199" s="628"/>
      <c r="L199" s="680"/>
      <c r="M199" s="679"/>
      <c r="N199" s="898">
        <f t="shared" si="36"/>
        <v>0</v>
      </c>
      <c r="O199" s="669">
        <f t="shared" si="37"/>
        <v>0</v>
      </c>
      <c r="P199" s="899">
        <f t="shared" si="38"/>
        <v>0</v>
      </c>
      <c r="Q199" s="882">
        <f t="shared" si="39"/>
        <v>0</v>
      </c>
      <c r="R199" s="670">
        <f t="shared" si="40"/>
        <v>0</v>
      </c>
      <c r="S199" s="670">
        <f t="shared" si="41"/>
        <v>0</v>
      </c>
      <c r="T199" s="670">
        <f t="shared" si="42"/>
        <v>0</v>
      </c>
      <c r="U199" s="670">
        <f t="shared" si="43"/>
        <v>0</v>
      </c>
      <c r="V199" s="656">
        <f t="shared" si="44"/>
        <v>0</v>
      </c>
      <c r="W199" s="1104"/>
      <c r="X199" s="645"/>
      <c r="Y199" s="628"/>
      <c r="Z199" s="628"/>
      <c r="AA199" s="628"/>
      <c r="AB199" s="628"/>
      <c r="AC199" s="628"/>
      <c r="AD199" s="628"/>
      <c r="AE199" s="646"/>
      <c r="AN199" s="1104"/>
      <c r="AO199" s="628"/>
      <c r="AP199" s="628"/>
      <c r="AQ199" s="628"/>
      <c r="AR199" s="628"/>
      <c r="AS199" s="628"/>
      <c r="AT199" s="628"/>
      <c r="AU199" s="628"/>
      <c r="AV199" s="628"/>
      <c r="AW199" s="613"/>
      <c r="BF199" s="1104"/>
      <c r="BG199" s="628"/>
      <c r="BH199" s="628"/>
      <c r="BI199" s="628"/>
      <c r="BJ199" s="628"/>
      <c r="BK199" s="628"/>
      <c r="BL199" s="613"/>
    </row>
    <row r="200" spans="1:64" x14ac:dyDescent="0.25">
      <c r="A200" s="1104"/>
      <c r="B200" s="706">
        <f t="shared" si="45"/>
        <v>42417</v>
      </c>
      <c r="C200" s="707"/>
      <c r="D200" s="708"/>
      <c r="E200" s="1104"/>
      <c r="F200" s="638"/>
      <c r="G200" s="611"/>
      <c r="H200" s="917"/>
      <c r="I200" s="912"/>
      <c r="J200" s="905"/>
      <c r="K200" s="628"/>
      <c r="L200" s="680"/>
      <c r="M200" s="679"/>
      <c r="N200" s="898">
        <f t="shared" si="36"/>
        <v>0</v>
      </c>
      <c r="O200" s="669">
        <f t="shared" si="37"/>
        <v>0</v>
      </c>
      <c r="P200" s="899">
        <f t="shared" si="38"/>
        <v>0</v>
      </c>
      <c r="Q200" s="882">
        <f t="shared" si="39"/>
        <v>0</v>
      </c>
      <c r="R200" s="670">
        <f t="shared" si="40"/>
        <v>0</v>
      </c>
      <c r="S200" s="670">
        <f t="shared" si="41"/>
        <v>0</v>
      </c>
      <c r="T200" s="670">
        <f t="shared" si="42"/>
        <v>0</v>
      </c>
      <c r="U200" s="670">
        <f t="shared" si="43"/>
        <v>0</v>
      </c>
      <c r="V200" s="656">
        <f t="shared" si="44"/>
        <v>0</v>
      </c>
      <c r="W200" s="1104"/>
      <c r="X200" s="645"/>
      <c r="Y200" s="628"/>
      <c r="Z200" s="628"/>
      <c r="AA200" s="628"/>
      <c r="AB200" s="628"/>
      <c r="AC200" s="628"/>
      <c r="AD200" s="628"/>
      <c r="AE200" s="646"/>
      <c r="AN200" s="1104"/>
      <c r="AO200" s="628"/>
      <c r="AP200" s="628"/>
      <c r="AQ200" s="628"/>
      <c r="AR200" s="628"/>
      <c r="AS200" s="628"/>
      <c r="AT200" s="628"/>
      <c r="AU200" s="628"/>
      <c r="AV200" s="628"/>
      <c r="AW200" s="613"/>
      <c r="BF200" s="1104"/>
      <c r="BG200" s="628"/>
      <c r="BH200" s="628"/>
      <c r="BI200" s="628"/>
      <c r="BJ200" s="628"/>
      <c r="BK200" s="628"/>
      <c r="BL200" s="613"/>
    </row>
    <row r="201" spans="1:64" x14ac:dyDescent="0.25">
      <c r="A201" s="1104"/>
      <c r="B201" s="706">
        <f t="shared" si="45"/>
        <v>42418</v>
      </c>
      <c r="C201" s="707"/>
      <c r="D201" s="707"/>
      <c r="E201" s="1104"/>
      <c r="F201" s="638"/>
      <c r="G201" s="611"/>
      <c r="H201" s="917"/>
      <c r="I201" s="912"/>
      <c r="J201" s="905"/>
      <c r="K201" s="628"/>
      <c r="L201" s="680"/>
      <c r="M201" s="679"/>
      <c r="N201" s="898">
        <f t="shared" si="36"/>
        <v>0</v>
      </c>
      <c r="O201" s="669">
        <f t="shared" si="37"/>
        <v>0</v>
      </c>
      <c r="P201" s="899">
        <f t="shared" si="38"/>
        <v>0</v>
      </c>
      <c r="Q201" s="882">
        <f t="shared" si="39"/>
        <v>0</v>
      </c>
      <c r="R201" s="670">
        <f t="shared" si="40"/>
        <v>0</v>
      </c>
      <c r="S201" s="670">
        <f t="shared" si="41"/>
        <v>0</v>
      </c>
      <c r="T201" s="670">
        <f t="shared" si="42"/>
        <v>0</v>
      </c>
      <c r="U201" s="670">
        <f t="shared" si="43"/>
        <v>0</v>
      </c>
      <c r="V201" s="656">
        <f t="shared" si="44"/>
        <v>0</v>
      </c>
      <c r="W201" s="1104"/>
      <c r="X201" s="645"/>
      <c r="Y201" s="628"/>
      <c r="Z201" s="628"/>
      <c r="AA201" s="628"/>
      <c r="AB201" s="628"/>
      <c r="AC201" s="628"/>
      <c r="AD201" s="628"/>
      <c r="AE201" s="646"/>
      <c r="AN201" s="1104"/>
      <c r="AO201" s="628"/>
      <c r="AP201" s="628"/>
      <c r="AQ201" s="628"/>
      <c r="AR201" s="628"/>
      <c r="AS201" s="628"/>
      <c r="AT201" s="628"/>
      <c r="AU201" s="628"/>
      <c r="AV201" s="628"/>
      <c r="AW201" s="613"/>
      <c r="BF201" s="1104"/>
      <c r="BG201" s="628"/>
      <c r="BH201" s="628"/>
      <c r="BI201" s="628"/>
      <c r="BJ201" s="628"/>
      <c r="BK201" s="628"/>
      <c r="BL201" s="613"/>
    </row>
    <row r="202" spans="1:64" x14ac:dyDescent="0.25">
      <c r="A202" s="1104"/>
      <c r="B202" s="706">
        <f t="shared" si="45"/>
        <v>42419</v>
      </c>
      <c r="C202" s="707"/>
      <c r="D202" s="708"/>
      <c r="E202" s="1104"/>
      <c r="F202" s="638"/>
      <c r="G202" s="611"/>
      <c r="H202" s="917"/>
      <c r="I202" s="912"/>
      <c r="J202" s="905"/>
      <c r="K202" s="628"/>
      <c r="L202" s="680"/>
      <c r="M202" s="679"/>
      <c r="N202" s="898">
        <f t="shared" si="36"/>
        <v>0</v>
      </c>
      <c r="O202" s="669">
        <f t="shared" si="37"/>
        <v>0</v>
      </c>
      <c r="P202" s="899">
        <f t="shared" si="38"/>
        <v>0</v>
      </c>
      <c r="Q202" s="882">
        <f t="shared" si="39"/>
        <v>0</v>
      </c>
      <c r="R202" s="670">
        <f t="shared" si="40"/>
        <v>0</v>
      </c>
      <c r="S202" s="670">
        <f t="shared" si="41"/>
        <v>0</v>
      </c>
      <c r="T202" s="670">
        <f t="shared" si="42"/>
        <v>0</v>
      </c>
      <c r="U202" s="670">
        <f t="shared" si="43"/>
        <v>0</v>
      </c>
      <c r="V202" s="656">
        <f t="shared" si="44"/>
        <v>0</v>
      </c>
      <c r="W202" s="1104"/>
      <c r="X202" s="645"/>
      <c r="Y202" s="628"/>
      <c r="Z202" s="628"/>
      <c r="AA202" s="628"/>
      <c r="AB202" s="628"/>
      <c r="AC202" s="628"/>
      <c r="AD202" s="628"/>
      <c r="AE202" s="646"/>
      <c r="AN202" s="1104"/>
      <c r="AO202" s="628"/>
      <c r="AP202" s="628"/>
      <c r="AQ202" s="628"/>
      <c r="AR202" s="628"/>
      <c r="AS202" s="628"/>
      <c r="AT202" s="628"/>
      <c r="AU202" s="628"/>
      <c r="AV202" s="628"/>
      <c r="AW202" s="613"/>
      <c r="BF202" s="1104"/>
      <c r="BG202" s="628"/>
      <c r="BH202" s="628"/>
      <c r="BI202" s="628"/>
      <c r="BJ202" s="628"/>
      <c r="BK202" s="628"/>
      <c r="BL202" s="613"/>
    </row>
    <row r="203" spans="1:64" x14ac:dyDescent="0.25">
      <c r="A203" s="1104"/>
      <c r="B203" s="706">
        <f t="shared" si="45"/>
        <v>42420</v>
      </c>
      <c r="C203" s="707"/>
      <c r="D203" s="708"/>
      <c r="E203" s="1104"/>
      <c r="F203" s="638"/>
      <c r="G203" s="611"/>
      <c r="H203" s="917"/>
      <c r="I203" s="912"/>
      <c r="J203" s="905"/>
      <c r="K203" s="628"/>
      <c r="L203" s="680"/>
      <c r="M203" s="681"/>
      <c r="N203" s="898">
        <f t="shared" si="36"/>
        <v>0</v>
      </c>
      <c r="O203" s="669">
        <f t="shared" si="37"/>
        <v>0</v>
      </c>
      <c r="P203" s="899">
        <f t="shared" si="38"/>
        <v>0</v>
      </c>
      <c r="Q203" s="882">
        <f t="shared" si="39"/>
        <v>0</v>
      </c>
      <c r="R203" s="670">
        <f t="shared" si="40"/>
        <v>0</v>
      </c>
      <c r="S203" s="670">
        <f t="shared" si="41"/>
        <v>0</v>
      </c>
      <c r="T203" s="670">
        <f t="shared" si="42"/>
        <v>0</v>
      </c>
      <c r="U203" s="670">
        <f t="shared" si="43"/>
        <v>0</v>
      </c>
      <c r="V203" s="656">
        <f t="shared" si="44"/>
        <v>0</v>
      </c>
      <c r="W203" s="1104"/>
      <c r="X203" s="645"/>
      <c r="Y203" s="628"/>
      <c r="Z203" s="628"/>
      <c r="AA203" s="628"/>
      <c r="AB203" s="628"/>
      <c r="AC203" s="628"/>
      <c r="AD203" s="628"/>
      <c r="AE203" s="646"/>
      <c r="AN203" s="1104"/>
      <c r="AO203" s="628"/>
      <c r="AP203" s="628"/>
      <c r="AQ203" s="628"/>
      <c r="AR203" s="628"/>
      <c r="AS203" s="628"/>
      <c r="AT203" s="628"/>
      <c r="AU203" s="628"/>
      <c r="AV203" s="628"/>
      <c r="AW203" s="613"/>
      <c r="BF203" s="1104"/>
      <c r="BG203" s="628"/>
      <c r="BH203" s="628"/>
      <c r="BI203" s="628"/>
      <c r="BJ203" s="628"/>
      <c r="BK203" s="628"/>
      <c r="BL203" s="613"/>
    </row>
    <row r="204" spans="1:64" ht="15.75" thickBot="1" x14ac:dyDescent="0.3">
      <c r="A204" s="1105"/>
      <c r="B204" s="709">
        <f t="shared" si="45"/>
        <v>42421</v>
      </c>
      <c r="C204" s="710"/>
      <c r="D204" s="711"/>
      <c r="E204" s="1105"/>
      <c r="F204" s="639"/>
      <c r="G204" s="614"/>
      <c r="H204" s="918"/>
      <c r="I204" s="913"/>
      <c r="J204" s="906"/>
      <c r="K204" s="629"/>
      <c r="L204" s="683"/>
      <c r="M204" s="682"/>
      <c r="N204" s="900">
        <f t="shared" si="36"/>
        <v>0</v>
      </c>
      <c r="O204" s="671">
        <f t="shared" si="37"/>
        <v>0</v>
      </c>
      <c r="P204" s="901">
        <f t="shared" si="38"/>
        <v>0</v>
      </c>
      <c r="Q204" s="883">
        <f t="shared" si="39"/>
        <v>0</v>
      </c>
      <c r="R204" s="672">
        <f t="shared" si="40"/>
        <v>0</v>
      </c>
      <c r="S204" s="672">
        <f t="shared" si="41"/>
        <v>0</v>
      </c>
      <c r="T204" s="672">
        <f t="shared" si="42"/>
        <v>0</v>
      </c>
      <c r="U204" s="672">
        <f t="shared" si="43"/>
        <v>0</v>
      </c>
      <c r="V204" s="660">
        <f t="shared" si="44"/>
        <v>0</v>
      </c>
      <c r="W204" s="1105"/>
      <c r="X204" s="647"/>
      <c r="Y204" s="629"/>
      <c r="Z204" s="629"/>
      <c r="AA204" s="629"/>
      <c r="AB204" s="629"/>
      <c r="AC204" s="629"/>
      <c r="AD204" s="629"/>
      <c r="AE204" s="648"/>
      <c r="AN204" s="1105"/>
      <c r="AO204" s="629"/>
      <c r="AP204" s="629"/>
      <c r="AQ204" s="629"/>
      <c r="AR204" s="629"/>
      <c r="AS204" s="629"/>
      <c r="AT204" s="629"/>
      <c r="AU204" s="629"/>
      <c r="AV204" s="629"/>
      <c r="AW204" s="616"/>
      <c r="BF204" s="1105"/>
      <c r="BG204" s="629"/>
      <c r="BH204" s="629"/>
      <c r="BI204" s="629"/>
      <c r="BJ204" s="629"/>
      <c r="BK204" s="629"/>
      <c r="BL204" s="616"/>
    </row>
    <row r="205" spans="1:64" ht="15" customHeight="1" x14ac:dyDescent="0.25">
      <c r="A205" s="1103">
        <f>A198+1</f>
        <v>30</v>
      </c>
      <c r="B205" s="947">
        <f t="shared" si="45"/>
        <v>42422</v>
      </c>
      <c r="C205" s="713"/>
      <c r="D205" s="714"/>
      <c r="E205" s="1103">
        <f>E198+1</f>
        <v>30</v>
      </c>
      <c r="F205" s="640"/>
      <c r="G205" s="617"/>
      <c r="H205" s="919"/>
      <c r="I205" s="911"/>
      <c r="J205" s="907"/>
      <c r="K205" s="618"/>
      <c r="L205" s="685"/>
      <c r="M205" s="684"/>
      <c r="N205" s="892">
        <f t="shared" si="36"/>
        <v>0</v>
      </c>
      <c r="O205" s="686">
        <f t="shared" si="37"/>
        <v>0</v>
      </c>
      <c r="P205" s="893">
        <f t="shared" si="38"/>
        <v>0</v>
      </c>
      <c r="Q205" s="875">
        <f t="shared" si="39"/>
        <v>0</v>
      </c>
      <c r="R205" s="687">
        <f t="shared" si="40"/>
        <v>0</v>
      </c>
      <c r="S205" s="687">
        <f t="shared" si="41"/>
        <v>0</v>
      </c>
      <c r="T205" s="687">
        <f t="shared" si="42"/>
        <v>0</v>
      </c>
      <c r="U205" s="687">
        <f t="shared" si="43"/>
        <v>0</v>
      </c>
      <c r="V205" s="688">
        <f t="shared" si="44"/>
        <v>0</v>
      </c>
      <c r="W205" s="1103">
        <f>W198+1</f>
        <v>30</v>
      </c>
      <c r="X205" s="640"/>
      <c r="Y205" s="618"/>
      <c r="Z205" s="618"/>
      <c r="AA205" s="618"/>
      <c r="AB205" s="618"/>
      <c r="AC205" s="618"/>
      <c r="AD205" s="618"/>
      <c r="AE205" s="619"/>
      <c r="AN205" s="1103">
        <f>AN198+1</f>
        <v>30</v>
      </c>
      <c r="AO205" s="617"/>
      <c r="AP205" s="618"/>
      <c r="AQ205" s="618"/>
      <c r="AR205" s="618"/>
      <c r="AS205" s="618"/>
      <c r="AT205" s="618"/>
      <c r="AU205" s="618"/>
      <c r="AV205" s="618"/>
      <c r="AW205" s="619"/>
      <c r="BF205" s="1103">
        <f>BF198+1</f>
        <v>30</v>
      </c>
      <c r="BG205" s="617"/>
      <c r="BH205" s="618"/>
      <c r="BI205" s="618"/>
      <c r="BJ205" s="618"/>
      <c r="BK205" s="618"/>
      <c r="BL205" s="619"/>
    </row>
    <row r="206" spans="1:64" x14ac:dyDescent="0.25">
      <c r="A206" s="1104"/>
      <c r="B206" s="715">
        <f t="shared" si="45"/>
        <v>42423</v>
      </c>
      <c r="C206" s="716"/>
      <c r="D206" s="717"/>
      <c r="E206" s="1104"/>
      <c r="F206" s="641"/>
      <c r="G206" s="620"/>
      <c r="H206" s="920"/>
      <c r="I206" s="912"/>
      <c r="J206" s="908"/>
      <c r="K206" s="621"/>
      <c r="L206" s="690"/>
      <c r="M206" s="689"/>
      <c r="N206" s="894">
        <f t="shared" si="36"/>
        <v>0</v>
      </c>
      <c r="O206" s="691">
        <f t="shared" si="37"/>
        <v>0</v>
      </c>
      <c r="P206" s="895">
        <f t="shared" si="38"/>
        <v>0</v>
      </c>
      <c r="Q206" s="876">
        <f t="shared" si="39"/>
        <v>0</v>
      </c>
      <c r="R206" s="692">
        <f t="shared" si="40"/>
        <v>0</v>
      </c>
      <c r="S206" s="692">
        <f t="shared" si="41"/>
        <v>0</v>
      </c>
      <c r="T206" s="692">
        <f t="shared" si="42"/>
        <v>0</v>
      </c>
      <c r="U206" s="692">
        <f t="shared" si="43"/>
        <v>0</v>
      </c>
      <c r="V206" s="693">
        <f t="shared" si="44"/>
        <v>0</v>
      </c>
      <c r="W206" s="1104"/>
      <c r="X206" s="641"/>
      <c r="Y206" s="621"/>
      <c r="Z206" s="621"/>
      <c r="AA206" s="621"/>
      <c r="AB206" s="621"/>
      <c r="AC206" s="621"/>
      <c r="AD206" s="621"/>
      <c r="AE206" s="622"/>
      <c r="AN206" s="1104"/>
      <c r="AO206" s="620"/>
      <c r="AP206" s="621"/>
      <c r="AQ206" s="621"/>
      <c r="AR206" s="621"/>
      <c r="AS206" s="621"/>
      <c r="AT206" s="621"/>
      <c r="AU206" s="621"/>
      <c r="AV206" s="621"/>
      <c r="AW206" s="622"/>
      <c r="BF206" s="1104"/>
      <c r="BG206" s="620"/>
      <c r="BH206" s="621"/>
      <c r="BI206" s="621"/>
      <c r="BJ206" s="621"/>
      <c r="BK206" s="621"/>
      <c r="BL206" s="622"/>
    </row>
    <row r="207" spans="1:64" x14ac:dyDescent="0.25">
      <c r="A207" s="1104"/>
      <c r="B207" s="715">
        <f t="shared" si="45"/>
        <v>42424</v>
      </c>
      <c r="C207" s="716"/>
      <c r="D207" s="717"/>
      <c r="E207" s="1104"/>
      <c r="F207" s="641"/>
      <c r="G207" s="620"/>
      <c r="H207" s="920"/>
      <c r="I207" s="912"/>
      <c r="J207" s="908"/>
      <c r="K207" s="621"/>
      <c r="L207" s="690"/>
      <c r="M207" s="689"/>
      <c r="N207" s="894">
        <f t="shared" si="36"/>
        <v>0</v>
      </c>
      <c r="O207" s="691">
        <f t="shared" si="37"/>
        <v>0</v>
      </c>
      <c r="P207" s="895">
        <f t="shared" si="38"/>
        <v>0</v>
      </c>
      <c r="Q207" s="876">
        <f t="shared" si="39"/>
        <v>0</v>
      </c>
      <c r="R207" s="692">
        <f t="shared" si="40"/>
        <v>0</v>
      </c>
      <c r="S207" s="692">
        <f t="shared" si="41"/>
        <v>0</v>
      </c>
      <c r="T207" s="692">
        <f t="shared" si="42"/>
        <v>0</v>
      </c>
      <c r="U207" s="692">
        <f t="shared" si="43"/>
        <v>0</v>
      </c>
      <c r="V207" s="693">
        <f t="shared" si="44"/>
        <v>0</v>
      </c>
      <c r="W207" s="1104"/>
      <c r="X207" s="641"/>
      <c r="Y207" s="621"/>
      <c r="Z207" s="621"/>
      <c r="AA207" s="621"/>
      <c r="AB207" s="621"/>
      <c r="AC207" s="621"/>
      <c r="AD207" s="621"/>
      <c r="AE207" s="622"/>
      <c r="AN207" s="1104"/>
      <c r="AO207" s="620"/>
      <c r="AP207" s="621"/>
      <c r="AQ207" s="621"/>
      <c r="AR207" s="621"/>
      <c r="AS207" s="621"/>
      <c r="AT207" s="621"/>
      <c r="AU207" s="621"/>
      <c r="AV207" s="621"/>
      <c r="AW207" s="622"/>
      <c r="BF207" s="1104"/>
      <c r="BG207" s="620"/>
      <c r="BH207" s="621"/>
      <c r="BI207" s="621"/>
      <c r="BJ207" s="621"/>
      <c r="BK207" s="621"/>
      <c r="BL207" s="622"/>
    </row>
    <row r="208" spans="1:64" x14ac:dyDescent="0.25">
      <c r="A208" s="1104"/>
      <c r="B208" s="715">
        <f t="shared" si="45"/>
        <v>42425</v>
      </c>
      <c r="C208" s="716"/>
      <c r="D208" s="717"/>
      <c r="E208" s="1104"/>
      <c r="F208" s="641"/>
      <c r="G208" s="620"/>
      <c r="H208" s="920"/>
      <c r="I208" s="912"/>
      <c r="J208" s="908"/>
      <c r="K208" s="621"/>
      <c r="L208" s="690"/>
      <c r="M208" s="689"/>
      <c r="N208" s="894">
        <f t="shared" si="36"/>
        <v>0</v>
      </c>
      <c r="O208" s="691">
        <f t="shared" si="37"/>
        <v>0</v>
      </c>
      <c r="P208" s="895">
        <f t="shared" si="38"/>
        <v>0</v>
      </c>
      <c r="Q208" s="876">
        <f t="shared" si="39"/>
        <v>0</v>
      </c>
      <c r="R208" s="692">
        <f t="shared" si="40"/>
        <v>0</v>
      </c>
      <c r="S208" s="692">
        <f t="shared" si="41"/>
        <v>0</v>
      </c>
      <c r="T208" s="692">
        <f t="shared" si="42"/>
        <v>0</v>
      </c>
      <c r="U208" s="692">
        <f t="shared" si="43"/>
        <v>0</v>
      </c>
      <c r="V208" s="693">
        <f t="shared" si="44"/>
        <v>0</v>
      </c>
      <c r="W208" s="1104"/>
      <c r="X208" s="641"/>
      <c r="Y208" s="621"/>
      <c r="Z208" s="621"/>
      <c r="AA208" s="621"/>
      <c r="AB208" s="621"/>
      <c r="AC208" s="621"/>
      <c r="AD208" s="621"/>
      <c r="AE208" s="622"/>
      <c r="AN208" s="1104"/>
      <c r="AO208" s="620"/>
      <c r="AP208" s="621"/>
      <c r="AQ208" s="621"/>
      <c r="AR208" s="621"/>
      <c r="AS208" s="621"/>
      <c r="AT208" s="621"/>
      <c r="AU208" s="621"/>
      <c r="AV208" s="621"/>
      <c r="AW208" s="622"/>
      <c r="BF208" s="1104"/>
      <c r="BG208" s="620"/>
      <c r="BH208" s="621"/>
      <c r="BI208" s="621"/>
      <c r="BJ208" s="621"/>
      <c r="BK208" s="621"/>
      <c r="BL208" s="622"/>
    </row>
    <row r="209" spans="1:64" x14ac:dyDescent="0.25">
      <c r="A209" s="1104"/>
      <c r="B209" s="715">
        <f t="shared" si="45"/>
        <v>42426</v>
      </c>
      <c r="C209" s="716"/>
      <c r="D209" s="716"/>
      <c r="E209" s="1104"/>
      <c r="F209" s="641"/>
      <c r="G209" s="620"/>
      <c r="H209" s="920"/>
      <c r="I209" s="912"/>
      <c r="J209" s="908"/>
      <c r="K209" s="621"/>
      <c r="L209" s="690"/>
      <c r="M209" s="689"/>
      <c r="N209" s="894">
        <f t="shared" si="36"/>
        <v>0</v>
      </c>
      <c r="O209" s="691">
        <f t="shared" si="37"/>
        <v>0</v>
      </c>
      <c r="P209" s="895">
        <f t="shared" si="38"/>
        <v>0</v>
      </c>
      <c r="Q209" s="876">
        <f t="shared" si="39"/>
        <v>0</v>
      </c>
      <c r="R209" s="692">
        <f t="shared" si="40"/>
        <v>0</v>
      </c>
      <c r="S209" s="692">
        <f t="shared" si="41"/>
        <v>0</v>
      </c>
      <c r="T209" s="692">
        <f t="shared" si="42"/>
        <v>0</v>
      </c>
      <c r="U209" s="692">
        <f t="shared" si="43"/>
        <v>0</v>
      </c>
      <c r="V209" s="693">
        <f t="shared" si="44"/>
        <v>0</v>
      </c>
      <c r="W209" s="1104"/>
      <c r="X209" s="641"/>
      <c r="Y209" s="621"/>
      <c r="Z209" s="621"/>
      <c r="AA209" s="621"/>
      <c r="AB209" s="621"/>
      <c r="AC209" s="621"/>
      <c r="AD209" s="621"/>
      <c r="AE209" s="622"/>
      <c r="AN209" s="1104"/>
      <c r="AO209" s="620"/>
      <c r="AP209" s="621"/>
      <c r="AQ209" s="621"/>
      <c r="AR209" s="621"/>
      <c r="AS209" s="621"/>
      <c r="AT209" s="621"/>
      <c r="AU209" s="621"/>
      <c r="AV209" s="621"/>
      <c r="AW209" s="622"/>
      <c r="BF209" s="1104"/>
      <c r="BG209" s="620"/>
      <c r="BH209" s="621"/>
      <c r="BI209" s="621"/>
      <c r="BJ209" s="621"/>
      <c r="BK209" s="621"/>
      <c r="BL209" s="622"/>
    </row>
    <row r="210" spans="1:64" x14ac:dyDescent="0.25">
      <c r="A210" s="1104"/>
      <c r="B210" s="715">
        <f t="shared" si="45"/>
        <v>42427</v>
      </c>
      <c r="C210" s="716"/>
      <c r="D210" s="716"/>
      <c r="E210" s="1104"/>
      <c r="F210" s="641"/>
      <c r="G210" s="620"/>
      <c r="H210" s="920"/>
      <c r="I210" s="912"/>
      <c r="J210" s="908"/>
      <c r="K210" s="621"/>
      <c r="L210" s="690"/>
      <c r="M210" s="689"/>
      <c r="N210" s="894">
        <f t="shared" si="36"/>
        <v>0</v>
      </c>
      <c r="O210" s="691">
        <f t="shared" si="37"/>
        <v>0</v>
      </c>
      <c r="P210" s="895">
        <f t="shared" si="38"/>
        <v>0</v>
      </c>
      <c r="Q210" s="876">
        <f t="shared" si="39"/>
        <v>0</v>
      </c>
      <c r="R210" s="692">
        <f t="shared" si="40"/>
        <v>0</v>
      </c>
      <c r="S210" s="692">
        <f t="shared" si="41"/>
        <v>0</v>
      </c>
      <c r="T210" s="692">
        <f t="shared" si="42"/>
        <v>0</v>
      </c>
      <c r="U210" s="692">
        <f t="shared" si="43"/>
        <v>0</v>
      </c>
      <c r="V210" s="693">
        <f t="shared" si="44"/>
        <v>0</v>
      </c>
      <c r="W210" s="1104"/>
      <c r="X210" s="641"/>
      <c r="Y210" s="621"/>
      <c r="Z210" s="621"/>
      <c r="AA210" s="621"/>
      <c r="AB210" s="621"/>
      <c r="AC210" s="621"/>
      <c r="AD210" s="621"/>
      <c r="AE210" s="622"/>
      <c r="AN210" s="1104"/>
      <c r="AO210" s="620"/>
      <c r="AP210" s="621"/>
      <c r="AQ210" s="621"/>
      <c r="AR210" s="621"/>
      <c r="AS210" s="621"/>
      <c r="AT210" s="621"/>
      <c r="AU210" s="621"/>
      <c r="AV210" s="621"/>
      <c r="AW210" s="622"/>
      <c r="BF210" s="1104"/>
      <c r="BG210" s="620"/>
      <c r="BH210" s="621"/>
      <c r="BI210" s="621"/>
      <c r="BJ210" s="621"/>
      <c r="BK210" s="621"/>
      <c r="BL210" s="622"/>
    </row>
    <row r="211" spans="1:64" ht="15.75" thickBot="1" x14ac:dyDescent="0.3">
      <c r="A211" s="1105"/>
      <c r="B211" s="718">
        <f t="shared" si="45"/>
        <v>42428</v>
      </c>
      <c r="C211" s="719"/>
      <c r="D211" s="719"/>
      <c r="E211" s="1105"/>
      <c r="F211" s="642"/>
      <c r="G211" s="623"/>
      <c r="H211" s="921"/>
      <c r="I211" s="915"/>
      <c r="J211" s="909"/>
      <c r="K211" s="695"/>
      <c r="L211" s="696"/>
      <c r="M211" s="694"/>
      <c r="N211" s="896">
        <f t="shared" si="36"/>
        <v>0</v>
      </c>
      <c r="O211" s="697">
        <f t="shared" si="37"/>
        <v>0</v>
      </c>
      <c r="P211" s="897">
        <f t="shared" si="38"/>
        <v>0</v>
      </c>
      <c r="Q211" s="877">
        <f t="shared" si="39"/>
        <v>0</v>
      </c>
      <c r="R211" s="698">
        <f t="shared" si="40"/>
        <v>0</v>
      </c>
      <c r="S211" s="698">
        <f t="shared" si="41"/>
        <v>0</v>
      </c>
      <c r="T211" s="698">
        <f t="shared" si="42"/>
        <v>0</v>
      </c>
      <c r="U211" s="698">
        <f t="shared" si="43"/>
        <v>0</v>
      </c>
      <c r="V211" s="699">
        <f t="shared" si="44"/>
        <v>0</v>
      </c>
      <c r="W211" s="1105"/>
      <c r="X211" s="642"/>
      <c r="Y211" s="624"/>
      <c r="Z211" s="624"/>
      <c r="AA211" s="624"/>
      <c r="AB211" s="624"/>
      <c r="AC211" s="624"/>
      <c r="AD211" s="624"/>
      <c r="AE211" s="625"/>
      <c r="AN211" s="1105"/>
      <c r="AO211" s="623"/>
      <c r="AP211" s="624"/>
      <c r="AQ211" s="624"/>
      <c r="AR211" s="624"/>
      <c r="AS211" s="624"/>
      <c r="AT211" s="624"/>
      <c r="AU211" s="624"/>
      <c r="AV211" s="624"/>
      <c r="AW211" s="625"/>
      <c r="BF211" s="1105"/>
      <c r="BG211" s="623"/>
      <c r="BH211" s="624"/>
      <c r="BI211" s="624"/>
      <c r="BJ211" s="624"/>
      <c r="BK211" s="624"/>
      <c r="BL211" s="625"/>
    </row>
    <row r="212" spans="1:64" ht="15" customHeight="1" x14ac:dyDescent="0.25">
      <c r="A212" s="1103">
        <f>A205+1</f>
        <v>31</v>
      </c>
      <c r="B212" s="720">
        <f t="shared" si="45"/>
        <v>42429</v>
      </c>
      <c r="C212" s="721"/>
      <c r="D212" s="722"/>
      <c r="E212" s="1103">
        <f>E205+1</f>
        <v>31</v>
      </c>
      <c r="F212" s="649"/>
      <c r="G212" s="608"/>
      <c r="H212" s="916"/>
      <c r="I212" s="911"/>
      <c r="J212" s="904"/>
      <c r="K212" s="626"/>
      <c r="L212" s="678"/>
      <c r="M212" s="677"/>
      <c r="N212" s="902">
        <f t="shared" si="36"/>
        <v>0</v>
      </c>
      <c r="O212" s="674">
        <f t="shared" si="37"/>
        <v>0</v>
      </c>
      <c r="P212" s="903">
        <f t="shared" si="38"/>
        <v>0</v>
      </c>
      <c r="Q212" s="884">
        <f t="shared" si="39"/>
        <v>0</v>
      </c>
      <c r="R212" s="675">
        <f t="shared" si="40"/>
        <v>0</v>
      </c>
      <c r="S212" s="675">
        <f t="shared" si="41"/>
        <v>0</v>
      </c>
      <c r="T212" s="675">
        <f t="shared" si="42"/>
        <v>0</v>
      </c>
      <c r="U212" s="675">
        <f t="shared" si="43"/>
        <v>0</v>
      </c>
      <c r="V212" s="664">
        <f t="shared" si="44"/>
        <v>0</v>
      </c>
      <c r="W212" s="1103">
        <f>W205+1</f>
        <v>31</v>
      </c>
      <c r="X212" s="643"/>
      <c r="Y212" s="626"/>
      <c r="Z212" s="626"/>
      <c r="AA212" s="626"/>
      <c r="AB212" s="626"/>
      <c r="AC212" s="626"/>
      <c r="AD212" s="626"/>
      <c r="AE212" s="644"/>
      <c r="AN212" s="1103">
        <f>AN205+1</f>
        <v>31</v>
      </c>
      <c r="AO212" s="626"/>
      <c r="AP212" s="626"/>
      <c r="AQ212" s="626"/>
      <c r="AR212" s="626"/>
      <c r="AS212" s="626"/>
      <c r="AT212" s="626"/>
      <c r="AU212" s="626"/>
      <c r="AV212" s="626"/>
      <c r="AW212" s="627"/>
      <c r="BF212" s="1103">
        <f>BF205+1</f>
        <v>31</v>
      </c>
      <c r="BG212" s="626"/>
      <c r="BH212" s="626"/>
      <c r="BI212" s="626"/>
      <c r="BJ212" s="626"/>
      <c r="BK212" s="626"/>
      <c r="BL212" s="627"/>
    </row>
    <row r="213" spans="1:64" x14ac:dyDescent="0.25">
      <c r="A213" s="1104"/>
      <c r="B213" s="706">
        <f t="shared" si="45"/>
        <v>42430</v>
      </c>
      <c r="C213" s="707"/>
      <c r="D213" s="708"/>
      <c r="E213" s="1104"/>
      <c r="F213" s="638"/>
      <c r="G213" s="611"/>
      <c r="H213" s="917"/>
      <c r="I213" s="912"/>
      <c r="J213" s="905"/>
      <c r="K213" s="628"/>
      <c r="L213" s="680"/>
      <c r="M213" s="679"/>
      <c r="N213" s="898">
        <f t="shared" si="36"/>
        <v>0</v>
      </c>
      <c r="O213" s="669">
        <f t="shared" si="37"/>
        <v>0</v>
      </c>
      <c r="P213" s="899">
        <f t="shared" si="38"/>
        <v>0</v>
      </c>
      <c r="Q213" s="882">
        <f t="shared" si="39"/>
        <v>0</v>
      </c>
      <c r="R213" s="670">
        <f t="shared" si="40"/>
        <v>0</v>
      </c>
      <c r="S213" s="670">
        <f t="shared" si="41"/>
        <v>0</v>
      </c>
      <c r="T213" s="670">
        <f t="shared" si="42"/>
        <v>0</v>
      </c>
      <c r="U213" s="670">
        <f t="shared" si="43"/>
        <v>0</v>
      </c>
      <c r="V213" s="656">
        <f t="shared" si="44"/>
        <v>0</v>
      </c>
      <c r="W213" s="1104"/>
      <c r="X213" s="645"/>
      <c r="Y213" s="628"/>
      <c r="Z213" s="628"/>
      <c r="AA213" s="628"/>
      <c r="AB213" s="628"/>
      <c r="AC213" s="628"/>
      <c r="AD213" s="628"/>
      <c r="AE213" s="646"/>
      <c r="AN213" s="1104"/>
      <c r="AO213" s="628"/>
      <c r="AP213" s="628"/>
      <c r="AQ213" s="628"/>
      <c r="AR213" s="628"/>
      <c r="AS213" s="628"/>
      <c r="AT213" s="628"/>
      <c r="AU213" s="628"/>
      <c r="AV213" s="628"/>
      <c r="AW213" s="613"/>
      <c r="BF213" s="1104"/>
      <c r="BG213" s="628"/>
      <c r="BH213" s="628"/>
      <c r="BI213" s="628"/>
      <c r="BJ213" s="628"/>
      <c r="BK213" s="628"/>
      <c r="BL213" s="613"/>
    </row>
    <row r="214" spans="1:64" x14ac:dyDescent="0.25">
      <c r="A214" s="1104"/>
      <c r="B214" s="706">
        <f t="shared" si="45"/>
        <v>42431</v>
      </c>
      <c r="C214" s="707"/>
      <c r="D214" s="708"/>
      <c r="E214" s="1104"/>
      <c r="F214" s="638"/>
      <c r="G214" s="611"/>
      <c r="H214" s="917"/>
      <c r="I214" s="912"/>
      <c r="J214" s="905"/>
      <c r="K214" s="628"/>
      <c r="L214" s="680"/>
      <c r="M214" s="679"/>
      <c r="N214" s="898">
        <f t="shared" si="36"/>
        <v>0</v>
      </c>
      <c r="O214" s="669">
        <f t="shared" si="37"/>
        <v>0</v>
      </c>
      <c r="P214" s="899">
        <f t="shared" si="38"/>
        <v>0</v>
      </c>
      <c r="Q214" s="882">
        <f t="shared" si="39"/>
        <v>0</v>
      </c>
      <c r="R214" s="670">
        <f t="shared" si="40"/>
        <v>0</v>
      </c>
      <c r="S214" s="670">
        <f t="shared" si="41"/>
        <v>0</v>
      </c>
      <c r="T214" s="670">
        <f t="shared" si="42"/>
        <v>0</v>
      </c>
      <c r="U214" s="670">
        <f t="shared" si="43"/>
        <v>0</v>
      </c>
      <c r="V214" s="656">
        <f t="shared" si="44"/>
        <v>0</v>
      </c>
      <c r="W214" s="1104"/>
      <c r="X214" s="645"/>
      <c r="Y214" s="628"/>
      <c r="Z214" s="628"/>
      <c r="AA214" s="628"/>
      <c r="AB214" s="628"/>
      <c r="AC214" s="628"/>
      <c r="AD214" s="628"/>
      <c r="AE214" s="646"/>
      <c r="AN214" s="1104"/>
      <c r="AO214" s="628"/>
      <c r="AP214" s="628"/>
      <c r="AQ214" s="628"/>
      <c r="AR214" s="628"/>
      <c r="AS214" s="628"/>
      <c r="AT214" s="628"/>
      <c r="AU214" s="628"/>
      <c r="AV214" s="628"/>
      <c r="AW214" s="613"/>
      <c r="BF214" s="1104"/>
      <c r="BG214" s="628"/>
      <c r="BH214" s="628"/>
      <c r="BI214" s="628"/>
      <c r="BJ214" s="628"/>
      <c r="BK214" s="628"/>
      <c r="BL214" s="613"/>
    </row>
    <row r="215" spans="1:64" x14ac:dyDescent="0.25">
      <c r="A215" s="1104"/>
      <c r="B215" s="706">
        <f t="shared" si="45"/>
        <v>42432</v>
      </c>
      <c r="C215" s="707"/>
      <c r="D215" s="707"/>
      <c r="E215" s="1104"/>
      <c r="F215" s="638"/>
      <c r="G215" s="611"/>
      <c r="H215" s="917"/>
      <c r="I215" s="912"/>
      <c r="J215" s="905"/>
      <c r="K215" s="628"/>
      <c r="L215" s="680"/>
      <c r="M215" s="679"/>
      <c r="N215" s="898">
        <f t="shared" si="36"/>
        <v>0</v>
      </c>
      <c r="O215" s="669">
        <f t="shared" si="37"/>
        <v>0</v>
      </c>
      <c r="P215" s="899">
        <f t="shared" si="38"/>
        <v>0</v>
      </c>
      <c r="Q215" s="882">
        <f t="shared" si="39"/>
        <v>0</v>
      </c>
      <c r="R215" s="670">
        <f t="shared" si="40"/>
        <v>0</v>
      </c>
      <c r="S215" s="670">
        <f t="shared" si="41"/>
        <v>0</v>
      </c>
      <c r="T215" s="670">
        <f t="shared" si="42"/>
        <v>0</v>
      </c>
      <c r="U215" s="670">
        <f t="shared" si="43"/>
        <v>0</v>
      </c>
      <c r="V215" s="656">
        <f t="shared" si="44"/>
        <v>0</v>
      </c>
      <c r="W215" s="1104"/>
      <c r="X215" s="645"/>
      <c r="Y215" s="628"/>
      <c r="Z215" s="628"/>
      <c r="AA215" s="628"/>
      <c r="AB215" s="628"/>
      <c r="AC215" s="628"/>
      <c r="AD215" s="628"/>
      <c r="AE215" s="646"/>
      <c r="AN215" s="1104"/>
      <c r="AO215" s="628"/>
      <c r="AP215" s="628"/>
      <c r="AQ215" s="628"/>
      <c r="AR215" s="628"/>
      <c r="AS215" s="628"/>
      <c r="AT215" s="628"/>
      <c r="AU215" s="628"/>
      <c r="AV215" s="628"/>
      <c r="AW215" s="613"/>
      <c r="BF215" s="1104"/>
      <c r="BG215" s="628"/>
      <c r="BH215" s="628"/>
      <c r="BI215" s="628"/>
      <c r="BJ215" s="628"/>
      <c r="BK215" s="628"/>
      <c r="BL215" s="613"/>
    </row>
    <row r="216" spans="1:64" x14ac:dyDescent="0.25">
      <c r="A216" s="1104"/>
      <c r="B216" s="706">
        <f t="shared" si="45"/>
        <v>42433</v>
      </c>
      <c r="C216" s="707"/>
      <c r="D216" s="708"/>
      <c r="E216" s="1104"/>
      <c r="F216" s="638"/>
      <c r="G216" s="611"/>
      <c r="H216" s="917"/>
      <c r="I216" s="912"/>
      <c r="J216" s="905"/>
      <c r="K216" s="628"/>
      <c r="L216" s="680"/>
      <c r="M216" s="679"/>
      <c r="N216" s="898">
        <f t="shared" si="36"/>
        <v>0</v>
      </c>
      <c r="O216" s="669">
        <f t="shared" si="37"/>
        <v>0</v>
      </c>
      <c r="P216" s="899">
        <f t="shared" si="38"/>
        <v>0</v>
      </c>
      <c r="Q216" s="882">
        <f t="shared" si="39"/>
        <v>0</v>
      </c>
      <c r="R216" s="670">
        <f t="shared" si="40"/>
        <v>0</v>
      </c>
      <c r="S216" s="670">
        <f t="shared" si="41"/>
        <v>0</v>
      </c>
      <c r="T216" s="670">
        <f t="shared" si="42"/>
        <v>0</v>
      </c>
      <c r="U216" s="670">
        <f t="shared" si="43"/>
        <v>0</v>
      </c>
      <c r="V216" s="656">
        <f t="shared" si="44"/>
        <v>0</v>
      </c>
      <c r="W216" s="1104"/>
      <c r="X216" s="645"/>
      <c r="Y216" s="628"/>
      <c r="Z216" s="628"/>
      <c r="AA216" s="628"/>
      <c r="AB216" s="628"/>
      <c r="AC216" s="628"/>
      <c r="AD216" s="628"/>
      <c r="AE216" s="646"/>
      <c r="AN216" s="1104"/>
      <c r="AO216" s="628"/>
      <c r="AP216" s="628"/>
      <c r="AQ216" s="628"/>
      <c r="AR216" s="628"/>
      <c r="AS216" s="628"/>
      <c r="AT216" s="628"/>
      <c r="AU216" s="628"/>
      <c r="AV216" s="628"/>
      <c r="AW216" s="613"/>
      <c r="BF216" s="1104"/>
      <c r="BG216" s="628"/>
      <c r="BH216" s="628"/>
      <c r="BI216" s="628"/>
      <c r="BJ216" s="628"/>
      <c r="BK216" s="628"/>
      <c r="BL216" s="613"/>
    </row>
    <row r="217" spans="1:64" x14ac:dyDescent="0.25">
      <c r="A217" s="1104"/>
      <c r="B217" s="706">
        <f t="shared" si="45"/>
        <v>42434</v>
      </c>
      <c r="C217" s="707"/>
      <c r="D217" s="708"/>
      <c r="E217" s="1104"/>
      <c r="F217" s="638"/>
      <c r="G217" s="611"/>
      <c r="H217" s="917"/>
      <c r="I217" s="912"/>
      <c r="J217" s="905"/>
      <c r="K217" s="628"/>
      <c r="L217" s="680"/>
      <c r="M217" s="681"/>
      <c r="N217" s="898">
        <f t="shared" si="36"/>
        <v>0</v>
      </c>
      <c r="O217" s="669">
        <f t="shared" si="37"/>
        <v>0</v>
      </c>
      <c r="P217" s="899">
        <f t="shared" si="38"/>
        <v>0</v>
      </c>
      <c r="Q217" s="882">
        <f t="shared" si="39"/>
        <v>0</v>
      </c>
      <c r="R217" s="670">
        <f t="shared" si="40"/>
        <v>0</v>
      </c>
      <c r="S217" s="670">
        <f t="shared" si="41"/>
        <v>0</v>
      </c>
      <c r="T217" s="670">
        <f t="shared" si="42"/>
        <v>0</v>
      </c>
      <c r="U217" s="670">
        <f t="shared" si="43"/>
        <v>0</v>
      </c>
      <c r="V217" s="656">
        <f t="shared" si="44"/>
        <v>0</v>
      </c>
      <c r="W217" s="1104"/>
      <c r="X217" s="645"/>
      <c r="Y217" s="628"/>
      <c r="Z217" s="628"/>
      <c r="AA217" s="628"/>
      <c r="AB217" s="628"/>
      <c r="AC217" s="628"/>
      <c r="AD217" s="628"/>
      <c r="AE217" s="646"/>
      <c r="AN217" s="1104"/>
      <c r="AO217" s="628"/>
      <c r="AP217" s="628"/>
      <c r="AQ217" s="628"/>
      <c r="AR217" s="628"/>
      <c r="AS217" s="628"/>
      <c r="AT217" s="628"/>
      <c r="AU217" s="628"/>
      <c r="AV217" s="628"/>
      <c r="AW217" s="613"/>
      <c r="BF217" s="1104"/>
      <c r="BG217" s="628"/>
      <c r="BH217" s="628"/>
      <c r="BI217" s="628"/>
      <c r="BJ217" s="628"/>
      <c r="BK217" s="628"/>
      <c r="BL217" s="613"/>
    </row>
    <row r="218" spans="1:64" ht="15.75" thickBot="1" x14ac:dyDescent="0.3">
      <c r="A218" s="1105"/>
      <c r="B218" s="709">
        <f t="shared" si="45"/>
        <v>42435</v>
      </c>
      <c r="C218" s="710"/>
      <c r="D218" s="711"/>
      <c r="E218" s="1105"/>
      <c r="F218" s="639"/>
      <c r="G218" s="614"/>
      <c r="H218" s="918"/>
      <c r="I218" s="913"/>
      <c r="J218" s="906"/>
      <c r="K218" s="629"/>
      <c r="L218" s="683"/>
      <c r="M218" s="682"/>
      <c r="N218" s="900">
        <f t="shared" si="36"/>
        <v>0</v>
      </c>
      <c r="O218" s="671">
        <f t="shared" si="37"/>
        <v>0</v>
      </c>
      <c r="P218" s="901">
        <f t="shared" si="38"/>
        <v>0</v>
      </c>
      <c r="Q218" s="883">
        <f t="shared" si="39"/>
        <v>0</v>
      </c>
      <c r="R218" s="672">
        <f t="shared" si="40"/>
        <v>0</v>
      </c>
      <c r="S218" s="672">
        <f t="shared" si="41"/>
        <v>0</v>
      </c>
      <c r="T218" s="672">
        <f t="shared" si="42"/>
        <v>0</v>
      </c>
      <c r="U218" s="672">
        <f t="shared" si="43"/>
        <v>0</v>
      </c>
      <c r="V218" s="660">
        <f t="shared" si="44"/>
        <v>0</v>
      </c>
      <c r="W218" s="1105"/>
      <c r="X218" s="647"/>
      <c r="Y218" s="629"/>
      <c r="Z218" s="629"/>
      <c r="AA218" s="629"/>
      <c r="AB218" s="629"/>
      <c r="AC218" s="629"/>
      <c r="AD218" s="629"/>
      <c r="AE218" s="648"/>
      <c r="AN218" s="1105"/>
      <c r="AO218" s="629"/>
      <c r="AP218" s="629"/>
      <c r="AQ218" s="629"/>
      <c r="AR218" s="629"/>
      <c r="AS218" s="629"/>
      <c r="AT218" s="629"/>
      <c r="AU218" s="629"/>
      <c r="AV218" s="629"/>
      <c r="AW218" s="616"/>
      <c r="BF218" s="1105"/>
      <c r="BG218" s="629"/>
      <c r="BH218" s="629"/>
      <c r="BI218" s="629"/>
      <c r="BJ218" s="629"/>
      <c r="BK218" s="629"/>
      <c r="BL218" s="616"/>
    </row>
    <row r="219" spans="1:64" ht="15" customHeight="1" x14ac:dyDescent="0.25">
      <c r="A219" s="1103">
        <f>A212+1</f>
        <v>32</v>
      </c>
      <c r="B219" s="947">
        <f t="shared" si="45"/>
        <v>42436</v>
      </c>
      <c r="C219" s="713"/>
      <c r="D219" s="714"/>
      <c r="E219" s="1103">
        <f>E212+1</f>
        <v>32</v>
      </c>
      <c r="F219" s="640"/>
      <c r="G219" s="617"/>
      <c r="H219" s="919"/>
      <c r="I219" s="911"/>
      <c r="J219" s="907"/>
      <c r="K219" s="618"/>
      <c r="L219" s="685"/>
      <c r="M219" s="684"/>
      <c r="N219" s="892">
        <f t="shared" si="36"/>
        <v>0</v>
      </c>
      <c r="O219" s="686">
        <f t="shared" si="37"/>
        <v>0</v>
      </c>
      <c r="P219" s="893">
        <f t="shared" si="38"/>
        <v>0</v>
      </c>
      <c r="Q219" s="875">
        <f t="shared" si="39"/>
        <v>0</v>
      </c>
      <c r="R219" s="687">
        <f t="shared" si="40"/>
        <v>0</v>
      </c>
      <c r="S219" s="687">
        <f t="shared" si="41"/>
        <v>0</v>
      </c>
      <c r="T219" s="687">
        <f t="shared" si="42"/>
        <v>0</v>
      </c>
      <c r="U219" s="687">
        <f t="shared" si="43"/>
        <v>0</v>
      </c>
      <c r="V219" s="688">
        <f t="shared" si="44"/>
        <v>0</v>
      </c>
      <c r="W219" s="1103">
        <f>W212+1</f>
        <v>32</v>
      </c>
      <c r="X219" s="640"/>
      <c r="Y219" s="618"/>
      <c r="Z219" s="618"/>
      <c r="AA219" s="618"/>
      <c r="AB219" s="618"/>
      <c r="AC219" s="618"/>
      <c r="AD219" s="618"/>
      <c r="AE219" s="619"/>
      <c r="AN219" s="1103">
        <f>AN212+1</f>
        <v>32</v>
      </c>
      <c r="AO219" s="617"/>
      <c r="AP219" s="618"/>
      <c r="AQ219" s="618"/>
      <c r="AR219" s="618"/>
      <c r="AS219" s="618"/>
      <c r="AT219" s="618"/>
      <c r="AU219" s="618"/>
      <c r="AV219" s="618"/>
      <c r="AW219" s="619"/>
      <c r="BF219" s="1103">
        <f>BF212+1</f>
        <v>32</v>
      </c>
      <c r="BG219" s="617"/>
      <c r="BH219" s="618"/>
      <c r="BI219" s="618"/>
      <c r="BJ219" s="618"/>
      <c r="BK219" s="618"/>
      <c r="BL219" s="619"/>
    </row>
    <row r="220" spans="1:64" x14ac:dyDescent="0.25">
      <c r="A220" s="1104"/>
      <c r="B220" s="715">
        <f t="shared" si="45"/>
        <v>42437</v>
      </c>
      <c r="C220" s="716"/>
      <c r="D220" s="717"/>
      <c r="E220" s="1104"/>
      <c r="F220" s="641"/>
      <c r="G220" s="620"/>
      <c r="H220" s="920"/>
      <c r="I220" s="912"/>
      <c r="J220" s="908"/>
      <c r="K220" s="621"/>
      <c r="L220" s="690"/>
      <c r="M220" s="689"/>
      <c r="N220" s="894">
        <f t="shared" si="36"/>
        <v>0</v>
      </c>
      <c r="O220" s="691">
        <f t="shared" si="37"/>
        <v>0</v>
      </c>
      <c r="P220" s="895">
        <f t="shared" si="38"/>
        <v>0</v>
      </c>
      <c r="Q220" s="876">
        <f t="shared" si="39"/>
        <v>0</v>
      </c>
      <c r="R220" s="692">
        <f t="shared" si="40"/>
        <v>0</v>
      </c>
      <c r="S220" s="692">
        <f t="shared" si="41"/>
        <v>0</v>
      </c>
      <c r="T220" s="692">
        <f t="shared" si="42"/>
        <v>0</v>
      </c>
      <c r="U220" s="692">
        <f t="shared" si="43"/>
        <v>0</v>
      </c>
      <c r="V220" s="693">
        <f t="shared" si="44"/>
        <v>0</v>
      </c>
      <c r="W220" s="1104"/>
      <c r="X220" s="641"/>
      <c r="Y220" s="621"/>
      <c r="Z220" s="621"/>
      <c r="AA220" s="621"/>
      <c r="AB220" s="621"/>
      <c r="AC220" s="621"/>
      <c r="AD220" s="621"/>
      <c r="AE220" s="622"/>
      <c r="AN220" s="1104"/>
      <c r="AO220" s="620"/>
      <c r="AP220" s="621"/>
      <c r="AQ220" s="621"/>
      <c r="AR220" s="621"/>
      <c r="AS220" s="621"/>
      <c r="AT220" s="621"/>
      <c r="AU220" s="621"/>
      <c r="AV220" s="621"/>
      <c r="AW220" s="622"/>
      <c r="BF220" s="1104"/>
      <c r="BG220" s="620"/>
      <c r="BH220" s="621"/>
      <c r="BI220" s="621"/>
      <c r="BJ220" s="621"/>
      <c r="BK220" s="621"/>
      <c r="BL220" s="622"/>
    </row>
    <row r="221" spans="1:64" x14ac:dyDescent="0.25">
      <c r="A221" s="1104"/>
      <c r="B221" s="715">
        <f t="shared" si="45"/>
        <v>42438</v>
      </c>
      <c r="C221" s="716"/>
      <c r="D221" s="717"/>
      <c r="E221" s="1104"/>
      <c r="F221" s="641"/>
      <c r="G221" s="620"/>
      <c r="H221" s="920"/>
      <c r="I221" s="912"/>
      <c r="J221" s="908"/>
      <c r="K221" s="621"/>
      <c r="L221" s="690"/>
      <c r="M221" s="689"/>
      <c r="N221" s="894">
        <f t="shared" si="36"/>
        <v>0</v>
      </c>
      <c r="O221" s="691">
        <f t="shared" si="37"/>
        <v>0</v>
      </c>
      <c r="P221" s="895">
        <f t="shared" si="38"/>
        <v>0</v>
      </c>
      <c r="Q221" s="876">
        <f t="shared" si="39"/>
        <v>0</v>
      </c>
      <c r="R221" s="692">
        <f t="shared" si="40"/>
        <v>0</v>
      </c>
      <c r="S221" s="692">
        <f t="shared" si="41"/>
        <v>0</v>
      </c>
      <c r="T221" s="692">
        <f t="shared" si="42"/>
        <v>0</v>
      </c>
      <c r="U221" s="692">
        <f t="shared" si="43"/>
        <v>0</v>
      </c>
      <c r="V221" s="693">
        <f t="shared" si="44"/>
        <v>0</v>
      </c>
      <c r="W221" s="1104"/>
      <c r="X221" s="641"/>
      <c r="Y221" s="621"/>
      <c r="Z221" s="621"/>
      <c r="AA221" s="621"/>
      <c r="AB221" s="621"/>
      <c r="AC221" s="621"/>
      <c r="AD221" s="621"/>
      <c r="AE221" s="622"/>
      <c r="AN221" s="1104"/>
      <c r="AO221" s="620"/>
      <c r="AP221" s="621"/>
      <c r="AQ221" s="621"/>
      <c r="AR221" s="621"/>
      <c r="AS221" s="621"/>
      <c r="AT221" s="621"/>
      <c r="AU221" s="621"/>
      <c r="AV221" s="621"/>
      <c r="AW221" s="622"/>
      <c r="BF221" s="1104"/>
      <c r="BG221" s="620"/>
      <c r="BH221" s="621"/>
      <c r="BI221" s="621"/>
      <c r="BJ221" s="621"/>
      <c r="BK221" s="621"/>
      <c r="BL221" s="622"/>
    </row>
    <row r="222" spans="1:64" x14ac:dyDescent="0.25">
      <c r="A222" s="1104"/>
      <c r="B222" s="715">
        <f t="shared" si="45"/>
        <v>42439</v>
      </c>
      <c r="C222" s="716"/>
      <c r="D222" s="717"/>
      <c r="E222" s="1104"/>
      <c r="F222" s="641"/>
      <c r="G222" s="620"/>
      <c r="H222" s="920"/>
      <c r="I222" s="912"/>
      <c r="J222" s="908"/>
      <c r="K222" s="621"/>
      <c r="L222" s="690"/>
      <c r="M222" s="689"/>
      <c r="N222" s="894">
        <f t="shared" si="36"/>
        <v>0</v>
      </c>
      <c r="O222" s="691">
        <f t="shared" si="37"/>
        <v>0</v>
      </c>
      <c r="P222" s="895">
        <f t="shared" si="38"/>
        <v>0</v>
      </c>
      <c r="Q222" s="876">
        <f t="shared" si="39"/>
        <v>0</v>
      </c>
      <c r="R222" s="692">
        <f t="shared" si="40"/>
        <v>0</v>
      </c>
      <c r="S222" s="692">
        <f t="shared" si="41"/>
        <v>0</v>
      </c>
      <c r="T222" s="692">
        <f t="shared" si="42"/>
        <v>0</v>
      </c>
      <c r="U222" s="692">
        <f t="shared" si="43"/>
        <v>0</v>
      </c>
      <c r="V222" s="693">
        <f t="shared" si="44"/>
        <v>0</v>
      </c>
      <c r="W222" s="1104"/>
      <c r="X222" s="641"/>
      <c r="Y222" s="621"/>
      <c r="Z222" s="621"/>
      <c r="AA222" s="621"/>
      <c r="AB222" s="621"/>
      <c r="AC222" s="621"/>
      <c r="AD222" s="621"/>
      <c r="AE222" s="622"/>
      <c r="AN222" s="1104"/>
      <c r="AO222" s="620"/>
      <c r="AP222" s="621"/>
      <c r="AQ222" s="621"/>
      <c r="AR222" s="621"/>
      <c r="AS222" s="621"/>
      <c r="AT222" s="621"/>
      <c r="AU222" s="621"/>
      <c r="AV222" s="621"/>
      <c r="AW222" s="622"/>
      <c r="BF222" s="1104"/>
      <c r="BG222" s="620"/>
      <c r="BH222" s="621"/>
      <c r="BI222" s="621"/>
      <c r="BJ222" s="621"/>
      <c r="BK222" s="621"/>
      <c r="BL222" s="622"/>
    </row>
    <row r="223" spans="1:64" x14ac:dyDescent="0.25">
      <c r="A223" s="1104"/>
      <c r="B223" s="715">
        <f t="shared" si="45"/>
        <v>42440</v>
      </c>
      <c r="C223" s="716"/>
      <c r="D223" s="716"/>
      <c r="E223" s="1104"/>
      <c r="F223" s="641"/>
      <c r="G223" s="620"/>
      <c r="H223" s="920"/>
      <c r="I223" s="912"/>
      <c r="J223" s="908"/>
      <c r="K223" s="621"/>
      <c r="L223" s="690"/>
      <c r="M223" s="689"/>
      <c r="N223" s="894">
        <f t="shared" si="36"/>
        <v>0</v>
      </c>
      <c r="O223" s="691">
        <f t="shared" si="37"/>
        <v>0</v>
      </c>
      <c r="P223" s="895">
        <f t="shared" si="38"/>
        <v>0</v>
      </c>
      <c r="Q223" s="876">
        <f t="shared" si="39"/>
        <v>0</v>
      </c>
      <c r="R223" s="692">
        <f t="shared" si="40"/>
        <v>0</v>
      </c>
      <c r="S223" s="692">
        <f t="shared" si="41"/>
        <v>0</v>
      </c>
      <c r="T223" s="692">
        <f t="shared" si="42"/>
        <v>0</v>
      </c>
      <c r="U223" s="692">
        <f t="shared" si="43"/>
        <v>0</v>
      </c>
      <c r="V223" s="693">
        <f t="shared" si="44"/>
        <v>0</v>
      </c>
      <c r="W223" s="1104"/>
      <c r="X223" s="641"/>
      <c r="Y223" s="621"/>
      <c r="Z223" s="621"/>
      <c r="AA223" s="621"/>
      <c r="AB223" s="621"/>
      <c r="AC223" s="621"/>
      <c r="AD223" s="621"/>
      <c r="AE223" s="622"/>
      <c r="AN223" s="1104"/>
      <c r="AO223" s="620"/>
      <c r="AP223" s="621"/>
      <c r="AQ223" s="621"/>
      <c r="AR223" s="621"/>
      <c r="AS223" s="621"/>
      <c r="AT223" s="621"/>
      <c r="AU223" s="621"/>
      <c r="AV223" s="621"/>
      <c r="AW223" s="622"/>
      <c r="BF223" s="1104"/>
      <c r="BG223" s="620"/>
      <c r="BH223" s="621"/>
      <c r="BI223" s="621"/>
      <c r="BJ223" s="621"/>
      <c r="BK223" s="621"/>
      <c r="BL223" s="622"/>
    </row>
    <row r="224" spans="1:64" x14ac:dyDescent="0.25">
      <c r="A224" s="1104"/>
      <c r="B224" s="715">
        <f t="shared" si="45"/>
        <v>42441</v>
      </c>
      <c r="C224" s="716"/>
      <c r="D224" s="716"/>
      <c r="E224" s="1104"/>
      <c r="F224" s="641"/>
      <c r="G224" s="620"/>
      <c r="H224" s="920"/>
      <c r="I224" s="912"/>
      <c r="J224" s="908"/>
      <c r="K224" s="621"/>
      <c r="L224" s="690"/>
      <c r="M224" s="689"/>
      <c r="N224" s="894">
        <f t="shared" si="36"/>
        <v>0</v>
      </c>
      <c r="O224" s="691">
        <f t="shared" si="37"/>
        <v>0</v>
      </c>
      <c r="P224" s="895">
        <f t="shared" si="38"/>
        <v>0</v>
      </c>
      <c r="Q224" s="876">
        <f t="shared" si="39"/>
        <v>0</v>
      </c>
      <c r="R224" s="692">
        <f t="shared" si="40"/>
        <v>0</v>
      </c>
      <c r="S224" s="692">
        <f t="shared" si="41"/>
        <v>0</v>
      </c>
      <c r="T224" s="692">
        <f t="shared" si="42"/>
        <v>0</v>
      </c>
      <c r="U224" s="692">
        <f t="shared" si="43"/>
        <v>0</v>
      </c>
      <c r="V224" s="693">
        <f t="shared" si="44"/>
        <v>0</v>
      </c>
      <c r="W224" s="1104"/>
      <c r="X224" s="641"/>
      <c r="Y224" s="621"/>
      <c r="Z224" s="621"/>
      <c r="AA224" s="621"/>
      <c r="AB224" s="621"/>
      <c r="AC224" s="621"/>
      <c r="AD224" s="621"/>
      <c r="AE224" s="622"/>
      <c r="AN224" s="1104"/>
      <c r="AO224" s="620"/>
      <c r="AP224" s="621"/>
      <c r="AQ224" s="621"/>
      <c r="AR224" s="621"/>
      <c r="AS224" s="621"/>
      <c r="AT224" s="621"/>
      <c r="AU224" s="621"/>
      <c r="AV224" s="621"/>
      <c r="AW224" s="622"/>
      <c r="BF224" s="1104"/>
      <c r="BG224" s="620"/>
      <c r="BH224" s="621"/>
      <c r="BI224" s="621"/>
      <c r="BJ224" s="621"/>
      <c r="BK224" s="621"/>
      <c r="BL224" s="622"/>
    </row>
    <row r="225" spans="1:64" ht="15.75" thickBot="1" x14ac:dyDescent="0.3">
      <c r="A225" s="1105"/>
      <c r="B225" s="718">
        <f t="shared" si="45"/>
        <v>42442</v>
      </c>
      <c r="C225" s="719"/>
      <c r="D225" s="719"/>
      <c r="E225" s="1105"/>
      <c r="F225" s="642"/>
      <c r="G225" s="623"/>
      <c r="H225" s="921"/>
      <c r="I225" s="915"/>
      <c r="J225" s="909"/>
      <c r="K225" s="695"/>
      <c r="L225" s="696"/>
      <c r="M225" s="694"/>
      <c r="N225" s="896">
        <f t="shared" si="36"/>
        <v>0</v>
      </c>
      <c r="O225" s="697">
        <f t="shared" si="37"/>
        <v>0</v>
      </c>
      <c r="P225" s="897">
        <f t="shared" si="38"/>
        <v>0</v>
      </c>
      <c r="Q225" s="877">
        <f t="shared" si="39"/>
        <v>0</v>
      </c>
      <c r="R225" s="698">
        <f t="shared" si="40"/>
        <v>0</v>
      </c>
      <c r="S225" s="698">
        <f t="shared" si="41"/>
        <v>0</v>
      </c>
      <c r="T225" s="698">
        <f t="shared" si="42"/>
        <v>0</v>
      </c>
      <c r="U225" s="698">
        <f t="shared" si="43"/>
        <v>0</v>
      </c>
      <c r="V225" s="699">
        <f t="shared" si="44"/>
        <v>0</v>
      </c>
      <c r="W225" s="1105"/>
      <c r="X225" s="642"/>
      <c r="Y225" s="624"/>
      <c r="Z225" s="624"/>
      <c r="AA225" s="624"/>
      <c r="AB225" s="624"/>
      <c r="AC225" s="624"/>
      <c r="AD225" s="624"/>
      <c r="AE225" s="625"/>
      <c r="AN225" s="1105"/>
      <c r="AO225" s="623"/>
      <c r="AP225" s="624"/>
      <c r="AQ225" s="624"/>
      <c r="AR225" s="624"/>
      <c r="AS225" s="624"/>
      <c r="AT225" s="624"/>
      <c r="AU225" s="624"/>
      <c r="AV225" s="624"/>
      <c r="AW225" s="625"/>
      <c r="BF225" s="1105"/>
      <c r="BG225" s="623"/>
      <c r="BH225" s="624"/>
      <c r="BI225" s="624"/>
      <c r="BJ225" s="624"/>
      <c r="BK225" s="624"/>
      <c r="BL225" s="625"/>
    </row>
    <row r="226" spans="1:64" ht="15" customHeight="1" x14ac:dyDescent="0.25">
      <c r="A226" s="1103">
        <f>A219+1</f>
        <v>33</v>
      </c>
      <c r="B226" s="720">
        <f t="shared" si="45"/>
        <v>42443</v>
      </c>
      <c r="C226" s="721"/>
      <c r="D226" s="722"/>
      <c r="E226" s="1103">
        <f>E219+1</f>
        <v>33</v>
      </c>
      <c r="F226" s="649"/>
      <c r="G226" s="608"/>
      <c r="H226" s="916"/>
      <c r="I226" s="911"/>
      <c r="J226" s="904"/>
      <c r="K226" s="626"/>
      <c r="L226" s="678"/>
      <c r="M226" s="677"/>
      <c r="N226" s="902">
        <f t="shared" ref="N226:N246" si="46">IFERROR(4.1*F226 / (4.1*$F226 + 9.3*$G226 + 4.1*$H226),0)</f>
        <v>0</v>
      </c>
      <c r="O226" s="674">
        <f t="shared" ref="O226:O246" si="47">IFERROR(9.3*G226 / (4.1*$F226 + 9.3*$G226 + 4.1*$H226),0)</f>
        <v>0</v>
      </c>
      <c r="P226" s="903">
        <f t="shared" ref="P226:P246" si="48">IFERROR(4.1*H226 / (4.1*$F226 + 9.3*$G226 + 4.1*$H226),0)</f>
        <v>0</v>
      </c>
      <c r="Q226" s="884">
        <f t="shared" ref="Q226:Q246" si="49">IFERROR(ROUND(F226/C226,1),0)</f>
        <v>0</v>
      </c>
      <c r="R226" s="675">
        <f t="shared" ref="R226:R246" si="50">IFERROR(ROUND(K226/C226,1),0)</f>
        <v>0</v>
      </c>
      <c r="S226" s="675">
        <f t="shared" ref="S226:S246" si="51">IFERROR(ROUND(G226/C226,1),0)</f>
        <v>0</v>
      </c>
      <c r="T226" s="675">
        <f t="shared" ref="T226:T246" si="52">IFERROR(ROUND(M226/C226,1),0)</f>
        <v>0</v>
      </c>
      <c r="U226" s="675">
        <f t="shared" ref="U226:U246" si="53">IFERROR(ROUND(H226/C226,1),0)</f>
        <v>0</v>
      </c>
      <c r="V226" s="664">
        <f t="shared" ref="V226:V246" si="54">IFERROR(ROUND(I226/C226,0),0)</f>
        <v>0</v>
      </c>
      <c r="W226" s="1103">
        <f>W219+1</f>
        <v>33</v>
      </c>
      <c r="X226" s="643"/>
      <c r="Y226" s="626"/>
      <c r="Z226" s="626"/>
      <c r="AA226" s="626"/>
      <c r="AB226" s="626"/>
      <c r="AC226" s="626"/>
      <c r="AD226" s="626"/>
      <c r="AE226" s="644"/>
      <c r="AN226" s="1103">
        <f>AN219+1</f>
        <v>33</v>
      </c>
      <c r="AO226" s="626"/>
      <c r="AP226" s="626"/>
      <c r="AQ226" s="626"/>
      <c r="AR226" s="626"/>
      <c r="AS226" s="626"/>
      <c r="AT226" s="626"/>
      <c r="AU226" s="626"/>
      <c r="AV226" s="626"/>
      <c r="AW226" s="627"/>
      <c r="BF226" s="1103">
        <f>BF219+1</f>
        <v>33</v>
      </c>
      <c r="BG226" s="626"/>
      <c r="BH226" s="626"/>
      <c r="BI226" s="626"/>
      <c r="BJ226" s="626"/>
      <c r="BK226" s="626"/>
      <c r="BL226" s="627"/>
    </row>
    <row r="227" spans="1:64" x14ac:dyDescent="0.25">
      <c r="A227" s="1104"/>
      <c r="B227" s="706">
        <f t="shared" si="45"/>
        <v>42444</v>
      </c>
      <c r="C227" s="707"/>
      <c r="D227" s="708"/>
      <c r="E227" s="1104"/>
      <c r="F227" s="638"/>
      <c r="G227" s="611"/>
      <c r="H227" s="917"/>
      <c r="I227" s="912"/>
      <c r="J227" s="905"/>
      <c r="K227" s="628"/>
      <c r="L227" s="680"/>
      <c r="M227" s="679"/>
      <c r="N227" s="898">
        <f t="shared" si="46"/>
        <v>0</v>
      </c>
      <c r="O227" s="669">
        <f t="shared" si="47"/>
        <v>0</v>
      </c>
      <c r="P227" s="899">
        <f t="shared" si="48"/>
        <v>0</v>
      </c>
      <c r="Q227" s="882">
        <f t="shared" si="49"/>
        <v>0</v>
      </c>
      <c r="R227" s="670">
        <f t="shared" si="50"/>
        <v>0</v>
      </c>
      <c r="S227" s="670">
        <f t="shared" si="51"/>
        <v>0</v>
      </c>
      <c r="T227" s="670">
        <f t="shared" si="52"/>
        <v>0</v>
      </c>
      <c r="U227" s="670">
        <f t="shared" si="53"/>
        <v>0</v>
      </c>
      <c r="V227" s="656">
        <f t="shared" si="54"/>
        <v>0</v>
      </c>
      <c r="W227" s="1104"/>
      <c r="X227" s="645"/>
      <c r="Y227" s="628"/>
      <c r="Z227" s="628"/>
      <c r="AA227" s="628"/>
      <c r="AB227" s="628"/>
      <c r="AC227" s="628"/>
      <c r="AD227" s="628"/>
      <c r="AE227" s="646"/>
      <c r="AN227" s="1104"/>
      <c r="AO227" s="628"/>
      <c r="AP227" s="628"/>
      <c r="AQ227" s="628"/>
      <c r="AR227" s="628"/>
      <c r="AS227" s="628"/>
      <c r="AT227" s="628"/>
      <c r="AU227" s="628"/>
      <c r="AV227" s="628"/>
      <c r="AW227" s="613"/>
      <c r="BF227" s="1104"/>
      <c r="BG227" s="628"/>
      <c r="BH227" s="628"/>
      <c r="BI227" s="628"/>
      <c r="BJ227" s="628"/>
      <c r="BK227" s="628"/>
      <c r="BL227" s="613"/>
    </row>
    <row r="228" spans="1:64" x14ac:dyDescent="0.25">
      <c r="A228" s="1104"/>
      <c r="B228" s="706">
        <f t="shared" si="45"/>
        <v>42445</v>
      </c>
      <c r="C228" s="707"/>
      <c r="D228" s="708"/>
      <c r="E228" s="1104"/>
      <c r="F228" s="638"/>
      <c r="G228" s="611"/>
      <c r="H228" s="917"/>
      <c r="I228" s="912"/>
      <c r="J228" s="905"/>
      <c r="K228" s="628"/>
      <c r="L228" s="680"/>
      <c r="M228" s="679"/>
      <c r="N228" s="898">
        <f t="shared" si="46"/>
        <v>0</v>
      </c>
      <c r="O228" s="669">
        <f t="shared" si="47"/>
        <v>0</v>
      </c>
      <c r="P228" s="899">
        <f t="shared" si="48"/>
        <v>0</v>
      </c>
      <c r="Q228" s="882">
        <f t="shared" si="49"/>
        <v>0</v>
      </c>
      <c r="R228" s="670">
        <f t="shared" si="50"/>
        <v>0</v>
      </c>
      <c r="S228" s="670">
        <f t="shared" si="51"/>
        <v>0</v>
      </c>
      <c r="T228" s="670">
        <f t="shared" si="52"/>
        <v>0</v>
      </c>
      <c r="U228" s="670">
        <f t="shared" si="53"/>
        <v>0</v>
      </c>
      <c r="V228" s="656">
        <f t="shared" si="54"/>
        <v>0</v>
      </c>
      <c r="W228" s="1104"/>
      <c r="X228" s="645"/>
      <c r="Y228" s="628"/>
      <c r="Z228" s="628"/>
      <c r="AA228" s="628"/>
      <c r="AB228" s="628"/>
      <c r="AC228" s="628"/>
      <c r="AD228" s="628"/>
      <c r="AE228" s="646"/>
      <c r="AN228" s="1104"/>
      <c r="AO228" s="628"/>
      <c r="AP228" s="628"/>
      <c r="AQ228" s="628"/>
      <c r="AR228" s="628"/>
      <c r="AS228" s="628"/>
      <c r="AT228" s="628"/>
      <c r="AU228" s="628"/>
      <c r="AV228" s="628"/>
      <c r="AW228" s="613"/>
      <c r="BF228" s="1104"/>
      <c r="BG228" s="628"/>
      <c r="BH228" s="628"/>
      <c r="BI228" s="628"/>
      <c r="BJ228" s="628"/>
      <c r="BK228" s="628"/>
      <c r="BL228" s="613"/>
    </row>
    <row r="229" spans="1:64" x14ac:dyDescent="0.25">
      <c r="A229" s="1104"/>
      <c r="B229" s="706">
        <f t="shared" si="45"/>
        <v>42446</v>
      </c>
      <c r="C229" s="707"/>
      <c r="D229" s="707"/>
      <c r="E229" s="1104"/>
      <c r="F229" s="638"/>
      <c r="G229" s="611"/>
      <c r="H229" s="917"/>
      <c r="I229" s="912"/>
      <c r="J229" s="905"/>
      <c r="K229" s="628"/>
      <c r="L229" s="680"/>
      <c r="M229" s="679"/>
      <c r="N229" s="898">
        <f t="shared" si="46"/>
        <v>0</v>
      </c>
      <c r="O229" s="669">
        <f t="shared" si="47"/>
        <v>0</v>
      </c>
      <c r="P229" s="899">
        <f t="shared" si="48"/>
        <v>0</v>
      </c>
      <c r="Q229" s="882">
        <f t="shared" si="49"/>
        <v>0</v>
      </c>
      <c r="R229" s="670">
        <f t="shared" si="50"/>
        <v>0</v>
      </c>
      <c r="S229" s="670">
        <f t="shared" si="51"/>
        <v>0</v>
      </c>
      <c r="T229" s="670">
        <f t="shared" si="52"/>
        <v>0</v>
      </c>
      <c r="U229" s="670">
        <f t="shared" si="53"/>
        <v>0</v>
      </c>
      <c r="V229" s="656">
        <f t="shared" si="54"/>
        <v>0</v>
      </c>
      <c r="W229" s="1104"/>
      <c r="X229" s="645"/>
      <c r="Y229" s="628"/>
      <c r="Z229" s="628"/>
      <c r="AA229" s="628"/>
      <c r="AB229" s="628"/>
      <c r="AC229" s="628"/>
      <c r="AD229" s="628"/>
      <c r="AE229" s="646"/>
      <c r="AN229" s="1104"/>
      <c r="AO229" s="628"/>
      <c r="AP229" s="628"/>
      <c r="AQ229" s="628"/>
      <c r="AR229" s="628"/>
      <c r="AS229" s="628"/>
      <c r="AT229" s="628"/>
      <c r="AU229" s="628"/>
      <c r="AV229" s="628"/>
      <c r="AW229" s="613"/>
      <c r="BF229" s="1104"/>
      <c r="BG229" s="628"/>
      <c r="BH229" s="628"/>
      <c r="BI229" s="628"/>
      <c r="BJ229" s="628"/>
      <c r="BK229" s="628"/>
      <c r="BL229" s="613"/>
    </row>
    <row r="230" spans="1:64" x14ac:dyDescent="0.25">
      <c r="A230" s="1104"/>
      <c r="B230" s="706">
        <f t="shared" si="45"/>
        <v>42447</v>
      </c>
      <c r="C230" s="707"/>
      <c r="D230" s="708"/>
      <c r="E230" s="1104"/>
      <c r="F230" s="638"/>
      <c r="G230" s="611"/>
      <c r="H230" s="917"/>
      <c r="I230" s="912"/>
      <c r="J230" s="905"/>
      <c r="K230" s="628"/>
      <c r="L230" s="680"/>
      <c r="M230" s="679"/>
      <c r="N230" s="898">
        <f t="shared" si="46"/>
        <v>0</v>
      </c>
      <c r="O230" s="669">
        <f t="shared" si="47"/>
        <v>0</v>
      </c>
      <c r="P230" s="899">
        <f t="shared" si="48"/>
        <v>0</v>
      </c>
      <c r="Q230" s="882">
        <f t="shared" si="49"/>
        <v>0</v>
      </c>
      <c r="R230" s="670">
        <f t="shared" si="50"/>
        <v>0</v>
      </c>
      <c r="S230" s="670">
        <f t="shared" si="51"/>
        <v>0</v>
      </c>
      <c r="T230" s="670">
        <f t="shared" si="52"/>
        <v>0</v>
      </c>
      <c r="U230" s="670">
        <f t="shared" si="53"/>
        <v>0</v>
      </c>
      <c r="V230" s="656">
        <f t="shared" si="54"/>
        <v>0</v>
      </c>
      <c r="W230" s="1104"/>
      <c r="X230" s="645"/>
      <c r="Y230" s="628"/>
      <c r="Z230" s="628"/>
      <c r="AA230" s="628"/>
      <c r="AB230" s="628"/>
      <c r="AC230" s="628"/>
      <c r="AD230" s="628"/>
      <c r="AE230" s="646"/>
      <c r="AN230" s="1104"/>
      <c r="AO230" s="628"/>
      <c r="AP230" s="628"/>
      <c r="AQ230" s="628"/>
      <c r="AR230" s="628"/>
      <c r="AS230" s="628"/>
      <c r="AT230" s="628"/>
      <c r="AU230" s="628"/>
      <c r="AV230" s="628"/>
      <c r="AW230" s="613"/>
      <c r="BF230" s="1104"/>
      <c r="BG230" s="628"/>
      <c r="BH230" s="628"/>
      <c r="BI230" s="628"/>
      <c r="BJ230" s="628"/>
      <c r="BK230" s="628"/>
      <c r="BL230" s="613"/>
    </row>
    <row r="231" spans="1:64" x14ac:dyDescent="0.25">
      <c r="A231" s="1104"/>
      <c r="B231" s="706">
        <f t="shared" si="45"/>
        <v>42448</v>
      </c>
      <c r="C231" s="707"/>
      <c r="D231" s="708"/>
      <c r="E231" s="1104"/>
      <c r="F231" s="638"/>
      <c r="G231" s="611"/>
      <c r="H231" s="917"/>
      <c r="I231" s="912"/>
      <c r="J231" s="905"/>
      <c r="K231" s="628"/>
      <c r="L231" s="680"/>
      <c r="M231" s="681"/>
      <c r="N231" s="898">
        <f t="shared" si="46"/>
        <v>0</v>
      </c>
      <c r="O231" s="669">
        <f t="shared" si="47"/>
        <v>0</v>
      </c>
      <c r="P231" s="899">
        <f t="shared" si="48"/>
        <v>0</v>
      </c>
      <c r="Q231" s="882">
        <f t="shared" si="49"/>
        <v>0</v>
      </c>
      <c r="R231" s="670">
        <f t="shared" si="50"/>
        <v>0</v>
      </c>
      <c r="S231" s="670">
        <f t="shared" si="51"/>
        <v>0</v>
      </c>
      <c r="T231" s="670">
        <f t="shared" si="52"/>
        <v>0</v>
      </c>
      <c r="U231" s="670">
        <f t="shared" si="53"/>
        <v>0</v>
      </c>
      <c r="V231" s="656">
        <f t="shared" si="54"/>
        <v>0</v>
      </c>
      <c r="W231" s="1104"/>
      <c r="X231" s="645"/>
      <c r="Y231" s="628"/>
      <c r="Z231" s="628"/>
      <c r="AA231" s="628"/>
      <c r="AB231" s="628"/>
      <c r="AC231" s="628"/>
      <c r="AD231" s="628"/>
      <c r="AE231" s="646"/>
      <c r="AN231" s="1104"/>
      <c r="AO231" s="628"/>
      <c r="AP231" s="628"/>
      <c r="AQ231" s="628"/>
      <c r="AR231" s="628"/>
      <c r="AS231" s="628"/>
      <c r="AT231" s="628"/>
      <c r="AU231" s="628"/>
      <c r="AV231" s="628"/>
      <c r="AW231" s="613"/>
      <c r="BF231" s="1104"/>
      <c r="BG231" s="628"/>
      <c r="BH231" s="628"/>
      <c r="BI231" s="628"/>
      <c r="BJ231" s="628"/>
      <c r="BK231" s="628"/>
      <c r="BL231" s="613"/>
    </row>
    <row r="232" spans="1:64" ht="15.75" thickBot="1" x14ac:dyDescent="0.3">
      <c r="A232" s="1105"/>
      <c r="B232" s="709">
        <f t="shared" si="45"/>
        <v>42449</v>
      </c>
      <c r="C232" s="710"/>
      <c r="D232" s="711"/>
      <c r="E232" s="1105"/>
      <c r="F232" s="639"/>
      <c r="G232" s="614"/>
      <c r="H232" s="918"/>
      <c r="I232" s="913"/>
      <c r="J232" s="906"/>
      <c r="K232" s="629"/>
      <c r="L232" s="683"/>
      <c r="M232" s="682"/>
      <c r="N232" s="900">
        <f t="shared" si="46"/>
        <v>0</v>
      </c>
      <c r="O232" s="671">
        <f t="shared" si="47"/>
        <v>0</v>
      </c>
      <c r="P232" s="901">
        <f t="shared" si="48"/>
        <v>0</v>
      </c>
      <c r="Q232" s="883">
        <f t="shared" si="49"/>
        <v>0</v>
      </c>
      <c r="R232" s="672">
        <f t="shared" si="50"/>
        <v>0</v>
      </c>
      <c r="S232" s="672">
        <f t="shared" si="51"/>
        <v>0</v>
      </c>
      <c r="T232" s="672">
        <f t="shared" si="52"/>
        <v>0</v>
      </c>
      <c r="U232" s="672">
        <f t="shared" si="53"/>
        <v>0</v>
      </c>
      <c r="V232" s="660">
        <f t="shared" si="54"/>
        <v>0</v>
      </c>
      <c r="W232" s="1105"/>
      <c r="X232" s="647"/>
      <c r="Y232" s="629"/>
      <c r="Z232" s="629"/>
      <c r="AA232" s="629"/>
      <c r="AB232" s="629"/>
      <c r="AC232" s="629"/>
      <c r="AD232" s="629"/>
      <c r="AE232" s="648"/>
      <c r="AN232" s="1105"/>
      <c r="AO232" s="629"/>
      <c r="AP232" s="629"/>
      <c r="AQ232" s="629"/>
      <c r="AR232" s="629"/>
      <c r="AS232" s="629"/>
      <c r="AT232" s="629"/>
      <c r="AU232" s="629"/>
      <c r="AV232" s="629"/>
      <c r="AW232" s="616"/>
      <c r="BF232" s="1105"/>
      <c r="BG232" s="629"/>
      <c r="BH232" s="629"/>
      <c r="BI232" s="629"/>
      <c r="BJ232" s="629"/>
      <c r="BK232" s="629"/>
      <c r="BL232" s="616"/>
    </row>
    <row r="233" spans="1:64" ht="15" customHeight="1" x14ac:dyDescent="0.25">
      <c r="A233" s="1103">
        <f>A226+1</f>
        <v>34</v>
      </c>
      <c r="B233" s="947">
        <f t="shared" si="45"/>
        <v>42450</v>
      </c>
      <c r="C233" s="713"/>
      <c r="D233" s="714"/>
      <c r="E233" s="1103">
        <f>E226+1</f>
        <v>34</v>
      </c>
      <c r="F233" s="640"/>
      <c r="G233" s="617"/>
      <c r="H233" s="919"/>
      <c r="I233" s="911"/>
      <c r="J233" s="907"/>
      <c r="K233" s="618"/>
      <c r="L233" s="685"/>
      <c r="M233" s="684"/>
      <c r="N233" s="892">
        <f t="shared" si="46"/>
        <v>0</v>
      </c>
      <c r="O233" s="686">
        <f t="shared" si="47"/>
        <v>0</v>
      </c>
      <c r="P233" s="893">
        <f t="shared" si="48"/>
        <v>0</v>
      </c>
      <c r="Q233" s="875">
        <f t="shared" si="49"/>
        <v>0</v>
      </c>
      <c r="R233" s="687">
        <f t="shared" si="50"/>
        <v>0</v>
      </c>
      <c r="S233" s="687">
        <f t="shared" si="51"/>
        <v>0</v>
      </c>
      <c r="T233" s="687">
        <f t="shared" si="52"/>
        <v>0</v>
      </c>
      <c r="U233" s="687">
        <f t="shared" si="53"/>
        <v>0</v>
      </c>
      <c r="V233" s="688">
        <f t="shared" si="54"/>
        <v>0</v>
      </c>
      <c r="W233" s="1103">
        <f>W226+1</f>
        <v>34</v>
      </c>
      <c r="X233" s="640"/>
      <c r="Y233" s="618"/>
      <c r="Z233" s="618"/>
      <c r="AA233" s="618"/>
      <c r="AB233" s="618"/>
      <c r="AC233" s="618"/>
      <c r="AD233" s="618"/>
      <c r="AE233" s="619"/>
      <c r="AN233" s="1103">
        <f>AN226+1</f>
        <v>34</v>
      </c>
      <c r="AO233" s="617"/>
      <c r="AP233" s="618"/>
      <c r="AQ233" s="618"/>
      <c r="AR233" s="618"/>
      <c r="AS233" s="618"/>
      <c r="AT233" s="618"/>
      <c r="AU233" s="618"/>
      <c r="AV233" s="618"/>
      <c r="AW233" s="619"/>
      <c r="BF233" s="1103">
        <f>BF226+1</f>
        <v>34</v>
      </c>
      <c r="BG233" s="617"/>
      <c r="BH233" s="618"/>
      <c r="BI233" s="618"/>
      <c r="BJ233" s="618"/>
      <c r="BK233" s="618"/>
      <c r="BL233" s="619"/>
    </row>
    <row r="234" spans="1:64" x14ac:dyDescent="0.25">
      <c r="A234" s="1104"/>
      <c r="B234" s="715">
        <f t="shared" si="45"/>
        <v>42451</v>
      </c>
      <c r="C234" s="716"/>
      <c r="D234" s="717"/>
      <c r="E234" s="1104"/>
      <c r="F234" s="641"/>
      <c r="G234" s="620"/>
      <c r="H234" s="920"/>
      <c r="I234" s="912"/>
      <c r="J234" s="908"/>
      <c r="K234" s="621"/>
      <c r="L234" s="690"/>
      <c r="M234" s="689"/>
      <c r="N234" s="894">
        <f t="shared" si="46"/>
        <v>0</v>
      </c>
      <c r="O234" s="691">
        <f t="shared" si="47"/>
        <v>0</v>
      </c>
      <c r="P234" s="895">
        <f t="shared" si="48"/>
        <v>0</v>
      </c>
      <c r="Q234" s="876">
        <f t="shared" si="49"/>
        <v>0</v>
      </c>
      <c r="R234" s="692">
        <f t="shared" si="50"/>
        <v>0</v>
      </c>
      <c r="S234" s="692">
        <f t="shared" si="51"/>
        <v>0</v>
      </c>
      <c r="T234" s="692">
        <f t="shared" si="52"/>
        <v>0</v>
      </c>
      <c r="U234" s="692">
        <f t="shared" si="53"/>
        <v>0</v>
      </c>
      <c r="V234" s="693">
        <f t="shared" si="54"/>
        <v>0</v>
      </c>
      <c r="W234" s="1104"/>
      <c r="X234" s="641"/>
      <c r="Y234" s="621"/>
      <c r="Z234" s="621"/>
      <c r="AA234" s="621"/>
      <c r="AB234" s="621"/>
      <c r="AC234" s="621"/>
      <c r="AD234" s="621"/>
      <c r="AE234" s="622"/>
      <c r="AN234" s="1104"/>
      <c r="AO234" s="620"/>
      <c r="AP234" s="621"/>
      <c r="AQ234" s="621"/>
      <c r="AR234" s="621"/>
      <c r="AS234" s="621"/>
      <c r="AT234" s="621"/>
      <c r="AU234" s="621"/>
      <c r="AV234" s="621"/>
      <c r="AW234" s="622"/>
      <c r="BF234" s="1104"/>
      <c r="BG234" s="620"/>
      <c r="BH234" s="621"/>
      <c r="BI234" s="621"/>
      <c r="BJ234" s="621"/>
      <c r="BK234" s="621"/>
      <c r="BL234" s="622"/>
    </row>
    <row r="235" spans="1:64" x14ac:dyDescent="0.25">
      <c r="A235" s="1104"/>
      <c r="B235" s="715">
        <f t="shared" si="45"/>
        <v>42452</v>
      </c>
      <c r="C235" s="716"/>
      <c r="D235" s="717"/>
      <c r="E235" s="1104"/>
      <c r="F235" s="641"/>
      <c r="G235" s="620"/>
      <c r="H235" s="920"/>
      <c r="I235" s="912"/>
      <c r="J235" s="908"/>
      <c r="K235" s="621"/>
      <c r="L235" s="690"/>
      <c r="M235" s="689"/>
      <c r="N235" s="894">
        <f t="shared" si="46"/>
        <v>0</v>
      </c>
      <c r="O235" s="691">
        <f t="shared" si="47"/>
        <v>0</v>
      </c>
      <c r="P235" s="895">
        <f t="shared" si="48"/>
        <v>0</v>
      </c>
      <c r="Q235" s="876">
        <f t="shared" si="49"/>
        <v>0</v>
      </c>
      <c r="R235" s="692">
        <f t="shared" si="50"/>
        <v>0</v>
      </c>
      <c r="S235" s="692">
        <f t="shared" si="51"/>
        <v>0</v>
      </c>
      <c r="T235" s="692">
        <f t="shared" si="52"/>
        <v>0</v>
      </c>
      <c r="U235" s="692">
        <f t="shared" si="53"/>
        <v>0</v>
      </c>
      <c r="V235" s="693">
        <f t="shared" si="54"/>
        <v>0</v>
      </c>
      <c r="W235" s="1104"/>
      <c r="X235" s="641"/>
      <c r="Y235" s="621"/>
      <c r="Z235" s="621"/>
      <c r="AA235" s="621"/>
      <c r="AB235" s="621"/>
      <c r="AC235" s="621"/>
      <c r="AD235" s="621"/>
      <c r="AE235" s="622"/>
      <c r="AN235" s="1104"/>
      <c r="AO235" s="620"/>
      <c r="AP235" s="621"/>
      <c r="AQ235" s="621"/>
      <c r="AR235" s="621"/>
      <c r="AS235" s="621"/>
      <c r="AT235" s="621"/>
      <c r="AU235" s="621"/>
      <c r="AV235" s="621"/>
      <c r="AW235" s="622"/>
      <c r="BF235" s="1104"/>
      <c r="BG235" s="620"/>
      <c r="BH235" s="621"/>
      <c r="BI235" s="621"/>
      <c r="BJ235" s="621"/>
      <c r="BK235" s="621"/>
      <c r="BL235" s="622"/>
    </row>
    <row r="236" spans="1:64" x14ac:dyDescent="0.25">
      <c r="A236" s="1104"/>
      <c r="B236" s="715">
        <f t="shared" si="45"/>
        <v>42453</v>
      </c>
      <c r="C236" s="716"/>
      <c r="D236" s="717"/>
      <c r="E236" s="1104"/>
      <c r="F236" s="641"/>
      <c r="G236" s="620"/>
      <c r="H236" s="920"/>
      <c r="I236" s="912"/>
      <c r="J236" s="908"/>
      <c r="K236" s="621"/>
      <c r="L236" s="690"/>
      <c r="M236" s="689"/>
      <c r="N236" s="894">
        <f t="shared" si="46"/>
        <v>0</v>
      </c>
      <c r="O236" s="691">
        <f t="shared" si="47"/>
        <v>0</v>
      </c>
      <c r="P236" s="895">
        <f t="shared" si="48"/>
        <v>0</v>
      </c>
      <c r="Q236" s="876">
        <f t="shared" si="49"/>
        <v>0</v>
      </c>
      <c r="R236" s="692">
        <f t="shared" si="50"/>
        <v>0</v>
      </c>
      <c r="S236" s="692">
        <f t="shared" si="51"/>
        <v>0</v>
      </c>
      <c r="T236" s="692">
        <f t="shared" si="52"/>
        <v>0</v>
      </c>
      <c r="U236" s="692">
        <f t="shared" si="53"/>
        <v>0</v>
      </c>
      <c r="V236" s="693">
        <f t="shared" si="54"/>
        <v>0</v>
      </c>
      <c r="W236" s="1104"/>
      <c r="X236" s="641"/>
      <c r="Y236" s="621"/>
      <c r="Z236" s="621"/>
      <c r="AA236" s="621"/>
      <c r="AB236" s="621"/>
      <c r="AC236" s="621"/>
      <c r="AD236" s="621"/>
      <c r="AE236" s="622"/>
      <c r="AN236" s="1104"/>
      <c r="AO236" s="620"/>
      <c r="AP236" s="621"/>
      <c r="AQ236" s="621"/>
      <c r="AR236" s="621"/>
      <c r="AS236" s="621"/>
      <c r="AT236" s="621"/>
      <c r="AU236" s="621"/>
      <c r="AV236" s="621"/>
      <c r="AW236" s="622"/>
      <c r="BF236" s="1104"/>
      <c r="BG236" s="620"/>
      <c r="BH236" s="621"/>
      <c r="BI236" s="621"/>
      <c r="BJ236" s="621"/>
      <c r="BK236" s="621"/>
      <c r="BL236" s="622"/>
    </row>
    <row r="237" spans="1:64" x14ac:dyDescent="0.25">
      <c r="A237" s="1104"/>
      <c r="B237" s="715">
        <f t="shared" si="45"/>
        <v>42454</v>
      </c>
      <c r="C237" s="716"/>
      <c r="D237" s="716"/>
      <c r="E237" s="1104"/>
      <c r="F237" s="641"/>
      <c r="G237" s="620"/>
      <c r="H237" s="920"/>
      <c r="I237" s="912"/>
      <c r="J237" s="908"/>
      <c r="K237" s="621"/>
      <c r="L237" s="690"/>
      <c r="M237" s="689"/>
      <c r="N237" s="894">
        <f t="shared" si="46"/>
        <v>0</v>
      </c>
      <c r="O237" s="691">
        <f t="shared" si="47"/>
        <v>0</v>
      </c>
      <c r="P237" s="895">
        <f t="shared" si="48"/>
        <v>0</v>
      </c>
      <c r="Q237" s="876">
        <f t="shared" si="49"/>
        <v>0</v>
      </c>
      <c r="R237" s="692">
        <f t="shared" si="50"/>
        <v>0</v>
      </c>
      <c r="S237" s="692">
        <f t="shared" si="51"/>
        <v>0</v>
      </c>
      <c r="T237" s="692">
        <f t="shared" si="52"/>
        <v>0</v>
      </c>
      <c r="U237" s="692">
        <f t="shared" si="53"/>
        <v>0</v>
      </c>
      <c r="V237" s="693">
        <f t="shared" si="54"/>
        <v>0</v>
      </c>
      <c r="W237" s="1104"/>
      <c r="X237" s="641"/>
      <c r="Y237" s="621"/>
      <c r="Z237" s="621"/>
      <c r="AA237" s="621"/>
      <c r="AB237" s="621"/>
      <c r="AC237" s="621"/>
      <c r="AD237" s="621"/>
      <c r="AE237" s="622"/>
      <c r="AN237" s="1104"/>
      <c r="AO237" s="620"/>
      <c r="AP237" s="621"/>
      <c r="AQ237" s="621"/>
      <c r="AR237" s="621"/>
      <c r="AS237" s="621"/>
      <c r="AT237" s="621"/>
      <c r="AU237" s="621"/>
      <c r="AV237" s="621"/>
      <c r="AW237" s="622"/>
      <c r="BF237" s="1104"/>
      <c r="BG237" s="620"/>
      <c r="BH237" s="621"/>
      <c r="BI237" s="621"/>
      <c r="BJ237" s="621"/>
      <c r="BK237" s="621"/>
      <c r="BL237" s="622"/>
    </row>
    <row r="238" spans="1:64" x14ac:dyDescent="0.25">
      <c r="A238" s="1104"/>
      <c r="B238" s="715">
        <f t="shared" si="45"/>
        <v>42455</v>
      </c>
      <c r="C238" s="716"/>
      <c r="D238" s="716"/>
      <c r="E238" s="1104"/>
      <c r="F238" s="641"/>
      <c r="G238" s="620"/>
      <c r="H238" s="920"/>
      <c r="I238" s="912"/>
      <c r="J238" s="908"/>
      <c r="K238" s="621"/>
      <c r="L238" s="690"/>
      <c r="M238" s="689"/>
      <c r="N238" s="894">
        <f t="shared" si="46"/>
        <v>0</v>
      </c>
      <c r="O238" s="691">
        <f t="shared" si="47"/>
        <v>0</v>
      </c>
      <c r="P238" s="895">
        <f t="shared" si="48"/>
        <v>0</v>
      </c>
      <c r="Q238" s="876">
        <f t="shared" si="49"/>
        <v>0</v>
      </c>
      <c r="R238" s="692">
        <f t="shared" si="50"/>
        <v>0</v>
      </c>
      <c r="S238" s="692">
        <f t="shared" si="51"/>
        <v>0</v>
      </c>
      <c r="T238" s="692">
        <f t="shared" si="52"/>
        <v>0</v>
      </c>
      <c r="U238" s="692">
        <f t="shared" si="53"/>
        <v>0</v>
      </c>
      <c r="V238" s="693">
        <f t="shared" si="54"/>
        <v>0</v>
      </c>
      <c r="W238" s="1104"/>
      <c r="X238" s="641"/>
      <c r="Y238" s="621"/>
      <c r="Z238" s="621"/>
      <c r="AA238" s="621"/>
      <c r="AB238" s="621"/>
      <c r="AC238" s="621"/>
      <c r="AD238" s="621"/>
      <c r="AE238" s="622"/>
      <c r="AN238" s="1104"/>
      <c r="AO238" s="620"/>
      <c r="AP238" s="621"/>
      <c r="AQ238" s="621"/>
      <c r="AR238" s="621"/>
      <c r="AS238" s="621"/>
      <c r="AT238" s="621"/>
      <c r="AU238" s="621"/>
      <c r="AV238" s="621"/>
      <c r="AW238" s="622"/>
      <c r="BF238" s="1104"/>
      <c r="BG238" s="620"/>
      <c r="BH238" s="621"/>
      <c r="BI238" s="621"/>
      <c r="BJ238" s="621"/>
      <c r="BK238" s="621"/>
      <c r="BL238" s="622"/>
    </row>
    <row r="239" spans="1:64" ht="15.75" thickBot="1" x14ac:dyDescent="0.3">
      <c r="A239" s="1105"/>
      <c r="B239" s="718">
        <f t="shared" si="45"/>
        <v>42456</v>
      </c>
      <c r="C239" s="719"/>
      <c r="D239" s="719"/>
      <c r="E239" s="1105"/>
      <c r="F239" s="642"/>
      <c r="G239" s="623"/>
      <c r="H239" s="921"/>
      <c r="I239" s="915"/>
      <c r="J239" s="909"/>
      <c r="K239" s="695"/>
      <c r="L239" s="696"/>
      <c r="M239" s="694"/>
      <c r="N239" s="896">
        <f t="shared" si="46"/>
        <v>0</v>
      </c>
      <c r="O239" s="697">
        <f t="shared" si="47"/>
        <v>0</v>
      </c>
      <c r="P239" s="897">
        <f t="shared" si="48"/>
        <v>0</v>
      </c>
      <c r="Q239" s="877">
        <f t="shared" si="49"/>
        <v>0</v>
      </c>
      <c r="R239" s="698">
        <f t="shared" si="50"/>
        <v>0</v>
      </c>
      <c r="S239" s="698">
        <f t="shared" si="51"/>
        <v>0</v>
      </c>
      <c r="T239" s="698">
        <f t="shared" si="52"/>
        <v>0</v>
      </c>
      <c r="U239" s="698">
        <f t="shared" si="53"/>
        <v>0</v>
      </c>
      <c r="V239" s="699">
        <f t="shared" si="54"/>
        <v>0</v>
      </c>
      <c r="W239" s="1105"/>
      <c r="X239" s="642"/>
      <c r="Y239" s="624"/>
      <c r="Z239" s="624"/>
      <c r="AA239" s="624"/>
      <c r="AB239" s="624"/>
      <c r="AC239" s="624"/>
      <c r="AD239" s="624"/>
      <c r="AE239" s="625"/>
      <c r="AN239" s="1105"/>
      <c r="AO239" s="623"/>
      <c r="AP239" s="624"/>
      <c r="AQ239" s="624"/>
      <c r="AR239" s="624"/>
      <c r="AS239" s="624"/>
      <c r="AT239" s="624"/>
      <c r="AU239" s="624"/>
      <c r="AV239" s="624"/>
      <c r="AW239" s="625"/>
      <c r="BF239" s="1105"/>
      <c r="BG239" s="623"/>
      <c r="BH239" s="624"/>
      <c r="BI239" s="624"/>
      <c r="BJ239" s="624"/>
      <c r="BK239" s="624"/>
      <c r="BL239" s="625"/>
    </row>
    <row r="240" spans="1:64" ht="15" customHeight="1" x14ac:dyDescent="0.25">
      <c r="A240" s="1103">
        <f>A233+1</f>
        <v>35</v>
      </c>
      <c r="B240" s="720">
        <f t="shared" si="45"/>
        <v>42457</v>
      </c>
      <c r="C240" s="721"/>
      <c r="D240" s="722"/>
      <c r="E240" s="1103">
        <f>E233+1</f>
        <v>35</v>
      </c>
      <c r="F240" s="649"/>
      <c r="G240" s="608"/>
      <c r="H240" s="916"/>
      <c r="I240" s="911"/>
      <c r="J240" s="904"/>
      <c r="K240" s="626"/>
      <c r="L240" s="678"/>
      <c r="M240" s="677"/>
      <c r="N240" s="902">
        <f t="shared" si="46"/>
        <v>0</v>
      </c>
      <c r="O240" s="674">
        <f t="shared" si="47"/>
        <v>0</v>
      </c>
      <c r="P240" s="903">
        <f t="shared" si="48"/>
        <v>0</v>
      </c>
      <c r="Q240" s="884">
        <f t="shared" si="49"/>
        <v>0</v>
      </c>
      <c r="R240" s="675">
        <f t="shared" si="50"/>
        <v>0</v>
      </c>
      <c r="S240" s="675">
        <f t="shared" si="51"/>
        <v>0</v>
      </c>
      <c r="T240" s="675">
        <f t="shared" si="52"/>
        <v>0</v>
      </c>
      <c r="U240" s="675">
        <f t="shared" si="53"/>
        <v>0</v>
      </c>
      <c r="V240" s="664">
        <f t="shared" si="54"/>
        <v>0</v>
      </c>
      <c r="W240" s="1103">
        <f>W233+1</f>
        <v>35</v>
      </c>
      <c r="X240" s="643"/>
      <c r="Y240" s="626"/>
      <c r="Z240" s="626"/>
      <c r="AA240" s="626"/>
      <c r="AB240" s="626"/>
      <c r="AC240" s="626"/>
      <c r="AD240" s="626"/>
      <c r="AE240" s="644"/>
      <c r="AN240" s="1103">
        <f>AN233+1</f>
        <v>35</v>
      </c>
      <c r="AO240" s="626"/>
      <c r="AP240" s="626"/>
      <c r="AQ240" s="626"/>
      <c r="AR240" s="626"/>
      <c r="AS240" s="626"/>
      <c r="AT240" s="626"/>
      <c r="AU240" s="626"/>
      <c r="AV240" s="626"/>
      <c r="AW240" s="627"/>
      <c r="BF240" s="1103">
        <f>BF233+1</f>
        <v>35</v>
      </c>
      <c r="BG240" s="626"/>
      <c r="BH240" s="626"/>
      <c r="BI240" s="626"/>
      <c r="BJ240" s="626"/>
      <c r="BK240" s="626"/>
      <c r="BL240" s="627"/>
    </row>
    <row r="241" spans="1:64" x14ac:dyDescent="0.25">
      <c r="A241" s="1104"/>
      <c r="B241" s="706">
        <f t="shared" si="45"/>
        <v>42458</v>
      </c>
      <c r="C241" s="707"/>
      <c r="D241" s="708"/>
      <c r="E241" s="1104"/>
      <c r="F241" s="638"/>
      <c r="G241" s="611"/>
      <c r="H241" s="917"/>
      <c r="I241" s="912"/>
      <c r="J241" s="905"/>
      <c r="K241" s="628"/>
      <c r="L241" s="680"/>
      <c r="M241" s="679"/>
      <c r="N241" s="898">
        <f t="shared" si="46"/>
        <v>0</v>
      </c>
      <c r="O241" s="669">
        <f t="shared" si="47"/>
        <v>0</v>
      </c>
      <c r="P241" s="899">
        <f t="shared" si="48"/>
        <v>0</v>
      </c>
      <c r="Q241" s="882">
        <f t="shared" si="49"/>
        <v>0</v>
      </c>
      <c r="R241" s="670">
        <f t="shared" si="50"/>
        <v>0</v>
      </c>
      <c r="S241" s="670">
        <f t="shared" si="51"/>
        <v>0</v>
      </c>
      <c r="T241" s="670">
        <f t="shared" si="52"/>
        <v>0</v>
      </c>
      <c r="U241" s="670">
        <f t="shared" si="53"/>
        <v>0</v>
      </c>
      <c r="V241" s="656">
        <f t="shared" si="54"/>
        <v>0</v>
      </c>
      <c r="W241" s="1104"/>
      <c r="X241" s="645"/>
      <c r="Y241" s="628"/>
      <c r="Z241" s="628"/>
      <c r="AA241" s="628"/>
      <c r="AB241" s="628"/>
      <c r="AC241" s="628"/>
      <c r="AD241" s="628"/>
      <c r="AE241" s="646"/>
      <c r="AN241" s="1104"/>
      <c r="AO241" s="628"/>
      <c r="AP241" s="628"/>
      <c r="AQ241" s="628"/>
      <c r="AR241" s="628"/>
      <c r="AS241" s="628"/>
      <c r="AT241" s="628"/>
      <c r="AU241" s="628"/>
      <c r="AV241" s="628"/>
      <c r="AW241" s="613"/>
      <c r="BF241" s="1104"/>
      <c r="BG241" s="628"/>
      <c r="BH241" s="628"/>
      <c r="BI241" s="628"/>
      <c r="BJ241" s="628"/>
      <c r="BK241" s="628"/>
      <c r="BL241" s="613"/>
    </row>
    <row r="242" spans="1:64" x14ac:dyDescent="0.25">
      <c r="A242" s="1104"/>
      <c r="B242" s="706">
        <f t="shared" si="45"/>
        <v>42459</v>
      </c>
      <c r="C242" s="707"/>
      <c r="D242" s="708"/>
      <c r="E242" s="1104"/>
      <c r="F242" s="638"/>
      <c r="G242" s="611"/>
      <c r="H242" s="917"/>
      <c r="I242" s="912"/>
      <c r="J242" s="905"/>
      <c r="K242" s="628"/>
      <c r="L242" s="680"/>
      <c r="M242" s="679"/>
      <c r="N242" s="898">
        <f t="shared" si="46"/>
        <v>0</v>
      </c>
      <c r="O242" s="669">
        <f t="shared" si="47"/>
        <v>0</v>
      </c>
      <c r="P242" s="899">
        <f t="shared" si="48"/>
        <v>0</v>
      </c>
      <c r="Q242" s="882">
        <f t="shared" si="49"/>
        <v>0</v>
      </c>
      <c r="R242" s="670">
        <f t="shared" si="50"/>
        <v>0</v>
      </c>
      <c r="S242" s="670">
        <f t="shared" si="51"/>
        <v>0</v>
      </c>
      <c r="T242" s="670">
        <f t="shared" si="52"/>
        <v>0</v>
      </c>
      <c r="U242" s="670">
        <f t="shared" si="53"/>
        <v>0</v>
      </c>
      <c r="V242" s="656">
        <f t="shared" si="54"/>
        <v>0</v>
      </c>
      <c r="W242" s="1104"/>
      <c r="X242" s="645"/>
      <c r="Y242" s="628"/>
      <c r="Z242" s="628"/>
      <c r="AA242" s="628"/>
      <c r="AB242" s="628"/>
      <c r="AC242" s="628"/>
      <c r="AD242" s="628"/>
      <c r="AE242" s="646"/>
      <c r="AN242" s="1104"/>
      <c r="AO242" s="628"/>
      <c r="AP242" s="628"/>
      <c r="AQ242" s="628"/>
      <c r="AR242" s="628"/>
      <c r="AS242" s="628"/>
      <c r="AT242" s="628"/>
      <c r="AU242" s="628"/>
      <c r="AV242" s="628"/>
      <c r="AW242" s="613"/>
      <c r="BF242" s="1104"/>
      <c r="BG242" s="628"/>
      <c r="BH242" s="628"/>
      <c r="BI242" s="628"/>
      <c r="BJ242" s="628"/>
      <c r="BK242" s="628"/>
      <c r="BL242" s="613"/>
    </row>
    <row r="243" spans="1:64" x14ac:dyDescent="0.25">
      <c r="A243" s="1104"/>
      <c r="B243" s="706">
        <f t="shared" si="45"/>
        <v>42460</v>
      </c>
      <c r="C243" s="707"/>
      <c r="D243" s="707"/>
      <c r="E243" s="1104"/>
      <c r="F243" s="638"/>
      <c r="G243" s="611"/>
      <c r="H243" s="917"/>
      <c r="I243" s="912"/>
      <c r="J243" s="905"/>
      <c r="K243" s="628"/>
      <c r="L243" s="680"/>
      <c r="M243" s="679"/>
      <c r="N243" s="898">
        <f t="shared" si="46"/>
        <v>0</v>
      </c>
      <c r="O243" s="669">
        <f t="shared" si="47"/>
        <v>0</v>
      </c>
      <c r="P243" s="899">
        <f t="shared" si="48"/>
        <v>0</v>
      </c>
      <c r="Q243" s="882">
        <f t="shared" si="49"/>
        <v>0</v>
      </c>
      <c r="R243" s="670">
        <f t="shared" si="50"/>
        <v>0</v>
      </c>
      <c r="S243" s="670">
        <f t="shared" si="51"/>
        <v>0</v>
      </c>
      <c r="T243" s="670">
        <f t="shared" si="52"/>
        <v>0</v>
      </c>
      <c r="U243" s="670">
        <f t="shared" si="53"/>
        <v>0</v>
      </c>
      <c r="V243" s="656">
        <f t="shared" si="54"/>
        <v>0</v>
      </c>
      <c r="W243" s="1104"/>
      <c r="X243" s="645"/>
      <c r="Y243" s="628"/>
      <c r="Z243" s="628"/>
      <c r="AA243" s="628"/>
      <c r="AB243" s="628"/>
      <c r="AC243" s="628"/>
      <c r="AD243" s="628"/>
      <c r="AE243" s="646"/>
      <c r="AN243" s="1104"/>
      <c r="AO243" s="628"/>
      <c r="AP243" s="628"/>
      <c r="AQ243" s="628"/>
      <c r="AR243" s="628"/>
      <c r="AS243" s="628"/>
      <c r="AT243" s="628"/>
      <c r="AU243" s="628"/>
      <c r="AV243" s="628"/>
      <c r="AW243" s="613"/>
      <c r="BF243" s="1104"/>
      <c r="BG243" s="628"/>
      <c r="BH243" s="628"/>
      <c r="BI243" s="628"/>
      <c r="BJ243" s="628"/>
      <c r="BK243" s="628"/>
      <c r="BL243" s="613"/>
    </row>
    <row r="244" spans="1:64" x14ac:dyDescent="0.25">
      <c r="A244" s="1104"/>
      <c r="B244" s="706">
        <f t="shared" si="45"/>
        <v>42461</v>
      </c>
      <c r="C244" s="707"/>
      <c r="D244" s="708"/>
      <c r="E244" s="1104"/>
      <c r="F244" s="638"/>
      <c r="G244" s="611"/>
      <c r="H244" s="917"/>
      <c r="I244" s="912"/>
      <c r="J244" s="905"/>
      <c r="K244" s="628"/>
      <c r="L244" s="680"/>
      <c r="M244" s="679"/>
      <c r="N244" s="898">
        <f t="shared" si="46"/>
        <v>0</v>
      </c>
      <c r="O244" s="669">
        <f t="shared" si="47"/>
        <v>0</v>
      </c>
      <c r="P244" s="899">
        <f t="shared" si="48"/>
        <v>0</v>
      </c>
      <c r="Q244" s="882">
        <f t="shared" si="49"/>
        <v>0</v>
      </c>
      <c r="R244" s="670">
        <f t="shared" si="50"/>
        <v>0</v>
      </c>
      <c r="S244" s="670">
        <f t="shared" si="51"/>
        <v>0</v>
      </c>
      <c r="T244" s="670">
        <f t="shared" si="52"/>
        <v>0</v>
      </c>
      <c r="U244" s="670">
        <f t="shared" si="53"/>
        <v>0</v>
      </c>
      <c r="V244" s="656">
        <f t="shared" si="54"/>
        <v>0</v>
      </c>
      <c r="W244" s="1104"/>
      <c r="X244" s="645"/>
      <c r="Y244" s="628"/>
      <c r="Z244" s="628"/>
      <c r="AA244" s="628"/>
      <c r="AB244" s="628"/>
      <c r="AC244" s="628"/>
      <c r="AD244" s="628"/>
      <c r="AE244" s="646"/>
      <c r="AN244" s="1104"/>
      <c r="AO244" s="628"/>
      <c r="AP244" s="628"/>
      <c r="AQ244" s="628"/>
      <c r="AR244" s="628"/>
      <c r="AS244" s="628"/>
      <c r="AT244" s="628"/>
      <c r="AU244" s="628"/>
      <c r="AV244" s="628"/>
      <c r="AW244" s="613"/>
      <c r="BF244" s="1104"/>
      <c r="BG244" s="628"/>
      <c r="BH244" s="628"/>
      <c r="BI244" s="628"/>
      <c r="BJ244" s="628"/>
      <c r="BK244" s="628"/>
      <c r="BL244" s="613"/>
    </row>
    <row r="245" spans="1:64" x14ac:dyDescent="0.25">
      <c r="A245" s="1104"/>
      <c r="B245" s="706">
        <f t="shared" si="45"/>
        <v>42462</v>
      </c>
      <c r="C245" s="707"/>
      <c r="D245" s="708"/>
      <c r="E245" s="1104"/>
      <c r="F245" s="638"/>
      <c r="G245" s="611"/>
      <c r="H245" s="917"/>
      <c r="I245" s="912"/>
      <c r="J245" s="905"/>
      <c r="K245" s="628"/>
      <c r="L245" s="680"/>
      <c r="M245" s="681"/>
      <c r="N245" s="898">
        <f t="shared" si="46"/>
        <v>0</v>
      </c>
      <c r="O245" s="669">
        <f t="shared" si="47"/>
        <v>0</v>
      </c>
      <c r="P245" s="899">
        <f t="shared" si="48"/>
        <v>0</v>
      </c>
      <c r="Q245" s="882">
        <f t="shared" si="49"/>
        <v>0</v>
      </c>
      <c r="R245" s="670">
        <f t="shared" si="50"/>
        <v>0</v>
      </c>
      <c r="S245" s="670">
        <f t="shared" si="51"/>
        <v>0</v>
      </c>
      <c r="T245" s="670">
        <f t="shared" si="52"/>
        <v>0</v>
      </c>
      <c r="U245" s="670">
        <f t="shared" si="53"/>
        <v>0</v>
      </c>
      <c r="V245" s="656">
        <f t="shared" si="54"/>
        <v>0</v>
      </c>
      <c r="W245" s="1104"/>
      <c r="X245" s="645"/>
      <c r="Y245" s="628"/>
      <c r="Z245" s="628"/>
      <c r="AA245" s="628"/>
      <c r="AB245" s="628"/>
      <c r="AC245" s="628"/>
      <c r="AD245" s="628"/>
      <c r="AE245" s="646"/>
      <c r="AN245" s="1104"/>
      <c r="AO245" s="628"/>
      <c r="AP245" s="628"/>
      <c r="AQ245" s="628"/>
      <c r="AR245" s="628"/>
      <c r="AS245" s="628"/>
      <c r="AT245" s="628"/>
      <c r="AU245" s="628"/>
      <c r="AV245" s="628"/>
      <c r="AW245" s="613"/>
      <c r="BF245" s="1104"/>
      <c r="BG245" s="628"/>
      <c r="BH245" s="628"/>
      <c r="BI245" s="628"/>
      <c r="BJ245" s="628"/>
      <c r="BK245" s="628"/>
      <c r="BL245" s="613"/>
    </row>
    <row r="246" spans="1:64" ht="15.75" thickBot="1" x14ac:dyDescent="0.3">
      <c r="A246" s="1105"/>
      <c r="B246" s="709">
        <f t="shared" si="45"/>
        <v>42463</v>
      </c>
      <c r="C246" s="710"/>
      <c r="D246" s="711"/>
      <c r="E246" s="1105"/>
      <c r="F246" s="639"/>
      <c r="G246" s="614"/>
      <c r="H246" s="918"/>
      <c r="I246" s="913"/>
      <c r="J246" s="906"/>
      <c r="K246" s="629"/>
      <c r="L246" s="683"/>
      <c r="M246" s="682"/>
      <c r="N246" s="900">
        <f t="shared" si="46"/>
        <v>0</v>
      </c>
      <c r="O246" s="671">
        <f t="shared" si="47"/>
        <v>0</v>
      </c>
      <c r="P246" s="901">
        <f t="shared" si="48"/>
        <v>0</v>
      </c>
      <c r="Q246" s="883">
        <f t="shared" si="49"/>
        <v>0</v>
      </c>
      <c r="R246" s="672">
        <f t="shared" si="50"/>
        <v>0</v>
      </c>
      <c r="S246" s="672">
        <f t="shared" si="51"/>
        <v>0</v>
      </c>
      <c r="T246" s="672">
        <f t="shared" si="52"/>
        <v>0</v>
      </c>
      <c r="U246" s="672">
        <f t="shared" si="53"/>
        <v>0</v>
      </c>
      <c r="V246" s="660">
        <f t="shared" si="54"/>
        <v>0</v>
      </c>
      <c r="W246" s="1105"/>
      <c r="X246" s="647"/>
      <c r="Y246" s="629"/>
      <c r="Z246" s="629"/>
      <c r="AA246" s="629"/>
      <c r="AB246" s="629"/>
      <c r="AC246" s="629"/>
      <c r="AD246" s="629"/>
      <c r="AE246" s="648"/>
      <c r="AN246" s="1105"/>
      <c r="AO246" s="629"/>
      <c r="AP246" s="629"/>
      <c r="AQ246" s="629"/>
      <c r="AR246" s="629"/>
      <c r="AS246" s="629"/>
      <c r="AT246" s="629"/>
      <c r="AU246" s="629"/>
      <c r="AV246" s="629"/>
      <c r="AW246" s="616"/>
      <c r="BF246" s="1105"/>
      <c r="BG246" s="629"/>
      <c r="BH246" s="629"/>
      <c r="BI246" s="629"/>
      <c r="BJ246" s="629"/>
      <c r="BK246" s="629"/>
      <c r="BL246" s="616"/>
    </row>
  </sheetData>
  <sheetProtection password="F178" sheet="1" formatCells="0" formatColumns="0" formatRows="0" autoFilter="0" pivotTables="0"/>
  <mergeCells count="175">
    <mergeCell ref="E142:E148"/>
    <mergeCell ref="E149:E155"/>
    <mergeCell ref="E156:E162"/>
    <mergeCell ref="E163:E169"/>
    <mergeCell ref="E170:E176"/>
    <mergeCell ref="E107:E113"/>
    <mergeCell ref="E114:E120"/>
    <mergeCell ref="E121:E127"/>
    <mergeCell ref="E128:E134"/>
    <mergeCell ref="E135:E141"/>
    <mergeCell ref="E72:E78"/>
    <mergeCell ref="E79:E85"/>
    <mergeCell ref="E86:E92"/>
    <mergeCell ref="E93:E99"/>
    <mergeCell ref="E100:E106"/>
    <mergeCell ref="E37:E43"/>
    <mergeCell ref="E44:E50"/>
    <mergeCell ref="E51:E57"/>
    <mergeCell ref="E58:E64"/>
    <mergeCell ref="E65:E71"/>
    <mergeCell ref="W37:W43"/>
    <mergeCell ref="W44:W50"/>
    <mergeCell ref="W51:W57"/>
    <mergeCell ref="W58:W64"/>
    <mergeCell ref="W65:W71"/>
    <mergeCell ref="W2:W8"/>
    <mergeCell ref="W9:W15"/>
    <mergeCell ref="W16:W22"/>
    <mergeCell ref="W23:W29"/>
    <mergeCell ref="W30:W36"/>
    <mergeCell ref="W170:W176"/>
    <mergeCell ref="W107:W113"/>
    <mergeCell ref="W114:W120"/>
    <mergeCell ref="W121:W127"/>
    <mergeCell ref="W128:W134"/>
    <mergeCell ref="W135:W141"/>
    <mergeCell ref="W72:W78"/>
    <mergeCell ref="W79:W85"/>
    <mergeCell ref="W86:W92"/>
    <mergeCell ref="W93:W99"/>
    <mergeCell ref="W100:W106"/>
    <mergeCell ref="W142:W148"/>
    <mergeCell ref="W149:W155"/>
    <mergeCell ref="W156:W162"/>
    <mergeCell ref="W163:W169"/>
    <mergeCell ref="BF142:BF148"/>
    <mergeCell ref="BF149:BF155"/>
    <mergeCell ref="BF156:BF162"/>
    <mergeCell ref="BF163:BF169"/>
    <mergeCell ref="BF170:BF176"/>
    <mergeCell ref="BF107:BF113"/>
    <mergeCell ref="BF114:BF120"/>
    <mergeCell ref="BF121:BF127"/>
    <mergeCell ref="BF128:BF134"/>
    <mergeCell ref="BF135:BF141"/>
    <mergeCell ref="AN170:AN176"/>
    <mergeCell ref="BF2:BF8"/>
    <mergeCell ref="BF9:BF15"/>
    <mergeCell ref="BF16:BF22"/>
    <mergeCell ref="BF23:BF29"/>
    <mergeCell ref="BF30:BF36"/>
    <mergeCell ref="BF37:BF43"/>
    <mergeCell ref="BF44:BF50"/>
    <mergeCell ref="BF51:BF57"/>
    <mergeCell ref="BF58:BF64"/>
    <mergeCell ref="BF65:BF71"/>
    <mergeCell ref="BF72:BF78"/>
    <mergeCell ref="BF79:BF85"/>
    <mergeCell ref="BF86:BF92"/>
    <mergeCell ref="BF93:BF99"/>
    <mergeCell ref="BF100:BF106"/>
    <mergeCell ref="AN135:AN141"/>
    <mergeCell ref="AN142:AN148"/>
    <mergeCell ref="AN149:AN155"/>
    <mergeCell ref="AN156:AN162"/>
    <mergeCell ref="AN163:AN169"/>
    <mergeCell ref="AN100:AN106"/>
    <mergeCell ref="AN107:AN113"/>
    <mergeCell ref="AN114:AN120"/>
    <mergeCell ref="AN121:AN127"/>
    <mergeCell ref="AN128:AN134"/>
    <mergeCell ref="AN65:AN71"/>
    <mergeCell ref="AN72:AN78"/>
    <mergeCell ref="AN79:AN85"/>
    <mergeCell ref="AN86:AN92"/>
    <mergeCell ref="AN93:AN99"/>
    <mergeCell ref="AN30:AN36"/>
    <mergeCell ref="AN37:AN43"/>
    <mergeCell ref="AN44:AN50"/>
    <mergeCell ref="AN51:AN57"/>
    <mergeCell ref="AN58:AN64"/>
    <mergeCell ref="AN2:AN8"/>
    <mergeCell ref="AN9:AN15"/>
    <mergeCell ref="AN16:AN22"/>
    <mergeCell ref="AN23:AN29"/>
    <mergeCell ref="A2:A8"/>
    <mergeCell ref="A9:A15"/>
    <mergeCell ref="A16:A22"/>
    <mergeCell ref="A23:A29"/>
    <mergeCell ref="A30:A36"/>
    <mergeCell ref="E2:E8"/>
    <mergeCell ref="E9:E15"/>
    <mergeCell ref="E16:E22"/>
    <mergeCell ref="E23:E29"/>
    <mergeCell ref="E30:E36"/>
    <mergeCell ref="A170:A176"/>
    <mergeCell ref="A107:A113"/>
    <mergeCell ref="A114:A120"/>
    <mergeCell ref="A121:A127"/>
    <mergeCell ref="A128:A134"/>
    <mergeCell ref="A135:A141"/>
    <mergeCell ref="A142:A148"/>
    <mergeCell ref="A149:A155"/>
    <mergeCell ref="A156:A162"/>
    <mergeCell ref="A163:A169"/>
    <mergeCell ref="A100:A106"/>
    <mergeCell ref="A37:A43"/>
    <mergeCell ref="A44:A50"/>
    <mergeCell ref="A51:A57"/>
    <mergeCell ref="A58:A64"/>
    <mergeCell ref="A65:A71"/>
    <mergeCell ref="A72:A78"/>
    <mergeCell ref="A79:A85"/>
    <mergeCell ref="A86:A92"/>
    <mergeCell ref="A93:A99"/>
    <mergeCell ref="A177:A183"/>
    <mergeCell ref="E177:E183"/>
    <mergeCell ref="W177:W183"/>
    <mergeCell ref="AN177:AN183"/>
    <mergeCell ref="BF177:BF183"/>
    <mergeCell ref="A184:A190"/>
    <mergeCell ref="E184:E190"/>
    <mergeCell ref="W184:W190"/>
    <mergeCell ref="AN184:AN190"/>
    <mergeCell ref="BF184:BF190"/>
    <mergeCell ref="A191:A197"/>
    <mergeCell ref="E191:E197"/>
    <mergeCell ref="W191:W197"/>
    <mergeCell ref="AN191:AN197"/>
    <mergeCell ref="BF191:BF197"/>
    <mergeCell ref="A198:A204"/>
    <mergeCell ref="E198:E204"/>
    <mergeCell ref="W198:W204"/>
    <mergeCell ref="AN198:AN204"/>
    <mergeCell ref="BF198:BF204"/>
    <mergeCell ref="A205:A211"/>
    <mergeCell ref="E205:E211"/>
    <mergeCell ref="W205:W211"/>
    <mergeCell ref="AN205:AN211"/>
    <mergeCell ref="BF205:BF211"/>
    <mergeCell ref="A212:A218"/>
    <mergeCell ref="E212:E218"/>
    <mergeCell ref="W212:W218"/>
    <mergeCell ref="AN212:AN218"/>
    <mergeCell ref="BF212:BF218"/>
    <mergeCell ref="A219:A225"/>
    <mergeCell ref="E219:E225"/>
    <mergeCell ref="W219:W225"/>
    <mergeCell ref="AN219:AN225"/>
    <mergeCell ref="BF219:BF225"/>
    <mergeCell ref="A226:A232"/>
    <mergeCell ref="E226:E232"/>
    <mergeCell ref="W226:W232"/>
    <mergeCell ref="AN226:AN232"/>
    <mergeCell ref="BF226:BF232"/>
    <mergeCell ref="A233:A239"/>
    <mergeCell ref="E233:E239"/>
    <mergeCell ref="W233:W239"/>
    <mergeCell ref="AN233:AN239"/>
    <mergeCell ref="BF233:BF239"/>
    <mergeCell ref="A240:A246"/>
    <mergeCell ref="E240:E246"/>
    <mergeCell ref="W240:W246"/>
    <mergeCell ref="AN240:AN246"/>
    <mergeCell ref="BF240:BF246"/>
  </mergeCells>
  <dataValidations count="1">
    <dataValidation type="list" allowBlank="1" showInputMessage="1" showErrorMessage="1" sqref="BG1">
      <formula1>"Кломид,Фарестон,Тамоксифен"</formula1>
    </dataValidation>
  </dataValidations>
  <hyperlinks>
    <hyperlink ref="BN11" r:id="rId1"/>
    <hyperlink ref="AY14" r:id="rId2"/>
  </hyperlinks>
  <pageMargins left="0.7" right="0.7" top="0.75" bottom="0.75" header="0.3" footer="0.3"/>
  <pageSetup paperSize="9" orientation="portrait" horizontalDpi="1200" verticalDpi="1200"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>
    <tabColor theme="3" tint="0.39997558519241921"/>
  </sheetPr>
  <dimension ref="A1:M58"/>
  <sheetViews>
    <sheetView workbookViewId="0">
      <pane ySplit="6" topLeftCell="A7" activePane="bottomLeft" state="frozen"/>
      <selection pane="bottomLeft" activeCell="C7" sqref="C7"/>
    </sheetView>
  </sheetViews>
  <sheetFormatPr defaultRowHeight="15" x14ac:dyDescent="0.25"/>
  <cols>
    <col min="1" max="1" width="4.42578125" style="485" customWidth="1"/>
    <col min="2" max="2" width="9.42578125" style="485" customWidth="1"/>
    <col min="3" max="3" width="46" style="485" customWidth="1"/>
    <col min="4" max="4" width="10.5703125" style="485" customWidth="1"/>
    <col min="5" max="6" width="9.140625" style="485"/>
    <col min="7" max="7" width="9.85546875" style="485" customWidth="1"/>
    <col min="8" max="9" width="9.140625" style="485"/>
    <col min="10" max="10" width="8.140625" style="485" customWidth="1"/>
    <col min="11" max="11" width="8.5703125" style="485" customWidth="1"/>
    <col min="12" max="12" width="9" style="485" customWidth="1"/>
    <col min="13" max="13" width="8.42578125" style="485" customWidth="1"/>
    <col min="14" max="16384" width="9.140625" style="485"/>
  </cols>
  <sheetData>
    <row r="1" spans="1:13" ht="15.75" thickBot="1" x14ac:dyDescent="0.3"/>
    <row r="2" spans="1:13" x14ac:dyDescent="0.25">
      <c r="C2" s="726" t="s">
        <v>3</v>
      </c>
      <c r="D2" s="727">
        <v>42248</v>
      </c>
    </row>
    <row r="3" spans="1:13" ht="15.75" thickBot="1" x14ac:dyDescent="0.3">
      <c r="C3" s="728" t="s">
        <v>13</v>
      </c>
      <c r="D3" s="729">
        <v>100</v>
      </c>
    </row>
    <row r="4" spans="1:13" s="507" customFormat="1" x14ac:dyDescent="0.25">
      <c r="C4" s="724"/>
      <c r="D4" s="725"/>
    </row>
    <row r="5" spans="1:13" ht="15.75" thickBot="1" x14ac:dyDescent="0.3">
      <c r="A5" s="430"/>
      <c r="B5" s="430"/>
      <c r="C5" s="430"/>
      <c r="D5" s="505">
        <f>SUM(D7:D56)</f>
        <v>0</v>
      </c>
      <c r="E5" s="505">
        <f>ROUND(SUM(E7:E56),0)</f>
        <v>0</v>
      </c>
      <c r="F5" s="505">
        <f>ROUND(SUM(F7:F56),0)</f>
        <v>0</v>
      </c>
      <c r="G5" s="505">
        <f>ROUND(SUM(G7:G56),0)</f>
        <v>0</v>
      </c>
      <c r="H5" s="505">
        <f>ROUND(SUM(H7:H56),0)</f>
        <v>0</v>
      </c>
      <c r="I5" s="505" t="str">
        <f>IFERROR( ROUND(SUMPRODUCT($I$8:$I$57, $G$8:$G$57) / SUM( $G$8:$G$57 ), 0), 0) &amp; " / " &amp; ROUND(MAX($I$8:$I$57),0)</f>
        <v>0 / 0</v>
      </c>
      <c r="J5" s="505">
        <f>ROUND(SUM(J7:J56),0)</f>
        <v>0</v>
      </c>
      <c r="K5" s="505">
        <f>ROUND(SUM(K7:K56),0)</f>
        <v>0</v>
      </c>
      <c r="L5" s="505">
        <f>ROUND(SUM(L7:L56),0)</f>
        <v>0</v>
      </c>
      <c r="M5" s="505">
        <f>ROUND(SUM(M7:M56),0)</f>
        <v>0</v>
      </c>
    </row>
    <row r="6" spans="1:13" ht="15.75" thickBot="1" x14ac:dyDescent="0.3">
      <c r="A6" s="730" t="s">
        <v>233</v>
      </c>
      <c r="B6" s="732" t="s">
        <v>17</v>
      </c>
      <c r="C6" s="732" t="s">
        <v>241</v>
      </c>
      <c r="D6" s="731" t="s">
        <v>668</v>
      </c>
      <c r="E6" s="732" t="s">
        <v>669</v>
      </c>
      <c r="F6" s="731" t="s">
        <v>670</v>
      </c>
      <c r="G6" s="731" t="s">
        <v>671</v>
      </c>
      <c r="H6" s="731" t="s">
        <v>65</v>
      </c>
      <c r="I6" s="731" t="s">
        <v>245</v>
      </c>
      <c r="J6" s="731" t="s">
        <v>686</v>
      </c>
      <c r="K6" s="731" t="s">
        <v>695</v>
      </c>
      <c r="L6" s="731" t="s">
        <v>688</v>
      </c>
      <c r="M6" s="461" t="s">
        <v>689</v>
      </c>
    </row>
    <row r="7" spans="1:13" x14ac:dyDescent="0.25">
      <c r="A7" s="733">
        <v>1</v>
      </c>
      <c r="B7" s="820"/>
      <c r="C7" s="802"/>
      <c r="D7" s="803"/>
      <c r="E7" s="804"/>
      <c r="F7" s="805"/>
      <c r="G7" s="805"/>
      <c r="H7" s="805"/>
      <c r="I7" s="805"/>
      <c r="J7" s="805"/>
      <c r="K7" s="805"/>
      <c r="L7" s="805"/>
      <c r="M7" s="806"/>
    </row>
    <row r="8" spans="1:13" x14ac:dyDescent="0.25">
      <c r="A8" s="734">
        <f>1+A7</f>
        <v>2</v>
      </c>
      <c r="B8" s="820"/>
      <c r="C8" s="807"/>
      <c r="D8" s="808"/>
      <c r="E8" s="809"/>
      <c r="F8" s="810"/>
      <c r="G8" s="810"/>
      <c r="H8" s="810"/>
      <c r="I8" s="810"/>
      <c r="J8" s="810"/>
      <c r="K8" s="810"/>
      <c r="L8" s="810"/>
      <c r="M8" s="811"/>
    </row>
    <row r="9" spans="1:13" x14ac:dyDescent="0.25">
      <c r="A9" s="734">
        <f t="shared" ref="A9:A56" si="0">1+A8</f>
        <v>3</v>
      </c>
      <c r="B9" s="820"/>
      <c r="C9" s="807"/>
      <c r="D9" s="808"/>
      <c r="E9" s="809"/>
      <c r="F9" s="810"/>
      <c r="G9" s="810"/>
      <c r="H9" s="810"/>
      <c r="I9" s="810"/>
      <c r="J9" s="810"/>
      <c r="K9" s="810"/>
      <c r="L9" s="810"/>
      <c r="M9" s="811"/>
    </row>
    <row r="10" spans="1:13" x14ac:dyDescent="0.25">
      <c r="A10" s="734">
        <f t="shared" si="0"/>
        <v>4</v>
      </c>
      <c r="B10" s="820"/>
      <c r="C10" s="807"/>
      <c r="D10" s="808"/>
      <c r="E10" s="809"/>
      <c r="F10" s="810"/>
      <c r="G10" s="810"/>
      <c r="H10" s="810"/>
      <c r="I10" s="810"/>
      <c r="J10" s="810"/>
      <c r="K10" s="810"/>
      <c r="L10" s="810"/>
      <c r="M10" s="811"/>
    </row>
    <row r="11" spans="1:13" x14ac:dyDescent="0.25">
      <c r="A11" s="734">
        <f t="shared" si="0"/>
        <v>5</v>
      </c>
      <c r="B11" s="820"/>
      <c r="C11" s="807"/>
      <c r="D11" s="808"/>
      <c r="E11" s="809"/>
      <c r="F11" s="810"/>
      <c r="G11" s="810"/>
      <c r="H11" s="810"/>
      <c r="I11" s="810"/>
      <c r="J11" s="810"/>
      <c r="K11" s="810"/>
      <c r="L11" s="810"/>
      <c r="M11" s="811"/>
    </row>
    <row r="12" spans="1:13" x14ac:dyDescent="0.25">
      <c r="A12" s="734">
        <f t="shared" si="0"/>
        <v>6</v>
      </c>
      <c r="B12" s="820"/>
      <c r="C12" s="807"/>
      <c r="D12" s="808"/>
      <c r="E12" s="809"/>
      <c r="F12" s="810"/>
      <c r="G12" s="810"/>
      <c r="H12" s="810"/>
      <c r="I12" s="810"/>
      <c r="J12" s="810"/>
      <c r="K12" s="810"/>
      <c r="L12" s="810"/>
      <c r="M12" s="811"/>
    </row>
    <row r="13" spans="1:13" x14ac:dyDescent="0.25">
      <c r="A13" s="734">
        <f t="shared" si="0"/>
        <v>7</v>
      </c>
      <c r="B13" s="864"/>
      <c r="C13" s="807"/>
      <c r="D13" s="808"/>
      <c r="E13" s="809"/>
      <c r="F13" s="810"/>
      <c r="G13" s="810"/>
      <c r="H13" s="810"/>
      <c r="I13" s="810"/>
      <c r="J13" s="810"/>
      <c r="K13" s="810"/>
      <c r="L13" s="810"/>
      <c r="M13" s="811"/>
    </row>
    <row r="14" spans="1:13" x14ac:dyDescent="0.25">
      <c r="A14" s="734">
        <f t="shared" si="0"/>
        <v>8</v>
      </c>
      <c r="B14" s="820"/>
      <c r="C14" s="807"/>
      <c r="D14" s="808"/>
      <c r="E14" s="809"/>
      <c r="F14" s="810"/>
      <c r="G14" s="810"/>
      <c r="H14" s="810"/>
      <c r="I14" s="810"/>
      <c r="J14" s="810"/>
      <c r="K14" s="810"/>
      <c r="L14" s="810"/>
      <c r="M14" s="811"/>
    </row>
    <row r="15" spans="1:13" x14ac:dyDescent="0.25">
      <c r="A15" s="734">
        <f t="shared" si="0"/>
        <v>9</v>
      </c>
      <c r="B15" s="820"/>
      <c r="C15" s="807"/>
      <c r="D15" s="808"/>
      <c r="E15" s="809"/>
      <c r="F15" s="810"/>
      <c r="G15" s="810"/>
      <c r="H15" s="810"/>
      <c r="I15" s="810"/>
      <c r="J15" s="810"/>
      <c r="K15" s="810"/>
      <c r="L15" s="810"/>
      <c r="M15" s="811"/>
    </row>
    <row r="16" spans="1:13" x14ac:dyDescent="0.25">
      <c r="A16" s="734">
        <f t="shared" si="0"/>
        <v>10</v>
      </c>
      <c r="B16" s="820"/>
      <c r="C16" s="807"/>
      <c r="D16" s="808"/>
      <c r="E16" s="809"/>
      <c r="F16" s="810"/>
      <c r="G16" s="810"/>
      <c r="H16" s="810"/>
      <c r="I16" s="810"/>
      <c r="J16" s="810"/>
      <c r="K16" s="810"/>
      <c r="L16" s="810"/>
      <c r="M16" s="811"/>
    </row>
    <row r="17" spans="1:13" x14ac:dyDescent="0.25">
      <c r="A17" s="734">
        <f t="shared" si="0"/>
        <v>11</v>
      </c>
      <c r="B17" s="820"/>
      <c r="C17" s="807"/>
      <c r="D17" s="808"/>
      <c r="E17" s="809"/>
      <c r="F17" s="810"/>
      <c r="G17" s="810"/>
      <c r="H17" s="810"/>
      <c r="I17" s="810"/>
      <c r="J17" s="810"/>
      <c r="K17" s="810"/>
      <c r="L17" s="810"/>
      <c r="M17" s="811"/>
    </row>
    <row r="18" spans="1:13" x14ac:dyDescent="0.25">
      <c r="A18" s="734">
        <f t="shared" si="0"/>
        <v>12</v>
      </c>
      <c r="B18" s="820"/>
      <c r="C18" s="807"/>
      <c r="D18" s="808"/>
      <c r="E18" s="809"/>
      <c r="F18" s="810"/>
      <c r="G18" s="810"/>
      <c r="H18" s="810"/>
      <c r="I18" s="810"/>
      <c r="J18" s="810"/>
      <c r="K18" s="810"/>
      <c r="L18" s="810"/>
      <c r="M18" s="811"/>
    </row>
    <row r="19" spans="1:13" x14ac:dyDescent="0.25">
      <c r="A19" s="734">
        <f t="shared" si="0"/>
        <v>13</v>
      </c>
      <c r="B19" s="812"/>
      <c r="C19" s="807"/>
      <c r="D19" s="808"/>
      <c r="E19" s="809"/>
      <c r="F19" s="810"/>
      <c r="G19" s="810"/>
      <c r="H19" s="810"/>
      <c r="I19" s="810"/>
      <c r="J19" s="810"/>
      <c r="K19" s="810"/>
      <c r="L19" s="810"/>
      <c r="M19" s="811"/>
    </row>
    <row r="20" spans="1:13" x14ac:dyDescent="0.25">
      <c r="A20" s="734">
        <f t="shared" si="0"/>
        <v>14</v>
      </c>
      <c r="B20" s="812"/>
      <c r="C20" s="807"/>
      <c r="D20" s="808"/>
      <c r="E20" s="809"/>
      <c r="F20" s="810"/>
      <c r="G20" s="810"/>
      <c r="H20" s="810"/>
      <c r="I20" s="810"/>
      <c r="J20" s="810"/>
      <c r="K20" s="810"/>
      <c r="L20" s="810"/>
      <c r="M20" s="811"/>
    </row>
    <row r="21" spans="1:13" x14ac:dyDescent="0.25">
      <c r="A21" s="734">
        <f t="shared" si="0"/>
        <v>15</v>
      </c>
      <c r="B21" s="812"/>
      <c r="C21" s="807"/>
      <c r="D21" s="808"/>
      <c r="E21" s="809"/>
      <c r="F21" s="810"/>
      <c r="G21" s="810"/>
      <c r="H21" s="810"/>
      <c r="I21" s="810"/>
      <c r="J21" s="810"/>
      <c r="K21" s="810"/>
      <c r="L21" s="810"/>
      <c r="M21" s="811"/>
    </row>
    <row r="22" spans="1:13" x14ac:dyDescent="0.25">
      <c r="A22" s="734">
        <f t="shared" si="0"/>
        <v>16</v>
      </c>
      <c r="B22" s="812"/>
      <c r="C22" s="807"/>
      <c r="D22" s="808"/>
      <c r="E22" s="809"/>
      <c r="F22" s="810"/>
      <c r="G22" s="810"/>
      <c r="H22" s="810"/>
      <c r="I22" s="810"/>
      <c r="J22" s="810"/>
      <c r="K22" s="810"/>
      <c r="L22" s="810"/>
      <c r="M22" s="811"/>
    </row>
    <row r="23" spans="1:13" x14ac:dyDescent="0.25">
      <c r="A23" s="734">
        <f t="shared" si="0"/>
        <v>17</v>
      </c>
      <c r="B23" s="812"/>
      <c r="C23" s="807"/>
      <c r="D23" s="808"/>
      <c r="E23" s="809"/>
      <c r="F23" s="810"/>
      <c r="G23" s="810"/>
      <c r="H23" s="810"/>
      <c r="I23" s="810"/>
      <c r="J23" s="810"/>
      <c r="K23" s="810"/>
      <c r="L23" s="810"/>
      <c r="M23" s="811"/>
    </row>
    <row r="24" spans="1:13" x14ac:dyDescent="0.25">
      <c r="A24" s="734">
        <f t="shared" si="0"/>
        <v>18</v>
      </c>
      <c r="B24" s="812"/>
      <c r="C24" s="807"/>
      <c r="D24" s="808"/>
      <c r="E24" s="809"/>
      <c r="F24" s="810"/>
      <c r="G24" s="810"/>
      <c r="H24" s="810"/>
      <c r="I24" s="810"/>
      <c r="J24" s="810"/>
      <c r="K24" s="810"/>
      <c r="L24" s="810"/>
      <c r="M24" s="811"/>
    </row>
    <row r="25" spans="1:13" x14ac:dyDescent="0.25">
      <c r="A25" s="734">
        <f t="shared" si="0"/>
        <v>19</v>
      </c>
      <c r="B25" s="812"/>
      <c r="C25" s="807"/>
      <c r="D25" s="808"/>
      <c r="E25" s="809"/>
      <c r="F25" s="810"/>
      <c r="G25" s="810"/>
      <c r="H25" s="810"/>
      <c r="I25" s="810"/>
      <c r="J25" s="810"/>
      <c r="K25" s="810"/>
      <c r="L25" s="810"/>
      <c r="M25" s="811"/>
    </row>
    <row r="26" spans="1:13" x14ac:dyDescent="0.25">
      <c r="A26" s="734">
        <f t="shared" si="0"/>
        <v>20</v>
      </c>
      <c r="B26" s="812"/>
      <c r="C26" s="807"/>
      <c r="D26" s="808"/>
      <c r="E26" s="809"/>
      <c r="F26" s="810"/>
      <c r="G26" s="810"/>
      <c r="H26" s="810"/>
      <c r="I26" s="810"/>
      <c r="J26" s="810"/>
      <c r="K26" s="810"/>
      <c r="L26" s="810"/>
      <c r="M26" s="811"/>
    </row>
    <row r="27" spans="1:13" x14ac:dyDescent="0.25">
      <c r="A27" s="734">
        <f t="shared" si="0"/>
        <v>21</v>
      </c>
      <c r="B27" s="812"/>
      <c r="C27" s="807"/>
      <c r="D27" s="808"/>
      <c r="E27" s="809"/>
      <c r="F27" s="810"/>
      <c r="G27" s="810"/>
      <c r="H27" s="810"/>
      <c r="I27" s="810"/>
      <c r="J27" s="810"/>
      <c r="K27" s="810"/>
      <c r="L27" s="810"/>
      <c r="M27" s="811"/>
    </row>
    <row r="28" spans="1:13" x14ac:dyDescent="0.25">
      <c r="A28" s="734">
        <f t="shared" si="0"/>
        <v>22</v>
      </c>
      <c r="B28" s="812"/>
      <c r="C28" s="807"/>
      <c r="D28" s="808"/>
      <c r="E28" s="809"/>
      <c r="F28" s="810"/>
      <c r="G28" s="810"/>
      <c r="H28" s="810"/>
      <c r="I28" s="810"/>
      <c r="J28" s="810"/>
      <c r="K28" s="810"/>
      <c r="L28" s="810"/>
      <c r="M28" s="811"/>
    </row>
    <row r="29" spans="1:13" x14ac:dyDescent="0.25">
      <c r="A29" s="734">
        <f t="shared" si="0"/>
        <v>23</v>
      </c>
      <c r="B29" s="812"/>
      <c r="C29" s="807"/>
      <c r="D29" s="808"/>
      <c r="E29" s="809"/>
      <c r="F29" s="810"/>
      <c r="G29" s="810"/>
      <c r="H29" s="810"/>
      <c r="I29" s="810"/>
      <c r="J29" s="810"/>
      <c r="K29" s="810"/>
      <c r="L29" s="810"/>
      <c r="M29" s="811"/>
    </row>
    <row r="30" spans="1:13" x14ac:dyDescent="0.25">
      <c r="A30" s="734">
        <f t="shared" si="0"/>
        <v>24</v>
      </c>
      <c r="B30" s="812"/>
      <c r="C30" s="807"/>
      <c r="D30" s="808"/>
      <c r="E30" s="809"/>
      <c r="F30" s="810"/>
      <c r="G30" s="810"/>
      <c r="H30" s="810"/>
      <c r="I30" s="810"/>
      <c r="J30" s="810"/>
      <c r="K30" s="810"/>
      <c r="L30" s="810"/>
      <c r="M30" s="811"/>
    </row>
    <row r="31" spans="1:13" x14ac:dyDescent="0.25">
      <c r="A31" s="734">
        <f t="shared" si="0"/>
        <v>25</v>
      </c>
      <c r="B31" s="812"/>
      <c r="C31" s="807"/>
      <c r="D31" s="808"/>
      <c r="E31" s="809"/>
      <c r="F31" s="810"/>
      <c r="G31" s="810"/>
      <c r="H31" s="810"/>
      <c r="I31" s="810"/>
      <c r="J31" s="810"/>
      <c r="K31" s="810"/>
      <c r="L31" s="810"/>
      <c r="M31" s="811"/>
    </row>
    <row r="32" spans="1:13" x14ac:dyDescent="0.25">
      <c r="A32" s="734">
        <f t="shared" si="0"/>
        <v>26</v>
      </c>
      <c r="B32" s="812"/>
      <c r="C32" s="807"/>
      <c r="D32" s="808"/>
      <c r="E32" s="809"/>
      <c r="F32" s="810"/>
      <c r="G32" s="810"/>
      <c r="H32" s="810"/>
      <c r="I32" s="810"/>
      <c r="J32" s="810"/>
      <c r="K32" s="810"/>
      <c r="L32" s="810"/>
      <c r="M32" s="811"/>
    </row>
    <row r="33" spans="1:13" x14ac:dyDescent="0.25">
      <c r="A33" s="734">
        <f t="shared" si="0"/>
        <v>27</v>
      </c>
      <c r="B33" s="812"/>
      <c r="C33" s="807"/>
      <c r="D33" s="808"/>
      <c r="E33" s="809"/>
      <c r="F33" s="810"/>
      <c r="G33" s="810"/>
      <c r="H33" s="810"/>
      <c r="I33" s="810"/>
      <c r="J33" s="810"/>
      <c r="K33" s="810"/>
      <c r="L33" s="810"/>
      <c r="M33" s="811"/>
    </row>
    <row r="34" spans="1:13" x14ac:dyDescent="0.25">
      <c r="A34" s="734">
        <f t="shared" si="0"/>
        <v>28</v>
      </c>
      <c r="B34" s="812"/>
      <c r="C34" s="807"/>
      <c r="D34" s="808"/>
      <c r="E34" s="809"/>
      <c r="F34" s="810"/>
      <c r="G34" s="810"/>
      <c r="H34" s="810"/>
      <c r="I34" s="810"/>
      <c r="J34" s="810"/>
      <c r="K34" s="810"/>
      <c r="L34" s="810"/>
      <c r="M34" s="811"/>
    </row>
    <row r="35" spans="1:13" x14ac:dyDescent="0.25">
      <c r="A35" s="734">
        <f t="shared" si="0"/>
        <v>29</v>
      </c>
      <c r="B35" s="812"/>
      <c r="C35" s="807"/>
      <c r="D35" s="808"/>
      <c r="E35" s="809"/>
      <c r="F35" s="810"/>
      <c r="G35" s="810"/>
      <c r="H35" s="810"/>
      <c r="I35" s="810"/>
      <c r="J35" s="810"/>
      <c r="K35" s="810"/>
      <c r="L35" s="810"/>
      <c r="M35" s="811"/>
    </row>
    <row r="36" spans="1:13" x14ac:dyDescent="0.25">
      <c r="A36" s="734">
        <f t="shared" si="0"/>
        <v>30</v>
      </c>
      <c r="B36" s="812"/>
      <c r="C36" s="807"/>
      <c r="D36" s="808"/>
      <c r="E36" s="809"/>
      <c r="F36" s="810"/>
      <c r="G36" s="810"/>
      <c r="H36" s="810"/>
      <c r="I36" s="810"/>
      <c r="J36" s="810"/>
      <c r="K36" s="810"/>
      <c r="L36" s="810"/>
      <c r="M36" s="811"/>
    </row>
    <row r="37" spans="1:13" x14ac:dyDescent="0.25">
      <c r="A37" s="734">
        <f t="shared" si="0"/>
        <v>31</v>
      </c>
      <c r="B37" s="812"/>
      <c r="C37" s="807"/>
      <c r="D37" s="808"/>
      <c r="E37" s="809"/>
      <c r="F37" s="810"/>
      <c r="G37" s="810"/>
      <c r="H37" s="810"/>
      <c r="I37" s="810"/>
      <c r="J37" s="810"/>
      <c r="K37" s="810"/>
      <c r="L37" s="810"/>
      <c r="M37" s="811"/>
    </row>
    <row r="38" spans="1:13" x14ac:dyDescent="0.25">
      <c r="A38" s="734">
        <f t="shared" si="0"/>
        <v>32</v>
      </c>
      <c r="B38" s="812"/>
      <c r="C38" s="807"/>
      <c r="D38" s="808"/>
      <c r="E38" s="809"/>
      <c r="F38" s="810"/>
      <c r="G38" s="810"/>
      <c r="H38" s="810"/>
      <c r="I38" s="810"/>
      <c r="J38" s="810"/>
      <c r="K38" s="810"/>
      <c r="L38" s="810"/>
      <c r="M38" s="811"/>
    </row>
    <row r="39" spans="1:13" x14ac:dyDescent="0.25">
      <c r="A39" s="734">
        <f t="shared" si="0"/>
        <v>33</v>
      </c>
      <c r="B39" s="812"/>
      <c r="C39" s="807"/>
      <c r="D39" s="808"/>
      <c r="E39" s="809"/>
      <c r="F39" s="810"/>
      <c r="G39" s="810"/>
      <c r="H39" s="810"/>
      <c r="I39" s="810"/>
      <c r="J39" s="810"/>
      <c r="K39" s="810"/>
      <c r="L39" s="810"/>
      <c r="M39" s="811"/>
    </row>
    <row r="40" spans="1:13" x14ac:dyDescent="0.25">
      <c r="A40" s="734">
        <f t="shared" si="0"/>
        <v>34</v>
      </c>
      <c r="B40" s="812"/>
      <c r="C40" s="807"/>
      <c r="D40" s="808"/>
      <c r="E40" s="809"/>
      <c r="F40" s="810"/>
      <c r="G40" s="810"/>
      <c r="H40" s="810"/>
      <c r="I40" s="810"/>
      <c r="J40" s="810"/>
      <c r="K40" s="810"/>
      <c r="L40" s="810"/>
      <c r="M40" s="811"/>
    </row>
    <row r="41" spans="1:13" x14ac:dyDescent="0.25">
      <c r="A41" s="734">
        <f t="shared" si="0"/>
        <v>35</v>
      </c>
      <c r="B41" s="812"/>
      <c r="C41" s="807"/>
      <c r="D41" s="808"/>
      <c r="E41" s="809"/>
      <c r="F41" s="810"/>
      <c r="G41" s="810"/>
      <c r="H41" s="810"/>
      <c r="I41" s="810"/>
      <c r="J41" s="810"/>
      <c r="K41" s="810"/>
      <c r="L41" s="810"/>
      <c r="M41" s="811"/>
    </row>
    <row r="42" spans="1:13" x14ac:dyDescent="0.25">
      <c r="A42" s="734">
        <f t="shared" si="0"/>
        <v>36</v>
      </c>
      <c r="B42" s="812"/>
      <c r="C42" s="807"/>
      <c r="D42" s="808"/>
      <c r="E42" s="809"/>
      <c r="F42" s="810"/>
      <c r="G42" s="810"/>
      <c r="H42" s="810"/>
      <c r="I42" s="810"/>
      <c r="J42" s="810"/>
      <c r="K42" s="810"/>
      <c r="L42" s="810"/>
      <c r="M42" s="811"/>
    </row>
    <row r="43" spans="1:13" x14ac:dyDescent="0.25">
      <c r="A43" s="734">
        <f t="shared" si="0"/>
        <v>37</v>
      </c>
      <c r="B43" s="812"/>
      <c r="C43" s="807"/>
      <c r="D43" s="808"/>
      <c r="E43" s="809"/>
      <c r="F43" s="810"/>
      <c r="G43" s="810"/>
      <c r="H43" s="810"/>
      <c r="I43" s="810"/>
      <c r="J43" s="810"/>
      <c r="K43" s="810"/>
      <c r="L43" s="810"/>
      <c r="M43" s="811"/>
    </row>
    <row r="44" spans="1:13" x14ac:dyDescent="0.25">
      <c r="A44" s="734">
        <f t="shared" si="0"/>
        <v>38</v>
      </c>
      <c r="B44" s="812"/>
      <c r="C44" s="807"/>
      <c r="D44" s="808"/>
      <c r="E44" s="809"/>
      <c r="F44" s="810"/>
      <c r="G44" s="810"/>
      <c r="H44" s="810"/>
      <c r="I44" s="810"/>
      <c r="J44" s="810"/>
      <c r="K44" s="810"/>
      <c r="L44" s="810"/>
      <c r="M44" s="811"/>
    </row>
    <row r="45" spans="1:13" x14ac:dyDescent="0.25">
      <c r="A45" s="734">
        <f t="shared" si="0"/>
        <v>39</v>
      </c>
      <c r="B45" s="812"/>
      <c r="C45" s="807"/>
      <c r="D45" s="808"/>
      <c r="E45" s="809"/>
      <c r="F45" s="810"/>
      <c r="G45" s="810"/>
      <c r="H45" s="810"/>
      <c r="I45" s="810"/>
      <c r="J45" s="810"/>
      <c r="K45" s="810"/>
      <c r="L45" s="810"/>
      <c r="M45" s="811"/>
    </row>
    <row r="46" spans="1:13" x14ac:dyDescent="0.25">
      <c r="A46" s="734">
        <f t="shared" si="0"/>
        <v>40</v>
      </c>
      <c r="B46" s="812"/>
      <c r="C46" s="807"/>
      <c r="D46" s="808"/>
      <c r="E46" s="809"/>
      <c r="F46" s="810"/>
      <c r="G46" s="810"/>
      <c r="H46" s="810"/>
      <c r="I46" s="810"/>
      <c r="J46" s="810"/>
      <c r="K46" s="810"/>
      <c r="L46" s="810"/>
      <c r="M46" s="811"/>
    </row>
    <row r="47" spans="1:13" x14ac:dyDescent="0.25">
      <c r="A47" s="734">
        <f t="shared" si="0"/>
        <v>41</v>
      </c>
      <c r="B47" s="812"/>
      <c r="C47" s="807"/>
      <c r="D47" s="808"/>
      <c r="E47" s="809"/>
      <c r="F47" s="810"/>
      <c r="G47" s="810"/>
      <c r="H47" s="810"/>
      <c r="I47" s="810"/>
      <c r="J47" s="810"/>
      <c r="K47" s="810"/>
      <c r="L47" s="810"/>
      <c r="M47" s="811"/>
    </row>
    <row r="48" spans="1:13" x14ac:dyDescent="0.25">
      <c r="A48" s="734">
        <f t="shared" si="0"/>
        <v>42</v>
      </c>
      <c r="B48" s="812"/>
      <c r="C48" s="807"/>
      <c r="D48" s="808"/>
      <c r="E48" s="809"/>
      <c r="F48" s="810"/>
      <c r="G48" s="810"/>
      <c r="H48" s="810"/>
      <c r="I48" s="810"/>
      <c r="J48" s="810"/>
      <c r="K48" s="810"/>
      <c r="L48" s="810"/>
      <c r="M48" s="811"/>
    </row>
    <row r="49" spans="1:13" x14ac:dyDescent="0.25">
      <c r="A49" s="734">
        <f t="shared" si="0"/>
        <v>43</v>
      </c>
      <c r="B49" s="812"/>
      <c r="C49" s="807"/>
      <c r="D49" s="808"/>
      <c r="E49" s="809"/>
      <c r="F49" s="810"/>
      <c r="G49" s="810"/>
      <c r="H49" s="810"/>
      <c r="I49" s="810"/>
      <c r="J49" s="810"/>
      <c r="K49" s="810"/>
      <c r="L49" s="810"/>
      <c r="M49" s="811"/>
    </row>
    <row r="50" spans="1:13" x14ac:dyDescent="0.25">
      <c r="A50" s="734">
        <f t="shared" si="0"/>
        <v>44</v>
      </c>
      <c r="B50" s="812"/>
      <c r="C50" s="807"/>
      <c r="D50" s="808"/>
      <c r="E50" s="809"/>
      <c r="F50" s="810"/>
      <c r="G50" s="810"/>
      <c r="H50" s="810"/>
      <c r="I50" s="810"/>
      <c r="J50" s="810"/>
      <c r="K50" s="810"/>
      <c r="L50" s="810"/>
      <c r="M50" s="811"/>
    </row>
    <row r="51" spans="1:13" x14ac:dyDescent="0.25">
      <c r="A51" s="734">
        <f t="shared" si="0"/>
        <v>45</v>
      </c>
      <c r="B51" s="812"/>
      <c r="C51" s="807"/>
      <c r="D51" s="808"/>
      <c r="E51" s="809"/>
      <c r="F51" s="810"/>
      <c r="G51" s="810"/>
      <c r="H51" s="810"/>
      <c r="I51" s="810"/>
      <c r="J51" s="810"/>
      <c r="K51" s="810"/>
      <c r="L51" s="810"/>
      <c r="M51" s="811"/>
    </row>
    <row r="52" spans="1:13" x14ac:dyDescent="0.25">
      <c r="A52" s="734">
        <f t="shared" si="0"/>
        <v>46</v>
      </c>
      <c r="B52" s="812"/>
      <c r="C52" s="807"/>
      <c r="D52" s="808"/>
      <c r="E52" s="809"/>
      <c r="F52" s="810"/>
      <c r="G52" s="810"/>
      <c r="H52" s="810"/>
      <c r="I52" s="810"/>
      <c r="J52" s="810"/>
      <c r="K52" s="810"/>
      <c r="L52" s="810"/>
      <c r="M52" s="811"/>
    </row>
    <row r="53" spans="1:13" x14ac:dyDescent="0.25">
      <c r="A53" s="734">
        <f t="shared" si="0"/>
        <v>47</v>
      </c>
      <c r="B53" s="812"/>
      <c r="C53" s="807"/>
      <c r="D53" s="808"/>
      <c r="E53" s="809"/>
      <c r="F53" s="810"/>
      <c r="G53" s="810"/>
      <c r="H53" s="810"/>
      <c r="I53" s="810"/>
      <c r="J53" s="810"/>
      <c r="K53" s="810"/>
      <c r="L53" s="810"/>
      <c r="M53" s="811"/>
    </row>
    <row r="54" spans="1:13" x14ac:dyDescent="0.25">
      <c r="A54" s="734">
        <f t="shared" si="0"/>
        <v>48</v>
      </c>
      <c r="B54" s="812"/>
      <c r="C54" s="807"/>
      <c r="D54" s="808"/>
      <c r="E54" s="809"/>
      <c r="F54" s="810"/>
      <c r="G54" s="810"/>
      <c r="H54" s="810"/>
      <c r="I54" s="810"/>
      <c r="J54" s="810"/>
      <c r="K54" s="810"/>
      <c r="L54" s="810"/>
      <c r="M54" s="811"/>
    </row>
    <row r="55" spans="1:13" x14ac:dyDescent="0.25">
      <c r="A55" s="734">
        <f t="shared" si="0"/>
        <v>49</v>
      </c>
      <c r="B55" s="812"/>
      <c r="C55" s="807"/>
      <c r="D55" s="808"/>
      <c r="E55" s="809"/>
      <c r="F55" s="810"/>
      <c r="G55" s="810"/>
      <c r="H55" s="810"/>
      <c r="I55" s="810"/>
      <c r="J55" s="810"/>
      <c r="K55" s="810"/>
      <c r="L55" s="810"/>
      <c r="M55" s="811"/>
    </row>
    <row r="56" spans="1:13" ht="15.75" thickBot="1" x14ac:dyDescent="0.3">
      <c r="A56" s="735">
        <f t="shared" si="0"/>
        <v>50</v>
      </c>
      <c r="B56" s="813"/>
      <c r="C56" s="814"/>
      <c r="D56" s="815"/>
      <c r="E56" s="816"/>
      <c r="F56" s="817"/>
      <c r="G56" s="817"/>
      <c r="H56" s="817"/>
      <c r="I56" s="817"/>
      <c r="J56" s="817"/>
      <c r="K56" s="817"/>
      <c r="L56" s="817"/>
      <c r="M56" s="818"/>
    </row>
    <row r="57" spans="1:13" x14ac:dyDescent="0.25">
      <c r="D57" s="505">
        <f>SUM(D7:D56)</f>
        <v>0</v>
      </c>
      <c r="E57" s="505">
        <f>ROUND(SUM(E7:E56),0)</f>
        <v>0</v>
      </c>
      <c r="F57" s="505">
        <f t="shared" ref="F57:J57" si="1">ROUND(SUM(F7:F56),0)</f>
        <v>0</v>
      </c>
      <c r="G57" s="505">
        <f t="shared" si="1"/>
        <v>0</v>
      </c>
      <c r="H57" s="505">
        <f t="shared" si="1"/>
        <v>0</v>
      </c>
      <c r="I57" s="505" t="str">
        <f>IFERROR( ROUND(SUMPRODUCT($I$7:$I$56, $G$7:$G$56) / SUM( $G$7:$G$56 ), 0), 0) &amp; " / " &amp; ROUND(MAX($I$7:$I$56),0)</f>
        <v>0 / 0</v>
      </c>
      <c r="J57" s="505">
        <f t="shared" si="1"/>
        <v>0</v>
      </c>
      <c r="K57" s="505">
        <f t="shared" ref="K57" si="2">ROUND(SUM(K7:K56),0)</f>
        <v>0</v>
      </c>
      <c r="L57" s="505">
        <f t="shared" ref="L57" si="3">ROUND(SUM(L7:L56),0)</f>
        <v>0</v>
      </c>
      <c r="M57" s="505">
        <f t="shared" ref="M57" si="4">ROUND(SUM(M7:M56),0)</f>
        <v>0</v>
      </c>
    </row>
    <row r="58" spans="1:13" ht="22.5" x14ac:dyDescent="0.25">
      <c r="I58" s="506" t="s">
        <v>628</v>
      </c>
    </row>
  </sheetData>
  <sheetProtection password="F178" sheet="1" formatCells="0" formatColumns="0" formatRows="0" insertHyperlinks="0" autoFilter="0" pivotTables="0"/>
  <conditionalFormatting sqref="D7">
    <cfRule type="expression" dxfId="5" priority="7">
      <formula>AND($D7="",$C7&lt;&gt;"")</formula>
    </cfRule>
  </conditionalFormatting>
  <conditionalFormatting sqref="D8:D13 D15:D56">
    <cfRule type="expression" dxfId="4" priority="5">
      <formula>AND($D8="",$C8&lt;&gt;"")</formula>
    </cfRule>
  </conditionalFormatting>
  <conditionalFormatting sqref="D14">
    <cfRule type="expression" dxfId="3" priority="4">
      <formula>AND($D14="",$C14&lt;&gt;"")</formula>
    </cfRule>
  </conditionalFormatting>
  <conditionalFormatting sqref="D7">
    <cfRule type="expression" dxfId="2" priority="3">
      <formula>AND($D7="",$C7&lt;&gt;"")</formula>
    </cfRule>
  </conditionalFormatting>
  <conditionalFormatting sqref="D8:D13 D15:D56">
    <cfRule type="expression" dxfId="1" priority="2">
      <formula>AND($D8="",$C8&lt;&gt;"")</formula>
    </cfRule>
  </conditionalFormatting>
  <conditionalFormatting sqref="D14">
    <cfRule type="expression" dxfId="0" priority="1">
      <formula>AND($D14="",$C14&lt;&gt;"")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Button_Clear_food">
          <controlPr defaultSize="0" autoLine="0" r:id="rId5">
            <anchor moveWithCells="1">
              <from>
                <xdr:col>0</xdr:col>
                <xdr:colOff>47625</xdr:colOff>
                <xdr:row>1</xdr:row>
                <xdr:rowOff>19050</xdr:rowOff>
              </from>
              <to>
                <xdr:col>1</xdr:col>
                <xdr:colOff>495300</xdr:colOff>
                <xdr:row>2</xdr:row>
                <xdr:rowOff>190500</xdr:rowOff>
              </to>
            </anchor>
          </controlPr>
        </control>
      </mc:Choice>
      <mc:Fallback>
        <control shapeId="11266" r:id="rId4" name="Button_Clear_food"/>
      </mc:Fallback>
    </mc:AlternateContent>
    <mc:AlternateContent xmlns:mc="http://schemas.openxmlformats.org/markup-compatibility/2006">
      <mc:Choice Requires="x14">
        <control shapeId="11265" r:id="rId6" name="Button_Write_daily_nutrition">
          <controlPr defaultSize="0" autoLine="0" r:id="rId7">
            <anchor moveWithCells="1">
              <from>
                <xdr:col>5</xdr:col>
                <xdr:colOff>323850</xdr:colOff>
                <xdr:row>1</xdr:row>
                <xdr:rowOff>0</xdr:rowOff>
              </from>
              <to>
                <xdr:col>10</xdr:col>
                <xdr:colOff>361950</xdr:colOff>
                <xdr:row>2</xdr:row>
                <xdr:rowOff>190500</xdr:rowOff>
              </to>
            </anchor>
          </controlPr>
        </control>
      </mc:Choice>
      <mc:Fallback>
        <control shapeId="11265" r:id="rId6" name="Button_Write_daily_nutri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33CC"/>
  </sheetPr>
  <dimension ref="A1:AV276"/>
  <sheetViews>
    <sheetView zoomScale="70" zoomScaleNormal="70" workbookViewId="0">
      <selection activeCell="U123" sqref="U123"/>
    </sheetView>
  </sheetViews>
  <sheetFormatPr defaultRowHeight="15" x14ac:dyDescent="0.25"/>
  <cols>
    <col min="18" max="18" width="10.28515625" customWidth="1"/>
    <col min="19" max="19" width="7.85546875" customWidth="1"/>
    <col min="20" max="21" width="6.7109375" customWidth="1"/>
    <col min="22" max="22" width="7.5703125" customWidth="1"/>
    <col min="23" max="24" width="7.28515625" customWidth="1"/>
    <col min="25" max="27" width="6.7109375" customWidth="1"/>
    <col min="28" max="28" width="8.5703125" customWidth="1"/>
    <col min="29" max="29" width="7.140625" customWidth="1"/>
    <col min="32" max="32" width="9.5703125" bestFit="1" customWidth="1"/>
    <col min="33" max="42" width="6.5703125" customWidth="1"/>
    <col min="45" max="45" width="10.140625" bestFit="1" customWidth="1"/>
  </cols>
  <sheetData>
    <row r="1" spans="29:47" x14ac:dyDescent="0.25">
      <c r="AC1" s="485"/>
      <c r="AD1" s="485"/>
      <c r="AE1" s="485"/>
      <c r="AF1" s="485"/>
      <c r="AG1" s="485"/>
      <c r="AH1" s="485"/>
      <c r="AI1" s="485"/>
      <c r="AJ1" s="485"/>
      <c r="AK1" s="485"/>
      <c r="AL1" s="485"/>
      <c r="AM1" s="485"/>
      <c r="AN1" s="485"/>
      <c r="AO1" s="485"/>
      <c r="AP1" s="485"/>
      <c r="AQ1" s="485"/>
      <c r="AR1" s="485"/>
      <c r="AS1" s="485"/>
      <c r="AT1" s="485"/>
      <c r="AU1" s="485"/>
    </row>
    <row r="2" spans="29:47" x14ac:dyDescent="0.25">
      <c r="AC2" s="485"/>
      <c r="AD2" s="485"/>
      <c r="AE2" s="485"/>
      <c r="AF2" s="485"/>
      <c r="AG2" s="485"/>
      <c r="AH2" s="485"/>
      <c r="AI2" s="485"/>
      <c r="AJ2" s="485"/>
      <c r="AK2" s="485"/>
      <c r="AL2" s="485"/>
      <c r="AM2" s="485"/>
      <c r="AN2" s="485"/>
      <c r="AO2" s="485"/>
      <c r="AP2" s="485"/>
      <c r="AQ2" s="485"/>
      <c r="AR2" s="485"/>
      <c r="AS2" s="485"/>
      <c r="AT2" s="485"/>
      <c r="AU2" s="485"/>
    </row>
    <row r="3" spans="29:47" x14ac:dyDescent="0.25">
      <c r="AC3" s="485"/>
      <c r="AD3" s="485"/>
      <c r="AE3" s="485"/>
      <c r="AF3" s="485"/>
      <c r="AG3" s="485"/>
      <c r="AH3" s="485"/>
      <c r="AI3" s="485"/>
      <c r="AJ3" s="485"/>
      <c r="AK3" s="485"/>
      <c r="AL3" s="485"/>
      <c r="AM3" s="485"/>
      <c r="AN3" s="485"/>
      <c r="AO3" s="485"/>
      <c r="AP3" s="485"/>
      <c r="AQ3" s="485"/>
      <c r="AR3" s="485"/>
      <c r="AS3" s="485"/>
      <c r="AT3" s="485"/>
      <c r="AU3" s="485"/>
    </row>
    <row r="4" spans="29:47" x14ac:dyDescent="0.25">
      <c r="AC4" s="485"/>
      <c r="AD4" s="485"/>
      <c r="AE4" s="485"/>
      <c r="AF4" s="485"/>
      <c r="AG4" s="485"/>
      <c r="AH4" s="485"/>
      <c r="AI4" s="485"/>
      <c r="AJ4" s="485"/>
      <c r="AK4" s="485"/>
      <c r="AL4" s="485"/>
      <c r="AM4" s="485"/>
      <c r="AN4" s="485"/>
      <c r="AO4" s="485"/>
      <c r="AP4" s="485"/>
      <c r="AQ4" s="485"/>
      <c r="AR4" s="485"/>
      <c r="AS4" s="485"/>
      <c r="AT4" s="485"/>
      <c r="AU4" s="485"/>
    </row>
    <row r="5" spans="29:47" x14ac:dyDescent="0.25">
      <c r="AC5" s="485"/>
      <c r="AD5" s="485"/>
      <c r="AE5" s="485"/>
      <c r="AF5" s="485"/>
      <c r="AG5" s="485"/>
      <c r="AH5" s="485"/>
      <c r="AI5" s="485"/>
      <c r="AJ5" s="485"/>
      <c r="AK5" s="485"/>
      <c r="AL5" s="485"/>
      <c r="AM5" s="485"/>
      <c r="AN5" s="485"/>
      <c r="AO5" s="485"/>
      <c r="AP5" s="485"/>
      <c r="AQ5" s="485"/>
      <c r="AR5" s="485"/>
      <c r="AS5" s="485"/>
      <c r="AT5" s="485"/>
      <c r="AU5" s="485"/>
    </row>
    <row r="6" spans="29:47" x14ac:dyDescent="0.25">
      <c r="AC6" s="485"/>
      <c r="AD6" s="485"/>
      <c r="AE6" s="485"/>
      <c r="AF6" s="485"/>
      <c r="AG6" s="485"/>
      <c r="AH6" s="485"/>
      <c r="AI6" s="485"/>
      <c r="AJ6" s="485"/>
      <c r="AK6" s="485"/>
      <c r="AL6" s="485"/>
      <c r="AM6" s="485"/>
      <c r="AN6" s="485"/>
      <c r="AO6" s="485"/>
      <c r="AP6" s="485"/>
      <c r="AQ6" s="485"/>
      <c r="AR6" s="485"/>
      <c r="AS6" s="485"/>
      <c r="AT6" s="485"/>
      <c r="AU6" s="485"/>
    </row>
    <row r="7" spans="29:47" x14ac:dyDescent="0.25">
      <c r="AC7" s="485"/>
      <c r="AD7" s="485"/>
      <c r="AE7" s="485"/>
      <c r="AF7" s="485"/>
      <c r="AG7" s="485"/>
      <c r="AH7" s="485"/>
      <c r="AI7" s="485"/>
      <c r="AJ7" s="485"/>
      <c r="AK7" s="485"/>
      <c r="AL7" s="485"/>
      <c r="AM7" s="485"/>
      <c r="AN7" s="485"/>
      <c r="AO7" s="485"/>
      <c r="AP7" s="485"/>
      <c r="AQ7" s="485"/>
      <c r="AR7" s="485"/>
      <c r="AS7" s="485"/>
      <c r="AT7" s="485"/>
      <c r="AU7" s="485"/>
    </row>
    <row r="8" spans="29:47" x14ac:dyDescent="0.25">
      <c r="AC8" s="485"/>
      <c r="AD8" s="485"/>
      <c r="AE8" s="485"/>
      <c r="AF8" s="485"/>
      <c r="AG8" s="485"/>
      <c r="AH8" s="485"/>
      <c r="AI8" s="485"/>
      <c r="AJ8" s="485"/>
      <c r="AK8" s="485"/>
      <c r="AL8" s="485"/>
      <c r="AM8" s="485"/>
      <c r="AN8" s="485"/>
      <c r="AO8" s="485"/>
      <c r="AP8" s="485"/>
      <c r="AQ8" s="485"/>
      <c r="AR8" s="485"/>
      <c r="AS8" s="485"/>
      <c r="AT8" s="485"/>
      <c r="AU8" s="485"/>
    </row>
    <row r="9" spans="29:47" x14ac:dyDescent="0.25">
      <c r="AC9" s="485"/>
      <c r="AD9" s="485"/>
      <c r="AE9" s="485"/>
      <c r="AF9" s="485"/>
      <c r="AG9" s="485"/>
      <c r="AH9" s="485"/>
      <c r="AI9" s="485"/>
      <c r="AJ9" s="485"/>
      <c r="AK9" s="485"/>
      <c r="AL9" s="485"/>
      <c r="AM9" s="485"/>
      <c r="AN9" s="485"/>
      <c r="AO9" s="485"/>
      <c r="AP9" s="485"/>
      <c r="AQ9" s="485"/>
      <c r="AR9" s="485"/>
      <c r="AS9" s="485"/>
      <c r="AT9" s="485"/>
      <c r="AU9" s="485"/>
    </row>
    <row r="10" spans="29:47" x14ac:dyDescent="0.25">
      <c r="AC10" s="485"/>
      <c r="AD10" s="485"/>
      <c r="AE10" s="485"/>
      <c r="AF10" s="485"/>
      <c r="AG10" s="485"/>
      <c r="AH10" s="485"/>
      <c r="AI10" s="485"/>
      <c r="AJ10" s="485"/>
      <c r="AK10" s="485"/>
      <c r="AL10" s="485"/>
      <c r="AM10" s="485"/>
      <c r="AN10" s="485"/>
      <c r="AO10" s="485"/>
      <c r="AP10" s="485"/>
      <c r="AQ10" s="485"/>
      <c r="AR10" s="485"/>
      <c r="AS10" s="485"/>
      <c r="AT10" s="485"/>
      <c r="AU10" s="485"/>
    </row>
    <row r="11" spans="29:47" x14ac:dyDescent="0.25">
      <c r="AC11" s="485"/>
      <c r="AD11" s="485"/>
      <c r="AE11" s="485"/>
      <c r="AF11" s="485"/>
      <c r="AG11" s="485"/>
      <c r="AH11" s="485"/>
      <c r="AI11" s="485"/>
      <c r="AJ11" s="485"/>
      <c r="AK11" s="485"/>
      <c r="AL11" s="485"/>
      <c r="AM11" s="485"/>
      <c r="AN11" s="485"/>
      <c r="AO11" s="485"/>
      <c r="AP11" s="485"/>
      <c r="AQ11" s="485"/>
      <c r="AR11" s="485"/>
      <c r="AS11" s="485"/>
      <c r="AT11" s="485"/>
      <c r="AU11" s="485"/>
    </row>
    <row r="12" spans="29:47" x14ac:dyDescent="0.25">
      <c r="AC12" s="485"/>
      <c r="AD12" s="485"/>
      <c r="AE12" s="485"/>
      <c r="AF12" s="485"/>
      <c r="AG12" s="485"/>
      <c r="AH12" s="485"/>
      <c r="AI12" s="485"/>
      <c r="AJ12" s="485"/>
      <c r="AK12" s="485"/>
      <c r="AL12" s="485"/>
      <c r="AM12" s="485"/>
      <c r="AN12" s="485"/>
      <c r="AO12" s="485"/>
      <c r="AP12" s="485"/>
      <c r="AQ12" s="485"/>
      <c r="AR12" s="485"/>
      <c r="AS12" s="485"/>
      <c r="AT12" s="485"/>
      <c r="AU12" s="485"/>
    </row>
    <row r="13" spans="29:47" x14ac:dyDescent="0.25">
      <c r="AC13" s="485"/>
      <c r="AD13" s="485"/>
      <c r="AE13" s="485"/>
      <c r="AF13" s="485"/>
      <c r="AG13" s="485"/>
      <c r="AH13" s="485"/>
      <c r="AI13" s="485"/>
      <c r="AJ13" s="485"/>
      <c r="AK13" s="485"/>
      <c r="AL13" s="485"/>
      <c r="AM13" s="485"/>
      <c r="AN13" s="485"/>
      <c r="AO13" s="485"/>
      <c r="AP13" s="485"/>
      <c r="AQ13" s="485"/>
      <c r="AR13" s="485"/>
      <c r="AS13" s="485"/>
      <c r="AT13" s="485"/>
      <c r="AU13" s="485"/>
    </row>
    <row r="14" spans="29:47" x14ac:dyDescent="0.25">
      <c r="AC14" s="485"/>
      <c r="AD14" s="485"/>
      <c r="AE14" s="485"/>
      <c r="AF14" s="485"/>
      <c r="AG14" s="485"/>
      <c r="AH14" s="485"/>
      <c r="AI14" s="485"/>
      <c r="AJ14" s="485"/>
      <c r="AK14" s="485"/>
      <c r="AL14" s="485"/>
      <c r="AM14" s="485"/>
      <c r="AN14" s="485"/>
      <c r="AO14" s="485"/>
      <c r="AP14" s="485"/>
      <c r="AQ14" s="485"/>
      <c r="AR14" s="485"/>
      <c r="AS14" s="485"/>
      <c r="AT14" s="485"/>
      <c r="AU14" s="485"/>
    </row>
    <row r="15" spans="29:47" x14ac:dyDescent="0.25">
      <c r="AC15" s="485"/>
      <c r="AD15" s="485"/>
      <c r="AE15" s="485"/>
      <c r="AF15" s="485"/>
      <c r="AG15" s="485"/>
      <c r="AH15" s="485"/>
      <c r="AI15" s="485"/>
      <c r="AJ15" s="485"/>
      <c r="AK15" s="485"/>
      <c r="AL15" s="485"/>
      <c r="AM15" s="485"/>
      <c r="AN15" s="485"/>
      <c r="AO15" s="485"/>
      <c r="AP15" s="485"/>
      <c r="AQ15" s="485"/>
      <c r="AR15" s="485"/>
      <c r="AS15" s="485"/>
      <c r="AT15" s="485"/>
      <c r="AU15" s="485"/>
    </row>
    <row r="16" spans="29:47" x14ac:dyDescent="0.25">
      <c r="AC16" s="485"/>
      <c r="AD16" s="485"/>
      <c r="AE16" s="485"/>
      <c r="AF16" s="485"/>
      <c r="AG16" s="485"/>
      <c r="AH16" s="485"/>
      <c r="AI16" s="485"/>
      <c r="AJ16" s="485"/>
      <c r="AK16" s="485"/>
      <c r="AL16" s="485"/>
      <c r="AM16" s="485"/>
      <c r="AN16" s="485"/>
      <c r="AO16" s="485"/>
      <c r="AP16" s="485"/>
      <c r="AQ16" s="485"/>
      <c r="AR16" s="485"/>
      <c r="AS16" s="485"/>
      <c r="AT16" s="485"/>
      <c r="AU16" s="485"/>
    </row>
    <row r="17" spans="29:47" x14ac:dyDescent="0.25">
      <c r="AC17" s="485"/>
      <c r="AD17" s="485"/>
      <c r="AE17" s="485"/>
      <c r="AF17" s="485"/>
      <c r="AG17" s="485"/>
      <c r="AH17" s="485"/>
      <c r="AI17" s="485"/>
      <c r="AJ17" s="485"/>
      <c r="AK17" s="485"/>
      <c r="AL17" s="485"/>
      <c r="AM17" s="485"/>
      <c r="AN17" s="485"/>
      <c r="AO17" s="485"/>
      <c r="AP17" s="485"/>
      <c r="AQ17" s="485"/>
      <c r="AR17" s="485"/>
      <c r="AS17" s="485"/>
      <c r="AT17" s="485"/>
      <c r="AU17" s="485"/>
    </row>
    <row r="18" spans="29:47" x14ac:dyDescent="0.25">
      <c r="AC18" s="485"/>
      <c r="AD18" s="485"/>
      <c r="AE18" s="485"/>
      <c r="AF18" s="485"/>
      <c r="AG18" s="485"/>
      <c r="AH18" s="485"/>
      <c r="AI18" s="485"/>
      <c r="AJ18" s="485"/>
      <c r="AK18" s="485"/>
      <c r="AL18" s="485"/>
      <c r="AM18" s="485"/>
      <c r="AN18" s="485"/>
      <c r="AO18" s="485"/>
      <c r="AP18" s="485"/>
      <c r="AQ18" s="485"/>
      <c r="AR18" s="485"/>
      <c r="AS18" s="485"/>
      <c r="AT18" s="485"/>
      <c r="AU18" s="485"/>
    </row>
    <row r="19" spans="29:47" x14ac:dyDescent="0.25">
      <c r="AC19" s="485"/>
      <c r="AD19" s="485"/>
      <c r="AE19" s="485"/>
      <c r="AF19" s="485"/>
      <c r="AG19" s="485"/>
      <c r="AH19" s="485"/>
      <c r="AI19" s="485"/>
      <c r="AJ19" s="485"/>
      <c r="AK19" s="485"/>
      <c r="AL19" s="485"/>
      <c r="AM19" s="485"/>
      <c r="AN19" s="485"/>
      <c r="AO19" s="485"/>
      <c r="AP19" s="485"/>
      <c r="AQ19" s="485"/>
      <c r="AR19" s="485"/>
      <c r="AS19" s="485"/>
      <c r="AT19" s="485"/>
      <c r="AU19" s="485"/>
    </row>
    <row r="20" spans="29:47" x14ac:dyDescent="0.25">
      <c r="AC20" s="485"/>
      <c r="AD20" s="485"/>
      <c r="AE20" s="485"/>
      <c r="AF20" s="485"/>
      <c r="AG20" s="485"/>
      <c r="AH20" s="485"/>
      <c r="AI20" s="485"/>
      <c r="AJ20" s="485"/>
      <c r="AK20" s="485"/>
      <c r="AL20" s="485"/>
      <c r="AM20" s="485"/>
      <c r="AN20" s="485"/>
      <c r="AO20" s="485"/>
      <c r="AP20" s="485"/>
      <c r="AQ20" s="485"/>
      <c r="AR20" s="485"/>
      <c r="AS20" s="485"/>
      <c r="AT20" s="485"/>
      <c r="AU20" s="485"/>
    </row>
    <row r="21" spans="29:47" x14ac:dyDescent="0.25">
      <c r="AC21" s="485"/>
      <c r="AD21" s="485"/>
      <c r="AE21" s="485"/>
      <c r="AF21" s="485"/>
      <c r="AG21" s="485"/>
      <c r="AH21" s="485"/>
      <c r="AI21" s="485"/>
      <c r="AJ21" s="485"/>
      <c r="AK21" s="485"/>
      <c r="AL21" s="485"/>
      <c r="AM21" s="485"/>
      <c r="AN21" s="485"/>
      <c r="AO21" s="485"/>
      <c r="AP21" s="485"/>
      <c r="AQ21" s="485"/>
      <c r="AR21" s="485"/>
      <c r="AS21" s="485"/>
      <c r="AT21" s="485"/>
      <c r="AU21" s="485"/>
    </row>
    <row r="22" spans="29:47" x14ac:dyDescent="0.25">
      <c r="AC22" s="485"/>
      <c r="AD22" s="485"/>
      <c r="AE22" s="485"/>
      <c r="AF22" s="485"/>
      <c r="AG22" s="485"/>
      <c r="AH22" s="485"/>
      <c r="AI22" s="485"/>
      <c r="AJ22" s="485"/>
      <c r="AK22" s="485"/>
      <c r="AL22" s="485"/>
      <c r="AM22" s="485"/>
      <c r="AN22" s="485"/>
      <c r="AO22" s="485"/>
      <c r="AP22" s="485"/>
      <c r="AQ22" s="485"/>
      <c r="AR22" s="485"/>
      <c r="AS22" s="485"/>
      <c r="AT22" s="485"/>
      <c r="AU22" s="485"/>
    </row>
    <row r="23" spans="29:47" x14ac:dyDescent="0.25">
      <c r="AC23" s="485"/>
      <c r="AD23" s="485"/>
      <c r="AE23" s="485"/>
      <c r="AF23" s="485"/>
      <c r="AG23" s="485"/>
      <c r="AH23" s="485"/>
      <c r="AI23" s="485"/>
      <c r="AJ23" s="485"/>
      <c r="AK23" s="485"/>
      <c r="AL23" s="485"/>
      <c r="AM23" s="485"/>
      <c r="AN23" s="485"/>
      <c r="AO23" s="485"/>
      <c r="AP23" s="485"/>
      <c r="AQ23" s="485"/>
      <c r="AR23" s="485"/>
      <c r="AS23" s="485"/>
      <c r="AT23" s="485"/>
      <c r="AU23" s="485"/>
    </row>
    <row r="24" spans="29:47" x14ac:dyDescent="0.25">
      <c r="AC24" s="485"/>
      <c r="AD24" s="485"/>
      <c r="AE24" s="485"/>
      <c r="AF24" s="485"/>
      <c r="AG24" s="485"/>
      <c r="AH24" s="485"/>
      <c r="AI24" s="485"/>
      <c r="AJ24" s="485"/>
      <c r="AK24" s="485"/>
      <c r="AL24" s="485"/>
      <c r="AM24" s="485"/>
      <c r="AN24" s="485"/>
      <c r="AO24" s="485"/>
      <c r="AP24" s="485"/>
      <c r="AQ24" s="485"/>
      <c r="AR24" s="485"/>
      <c r="AS24" s="485"/>
      <c r="AT24" s="485"/>
      <c r="AU24" s="485"/>
    </row>
    <row r="25" spans="29:47" x14ac:dyDescent="0.25">
      <c r="AC25" s="485"/>
      <c r="AD25" s="485"/>
      <c r="AE25" s="485"/>
      <c r="AF25" s="485"/>
      <c r="AG25" s="485"/>
      <c r="AH25" s="485"/>
      <c r="AI25" s="485"/>
      <c r="AJ25" s="485"/>
      <c r="AK25" s="485"/>
      <c r="AL25" s="485"/>
      <c r="AM25" s="485"/>
      <c r="AN25" s="485"/>
      <c r="AO25" s="485"/>
      <c r="AP25" s="485"/>
      <c r="AQ25" s="485"/>
      <c r="AR25" s="485"/>
      <c r="AS25" s="485"/>
      <c r="AT25" s="485"/>
      <c r="AU25" s="485"/>
    </row>
    <row r="26" spans="29:47" x14ac:dyDescent="0.25">
      <c r="AC26" s="485"/>
      <c r="AD26" s="485"/>
      <c r="AE26" s="485"/>
      <c r="AF26" s="485"/>
      <c r="AG26" s="485"/>
      <c r="AH26" s="485"/>
      <c r="AI26" s="485"/>
      <c r="AJ26" s="485"/>
      <c r="AK26" s="485"/>
      <c r="AL26" s="485"/>
      <c r="AM26" s="485"/>
      <c r="AN26" s="485"/>
      <c r="AO26" s="485"/>
      <c r="AP26" s="485"/>
      <c r="AQ26" s="485"/>
      <c r="AR26" s="485"/>
      <c r="AS26" s="485"/>
      <c r="AT26" s="485"/>
      <c r="AU26" s="485"/>
    </row>
    <row r="27" spans="29:47" x14ac:dyDescent="0.25">
      <c r="AC27" s="485"/>
      <c r="AD27" s="485"/>
      <c r="AE27" s="485"/>
      <c r="AF27" s="485"/>
      <c r="AG27" s="485"/>
      <c r="AH27" s="485"/>
      <c r="AI27" s="485"/>
      <c r="AJ27" s="485"/>
      <c r="AK27" s="485"/>
      <c r="AL27" s="485"/>
      <c r="AM27" s="485"/>
      <c r="AN27" s="485"/>
      <c r="AO27" s="485"/>
      <c r="AP27" s="485"/>
      <c r="AQ27" s="485"/>
      <c r="AR27" s="485"/>
      <c r="AS27" s="485"/>
      <c r="AT27" s="485"/>
      <c r="AU27" s="485"/>
    </row>
    <row r="28" spans="29:47" x14ac:dyDescent="0.25">
      <c r="AC28" s="485"/>
      <c r="AD28" s="485"/>
      <c r="AE28" s="485"/>
      <c r="AF28" s="485"/>
      <c r="AG28" s="485"/>
      <c r="AH28" s="485"/>
      <c r="AI28" s="485"/>
      <c r="AJ28" s="485"/>
      <c r="AK28" s="485"/>
      <c r="AL28" s="485"/>
      <c r="AM28" s="485"/>
      <c r="AN28" s="485"/>
      <c r="AO28" s="485"/>
      <c r="AP28" s="485"/>
      <c r="AQ28" s="485"/>
      <c r="AR28" s="485"/>
      <c r="AS28" s="485"/>
      <c r="AT28" s="485"/>
      <c r="AU28" s="485"/>
    </row>
    <row r="29" spans="29:47" x14ac:dyDescent="0.25">
      <c r="AC29" s="485"/>
      <c r="AD29" s="485"/>
      <c r="AE29" s="485"/>
      <c r="AF29" s="485"/>
      <c r="AG29" s="485"/>
      <c r="AH29" s="485"/>
      <c r="AI29" s="485"/>
      <c r="AJ29" s="485"/>
      <c r="AK29" s="485"/>
      <c r="AL29" s="485"/>
      <c r="AM29" s="485"/>
      <c r="AN29" s="485"/>
      <c r="AO29" s="485"/>
      <c r="AP29" s="485"/>
      <c r="AQ29" s="485"/>
      <c r="AR29" s="485"/>
      <c r="AS29" s="485"/>
      <c r="AT29" s="485"/>
      <c r="AU29" s="485"/>
    </row>
    <row r="30" spans="29:47" x14ac:dyDescent="0.25">
      <c r="AC30" s="485"/>
      <c r="AD30" s="485"/>
      <c r="AE30" s="485"/>
      <c r="AF30" s="485"/>
      <c r="AG30" s="485"/>
      <c r="AH30" s="485"/>
      <c r="AI30" s="485"/>
      <c r="AJ30" s="485"/>
      <c r="AK30" s="485"/>
      <c r="AL30" s="485"/>
      <c r="AM30" s="485"/>
      <c r="AN30" s="485"/>
      <c r="AO30" s="485"/>
      <c r="AP30" s="485"/>
      <c r="AQ30" s="485"/>
      <c r="AR30" s="485"/>
      <c r="AS30" s="485"/>
      <c r="AT30" s="485"/>
      <c r="AU30" s="485"/>
    </row>
    <row r="31" spans="29:47" x14ac:dyDescent="0.25">
      <c r="AC31" s="485"/>
      <c r="AD31" s="485"/>
      <c r="AE31" s="485"/>
      <c r="AF31" s="485"/>
      <c r="AG31" s="485"/>
      <c r="AH31" s="485"/>
      <c r="AI31" s="485"/>
      <c r="AJ31" s="485"/>
      <c r="AK31" s="485"/>
      <c r="AL31" s="485"/>
      <c r="AM31" s="485"/>
      <c r="AN31" s="485"/>
      <c r="AO31" s="485"/>
      <c r="AP31" s="485"/>
      <c r="AQ31" s="485"/>
      <c r="AR31" s="485"/>
      <c r="AS31" s="485"/>
      <c r="AT31" s="485"/>
      <c r="AU31" s="485"/>
    </row>
    <row r="32" spans="29:47" x14ac:dyDescent="0.25">
      <c r="AC32" s="485"/>
      <c r="AD32" s="485"/>
      <c r="AE32" s="485"/>
      <c r="AF32" s="485"/>
      <c r="AG32" s="485"/>
      <c r="AH32" s="485"/>
      <c r="AI32" s="485"/>
      <c r="AJ32" s="485"/>
      <c r="AK32" s="485"/>
      <c r="AL32" s="485"/>
      <c r="AM32" s="485"/>
      <c r="AN32" s="485"/>
      <c r="AO32" s="485"/>
      <c r="AP32" s="485"/>
      <c r="AQ32" s="485"/>
      <c r="AR32" s="485"/>
      <c r="AS32" s="485"/>
      <c r="AT32" s="485"/>
      <c r="AU32" s="485"/>
    </row>
    <row r="33" spans="29:47" x14ac:dyDescent="0.25">
      <c r="AC33" s="485"/>
      <c r="AD33" s="485"/>
      <c r="AE33" s="485"/>
      <c r="AF33" s="485"/>
      <c r="AG33" s="485"/>
      <c r="AH33" s="485"/>
      <c r="AI33" s="485"/>
      <c r="AJ33" s="485"/>
      <c r="AK33" s="485"/>
      <c r="AL33" s="485"/>
      <c r="AM33" s="485"/>
      <c r="AN33" s="485"/>
      <c r="AO33" s="485"/>
      <c r="AP33" s="485"/>
      <c r="AQ33" s="485"/>
      <c r="AR33" s="485"/>
      <c r="AS33" s="485"/>
      <c r="AT33" s="485"/>
      <c r="AU33" s="485"/>
    </row>
    <row r="34" spans="29:47" x14ac:dyDescent="0.25">
      <c r="AC34" s="485"/>
      <c r="AD34" s="485"/>
      <c r="AE34" s="485"/>
      <c r="AF34" s="485"/>
      <c r="AG34" s="485"/>
      <c r="AH34" s="485"/>
      <c r="AI34" s="485"/>
      <c r="AJ34" s="485"/>
      <c r="AK34" s="485"/>
      <c r="AL34" s="485"/>
      <c r="AM34" s="485"/>
      <c r="AN34" s="485"/>
      <c r="AO34" s="485"/>
      <c r="AP34" s="485"/>
      <c r="AQ34" s="485"/>
      <c r="AR34" s="485"/>
      <c r="AS34" s="485"/>
      <c r="AT34" s="485"/>
      <c r="AU34" s="485"/>
    </row>
    <row r="35" spans="29:47" x14ac:dyDescent="0.25">
      <c r="AC35" s="485"/>
      <c r="AD35" s="485"/>
      <c r="AE35" s="485"/>
      <c r="AF35" s="485"/>
      <c r="AG35" s="485"/>
      <c r="AH35" s="485"/>
      <c r="AI35" s="485"/>
      <c r="AJ35" s="485"/>
      <c r="AK35" s="485"/>
      <c r="AL35" s="485"/>
      <c r="AM35" s="485"/>
      <c r="AN35" s="485"/>
      <c r="AO35" s="485"/>
      <c r="AP35" s="485"/>
      <c r="AQ35" s="485"/>
      <c r="AR35" s="485"/>
      <c r="AS35" s="485"/>
      <c r="AT35" s="485"/>
      <c r="AU35" s="485"/>
    </row>
    <row r="36" spans="29:47" x14ac:dyDescent="0.25">
      <c r="AC36" s="485"/>
      <c r="AD36" s="485"/>
      <c r="AE36" s="485"/>
      <c r="AF36" s="485"/>
      <c r="AG36" s="485"/>
      <c r="AH36" s="485"/>
      <c r="AI36" s="485"/>
      <c r="AJ36" s="485"/>
      <c r="AK36" s="485"/>
      <c r="AL36" s="485"/>
      <c r="AM36" s="485"/>
      <c r="AN36" s="485"/>
      <c r="AO36" s="485"/>
      <c r="AP36" s="485"/>
      <c r="AQ36" s="485"/>
      <c r="AR36" s="485"/>
      <c r="AS36" s="485"/>
      <c r="AT36" s="485"/>
      <c r="AU36" s="485"/>
    </row>
    <row r="37" spans="29:47" x14ac:dyDescent="0.25">
      <c r="AC37" s="485"/>
      <c r="AD37" s="485"/>
      <c r="AE37" s="485"/>
      <c r="AF37" s="485"/>
      <c r="AG37" s="485"/>
      <c r="AH37" s="485"/>
      <c r="AI37" s="485"/>
      <c r="AJ37" s="485"/>
      <c r="AK37" s="485"/>
      <c r="AL37" s="485"/>
      <c r="AM37" s="485"/>
      <c r="AN37" s="485"/>
      <c r="AO37" s="485"/>
      <c r="AP37" s="485"/>
      <c r="AQ37" s="485"/>
      <c r="AR37" s="485"/>
      <c r="AS37" s="485"/>
      <c r="AT37" s="485"/>
      <c r="AU37" s="485"/>
    </row>
    <row r="38" spans="29:47" x14ac:dyDescent="0.25">
      <c r="AC38" s="485"/>
      <c r="AD38" s="485"/>
      <c r="AE38" s="485"/>
      <c r="AF38" s="485"/>
      <c r="AG38" s="485"/>
      <c r="AH38" s="485"/>
      <c r="AI38" s="485"/>
      <c r="AJ38" s="485"/>
      <c r="AK38" s="485"/>
      <c r="AL38" s="485"/>
      <c r="AM38" s="485"/>
      <c r="AN38" s="485"/>
      <c r="AO38" s="485"/>
      <c r="AP38" s="485"/>
      <c r="AQ38" s="485"/>
      <c r="AR38" s="485"/>
      <c r="AS38" s="485"/>
      <c r="AT38" s="485"/>
      <c r="AU38" s="485"/>
    </row>
    <row r="39" spans="29:47" x14ac:dyDescent="0.25">
      <c r="AC39" s="485"/>
      <c r="AD39" s="485"/>
      <c r="AE39" s="485"/>
      <c r="AF39" s="485"/>
      <c r="AG39" s="485"/>
      <c r="AH39" s="485"/>
      <c r="AI39" s="485"/>
      <c r="AJ39" s="485"/>
      <c r="AK39" s="485"/>
      <c r="AL39" s="485"/>
      <c r="AM39" s="485"/>
      <c r="AN39" s="485"/>
      <c r="AO39" s="485"/>
      <c r="AP39" s="485"/>
      <c r="AQ39" s="485"/>
      <c r="AR39" s="485"/>
      <c r="AS39" s="485"/>
      <c r="AT39" s="485"/>
      <c r="AU39" s="485"/>
    </row>
    <row r="40" spans="29:47" x14ac:dyDescent="0.25">
      <c r="AC40" s="485"/>
      <c r="AD40" s="485"/>
      <c r="AE40" s="485"/>
      <c r="AF40" s="485"/>
      <c r="AG40" s="485"/>
      <c r="AH40" s="485"/>
      <c r="AI40" s="485"/>
      <c r="AJ40" s="485"/>
      <c r="AK40" s="485"/>
      <c r="AL40" s="485"/>
      <c r="AM40" s="485"/>
      <c r="AN40" s="485"/>
      <c r="AO40" s="485"/>
      <c r="AP40" s="485"/>
      <c r="AQ40" s="485"/>
      <c r="AR40" s="485"/>
      <c r="AS40" s="485"/>
      <c r="AT40" s="485"/>
      <c r="AU40" s="485"/>
    </row>
    <row r="41" spans="29:47" x14ac:dyDescent="0.25">
      <c r="AC41" s="485"/>
      <c r="AD41" s="485"/>
      <c r="AE41" s="485"/>
      <c r="AF41" s="485"/>
      <c r="AG41" s="485"/>
      <c r="AH41" s="485"/>
      <c r="AI41" s="485"/>
      <c r="AJ41" s="485"/>
      <c r="AK41" s="485"/>
      <c r="AL41" s="485"/>
      <c r="AM41" s="485"/>
      <c r="AN41" s="485"/>
      <c r="AO41" s="485"/>
      <c r="AP41" s="485"/>
      <c r="AQ41" s="485"/>
      <c r="AR41" s="485"/>
      <c r="AS41" s="485"/>
      <c r="AT41" s="485"/>
      <c r="AU41" s="485"/>
    </row>
    <row r="42" spans="29:47" x14ac:dyDescent="0.25">
      <c r="AC42" s="485"/>
      <c r="AD42" s="485"/>
      <c r="AE42" s="485"/>
      <c r="AF42" s="485"/>
      <c r="AG42" s="485"/>
      <c r="AH42" s="485"/>
      <c r="AI42" s="485"/>
      <c r="AJ42" s="485"/>
      <c r="AK42" s="485"/>
      <c r="AL42" s="485"/>
      <c r="AM42" s="485"/>
      <c r="AN42" s="485"/>
      <c r="AO42" s="485"/>
      <c r="AP42" s="485"/>
      <c r="AQ42" s="485"/>
      <c r="AR42" s="485"/>
      <c r="AS42" s="485"/>
      <c r="AT42" s="485"/>
      <c r="AU42" s="485"/>
    </row>
    <row r="43" spans="29:47" x14ac:dyDescent="0.25">
      <c r="AC43" s="485"/>
      <c r="AD43" s="485"/>
      <c r="AE43" s="485"/>
      <c r="AF43" s="485"/>
      <c r="AG43" s="485"/>
      <c r="AH43" s="485"/>
      <c r="AI43" s="485"/>
      <c r="AJ43" s="485"/>
      <c r="AK43" s="485"/>
      <c r="AL43" s="485"/>
      <c r="AM43" s="485"/>
      <c r="AN43" s="485"/>
      <c r="AO43" s="485"/>
      <c r="AP43" s="485"/>
      <c r="AQ43" s="485"/>
      <c r="AR43" s="485"/>
      <c r="AS43" s="485"/>
      <c r="AT43" s="485"/>
      <c r="AU43" s="485"/>
    </row>
    <row r="44" spans="29:47" x14ac:dyDescent="0.25">
      <c r="AC44" s="485"/>
      <c r="AD44" s="485"/>
      <c r="AE44" s="485"/>
      <c r="AF44" s="485"/>
      <c r="AG44" s="485"/>
      <c r="AH44" s="485"/>
      <c r="AI44" s="485"/>
      <c r="AJ44" s="485"/>
      <c r="AK44" s="485"/>
      <c r="AL44" s="485"/>
      <c r="AM44" s="485"/>
      <c r="AN44" s="485"/>
      <c r="AO44" s="485"/>
      <c r="AP44" s="485"/>
      <c r="AQ44" s="485"/>
      <c r="AR44" s="485"/>
      <c r="AS44" s="485"/>
      <c r="AT44" s="485"/>
      <c r="AU44" s="485"/>
    </row>
    <row r="45" spans="29:47" x14ac:dyDescent="0.25">
      <c r="AC45" s="485"/>
      <c r="AD45" s="485"/>
      <c r="AE45" s="485"/>
      <c r="AF45" s="485"/>
      <c r="AG45" s="485"/>
      <c r="AH45" s="485"/>
      <c r="AI45" s="485"/>
      <c r="AJ45" s="485"/>
      <c r="AK45" s="485"/>
      <c r="AL45" s="485"/>
      <c r="AM45" s="485"/>
      <c r="AN45" s="485"/>
      <c r="AO45" s="485"/>
      <c r="AP45" s="485"/>
      <c r="AQ45" s="485"/>
      <c r="AR45" s="485"/>
      <c r="AS45" s="485"/>
      <c r="AT45" s="485"/>
      <c r="AU45" s="485"/>
    </row>
    <row r="46" spans="29:47" x14ac:dyDescent="0.25">
      <c r="AC46" s="485"/>
      <c r="AD46" s="485"/>
      <c r="AE46" s="485"/>
      <c r="AF46" s="485"/>
      <c r="AG46" s="485"/>
      <c r="AH46" s="485"/>
      <c r="AI46" s="485"/>
      <c r="AJ46" s="485"/>
      <c r="AK46" s="485"/>
      <c r="AL46" s="485"/>
      <c r="AM46" s="485"/>
      <c r="AN46" s="485"/>
      <c r="AO46" s="485"/>
      <c r="AP46" s="485"/>
      <c r="AQ46" s="485"/>
      <c r="AR46" s="485"/>
      <c r="AS46" s="485"/>
      <c r="AT46" s="485"/>
      <c r="AU46" s="485"/>
    </row>
    <row r="47" spans="29:47" x14ac:dyDescent="0.25">
      <c r="AC47" s="485"/>
      <c r="AD47" s="485"/>
      <c r="AE47" s="485"/>
      <c r="AF47" s="485"/>
      <c r="AG47" s="485"/>
      <c r="AH47" s="485"/>
      <c r="AI47" s="485"/>
      <c r="AJ47" s="485"/>
      <c r="AK47" s="485"/>
      <c r="AL47" s="485"/>
      <c r="AM47" s="485"/>
      <c r="AN47" s="485"/>
      <c r="AO47" s="485"/>
      <c r="AP47" s="485"/>
      <c r="AQ47" s="485"/>
      <c r="AR47" s="485"/>
      <c r="AS47" s="485"/>
      <c r="AT47" s="485"/>
      <c r="AU47" s="485"/>
    </row>
    <row r="48" spans="29:47" x14ac:dyDescent="0.25">
      <c r="AC48" s="485"/>
      <c r="AD48" s="485"/>
      <c r="AE48" s="485"/>
      <c r="AF48" s="485"/>
      <c r="AG48" s="485"/>
      <c r="AH48" s="485"/>
      <c r="AI48" s="485"/>
      <c r="AJ48" s="485"/>
      <c r="AK48" s="485"/>
      <c r="AL48" s="485"/>
      <c r="AM48" s="485"/>
      <c r="AN48" s="485"/>
      <c r="AO48" s="485"/>
      <c r="AP48" s="485"/>
      <c r="AQ48" s="485"/>
      <c r="AR48" s="485"/>
      <c r="AS48" s="485"/>
      <c r="AT48" s="485"/>
      <c r="AU48" s="485"/>
    </row>
    <row r="49" spans="14:47" x14ac:dyDescent="0.25">
      <c r="AC49" s="485"/>
      <c r="AD49" s="485"/>
      <c r="AE49" s="485"/>
      <c r="AF49" s="485"/>
      <c r="AG49" s="485"/>
      <c r="AH49" s="485"/>
      <c r="AI49" s="485"/>
      <c r="AJ49" s="485"/>
      <c r="AK49" s="485"/>
      <c r="AL49" s="485"/>
      <c r="AM49" s="485"/>
      <c r="AN49" s="485"/>
      <c r="AO49" s="485"/>
      <c r="AP49" s="485"/>
      <c r="AQ49" s="485"/>
      <c r="AR49" s="485"/>
      <c r="AS49" s="485"/>
      <c r="AT49" s="485"/>
      <c r="AU49" s="485"/>
    </row>
    <row r="50" spans="14:47" x14ac:dyDescent="0.25">
      <c r="AC50" s="485"/>
      <c r="AD50" s="485"/>
      <c r="AE50" s="485"/>
      <c r="AF50" s="485"/>
      <c r="AG50" s="485"/>
      <c r="AH50" s="485"/>
      <c r="AI50" s="485"/>
      <c r="AJ50" s="485"/>
      <c r="AK50" s="485"/>
      <c r="AL50" s="485"/>
      <c r="AM50" s="485"/>
      <c r="AN50" s="485"/>
      <c r="AO50" s="485"/>
      <c r="AP50" s="485"/>
      <c r="AQ50" s="485"/>
      <c r="AR50" s="485"/>
      <c r="AS50" s="485"/>
      <c r="AT50" s="485"/>
      <c r="AU50" s="485"/>
    </row>
    <row r="51" spans="14:47" x14ac:dyDescent="0.25">
      <c r="AC51" s="485"/>
      <c r="AD51" s="485"/>
      <c r="AE51" s="485"/>
      <c r="AF51" s="485"/>
      <c r="AG51" s="485"/>
      <c r="AH51" s="485"/>
      <c r="AI51" s="485"/>
      <c r="AJ51" s="485"/>
      <c r="AK51" s="485"/>
      <c r="AL51" s="485"/>
      <c r="AM51" s="485"/>
      <c r="AN51" s="485"/>
      <c r="AO51" s="485"/>
      <c r="AP51" s="485"/>
      <c r="AQ51" s="485"/>
      <c r="AR51" s="485"/>
      <c r="AS51" s="485"/>
      <c r="AT51" s="485"/>
      <c r="AU51" s="485"/>
    </row>
    <row r="52" spans="14:47" x14ac:dyDescent="0.25">
      <c r="AC52" s="485"/>
      <c r="AD52" s="485"/>
      <c r="AE52" s="485"/>
      <c r="AF52" s="485"/>
      <c r="AG52" s="485"/>
      <c r="AH52" s="485"/>
      <c r="AI52" s="485"/>
      <c r="AJ52" s="485"/>
      <c r="AK52" s="485"/>
      <c r="AL52" s="485"/>
      <c r="AM52" s="485"/>
      <c r="AN52" s="485"/>
      <c r="AO52" s="485"/>
      <c r="AP52" s="485"/>
      <c r="AQ52" s="485"/>
      <c r="AR52" s="485"/>
      <c r="AS52" s="485"/>
      <c r="AT52" s="485"/>
      <c r="AU52" s="485"/>
    </row>
    <row r="53" spans="14:47" ht="30" customHeight="1" thickBot="1" x14ac:dyDescent="0.35">
      <c r="X53" s="427" t="s">
        <v>636</v>
      </c>
      <c r="AC53" s="485"/>
      <c r="AD53" s="485"/>
      <c r="AE53" s="485"/>
      <c r="AF53" s="485"/>
      <c r="AG53" s="485"/>
      <c r="AH53" s="485"/>
      <c r="AI53" s="485"/>
      <c r="AJ53" s="485"/>
      <c r="AK53" s="485"/>
      <c r="AL53" s="485"/>
      <c r="AM53" s="485"/>
      <c r="AN53" s="485"/>
      <c r="AO53" s="485"/>
      <c r="AP53" s="485"/>
      <c r="AQ53" s="485"/>
      <c r="AR53" s="485"/>
      <c r="AS53" s="485"/>
      <c r="AT53" s="485"/>
      <c r="AU53" s="485"/>
    </row>
    <row r="54" spans="14:47" ht="16.5" thickBot="1" x14ac:dyDescent="0.3">
      <c r="O54" s="927"/>
      <c r="P54" s="927"/>
      <c r="Q54" s="928"/>
      <c r="R54" s="1117" t="s">
        <v>690</v>
      </c>
      <c r="S54" s="1118"/>
      <c r="T54" s="1119"/>
      <c r="U54" s="1122" t="s">
        <v>65</v>
      </c>
      <c r="V54" s="1120" t="s">
        <v>691</v>
      </c>
      <c r="W54" s="1118"/>
      <c r="X54" s="1121"/>
      <c r="Y54" s="1112" t="s">
        <v>675</v>
      </c>
      <c r="Z54" s="1113"/>
      <c r="AA54" s="1114"/>
      <c r="AB54" s="1112" t="s">
        <v>676</v>
      </c>
      <c r="AC54" s="1113"/>
      <c r="AD54" s="1113"/>
      <c r="AE54" s="1113"/>
      <c r="AF54" s="1113"/>
      <c r="AG54" s="1114"/>
      <c r="AH54" s="485"/>
      <c r="AI54" s="486"/>
      <c r="AJ54" s="485"/>
      <c r="AK54" s="485"/>
      <c r="AL54" s="485"/>
      <c r="AM54" s="485"/>
      <c r="AN54" s="485"/>
      <c r="AO54" s="485"/>
      <c r="AP54" s="485"/>
      <c r="AQ54" s="485"/>
      <c r="AR54" s="485"/>
      <c r="AS54" s="485"/>
      <c r="AT54" s="485"/>
      <c r="AU54" s="485"/>
    </row>
    <row r="55" spans="14:47" ht="15" customHeight="1" x14ac:dyDescent="0.25">
      <c r="O55" s="850" t="s">
        <v>682</v>
      </c>
      <c r="P55" s="851" t="s">
        <v>629</v>
      </c>
      <c r="Q55" s="852" t="s">
        <v>638</v>
      </c>
      <c r="R55" s="853" t="s">
        <v>677</v>
      </c>
      <c r="S55" s="854" t="s">
        <v>678</v>
      </c>
      <c r="T55" s="854" t="s">
        <v>679</v>
      </c>
      <c r="U55" s="1123"/>
      <c r="V55" s="855" t="s">
        <v>686</v>
      </c>
      <c r="W55" s="854" t="s">
        <v>688</v>
      </c>
      <c r="X55" s="858" t="s">
        <v>689</v>
      </c>
      <c r="Y55" s="857" t="s">
        <v>677</v>
      </c>
      <c r="Z55" s="855" t="s">
        <v>678</v>
      </c>
      <c r="AA55" s="859" t="s">
        <v>679</v>
      </c>
      <c r="AB55" s="860" t="s">
        <v>677</v>
      </c>
      <c r="AC55" s="856" t="s">
        <v>686</v>
      </c>
      <c r="AD55" s="855" t="s">
        <v>678</v>
      </c>
      <c r="AE55" s="857" t="s">
        <v>685</v>
      </c>
      <c r="AF55" s="855" t="s">
        <v>679</v>
      </c>
      <c r="AG55" s="859" t="s">
        <v>687</v>
      </c>
      <c r="AH55" s="485"/>
      <c r="AI55" s="485"/>
      <c r="AJ55" s="485"/>
      <c r="AK55" s="485"/>
      <c r="AM55" s="800" t="s">
        <v>629</v>
      </c>
      <c r="AN55" s="800" t="s">
        <v>638</v>
      </c>
      <c r="AO55" s="800" t="s">
        <v>639</v>
      </c>
      <c r="AP55" s="800" t="s">
        <v>640</v>
      </c>
      <c r="AQ55" s="800" t="s">
        <v>246</v>
      </c>
      <c r="AR55" s="495"/>
      <c r="AS55" s="485"/>
      <c r="AT55" s="485"/>
      <c r="AU55" s="485"/>
    </row>
    <row r="56" spans="14:47" x14ac:dyDescent="0.25">
      <c r="N56" s="431"/>
      <c r="O56" s="922">
        <v>1</v>
      </c>
      <c r="P56" s="843" t="str">
        <f ca="1">IFERROR(AVERAGE(OFFSET('Вес, сон, питание, курс'!B$1, 1+7*($O56-1), 1, 7, 1)), "")</f>
        <v/>
      </c>
      <c r="Q56" s="844" t="str">
        <f ca="1">IFERROR(AVERAGE(OFFSET('Вес, сон, питание, курс'!C$1, 1+7*($O56-1), 1, 7, 1)), "")</f>
        <v/>
      </c>
      <c r="R56" s="797" t="str">
        <f ca="1">IFERROR(AVERAGE(OFFSET('Вес, сон, питание, курс'!F$1, 1+7*($O56-1), 0, 7, 1)), "")</f>
        <v/>
      </c>
      <c r="S56" s="797" t="str">
        <f ca="1">IFERROR(AVERAGE(OFFSET('Вес, сон, питание, курс'!G$1, 1+7*($O56-1), 0, 7, 1)), "")</f>
        <v/>
      </c>
      <c r="T56" s="797" t="str">
        <f ca="1">IFERROR(AVERAGE(OFFSET('Вес, сон, питание, курс'!H$1, 1+7*($O56-1), 0, 7, 1)), "")</f>
        <v/>
      </c>
      <c r="U56" s="819" t="str">
        <f ca="1">IFERROR(AVERAGE(OFFSET('Вес, сон, питание, курс'!I$1, 1+7*($O56-1), 0, 7, 1)), "")</f>
        <v/>
      </c>
      <c r="V56" s="797" t="str">
        <f ca="1">IFERROR(AVERAGE(OFFSET('Вес, сон, питание, курс'!K$1, 1+7*($O56-1), 0, 7, 1)), "")</f>
        <v/>
      </c>
      <c r="W56" s="797" t="str">
        <f ca="1">IFERROR(AVERAGE(OFFSET('Вес, сон, питание, курс'!L$1, 1+7*($O56-1), 0, 7, 1)), "")</f>
        <v/>
      </c>
      <c r="X56" s="836" t="str">
        <f ca="1">IFERROR(AVERAGE(OFFSET('Вес, сон, питание, курс'!M$1, 1+7*($O56-1), 0, 7, 1)), "")</f>
        <v/>
      </c>
      <c r="Y56" s="837" t="str">
        <f ca="1">IFERROR(4.1*R56 / (4.1*$R56 + 9.3*$S56 + 4.1*$T56),"")</f>
        <v/>
      </c>
      <c r="Z56" s="838" t="str">
        <f ca="1">IFERROR(9.3*S56 / (4.1*$R56 + 9.3*$S56 + 4.1*$T56),"")</f>
        <v/>
      </c>
      <c r="AA56" s="839" t="str">
        <f ca="1">IFERROR(4.1*T56 / (4.1*$R56 + 9.3*$S56 + 4.1*$T56),"")</f>
        <v/>
      </c>
      <c r="AB56" s="840" t="str">
        <f ca="1">IFERROR(ROUND(R56/$P56,1),"")</f>
        <v/>
      </c>
      <c r="AC56" s="841" t="str">
        <f t="shared" ref="AC56:AC78" ca="1" si="0">IFERROR(ROUND(V56/$P56,1),"")</f>
        <v/>
      </c>
      <c r="AD56" s="841" t="str">
        <f t="shared" ref="AD56:AD78" ca="1" si="1">IFERROR(ROUND(S56/$P56,1),"")</f>
        <v/>
      </c>
      <c r="AE56" s="841" t="str">
        <f t="shared" ref="AE56:AE78" ca="1" si="2">IFERROR(ROUND(X56/$P56,1),"")</f>
        <v/>
      </c>
      <c r="AF56" s="841" t="str">
        <f t="shared" ref="AF56:AF78" ca="1" si="3">IFERROR(ROUND(T56/$P56,1),"")</f>
        <v/>
      </c>
      <c r="AG56" s="842" t="str">
        <f t="shared" ref="AG56:AG78" ca="1" si="4">IFERROR(ROUND(U56/$P56,1),"")</f>
        <v/>
      </c>
      <c r="AH56" s="485"/>
      <c r="AI56" s="485"/>
      <c r="AJ56" s="494"/>
      <c r="AK56" s="485"/>
      <c r="AL56" s="800" t="s">
        <v>229</v>
      </c>
      <c r="AM56" s="498">
        <f ca="1">MIN(P56:P90)</f>
        <v>0</v>
      </c>
      <c r="AN56" s="499">
        <f ca="1">MIN(Q56:Q90)</f>
        <v>0</v>
      </c>
      <c r="AO56" s="500">
        <f ca="1">MIN(U56:U90)</f>
        <v>0</v>
      </c>
      <c r="AP56" s="500">
        <f ca="1">MIN(R56:T90)</f>
        <v>0</v>
      </c>
      <c r="AQ56" s="500">
        <f ca="1">MIN(V56:V90)</f>
        <v>0</v>
      </c>
      <c r="AR56" s="485"/>
      <c r="AS56" s="485"/>
      <c r="AT56" s="485"/>
      <c r="AU56" s="485"/>
    </row>
    <row r="57" spans="14:47" x14ac:dyDescent="0.25">
      <c r="N57" s="431"/>
      <c r="O57" s="923">
        <v>2</v>
      </c>
      <c r="P57" s="848" t="str">
        <f ca="1">IFERROR(AVERAGE(OFFSET('Вес, сон, питание, курс'!B$1, 1+7*($O57-1), 1, 7, 1)), "")</f>
        <v/>
      </c>
      <c r="Q57" s="849" t="str">
        <f ca="1">IFERROR(AVERAGE(OFFSET('Вес, сон, питание, курс'!C$1, 1+7*($O57-1), 1, 7, 1)), "")</f>
        <v/>
      </c>
      <c r="R57" s="743" t="str">
        <f ca="1">IFERROR(AVERAGE(OFFSET('Вес, сон, питание, курс'!F$1, 1+7*($O57-1), 0, 7, 1)), "")</f>
        <v/>
      </c>
      <c r="S57" s="743" t="str">
        <f ca="1">IFERROR(AVERAGE(OFFSET('Вес, сон, питание, курс'!G$1, 1+7*($O57-1), 0, 7, 1)), "")</f>
        <v/>
      </c>
      <c r="T57" s="743" t="str">
        <f ca="1">IFERROR(AVERAGE(OFFSET('Вес, сон, питание, курс'!H$1, 1+7*($O57-1), 0, 7, 1)), "")</f>
        <v/>
      </c>
      <c r="U57" s="924" t="str">
        <f ca="1">IFERROR(AVERAGE(OFFSET('Вес, сон, питание, курс'!I$1, 1+7*($O57-1), 0, 7, 1)), "")</f>
        <v/>
      </c>
      <c r="V57" s="743" t="str">
        <f ca="1">IFERROR(AVERAGE(OFFSET('Вес, сон, питание, курс'!K$1, 1+7*($O57-1), 0, 7, 1)), "")</f>
        <v/>
      </c>
      <c r="W57" s="743" t="str">
        <f ca="1">IFERROR(AVERAGE(OFFSET('Вес, сон, питание, курс'!L$1, 1+7*($O57-1), 0, 7, 1)), "")</f>
        <v/>
      </c>
      <c r="X57" s="744" t="str">
        <f ca="1">IFERROR(AVERAGE(OFFSET('Вес, сон, питание, курс'!M$1, 1+7*($O57-1), 0, 7, 1)), "")</f>
        <v/>
      </c>
      <c r="Y57" s="755" t="str">
        <f t="shared" ref="Y57:Y78" ca="1" si="5">IFERROR(4.1*R57 / (4.1*$R57 + 9.3*$S57 + 4.1*$T57),"")</f>
        <v/>
      </c>
      <c r="Z57" s="745" t="str">
        <f t="shared" ref="Z57:Z78" ca="1" si="6">IFERROR(9.3*S57 / (4.1*$R57 + 9.3*$S57 + 4.1*$T57),"")</f>
        <v/>
      </c>
      <c r="AA57" s="758" t="str">
        <f t="shared" ref="AA57:AA78" ca="1" si="7">IFERROR(4.1*T57 / (4.1*$R57 + 9.3*$S57 + 4.1*$T57),"")</f>
        <v/>
      </c>
      <c r="AB57" s="762" t="str">
        <f t="shared" ref="AB57:AB78" ca="1" si="8">IFERROR(ROUND(R57/$P57,1),"")</f>
        <v/>
      </c>
      <c r="AC57" s="746" t="str">
        <f t="shared" ca="1" si="0"/>
        <v/>
      </c>
      <c r="AD57" s="746" t="str">
        <f t="shared" ca="1" si="1"/>
        <v/>
      </c>
      <c r="AE57" s="746" t="str">
        <f t="shared" ca="1" si="2"/>
        <v/>
      </c>
      <c r="AF57" s="746" t="str">
        <f t="shared" ca="1" si="3"/>
        <v/>
      </c>
      <c r="AG57" s="747" t="str">
        <f t="shared" ca="1" si="4"/>
        <v/>
      </c>
      <c r="AH57" s="485"/>
      <c r="AI57" s="485"/>
      <c r="AJ57" s="494"/>
      <c r="AK57" s="485"/>
      <c r="AL57" s="800" t="s">
        <v>230</v>
      </c>
      <c r="AM57" s="794">
        <f ca="1">MAX(P56:P90)</f>
        <v>0</v>
      </c>
      <c r="AN57" s="801">
        <f ca="1">MAX(Q56:Q90)</f>
        <v>0</v>
      </c>
      <c r="AO57" s="795">
        <f ca="1">MAX(U56:U90)</f>
        <v>0</v>
      </c>
      <c r="AP57" s="795">
        <f ca="1">MAX(R56:T90)</f>
        <v>0</v>
      </c>
      <c r="AQ57" s="795">
        <f ca="1">MAX(V56:V90)</f>
        <v>0</v>
      </c>
      <c r="AR57" s="485"/>
      <c r="AS57" s="485"/>
      <c r="AT57" s="485"/>
      <c r="AU57" s="485"/>
    </row>
    <row r="58" spans="14:47" x14ac:dyDescent="0.25">
      <c r="N58" s="431"/>
      <c r="O58" s="923">
        <v>3</v>
      </c>
      <c r="P58" s="845" t="str">
        <f ca="1">IFERROR(AVERAGE(OFFSET('Вес, сон, питание, курс'!B$1, 1+7*($O58-1), 1, 7, 1)), "")</f>
        <v/>
      </c>
      <c r="Q58" s="844" t="str">
        <f ca="1">IFERROR(AVERAGE(OFFSET('Вес, сон, питание, курс'!C$1, 1+7*($O58-1), 1, 7, 1)), "")</f>
        <v/>
      </c>
      <c r="R58" s="740" t="str">
        <f ca="1">IFERROR(AVERAGE(OFFSET('Вес, сон, питание, курс'!F$1, 1+7*($O58-1), 0, 7, 1)), "")</f>
        <v/>
      </c>
      <c r="S58" s="740" t="str">
        <f ca="1">IFERROR(AVERAGE(OFFSET('Вес, сон, питание, курс'!G$1, 1+7*($O58-1), 0, 7, 1)), "")</f>
        <v/>
      </c>
      <c r="T58" s="740" t="str">
        <f ca="1">IFERROR(AVERAGE(OFFSET('Вес, сон, питание, курс'!H$1, 1+7*($O58-1), 0, 7, 1)), "")</f>
        <v/>
      </c>
      <c r="U58" s="924" t="str">
        <f ca="1">IFERROR(AVERAGE(OFFSET('Вес, сон, питание, курс'!I$1, 1+7*($O58-1), 0, 7, 1)), "")</f>
        <v/>
      </c>
      <c r="V58" s="740" t="str">
        <f ca="1">IFERROR(AVERAGE(OFFSET('Вес, сон, питание, курс'!K$1, 1+7*($O58-1), 0, 7, 1)), "")</f>
        <v/>
      </c>
      <c r="W58" s="740" t="str">
        <f ca="1">IFERROR(AVERAGE(OFFSET('Вес, сон, питание, курс'!L$1, 1+7*($O58-1), 0, 7, 1)), "")</f>
        <v/>
      </c>
      <c r="X58" s="748" t="str">
        <f ca="1">IFERROR(AVERAGE(OFFSET('Вес, сон, питание, курс'!M$1, 1+7*($O58-1), 0, 7, 1)), "")</f>
        <v/>
      </c>
      <c r="Y58" s="756" t="str">
        <f t="shared" ca="1" si="5"/>
        <v/>
      </c>
      <c r="Z58" s="749" t="str">
        <f t="shared" ca="1" si="6"/>
        <v/>
      </c>
      <c r="AA58" s="759" t="str">
        <f t="shared" ca="1" si="7"/>
        <v/>
      </c>
      <c r="AB58" s="761" t="str">
        <f t="shared" ca="1" si="8"/>
        <v/>
      </c>
      <c r="AC58" s="741" t="str">
        <f t="shared" ca="1" si="0"/>
        <v/>
      </c>
      <c r="AD58" s="741" t="str">
        <f t="shared" ca="1" si="1"/>
        <v/>
      </c>
      <c r="AE58" s="741" t="str">
        <f t="shared" ca="1" si="2"/>
        <v/>
      </c>
      <c r="AF58" s="741" t="str">
        <f t="shared" ca="1" si="3"/>
        <v/>
      </c>
      <c r="AG58" s="742" t="str">
        <f t="shared" ca="1" si="4"/>
        <v/>
      </c>
      <c r="AH58" s="485"/>
      <c r="AI58" s="485"/>
      <c r="AJ58" s="485"/>
      <c r="AK58" s="485"/>
      <c r="AL58" s="485"/>
      <c r="AM58" s="485"/>
      <c r="AN58" s="485"/>
      <c r="AO58" s="485"/>
      <c r="AP58" s="485"/>
      <c r="AQ58" s="485"/>
      <c r="AR58" s="485"/>
      <c r="AS58" s="485"/>
      <c r="AT58" s="485"/>
      <c r="AU58" s="485"/>
    </row>
    <row r="59" spans="14:47" x14ac:dyDescent="0.25">
      <c r="N59" s="431"/>
      <c r="O59" s="923">
        <v>4</v>
      </c>
      <c r="P59" s="848" t="str">
        <f ca="1">IFERROR(AVERAGE(OFFSET('Вес, сон, питание, курс'!B$1, 1+7*($O59-1), 1, 7, 1)), "")</f>
        <v/>
      </c>
      <c r="Q59" s="849" t="str">
        <f ca="1">IFERROR(AVERAGE(OFFSET('Вес, сон, питание, курс'!C$1, 1+7*($O59-1), 1, 7, 1)), "")</f>
        <v/>
      </c>
      <c r="R59" s="743" t="str">
        <f ca="1">IFERROR(AVERAGE(OFFSET('Вес, сон, питание, курс'!F$1, 1+7*($O59-1), 0, 7, 1)), "")</f>
        <v/>
      </c>
      <c r="S59" s="743" t="str">
        <f ca="1">IFERROR(AVERAGE(OFFSET('Вес, сон, питание, курс'!G$1, 1+7*($O59-1), 0, 7, 1)), "")</f>
        <v/>
      </c>
      <c r="T59" s="743" t="str">
        <f ca="1">IFERROR(AVERAGE(OFFSET('Вес, сон, питание, курс'!H$1, 1+7*($O59-1), 0, 7, 1)), "")</f>
        <v/>
      </c>
      <c r="U59" s="924" t="str">
        <f ca="1">IFERROR(AVERAGE(OFFSET('Вес, сон, питание, курс'!I$1, 1+7*($O59-1), 0, 7, 1)), "")</f>
        <v/>
      </c>
      <c r="V59" s="743" t="str">
        <f ca="1">IFERROR(AVERAGE(OFFSET('Вес, сон, питание, курс'!K$1, 1+7*($O59-1), 0, 7, 1)), "")</f>
        <v/>
      </c>
      <c r="W59" s="743" t="str">
        <f ca="1">IFERROR(AVERAGE(OFFSET('Вес, сон, питание, курс'!L$1, 1+7*($O59-1), 0, 7, 1)), "")</f>
        <v/>
      </c>
      <c r="X59" s="744" t="str">
        <f ca="1">IFERROR(AVERAGE(OFFSET('Вес, сон, питание, курс'!M$1, 1+7*($O59-1), 0, 7, 1)), "")</f>
        <v/>
      </c>
      <c r="Y59" s="755" t="str">
        <f t="shared" ca="1" si="5"/>
        <v/>
      </c>
      <c r="Z59" s="745" t="str">
        <f t="shared" ca="1" si="6"/>
        <v/>
      </c>
      <c r="AA59" s="758" t="str">
        <f t="shared" ca="1" si="7"/>
        <v/>
      </c>
      <c r="AB59" s="762" t="str">
        <f t="shared" ca="1" si="8"/>
        <v/>
      </c>
      <c r="AC59" s="746" t="str">
        <f t="shared" ca="1" si="0"/>
        <v/>
      </c>
      <c r="AD59" s="746" t="str">
        <f t="shared" ca="1" si="1"/>
        <v/>
      </c>
      <c r="AE59" s="746" t="str">
        <f t="shared" ca="1" si="2"/>
        <v/>
      </c>
      <c r="AF59" s="746" t="str">
        <f t="shared" ca="1" si="3"/>
        <v/>
      </c>
      <c r="AG59" s="747" t="str">
        <f t="shared" ca="1" si="4"/>
        <v/>
      </c>
      <c r="AH59" s="485"/>
      <c r="AI59" s="485"/>
      <c r="AJ59" s="485"/>
      <c r="AK59" s="485"/>
      <c r="AL59" s="485"/>
      <c r="AM59" s="485"/>
      <c r="AN59" s="485"/>
      <c r="AO59" s="485"/>
      <c r="AP59" s="485"/>
      <c r="AQ59" s="485"/>
      <c r="AR59" s="485"/>
      <c r="AS59" s="485"/>
      <c r="AT59" s="485"/>
      <c r="AU59" s="485"/>
    </row>
    <row r="60" spans="14:47" x14ac:dyDescent="0.25">
      <c r="N60" s="431"/>
      <c r="O60" s="923">
        <v>5</v>
      </c>
      <c r="P60" s="845" t="str">
        <f ca="1">IFERROR(AVERAGE(OFFSET('Вес, сон, питание, курс'!B$1, 1+7*($O60-1), 1, 7, 1)), "")</f>
        <v/>
      </c>
      <c r="Q60" s="844" t="str">
        <f ca="1">IFERROR(AVERAGE(OFFSET('Вес, сон, питание, курс'!C$1, 1+7*($O60-1), 1, 7, 1)), "")</f>
        <v/>
      </c>
      <c r="R60" s="740" t="str">
        <f ca="1">IFERROR(AVERAGE(OFFSET('Вес, сон, питание, курс'!F$1, 1+7*($O60-1), 0, 7, 1)), "")</f>
        <v/>
      </c>
      <c r="S60" s="740" t="str">
        <f ca="1">IFERROR(AVERAGE(OFFSET('Вес, сон, питание, курс'!G$1, 1+7*($O60-1), 0, 7, 1)), "")</f>
        <v/>
      </c>
      <c r="T60" s="740" t="str">
        <f ca="1">IFERROR(AVERAGE(OFFSET('Вес, сон, питание, курс'!H$1, 1+7*($O60-1), 0, 7, 1)), "")</f>
        <v/>
      </c>
      <c r="U60" s="924" t="str">
        <f ca="1">IFERROR(AVERAGE(OFFSET('Вес, сон, питание, курс'!I$1, 1+7*($O60-1), 0, 7, 1)), "")</f>
        <v/>
      </c>
      <c r="V60" s="740" t="str">
        <f ca="1">IFERROR(AVERAGE(OFFSET('Вес, сон, питание, курс'!K$1, 1+7*($O60-1), 0, 7, 1)), "")</f>
        <v/>
      </c>
      <c r="W60" s="740" t="str">
        <f ca="1">IFERROR(AVERAGE(OFFSET('Вес, сон, питание, курс'!L$1, 1+7*($O60-1), 0, 7, 1)), "")</f>
        <v/>
      </c>
      <c r="X60" s="748" t="str">
        <f ca="1">IFERROR(AVERAGE(OFFSET('Вес, сон, питание, курс'!M$1, 1+7*($O60-1), 0, 7, 1)), "")</f>
        <v/>
      </c>
      <c r="Y60" s="756" t="str">
        <f t="shared" ca="1" si="5"/>
        <v/>
      </c>
      <c r="Z60" s="749" t="str">
        <f t="shared" ca="1" si="6"/>
        <v/>
      </c>
      <c r="AA60" s="759" t="str">
        <f t="shared" ca="1" si="7"/>
        <v/>
      </c>
      <c r="AB60" s="761" t="str">
        <f t="shared" ca="1" si="8"/>
        <v/>
      </c>
      <c r="AC60" s="741" t="str">
        <f t="shared" ca="1" si="0"/>
        <v/>
      </c>
      <c r="AD60" s="741" t="str">
        <f t="shared" ca="1" si="1"/>
        <v/>
      </c>
      <c r="AE60" s="741" t="str">
        <f t="shared" ca="1" si="2"/>
        <v/>
      </c>
      <c r="AF60" s="741" t="str">
        <f t="shared" ca="1" si="3"/>
        <v/>
      </c>
      <c r="AG60" s="742" t="str">
        <f t="shared" ca="1" si="4"/>
        <v/>
      </c>
      <c r="AH60" s="485"/>
      <c r="AI60" s="485"/>
      <c r="AJ60" s="485"/>
      <c r="AK60" s="485"/>
      <c r="AL60" s="485"/>
      <c r="AM60" s="485"/>
      <c r="AN60" s="485"/>
      <c r="AO60" s="485"/>
      <c r="AP60" s="485"/>
      <c r="AQ60" s="485"/>
      <c r="AR60" s="485"/>
      <c r="AS60" s="485"/>
      <c r="AT60" s="485"/>
      <c r="AU60" s="485"/>
    </row>
    <row r="61" spans="14:47" x14ac:dyDescent="0.25">
      <c r="N61" s="431"/>
      <c r="O61" s="923">
        <v>6</v>
      </c>
      <c r="P61" s="848" t="str">
        <f ca="1">IFERROR(AVERAGE(OFFSET('Вес, сон, питание, курс'!B$1, 1+7*($O61-1), 1, 7, 1)), "")</f>
        <v/>
      </c>
      <c r="Q61" s="849" t="str">
        <f ca="1">IFERROR(AVERAGE(OFFSET('Вес, сон, питание, курс'!C$1, 1+7*($O61-1), 1, 7, 1)), "")</f>
        <v/>
      </c>
      <c r="R61" s="743" t="str">
        <f ca="1">IFERROR(AVERAGE(OFFSET('Вес, сон, питание, курс'!F$1, 1+7*($O61-1), 0, 7, 1)), "")</f>
        <v/>
      </c>
      <c r="S61" s="743" t="str">
        <f ca="1">IFERROR(AVERAGE(OFFSET('Вес, сон, питание, курс'!G$1, 1+7*($O61-1), 0, 7, 1)), "")</f>
        <v/>
      </c>
      <c r="T61" s="743" t="str">
        <f ca="1">IFERROR(AVERAGE(OFFSET('Вес, сон, питание, курс'!H$1, 1+7*($O61-1), 0, 7, 1)), "")</f>
        <v/>
      </c>
      <c r="U61" s="924" t="str">
        <f ca="1">IFERROR(AVERAGE(OFFSET('Вес, сон, питание, курс'!I$1, 1+7*($O61-1), 0, 7, 1)), "")</f>
        <v/>
      </c>
      <c r="V61" s="743" t="str">
        <f ca="1">IFERROR(AVERAGE(OFFSET('Вес, сон, питание, курс'!K$1, 1+7*($O61-1), 0, 7, 1)), "")</f>
        <v/>
      </c>
      <c r="W61" s="743" t="str">
        <f ca="1">IFERROR(AVERAGE(OFFSET('Вес, сон, питание, курс'!L$1, 1+7*($O61-1), 0, 7, 1)), "")</f>
        <v/>
      </c>
      <c r="X61" s="744" t="str">
        <f ca="1">IFERROR(AVERAGE(OFFSET('Вес, сон, питание, курс'!M$1, 1+7*($O61-1), 0, 7, 1)), "")</f>
        <v/>
      </c>
      <c r="Y61" s="755" t="str">
        <f t="shared" ca="1" si="5"/>
        <v/>
      </c>
      <c r="Z61" s="745" t="str">
        <f t="shared" ca="1" si="6"/>
        <v/>
      </c>
      <c r="AA61" s="758" t="str">
        <f t="shared" ca="1" si="7"/>
        <v/>
      </c>
      <c r="AB61" s="762" t="str">
        <f t="shared" ca="1" si="8"/>
        <v/>
      </c>
      <c r="AC61" s="746" t="str">
        <f t="shared" ca="1" si="0"/>
        <v/>
      </c>
      <c r="AD61" s="746" t="str">
        <f t="shared" ca="1" si="1"/>
        <v/>
      </c>
      <c r="AE61" s="746" t="str">
        <f t="shared" ca="1" si="2"/>
        <v/>
      </c>
      <c r="AF61" s="746" t="str">
        <f t="shared" ca="1" si="3"/>
        <v/>
      </c>
      <c r="AG61" s="747" t="str">
        <f t="shared" ca="1" si="4"/>
        <v/>
      </c>
      <c r="AH61" s="485"/>
      <c r="AI61" s="486"/>
      <c r="AJ61" s="485"/>
      <c r="AK61" s="485"/>
      <c r="AL61" s="485"/>
      <c r="AM61" s="485"/>
      <c r="AN61" s="485"/>
      <c r="AO61" s="485"/>
      <c r="AP61" s="485"/>
      <c r="AQ61" s="485"/>
      <c r="AR61" s="485"/>
      <c r="AS61" s="485"/>
      <c r="AT61" s="485"/>
      <c r="AU61" s="485"/>
    </row>
    <row r="62" spans="14:47" x14ac:dyDescent="0.25">
      <c r="N62" s="431"/>
      <c r="O62" s="923">
        <v>7</v>
      </c>
      <c r="P62" s="845" t="str">
        <f ca="1">IFERROR(AVERAGE(OFFSET('Вес, сон, питание, курс'!B$1, 1+7*($O62-1), 1, 7, 1)), "")</f>
        <v/>
      </c>
      <c r="Q62" s="844" t="str">
        <f ca="1">IFERROR(AVERAGE(OFFSET('Вес, сон, питание, курс'!C$1, 1+7*($O62-1), 1, 7, 1)), "")</f>
        <v/>
      </c>
      <c r="R62" s="740" t="str">
        <f ca="1">IFERROR(AVERAGE(OFFSET('Вес, сон, питание, курс'!F$1, 1+7*($O62-1), 0, 7, 1)), "")</f>
        <v/>
      </c>
      <c r="S62" s="740" t="str">
        <f ca="1">IFERROR(AVERAGE(OFFSET('Вес, сон, питание, курс'!G$1, 1+7*($O62-1), 0, 7, 1)), "")</f>
        <v/>
      </c>
      <c r="T62" s="740" t="str">
        <f ca="1">IFERROR(AVERAGE(OFFSET('Вес, сон, питание, курс'!H$1, 1+7*($O62-1), 0, 7, 1)), "")</f>
        <v/>
      </c>
      <c r="U62" s="924" t="str">
        <f ca="1">IFERROR(AVERAGE(OFFSET('Вес, сон, питание, курс'!I$1, 1+7*($O62-1), 0, 7, 1)), "")</f>
        <v/>
      </c>
      <c r="V62" s="740" t="str">
        <f ca="1">IFERROR(AVERAGE(OFFSET('Вес, сон, питание, курс'!K$1, 1+7*($O62-1), 0, 7, 1)), "")</f>
        <v/>
      </c>
      <c r="W62" s="740" t="str">
        <f ca="1">IFERROR(AVERAGE(OFFSET('Вес, сон, питание, курс'!L$1, 1+7*($O62-1), 0, 7, 1)), "")</f>
        <v/>
      </c>
      <c r="X62" s="748" t="str">
        <f ca="1">IFERROR(AVERAGE(OFFSET('Вес, сон, питание, курс'!M$1, 1+7*($O62-1), 0, 7, 1)), "")</f>
        <v/>
      </c>
      <c r="Y62" s="756" t="str">
        <f t="shared" ca="1" si="5"/>
        <v/>
      </c>
      <c r="Z62" s="749" t="str">
        <f t="shared" ca="1" si="6"/>
        <v/>
      </c>
      <c r="AA62" s="759" t="str">
        <f t="shared" ca="1" si="7"/>
        <v/>
      </c>
      <c r="AB62" s="761" t="str">
        <f t="shared" ca="1" si="8"/>
        <v/>
      </c>
      <c r="AC62" s="741" t="str">
        <f t="shared" ca="1" si="0"/>
        <v/>
      </c>
      <c r="AD62" s="741" t="str">
        <f t="shared" ca="1" si="1"/>
        <v/>
      </c>
      <c r="AE62" s="741" t="str">
        <f t="shared" ca="1" si="2"/>
        <v/>
      </c>
      <c r="AF62" s="741" t="str">
        <f t="shared" ca="1" si="3"/>
        <v/>
      </c>
      <c r="AG62" s="742" t="str">
        <f t="shared" ca="1" si="4"/>
        <v/>
      </c>
      <c r="AH62" s="485"/>
      <c r="AI62" s="485"/>
      <c r="AJ62" s="485"/>
      <c r="AK62" s="485"/>
      <c r="AL62" s="485"/>
      <c r="AM62" s="485"/>
      <c r="AN62" s="485"/>
      <c r="AO62" s="485"/>
      <c r="AP62" s="485"/>
      <c r="AQ62" s="485"/>
      <c r="AR62" s="485"/>
      <c r="AS62" s="485"/>
      <c r="AT62" s="485"/>
      <c r="AU62" s="485"/>
    </row>
    <row r="63" spans="14:47" x14ac:dyDescent="0.25">
      <c r="N63" s="431"/>
      <c r="O63" s="923">
        <v>8</v>
      </c>
      <c r="P63" s="848" t="str">
        <f ca="1">IFERROR(AVERAGE(OFFSET('Вес, сон, питание, курс'!B$1, 1+7*($O63-1), 1, 7, 1)), "")</f>
        <v/>
      </c>
      <c r="Q63" s="849" t="str">
        <f ca="1">IFERROR(AVERAGE(OFFSET('Вес, сон, питание, курс'!C$1, 1+7*($O63-1), 1, 7, 1)), "")</f>
        <v/>
      </c>
      <c r="R63" s="743" t="str">
        <f ca="1">IFERROR(AVERAGE(OFFSET('Вес, сон, питание, курс'!F$1, 1+7*($O63-1), 0, 7, 1)), "")</f>
        <v/>
      </c>
      <c r="S63" s="743" t="str">
        <f ca="1">IFERROR(AVERAGE(OFFSET('Вес, сон, питание, курс'!G$1, 1+7*($O63-1), 0, 7, 1)), "")</f>
        <v/>
      </c>
      <c r="T63" s="743" t="str">
        <f ca="1">IFERROR(AVERAGE(OFFSET('Вес, сон, питание, курс'!H$1, 1+7*($O63-1), 0, 7, 1)), "")</f>
        <v/>
      </c>
      <c r="U63" s="924" t="str">
        <f ca="1">IFERROR(AVERAGE(OFFSET('Вес, сон, питание, курс'!I$1, 1+7*($O63-1), 0, 7, 1)), "")</f>
        <v/>
      </c>
      <c r="V63" s="743" t="str">
        <f ca="1">IFERROR(AVERAGE(OFFSET('Вес, сон, питание, курс'!K$1, 1+7*($O63-1), 0, 7, 1)), "")</f>
        <v/>
      </c>
      <c r="W63" s="743" t="str">
        <f ca="1">IFERROR(AVERAGE(OFFSET('Вес, сон, питание, курс'!L$1, 1+7*($O63-1), 0, 7, 1)), "")</f>
        <v/>
      </c>
      <c r="X63" s="744" t="str">
        <f ca="1">IFERROR(AVERAGE(OFFSET('Вес, сон, питание, курс'!M$1, 1+7*($O63-1), 0, 7, 1)), "")</f>
        <v/>
      </c>
      <c r="Y63" s="755" t="str">
        <f t="shared" ca="1" si="5"/>
        <v/>
      </c>
      <c r="Z63" s="745" t="str">
        <f t="shared" ca="1" si="6"/>
        <v/>
      </c>
      <c r="AA63" s="758" t="str">
        <f t="shared" ca="1" si="7"/>
        <v/>
      </c>
      <c r="AB63" s="762" t="str">
        <f t="shared" ca="1" si="8"/>
        <v/>
      </c>
      <c r="AC63" s="746" t="str">
        <f t="shared" ca="1" si="0"/>
        <v/>
      </c>
      <c r="AD63" s="746" t="str">
        <f t="shared" ca="1" si="1"/>
        <v/>
      </c>
      <c r="AE63" s="746" t="str">
        <f t="shared" ca="1" si="2"/>
        <v/>
      </c>
      <c r="AF63" s="746" t="str">
        <f t="shared" ca="1" si="3"/>
        <v/>
      </c>
      <c r="AG63" s="747" t="str">
        <f t="shared" ca="1" si="4"/>
        <v/>
      </c>
      <c r="AH63" s="485"/>
      <c r="AI63" s="485"/>
      <c r="AJ63" s="485"/>
      <c r="AK63" s="485"/>
      <c r="AL63" s="485"/>
      <c r="AM63" s="485"/>
      <c r="AN63" s="485"/>
      <c r="AO63" s="485"/>
      <c r="AP63" s="485"/>
      <c r="AQ63" s="485"/>
      <c r="AR63" s="485"/>
      <c r="AS63" s="485"/>
      <c r="AT63" s="485"/>
      <c r="AU63" s="485"/>
    </row>
    <row r="64" spans="14:47" x14ac:dyDescent="0.25">
      <c r="N64" s="431"/>
      <c r="O64" s="923">
        <v>9</v>
      </c>
      <c r="P64" s="845" t="str">
        <f ca="1">IFERROR(AVERAGE(OFFSET('Вес, сон, питание, курс'!B$1, 1+7*($O64-1), 1, 7, 1)), "")</f>
        <v/>
      </c>
      <c r="Q64" s="844" t="str">
        <f ca="1">IFERROR(AVERAGE(OFFSET('Вес, сон, питание, курс'!C$1, 1+7*($O64-1), 1, 7, 1)), "")</f>
        <v/>
      </c>
      <c r="R64" s="740" t="str">
        <f ca="1">IFERROR(AVERAGE(OFFSET('Вес, сон, питание, курс'!F$1, 1+7*($O64-1), 0, 7, 1)), "")</f>
        <v/>
      </c>
      <c r="S64" s="740" t="str">
        <f ca="1">IFERROR(AVERAGE(OFFSET('Вес, сон, питание, курс'!G$1, 1+7*($O64-1), 0, 7, 1)), "")</f>
        <v/>
      </c>
      <c r="T64" s="740" t="str">
        <f ca="1">IFERROR(AVERAGE(OFFSET('Вес, сон, питание, курс'!H$1, 1+7*($O64-1), 0, 7, 1)), "")</f>
        <v/>
      </c>
      <c r="U64" s="924" t="str">
        <f ca="1">IFERROR(AVERAGE(OFFSET('Вес, сон, питание, курс'!I$1, 1+7*($O64-1), 0, 7, 1)), "")</f>
        <v/>
      </c>
      <c r="V64" s="740" t="str">
        <f ca="1">IFERROR(AVERAGE(OFFSET('Вес, сон, питание, курс'!K$1, 1+7*($O64-1), 0, 7, 1)), "")</f>
        <v/>
      </c>
      <c r="W64" s="740" t="str">
        <f ca="1">IFERROR(AVERAGE(OFFSET('Вес, сон, питание, курс'!L$1, 1+7*($O64-1), 0, 7, 1)), "")</f>
        <v/>
      </c>
      <c r="X64" s="748" t="str">
        <f ca="1">IFERROR(AVERAGE(OFFSET('Вес, сон, питание, курс'!M$1, 1+7*($O64-1), 0, 7, 1)), "")</f>
        <v/>
      </c>
      <c r="Y64" s="756" t="str">
        <f t="shared" ca="1" si="5"/>
        <v/>
      </c>
      <c r="Z64" s="749" t="str">
        <f t="shared" ca="1" si="6"/>
        <v/>
      </c>
      <c r="AA64" s="759" t="str">
        <f t="shared" ca="1" si="7"/>
        <v/>
      </c>
      <c r="AB64" s="761" t="str">
        <f t="shared" ca="1" si="8"/>
        <v/>
      </c>
      <c r="AC64" s="741" t="str">
        <f t="shared" ca="1" si="0"/>
        <v/>
      </c>
      <c r="AD64" s="741" t="str">
        <f t="shared" ca="1" si="1"/>
        <v/>
      </c>
      <c r="AE64" s="741" t="str">
        <f t="shared" ca="1" si="2"/>
        <v/>
      </c>
      <c r="AF64" s="741" t="str">
        <f t="shared" ca="1" si="3"/>
        <v/>
      </c>
      <c r="AG64" s="742" t="str">
        <f t="shared" ca="1" si="4"/>
        <v/>
      </c>
      <c r="AH64" s="485"/>
      <c r="AI64" s="485"/>
      <c r="AJ64" s="485"/>
      <c r="AK64" s="485"/>
      <c r="AL64" s="485"/>
      <c r="AM64" s="485"/>
      <c r="AN64" s="485"/>
      <c r="AO64" s="485"/>
      <c r="AP64" s="485"/>
      <c r="AQ64" s="485"/>
      <c r="AR64" s="485"/>
      <c r="AS64" s="485"/>
      <c r="AT64" s="485"/>
      <c r="AU64" s="485"/>
    </row>
    <row r="65" spans="14:47" x14ac:dyDescent="0.25">
      <c r="N65" s="431"/>
      <c r="O65" s="923">
        <v>10</v>
      </c>
      <c r="P65" s="848" t="str">
        <f ca="1">IFERROR(AVERAGE(OFFSET('Вес, сон, питание, курс'!B$1, 1+7*($O65-1), 1, 7, 1)), "")</f>
        <v/>
      </c>
      <c r="Q65" s="849" t="str">
        <f ca="1">IFERROR(AVERAGE(OFFSET('Вес, сон, питание, курс'!C$1, 1+7*($O65-1), 1, 7, 1)), "")</f>
        <v/>
      </c>
      <c r="R65" s="743" t="str">
        <f ca="1">IFERROR(AVERAGE(OFFSET('Вес, сон, питание, курс'!F$1, 1+7*($O65-1), 0, 7, 1)), "")</f>
        <v/>
      </c>
      <c r="S65" s="743" t="str">
        <f ca="1">IFERROR(AVERAGE(OFFSET('Вес, сон, питание, курс'!G$1, 1+7*($O65-1), 0, 7, 1)), "")</f>
        <v/>
      </c>
      <c r="T65" s="743" t="str">
        <f ca="1">IFERROR(AVERAGE(OFFSET('Вес, сон, питание, курс'!H$1, 1+7*($O65-1), 0, 7, 1)), "")</f>
        <v/>
      </c>
      <c r="U65" s="924" t="str">
        <f ca="1">IFERROR(AVERAGE(OFFSET('Вес, сон, питание, курс'!I$1, 1+7*($O65-1), 0, 7, 1)), "")</f>
        <v/>
      </c>
      <c r="V65" s="743" t="str">
        <f ca="1">IFERROR(AVERAGE(OFFSET('Вес, сон, питание, курс'!K$1, 1+7*($O65-1), 0, 7, 1)), "")</f>
        <v/>
      </c>
      <c r="W65" s="743" t="str">
        <f ca="1">IFERROR(AVERAGE(OFFSET('Вес, сон, питание, курс'!L$1, 1+7*($O65-1), 0, 7, 1)), "")</f>
        <v/>
      </c>
      <c r="X65" s="744" t="str">
        <f ca="1">IFERROR(AVERAGE(OFFSET('Вес, сон, питание, курс'!M$1, 1+7*($O65-1), 0, 7, 1)), "")</f>
        <v/>
      </c>
      <c r="Y65" s="755" t="str">
        <f t="shared" ca="1" si="5"/>
        <v/>
      </c>
      <c r="Z65" s="745" t="str">
        <f t="shared" ca="1" si="6"/>
        <v/>
      </c>
      <c r="AA65" s="758" t="str">
        <f t="shared" ca="1" si="7"/>
        <v/>
      </c>
      <c r="AB65" s="762" t="str">
        <f t="shared" ca="1" si="8"/>
        <v/>
      </c>
      <c r="AC65" s="746" t="str">
        <f t="shared" ca="1" si="0"/>
        <v/>
      </c>
      <c r="AD65" s="746" t="str">
        <f t="shared" ca="1" si="1"/>
        <v/>
      </c>
      <c r="AE65" s="746" t="str">
        <f t="shared" ca="1" si="2"/>
        <v/>
      </c>
      <c r="AF65" s="746" t="str">
        <f t="shared" ca="1" si="3"/>
        <v/>
      </c>
      <c r="AG65" s="747" t="str">
        <f t="shared" ca="1" si="4"/>
        <v/>
      </c>
      <c r="AH65" s="485"/>
      <c r="AI65" s="485"/>
      <c r="AJ65" s="485"/>
      <c r="AK65" s="485"/>
      <c r="AL65" s="485"/>
      <c r="AM65" s="485"/>
      <c r="AN65" s="485"/>
      <c r="AO65" s="485"/>
      <c r="AP65" s="485"/>
      <c r="AQ65" s="485"/>
      <c r="AR65" s="485"/>
      <c r="AS65" s="485"/>
      <c r="AT65" s="485"/>
      <c r="AU65" s="485"/>
    </row>
    <row r="66" spans="14:47" x14ac:dyDescent="0.25">
      <c r="N66" s="431"/>
      <c r="O66" s="923">
        <v>11</v>
      </c>
      <c r="P66" s="845" t="str">
        <f ca="1">IFERROR(AVERAGE(OFFSET('Вес, сон, питание, курс'!B$1, 1+7*($O66-1), 1, 7, 1)), "")</f>
        <v/>
      </c>
      <c r="Q66" s="844" t="str">
        <f ca="1">IFERROR(AVERAGE(OFFSET('Вес, сон, питание, курс'!C$1, 1+7*($O66-1), 1, 7, 1)), "")</f>
        <v/>
      </c>
      <c r="R66" s="740" t="str">
        <f ca="1">IFERROR(AVERAGE(OFFSET('Вес, сон, питание, курс'!F$1, 1+7*($O66-1), 0, 7, 1)), "")</f>
        <v/>
      </c>
      <c r="S66" s="740" t="str">
        <f ca="1">IFERROR(AVERAGE(OFFSET('Вес, сон, питание, курс'!G$1, 1+7*($O66-1), 0, 7, 1)), "")</f>
        <v/>
      </c>
      <c r="T66" s="740" t="str">
        <f ca="1">IFERROR(AVERAGE(OFFSET('Вес, сон, питание, курс'!H$1, 1+7*($O66-1), 0, 7, 1)), "")</f>
        <v/>
      </c>
      <c r="U66" s="924" t="str">
        <f ca="1">IFERROR(AVERAGE(OFFSET('Вес, сон, питание, курс'!I$1, 1+7*($O66-1), 0, 7, 1)), "")</f>
        <v/>
      </c>
      <c r="V66" s="740" t="str">
        <f ca="1">IFERROR(AVERAGE(OFFSET('Вес, сон, питание, курс'!K$1, 1+7*($O66-1), 0, 7, 1)), "")</f>
        <v/>
      </c>
      <c r="W66" s="740" t="str">
        <f ca="1">IFERROR(AVERAGE(OFFSET('Вес, сон, питание, курс'!L$1, 1+7*($O66-1), 0, 7, 1)), "")</f>
        <v/>
      </c>
      <c r="X66" s="748" t="str">
        <f ca="1">IFERROR(AVERAGE(OFFSET('Вес, сон, питание, курс'!M$1, 1+7*($O66-1), 0, 7, 1)), "")</f>
        <v/>
      </c>
      <c r="Y66" s="756" t="str">
        <f t="shared" ca="1" si="5"/>
        <v/>
      </c>
      <c r="Z66" s="749" t="str">
        <f t="shared" ca="1" si="6"/>
        <v/>
      </c>
      <c r="AA66" s="759" t="str">
        <f t="shared" ca="1" si="7"/>
        <v/>
      </c>
      <c r="AB66" s="761" t="str">
        <f t="shared" ca="1" si="8"/>
        <v/>
      </c>
      <c r="AC66" s="741" t="str">
        <f t="shared" ca="1" si="0"/>
        <v/>
      </c>
      <c r="AD66" s="741" t="str">
        <f t="shared" ca="1" si="1"/>
        <v/>
      </c>
      <c r="AE66" s="741" t="str">
        <f t="shared" ca="1" si="2"/>
        <v/>
      </c>
      <c r="AF66" s="741" t="str">
        <f t="shared" ca="1" si="3"/>
        <v/>
      </c>
      <c r="AG66" s="742" t="str">
        <f t="shared" ca="1" si="4"/>
        <v/>
      </c>
      <c r="AH66" s="485"/>
      <c r="AI66" s="485"/>
      <c r="AJ66" s="485"/>
      <c r="AK66" s="485"/>
      <c r="AL66" s="485"/>
      <c r="AM66" s="485"/>
      <c r="AN66" s="485"/>
      <c r="AO66" s="485"/>
      <c r="AP66" s="485"/>
      <c r="AQ66" s="485"/>
      <c r="AR66" s="485"/>
      <c r="AS66" s="485"/>
      <c r="AT66" s="485"/>
      <c r="AU66" s="485"/>
    </row>
    <row r="67" spans="14:47" x14ac:dyDescent="0.25">
      <c r="N67" s="431"/>
      <c r="O67" s="923">
        <v>12</v>
      </c>
      <c r="P67" s="848" t="str">
        <f ca="1">IFERROR(AVERAGE(OFFSET('Вес, сон, питание, курс'!B$1, 1+7*($O67-1), 1, 7, 1)), "")</f>
        <v/>
      </c>
      <c r="Q67" s="849" t="str">
        <f ca="1">IFERROR(AVERAGE(OFFSET('Вес, сон, питание, курс'!C$1, 1+7*($O67-1), 1, 7, 1)), "")</f>
        <v/>
      </c>
      <c r="R67" s="743" t="str">
        <f ca="1">IFERROR(AVERAGE(OFFSET('Вес, сон, питание, курс'!F$1, 1+7*($O67-1), 0, 7, 1)), "")</f>
        <v/>
      </c>
      <c r="S67" s="743" t="str">
        <f ca="1">IFERROR(AVERAGE(OFFSET('Вес, сон, питание, курс'!G$1, 1+7*($O67-1), 0, 7, 1)), "")</f>
        <v/>
      </c>
      <c r="T67" s="743" t="str">
        <f ca="1">IFERROR(AVERAGE(OFFSET('Вес, сон, питание, курс'!H$1, 1+7*($O67-1), 0, 7, 1)), "")</f>
        <v/>
      </c>
      <c r="U67" s="924" t="str">
        <f ca="1">IFERROR(AVERAGE(OFFSET('Вес, сон, питание, курс'!I$1, 1+7*($O67-1), 0, 7, 1)), "")</f>
        <v/>
      </c>
      <c r="V67" s="743" t="str">
        <f ca="1">IFERROR(AVERAGE(OFFSET('Вес, сон, питание, курс'!K$1, 1+7*($O67-1), 0, 7, 1)), "")</f>
        <v/>
      </c>
      <c r="W67" s="743" t="str">
        <f ca="1">IFERROR(AVERAGE(OFFSET('Вес, сон, питание, курс'!L$1, 1+7*($O67-1), 0, 7, 1)), "")</f>
        <v/>
      </c>
      <c r="X67" s="744" t="str">
        <f ca="1">IFERROR(AVERAGE(OFFSET('Вес, сон, питание, курс'!M$1, 1+7*($O67-1), 0, 7, 1)), "")</f>
        <v/>
      </c>
      <c r="Y67" s="755" t="str">
        <f t="shared" ca="1" si="5"/>
        <v/>
      </c>
      <c r="Z67" s="745" t="str">
        <f t="shared" ca="1" si="6"/>
        <v/>
      </c>
      <c r="AA67" s="758" t="str">
        <f t="shared" ca="1" si="7"/>
        <v/>
      </c>
      <c r="AB67" s="762" t="str">
        <f t="shared" ca="1" si="8"/>
        <v/>
      </c>
      <c r="AC67" s="746" t="str">
        <f t="shared" ca="1" si="0"/>
        <v/>
      </c>
      <c r="AD67" s="746" t="str">
        <f t="shared" ca="1" si="1"/>
        <v/>
      </c>
      <c r="AE67" s="746" t="str">
        <f t="shared" ca="1" si="2"/>
        <v/>
      </c>
      <c r="AF67" s="746" t="str">
        <f t="shared" ca="1" si="3"/>
        <v/>
      </c>
      <c r="AG67" s="747" t="str">
        <f t="shared" ca="1" si="4"/>
        <v/>
      </c>
      <c r="AH67" s="485"/>
      <c r="AI67" s="485"/>
      <c r="AJ67" s="485"/>
      <c r="AK67" s="485"/>
      <c r="AL67" s="485"/>
      <c r="AM67" s="485"/>
      <c r="AN67" s="485"/>
      <c r="AO67" s="485"/>
      <c r="AP67" s="485"/>
      <c r="AQ67" s="485"/>
      <c r="AR67" s="485"/>
      <c r="AS67" s="485"/>
      <c r="AT67" s="485"/>
      <c r="AU67" s="485"/>
    </row>
    <row r="68" spans="14:47" x14ac:dyDescent="0.25">
      <c r="N68" s="431"/>
      <c r="O68" s="923">
        <v>13</v>
      </c>
      <c r="P68" s="845" t="str">
        <f ca="1">IFERROR(AVERAGE(OFFSET('Вес, сон, питание, курс'!B$1, 1+7*($O68-1), 1, 7, 1)), "")</f>
        <v/>
      </c>
      <c r="Q68" s="844" t="str">
        <f ca="1">IFERROR(AVERAGE(OFFSET('Вес, сон, питание, курс'!C$1, 1+7*($O68-1), 1, 7, 1)), "")</f>
        <v/>
      </c>
      <c r="R68" s="740" t="str">
        <f ca="1">IFERROR(AVERAGE(OFFSET('Вес, сон, питание, курс'!F$1, 1+7*($O68-1), 0, 7, 1)), "")</f>
        <v/>
      </c>
      <c r="S68" s="740" t="str">
        <f ca="1">IFERROR(AVERAGE(OFFSET('Вес, сон, питание, курс'!G$1, 1+7*($O68-1), 0, 7, 1)), "")</f>
        <v/>
      </c>
      <c r="T68" s="740" t="str">
        <f ca="1">IFERROR(AVERAGE(OFFSET('Вес, сон, питание, курс'!H$1, 1+7*($O68-1), 0, 7, 1)), "")</f>
        <v/>
      </c>
      <c r="U68" s="924" t="str">
        <f ca="1">IFERROR(AVERAGE(OFFSET('Вес, сон, питание, курс'!I$1, 1+7*($O68-1), 0, 7, 1)), "")</f>
        <v/>
      </c>
      <c r="V68" s="740" t="str">
        <f ca="1">IFERROR(AVERAGE(OFFSET('Вес, сон, питание, курс'!K$1, 1+7*($O68-1), 0, 7, 1)), "")</f>
        <v/>
      </c>
      <c r="W68" s="740" t="str">
        <f ca="1">IFERROR(AVERAGE(OFFSET('Вес, сон, питание, курс'!L$1, 1+7*($O68-1), 0, 7, 1)), "")</f>
        <v/>
      </c>
      <c r="X68" s="748" t="str">
        <f ca="1">IFERROR(AVERAGE(OFFSET('Вес, сон, питание, курс'!M$1, 1+7*($O68-1), 0, 7, 1)), "")</f>
        <v/>
      </c>
      <c r="Y68" s="756" t="str">
        <f t="shared" ca="1" si="5"/>
        <v/>
      </c>
      <c r="Z68" s="749" t="str">
        <f t="shared" ca="1" si="6"/>
        <v/>
      </c>
      <c r="AA68" s="759" t="str">
        <f t="shared" ca="1" si="7"/>
        <v/>
      </c>
      <c r="AB68" s="761" t="str">
        <f t="shared" ca="1" si="8"/>
        <v/>
      </c>
      <c r="AC68" s="741" t="str">
        <f t="shared" ca="1" si="0"/>
        <v/>
      </c>
      <c r="AD68" s="741" t="str">
        <f t="shared" ca="1" si="1"/>
        <v/>
      </c>
      <c r="AE68" s="741" t="str">
        <f t="shared" ca="1" si="2"/>
        <v/>
      </c>
      <c r="AF68" s="741" t="str">
        <f t="shared" ca="1" si="3"/>
        <v/>
      </c>
      <c r="AG68" s="742" t="str">
        <f t="shared" ca="1" si="4"/>
        <v/>
      </c>
      <c r="AH68" s="485"/>
      <c r="AI68" s="485"/>
      <c r="AJ68" s="485"/>
      <c r="AK68" s="485"/>
      <c r="AL68" s="485"/>
      <c r="AM68" s="485"/>
      <c r="AN68" s="485"/>
      <c r="AO68" s="485"/>
      <c r="AP68" s="485"/>
      <c r="AQ68" s="485"/>
      <c r="AR68" s="485"/>
      <c r="AS68" s="485"/>
      <c r="AT68" s="485"/>
      <c r="AU68" s="485"/>
    </row>
    <row r="69" spans="14:47" x14ac:dyDescent="0.25">
      <c r="N69" s="431"/>
      <c r="O69" s="923">
        <v>14</v>
      </c>
      <c r="P69" s="848" t="str">
        <f ca="1">IFERROR(AVERAGE(OFFSET('Вес, сон, питание, курс'!B$1, 1+7*($O69-1), 1, 7, 1)), "")</f>
        <v/>
      </c>
      <c r="Q69" s="849" t="str">
        <f ca="1">IFERROR(AVERAGE(OFFSET('Вес, сон, питание, курс'!C$1, 1+7*($O69-1), 1, 7, 1)), "")</f>
        <v/>
      </c>
      <c r="R69" s="743" t="str">
        <f ca="1">IFERROR(AVERAGE(OFFSET('Вес, сон, питание, курс'!F$1, 1+7*($O69-1), 0, 7, 1)), "")</f>
        <v/>
      </c>
      <c r="S69" s="743" t="str">
        <f ca="1">IFERROR(AVERAGE(OFFSET('Вес, сон, питание, курс'!G$1, 1+7*($O69-1), 0, 7, 1)), "")</f>
        <v/>
      </c>
      <c r="T69" s="743" t="str">
        <f ca="1">IFERROR(AVERAGE(OFFSET('Вес, сон, питание, курс'!H$1, 1+7*($O69-1), 0, 7, 1)), "")</f>
        <v/>
      </c>
      <c r="U69" s="924" t="str">
        <f ca="1">IFERROR(AVERAGE(OFFSET('Вес, сон, питание, курс'!I$1, 1+7*($O69-1), 0, 7, 1)), "")</f>
        <v/>
      </c>
      <c r="V69" s="743" t="str">
        <f ca="1">IFERROR(AVERAGE(OFFSET('Вес, сон, питание, курс'!K$1, 1+7*($O69-1), 0, 7, 1)), "")</f>
        <v/>
      </c>
      <c r="W69" s="743" t="str">
        <f ca="1">IFERROR(AVERAGE(OFFSET('Вес, сон, питание, курс'!L$1, 1+7*($O69-1), 0, 7, 1)), "")</f>
        <v/>
      </c>
      <c r="X69" s="744" t="str">
        <f ca="1">IFERROR(AVERAGE(OFFSET('Вес, сон, питание, курс'!M$1, 1+7*($O69-1), 0, 7, 1)), "")</f>
        <v/>
      </c>
      <c r="Y69" s="755" t="str">
        <f t="shared" ca="1" si="5"/>
        <v/>
      </c>
      <c r="Z69" s="745" t="str">
        <f t="shared" ca="1" si="6"/>
        <v/>
      </c>
      <c r="AA69" s="758" t="str">
        <f t="shared" ca="1" si="7"/>
        <v/>
      </c>
      <c r="AB69" s="762" t="str">
        <f t="shared" ca="1" si="8"/>
        <v/>
      </c>
      <c r="AC69" s="746" t="str">
        <f t="shared" ca="1" si="0"/>
        <v/>
      </c>
      <c r="AD69" s="746" t="str">
        <f t="shared" ca="1" si="1"/>
        <v/>
      </c>
      <c r="AE69" s="746" t="str">
        <f t="shared" ca="1" si="2"/>
        <v/>
      </c>
      <c r="AF69" s="746" t="str">
        <f t="shared" ca="1" si="3"/>
        <v/>
      </c>
      <c r="AG69" s="747" t="str">
        <f t="shared" ca="1" si="4"/>
        <v/>
      </c>
      <c r="AH69" s="485"/>
      <c r="AI69" s="485"/>
      <c r="AJ69" s="485"/>
      <c r="AK69" s="485"/>
      <c r="AL69" s="485"/>
      <c r="AM69" s="485"/>
      <c r="AN69" s="485"/>
      <c r="AO69" s="485"/>
      <c r="AP69" s="485"/>
      <c r="AQ69" s="485"/>
      <c r="AR69" s="485"/>
      <c r="AS69" s="485"/>
      <c r="AT69" s="485"/>
      <c r="AU69" s="485"/>
    </row>
    <row r="70" spans="14:47" x14ac:dyDescent="0.25">
      <c r="N70" s="431"/>
      <c r="O70" s="923">
        <v>15</v>
      </c>
      <c r="P70" s="845" t="str">
        <f ca="1">IFERROR(AVERAGE(OFFSET('Вес, сон, питание, курс'!B$1, 1+7*($O70-1), 1, 7, 1)), "")</f>
        <v/>
      </c>
      <c r="Q70" s="844" t="str">
        <f ca="1">IFERROR(AVERAGE(OFFSET('Вес, сон, питание, курс'!C$1, 1+7*($O70-1), 1, 7, 1)), "")</f>
        <v/>
      </c>
      <c r="R70" s="740" t="str">
        <f ca="1">IFERROR(AVERAGE(OFFSET('Вес, сон, питание, курс'!F$1, 1+7*($O70-1), 0, 7, 1)), "")</f>
        <v/>
      </c>
      <c r="S70" s="740" t="str">
        <f ca="1">IFERROR(AVERAGE(OFFSET('Вес, сон, питание, курс'!G$1, 1+7*($O70-1), 0, 7, 1)), "")</f>
        <v/>
      </c>
      <c r="T70" s="740" t="str">
        <f ca="1">IFERROR(AVERAGE(OFFSET('Вес, сон, питание, курс'!H$1, 1+7*($O70-1), 0, 7, 1)), "")</f>
        <v/>
      </c>
      <c r="U70" s="924" t="str">
        <f ca="1">IFERROR(AVERAGE(OFFSET('Вес, сон, питание, курс'!I$1, 1+7*($O70-1), 0, 7, 1)), "")</f>
        <v/>
      </c>
      <c r="V70" s="740" t="str">
        <f ca="1">IFERROR(AVERAGE(OFFSET('Вес, сон, питание, курс'!K$1, 1+7*($O70-1), 0, 7, 1)), "")</f>
        <v/>
      </c>
      <c r="W70" s="740" t="str">
        <f ca="1">IFERROR(AVERAGE(OFFSET('Вес, сон, питание, курс'!L$1, 1+7*($O70-1), 0, 7, 1)), "")</f>
        <v/>
      </c>
      <c r="X70" s="748" t="str">
        <f ca="1">IFERROR(AVERAGE(OFFSET('Вес, сон, питание, курс'!M$1, 1+7*($O70-1), 0, 7, 1)), "")</f>
        <v/>
      </c>
      <c r="Y70" s="756" t="str">
        <f t="shared" ca="1" si="5"/>
        <v/>
      </c>
      <c r="Z70" s="749" t="str">
        <f t="shared" ca="1" si="6"/>
        <v/>
      </c>
      <c r="AA70" s="759" t="str">
        <f t="shared" ca="1" si="7"/>
        <v/>
      </c>
      <c r="AB70" s="761" t="str">
        <f t="shared" ca="1" si="8"/>
        <v/>
      </c>
      <c r="AC70" s="741" t="str">
        <f t="shared" ca="1" si="0"/>
        <v/>
      </c>
      <c r="AD70" s="741" t="str">
        <f t="shared" ca="1" si="1"/>
        <v/>
      </c>
      <c r="AE70" s="741" t="str">
        <f t="shared" ca="1" si="2"/>
        <v/>
      </c>
      <c r="AF70" s="741" t="str">
        <f t="shared" ca="1" si="3"/>
        <v/>
      </c>
      <c r="AG70" s="742" t="str">
        <f t="shared" ca="1" si="4"/>
        <v/>
      </c>
      <c r="AH70" s="485"/>
      <c r="AI70" s="485"/>
      <c r="AJ70" s="485"/>
      <c r="AK70" s="485"/>
      <c r="AL70" s="485"/>
      <c r="AM70" s="485"/>
      <c r="AN70" s="485"/>
      <c r="AO70" s="485"/>
      <c r="AP70" s="485"/>
      <c r="AQ70" s="485"/>
      <c r="AR70" s="485"/>
      <c r="AS70" s="485"/>
      <c r="AT70" s="485"/>
      <c r="AU70" s="485"/>
    </row>
    <row r="71" spans="14:47" x14ac:dyDescent="0.25">
      <c r="N71" s="431"/>
      <c r="O71" s="923">
        <v>16</v>
      </c>
      <c r="P71" s="848" t="str">
        <f ca="1">IFERROR(AVERAGE(OFFSET('Вес, сон, питание, курс'!B$1, 1+7*($O71-1), 1, 7, 1)), "")</f>
        <v/>
      </c>
      <c r="Q71" s="849" t="str">
        <f ca="1">IFERROR(AVERAGE(OFFSET('Вес, сон, питание, курс'!C$1, 1+7*($O71-1), 1, 7, 1)), "")</f>
        <v/>
      </c>
      <c r="R71" s="743" t="str">
        <f ca="1">IFERROR(AVERAGE(OFFSET('Вес, сон, питание, курс'!F$1, 1+7*($O71-1), 0, 7, 1)), "")</f>
        <v/>
      </c>
      <c r="S71" s="743" t="str">
        <f ca="1">IFERROR(AVERAGE(OFFSET('Вес, сон, питание, курс'!G$1, 1+7*($O71-1), 0, 7, 1)), "")</f>
        <v/>
      </c>
      <c r="T71" s="743" t="str">
        <f ca="1">IFERROR(AVERAGE(OFFSET('Вес, сон, питание, курс'!H$1, 1+7*($O71-1), 0, 7, 1)), "")</f>
        <v/>
      </c>
      <c r="U71" s="924" t="str">
        <f ca="1">IFERROR(AVERAGE(OFFSET('Вес, сон, питание, курс'!I$1, 1+7*($O71-1), 0, 7, 1)), "")</f>
        <v/>
      </c>
      <c r="V71" s="743" t="str">
        <f ca="1">IFERROR(AVERAGE(OFFSET('Вес, сон, питание, курс'!K$1, 1+7*($O71-1), 0, 7, 1)), "")</f>
        <v/>
      </c>
      <c r="W71" s="743" t="str">
        <f ca="1">IFERROR(AVERAGE(OFFSET('Вес, сон, питание, курс'!L$1, 1+7*($O71-1), 0, 7, 1)), "")</f>
        <v/>
      </c>
      <c r="X71" s="744" t="str">
        <f ca="1">IFERROR(AVERAGE(OFFSET('Вес, сон, питание, курс'!M$1, 1+7*($O71-1), 0, 7, 1)), "")</f>
        <v/>
      </c>
      <c r="Y71" s="755" t="str">
        <f t="shared" ca="1" si="5"/>
        <v/>
      </c>
      <c r="Z71" s="745" t="str">
        <f t="shared" ca="1" si="6"/>
        <v/>
      </c>
      <c r="AA71" s="758" t="str">
        <f t="shared" ca="1" si="7"/>
        <v/>
      </c>
      <c r="AB71" s="762" t="str">
        <f t="shared" ca="1" si="8"/>
        <v/>
      </c>
      <c r="AC71" s="746" t="str">
        <f t="shared" ca="1" si="0"/>
        <v/>
      </c>
      <c r="AD71" s="746" t="str">
        <f t="shared" ca="1" si="1"/>
        <v/>
      </c>
      <c r="AE71" s="746" t="str">
        <f t="shared" ca="1" si="2"/>
        <v/>
      </c>
      <c r="AF71" s="746" t="str">
        <f t="shared" ca="1" si="3"/>
        <v/>
      </c>
      <c r="AG71" s="747" t="str">
        <f t="shared" ca="1" si="4"/>
        <v/>
      </c>
      <c r="AH71" s="485"/>
      <c r="AI71" s="485"/>
      <c r="AJ71" s="485"/>
      <c r="AK71" s="485"/>
      <c r="AL71" s="485"/>
      <c r="AM71" s="485"/>
      <c r="AN71" s="485"/>
      <c r="AO71" s="485"/>
      <c r="AP71" s="485"/>
      <c r="AQ71" s="485"/>
      <c r="AR71" s="485"/>
      <c r="AS71" s="485"/>
      <c r="AT71" s="485"/>
      <c r="AU71" s="485"/>
    </row>
    <row r="72" spans="14:47" x14ac:dyDescent="0.25">
      <c r="N72" s="431"/>
      <c r="O72" s="923">
        <v>17</v>
      </c>
      <c r="P72" s="845" t="str">
        <f ca="1">IFERROR(AVERAGE(OFFSET('Вес, сон, питание, курс'!B$1, 1+7*($O72-1), 1, 7, 1)), "")</f>
        <v/>
      </c>
      <c r="Q72" s="844" t="str">
        <f ca="1">IFERROR(AVERAGE(OFFSET('Вес, сон, питание, курс'!C$1, 1+7*($O72-1), 1, 7, 1)), "")</f>
        <v/>
      </c>
      <c r="R72" s="740" t="str">
        <f ca="1">IFERROR(AVERAGE(OFFSET('Вес, сон, питание, курс'!F$1, 1+7*($O72-1), 0, 7, 1)), "")</f>
        <v/>
      </c>
      <c r="S72" s="740" t="str">
        <f ca="1">IFERROR(AVERAGE(OFFSET('Вес, сон, питание, курс'!G$1, 1+7*($O72-1), 0, 7, 1)), "")</f>
        <v/>
      </c>
      <c r="T72" s="740" t="str">
        <f ca="1">IFERROR(AVERAGE(OFFSET('Вес, сон, питание, курс'!H$1, 1+7*($O72-1), 0, 7, 1)), "")</f>
        <v/>
      </c>
      <c r="U72" s="924" t="str">
        <f ca="1">IFERROR(AVERAGE(OFFSET('Вес, сон, питание, курс'!I$1, 1+7*($O72-1), 0, 7, 1)), "")</f>
        <v/>
      </c>
      <c r="V72" s="740" t="str">
        <f ca="1">IFERROR(AVERAGE(OFFSET('Вес, сон, питание, курс'!K$1, 1+7*($O72-1), 0, 7, 1)), "")</f>
        <v/>
      </c>
      <c r="W72" s="740" t="str">
        <f ca="1">IFERROR(AVERAGE(OFFSET('Вес, сон, питание, курс'!L$1, 1+7*($O72-1), 0, 7, 1)), "")</f>
        <v/>
      </c>
      <c r="X72" s="748" t="str">
        <f ca="1">IFERROR(AVERAGE(OFFSET('Вес, сон, питание, курс'!M$1, 1+7*($O72-1), 0, 7, 1)), "")</f>
        <v/>
      </c>
      <c r="Y72" s="756" t="str">
        <f t="shared" ca="1" si="5"/>
        <v/>
      </c>
      <c r="Z72" s="749" t="str">
        <f t="shared" ca="1" si="6"/>
        <v/>
      </c>
      <c r="AA72" s="759" t="str">
        <f t="shared" ca="1" si="7"/>
        <v/>
      </c>
      <c r="AB72" s="761" t="str">
        <f t="shared" ca="1" si="8"/>
        <v/>
      </c>
      <c r="AC72" s="741" t="str">
        <f t="shared" ca="1" si="0"/>
        <v/>
      </c>
      <c r="AD72" s="741" t="str">
        <f t="shared" ca="1" si="1"/>
        <v/>
      </c>
      <c r="AE72" s="741" t="str">
        <f t="shared" ca="1" si="2"/>
        <v/>
      </c>
      <c r="AF72" s="741" t="str">
        <f t="shared" ca="1" si="3"/>
        <v/>
      </c>
      <c r="AG72" s="742" t="str">
        <f t="shared" ca="1" si="4"/>
        <v/>
      </c>
      <c r="AH72" s="485"/>
      <c r="AI72" s="485"/>
      <c r="AJ72" s="485"/>
      <c r="AK72" s="485"/>
      <c r="AL72" s="485"/>
      <c r="AM72" s="485"/>
      <c r="AN72" s="485"/>
      <c r="AO72" s="485"/>
      <c r="AP72" s="485"/>
      <c r="AQ72" s="485"/>
      <c r="AR72" s="485"/>
      <c r="AS72" s="485"/>
      <c r="AT72" s="485"/>
      <c r="AU72" s="485"/>
    </row>
    <row r="73" spans="14:47" x14ac:dyDescent="0.25">
      <c r="N73" s="431"/>
      <c r="O73" s="923">
        <v>18</v>
      </c>
      <c r="P73" s="848" t="str">
        <f ca="1">IFERROR(AVERAGE(OFFSET('Вес, сон, питание, курс'!B$1, 1+7*($O73-1), 1, 7, 1)), "")</f>
        <v/>
      </c>
      <c r="Q73" s="849" t="str">
        <f ca="1">IFERROR(AVERAGE(OFFSET('Вес, сон, питание, курс'!C$1, 1+7*($O73-1), 1, 7, 1)), "")</f>
        <v/>
      </c>
      <c r="R73" s="743" t="str">
        <f ca="1">IFERROR(AVERAGE(OFFSET('Вес, сон, питание, курс'!F$1, 1+7*($O73-1), 0, 7, 1)), "")</f>
        <v/>
      </c>
      <c r="S73" s="743" t="str">
        <f ca="1">IFERROR(AVERAGE(OFFSET('Вес, сон, питание, курс'!G$1, 1+7*($O73-1), 0, 7, 1)), "")</f>
        <v/>
      </c>
      <c r="T73" s="743" t="str">
        <f ca="1">IFERROR(AVERAGE(OFFSET('Вес, сон, питание, курс'!H$1, 1+7*($O73-1), 0, 7, 1)), "")</f>
        <v/>
      </c>
      <c r="U73" s="924" t="str">
        <f ca="1">IFERROR(AVERAGE(OFFSET('Вес, сон, питание, курс'!I$1, 1+7*($O73-1), 0, 7, 1)), "")</f>
        <v/>
      </c>
      <c r="V73" s="743" t="str">
        <f ca="1">IFERROR(AVERAGE(OFFSET('Вес, сон, питание, курс'!K$1, 1+7*($O73-1), 0, 7, 1)), "")</f>
        <v/>
      </c>
      <c r="W73" s="743" t="str">
        <f ca="1">IFERROR(AVERAGE(OFFSET('Вес, сон, питание, курс'!L$1, 1+7*($O73-1), 0, 7, 1)), "")</f>
        <v/>
      </c>
      <c r="X73" s="744" t="str">
        <f ca="1">IFERROR(AVERAGE(OFFSET('Вес, сон, питание, курс'!M$1, 1+7*($O73-1), 0, 7, 1)), "")</f>
        <v/>
      </c>
      <c r="Y73" s="755" t="str">
        <f t="shared" ca="1" si="5"/>
        <v/>
      </c>
      <c r="Z73" s="745" t="str">
        <f t="shared" ca="1" si="6"/>
        <v/>
      </c>
      <c r="AA73" s="758" t="str">
        <f t="shared" ca="1" si="7"/>
        <v/>
      </c>
      <c r="AB73" s="762" t="str">
        <f t="shared" ca="1" si="8"/>
        <v/>
      </c>
      <c r="AC73" s="746" t="str">
        <f t="shared" ca="1" si="0"/>
        <v/>
      </c>
      <c r="AD73" s="746" t="str">
        <f t="shared" ca="1" si="1"/>
        <v/>
      </c>
      <c r="AE73" s="746" t="str">
        <f t="shared" ca="1" si="2"/>
        <v/>
      </c>
      <c r="AF73" s="746" t="str">
        <f t="shared" ca="1" si="3"/>
        <v/>
      </c>
      <c r="AG73" s="747" t="str">
        <f t="shared" ca="1" si="4"/>
        <v/>
      </c>
      <c r="AH73" s="485"/>
      <c r="AI73" s="485"/>
      <c r="AJ73" s="485"/>
      <c r="AK73" s="485"/>
      <c r="AL73" s="485"/>
      <c r="AM73" s="485"/>
      <c r="AN73" s="485"/>
      <c r="AO73" s="485"/>
      <c r="AP73" s="485"/>
      <c r="AQ73" s="485"/>
      <c r="AR73" s="485"/>
      <c r="AS73" s="485"/>
      <c r="AT73" s="485"/>
      <c r="AU73" s="485"/>
    </row>
    <row r="74" spans="14:47" x14ac:dyDescent="0.25">
      <c r="N74" s="431"/>
      <c r="O74" s="923">
        <v>19</v>
      </c>
      <c r="P74" s="845" t="str">
        <f ca="1">IFERROR(AVERAGE(OFFSET('Вес, сон, питание, курс'!B$1, 1+7*($O74-1), 1, 7, 1)), "")</f>
        <v/>
      </c>
      <c r="Q74" s="844" t="str">
        <f ca="1">IFERROR(AVERAGE(OFFSET('Вес, сон, питание, курс'!C$1, 1+7*($O74-1), 1, 7, 1)), "")</f>
        <v/>
      </c>
      <c r="R74" s="740" t="str">
        <f ca="1">IFERROR(AVERAGE(OFFSET('Вес, сон, питание, курс'!F$1, 1+7*($O74-1), 0, 7, 1)), "")</f>
        <v/>
      </c>
      <c r="S74" s="740" t="str">
        <f ca="1">IFERROR(AVERAGE(OFFSET('Вес, сон, питание, курс'!G$1, 1+7*($O74-1), 0, 7, 1)), "")</f>
        <v/>
      </c>
      <c r="T74" s="740" t="str">
        <f ca="1">IFERROR(AVERAGE(OFFSET('Вес, сон, питание, курс'!H$1, 1+7*($O74-1), 0, 7, 1)), "")</f>
        <v/>
      </c>
      <c r="U74" s="924" t="str">
        <f ca="1">IFERROR(AVERAGE(OFFSET('Вес, сон, питание, курс'!I$1, 1+7*($O74-1), 0, 7, 1)), "")</f>
        <v/>
      </c>
      <c r="V74" s="740" t="str">
        <f ca="1">IFERROR(AVERAGE(OFFSET('Вес, сон, питание, курс'!K$1, 1+7*($O74-1), 0, 7, 1)), "")</f>
        <v/>
      </c>
      <c r="W74" s="740" t="str">
        <f ca="1">IFERROR(AVERAGE(OFFSET('Вес, сон, питание, курс'!L$1, 1+7*($O74-1), 0, 7, 1)), "")</f>
        <v/>
      </c>
      <c r="X74" s="748" t="str">
        <f ca="1">IFERROR(AVERAGE(OFFSET('Вес, сон, питание, курс'!M$1, 1+7*($O74-1), 0, 7, 1)), "")</f>
        <v/>
      </c>
      <c r="Y74" s="756" t="str">
        <f t="shared" ca="1" si="5"/>
        <v/>
      </c>
      <c r="Z74" s="749" t="str">
        <f t="shared" ca="1" si="6"/>
        <v/>
      </c>
      <c r="AA74" s="759" t="str">
        <f t="shared" ca="1" si="7"/>
        <v/>
      </c>
      <c r="AB74" s="761" t="str">
        <f t="shared" ca="1" si="8"/>
        <v/>
      </c>
      <c r="AC74" s="741" t="str">
        <f t="shared" ca="1" si="0"/>
        <v/>
      </c>
      <c r="AD74" s="741" t="str">
        <f t="shared" ca="1" si="1"/>
        <v/>
      </c>
      <c r="AE74" s="741" t="str">
        <f t="shared" ca="1" si="2"/>
        <v/>
      </c>
      <c r="AF74" s="741" t="str">
        <f t="shared" ca="1" si="3"/>
        <v/>
      </c>
      <c r="AG74" s="742" t="str">
        <f t="shared" ca="1" si="4"/>
        <v/>
      </c>
      <c r="AH74" s="485"/>
      <c r="AI74" s="485"/>
      <c r="AJ74" s="485"/>
      <c r="AK74" s="485"/>
      <c r="AL74" s="485"/>
      <c r="AM74" s="485"/>
      <c r="AN74" s="485"/>
      <c r="AO74" s="485"/>
      <c r="AP74" s="485"/>
      <c r="AQ74" s="485"/>
      <c r="AR74" s="485"/>
      <c r="AS74" s="485"/>
      <c r="AT74" s="485"/>
      <c r="AU74" s="485"/>
    </row>
    <row r="75" spans="14:47" x14ac:dyDescent="0.25">
      <c r="N75" s="431"/>
      <c r="O75" s="923">
        <v>20</v>
      </c>
      <c r="P75" s="848" t="str">
        <f ca="1">IFERROR(AVERAGE(OFFSET('Вес, сон, питание, курс'!B$1, 1+7*($O75-1), 1, 7, 1)), "")</f>
        <v/>
      </c>
      <c r="Q75" s="849" t="str">
        <f ca="1">IFERROR(AVERAGE(OFFSET('Вес, сон, питание, курс'!C$1, 1+7*($O75-1), 1, 7, 1)), "")</f>
        <v/>
      </c>
      <c r="R75" s="743" t="str">
        <f ca="1">IFERROR(AVERAGE(OFFSET('Вес, сон, питание, курс'!F$1, 1+7*($O75-1), 0, 7, 1)), "")</f>
        <v/>
      </c>
      <c r="S75" s="743" t="str">
        <f ca="1">IFERROR(AVERAGE(OFFSET('Вес, сон, питание, курс'!G$1, 1+7*($O75-1), 0, 7, 1)), "")</f>
        <v/>
      </c>
      <c r="T75" s="743" t="str">
        <f ca="1">IFERROR(AVERAGE(OFFSET('Вес, сон, питание, курс'!H$1, 1+7*($O75-1), 0, 7, 1)), "")</f>
        <v/>
      </c>
      <c r="U75" s="924" t="str">
        <f ca="1">IFERROR(AVERAGE(OFFSET('Вес, сон, питание, курс'!I$1, 1+7*($O75-1), 0, 7, 1)), "")</f>
        <v/>
      </c>
      <c r="V75" s="743" t="str">
        <f ca="1">IFERROR(AVERAGE(OFFSET('Вес, сон, питание, курс'!K$1, 1+7*($O75-1), 0, 7, 1)), "")</f>
        <v/>
      </c>
      <c r="W75" s="743" t="str">
        <f ca="1">IFERROR(AVERAGE(OFFSET('Вес, сон, питание, курс'!L$1, 1+7*($O75-1), 0, 7, 1)), "")</f>
        <v/>
      </c>
      <c r="X75" s="744" t="str">
        <f ca="1">IFERROR(AVERAGE(OFFSET('Вес, сон, питание, курс'!M$1, 1+7*($O75-1), 0, 7, 1)), "")</f>
        <v/>
      </c>
      <c r="Y75" s="755" t="str">
        <f t="shared" ca="1" si="5"/>
        <v/>
      </c>
      <c r="Z75" s="745" t="str">
        <f t="shared" ca="1" si="6"/>
        <v/>
      </c>
      <c r="AA75" s="758" t="str">
        <f t="shared" ca="1" si="7"/>
        <v/>
      </c>
      <c r="AB75" s="762" t="str">
        <f t="shared" ca="1" si="8"/>
        <v/>
      </c>
      <c r="AC75" s="746" t="str">
        <f t="shared" ca="1" si="0"/>
        <v/>
      </c>
      <c r="AD75" s="746" t="str">
        <f t="shared" ca="1" si="1"/>
        <v/>
      </c>
      <c r="AE75" s="746" t="str">
        <f t="shared" ca="1" si="2"/>
        <v/>
      </c>
      <c r="AF75" s="746" t="str">
        <f t="shared" ca="1" si="3"/>
        <v/>
      </c>
      <c r="AG75" s="747" t="str">
        <f t="shared" ca="1" si="4"/>
        <v/>
      </c>
      <c r="AH75" s="485"/>
      <c r="AI75" s="485"/>
      <c r="AJ75" s="485"/>
      <c r="AK75" s="485"/>
      <c r="AL75" s="485"/>
      <c r="AM75" s="485"/>
      <c r="AN75" s="485"/>
      <c r="AO75" s="485"/>
      <c r="AP75" s="485"/>
      <c r="AQ75" s="485"/>
      <c r="AR75" s="485"/>
      <c r="AS75" s="485"/>
      <c r="AT75" s="485"/>
      <c r="AU75" s="485"/>
    </row>
    <row r="76" spans="14:47" x14ac:dyDescent="0.25">
      <c r="N76" s="431"/>
      <c r="O76" s="923">
        <v>21</v>
      </c>
      <c r="P76" s="845" t="str">
        <f ca="1">IFERROR(AVERAGE(OFFSET('Вес, сон, питание, курс'!B$1, 1+7*($O76-1), 1, 7, 1)), "")</f>
        <v/>
      </c>
      <c r="Q76" s="844" t="str">
        <f ca="1">IFERROR(AVERAGE(OFFSET('Вес, сон, питание, курс'!C$1, 1+7*($O76-1), 1, 7, 1)), "")</f>
        <v/>
      </c>
      <c r="R76" s="740" t="str">
        <f ca="1">IFERROR(AVERAGE(OFFSET('Вес, сон, питание, курс'!F$1, 1+7*($O76-1), 0, 7, 1)), "")</f>
        <v/>
      </c>
      <c r="S76" s="740" t="str">
        <f ca="1">IFERROR(AVERAGE(OFFSET('Вес, сон, питание, курс'!G$1, 1+7*($O76-1), 0, 7, 1)), "")</f>
        <v/>
      </c>
      <c r="T76" s="740" t="str">
        <f ca="1">IFERROR(AVERAGE(OFFSET('Вес, сон, питание, курс'!H$1, 1+7*($O76-1), 0, 7, 1)), "")</f>
        <v/>
      </c>
      <c r="U76" s="924" t="str">
        <f ca="1">IFERROR(AVERAGE(OFFSET('Вес, сон, питание, курс'!I$1, 1+7*($O76-1), 0, 7, 1)), "")</f>
        <v/>
      </c>
      <c r="V76" s="740" t="str">
        <f ca="1">IFERROR(AVERAGE(OFFSET('Вес, сон, питание, курс'!K$1, 1+7*($O76-1), 0, 7, 1)), "")</f>
        <v/>
      </c>
      <c r="W76" s="740" t="str">
        <f ca="1">IFERROR(AVERAGE(OFFSET('Вес, сон, питание, курс'!L$1, 1+7*($O76-1), 0, 7, 1)), "")</f>
        <v/>
      </c>
      <c r="X76" s="748" t="str">
        <f ca="1">IFERROR(AVERAGE(OFFSET('Вес, сон, питание, курс'!M$1, 1+7*($O76-1), 0, 7, 1)), "")</f>
        <v/>
      </c>
      <c r="Y76" s="756" t="str">
        <f t="shared" ca="1" si="5"/>
        <v/>
      </c>
      <c r="Z76" s="749" t="str">
        <f t="shared" ca="1" si="6"/>
        <v/>
      </c>
      <c r="AA76" s="759" t="str">
        <f t="shared" ca="1" si="7"/>
        <v/>
      </c>
      <c r="AB76" s="761" t="str">
        <f t="shared" ca="1" si="8"/>
        <v/>
      </c>
      <c r="AC76" s="741" t="str">
        <f t="shared" ca="1" si="0"/>
        <v/>
      </c>
      <c r="AD76" s="741" t="str">
        <f t="shared" ca="1" si="1"/>
        <v/>
      </c>
      <c r="AE76" s="741" t="str">
        <f t="shared" ca="1" si="2"/>
        <v/>
      </c>
      <c r="AF76" s="741" t="str">
        <f t="shared" ca="1" si="3"/>
        <v/>
      </c>
      <c r="AG76" s="742" t="str">
        <f t="shared" ca="1" si="4"/>
        <v/>
      </c>
      <c r="AH76" s="485"/>
      <c r="AI76" s="485"/>
      <c r="AJ76" s="485"/>
      <c r="AK76" s="485"/>
      <c r="AL76" s="485"/>
      <c r="AM76" s="485"/>
      <c r="AN76" s="485"/>
      <c r="AO76" s="485"/>
      <c r="AP76" s="485"/>
      <c r="AQ76" s="485"/>
      <c r="AR76" s="485"/>
      <c r="AS76" s="485"/>
      <c r="AT76" s="485"/>
      <c r="AU76" s="485"/>
    </row>
    <row r="77" spans="14:47" x14ac:dyDescent="0.25">
      <c r="N77" s="431"/>
      <c r="O77" s="923">
        <v>22</v>
      </c>
      <c r="P77" s="848" t="str">
        <f ca="1">IFERROR(AVERAGE(OFFSET('Вес, сон, питание, курс'!B$1, 1+7*($O77-1), 1, 7, 1)), "")</f>
        <v/>
      </c>
      <c r="Q77" s="849" t="str">
        <f ca="1">IFERROR(AVERAGE(OFFSET('Вес, сон, питание, курс'!C$1, 1+7*($O77-1), 1, 7, 1)), "")</f>
        <v/>
      </c>
      <c r="R77" s="743" t="str">
        <f ca="1">IFERROR(AVERAGE(OFFSET('Вес, сон, питание, курс'!F$1, 1+7*($O77-1), 0, 7, 1)), "")</f>
        <v/>
      </c>
      <c r="S77" s="743" t="str">
        <f ca="1">IFERROR(AVERAGE(OFFSET('Вес, сон, питание, курс'!G$1, 1+7*($O77-1), 0, 7, 1)), "")</f>
        <v/>
      </c>
      <c r="T77" s="743" t="str">
        <f ca="1">IFERROR(AVERAGE(OFFSET('Вес, сон, питание, курс'!H$1, 1+7*($O77-1), 0, 7, 1)), "")</f>
        <v/>
      </c>
      <c r="U77" s="924" t="str">
        <f ca="1">IFERROR(AVERAGE(OFFSET('Вес, сон, питание, курс'!I$1, 1+7*($O77-1), 0, 7, 1)), "")</f>
        <v/>
      </c>
      <c r="V77" s="743" t="str">
        <f ca="1">IFERROR(AVERAGE(OFFSET('Вес, сон, питание, курс'!K$1, 1+7*($O77-1), 0, 7, 1)), "")</f>
        <v/>
      </c>
      <c r="W77" s="743" t="str">
        <f ca="1">IFERROR(AVERAGE(OFFSET('Вес, сон, питание, курс'!L$1, 1+7*($O77-1), 0, 7, 1)), "")</f>
        <v/>
      </c>
      <c r="X77" s="744" t="str">
        <f ca="1">IFERROR(AVERAGE(OFFSET('Вес, сон, питание, курс'!M$1, 1+7*($O77-1), 0, 7, 1)), "")</f>
        <v/>
      </c>
      <c r="Y77" s="755" t="str">
        <f t="shared" ca="1" si="5"/>
        <v/>
      </c>
      <c r="Z77" s="745" t="str">
        <f t="shared" ca="1" si="6"/>
        <v/>
      </c>
      <c r="AA77" s="758" t="str">
        <f t="shared" ca="1" si="7"/>
        <v/>
      </c>
      <c r="AB77" s="762" t="str">
        <f t="shared" ca="1" si="8"/>
        <v/>
      </c>
      <c r="AC77" s="746" t="str">
        <f t="shared" ca="1" si="0"/>
        <v/>
      </c>
      <c r="AD77" s="746" t="str">
        <f t="shared" ca="1" si="1"/>
        <v/>
      </c>
      <c r="AE77" s="746" t="str">
        <f t="shared" ca="1" si="2"/>
        <v/>
      </c>
      <c r="AF77" s="746" t="str">
        <f t="shared" ca="1" si="3"/>
        <v/>
      </c>
      <c r="AG77" s="747" t="str">
        <f t="shared" ca="1" si="4"/>
        <v/>
      </c>
      <c r="AH77" s="485"/>
      <c r="AI77" s="485"/>
      <c r="AJ77" s="485"/>
      <c r="AK77" s="485"/>
      <c r="AL77" s="485"/>
      <c r="AM77" s="485"/>
      <c r="AN77" s="485"/>
      <c r="AO77" s="485"/>
      <c r="AP77" s="485"/>
      <c r="AQ77" s="485"/>
      <c r="AR77" s="485"/>
      <c r="AS77" s="485"/>
      <c r="AT77" s="485"/>
      <c r="AU77" s="485"/>
    </row>
    <row r="78" spans="14:47" x14ac:dyDescent="0.25">
      <c r="N78" s="431"/>
      <c r="O78" s="923">
        <v>23</v>
      </c>
      <c r="P78" s="845" t="str">
        <f ca="1">IFERROR(AVERAGE(OFFSET('Вес, сон, питание, курс'!B$1, 1+7*($O78-1), 1, 7, 1)), "")</f>
        <v/>
      </c>
      <c r="Q78" s="844" t="str">
        <f ca="1">IFERROR(AVERAGE(OFFSET('Вес, сон, питание, курс'!C$1, 1+7*($O78-1), 1, 7, 1)), "")</f>
        <v/>
      </c>
      <c r="R78" s="740" t="str">
        <f ca="1">IFERROR(AVERAGE(OFFSET('Вес, сон, питание, курс'!F$1, 1+7*($O78-1), 0, 7, 1)), "")</f>
        <v/>
      </c>
      <c r="S78" s="740" t="str">
        <f ca="1">IFERROR(AVERAGE(OFFSET('Вес, сон, питание, курс'!G$1, 1+7*($O78-1), 0, 7, 1)), "")</f>
        <v/>
      </c>
      <c r="T78" s="740" t="str">
        <f ca="1">IFERROR(AVERAGE(OFFSET('Вес, сон, питание, курс'!H$1, 1+7*($O78-1), 0, 7, 1)), "")</f>
        <v/>
      </c>
      <c r="U78" s="924" t="str">
        <f ca="1">IFERROR(AVERAGE(OFFSET('Вес, сон, питание, курс'!I$1, 1+7*($O78-1), 0, 7, 1)), "")</f>
        <v/>
      </c>
      <c r="V78" s="740" t="str">
        <f ca="1">IFERROR(AVERAGE(OFFSET('Вес, сон, питание, курс'!K$1, 1+7*($O78-1), 0, 7, 1)), "")</f>
        <v/>
      </c>
      <c r="W78" s="740" t="str">
        <f ca="1">IFERROR(AVERAGE(OFFSET('Вес, сон, питание, курс'!L$1, 1+7*($O78-1), 0, 7, 1)), "")</f>
        <v/>
      </c>
      <c r="X78" s="748" t="str">
        <f ca="1">IFERROR(AVERAGE(OFFSET('Вес, сон, питание, курс'!M$1, 1+7*($O78-1), 0, 7, 1)), "")</f>
        <v/>
      </c>
      <c r="Y78" s="756" t="str">
        <f t="shared" ca="1" si="5"/>
        <v/>
      </c>
      <c r="Z78" s="749" t="str">
        <f t="shared" ca="1" si="6"/>
        <v/>
      </c>
      <c r="AA78" s="759" t="str">
        <f t="shared" ca="1" si="7"/>
        <v/>
      </c>
      <c r="AB78" s="761" t="str">
        <f t="shared" ca="1" si="8"/>
        <v/>
      </c>
      <c r="AC78" s="741" t="str">
        <f t="shared" ca="1" si="0"/>
        <v/>
      </c>
      <c r="AD78" s="741" t="str">
        <f t="shared" ca="1" si="1"/>
        <v/>
      </c>
      <c r="AE78" s="741" t="str">
        <f t="shared" ca="1" si="2"/>
        <v/>
      </c>
      <c r="AF78" s="741" t="str">
        <f t="shared" ca="1" si="3"/>
        <v/>
      </c>
      <c r="AG78" s="742" t="str">
        <f t="shared" ca="1" si="4"/>
        <v/>
      </c>
      <c r="AH78" s="485"/>
      <c r="AI78" s="485"/>
      <c r="AJ78" s="485"/>
      <c r="AK78" s="485"/>
      <c r="AL78" s="485"/>
      <c r="AM78" s="485"/>
      <c r="AN78" s="485"/>
      <c r="AO78" s="485"/>
      <c r="AP78" s="485"/>
      <c r="AQ78" s="485"/>
      <c r="AR78" s="485"/>
      <c r="AS78" s="485"/>
      <c r="AT78" s="485"/>
      <c r="AU78" s="485"/>
    </row>
    <row r="79" spans="14:47" x14ac:dyDescent="0.25">
      <c r="N79" s="431"/>
      <c r="O79" s="923">
        <v>24</v>
      </c>
      <c r="P79" s="848" t="str">
        <f ca="1">IFERROR(AVERAGE(OFFSET('Вес, сон, питание, курс'!B$1, 1+7*($O79-1), 1, 7, 1)), "")</f>
        <v/>
      </c>
      <c r="Q79" s="849" t="str">
        <f ca="1">IFERROR(AVERAGE(OFFSET('Вес, сон, питание, курс'!C$1, 1+7*($O79-1), 1, 7, 1)), "")</f>
        <v/>
      </c>
      <c r="R79" s="743" t="str">
        <f ca="1">IFERROR(AVERAGE(OFFSET('Вес, сон, питание, курс'!F$1, 1+7*($O79-1), 0, 7, 1)), "")</f>
        <v/>
      </c>
      <c r="S79" s="743" t="str">
        <f ca="1">IFERROR(AVERAGE(OFFSET('Вес, сон, питание, курс'!G$1, 1+7*($O79-1), 0, 7, 1)), "")</f>
        <v/>
      </c>
      <c r="T79" s="743" t="str">
        <f ca="1">IFERROR(AVERAGE(OFFSET('Вес, сон, питание, курс'!H$1, 1+7*($O79-1), 0, 7, 1)), "")</f>
        <v/>
      </c>
      <c r="U79" s="924" t="str">
        <f ca="1">IFERROR(AVERAGE(OFFSET('Вес, сон, питание, курс'!I$1, 1+7*($O79-1), 0, 7, 1)), "")</f>
        <v/>
      </c>
      <c r="V79" s="743" t="str">
        <f ca="1">IFERROR(AVERAGE(OFFSET('Вес, сон, питание, курс'!K$1, 1+7*($O79-1), 0, 7, 1)), "")</f>
        <v/>
      </c>
      <c r="W79" s="743" t="str">
        <f ca="1">IFERROR(AVERAGE(OFFSET('Вес, сон, питание, курс'!L$1, 1+7*($O79-1), 0, 7, 1)), "")</f>
        <v/>
      </c>
      <c r="X79" s="744" t="str">
        <f ca="1">IFERROR(AVERAGE(OFFSET('Вес, сон, питание, курс'!M$1, 1+7*($O79-1), 0, 7, 1)), "")</f>
        <v/>
      </c>
      <c r="Y79" s="755" t="str">
        <f t="shared" ref="Y79:Y90" ca="1" si="9">IFERROR(4.1*R79 / (4.1*$R79 + 9.3*$S79 + 4.1*$T79),"")</f>
        <v/>
      </c>
      <c r="Z79" s="745" t="str">
        <f t="shared" ref="Z79:Z90" ca="1" si="10">IFERROR(9.3*S79 / (4.1*$R79 + 9.3*$S79 + 4.1*$T79),"")</f>
        <v/>
      </c>
      <c r="AA79" s="758" t="str">
        <f t="shared" ref="AA79:AA90" ca="1" si="11">IFERROR(4.1*T79 / (4.1*$R79 + 9.3*$S79 + 4.1*$T79),"")</f>
        <v/>
      </c>
      <c r="AB79" s="762" t="str">
        <f t="shared" ref="AB79:AB90" ca="1" si="12">IFERROR(ROUND(R79/$P79,1),"")</f>
        <v/>
      </c>
      <c r="AC79" s="746" t="str">
        <f t="shared" ref="AC79:AC90" ca="1" si="13">IFERROR(ROUND(V79/$P79,1),"")</f>
        <v/>
      </c>
      <c r="AD79" s="746" t="str">
        <f t="shared" ref="AD79:AD90" ca="1" si="14">IFERROR(ROUND(S79/$P79,1),"")</f>
        <v/>
      </c>
      <c r="AE79" s="746" t="str">
        <f t="shared" ref="AE79:AE90" ca="1" si="15">IFERROR(ROUND(X79/$P79,1),"")</f>
        <v/>
      </c>
      <c r="AF79" s="746" t="str">
        <f t="shared" ref="AF79:AF90" ca="1" si="16">IFERROR(ROUND(T79/$P79,1),"")</f>
        <v/>
      </c>
      <c r="AG79" s="747" t="str">
        <f t="shared" ref="AG79:AG90" ca="1" si="17">IFERROR(ROUND(U79/$P79,1),"")</f>
        <v/>
      </c>
      <c r="AH79" s="485"/>
      <c r="AI79" s="485"/>
      <c r="AJ79" s="485"/>
      <c r="AK79" s="485"/>
      <c r="AL79" s="485"/>
      <c r="AM79" s="485"/>
      <c r="AN79" s="485"/>
      <c r="AO79" s="485"/>
      <c r="AP79" s="485"/>
      <c r="AQ79" s="485"/>
      <c r="AR79" s="485"/>
      <c r="AS79" s="485"/>
      <c r="AT79" s="485"/>
      <c r="AU79" s="485"/>
    </row>
    <row r="80" spans="14:47" x14ac:dyDescent="0.25">
      <c r="N80" s="431"/>
      <c r="O80" s="923">
        <v>25</v>
      </c>
      <c r="P80" s="845" t="str">
        <f ca="1">IFERROR(AVERAGE(OFFSET('Вес, сон, питание, курс'!B$1, 1+7*($O80-1), 1, 7, 1)), "")</f>
        <v/>
      </c>
      <c r="Q80" s="844" t="str">
        <f ca="1">IFERROR(AVERAGE(OFFSET('Вес, сон, питание, курс'!C$1, 1+7*($O80-1), 1, 7, 1)), "")</f>
        <v/>
      </c>
      <c r="R80" s="740" t="str">
        <f ca="1">IFERROR(AVERAGE(OFFSET('Вес, сон, питание, курс'!F$1, 1+7*($O80-1), 0, 7, 1)), "")</f>
        <v/>
      </c>
      <c r="S80" s="740" t="str">
        <f ca="1">IFERROR(AVERAGE(OFFSET('Вес, сон, питание, курс'!G$1, 1+7*($O80-1), 0, 7, 1)), "")</f>
        <v/>
      </c>
      <c r="T80" s="740" t="str">
        <f ca="1">IFERROR(AVERAGE(OFFSET('Вес, сон, питание, курс'!H$1, 1+7*($O80-1), 0, 7, 1)), "")</f>
        <v/>
      </c>
      <c r="U80" s="924" t="str">
        <f ca="1">IFERROR(AVERAGE(OFFSET('Вес, сон, питание, курс'!I$1, 1+7*($O80-1), 0, 7, 1)), "")</f>
        <v/>
      </c>
      <c r="V80" s="740" t="str">
        <f ca="1">IFERROR(AVERAGE(OFFSET('Вес, сон, питание, курс'!K$1, 1+7*($O80-1), 0, 7, 1)), "")</f>
        <v/>
      </c>
      <c r="W80" s="740" t="str">
        <f ca="1">IFERROR(AVERAGE(OFFSET('Вес, сон, питание, курс'!L$1, 1+7*($O80-1), 0, 7, 1)), "")</f>
        <v/>
      </c>
      <c r="X80" s="748" t="str">
        <f ca="1">IFERROR(AVERAGE(OFFSET('Вес, сон, питание, курс'!M$1, 1+7*($O80-1), 0, 7, 1)), "")</f>
        <v/>
      </c>
      <c r="Y80" s="756" t="str">
        <f t="shared" ca="1" si="9"/>
        <v/>
      </c>
      <c r="Z80" s="749" t="str">
        <f t="shared" ca="1" si="10"/>
        <v/>
      </c>
      <c r="AA80" s="759" t="str">
        <f t="shared" ca="1" si="11"/>
        <v/>
      </c>
      <c r="AB80" s="761" t="str">
        <f t="shared" ca="1" si="12"/>
        <v/>
      </c>
      <c r="AC80" s="741" t="str">
        <f t="shared" ca="1" si="13"/>
        <v/>
      </c>
      <c r="AD80" s="741" t="str">
        <f t="shared" ca="1" si="14"/>
        <v/>
      </c>
      <c r="AE80" s="741" t="str">
        <f t="shared" ca="1" si="15"/>
        <v/>
      </c>
      <c r="AF80" s="741" t="str">
        <f t="shared" ca="1" si="16"/>
        <v/>
      </c>
      <c r="AG80" s="742" t="str">
        <f t="shared" ca="1" si="17"/>
        <v/>
      </c>
      <c r="AH80" s="485"/>
      <c r="AI80" s="485"/>
      <c r="AJ80" s="485"/>
      <c r="AK80" s="485"/>
      <c r="AL80" s="485"/>
      <c r="AM80" s="485"/>
      <c r="AN80" s="485"/>
      <c r="AO80" s="485"/>
      <c r="AP80" s="485"/>
      <c r="AQ80" s="485"/>
      <c r="AR80" s="485"/>
      <c r="AS80" s="485"/>
      <c r="AT80" s="485"/>
      <c r="AU80" s="485"/>
    </row>
    <row r="81" spans="2:47" x14ac:dyDescent="0.25">
      <c r="O81" s="923">
        <v>26</v>
      </c>
      <c r="P81" s="848" t="str">
        <f ca="1">IFERROR(AVERAGE(OFFSET('Вес, сон, питание, курс'!B$1, 1+7*($O81-1), 1, 7, 1)), "")</f>
        <v/>
      </c>
      <c r="Q81" s="849" t="str">
        <f ca="1">IFERROR(AVERAGE(OFFSET('Вес, сон, питание, курс'!C$1, 1+7*($O81-1), 1, 7, 1)), "")</f>
        <v/>
      </c>
      <c r="R81" s="743" t="str">
        <f ca="1">IFERROR(AVERAGE(OFFSET('Вес, сон, питание, курс'!F$1, 1+7*($O81-1), 0, 7, 1)), "")</f>
        <v/>
      </c>
      <c r="S81" s="743" t="str">
        <f ca="1">IFERROR(AVERAGE(OFFSET('Вес, сон, питание, курс'!G$1, 1+7*($O81-1), 0, 7, 1)), "")</f>
        <v/>
      </c>
      <c r="T81" s="743" t="str">
        <f ca="1">IFERROR(AVERAGE(OFFSET('Вес, сон, питание, курс'!H$1, 1+7*($O81-1), 0, 7, 1)), "")</f>
        <v/>
      </c>
      <c r="U81" s="924" t="str">
        <f ca="1">IFERROR(AVERAGE(OFFSET('Вес, сон, питание, курс'!I$1, 1+7*($O81-1), 0, 7, 1)), "")</f>
        <v/>
      </c>
      <c r="V81" s="743" t="str">
        <f ca="1">IFERROR(AVERAGE(OFFSET('Вес, сон, питание, курс'!K$1, 1+7*($O81-1), 0, 7, 1)), "")</f>
        <v/>
      </c>
      <c r="W81" s="743" t="str">
        <f ca="1">IFERROR(AVERAGE(OFFSET('Вес, сон, питание, курс'!L$1, 1+7*($O81-1), 0, 7, 1)), "")</f>
        <v/>
      </c>
      <c r="X81" s="744" t="str">
        <f ca="1">IFERROR(AVERAGE(OFFSET('Вес, сон, питание, курс'!M$1, 1+7*($O81-1), 0, 7, 1)), "")</f>
        <v/>
      </c>
      <c r="Y81" s="755" t="str">
        <f t="shared" ca="1" si="9"/>
        <v/>
      </c>
      <c r="Z81" s="745" t="str">
        <f t="shared" ca="1" si="10"/>
        <v/>
      </c>
      <c r="AA81" s="758" t="str">
        <f t="shared" ca="1" si="11"/>
        <v/>
      </c>
      <c r="AB81" s="762" t="str">
        <f t="shared" ca="1" si="12"/>
        <v/>
      </c>
      <c r="AC81" s="746" t="str">
        <f t="shared" ca="1" si="13"/>
        <v/>
      </c>
      <c r="AD81" s="746" t="str">
        <f t="shared" ca="1" si="14"/>
        <v/>
      </c>
      <c r="AE81" s="746" t="str">
        <f t="shared" ca="1" si="15"/>
        <v/>
      </c>
      <c r="AF81" s="746" t="str">
        <f t="shared" ca="1" si="16"/>
        <v/>
      </c>
      <c r="AG81" s="747" t="str">
        <f t="shared" ca="1" si="17"/>
        <v/>
      </c>
      <c r="AH81" s="485"/>
      <c r="AI81" s="485"/>
      <c r="AJ81" s="485"/>
      <c r="AK81" s="485"/>
      <c r="AL81" s="485"/>
      <c r="AM81" s="485"/>
      <c r="AN81" s="485"/>
      <c r="AO81" s="485"/>
      <c r="AP81" s="485"/>
      <c r="AQ81" s="485"/>
      <c r="AR81" s="485"/>
      <c r="AS81" s="485"/>
      <c r="AT81" s="485"/>
      <c r="AU81" s="485"/>
    </row>
    <row r="82" spans="2:47" x14ac:dyDescent="0.25">
      <c r="O82" s="923">
        <v>27</v>
      </c>
      <c r="P82" s="845" t="str">
        <f ca="1">IFERROR(AVERAGE(OFFSET('Вес, сон, питание, курс'!B$1, 1+7*($O82-1), 1, 7, 1)), "")</f>
        <v/>
      </c>
      <c r="Q82" s="844" t="str">
        <f ca="1">IFERROR(AVERAGE(OFFSET('Вес, сон, питание, курс'!C$1, 1+7*($O82-1), 1, 7, 1)), "")</f>
        <v/>
      </c>
      <c r="R82" s="740" t="str">
        <f ca="1">IFERROR(AVERAGE(OFFSET('Вес, сон, питание, курс'!F$1, 1+7*($O82-1), 0, 7, 1)), "")</f>
        <v/>
      </c>
      <c r="S82" s="740" t="str">
        <f ca="1">IFERROR(AVERAGE(OFFSET('Вес, сон, питание, курс'!G$1, 1+7*($O82-1), 0, 7, 1)), "")</f>
        <v/>
      </c>
      <c r="T82" s="740" t="str">
        <f ca="1">IFERROR(AVERAGE(OFFSET('Вес, сон, питание, курс'!H$1, 1+7*($O82-1), 0, 7, 1)), "")</f>
        <v/>
      </c>
      <c r="U82" s="924" t="str">
        <f ca="1">IFERROR(AVERAGE(OFFSET('Вес, сон, питание, курс'!I$1, 1+7*($O82-1), 0, 7, 1)), "")</f>
        <v/>
      </c>
      <c r="V82" s="740" t="str">
        <f ca="1">IFERROR(AVERAGE(OFFSET('Вес, сон, питание, курс'!K$1, 1+7*($O82-1), 0, 7, 1)), "")</f>
        <v/>
      </c>
      <c r="W82" s="740" t="str">
        <f ca="1">IFERROR(AVERAGE(OFFSET('Вес, сон, питание, курс'!L$1, 1+7*($O82-1), 0, 7, 1)), "")</f>
        <v/>
      </c>
      <c r="X82" s="748" t="str">
        <f ca="1">IFERROR(AVERAGE(OFFSET('Вес, сон, питание, курс'!M$1, 1+7*($O82-1), 0, 7, 1)), "")</f>
        <v/>
      </c>
      <c r="Y82" s="756" t="str">
        <f t="shared" ca="1" si="9"/>
        <v/>
      </c>
      <c r="Z82" s="749" t="str">
        <f t="shared" ca="1" si="10"/>
        <v/>
      </c>
      <c r="AA82" s="759" t="str">
        <f t="shared" ca="1" si="11"/>
        <v/>
      </c>
      <c r="AB82" s="761" t="str">
        <f t="shared" ca="1" si="12"/>
        <v/>
      </c>
      <c r="AC82" s="741" t="str">
        <f t="shared" ca="1" si="13"/>
        <v/>
      </c>
      <c r="AD82" s="741" t="str">
        <f t="shared" ca="1" si="14"/>
        <v/>
      </c>
      <c r="AE82" s="741" t="str">
        <f t="shared" ca="1" si="15"/>
        <v/>
      </c>
      <c r="AF82" s="741" t="str">
        <f t="shared" ca="1" si="16"/>
        <v/>
      </c>
      <c r="AG82" s="742" t="str">
        <f t="shared" ca="1" si="17"/>
        <v/>
      </c>
      <c r="AH82" s="485"/>
      <c r="AI82" s="485"/>
      <c r="AJ82" s="485"/>
      <c r="AK82" s="485"/>
      <c r="AL82" s="485"/>
      <c r="AM82" s="485"/>
      <c r="AN82" s="485"/>
      <c r="AO82" s="485"/>
      <c r="AP82" s="485"/>
      <c r="AQ82" s="485"/>
      <c r="AR82" s="485"/>
      <c r="AS82" s="485"/>
      <c r="AT82" s="485"/>
    </row>
    <row r="83" spans="2:47" x14ac:dyDescent="0.25">
      <c r="O83" s="923">
        <v>28</v>
      </c>
      <c r="P83" s="848" t="str">
        <f ca="1">IFERROR(AVERAGE(OFFSET('Вес, сон, питание, курс'!B$1, 1+7*($O83-1), 1, 7, 1)), "")</f>
        <v/>
      </c>
      <c r="Q83" s="849" t="str">
        <f ca="1">IFERROR(AVERAGE(OFFSET('Вес, сон, питание, курс'!C$1, 1+7*($O83-1), 1, 7, 1)), "")</f>
        <v/>
      </c>
      <c r="R83" s="743" t="str">
        <f ca="1">IFERROR(AVERAGE(OFFSET('Вес, сон, питание, курс'!F$1, 1+7*($O83-1), 0, 7, 1)), "")</f>
        <v/>
      </c>
      <c r="S83" s="743" t="str">
        <f ca="1">IFERROR(AVERAGE(OFFSET('Вес, сон, питание, курс'!G$1, 1+7*($O83-1), 0, 7, 1)), "")</f>
        <v/>
      </c>
      <c r="T83" s="743" t="str">
        <f ca="1">IFERROR(AVERAGE(OFFSET('Вес, сон, питание, курс'!H$1, 1+7*($O83-1), 0, 7, 1)), "")</f>
        <v/>
      </c>
      <c r="U83" s="924" t="str">
        <f ca="1">IFERROR(AVERAGE(OFFSET('Вес, сон, питание, курс'!I$1, 1+7*($O83-1), 0, 7, 1)), "")</f>
        <v/>
      </c>
      <c r="V83" s="743" t="str">
        <f ca="1">IFERROR(AVERAGE(OFFSET('Вес, сон, питание, курс'!K$1, 1+7*($O83-1), 0, 7, 1)), "")</f>
        <v/>
      </c>
      <c r="W83" s="743" t="str">
        <f ca="1">IFERROR(AVERAGE(OFFSET('Вес, сон, питание, курс'!L$1, 1+7*($O83-1), 0, 7, 1)), "")</f>
        <v/>
      </c>
      <c r="X83" s="744" t="str">
        <f ca="1">IFERROR(AVERAGE(OFFSET('Вес, сон, питание, курс'!M$1, 1+7*($O83-1), 0, 7, 1)), "")</f>
        <v/>
      </c>
      <c r="Y83" s="755" t="str">
        <f t="shared" ca="1" si="9"/>
        <v/>
      </c>
      <c r="Z83" s="745" t="str">
        <f t="shared" ca="1" si="10"/>
        <v/>
      </c>
      <c r="AA83" s="758" t="str">
        <f t="shared" ca="1" si="11"/>
        <v/>
      </c>
      <c r="AB83" s="762" t="str">
        <f t="shared" ca="1" si="12"/>
        <v/>
      </c>
      <c r="AC83" s="746" t="str">
        <f t="shared" ca="1" si="13"/>
        <v/>
      </c>
      <c r="AD83" s="746" t="str">
        <f t="shared" ca="1" si="14"/>
        <v/>
      </c>
      <c r="AE83" s="746" t="str">
        <f t="shared" ca="1" si="15"/>
        <v/>
      </c>
      <c r="AF83" s="746" t="str">
        <f t="shared" ca="1" si="16"/>
        <v/>
      </c>
      <c r="AG83" s="747" t="str">
        <f t="shared" ca="1" si="17"/>
        <v/>
      </c>
      <c r="AH83" s="485"/>
      <c r="AI83" s="485"/>
      <c r="AJ83" s="485"/>
      <c r="AK83" s="485"/>
      <c r="AL83" s="485"/>
      <c r="AM83" s="485"/>
      <c r="AN83" s="485"/>
      <c r="AO83" s="485"/>
      <c r="AP83" s="485"/>
      <c r="AQ83" s="485"/>
      <c r="AR83" s="485"/>
      <c r="AS83" s="485"/>
      <c r="AT83" s="485"/>
    </row>
    <row r="84" spans="2:47" x14ac:dyDescent="0.25">
      <c r="O84" s="923">
        <v>29</v>
      </c>
      <c r="P84" s="845" t="str">
        <f ca="1">IFERROR(AVERAGE(OFFSET('Вес, сон, питание, курс'!B$1, 1+7*($O84-1), 1, 7, 1)), "")</f>
        <v/>
      </c>
      <c r="Q84" s="844" t="str">
        <f ca="1">IFERROR(AVERAGE(OFFSET('Вес, сон, питание, курс'!C$1, 1+7*($O84-1), 1, 7, 1)), "")</f>
        <v/>
      </c>
      <c r="R84" s="740" t="str">
        <f ca="1">IFERROR(AVERAGE(OFFSET('Вес, сон, питание, курс'!F$1, 1+7*($O84-1), 0, 7, 1)), "")</f>
        <v/>
      </c>
      <c r="S84" s="740" t="str">
        <f ca="1">IFERROR(AVERAGE(OFFSET('Вес, сон, питание, курс'!G$1, 1+7*($O84-1), 0, 7, 1)), "")</f>
        <v/>
      </c>
      <c r="T84" s="740" t="str">
        <f ca="1">IFERROR(AVERAGE(OFFSET('Вес, сон, питание, курс'!H$1, 1+7*($O84-1), 0, 7, 1)), "")</f>
        <v/>
      </c>
      <c r="U84" s="924" t="str">
        <f ca="1">IFERROR(AVERAGE(OFFSET('Вес, сон, питание, курс'!I$1, 1+7*($O84-1), 0, 7, 1)), "")</f>
        <v/>
      </c>
      <c r="V84" s="740" t="str">
        <f ca="1">IFERROR(AVERAGE(OFFSET('Вес, сон, питание, курс'!K$1, 1+7*($O84-1), 0, 7, 1)), "")</f>
        <v/>
      </c>
      <c r="W84" s="740" t="str">
        <f ca="1">IFERROR(AVERAGE(OFFSET('Вес, сон, питание, курс'!L$1, 1+7*($O84-1), 0, 7, 1)), "")</f>
        <v/>
      </c>
      <c r="X84" s="748" t="str">
        <f ca="1">IFERROR(AVERAGE(OFFSET('Вес, сон, питание, курс'!M$1, 1+7*($O84-1), 0, 7, 1)), "")</f>
        <v/>
      </c>
      <c r="Y84" s="756" t="str">
        <f t="shared" ca="1" si="9"/>
        <v/>
      </c>
      <c r="Z84" s="749" t="str">
        <f t="shared" ca="1" si="10"/>
        <v/>
      </c>
      <c r="AA84" s="759" t="str">
        <f t="shared" ca="1" si="11"/>
        <v/>
      </c>
      <c r="AB84" s="761" t="str">
        <f t="shared" ca="1" si="12"/>
        <v/>
      </c>
      <c r="AC84" s="741" t="str">
        <f t="shared" ca="1" si="13"/>
        <v/>
      </c>
      <c r="AD84" s="741" t="str">
        <f t="shared" ca="1" si="14"/>
        <v/>
      </c>
      <c r="AE84" s="741" t="str">
        <f t="shared" ca="1" si="15"/>
        <v/>
      </c>
      <c r="AF84" s="741" t="str">
        <f t="shared" ca="1" si="16"/>
        <v/>
      </c>
      <c r="AG84" s="742" t="str">
        <f t="shared" ca="1" si="17"/>
        <v/>
      </c>
      <c r="AH84" s="485"/>
      <c r="AI84" s="485"/>
      <c r="AJ84" s="485"/>
      <c r="AK84" s="485"/>
      <c r="AL84" s="485"/>
      <c r="AM84" s="485"/>
      <c r="AN84" s="485"/>
      <c r="AO84" s="485"/>
      <c r="AP84" s="485"/>
      <c r="AQ84" s="485"/>
      <c r="AR84" s="485"/>
      <c r="AS84" s="485"/>
      <c r="AT84" s="485"/>
    </row>
    <row r="85" spans="2:47" x14ac:dyDescent="0.25">
      <c r="O85" s="923">
        <v>30</v>
      </c>
      <c r="P85" s="848" t="str">
        <f ca="1">IFERROR(AVERAGE(OFFSET('Вес, сон, питание, курс'!B$1, 1+7*($O85-1), 1, 7, 1)), "")</f>
        <v/>
      </c>
      <c r="Q85" s="849" t="str">
        <f ca="1">IFERROR(AVERAGE(OFFSET('Вес, сон, питание, курс'!C$1, 1+7*($O85-1), 1, 7, 1)), "")</f>
        <v/>
      </c>
      <c r="R85" s="743" t="str">
        <f ca="1">IFERROR(AVERAGE(OFFSET('Вес, сон, питание, курс'!F$1, 1+7*($O85-1), 0, 7, 1)), "")</f>
        <v/>
      </c>
      <c r="S85" s="743" t="str">
        <f ca="1">IFERROR(AVERAGE(OFFSET('Вес, сон, питание, курс'!G$1, 1+7*($O85-1), 0, 7, 1)), "")</f>
        <v/>
      </c>
      <c r="T85" s="743" t="str">
        <f ca="1">IFERROR(AVERAGE(OFFSET('Вес, сон, питание, курс'!H$1, 1+7*($O85-1), 0, 7, 1)), "")</f>
        <v/>
      </c>
      <c r="U85" s="924" t="str">
        <f ca="1">IFERROR(AVERAGE(OFFSET('Вес, сон, питание, курс'!I$1, 1+7*($O85-1), 0, 7, 1)), "")</f>
        <v/>
      </c>
      <c r="V85" s="743" t="str">
        <f ca="1">IFERROR(AVERAGE(OFFSET('Вес, сон, питание, курс'!K$1, 1+7*($O85-1), 0, 7, 1)), "")</f>
        <v/>
      </c>
      <c r="W85" s="743" t="str">
        <f ca="1">IFERROR(AVERAGE(OFFSET('Вес, сон, питание, курс'!L$1, 1+7*($O85-1), 0, 7, 1)), "")</f>
        <v/>
      </c>
      <c r="X85" s="744" t="str">
        <f ca="1">IFERROR(AVERAGE(OFFSET('Вес, сон, питание, курс'!M$1, 1+7*($O85-1), 0, 7, 1)), "")</f>
        <v/>
      </c>
      <c r="Y85" s="755" t="str">
        <f t="shared" ca="1" si="9"/>
        <v/>
      </c>
      <c r="Z85" s="745" t="str">
        <f t="shared" ca="1" si="10"/>
        <v/>
      </c>
      <c r="AA85" s="758" t="str">
        <f t="shared" ca="1" si="11"/>
        <v/>
      </c>
      <c r="AB85" s="762" t="str">
        <f t="shared" ca="1" si="12"/>
        <v/>
      </c>
      <c r="AC85" s="746" t="str">
        <f t="shared" ca="1" si="13"/>
        <v/>
      </c>
      <c r="AD85" s="746" t="str">
        <f t="shared" ca="1" si="14"/>
        <v/>
      </c>
      <c r="AE85" s="746" t="str">
        <f t="shared" ca="1" si="15"/>
        <v/>
      </c>
      <c r="AF85" s="746" t="str">
        <f t="shared" ca="1" si="16"/>
        <v/>
      </c>
      <c r="AG85" s="747" t="str">
        <f t="shared" ca="1" si="17"/>
        <v/>
      </c>
      <c r="AH85" s="485"/>
      <c r="AI85" s="485"/>
      <c r="AJ85" s="485"/>
      <c r="AK85" s="485"/>
      <c r="AL85" s="485"/>
      <c r="AM85" s="485"/>
      <c r="AN85" s="485"/>
      <c r="AO85" s="485"/>
      <c r="AP85" s="485"/>
      <c r="AQ85" s="485"/>
      <c r="AR85" s="485"/>
      <c r="AS85" s="485"/>
      <c r="AT85" s="485"/>
    </row>
    <row r="86" spans="2:47" x14ac:dyDescent="0.25">
      <c r="O86" s="923">
        <v>31</v>
      </c>
      <c r="P86" s="845" t="str">
        <f ca="1">IFERROR(AVERAGE(OFFSET('Вес, сон, питание, курс'!B$1, 1+7*($O86-1), 1, 7, 1)), "")</f>
        <v/>
      </c>
      <c r="Q86" s="844" t="str">
        <f ca="1">IFERROR(AVERAGE(OFFSET('Вес, сон, питание, курс'!C$1, 1+7*($O86-1), 1, 7, 1)), "")</f>
        <v/>
      </c>
      <c r="R86" s="740" t="str">
        <f ca="1">IFERROR(AVERAGE(OFFSET('Вес, сон, питание, курс'!F$1, 1+7*($O86-1), 0, 7, 1)), "")</f>
        <v/>
      </c>
      <c r="S86" s="740" t="str">
        <f ca="1">IFERROR(AVERAGE(OFFSET('Вес, сон, питание, курс'!G$1, 1+7*($O86-1), 0, 7, 1)), "")</f>
        <v/>
      </c>
      <c r="T86" s="740" t="str">
        <f ca="1">IFERROR(AVERAGE(OFFSET('Вес, сон, питание, курс'!H$1, 1+7*($O86-1), 0, 7, 1)), "")</f>
        <v/>
      </c>
      <c r="U86" s="924" t="str">
        <f ca="1">IFERROR(AVERAGE(OFFSET('Вес, сон, питание, курс'!I$1, 1+7*($O86-1), 0, 7, 1)), "")</f>
        <v/>
      </c>
      <c r="V86" s="740" t="str">
        <f ca="1">IFERROR(AVERAGE(OFFSET('Вес, сон, питание, курс'!K$1, 1+7*($O86-1), 0, 7, 1)), "")</f>
        <v/>
      </c>
      <c r="W86" s="740" t="str">
        <f ca="1">IFERROR(AVERAGE(OFFSET('Вес, сон, питание, курс'!L$1, 1+7*($O86-1), 0, 7, 1)), "")</f>
        <v/>
      </c>
      <c r="X86" s="748" t="str">
        <f ca="1">IFERROR(AVERAGE(OFFSET('Вес, сон, питание, курс'!M$1, 1+7*($O86-1), 0, 7, 1)), "")</f>
        <v/>
      </c>
      <c r="Y86" s="756" t="str">
        <f t="shared" ca="1" si="9"/>
        <v/>
      </c>
      <c r="Z86" s="749" t="str">
        <f t="shared" ca="1" si="10"/>
        <v/>
      </c>
      <c r="AA86" s="759" t="str">
        <f t="shared" ca="1" si="11"/>
        <v/>
      </c>
      <c r="AB86" s="761" t="str">
        <f t="shared" ca="1" si="12"/>
        <v/>
      </c>
      <c r="AC86" s="741" t="str">
        <f t="shared" ca="1" si="13"/>
        <v/>
      </c>
      <c r="AD86" s="741" t="str">
        <f t="shared" ca="1" si="14"/>
        <v/>
      </c>
      <c r="AE86" s="741" t="str">
        <f t="shared" ca="1" si="15"/>
        <v/>
      </c>
      <c r="AF86" s="741" t="str">
        <f t="shared" ca="1" si="16"/>
        <v/>
      </c>
      <c r="AG86" s="742" t="str">
        <f t="shared" ca="1" si="17"/>
        <v/>
      </c>
      <c r="AH86" s="485"/>
      <c r="AI86" s="485"/>
      <c r="AJ86" s="485"/>
      <c r="AK86" s="485"/>
      <c r="AL86" s="485"/>
      <c r="AM86" s="485"/>
      <c r="AN86" s="485"/>
      <c r="AO86" s="485"/>
      <c r="AP86" s="485"/>
      <c r="AQ86" s="485"/>
      <c r="AR86" s="485"/>
      <c r="AS86" s="485"/>
      <c r="AT86" s="485"/>
    </row>
    <row r="87" spans="2:47" x14ac:dyDescent="0.25">
      <c r="O87" s="923">
        <v>32</v>
      </c>
      <c r="P87" s="848" t="str">
        <f ca="1">IFERROR(AVERAGE(OFFSET('Вес, сон, питание, курс'!B$1, 1+7*($O87-1), 1, 7, 1)), "")</f>
        <v/>
      </c>
      <c r="Q87" s="849" t="str">
        <f ca="1">IFERROR(AVERAGE(OFFSET('Вес, сон, питание, курс'!C$1, 1+7*($O87-1), 1, 7, 1)), "")</f>
        <v/>
      </c>
      <c r="R87" s="743" t="str">
        <f ca="1">IFERROR(AVERAGE(OFFSET('Вес, сон, питание, курс'!F$1, 1+7*($O87-1), 0, 7, 1)), "")</f>
        <v/>
      </c>
      <c r="S87" s="743" t="str">
        <f ca="1">IFERROR(AVERAGE(OFFSET('Вес, сон, питание, курс'!G$1, 1+7*($O87-1), 0, 7, 1)), "")</f>
        <v/>
      </c>
      <c r="T87" s="743" t="str">
        <f ca="1">IFERROR(AVERAGE(OFFSET('Вес, сон, питание, курс'!H$1, 1+7*($O87-1), 0, 7, 1)), "")</f>
        <v/>
      </c>
      <c r="U87" s="924" t="str">
        <f ca="1">IFERROR(AVERAGE(OFFSET('Вес, сон, питание, курс'!I$1, 1+7*($O87-1), 0, 7, 1)), "")</f>
        <v/>
      </c>
      <c r="V87" s="743" t="str">
        <f ca="1">IFERROR(AVERAGE(OFFSET('Вес, сон, питание, курс'!K$1, 1+7*($O87-1), 0, 7, 1)), "")</f>
        <v/>
      </c>
      <c r="W87" s="743" t="str">
        <f ca="1">IFERROR(AVERAGE(OFFSET('Вес, сон, питание, курс'!L$1, 1+7*($O87-1), 0, 7, 1)), "")</f>
        <v/>
      </c>
      <c r="X87" s="744" t="str">
        <f ca="1">IFERROR(AVERAGE(OFFSET('Вес, сон, питание, курс'!M$1, 1+7*($O87-1), 0, 7, 1)), "")</f>
        <v/>
      </c>
      <c r="Y87" s="755" t="str">
        <f t="shared" ca="1" si="9"/>
        <v/>
      </c>
      <c r="Z87" s="745" t="str">
        <f t="shared" ca="1" si="10"/>
        <v/>
      </c>
      <c r="AA87" s="758" t="str">
        <f t="shared" ca="1" si="11"/>
        <v/>
      </c>
      <c r="AB87" s="762" t="str">
        <f t="shared" ca="1" si="12"/>
        <v/>
      </c>
      <c r="AC87" s="746" t="str">
        <f t="shared" ca="1" si="13"/>
        <v/>
      </c>
      <c r="AD87" s="746" t="str">
        <f t="shared" ca="1" si="14"/>
        <v/>
      </c>
      <c r="AE87" s="746" t="str">
        <f t="shared" ca="1" si="15"/>
        <v/>
      </c>
      <c r="AF87" s="746" t="str">
        <f t="shared" ca="1" si="16"/>
        <v/>
      </c>
      <c r="AG87" s="747" t="str">
        <f t="shared" ca="1" si="17"/>
        <v/>
      </c>
      <c r="AH87" s="485"/>
      <c r="AI87" s="485"/>
      <c r="AJ87" s="485"/>
      <c r="AK87" s="485"/>
      <c r="AL87" s="485"/>
      <c r="AM87" s="485"/>
      <c r="AN87" s="485"/>
      <c r="AO87" s="485"/>
      <c r="AP87" s="485"/>
      <c r="AQ87" s="485"/>
      <c r="AR87" s="485"/>
      <c r="AS87" s="485"/>
      <c r="AT87" s="485"/>
    </row>
    <row r="88" spans="2:47" x14ac:dyDescent="0.25">
      <c r="O88" s="923">
        <v>33</v>
      </c>
      <c r="P88" s="845" t="str">
        <f ca="1">IFERROR(AVERAGE(OFFSET('Вес, сон, питание, курс'!B$1, 1+7*($O88-1), 1, 7, 1)), "")</f>
        <v/>
      </c>
      <c r="Q88" s="844" t="str">
        <f ca="1">IFERROR(AVERAGE(OFFSET('Вес, сон, питание, курс'!C$1, 1+7*($O88-1), 1, 7, 1)), "")</f>
        <v/>
      </c>
      <c r="R88" s="740" t="str">
        <f ca="1">IFERROR(AVERAGE(OFFSET('Вес, сон, питание, курс'!F$1, 1+7*($O88-1), 0, 7, 1)), "")</f>
        <v/>
      </c>
      <c r="S88" s="740" t="str">
        <f ca="1">IFERROR(AVERAGE(OFFSET('Вес, сон, питание, курс'!G$1, 1+7*($O88-1), 0, 7, 1)), "")</f>
        <v/>
      </c>
      <c r="T88" s="740" t="str">
        <f ca="1">IFERROR(AVERAGE(OFFSET('Вес, сон, питание, курс'!H$1, 1+7*($O88-1), 0, 7, 1)), "")</f>
        <v/>
      </c>
      <c r="U88" s="924" t="str">
        <f ca="1">IFERROR(AVERAGE(OFFSET('Вес, сон, питание, курс'!I$1, 1+7*($O88-1), 0, 7, 1)), "")</f>
        <v/>
      </c>
      <c r="V88" s="740" t="str">
        <f ca="1">IFERROR(AVERAGE(OFFSET('Вес, сон, питание, курс'!K$1, 1+7*($O88-1), 0, 7, 1)), "")</f>
        <v/>
      </c>
      <c r="W88" s="740" t="str">
        <f ca="1">IFERROR(AVERAGE(OFFSET('Вес, сон, питание, курс'!L$1, 1+7*($O88-1), 0, 7, 1)), "")</f>
        <v/>
      </c>
      <c r="X88" s="748" t="str">
        <f ca="1">IFERROR(AVERAGE(OFFSET('Вес, сон, питание, курс'!M$1, 1+7*($O88-1), 0, 7, 1)), "")</f>
        <v/>
      </c>
      <c r="Y88" s="756" t="str">
        <f t="shared" ca="1" si="9"/>
        <v/>
      </c>
      <c r="Z88" s="749" t="str">
        <f t="shared" ca="1" si="10"/>
        <v/>
      </c>
      <c r="AA88" s="759" t="str">
        <f t="shared" ca="1" si="11"/>
        <v/>
      </c>
      <c r="AB88" s="761" t="str">
        <f t="shared" ca="1" si="12"/>
        <v/>
      </c>
      <c r="AC88" s="741" t="str">
        <f t="shared" ca="1" si="13"/>
        <v/>
      </c>
      <c r="AD88" s="741" t="str">
        <f t="shared" ca="1" si="14"/>
        <v/>
      </c>
      <c r="AE88" s="741" t="str">
        <f t="shared" ca="1" si="15"/>
        <v/>
      </c>
      <c r="AF88" s="741" t="str">
        <f t="shared" ca="1" si="16"/>
        <v/>
      </c>
      <c r="AG88" s="742" t="str">
        <f t="shared" ca="1" si="17"/>
        <v/>
      </c>
      <c r="AH88" s="485"/>
      <c r="AI88" s="485"/>
      <c r="AJ88" s="485"/>
      <c r="AK88" s="485"/>
      <c r="AL88" s="485"/>
      <c r="AM88" s="485"/>
      <c r="AN88" s="485"/>
      <c r="AO88" s="485"/>
      <c r="AP88" s="485"/>
      <c r="AQ88" s="485"/>
      <c r="AR88" s="485"/>
      <c r="AS88" s="485"/>
      <c r="AT88" s="485"/>
    </row>
    <row r="89" spans="2:47" x14ac:dyDescent="0.25">
      <c r="B89" s="429"/>
      <c r="O89" s="923">
        <v>34</v>
      </c>
      <c r="P89" s="848" t="str">
        <f ca="1">IFERROR(AVERAGE(OFFSET('Вес, сон, питание, курс'!B$1, 1+7*($O89-1), 1, 7, 1)), "")</f>
        <v/>
      </c>
      <c r="Q89" s="849" t="str">
        <f ca="1">IFERROR(AVERAGE(OFFSET('Вес, сон, питание, курс'!C$1, 1+7*($O89-1), 1, 7, 1)), "")</f>
        <v/>
      </c>
      <c r="R89" s="743" t="str">
        <f ca="1">IFERROR(AVERAGE(OFFSET('Вес, сон, питание, курс'!F$1, 1+7*($O89-1), 0, 7, 1)), "")</f>
        <v/>
      </c>
      <c r="S89" s="743" t="str">
        <f ca="1">IFERROR(AVERAGE(OFFSET('Вес, сон, питание, курс'!G$1, 1+7*($O89-1), 0, 7, 1)), "")</f>
        <v/>
      </c>
      <c r="T89" s="743" t="str">
        <f ca="1">IFERROR(AVERAGE(OFFSET('Вес, сон, питание, курс'!H$1, 1+7*($O89-1), 0, 7, 1)), "")</f>
        <v/>
      </c>
      <c r="U89" s="924" t="str">
        <f ca="1">IFERROR(AVERAGE(OFFSET('Вес, сон, питание, курс'!I$1, 1+7*($O89-1), 0, 7, 1)), "")</f>
        <v/>
      </c>
      <c r="V89" s="743" t="str">
        <f ca="1">IFERROR(AVERAGE(OFFSET('Вес, сон, питание, курс'!K$1, 1+7*($O89-1), 0, 7, 1)), "")</f>
        <v/>
      </c>
      <c r="W89" s="743" t="str">
        <f ca="1">IFERROR(AVERAGE(OFFSET('Вес, сон, питание, курс'!L$1, 1+7*($O89-1), 0, 7, 1)), "")</f>
        <v/>
      </c>
      <c r="X89" s="744" t="str">
        <f ca="1">IFERROR(AVERAGE(OFFSET('Вес, сон, питание, курс'!M$1, 1+7*($O89-1), 0, 7, 1)), "")</f>
        <v/>
      </c>
      <c r="Y89" s="755" t="str">
        <f t="shared" ca="1" si="9"/>
        <v/>
      </c>
      <c r="Z89" s="745" t="str">
        <f t="shared" ca="1" si="10"/>
        <v/>
      </c>
      <c r="AA89" s="758" t="str">
        <f t="shared" ca="1" si="11"/>
        <v/>
      </c>
      <c r="AB89" s="762" t="str">
        <f t="shared" ca="1" si="12"/>
        <v/>
      </c>
      <c r="AC89" s="746" t="str">
        <f t="shared" ca="1" si="13"/>
        <v/>
      </c>
      <c r="AD89" s="746" t="str">
        <f t="shared" ca="1" si="14"/>
        <v/>
      </c>
      <c r="AE89" s="746" t="str">
        <f t="shared" ca="1" si="15"/>
        <v/>
      </c>
      <c r="AF89" s="746" t="str">
        <f t="shared" ca="1" si="16"/>
        <v/>
      </c>
      <c r="AG89" s="747" t="str">
        <f t="shared" ca="1" si="17"/>
        <v/>
      </c>
      <c r="AH89" s="485"/>
      <c r="AI89" s="485"/>
      <c r="AJ89" s="485"/>
      <c r="AK89" s="485"/>
      <c r="AL89" s="485"/>
      <c r="AM89" s="485"/>
      <c r="AN89" s="485"/>
      <c r="AO89" s="485"/>
      <c r="AP89" s="485"/>
      <c r="AQ89" s="485"/>
      <c r="AR89" s="485"/>
      <c r="AS89" s="485"/>
      <c r="AT89" s="485"/>
    </row>
    <row r="90" spans="2:47" ht="15.75" thickBot="1" x14ac:dyDescent="0.3">
      <c r="O90" s="925">
        <v>35</v>
      </c>
      <c r="P90" s="846" t="str">
        <f ca="1">IFERROR(AVERAGE(OFFSET('Вес, сон, питание, курс'!B$1, 1+7*($O90-1), 1, 7, 1)), "")</f>
        <v/>
      </c>
      <c r="Q90" s="847" t="str">
        <f ca="1">IFERROR(AVERAGE(OFFSET('Вес, сон, питание, курс'!C$1, 1+7*($O90-1), 1, 7, 1)), "")</f>
        <v/>
      </c>
      <c r="R90" s="750" t="str">
        <f ca="1">IFERROR(AVERAGE(OFFSET('Вес, сон, питание, курс'!F$1, 1+7*($O90-1), 0, 7, 1)), "")</f>
        <v/>
      </c>
      <c r="S90" s="750" t="str">
        <f ca="1">IFERROR(AVERAGE(OFFSET('Вес, сон, питание, курс'!G$1, 1+7*($O90-1), 0, 7, 1)), "")</f>
        <v/>
      </c>
      <c r="T90" s="750" t="str">
        <f ca="1">IFERROR(AVERAGE(OFFSET('Вес, сон, питание, курс'!H$1, 1+7*($O90-1), 0, 7, 1)), "")</f>
        <v/>
      </c>
      <c r="U90" s="926" t="str">
        <f ca="1">IFERROR(AVERAGE(OFFSET('Вес, сон, питание, курс'!I$1, 1+7*($O90-1), 0, 7, 1)), "")</f>
        <v/>
      </c>
      <c r="V90" s="750" t="str">
        <f ca="1">IFERROR(AVERAGE(OFFSET('Вес, сон, питание, курс'!K$1, 1+7*($O90-1), 0, 7, 1)), "")</f>
        <v/>
      </c>
      <c r="W90" s="750" t="str">
        <f ca="1">IFERROR(AVERAGE(OFFSET('Вес, сон, питание, курс'!L$1, 1+7*($O90-1), 0, 7, 1)), "")</f>
        <v/>
      </c>
      <c r="X90" s="751" t="str">
        <f ca="1">IFERROR(AVERAGE(OFFSET('Вес, сон, питание, курс'!M$1, 1+7*($O90-1), 0, 7, 1)), "")</f>
        <v/>
      </c>
      <c r="Y90" s="757" t="str">
        <f t="shared" ca="1" si="9"/>
        <v/>
      </c>
      <c r="Z90" s="752" t="str">
        <f t="shared" ca="1" si="10"/>
        <v/>
      </c>
      <c r="AA90" s="760" t="str">
        <f t="shared" ca="1" si="11"/>
        <v/>
      </c>
      <c r="AB90" s="763" t="str">
        <f t="shared" ca="1" si="12"/>
        <v/>
      </c>
      <c r="AC90" s="753" t="str">
        <f t="shared" ca="1" si="13"/>
        <v/>
      </c>
      <c r="AD90" s="753" t="str">
        <f t="shared" ca="1" si="14"/>
        <v/>
      </c>
      <c r="AE90" s="753" t="str">
        <f t="shared" ca="1" si="15"/>
        <v/>
      </c>
      <c r="AF90" s="753" t="str">
        <f t="shared" ca="1" si="16"/>
        <v/>
      </c>
      <c r="AG90" s="754" t="str">
        <f t="shared" ca="1" si="17"/>
        <v/>
      </c>
      <c r="AH90" s="485"/>
      <c r="AI90" s="485"/>
      <c r="AJ90" s="485"/>
      <c r="AK90" s="485"/>
      <c r="AL90" s="485"/>
      <c r="AM90" s="485"/>
      <c r="AN90" s="485"/>
      <c r="AO90" s="485"/>
      <c r="AP90" s="485"/>
      <c r="AQ90" s="485"/>
      <c r="AR90" s="485"/>
      <c r="AS90" s="485"/>
      <c r="AT90" s="485"/>
    </row>
    <row r="91" spans="2:47" x14ac:dyDescent="0.25">
      <c r="O91" s="430"/>
      <c r="P91" s="430"/>
      <c r="Q91" s="430"/>
      <c r="R91" s="430"/>
      <c r="S91" s="430"/>
      <c r="T91" s="430"/>
      <c r="U91" s="430"/>
      <c r="V91" s="430"/>
      <c r="W91" s="430"/>
      <c r="X91" s="430"/>
      <c r="Y91" s="430"/>
      <c r="Z91" s="430"/>
      <c r="AA91" s="430"/>
      <c r="AB91" s="430"/>
      <c r="AC91" s="430"/>
      <c r="AD91" s="430"/>
      <c r="AE91" s="430"/>
      <c r="AF91" s="430"/>
      <c r="AG91" s="430"/>
      <c r="AH91" s="485"/>
      <c r="AI91" s="485"/>
      <c r="AJ91" s="485"/>
      <c r="AK91" s="485"/>
      <c r="AL91" s="485"/>
      <c r="AM91" s="485"/>
      <c r="AN91" s="485"/>
      <c r="AO91" s="485"/>
      <c r="AP91" s="485"/>
      <c r="AQ91" s="485"/>
      <c r="AR91" s="485"/>
      <c r="AS91" s="485"/>
      <c r="AT91" s="485"/>
    </row>
    <row r="92" spans="2:47" x14ac:dyDescent="0.25">
      <c r="O92" s="430"/>
      <c r="P92" s="430"/>
      <c r="Q92" s="430"/>
      <c r="R92" s="430"/>
      <c r="S92" s="430"/>
      <c r="T92" s="430"/>
      <c r="U92" s="430"/>
      <c r="V92" s="430"/>
      <c r="W92" s="430"/>
      <c r="X92" s="430"/>
      <c r="Y92" s="430"/>
      <c r="Z92" s="430"/>
      <c r="AA92" s="430"/>
      <c r="AB92" s="430"/>
      <c r="AC92" s="430"/>
      <c r="AD92" s="430"/>
      <c r="AE92" s="430"/>
      <c r="AF92" s="430"/>
      <c r="AG92" s="430"/>
      <c r="AH92" s="485"/>
      <c r="AI92" s="485"/>
      <c r="AJ92" s="485"/>
      <c r="AK92" s="485"/>
      <c r="AL92" s="485"/>
      <c r="AM92" s="485"/>
      <c r="AN92" s="485"/>
      <c r="AO92" s="485"/>
      <c r="AP92" s="485"/>
      <c r="AQ92" s="485"/>
      <c r="AR92" s="485"/>
      <c r="AS92" s="485"/>
      <c r="AT92" s="485"/>
    </row>
    <row r="93" spans="2:47" x14ac:dyDescent="0.25">
      <c r="O93" s="430"/>
      <c r="P93" s="430"/>
      <c r="Q93" s="430"/>
      <c r="R93" s="430"/>
      <c r="S93" s="430"/>
      <c r="T93" s="430"/>
      <c r="U93" s="430"/>
      <c r="V93" s="430"/>
      <c r="W93" s="430"/>
      <c r="X93" s="430"/>
      <c r="Y93" s="430"/>
      <c r="Z93" s="430"/>
      <c r="AA93" s="430"/>
      <c r="AB93" s="430"/>
      <c r="AC93" s="430"/>
      <c r="AD93" s="430"/>
      <c r="AE93" s="430"/>
      <c r="AF93" s="430"/>
      <c r="AG93" s="430"/>
      <c r="AH93" s="485"/>
      <c r="AI93" s="485"/>
      <c r="AJ93" s="485"/>
      <c r="AK93" s="485"/>
      <c r="AL93" s="485"/>
      <c r="AM93" s="485"/>
      <c r="AN93" s="485"/>
      <c r="AO93" s="485"/>
      <c r="AP93" s="485"/>
      <c r="AQ93" s="485"/>
      <c r="AR93" s="485"/>
      <c r="AS93" s="485"/>
      <c r="AT93" s="485"/>
    </row>
    <row r="94" spans="2:47" x14ac:dyDescent="0.25">
      <c r="AH94" s="485"/>
      <c r="AI94" s="485"/>
      <c r="AJ94" s="485"/>
      <c r="AK94" s="485"/>
      <c r="AL94" s="485"/>
      <c r="AM94" s="485"/>
      <c r="AN94" s="485"/>
      <c r="AO94" s="485"/>
      <c r="AP94" s="485"/>
      <c r="AQ94" s="485"/>
      <c r="AR94" s="485"/>
      <c r="AS94" s="485"/>
      <c r="AT94" s="485"/>
    </row>
    <row r="95" spans="2:47" x14ac:dyDescent="0.25">
      <c r="AH95" s="485"/>
      <c r="AI95" s="485"/>
      <c r="AJ95" s="485"/>
      <c r="AK95" s="485"/>
      <c r="AL95" s="485"/>
      <c r="AM95" s="485"/>
      <c r="AN95" s="485"/>
      <c r="AO95" s="485"/>
      <c r="AP95" s="485"/>
      <c r="AQ95" s="485"/>
      <c r="AR95" s="485"/>
      <c r="AS95" s="485"/>
      <c r="AT95" s="485"/>
    </row>
    <row r="96" spans="2:47" x14ac:dyDescent="0.25">
      <c r="AH96" s="485"/>
      <c r="AI96" s="485"/>
      <c r="AJ96" s="485"/>
      <c r="AK96" s="485"/>
      <c r="AL96" s="485"/>
      <c r="AM96" s="485"/>
      <c r="AN96" s="485"/>
      <c r="AO96" s="485"/>
      <c r="AP96" s="485"/>
      <c r="AQ96" s="485"/>
      <c r="AR96" s="485"/>
      <c r="AS96" s="485"/>
      <c r="AT96" s="485"/>
    </row>
    <row r="97" spans="34:46" x14ac:dyDescent="0.25">
      <c r="AH97" s="485"/>
      <c r="AI97" s="485"/>
      <c r="AJ97" s="485"/>
      <c r="AK97" s="485"/>
      <c r="AL97" s="485"/>
      <c r="AM97" s="485"/>
      <c r="AN97" s="485"/>
      <c r="AO97" s="485"/>
      <c r="AP97" s="485"/>
      <c r="AQ97" s="485"/>
      <c r="AR97" s="485"/>
      <c r="AS97" s="485"/>
      <c r="AT97" s="485"/>
    </row>
    <row r="98" spans="34:46" x14ac:dyDescent="0.25">
      <c r="AH98" s="485"/>
      <c r="AI98" s="485"/>
      <c r="AJ98" s="485"/>
      <c r="AK98" s="485"/>
      <c r="AL98" s="485"/>
      <c r="AM98" s="485"/>
      <c r="AN98" s="485"/>
      <c r="AO98" s="485"/>
      <c r="AP98" s="485"/>
      <c r="AQ98" s="485"/>
      <c r="AR98" s="485"/>
      <c r="AS98" s="485"/>
      <c r="AT98" s="485"/>
    </row>
    <row r="99" spans="34:46" s="430" customFormat="1" x14ac:dyDescent="0.25">
      <c r="AH99" s="485"/>
      <c r="AI99" s="485"/>
      <c r="AJ99" s="485"/>
      <c r="AK99" s="485"/>
      <c r="AL99" s="485"/>
      <c r="AM99" s="485"/>
      <c r="AN99" s="485"/>
      <c r="AO99" s="485"/>
      <c r="AP99" s="485"/>
      <c r="AQ99" s="485"/>
      <c r="AR99" s="485"/>
      <c r="AS99" s="485"/>
      <c r="AT99" s="485"/>
    </row>
    <row r="100" spans="34:46" s="430" customFormat="1" x14ac:dyDescent="0.25">
      <c r="AH100" s="485"/>
      <c r="AI100" s="485"/>
      <c r="AJ100" s="485"/>
      <c r="AK100" s="485"/>
      <c r="AL100" s="485"/>
      <c r="AM100" s="485"/>
      <c r="AN100" s="485"/>
      <c r="AO100" s="485"/>
      <c r="AP100" s="485"/>
      <c r="AQ100" s="485"/>
      <c r="AR100" s="485"/>
      <c r="AS100" s="485"/>
      <c r="AT100" s="485"/>
    </row>
    <row r="101" spans="34:46" s="430" customFormat="1" x14ac:dyDescent="0.25">
      <c r="AH101" s="485"/>
      <c r="AI101" s="485"/>
      <c r="AJ101" s="485"/>
      <c r="AK101" s="485"/>
      <c r="AL101" s="485"/>
      <c r="AM101" s="485"/>
      <c r="AN101" s="485"/>
      <c r="AO101" s="485"/>
      <c r="AP101" s="485"/>
      <c r="AQ101" s="485"/>
      <c r="AR101" s="485"/>
      <c r="AS101" s="485"/>
      <c r="AT101" s="485"/>
    </row>
    <row r="102" spans="34:46" s="430" customFormat="1" x14ac:dyDescent="0.25">
      <c r="AH102" s="485"/>
      <c r="AI102" s="485"/>
      <c r="AJ102" s="485"/>
      <c r="AK102" s="485"/>
      <c r="AL102" s="485"/>
      <c r="AM102" s="485"/>
      <c r="AN102" s="485"/>
      <c r="AO102" s="485"/>
      <c r="AP102" s="485"/>
      <c r="AQ102" s="485"/>
      <c r="AR102" s="485"/>
      <c r="AS102" s="485"/>
      <c r="AT102" s="485"/>
    </row>
    <row r="103" spans="34:46" s="430" customFormat="1" x14ac:dyDescent="0.25">
      <c r="AH103" s="485"/>
      <c r="AI103" s="485"/>
      <c r="AJ103" s="485"/>
      <c r="AK103" s="485"/>
      <c r="AL103" s="485"/>
      <c r="AM103" s="485"/>
      <c r="AN103" s="485"/>
      <c r="AO103" s="485"/>
      <c r="AP103" s="485"/>
      <c r="AQ103" s="485"/>
      <c r="AR103" s="485"/>
      <c r="AS103" s="485"/>
      <c r="AT103" s="485"/>
    </row>
    <row r="104" spans="34:46" s="430" customFormat="1" x14ac:dyDescent="0.25">
      <c r="AH104" s="485"/>
      <c r="AI104" s="485"/>
      <c r="AJ104" s="485"/>
      <c r="AK104" s="485"/>
      <c r="AL104" s="485"/>
      <c r="AM104" s="485"/>
      <c r="AN104" s="485"/>
      <c r="AO104" s="485"/>
      <c r="AP104" s="485"/>
      <c r="AQ104" s="485"/>
      <c r="AR104" s="485"/>
      <c r="AS104" s="485"/>
      <c r="AT104" s="485"/>
    </row>
    <row r="105" spans="34:46" s="430" customFormat="1" x14ac:dyDescent="0.25">
      <c r="AH105" s="485"/>
      <c r="AI105" s="485"/>
      <c r="AJ105" s="485"/>
      <c r="AK105" s="485"/>
      <c r="AL105" s="485"/>
      <c r="AM105" s="485"/>
      <c r="AN105" s="485"/>
      <c r="AO105" s="485"/>
      <c r="AP105" s="485"/>
      <c r="AQ105" s="485"/>
      <c r="AR105" s="485"/>
      <c r="AS105" s="485"/>
      <c r="AT105" s="485"/>
    </row>
    <row r="106" spans="34:46" s="430" customFormat="1" x14ac:dyDescent="0.25">
      <c r="AH106" s="485"/>
      <c r="AI106" s="485"/>
      <c r="AJ106" s="485"/>
      <c r="AK106" s="485"/>
      <c r="AL106" s="485"/>
      <c r="AM106" s="485"/>
      <c r="AN106" s="485"/>
      <c r="AO106" s="485"/>
      <c r="AP106" s="485"/>
      <c r="AQ106" s="485"/>
      <c r="AR106" s="485"/>
      <c r="AS106" s="485"/>
      <c r="AT106" s="485"/>
    </row>
    <row r="107" spans="34:46" s="430" customFormat="1" x14ac:dyDescent="0.25">
      <c r="AH107" s="485"/>
      <c r="AI107" s="485"/>
      <c r="AJ107" s="485"/>
      <c r="AK107" s="485"/>
      <c r="AL107" s="485"/>
      <c r="AM107" s="485"/>
      <c r="AN107" s="485"/>
      <c r="AO107" s="485"/>
      <c r="AP107" s="485"/>
      <c r="AQ107" s="485"/>
      <c r="AR107" s="485"/>
      <c r="AS107" s="485"/>
      <c r="AT107" s="485"/>
    </row>
    <row r="108" spans="34:46" s="430" customFormat="1" x14ac:dyDescent="0.25">
      <c r="AH108" s="485"/>
      <c r="AI108" s="485"/>
      <c r="AJ108" s="485"/>
      <c r="AK108" s="485"/>
      <c r="AL108" s="485"/>
      <c r="AM108" s="485"/>
      <c r="AN108" s="485"/>
      <c r="AO108" s="485"/>
      <c r="AP108" s="485"/>
      <c r="AQ108" s="485"/>
      <c r="AR108" s="485"/>
      <c r="AS108" s="485"/>
      <c r="AT108" s="485"/>
    </row>
    <row r="109" spans="34:46" s="430" customFormat="1" x14ac:dyDescent="0.25">
      <c r="AH109" s="485"/>
      <c r="AI109" s="485"/>
      <c r="AJ109" s="485"/>
      <c r="AK109" s="485"/>
      <c r="AL109" s="485"/>
      <c r="AM109" s="485"/>
      <c r="AN109" s="485"/>
      <c r="AO109" s="485"/>
      <c r="AP109" s="485"/>
      <c r="AQ109" s="485"/>
      <c r="AR109" s="485"/>
      <c r="AS109" s="485"/>
      <c r="AT109" s="485"/>
    </row>
    <row r="110" spans="34:46" s="430" customFormat="1" x14ac:dyDescent="0.25">
      <c r="AH110" s="485"/>
      <c r="AI110" s="485"/>
      <c r="AJ110" s="485"/>
      <c r="AK110" s="485"/>
      <c r="AL110" s="485"/>
      <c r="AM110" s="485"/>
      <c r="AN110" s="485"/>
      <c r="AO110" s="485"/>
      <c r="AP110" s="485"/>
      <c r="AQ110" s="485"/>
      <c r="AR110" s="485"/>
      <c r="AS110" s="485"/>
      <c r="AT110" s="485"/>
    </row>
    <row r="111" spans="34:46" s="430" customFormat="1" x14ac:dyDescent="0.25">
      <c r="AH111" s="485"/>
      <c r="AI111" s="485"/>
      <c r="AJ111" s="485"/>
      <c r="AK111" s="485"/>
      <c r="AL111" s="485"/>
      <c r="AM111" s="485"/>
      <c r="AN111" s="485"/>
      <c r="AO111" s="485"/>
      <c r="AP111" s="485"/>
      <c r="AQ111" s="485"/>
      <c r="AR111" s="485"/>
      <c r="AS111" s="485"/>
      <c r="AT111" s="485"/>
    </row>
    <row r="112" spans="34:46" s="430" customFormat="1" x14ac:dyDescent="0.25">
      <c r="AH112" s="485"/>
      <c r="AI112" s="485"/>
      <c r="AJ112" s="485"/>
      <c r="AK112" s="485"/>
      <c r="AL112" s="485"/>
      <c r="AM112" s="485"/>
      <c r="AN112" s="485"/>
      <c r="AO112" s="485"/>
      <c r="AP112" s="485"/>
      <c r="AQ112" s="485"/>
      <c r="AR112" s="485"/>
      <c r="AS112" s="485"/>
      <c r="AT112" s="485"/>
    </row>
    <row r="113" spans="1:47" s="430" customFormat="1" x14ac:dyDescent="0.25">
      <c r="AH113" s="485"/>
      <c r="AI113" s="485"/>
      <c r="AJ113" s="485"/>
      <c r="AK113" s="485"/>
      <c r="AL113" s="485"/>
      <c r="AM113" s="485"/>
      <c r="AN113" s="485"/>
      <c r="AO113" s="485"/>
      <c r="AP113" s="485"/>
      <c r="AQ113" s="485"/>
      <c r="AR113" s="485"/>
      <c r="AS113" s="485"/>
      <c r="AT113" s="485"/>
    </row>
    <row r="114" spans="1:47" s="430" customFormat="1" x14ac:dyDescent="0.25">
      <c r="AH114" s="485"/>
      <c r="AI114" s="485"/>
      <c r="AJ114" s="485"/>
      <c r="AK114" s="485"/>
      <c r="AL114" s="485"/>
      <c r="AM114" s="485"/>
      <c r="AN114" s="485"/>
      <c r="AO114" s="485"/>
      <c r="AP114" s="485"/>
      <c r="AQ114" s="485"/>
      <c r="AR114" s="485"/>
      <c r="AS114" s="485"/>
      <c r="AT114" s="485"/>
    </row>
    <row r="115" spans="1:47" s="430" customFormat="1" x14ac:dyDescent="0.25">
      <c r="AH115" s="485"/>
      <c r="AI115" s="485"/>
      <c r="AJ115" s="485"/>
      <c r="AK115" s="485"/>
      <c r="AL115" s="485"/>
      <c r="AM115" s="485"/>
      <c r="AN115" s="485"/>
      <c r="AO115" s="485"/>
      <c r="AP115" s="485"/>
      <c r="AQ115" s="485"/>
      <c r="AR115" s="485"/>
      <c r="AS115" s="485"/>
      <c r="AT115" s="485"/>
    </row>
    <row r="116" spans="1:47" ht="23.25" customHeight="1" x14ac:dyDescent="0.4">
      <c r="A116" s="1124" t="s">
        <v>220</v>
      </c>
      <c r="B116" s="1124"/>
      <c r="C116" s="1124"/>
      <c r="D116" s="1124"/>
      <c r="E116" s="1124"/>
      <c r="F116" s="1124"/>
      <c r="G116" s="1124"/>
      <c r="H116" s="1124"/>
      <c r="I116" s="1124"/>
      <c r="J116" s="1124"/>
      <c r="K116" s="1124"/>
      <c r="L116" s="1124"/>
      <c r="M116" s="1124"/>
      <c r="N116" s="1124"/>
      <c r="O116" s="1124"/>
      <c r="P116" s="1124"/>
      <c r="Q116" s="1124"/>
      <c r="R116" s="1124"/>
      <c r="S116" s="1124"/>
      <c r="T116" s="1124"/>
      <c r="U116" s="1124"/>
      <c r="V116" s="1124"/>
      <c r="W116" s="1124"/>
      <c r="X116" s="1124"/>
      <c r="Y116" s="1124"/>
      <c r="Z116" s="1124"/>
      <c r="AA116" s="1124"/>
      <c r="AB116" s="1124"/>
      <c r="AC116" s="1124"/>
      <c r="AD116" s="1124"/>
      <c r="AE116" s="1124"/>
      <c r="AF116" s="1124"/>
      <c r="AG116" s="1124"/>
      <c r="AH116" s="1124"/>
      <c r="AI116" s="1124"/>
      <c r="AJ116" s="1124"/>
      <c r="AK116" s="485"/>
      <c r="AL116" s="485"/>
      <c r="AM116" s="485"/>
      <c r="AN116" s="485"/>
      <c r="AO116" s="485"/>
      <c r="AP116" s="485"/>
      <c r="AQ116" s="485"/>
      <c r="AR116" s="485"/>
      <c r="AS116" s="485"/>
      <c r="AT116" s="485"/>
    </row>
    <row r="117" spans="1:47" ht="10.5" customHeight="1" x14ac:dyDescent="0.35">
      <c r="A117" s="421"/>
      <c r="B117" s="421"/>
      <c r="C117" s="421"/>
      <c r="D117" s="421"/>
      <c r="E117" s="421"/>
      <c r="F117" s="421"/>
      <c r="G117" s="421"/>
      <c r="H117" s="421"/>
      <c r="I117" s="421"/>
      <c r="J117" s="421"/>
      <c r="K117" s="422"/>
      <c r="L117" s="421"/>
      <c r="M117" s="421"/>
      <c r="N117" s="421"/>
      <c r="O117" s="421"/>
      <c r="P117" s="421"/>
      <c r="Q117" s="421"/>
      <c r="R117" s="421"/>
      <c r="S117" s="421"/>
      <c r="T117" s="421"/>
      <c r="U117" s="421"/>
      <c r="V117" s="421"/>
      <c r="W117" s="421"/>
      <c r="X117" s="421"/>
      <c r="Y117" s="421"/>
      <c r="Z117" s="421"/>
      <c r="AA117" s="421"/>
      <c r="AB117" s="421"/>
      <c r="AC117" s="421"/>
      <c r="AD117" s="421"/>
      <c r="AE117" s="421"/>
      <c r="AF117" s="421"/>
      <c r="AG117" s="421"/>
      <c r="AH117" s="421"/>
      <c r="AI117" s="421"/>
      <c r="AJ117" s="421"/>
      <c r="AK117" s="421"/>
      <c r="AL117" s="421"/>
      <c r="AM117" s="421"/>
      <c r="AN117" s="421"/>
      <c r="AO117" s="421"/>
      <c r="AP117" s="421"/>
    </row>
    <row r="118" spans="1:47" ht="15" customHeight="1" x14ac:dyDescent="0.25"/>
    <row r="119" spans="1:47" x14ac:dyDescent="0.25">
      <c r="R119" s="430"/>
      <c r="S119" s="430"/>
      <c r="T119" s="430"/>
      <c r="U119" s="430"/>
      <c r="V119" s="430"/>
      <c r="W119" s="430"/>
      <c r="X119" s="420"/>
      <c r="Y119" s="430"/>
      <c r="Z119" s="430"/>
      <c r="AA119" s="430"/>
      <c r="AB119" s="430"/>
      <c r="AC119" s="430"/>
      <c r="AK119" s="420"/>
      <c r="AQ119" s="485"/>
    </row>
    <row r="120" spans="1:47" ht="15.75" x14ac:dyDescent="0.25">
      <c r="R120" s="11"/>
      <c r="S120" s="11"/>
      <c r="T120" s="1109" t="s">
        <v>7</v>
      </c>
      <c r="U120" s="1110"/>
      <c r="V120" s="1110"/>
      <c r="W120" s="1110"/>
      <c r="X120" s="1110"/>
      <c r="Y120" s="1110"/>
      <c r="Z120" s="1110"/>
      <c r="AA120" s="1110"/>
      <c r="AB120" s="1110"/>
      <c r="AC120" s="1111"/>
      <c r="AD120" s="485"/>
      <c r="AE120" s="11"/>
      <c r="AF120" s="11"/>
      <c r="AG120" s="1109" t="s">
        <v>219</v>
      </c>
      <c r="AH120" s="1110"/>
      <c r="AI120" s="1110"/>
      <c r="AJ120" s="1110"/>
      <c r="AK120" s="1110"/>
      <c r="AL120" s="1110"/>
      <c r="AM120" s="1110"/>
      <c r="AN120" s="1110"/>
      <c r="AO120" s="1110"/>
      <c r="AP120" s="1111"/>
      <c r="AQ120" s="485"/>
    </row>
    <row r="121" spans="1:47" ht="15" customHeight="1" x14ac:dyDescent="0.25">
      <c r="R121" s="790" t="s">
        <v>682</v>
      </c>
      <c r="S121" s="791" t="s">
        <v>7</v>
      </c>
      <c r="T121" s="792" t="s">
        <v>226</v>
      </c>
      <c r="U121" s="792" t="s">
        <v>227</v>
      </c>
      <c r="V121" s="792" t="s">
        <v>228</v>
      </c>
      <c r="W121" s="792" t="s">
        <v>622</v>
      </c>
      <c r="X121" s="792"/>
      <c r="Y121" s="792"/>
      <c r="Z121" s="792"/>
      <c r="AA121" s="792"/>
      <c r="AB121" s="792"/>
      <c r="AC121" s="792"/>
      <c r="AD121" s="485"/>
      <c r="AE121" s="790" t="s">
        <v>682</v>
      </c>
      <c r="AF121" s="791" t="s">
        <v>218</v>
      </c>
      <c r="AG121" s="792" t="str">
        <f>T121</f>
        <v>гр</v>
      </c>
      <c r="AH121" s="792" t="str">
        <f t="shared" ref="AH121:AP121" si="18">U121</f>
        <v>сп</v>
      </c>
      <c r="AI121" s="792" t="str">
        <f t="shared" si="18"/>
        <v>ноги</v>
      </c>
      <c r="AJ121" s="792" t="str">
        <f t="shared" si="18"/>
        <v>Прочее</v>
      </c>
      <c r="AK121" s="792">
        <f t="shared" si="18"/>
        <v>0</v>
      </c>
      <c r="AL121" s="792">
        <f t="shared" si="18"/>
        <v>0</v>
      </c>
      <c r="AM121" s="792">
        <f t="shared" si="18"/>
        <v>0</v>
      </c>
      <c r="AN121" s="792">
        <f t="shared" si="18"/>
        <v>0</v>
      </c>
      <c r="AO121" s="792">
        <f t="shared" si="18"/>
        <v>0</v>
      </c>
      <c r="AP121" s="792">
        <f t="shared" si="18"/>
        <v>0</v>
      </c>
      <c r="AQ121" s="485"/>
      <c r="AR121" s="798" t="s">
        <v>229</v>
      </c>
      <c r="AS121" s="798" t="s">
        <v>230</v>
      </c>
    </row>
    <row r="122" spans="1:47" x14ac:dyDescent="0.25">
      <c r="R122" s="788">
        <v>1</v>
      </c>
      <c r="S122" s="834">
        <f>SUM(T122:AC122)</f>
        <v>331</v>
      </c>
      <c r="T122" s="500">
        <v>168</v>
      </c>
      <c r="U122" s="500">
        <v>84</v>
      </c>
      <c r="V122" s="500">
        <v>55</v>
      </c>
      <c r="W122" s="500">
        <v>24</v>
      </c>
      <c r="X122" s="500"/>
      <c r="Y122" s="500"/>
      <c r="Z122" s="500"/>
      <c r="AA122" s="500"/>
      <c r="AB122" s="500"/>
      <c r="AC122" s="500"/>
      <c r="AD122" s="485"/>
      <c r="AE122" s="788">
        <v>1</v>
      </c>
      <c r="AF122" s="832">
        <f>1</f>
        <v>1</v>
      </c>
      <c r="AG122" s="799">
        <f>IFERROR(T122/$S122,"")</f>
        <v>0.50755287009063443</v>
      </c>
      <c r="AH122" s="799">
        <f t="shared" ref="AH122:AP122" si="19">IFERROR(U122/$S122,"")</f>
        <v>0.25377643504531722</v>
      </c>
      <c r="AI122" s="799">
        <f t="shared" si="19"/>
        <v>0.16616314199395771</v>
      </c>
      <c r="AJ122" s="799">
        <f t="shared" si="19"/>
        <v>7.2507552870090641E-2</v>
      </c>
      <c r="AK122" s="799">
        <f t="shared" si="19"/>
        <v>0</v>
      </c>
      <c r="AL122" s="799">
        <f t="shared" si="19"/>
        <v>0</v>
      </c>
      <c r="AM122" s="799">
        <f t="shared" si="19"/>
        <v>0</v>
      </c>
      <c r="AN122" s="799">
        <f t="shared" si="19"/>
        <v>0</v>
      </c>
      <c r="AO122" s="799">
        <f t="shared" si="19"/>
        <v>0</v>
      </c>
      <c r="AP122" s="799">
        <f t="shared" si="19"/>
        <v>0</v>
      </c>
      <c r="AQ122" s="485"/>
      <c r="AR122" s="501">
        <f>MIN(T122:AC146)</f>
        <v>0</v>
      </c>
      <c r="AS122" s="500">
        <f>MAX(T122:AC146)</f>
        <v>176</v>
      </c>
    </row>
    <row r="123" spans="1:47" x14ac:dyDescent="0.25">
      <c r="R123" s="788">
        <v>2</v>
      </c>
      <c r="S123" s="835">
        <f t="shared" ref="S123:S146" si="20">SUM(T123:AC123)</f>
        <v>180</v>
      </c>
      <c r="T123" s="795">
        <v>138</v>
      </c>
      <c r="U123" s="795">
        <v>42</v>
      </c>
      <c r="V123" s="795">
        <v>0</v>
      </c>
      <c r="W123" s="795">
        <v>0</v>
      </c>
      <c r="X123" s="795"/>
      <c r="Y123" s="795"/>
      <c r="Z123" s="795"/>
      <c r="AA123" s="795"/>
      <c r="AB123" s="795"/>
      <c r="AC123" s="795"/>
      <c r="AD123" s="485"/>
      <c r="AE123" s="788">
        <v>2</v>
      </c>
      <c r="AF123" s="833">
        <f>1</f>
        <v>1</v>
      </c>
      <c r="AG123" s="831">
        <f t="shared" ref="AG123:AG146" si="21">IFERROR(T123/$S123,"")</f>
        <v>0.76666666666666672</v>
      </c>
      <c r="AH123" s="831">
        <f t="shared" ref="AH123:AH146" si="22">IFERROR(U123/$S123,"")</f>
        <v>0.23333333333333334</v>
      </c>
      <c r="AI123" s="831">
        <f t="shared" ref="AI123:AI146" si="23">IFERROR(V123/$S123,"")</f>
        <v>0</v>
      </c>
      <c r="AJ123" s="831">
        <f t="shared" ref="AJ123:AJ146" si="24">IFERROR(W123/$S123,"")</f>
        <v>0</v>
      </c>
      <c r="AK123" s="831">
        <f t="shared" ref="AK123:AK146" si="25">IFERROR(X123/$S123,"")</f>
        <v>0</v>
      </c>
      <c r="AL123" s="831">
        <f t="shared" ref="AL123:AL146" si="26">IFERROR(Y123/$S123,"")</f>
        <v>0</v>
      </c>
      <c r="AM123" s="831">
        <f t="shared" ref="AM123:AM146" si="27">IFERROR(Z123/$S123,"")</f>
        <v>0</v>
      </c>
      <c r="AN123" s="831">
        <f t="shared" ref="AN123:AN146" si="28">IFERROR(AA123/$S123,"")</f>
        <v>0</v>
      </c>
      <c r="AO123" s="831">
        <f t="shared" ref="AO123:AO146" si="29">IFERROR(AB123/$S123,"")</f>
        <v>0</v>
      </c>
      <c r="AP123" s="831">
        <f t="shared" ref="AP123:AP146" si="30">IFERROR(AC123/$S123,"")</f>
        <v>0</v>
      </c>
      <c r="AQ123" s="485"/>
      <c r="AR123" s="485"/>
      <c r="AS123" s="485"/>
      <c r="AT123" s="485"/>
      <c r="AU123" s="485"/>
    </row>
    <row r="124" spans="1:47" x14ac:dyDescent="0.25">
      <c r="R124" s="788">
        <v>3</v>
      </c>
      <c r="S124" s="834">
        <f t="shared" si="20"/>
        <v>227</v>
      </c>
      <c r="T124" s="500">
        <v>132</v>
      </c>
      <c r="U124" s="500">
        <v>77</v>
      </c>
      <c r="V124" s="500">
        <v>18</v>
      </c>
      <c r="W124" s="500">
        <v>0</v>
      </c>
      <c r="X124" s="500"/>
      <c r="Y124" s="500"/>
      <c r="Z124" s="500"/>
      <c r="AA124" s="500"/>
      <c r="AB124" s="500"/>
      <c r="AC124" s="500"/>
      <c r="AD124" s="485"/>
      <c r="AE124" s="788">
        <v>3</v>
      </c>
      <c r="AF124" s="832">
        <f>1</f>
        <v>1</v>
      </c>
      <c r="AG124" s="799">
        <f t="shared" si="21"/>
        <v>0.58149779735682816</v>
      </c>
      <c r="AH124" s="799">
        <f t="shared" si="22"/>
        <v>0.33920704845814981</v>
      </c>
      <c r="AI124" s="799">
        <f t="shared" si="23"/>
        <v>7.9295154185022032E-2</v>
      </c>
      <c r="AJ124" s="799">
        <f t="shared" si="24"/>
        <v>0</v>
      </c>
      <c r="AK124" s="799">
        <f t="shared" si="25"/>
        <v>0</v>
      </c>
      <c r="AL124" s="799">
        <f t="shared" si="26"/>
        <v>0</v>
      </c>
      <c r="AM124" s="799">
        <f t="shared" si="27"/>
        <v>0</v>
      </c>
      <c r="AN124" s="799">
        <f t="shared" si="28"/>
        <v>0</v>
      </c>
      <c r="AO124" s="799">
        <f t="shared" si="29"/>
        <v>0</v>
      </c>
      <c r="AP124" s="799">
        <f t="shared" si="30"/>
        <v>0</v>
      </c>
      <c r="AQ124" s="485"/>
      <c r="AR124" s="485"/>
      <c r="AS124" s="485"/>
      <c r="AT124" s="485"/>
      <c r="AU124" s="485"/>
    </row>
    <row r="125" spans="1:47" x14ac:dyDescent="0.25">
      <c r="R125" s="788">
        <v>4</v>
      </c>
      <c r="S125" s="835">
        <f t="shared" si="20"/>
        <v>227</v>
      </c>
      <c r="T125" s="795">
        <v>148</v>
      </c>
      <c r="U125" s="795">
        <v>27</v>
      </c>
      <c r="V125" s="795">
        <v>52</v>
      </c>
      <c r="W125" s="795">
        <v>0</v>
      </c>
      <c r="X125" s="795"/>
      <c r="Y125" s="795"/>
      <c r="Z125" s="795"/>
      <c r="AA125" s="795"/>
      <c r="AB125" s="795"/>
      <c r="AC125" s="795"/>
      <c r="AD125" s="485"/>
      <c r="AE125" s="788">
        <v>4</v>
      </c>
      <c r="AF125" s="833">
        <f>1</f>
        <v>1</v>
      </c>
      <c r="AG125" s="831">
        <f t="shared" si="21"/>
        <v>0.65198237885462551</v>
      </c>
      <c r="AH125" s="831">
        <f t="shared" si="22"/>
        <v>0.11894273127753303</v>
      </c>
      <c r="AI125" s="831">
        <f t="shared" si="23"/>
        <v>0.22907488986784141</v>
      </c>
      <c r="AJ125" s="831">
        <f t="shared" si="24"/>
        <v>0</v>
      </c>
      <c r="AK125" s="831">
        <f t="shared" si="25"/>
        <v>0</v>
      </c>
      <c r="AL125" s="831">
        <f t="shared" si="26"/>
        <v>0</v>
      </c>
      <c r="AM125" s="831">
        <f t="shared" si="27"/>
        <v>0</v>
      </c>
      <c r="AN125" s="831">
        <f t="shared" si="28"/>
        <v>0</v>
      </c>
      <c r="AO125" s="831">
        <f t="shared" si="29"/>
        <v>0</v>
      </c>
      <c r="AP125" s="831">
        <f t="shared" si="30"/>
        <v>0</v>
      </c>
      <c r="AQ125" s="485"/>
      <c r="AR125" s="485"/>
      <c r="AS125" s="485"/>
      <c r="AT125" s="485"/>
      <c r="AU125" s="485"/>
    </row>
    <row r="126" spans="1:47" x14ac:dyDescent="0.25">
      <c r="R126" s="788">
        <v>5</v>
      </c>
      <c r="S126" s="834">
        <f t="shared" si="20"/>
        <v>199</v>
      </c>
      <c r="T126" s="500">
        <v>129</v>
      </c>
      <c r="U126" s="500">
        <v>52</v>
      </c>
      <c r="V126" s="500">
        <v>18</v>
      </c>
      <c r="W126" s="500">
        <v>0</v>
      </c>
      <c r="X126" s="500"/>
      <c r="Y126" s="500"/>
      <c r="Z126" s="500"/>
      <c r="AA126" s="500"/>
      <c r="AB126" s="500"/>
      <c r="AC126" s="500"/>
      <c r="AD126" s="485"/>
      <c r="AE126" s="788">
        <v>5</v>
      </c>
      <c r="AF126" s="832">
        <f>1</f>
        <v>1</v>
      </c>
      <c r="AG126" s="799">
        <f t="shared" si="21"/>
        <v>0.64824120603015079</v>
      </c>
      <c r="AH126" s="799">
        <f t="shared" si="22"/>
        <v>0.2613065326633166</v>
      </c>
      <c r="AI126" s="799">
        <f t="shared" si="23"/>
        <v>9.0452261306532666E-2</v>
      </c>
      <c r="AJ126" s="799">
        <f t="shared" si="24"/>
        <v>0</v>
      </c>
      <c r="AK126" s="799">
        <f t="shared" si="25"/>
        <v>0</v>
      </c>
      <c r="AL126" s="799">
        <f t="shared" si="26"/>
        <v>0</v>
      </c>
      <c r="AM126" s="799">
        <f t="shared" si="27"/>
        <v>0</v>
      </c>
      <c r="AN126" s="799">
        <f t="shared" si="28"/>
        <v>0</v>
      </c>
      <c r="AO126" s="799">
        <f t="shared" si="29"/>
        <v>0</v>
      </c>
      <c r="AP126" s="799">
        <f t="shared" si="30"/>
        <v>0</v>
      </c>
      <c r="AQ126" s="485"/>
      <c r="AR126" s="485"/>
      <c r="AS126" s="485"/>
      <c r="AT126" s="485"/>
      <c r="AU126" s="485"/>
    </row>
    <row r="127" spans="1:47" x14ac:dyDescent="0.25">
      <c r="R127" s="788">
        <v>6</v>
      </c>
      <c r="S127" s="835">
        <f t="shared" si="20"/>
        <v>227</v>
      </c>
      <c r="T127" s="795">
        <v>176</v>
      </c>
      <c r="U127" s="795">
        <v>33</v>
      </c>
      <c r="V127" s="795">
        <v>18</v>
      </c>
      <c r="W127" s="795">
        <v>0</v>
      </c>
      <c r="X127" s="795"/>
      <c r="Y127" s="795"/>
      <c r="Z127" s="795"/>
      <c r="AA127" s="795"/>
      <c r="AB127" s="795"/>
      <c r="AC127" s="795"/>
      <c r="AD127" s="485"/>
      <c r="AE127" s="788">
        <v>6</v>
      </c>
      <c r="AF127" s="833">
        <f>1</f>
        <v>1</v>
      </c>
      <c r="AG127" s="831">
        <f t="shared" si="21"/>
        <v>0.77533039647577096</v>
      </c>
      <c r="AH127" s="831">
        <f t="shared" si="22"/>
        <v>0.14537444933920704</v>
      </c>
      <c r="AI127" s="831">
        <f t="shared" si="23"/>
        <v>7.9295154185022032E-2</v>
      </c>
      <c r="AJ127" s="831">
        <f t="shared" si="24"/>
        <v>0</v>
      </c>
      <c r="AK127" s="831">
        <f t="shared" si="25"/>
        <v>0</v>
      </c>
      <c r="AL127" s="831">
        <f t="shared" si="26"/>
        <v>0</v>
      </c>
      <c r="AM127" s="831">
        <f t="shared" si="27"/>
        <v>0</v>
      </c>
      <c r="AN127" s="831">
        <f t="shared" si="28"/>
        <v>0</v>
      </c>
      <c r="AO127" s="831">
        <f t="shared" si="29"/>
        <v>0</v>
      </c>
      <c r="AP127" s="831">
        <f t="shared" si="30"/>
        <v>0</v>
      </c>
      <c r="AQ127" s="485"/>
      <c r="AR127" s="485"/>
      <c r="AS127" s="485"/>
      <c r="AT127" s="485"/>
      <c r="AU127" s="485"/>
    </row>
    <row r="128" spans="1:47" x14ac:dyDescent="0.25">
      <c r="R128" s="788">
        <v>7</v>
      </c>
      <c r="S128" s="834">
        <f t="shared" si="20"/>
        <v>141</v>
      </c>
      <c r="T128" s="500">
        <v>96</v>
      </c>
      <c r="U128" s="500">
        <v>27</v>
      </c>
      <c r="V128" s="500">
        <v>18</v>
      </c>
      <c r="W128" s="500">
        <v>0</v>
      </c>
      <c r="X128" s="500"/>
      <c r="Y128" s="500"/>
      <c r="Z128" s="500"/>
      <c r="AA128" s="500"/>
      <c r="AB128" s="500"/>
      <c r="AC128" s="500"/>
      <c r="AD128" s="485"/>
      <c r="AE128" s="788">
        <v>7</v>
      </c>
      <c r="AF128" s="832">
        <f>1</f>
        <v>1</v>
      </c>
      <c r="AG128" s="799">
        <f t="shared" si="21"/>
        <v>0.68085106382978722</v>
      </c>
      <c r="AH128" s="799">
        <f t="shared" si="22"/>
        <v>0.19148936170212766</v>
      </c>
      <c r="AI128" s="799">
        <f t="shared" si="23"/>
        <v>0.1276595744680851</v>
      </c>
      <c r="AJ128" s="799">
        <f t="shared" si="24"/>
        <v>0</v>
      </c>
      <c r="AK128" s="799">
        <f t="shared" si="25"/>
        <v>0</v>
      </c>
      <c r="AL128" s="799">
        <f t="shared" si="26"/>
        <v>0</v>
      </c>
      <c r="AM128" s="799">
        <f t="shared" si="27"/>
        <v>0</v>
      </c>
      <c r="AN128" s="799">
        <f t="shared" si="28"/>
        <v>0</v>
      </c>
      <c r="AO128" s="799">
        <f t="shared" si="29"/>
        <v>0</v>
      </c>
      <c r="AP128" s="799">
        <f t="shared" si="30"/>
        <v>0</v>
      </c>
      <c r="AQ128" s="485"/>
      <c r="AR128" s="485"/>
      <c r="AS128" s="485"/>
      <c r="AT128" s="485"/>
      <c r="AU128" s="485"/>
    </row>
    <row r="129" spans="18:47" x14ac:dyDescent="0.25">
      <c r="R129" s="788">
        <v>8</v>
      </c>
      <c r="S129" s="835">
        <f t="shared" si="20"/>
        <v>141</v>
      </c>
      <c r="T129" s="795">
        <v>96</v>
      </c>
      <c r="U129" s="795">
        <v>27</v>
      </c>
      <c r="V129" s="795">
        <v>18</v>
      </c>
      <c r="W129" s="795">
        <v>0</v>
      </c>
      <c r="X129" s="795"/>
      <c r="Y129" s="795"/>
      <c r="Z129" s="795"/>
      <c r="AA129" s="795"/>
      <c r="AB129" s="795"/>
      <c r="AC129" s="795"/>
      <c r="AD129" s="485"/>
      <c r="AE129" s="788">
        <v>8</v>
      </c>
      <c r="AF129" s="833">
        <f>1</f>
        <v>1</v>
      </c>
      <c r="AG129" s="831">
        <f t="shared" si="21"/>
        <v>0.68085106382978722</v>
      </c>
      <c r="AH129" s="831">
        <f t="shared" si="22"/>
        <v>0.19148936170212766</v>
      </c>
      <c r="AI129" s="831">
        <f t="shared" si="23"/>
        <v>0.1276595744680851</v>
      </c>
      <c r="AJ129" s="831">
        <f t="shared" si="24"/>
        <v>0</v>
      </c>
      <c r="AK129" s="831">
        <f t="shared" si="25"/>
        <v>0</v>
      </c>
      <c r="AL129" s="831">
        <f t="shared" si="26"/>
        <v>0</v>
      </c>
      <c r="AM129" s="831">
        <f t="shared" si="27"/>
        <v>0</v>
      </c>
      <c r="AN129" s="831">
        <f t="shared" si="28"/>
        <v>0</v>
      </c>
      <c r="AO129" s="831">
        <f t="shared" si="29"/>
        <v>0</v>
      </c>
      <c r="AP129" s="831">
        <f t="shared" si="30"/>
        <v>0</v>
      </c>
      <c r="AQ129" s="485"/>
      <c r="AR129" s="485"/>
      <c r="AS129" s="485"/>
      <c r="AT129" s="485"/>
      <c r="AU129" s="485"/>
    </row>
    <row r="130" spans="18:47" x14ac:dyDescent="0.25">
      <c r="R130" s="788">
        <v>9</v>
      </c>
      <c r="S130" s="834">
        <f t="shared" si="20"/>
        <v>158</v>
      </c>
      <c r="T130" s="500">
        <v>113</v>
      </c>
      <c r="U130" s="500">
        <v>27</v>
      </c>
      <c r="V130" s="500">
        <v>18</v>
      </c>
      <c r="W130" s="500">
        <v>0</v>
      </c>
      <c r="X130" s="500"/>
      <c r="Y130" s="500"/>
      <c r="Z130" s="500"/>
      <c r="AA130" s="500"/>
      <c r="AB130" s="500"/>
      <c r="AC130" s="500"/>
      <c r="AD130" s="485"/>
      <c r="AE130" s="788">
        <v>9</v>
      </c>
      <c r="AF130" s="832">
        <f>1</f>
        <v>1</v>
      </c>
      <c r="AG130" s="799">
        <f t="shared" si="21"/>
        <v>0.71518987341772156</v>
      </c>
      <c r="AH130" s="799">
        <f t="shared" si="22"/>
        <v>0.17088607594936708</v>
      </c>
      <c r="AI130" s="799">
        <f t="shared" si="23"/>
        <v>0.11392405063291139</v>
      </c>
      <c r="AJ130" s="799">
        <f t="shared" si="24"/>
        <v>0</v>
      </c>
      <c r="AK130" s="799">
        <f t="shared" si="25"/>
        <v>0</v>
      </c>
      <c r="AL130" s="799">
        <f t="shared" si="26"/>
        <v>0</v>
      </c>
      <c r="AM130" s="799">
        <f t="shared" si="27"/>
        <v>0</v>
      </c>
      <c r="AN130" s="799">
        <f t="shared" si="28"/>
        <v>0</v>
      </c>
      <c r="AO130" s="799">
        <f t="shared" si="29"/>
        <v>0</v>
      </c>
      <c r="AP130" s="799">
        <f t="shared" si="30"/>
        <v>0</v>
      </c>
      <c r="AQ130" s="485"/>
      <c r="AR130" s="485"/>
      <c r="AS130" s="485"/>
      <c r="AT130" s="485"/>
      <c r="AU130" s="485"/>
    </row>
    <row r="131" spans="18:47" x14ac:dyDescent="0.25">
      <c r="R131" s="788">
        <v>10</v>
      </c>
      <c r="S131" s="835">
        <f t="shared" si="20"/>
        <v>141</v>
      </c>
      <c r="T131" s="795">
        <v>96</v>
      </c>
      <c r="U131" s="795">
        <v>27</v>
      </c>
      <c r="V131" s="795">
        <v>18</v>
      </c>
      <c r="W131" s="795">
        <v>0</v>
      </c>
      <c r="X131" s="795"/>
      <c r="Y131" s="795"/>
      <c r="Z131" s="795"/>
      <c r="AA131" s="795"/>
      <c r="AB131" s="795"/>
      <c r="AC131" s="795"/>
      <c r="AD131" s="485"/>
      <c r="AE131" s="788">
        <v>10</v>
      </c>
      <c r="AF131" s="833">
        <f>1</f>
        <v>1</v>
      </c>
      <c r="AG131" s="831">
        <f t="shared" si="21"/>
        <v>0.68085106382978722</v>
      </c>
      <c r="AH131" s="831">
        <f t="shared" si="22"/>
        <v>0.19148936170212766</v>
      </c>
      <c r="AI131" s="831">
        <f t="shared" si="23"/>
        <v>0.1276595744680851</v>
      </c>
      <c r="AJ131" s="831">
        <f t="shared" si="24"/>
        <v>0</v>
      </c>
      <c r="AK131" s="831">
        <f t="shared" si="25"/>
        <v>0</v>
      </c>
      <c r="AL131" s="831">
        <f t="shared" si="26"/>
        <v>0</v>
      </c>
      <c r="AM131" s="831">
        <f t="shared" si="27"/>
        <v>0</v>
      </c>
      <c r="AN131" s="831">
        <f t="shared" si="28"/>
        <v>0</v>
      </c>
      <c r="AO131" s="831">
        <f t="shared" si="29"/>
        <v>0</v>
      </c>
      <c r="AP131" s="831">
        <f t="shared" si="30"/>
        <v>0</v>
      </c>
      <c r="AQ131" s="485"/>
      <c r="AR131" s="485"/>
      <c r="AS131" s="485"/>
      <c r="AT131" s="485"/>
      <c r="AU131" s="485"/>
    </row>
    <row r="132" spans="18:47" x14ac:dyDescent="0.25">
      <c r="R132" s="788">
        <v>11</v>
      </c>
      <c r="S132" s="834">
        <f t="shared" si="20"/>
        <v>205</v>
      </c>
      <c r="T132" s="500">
        <v>117</v>
      </c>
      <c r="U132" s="500">
        <v>70</v>
      </c>
      <c r="V132" s="500">
        <v>18</v>
      </c>
      <c r="W132" s="500">
        <v>0</v>
      </c>
      <c r="X132" s="500"/>
      <c r="Y132" s="500"/>
      <c r="Z132" s="500"/>
      <c r="AA132" s="500"/>
      <c r="AB132" s="500"/>
      <c r="AC132" s="500"/>
      <c r="AD132" s="485"/>
      <c r="AE132" s="788">
        <v>11</v>
      </c>
      <c r="AF132" s="832">
        <f>1</f>
        <v>1</v>
      </c>
      <c r="AG132" s="799">
        <f t="shared" si="21"/>
        <v>0.57073170731707312</v>
      </c>
      <c r="AH132" s="799">
        <f t="shared" si="22"/>
        <v>0.34146341463414637</v>
      </c>
      <c r="AI132" s="799">
        <f t="shared" si="23"/>
        <v>8.7804878048780483E-2</v>
      </c>
      <c r="AJ132" s="799">
        <f t="shared" si="24"/>
        <v>0</v>
      </c>
      <c r="AK132" s="799">
        <f t="shared" si="25"/>
        <v>0</v>
      </c>
      <c r="AL132" s="799">
        <f t="shared" si="26"/>
        <v>0</v>
      </c>
      <c r="AM132" s="799">
        <f t="shared" si="27"/>
        <v>0</v>
      </c>
      <c r="AN132" s="799">
        <f t="shared" si="28"/>
        <v>0</v>
      </c>
      <c r="AO132" s="799">
        <f t="shared" si="29"/>
        <v>0</v>
      </c>
      <c r="AP132" s="799">
        <f t="shared" si="30"/>
        <v>0</v>
      </c>
      <c r="AQ132" s="485"/>
      <c r="AR132" s="485"/>
      <c r="AS132" s="485"/>
      <c r="AT132" s="485"/>
      <c r="AU132" s="485"/>
    </row>
    <row r="133" spans="18:47" x14ac:dyDescent="0.25">
      <c r="R133" s="788">
        <v>12</v>
      </c>
      <c r="S133" s="835">
        <f t="shared" si="20"/>
        <v>18</v>
      </c>
      <c r="T133" s="795">
        <v>18</v>
      </c>
      <c r="U133" s="795">
        <v>0</v>
      </c>
      <c r="V133" s="795">
        <v>0</v>
      </c>
      <c r="W133" s="795">
        <v>0</v>
      </c>
      <c r="X133" s="795"/>
      <c r="Y133" s="795"/>
      <c r="Z133" s="795"/>
      <c r="AA133" s="795"/>
      <c r="AB133" s="795"/>
      <c r="AC133" s="795"/>
      <c r="AD133" s="485"/>
      <c r="AE133" s="788">
        <v>12</v>
      </c>
      <c r="AF133" s="833">
        <f>1</f>
        <v>1</v>
      </c>
      <c r="AG133" s="831">
        <f t="shared" si="21"/>
        <v>1</v>
      </c>
      <c r="AH133" s="831">
        <f t="shared" si="22"/>
        <v>0</v>
      </c>
      <c r="AI133" s="831">
        <f t="shared" si="23"/>
        <v>0</v>
      </c>
      <c r="AJ133" s="831">
        <f t="shared" si="24"/>
        <v>0</v>
      </c>
      <c r="AK133" s="831">
        <f t="shared" si="25"/>
        <v>0</v>
      </c>
      <c r="AL133" s="831">
        <f t="shared" si="26"/>
        <v>0</v>
      </c>
      <c r="AM133" s="831">
        <f t="shared" si="27"/>
        <v>0</v>
      </c>
      <c r="AN133" s="831">
        <f t="shared" si="28"/>
        <v>0</v>
      </c>
      <c r="AO133" s="831">
        <f t="shared" si="29"/>
        <v>0</v>
      </c>
      <c r="AP133" s="831">
        <f t="shared" si="30"/>
        <v>0</v>
      </c>
      <c r="AQ133" s="485"/>
      <c r="AR133" s="485"/>
      <c r="AS133" s="485"/>
      <c r="AT133" s="485"/>
      <c r="AU133" s="485"/>
    </row>
    <row r="134" spans="18:47" x14ac:dyDescent="0.25">
      <c r="R134" s="788">
        <v>13</v>
      </c>
      <c r="S134" s="834">
        <f t="shared" si="20"/>
        <v>30</v>
      </c>
      <c r="T134" s="500">
        <v>30</v>
      </c>
      <c r="U134" s="500">
        <v>0</v>
      </c>
      <c r="V134" s="500">
        <v>0</v>
      </c>
      <c r="W134" s="500">
        <v>0</v>
      </c>
      <c r="X134" s="500"/>
      <c r="Y134" s="500"/>
      <c r="Z134" s="500"/>
      <c r="AA134" s="500"/>
      <c r="AB134" s="500"/>
      <c r="AC134" s="500"/>
      <c r="AD134" s="485"/>
      <c r="AE134" s="788">
        <v>13</v>
      </c>
      <c r="AF134" s="832">
        <f>1</f>
        <v>1</v>
      </c>
      <c r="AG134" s="799">
        <f t="shared" si="21"/>
        <v>1</v>
      </c>
      <c r="AH134" s="799">
        <f t="shared" si="22"/>
        <v>0</v>
      </c>
      <c r="AI134" s="799">
        <f t="shared" si="23"/>
        <v>0</v>
      </c>
      <c r="AJ134" s="799">
        <f t="shared" si="24"/>
        <v>0</v>
      </c>
      <c r="AK134" s="799">
        <f t="shared" si="25"/>
        <v>0</v>
      </c>
      <c r="AL134" s="799">
        <f t="shared" si="26"/>
        <v>0</v>
      </c>
      <c r="AM134" s="799">
        <f t="shared" si="27"/>
        <v>0</v>
      </c>
      <c r="AN134" s="799">
        <f t="shared" si="28"/>
        <v>0</v>
      </c>
      <c r="AO134" s="799">
        <f t="shared" si="29"/>
        <v>0</v>
      </c>
      <c r="AP134" s="799">
        <f t="shared" si="30"/>
        <v>0</v>
      </c>
      <c r="AQ134" s="485"/>
      <c r="AR134" s="485"/>
      <c r="AS134" s="485"/>
      <c r="AT134" s="485"/>
      <c r="AU134" s="485"/>
    </row>
    <row r="135" spans="18:47" x14ac:dyDescent="0.25">
      <c r="R135" s="788">
        <v>14</v>
      </c>
      <c r="S135" s="835">
        <f t="shared" si="20"/>
        <v>0</v>
      </c>
      <c r="T135" s="795"/>
      <c r="U135" s="795"/>
      <c r="V135" s="795"/>
      <c r="W135" s="795"/>
      <c r="X135" s="795"/>
      <c r="Y135" s="795"/>
      <c r="Z135" s="795"/>
      <c r="AA135" s="795"/>
      <c r="AB135" s="795"/>
      <c r="AC135" s="795"/>
      <c r="AD135" s="485"/>
      <c r="AE135" s="788">
        <v>14</v>
      </c>
      <c r="AF135" s="833">
        <f>1</f>
        <v>1</v>
      </c>
      <c r="AG135" s="831" t="str">
        <f t="shared" si="21"/>
        <v/>
      </c>
      <c r="AH135" s="831" t="str">
        <f t="shared" si="22"/>
        <v/>
      </c>
      <c r="AI135" s="831" t="str">
        <f t="shared" si="23"/>
        <v/>
      </c>
      <c r="AJ135" s="831" t="str">
        <f t="shared" si="24"/>
        <v/>
      </c>
      <c r="AK135" s="831" t="str">
        <f t="shared" si="25"/>
        <v/>
      </c>
      <c r="AL135" s="831" t="str">
        <f t="shared" si="26"/>
        <v/>
      </c>
      <c r="AM135" s="831" t="str">
        <f t="shared" si="27"/>
        <v/>
      </c>
      <c r="AN135" s="831" t="str">
        <f t="shared" si="28"/>
        <v/>
      </c>
      <c r="AO135" s="831" t="str">
        <f t="shared" si="29"/>
        <v/>
      </c>
      <c r="AP135" s="831" t="str">
        <f t="shared" si="30"/>
        <v/>
      </c>
      <c r="AQ135" s="485"/>
      <c r="AR135" s="485"/>
      <c r="AS135" s="485"/>
      <c r="AT135" s="485"/>
      <c r="AU135" s="485"/>
    </row>
    <row r="136" spans="18:47" x14ac:dyDescent="0.25">
      <c r="R136" s="788">
        <v>15</v>
      </c>
      <c r="S136" s="834">
        <f t="shared" si="20"/>
        <v>0</v>
      </c>
      <c r="T136" s="500"/>
      <c r="U136" s="500"/>
      <c r="V136" s="500"/>
      <c r="W136" s="500"/>
      <c r="X136" s="500"/>
      <c r="Y136" s="500"/>
      <c r="Z136" s="500"/>
      <c r="AA136" s="500"/>
      <c r="AB136" s="500"/>
      <c r="AC136" s="500"/>
      <c r="AD136" s="485"/>
      <c r="AE136" s="788">
        <v>15</v>
      </c>
      <c r="AF136" s="832">
        <f>1</f>
        <v>1</v>
      </c>
      <c r="AG136" s="799" t="str">
        <f t="shared" si="21"/>
        <v/>
      </c>
      <c r="AH136" s="799" t="str">
        <f t="shared" si="22"/>
        <v/>
      </c>
      <c r="AI136" s="799" t="str">
        <f t="shared" si="23"/>
        <v/>
      </c>
      <c r="AJ136" s="799" t="str">
        <f t="shared" si="24"/>
        <v/>
      </c>
      <c r="AK136" s="799" t="str">
        <f t="shared" si="25"/>
        <v/>
      </c>
      <c r="AL136" s="799" t="str">
        <f t="shared" si="26"/>
        <v/>
      </c>
      <c r="AM136" s="799" t="str">
        <f t="shared" si="27"/>
        <v/>
      </c>
      <c r="AN136" s="799" t="str">
        <f t="shared" si="28"/>
        <v/>
      </c>
      <c r="AO136" s="799" t="str">
        <f t="shared" si="29"/>
        <v/>
      </c>
      <c r="AP136" s="799" t="str">
        <f t="shared" si="30"/>
        <v/>
      </c>
      <c r="AQ136" s="485"/>
      <c r="AR136" s="485"/>
      <c r="AS136" s="485"/>
      <c r="AT136" s="485"/>
      <c r="AU136" s="485"/>
    </row>
    <row r="137" spans="18:47" x14ac:dyDescent="0.25">
      <c r="R137" s="788">
        <v>16</v>
      </c>
      <c r="S137" s="835">
        <f t="shared" si="20"/>
        <v>0</v>
      </c>
      <c r="T137" s="795"/>
      <c r="U137" s="795"/>
      <c r="V137" s="795"/>
      <c r="W137" s="795"/>
      <c r="X137" s="795"/>
      <c r="Y137" s="795"/>
      <c r="Z137" s="795"/>
      <c r="AA137" s="795"/>
      <c r="AB137" s="795"/>
      <c r="AC137" s="795"/>
      <c r="AD137" s="485"/>
      <c r="AE137" s="788">
        <v>16</v>
      </c>
      <c r="AF137" s="833">
        <f>1</f>
        <v>1</v>
      </c>
      <c r="AG137" s="831" t="str">
        <f t="shared" si="21"/>
        <v/>
      </c>
      <c r="AH137" s="831" t="str">
        <f t="shared" si="22"/>
        <v/>
      </c>
      <c r="AI137" s="831" t="str">
        <f t="shared" si="23"/>
        <v/>
      </c>
      <c r="AJ137" s="831" t="str">
        <f t="shared" si="24"/>
        <v/>
      </c>
      <c r="AK137" s="831" t="str">
        <f t="shared" si="25"/>
        <v/>
      </c>
      <c r="AL137" s="831" t="str">
        <f t="shared" si="26"/>
        <v/>
      </c>
      <c r="AM137" s="831" t="str">
        <f t="shared" si="27"/>
        <v/>
      </c>
      <c r="AN137" s="831" t="str">
        <f t="shared" si="28"/>
        <v/>
      </c>
      <c r="AO137" s="831" t="str">
        <f t="shared" si="29"/>
        <v/>
      </c>
      <c r="AP137" s="831" t="str">
        <f t="shared" si="30"/>
        <v/>
      </c>
      <c r="AQ137" s="485"/>
      <c r="AR137" s="485"/>
      <c r="AS137" s="485"/>
      <c r="AT137" s="485"/>
      <c r="AU137" s="485"/>
    </row>
    <row r="138" spans="18:47" x14ac:dyDescent="0.25">
      <c r="R138" s="788">
        <v>17</v>
      </c>
      <c r="S138" s="834">
        <f t="shared" si="20"/>
        <v>0</v>
      </c>
      <c r="T138" s="500"/>
      <c r="U138" s="500"/>
      <c r="V138" s="500"/>
      <c r="W138" s="500"/>
      <c r="X138" s="500"/>
      <c r="Y138" s="500"/>
      <c r="Z138" s="500"/>
      <c r="AA138" s="500"/>
      <c r="AB138" s="500"/>
      <c r="AC138" s="500"/>
      <c r="AD138" s="485"/>
      <c r="AE138" s="788">
        <v>17</v>
      </c>
      <c r="AF138" s="832">
        <f>1</f>
        <v>1</v>
      </c>
      <c r="AG138" s="799" t="str">
        <f t="shared" si="21"/>
        <v/>
      </c>
      <c r="AH138" s="799" t="str">
        <f t="shared" si="22"/>
        <v/>
      </c>
      <c r="AI138" s="799" t="str">
        <f t="shared" si="23"/>
        <v/>
      </c>
      <c r="AJ138" s="799" t="str">
        <f t="shared" si="24"/>
        <v/>
      </c>
      <c r="AK138" s="799" t="str">
        <f t="shared" si="25"/>
        <v/>
      </c>
      <c r="AL138" s="799" t="str">
        <f t="shared" si="26"/>
        <v/>
      </c>
      <c r="AM138" s="799" t="str">
        <f t="shared" si="27"/>
        <v/>
      </c>
      <c r="AN138" s="799" t="str">
        <f t="shared" si="28"/>
        <v/>
      </c>
      <c r="AO138" s="799" t="str">
        <f t="shared" si="29"/>
        <v/>
      </c>
      <c r="AP138" s="799" t="str">
        <f t="shared" si="30"/>
        <v/>
      </c>
      <c r="AQ138" s="485"/>
      <c r="AR138" s="485"/>
      <c r="AS138" s="485"/>
      <c r="AT138" s="485"/>
      <c r="AU138" s="485"/>
    </row>
    <row r="139" spans="18:47" x14ac:dyDescent="0.25">
      <c r="R139" s="788">
        <v>18</v>
      </c>
      <c r="S139" s="835">
        <f t="shared" si="20"/>
        <v>0</v>
      </c>
      <c r="T139" s="795"/>
      <c r="U139" s="795"/>
      <c r="V139" s="795"/>
      <c r="W139" s="795"/>
      <c r="X139" s="795"/>
      <c r="Y139" s="795"/>
      <c r="Z139" s="795"/>
      <c r="AA139" s="795"/>
      <c r="AB139" s="795"/>
      <c r="AC139" s="795"/>
      <c r="AD139" s="485"/>
      <c r="AE139" s="788">
        <v>18</v>
      </c>
      <c r="AF139" s="833">
        <f>1</f>
        <v>1</v>
      </c>
      <c r="AG139" s="831" t="str">
        <f t="shared" si="21"/>
        <v/>
      </c>
      <c r="AH139" s="831" t="str">
        <f t="shared" si="22"/>
        <v/>
      </c>
      <c r="AI139" s="831" t="str">
        <f t="shared" si="23"/>
        <v/>
      </c>
      <c r="AJ139" s="831" t="str">
        <f t="shared" si="24"/>
        <v/>
      </c>
      <c r="AK139" s="831" t="str">
        <f t="shared" si="25"/>
        <v/>
      </c>
      <c r="AL139" s="831" t="str">
        <f t="shared" si="26"/>
        <v/>
      </c>
      <c r="AM139" s="831" t="str">
        <f t="shared" si="27"/>
        <v/>
      </c>
      <c r="AN139" s="831" t="str">
        <f t="shared" si="28"/>
        <v/>
      </c>
      <c r="AO139" s="831" t="str">
        <f t="shared" si="29"/>
        <v/>
      </c>
      <c r="AP139" s="831" t="str">
        <f t="shared" si="30"/>
        <v/>
      </c>
      <c r="AQ139" s="485"/>
      <c r="AR139" s="485"/>
      <c r="AS139" s="485"/>
      <c r="AT139" s="485"/>
      <c r="AU139" s="485"/>
    </row>
    <row r="140" spans="18:47" x14ac:dyDescent="0.25">
      <c r="R140" s="788">
        <v>19</v>
      </c>
      <c r="S140" s="834">
        <f t="shared" si="20"/>
        <v>0</v>
      </c>
      <c r="T140" s="500"/>
      <c r="U140" s="500"/>
      <c r="V140" s="500"/>
      <c r="W140" s="500"/>
      <c r="X140" s="500"/>
      <c r="Y140" s="500"/>
      <c r="Z140" s="500"/>
      <c r="AA140" s="500"/>
      <c r="AB140" s="500"/>
      <c r="AC140" s="500"/>
      <c r="AD140" s="485"/>
      <c r="AE140" s="788">
        <v>19</v>
      </c>
      <c r="AF140" s="832">
        <f>1</f>
        <v>1</v>
      </c>
      <c r="AG140" s="799" t="str">
        <f t="shared" si="21"/>
        <v/>
      </c>
      <c r="AH140" s="799" t="str">
        <f t="shared" si="22"/>
        <v/>
      </c>
      <c r="AI140" s="799" t="str">
        <f t="shared" si="23"/>
        <v/>
      </c>
      <c r="AJ140" s="799" t="str">
        <f t="shared" si="24"/>
        <v/>
      </c>
      <c r="AK140" s="799" t="str">
        <f t="shared" si="25"/>
        <v/>
      </c>
      <c r="AL140" s="799" t="str">
        <f t="shared" si="26"/>
        <v/>
      </c>
      <c r="AM140" s="799" t="str">
        <f t="shared" si="27"/>
        <v/>
      </c>
      <c r="AN140" s="799" t="str">
        <f t="shared" si="28"/>
        <v/>
      </c>
      <c r="AO140" s="799" t="str">
        <f t="shared" si="29"/>
        <v/>
      </c>
      <c r="AP140" s="799" t="str">
        <f t="shared" si="30"/>
        <v/>
      </c>
      <c r="AQ140" s="485"/>
      <c r="AR140" s="485"/>
      <c r="AS140" s="485"/>
      <c r="AT140" s="485"/>
      <c r="AU140" s="485"/>
    </row>
    <row r="141" spans="18:47" x14ac:dyDescent="0.25">
      <c r="R141" s="788">
        <v>20</v>
      </c>
      <c r="S141" s="835">
        <f t="shared" si="20"/>
        <v>0</v>
      </c>
      <c r="T141" s="795"/>
      <c r="U141" s="795"/>
      <c r="V141" s="795"/>
      <c r="W141" s="795"/>
      <c r="X141" s="795"/>
      <c r="Y141" s="795"/>
      <c r="Z141" s="795"/>
      <c r="AA141" s="795"/>
      <c r="AB141" s="795"/>
      <c r="AC141" s="795"/>
      <c r="AD141" s="485"/>
      <c r="AE141" s="788">
        <v>20</v>
      </c>
      <c r="AF141" s="833">
        <f>1</f>
        <v>1</v>
      </c>
      <c r="AG141" s="831" t="str">
        <f t="shared" si="21"/>
        <v/>
      </c>
      <c r="AH141" s="831" t="str">
        <f t="shared" si="22"/>
        <v/>
      </c>
      <c r="AI141" s="831" t="str">
        <f t="shared" si="23"/>
        <v/>
      </c>
      <c r="AJ141" s="831" t="str">
        <f t="shared" si="24"/>
        <v/>
      </c>
      <c r="AK141" s="831" t="str">
        <f t="shared" si="25"/>
        <v/>
      </c>
      <c r="AL141" s="831" t="str">
        <f t="shared" si="26"/>
        <v/>
      </c>
      <c r="AM141" s="831" t="str">
        <f t="shared" si="27"/>
        <v/>
      </c>
      <c r="AN141" s="831" t="str">
        <f t="shared" si="28"/>
        <v/>
      </c>
      <c r="AO141" s="831" t="str">
        <f t="shared" si="29"/>
        <v/>
      </c>
      <c r="AP141" s="831" t="str">
        <f t="shared" si="30"/>
        <v/>
      </c>
      <c r="AQ141" s="485"/>
      <c r="AR141" s="485"/>
      <c r="AS141" s="485"/>
      <c r="AT141" s="485"/>
      <c r="AU141" s="485"/>
    </row>
    <row r="142" spans="18:47" x14ac:dyDescent="0.25">
      <c r="R142" s="788">
        <v>21</v>
      </c>
      <c r="S142" s="834">
        <f t="shared" si="20"/>
        <v>0</v>
      </c>
      <c r="T142" s="500"/>
      <c r="U142" s="500"/>
      <c r="V142" s="500"/>
      <c r="W142" s="500"/>
      <c r="X142" s="500"/>
      <c r="Y142" s="500"/>
      <c r="Z142" s="500"/>
      <c r="AA142" s="500"/>
      <c r="AB142" s="500"/>
      <c r="AC142" s="500"/>
      <c r="AD142" s="485"/>
      <c r="AE142" s="788">
        <v>21</v>
      </c>
      <c r="AF142" s="832">
        <f>1</f>
        <v>1</v>
      </c>
      <c r="AG142" s="799" t="str">
        <f t="shared" si="21"/>
        <v/>
      </c>
      <c r="AH142" s="799" t="str">
        <f t="shared" si="22"/>
        <v/>
      </c>
      <c r="AI142" s="799" t="str">
        <f t="shared" si="23"/>
        <v/>
      </c>
      <c r="AJ142" s="799" t="str">
        <f t="shared" si="24"/>
        <v/>
      </c>
      <c r="AK142" s="799" t="str">
        <f t="shared" si="25"/>
        <v/>
      </c>
      <c r="AL142" s="799" t="str">
        <f t="shared" si="26"/>
        <v/>
      </c>
      <c r="AM142" s="799" t="str">
        <f t="shared" si="27"/>
        <v/>
      </c>
      <c r="AN142" s="799" t="str">
        <f t="shared" si="28"/>
        <v/>
      </c>
      <c r="AO142" s="799" t="str">
        <f t="shared" si="29"/>
        <v/>
      </c>
      <c r="AP142" s="799" t="str">
        <f t="shared" si="30"/>
        <v/>
      </c>
      <c r="AQ142" s="485"/>
      <c r="AR142" s="485"/>
      <c r="AS142" s="485"/>
      <c r="AT142" s="485"/>
      <c r="AU142" s="485"/>
    </row>
    <row r="143" spans="18:47" x14ac:dyDescent="0.25">
      <c r="R143" s="788">
        <v>22</v>
      </c>
      <c r="S143" s="835">
        <f t="shared" si="20"/>
        <v>0</v>
      </c>
      <c r="T143" s="795"/>
      <c r="U143" s="795"/>
      <c r="V143" s="795"/>
      <c r="W143" s="795"/>
      <c r="X143" s="795"/>
      <c r="Y143" s="795"/>
      <c r="Z143" s="795"/>
      <c r="AA143" s="795"/>
      <c r="AB143" s="795"/>
      <c r="AC143" s="795"/>
      <c r="AD143" s="485"/>
      <c r="AE143" s="788">
        <v>22</v>
      </c>
      <c r="AF143" s="833">
        <f>1</f>
        <v>1</v>
      </c>
      <c r="AG143" s="831" t="str">
        <f t="shared" si="21"/>
        <v/>
      </c>
      <c r="AH143" s="831" t="str">
        <f t="shared" si="22"/>
        <v/>
      </c>
      <c r="AI143" s="831" t="str">
        <f t="shared" si="23"/>
        <v/>
      </c>
      <c r="AJ143" s="831" t="str">
        <f t="shared" si="24"/>
        <v/>
      </c>
      <c r="AK143" s="831" t="str">
        <f t="shared" si="25"/>
        <v/>
      </c>
      <c r="AL143" s="831" t="str">
        <f t="shared" si="26"/>
        <v/>
      </c>
      <c r="AM143" s="831" t="str">
        <f t="shared" si="27"/>
        <v/>
      </c>
      <c r="AN143" s="831" t="str">
        <f t="shared" si="28"/>
        <v/>
      </c>
      <c r="AO143" s="831" t="str">
        <f t="shared" si="29"/>
        <v/>
      </c>
      <c r="AP143" s="831" t="str">
        <f t="shared" si="30"/>
        <v/>
      </c>
      <c r="AQ143" s="485"/>
      <c r="AR143" s="485"/>
      <c r="AS143" s="485"/>
      <c r="AT143" s="485"/>
      <c r="AU143" s="485"/>
    </row>
    <row r="144" spans="18:47" x14ac:dyDescent="0.25">
      <c r="R144" s="788">
        <v>23</v>
      </c>
      <c r="S144" s="834">
        <f t="shared" si="20"/>
        <v>0</v>
      </c>
      <c r="T144" s="500"/>
      <c r="U144" s="500"/>
      <c r="V144" s="500"/>
      <c r="W144" s="500"/>
      <c r="X144" s="500"/>
      <c r="Y144" s="500"/>
      <c r="Z144" s="500"/>
      <c r="AA144" s="500"/>
      <c r="AB144" s="500"/>
      <c r="AC144" s="500"/>
      <c r="AD144" s="485"/>
      <c r="AE144" s="788">
        <v>23</v>
      </c>
      <c r="AF144" s="832">
        <f>1</f>
        <v>1</v>
      </c>
      <c r="AG144" s="799" t="str">
        <f t="shared" si="21"/>
        <v/>
      </c>
      <c r="AH144" s="799" t="str">
        <f t="shared" si="22"/>
        <v/>
      </c>
      <c r="AI144" s="799" t="str">
        <f t="shared" si="23"/>
        <v/>
      </c>
      <c r="AJ144" s="799" t="str">
        <f t="shared" si="24"/>
        <v/>
      </c>
      <c r="AK144" s="799" t="str">
        <f t="shared" si="25"/>
        <v/>
      </c>
      <c r="AL144" s="799" t="str">
        <f t="shared" si="26"/>
        <v/>
      </c>
      <c r="AM144" s="799" t="str">
        <f t="shared" si="27"/>
        <v/>
      </c>
      <c r="AN144" s="799" t="str">
        <f t="shared" si="28"/>
        <v/>
      </c>
      <c r="AO144" s="799" t="str">
        <f t="shared" si="29"/>
        <v/>
      </c>
      <c r="AP144" s="799" t="str">
        <f t="shared" si="30"/>
        <v/>
      </c>
      <c r="AQ144" s="485"/>
      <c r="AR144" s="485"/>
      <c r="AS144" s="485"/>
      <c r="AT144" s="485"/>
      <c r="AU144" s="485"/>
    </row>
    <row r="145" spans="1:47" x14ac:dyDescent="0.25">
      <c r="R145" s="788">
        <v>24</v>
      </c>
      <c r="S145" s="835">
        <f t="shared" si="20"/>
        <v>0</v>
      </c>
      <c r="T145" s="795"/>
      <c r="U145" s="795"/>
      <c r="V145" s="795"/>
      <c r="W145" s="795"/>
      <c r="X145" s="795"/>
      <c r="Y145" s="795"/>
      <c r="Z145" s="795"/>
      <c r="AA145" s="795"/>
      <c r="AB145" s="795"/>
      <c r="AC145" s="795"/>
      <c r="AD145" s="485"/>
      <c r="AE145" s="788">
        <v>24</v>
      </c>
      <c r="AF145" s="833">
        <f>1</f>
        <v>1</v>
      </c>
      <c r="AG145" s="831" t="str">
        <f t="shared" si="21"/>
        <v/>
      </c>
      <c r="AH145" s="831" t="str">
        <f t="shared" si="22"/>
        <v/>
      </c>
      <c r="AI145" s="831" t="str">
        <f t="shared" si="23"/>
        <v/>
      </c>
      <c r="AJ145" s="831" t="str">
        <f t="shared" si="24"/>
        <v/>
      </c>
      <c r="AK145" s="831" t="str">
        <f t="shared" si="25"/>
        <v/>
      </c>
      <c r="AL145" s="831" t="str">
        <f t="shared" si="26"/>
        <v/>
      </c>
      <c r="AM145" s="831" t="str">
        <f t="shared" si="27"/>
        <v/>
      </c>
      <c r="AN145" s="831" t="str">
        <f t="shared" si="28"/>
        <v/>
      </c>
      <c r="AO145" s="831" t="str">
        <f t="shared" si="29"/>
        <v/>
      </c>
      <c r="AP145" s="831" t="str">
        <f t="shared" si="30"/>
        <v/>
      </c>
      <c r="AQ145" s="485"/>
      <c r="AR145" s="485"/>
      <c r="AS145" s="485"/>
      <c r="AT145" s="485"/>
      <c r="AU145" s="485"/>
    </row>
    <row r="146" spans="1:47" x14ac:dyDescent="0.25">
      <c r="R146" s="788">
        <v>25</v>
      </c>
      <c r="S146" s="834">
        <f t="shared" si="20"/>
        <v>0</v>
      </c>
      <c r="T146" s="500"/>
      <c r="U146" s="500"/>
      <c r="V146" s="500"/>
      <c r="W146" s="500"/>
      <c r="X146" s="500"/>
      <c r="Y146" s="500"/>
      <c r="Z146" s="500"/>
      <c r="AA146" s="500"/>
      <c r="AB146" s="500"/>
      <c r="AC146" s="500"/>
      <c r="AD146" s="485"/>
      <c r="AE146" s="788">
        <v>25</v>
      </c>
      <c r="AF146" s="832">
        <f>1</f>
        <v>1</v>
      </c>
      <c r="AG146" s="799" t="str">
        <f t="shared" si="21"/>
        <v/>
      </c>
      <c r="AH146" s="799" t="str">
        <f t="shared" si="22"/>
        <v/>
      </c>
      <c r="AI146" s="799" t="str">
        <f t="shared" si="23"/>
        <v/>
      </c>
      <c r="AJ146" s="799" t="str">
        <f t="shared" si="24"/>
        <v/>
      </c>
      <c r="AK146" s="799" t="str">
        <f t="shared" si="25"/>
        <v/>
      </c>
      <c r="AL146" s="799" t="str">
        <f t="shared" si="26"/>
        <v/>
      </c>
      <c r="AM146" s="799" t="str">
        <f t="shared" si="27"/>
        <v/>
      </c>
      <c r="AN146" s="799" t="str">
        <f t="shared" si="28"/>
        <v/>
      </c>
      <c r="AO146" s="799" t="str">
        <f t="shared" si="29"/>
        <v/>
      </c>
      <c r="AP146" s="799" t="str">
        <f t="shared" si="30"/>
        <v/>
      </c>
      <c r="AQ146" s="485"/>
      <c r="AR146" s="485"/>
      <c r="AS146" s="485"/>
      <c r="AT146" s="485"/>
      <c r="AU146" s="485"/>
    </row>
    <row r="147" spans="1:47" ht="15.75" x14ac:dyDescent="0.25">
      <c r="R147" s="1115"/>
      <c r="S147" s="1116"/>
      <c r="T147" s="796">
        <f>AG147</f>
        <v>0.71228816059221789</v>
      </c>
      <c r="U147" s="796">
        <f t="shared" ref="U147:AC147" si="31">AH147</f>
        <v>0.18759677736975025</v>
      </c>
      <c r="V147" s="796">
        <f t="shared" si="31"/>
        <v>9.4537557971101763E-2</v>
      </c>
      <c r="W147" s="796">
        <f t="shared" si="31"/>
        <v>5.5775040669300497E-3</v>
      </c>
      <c r="X147" s="796">
        <f t="shared" si="31"/>
        <v>0</v>
      </c>
      <c r="Y147" s="796">
        <f t="shared" si="31"/>
        <v>0</v>
      </c>
      <c r="Z147" s="796">
        <f t="shared" si="31"/>
        <v>0</v>
      </c>
      <c r="AA147" s="796">
        <f t="shared" si="31"/>
        <v>0</v>
      </c>
      <c r="AB147" s="796">
        <f t="shared" si="31"/>
        <v>0</v>
      </c>
      <c r="AC147" s="796">
        <f t="shared" si="31"/>
        <v>0</v>
      </c>
      <c r="AD147" s="485"/>
      <c r="AE147" s="1115"/>
      <c r="AF147" s="1116"/>
      <c r="AG147" s="796">
        <f>AVERAGE(AG122:AG146)</f>
        <v>0.71228816059221789</v>
      </c>
      <c r="AH147" s="796">
        <f t="shared" ref="AH147:AP147" si="32">AVERAGE(AH122:AH146)</f>
        <v>0.18759677736975025</v>
      </c>
      <c r="AI147" s="796">
        <f t="shared" si="32"/>
        <v>9.4537557971101763E-2</v>
      </c>
      <c r="AJ147" s="796">
        <f t="shared" si="32"/>
        <v>5.5775040669300497E-3</v>
      </c>
      <c r="AK147" s="796">
        <f t="shared" si="32"/>
        <v>0</v>
      </c>
      <c r="AL147" s="796">
        <f t="shared" si="32"/>
        <v>0</v>
      </c>
      <c r="AM147" s="796">
        <f t="shared" si="32"/>
        <v>0</v>
      </c>
      <c r="AN147" s="796">
        <f t="shared" si="32"/>
        <v>0</v>
      </c>
      <c r="AO147" s="796">
        <f t="shared" si="32"/>
        <v>0</v>
      </c>
      <c r="AP147" s="796">
        <f t="shared" si="32"/>
        <v>0</v>
      </c>
      <c r="AQ147" s="485"/>
      <c r="AR147" s="485"/>
      <c r="AS147" s="485"/>
      <c r="AT147" s="485"/>
      <c r="AU147" s="485"/>
    </row>
    <row r="148" spans="1:47" x14ac:dyDescent="0.25">
      <c r="AD148" s="485"/>
      <c r="AQ148" s="485"/>
      <c r="AR148" s="485"/>
      <c r="AS148" s="485"/>
      <c r="AT148" s="485"/>
      <c r="AU148" s="485"/>
    </row>
    <row r="149" spans="1:47" ht="10.5" customHeight="1" x14ac:dyDescent="0.35">
      <c r="A149" s="421"/>
      <c r="B149" s="421"/>
      <c r="C149" s="421"/>
      <c r="D149" s="421"/>
      <c r="E149" s="421"/>
      <c r="F149" s="421"/>
      <c r="G149" s="421"/>
      <c r="H149" s="421"/>
      <c r="I149" s="421"/>
      <c r="J149" s="421"/>
      <c r="K149" s="422"/>
      <c r="L149" s="421"/>
      <c r="M149" s="421"/>
      <c r="N149" s="421"/>
      <c r="O149" s="421"/>
      <c r="P149" s="421"/>
      <c r="Q149" s="421"/>
      <c r="R149" s="421"/>
      <c r="S149" s="421"/>
      <c r="T149" s="421"/>
      <c r="U149" s="421"/>
      <c r="V149" s="421"/>
      <c r="W149" s="421"/>
      <c r="X149" s="421"/>
      <c r="Y149" s="421"/>
      <c r="Z149" s="421"/>
      <c r="AA149" s="421"/>
      <c r="AB149" s="421"/>
      <c r="AC149" s="421"/>
      <c r="AD149" s="496"/>
      <c r="AE149" s="421"/>
      <c r="AF149" s="421"/>
      <c r="AG149" s="421"/>
      <c r="AH149" s="421"/>
      <c r="AI149" s="421"/>
      <c r="AJ149" s="421"/>
      <c r="AK149" s="421"/>
      <c r="AL149" s="421"/>
      <c r="AM149" s="421"/>
      <c r="AN149" s="421"/>
      <c r="AO149" s="421"/>
      <c r="AP149" s="421"/>
      <c r="AQ149" s="485"/>
      <c r="AR149" s="485"/>
      <c r="AS149" s="485"/>
      <c r="AT149" s="485"/>
      <c r="AU149" s="485"/>
    </row>
    <row r="150" spans="1:47" x14ac:dyDescent="0.25">
      <c r="AD150" s="485"/>
      <c r="AQ150" s="485"/>
      <c r="AR150" s="485"/>
      <c r="AS150" s="485"/>
      <c r="AT150" s="485"/>
      <c r="AU150" s="485"/>
    </row>
    <row r="151" spans="1:47" x14ac:dyDescent="0.25">
      <c r="X151" s="420"/>
      <c r="AD151" s="485"/>
      <c r="AK151" s="420"/>
      <c r="AQ151" s="485"/>
      <c r="AR151" s="485"/>
      <c r="AS151" s="485"/>
      <c r="AT151" s="485"/>
      <c r="AU151" s="485"/>
    </row>
    <row r="152" spans="1:47" ht="15.75" x14ac:dyDescent="0.25">
      <c r="R152" s="11"/>
      <c r="S152" s="11"/>
      <c r="T152" s="1109" t="s">
        <v>5</v>
      </c>
      <c r="U152" s="1110"/>
      <c r="V152" s="1110"/>
      <c r="W152" s="1110"/>
      <c r="X152" s="1110"/>
      <c r="Y152" s="1110"/>
      <c r="Z152" s="1110"/>
      <c r="AA152" s="1110"/>
      <c r="AB152" s="1110"/>
      <c r="AC152" s="1111"/>
      <c r="AD152" s="485"/>
      <c r="AE152" s="11"/>
      <c r="AF152" s="11"/>
      <c r="AG152" s="1109" t="s">
        <v>221</v>
      </c>
      <c r="AH152" s="1110"/>
      <c r="AI152" s="1110"/>
      <c r="AJ152" s="1110"/>
      <c r="AK152" s="1110"/>
      <c r="AL152" s="1110"/>
      <c r="AM152" s="1110"/>
      <c r="AN152" s="1110"/>
      <c r="AO152" s="1110"/>
      <c r="AP152" s="1111"/>
      <c r="AQ152" s="485"/>
    </row>
    <row r="153" spans="1:47" ht="15" customHeight="1" x14ac:dyDescent="0.25">
      <c r="R153" s="790" t="s">
        <v>682</v>
      </c>
      <c r="S153" s="791" t="s">
        <v>5</v>
      </c>
      <c r="T153" s="792" t="s">
        <v>226</v>
      </c>
      <c r="U153" s="792" t="s">
        <v>227</v>
      </c>
      <c r="V153" s="792" t="s">
        <v>228</v>
      </c>
      <c r="W153" s="792" t="s">
        <v>622</v>
      </c>
      <c r="X153" s="792"/>
      <c r="Y153" s="792"/>
      <c r="Z153" s="792"/>
      <c r="AA153" s="792"/>
      <c r="AB153" s="792"/>
      <c r="AC153" s="792"/>
      <c r="AD153" s="485"/>
      <c r="AE153" s="790" t="s">
        <v>682</v>
      </c>
      <c r="AF153" s="791" t="str">
        <f>S153</f>
        <v>Тоннаж</v>
      </c>
      <c r="AG153" s="792" t="str">
        <f>T153</f>
        <v>гр</v>
      </c>
      <c r="AH153" s="792" t="str">
        <f t="shared" ref="AH153" si="33">U153</f>
        <v>сп</v>
      </c>
      <c r="AI153" s="792" t="str">
        <f t="shared" ref="AI153" si="34">V153</f>
        <v>ноги</v>
      </c>
      <c r="AJ153" s="792" t="str">
        <f t="shared" ref="AJ153" si="35">W153</f>
        <v>Прочее</v>
      </c>
      <c r="AK153" s="792">
        <f t="shared" ref="AK153" si="36">X153</f>
        <v>0</v>
      </c>
      <c r="AL153" s="792">
        <f t="shared" ref="AL153" si="37">Y153</f>
        <v>0</v>
      </c>
      <c r="AM153" s="792">
        <f t="shared" ref="AM153" si="38">Z153</f>
        <v>0</v>
      </c>
      <c r="AN153" s="792">
        <f t="shared" ref="AN153" si="39">AA153</f>
        <v>0</v>
      </c>
      <c r="AO153" s="792">
        <f t="shared" ref="AO153" si="40">AB153</f>
        <v>0</v>
      </c>
      <c r="AP153" s="792">
        <f t="shared" ref="AP153" si="41">AC153</f>
        <v>0</v>
      </c>
      <c r="AQ153" s="485"/>
      <c r="AR153" s="798" t="s">
        <v>229</v>
      </c>
      <c r="AS153" s="798" t="s">
        <v>230</v>
      </c>
    </row>
    <row r="154" spans="1:47" x14ac:dyDescent="0.25">
      <c r="R154" s="788">
        <v>1</v>
      </c>
      <c r="S154" s="834">
        <f>SUM(T154:AC154)</f>
        <v>21762.5</v>
      </c>
      <c r="T154" s="500">
        <v>9360</v>
      </c>
      <c r="U154" s="500">
        <v>7175</v>
      </c>
      <c r="V154" s="500">
        <v>4327.5</v>
      </c>
      <c r="W154" s="500">
        <v>900</v>
      </c>
      <c r="X154" s="500"/>
      <c r="Y154" s="500"/>
      <c r="Z154" s="500"/>
      <c r="AA154" s="500"/>
      <c r="AB154" s="500"/>
      <c r="AC154" s="500"/>
      <c r="AD154" s="485"/>
      <c r="AE154" s="788">
        <v>1</v>
      </c>
      <c r="AF154" s="832">
        <f>1</f>
        <v>1</v>
      </c>
      <c r="AG154" s="799">
        <f>IFERROR(T154/$S154,"")</f>
        <v>0.43009764503159104</v>
      </c>
      <c r="AH154" s="799">
        <f t="shared" ref="AH154:AH178" si="42">IFERROR(U154/$S154,"")</f>
        <v>0.32969557725445148</v>
      </c>
      <c r="AI154" s="799">
        <f t="shared" ref="AI154:AI178" si="43">IFERROR(V154/$S154,"")</f>
        <v>0.19885123492245835</v>
      </c>
      <c r="AJ154" s="799">
        <f t="shared" ref="AJ154:AJ178" si="44">IFERROR(W154/$S154,"")</f>
        <v>4.1355542791499139E-2</v>
      </c>
      <c r="AK154" s="799">
        <f t="shared" ref="AK154:AK178" si="45">IFERROR(X154/$S154,"")</f>
        <v>0</v>
      </c>
      <c r="AL154" s="799">
        <f t="shared" ref="AL154:AL178" si="46">IFERROR(Y154/$S154,"")</f>
        <v>0</v>
      </c>
      <c r="AM154" s="799">
        <f t="shared" ref="AM154:AM178" si="47">IFERROR(Z154/$S154,"")</f>
        <v>0</v>
      </c>
      <c r="AN154" s="799">
        <f t="shared" ref="AN154:AN178" si="48">IFERROR(AA154/$S154,"")</f>
        <v>0</v>
      </c>
      <c r="AO154" s="799">
        <f t="shared" ref="AO154:AO178" si="49">IFERROR(AB154/$S154,"")</f>
        <v>0</v>
      </c>
      <c r="AP154" s="799">
        <f t="shared" ref="AP154:AP178" si="50">IFERROR(AC154/$S154,"")</f>
        <v>0</v>
      </c>
      <c r="AQ154" s="485"/>
      <c r="AR154" s="501">
        <f>MIN(T154:AC178)</f>
        <v>0</v>
      </c>
      <c r="AS154" s="500">
        <f>MAX(T154:AC178)</f>
        <v>9796</v>
      </c>
    </row>
    <row r="155" spans="1:47" x14ac:dyDescent="0.25">
      <c r="R155" s="788">
        <v>2</v>
      </c>
      <c r="S155" s="835">
        <f t="shared" ref="S155:S178" si="51">SUM(T155:AC155)</f>
        <v>9716</v>
      </c>
      <c r="T155" s="795">
        <v>6056</v>
      </c>
      <c r="U155" s="795">
        <v>3660</v>
      </c>
      <c r="V155" s="795">
        <v>0</v>
      </c>
      <c r="W155" s="795">
        <v>0</v>
      </c>
      <c r="X155" s="795"/>
      <c r="Y155" s="795"/>
      <c r="Z155" s="795"/>
      <c r="AA155" s="795"/>
      <c r="AB155" s="795"/>
      <c r="AC155" s="795"/>
      <c r="AD155" s="485"/>
      <c r="AE155" s="788">
        <v>2</v>
      </c>
      <c r="AF155" s="833">
        <f>1</f>
        <v>1</v>
      </c>
      <c r="AG155" s="831">
        <f t="shared" ref="AG155:AG178" si="52">IFERROR(T155/$S155,"")</f>
        <v>0.62330177027583367</v>
      </c>
      <c r="AH155" s="831">
        <f t="shared" si="42"/>
        <v>0.37669822972416633</v>
      </c>
      <c r="AI155" s="831">
        <f t="shared" si="43"/>
        <v>0</v>
      </c>
      <c r="AJ155" s="831">
        <f t="shared" si="44"/>
        <v>0</v>
      </c>
      <c r="AK155" s="831">
        <f t="shared" si="45"/>
        <v>0</v>
      </c>
      <c r="AL155" s="831">
        <f t="shared" si="46"/>
        <v>0</v>
      </c>
      <c r="AM155" s="831">
        <f t="shared" si="47"/>
        <v>0</v>
      </c>
      <c r="AN155" s="831">
        <f t="shared" si="48"/>
        <v>0</v>
      </c>
      <c r="AO155" s="831">
        <f t="shared" si="49"/>
        <v>0</v>
      </c>
      <c r="AP155" s="831">
        <f t="shared" si="50"/>
        <v>0</v>
      </c>
      <c r="AQ155" s="485"/>
      <c r="AR155" s="485"/>
      <c r="AS155" s="485"/>
      <c r="AT155" s="485"/>
      <c r="AU155" s="485"/>
    </row>
    <row r="156" spans="1:47" x14ac:dyDescent="0.25">
      <c r="R156" s="788">
        <v>3</v>
      </c>
      <c r="S156" s="834">
        <f t="shared" si="51"/>
        <v>16880</v>
      </c>
      <c r="T156" s="500">
        <v>6860</v>
      </c>
      <c r="U156" s="500">
        <v>8940</v>
      </c>
      <c r="V156" s="500">
        <v>1080</v>
      </c>
      <c r="W156" s="500">
        <v>0</v>
      </c>
      <c r="X156" s="500"/>
      <c r="Y156" s="500"/>
      <c r="Z156" s="500"/>
      <c r="AA156" s="500"/>
      <c r="AB156" s="500"/>
      <c r="AC156" s="500"/>
      <c r="AD156" s="485"/>
      <c r="AE156" s="788">
        <v>3</v>
      </c>
      <c r="AF156" s="832">
        <f>1</f>
        <v>1</v>
      </c>
      <c r="AG156" s="799">
        <f t="shared" si="52"/>
        <v>0.40639810426540285</v>
      </c>
      <c r="AH156" s="799">
        <f t="shared" si="42"/>
        <v>0.52962085308056872</v>
      </c>
      <c r="AI156" s="799">
        <f t="shared" si="43"/>
        <v>6.398104265402843E-2</v>
      </c>
      <c r="AJ156" s="799">
        <f t="shared" si="44"/>
        <v>0</v>
      </c>
      <c r="AK156" s="799">
        <f t="shared" si="45"/>
        <v>0</v>
      </c>
      <c r="AL156" s="799">
        <f t="shared" si="46"/>
        <v>0</v>
      </c>
      <c r="AM156" s="799">
        <f t="shared" si="47"/>
        <v>0</v>
      </c>
      <c r="AN156" s="799">
        <f t="shared" si="48"/>
        <v>0</v>
      </c>
      <c r="AO156" s="799">
        <f t="shared" si="49"/>
        <v>0</v>
      </c>
      <c r="AP156" s="799">
        <f t="shared" si="50"/>
        <v>0</v>
      </c>
      <c r="AQ156" s="485"/>
      <c r="AR156" s="485"/>
      <c r="AS156" s="485"/>
      <c r="AT156" s="485"/>
      <c r="AU156" s="485"/>
    </row>
    <row r="157" spans="1:47" x14ac:dyDescent="0.25">
      <c r="R157" s="788">
        <v>4</v>
      </c>
      <c r="S157" s="835">
        <f>SUM(T157:AC157)</f>
        <v>15178</v>
      </c>
      <c r="T157" s="795">
        <v>8748</v>
      </c>
      <c r="U157" s="795">
        <v>2835</v>
      </c>
      <c r="V157" s="795">
        <v>3595</v>
      </c>
      <c r="W157" s="795">
        <v>0</v>
      </c>
      <c r="X157" s="795"/>
      <c r="Y157" s="795"/>
      <c r="Z157" s="795"/>
      <c r="AA157" s="795"/>
      <c r="AB157" s="795"/>
      <c r="AC157" s="795"/>
      <c r="AD157" s="485"/>
      <c r="AE157" s="788">
        <v>4</v>
      </c>
      <c r="AF157" s="833">
        <f>1</f>
        <v>1</v>
      </c>
      <c r="AG157" s="831">
        <f t="shared" si="52"/>
        <v>0.57636052180787978</v>
      </c>
      <c r="AH157" s="831">
        <f t="shared" si="42"/>
        <v>0.18678350243773884</v>
      </c>
      <c r="AI157" s="831">
        <f t="shared" si="43"/>
        <v>0.23685597575438133</v>
      </c>
      <c r="AJ157" s="831">
        <f t="shared" si="44"/>
        <v>0</v>
      </c>
      <c r="AK157" s="831">
        <f t="shared" si="45"/>
        <v>0</v>
      </c>
      <c r="AL157" s="831">
        <f t="shared" si="46"/>
        <v>0</v>
      </c>
      <c r="AM157" s="831">
        <f t="shared" si="47"/>
        <v>0</v>
      </c>
      <c r="AN157" s="831">
        <f t="shared" si="48"/>
        <v>0</v>
      </c>
      <c r="AO157" s="831">
        <f t="shared" si="49"/>
        <v>0</v>
      </c>
      <c r="AP157" s="831">
        <f t="shared" si="50"/>
        <v>0</v>
      </c>
      <c r="AQ157" s="485"/>
      <c r="AR157" s="485"/>
      <c r="AS157" s="485"/>
      <c r="AT157" s="485"/>
      <c r="AU157" s="485"/>
    </row>
    <row r="158" spans="1:47" x14ac:dyDescent="0.25">
      <c r="R158" s="788">
        <v>5</v>
      </c>
      <c r="S158" s="834">
        <f t="shared" si="51"/>
        <v>14518.5</v>
      </c>
      <c r="T158" s="500">
        <v>6746</v>
      </c>
      <c r="U158" s="500">
        <v>6692.5</v>
      </c>
      <c r="V158" s="500">
        <v>1080</v>
      </c>
      <c r="W158" s="500">
        <v>0</v>
      </c>
      <c r="X158" s="500"/>
      <c r="Y158" s="500"/>
      <c r="Z158" s="500"/>
      <c r="AA158" s="500"/>
      <c r="AB158" s="500"/>
      <c r="AC158" s="500"/>
      <c r="AD158" s="485"/>
      <c r="AE158" s="788">
        <v>5</v>
      </c>
      <c r="AF158" s="832">
        <f>1</f>
        <v>1</v>
      </c>
      <c r="AG158" s="799">
        <f t="shared" si="52"/>
        <v>0.46464855184764264</v>
      </c>
      <c r="AH158" s="799">
        <f t="shared" si="42"/>
        <v>0.46096359816785482</v>
      </c>
      <c r="AI158" s="799">
        <f t="shared" si="43"/>
        <v>7.4387849984502527E-2</v>
      </c>
      <c r="AJ158" s="799">
        <f t="shared" si="44"/>
        <v>0</v>
      </c>
      <c r="AK158" s="799">
        <f t="shared" si="45"/>
        <v>0</v>
      </c>
      <c r="AL158" s="799">
        <f t="shared" si="46"/>
        <v>0</v>
      </c>
      <c r="AM158" s="799">
        <f t="shared" si="47"/>
        <v>0</v>
      </c>
      <c r="AN158" s="799">
        <f t="shared" si="48"/>
        <v>0</v>
      </c>
      <c r="AO158" s="799">
        <f t="shared" si="49"/>
        <v>0</v>
      </c>
      <c r="AP158" s="799">
        <f t="shared" si="50"/>
        <v>0</v>
      </c>
      <c r="AQ158" s="485"/>
      <c r="AR158" s="485"/>
      <c r="AS158" s="485"/>
      <c r="AT158" s="485"/>
      <c r="AU158" s="485"/>
    </row>
    <row r="159" spans="1:47" x14ac:dyDescent="0.25">
      <c r="R159" s="788">
        <v>6</v>
      </c>
      <c r="S159" s="835">
        <f t="shared" si="51"/>
        <v>14386</v>
      </c>
      <c r="T159" s="795">
        <v>9796</v>
      </c>
      <c r="U159" s="795">
        <v>3510</v>
      </c>
      <c r="V159" s="795">
        <v>1080</v>
      </c>
      <c r="W159" s="795">
        <v>0</v>
      </c>
      <c r="X159" s="795"/>
      <c r="Y159" s="795"/>
      <c r="Z159" s="795"/>
      <c r="AA159" s="795"/>
      <c r="AB159" s="795"/>
      <c r="AC159" s="795"/>
      <c r="AD159" s="485"/>
      <c r="AE159" s="788">
        <v>6</v>
      </c>
      <c r="AF159" s="833">
        <f>1</f>
        <v>1</v>
      </c>
      <c r="AG159" s="831">
        <f t="shared" si="52"/>
        <v>0.6809398025858473</v>
      </c>
      <c r="AH159" s="831">
        <f>IFERROR(U159/$S159,"")</f>
        <v>0.24398720978729321</v>
      </c>
      <c r="AI159" s="831">
        <f t="shared" si="43"/>
        <v>7.5072987626859447E-2</v>
      </c>
      <c r="AJ159" s="831">
        <f t="shared" si="44"/>
        <v>0</v>
      </c>
      <c r="AK159" s="831">
        <f t="shared" si="45"/>
        <v>0</v>
      </c>
      <c r="AL159" s="831">
        <f t="shared" si="46"/>
        <v>0</v>
      </c>
      <c r="AM159" s="831">
        <f t="shared" si="47"/>
        <v>0</v>
      </c>
      <c r="AN159" s="831">
        <f t="shared" si="48"/>
        <v>0</v>
      </c>
      <c r="AO159" s="831">
        <f t="shared" si="49"/>
        <v>0</v>
      </c>
      <c r="AP159" s="831">
        <f t="shared" si="50"/>
        <v>0</v>
      </c>
      <c r="AQ159" s="485"/>
      <c r="AR159" s="485"/>
      <c r="AS159" s="485"/>
      <c r="AT159" s="485"/>
      <c r="AU159" s="485"/>
    </row>
    <row r="160" spans="1:47" x14ac:dyDescent="0.25">
      <c r="R160" s="788">
        <v>7</v>
      </c>
      <c r="S160" s="834">
        <f t="shared" si="51"/>
        <v>9690</v>
      </c>
      <c r="T160" s="500">
        <v>5752.5</v>
      </c>
      <c r="U160" s="500">
        <v>2835</v>
      </c>
      <c r="V160" s="500">
        <v>1102.5</v>
      </c>
      <c r="W160" s="500">
        <v>0</v>
      </c>
      <c r="X160" s="500"/>
      <c r="Y160" s="500"/>
      <c r="Z160" s="500"/>
      <c r="AA160" s="500"/>
      <c r="AB160" s="500"/>
      <c r="AC160" s="500"/>
      <c r="AD160" s="485"/>
      <c r="AE160" s="788">
        <v>7</v>
      </c>
      <c r="AF160" s="832">
        <f>1</f>
        <v>1</v>
      </c>
      <c r="AG160" s="799">
        <f t="shared" si="52"/>
        <v>0.59365325077399378</v>
      </c>
      <c r="AH160" s="799">
        <f t="shared" si="42"/>
        <v>0.29256965944272445</v>
      </c>
      <c r="AI160" s="799">
        <f t="shared" si="43"/>
        <v>0.11377708978328173</v>
      </c>
      <c r="AJ160" s="799">
        <f t="shared" si="44"/>
        <v>0</v>
      </c>
      <c r="AK160" s="799">
        <f t="shared" si="45"/>
        <v>0</v>
      </c>
      <c r="AL160" s="799">
        <f t="shared" si="46"/>
        <v>0</v>
      </c>
      <c r="AM160" s="799">
        <f t="shared" si="47"/>
        <v>0</v>
      </c>
      <c r="AN160" s="799">
        <f t="shared" si="48"/>
        <v>0</v>
      </c>
      <c r="AO160" s="799">
        <f t="shared" si="49"/>
        <v>0</v>
      </c>
      <c r="AP160" s="799">
        <f t="shared" si="50"/>
        <v>0</v>
      </c>
      <c r="AQ160" s="485"/>
      <c r="AR160" s="485"/>
      <c r="AS160" s="485"/>
      <c r="AT160" s="485"/>
      <c r="AU160" s="485"/>
    </row>
    <row r="161" spans="18:47" x14ac:dyDescent="0.25">
      <c r="R161" s="788">
        <v>8</v>
      </c>
      <c r="S161" s="835">
        <f t="shared" si="51"/>
        <v>8935</v>
      </c>
      <c r="T161" s="795">
        <v>4952.5</v>
      </c>
      <c r="U161" s="795">
        <v>2880</v>
      </c>
      <c r="V161" s="795">
        <v>1102.5</v>
      </c>
      <c r="W161" s="795">
        <v>0</v>
      </c>
      <c r="X161" s="795"/>
      <c r="Y161" s="795"/>
      <c r="Z161" s="795"/>
      <c r="AA161" s="795"/>
      <c r="AB161" s="795"/>
      <c r="AC161" s="795"/>
      <c r="AD161" s="485"/>
      <c r="AE161" s="788">
        <v>8</v>
      </c>
      <c r="AF161" s="833">
        <f>1</f>
        <v>1</v>
      </c>
      <c r="AG161" s="831">
        <f t="shared" si="52"/>
        <v>0.55428091773922772</v>
      </c>
      <c r="AH161" s="831">
        <f t="shared" si="42"/>
        <v>0.32232792389479575</v>
      </c>
      <c r="AI161" s="831">
        <f t="shared" si="43"/>
        <v>0.1233911583659765</v>
      </c>
      <c r="AJ161" s="831">
        <f t="shared" si="44"/>
        <v>0</v>
      </c>
      <c r="AK161" s="831">
        <f t="shared" si="45"/>
        <v>0</v>
      </c>
      <c r="AL161" s="831">
        <f t="shared" si="46"/>
        <v>0</v>
      </c>
      <c r="AM161" s="831">
        <f t="shared" si="47"/>
        <v>0</v>
      </c>
      <c r="AN161" s="831">
        <f t="shared" si="48"/>
        <v>0</v>
      </c>
      <c r="AO161" s="831">
        <f t="shared" si="49"/>
        <v>0</v>
      </c>
      <c r="AP161" s="831">
        <f t="shared" si="50"/>
        <v>0</v>
      </c>
      <c r="AQ161" s="485"/>
      <c r="AR161" s="485"/>
      <c r="AS161" s="485"/>
      <c r="AT161" s="485"/>
      <c r="AU161" s="485"/>
    </row>
    <row r="162" spans="18:47" x14ac:dyDescent="0.25">
      <c r="R162" s="788">
        <v>9</v>
      </c>
      <c r="S162" s="834">
        <f t="shared" si="51"/>
        <v>10142.5</v>
      </c>
      <c r="T162" s="500">
        <v>5957.5</v>
      </c>
      <c r="U162" s="500">
        <v>3082.5</v>
      </c>
      <c r="V162" s="500">
        <v>1102.5</v>
      </c>
      <c r="W162" s="500">
        <v>0</v>
      </c>
      <c r="X162" s="500"/>
      <c r="Y162" s="500"/>
      <c r="Z162" s="500"/>
      <c r="AA162" s="500"/>
      <c r="AB162" s="500"/>
      <c r="AC162" s="500"/>
      <c r="AD162" s="485"/>
      <c r="AE162" s="788">
        <v>9</v>
      </c>
      <c r="AF162" s="832">
        <f>1</f>
        <v>1</v>
      </c>
      <c r="AG162" s="799">
        <f t="shared" si="52"/>
        <v>0.58737983731821541</v>
      </c>
      <c r="AH162" s="799">
        <f t="shared" si="42"/>
        <v>0.30391915208281983</v>
      </c>
      <c r="AI162" s="799">
        <f t="shared" si="43"/>
        <v>0.10870101059896475</v>
      </c>
      <c r="AJ162" s="799">
        <f t="shared" si="44"/>
        <v>0</v>
      </c>
      <c r="AK162" s="799">
        <f t="shared" si="45"/>
        <v>0</v>
      </c>
      <c r="AL162" s="799">
        <f t="shared" si="46"/>
        <v>0</v>
      </c>
      <c r="AM162" s="799">
        <f t="shared" si="47"/>
        <v>0</v>
      </c>
      <c r="AN162" s="799">
        <f t="shared" si="48"/>
        <v>0</v>
      </c>
      <c r="AO162" s="799">
        <f t="shared" si="49"/>
        <v>0</v>
      </c>
      <c r="AP162" s="799">
        <f t="shared" si="50"/>
        <v>0</v>
      </c>
      <c r="AQ162" s="485"/>
      <c r="AR162" s="485"/>
      <c r="AS162" s="485"/>
      <c r="AT162" s="485"/>
      <c r="AU162" s="485"/>
    </row>
    <row r="163" spans="18:47" x14ac:dyDescent="0.25">
      <c r="R163" s="788">
        <v>10</v>
      </c>
      <c r="S163" s="835">
        <f t="shared" si="51"/>
        <v>8957.5</v>
      </c>
      <c r="T163" s="795">
        <v>4952.5</v>
      </c>
      <c r="U163" s="795">
        <v>2902.5</v>
      </c>
      <c r="V163" s="795">
        <v>1102.5</v>
      </c>
      <c r="W163" s="795">
        <v>0</v>
      </c>
      <c r="X163" s="795"/>
      <c r="Y163" s="795"/>
      <c r="Z163" s="795"/>
      <c r="AA163" s="795"/>
      <c r="AB163" s="795"/>
      <c r="AC163" s="795"/>
      <c r="AD163" s="485"/>
      <c r="AE163" s="788">
        <v>10</v>
      </c>
      <c r="AF163" s="833">
        <f>1</f>
        <v>1</v>
      </c>
      <c r="AG163" s="831">
        <f t="shared" si="52"/>
        <v>0.55288864080379574</v>
      </c>
      <c r="AH163" s="831">
        <f t="shared" si="42"/>
        <v>0.32403014233882221</v>
      </c>
      <c r="AI163" s="831">
        <f t="shared" si="43"/>
        <v>0.12308121685738208</v>
      </c>
      <c r="AJ163" s="831">
        <f t="shared" si="44"/>
        <v>0</v>
      </c>
      <c r="AK163" s="831">
        <f t="shared" si="45"/>
        <v>0</v>
      </c>
      <c r="AL163" s="831">
        <f t="shared" si="46"/>
        <v>0</v>
      </c>
      <c r="AM163" s="831">
        <f t="shared" si="47"/>
        <v>0</v>
      </c>
      <c r="AN163" s="831">
        <f t="shared" si="48"/>
        <v>0</v>
      </c>
      <c r="AO163" s="831">
        <f t="shared" si="49"/>
        <v>0</v>
      </c>
      <c r="AP163" s="831">
        <f t="shared" si="50"/>
        <v>0</v>
      </c>
      <c r="AQ163" s="485"/>
      <c r="AR163" s="485"/>
      <c r="AS163" s="485"/>
      <c r="AT163" s="485"/>
      <c r="AU163" s="485"/>
    </row>
    <row r="164" spans="18:47" x14ac:dyDescent="0.25">
      <c r="R164" s="788">
        <v>11</v>
      </c>
      <c r="S164" s="834">
        <f t="shared" si="51"/>
        <v>15995</v>
      </c>
      <c r="T164" s="500">
        <v>7022.5</v>
      </c>
      <c r="U164" s="500">
        <v>7847.5</v>
      </c>
      <c r="V164" s="500">
        <v>1125</v>
      </c>
      <c r="W164" s="500">
        <v>0</v>
      </c>
      <c r="X164" s="500"/>
      <c r="Y164" s="500"/>
      <c r="Z164" s="500"/>
      <c r="AA164" s="500"/>
      <c r="AB164" s="500"/>
      <c r="AC164" s="500"/>
      <c r="AD164" s="485"/>
      <c r="AE164" s="788">
        <v>11</v>
      </c>
      <c r="AF164" s="832">
        <f>1</f>
        <v>1</v>
      </c>
      <c r="AG164" s="799">
        <f t="shared" si="52"/>
        <v>0.43904345107846204</v>
      </c>
      <c r="AH164" s="799">
        <f t="shared" si="42"/>
        <v>0.49062206939668646</v>
      </c>
      <c r="AI164" s="799">
        <f t="shared" si="43"/>
        <v>7.0334479524851515E-2</v>
      </c>
      <c r="AJ164" s="799">
        <f t="shared" si="44"/>
        <v>0</v>
      </c>
      <c r="AK164" s="799">
        <f t="shared" si="45"/>
        <v>0</v>
      </c>
      <c r="AL164" s="799">
        <f t="shared" si="46"/>
        <v>0</v>
      </c>
      <c r="AM164" s="799">
        <f t="shared" si="47"/>
        <v>0</v>
      </c>
      <c r="AN164" s="799">
        <f t="shared" si="48"/>
        <v>0</v>
      </c>
      <c r="AO164" s="799">
        <f t="shared" si="49"/>
        <v>0</v>
      </c>
      <c r="AP164" s="799">
        <f t="shared" si="50"/>
        <v>0</v>
      </c>
      <c r="AQ164" s="485"/>
      <c r="AR164" s="485"/>
      <c r="AS164" s="485"/>
      <c r="AT164" s="485"/>
      <c r="AU164" s="485"/>
    </row>
    <row r="165" spans="18:47" x14ac:dyDescent="0.25">
      <c r="R165" s="788">
        <v>12</v>
      </c>
      <c r="S165" s="835">
        <f t="shared" si="51"/>
        <v>1035</v>
      </c>
      <c r="T165" s="795">
        <v>1035</v>
      </c>
      <c r="U165" s="795">
        <v>0</v>
      </c>
      <c r="V165" s="795">
        <v>0</v>
      </c>
      <c r="W165" s="795">
        <v>0</v>
      </c>
      <c r="X165" s="795"/>
      <c r="Y165" s="795"/>
      <c r="Z165" s="795"/>
      <c r="AA165" s="795"/>
      <c r="AB165" s="795"/>
      <c r="AC165" s="795"/>
      <c r="AD165" s="485"/>
      <c r="AE165" s="788">
        <v>12</v>
      </c>
      <c r="AF165" s="833">
        <f>1</f>
        <v>1</v>
      </c>
      <c r="AG165" s="831">
        <f t="shared" si="52"/>
        <v>1</v>
      </c>
      <c r="AH165" s="831">
        <f t="shared" si="42"/>
        <v>0</v>
      </c>
      <c r="AI165" s="831">
        <f t="shared" si="43"/>
        <v>0</v>
      </c>
      <c r="AJ165" s="831">
        <f t="shared" si="44"/>
        <v>0</v>
      </c>
      <c r="AK165" s="831">
        <f t="shared" si="45"/>
        <v>0</v>
      </c>
      <c r="AL165" s="831">
        <f t="shared" si="46"/>
        <v>0</v>
      </c>
      <c r="AM165" s="831">
        <f t="shared" si="47"/>
        <v>0</v>
      </c>
      <c r="AN165" s="831">
        <f t="shared" si="48"/>
        <v>0</v>
      </c>
      <c r="AO165" s="831">
        <f t="shared" si="49"/>
        <v>0</v>
      </c>
      <c r="AP165" s="831">
        <f t="shared" si="50"/>
        <v>0</v>
      </c>
      <c r="AQ165" s="485"/>
      <c r="AR165" s="485"/>
      <c r="AS165" s="485"/>
      <c r="AT165" s="485"/>
      <c r="AU165" s="485"/>
    </row>
    <row r="166" spans="18:47" x14ac:dyDescent="0.25">
      <c r="R166" s="788">
        <v>13</v>
      </c>
      <c r="S166" s="834">
        <f t="shared" si="51"/>
        <v>1680</v>
      </c>
      <c r="T166" s="500">
        <v>1680</v>
      </c>
      <c r="U166" s="500">
        <v>0</v>
      </c>
      <c r="V166" s="500">
        <v>0</v>
      </c>
      <c r="W166" s="500">
        <v>0</v>
      </c>
      <c r="X166" s="500"/>
      <c r="Y166" s="500"/>
      <c r="Z166" s="500"/>
      <c r="AA166" s="500"/>
      <c r="AB166" s="500"/>
      <c r="AC166" s="500"/>
      <c r="AD166" s="485"/>
      <c r="AE166" s="788">
        <v>13</v>
      </c>
      <c r="AF166" s="832">
        <f>1</f>
        <v>1</v>
      </c>
      <c r="AG166" s="799">
        <f t="shared" si="52"/>
        <v>1</v>
      </c>
      <c r="AH166" s="799">
        <f t="shared" si="42"/>
        <v>0</v>
      </c>
      <c r="AI166" s="799">
        <f t="shared" si="43"/>
        <v>0</v>
      </c>
      <c r="AJ166" s="799">
        <f t="shared" si="44"/>
        <v>0</v>
      </c>
      <c r="AK166" s="799">
        <f t="shared" si="45"/>
        <v>0</v>
      </c>
      <c r="AL166" s="799">
        <f t="shared" si="46"/>
        <v>0</v>
      </c>
      <c r="AM166" s="799">
        <f t="shared" si="47"/>
        <v>0</v>
      </c>
      <c r="AN166" s="799">
        <f t="shared" si="48"/>
        <v>0</v>
      </c>
      <c r="AO166" s="799">
        <f t="shared" si="49"/>
        <v>0</v>
      </c>
      <c r="AP166" s="799">
        <f t="shared" si="50"/>
        <v>0</v>
      </c>
      <c r="AQ166" s="485"/>
      <c r="AR166" s="485"/>
      <c r="AS166" s="485"/>
      <c r="AT166" s="485"/>
      <c r="AU166" s="485"/>
    </row>
    <row r="167" spans="18:47" x14ac:dyDescent="0.25">
      <c r="R167" s="788">
        <v>14</v>
      </c>
      <c r="S167" s="835">
        <f t="shared" si="51"/>
        <v>0</v>
      </c>
      <c r="T167" s="795"/>
      <c r="U167" s="795"/>
      <c r="V167" s="795"/>
      <c r="W167" s="795"/>
      <c r="X167" s="795"/>
      <c r="Y167" s="795"/>
      <c r="Z167" s="795"/>
      <c r="AA167" s="795"/>
      <c r="AB167" s="795"/>
      <c r="AC167" s="795"/>
      <c r="AD167" s="485"/>
      <c r="AE167" s="788">
        <v>14</v>
      </c>
      <c r="AF167" s="833">
        <f>1</f>
        <v>1</v>
      </c>
      <c r="AG167" s="831" t="str">
        <f t="shared" si="52"/>
        <v/>
      </c>
      <c r="AH167" s="831" t="str">
        <f t="shared" si="42"/>
        <v/>
      </c>
      <c r="AI167" s="831" t="str">
        <f t="shared" si="43"/>
        <v/>
      </c>
      <c r="AJ167" s="831" t="str">
        <f t="shared" si="44"/>
        <v/>
      </c>
      <c r="AK167" s="831" t="str">
        <f t="shared" si="45"/>
        <v/>
      </c>
      <c r="AL167" s="831" t="str">
        <f t="shared" si="46"/>
        <v/>
      </c>
      <c r="AM167" s="831" t="str">
        <f t="shared" si="47"/>
        <v/>
      </c>
      <c r="AN167" s="831" t="str">
        <f t="shared" si="48"/>
        <v/>
      </c>
      <c r="AO167" s="831" t="str">
        <f t="shared" si="49"/>
        <v/>
      </c>
      <c r="AP167" s="831" t="str">
        <f t="shared" si="50"/>
        <v/>
      </c>
      <c r="AQ167" s="485"/>
      <c r="AR167" s="485"/>
      <c r="AS167" s="485"/>
      <c r="AT167" s="485"/>
      <c r="AU167" s="485"/>
    </row>
    <row r="168" spans="18:47" x14ac:dyDescent="0.25">
      <c r="R168" s="788">
        <v>15</v>
      </c>
      <c r="S168" s="834">
        <f t="shared" si="51"/>
        <v>0</v>
      </c>
      <c r="T168" s="500"/>
      <c r="U168" s="500"/>
      <c r="V168" s="500"/>
      <c r="W168" s="500"/>
      <c r="X168" s="500"/>
      <c r="Y168" s="500"/>
      <c r="Z168" s="500"/>
      <c r="AA168" s="500"/>
      <c r="AB168" s="500"/>
      <c r="AC168" s="500"/>
      <c r="AD168" s="485"/>
      <c r="AE168" s="788">
        <v>15</v>
      </c>
      <c r="AF168" s="832">
        <f>1</f>
        <v>1</v>
      </c>
      <c r="AG168" s="799" t="str">
        <f t="shared" si="52"/>
        <v/>
      </c>
      <c r="AH168" s="799" t="str">
        <f t="shared" si="42"/>
        <v/>
      </c>
      <c r="AI168" s="799" t="str">
        <f t="shared" si="43"/>
        <v/>
      </c>
      <c r="AJ168" s="799" t="str">
        <f t="shared" si="44"/>
        <v/>
      </c>
      <c r="AK168" s="799" t="str">
        <f t="shared" si="45"/>
        <v/>
      </c>
      <c r="AL168" s="799" t="str">
        <f t="shared" si="46"/>
        <v/>
      </c>
      <c r="AM168" s="799" t="str">
        <f t="shared" si="47"/>
        <v/>
      </c>
      <c r="AN168" s="799" t="str">
        <f t="shared" si="48"/>
        <v/>
      </c>
      <c r="AO168" s="799" t="str">
        <f t="shared" si="49"/>
        <v/>
      </c>
      <c r="AP168" s="799" t="str">
        <f t="shared" si="50"/>
        <v/>
      </c>
      <c r="AQ168" s="485"/>
      <c r="AR168" s="485"/>
      <c r="AS168" s="485"/>
      <c r="AT168" s="485"/>
      <c r="AU168" s="485"/>
    </row>
    <row r="169" spans="18:47" x14ac:dyDescent="0.25">
      <c r="R169" s="788">
        <v>16</v>
      </c>
      <c r="S169" s="835">
        <f t="shared" si="51"/>
        <v>0</v>
      </c>
      <c r="T169" s="795"/>
      <c r="U169" s="795"/>
      <c r="V169" s="795"/>
      <c r="W169" s="795"/>
      <c r="X169" s="795"/>
      <c r="Y169" s="795"/>
      <c r="Z169" s="795"/>
      <c r="AA169" s="795"/>
      <c r="AB169" s="795"/>
      <c r="AC169" s="795"/>
      <c r="AD169" s="485"/>
      <c r="AE169" s="788">
        <v>16</v>
      </c>
      <c r="AF169" s="833">
        <f>1</f>
        <v>1</v>
      </c>
      <c r="AG169" s="831" t="str">
        <f t="shared" si="52"/>
        <v/>
      </c>
      <c r="AH169" s="831" t="str">
        <f t="shared" si="42"/>
        <v/>
      </c>
      <c r="AI169" s="831" t="str">
        <f t="shared" si="43"/>
        <v/>
      </c>
      <c r="AJ169" s="831" t="str">
        <f t="shared" si="44"/>
        <v/>
      </c>
      <c r="AK169" s="831" t="str">
        <f t="shared" si="45"/>
        <v/>
      </c>
      <c r="AL169" s="831" t="str">
        <f t="shared" si="46"/>
        <v/>
      </c>
      <c r="AM169" s="831" t="str">
        <f t="shared" si="47"/>
        <v/>
      </c>
      <c r="AN169" s="831" t="str">
        <f t="shared" si="48"/>
        <v/>
      </c>
      <c r="AO169" s="831" t="str">
        <f t="shared" si="49"/>
        <v/>
      </c>
      <c r="AP169" s="831" t="str">
        <f t="shared" si="50"/>
        <v/>
      </c>
      <c r="AQ169" s="485"/>
      <c r="AR169" s="485"/>
      <c r="AS169" s="485"/>
      <c r="AT169" s="485"/>
      <c r="AU169" s="485"/>
    </row>
    <row r="170" spans="18:47" x14ac:dyDescent="0.25">
      <c r="R170" s="788">
        <v>17</v>
      </c>
      <c r="S170" s="834">
        <f t="shared" si="51"/>
        <v>0</v>
      </c>
      <c r="T170" s="500"/>
      <c r="U170" s="500"/>
      <c r="V170" s="500"/>
      <c r="W170" s="500"/>
      <c r="X170" s="500"/>
      <c r="Y170" s="500"/>
      <c r="Z170" s="500"/>
      <c r="AA170" s="500"/>
      <c r="AB170" s="500"/>
      <c r="AC170" s="500"/>
      <c r="AD170" s="485"/>
      <c r="AE170" s="788">
        <v>17</v>
      </c>
      <c r="AF170" s="832">
        <f>1</f>
        <v>1</v>
      </c>
      <c r="AG170" s="799" t="str">
        <f t="shared" si="52"/>
        <v/>
      </c>
      <c r="AH170" s="799" t="str">
        <f t="shared" si="42"/>
        <v/>
      </c>
      <c r="AI170" s="799" t="str">
        <f t="shared" si="43"/>
        <v/>
      </c>
      <c r="AJ170" s="799" t="str">
        <f t="shared" si="44"/>
        <v/>
      </c>
      <c r="AK170" s="799" t="str">
        <f t="shared" si="45"/>
        <v/>
      </c>
      <c r="AL170" s="799" t="str">
        <f t="shared" si="46"/>
        <v/>
      </c>
      <c r="AM170" s="799" t="str">
        <f t="shared" si="47"/>
        <v/>
      </c>
      <c r="AN170" s="799" t="str">
        <f t="shared" si="48"/>
        <v/>
      </c>
      <c r="AO170" s="799" t="str">
        <f t="shared" si="49"/>
        <v/>
      </c>
      <c r="AP170" s="799" t="str">
        <f t="shared" si="50"/>
        <v/>
      </c>
      <c r="AQ170" s="485"/>
      <c r="AR170" s="485"/>
      <c r="AS170" s="485"/>
      <c r="AT170" s="485"/>
      <c r="AU170" s="485"/>
    </row>
    <row r="171" spans="18:47" x14ac:dyDescent="0.25">
      <c r="R171" s="788">
        <v>18</v>
      </c>
      <c r="S171" s="835">
        <f t="shared" si="51"/>
        <v>0</v>
      </c>
      <c r="T171" s="795"/>
      <c r="U171" s="795"/>
      <c r="V171" s="795"/>
      <c r="W171" s="795"/>
      <c r="X171" s="795"/>
      <c r="Y171" s="795"/>
      <c r="Z171" s="795"/>
      <c r="AA171" s="795"/>
      <c r="AB171" s="795"/>
      <c r="AC171" s="795"/>
      <c r="AD171" s="485"/>
      <c r="AE171" s="788">
        <v>18</v>
      </c>
      <c r="AF171" s="833">
        <f>1</f>
        <v>1</v>
      </c>
      <c r="AG171" s="831" t="str">
        <f t="shared" si="52"/>
        <v/>
      </c>
      <c r="AH171" s="831" t="str">
        <f t="shared" si="42"/>
        <v/>
      </c>
      <c r="AI171" s="831" t="str">
        <f t="shared" si="43"/>
        <v/>
      </c>
      <c r="AJ171" s="831" t="str">
        <f t="shared" si="44"/>
        <v/>
      </c>
      <c r="AK171" s="831" t="str">
        <f t="shared" si="45"/>
        <v/>
      </c>
      <c r="AL171" s="831" t="str">
        <f t="shared" si="46"/>
        <v/>
      </c>
      <c r="AM171" s="831" t="str">
        <f t="shared" si="47"/>
        <v/>
      </c>
      <c r="AN171" s="831" t="str">
        <f t="shared" si="48"/>
        <v/>
      </c>
      <c r="AO171" s="831" t="str">
        <f t="shared" si="49"/>
        <v/>
      </c>
      <c r="AP171" s="831" t="str">
        <f t="shared" si="50"/>
        <v/>
      </c>
      <c r="AQ171" s="485"/>
      <c r="AR171" s="485"/>
      <c r="AS171" s="485"/>
      <c r="AT171" s="485"/>
      <c r="AU171" s="485"/>
    </row>
    <row r="172" spans="18:47" x14ac:dyDescent="0.25">
      <c r="R172" s="788">
        <v>19</v>
      </c>
      <c r="S172" s="834">
        <f t="shared" si="51"/>
        <v>0</v>
      </c>
      <c r="T172" s="500"/>
      <c r="U172" s="500"/>
      <c r="V172" s="500"/>
      <c r="W172" s="500"/>
      <c r="X172" s="500"/>
      <c r="Y172" s="500"/>
      <c r="Z172" s="500"/>
      <c r="AA172" s="500"/>
      <c r="AB172" s="500"/>
      <c r="AC172" s="500"/>
      <c r="AD172" s="485"/>
      <c r="AE172" s="788">
        <v>19</v>
      </c>
      <c r="AF172" s="832">
        <f>1</f>
        <v>1</v>
      </c>
      <c r="AG172" s="799" t="str">
        <f t="shared" si="52"/>
        <v/>
      </c>
      <c r="AH172" s="799" t="str">
        <f t="shared" si="42"/>
        <v/>
      </c>
      <c r="AI172" s="799" t="str">
        <f t="shared" si="43"/>
        <v/>
      </c>
      <c r="AJ172" s="799" t="str">
        <f t="shared" si="44"/>
        <v/>
      </c>
      <c r="AK172" s="799" t="str">
        <f t="shared" si="45"/>
        <v/>
      </c>
      <c r="AL172" s="799" t="str">
        <f t="shared" si="46"/>
        <v/>
      </c>
      <c r="AM172" s="799" t="str">
        <f t="shared" si="47"/>
        <v/>
      </c>
      <c r="AN172" s="799" t="str">
        <f t="shared" si="48"/>
        <v/>
      </c>
      <c r="AO172" s="799" t="str">
        <f t="shared" si="49"/>
        <v/>
      </c>
      <c r="AP172" s="799" t="str">
        <f t="shared" si="50"/>
        <v/>
      </c>
      <c r="AQ172" s="485"/>
      <c r="AR172" s="485"/>
      <c r="AS172" s="485"/>
      <c r="AT172" s="485"/>
      <c r="AU172" s="485"/>
    </row>
    <row r="173" spans="18:47" x14ac:dyDescent="0.25">
      <c r="R173" s="788">
        <v>20</v>
      </c>
      <c r="S173" s="835">
        <f t="shared" si="51"/>
        <v>0</v>
      </c>
      <c r="T173" s="795"/>
      <c r="U173" s="795"/>
      <c r="V173" s="795"/>
      <c r="W173" s="795"/>
      <c r="X173" s="795"/>
      <c r="Y173" s="795"/>
      <c r="Z173" s="795"/>
      <c r="AA173" s="795"/>
      <c r="AB173" s="795"/>
      <c r="AC173" s="795"/>
      <c r="AD173" s="485"/>
      <c r="AE173" s="788">
        <v>20</v>
      </c>
      <c r="AF173" s="833">
        <f>1</f>
        <v>1</v>
      </c>
      <c r="AG173" s="831" t="str">
        <f t="shared" si="52"/>
        <v/>
      </c>
      <c r="AH173" s="831" t="str">
        <f t="shared" si="42"/>
        <v/>
      </c>
      <c r="AI173" s="831" t="str">
        <f t="shared" si="43"/>
        <v/>
      </c>
      <c r="AJ173" s="831" t="str">
        <f t="shared" si="44"/>
        <v/>
      </c>
      <c r="AK173" s="831" t="str">
        <f t="shared" si="45"/>
        <v/>
      </c>
      <c r="AL173" s="831" t="str">
        <f t="shared" si="46"/>
        <v/>
      </c>
      <c r="AM173" s="831" t="str">
        <f t="shared" si="47"/>
        <v/>
      </c>
      <c r="AN173" s="831" t="str">
        <f t="shared" si="48"/>
        <v/>
      </c>
      <c r="AO173" s="831" t="str">
        <f t="shared" si="49"/>
        <v/>
      </c>
      <c r="AP173" s="831" t="str">
        <f t="shared" si="50"/>
        <v/>
      </c>
      <c r="AQ173" s="485"/>
      <c r="AR173" s="485"/>
      <c r="AS173" s="485"/>
      <c r="AT173" s="485"/>
      <c r="AU173" s="485"/>
    </row>
    <row r="174" spans="18:47" x14ac:dyDescent="0.25">
      <c r="R174" s="788">
        <v>21</v>
      </c>
      <c r="S174" s="834">
        <f t="shared" si="51"/>
        <v>0</v>
      </c>
      <c r="T174" s="500"/>
      <c r="U174" s="500"/>
      <c r="V174" s="500"/>
      <c r="W174" s="500"/>
      <c r="X174" s="500"/>
      <c r="Y174" s="500"/>
      <c r="Z174" s="500"/>
      <c r="AA174" s="500"/>
      <c r="AB174" s="500"/>
      <c r="AC174" s="500"/>
      <c r="AD174" s="485"/>
      <c r="AE174" s="788">
        <v>21</v>
      </c>
      <c r="AF174" s="832">
        <f>1</f>
        <v>1</v>
      </c>
      <c r="AG174" s="799" t="str">
        <f t="shared" si="52"/>
        <v/>
      </c>
      <c r="AH174" s="799" t="str">
        <f t="shared" si="42"/>
        <v/>
      </c>
      <c r="AI174" s="799" t="str">
        <f t="shared" si="43"/>
        <v/>
      </c>
      <c r="AJ174" s="799" t="str">
        <f t="shared" si="44"/>
        <v/>
      </c>
      <c r="AK174" s="799" t="str">
        <f t="shared" si="45"/>
        <v/>
      </c>
      <c r="AL174" s="799" t="str">
        <f t="shared" si="46"/>
        <v/>
      </c>
      <c r="AM174" s="799" t="str">
        <f t="shared" si="47"/>
        <v/>
      </c>
      <c r="AN174" s="799" t="str">
        <f t="shared" si="48"/>
        <v/>
      </c>
      <c r="AO174" s="799" t="str">
        <f t="shared" si="49"/>
        <v/>
      </c>
      <c r="AP174" s="799" t="str">
        <f t="shared" si="50"/>
        <v/>
      </c>
      <c r="AQ174" s="485"/>
      <c r="AR174" s="485"/>
      <c r="AS174" s="485"/>
      <c r="AT174" s="485"/>
      <c r="AU174" s="485"/>
    </row>
    <row r="175" spans="18:47" x14ac:dyDescent="0.25">
      <c r="R175" s="788">
        <v>22</v>
      </c>
      <c r="S175" s="835">
        <f t="shared" si="51"/>
        <v>0</v>
      </c>
      <c r="T175" s="795"/>
      <c r="U175" s="795"/>
      <c r="V175" s="795"/>
      <c r="W175" s="795"/>
      <c r="X175" s="795"/>
      <c r="Y175" s="795"/>
      <c r="Z175" s="795"/>
      <c r="AA175" s="795"/>
      <c r="AB175" s="795"/>
      <c r="AC175" s="795"/>
      <c r="AD175" s="485"/>
      <c r="AE175" s="788">
        <v>22</v>
      </c>
      <c r="AF175" s="833">
        <f>1</f>
        <v>1</v>
      </c>
      <c r="AG175" s="831" t="str">
        <f t="shared" si="52"/>
        <v/>
      </c>
      <c r="AH175" s="831" t="str">
        <f t="shared" si="42"/>
        <v/>
      </c>
      <c r="AI175" s="831" t="str">
        <f t="shared" si="43"/>
        <v/>
      </c>
      <c r="AJ175" s="831" t="str">
        <f t="shared" si="44"/>
        <v/>
      </c>
      <c r="AK175" s="831" t="str">
        <f t="shared" si="45"/>
        <v/>
      </c>
      <c r="AL175" s="831" t="str">
        <f t="shared" si="46"/>
        <v/>
      </c>
      <c r="AM175" s="831" t="str">
        <f t="shared" si="47"/>
        <v/>
      </c>
      <c r="AN175" s="831" t="str">
        <f t="shared" si="48"/>
        <v/>
      </c>
      <c r="AO175" s="831" t="str">
        <f t="shared" si="49"/>
        <v/>
      </c>
      <c r="AP175" s="831" t="str">
        <f t="shared" si="50"/>
        <v/>
      </c>
      <c r="AQ175" s="485"/>
      <c r="AR175" s="485"/>
      <c r="AS175" s="485"/>
      <c r="AT175" s="485"/>
      <c r="AU175" s="485"/>
    </row>
    <row r="176" spans="18:47" x14ac:dyDescent="0.25">
      <c r="R176" s="788">
        <v>23</v>
      </c>
      <c r="S176" s="834">
        <f t="shared" si="51"/>
        <v>0</v>
      </c>
      <c r="T176" s="500"/>
      <c r="U176" s="500"/>
      <c r="V176" s="500"/>
      <c r="W176" s="500"/>
      <c r="X176" s="500"/>
      <c r="Y176" s="500"/>
      <c r="Z176" s="500"/>
      <c r="AA176" s="500"/>
      <c r="AB176" s="500"/>
      <c r="AC176" s="500"/>
      <c r="AD176" s="485"/>
      <c r="AE176" s="788">
        <v>23</v>
      </c>
      <c r="AF176" s="832">
        <f>1</f>
        <v>1</v>
      </c>
      <c r="AG176" s="799" t="str">
        <f t="shared" si="52"/>
        <v/>
      </c>
      <c r="AH176" s="799" t="str">
        <f t="shared" si="42"/>
        <v/>
      </c>
      <c r="AI176" s="799" t="str">
        <f t="shared" si="43"/>
        <v/>
      </c>
      <c r="AJ176" s="799" t="str">
        <f t="shared" si="44"/>
        <v/>
      </c>
      <c r="AK176" s="799" t="str">
        <f t="shared" si="45"/>
        <v/>
      </c>
      <c r="AL176" s="799" t="str">
        <f t="shared" si="46"/>
        <v/>
      </c>
      <c r="AM176" s="799" t="str">
        <f t="shared" si="47"/>
        <v/>
      </c>
      <c r="AN176" s="799" t="str">
        <f t="shared" si="48"/>
        <v/>
      </c>
      <c r="AO176" s="799" t="str">
        <f t="shared" si="49"/>
        <v/>
      </c>
      <c r="AP176" s="799" t="str">
        <f t="shared" si="50"/>
        <v/>
      </c>
      <c r="AQ176" s="485"/>
      <c r="AR176" s="485"/>
      <c r="AS176" s="485"/>
      <c r="AT176" s="485"/>
      <c r="AU176" s="485"/>
    </row>
    <row r="177" spans="1:48" x14ac:dyDescent="0.25">
      <c r="R177" s="788">
        <v>24</v>
      </c>
      <c r="S177" s="835">
        <f t="shared" si="51"/>
        <v>0</v>
      </c>
      <c r="T177" s="795"/>
      <c r="U177" s="795"/>
      <c r="V177" s="795"/>
      <c r="W177" s="795"/>
      <c r="X177" s="795"/>
      <c r="Y177" s="795"/>
      <c r="Z177" s="795"/>
      <c r="AA177" s="795"/>
      <c r="AB177" s="795"/>
      <c r="AC177" s="795"/>
      <c r="AD177" s="485"/>
      <c r="AE177" s="788">
        <v>24</v>
      </c>
      <c r="AF177" s="833">
        <f>1</f>
        <v>1</v>
      </c>
      <c r="AG177" s="831" t="str">
        <f t="shared" si="52"/>
        <v/>
      </c>
      <c r="AH177" s="831" t="str">
        <f t="shared" si="42"/>
        <v/>
      </c>
      <c r="AI177" s="831" t="str">
        <f t="shared" si="43"/>
        <v/>
      </c>
      <c r="AJ177" s="831" t="str">
        <f t="shared" si="44"/>
        <v/>
      </c>
      <c r="AK177" s="831" t="str">
        <f t="shared" si="45"/>
        <v/>
      </c>
      <c r="AL177" s="831" t="str">
        <f t="shared" si="46"/>
        <v/>
      </c>
      <c r="AM177" s="831" t="str">
        <f t="shared" si="47"/>
        <v/>
      </c>
      <c r="AN177" s="831" t="str">
        <f t="shared" si="48"/>
        <v/>
      </c>
      <c r="AO177" s="831" t="str">
        <f t="shared" si="49"/>
        <v/>
      </c>
      <c r="AP177" s="831" t="str">
        <f t="shared" si="50"/>
        <v/>
      </c>
      <c r="AQ177" s="485"/>
      <c r="AR177" s="485"/>
      <c r="AS177" s="485"/>
      <c r="AT177" s="485"/>
      <c r="AU177" s="485"/>
    </row>
    <row r="178" spans="1:48" x14ac:dyDescent="0.25">
      <c r="R178" s="788">
        <v>25</v>
      </c>
      <c r="S178" s="834">
        <f t="shared" si="51"/>
        <v>0</v>
      </c>
      <c r="T178" s="500"/>
      <c r="U178" s="500"/>
      <c r="V178" s="500"/>
      <c r="W178" s="500"/>
      <c r="X178" s="500"/>
      <c r="Y178" s="500"/>
      <c r="Z178" s="500"/>
      <c r="AA178" s="500"/>
      <c r="AB178" s="500"/>
      <c r="AC178" s="500"/>
      <c r="AD178" s="485"/>
      <c r="AE178" s="788">
        <v>25</v>
      </c>
      <c r="AF178" s="832">
        <f>1</f>
        <v>1</v>
      </c>
      <c r="AG178" s="799" t="str">
        <f t="shared" si="52"/>
        <v/>
      </c>
      <c r="AH178" s="799" t="str">
        <f t="shared" si="42"/>
        <v/>
      </c>
      <c r="AI178" s="799" t="str">
        <f t="shared" si="43"/>
        <v/>
      </c>
      <c r="AJ178" s="799" t="str">
        <f t="shared" si="44"/>
        <v/>
      </c>
      <c r="AK178" s="799" t="str">
        <f t="shared" si="45"/>
        <v/>
      </c>
      <c r="AL178" s="799" t="str">
        <f t="shared" si="46"/>
        <v/>
      </c>
      <c r="AM178" s="799" t="str">
        <f t="shared" si="47"/>
        <v/>
      </c>
      <c r="AN178" s="799" t="str">
        <f t="shared" si="48"/>
        <v/>
      </c>
      <c r="AO178" s="799" t="str">
        <f t="shared" si="49"/>
        <v/>
      </c>
      <c r="AP178" s="799" t="str">
        <f t="shared" si="50"/>
        <v/>
      </c>
      <c r="AQ178" s="485"/>
      <c r="AR178" s="485"/>
      <c r="AS178" s="485"/>
      <c r="AT178" s="485"/>
      <c r="AU178" s="485"/>
    </row>
    <row r="179" spans="1:48" ht="15.75" x14ac:dyDescent="0.25">
      <c r="R179" s="1115"/>
      <c r="S179" s="1116"/>
      <c r="T179" s="796">
        <f>AG179</f>
        <v>0.60838403796368401</v>
      </c>
      <c r="U179" s="796">
        <f t="shared" ref="U179" si="53">AH179</f>
        <v>0.29701676289291706</v>
      </c>
      <c r="V179" s="796">
        <f t="shared" ref="V179" si="54">AI179</f>
        <v>9.1418003544052814E-2</v>
      </c>
      <c r="W179" s="796">
        <f t="shared" ref="W179" si="55">AJ179</f>
        <v>3.1811955993460875E-3</v>
      </c>
      <c r="X179" s="796">
        <f t="shared" ref="X179" si="56">AK179</f>
        <v>0</v>
      </c>
      <c r="Y179" s="796">
        <f t="shared" ref="Y179" si="57">AL179</f>
        <v>0</v>
      </c>
      <c r="Z179" s="796">
        <f t="shared" ref="Z179" si="58">AM179</f>
        <v>0</v>
      </c>
      <c r="AA179" s="796">
        <f t="shared" ref="AA179" si="59">AN179</f>
        <v>0</v>
      </c>
      <c r="AB179" s="796">
        <f t="shared" ref="AB179" si="60">AO179</f>
        <v>0</v>
      </c>
      <c r="AC179" s="796">
        <f t="shared" ref="AC179" si="61">AP179</f>
        <v>0</v>
      </c>
      <c r="AD179" s="485"/>
      <c r="AE179" s="1115"/>
      <c r="AF179" s="1116"/>
      <c r="AG179" s="796">
        <f>AVERAGE(AG154:AG178)</f>
        <v>0.60838403796368401</v>
      </c>
      <c r="AH179" s="796">
        <f t="shared" ref="AH179" si="62">AVERAGE(AH154:AH178)</f>
        <v>0.29701676289291706</v>
      </c>
      <c r="AI179" s="796">
        <f t="shared" ref="AI179" si="63">AVERAGE(AI154:AI178)</f>
        <v>9.1418003544052814E-2</v>
      </c>
      <c r="AJ179" s="796">
        <f>AVERAGE(AJ154:AJ178)</f>
        <v>3.1811955993460875E-3</v>
      </c>
      <c r="AK179" s="796">
        <f t="shared" ref="AK179" si="64">AVERAGE(AK154:AK178)</f>
        <v>0</v>
      </c>
      <c r="AL179" s="796">
        <f t="shared" ref="AL179" si="65">AVERAGE(AL154:AL178)</f>
        <v>0</v>
      </c>
      <c r="AM179" s="796">
        <f t="shared" ref="AM179" si="66">AVERAGE(AM154:AM178)</f>
        <v>0</v>
      </c>
      <c r="AN179" s="796">
        <f t="shared" ref="AN179" si="67">AVERAGE(AN154:AN178)</f>
        <v>0</v>
      </c>
      <c r="AO179" s="796">
        <f t="shared" ref="AO179" si="68">AVERAGE(AO154:AO178)</f>
        <v>0</v>
      </c>
      <c r="AP179" s="796">
        <f t="shared" ref="AP179" si="69">AVERAGE(AP154:AP178)</f>
        <v>0</v>
      </c>
      <c r="AQ179" s="485"/>
      <c r="AR179" s="485"/>
      <c r="AS179" s="485"/>
      <c r="AT179" s="485"/>
      <c r="AU179" s="485"/>
    </row>
    <row r="180" spans="1:48" x14ac:dyDescent="0.25">
      <c r="AD180" s="485"/>
      <c r="AQ180" s="485"/>
      <c r="AR180" s="485"/>
      <c r="AS180" s="485"/>
      <c r="AT180" s="485"/>
      <c r="AU180" s="485"/>
    </row>
    <row r="181" spans="1:48" ht="10.5" customHeight="1" x14ac:dyDescent="0.35">
      <c r="A181" s="421"/>
      <c r="B181" s="421"/>
      <c r="C181" s="421"/>
      <c r="D181" s="421"/>
      <c r="E181" s="421"/>
      <c r="F181" s="421"/>
      <c r="G181" s="421"/>
      <c r="H181" s="421"/>
      <c r="I181" s="421"/>
      <c r="J181" s="421"/>
      <c r="K181" s="422"/>
      <c r="L181" s="421"/>
      <c r="M181" s="421"/>
      <c r="N181" s="421"/>
      <c r="O181" s="421"/>
      <c r="P181" s="421"/>
      <c r="Q181" s="421"/>
      <c r="R181" s="421"/>
      <c r="S181" s="421"/>
      <c r="T181" s="421"/>
      <c r="U181" s="421"/>
      <c r="V181" s="421"/>
      <c r="W181" s="421"/>
      <c r="X181" s="421"/>
      <c r="Y181" s="421"/>
      <c r="Z181" s="421"/>
      <c r="AA181" s="421"/>
      <c r="AB181" s="421"/>
      <c r="AC181" s="421"/>
      <c r="AD181" s="496"/>
      <c r="AE181" s="421"/>
      <c r="AF181" s="421"/>
      <c r="AG181" s="421"/>
      <c r="AH181" s="421"/>
      <c r="AI181" s="421"/>
      <c r="AJ181" s="421"/>
      <c r="AK181" s="421"/>
      <c r="AL181" s="421"/>
      <c r="AM181" s="421"/>
      <c r="AN181" s="421"/>
      <c r="AO181" s="421"/>
      <c r="AP181" s="421"/>
      <c r="AQ181" s="485"/>
      <c r="AR181" s="485"/>
      <c r="AS181" s="485"/>
      <c r="AT181" s="485"/>
      <c r="AU181" s="485"/>
    </row>
    <row r="182" spans="1:48" x14ac:dyDescent="0.25">
      <c r="AD182" s="485"/>
      <c r="AQ182" s="485"/>
      <c r="AR182" s="485"/>
      <c r="AS182" s="485"/>
      <c r="AT182" s="485"/>
      <c r="AU182" s="485"/>
    </row>
    <row r="183" spans="1:48" x14ac:dyDescent="0.25">
      <c r="X183" s="420"/>
      <c r="AD183" s="485"/>
      <c r="AQ183" s="485"/>
      <c r="AR183" s="485"/>
      <c r="AS183" s="485"/>
      <c r="AT183" s="485"/>
      <c r="AU183" s="485"/>
    </row>
    <row r="184" spans="1:48" ht="15.75" x14ac:dyDescent="0.25">
      <c r="R184" s="11"/>
      <c r="S184" s="11"/>
      <c r="T184" s="1109" t="s">
        <v>222</v>
      </c>
      <c r="U184" s="1110"/>
      <c r="V184" s="1110"/>
      <c r="W184" s="1110"/>
      <c r="X184" s="1110"/>
      <c r="Y184" s="1110"/>
      <c r="Z184" s="1110"/>
      <c r="AA184" s="1110"/>
      <c r="AB184" s="1110"/>
      <c r="AC184" s="1111"/>
      <c r="AD184" s="485"/>
      <c r="AE184" s="485"/>
      <c r="AF184" s="485"/>
      <c r="AG184" s="485"/>
      <c r="AH184" s="485"/>
      <c r="AI184" s="485"/>
      <c r="AJ184" s="485"/>
      <c r="AK184" s="485"/>
      <c r="AL184" s="485"/>
      <c r="AM184" s="485"/>
      <c r="AN184" s="485"/>
      <c r="AO184" s="485"/>
      <c r="AP184" s="485"/>
      <c r="AQ184" s="485"/>
    </row>
    <row r="185" spans="1:48" ht="30" x14ac:dyDescent="0.25">
      <c r="R185" s="790" t="s">
        <v>682</v>
      </c>
      <c r="S185" s="791" t="s">
        <v>684</v>
      </c>
      <c r="T185" s="792" t="s">
        <v>226</v>
      </c>
      <c r="U185" s="792" t="s">
        <v>227</v>
      </c>
      <c r="V185" s="792" t="s">
        <v>228</v>
      </c>
      <c r="W185" s="792" t="s">
        <v>622</v>
      </c>
      <c r="X185" s="792"/>
      <c r="Y185" s="792"/>
      <c r="Z185" s="792"/>
      <c r="AA185" s="792"/>
      <c r="AB185" s="792"/>
      <c r="AC185" s="792"/>
      <c r="AD185" s="485"/>
      <c r="AE185" s="485"/>
      <c r="AF185" s="485"/>
      <c r="AG185" s="485"/>
      <c r="AH185" s="485"/>
      <c r="AI185" s="485"/>
      <c r="AJ185" s="485"/>
      <c r="AK185" s="485"/>
      <c r="AL185" s="485"/>
      <c r="AM185" s="485"/>
      <c r="AN185" s="485"/>
      <c r="AO185" s="485"/>
      <c r="AP185" s="485"/>
      <c r="AQ185" s="485"/>
      <c r="AR185" s="798" t="s">
        <v>229</v>
      </c>
      <c r="AS185" s="798" t="s">
        <v>230</v>
      </c>
    </row>
    <row r="186" spans="1:48" x14ac:dyDescent="0.25">
      <c r="R186" s="788">
        <v>1</v>
      </c>
      <c r="S186" s="829">
        <f>IFERROR(SUMPRODUCT(T186:AC186, T122:AC122) / SUM(T122:AC122), "")</f>
        <v>65.747734138972817</v>
      </c>
      <c r="T186" s="498">
        <v>55.714285714285715</v>
      </c>
      <c r="U186" s="498">
        <v>85.416666666666671</v>
      </c>
      <c r="V186" s="498">
        <v>78.681818181818187</v>
      </c>
      <c r="W186" s="498">
        <v>37.5</v>
      </c>
      <c r="X186" s="498"/>
      <c r="Y186" s="498"/>
      <c r="Z186" s="498"/>
      <c r="AA186" s="498"/>
      <c r="AB186" s="498"/>
      <c r="AC186" s="498"/>
      <c r="AD186" s="497"/>
      <c r="AE186" s="497"/>
      <c r="AF186" s="497"/>
      <c r="AG186" s="497"/>
      <c r="AH186" s="485"/>
      <c r="AI186" s="485"/>
      <c r="AJ186" s="485"/>
      <c r="AK186" s="485"/>
      <c r="AL186" s="485"/>
      <c r="AM186" s="485"/>
      <c r="AN186" s="485"/>
      <c r="AO186" s="485"/>
      <c r="AP186" s="485"/>
      <c r="AQ186" s="485"/>
      <c r="AR186" s="501">
        <f>MIN(T186:AC210)</f>
        <v>0</v>
      </c>
      <c r="AS186" s="500">
        <f>MAX(T186:AC210)</f>
        <v>128.70192307692307</v>
      </c>
    </row>
    <row r="187" spans="1:48" x14ac:dyDescent="0.25">
      <c r="R187" s="788">
        <v>2</v>
      </c>
      <c r="S187" s="830">
        <f t="shared" ref="S187:S210" si="70">IFERROR(SUMPRODUCT(T187:AC187, T123:AC123) / SUM(T123:AC123), "")</f>
        <v>53.977777777777774</v>
      </c>
      <c r="T187" s="794">
        <v>43.884057971014492</v>
      </c>
      <c r="U187" s="794">
        <v>87.142857142857139</v>
      </c>
      <c r="V187" s="794">
        <v>0</v>
      </c>
      <c r="W187" s="794">
        <v>0</v>
      </c>
      <c r="X187" s="794"/>
      <c r="Y187" s="794"/>
      <c r="Z187" s="794"/>
      <c r="AA187" s="794"/>
      <c r="AB187" s="794"/>
      <c r="AC187" s="794"/>
      <c r="AD187" s="497"/>
      <c r="AE187" s="497"/>
      <c r="AF187" s="497"/>
      <c r="AG187" s="497"/>
      <c r="AH187" s="485"/>
      <c r="AI187" s="485"/>
      <c r="AJ187" s="485"/>
      <c r="AK187" s="485"/>
      <c r="AL187" s="485"/>
      <c r="AM187" s="485"/>
      <c r="AN187" s="485"/>
      <c r="AO187" s="485"/>
      <c r="AP187" s="485"/>
      <c r="AQ187" s="485"/>
      <c r="AR187" s="485"/>
      <c r="AS187" s="485"/>
      <c r="AT187" s="485"/>
      <c r="AU187" s="485"/>
      <c r="AV187" s="485"/>
    </row>
    <row r="188" spans="1:48" x14ac:dyDescent="0.25">
      <c r="R188" s="788">
        <v>3</v>
      </c>
      <c r="S188" s="829">
        <f t="shared" si="70"/>
        <v>74.36123348017621</v>
      </c>
      <c r="T188" s="498">
        <v>51.969696969696969</v>
      </c>
      <c r="U188" s="498">
        <v>116.1038961038961</v>
      </c>
      <c r="V188" s="498">
        <v>60</v>
      </c>
      <c r="W188" s="498">
        <v>0</v>
      </c>
      <c r="X188" s="498"/>
      <c r="Y188" s="498"/>
      <c r="Z188" s="498"/>
      <c r="AA188" s="498"/>
      <c r="AB188" s="498"/>
      <c r="AC188" s="498"/>
      <c r="AD188" s="497"/>
      <c r="AE188" s="497"/>
      <c r="AF188" s="497"/>
      <c r="AG188" s="497"/>
      <c r="AH188" s="485"/>
      <c r="AI188" s="485"/>
      <c r="AJ188" s="485"/>
      <c r="AK188" s="485"/>
      <c r="AL188" s="485"/>
      <c r="AM188" s="485"/>
      <c r="AN188" s="485"/>
      <c r="AO188" s="485"/>
      <c r="AP188" s="485"/>
      <c r="AQ188" s="485"/>
      <c r="AR188" s="485"/>
      <c r="AS188" s="485"/>
      <c r="AT188" s="485"/>
      <c r="AU188" s="485"/>
      <c r="AV188" s="485"/>
    </row>
    <row r="189" spans="1:48" x14ac:dyDescent="0.25">
      <c r="R189" s="788">
        <v>4</v>
      </c>
      <c r="S189" s="830">
        <f t="shared" si="70"/>
        <v>66.863436123348023</v>
      </c>
      <c r="T189" s="794">
        <v>59.108108108108105</v>
      </c>
      <c r="U189" s="794">
        <v>105</v>
      </c>
      <c r="V189" s="794">
        <v>69.134615384615387</v>
      </c>
      <c r="W189" s="794">
        <v>0</v>
      </c>
      <c r="X189" s="794"/>
      <c r="Y189" s="794"/>
      <c r="Z189" s="794"/>
      <c r="AA189" s="794"/>
      <c r="AB189" s="794"/>
      <c r="AC189" s="794"/>
      <c r="AD189" s="497"/>
      <c r="AE189" s="497"/>
      <c r="AF189" s="497"/>
      <c r="AG189" s="497"/>
      <c r="AH189" s="485"/>
      <c r="AI189" s="485"/>
      <c r="AJ189" s="485"/>
      <c r="AK189" s="485"/>
      <c r="AL189" s="485"/>
      <c r="AM189" s="485"/>
      <c r="AN189" s="485"/>
      <c r="AO189" s="485"/>
      <c r="AP189" s="485"/>
      <c r="AQ189" s="485"/>
      <c r="AR189" s="485"/>
      <c r="AS189" s="485"/>
      <c r="AT189" s="485"/>
      <c r="AU189" s="485"/>
      <c r="AV189" s="485"/>
    </row>
    <row r="190" spans="1:48" x14ac:dyDescent="0.25">
      <c r="R190" s="788">
        <v>5</v>
      </c>
      <c r="S190" s="829">
        <f t="shared" si="70"/>
        <v>72.957286432160799</v>
      </c>
      <c r="T190" s="498">
        <v>52.29457364341085</v>
      </c>
      <c r="U190" s="498">
        <v>128.70192307692307</v>
      </c>
      <c r="V190" s="498">
        <v>60</v>
      </c>
      <c r="W190" s="498">
        <v>0</v>
      </c>
      <c r="X190" s="498"/>
      <c r="Y190" s="498"/>
      <c r="Z190" s="498"/>
      <c r="AA190" s="498"/>
      <c r="AB190" s="498"/>
      <c r="AC190" s="498"/>
      <c r="AD190" s="497"/>
      <c r="AE190" s="497"/>
      <c r="AF190" s="497"/>
      <c r="AG190" s="497"/>
      <c r="AH190" s="485"/>
      <c r="AI190" s="485"/>
      <c r="AJ190" s="485"/>
      <c r="AK190" s="485"/>
      <c r="AL190" s="485"/>
      <c r="AM190" s="485"/>
      <c r="AN190" s="485"/>
      <c r="AO190" s="485"/>
      <c r="AP190" s="485"/>
      <c r="AQ190" s="485"/>
      <c r="AR190" s="485"/>
      <c r="AS190" s="485"/>
      <c r="AT190" s="485"/>
      <c r="AU190" s="485"/>
      <c r="AV190" s="485"/>
    </row>
    <row r="191" spans="1:48" x14ac:dyDescent="0.25">
      <c r="R191" s="788">
        <v>6</v>
      </c>
      <c r="S191" s="830">
        <f t="shared" si="70"/>
        <v>63.374449339207047</v>
      </c>
      <c r="T191" s="794">
        <v>55.659090909090907</v>
      </c>
      <c r="U191" s="794">
        <v>106.36363636363636</v>
      </c>
      <c r="V191" s="794">
        <v>60</v>
      </c>
      <c r="W191" s="794">
        <v>0</v>
      </c>
      <c r="X191" s="794"/>
      <c r="Y191" s="794"/>
      <c r="Z191" s="794"/>
      <c r="AA191" s="794"/>
      <c r="AB191" s="794"/>
      <c r="AC191" s="794"/>
      <c r="AD191" s="497"/>
      <c r="AE191" s="497"/>
      <c r="AF191" s="497"/>
      <c r="AG191" s="497"/>
      <c r="AH191" s="485"/>
      <c r="AI191" s="485"/>
      <c r="AJ191" s="485"/>
      <c r="AK191" s="485"/>
      <c r="AL191" s="485"/>
      <c r="AM191" s="485"/>
      <c r="AN191" s="485"/>
      <c r="AO191" s="485"/>
      <c r="AP191" s="485"/>
      <c r="AQ191" s="485"/>
      <c r="AR191" s="485"/>
      <c r="AS191" s="485"/>
      <c r="AT191" s="485"/>
      <c r="AU191" s="485"/>
      <c r="AV191" s="485"/>
    </row>
    <row r="192" spans="1:48" x14ac:dyDescent="0.25">
      <c r="R192" s="788">
        <v>7</v>
      </c>
      <c r="S192" s="829">
        <f t="shared" si="70"/>
        <v>68.723404255319153</v>
      </c>
      <c r="T192" s="498">
        <v>59.921875</v>
      </c>
      <c r="U192" s="498">
        <v>105</v>
      </c>
      <c r="V192" s="498">
        <v>61.25</v>
      </c>
      <c r="W192" s="498">
        <v>0</v>
      </c>
      <c r="X192" s="498"/>
      <c r="Y192" s="498"/>
      <c r="Z192" s="498"/>
      <c r="AA192" s="498"/>
      <c r="AB192" s="498"/>
      <c r="AC192" s="498"/>
      <c r="AD192" s="497"/>
      <c r="AE192" s="497"/>
      <c r="AF192" s="497"/>
      <c r="AG192" s="497"/>
      <c r="AH192" s="485"/>
      <c r="AI192" s="485"/>
      <c r="AJ192" s="485"/>
      <c r="AK192" s="485"/>
      <c r="AL192" s="485"/>
      <c r="AM192" s="485"/>
      <c r="AN192" s="485"/>
      <c r="AO192" s="485"/>
      <c r="AP192" s="485"/>
      <c r="AQ192" s="485"/>
      <c r="AR192" s="485"/>
      <c r="AS192" s="485"/>
      <c r="AT192" s="485"/>
      <c r="AU192" s="485"/>
      <c r="AV192" s="485"/>
    </row>
    <row r="193" spans="18:48" x14ac:dyDescent="0.25">
      <c r="R193" s="788">
        <v>8</v>
      </c>
      <c r="S193" s="830">
        <f t="shared" si="70"/>
        <v>63.368794326241137</v>
      </c>
      <c r="T193" s="794">
        <v>51.588541666666664</v>
      </c>
      <c r="U193" s="794">
        <v>106.66666666666667</v>
      </c>
      <c r="V193" s="794">
        <v>61.25</v>
      </c>
      <c r="W193" s="794">
        <v>0</v>
      </c>
      <c r="X193" s="794"/>
      <c r="Y193" s="794"/>
      <c r="Z193" s="794"/>
      <c r="AA193" s="794"/>
      <c r="AB193" s="794"/>
      <c r="AC193" s="794"/>
      <c r="AD193" s="497"/>
      <c r="AE193" s="497"/>
      <c r="AF193" s="497"/>
      <c r="AG193" s="497"/>
      <c r="AH193" s="485"/>
      <c r="AI193" s="485"/>
      <c r="AJ193" s="485"/>
      <c r="AK193" s="485"/>
      <c r="AL193" s="485"/>
      <c r="AM193" s="485"/>
      <c r="AN193" s="485"/>
      <c r="AO193" s="485"/>
      <c r="AP193" s="485"/>
      <c r="AQ193" s="485"/>
      <c r="AR193" s="485"/>
      <c r="AS193" s="485"/>
      <c r="AT193" s="485"/>
      <c r="AU193" s="485"/>
      <c r="AV193" s="485"/>
    </row>
    <row r="194" spans="18:48" x14ac:dyDescent="0.25">
      <c r="R194" s="788">
        <v>9</v>
      </c>
      <c r="S194" s="829">
        <f t="shared" si="70"/>
        <v>64.193037974683548</v>
      </c>
      <c r="T194" s="498">
        <v>52.721238938053098</v>
      </c>
      <c r="U194" s="498">
        <v>114.16666666666667</v>
      </c>
      <c r="V194" s="498">
        <v>61.25</v>
      </c>
      <c r="W194" s="498">
        <v>0</v>
      </c>
      <c r="X194" s="498"/>
      <c r="Y194" s="498"/>
      <c r="Z194" s="498"/>
      <c r="AA194" s="498"/>
      <c r="AB194" s="498"/>
      <c r="AC194" s="498"/>
      <c r="AD194" s="497"/>
      <c r="AE194" s="497"/>
      <c r="AF194" s="497"/>
      <c r="AG194" s="497"/>
      <c r="AH194" s="485"/>
      <c r="AI194" s="485"/>
      <c r="AJ194" s="485"/>
      <c r="AK194" s="485"/>
      <c r="AL194" s="485"/>
      <c r="AM194" s="485"/>
      <c r="AN194" s="485"/>
      <c r="AO194" s="485"/>
      <c r="AP194" s="485"/>
      <c r="AQ194" s="485"/>
      <c r="AR194" s="485"/>
      <c r="AS194" s="485"/>
      <c r="AT194" s="485"/>
      <c r="AU194" s="485"/>
      <c r="AV194" s="485"/>
    </row>
    <row r="195" spans="18:48" x14ac:dyDescent="0.25">
      <c r="R195" s="788">
        <v>10</v>
      </c>
      <c r="S195" s="830">
        <f t="shared" si="70"/>
        <v>63.528368794326241</v>
      </c>
      <c r="T195" s="794">
        <v>51.588541666666664</v>
      </c>
      <c r="U195" s="794">
        <v>107.5</v>
      </c>
      <c r="V195" s="794">
        <v>61.25</v>
      </c>
      <c r="W195" s="794">
        <v>0</v>
      </c>
      <c r="X195" s="794"/>
      <c r="Y195" s="794"/>
      <c r="Z195" s="794"/>
      <c r="AA195" s="794"/>
      <c r="AB195" s="794"/>
      <c r="AC195" s="794"/>
      <c r="AD195" s="497"/>
      <c r="AE195" s="497"/>
      <c r="AF195" s="497"/>
      <c r="AG195" s="497"/>
      <c r="AH195" s="485"/>
      <c r="AI195" s="485"/>
      <c r="AJ195" s="485"/>
      <c r="AK195" s="485"/>
      <c r="AL195" s="485"/>
      <c r="AM195" s="485"/>
      <c r="AN195" s="485"/>
      <c r="AO195" s="485"/>
      <c r="AP195" s="485"/>
      <c r="AQ195" s="485"/>
      <c r="AR195" s="485"/>
      <c r="AS195" s="485"/>
      <c r="AT195" s="485"/>
      <c r="AU195" s="485"/>
      <c r="AV195" s="485"/>
    </row>
    <row r="196" spans="18:48" x14ac:dyDescent="0.25">
      <c r="R196" s="788">
        <v>11</v>
      </c>
      <c r="S196" s="829">
        <f t="shared" si="70"/>
        <v>78.024390243902445</v>
      </c>
      <c r="T196" s="498">
        <v>60.021367521367523</v>
      </c>
      <c r="U196" s="498">
        <v>112.10714285714286</v>
      </c>
      <c r="V196" s="498">
        <v>62.5</v>
      </c>
      <c r="W196" s="498">
        <v>0</v>
      </c>
      <c r="X196" s="498"/>
      <c r="Y196" s="498"/>
      <c r="Z196" s="498"/>
      <c r="AA196" s="498"/>
      <c r="AB196" s="498"/>
      <c r="AC196" s="498"/>
      <c r="AD196" s="497"/>
      <c r="AE196" s="497"/>
      <c r="AF196" s="497"/>
      <c r="AG196" s="497"/>
      <c r="AH196" s="485"/>
      <c r="AI196" s="485"/>
      <c r="AJ196" s="485"/>
      <c r="AK196" s="485"/>
      <c r="AL196" s="485"/>
      <c r="AM196" s="485"/>
      <c r="AN196" s="485"/>
      <c r="AO196" s="485"/>
      <c r="AP196" s="485"/>
      <c r="AQ196" s="485"/>
      <c r="AR196" s="485"/>
      <c r="AS196" s="485"/>
      <c r="AT196" s="485"/>
      <c r="AU196" s="485"/>
      <c r="AV196" s="485"/>
    </row>
    <row r="197" spans="18:48" x14ac:dyDescent="0.25">
      <c r="R197" s="788">
        <v>12</v>
      </c>
      <c r="S197" s="830">
        <f t="shared" si="70"/>
        <v>57.5</v>
      </c>
      <c r="T197" s="794">
        <v>57.5</v>
      </c>
      <c r="U197" s="794">
        <v>0</v>
      </c>
      <c r="V197" s="794">
        <v>0</v>
      </c>
      <c r="W197" s="794">
        <v>0</v>
      </c>
      <c r="X197" s="794"/>
      <c r="Y197" s="794"/>
      <c r="Z197" s="794"/>
      <c r="AA197" s="794"/>
      <c r="AB197" s="794"/>
      <c r="AC197" s="794"/>
      <c r="AD197" s="497"/>
      <c r="AE197" s="497"/>
      <c r="AF197" s="497"/>
      <c r="AG197" s="497"/>
      <c r="AH197" s="485"/>
      <c r="AI197" s="485"/>
      <c r="AJ197" s="485"/>
      <c r="AK197" s="485"/>
      <c r="AL197" s="485"/>
      <c r="AM197" s="485"/>
      <c r="AN197" s="485"/>
      <c r="AO197" s="485"/>
      <c r="AP197" s="485"/>
      <c r="AQ197" s="485"/>
      <c r="AR197" s="485"/>
      <c r="AS197" s="485"/>
      <c r="AT197" s="485"/>
      <c r="AU197" s="485"/>
      <c r="AV197" s="485"/>
    </row>
    <row r="198" spans="18:48" x14ac:dyDescent="0.25">
      <c r="R198" s="788">
        <v>13</v>
      </c>
      <c r="S198" s="829">
        <f t="shared" si="70"/>
        <v>56</v>
      </c>
      <c r="T198" s="498">
        <v>56</v>
      </c>
      <c r="U198" s="498">
        <v>0</v>
      </c>
      <c r="V198" s="498">
        <v>0</v>
      </c>
      <c r="W198" s="498">
        <v>0</v>
      </c>
      <c r="X198" s="498"/>
      <c r="Y198" s="498"/>
      <c r="Z198" s="498"/>
      <c r="AA198" s="498"/>
      <c r="AB198" s="498"/>
      <c r="AC198" s="498"/>
      <c r="AD198" s="497"/>
      <c r="AE198" s="497"/>
      <c r="AF198" s="497"/>
      <c r="AG198" s="497"/>
      <c r="AH198" s="485"/>
      <c r="AI198" s="485"/>
      <c r="AJ198" s="485"/>
      <c r="AK198" s="485"/>
      <c r="AL198" s="485"/>
      <c r="AM198" s="485"/>
      <c r="AN198" s="485"/>
      <c r="AO198" s="485"/>
      <c r="AP198" s="485"/>
      <c r="AQ198" s="485"/>
      <c r="AR198" s="485"/>
      <c r="AS198" s="485"/>
      <c r="AT198" s="485"/>
      <c r="AU198" s="485"/>
      <c r="AV198" s="485"/>
    </row>
    <row r="199" spans="18:48" x14ac:dyDescent="0.25">
      <c r="R199" s="788">
        <v>14</v>
      </c>
      <c r="S199" s="830" t="str">
        <f t="shared" si="70"/>
        <v/>
      </c>
      <c r="T199" s="794"/>
      <c r="U199" s="794"/>
      <c r="V199" s="794"/>
      <c r="W199" s="794"/>
      <c r="X199" s="794"/>
      <c r="Y199" s="794"/>
      <c r="Z199" s="794"/>
      <c r="AA199" s="794"/>
      <c r="AB199" s="794"/>
      <c r="AC199" s="794"/>
      <c r="AD199" s="485"/>
      <c r="AE199" s="485"/>
      <c r="AF199" s="485"/>
      <c r="AG199" s="485"/>
      <c r="AH199" s="485"/>
      <c r="AI199" s="485"/>
      <c r="AJ199" s="485"/>
      <c r="AK199" s="485"/>
      <c r="AL199" s="485"/>
      <c r="AM199" s="485"/>
      <c r="AN199" s="485"/>
      <c r="AO199" s="485"/>
      <c r="AP199" s="485"/>
      <c r="AQ199" s="485"/>
      <c r="AR199" s="485"/>
      <c r="AS199" s="485"/>
      <c r="AT199" s="485"/>
      <c r="AU199" s="485"/>
      <c r="AV199" s="485"/>
    </row>
    <row r="200" spans="18:48" x14ac:dyDescent="0.25">
      <c r="R200" s="788">
        <v>15</v>
      </c>
      <c r="S200" s="829" t="str">
        <f t="shared" si="70"/>
        <v/>
      </c>
      <c r="T200" s="498"/>
      <c r="U200" s="498"/>
      <c r="V200" s="498"/>
      <c r="W200" s="498"/>
      <c r="X200" s="498"/>
      <c r="Y200" s="498"/>
      <c r="Z200" s="498"/>
      <c r="AA200" s="498"/>
      <c r="AB200" s="498"/>
      <c r="AC200" s="498"/>
      <c r="AD200" s="485"/>
      <c r="AE200" s="485"/>
      <c r="AF200" s="485"/>
      <c r="AG200" s="485"/>
      <c r="AH200" s="485"/>
      <c r="AI200" s="485"/>
      <c r="AJ200" s="485"/>
      <c r="AK200" s="485"/>
      <c r="AL200" s="485"/>
      <c r="AM200" s="485"/>
      <c r="AN200" s="485"/>
      <c r="AO200" s="485"/>
      <c r="AP200" s="485"/>
      <c r="AQ200" s="485"/>
      <c r="AR200" s="485"/>
      <c r="AS200" s="485"/>
      <c r="AT200" s="485"/>
      <c r="AU200" s="485"/>
      <c r="AV200" s="485"/>
    </row>
    <row r="201" spans="18:48" x14ac:dyDescent="0.25">
      <c r="R201" s="788">
        <v>16</v>
      </c>
      <c r="S201" s="830" t="str">
        <f t="shared" si="70"/>
        <v/>
      </c>
      <c r="T201" s="794"/>
      <c r="U201" s="794"/>
      <c r="V201" s="794"/>
      <c r="W201" s="794"/>
      <c r="X201" s="794"/>
      <c r="Y201" s="794"/>
      <c r="Z201" s="794"/>
      <c r="AA201" s="794"/>
      <c r="AB201" s="794"/>
      <c r="AC201" s="794"/>
      <c r="AD201" s="485"/>
      <c r="AE201" s="485"/>
      <c r="AF201" s="485"/>
      <c r="AG201" s="485"/>
      <c r="AH201" s="485"/>
      <c r="AI201" s="485"/>
      <c r="AJ201" s="485"/>
      <c r="AK201" s="485"/>
      <c r="AL201" s="485"/>
      <c r="AM201" s="485"/>
      <c r="AN201" s="485"/>
      <c r="AO201" s="485"/>
      <c r="AP201" s="485"/>
      <c r="AQ201" s="485"/>
      <c r="AR201" s="485"/>
      <c r="AS201" s="485"/>
      <c r="AT201" s="485"/>
      <c r="AU201" s="485"/>
      <c r="AV201" s="485"/>
    </row>
    <row r="202" spans="18:48" x14ac:dyDescent="0.25">
      <c r="R202" s="788">
        <v>17</v>
      </c>
      <c r="S202" s="829" t="str">
        <f t="shared" si="70"/>
        <v/>
      </c>
      <c r="T202" s="498"/>
      <c r="U202" s="498"/>
      <c r="V202" s="498"/>
      <c r="W202" s="498"/>
      <c r="X202" s="498"/>
      <c r="Y202" s="498"/>
      <c r="Z202" s="498"/>
      <c r="AA202" s="498"/>
      <c r="AB202" s="498"/>
      <c r="AC202" s="498"/>
      <c r="AD202" s="485"/>
      <c r="AE202" s="485"/>
      <c r="AF202" s="485"/>
      <c r="AG202" s="485"/>
      <c r="AH202" s="485"/>
      <c r="AI202" s="485"/>
      <c r="AJ202" s="485"/>
      <c r="AK202" s="485"/>
      <c r="AL202" s="485"/>
      <c r="AM202" s="485"/>
      <c r="AN202" s="485"/>
      <c r="AO202" s="485"/>
      <c r="AP202" s="485"/>
      <c r="AQ202" s="485"/>
      <c r="AR202" s="485"/>
      <c r="AS202" s="485"/>
      <c r="AT202" s="485"/>
      <c r="AU202" s="485"/>
      <c r="AV202" s="485"/>
    </row>
    <row r="203" spans="18:48" x14ac:dyDescent="0.25">
      <c r="R203" s="788">
        <v>18</v>
      </c>
      <c r="S203" s="830" t="str">
        <f t="shared" si="70"/>
        <v/>
      </c>
      <c r="T203" s="794"/>
      <c r="U203" s="794"/>
      <c r="V203" s="794"/>
      <c r="W203" s="794"/>
      <c r="X203" s="794"/>
      <c r="Y203" s="794"/>
      <c r="Z203" s="794"/>
      <c r="AA203" s="794"/>
      <c r="AB203" s="794"/>
      <c r="AC203" s="794"/>
      <c r="AD203" s="485"/>
      <c r="AE203" s="485"/>
      <c r="AF203" s="485"/>
      <c r="AG203" s="485"/>
      <c r="AH203" s="485"/>
      <c r="AI203" s="485"/>
      <c r="AJ203" s="485"/>
      <c r="AK203" s="485"/>
      <c r="AL203" s="485"/>
      <c r="AM203" s="485"/>
      <c r="AN203" s="485"/>
      <c r="AO203" s="485"/>
      <c r="AP203" s="485"/>
      <c r="AQ203" s="485"/>
      <c r="AR203" s="485"/>
      <c r="AS203" s="485"/>
      <c r="AT203" s="485"/>
      <c r="AU203" s="485"/>
      <c r="AV203" s="485"/>
    </row>
    <row r="204" spans="18:48" x14ac:dyDescent="0.25">
      <c r="R204" s="788">
        <v>19</v>
      </c>
      <c r="S204" s="829" t="str">
        <f t="shared" si="70"/>
        <v/>
      </c>
      <c r="T204" s="498"/>
      <c r="U204" s="498"/>
      <c r="V204" s="498"/>
      <c r="W204" s="498"/>
      <c r="X204" s="498"/>
      <c r="Y204" s="498"/>
      <c r="Z204" s="498"/>
      <c r="AA204" s="498"/>
      <c r="AB204" s="498"/>
      <c r="AC204" s="498"/>
      <c r="AD204" s="485"/>
      <c r="AE204" s="485"/>
      <c r="AF204" s="485"/>
      <c r="AG204" s="485"/>
      <c r="AH204" s="485"/>
      <c r="AI204" s="485"/>
      <c r="AJ204" s="485"/>
      <c r="AK204" s="485"/>
      <c r="AL204" s="485"/>
      <c r="AM204" s="485"/>
      <c r="AN204" s="485"/>
      <c r="AO204" s="485"/>
      <c r="AP204" s="485"/>
      <c r="AQ204" s="485"/>
      <c r="AR204" s="485"/>
      <c r="AS204" s="485"/>
      <c r="AT204" s="485"/>
      <c r="AU204" s="485"/>
      <c r="AV204" s="485"/>
    </row>
    <row r="205" spans="18:48" x14ac:dyDescent="0.25">
      <c r="R205" s="788">
        <v>20</v>
      </c>
      <c r="S205" s="830" t="str">
        <f t="shared" si="70"/>
        <v/>
      </c>
      <c r="T205" s="794"/>
      <c r="U205" s="794"/>
      <c r="V205" s="794"/>
      <c r="W205" s="794"/>
      <c r="X205" s="794"/>
      <c r="Y205" s="794"/>
      <c r="Z205" s="794"/>
      <c r="AA205" s="794"/>
      <c r="AB205" s="794"/>
      <c r="AC205" s="794"/>
      <c r="AD205" s="485"/>
      <c r="AE205" s="485"/>
      <c r="AF205" s="485"/>
      <c r="AG205" s="485"/>
      <c r="AH205" s="485"/>
      <c r="AI205" s="485"/>
      <c r="AJ205" s="485"/>
      <c r="AK205" s="485"/>
      <c r="AL205" s="485"/>
      <c r="AM205" s="485"/>
      <c r="AN205" s="485"/>
      <c r="AO205" s="485"/>
      <c r="AP205" s="485"/>
      <c r="AQ205" s="485"/>
      <c r="AR205" s="485"/>
      <c r="AS205" s="485"/>
      <c r="AT205" s="485"/>
      <c r="AU205" s="485"/>
      <c r="AV205" s="485"/>
    </row>
    <row r="206" spans="18:48" x14ac:dyDescent="0.25">
      <c r="R206" s="788">
        <v>21</v>
      </c>
      <c r="S206" s="829" t="str">
        <f t="shared" si="70"/>
        <v/>
      </c>
      <c r="T206" s="498"/>
      <c r="U206" s="498"/>
      <c r="V206" s="498"/>
      <c r="W206" s="498"/>
      <c r="X206" s="498"/>
      <c r="Y206" s="498"/>
      <c r="Z206" s="498"/>
      <c r="AA206" s="498"/>
      <c r="AB206" s="498"/>
      <c r="AC206" s="498"/>
      <c r="AD206" s="485"/>
      <c r="AE206" s="485"/>
      <c r="AF206" s="485"/>
      <c r="AG206" s="485"/>
      <c r="AH206" s="485"/>
      <c r="AI206" s="485"/>
      <c r="AJ206" s="485"/>
      <c r="AK206" s="485"/>
      <c r="AL206" s="485"/>
      <c r="AM206" s="485"/>
      <c r="AN206" s="485"/>
      <c r="AO206" s="485"/>
      <c r="AP206" s="485"/>
      <c r="AQ206" s="485"/>
      <c r="AR206" s="485"/>
      <c r="AS206" s="485"/>
      <c r="AT206" s="485"/>
      <c r="AU206" s="485"/>
      <c r="AV206" s="485"/>
    </row>
    <row r="207" spans="18:48" x14ac:dyDescent="0.25">
      <c r="R207" s="788">
        <v>22</v>
      </c>
      <c r="S207" s="830" t="str">
        <f t="shared" si="70"/>
        <v/>
      </c>
      <c r="T207" s="794"/>
      <c r="U207" s="794"/>
      <c r="V207" s="794"/>
      <c r="W207" s="794"/>
      <c r="X207" s="794"/>
      <c r="Y207" s="794"/>
      <c r="Z207" s="794"/>
      <c r="AA207" s="794"/>
      <c r="AB207" s="794"/>
      <c r="AC207" s="794"/>
      <c r="AD207" s="485"/>
      <c r="AE207" s="485"/>
      <c r="AF207" s="485"/>
      <c r="AG207" s="485"/>
      <c r="AH207" s="485"/>
      <c r="AI207" s="485"/>
      <c r="AJ207" s="485"/>
      <c r="AK207" s="485"/>
      <c r="AL207" s="485"/>
      <c r="AM207" s="485"/>
      <c r="AN207" s="485"/>
      <c r="AO207" s="485"/>
      <c r="AP207" s="485"/>
      <c r="AQ207" s="485"/>
      <c r="AR207" s="485"/>
      <c r="AS207" s="485"/>
      <c r="AT207" s="485"/>
      <c r="AU207" s="485"/>
      <c r="AV207" s="485"/>
    </row>
    <row r="208" spans="18:48" x14ac:dyDescent="0.25">
      <c r="R208" s="788">
        <v>23</v>
      </c>
      <c r="S208" s="829" t="str">
        <f t="shared" si="70"/>
        <v/>
      </c>
      <c r="T208" s="498"/>
      <c r="U208" s="498"/>
      <c r="V208" s="498"/>
      <c r="W208" s="498"/>
      <c r="X208" s="498"/>
      <c r="Y208" s="498"/>
      <c r="Z208" s="498"/>
      <c r="AA208" s="498"/>
      <c r="AB208" s="498"/>
      <c r="AC208" s="498"/>
      <c r="AD208" s="485"/>
      <c r="AE208" s="485"/>
      <c r="AF208" s="485"/>
      <c r="AG208" s="485"/>
      <c r="AH208" s="485"/>
      <c r="AI208" s="485"/>
      <c r="AJ208" s="485"/>
      <c r="AK208" s="485"/>
      <c r="AL208" s="485"/>
      <c r="AM208" s="485"/>
      <c r="AN208" s="485"/>
      <c r="AO208" s="485"/>
      <c r="AP208" s="485"/>
      <c r="AQ208" s="485"/>
      <c r="AR208" s="485"/>
      <c r="AS208" s="485"/>
      <c r="AT208" s="485"/>
      <c r="AU208" s="485"/>
      <c r="AV208" s="485"/>
    </row>
    <row r="209" spans="1:48" x14ac:dyDescent="0.25">
      <c r="R209" s="788">
        <v>24</v>
      </c>
      <c r="S209" s="830" t="str">
        <f t="shared" si="70"/>
        <v/>
      </c>
      <c r="T209" s="794"/>
      <c r="U209" s="794"/>
      <c r="V209" s="794"/>
      <c r="W209" s="794"/>
      <c r="X209" s="794"/>
      <c r="Y209" s="794"/>
      <c r="Z209" s="794"/>
      <c r="AA209" s="794"/>
      <c r="AB209" s="794"/>
      <c r="AC209" s="794"/>
      <c r="AD209" s="485"/>
      <c r="AE209" s="485"/>
      <c r="AF209" s="485"/>
      <c r="AG209" s="485"/>
      <c r="AH209" s="485"/>
      <c r="AI209" s="485"/>
      <c r="AJ209" s="485"/>
      <c r="AK209" s="485"/>
      <c r="AL209" s="485"/>
      <c r="AM209" s="485"/>
      <c r="AN209" s="485"/>
      <c r="AO209" s="485"/>
      <c r="AP209" s="485"/>
      <c r="AQ209" s="485"/>
      <c r="AR209" s="485"/>
      <c r="AS209" s="485"/>
      <c r="AT209" s="485"/>
      <c r="AU209" s="485"/>
      <c r="AV209" s="485"/>
    </row>
    <row r="210" spans="1:48" x14ac:dyDescent="0.25">
      <c r="R210" s="788">
        <v>25</v>
      </c>
      <c r="S210" s="829" t="str">
        <f t="shared" si="70"/>
        <v/>
      </c>
      <c r="T210" s="498"/>
      <c r="U210" s="498"/>
      <c r="V210" s="498"/>
      <c r="W210" s="498"/>
      <c r="X210" s="498"/>
      <c r="Y210" s="498"/>
      <c r="Z210" s="498"/>
      <c r="AA210" s="498"/>
      <c r="AB210" s="498"/>
      <c r="AC210" s="498"/>
      <c r="AD210" s="485"/>
      <c r="AE210" s="485"/>
      <c r="AF210" s="485"/>
      <c r="AG210" s="485"/>
      <c r="AH210" s="485"/>
      <c r="AI210" s="485"/>
      <c r="AJ210" s="485"/>
      <c r="AK210" s="485"/>
      <c r="AL210" s="485"/>
      <c r="AM210" s="485"/>
      <c r="AN210" s="485"/>
      <c r="AO210" s="485"/>
      <c r="AP210" s="485"/>
      <c r="AQ210" s="485"/>
      <c r="AR210" s="485"/>
      <c r="AS210" s="485"/>
      <c r="AT210" s="485"/>
      <c r="AU210" s="485"/>
      <c r="AV210" s="485"/>
    </row>
    <row r="211" spans="1:48" x14ac:dyDescent="0.25">
      <c r="AD211" s="485"/>
      <c r="AE211" s="485"/>
      <c r="AF211" s="485"/>
      <c r="AG211" s="485"/>
      <c r="AH211" s="485"/>
      <c r="AI211" s="485"/>
      <c r="AJ211" s="485"/>
      <c r="AK211" s="485"/>
      <c r="AL211" s="485"/>
      <c r="AM211" s="485"/>
      <c r="AN211" s="485"/>
      <c r="AO211" s="485"/>
      <c r="AP211" s="485"/>
      <c r="AQ211" s="485"/>
      <c r="AR211" s="485"/>
      <c r="AS211" s="485"/>
      <c r="AT211" s="485"/>
      <c r="AU211" s="485"/>
      <c r="AV211" s="485"/>
    </row>
    <row r="212" spans="1:48" x14ac:dyDescent="0.25">
      <c r="AD212" s="485"/>
      <c r="AQ212" s="485"/>
      <c r="AT212" s="485"/>
      <c r="AU212" s="485"/>
      <c r="AV212" s="485"/>
    </row>
    <row r="213" spans="1:48" ht="10.5" customHeight="1" x14ac:dyDescent="0.35">
      <c r="A213" s="421"/>
      <c r="B213" s="421"/>
      <c r="C213" s="421"/>
      <c r="D213" s="421"/>
      <c r="E213" s="421"/>
      <c r="F213" s="421"/>
      <c r="G213" s="421"/>
      <c r="H213" s="421"/>
      <c r="I213" s="421"/>
      <c r="J213" s="421"/>
      <c r="K213" s="422"/>
      <c r="L213" s="421"/>
      <c r="M213" s="421"/>
      <c r="N213" s="421"/>
      <c r="O213" s="421"/>
      <c r="P213" s="421"/>
      <c r="Q213" s="421"/>
      <c r="R213" s="421"/>
      <c r="S213" s="421"/>
      <c r="T213" s="421"/>
      <c r="U213" s="421"/>
      <c r="V213" s="421"/>
      <c r="W213" s="421"/>
      <c r="X213" s="421"/>
      <c r="Y213" s="421"/>
      <c r="Z213" s="421"/>
      <c r="AA213" s="421"/>
      <c r="AB213" s="421"/>
      <c r="AC213" s="421"/>
      <c r="AD213" s="496"/>
      <c r="AE213" s="421"/>
      <c r="AF213" s="421"/>
      <c r="AG213" s="421"/>
      <c r="AH213" s="421"/>
      <c r="AI213" s="421"/>
      <c r="AJ213" s="421"/>
      <c r="AK213" s="421"/>
      <c r="AL213" s="421"/>
      <c r="AM213" s="421"/>
      <c r="AN213" s="421"/>
      <c r="AO213" s="421"/>
      <c r="AP213" s="421"/>
      <c r="AQ213" s="485"/>
      <c r="AT213" s="485"/>
      <c r="AU213" s="485"/>
      <c r="AV213" s="485"/>
    </row>
    <row r="214" spans="1:48" x14ac:dyDescent="0.25">
      <c r="AD214" s="485"/>
      <c r="AQ214" s="485"/>
      <c r="AT214" s="485"/>
      <c r="AU214" s="485"/>
      <c r="AV214" s="485"/>
    </row>
    <row r="215" spans="1:48" x14ac:dyDescent="0.25">
      <c r="X215" s="420"/>
      <c r="AD215" s="485"/>
      <c r="AK215" s="420"/>
      <c r="AQ215" s="485"/>
      <c r="AT215" s="485"/>
      <c r="AU215" s="485"/>
      <c r="AV215" s="485"/>
    </row>
    <row r="216" spans="1:48" ht="15.75" x14ac:dyDescent="0.25">
      <c r="R216" s="11"/>
      <c r="S216" s="11"/>
      <c r="T216" s="1109" t="s">
        <v>223</v>
      </c>
      <c r="U216" s="1110"/>
      <c r="V216" s="1110"/>
      <c r="W216" s="1110"/>
      <c r="X216" s="1110"/>
      <c r="Y216" s="1110"/>
      <c r="Z216" s="1110"/>
      <c r="AA216" s="1110"/>
      <c r="AB216" s="1110"/>
      <c r="AC216" s="1111"/>
      <c r="AD216" s="485"/>
      <c r="AE216" s="11"/>
      <c r="AF216" s="11"/>
      <c r="AG216" s="1109" t="s">
        <v>224</v>
      </c>
      <c r="AH216" s="1110"/>
      <c r="AI216" s="1110"/>
      <c r="AJ216" s="1110"/>
      <c r="AK216" s="1110"/>
      <c r="AL216" s="1110"/>
      <c r="AM216" s="1110"/>
      <c r="AN216" s="1110"/>
      <c r="AO216" s="1110"/>
      <c r="AP216" s="1111"/>
      <c r="AQ216" s="485"/>
      <c r="AT216" s="485"/>
      <c r="AU216" s="485"/>
      <c r="AV216" s="485"/>
    </row>
    <row r="217" spans="1:48" ht="15" customHeight="1" x14ac:dyDescent="0.25">
      <c r="R217" s="790" t="s">
        <v>682</v>
      </c>
      <c r="S217" s="791" t="s">
        <v>683</v>
      </c>
      <c r="T217" s="792" t="s">
        <v>226</v>
      </c>
      <c r="U217" s="792" t="s">
        <v>227</v>
      </c>
      <c r="V217" s="792" t="s">
        <v>228</v>
      </c>
      <c r="W217" s="792" t="s">
        <v>622</v>
      </c>
      <c r="X217" s="792"/>
      <c r="Y217" s="792"/>
      <c r="Z217" s="792"/>
      <c r="AA217" s="792"/>
      <c r="AB217" s="792"/>
      <c r="AC217" s="792"/>
      <c r="AD217" s="485"/>
      <c r="AE217" s="790" t="s">
        <v>682</v>
      </c>
      <c r="AF217" s="791" t="str">
        <f>S217</f>
        <v>Инт</v>
      </c>
      <c r="AG217" s="792" t="str">
        <f>T217</f>
        <v>гр</v>
      </c>
      <c r="AH217" s="792" t="str">
        <f t="shared" ref="AH217" si="71">U217</f>
        <v>сп</v>
      </c>
      <c r="AI217" s="792" t="str">
        <f t="shared" ref="AI217" si="72">V217</f>
        <v>ноги</v>
      </c>
      <c r="AJ217" s="792" t="str">
        <f t="shared" ref="AJ217" si="73">W217</f>
        <v>Прочее</v>
      </c>
      <c r="AK217" s="792">
        <f t="shared" ref="AK217" si="74">X217</f>
        <v>0</v>
      </c>
      <c r="AL217" s="792">
        <f t="shared" ref="AL217" si="75">Y217</f>
        <v>0</v>
      </c>
      <c r="AM217" s="792">
        <f t="shared" ref="AM217" si="76">Z217</f>
        <v>0</v>
      </c>
      <c r="AN217" s="792">
        <f t="shared" ref="AN217" si="77">AA217</f>
        <v>0</v>
      </c>
      <c r="AO217" s="792">
        <f t="shared" ref="AO217" si="78">AB217</f>
        <v>0</v>
      </c>
      <c r="AP217" s="792">
        <f t="shared" ref="AP217" si="79">AC217</f>
        <v>0</v>
      </c>
      <c r="AQ217" s="485"/>
      <c r="AR217" s="798" t="s">
        <v>229</v>
      </c>
      <c r="AS217" s="798" t="s">
        <v>230</v>
      </c>
      <c r="AT217" s="485"/>
      <c r="AU217" s="485"/>
      <c r="AV217" s="485"/>
    </row>
    <row r="218" spans="1:48" x14ac:dyDescent="0.25">
      <c r="R218" s="788">
        <v>1</v>
      </c>
      <c r="S218" s="834">
        <f>SUM(T218:AC218)</f>
        <v>17232.39</v>
      </c>
      <c r="T218" s="500">
        <v>6725.5599999999995</v>
      </c>
      <c r="U218" s="500">
        <v>7156.13</v>
      </c>
      <c r="V218" s="500">
        <v>2810.7</v>
      </c>
      <c r="W218" s="500">
        <v>540</v>
      </c>
      <c r="X218" s="500"/>
      <c r="Y218" s="500"/>
      <c r="Z218" s="500"/>
      <c r="AA218" s="500"/>
      <c r="AB218" s="500"/>
      <c r="AC218" s="500"/>
      <c r="AD218" s="485"/>
      <c r="AE218" s="788">
        <v>1</v>
      </c>
      <c r="AF218" s="832">
        <f>1</f>
        <v>1</v>
      </c>
      <c r="AG218" s="799">
        <f>IFERROR(T218/$S218,"")</f>
        <v>0.3902859672976296</v>
      </c>
      <c r="AH218" s="799">
        <f t="shared" ref="AH218:AH222" si="80">IFERROR(U218/$S218,"")</f>
        <v>0.41527205454379806</v>
      </c>
      <c r="AI218" s="799">
        <f t="shared" ref="AI218:AI242" si="81">IFERROR(V218/$S218,"")</f>
        <v>0.1631056400185929</v>
      </c>
      <c r="AJ218" s="799">
        <f t="shared" ref="AJ218:AJ242" si="82">IFERROR(W218/$S218,"")</f>
        <v>3.1336338139979422E-2</v>
      </c>
      <c r="AK218" s="799">
        <f t="shared" ref="AK218:AK242" si="83">IFERROR(X218/$S218,"")</f>
        <v>0</v>
      </c>
      <c r="AL218" s="799">
        <f t="shared" ref="AL218:AL242" si="84">IFERROR(Y218/$S218,"")</f>
        <v>0</v>
      </c>
      <c r="AM218" s="799">
        <f t="shared" ref="AM218:AM242" si="85">IFERROR(Z218/$S218,"")</f>
        <v>0</v>
      </c>
      <c r="AN218" s="799">
        <f t="shared" ref="AN218:AN242" si="86">IFERROR(AA218/$S218,"")</f>
        <v>0</v>
      </c>
      <c r="AO218" s="799">
        <f t="shared" ref="AO218:AO242" si="87">IFERROR(AB218/$S218,"")</f>
        <v>0</v>
      </c>
      <c r="AP218" s="799">
        <f t="shared" ref="AP218:AP242" si="88">IFERROR(AC218/$S218,"")</f>
        <v>0</v>
      </c>
      <c r="AQ218" s="485"/>
      <c r="AR218" s="501">
        <f>MIN(T218:AC242)</f>
        <v>0</v>
      </c>
      <c r="AS218" s="500">
        <f>MAX(T218:AC242)</f>
        <v>8608.9249999999993</v>
      </c>
      <c r="AT218" s="485"/>
      <c r="AU218" s="485"/>
      <c r="AV218" s="485"/>
    </row>
    <row r="219" spans="1:48" x14ac:dyDescent="0.25">
      <c r="R219" s="788">
        <v>2</v>
      </c>
      <c r="S219" s="835">
        <f t="shared" ref="S219:S242" si="89">SUM(T219:AC219)</f>
        <v>11733.884</v>
      </c>
      <c r="T219" s="795">
        <v>6177.3240000000005</v>
      </c>
      <c r="U219" s="795">
        <v>5556.5599999999995</v>
      </c>
      <c r="V219" s="795">
        <v>0</v>
      </c>
      <c r="W219" s="795">
        <v>0</v>
      </c>
      <c r="X219" s="795"/>
      <c r="Y219" s="795"/>
      <c r="Z219" s="795"/>
      <c r="AA219" s="795"/>
      <c r="AB219" s="795"/>
      <c r="AC219" s="795"/>
      <c r="AD219" s="485"/>
      <c r="AE219" s="788">
        <v>2</v>
      </c>
      <c r="AF219" s="833">
        <f>1</f>
        <v>1</v>
      </c>
      <c r="AG219" s="831">
        <f t="shared" ref="AG219:AG242" si="90">IFERROR(T219/$S219,"")</f>
        <v>0.52645176993397924</v>
      </c>
      <c r="AH219" s="831">
        <f t="shared" si="80"/>
        <v>0.4735482300660207</v>
      </c>
      <c r="AI219" s="831">
        <f t="shared" si="81"/>
        <v>0</v>
      </c>
      <c r="AJ219" s="831">
        <f t="shared" si="82"/>
        <v>0</v>
      </c>
      <c r="AK219" s="831">
        <f t="shared" si="83"/>
        <v>0</v>
      </c>
      <c r="AL219" s="831">
        <f t="shared" si="84"/>
        <v>0</v>
      </c>
      <c r="AM219" s="831">
        <f t="shared" si="85"/>
        <v>0</v>
      </c>
      <c r="AN219" s="831">
        <f t="shared" si="86"/>
        <v>0</v>
      </c>
      <c r="AO219" s="831">
        <f t="shared" si="87"/>
        <v>0</v>
      </c>
      <c r="AP219" s="831">
        <f t="shared" si="88"/>
        <v>0</v>
      </c>
      <c r="AQ219" s="485"/>
      <c r="AT219" s="485"/>
      <c r="AU219" s="485"/>
      <c r="AV219" s="485"/>
    </row>
    <row r="220" spans="1:48" x14ac:dyDescent="0.25">
      <c r="R220" s="788">
        <v>3</v>
      </c>
      <c r="S220" s="834">
        <f t="shared" si="89"/>
        <v>13779.6</v>
      </c>
      <c r="T220" s="500">
        <v>5417.8200000000006</v>
      </c>
      <c r="U220" s="500">
        <v>7788.3</v>
      </c>
      <c r="V220" s="500">
        <v>573.4799999999999</v>
      </c>
      <c r="W220" s="500">
        <v>0</v>
      </c>
      <c r="X220" s="500"/>
      <c r="Y220" s="500"/>
      <c r="Z220" s="500"/>
      <c r="AA220" s="500"/>
      <c r="AB220" s="500"/>
      <c r="AC220" s="500"/>
      <c r="AD220" s="485"/>
      <c r="AE220" s="788">
        <v>3</v>
      </c>
      <c r="AF220" s="832">
        <f>1</f>
        <v>1</v>
      </c>
      <c r="AG220" s="799">
        <f t="shared" si="90"/>
        <v>0.39317687015588265</v>
      </c>
      <c r="AH220" s="799">
        <f t="shared" si="80"/>
        <v>0.56520508577897766</v>
      </c>
      <c r="AI220" s="799">
        <f t="shared" si="81"/>
        <v>4.1618044065139762E-2</v>
      </c>
      <c r="AJ220" s="799">
        <f t="shared" si="82"/>
        <v>0</v>
      </c>
      <c r="AK220" s="799">
        <f t="shared" si="83"/>
        <v>0</v>
      </c>
      <c r="AL220" s="799">
        <f t="shared" si="84"/>
        <v>0</v>
      </c>
      <c r="AM220" s="799">
        <f t="shared" si="85"/>
        <v>0</v>
      </c>
      <c r="AN220" s="799">
        <f t="shared" si="86"/>
        <v>0</v>
      </c>
      <c r="AO220" s="799">
        <f t="shared" si="87"/>
        <v>0</v>
      </c>
      <c r="AP220" s="799">
        <f t="shared" si="88"/>
        <v>0</v>
      </c>
      <c r="AQ220" s="485"/>
      <c r="AT220" s="485"/>
      <c r="AU220" s="485"/>
      <c r="AV220" s="485"/>
    </row>
    <row r="221" spans="1:48" x14ac:dyDescent="0.25">
      <c r="R221" s="788">
        <v>4</v>
      </c>
      <c r="S221" s="835">
        <f t="shared" si="89"/>
        <v>11554.258</v>
      </c>
      <c r="T221" s="795">
        <v>7183.2280000000001</v>
      </c>
      <c r="U221" s="795">
        <v>1948.0500000000002</v>
      </c>
      <c r="V221" s="795">
        <v>2422.98</v>
      </c>
      <c r="W221" s="795">
        <v>0</v>
      </c>
      <c r="X221" s="795"/>
      <c r="Y221" s="795"/>
      <c r="Z221" s="795"/>
      <c r="AA221" s="795"/>
      <c r="AB221" s="795"/>
      <c r="AC221" s="795"/>
      <c r="AD221" s="485"/>
      <c r="AE221" s="788">
        <v>4</v>
      </c>
      <c r="AF221" s="833">
        <f>1</f>
        <v>1</v>
      </c>
      <c r="AG221" s="831">
        <f t="shared" si="90"/>
        <v>0.62169530920981686</v>
      </c>
      <c r="AH221" s="831">
        <f t="shared" si="80"/>
        <v>0.16860018185503561</v>
      </c>
      <c r="AI221" s="831">
        <f t="shared" si="81"/>
        <v>0.20970450893514755</v>
      </c>
      <c r="AJ221" s="831">
        <f t="shared" si="82"/>
        <v>0</v>
      </c>
      <c r="AK221" s="831">
        <f t="shared" si="83"/>
        <v>0</v>
      </c>
      <c r="AL221" s="831">
        <f t="shared" si="84"/>
        <v>0</v>
      </c>
      <c r="AM221" s="831">
        <f t="shared" si="85"/>
        <v>0</v>
      </c>
      <c r="AN221" s="831">
        <f t="shared" si="86"/>
        <v>0</v>
      </c>
      <c r="AO221" s="831">
        <f t="shared" si="87"/>
        <v>0</v>
      </c>
      <c r="AP221" s="831">
        <f t="shared" si="88"/>
        <v>0</v>
      </c>
      <c r="AQ221" s="485"/>
      <c r="AT221" s="485"/>
      <c r="AU221" s="485"/>
      <c r="AV221" s="485"/>
    </row>
    <row r="222" spans="1:48" x14ac:dyDescent="0.25">
      <c r="R222" s="788">
        <v>5</v>
      </c>
      <c r="S222" s="834">
        <f t="shared" si="89"/>
        <v>14747.674999999999</v>
      </c>
      <c r="T222" s="500">
        <v>5587.41</v>
      </c>
      <c r="U222" s="500">
        <v>8608.9249999999993</v>
      </c>
      <c r="V222" s="500">
        <v>551.33999999999992</v>
      </c>
      <c r="W222" s="500">
        <v>0</v>
      </c>
      <c r="X222" s="500"/>
      <c r="Y222" s="500"/>
      <c r="Z222" s="500"/>
      <c r="AA222" s="500"/>
      <c r="AB222" s="500"/>
      <c r="AC222" s="500"/>
      <c r="AD222" s="485"/>
      <c r="AE222" s="788">
        <v>5</v>
      </c>
      <c r="AF222" s="832">
        <f>1</f>
        <v>1</v>
      </c>
      <c r="AG222" s="799">
        <f t="shared" si="90"/>
        <v>0.37886717736863607</v>
      </c>
      <c r="AH222" s="799">
        <f t="shared" si="80"/>
        <v>0.5837479467102441</v>
      </c>
      <c r="AI222" s="799">
        <f t="shared" si="81"/>
        <v>3.7384875921119769E-2</v>
      </c>
      <c r="AJ222" s="799">
        <f t="shared" si="82"/>
        <v>0</v>
      </c>
      <c r="AK222" s="799">
        <f t="shared" si="83"/>
        <v>0</v>
      </c>
      <c r="AL222" s="799">
        <f t="shared" si="84"/>
        <v>0</v>
      </c>
      <c r="AM222" s="799">
        <f t="shared" si="85"/>
        <v>0</v>
      </c>
      <c r="AN222" s="799">
        <f t="shared" si="86"/>
        <v>0</v>
      </c>
      <c r="AO222" s="799">
        <f t="shared" si="87"/>
        <v>0</v>
      </c>
      <c r="AP222" s="799">
        <f t="shared" si="88"/>
        <v>0</v>
      </c>
      <c r="AQ222" s="485"/>
      <c r="AT222" s="485"/>
      <c r="AU222" s="485"/>
      <c r="AV222" s="485"/>
    </row>
    <row r="223" spans="1:48" x14ac:dyDescent="0.25">
      <c r="R223" s="788">
        <v>6</v>
      </c>
      <c r="S223" s="835">
        <f t="shared" si="89"/>
        <v>8670.75</v>
      </c>
      <c r="T223" s="795">
        <v>5753.67</v>
      </c>
      <c r="U223" s="795">
        <v>2365.7400000000007</v>
      </c>
      <c r="V223" s="795">
        <v>551.33999999999992</v>
      </c>
      <c r="W223" s="795">
        <v>0</v>
      </c>
      <c r="X223" s="795"/>
      <c r="Y223" s="795"/>
      <c r="Z223" s="795"/>
      <c r="AA223" s="795"/>
      <c r="AB223" s="795"/>
      <c r="AC223" s="795"/>
      <c r="AD223" s="485"/>
      <c r="AE223" s="788">
        <v>6</v>
      </c>
      <c r="AF223" s="833">
        <f>1</f>
        <v>1</v>
      </c>
      <c r="AG223" s="831">
        <f t="shared" si="90"/>
        <v>0.66357235533258374</v>
      </c>
      <c r="AH223" s="831">
        <f>IFERROR(U223/$S223,"")</f>
        <v>0.27284144970158297</v>
      </c>
      <c r="AI223" s="831">
        <f>IFERROR(V223/$S223,"")</f>
        <v>6.3586194965833398E-2</v>
      </c>
      <c r="AJ223" s="831">
        <f t="shared" si="82"/>
        <v>0</v>
      </c>
      <c r="AK223" s="831">
        <f t="shared" si="83"/>
        <v>0</v>
      </c>
      <c r="AL223" s="831">
        <f t="shared" si="84"/>
        <v>0</v>
      </c>
      <c r="AM223" s="831">
        <f t="shared" si="85"/>
        <v>0</v>
      </c>
      <c r="AN223" s="831">
        <f t="shared" si="86"/>
        <v>0</v>
      </c>
      <c r="AO223" s="831">
        <f t="shared" si="87"/>
        <v>0</v>
      </c>
      <c r="AP223" s="831">
        <f t="shared" si="88"/>
        <v>0</v>
      </c>
      <c r="AQ223" s="485"/>
      <c r="AT223" s="485"/>
      <c r="AU223" s="485"/>
      <c r="AV223" s="485"/>
    </row>
    <row r="224" spans="1:48" x14ac:dyDescent="0.25">
      <c r="R224" s="788">
        <v>7</v>
      </c>
      <c r="S224" s="834">
        <f t="shared" si="89"/>
        <v>7355.69</v>
      </c>
      <c r="T224" s="500">
        <v>4895.45</v>
      </c>
      <c r="U224" s="500">
        <v>1874.3400000000004</v>
      </c>
      <c r="V224" s="500">
        <v>585.9</v>
      </c>
      <c r="W224" s="500">
        <v>0</v>
      </c>
      <c r="X224" s="500"/>
      <c r="Y224" s="500"/>
      <c r="Z224" s="500"/>
      <c r="AA224" s="500"/>
      <c r="AB224" s="500"/>
      <c r="AC224" s="500"/>
      <c r="AD224" s="485"/>
      <c r="AE224" s="788">
        <v>7</v>
      </c>
      <c r="AF224" s="832">
        <f>1</f>
        <v>1</v>
      </c>
      <c r="AG224" s="799">
        <f t="shared" si="90"/>
        <v>0.66553239736856773</v>
      </c>
      <c r="AH224" s="799">
        <f t="shared" ref="AH224:AH242" si="91">IFERROR(U224/$S224,"")</f>
        <v>0.25481497996788888</v>
      </c>
      <c r="AI224" s="799">
        <f t="shared" si="81"/>
        <v>7.9652622663543463E-2</v>
      </c>
      <c r="AJ224" s="799">
        <f t="shared" si="82"/>
        <v>0</v>
      </c>
      <c r="AK224" s="799">
        <f t="shared" si="83"/>
        <v>0</v>
      </c>
      <c r="AL224" s="799">
        <f t="shared" si="84"/>
        <v>0</v>
      </c>
      <c r="AM224" s="799">
        <f t="shared" si="85"/>
        <v>0</v>
      </c>
      <c r="AN224" s="799">
        <f t="shared" si="86"/>
        <v>0</v>
      </c>
      <c r="AO224" s="799">
        <f t="shared" si="87"/>
        <v>0</v>
      </c>
      <c r="AP224" s="799">
        <f t="shared" si="88"/>
        <v>0</v>
      </c>
      <c r="AQ224" s="485"/>
      <c r="AT224" s="485"/>
      <c r="AU224" s="485"/>
      <c r="AV224" s="485"/>
    </row>
    <row r="225" spans="18:48" x14ac:dyDescent="0.25">
      <c r="R225" s="788">
        <v>8</v>
      </c>
      <c r="S225" s="835">
        <f t="shared" si="89"/>
        <v>6798.4299999999994</v>
      </c>
      <c r="T225" s="795">
        <v>4251.6099999999997</v>
      </c>
      <c r="U225" s="795">
        <v>1960.92</v>
      </c>
      <c r="V225" s="795">
        <v>585.9</v>
      </c>
      <c r="W225" s="795">
        <v>0</v>
      </c>
      <c r="X225" s="795"/>
      <c r="Y225" s="795"/>
      <c r="Z225" s="795"/>
      <c r="AA225" s="795"/>
      <c r="AB225" s="795"/>
      <c r="AC225" s="795"/>
      <c r="AD225" s="485"/>
      <c r="AE225" s="788">
        <v>8</v>
      </c>
      <c r="AF225" s="833">
        <f>1</f>
        <v>1</v>
      </c>
      <c r="AG225" s="831">
        <f t="shared" si="90"/>
        <v>0.62538115417824414</v>
      </c>
      <c r="AH225" s="831">
        <f t="shared" si="91"/>
        <v>0.28843718329084805</v>
      </c>
      <c r="AI225" s="831">
        <f t="shared" si="81"/>
        <v>8.6181662530907879E-2</v>
      </c>
      <c r="AJ225" s="831">
        <f t="shared" si="82"/>
        <v>0</v>
      </c>
      <c r="AK225" s="831">
        <f t="shared" si="83"/>
        <v>0</v>
      </c>
      <c r="AL225" s="831">
        <f t="shared" si="84"/>
        <v>0</v>
      </c>
      <c r="AM225" s="831">
        <f t="shared" si="85"/>
        <v>0</v>
      </c>
      <c r="AN225" s="831">
        <f t="shared" si="86"/>
        <v>0</v>
      </c>
      <c r="AO225" s="831">
        <f t="shared" si="87"/>
        <v>0</v>
      </c>
      <c r="AP225" s="831">
        <f t="shared" si="88"/>
        <v>0</v>
      </c>
      <c r="AQ225" s="485"/>
      <c r="AT225" s="485"/>
      <c r="AU225" s="485"/>
      <c r="AV225" s="485"/>
    </row>
    <row r="226" spans="18:48" x14ac:dyDescent="0.25">
      <c r="R226" s="788">
        <v>9</v>
      </c>
      <c r="S226" s="834">
        <f t="shared" si="89"/>
        <v>7600.5099999999993</v>
      </c>
      <c r="T226" s="500">
        <v>4569.3099999999995</v>
      </c>
      <c r="U226" s="500">
        <v>2445.3000000000002</v>
      </c>
      <c r="V226" s="500">
        <v>585.9</v>
      </c>
      <c r="W226" s="500">
        <v>0</v>
      </c>
      <c r="X226" s="500"/>
      <c r="Y226" s="500"/>
      <c r="Z226" s="500"/>
      <c r="AA226" s="500"/>
      <c r="AB226" s="500"/>
      <c r="AC226" s="500"/>
      <c r="AD226" s="485"/>
      <c r="AE226" s="788">
        <v>9</v>
      </c>
      <c r="AF226" s="832">
        <f>1</f>
        <v>1</v>
      </c>
      <c r="AG226" s="799">
        <f t="shared" si="90"/>
        <v>0.60118465734536231</v>
      </c>
      <c r="AH226" s="799">
        <f t="shared" si="91"/>
        <v>0.32172841033035948</v>
      </c>
      <c r="AI226" s="799">
        <f t="shared" si="81"/>
        <v>7.708693232427824E-2</v>
      </c>
      <c r="AJ226" s="799">
        <f t="shared" si="82"/>
        <v>0</v>
      </c>
      <c r="AK226" s="799">
        <f t="shared" si="83"/>
        <v>0</v>
      </c>
      <c r="AL226" s="799">
        <f t="shared" si="84"/>
        <v>0</v>
      </c>
      <c r="AM226" s="799">
        <f t="shared" si="85"/>
        <v>0</v>
      </c>
      <c r="AN226" s="799">
        <f t="shared" si="86"/>
        <v>0</v>
      </c>
      <c r="AO226" s="799">
        <f t="shared" si="87"/>
        <v>0</v>
      </c>
      <c r="AP226" s="799">
        <f t="shared" si="88"/>
        <v>0</v>
      </c>
      <c r="AQ226" s="485"/>
      <c r="AT226" s="485"/>
      <c r="AU226" s="485"/>
      <c r="AV226" s="485"/>
    </row>
    <row r="227" spans="18:48" x14ac:dyDescent="0.25">
      <c r="R227" s="788">
        <v>10</v>
      </c>
      <c r="S227" s="835">
        <f t="shared" si="89"/>
        <v>6583.1200000000008</v>
      </c>
      <c r="T227" s="795">
        <v>4076.26</v>
      </c>
      <c r="U227" s="795">
        <v>1939.8600000000001</v>
      </c>
      <c r="V227" s="795">
        <v>567</v>
      </c>
      <c r="W227" s="795">
        <v>0</v>
      </c>
      <c r="X227" s="795"/>
      <c r="Y227" s="795"/>
      <c r="Z227" s="795"/>
      <c r="AA227" s="795"/>
      <c r="AB227" s="795"/>
      <c r="AC227" s="795"/>
      <c r="AD227" s="485"/>
      <c r="AE227" s="788">
        <v>10</v>
      </c>
      <c r="AF227" s="833">
        <f>1</f>
        <v>1</v>
      </c>
      <c r="AG227" s="831">
        <f t="shared" si="90"/>
        <v>0.61919879935349798</v>
      </c>
      <c r="AH227" s="831">
        <f t="shared" si="91"/>
        <v>0.29467182734022773</v>
      </c>
      <c r="AI227" s="831">
        <f t="shared" si="81"/>
        <v>8.6129373306274223E-2</v>
      </c>
      <c r="AJ227" s="831">
        <f t="shared" si="82"/>
        <v>0</v>
      </c>
      <c r="AK227" s="831">
        <f t="shared" si="83"/>
        <v>0</v>
      </c>
      <c r="AL227" s="831">
        <f t="shared" si="84"/>
        <v>0</v>
      </c>
      <c r="AM227" s="831">
        <f t="shared" si="85"/>
        <v>0</v>
      </c>
      <c r="AN227" s="831">
        <f t="shared" si="86"/>
        <v>0</v>
      </c>
      <c r="AO227" s="831">
        <f t="shared" si="87"/>
        <v>0</v>
      </c>
      <c r="AP227" s="831">
        <f t="shared" si="88"/>
        <v>0</v>
      </c>
      <c r="AQ227" s="485"/>
      <c r="AT227" s="485"/>
      <c r="AU227" s="485"/>
      <c r="AV227" s="485"/>
    </row>
    <row r="228" spans="18:48" x14ac:dyDescent="0.25">
      <c r="R228" s="788">
        <v>11</v>
      </c>
      <c r="S228" s="834">
        <f t="shared" si="89"/>
        <v>11529.275</v>
      </c>
      <c r="T228" s="500">
        <v>5438.7</v>
      </c>
      <c r="U228" s="500">
        <v>5518.1750000000002</v>
      </c>
      <c r="V228" s="500">
        <v>572.4</v>
      </c>
      <c r="W228" s="500">
        <v>0</v>
      </c>
      <c r="X228" s="500"/>
      <c r="Y228" s="500"/>
      <c r="Z228" s="500"/>
      <c r="AA228" s="500"/>
      <c r="AB228" s="500"/>
      <c r="AC228" s="500"/>
      <c r="AD228" s="485"/>
      <c r="AE228" s="788">
        <v>11</v>
      </c>
      <c r="AF228" s="832">
        <f>1</f>
        <v>1</v>
      </c>
      <c r="AG228" s="799">
        <f t="shared" si="90"/>
        <v>0.47172957536358529</v>
      </c>
      <c r="AH228" s="799">
        <f t="shared" si="91"/>
        <v>0.47862289692977228</v>
      </c>
      <c r="AI228" s="799">
        <f t="shared" si="81"/>
        <v>4.9647527706642436E-2</v>
      </c>
      <c r="AJ228" s="799">
        <f t="shared" si="82"/>
        <v>0</v>
      </c>
      <c r="AK228" s="799">
        <f t="shared" si="83"/>
        <v>0</v>
      </c>
      <c r="AL228" s="799">
        <f t="shared" si="84"/>
        <v>0</v>
      </c>
      <c r="AM228" s="799">
        <f t="shared" si="85"/>
        <v>0</v>
      </c>
      <c r="AN228" s="799">
        <f t="shared" si="86"/>
        <v>0</v>
      </c>
      <c r="AO228" s="799">
        <f t="shared" si="87"/>
        <v>0</v>
      </c>
      <c r="AP228" s="799">
        <f t="shared" si="88"/>
        <v>0</v>
      </c>
      <c r="AQ228" s="485"/>
      <c r="AT228" s="485"/>
      <c r="AU228" s="485"/>
      <c r="AV228" s="485"/>
    </row>
    <row r="229" spans="18:48" x14ac:dyDescent="0.25">
      <c r="R229" s="788">
        <v>12</v>
      </c>
      <c r="S229" s="835">
        <f t="shared" si="89"/>
        <v>414</v>
      </c>
      <c r="T229" s="795">
        <v>414</v>
      </c>
      <c r="U229" s="795">
        <v>0</v>
      </c>
      <c r="V229" s="795">
        <v>0</v>
      </c>
      <c r="W229" s="795">
        <v>0</v>
      </c>
      <c r="X229" s="795"/>
      <c r="Y229" s="795"/>
      <c r="Z229" s="795"/>
      <c r="AA229" s="795"/>
      <c r="AB229" s="795"/>
      <c r="AC229" s="795"/>
      <c r="AD229" s="485"/>
      <c r="AE229" s="788">
        <v>12</v>
      </c>
      <c r="AF229" s="833">
        <f>1</f>
        <v>1</v>
      </c>
      <c r="AG229" s="831">
        <f t="shared" si="90"/>
        <v>1</v>
      </c>
      <c r="AH229" s="831">
        <f t="shared" si="91"/>
        <v>0</v>
      </c>
      <c r="AI229" s="831">
        <f t="shared" si="81"/>
        <v>0</v>
      </c>
      <c r="AJ229" s="831">
        <f t="shared" si="82"/>
        <v>0</v>
      </c>
      <c r="AK229" s="831">
        <f t="shared" si="83"/>
        <v>0</v>
      </c>
      <c r="AL229" s="831">
        <f t="shared" si="84"/>
        <v>0</v>
      </c>
      <c r="AM229" s="831">
        <f t="shared" si="85"/>
        <v>0</v>
      </c>
      <c r="AN229" s="831">
        <f t="shared" si="86"/>
        <v>0</v>
      </c>
      <c r="AO229" s="831">
        <f t="shared" si="87"/>
        <v>0</v>
      </c>
      <c r="AP229" s="831">
        <f t="shared" si="88"/>
        <v>0</v>
      </c>
      <c r="AQ229" s="485"/>
      <c r="AT229" s="485"/>
      <c r="AU229" s="485"/>
      <c r="AV229" s="485"/>
    </row>
    <row r="230" spans="18:48" x14ac:dyDescent="0.25">
      <c r="R230" s="788">
        <v>13</v>
      </c>
      <c r="S230" s="834">
        <f t="shared" si="89"/>
        <v>626.40000000000009</v>
      </c>
      <c r="T230" s="500">
        <v>626.40000000000009</v>
      </c>
      <c r="U230" s="500">
        <v>0</v>
      </c>
      <c r="V230" s="500">
        <v>0</v>
      </c>
      <c r="W230" s="500">
        <v>0</v>
      </c>
      <c r="X230" s="500"/>
      <c r="Y230" s="500"/>
      <c r="Z230" s="500"/>
      <c r="AA230" s="500"/>
      <c r="AB230" s="500"/>
      <c r="AC230" s="500"/>
      <c r="AD230" s="485"/>
      <c r="AE230" s="788">
        <v>13</v>
      </c>
      <c r="AF230" s="832">
        <f>1</f>
        <v>1</v>
      </c>
      <c r="AG230" s="799">
        <f t="shared" si="90"/>
        <v>1</v>
      </c>
      <c r="AH230" s="799">
        <f t="shared" si="91"/>
        <v>0</v>
      </c>
      <c r="AI230" s="799">
        <f t="shared" si="81"/>
        <v>0</v>
      </c>
      <c r="AJ230" s="799">
        <f t="shared" si="82"/>
        <v>0</v>
      </c>
      <c r="AK230" s="799">
        <f t="shared" si="83"/>
        <v>0</v>
      </c>
      <c r="AL230" s="799">
        <f t="shared" si="84"/>
        <v>0</v>
      </c>
      <c r="AM230" s="799">
        <f t="shared" si="85"/>
        <v>0</v>
      </c>
      <c r="AN230" s="799">
        <f t="shared" si="86"/>
        <v>0</v>
      </c>
      <c r="AO230" s="799">
        <f t="shared" si="87"/>
        <v>0</v>
      </c>
      <c r="AP230" s="799">
        <f t="shared" si="88"/>
        <v>0</v>
      </c>
      <c r="AQ230" s="485"/>
      <c r="AT230" s="485"/>
      <c r="AU230" s="485"/>
      <c r="AV230" s="485"/>
    </row>
    <row r="231" spans="18:48" x14ac:dyDescent="0.25">
      <c r="R231" s="788">
        <v>14</v>
      </c>
      <c r="S231" s="835">
        <f t="shared" si="89"/>
        <v>0</v>
      </c>
      <c r="T231" s="795"/>
      <c r="U231" s="795"/>
      <c r="V231" s="795"/>
      <c r="W231" s="795"/>
      <c r="X231" s="795"/>
      <c r="Y231" s="795"/>
      <c r="Z231" s="795"/>
      <c r="AA231" s="795"/>
      <c r="AB231" s="795"/>
      <c r="AC231" s="795"/>
      <c r="AD231" s="485"/>
      <c r="AE231" s="788">
        <v>14</v>
      </c>
      <c r="AF231" s="833">
        <f>1</f>
        <v>1</v>
      </c>
      <c r="AG231" s="831" t="str">
        <f t="shared" si="90"/>
        <v/>
      </c>
      <c r="AH231" s="831" t="str">
        <f t="shared" si="91"/>
        <v/>
      </c>
      <c r="AI231" s="831" t="str">
        <f t="shared" si="81"/>
        <v/>
      </c>
      <c r="AJ231" s="831" t="str">
        <f t="shared" si="82"/>
        <v/>
      </c>
      <c r="AK231" s="831" t="str">
        <f t="shared" si="83"/>
        <v/>
      </c>
      <c r="AL231" s="831" t="str">
        <f t="shared" si="84"/>
        <v/>
      </c>
      <c r="AM231" s="831" t="str">
        <f t="shared" si="85"/>
        <v/>
      </c>
      <c r="AN231" s="831" t="str">
        <f t="shared" si="86"/>
        <v/>
      </c>
      <c r="AO231" s="831" t="str">
        <f t="shared" si="87"/>
        <v/>
      </c>
      <c r="AP231" s="831" t="str">
        <f t="shared" si="88"/>
        <v/>
      </c>
      <c r="AQ231" s="485"/>
      <c r="AT231" s="485"/>
      <c r="AU231" s="485"/>
      <c r="AV231" s="485"/>
    </row>
    <row r="232" spans="18:48" x14ac:dyDescent="0.25">
      <c r="R232" s="788">
        <v>15</v>
      </c>
      <c r="S232" s="834">
        <f t="shared" si="89"/>
        <v>0</v>
      </c>
      <c r="T232" s="500"/>
      <c r="U232" s="500"/>
      <c r="V232" s="500"/>
      <c r="W232" s="500"/>
      <c r="X232" s="500"/>
      <c r="Y232" s="500"/>
      <c r="Z232" s="500"/>
      <c r="AA232" s="500"/>
      <c r="AB232" s="500"/>
      <c r="AC232" s="500"/>
      <c r="AD232" s="485"/>
      <c r="AE232" s="788">
        <v>15</v>
      </c>
      <c r="AF232" s="832">
        <f>1</f>
        <v>1</v>
      </c>
      <c r="AG232" s="799" t="str">
        <f t="shared" si="90"/>
        <v/>
      </c>
      <c r="AH232" s="799" t="str">
        <f t="shared" si="91"/>
        <v/>
      </c>
      <c r="AI232" s="799" t="str">
        <f t="shared" si="81"/>
        <v/>
      </c>
      <c r="AJ232" s="799" t="str">
        <f t="shared" si="82"/>
        <v/>
      </c>
      <c r="AK232" s="799" t="str">
        <f t="shared" si="83"/>
        <v/>
      </c>
      <c r="AL232" s="799" t="str">
        <f t="shared" si="84"/>
        <v/>
      </c>
      <c r="AM232" s="799" t="str">
        <f t="shared" si="85"/>
        <v/>
      </c>
      <c r="AN232" s="799" t="str">
        <f t="shared" si="86"/>
        <v/>
      </c>
      <c r="AO232" s="799" t="str">
        <f t="shared" si="87"/>
        <v/>
      </c>
      <c r="AP232" s="799" t="str">
        <f t="shared" si="88"/>
        <v/>
      </c>
      <c r="AQ232" s="485"/>
      <c r="AT232" s="485"/>
      <c r="AU232" s="485"/>
      <c r="AV232" s="485"/>
    </row>
    <row r="233" spans="18:48" x14ac:dyDescent="0.25">
      <c r="R233" s="788">
        <v>16</v>
      </c>
      <c r="S233" s="835">
        <f t="shared" si="89"/>
        <v>0</v>
      </c>
      <c r="T233" s="795"/>
      <c r="U233" s="795"/>
      <c r="V233" s="795"/>
      <c r="W233" s="795"/>
      <c r="X233" s="795"/>
      <c r="Y233" s="795"/>
      <c r="Z233" s="795"/>
      <c r="AA233" s="795"/>
      <c r="AB233" s="795"/>
      <c r="AC233" s="795"/>
      <c r="AD233" s="485"/>
      <c r="AE233" s="788">
        <v>16</v>
      </c>
      <c r="AF233" s="833">
        <f>1</f>
        <v>1</v>
      </c>
      <c r="AG233" s="831" t="str">
        <f t="shared" si="90"/>
        <v/>
      </c>
      <c r="AH233" s="831" t="str">
        <f t="shared" si="91"/>
        <v/>
      </c>
      <c r="AI233" s="831" t="str">
        <f t="shared" si="81"/>
        <v/>
      </c>
      <c r="AJ233" s="831" t="str">
        <f t="shared" si="82"/>
        <v/>
      </c>
      <c r="AK233" s="831" t="str">
        <f t="shared" si="83"/>
        <v/>
      </c>
      <c r="AL233" s="831" t="str">
        <f t="shared" si="84"/>
        <v/>
      </c>
      <c r="AM233" s="831" t="str">
        <f t="shared" si="85"/>
        <v/>
      </c>
      <c r="AN233" s="831" t="str">
        <f t="shared" si="86"/>
        <v/>
      </c>
      <c r="AO233" s="831" t="str">
        <f t="shared" si="87"/>
        <v/>
      </c>
      <c r="AP233" s="831" t="str">
        <f t="shared" si="88"/>
        <v/>
      </c>
      <c r="AQ233" s="485"/>
      <c r="AT233" s="485"/>
      <c r="AU233" s="485"/>
      <c r="AV233" s="485"/>
    </row>
    <row r="234" spans="18:48" x14ac:dyDescent="0.25">
      <c r="R234" s="788">
        <v>17</v>
      </c>
      <c r="S234" s="834">
        <f t="shared" si="89"/>
        <v>0</v>
      </c>
      <c r="T234" s="500"/>
      <c r="U234" s="500"/>
      <c r="V234" s="500"/>
      <c r="W234" s="500"/>
      <c r="X234" s="500"/>
      <c r="Y234" s="500"/>
      <c r="Z234" s="500"/>
      <c r="AA234" s="500"/>
      <c r="AB234" s="500"/>
      <c r="AC234" s="500"/>
      <c r="AD234" s="485"/>
      <c r="AE234" s="788">
        <v>17</v>
      </c>
      <c r="AF234" s="832">
        <f>1</f>
        <v>1</v>
      </c>
      <c r="AG234" s="799" t="str">
        <f t="shared" si="90"/>
        <v/>
      </c>
      <c r="AH234" s="799" t="str">
        <f t="shared" si="91"/>
        <v/>
      </c>
      <c r="AI234" s="799" t="str">
        <f t="shared" si="81"/>
        <v/>
      </c>
      <c r="AJ234" s="799" t="str">
        <f t="shared" si="82"/>
        <v/>
      </c>
      <c r="AK234" s="799" t="str">
        <f t="shared" si="83"/>
        <v/>
      </c>
      <c r="AL234" s="799" t="str">
        <f t="shared" si="84"/>
        <v/>
      </c>
      <c r="AM234" s="799" t="str">
        <f t="shared" si="85"/>
        <v/>
      </c>
      <c r="AN234" s="799" t="str">
        <f t="shared" si="86"/>
        <v/>
      </c>
      <c r="AO234" s="799" t="str">
        <f t="shared" si="87"/>
        <v/>
      </c>
      <c r="AP234" s="799" t="str">
        <f t="shared" si="88"/>
        <v/>
      </c>
      <c r="AQ234" s="485"/>
      <c r="AT234" s="485"/>
      <c r="AU234" s="485"/>
      <c r="AV234" s="485"/>
    </row>
    <row r="235" spans="18:48" x14ac:dyDescent="0.25">
      <c r="R235" s="788">
        <v>18</v>
      </c>
      <c r="S235" s="835">
        <f t="shared" si="89"/>
        <v>0</v>
      </c>
      <c r="T235" s="795"/>
      <c r="U235" s="795"/>
      <c r="V235" s="795"/>
      <c r="W235" s="795"/>
      <c r="X235" s="795"/>
      <c r="Y235" s="795"/>
      <c r="Z235" s="795"/>
      <c r="AA235" s="795"/>
      <c r="AB235" s="795"/>
      <c r="AC235" s="795"/>
      <c r="AD235" s="485"/>
      <c r="AE235" s="788">
        <v>18</v>
      </c>
      <c r="AF235" s="833">
        <f>1</f>
        <v>1</v>
      </c>
      <c r="AG235" s="831" t="str">
        <f t="shared" si="90"/>
        <v/>
      </c>
      <c r="AH235" s="831" t="str">
        <f t="shared" si="91"/>
        <v/>
      </c>
      <c r="AI235" s="831" t="str">
        <f t="shared" si="81"/>
        <v/>
      </c>
      <c r="AJ235" s="831" t="str">
        <f t="shared" si="82"/>
        <v/>
      </c>
      <c r="AK235" s="831" t="str">
        <f t="shared" si="83"/>
        <v/>
      </c>
      <c r="AL235" s="831" t="str">
        <f t="shared" si="84"/>
        <v/>
      </c>
      <c r="AM235" s="831" t="str">
        <f t="shared" si="85"/>
        <v/>
      </c>
      <c r="AN235" s="831" t="str">
        <f t="shared" si="86"/>
        <v/>
      </c>
      <c r="AO235" s="831" t="str">
        <f t="shared" si="87"/>
        <v/>
      </c>
      <c r="AP235" s="831" t="str">
        <f t="shared" si="88"/>
        <v/>
      </c>
      <c r="AQ235" s="485"/>
      <c r="AT235" s="485"/>
      <c r="AU235" s="485"/>
      <c r="AV235" s="485"/>
    </row>
    <row r="236" spans="18:48" x14ac:dyDescent="0.25">
      <c r="R236" s="788">
        <v>19</v>
      </c>
      <c r="S236" s="834">
        <f t="shared" si="89"/>
        <v>0</v>
      </c>
      <c r="T236" s="500"/>
      <c r="U236" s="500"/>
      <c r="V236" s="500"/>
      <c r="W236" s="500"/>
      <c r="X236" s="500"/>
      <c r="Y236" s="500"/>
      <c r="Z236" s="500"/>
      <c r="AA236" s="500"/>
      <c r="AB236" s="500"/>
      <c r="AC236" s="500"/>
      <c r="AD236" s="485"/>
      <c r="AE236" s="788">
        <v>19</v>
      </c>
      <c r="AF236" s="832">
        <f>1</f>
        <v>1</v>
      </c>
      <c r="AG236" s="799" t="str">
        <f t="shared" si="90"/>
        <v/>
      </c>
      <c r="AH236" s="799" t="str">
        <f t="shared" si="91"/>
        <v/>
      </c>
      <c r="AI236" s="799" t="str">
        <f t="shared" si="81"/>
        <v/>
      </c>
      <c r="AJ236" s="799" t="str">
        <f t="shared" si="82"/>
        <v/>
      </c>
      <c r="AK236" s="799" t="str">
        <f t="shared" si="83"/>
        <v/>
      </c>
      <c r="AL236" s="799" t="str">
        <f t="shared" si="84"/>
        <v/>
      </c>
      <c r="AM236" s="799" t="str">
        <f t="shared" si="85"/>
        <v/>
      </c>
      <c r="AN236" s="799" t="str">
        <f t="shared" si="86"/>
        <v/>
      </c>
      <c r="AO236" s="799" t="str">
        <f t="shared" si="87"/>
        <v/>
      </c>
      <c r="AP236" s="799" t="str">
        <f t="shared" si="88"/>
        <v/>
      </c>
      <c r="AQ236" s="485"/>
      <c r="AT236" s="485"/>
      <c r="AU236" s="485"/>
      <c r="AV236" s="485"/>
    </row>
    <row r="237" spans="18:48" x14ac:dyDescent="0.25">
      <c r="R237" s="788">
        <v>20</v>
      </c>
      <c r="S237" s="835">
        <f t="shared" si="89"/>
        <v>0</v>
      </c>
      <c r="T237" s="795"/>
      <c r="U237" s="795"/>
      <c r="V237" s="795"/>
      <c r="W237" s="795"/>
      <c r="X237" s="795"/>
      <c r="Y237" s="795"/>
      <c r="Z237" s="795"/>
      <c r="AA237" s="795"/>
      <c r="AB237" s="795"/>
      <c r="AC237" s="795"/>
      <c r="AD237" s="485"/>
      <c r="AE237" s="788">
        <v>20</v>
      </c>
      <c r="AF237" s="833">
        <f>1</f>
        <v>1</v>
      </c>
      <c r="AG237" s="831" t="str">
        <f t="shared" si="90"/>
        <v/>
      </c>
      <c r="AH237" s="831" t="str">
        <f t="shared" si="91"/>
        <v/>
      </c>
      <c r="AI237" s="831" t="str">
        <f t="shared" si="81"/>
        <v/>
      </c>
      <c r="AJ237" s="831" t="str">
        <f t="shared" si="82"/>
        <v/>
      </c>
      <c r="AK237" s="831" t="str">
        <f t="shared" si="83"/>
        <v/>
      </c>
      <c r="AL237" s="831" t="str">
        <f t="shared" si="84"/>
        <v/>
      </c>
      <c r="AM237" s="831" t="str">
        <f t="shared" si="85"/>
        <v/>
      </c>
      <c r="AN237" s="831" t="str">
        <f t="shared" si="86"/>
        <v/>
      </c>
      <c r="AO237" s="831" t="str">
        <f t="shared" si="87"/>
        <v/>
      </c>
      <c r="AP237" s="831" t="str">
        <f t="shared" si="88"/>
        <v/>
      </c>
      <c r="AQ237" s="485"/>
      <c r="AT237" s="485"/>
      <c r="AU237" s="485"/>
      <c r="AV237" s="485"/>
    </row>
    <row r="238" spans="18:48" x14ac:dyDescent="0.25">
      <c r="R238" s="788">
        <v>21</v>
      </c>
      <c r="S238" s="834">
        <f t="shared" si="89"/>
        <v>0</v>
      </c>
      <c r="T238" s="500"/>
      <c r="U238" s="500"/>
      <c r="V238" s="500"/>
      <c r="W238" s="500"/>
      <c r="X238" s="500"/>
      <c r="Y238" s="500"/>
      <c r="Z238" s="500"/>
      <c r="AA238" s="500"/>
      <c r="AB238" s="500"/>
      <c r="AC238" s="500"/>
      <c r="AD238" s="485"/>
      <c r="AE238" s="788">
        <v>21</v>
      </c>
      <c r="AF238" s="832">
        <f>1</f>
        <v>1</v>
      </c>
      <c r="AG238" s="799" t="str">
        <f t="shared" si="90"/>
        <v/>
      </c>
      <c r="AH238" s="799" t="str">
        <f t="shared" si="91"/>
        <v/>
      </c>
      <c r="AI238" s="799" t="str">
        <f t="shared" si="81"/>
        <v/>
      </c>
      <c r="AJ238" s="799" t="str">
        <f t="shared" si="82"/>
        <v/>
      </c>
      <c r="AK238" s="799" t="str">
        <f t="shared" si="83"/>
        <v/>
      </c>
      <c r="AL238" s="799" t="str">
        <f t="shared" si="84"/>
        <v/>
      </c>
      <c r="AM238" s="799" t="str">
        <f t="shared" si="85"/>
        <v/>
      </c>
      <c r="AN238" s="799" t="str">
        <f t="shared" si="86"/>
        <v/>
      </c>
      <c r="AO238" s="799" t="str">
        <f t="shared" si="87"/>
        <v/>
      </c>
      <c r="AP238" s="799" t="str">
        <f t="shared" si="88"/>
        <v/>
      </c>
      <c r="AQ238" s="485"/>
      <c r="AT238" s="485"/>
      <c r="AU238" s="485"/>
      <c r="AV238" s="485"/>
    </row>
    <row r="239" spans="18:48" x14ac:dyDescent="0.25">
      <c r="R239" s="788">
        <v>22</v>
      </c>
      <c r="S239" s="835">
        <f t="shared" si="89"/>
        <v>0</v>
      </c>
      <c r="T239" s="795"/>
      <c r="U239" s="795"/>
      <c r="V239" s="795"/>
      <c r="W239" s="795"/>
      <c r="X239" s="795"/>
      <c r="Y239" s="795"/>
      <c r="Z239" s="795"/>
      <c r="AA239" s="795"/>
      <c r="AB239" s="795"/>
      <c r="AC239" s="795"/>
      <c r="AD239" s="485"/>
      <c r="AE239" s="788">
        <v>22</v>
      </c>
      <c r="AF239" s="833">
        <f>1</f>
        <v>1</v>
      </c>
      <c r="AG239" s="831" t="str">
        <f t="shared" si="90"/>
        <v/>
      </c>
      <c r="AH239" s="831" t="str">
        <f t="shared" si="91"/>
        <v/>
      </c>
      <c r="AI239" s="831" t="str">
        <f t="shared" si="81"/>
        <v/>
      </c>
      <c r="AJ239" s="831" t="str">
        <f t="shared" si="82"/>
        <v/>
      </c>
      <c r="AK239" s="831" t="str">
        <f t="shared" si="83"/>
        <v/>
      </c>
      <c r="AL239" s="831" t="str">
        <f t="shared" si="84"/>
        <v/>
      </c>
      <c r="AM239" s="831" t="str">
        <f t="shared" si="85"/>
        <v/>
      </c>
      <c r="AN239" s="831" t="str">
        <f t="shared" si="86"/>
        <v/>
      </c>
      <c r="AO239" s="831" t="str">
        <f t="shared" si="87"/>
        <v/>
      </c>
      <c r="AP239" s="831" t="str">
        <f t="shared" si="88"/>
        <v/>
      </c>
      <c r="AQ239" s="485"/>
      <c r="AT239" s="485"/>
      <c r="AU239" s="485"/>
      <c r="AV239" s="485"/>
    </row>
    <row r="240" spans="18:48" x14ac:dyDescent="0.25">
      <c r="R240" s="788">
        <v>23</v>
      </c>
      <c r="S240" s="834">
        <f t="shared" si="89"/>
        <v>0</v>
      </c>
      <c r="T240" s="500"/>
      <c r="U240" s="500"/>
      <c r="V240" s="500"/>
      <c r="W240" s="500"/>
      <c r="X240" s="500"/>
      <c r="Y240" s="500"/>
      <c r="Z240" s="500"/>
      <c r="AA240" s="500"/>
      <c r="AB240" s="500"/>
      <c r="AC240" s="500"/>
      <c r="AD240" s="485"/>
      <c r="AE240" s="788">
        <v>23</v>
      </c>
      <c r="AF240" s="832">
        <f>1</f>
        <v>1</v>
      </c>
      <c r="AG240" s="799" t="str">
        <f t="shared" si="90"/>
        <v/>
      </c>
      <c r="AH240" s="799" t="str">
        <f t="shared" si="91"/>
        <v/>
      </c>
      <c r="AI240" s="799" t="str">
        <f t="shared" si="81"/>
        <v/>
      </c>
      <c r="AJ240" s="799" t="str">
        <f t="shared" si="82"/>
        <v/>
      </c>
      <c r="AK240" s="799" t="str">
        <f t="shared" si="83"/>
        <v/>
      </c>
      <c r="AL240" s="799" t="str">
        <f t="shared" si="84"/>
        <v/>
      </c>
      <c r="AM240" s="799" t="str">
        <f t="shared" si="85"/>
        <v/>
      </c>
      <c r="AN240" s="799" t="str">
        <f t="shared" si="86"/>
        <v/>
      </c>
      <c r="AO240" s="799" t="str">
        <f t="shared" si="87"/>
        <v/>
      </c>
      <c r="AP240" s="799" t="str">
        <f t="shared" si="88"/>
        <v/>
      </c>
      <c r="AQ240" s="485"/>
      <c r="AT240" s="485"/>
      <c r="AU240" s="485"/>
      <c r="AV240" s="485"/>
    </row>
    <row r="241" spans="1:48" x14ac:dyDescent="0.25">
      <c r="R241" s="788">
        <v>24</v>
      </c>
      <c r="S241" s="835">
        <f t="shared" si="89"/>
        <v>0</v>
      </c>
      <c r="T241" s="795"/>
      <c r="U241" s="795"/>
      <c r="V241" s="795"/>
      <c r="W241" s="795"/>
      <c r="X241" s="795"/>
      <c r="Y241" s="795"/>
      <c r="Z241" s="795"/>
      <c r="AA241" s="795"/>
      <c r="AB241" s="795"/>
      <c r="AC241" s="795"/>
      <c r="AD241" s="485"/>
      <c r="AE241" s="788">
        <v>24</v>
      </c>
      <c r="AF241" s="833">
        <f>1</f>
        <v>1</v>
      </c>
      <c r="AG241" s="831" t="str">
        <f t="shared" si="90"/>
        <v/>
      </c>
      <c r="AH241" s="831" t="str">
        <f t="shared" si="91"/>
        <v/>
      </c>
      <c r="AI241" s="831" t="str">
        <f t="shared" si="81"/>
        <v/>
      </c>
      <c r="AJ241" s="831" t="str">
        <f t="shared" si="82"/>
        <v/>
      </c>
      <c r="AK241" s="831" t="str">
        <f t="shared" si="83"/>
        <v/>
      </c>
      <c r="AL241" s="831" t="str">
        <f t="shared" si="84"/>
        <v/>
      </c>
      <c r="AM241" s="831" t="str">
        <f t="shared" si="85"/>
        <v/>
      </c>
      <c r="AN241" s="831" t="str">
        <f t="shared" si="86"/>
        <v/>
      </c>
      <c r="AO241" s="831" t="str">
        <f t="shared" si="87"/>
        <v/>
      </c>
      <c r="AP241" s="831" t="str">
        <f t="shared" si="88"/>
        <v/>
      </c>
      <c r="AQ241" s="485"/>
      <c r="AT241" s="485"/>
      <c r="AU241" s="485"/>
      <c r="AV241" s="485"/>
    </row>
    <row r="242" spans="1:48" x14ac:dyDescent="0.25">
      <c r="R242" s="788">
        <v>25</v>
      </c>
      <c r="S242" s="834">
        <f t="shared" si="89"/>
        <v>0</v>
      </c>
      <c r="T242" s="500"/>
      <c r="U242" s="500"/>
      <c r="V242" s="500"/>
      <c r="W242" s="500"/>
      <c r="X242" s="500"/>
      <c r="Y242" s="500"/>
      <c r="Z242" s="500"/>
      <c r="AA242" s="500"/>
      <c r="AB242" s="500"/>
      <c r="AC242" s="500"/>
      <c r="AD242" s="485"/>
      <c r="AE242" s="788">
        <v>25</v>
      </c>
      <c r="AF242" s="832">
        <f>1</f>
        <v>1</v>
      </c>
      <c r="AG242" s="799" t="str">
        <f t="shared" si="90"/>
        <v/>
      </c>
      <c r="AH242" s="799" t="str">
        <f t="shared" si="91"/>
        <v/>
      </c>
      <c r="AI242" s="799" t="str">
        <f t="shared" si="81"/>
        <v/>
      </c>
      <c r="AJ242" s="799" t="str">
        <f t="shared" si="82"/>
        <v/>
      </c>
      <c r="AK242" s="799" t="str">
        <f t="shared" si="83"/>
        <v/>
      </c>
      <c r="AL242" s="799" t="str">
        <f t="shared" si="84"/>
        <v/>
      </c>
      <c r="AM242" s="799" t="str">
        <f t="shared" si="85"/>
        <v/>
      </c>
      <c r="AN242" s="799" t="str">
        <f t="shared" si="86"/>
        <v/>
      </c>
      <c r="AO242" s="799" t="str">
        <f t="shared" si="87"/>
        <v/>
      </c>
      <c r="AP242" s="799" t="str">
        <f t="shared" si="88"/>
        <v/>
      </c>
      <c r="AQ242" s="485"/>
      <c r="AT242" s="485"/>
      <c r="AU242" s="485"/>
      <c r="AV242" s="485"/>
    </row>
    <row r="243" spans="1:48" ht="15.75" x14ac:dyDescent="0.25">
      <c r="R243" s="1115"/>
      <c r="S243" s="1116"/>
      <c r="T243" s="796">
        <f>AG243</f>
        <v>0.61208277176213732</v>
      </c>
      <c r="U243" s="796">
        <f t="shared" ref="U243" si="92">AH243</f>
        <v>0.31673001896267344</v>
      </c>
      <c r="V243" s="796">
        <f t="shared" ref="V243" si="93">AI243</f>
        <v>6.8776721725959972E-2</v>
      </c>
      <c r="W243" s="796">
        <f t="shared" ref="W243" si="94">AJ243</f>
        <v>2.4104875492291862E-3</v>
      </c>
      <c r="X243" s="796">
        <f t="shared" ref="X243" si="95">AK243</f>
        <v>0</v>
      </c>
      <c r="Y243" s="796">
        <f t="shared" ref="Y243" si="96">AL243</f>
        <v>0</v>
      </c>
      <c r="Z243" s="796">
        <f t="shared" ref="Z243" si="97">AM243</f>
        <v>0</v>
      </c>
      <c r="AA243" s="796">
        <f t="shared" ref="AA243" si="98">AN243</f>
        <v>0</v>
      </c>
      <c r="AB243" s="796">
        <f t="shared" ref="AB243" si="99">AO243</f>
        <v>0</v>
      </c>
      <c r="AC243" s="796">
        <f t="shared" ref="AC243" si="100">AP243</f>
        <v>0</v>
      </c>
      <c r="AD243" s="485"/>
      <c r="AE243" s="1115"/>
      <c r="AF243" s="1116"/>
      <c r="AG243" s="796">
        <f>AVERAGE(AG218:AG242)</f>
        <v>0.61208277176213732</v>
      </c>
      <c r="AH243" s="796">
        <f t="shared" ref="AH243" si="101">AVERAGE(AH218:AH242)</f>
        <v>0.31673001896267344</v>
      </c>
      <c r="AI243" s="796">
        <f t="shared" ref="AI243" si="102">AVERAGE(AI218:AI242)</f>
        <v>6.8776721725959972E-2</v>
      </c>
      <c r="AJ243" s="796">
        <f>AVERAGE(AJ218:AJ242)</f>
        <v>2.4104875492291862E-3</v>
      </c>
      <c r="AK243" s="796">
        <f t="shared" ref="AK243" si="103">AVERAGE(AK218:AK242)</f>
        <v>0</v>
      </c>
      <c r="AL243" s="796">
        <f t="shared" ref="AL243" si="104">AVERAGE(AL218:AL242)</f>
        <v>0</v>
      </c>
      <c r="AM243" s="796">
        <f t="shared" ref="AM243" si="105">AVERAGE(AM218:AM242)</f>
        <v>0</v>
      </c>
      <c r="AN243" s="796">
        <f t="shared" ref="AN243" si="106">AVERAGE(AN218:AN242)</f>
        <v>0</v>
      </c>
      <c r="AO243" s="796">
        <f t="shared" ref="AO243" si="107">AVERAGE(AO218:AO242)</f>
        <v>0</v>
      </c>
      <c r="AP243" s="796">
        <f t="shared" ref="AP243" si="108">AVERAGE(AP218:AP242)</f>
        <v>0</v>
      </c>
      <c r="AQ243" s="485"/>
      <c r="AT243" s="485"/>
      <c r="AU243" s="485"/>
      <c r="AV243" s="485"/>
    </row>
    <row r="244" spans="1:48" x14ac:dyDescent="0.25">
      <c r="AD244" s="485"/>
      <c r="AQ244" s="485"/>
      <c r="AT244" s="485"/>
      <c r="AU244" s="485"/>
      <c r="AV244" s="485"/>
    </row>
    <row r="245" spans="1:48" ht="10.5" customHeight="1" x14ac:dyDescent="0.35">
      <c r="A245" s="421"/>
      <c r="B245" s="421"/>
      <c r="C245" s="421"/>
      <c r="D245" s="421"/>
      <c r="E245" s="421"/>
      <c r="F245" s="421"/>
      <c r="G245" s="421"/>
      <c r="H245" s="421"/>
      <c r="I245" s="421"/>
      <c r="J245" s="421"/>
      <c r="K245" s="422"/>
      <c r="L245" s="421"/>
      <c r="M245" s="421"/>
      <c r="N245" s="421"/>
      <c r="O245" s="421"/>
      <c r="P245" s="421"/>
      <c r="Q245" s="421"/>
      <c r="R245" s="421"/>
      <c r="S245" s="421"/>
      <c r="T245" s="421"/>
      <c r="U245" s="421"/>
      <c r="V245" s="421"/>
      <c r="W245" s="421"/>
      <c r="X245" s="421"/>
      <c r="Y245" s="421"/>
      <c r="Z245" s="421"/>
      <c r="AA245" s="421"/>
      <c r="AB245" s="421"/>
      <c r="AC245" s="421"/>
      <c r="AD245" s="496"/>
      <c r="AE245" s="421"/>
      <c r="AF245" s="421"/>
      <c r="AG245" s="421"/>
      <c r="AH245" s="421"/>
      <c r="AI245" s="421"/>
      <c r="AJ245" s="421"/>
      <c r="AK245" s="421"/>
      <c r="AL245" s="421"/>
      <c r="AM245" s="421"/>
      <c r="AN245" s="421"/>
      <c r="AO245" s="421"/>
      <c r="AP245" s="421"/>
      <c r="AQ245" s="485"/>
      <c r="AT245" s="485"/>
      <c r="AU245" s="485"/>
      <c r="AV245" s="485"/>
    </row>
    <row r="246" spans="1:48" x14ac:dyDescent="0.25">
      <c r="AD246" s="485"/>
      <c r="AQ246" s="485"/>
      <c r="AT246" s="485"/>
      <c r="AU246" s="485"/>
      <c r="AV246" s="485"/>
    </row>
    <row r="247" spans="1:48" x14ac:dyDescent="0.25">
      <c r="R247" s="11"/>
      <c r="S247" s="11"/>
      <c r="T247" s="11"/>
      <c r="U247" s="11"/>
      <c r="V247" s="11"/>
      <c r="W247" s="11"/>
      <c r="X247" s="504"/>
      <c r="Y247" s="11"/>
      <c r="Z247" s="11"/>
      <c r="AA247" s="11"/>
      <c r="AB247" s="11"/>
      <c r="AC247" s="11"/>
      <c r="AD247" s="485"/>
      <c r="AQ247" s="485"/>
      <c r="AT247" s="485"/>
      <c r="AU247" s="485"/>
      <c r="AV247" s="485"/>
    </row>
    <row r="248" spans="1:48" ht="15.75" x14ac:dyDescent="0.25">
      <c r="R248" s="11"/>
      <c r="S248" s="11"/>
      <c r="T248" s="1109" t="s">
        <v>225</v>
      </c>
      <c r="U248" s="1110"/>
      <c r="V248" s="1110"/>
      <c r="W248" s="1110"/>
      <c r="X248" s="1110"/>
      <c r="Y248" s="1110"/>
      <c r="Z248" s="1110"/>
      <c r="AA248" s="1110"/>
      <c r="AB248" s="1110"/>
      <c r="AC248" s="1111"/>
      <c r="AD248" s="485"/>
      <c r="AE248" s="485"/>
      <c r="AF248" s="485"/>
      <c r="AG248" s="485"/>
      <c r="AH248" s="485"/>
      <c r="AI248" s="485"/>
      <c r="AJ248" s="485"/>
      <c r="AK248" s="485"/>
      <c r="AL248" s="485"/>
      <c r="AM248" s="485"/>
      <c r="AN248" s="485"/>
      <c r="AO248" s="485"/>
      <c r="AP248" s="485"/>
      <c r="AQ248" s="485"/>
      <c r="AT248" s="485"/>
      <c r="AU248" s="485"/>
      <c r="AV248" s="485"/>
    </row>
    <row r="249" spans="1:48" ht="15" customHeight="1" x14ac:dyDescent="0.25">
      <c r="R249" s="790" t="s">
        <v>682</v>
      </c>
      <c r="S249" s="791" t="s">
        <v>681</v>
      </c>
      <c r="T249" s="792" t="s">
        <v>226</v>
      </c>
      <c r="U249" s="792" t="s">
        <v>227</v>
      </c>
      <c r="V249" s="792" t="s">
        <v>228</v>
      </c>
      <c r="W249" s="792" t="s">
        <v>622</v>
      </c>
      <c r="X249" s="792"/>
      <c r="Y249" s="792"/>
      <c r="Z249" s="792"/>
      <c r="AA249" s="792"/>
      <c r="AB249" s="792"/>
      <c r="AC249" s="792"/>
      <c r="AD249" s="485"/>
      <c r="AE249" s="485"/>
      <c r="AF249" s="485"/>
      <c r="AG249" s="485"/>
      <c r="AH249" s="485"/>
      <c r="AI249" s="485"/>
      <c r="AJ249" s="485"/>
      <c r="AK249" s="485"/>
      <c r="AL249" s="485"/>
      <c r="AM249" s="485"/>
      <c r="AN249" s="485"/>
      <c r="AO249" s="485"/>
      <c r="AP249" s="485"/>
      <c r="AQ249" s="485"/>
      <c r="AR249" s="798" t="s">
        <v>229</v>
      </c>
      <c r="AS249" s="798" t="s">
        <v>230</v>
      </c>
      <c r="AT249" s="485"/>
      <c r="AU249" s="485"/>
      <c r="AV249" s="485"/>
    </row>
    <row r="250" spans="1:48" x14ac:dyDescent="0.25">
      <c r="R250" s="788">
        <v>1</v>
      </c>
      <c r="S250" s="503">
        <f>IFERROR(SUMPRODUCT(T250:AC250, T122:AC122) / SUM(T122:AC122), "")</f>
        <v>0.56814630443161285</v>
      </c>
      <c r="T250" s="502">
        <v>0.55796600899977322</v>
      </c>
      <c r="U250" s="502">
        <v>0.58085317460317465</v>
      </c>
      <c r="V250" s="502">
        <v>0.5004812834224599</v>
      </c>
      <c r="W250" s="502">
        <v>0.75</v>
      </c>
      <c r="X250" s="502"/>
      <c r="Y250" s="502"/>
      <c r="Z250" s="502"/>
      <c r="AA250" s="502"/>
      <c r="AB250" s="502"/>
      <c r="AC250" s="502"/>
      <c r="AD250" s="485"/>
      <c r="AE250" s="485"/>
      <c r="AF250" s="485"/>
      <c r="AG250" s="485"/>
      <c r="AH250" s="485"/>
      <c r="AI250" s="485"/>
      <c r="AJ250" s="485"/>
      <c r="AK250" s="485"/>
      <c r="AL250" s="485"/>
      <c r="AM250" s="485"/>
      <c r="AN250" s="485"/>
      <c r="AO250" s="485"/>
      <c r="AP250" s="485"/>
      <c r="AQ250" s="485"/>
      <c r="AR250" s="799">
        <f>MIN(T250:AC274)</f>
        <v>0</v>
      </c>
      <c r="AS250" s="799">
        <f>MAX(T250:AC274)</f>
        <v>0.75</v>
      </c>
      <c r="AT250" s="485"/>
      <c r="AU250" s="485"/>
      <c r="AV250" s="485"/>
    </row>
    <row r="251" spans="1:48" x14ac:dyDescent="0.25">
      <c r="R251" s="788">
        <v>2</v>
      </c>
      <c r="S251" s="793">
        <f t="shared" ref="S251:S274" si="109">IFERROR(SUMPRODUCT(T251:AC251, T123:AC123) / SUM(T123:AC123), "")</f>
        <v>0.53698769457429385</v>
      </c>
      <c r="T251" s="789">
        <v>0.50638086983472963</v>
      </c>
      <c r="U251" s="789">
        <v>0.63755297586143356</v>
      </c>
      <c r="V251" s="789">
        <v>0</v>
      </c>
      <c r="W251" s="789">
        <v>0</v>
      </c>
      <c r="X251" s="789"/>
      <c r="Y251" s="789"/>
      <c r="Z251" s="789"/>
      <c r="AA251" s="789"/>
      <c r="AB251" s="789"/>
      <c r="AC251" s="789"/>
      <c r="AD251" s="485"/>
      <c r="AE251" s="485"/>
      <c r="AF251" s="485"/>
      <c r="AG251" s="485"/>
      <c r="AH251" s="485"/>
      <c r="AI251" s="485"/>
      <c r="AJ251" s="485"/>
      <c r="AK251" s="485"/>
      <c r="AL251" s="485"/>
      <c r="AM251" s="485"/>
      <c r="AN251" s="485"/>
      <c r="AO251" s="485"/>
      <c r="AP251" s="485"/>
      <c r="AQ251" s="485"/>
      <c r="AR251" s="485"/>
      <c r="AS251" s="485"/>
      <c r="AT251" s="485"/>
      <c r="AU251" s="485"/>
      <c r="AV251" s="485"/>
    </row>
    <row r="252" spans="1:48" x14ac:dyDescent="0.25">
      <c r="R252" s="788">
        <v>3</v>
      </c>
      <c r="S252" s="503">
        <f t="shared" si="109"/>
        <v>0.51500737929665341</v>
      </c>
      <c r="T252" s="502">
        <v>0.49637733628121444</v>
      </c>
      <c r="U252" s="502">
        <v>0.57475753621888626</v>
      </c>
      <c r="V252" s="502">
        <v>0.39602980124254356</v>
      </c>
      <c r="W252" s="502">
        <v>0</v>
      </c>
      <c r="X252" s="502"/>
      <c r="Y252" s="502"/>
      <c r="Z252" s="502"/>
      <c r="AA252" s="502"/>
      <c r="AB252" s="502"/>
      <c r="AC252" s="502"/>
      <c r="AD252" s="485"/>
      <c r="AE252" s="485"/>
      <c r="AF252" s="485"/>
      <c r="AG252" s="485"/>
      <c r="AH252" s="485"/>
      <c r="AI252" s="485"/>
      <c r="AJ252" s="485"/>
      <c r="AK252" s="485"/>
      <c r="AL252" s="485"/>
      <c r="AM252" s="485"/>
      <c r="AN252" s="485"/>
      <c r="AO252" s="485"/>
      <c r="AP252" s="485"/>
      <c r="AQ252" s="485"/>
      <c r="AR252" s="485"/>
      <c r="AS252" s="485"/>
      <c r="AT252" s="485"/>
      <c r="AU252" s="485"/>
      <c r="AV252" s="485"/>
    </row>
    <row r="253" spans="1:48" x14ac:dyDescent="0.25">
      <c r="R253" s="788">
        <v>4</v>
      </c>
      <c r="S253" s="793">
        <f t="shared" si="109"/>
        <v>0.51444580563086106</v>
      </c>
      <c r="T253" s="789">
        <v>0.53516204245628685</v>
      </c>
      <c r="U253" s="789">
        <v>0.51720309863765013</v>
      </c>
      <c r="V253" s="789">
        <v>0.45405253714343152</v>
      </c>
      <c r="W253" s="789">
        <v>0</v>
      </c>
      <c r="X253" s="789"/>
      <c r="Y253" s="789"/>
      <c r="Z253" s="789"/>
      <c r="AA253" s="789"/>
      <c r="AB253" s="789"/>
      <c r="AC253" s="789"/>
      <c r="AD253" s="485"/>
      <c r="AE253" s="485"/>
      <c r="AF253" s="485"/>
      <c r="AG253" s="485"/>
      <c r="AH253" s="485"/>
      <c r="AI253" s="485"/>
      <c r="AJ253" s="485"/>
      <c r="AK253" s="485"/>
      <c r="AL253" s="485"/>
      <c r="AM253" s="485"/>
      <c r="AN253" s="485"/>
      <c r="AO253" s="485"/>
      <c r="AP253" s="485"/>
      <c r="AQ253" s="485"/>
      <c r="AR253" s="485"/>
      <c r="AS253" s="485"/>
      <c r="AT253" s="485"/>
      <c r="AU253" s="485"/>
      <c r="AV253" s="485"/>
    </row>
    <row r="254" spans="1:48" x14ac:dyDescent="0.25">
      <c r="R254" s="788">
        <v>5</v>
      </c>
      <c r="S254" s="503">
        <f t="shared" si="109"/>
        <v>0.52066987216044269</v>
      </c>
      <c r="T254" s="502">
        <v>0.49421697448642526</v>
      </c>
      <c r="U254" s="502">
        <v>0.63079870567172791</v>
      </c>
      <c r="V254" s="502">
        <v>0.39209900868052128</v>
      </c>
      <c r="W254" s="502">
        <v>0</v>
      </c>
      <c r="X254" s="502"/>
      <c r="Y254" s="502"/>
      <c r="Z254" s="502"/>
      <c r="AA254" s="502"/>
      <c r="AB254" s="502"/>
      <c r="AC254" s="502"/>
      <c r="AD254" s="485"/>
      <c r="AE254" s="485"/>
      <c r="AF254" s="485"/>
      <c r="AG254" s="485"/>
      <c r="AH254" s="485"/>
      <c r="AI254" s="485"/>
      <c r="AJ254" s="485"/>
      <c r="AK254" s="485"/>
      <c r="AL254" s="485"/>
      <c r="AM254" s="485"/>
      <c r="AN254" s="485"/>
      <c r="AO254" s="485"/>
      <c r="AP254" s="485"/>
      <c r="AQ254" s="485"/>
      <c r="AR254" s="485"/>
      <c r="AS254" s="485"/>
      <c r="AT254" s="485"/>
      <c r="AU254" s="485"/>
      <c r="AV254" s="485"/>
    </row>
    <row r="255" spans="1:48" x14ac:dyDescent="0.25">
      <c r="R255" s="788">
        <v>6</v>
      </c>
      <c r="S255" s="793">
        <f t="shared" si="109"/>
        <v>0.49707419606319742</v>
      </c>
      <c r="T255" s="789">
        <v>0.50395124127527291</v>
      </c>
      <c r="U255" s="789">
        <v>0.51871985544573707</v>
      </c>
      <c r="V255" s="789">
        <v>0.39014826734380226</v>
      </c>
      <c r="W255" s="789">
        <v>0</v>
      </c>
      <c r="X255" s="789"/>
      <c r="Y255" s="789"/>
      <c r="Z255" s="789"/>
      <c r="AA255" s="789"/>
      <c r="AB255" s="789"/>
      <c r="AC255" s="789"/>
      <c r="AD255" s="485"/>
      <c r="AE255" s="485"/>
      <c r="AF255" s="485"/>
      <c r="AG255" s="485"/>
      <c r="AH255" s="485"/>
      <c r="AI255" s="485"/>
      <c r="AJ255" s="485"/>
      <c r="AK255" s="485"/>
      <c r="AL255" s="485"/>
      <c r="AM255" s="485"/>
      <c r="AN255" s="485"/>
      <c r="AO255" s="485"/>
      <c r="AP255" s="485"/>
      <c r="AQ255" s="485"/>
      <c r="AR255" s="485"/>
      <c r="AS255" s="485"/>
      <c r="AT255" s="485"/>
      <c r="AU255" s="485"/>
      <c r="AV255" s="485"/>
    </row>
    <row r="256" spans="1:48" x14ac:dyDescent="0.25">
      <c r="R256" s="788">
        <v>7</v>
      </c>
      <c r="S256" s="503">
        <f t="shared" si="109"/>
        <v>0.51637002524681985</v>
      </c>
      <c r="T256" s="502">
        <v>0.54081012428650754</v>
      </c>
      <c r="U256" s="502">
        <v>0.50952199093407013</v>
      </c>
      <c r="V256" s="502">
        <v>0.39629488183761008</v>
      </c>
      <c r="W256" s="502">
        <v>0</v>
      </c>
      <c r="X256" s="502"/>
      <c r="Y256" s="502"/>
      <c r="Z256" s="502"/>
      <c r="AA256" s="502"/>
      <c r="AB256" s="502"/>
      <c r="AC256" s="502"/>
      <c r="AD256" s="485"/>
      <c r="AE256" s="485"/>
      <c r="AF256" s="485"/>
      <c r="AG256" s="485"/>
      <c r="AH256" s="485"/>
      <c r="AI256" s="485"/>
      <c r="AJ256" s="485"/>
      <c r="AK256" s="485"/>
      <c r="AL256" s="485"/>
      <c r="AM256" s="485"/>
      <c r="AN256" s="485"/>
      <c r="AO256" s="485"/>
      <c r="AP256" s="485"/>
      <c r="AQ256" s="485"/>
      <c r="AR256" s="485"/>
      <c r="AS256" s="485"/>
      <c r="AT256" s="485"/>
      <c r="AU256" s="485"/>
      <c r="AV256" s="485"/>
    </row>
    <row r="257" spans="18:48" x14ac:dyDescent="0.25">
      <c r="R257" s="788">
        <v>8</v>
      </c>
      <c r="S257" s="793">
        <f t="shared" si="109"/>
        <v>0.47092116135793893</v>
      </c>
      <c r="T257" s="789">
        <v>0.4728763989882534</v>
      </c>
      <c r="U257" s="789">
        <v>0.51503446923762919</v>
      </c>
      <c r="V257" s="789">
        <v>0.39432326551005975</v>
      </c>
      <c r="W257" s="789">
        <v>0</v>
      </c>
      <c r="X257" s="789"/>
      <c r="Y257" s="789"/>
      <c r="Z257" s="789"/>
      <c r="AA257" s="789"/>
      <c r="AB257" s="789"/>
      <c r="AC257" s="789"/>
      <c r="AD257" s="485"/>
      <c r="AE257" s="485"/>
      <c r="AF257" s="485"/>
      <c r="AG257" s="485"/>
      <c r="AH257" s="485"/>
      <c r="AI257" s="485"/>
      <c r="AJ257" s="485"/>
      <c r="AK257" s="485"/>
      <c r="AL257" s="485"/>
      <c r="AM257" s="485"/>
      <c r="AN257" s="485"/>
      <c r="AO257" s="485"/>
      <c r="AP257" s="485"/>
      <c r="AQ257" s="485"/>
      <c r="AR257" s="485"/>
      <c r="AS257" s="485"/>
      <c r="AT257" s="485"/>
      <c r="AU257" s="485"/>
      <c r="AV257" s="485"/>
    </row>
    <row r="258" spans="18:48" x14ac:dyDescent="0.25">
      <c r="R258" s="788">
        <v>9</v>
      </c>
      <c r="S258" s="503">
        <f t="shared" si="109"/>
        <v>0.47387093455545221</v>
      </c>
      <c r="T258" s="502">
        <v>0.46902175405512164</v>
      </c>
      <c r="U258" s="502">
        <v>0.54850530383671636</v>
      </c>
      <c r="V258" s="502">
        <v>0.39236145821896495</v>
      </c>
      <c r="W258" s="502">
        <v>0</v>
      </c>
      <c r="X258" s="502"/>
      <c r="Y258" s="502"/>
      <c r="Z258" s="502"/>
      <c r="AA258" s="502"/>
      <c r="AB258" s="502"/>
      <c r="AC258" s="502"/>
      <c r="AD258" s="485"/>
      <c r="AE258" s="485"/>
      <c r="AF258" s="485"/>
      <c r="AG258" s="485"/>
      <c r="AH258" s="485"/>
      <c r="AI258" s="485"/>
      <c r="AJ258" s="485"/>
      <c r="AK258" s="485"/>
      <c r="AL258" s="485"/>
      <c r="AM258" s="485"/>
      <c r="AN258" s="485"/>
      <c r="AO258" s="485"/>
      <c r="AP258" s="485"/>
      <c r="AQ258" s="485"/>
      <c r="AR258" s="485"/>
      <c r="AS258" s="485"/>
      <c r="AT258" s="485"/>
      <c r="AU258" s="485"/>
      <c r="AV258" s="485"/>
    </row>
    <row r="259" spans="18:48" x14ac:dyDescent="0.25">
      <c r="R259" s="788">
        <v>10</v>
      </c>
      <c r="S259" s="793">
        <f t="shared" si="109"/>
        <v>0.46700988431277285</v>
      </c>
      <c r="T259" s="789">
        <v>0.46818286575901918</v>
      </c>
      <c r="U259" s="789">
        <v>0.51390626571475762</v>
      </c>
      <c r="V259" s="789">
        <v>0.39040941116314914</v>
      </c>
      <c r="W259" s="789">
        <v>0</v>
      </c>
      <c r="X259" s="789"/>
      <c r="Y259" s="789"/>
      <c r="Z259" s="789"/>
      <c r="AA259" s="789"/>
      <c r="AB259" s="789"/>
      <c r="AC259" s="789"/>
      <c r="AD259" s="485"/>
      <c r="AE259" s="485"/>
      <c r="AF259" s="485"/>
      <c r="AG259" s="485"/>
      <c r="AH259" s="485"/>
      <c r="AI259" s="485"/>
      <c r="AJ259" s="485"/>
      <c r="AK259" s="485"/>
      <c r="AL259" s="485"/>
      <c r="AM259" s="485"/>
      <c r="AN259" s="485"/>
      <c r="AO259" s="485"/>
      <c r="AP259" s="485"/>
      <c r="AQ259" s="485"/>
      <c r="AR259" s="485"/>
      <c r="AS259" s="485"/>
      <c r="AT259" s="485"/>
      <c r="AU259" s="485"/>
      <c r="AV259" s="485"/>
    </row>
    <row r="260" spans="18:48" x14ac:dyDescent="0.25">
      <c r="R260" s="788">
        <v>11</v>
      </c>
      <c r="S260" s="503">
        <f>IFERROR(SUMPRODUCT(T260:AC260, T132:AC132) / SUM(T132:AC132), "")</f>
        <v>0.51374223914754125</v>
      </c>
      <c r="T260" s="502">
        <v>0.52011568074327741</v>
      </c>
      <c r="U260" s="502">
        <v>0.53326449747231419</v>
      </c>
      <c r="V260" s="502">
        <v>0.39639497529002859</v>
      </c>
      <c r="W260" s="502">
        <v>0</v>
      </c>
      <c r="X260" s="502"/>
      <c r="Y260" s="502"/>
      <c r="Z260" s="502"/>
      <c r="AA260" s="502"/>
      <c r="AB260" s="502"/>
      <c r="AC260" s="502"/>
      <c r="AD260" s="485"/>
      <c r="AE260" s="485"/>
      <c r="AF260" s="485"/>
      <c r="AG260" s="485"/>
      <c r="AH260" s="485"/>
      <c r="AI260" s="485"/>
      <c r="AJ260" s="485"/>
      <c r="AK260" s="485"/>
      <c r="AL260" s="485"/>
      <c r="AM260" s="485"/>
      <c r="AN260" s="485"/>
      <c r="AO260" s="485"/>
      <c r="AP260" s="485"/>
      <c r="AQ260" s="485"/>
      <c r="AR260" s="485"/>
      <c r="AS260" s="485"/>
      <c r="AT260" s="485"/>
      <c r="AU260" s="485"/>
      <c r="AV260" s="485"/>
    </row>
    <row r="261" spans="18:48" x14ac:dyDescent="0.25">
      <c r="R261" s="788">
        <v>12</v>
      </c>
      <c r="S261" s="793">
        <f t="shared" si="109"/>
        <v>0.44128545799135943</v>
      </c>
      <c r="T261" s="789">
        <v>0.44128545799135943</v>
      </c>
      <c r="U261" s="789">
        <v>0</v>
      </c>
      <c r="V261" s="789">
        <v>0</v>
      </c>
      <c r="W261" s="789">
        <v>0</v>
      </c>
      <c r="X261" s="789"/>
      <c r="Y261" s="789"/>
      <c r="Z261" s="789"/>
      <c r="AA261" s="789"/>
      <c r="AB261" s="789"/>
      <c r="AC261" s="789"/>
      <c r="AD261" s="485"/>
      <c r="AE261" s="485"/>
      <c r="AF261" s="485"/>
      <c r="AG261" s="485"/>
      <c r="AH261" s="485"/>
      <c r="AI261" s="485"/>
      <c r="AJ261" s="485"/>
      <c r="AK261" s="485"/>
      <c r="AL261" s="485"/>
      <c r="AM261" s="485"/>
      <c r="AN261" s="485"/>
      <c r="AO261" s="485"/>
      <c r="AP261" s="485"/>
      <c r="AQ261" s="485"/>
      <c r="AR261" s="485"/>
      <c r="AS261" s="485"/>
      <c r="AT261" s="485"/>
      <c r="AU261" s="485"/>
      <c r="AV261" s="485"/>
    </row>
    <row r="262" spans="18:48" x14ac:dyDescent="0.25">
      <c r="R262" s="788">
        <v>13</v>
      </c>
      <c r="S262" s="503">
        <f t="shared" si="109"/>
        <v>0.42763548600503792</v>
      </c>
      <c r="T262" s="502">
        <v>0.42763548600503792</v>
      </c>
      <c r="U262" s="502">
        <v>0</v>
      </c>
      <c r="V262" s="502">
        <v>0</v>
      </c>
      <c r="W262" s="502">
        <v>0</v>
      </c>
      <c r="X262" s="502"/>
      <c r="Y262" s="502"/>
      <c r="Z262" s="502"/>
      <c r="AA262" s="502"/>
      <c r="AB262" s="502"/>
      <c r="AC262" s="502"/>
      <c r="AD262" s="485"/>
      <c r="AE262" s="485"/>
      <c r="AF262" s="485"/>
      <c r="AG262" s="485"/>
      <c r="AH262" s="485"/>
      <c r="AI262" s="485"/>
      <c r="AJ262" s="485"/>
      <c r="AK262" s="485"/>
      <c r="AL262" s="485"/>
      <c r="AM262" s="485"/>
      <c r="AN262" s="485"/>
      <c r="AO262" s="485"/>
      <c r="AP262" s="485"/>
      <c r="AQ262" s="485"/>
      <c r="AR262" s="485"/>
      <c r="AS262" s="485"/>
      <c r="AT262" s="485"/>
      <c r="AU262" s="485"/>
      <c r="AV262" s="485"/>
    </row>
    <row r="263" spans="18:48" x14ac:dyDescent="0.25">
      <c r="R263" s="788">
        <v>14</v>
      </c>
      <c r="S263" s="793" t="str">
        <f t="shared" si="109"/>
        <v/>
      </c>
      <c r="T263" s="789"/>
      <c r="U263" s="789"/>
      <c r="V263" s="789"/>
      <c r="W263" s="789"/>
      <c r="X263" s="789"/>
      <c r="Y263" s="789"/>
      <c r="Z263" s="789"/>
      <c r="AA263" s="789"/>
      <c r="AB263" s="789"/>
      <c r="AC263" s="789"/>
      <c r="AD263" s="485"/>
      <c r="AE263" s="485"/>
      <c r="AF263" s="485"/>
      <c r="AG263" s="485"/>
      <c r="AH263" s="485"/>
      <c r="AI263" s="485"/>
      <c r="AJ263" s="485"/>
      <c r="AK263" s="485"/>
      <c r="AL263" s="485"/>
      <c r="AM263" s="485"/>
      <c r="AN263" s="485"/>
      <c r="AO263" s="485"/>
      <c r="AP263" s="485"/>
      <c r="AQ263" s="485"/>
      <c r="AR263" s="485"/>
      <c r="AS263" s="485"/>
      <c r="AT263" s="485"/>
      <c r="AU263" s="485"/>
      <c r="AV263" s="485"/>
    </row>
    <row r="264" spans="18:48" x14ac:dyDescent="0.25">
      <c r="R264" s="788">
        <v>15</v>
      </c>
      <c r="S264" s="503" t="str">
        <f t="shared" si="109"/>
        <v/>
      </c>
      <c r="T264" s="502"/>
      <c r="U264" s="502"/>
      <c r="V264" s="502"/>
      <c r="W264" s="502"/>
      <c r="X264" s="502"/>
      <c r="Y264" s="502"/>
      <c r="Z264" s="502"/>
      <c r="AA264" s="502"/>
      <c r="AB264" s="502"/>
      <c r="AC264" s="502"/>
      <c r="AD264" s="485"/>
      <c r="AE264" s="485"/>
      <c r="AF264" s="485"/>
      <c r="AG264" s="485"/>
      <c r="AH264" s="485"/>
      <c r="AI264" s="485"/>
      <c r="AJ264" s="485"/>
      <c r="AK264" s="485"/>
      <c r="AL264" s="485"/>
      <c r="AM264" s="485"/>
      <c r="AN264" s="485"/>
      <c r="AO264" s="485"/>
      <c r="AP264" s="485"/>
      <c r="AQ264" s="485"/>
      <c r="AR264" s="485"/>
      <c r="AS264" s="485"/>
      <c r="AT264" s="485"/>
      <c r="AU264" s="485"/>
      <c r="AV264" s="485"/>
    </row>
    <row r="265" spans="18:48" x14ac:dyDescent="0.25">
      <c r="R265" s="788">
        <v>16</v>
      </c>
      <c r="S265" s="793" t="str">
        <f t="shared" si="109"/>
        <v/>
      </c>
      <c r="T265" s="789"/>
      <c r="U265" s="789"/>
      <c r="V265" s="789"/>
      <c r="W265" s="789"/>
      <c r="X265" s="789"/>
      <c r="Y265" s="789"/>
      <c r="Z265" s="789"/>
      <c r="AA265" s="789"/>
      <c r="AB265" s="789"/>
      <c r="AC265" s="789"/>
      <c r="AD265" s="485"/>
      <c r="AE265" s="485"/>
      <c r="AF265" s="485"/>
      <c r="AG265" s="485"/>
      <c r="AH265" s="485"/>
      <c r="AI265" s="485"/>
      <c r="AJ265" s="485"/>
      <c r="AK265" s="485"/>
      <c r="AL265" s="485"/>
      <c r="AM265" s="485"/>
      <c r="AN265" s="485"/>
      <c r="AO265" s="485"/>
      <c r="AP265" s="485"/>
      <c r="AQ265" s="485"/>
      <c r="AR265" s="485"/>
      <c r="AS265" s="485"/>
      <c r="AT265" s="485"/>
      <c r="AU265" s="485"/>
      <c r="AV265" s="485"/>
    </row>
    <row r="266" spans="18:48" x14ac:dyDescent="0.25">
      <c r="R266" s="788">
        <v>17</v>
      </c>
      <c r="S266" s="503" t="str">
        <f t="shared" si="109"/>
        <v/>
      </c>
      <c r="T266" s="502"/>
      <c r="U266" s="502"/>
      <c r="V266" s="502"/>
      <c r="W266" s="502"/>
      <c r="X266" s="502"/>
      <c r="Y266" s="502"/>
      <c r="Z266" s="502"/>
      <c r="AA266" s="502"/>
      <c r="AB266" s="502"/>
      <c r="AC266" s="502"/>
      <c r="AD266" s="485"/>
      <c r="AE266" s="485"/>
      <c r="AF266" s="485"/>
      <c r="AG266" s="485"/>
      <c r="AH266" s="485"/>
      <c r="AI266" s="485"/>
      <c r="AJ266" s="485"/>
      <c r="AK266" s="485"/>
      <c r="AL266" s="485"/>
      <c r="AM266" s="485"/>
      <c r="AN266" s="485"/>
      <c r="AO266" s="485"/>
      <c r="AP266" s="485"/>
      <c r="AQ266" s="485"/>
      <c r="AR266" s="485"/>
      <c r="AS266" s="485"/>
      <c r="AT266" s="485"/>
      <c r="AU266" s="485"/>
      <c r="AV266" s="485"/>
    </row>
    <row r="267" spans="18:48" x14ac:dyDescent="0.25">
      <c r="R267" s="788">
        <v>18</v>
      </c>
      <c r="S267" s="793" t="str">
        <f t="shared" si="109"/>
        <v/>
      </c>
      <c r="T267" s="789"/>
      <c r="U267" s="789"/>
      <c r="V267" s="789"/>
      <c r="W267" s="789"/>
      <c r="X267" s="789"/>
      <c r="Y267" s="789"/>
      <c r="Z267" s="789"/>
      <c r="AA267" s="789"/>
      <c r="AB267" s="789"/>
      <c r="AC267" s="789"/>
      <c r="AD267" s="485"/>
      <c r="AE267" s="485"/>
      <c r="AF267" s="485"/>
      <c r="AG267" s="485"/>
      <c r="AH267" s="485"/>
      <c r="AI267" s="485"/>
      <c r="AJ267" s="485"/>
      <c r="AK267" s="485"/>
      <c r="AL267" s="485"/>
      <c r="AM267" s="485"/>
      <c r="AN267" s="485"/>
      <c r="AO267" s="485"/>
      <c r="AP267" s="485"/>
      <c r="AQ267" s="485"/>
      <c r="AR267" s="485"/>
      <c r="AS267" s="485"/>
      <c r="AT267" s="485"/>
      <c r="AU267" s="485"/>
      <c r="AV267" s="485"/>
    </row>
    <row r="268" spans="18:48" x14ac:dyDescent="0.25">
      <c r="R268" s="788">
        <v>19</v>
      </c>
      <c r="S268" s="503" t="str">
        <f t="shared" si="109"/>
        <v/>
      </c>
      <c r="T268" s="502"/>
      <c r="U268" s="502"/>
      <c r="V268" s="502"/>
      <c r="W268" s="502"/>
      <c r="X268" s="502"/>
      <c r="Y268" s="502"/>
      <c r="Z268" s="502"/>
      <c r="AA268" s="502"/>
      <c r="AB268" s="502"/>
      <c r="AC268" s="502"/>
      <c r="AD268" s="485"/>
      <c r="AE268" s="485"/>
      <c r="AF268" s="485"/>
      <c r="AG268" s="485"/>
      <c r="AH268" s="485"/>
      <c r="AI268" s="485"/>
      <c r="AJ268" s="485"/>
      <c r="AK268" s="485"/>
      <c r="AL268" s="485"/>
      <c r="AM268" s="485"/>
      <c r="AN268" s="485"/>
      <c r="AO268" s="485"/>
      <c r="AP268" s="485"/>
      <c r="AQ268" s="485"/>
      <c r="AR268" s="485"/>
      <c r="AS268" s="485"/>
      <c r="AT268" s="485"/>
      <c r="AU268" s="485"/>
      <c r="AV268" s="485"/>
    </row>
    <row r="269" spans="18:48" x14ac:dyDescent="0.25">
      <c r="R269" s="788">
        <v>20</v>
      </c>
      <c r="S269" s="793" t="str">
        <f t="shared" si="109"/>
        <v/>
      </c>
      <c r="T269" s="789"/>
      <c r="U269" s="789"/>
      <c r="V269" s="789"/>
      <c r="W269" s="789"/>
      <c r="X269" s="789"/>
      <c r="Y269" s="789"/>
      <c r="Z269" s="789"/>
      <c r="AA269" s="789"/>
      <c r="AB269" s="789"/>
      <c r="AC269" s="789"/>
      <c r="AD269" s="485"/>
      <c r="AE269" s="485"/>
      <c r="AF269" s="485"/>
      <c r="AG269" s="485"/>
      <c r="AH269" s="485"/>
      <c r="AI269" s="485"/>
      <c r="AJ269" s="485"/>
      <c r="AK269" s="485"/>
      <c r="AL269" s="485"/>
      <c r="AM269" s="485"/>
      <c r="AN269" s="485"/>
      <c r="AO269" s="485"/>
      <c r="AP269" s="485"/>
      <c r="AQ269" s="485"/>
      <c r="AR269" s="485"/>
      <c r="AS269" s="485"/>
      <c r="AT269" s="485"/>
      <c r="AU269" s="485"/>
      <c r="AV269" s="485"/>
    </row>
    <row r="270" spans="18:48" x14ac:dyDescent="0.25">
      <c r="R270" s="788">
        <v>21</v>
      </c>
      <c r="S270" s="503" t="str">
        <f t="shared" si="109"/>
        <v/>
      </c>
      <c r="T270" s="502"/>
      <c r="U270" s="502"/>
      <c r="V270" s="502"/>
      <c r="W270" s="502"/>
      <c r="X270" s="502"/>
      <c r="Y270" s="502"/>
      <c r="Z270" s="502"/>
      <c r="AA270" s="502"/>
      <c r="AB270" s="502"/>
      <c r="AC270" s="502"/>
      <c r="AD270" s="485"/>
      <c r="AE270" s="485"/>
      <c r="AF270" s="485"/>
      <c r="AG270" s="485"/>
      <c r="AH270" s="485"/>
      <c r="AI270" s="485"/>
      <c r="AJ270" s="485"/>
      <c r="AK270" s="485"/>
      <c r="AL270" s="485"/>
      <c r="AM270" s="485"/>
      <c r="AN270" s="485"/>
      <c r="AO270" s="485"/>
      <c r="AP270" s="485"/>
      <c r="AQ270" s="485"/>
      <c r="AR270" s="485"/>
      <c r="AS270" s="485"/>
      <c r="AT270" s="485"/>
      <c r="AU270" s="485"/>
      <c r="AV270" s="485"/>
    </row>
    <row r="271" spans="18:48" x14ac:dyDescent="0.25">
      <c r="R271" s="788">
        <v>22</v>
      </c>
      <c r="S271" s="793" t="str">
        <f t="shared" si="109"/>
        <v/>
      </c>
      <c r="T271" s="789"/>
      <c r="U271" s="789"/>
      <c r="V271" s="789"/>
      <c r="W271" s="789"/>
      <c r="X271" s="789"/>
      <c r="Y271" s="789"/>
      <c r="Z271" s="789"/>
      <c r="AA271" s="789"/>
      <c r="AB271" s="789"/>
      <c r="AC271" s="789"/>
      <c r="AD271" s="485"/>
      <c r="AE271" s="485"/>
      <c r="AF271" s="485"/>
      <c r="AG271" s="485"/>
      <c r="AH271" s="485"/>
      <c r="AI271" s="485"/>
      <c r="AJ271" s="485"/>
      <c r="AK271" s="485"/>
      <c r="AL271" s="485"/>
      <c r="AM271" s="485"/>
      <c r="AN271" s="485"/>
      <c r="AO271" s="485"/>
      <c r="AP271" s="485"/>
      <c r="AQ271" s="485"/>
      <c r="AR271" s="485"/>
      <c r="AS271" s="485"/>
      <c r="AT271" s="485"/>
      <c r="AU271" s="485"/>
      <c r="AV271" s="485"/>
    </row>
    <row r="272" spans="18:48" x14ac:dyDescent="0.25">
      <c r="R272" s="788">
        <v>23</v>
      </c>
      <c r="S272" s="503" t="str">
        <f t="shared" si="109"/>
        <v/>
      </c>
      <c r="T272" s="502"/>
      <c r="U272" s="502"/>
      <c r="V272" s="502"/>
      <c r="W272" s="502"/>
      <c r="X272" s="502"/>
      <c r="Y272" s="502"/>
      <c r="Z272" s="502"/>
      <c r="AA272" s="502"/>
      <c r="AB272" s="502"/>
      <c r="AC272" s="502"/>
      <c r="AD272" s="485"/>
      <c r="AE272" s="485"/>
      <c r="AF272" s="485"/>
      <c r="AG272" s="485"/>
      <c r="AH272" s="485"/>
      <c r="AI272" s="485"/>
      <c r="AJ272" s="485"/>
      <c r="AK272" s="485"/>
      <c r="AL272" s="485"/>
      <c r="AM272" s="485"/>
      <c r="AN272" s="485"/>
      <c r="AO272" s="485"/>
      <c r="AP272" s="485"/>
      <c r="AQ272" s="485"/>
      <c r="AR272" s="485"/>
      <c r="AS272" s="485"/>
      <c r="AT272" s="485"/>
      <c r="AU272" s="485"/>
      <c r="AV272" s="485"/>
    </row>
    <row r="273" spans="18:48" x14ac:dyDescent="0.25">
      <c r="R273" s="788">
        <v>24</v>
      </c>
      <c r="S273" s="793" t="str">
        <f t="shared" si="109"/>
        <v/>
      </c>
      <c r="T273" s="789"/>
      <c r="U273" s="789"/>
      <c r="V273" s="789"/>
      <c r="W273" s="789"/>
      <c r="X273" s="789"/>
      <c r="Y273" s="789"/>
      <c r="Z273" s="789"/>
      <c r="AA273" s="789"/>
      <c r="AB273" s="789"/>
      <c r="AC273" s="789"/>
      <c r="AD273" s="485"/>
      <c r="AE273" s="485"/>
      <c r="AF273" s="485"/>
      <c r="AG273" s="485"/>
      <c r="AH273" s="485"/>
      <c r="AI273" s="485"/>
      <c r="AJ273" s="485"/>
      <c r="AK273" s="485"/>
      <c r="AL273" s="485"/>
      <c r="AM273" s="485"/>
      <c r="AN273" s="485"/>
      <c r="AO273" s="485"/>
      <c r="AP273" s="485"/>
      <c r="AQ273" s="485"/>
      <c r="AR273" s="485"/>
      <c r="AS273" s="485"/>
      <c r="AT273" s="485"/>
      <c r="AU273" s="485"/>
      <c r="AV273" s="485"/>
    </row>
    <row r="274" spans="18:48" x14ac:dyDescent="0.25">
      <c r="R274" s="788">
        <v>25</v>
      </c>
      <c r="S274" s="503" t="str">
        <f t="shared" si="109"/>
        <v/>
      </c>
      <c r="T274" s="502"/>
      <c r="U274" s="502"/>
      <c r="V274" s="502"/>
      <c r="W274" s="502"/>
      <c r="X274" s="502"/>
      <c r="Y274" s="502"/>
      <c r="Z274" s="502"/>
      <c r="AA274" s="502"/>
      <c r="AB274" s="502"/>
      <c r="AC274" s="502"/>
      <c r="AD274" s="485"/>
      <c r="AE274" s="485"/>
      <c r="AF274" s="485"/>
      <c r="AG274" s="485"/>
      <c r="AH274" s="485"/>
      <c r="AI274" s="485"/>
      <c r="AJ274" s="485"/>
      <c r="AK274" s="485"/>
      <c r="AL274" s="485"/>
      <c r="AM274" s="485"/>
      <c r="AN274" s="485"/>
      <c r="AO274" s="485"/>
      <c r="AP274" s="485"/>
      <c r="AQ274" s="485"/>
      <c r="AR274" s="485"/>
      <c r="AS274" s="485"/>
      <c r="AT274" s="485"/>
      <c r="AU274" s="485"/>
      <c r="AV274" s="485"/>
    </row>
    <row r="275" spans="18:48" x14ac:dyDescent="0.25">
      <c r="AD275" s="485"/>
      <c r="AE275" s="485"/>
      <c r="AF275" s="485"/>
      <c r="AG275" s="485"/>
      <c r="AH275" s="485"/>
      <c r="AI275" s="485"/>
      <c r="AJ275" s="485"/>
      <c r="AK275" s="485"/>
      <c r="AL275" s="485"/>
      <c r="AM275" s="485"/>
      <c r="AN275" s="485"/>
      <c r="AO275" s="485"/>
      <c r="AP275" s="485"/>
      <c r="AQ275" s="485"/>
      <c r="AR275" s="485"/>
      <c r="AS275" s="485"/>
      <c r="AT275" s="485"/>
      <c r="AU275" s="485"/>
      <c r="AV275" s="485"/>
    </row>
    <row r="276" spans="18:48" x14ac:dyDescent="0.25">
      <c r="AR276" s="485"/>
      <c r="AS276" s="485"/>
      <c r="AT276" s="485"/>
      <c r="AU276" s="485"/>
      <c r="AV276" s="485"/>
    </row>
  </sheetData>
  <sheetProtection password="F178" sheet="1" formatCells="0" formatColumns="0" formatRows="0"/>
  <mergeCells count="20">
    <mergeCell ref="R243:S243"/>
    <mergeCell ref="R179:S179"/>
    <mergeCell ref="R147:S147"/>
    <mergeCell ref="R54:T54"/>
    <mergeCell ref="V54:X54"/>
    <mergeCell ref="U54:U55"/>
    <mergeCell ref="T216:AC216"/>
    <mergeCell ref="T120:AC120"/>
    <mergeCell ref="A116:AJ116"/>
    <mergeCell ref="T248:AC248"/>
    <mergeCell ref="T184:AC184"/>
    <mergeCell ref="T152:AC152"/>
    <mergeCell ref="AG152:AP152"/>
    <mergeCell ref="AB54:AG54"/>
    <mergeCell ref="Y54:AA54"/>
    <mergeCell ref="AE179:AF179"/>
    <mergeCell ref="AE243:AF243"/>
    <mergeCell ref="AE147:AF147"/>
    <mergeCell ref="AG216:AP216"/>
    <mergeCell ref="AG120:AP12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J744"/>
  <sheetViews>
    <sheetView showGridLines="0" topLeftCell="A40" zoomScale="70" zoomScaleNormal="70" workbookViewId="0">
      <selection activeCell="T79" sqref="T79"/>
    </sheetView>
  </sheetViews>
  <sheetFormatPr defaultRowHeight="15" x14ac:dyDescent="0.25"/>
  <cols>
    <col min="1" max="1" width="6.7109375" customWidth="1"/>
    <col min="2" max="2" width="9.5703125" bestFit="1" customWidth="1"/>
    <col min="3" max="3" width="36.5703125" bestFit="1" customWidth="1"/>
    <col min="4" max="4" width="6" customWidth="1"/>
    <col min="5" max="5" width="7.42578125" customWidth="1"/>
    <col min="6" max="6" width="5.5703125" bestFit="1" customWidth="1"/>
    <col min="7" max="7" width="4.85546875" bestFit="1" customWidth="1"/>
    <col min="8" max="8" width="5" bestFit="1" customWidth="1"/>
    <col min="9" max="9" width="5" customWidth="1"/>
    <col min="10" max="10" width="6.5703125" customWidth="1"/>
    <col min="11" max="11" width="4.85546875" bestFit="1" customWidth="1"/>
    <col min="12" max="13" width="5" bestFit="1" customWidth="1"/>
    <col min="14" max="14" width="5.140625" bestFit="1" customWidth="1"/>
    <col min="15" max="15" width="4.85546875" bestFit="1" customWidth="1"/>
    <col min="16" max="17" width="5" bestFit="1" customWidth="1"/>
    <col min="18" max="18" width="5.140625" bestFit="1" customWidth="1"/>
    <col min="19" max="19" width="4.85546875" bestFit="1" customWidth="1"/>
    <col min="20" max="20" width="5" bestFit="1" customWidth="1"/>
    <col min="21" max="21" width="7.85546875" bestFit="1" customWidth="1"/>
    <col min="22" max="22" width="8.5703125" bestFit="1" customWidth="1"/>
    <col min="23" max="23" width="9.28515625" bestFit="1" customWidth="1"/>
    <col min="24" max="24" width="8.5703125" bestFit="1" customWidth="1"/>
    <col min="25" max="25" width="8.7109375" customWidth="1"/>
    <col min="26" max="26" width="8.5703125" customWidth="1"/>
    <col min="27" max="27" width="5.85546875" bestFit="1" customWidth="1"/>
    <col min="28" max="28" width="7.28515625" bestFit="1" customWidth="1"/>
    <col min="29" max="29" width="7.5703125" customWidth="1"/>
    <col min="30" max="30" width="6.28515625" hidden="1" customWidth="1"/>
    <col min="31" max="45" width="9.140625" hidden="1" customWidth="1"/>
  </cols>
  <sheetData>
    <row r="1" spans="1:62" ht="15.75" x14ac:dyDescent="0.25">
      <c r="A1" s="1131" t="s">
        <v>9</v>
      </c>
      <c r="B1" s="1132"/>
      <c r="C1" s="1132"/>
      <c r="D1" s="1132"/>
      <c r="E1" s="1132"/>
      <c r="F1" s="1132"/>
      <c r="G1" s="1132"/>
      <c r="H1" s="1132"/>
      <c r="I1" s="1132"/>
      <c r="J1" s="1132"/>
      <c r="K1" s="1132"/>
      <c r="L1" s="1132"/>
      <c r="M1" s="1132"/>
      <c r="N1" s="1132"/>
      <c r="O1" s="1132"/>
      <c r="P1" s="1132"/>
      <c r="Q1" s="1132"/>
      <c r="R1" s="1132"/>
      <c r="S1" s="1132"/>
      <c r="T1" s="1132"/>
      <c r="U1" s="1132"/>
      <c r="V1" s="20">
        <f>V8+V14+V20+V26+V32+V38+V44+V50+V56+V62</f>
        <v>0</v>
      </c>
      <c r="W1" s="20">
        <f>IFERROR(V1/AA1,0)</f>
        <v>0</v>
      </c>
      <c r="X1" s="21"/>
      <c r="Y1" s="20"/>
      <c r="Z1" s="20">
        <f>Z8+Z14+Z20+Z26+Z32+Z38+Z44+Z50+Z56+Z62</f>
        <v>0</v>
      </c>
      <c r="AA1" s="20">
        <f>AA8+AA14+AA20+AA26+AA32+AA38+AA44+AA50+AA56+AA62</f>
        <v>0</v>
      </c>
      <c r="AB1" s="22">
        <f>AB8+AB14+AB20+AB26+AB32+AB38+AB44+AB50+AB56+AB62</f>
        <v>0</v>
      </c>
      <c r="AC1" s="11"/>
      <c r="AD1" s="72"/>
      <c r="AE1" s="66"/>
      <c r="AF1" s="66"/>
      <c r="AG1" s="67">
        <f>IFERROR(ROUND(AD1/$Y1,2),)</f>
        <v>0</v>
      </c>
      <c r="AH1" s="72"/>
      <c r="AI1" s="66"/>
      <c r="AJ1" s="66"/>
      <c r="AK1" s="67">
        <f>IFERROR(ROUND(AH1/$Y1,2),)</f>
        <v>0</v>
      </c>
      <c r="AL1" s="65"/>
      <c r="AM1" s="66"/>
      <c r="AN1" s="66"/>
      <c r="AO1" s="67">
        <f>IFERROR(ROUND(AL1/$Y1,2),)</f>
        <v>0</v>
      </c>
      <c r="AP1" s="65"/>
      <c r="AQ1" s="66"/>
      <c r="AR1" s="66"/>
      <c r="AS1" s="67">
        <f>IFERROR(ROUND(AP1/$Y1,2),)</f>
        <v>0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</row>
    <row r="2" spans="1:62" ht="15.75" thickBot="1" x14ac:dyDescent="0.3">
      <c r="A2" s="23" t="s">
        <v>3</v>
      </c>
      <c r="B2" s="48" t="s">
        <v>10</v>
      </c>
      <c r="C2" s="48" t="s">
        <v>11</v>
      </c>
      <c r="D2" s="49" t="s">
        <v>12</v>
      </c>
      <c r="E2" s="49" t="s">
        <v>60</v>
      </c>
      <c r="F2" s="48" t="s">
        <v>13</v>
      </c>
      <c r="G2" s="48" t="s">
        <v>14</v>
      </c>
      <c r="H2" s="48" t="s">
        <v>15</v>
      </c>
      <c r="I2" s="48" t="s">
        <v>4</v>
      </c>
      <c r="J2" s="48" t="s">
        <v>13</v>
      </c>
      <c r="K2" s="48" t="s">
        <v>14</v>
      </c>
      <c r="L2" s="48" t="s">
        <v>15</v>
      </c>
      <c r="M2" s="48" t="s">
        <v>4</v>
      </c>
      <c r="N2" s="48" t="s">
        <v>13</v>
      </c>
      <c r="O2" s="48" t="s">
        <v>14</v>
      </c>
      <c r="P2" s="48" t="s">
        <v>15</v>
      </c>
      <c r="Q2" s="48" t="s">
        <v>4</v>
      </c>
      <c r="R2" s="48" t="s">
        <v>13</v>
      </c>
      <c r="S2" s="48" t="s">
        <v>14</v>
      </c>
      <c r="T2" s="48" t="s">
        <v>15</v>
      </c>
      <c r="U2" s="48" t="s">
        <v>4</v>
      </c>
      <c r="V2" s="48" t="s">
        <v>5</v>
      </c>
      <c r="W2" s="49" t="s">
        <v>16</v>
      </c>
      <c r="X2" s="49" t="s">
        <v>33</v>
      </c>
      <c r="Y2" s="105" t="s">
        <v>6</v>
      </c>
      <c r="Z2" s="50" t="s">
        <v>30</v>
      </c>
      <c r="AA2" s="48" t="s">
        <v>7</v>
      </c>
      <c r="AB2" s="51" t="s">
        <v>17</v>
      </c>
      <c r="AC2" s="11"/>
      <c r="AD2" s="68" t="str">
        <f>IF(AG2&lt;&gt;0,(IFERROR(IF($Y2&gt;50,MROUND($Y2*AG2,2.5),IF($Y2&lt;15,MROUND($Y2*AG2,0.1),MROUND($Y2*AG2,1))),)),"")</f>
        <v/>
      </c>
      <c r="AE2" s="69"/>
      <c r="AF2" s="69"/>
      <c r="AG2" s="70">
        <v>0</v>
      </c>
      <c r="AH2" s="68" t="str">
        <f>IF(AK2&lt;&gt;0,(IFERROR(IF($Y2&gt;50,MROUND($Y2*AK2,2.5),IF($Y2&lt;15,MROUND($Y2*AK2,0.1),MROUND($Y2*AK2,1))),)),"")</f>
        <v/>
      </c>
      <c r="AI2" s="69"/>
      <c r="AJ2" s="69"/>
      <c r="AK2" s="70">
        <v>0</v>
      </c>
      <c r="AL2" s="68" t="str">
        <f>IF(AO2&lt;&gt;0,(IFERROR(IF($Y2&gt;50,MROUND($Y2*AO2,2.5),IF($Y2&lt;15,MROUND($Y2*AO2,0.1),MROUND($Y2*AO2,1))),)),"")</f>
        <v/>
      </c>
      <c r="AM2" s="69"/>
      <c r="AN2" s="69"/>
      <c r="AO2" s="70">
        <v>0</v>
      </c>
      <c r="AP2" s="68" t="str">
        <f>IF(AS2&lt;&gt;0,(IFERROR(IF($Y2&gt;50,MROUND($Y2*AS2,2.5),IF($Y2&lt;15,MROUND($Y2*AS2,0.1),MROUND($Y2*AS2,1))),)),"")</f>
        <v/>
      </c>
      <c r="AQ2" s="69"/>
      <c r="AR2" s="69"/>
      <c r="AS2" s="70">
        <v>0</v>
      </c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</row>
    <row r="3" spans="1:62" x14ac:dyDescent="0.25">
      <c r="A3" s="142" t="s">
        <v>8</v>
      </c>
      <c r="B3" s="57"/>
      <c r="C3" s="58"/>
      <c r="D3" s="59"/>
      <c r="E3" s="60"/>
      <c r="F3" s="147"/>
      <c r="G3" s="148"/>
      <c r="H3" s="148"/>
      <c r="I3" s="99">
        <f>IFERROR(ROUND(F3/$Y3,2),)</f>
        <v>0</v>
      </c>
      <c r="J3" s="147"/>
      <c r="K3" s="97"/>
      <c r="L3" s="97"/>
      <c r="M3" s="99">
        <f>IFERROR(ROUND(J3/$Y3,2),)</f>
        <v>0</v>
      </c>
      <c r="N3" s="147"/>
      <c r="O3" s="97"/>
      <c r="P3" s="97"/>
      <c r="Q3" s="99">
        <f>IFERROR(ROUND(N3/$Y3,2),)</f>
        <v>0</v>
      </c>
      <c r="R3" s="147"/>
      <c r="S3" s="97"/>
      <c r="T3" s="97"/>
      <c r="U3" s="98">
        <f>IFERROR(ROUND(R3/$Y3,2),)</f>
        <v>0</v>
      </c>
      <c r="V3" s="106">
        <f>(IF(ISNUMBER(F3),F3,1)*G3*H3+IF(ISNUMBER(J3),J3,1)*K3*L3+IF(ISNUMBER(N3),N3,1)*O3*P3+IF(ISNUMBER(R3),R3,1)*S3*T3)*IF(ISNUMBER(E3),E3,1)</f>
        <v>0</v>
      </c>
      <c r="W3" s="107">
        <f>IFERROR((IF(ISNUMBER(F3),F3,1)*G3*H3+IF(ISNUMBER(J3),J3,1)*K3*L3+IF(ISNUMBER(N3),N3,1)*O3*P3+IF(ISNUMBER(R3),R3,1)*S3*T3)*IF(ISNUMBER(E3),E3,1)/(G3*H3+K3*L3+O3*P3+S3*T3),0)</f>
        <v>0</v>
      </c>
      <c r="X3" s="28">
        <f>ROUND(IFERROR((W3/(Y3*IF(ISNUMBER(E3),E3,1))),0),2)</f>
        <v>0</v>
      </c>
      <c r="Y3" s="89"/>
      <c r="Z3" s="4">
        <f>(IF(I3&lt;30%,0,IF(I3&lt;35%,F3*G3*H3*F!$B$33,IF(I3&lt;40%,F3*G3*H3*F!$B$38,IF(I3&lt;45%,F3*G3*H3*F!$B$43,IF(I3&lt;50%,F3*G3*H3*F!$B$48,IF(I3=50%,F3*G3*H3*F!$B$50,IF(I3=51%,F3*G3*H3*F!$B$51,IF(I3=52%,F3*G3*H3*F!$B$52,IF(I3=53%,F3*G3*H3*F!$B$53,IF(I3=54%,F3*G3*H3*F!$B$54,IF(I3=55%,F3*G3*H3*F!$B$55,IF(I3=56%,F3*G3*H3*F!$B$56,IF(I3=57%,F3*G3*H3*F!$B$57,IF(I3=58%,F3*G3*H3*F!$B$58,IF(I3=59%,F3*G3*H3*F!$B$59,IF(I3=60%,F3*G3*H3*F!$B$60,IF(I3=61%,F3*G3*H3*F!$B$61,IF(I3=62%,F3*G3*H3*F!$B$62,IF(I3=63%,F3*G3*H3*F!$B$63,IF(I3=64%,F3*G3*H3*F!$B$64,IF(I3=65%,F3*G3*H3*F!$B$65,IF(I3=66%,F3*G3*H3*F!$B$66,IF(I3=67%,F3*G3*H3*F!$B$67,IF(I3=68%,F3*G3*H3*F!$B$68,IF(I3=69%,F3*G3*H3*F!$B$69,IF(I3=70%,F3*G3*H3*F!$B$70,IF(I3=71%,F3*G3*H3*F!$B$71,IF(I3=72%,F3*G3*H3*F!$B$72,IF(I3=73%,F3*G3*H3*F!$B$73,IF(I3=74%,F3*G3*H3*F!$B$74,IF(I3=75%,F3*G3*H3*F!$B$75,IF(I3=76%,F3*G3*H3*F!$B$76,IF(I3=77%,F3*G3*H3*F!$B$77,IF(I3=78%,F3*G3*H3*F!$B$78,IF(I3=79%,F3*G3*H3*F!$B$79,IF(I3=80%,F3*G3*H3*F!$B$80,IF(I3=81%,F3*G3*H3*F!$B$81,IF(I3=82%,F3*G3*H3*F!$B$82,IF(I3=83%,F3*G3*H3*F!$B$83,IF(I3=84%,F3*G3*H3*F!$B$84,IF(I3=85%,F3*G3*H3*F!$B$85,IF(I3=86%,F3*G3*H3*F!$B$86,IF(I3=87%,F3*G3*H3*F!$B$87,IF(I3=88%,F3*G3*H3*F!$B$88,IF(I3=89%,F3*G3*H3*F!$B$89,IF(I3=90%,F3*G3*H3*F!$B$90,IF(I3=91%,F3*G3*H3*F!$B$91,IF(I3=92%,F3*G3*H3*F!$B$92,IF(I3=93%,F3*G3*H3*F!$B$93,IF(I3=94%,F3*G3*H3*F!$B$94,IF(I3=95%,F3*G3*H3*F!$B$95,IF(I3=96%,F3*G3*H3*F!$B$96,IF(I3=97%,F3*G3*H3*F!$B$97,IF(I3=98%,F3*G3*H3*F!$B$98,IF(I3=99%,F3*G3*H3*F!$B$99,IF(I3&gt;99%,F3*G3*H3*F!$B$100,))))))))))))))))))))))))))))))))))))))))))))))))))))))))+IF(M3&lt;30%,0,IF(M3&lt;35%,J3*K3*L3*F!$B$33,IF(M3&lt;40%,J3*K3*L3*F!$B$38,IF(M3&lt;45%,J3*K3*L3*F!$B$43,IF(M3&lt;50%,J3*K3*L3*F!$B$48,IF(M3=50%,J3*K3*L3*F!$B$50,IF(M3=51%,J3*K3*L3*F!$B$51,IF(M3=52%,J3*K3*L3*F!$B$52,IF(M3=53%,J3*K3*L3*F!$B$53,IF(M3=54%,J3*K3*L3*F!$B$54,IF(M3=55%,J3*K3*L3*F!$B$55,IF(M3=56%,J3*K3*L3*F!$B$56,IF(M3=57%,J3*K3*L3*F!$B$57,IF(M3=58%,J3*K3*L3*F!$B$58,IF(M3=59%,J3*K3*L3*F!$B$59,IF(M3=60%,J3*K3*L3*F!$B$60,IF(M3=61%,J3*K3*L3*F!$B$61,IF(M3=62%,J3*K3*L3*F!$B$62,IF(M3=63%,J3*K3*L3*F!$B$63,IF(M3=64%,J3*K3*L3*F!$B$64,IF(M3=65%,J3*K3*L3*F!$B$65,IF(M3=66%,J3*K3*L3*F!$B$66,IF(M3=67%,J3*K3*L3*F!$B$67,IF(M3=68%,J3*K3*L3*F!$B$68,IF(M3=69%,J3*K3*L3*F!$B$69,IF(M3=70%,J3*K3*L3*F!$B$70,IF(M3=71%,J3*K3*L3*F!$B$71,IF(M3=72%,J3*K3*L3*F!$B$72,IF(M3=73%,J3*K3*L3*F!$B$73,IF(M3=74%,J3*K3*L3*F!$B$74,IF(M3=75%,J3*K3*L3*F!$B$75,IF(M3=76%,J3*K3*L3*F!$B$76,IF(M3=77%,J3*K3*L3*F!$B$77,IF(M3=78%,J3*K3*L3*F!$B$78,IF(M3=79%,J3*K3*L3*F!$B$79,IF(M3=80%,J3*K3*L3*F!$B$80,IF(M3=81%,J3*K3*L3*F!$B$81,IF(M3=82%,J3*K3*L3*F!$B$82,IF(M3=83%,J3*K3*L3*F!$B$83,IF(M3=84%,J3*K3*L3*F!$B$84,IF(M3=85%,J3*K3*L3*F!$B$85,IF(M3=86%,J3*K3*L3*F!$B$86,IF(M3=87%,J3*K3*L3*F!$B$87,IF(M3=88%,J3*K3*L3*F!$B$88,IF(M3=89%,J3*K3*L3*F!$B$89,IF(M3=90%,J3*K3*L3*F!$B$90,IF(M3=91%,J3*K3*L3*F!$B$91,IF(M3=92%,J3*K3*L3*F!$B$92,IF(M3=93%,J3*K3*L3*F!$B$93,IF(M3=94%,J3*K3*L3*F!$B$94,IF(M3=95%,J3*K3*L3*F!$B$95,IF(M3=96%,J3*K3*L3*F!$B$96,IF(M3=97%,J3*K3*L3*F!$B$97,IF(M3=98%,J3*K3*L3*F!$B$98,IF(M3=99%,J3*K3*L3*F!$B$99,IF(M3&gt;99%,J3*K3*L3*F!$B$100,))))))))))))))))))))))))))))))))))))))))))))))))))))))))+IF(Q3&lt;30%,0,IF(Q3&lt;35%,N3*O3*P3*F!$B$33,IF(Q3&lt;40%,N3*O3*P3*F!$B$38,IF(Q3&lt;45%,N3*O3*P3*F!$B$43,IF(Q3&lt;50%,N3*O3*P3*F!$B$48,IF(Q3=50%,N3*O3*P3*F!$B$50,IF(Q3=51%,N3*O3*P3*F!$B$51,IF(Q3=52%,N3*O3*P3*F!$B$52,IF(Q3=53%,N3*O3*P3*F!$B$53,IF(Q3=54%,N3*O3*P3*F!$B$54,IF(Q3=55%,N3*O3*P3*F!$B$55,IF(Q3=56%,N3*O3*P3*F!$B$56,IF(Q3=57%,N3*O3*P3*F!$B$57,IF(Q3=58%,N3*O3*P3*F!$B$58,IF(Q3=59%,N3*O3*P3*F!$B$59,IF(Q3=60%,N3*O3*P3*F!$B$60,IF(Q3=61%,N3*O3*P3*F!$B$61,IF(Q3=62%,N3*O3*P3*F!$B$62,IF(Q3=63%,N3*O3*P3*F!$B$63,IF(Q3=64%,N3*O3*P3*F!$B$64,IF(Q3=65%,N3*O3*P3*F!$B$65,IF(Q3=66%,N3*O3*P3*F!$B$66,IF(Q3=67%,N3*O3*P3*F!$B$67,IF(Q3=68%,N3*O3*P3*F!$B$68,IF(Q3=69%,N3*O3*P3*F!$B$69,IF(Q3=70%,N3*O3*P3*F!$B$70,IF(Q3=71%,N3*O3*P3*F!$B$71,IF(Q3=72%,N3*O3*P3*F!$B$72,IF(Q3=73%,N3*O3*P3*F!$B$73,IF(Q3=74%,N3*O3*P3*F!$B$74,IF(Q3=75%,N3*O3*P3*F!$B$75,IF(Q3=76%,N3*O3*P3*F!$B$76,IF(Q3=77%,N3*O3*P3*F!$B$77,IF(Q3=78%,N3*O3*P3*F!$B$78,IF(Q3=79%,N3*O3*P3*F!$B$79,IF(Q3=80%,N3*O3*P3*F!$B$80,IF(Q3=81%,N3*O3*P3*F!$B$81,IF(Q3=82%,N3*O3*P3*F!$B$82,IF(Q3=83%,N3*O3*P3*F!$B$83,IF(Q3=84%,N3*O3*P3*F!$B$84,IF(Q3=85%,N3*O3*P3*F!$B$85,IF(Q3=86%,N3*O3*P3*F!$B$86,IF(Q3=87%,N3*O3*P3*F!$B$87,IF(Q3=88%,N3*O3*P3*F!$B$88,IF(Q3=89%,N3*O3*P3*F!$B$89,IF(Q3=90%,N3*O3*P3*F!$B$90,IF(Q3=91%,N3*O3*P3*F!$B$91,IF(Q3=92%,N3*O3*P3*F!$B$92,IF(Q3=93%,N3*O3*P3*F!$B$93,IF(Q3=94%,N3*O3*P3*F!$B$94,IF(Q3=95%,N3*O3*P3*F!$B$95,IF(Q3=96%,N3*O3*P3*F!$B$96,IF(Q3=97%,N3*O3*P3*F!$B$97,IF(Q3=98%,N3*O3*P3*F!$B$98,IF(Q3=99%,N3*O3*P3*F!$B$99,IF(Q3&gt;99%,N3*O3*P3*F!$B$100,))))))))))))))))))))))))))))))))))))))))))))))))))))))))+IF(U3&lt;30%,0,IF(U3&lt;35%,R3*S3*T3*F!$B$33,IF(U3&lt;40%,R3*S3*T3*F!$B$38,IF(U3&lt;45%,R3*S3*T3*F!$B$43,IF(U3&lt;50%,R3*S3*T3*F!$B$48,IF(U3=50%,R3*S3*T3*F!$B$50,IF(U3=51%,R3*S3*T3*F!$B$51,IF(U3=52%,R3*S3*T3*F!$B$52,IF(U3=53%,R3*S3*T3*F!$B$53,IF(U3=54%,R3*S3*T3*F!$B$54,IF(U3=55%,R3*S3*T3*F!$B$55,IF(U3=56%,R3*S3*T3*F!$B$56,IF(U3=57%,R3*S3*T3*F!$B$57,IF(U3=58%,R3*S3*T3*F!$B$58,IF(U3=59%,R3*S3*T3*F!$B$59,IF(U3=60%,R3*S3*T3*F!$B$60,IF(U3=61%,R3*S3*T3*F!$B$61,IF(U3=62%,R3*S3*T3*F!$B$62,IF(U3=63%,R3*S3*T3*F!$B$63,IF(U3=64%,R3*S3*T3*F!$B$64,IF(U3=65%,R3*S3*T3*F!$B$65,IF(U3=66%,R3*S3*T3*F!$B$66,IF(U3=67%,R3*S3*T3*F!$B$67,IF(U3=68%,R3*S3*T3*F!$B$68,IF(U3=69%,R3*S3*T3*F!$B$69,IF(U3=70%,R3*S3*T3*F!$B$70,IF(U3=71%,R3*S3*T3*F!$B$71,IF(U3=72%,R3*S3*T3*F!$B$72,IF(U3=73%,R3*S3*T3*F!$B$73,IF(U3=74%,R3*S3*T3*F!$B$74,IF(U3=75%,R3*S3*T3*F!$B$75,IF(U3=76%,R3*S3*T3*F!$B$76,IF(U3=77%,R3*S3*T3*F!$B$77,IF(U3=78%,R3*S3*T3*F!$B$78,IF(U3=79%,R3*S3*T3*F!$B$79,IF(U3=80%,R3*S3*T3*F!$B$80,IF(U3=81%,R3*S3*T3*F!$B$81,IF(U3=82%,R3*S3*T3*F!$B$82,IF(U3=83%,R3*S3*T3*F!$B$83,IF(U3=84%,R3*S3*T3*F!$B$84,IF(U3=85%,R3*S3*T3*F!$B$85,IF(U3=86%,R3*S3*T3*F!$B$86,IF(U3=87%,R3*S3*T3*F!$B$87,IF(U3=88%,R3*S3*T3*F!$B$88,IF(U3=89%,R3*S3*T3*F!$B$89,IF(U3=90%,R3*S3*T3*F!$B$90,IF(U3=91%,R3*S3*T3*F!$B$91,IF(U3=92%,R3*S3*T3*F!$B$92,IF(U3=93%,R3*S3*T3*F!$B$93,IF(U3=94%,R3*S3*T3*F!$B$94,IF(U3=95%,R3*S3*T3*F!$B$95,IF(U3=96%,R3*S3*T3*F!$B$96,IF(U3=97%,R3*S3*T3*F!$B$97,IF(U3=98%,R3*S3*T3*F!$B$98,IF(U3=99%,R3*S3*T3*F!$B$99,IF(U3&gt;99%,R3*S3*T3*F!$B$100)))))))))))))))))))))))))))))))))))))))))))))))))))))))))*IF(ISNUMBER(E3),E3,1)*IF(ISNUMBER(D3),D3,1)</f>
        <v>0</v>
      </c>
      <c r="AA3" s="4">
        <f>G3*H3+K3*L3+O3*P3+S3*T3</f>
        <v>0</v>
      </c>
      <c r="AB3" s="108">
        <f>(H3*(IF(I3&lt;45%,0.5,IF(I3&lt;55%,0.8,IF(I3&lt;65%,0.9,IF(I3&lt;75%,1,IF(I3&lt;85%,1.1,1.2))))))+L3*(IF(M3&lt;45%,0.5,IF(M3&lt;55%,0.8,IF(M3&lt;65%,0.9,IF(M3&lt;75%,1,IF(M3&lt;85%,1.1,1.2))))))+P3*(IF(Q3&lt;45%,0.5,IF(Q3&lt;55%,0.8,IF(Q3&lt;65%,0.9,IF(Q3&lt;75%,1,IF(Q3&lt;85%,1.1,1.2))))))+T3*(IF(U3&lt;45%,0.5,IF(U3&lt;55%,0.8,IF(U3&lt;65%,0.9,IF(U3&lt;75%,1,IF(U3&lt;85%,1.1,1.2)))))))*IF(D3&gt;=0.8,6,IF(D3&lt;=0.4,1.5,3))</f>
        <v>0</v>
      </c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</row>
    <row r="4" spans="1:62" ht="15" customHeight="1" x14ac:dyDescent="0.25">
      <c r="A4" s="1125">
        <v>41974</v>
      </c>
      <c r="B4" s="61"/>
      <c r="C4" s="62"/>
      <c r="D4" s="63"/>
      <c r="E4" s="64"/>
      <c r="F4" s="150"/>
      <c r="G4" s="151"/>
      <c r="H4" s="151"/>
      <c r="I4" s="102">
        <f>IFERROR(ROUND(F4/$Y4,2),)</f>
        <v>0</v>
      </c>
      <c r="J4" s="150"/>
      <c r="K4" s="100"/>
      <c r="L4" s="100"/>
      <c r="M4" s="102">
        <f>IFERROR(ROUND(J4/$Y4,2),)</f>
        <v>0</v>
      </c>
      <c r="N4" s="150"/>
      <c r="O4" s="100"/>
      <c r="P4" s="100"/>
      <c r="Q4" s="102">
        <f>IFERROR(ROUND(N4/$Y4,2),)</f>
        <v>0</v>
      </c>
      <c r="R4" s="150"/>
      <c r="S4" s="100"/>
      <c r="T4" s="100"/>
      <c r="U4" s="101">
        <f>IFERROR(ROUND(R4/$Y4,2),)</f>
        <v>0</v>
      </c>
      <c r="V4" s="110">
        <f t="shared" ref="V4" si="0">(IF(ISNUMBER(F4),F4,1)*G4*H4+IF(ISNUMBER(J4),J4,1)*K4*L4+IF(ISNUMBER(N4),N4,1)*O4*P4+IF(ISNUMBER(R4),R4,1)*S4*T4)*IF(ISNUMBER(E4),E4,1)</f>
        <v>0</v>
      </c>
      <c r="W4" s="111">
        <f t="shared" ref="W4:W7" si="1">IFERROR((IF(ISNUMBER(F4),F4,1)*G4*H4+IF(ISNUMBER(J4),J4,1)*K4*L4+IF(ISNUMBER(N4),N4,1)*O4*P4+IF(ISNUMBER(R4),R4,1)*S4*T4)*IF(ISNUMBER(E4),E4,1)/(G4*H4+K4*L4+O4*P4+S4*T4),0)</f>
        <v>0</v>
      </c>
      <c r="X4" s="31">
        <f t="shared" ref="X4:X7" si="2">ROUND(IFERROR((W4/(Y4*IF(ISNUMBER(E4),E4,1))),0),2)</f>
        <v>0</v>
      </c>
      <c r="Y4" s="90"/>
      <c r="Z4" s="5">
        <f>(IF(I4&lt;30%,0,IF(I4&lt;35%,F4*G4*H4*F!$B$33,IF(I4&lt;40%,F4*G4*H4*F!$B$38,IF(I4&lt;45%,F4*G4*H4*F!$B$43,IF(I4&lt;50%,F4*G4*H4*F!$B$48,IF(I4=50%,F4*G4*H4*F!$B$50,IF(I4=51%,F4*G4*H4*F!$B$51,IF(I4=52%,F4*G4*H4*F!$B$52,IF(I4=53%,F4*G4*H4*F!$B$53,IF(I4=54%,F4*G4*H4*F!$B$54,IF(I4=55%,F4*G4*H4*F!$B$55,IF(I4=56%,F4*G4*H4*F!$B$56,IF(I4=57%,F4*G4*H4*F!$B$57,IF(I4=58%,F4*G4*H4*F!$B$58,IF(I4=59%,F4*G4*H4*F!$B$59,IF(I4=60%,F4*G4*H4*F!$B$60,IF(I4=61%,F4*G4*H4*F!$B$61,IF(I4=62%,F4*G4*H4*F!$B$62,IF(I4=63%,F4*G4*H4*F!$B$63,IF(I4=64%,F4*G4*H4*F!$B$64,IF(I4=65%,F4*G4*H4*F!$B$65,IF(I4=66%,F4*G4*H4*F!$B$66,IF(I4=67%,F4*G4*H4*F!$B$67,IF(I4=68%,F4*G4*H4*F!$B$68,IF(I4=69%,F4*G4*H4*F!$B$69,IF(I4=70%,F4*G4*H4*F!$B$70,IF(I4=71%,F4*G4*H4*F!$B$71,IF(I4=72%,F4*G4*H4*F!$B$72,IF(I4=73%,F4*G4*H4*F!$B$73,IF(I4=74%,F4*G4*H4*F!$B$74,IF(I4=75%,F4*G4*H4*F!$B$75,IF(I4=76%,F4*G4*H4*F!$B$76,IF(I4=77%,F4*G4*H4*F!$B$77,IF(I4=78%,F4*G4*H4*F!$B$78,IF(I4=79%,F4*G4*H4*F!$B$79,IF(I4=80%,F4*G4*H4*F!$B$80,IF(I4=81%,F4*G4*H4*F!$B$81,IF(I4=82%,F4*G4*H4*F!$B$82,IF(I4=83%,F4*G4*H4*F!$B$83,IF(I4=84%,F4*G4*H4*F!$B$84,IF(I4=85%,F4*G4*H4*F!$B$85,IF(I4=86%,F4*G4*H4*F!$B$86,IF(I4=87%,F4*G4*H4*F!$B$87,IF(I4=88%,F4*G4*H4*F!$B$88,IF(I4=89%,F4*G4*H4*F!$B$89,IF(I4=90%,F4*G4*H4*F!$B$90,IF(I4=91%,F4*G4*H4*F!$B$91,IF(I4=92%,F4*G4*H4*F!$B$92,IF(I4=93%,F4*G4*H4*F!$B$93,IF(I4=94%,F4*G4*H4*F!$B$94,IF(I4=95%,F4*G4*H4*F!$B$95,IF(I4=96%,F4*G4*H4*F!$B$96,IF(I4=97%,F4*G4*H4*F!$B$97,IF(I4=98%,F4*G4*H4*F!$B$98,IF(I4=99%,F4*G4*H4*F!$B$99,IF(I4&gt;99%,F4*G4*H4*F!$B$100,))))))))))))))))))))))))))))))))))))))))))))))))))))))))+IF(M4&lt;30%,0,IF(M4&lt;35%,J4*K4*L4*F!$B$33,IF(M4&lt;40%,J4*K4*L4*F!$B$38,IF(M4&lt;45%,J4*K4*L4*F!$B$43,IF(M4&lt;50%,J4*K4*L4*F!$B$48,IF(M4=50%,J4*K4*L4*F!$B$50,IF(M4=51%,J4*K4*L4*F!$B$51,IF(M4=52%,J4*K4*L4*F!$B$52,IF(M4=53%,J4*K4*L4*F!$B$53,IF(M4=54%,J4*K4*L4*F!$B$54,IF(M4=55%,J4*K4*L4*F!$B$55,IF(M4=56%,J4*K4*L4*F!$B$56,IF(M4=57%,J4*K4*L4*F!$B$57,IF(M4=58%,J4*K4*L4*F!$B$58,IF(M4=59%,J4*K4*L4*F!$B$59,IF(M4=60%,J4*K4*L4*F!$B$60,IF(M4=61%,J4*K4*L4*F!$B$61,IF(M4=62%,J4*K4*L4*F!$B$62,IF(M4=63%,J4*K4*L4*F!$B$63,IF(M4=64%,J4*K4*L4*F!$B$64,IF(M4=65%,J4*K4*L4*F!$B$65,IF(M4=66%,J4*K4*L4*F!$B$66,IF(M4=67%,J4*K4*L4*F!$B$67,IF(M4=68%,J4*K4*L4*F!$B$68,IF(M4=69%,J4*K4*L4*F!$B$69,IF(M4=70%,J4*K4*L4*F!$B$70,IF(M4=71%,J4*K4*L4*F!$B$71,IF(M4=72%,J4*K4*L4*F!$B$72,IF(M4=73%,J4*K4*L4*F!$B$73,IF(M4=74%,J4*K4*L4*F!$B$74,IF(M4=75%,J4*K4*L4*F!$B$75,IF(M4=76%,J4*K4*L4*F!$B$76,IF(M4=77%,J4*K4*L4*F!$B$77,IF(M4=78%,J4*K4*L4*F!$B$78,IF(M4=79%,J4*K4*L4*F!$B$79,IF(M4=80%,J4*K4*L4*F!$B$80,IF(M4=81%,J4*K4*L4*F!$B$81,IF(M4=82%,J4*K4*L4*F!$B$82,IF(M4=83%,J4*K4*L4*F!$B$83,IF(M4=84%,J4*K4*L4*F!$B$84,IF(M4=85%,J4*K4*L4*F!$B$85,IF(M4=86%,J4*K4*L4*F!$B$86,IF(M4=87%,J4*K4*L4*F!$B$87,IF(M4=88%,J4*K4*L4*F!$B$88,IF(M4=89%,J4*K4*L4*F!$B$89,IF(M4=90%,J4*K4*L4*F!$B$90,IF(M4=91%,J4*K4*L4*F!$B$91,IF(M4=92%,J4*K4*L4*F!$B$92,IF(M4=93%,J4*K4*L4*F!$B$93,IF(M4=94%,J4*K4*L4*F!$B$94,IF(M4=95%,J4*K4*L4*F!$B$95,IF(M4=96%,J4*K4*L4*F!$B$96,IF(M4=97%,J4*K4*L4*F!$B$97,IF(M4=98%,J4*K4*L4*F!$B$98,IF(M4=99%,J4*K4*L4*F!$B$99,IF(M4&gt;99%,J4*K4*L4*F!$B$100,))))))))))))))))))))))))))))))))))))))))))))))))))))))))+IF(Q4&lt;30%,0,IF(Q4&lt;35%,N4*O4*P4*F!$B$33,IF(Q4&lt;40%,N4*O4*P4*F!$B$38,IF(Q4&lt;45%,N4*O4*P4*F!$B$43,IF(Q4&lt;50%,N4*O4*P4*F!$B$48,IF(Q4=50%,N4*O4*P4*F!$B$50,IF(Q4=51%,N4*O4*P4*F!$B$51,IF(Q4=52%,N4*O4*P4*F!$B$52,IF(Q4=53%,N4*O4*P4*F!$B$53,IF(Q4=54%,N4*O4*P4*F!$B$54,IF(Q4=55%,N4*O4*P4*F!$B$55,IF(Q4=56%,N4*O4*P4*F!$B$56,IF(Q4=57%,N4*O4*P4*F!$B$57,IF(Q4=58%,N4*O4*P4*F!$B$58,IF(Q4=59%,N4*O4*P4*F!$B$59,IF(Q4=60%,N4*O4*P4*F!$B$60,IF(Q4=61%,N4*O4*P4*F!$B$61,IF(Q4=62%,N4*O4*P4*F!$B$62,IF(Q4=63%,N4*O4*P4*F!$B$63,IF(Q4=64%,N4*O4*P4*F!$B$64,IF(Q4=65%,N4*O4*P4*F!$B$65,IF(Q4=66%,N4*O4*P4*F!$B$66,IF(Q4=67%,N4*O4*P4*F!$B$67,IF(Q4=68%,N4*O4*P4*F!$B$68,IF(Q4=69%,N4*O4*P4*F!$B$69,IF(Q4=70%,N4*O4*P4*F!$B$70,IF(Q4=71%,N4*O4*P4*F!$B$71,IF(Q4=72%,N4*O4*P4*F!$B$72,IF(Q4=73%,N4*O4*P4*F!$B$73,IF(Q4=74%,N4*O4*P4*F!$B$74,IF(Q4=75%,N4*O4*P4*F!$B$75,IF(Q4=76%,N4*O4*P4*F!$B$76,IF(Q4=77%,N4*O4*P4*F!$B$77,IF(Q4=78%,N4*O4*P4*F!$B$78,IF(Q4=79%,N4*O4*P4*F!$B$79,IF(Q4=80%,N4*O4*P4*F!$B$80,IF(Q4=81%,N4*O4*P4*F!$B$81,IF(Q4=82%,N4*O4*P4*F!$B$82,IF(Q4=83%,N4*O4*P4*F!$B$83,IF(Q4=84%,N4*O4*P4*F!$B$84,IF(Q4=85%,N4*O4*P4*F!$B$85,IF(Q4=86%,N4*O4*P4*F!$B$86,IF(Q4=87%,N4*O4*P4*F!$B$87,IF(Q4=88%,N4*O4*P4*F!$B$88,IF(Q4=89%,N4*O4*P4*F!$B$89,IF(Q4=90%,N4*O4*P4*F!$B$90,IF(Q4=91%,N4*O4*P4*F!$B$91,IF(Q4=92%,N4*O4*P4*F!$B$92,IF(Q4=93%,N4*O4*P4*F!$B$93,IF(Q4=94%,N4*O4*P4*F!$B$94,IF(Q4=95%,N4*O4*P4*F!$B$95,IF(Q4=96%,N4*O4*P4*F!$B$96,IF(Q4=97%,N4*O4*P4*F!$B$97,IF(Q4=98%,N4*O4*P4*F!$B$98,IF(Q4=99%,N4*O4*P4*F!$B$99,IF(Q4&gt;99%,N4*O4*P4*F!$B$100,))))))))))))))))))))))))))))))))))))))))))))))))))))))))+IF(U4&lt;30%,0,IF(U4&lt;35%,R4*S4*T4*F!$B$33,IF(U4&lt;40%,R4*S4*T4*F!$B$38,IF(U4&lt;45%,R4*S4*T4*F!$B$43,IF(U4&lt;50%,R4*S4*T4*F!$B$48,IF(U4=50%,R4*S4*T4*F!$B$50,IF(U4=51%,R4*S4*T4*F!$B$51,IF(U4=52%,R4*S4*T4*F!$B$52,IF(U4=53%,R4*S4*T4*F!$B$53,IF(U4=54%,R4*S4*T4*F!$B$54,IF(U4=55%,R4*S4*T4*F!$B$55,IF(U4=56%,R4*S4*T4*F!$B$56,IF(U4=57%,R4*S4*T4*F!$B$57,IF(U4=58%,R4*S4*T4*F!$B$58,IF(U4=59%,R4*S4*T4*F!$B$59,IF(U4=60%,R4*S4*T4*F!$B$60,IF(U4=61%,R4*S4*T4*F!$B$61,IF(U4=62%,R4*S4*T4*F!$B$62,IF(U4=63%,R4*S4*T4*F!$B$63,IF(U4=64%,R4*S4*T4*F!$B$64,IF(U4=65%,R4*S4*T4*F!$B$65,IF(U4=66%,R4*S4*T4*F!$B$66,IF(U4=67%,R4*S4*T4*F!$B$67,IF(U4=68%,R4*S4*T4*F!$B$68,IF(U4=69%,R4*S4*T4*F!$B$69,IF(U4=70%,R4*S4*T4*F!$B$70,IF(U4=71%,R4*S4*T4*F!$B$71,IF(U4=72%,R4*S4*T4*F!$B$72,IF(U4=73%,R4*S4*T4*F!$B$73,IF(U4=74%,R4*S4*T4*F!$B$74,IF(U4=75%,R4*S4*T4*F!$B$75,IF(U4=76%,R4*S4*T4*F!$B$76,IF(U4=77%,R4*S4*T4*F!$B$77,IF(U4=78%,R4*S4*T4*F!$B$78,IF(U4=79%,R4*S4*T4*F!$B$79,IF(U4=80%,R4*S4*T4*F!$B$80,IF(U4=81%,R4*S4*T4*F!$B$81,IF(U4=82%,R4*S4*T4*F!$B$82,IF(U4=83%,R4*S4*T4*F!$B$83,IF(U4=84%,R4*S4*T4*F!$B$84,IF(U4=85%,R4*S4*T4*F!$B$85,IF(U4=86%,R4*S4*T4*F!$B$86,IF(U4=87%,R4*S4*T4*F!$B$87,IF(U4=88%,R4*S4*T4*F!$B$88,IF(U4=89%,R4*S4*T4*F!$B$89,IF(U4=90%,R4*S4*T4*F!$B$90,IF(U4=91%,R4*S4*T4*F!$B$91,IF(U4=92%,R4*S4*T4*F!$B$92,IF(U4=93%,R4*S4*T4*F!$B$93,IF(U4=94%,R4*S4*T4*F!$B$94,IF(U4=95%,R4*S4*T4*F!$B$95,IF(U4=96%,R4*S4*T4*F!$B$96,IF(U4=97%,R4*S4*T4*F!$B$97,IF(U4=98%,R4*S4*T4*F!$B$98,IF(U4=99%,R4*S4*T4*F!$B$99,IF(U4&gt;99%,R4*S4*T4*F!$B$100)))))))))))))))))))))))))))))))))))))))))))))))))))))))))*IF(ISNUMBER(E4),E4,1)*IF(ISNUMBER(D4),D4,1)</f>
        <v>0</v>
      </c>
      <c r="AA4" s="5">
        <f>G4*H4+K4*L4+O4*P4+S4*T4</f>
        <v>0</v>
      </c>
      <c r="AB4" s="112">
        <f>(H4*(IF(I4&lt;45%,0.5,IF(I4&lt;55%,0.8,IF(I4&lt;65%,0.9,IF(I4&lt;75%,1,IF(I4&lt;85%,1.1,1.2))))))+L4*(IF(M4&lt;45%,0.5,IF(M4&lt;55%,0.8,IF(M4&lt;65%,0.9,IF(M4&lt;75%,1,IF(M4&lt;85%,1.1,1.2))))))+P4*(IF(Q4&lt;45%,0.5,IF(Q4&lt;55%,0.8,IF(Q4&lt;65%,0.9,IF(Q4&lt;75%,1,IF(Q4&lt;85%,1.1,1.2))))))+T4*(IF(U4&lt;45%,0.5,IF(U4&lt;55%,0.8,IF(U4&lt;65%,0.9,IF(U4&lt;75%,1,IF(U4&lt;85%,1.1,1.2)))))))*IF(D4&gt;=0.8,6,IF(D4&lt;=0.4,1.5,3))</f>
        <v>0</v>
      </c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</row>
    <row r="5" spans="1:62" x14ac:dyDescent="0.25">
      <c r="A5" s="1129"/>
      <c r="B5" s="61"/>
      <c r="C5" s="62"/>
      <c r="D5" s="63"/>
      <c r="E5" s="64"/>
      <c r="F5" s="152"/>
      <c r="G5" s="153"/>
      <c r="H5" s="153"/>
      <c r="I5" s="95">
        <f>IFERROR(ROUND(F5/$Y5,2),)</f>
        <v>0</v>
      </c>
      <c r="J5" s="152"/>
      <c r="K5" s="94"/>
      <c r="L5" s="94"/>
      <c r="M5" s="95">
        <f>IFERROR(ROUND(J5/$Y5,2),)</f>
        <v>0</v>
      </c>
      <c r="N5" s="152"/>
      <c r="O5" s="94"/>
      <c r="P5" s="94"/>
      <c r="Q5" s="95">
        <f>IFERROR(ROUND(N5/$Y5,2),)</f>
        <v>0</v>
      </c>
      <c r="R5" s="152"/>
      <c r="S5" s="94"/>
      <c r="T5" s="94"/>
      <c r="U5" s="93">
        <f>IFERROR(ROUND(R5/$Y5,2),)</f>
        <v>0</v>
      </c>
      <c r="V5" s="113">
        <f>(IF(ISNUMBER(F5),F5,1)*G5*H5+IF(ISNUMBER(J5),J5,1)*K5*L5+IF(ISNUMBER(N5),N5,1)*O5*P5+IF(ISNUMBER(R5),R5,1)*S5*T5)*IF(ISNUMBER(E5),E5,1)</f>
        <v>0</v>
      </c>
      <c r="W5" s="114">
        <f t="shared" si="1"/>
        <v>0</v>
      </c>
      <c r="X5" s="34">
        <f t="shared" si="2"/>
        <v>0</v>
      </c>
      <c r="Y5" s="90"/>
      <c r="Z5" s="6">
        <f>(IF(I5&lt;30%,0,IF(I5&lt;35%,F5*G5*H5*F!$B$33,IF(I5&lt;40%,F5*G5*H5*F!$B$38,IF(I5&lt;45%,F5*G5*H5*F!$B$43,IF(I5&lt;50%,F5*G5*H5*F!$B$48,IF(I5=50%,F5*G5*H5*F!$B$50,IF(I5=51%,F5*G5*H5*F!$B$51,IF(I5=52%,F5*G5*H5*F!$B$52,IF(I5=53%,F5*G5*H5*F!$B$53,IF(I5=54%,F5*G5*H5*F!$B$54,IF(I5=55%,F5*G5*H5*F!$B$55,IF(I5=56%,F5*G5*H5*F!$B$56,IF(I5=57%,F5*G5*H5*F!$B$57,IF(I5=58%,F5*G5*H5*F!$B$58,IF(I5=59%,F5*G5*H5*F!$B$59,IF(I5=60%,F5*G5*H5*F!$B$60,IF(I5=61%,F5*G5*H5*F!$B$61,IF(I5=62%,F5*G5*H5*F!$B$62,IF(I5=63%,F5*G5*H5*F!$B$63,IF(I5=64%,F5*G5*H5*F!$B$64,IF(I5=65%,F5*G5*H5*F!$B$65,IF(I5=66%,F5*G5*H5*F!$B$66,IF(I5=67%,F5*G5*H5*F!$B$67,IF(I5=68%,F5*G5*H5*F!$B$68,IF(I5=69%,F5*G5*H5*F!$B$69,IF(I5=70%,F5*G5*H5*F!$B$70,IF(I5=71%,F5*G5*H5*F!$B$71,IF(I5=72%,F5*G5*H5*F!$B$72,IF(I5=73%,F5*G5*H5*F!$B$73,IF(I5=74%,F5*G5*H5*F!$B$74,IF(I5=75%,F5*G5*H5*F!$B$75,IF(I5=76%,F5*G5*H5*F!$B$76,IF(I5=77%,F5*G5*H5*F!$B$77,IF(I5=78%,F5*G5*H5*F!$B$78,IF(I5=79%,F5*G5*H5*F!$B$79,IF(I5=80%,F5*G5*H5*F!$B$80,IF(I5=81%,F5*G5*H5*F!$B$81,IF(I5=82%,F5*G5*H5*F!$B$82,IF(I5=83%,F5*G5*H5*F!$B$83,IF(I5=84%,F5*G5*H5*F!$B$84,IF(I5=85%,F5*G5*H5*F!$B$85,IF(I5=86%,F5*G5*H5*F!$B$86,IF(I5=87%,F5*G5*H5*F!$B$87,IF(I5=88%,F5*G5*H5*F!$B$88,IF(I5=89%,F5*G5*H5*F!$B$89,IF(I5=90%,F5*G5*H5*F!$B$90,IF(I5=91%,F5*G5*H5*F!$B$91,IF(I5=92%,F5*G5*H5*F!$B$92,IF(I5=93%,F5*G5*H5*F!$B$93,IF(I5=94%,F5*G5*H5*F!$B$94,IF(I5=95%,F5*G5*H5*F!$B$95,IF(I5=96%,F5*G5*H5*F!$B$96,IF(I5=97%,F5*G5*H5*F!$B$97,IF(I5=98%,F5*G5*H5*F!$B$98,IF(I5=99%,F5*G5*H5*F!$B$99,IF(I5&gt;99%,F5*G5*H5*F!$B$100,))))))))))))))))))))))))))))))))))))))))))))))))))))))))+IF(M5&lt;30%,0,IF(M5&lt;35%,J5*K5*L5*F!$B$33,IF(M5&lt;40%,J5*K5*L5*F!$B$38,IF(M5&lt;45%,J5*K5*L5*F!$B$43,IF(M5&lt;50%,J5*K5*L5*F!$B$48,IF(M5=50%,J5*K5*L5*F!$B$50,IF(M5=51%,J5*K5*L5*F!$B$51,IF(M5=52%,J5*K5*L5*F!$B$52,IF(M5=53%,J5*K5*L5*F!$B$53,IF(M5=54%,J5*K5*L5*F!$B$54,IF(M5=55%,J5*K5*L5*F!$B$55,IF(M5=56%,J5*K5*L5*F!$B$56,IF(M5=57%,J5*K5*L5*F!$B$57,IF(M5=58%,J5*K5*L5*F!$B$58,IF(M5=59%,J5*K5*L5*F!$B$59,IF(M5=60%,J5*K5*L5*F!$B$60,IF(M5=61%,J5*K5*L5*F!$B$61,IF(M5=62%,J5*K5*L5*F!$B$62,IF(M5=63%,J5*K5*L5*F!$B$63,IF(M5=64%,J5*K5*L5*F!$B$64,IF(M5=65%,J5*K5*L5*F!$B$65,IF(M5=66%,J5*K5*L5*F!$B$66,IF(M5=67%,J5*K5*L5*F!$B$67,IF(M5=68%,J5*K5*L5*F!$B$68,IF(M5=69%,J5*K5*L5*F!$B$69,IF(M5=70%,J5*K5*L5*F!$B$70,IF(M5=71%,J5*K5*L5*F!$B$71,IF(M5=72%,J5*K5*L5*F!$B$72,IF(M5=73%,J5*K5*L5*F!$B$73,IF(M5=74%,J5*K5*L5*F!$B$74,IF(M5=75%,J5*K5*L5*F!$B$75,IF(M5=76%,J5*K5*L5*F!$B$76,IF(M5=77%,J5*K5*L5*F!$B$77,IF(M5=78%,J5*K5*L5*F!$B$78,IF(M5=79%,J5*K5*L5*F!$B$79,IF(M5=80%,J5*K5*L5*F!$B$80,IF(M5=81%,J5*K5*L5*F!$B$81,IF(M5=82%,J5*K5*L5*F!$B$82,IF(M5=83%,J5*K5*L5*F!$B$83,IF(M5=84%,J5*K5*L5*F!$B$84,IF(M5=85%,J5*K5*L5*F!$B$85,IF(M5=86%,J5*K5*L5*F!$B$86,IF(M5=87%,J5*K5*L5*F!$B$87,IF(M5=88%,J5*K5*L5*F!$B$88,IF(M5=89%,J5*K5*L5*F!$B$89,IF(M5=90%,J5*K5*L5*F!$B$90,IF(M5=91%,J5*K5*L5*F!$B$91,IF(M5=92%,J5*K5*L5*F!$B$92,IF(M5=93%,J5*K5*L5*F!$B$93,IF(M5=94%,J5*K5*L5*F!$B$94,IF(M5=95%,J5*K5*L5*F!$B$95,IF(M5=96%,J5*K5*L5*F!$B$96,IF(M5=97%,J5*K5*L5*F!$B$97,IF(M5=98%,J5*K5*L5*F!$B$98,IF(M5=99%,J5*K5*L5*F!$B$99,IF(M5&gt;99%,J5*K5*L5*F!$B$100,))))))))))))))))))))))))))))))))))))))))))))))))))))))))+IF(Q5&lt;30%,0,IF(Q5&lt;35%,N5*O5*P5*F!$B$33,IF(Q5&lt;40%,N5*O5*P5*F!$B$38,IF(Q5&lt;45%,N5*O5*P5*F!$B$43,IF(Q5&lt;50%,N5*O5*P5*F!$B$48,IF(Q5=50%,N5*O5*P5*F!$B$50,IF(Q5=51%,N5*O5*P5*F!$B$51,IF(Q5=52%,N5*O5*P5*F!$B$52,IF(Q5=53%,N5*O5*P5*F!$B$53,IF(Q5=54%,N5*O5*P5*F!$B$54,IF(Q5=55%,N5*O5*P5*F!$B$55,IF(Q5=56%,N5*O5*P5*F!$B$56,IF(Q5=57%,N5*O5*P5*F!$B$57,IF(Q5=58%,N5*O5*P5*F!$B$58,IF(Q5=59%,N5*O5*P5*F!$B$59,IF(Q5=60%,N5*O5*P5*F!$B$60,IF(Q5=61%,N5*O5*P5*F!$B$61,IF(Q5=62%,N5*O5*P5*F!$B$62,IF(Q5=63%,N5*O5*P5*F!$B$63,IF(Q5=64%,N5*O5*P5*F!$B$64,IF(Q5=65%,N5*O5*P5*F!$B$65,IF(Q5=66%,N5*O5*P5*F!$B$66,IF(Q5=67%,N5*O5*P5*F!$B$67,IF(Q5=68%,N5*O5*P5*F!$B$68,IF(Q5=69%,N5*O5*P5*F!$B$69,IF(Q5=70%,N5*O5*P5*F!$B$70,IF(Q5=71%,N5*O5*P5*F!$B$71,IF(Q5=72%,N5*O5*P5*F!$B$72,IF(Q5=73%,N5*O5*P5*F!$B$73,IF(Q5=74%,N5*O5*P5*F!$B$74,IF(Q5=75%,N5*O5*P5*F!$B$75,IF(Q5=76%,N5*O5*P5*F!$B$76,IF(Q5=77%,N5*O5*P5*F!$B$77,IF(Q5=78%,N5*O5*P5*F!$B$78,IF(Q5=79%,N5*O5*P5*F!$B$79,IF(Q5=80%,N5*O5*P5*F!$B$80,IF(Q5=81%,N5*O5*P5*F!$B$81,IF(Q5=82%,N5*O5*P5*F!$B$82,IF(Q5=83%,N5*O5*P5*F!$B$83,IF(Q5=84%,N5*O5*P5*F!$B$84,IF(Q5=85%,N5*O5*P5*F!$B$85,IF(Q5=86%,N5*O5*P5*F!$B$86,IF(Q5=87%,N5*O5*P5*F!$B$87,IF(Q5=88%,N5*O5*P5*F!$B$88,IF(Q5=89%,N5*O5*P5*F!$B$89,IF(Q5=90%,N5*O5*P5*F!$B$90,IF(Q5=91%,N5*O5*P5*F!$B$91,IF(Q5=92%,N5*O5*P5*F!$B$92,IF(Q5=93%,N5*O5*P5*F!$B$93,IF(Q5=94%,N5*O5*P5*F!$B$94,IF(Q5=95%,N5*O5*P5*F!$B$95,IF(Q5=96%,N5*O5*P5*F!$B$96,IF(Q5=97%,N5*O5*P5*F!$B$97,IF(Q5=98%,N5*O5*P5*F!$B$98,IF(Q5=99%,N5*O5*P5*F!$B$99,IF(Q5&gt;99%,N5*O5*P5*F!$B$100,))))))))))))))))))))))))))))))))))))))))))))))))))))))))+IF(U5&lt;30%,0,IF(U5&lt;35%,R5*S5*T5*F!$B$33,IF(U5&lt;40%,R5*S5*T5*F!$B$38,IF(U5&lt;45%,R5*S5*T5*F!$B$43,IF(U5&lt;50%,R5*S5*T5*F!$B$48,IF(U5=50%,R5*S5*T5*F!$B$50,IF(U5=51%,R5*S5*T5*F!$B$51,IF(U5=52%,R5*S5*T5*F!$B$52,IF(U5=53%,R5*S5*T5*F!$B$53,IF(U5=54%,R5*S5*T5*F!$B$54,IF(U5=55%,R5*S5*T5*F!$B$55,IF(U5=56%,R5*S5*T5*F!$B$56,IF(U5=57%,R5*S5*T5*F!$B$57,IF(U5=58%,R5*S5*T5*F!$B$58,IF(U5=59%,R5*S5*T5*F!$B$59,IF(U5=60%,R5*S5*T5*F!$B$60,IF(U5=61%,R5*S5*T5*F!$B$61,IF(U5=62%,R5*S5*T5*F!$B$62,IF(U5=63%,R5*S5*T5*F!$B$63,IF(U5=64%,R5*S5*T5*F!$B$64,IF(U5=65%,R5*S5*T5*F!$B$65,IF(U5=66%,R5*S5*T5*F!$B$66,IF(U5=67%,R5*S5*T5*F!$B$67,IF(U5=68%,R5*S5*T5*F!$B$68,IF(U5=69%,R5*S5*T5*F!$B$69,IF(U5=70%,R5*S5*T5*F!$B$70,IF(U5=71%,R5*S5*T5*F!$B$71,IF(U5=72%,R5*S5*T5*F!$B$72,IF(U5=73%,R5*S5*T5*F!$B$73,IF(U5=74%,R5*S5*T5*F!$B$74,IF(U5=75%,R5*S5*T5*F!$B$75,IF(U5=76%,R5*S5*T5*F!$B$76,IF(U5=77%,R5*S5*T5*F!$B$77,IF(U5=78%,R5*S5*T5*F!$B$78,IF(U5=79%,R5*S5*T5*F!$B$79,IF(U5=80%,R5*S5*T5*F!$B$80,IF(U5=81%,R5*S5*T5*F!$B$81,IF(U5=82%,R5*S5*T5*F!$B$82,IF(U5=83%,R5*S5*T5*F!$B$83,IF(U5=84%,R5*S5*T5*F!$B$84,IF(U5=85%,R5*S5*T5*F!$B$85,IF(U5=86%,R5*S5*T5*F!$B$86,IF(U5=87%,R5*S5*T5*F!$B$87,IF(U5=88%,R5*S5*T5*F!$B$88,IF(U5=89%,R5*S5*T5*F!$B$89,IF(U5=90%,R5*S5*T5*F!$B$90,IF(U5=91%,R5*S5*T5*F!$B$91,IF(U5=92%,R5*S5*T5*F!$B$92,IF(U5=93%,R5*S5*T5*F!$B$93,IF(U5=94%,R5*S5*T5*F!$B$94,IF(U5=95%,R5*S5*T5*F!$B$95,IF(U5=96%,R5*S5*T5*F!$B$96,IF(U5=97%,R5*S5*T5*F!$B$97,IF(U5=98%,R5*S5*T5*F!$B$98,IF(U5=99%,R5*S5*T5*F!$B$99,IF(U5&gt;99%,R5*S5*T5*F!$B$100)))))))))))))))))))))))))))))))))))))))))))))))))))))))))*IF(ISNUMBER(E5),E5,1)*IF(ISNUMBER(D5),D5,1)</f>
        <v>0</v>
      </c>
      <c r="AA5" s="6">
        <f>G5*H5+K5*L5+O5*P5+S5*T5</f>
        <v>0</v>
      </c>
      <c r="AB5" s="115">
        <f>(H5*(IF(I5&lt;45%,0.5,IF(I5&lt;55%,0.8,IF(I5&lt;65%,0.9,IF(I5&lt;75%,1,IF(I5&lt;85%,1.1,1.2))))))+L5*(IF(M5&lt;45%,0.5,IF(M5&lt;55%,0.8,IF(M5&lt;65%,0.9,IF(M5&lt;75%,1,IF(M5&lt;85%,1.1,1.2))))))+P5*(IF(Q5&lt;45%,0.5,IF(Q5&lt;55%,0.8,IF(Q5&lt;65%,0.9,IF(Q5&lt;75%,1,IF(Q5&lt;85%,1.1,1.2))))))+T5*(IF(U5&lt;45%,0.5,IF(U5&lt;55%,0.8,IF(U5&lt;65%,0.9,IF(U5&lt;75%,1,IF(U5&lt;85%,1.1,1.2)))))))*IF(D5&gt;=0.8,6,IF(D5&lt;=0.4,1.5,3))</f>
        <v>0</v>
      </c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</row>
    <row r="6" spans="1:62" x14ac:dyDescent="0.25">
      <c r="A6" s="1129"/>
      <c r="B6" s="61"/>
      <c r="C6" s="62"/>
      <c r="D6" s="63"/>
      <c r="E6" s="64"/>
      <c r="F6" s="150"/>
      <c r="G6" s="151"/>
      <c r="H6" s="151"/>
      <c r="I6" s="102">
        <f>IFERROR(ROUND(F6/$Y6,2),)</f>
        <v>0</v>
      </c>
      <c r="J6" s="150"/>
      <c r="K6" s="100"/>
      <c r="L6" s="100"/>
      <c r="M6" s="102">
        <f>IFERROR(ROUND(J6/$Y6,2),)</f>
        <v>0</v>
      </c>
      <c r="N6" s="150"/>
      <c r="O6" s="100"/>
      <c r="P6" s="100"/>
      <c r="Q6" s="102">
        <f>IFERROR(ROUND(N6/$Y6,2),)</f>
        <v>0</v>
      </c>
      <c r="R6" s="150"/>
      <c r="S6" s="100"/>
      <c r="T6" s="100"/>
      <c r="U6" s="101">
        <f>IFERROR(ROUND(R6/$Y6,2),)</f>
        <v>0</v>
      </c>
      <c r="V6" s="110">
        <f>(IF(ISNUMBER(F6),F6,1)*G6*H6+IF(ISNUMBER(J6),J6,1)*K6*L6+IF(ISNUMBER(N6),N6,1)*O6*P6+IF(ISNUMBER(R6),R6,1)*S6*T6)*IF(ISNUMBER(E6),E6,1)</f>
        <v>0</v>
      </c>
      <c r="W6" s="111">
        <f t="shared" si="1"/>
        <v>0</v>
      </c>
      <c r="X6" s="31">
        <f>ROUND(IFERROR((W6/(Y6*IF(ISNUMBER(E6),E6,1))),0),2)</f>
        <v>0</v>
      </c>
      <c r="Y6" s="90"/>
      <c r="Z6" s="5">
        <f>(IF(I6&lt;30%,0,IF(I6&lt;35%,F6*G6*H6*F!$B$33,IF(I6&lt;40%,F6*G6*H6*F!$B$38,IF(I6&lt;45%,F6*G6*H6*F!$B$43,IF(I6&lt;50%,F6*G6*H6*F!$B$48,IF(I6=50%,F6*G6*H6*F!$B$50,IF(I6=51%,F6*G6*H6*F!$B$51,IF(I6=52%,F6*G6*H6*F!$B$52,IF(I6=53%,F6*G6*H6*F!$B$53,IF(I6=54%,F6*G6*H6*F!$B$54,IF(I6=55%,F6*G6*H6*F!$B$55,IF(I6=56%,F6*G6*H6*F!$B$56,IF(I6=57%,F6*G6*H6*F!$B$57,IF(I6=58%,F6*G6*H6*F!$B$58,IF(I6=59%,F6*G6*H6*F!$B$59,IF(I6=60%,F6*G6*H6*F!$B$60,IF(I6=61%,F6*G6*H6*F!$B$61,IF(I6=62%,F6*G6*H6*F!$B$62,IF(I6=63%,F6*G6*H6*F!$B$63,IF(I6=64%,F6*G6*H6*F!$B$64,IF(I6=65%,F6*G6*H6*F!$B$65,IF(I6=66%,F6*G6*H6*F!$B$66,IF(I6=67%,F6*G6*H6*F!$B$67,IF(I6=68%,F6*G6*H6*F!$B$68,IF(I6=69%,F6*G6*H6*F!$B$69,IF(I6=70%,F6*G6*H6*F!$B$70,IF(I6=71%,F6*G6*H6*F!$B$71,IF(I6=72%,F6*G6*H6*F!$B$72,IF(I6=73%,F6*G6*H6*F!$B$73,IF(I6=74%,F6*G6*H6*F!$B$74,IF(I6=75%,F6*G6*H6*F!$B$75,IF(I6=76%,F6*G6*H6*F!$B$76,IF(I6=77%,F6*G6*H6*F!$B$77,IF(I6=78%,F6*G6*H6*F!$B$78,IF(I6=79%,F6*G6*H6*F!$B$79,IF(I6=80%,F6*G6*H6*F!$B$80,IF(I6=81%,F6*G6*H6*F!$B$81,IF(I6=82%,F6*G6*H6*F!$B$82,IF(I6=83%,F6*G6*H6*F!$B$83,IF(I6=84%,F6*G6*H6*F!$B$84,IF(I6=85%,F6*G6*H6*F!$B$85,IF(I6=86%,F6*G6*H6*F!$B$86,IF(I6=87%,F6*G6*H6*F!$B$87,IF(I6=88%,F6*G6*H6*F!$B$88,IF(I6=89%,F6*G6*H6*F!$B$89,IF(I6=90%,F6*G6*H6*F!$B$90,IF(I6=91%,F6*G6*H6*F!$B$91,IF(I6=92%,F6*G6*H6*F!$B$92,IF(I6=93%,F6*G6*H6*F!$B$93,IF(I6=94%,F6*G6*H6*F!$B$94,IF(I6=95%,F6*G6*H6*F!$B$95,IF(I6=96%,F6*G6*H6*F!$B$96,IF(I6=97%,F6*G6*H6*F!$B$97,IF(I6=98%,F6*G6*H6*F!$B$98,IF(I6=99%,F6*G6*H6*F!$B$99,IF(I6&gt;99%,F6*G6*H6*F!$B$100,))))))))))))))))))))))))))))))))))))))))))))))))))))))))+IF(M6&lt;30%,0,IF(M6&lt;35%,J6*K6*L6*F!$B$33,IF(M6&lt;40%,J6*K6*L6*F!$B$38,IF(M6&lt;45%,J6*K6*L6*F!$B$43,IF(M6&lt;50%,J6*K6*L6*F!$B$48,IF(M6=50%,J6*K6*L6*F!$B$50,IF(M6=51%,J6*K6*L6*F!$B$51,IF(M6=52%,J6*K6*L6*F!$B$52,IF(M6=53%,J6*K6*L6*F!$B$53,IF(M6=54%,J6*K6*L6*F!$B$54,IF(M6=55%,J6*K6*L6*F!$B$55,IF(M6=56%,J6*K6*L6*F!$B$56,IF(M6=57%,J6*K6*L6*F!$B$57,IF(M6=58%,J6*K6*L6*F!$B$58,IF(M6=59%,J6*K6*L6*F!$B$59,IF(M6=60%,J6*K6*L6*F!$B$60,IF(M6=61%,J6*K6*L6*F!$B$61,IF(M6=62%,J6*K6*L6*F!$B$62,IF(M6=63%,J6*K6*L6*F!$B$63,IF(M6=64%,J6*K6*L6*F!$B$64,IF(M6=65%,J6*K6*L6*F!$B$65,IF(M6=66%,J6*K6*L6*F!$B$66,IF(M6=67%,J6*K6*L6*F!$B$67,IF(M6=68%,J6*K6*L6*F!$B$68,IF(M6=69%,J6*K6*L6*F!$B$69,IF(M6=70%,J6*K6*L6*F!$B$70,IF(M6=71%,J6*K6*L6*F!$B$71,IF(M6=72%,J6*K6*L6*F!$B$72,IF(M6=73%,J6*K6*L6*F!$B$73,IF(M6=74%,J6*K6*L6*F!$B$74,IF(M6=75%,J6*K6*L6*F!$B$75,IF(M6=76%,J6*K6*L6*F!$B$76,IF(M6=77%,J6*K6*L6*F!$B$77,IF(M6=78%,J6*K6*L6*F!$B$78,IF(M6=79%,J6*K6*L6*F!$B$79,IF(M6=80%,J6*K6*L6*F!$B$80,IF(M6=81%,J6*K6*L6*F!$B$81,IF(M6=82%,J6*K6*L6*F!$B$82,IF(M6=83%,J6*K6*L6*F!$B$83,IF(M6=84%,J6*K6*L6*F!$B$84,IF(M6=85%,J6*K6*L6*F!$B$85,IF(M6=86%,J6*K6*L6*F!$B$86,IF(M6=87%,J6*K6*L6*F!$B$87,IF(M6=88%,J6*K6*L6*F!$B$88,IF(M6=89%,J6*K6*L6*F!$B$89,IF(M6=90%,J6*K6*L6*F!$B$90,IF(M6=91%,J6*K6*L6*F!$B$91,IF(M6=92%,J6*K6*L6*F!$B$92,IF(M6=93%,J6*K6*L6*F!$B$93,IF(M6=94%,J6*K6*L6*F!$B$94,IF(M6=95%,J6*K6*L6*F!$B$95,IF(M6=96%,J6*K6*L6*F!$B$96,IF(M6=97%,J6*K6*L6*F!$B$97,IF(M6=98%,J6*K6*L6*F!$B$98,IF(M6=99%,J6*K6*L6*F!$B$99,IF(M6&gt;99%,J6*K6*L6*F!$B$100,))))))))))))))))))))))))))))))))))))))))))))))))))))))))+IF(Q6&lt;30%,0,IF(Q6&lt;35%,N6*O6*P6*F!$B$33,IF(Q6&lt;40%,N6*O6*P6*F!$B$38,IF(Q6&lt;45%,N6*O6*P6*F!$B$43,IF(Q6&lt;50%,N6*O6*P6*F!$B$48,IF(Q6=50%,N6*O6*P6*F!$B$50,IF(Q6=51%,N6*O6*P6*F!$B$51,IF(Q6=52%,N6*O6*P6*F!$B$52,IF(Q6=53%,N6*O6*P6*F!$B$53,IF(Q6=54%,N6*O6*P6*F!$B$54,IF(Q6=55%,N6*O6*P6*F!$B$55,IF(Q6=56%,N6*O6*P6*F!$B$56,IF(Q6=57%,N6*O6*P6*F!$B$57,IF(Q6=58%,N6*O6*P6*F!$B$58,IF(Q6=59%,N6*O6*P6*F!$B$59,IF(Q6=60%,N6*O6*P6*F!$B$60,IF(Q6=61%,N6*O6*P6*F!$B$61,IF(Q6=62%,N6*O6*P6*F!$B$62,IF(Q6=63%,N6*O6*P6*F!$B$63,IF(Q6=64%,N6*O6*P6*F!$B$64,IF(Q6=65%,N6*O6*P6*F!$B$65,IF(Q6=66%,N6*O6*P6*F!$B$66,IF(Q6=67%,N6*O6*P6*F!$B$67,IF(Q6=68%,N6*O6*P6*F!$B$68,IF(Q6=69%,N6*O6*P6*F!$B$69,IF(Q6=70%,N6*O6*P6*F!$B$70,IF(Q6=71%,N6*O6*P6*F!$B$71,IF(Q6=72%,N6*O6*P6*F!$B$72,IF(Q6=73%,N6*O6*P6*F!$B$73,IF(Q6=74%,N6*O6*P6*F!$B$74,IF(Q6=75%,N6*O6*P6*F!$B$75,IF(Q6=76%,N6*O6*P6*F!$B$76,IF(Q6=77%,N6*O6*P6*F!$B$77,IF(Q6=78%,N6*O6*P6*F!$B$78,IF(Q6=79%,N6*O6*P6*F!$B$79,IF(Q6=80%,N6*O6*P6*F!$B$80,IF(Q6=81%,N6*O6*P6*F!$B$81,IF(Q6=82%,N6*O6*P6*F!$B$82,IF(Q6=83%,N6*O6*P6*F!$B$83,IF(Q6=84%,N6*O6*P6*F!$B$84,IF(Q6=85%,N6*O6*P6*F!$B$85,IF(Q6=86%,N6*O6*P6*F!$B$86,IF(Q6=87%,N6*O6*P6*F!$B$87,IF(Q6=88%,N6*O6*P6*F!$B$88,IF(Q6=89%,N6*O6*P6*F!$B$89,IF(Q6=90%,N6*O6*P6*F!$B$90,IF(Q6=91%,N6*O6*P6*F!$B$91,IF(Q6=92%,N6*O6*P6*F!$B$92,IF(Q6=93%,N6*O6*P6*F!$B$93,IF(Q6=94%,N6*O6*P6*F!$B$94,IF(Q6=95%,N6*O6*P6*F!$B$95,IF(Q6=96%,N6*O6*P6*F!$B$96,IF(Q6=97%,N6*O6*P6*F!$B$97,IF(Q6=98%,N6*O6*P6*F!$B$98,IF(Q6=99%,N6*O6*P6*F!$B$99,IF(Q6&gt;99%,N6*O6*P6*F!$B$100,))))))))))))))))))))))))))))))))))))))))))))))))))))))))+IF(U6&lt;30%,0,IF(U6&lt;35%,R6*S6*T6*F!$B$33,IF(U6&lt;40%,R6*S6*T6*F!$B$38,IF(U6&lt;45%,R6*S6*T6*F!$B$43,IF(U6&lt;50%,R6*S6*T6*F!$B$48,IF(U6=50%,R6*S6*T6*F!$B$50,IF(U6=51%,R6*S6*T6*F!$B$51,IF(U6=52%,R6*S6*T6*F!$B$52,IF(U6=53%,R6*S6*T6*F!$B$53,IF(U6=54%,R6*S6*T6*F!$B$54,IF(U6=55%,R6*S6*T6*F!$B$55,IF(U6=56%,R6*S6*T6*F!$B$56,IF(U6=57%,R6*S6*T6*F!$B$57,IF(U6=58%,R6*S6*T6*F!$B$58,IF(U6=59%,R6*S6*T6*F!$B$59,IF(U6=60%,R6*S6*T6*F!$B$60,IF(U6=61%,R6*S6*T6*F!$B$61,IF(U6=62%,R6*S6*T6*F!$B$62,IF(U6=63%,R6*S6*T6*F!$B$63,IF(U6=64%,R6*S6*T6*F!$B$64,IF(U6=65%,R6*S6*T6*F!$B$65,IF(U6=66%,R6*S6*T6*F!$B$66,IF(U6=67%,R6*S6*T6*F!$B$67,IF(U6=68%,R6*S6*T6*F!$B$68,IF(U6=69%,R6*S6*T6*F!$B$69,IF(U6=70%,R6*S6*T6*F!$B$70,IF(U6=71%,R6*S6*T6*F!$B$71,IF(U6=72%,R6*S6*T6*F!$B$72,IF(U6=73%,R6*S6*T6*F!$B$73,IF(U6=74%,R6*S6*T6*F!$B$74,IF(U6=75%,R6*S6*T6*F!$B$75,IF(U6=76%,R6*S6*T6*F!$B$76,IF(U6=77%,R6*S6*T6*F!$B$77,IF(U6=78%,R6*S6*T6*F!$B$78,IF(U6=79%,R6*S6*T6*F!$B$79,IF(U6=80%,R6*S6*T6*F!$B$80,IF(U6=81%,R6*S6*T6*F!$B$81,IF(U6=82%,R6*S6*T6*F!$B$82,IF(U6=83%,R6*S6*T6*F!$B$83,IF(U6=84%,R6*S6*T6*F!$B$84,IF(U6=85%,R6*S6*T6*F!$B$85,IF(U6=86%,R6*S6*T6*F!$B$86,IF(U6=87%,R6*S6*T6*F!$B$87,IF(U6=88%,R6*S6*T6*F!$B$88,IF(U6=89%,R6*S6*T6*F!$B$89,IF(U6=90%,R6*S6*T6*F!$B$90,IF(U6=91%,R6*S6*T6*F!$B$91,IF(U6=92%,R6*S6*T6*F!$B$92,IF(U6=93%,R6*S6*T6*F!$B$93,IF(U6=94%,R6*S6*T6*F!$B$94,IF(U6=95%,R6*S6*T6*F!$B$95,IF(U6=96%,R6*S6*T6*F!$B$96,IF(U6=97%,R6*S6*T6*F!$B$97,IF(U6=98%,R6*S6*T6*F!$B$98,IF(U6=99%,R6*S6*T6*F!$B$99,IF(U6&gt;99%,R6*S6*T6*F!$B$100)))))))))))))))))))))))))))))))))))))))))))))))))))))))))*IF(ISNUMBER(E6),E6,1)*IF(ISNUMBER(D6),D6,1)</f>
        <v>0</v>
      </c>
      <c r="AA6" s="5">
        <f>G6*H6+K6*L6+O6*P6+S6*T6</f>
        <v>0</v>
      </c>
      <c r="AB6" s="112">
        <f>(H6*(IF(I6&lt;45%,0.5,IF(I6&lt;55%,0.8,IF(I6&lt;65%,0.9,IF(I6&lt;75%,1,IF(I6&lt;85%,1.1,1.2))))))+L6*(IF(M6&lt;45%,0.5,IF(M6&lt;55%,0.8,IF(M6&lt;65%,0.9,IF(M6&lt;75%,1,IF(M6&lt;85%,1.1,1.2))))))+P6*(IF(Q6&lt;45%,0.5,IF(Q6&lt;55%,0.8,IF(Q6&lt;65%,0.9,IF(Q6&lt;75%,1,IF(Q6&lt;85%,1.1,1.2))))))+T6*(IF(U6&lt;45%,0.5,IF(U6&lt;55%,0.8,IF(U6&lt;65%,0.9,IF(U6&lt;75%,1,IF(U6&lt;85%,1.1,1.2)))))))*IF(D6&gt;=0.8,6,IF(D6&lt;=0.4,1.5,3))</f>
        <v>0</v>
      </c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</row>
    <row r="7" spans="1:62" x14ac:dyDescent="0.25">
      <c r="A7" s="1129"/>
      <c r="B7" s="61"/>
      <c r="C7" s="62"/>
      <c r="D7" s="63"/>
      <c r="E7" s="64"/>
      <c r="F7" s="152"/>
      <c r="G7" s="153"/>
      <c r="H7" s="153"/>
      <c r="I7" s="95">
        <f>IFERROR(ROUND(F7/$Y7,2),)</f>
        <v>0</v>
      </c>
      <c r="J7" s="152"/>
      <c r="K7" s="94"/>
      <c r="L7" s="94"/>
      <c r="M7" s="95">
        <f>IFERROR(ROUND(J7/$Y7,2),)</f>
        <v>0</v>
      </c>
      <c r="N7" s="152"/>
      <c r="O7" s="94"/>
      <c r="P7" s="94"/>
      <c r="Q7" s="95">
        <f>IFERROR(ROUND(N7/$Y7,2),)</f>
        <v>0</v>
      </c>
      <c r="R7" s="152"/>
      <c r="S7" s="94"/>
      <c r="T7" s="94"/>
      <c r="U7" s="93">
        <f>IFERROR(ROUND(R7/$Y7,2),)</f>
        <v>0</v>
      </c>
      <c r="V7" s="113">
        <f t="shared" ref="V7" si="3">(IF(ISNUMBER(F7),F7,1)*G7*H7+IF(ISNUMBER(J7),J7,1)*K7*L7+IF(ISNUMBER(N7),N7,1)*O7*P7+IF(ISNUMBER(R7),R7,1)*S7*T7)*IF(ISNUMBER(E7),E7,1)</f>
        <v>0</v>
      </c>
      <c r="W7" s="114">
        <f t="shared" si="1"/>
        <v>0</v>
      </c>
      <c r="X7" s="36">
        <f t="shared" si="2"/>
        <v>0</v>
      </c>
      <c r="Y7" s="90"/>
      <c r="Z7" s="6">
        <f>(IF(I7&lt;30%,0,IF(I7&lt;35%,F7*G7*H7*F!$B$33,IF(I7&lt;40%,F7*G7*H7*F!$B$38,IF(I7&lt;45%,F7*G7*H7*F!$B$43,IF(I7&lt;50%,F7*G7*H7*F!$B$48,IF(I7=50%,F7*G7*H7*F!$B$50,IF(I7=51%,F7*G7*H7*F!$B$51,IF(I7=52%,F7*G7*H7*F!$B$52,IF(I7=53%,F7*G7*H7*F!$B$53,IF(I7=54%,F7*G7*H7*F!$B$54,IF(I7=55%,F7*G7*H7*F!$B$55,IF(I7=56%,F7*G7*H7*F!$B$56,IF(I7=57%,F7*G7*H7*F!$B$57,IF(I7=58%,F7*G7*H7*F!$B$58,IF(I7=59%,F7*G7*H7*F!$B$59,IF(I7=60%,F7*G7*H7*F!$B$60,IF(I7=61%,F7*G7*H7*F!$B$61,IF(I7=62%,F7*G7*H7*F!$B$62,IF(I7=63%,F7*G7*H7*F!$B$63,IF(I7=64%,F7*G7*H7*F!$B$64,IF(I7=65%,F7*G7*H7*F!$B$65,IF(I7=66%,F7*G7*H7*F!$B$66,IF(I7=67%,F7*G7*H7*F!$B$67,IF(I7=68%,F7*G7*H7*F!$B$68,IF(I7=69%,F7*G7*H7*F!$B$69,IF(I7=70%,F7*G7*H7*F!$B$70,IF(I7=71%,F7*G7*H7*F!$B$71,IF(I7=72%,F7*G7*H7*F!$B$72,IF(I7=73%,F7*G7*H7*F!$B$73,IF(I7=74%,F7*G7*H7*F!$B$74,IF(I7=75%,F7*G7*H7*F!$B$75,IF(I7=76%,F7*G7*H7*F!$B$76,IF(I7=77%,F7*G7*H7*F!$B$77,IF(I7=78%,F7*G7*H7*F!$B$78,IF(I7=79%,F7*G7*H7*F!$B$79,IF(I7=80%,F7*G7*H7*F!$B$80,IF(I7=81%,F7*G7*H7*F!$B$81,IF(I7=82%,F7*G7*H7*F!$B$82,IF(I7=83%,F7*G7*H7*F!$B$83,IF(I7=84%,F7*G7*H7*F!$B$84,IF(I7=85%,F7*G7*H7*F!$B$85,IF(I7=86%,F7*G7*H7*F!$B$86,IF(I7=87%,F7*G7*H7*F!$B$87,IF(I7=88%,F7*G7*H7*F!$B$88,IF(I7=89%,F7*G7*H7*F!$B$89,IF(I7=90%,F7*G7*H7*F!$B$90,IF(I7=91%,F7*G7*H7*F!$B$91,IF(I7=92%,F7*G7*H7*F!$B$92,IF(I7=93%,F7*G7*H7*F!$B$93,IF(I7=94%,F7*G7*H7*F!$B$94,IF(I7=95%,F7*G7*H7*F!$B$95,IF(I7=96%,F7*G7*H7*F!$B$96,IF(I7=97%,F7*G7*H7*F!$B$97,IF(I7=98%,F7*G7*H7*F!$B$98,IF(I7=99%,F7*G7*H7*F!$B$99,IF(I7&gt;99%,F7*G7*H7*F!$B$100,))))))))))))))))))))))))))))))))))))))))))))))))))))))))+IF(M7&lt;30%,0,IF(M7&lt;35%,J7*K7*L7*F!$B$33,IF(M7&lt;40%,J7*K7*L7*F!$B$38,IF(M7&lt;45%,J7*K7*L7*F!$B$43,IF(M7&lt;50%,J7*K7*L7*F!$B$48,IF(M7=50%,J7*K7*L7*F!$B$50,IF(M7=51%,J7*K7*L7*F!$B$51,IF(M7=52%,J7*K7*L7*F!$B$52,IF(M7=53%,J7*K7*L7*F!$B$53,IF(M7=54%,J7*K7*L7*F!$B$54,IF(M7=55%,J7*K7*L7*F!$B$55,IF(M7=56%,J7*K7*L7*F!$B$56,IF(M7=57%,J7*K7*L7*F!$B$57,IF(M7=58%,J7*K7*L7*F!$B$58,IF(M7=59%,J7*K7*L7*F!$B$59,IF(M7=60%,J7*K7*L7*F!$B$60,IF(M7=61%,J7*K7*L7*F!$B$61,IF(M7=62%,J7*K7*L7*F!$B$62,IF(M7=63%,J7*K7*L7*F!$B$63,IF(M7=64%,J7*K7*L7*F!$B$64,IF(M7=65%,J7*K7*L7*F!$B$65,IF(M7=66%,J7*K7*L7*F!$B$66,IF(M7=67%,J7*K7*L7*F!$B$67,IF(M7=68%,J7*K7*L7*F!$B$68,IF(M7=69%,J7*K7*L7*F!$B$69,IF(M7=70%,J7*K7*L7*F!$B$70,IF(M7=71%,J7*K7*L7*F!$B$71,IF(M7=72%,J7*K7*L7*F!$B$72,IF(M7=73%,J7*K7*L7*F!$B$73,IF(M7=74%,J7*K7*L7*F!$B$74,IF(M7=75%,J7*K7*L7*F!$B$75,IF(M7=76%,J7*K7*L7*F!$B$76,IF(M7=77%,J7*K7*L7*F!$B$77,IF(M7=78%,J7*K7*L7*F!$B$78,IF(M7=79%,J7*K7*L7*F!$B$79,IF(M7=80%,J7*K7*L7*F!$B$80,IF(M7=81%,J7*K7*L7*F!$B$81,IF(M7=82%,J7*K7*L7*F!$B$82,IF(M7=83%,J7*K7*L7*F!$B$83,IF(M7=84%,J7*K7*L7*F!$B$84,IF(M7=85%,J7*K7*L7*F!$B$85,IF(M7=86%,J7*K7*L7*F!$B$86,IF(M7=87%,J7*K7*L7*F!$B$87,IF(M7=88%,J7*K7*L7*F!$B$88,IF(M7=89%,J7*K7*L7*F!$B$89,IF(M7=90%,J7*K7*L7*F!$B$90,IF(M7=91%,J7*K7*L7*F!$B$91,IF(M7=92%,J7*K7*L7*F!$B$92,IF(M7=93%,J7*K7*L7*F!$B$93,IF(M7=94%,J7*K7*L7*F!$B$94,IF(M7=95%,J7*K7*L7*F!$B$95,IF(M7=96%,J7*K7*L7*F!$B$96,IF(M7=97%,J7*K7*L7*F!$B$97,IF(M7=98%,J7*K7*L7*F!$B$98,IF(M7=99%,J7*K7*L7*F!$B$99,IF(M7&gt;99%,J7*K7*L7*F!$B$100,))))))))))))))))))))))))))))))))))))))))))))))))))))))))+IF(Q7&lt;30%,0,IF(Q7&lt;35%,N7*O7*P7*F!$B$33,IF(Q7&lt;40%,N7*O7*P7*F!$B$38,IF(Q7&lt;45%,N7*O7*P7*F!$B$43,IF(Q7&lt;50%,N7*O7*P7*F!$B$48,IF(Q7=50%,N7*O7*P7*F!$B$50,IF(Q7=51%,N7*O7*P7*F!$B$51,IF(Q7=52%,N7*O7*P7*F!$B$52,IF(Q7=53%,N7*O7*P7*F!$B$53,IF(Q7=54%,N7*O7*P7*F!$B$54,IF(Q7=55%,N7*O7*P7*F!$B$55,IF(Q7=56%,N7*O7*P7*F!$B$56,IF(Q7=57%,N7*O7*P7*F!$B$57,IF(Q7=58%,N7*O7*P7*F!$B$58,IF(Q7=59%,N7*O7*P7*F!$B$59,IF(Q7=60%,N7*O7*P7*F!$B$60,IF(Q7=61%,N7*O7*P7*F!$B$61,IF(Q7=62%,N7*O7*P7*F!$B$62,IF(Q7=63%,N7*O7*P7*F!$B$63,IF(Q7=64%,N7*O7*P7*F!$B$64,IF(Q7=65%,N7*O7*P7*F!$B$65,IF(Q7=66%,N7*O7*P7*F!$B$66,IF(Q7=67%,N7*O7*P7*F!$B$67,IF(Q7=68%,N7*O7*P7*F!$B$68,IF(Q7=69%,N7*O7*P7*F!$B$69,IF(Q7=70%,N7*O7*P7*F!$B$70,IF(Q7=71%,N7*O7*P7*F!$B$71,IF(Q7=72%,N7*O7*P7*F!$B$72,IF(Q7=73%,N7*O7*P7*F!$B$73,IF(Q7=74%,N7*O7*P7*F!$B$74,IF(Q7=75%,N7*O7*P7*F!$B$75,IF(Q7=76%,N7*O7*P7*F!$B$76,IF(Q7=77%,N7*O7*P7*F!$B$77,IF(Q7=78%,N7*O7*P7*F!$B$78,IF(Q7=79%,N7*O7*P7*F!$B$79,IF(Q7=80%,N7*O7*P7*F!$B$80,IF(Q7=81%,N7*O7*P7*F!$B$81,IF(Q7=82%,N7*O7*P7*F!$B$82,IF(Q7=83%,N7*O7*P7*F!$B$83,IF(Q7=84%,N7*O7*P7*F!$B$84,IF(Q7=85%,N7*O7*P7*F!$B$85,IF(Q7=86%,N7*O7*P7*F!$B$86,IF(Q7=87%,N7*O7*P7*F!$B$87,IF(Q7=88%,N7*O7*P7*F!$B$88,IF(Q7=89%,N7*O7*P7*F!$B$89,IF(Q7=90%,N7*O7*P7*F!$B$90,IF(Q7=91%,N7*O7*P7*F!$B$91,IF(Q7=92%,N7*O7*P7*F!$B$92,IF(Q7=93%,N7*O7*P7*F!$B$93,IF(Q7=94%,N7*O7*P7*F!$B$94,IF(Q7=95%,N7*O7*P7*F!$B$95,IF(Q7=96%,N7*O7*P7*F!$B$96,IF(Q7=97%,N7*O7*P7*F!$B$97,IF(Q7=98%,N7*O7*P7*F!$B$98,IF(Q7=99%,N7*O7*P7*F!$B$99,IF(Q7&gt;99%,N7*O7*P7*F!$B$100,))))))))))))))))))))))))))))))))))))))))))))))))))))))))+IF(U7&lt;30%,0,IF(U7&lt;35%,R7*S7*T7*F!$B$33,IF(U7&lt;40%,R7*S7*T7*F!$B$38,IF(U7&lt;45%,R7*S7*T7*F!$B$43,IF(U7&lt;50%,R7*S7*T7*F!$B$48,IF(U7=50%,R7*S7*T7*F!$B$50,IF(U7=51%,R7*S7*T7*F!$B$51,IF(U7=52%,R7*S7*T7*F!$B$52,IF(U7=53%,R7*S7*T7*F!$B$53,IF(U7=54%,R7*S7*T7*F!$B$54,IF(U7=55%,R7*S7*T7*F!$B$55,IF(U7=56%,R7*S7*T7*F!$B$56,IF(U7=57%,R7*S7*T7*F!$B$57,IF(U7=58%,R7*S7*T7*F!$B$58,IF(U7=59%,R7*S7*T7*F!$B$59,IF(U7=60%,R7*S7*T7*F!$B$60,IF(U7=61%,R7*S7*T7*F!$B$61,IF(U7=62%,R7*S7*T7*F!$B$62,IF(U7=63%,R7*S7*T7*F!$B$63,IF(U7=64%,R7*S7*T7*F!$B$64,IF(U7=65%,R7*S7*T7*F!$B$65,IF(U7=66%,R7*S7*T7*F!$B$66,IF(U7=67%,R7*S7*T7*F!$B$67,IF(U7=68%,R7*S7*T7*F!$B$68,IF(U7=69%,R7*S7*T7*F!$B$69,IF(U7=70%,R7*S7*T7*F!$B$70,IF(U7=71%,R7*S7*T7*F!$B$71,IF(U7=72%,R7*S7*T7*F!$B$72,IF(U7=73%,R7*S7*T7*F!$B$73,IF(U7=74%,R7*S7*T7*F!$B$74,IF(U7=75%,R7*S7*T7*F!$B$75,IF(U7=76%,R7*S7*T7*F!$B$76,IF(U7=77%,R7*S7*T7*F!$B$77,IF(U7=78%,R7*S7*T7*F!$B$78,IF(U7=79%,R7*S7*T7*F!$B$79,IF(U7=80%,R7*S7*T7*F!$B$80,IF(U7=81%,R7*S7*T7*F!$B$81,IF(U7=82%,R7*S7*T7*F!$B$82,IF(U7=83%,R7*S7*T7*F!$B$83,IF(U7=84%,R7*S7*T7*F!$B$84,IF(U7=85%,R7*S7*T7*F!$B$85,IF(U7=86%,R7*S7*T7*F!$B$86,IF(U7=87%,R7*S7*T7*F!$B$87,IF(U7=88%,R7*S7*T7*F!$B$88,IF(U7=89%,R7*S7*T7*F!$B$89,IF(U7=90%,R7*S7*T7*F!$B$90,IF(U7=91%,R7*S7*T7*F!$B$91,IF(U7=92%,R7*S7*T7*F!$B$92,IF(U7=93%,R7*S7*T7*F!$B$93,IF(U7=94%,R7*S7*T7*F!$B$94,IF(U7=95%,R7*S7*T7*F!$B$95,IF(U7=96%,R7*S7*T7*F!$B$96,IF(U7=97%,R7*S7*T7*F!$B$97,IF(U7=98%,R7*S7*T7*F!$B$98,IF(U7=99%,R7*S7*T7*F!$B$99,IF(U7&gt;99%,R7*S7*T7*F!$B$100)))))))))))))))))))))))))))))))))))))))))))))))))))))))))*IF(ISNUMBER(E7),E7,1)*IF(ISNUMBER(D7),D7,1)</f>
        <v>0</v>
      </c>
      <c r="AA7" s="6">
        <f>G7*H7+K7*L7+O7*P7+S7*T7</f>
        <v>0</v>
      </c>
      <c r="AB7" s="115">
        <f>(H7*(IF(I7&lt;45%,0.5,IF(I7&lt;55%,0.8,IF(I7&lt;65%,0.9,IF(I7&lt;75%,1,IF(I7&lt;85%,1.1,1.2))))))+L7*(IF(M7&lt;45%,0.5,IF(M7&lt;55%,0.8,IF(M7&lt;65%,0.9,IF(M7&lt;75%,1,IF(M7&lt;85%,1.1,1.2))))))+P7*(IF(Q7&lt;45%,0.5,IF(Q7&lt;55%,0.8,IF(Q7&lt;65%,0.9,IF(Q7&lt;75%,1,IF(Q7&lt;85%,1.1,1.2))))))+T7*(IF(U7&lt;45%,0.5,IF(U7&lt;55%,0.8,IF(U7&lt;65%,0.9,IF(U7&lt;75%,1,IF(U7&lt;85%,1.1,1.2)))))))*IF(D7&gt;=0.8,6,IF(D7&lt;=0.4,1.5,3))</f>
        <v>0</v>
      </c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</row>
    <row r="8" spans="1:62" x14ac:dyDescent="0.25">
      <c r="A8" s="1129"/>
      <c r="B8" s="61"/>
      <c r="C8" s="62"/>
      <c r="D8" s="134">
        <f>ROUND(IFERROR((D3*(G3*H3+K3*L3+O3*P3+S3*T3)+D4*(G4*H4+K4*L4+O4*P4+S4*T4)+D5*(G5*H5+K5*L5+O5*P5+S5*T5)+D6*(G6*H6+K6*L6+O6*P6+S6*T6)+D7*(G7*H7+K7*L7+O7*P7+S7*T7))/((G3*H3+K3*L3+O3*P3+S3*T3)+(G4*H4+K4*L4+O4*P4+S4*T4)+(G5*H5+K5*L5+O5*P5+S5*T5)+(G6*H6+K6*L6+O6*P6+S6*T6)+(G7*H7+K7*L7+O7*P7+S7*T7)),0),3)</f>
        <v>0</v>
      </c>
      <c r="E8" s="64"/>
      <c r="F8" s="65"/>
      <c r="G8" s="151"/>
      <c r="H8" s="151"/>
      <c r="I8" s="102"/>
      <c r="J8" s="65"/>
      <c r="K8" s="100"/>
      <c r="L8" s="100"/>
      <c r="M8" s="102"/>
      <c r="N8" s="65"/>
      <c r="O8" s="100"/>
      <c r="P8" s="100"/>
      <c r="Q8" s="102"/>
      <c r="R8" s="65"/>
      <c r="S8" s="100"/>
      <c r="T8" s="100"/>
      <c r="U8" s="101"/>
      <c r="V8" s="116">
        <f>SUM(V3:V7)</f>
        <v>0</v>
      </c>
      <c r="W8" s="117">
        <f>IFERROR(V8/AA8,0)</f>
        <v>0</v>
      </c>
      <c r="X8" s="118">
        <f>ROUND(IFERROR((D3*(I3*G3*H3+M3*K3*L3+Q3*O3*P3+U3*S3*T3)+D4*(I4*G4*H4+M4*K4*L4+Q4*O4*P4+U4*S4*T4)+D5*(I5*G5*H5+M5*K5*L5+Q5*O5*P5+U5*S5*T5)+D6*(I6*G6*H6+M6*K6*L6+Q6*O6*P6+U6*S6*T6)+D7*(I7*G7*H7+M7*K7*L7+Q7*O7*P7+U7*S7*T7))/(D3*(G3*H3+K3*L3+O3*P3+S3*T3)+D4*(G4*H4+K4*L4+O4*P4+S4*T4)+D5*(G5*H5+K5*L5+O5*P5+S5*T5)+D6*(G6*H6+K6*L6+O6*P6+S6*T6)+D7*(G7*H7+K7*L7+O7*P7+S7*T7)),0),2)</f>
        <v>0</v>
      </c>
      <c r="Y8" s="159"/>
      <c r="Z8" s="117">
        <f>SUM(Z3:Z7)</f>
        <v>0</v>
      </c>
      <c r="AA8" s="117">
        <f>SUM(AA3:AA7)</f>
        <v>0</v>
      </c>
      <c r="AB8" s="119">
        <f>IF(SUM(AB3:AB7)=0,TIME(,0,),TIME(,SUM(AB3:AB7)+30,))</f>
        <v>0</v>
      </c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</row>
    <row r="9" spans="1:62" x14ac:dyDescent="0.25">
      <c r="A9" s="1129"/>
      <c r="B9" s="61"/>
      <c r="C9" s="62"/>
      <c r="D9" s="63"/>
      <c r="E9" s="64"/>
      <c r="F9" s="152"/>
      <c r="G9" s="153"/>
      <c r="H9" s="153"/>
      <c r="I9" s="95">
        <f>IFERROR(ROUND(F9/$Y9,2),)</f>
        <v>0</v>
      </c>
      <c r="J9" s="152"/>
      <c r="K9" s="94"/>
      <c r="L9" s="94"/>
      <c r="M9" s="95">
        <f>IFERROR(ROUND(J9/$Y9,2),)</f>
        <v>0</v>
      </c>
      <c r="N9" s="152"/>
      <c r="O9" s="94"/>
      <c r="P9" s="94"/>
      <c r="Q9" s="95">
        <f>IFERROR(ROUND(N9/$Y9,2),)</f>
        <v>0</v>
      </c>
      <c r="R9" s="152"/>
      <c r="S9" s="94"/>
      <c r="T9" s="94"/>
      <c r="U9" s="93">
        <f>IFERROR(ROUND(R9/$Y9,2),)</f>
        <v>0</v>
      </c>
      <c r="V9" s="113">
        <f>(IF(ISNUMBER(F9),F9,1)*G9*H9+IF(ISNUMBER(J9),J9,1)*K9*L9+IF(ISNUMBER(N9),N9,1)*O9*P9+IF(ISNUMBER(R9),R9,1)*S9*T9)*IF(ISNUMBER(E9),E9,1)</f>
        <v>0</v>
      </c>
      <c r="W9" s="43">
        <f>IFERROR((IF(ISNUMBER(F9),F9,1)*G9*H9+IF(ISNUMBER(J9),J9,1)*K9*L9+IF(ISNUMBER(N9),N9,1)*O9*P9+IF(ISNUMBER(R9),R9,1)*S9*T9)*IF(ISNUMBER(E9),E9,1)/(G9*H9+K9*L9+O9*P9+S9*T9),0)</f>
        <v>0</v>
      </c>
      <c r="X9" s="36">
        <f>ROUND(IFERROR((W9/(Y9*IF(ISNUMBER(E9),E9,1))),0),2)</f>
        <v>0</v>
      </c>
      <c r="Y9" s="90"/>
      <c r="Z9" s="6">
        <f>(IF(I9&lt;30%,0,IF(I9&lt;35%,F9*G9*H9*F!$B$33,IF(I9&lt;40%,F9*G9*H9*F!$B$38,IF(I9&lt;45%,F9*G9*H9*F!$B$43,IF(I9&lt;50%,F9*G9*H9*F!$B$48,IF(I9=50%,F9*G9*H9*F!$B$50,IF(I9=51%,F9*G9*H9*F!$B$51,IF(I9=52%,F9*G9*H9*F!$B$52,IF(I9=53%,F9*G9*H9*F!$B$53,IF(I9=54%,F9*G9*H9*F!$B$54,IF(I9=55%,F9*G9*H9*F!$B$55,IF(I9=56%,F9*G9*H9*F!$B$56,IF(I9=57%,F9*G9*H9*F!$B$57,IF(I9=58%,F9*G9*H9*F!$B$58,IF(I9=59%,F9*G9*H9*F!$B$59,IF(I9=60%,F9*G9*H9*F!$B$60,IF(I9=61%,F9*G9*H9*F!$B$61,IF(I9=62%,F9*G9*H9*F!$B$62,IF(I9=63%,F9*G9*H9*F!$B$63,IF(I9=64%,F9*G9*H9*F!$B$64,IF(I9=65%,F9*G9*H9*F!$B$65,IF(I9=66%,F9*G9*H9*F!$B$66,IF(I9=67%,F9*G9*H9*F!$B$67,IF(I9=68%,F9*G9*H9*F!$B$68,IF(I9=69%,F9*G9*H9*F!$B$69,IF(I9=70%,F9*G9*H9*F!$B$70,IF(I9=71%,F9*G9*H9*F!$B$71,IF(I9=72%,F9*G9*H9*F!$B$72,IF(I9=73%,F9*G9*H9*F!$B$73,IF(I9=74%,F9*G9*H9*F!$B$74,IF(I9=75%,F9*G9*H9*F!$B$75,IF(I9=76%,F9*G9*H9*F!$B$76,IF(I9=77%,F9*G9*H9*F!$B$77,IF(I9=78%,F9*G9*H9*F!$B$78,IF(I9=79%,F9*G9*H9*F!$B$79,IF(I9=80%,F9*G9*H9*F!$B$80,IF(I9=81%,F9*G9*H9*F!$B$81,IF(I9=82%,F9*G9*H9*F!$B$82,IF(I9=83%,F9*G9*H9*F!$B$83,IF(I9=84%,F9*G9*H9*F!$B$84,IF(I9=85%,F9*G9*H9*F!$B$85,IF(I9=86%,F9*G9*H9*F!$B$86,IF(I9=87%,F9*G9*H9*F!$B$87,IF(I9=88%,F9*G9*H9*F!$B$88,IF(I9=89%,F9*G9*H9*F!$B$89,IF(I9=90%,F9*G9*H9*F!$B$90,IF(I9=91%,F9*G9*H9*F!$B$91,IF(I9=92%,F9*G9*H9*F!$B$92,IF(I9=93%,F9*G9*H9*F!$B$93,IF(I9=94%,F9*G9*H9*F!$B$94,IF(I9=95%,F9*G9*H9*F!$B$95,IF(I9=96%,F9*G9*H9*F!$B$96,IF(I9=97%,F9*G9*H9*F!$B$97,IF(I9=98%,F9*G9*H9*F!$B$98,IF(I9=99%,F9*G9*H9*F!$B$99,IF(I9&gt;99%,F9*G9*H9*F!$B$100,))))))))))))))))))))))))))))))))))))))))))))))))))))))))+IF(M9&lt;30%,0,IF(M9&lt;35%,J9*K9*L9*F!$B$33,IF(M9&lt;40%,J9*K9*L9*F!$B$38,IF(M9&lt;45%,J9*K9*L9*F!$B$43,IF(M9&lt;50%,J9*K9*L9*F!$B$48,IF(M9=50%,J9*K9*L9*F!$B$50,IF(M9=51%,J9*K9*L9*F!$B$51,IF(M9=52%,J9*K9*L9*F!$B$52,IF(M9=53%,J9*K9*L9*F!$B$53,IF(M9=54%,J9*K9*L9*F!$B$54,IF(M9=55%,J9*K9*L9*F!$B$55,IF(M9=56%,J9*K9*L9*F!$B$56,IF(M9=57%,J9*K9*L9*F!$B$57,IF(M9=58%,J9*K9*L9*F!$B$58,IF(M9=59%,J9*K9*L9*F!$B$59,IF(M9=60%,J9*K9*L9*F!$B$60,IF(M9=61%,J9*K9*L9*F!$B$61,IF(M9=62%,J9*K9*L9*F!$B$62,IF(M9=63%,J9*K9*L9*F!$B$63,IF(M9=64%,J9*K9*L9*F!$B$64,IF(M9=65%,J9*K9*L9*F!$B$65,IF(M9=66%,J9*K9*L9*F!$B$66,IF(M9=67%,J9*K9*L9*F!$B$67,IF(M9=68%,J9*K9*L9*F!$B$68,IF(M9=69%,J9*K9*L9*F!$B$69,IF(M9=70%,J9*K9*L9*F!$B$70,IF(M9=71%,J9*K9*L9*F!$B$71,IF(M9=72%,J9*K9*L9*F!$B$72,IF(M9=73%,J9*K9*L9*F!$B$73,IF(M9=74%,J9*K9*L9*F!$B$74,IF(M9=75%,J9*K9*L9*F!$B$75,IF(M9=76%,J9*K9*L9*F!$B$76,IF(M9=77%,J9*K9*L9*F!$B$77,IF(M9=78%,J9*K9*L9*F!$B$78,IF(M9=79%,J9*K9*L9*F!$B$79,IF(M9=80%,J9*K9*L9*F!$B$80,IF(M9=81%,J9*K9*L9*F!$B$81,IF(M9=82%,J9*K9*L9*F!$B$82,IF(M9=83%,J9*K9*L9*F!$B$83,IF(M9=84%,J9*K9*L9*F!$B$84,IF(M9=85%,J9*K9*L9*F!$B$85,IF(M9=86%,J9*K9*L9*F!$B$86,IF(M9=87%,J9*K9*L9*F!$B$87,IF(M9=88%,J9*K9*L9*F!$B$88,IF(M9=89%,J9*K9*L9*F!$B$89,IF(M9=90%,J9*K9*L9*F!$B$90,IF(M9=91%,J9*K9*L9*F!$B$91,IF(M9=92%,J9*K9*L9*F!$B$92,IF(M9=93%,J9*K9*L9*F!$B$93,IF(M9=94%,J9*K9*L9*F!$B$94,IF(M9=95%,J9*K9*L9*F!$B$95,IF(M9=96%,J9*K9*L9*F!$B$96,IF(M9=97%,J9*K9*L9*F!$B$97,IF(M9=98%,J9*K9*L9*F!$B$98,IF(M9=99%,J9*K9*L9*F!$B$99,IF(M9&gt;99%,J9*K9*L9*F!$B$100,))))))))))))))))))))))))))))))))))))))))))))))))))))))))+IF(Q9&lt;30%,0,IF(Q9&lt;35%,N9*O9*P9*F!$B$33,IF(Q9&lt;40%,N9*O9*P9*F!$B$38,IF(Q9&lt;45%,N9*O9*P9*F!$B$43,IF(Q9&lt;50%,N9*O9*P9*F!$B$48,IF(Q9=50%,N9*O9*P9*F!$B$50,IF(Q9=51%,N9*O9*P9*F!$B$51,IF(Q9=52%,N9*O9*P9*F!$B$52,IF(Q9=53%,N9*O9*P9*F!$B$53,IF(Q9=54%,N9*O9*P9*F!$B$54,IF(Q9=55%,N9*O9*P9*F!$B$55,IF(Q9=56%,N9*O9*P9*F!$B$56,IF(Q9=57%,N9*O9*P9*F!$B$57,IF(Q9=58%,N9*O9*P9*F!$B$58,IF(Q9=59%,N9*O9*P9*F!$B$59,IF(Q9=60%,N9*O9*P9*F!$B$60,IF(Q9=61%,N9*O9*P9*F!$B$61,IF(Q9=62%,N9*O9*P9*F!$B$62,IF(Q9=63%,N9*O9*P9*F!$B$63,IF(Q9=64%,N9*O9*P9*F!$B$64,IF(Q9=65%,N9*O9*P9*F!$B$65,IF(Q9=66%,N9*O9*P9*F!$B$66,IF(Q9=67%,N9*O9*P9*F!$B$67,IF(Q9=68%,N9*O9*P9*F!$B$68,IF(Q9=69%,N9*O9*P9*F!$B$69,IF(Q9=70%,N9*O9*P9*F!$B$70,IF(Q9=71%,N9*O9*P9*F!$B$71,IF(Q9=72%,N9*O9*P9*F!$B$72,IF(Q9=73%,N9*O9*P9*F!$B$73,IF(Q9=74%,N9*O9*P9*F!$B$74,IF(Q9=75%,N9*O9*P9*F!$B$75,IF(Q9=76%,N9*O9*P9*F!$B$76,IF(Q9=77%,N9*O9*P9*F!$B$77,IF(Q9=78%,N9*O9*P9*F!$B$78,IF(Q9=79%,N9*O9*P9*F!$B$79,IF(Q9=80%,N9*O9*P9*F!$B$80,IF(Q9=81%,N9*O9*P9*F!$B$81,IF(Q9=82%,N9*O9*P9*F!$B$82,IF(Q9=83%,N9*O9*P9*F!$B$83,IF(Q9=84%,N9*O9*P9*F!$B$84,IF(Q9=85%,N9*O9*P9*F!$B$85,IF(Q9=86%,N9*O9*P9*F!$B$86,IF(Q9=87%,N9*O9*P9*F!$B$87,IF(Q9=88%,N9*O9*P9*F!$B$88,IF(Q9=89%,N9*O9*P9*F!$B$89,IF(Q9=90%,N9*O9*P9*F!$B$90,IF(Q9=91%,N9*O9*P9*F!$B$91,IF(Q9=92%,N9*O9*P9*F!$B$92,IF(Q9=93%,N9*O9*P9*F!$B$93,IF(Q9=94%,N9*O9*P9*F!$B$94,IF(Q9=95%,N9*O9*P9*F!$B$95,IF(Q9=96%,N9*O9*P9*F!$B$96,IF(Q9=97%,N9*O9*P9*F!$B$97,IF(Q9=98%,N9*O9*P9*F!$B$98,IF(Q9=99%,N9*O9*P9*F!$B$99,IF(Q9&gt;99%,N9*O9*P9*F!$B$100,))))))))))))))))))))))))))))))))))))))))))))))))))))))))+IF(U9&lt;30%,0,IF(U9&lt;35%,R9*S9*T9*F!$B$33,IF(U9&lt;40%,R9*S9*T9*F!$B$38,IF(U9&lt;45%,R9*S9*T9*F!$B$43,IF(U9&lt;50%,R9*S9*T9*F!$B$48,IF(U9=50%,R9*S9*T9*F!$B$50,IF(U9=51%,R9*S9*T9*F!$B$51,IF(U9=52%,R9*S9*T9*F!$B$52,IF(U9=53%,R9*S9*T9*F!$B$53,IF(U9=54%,R9*S9*T9*F!$B$54,IF(U9=55%,R9*S9*T9*F!$B$55,IF(U9=56%,R9*S9*T9*F!$B$56,IF(U9=57%,R9*S9*T9*F!$B$57,IF(U9=58%,R9*S9*T9*F!$B$58,IF(U9=59%,R9*S9*T9*F!$B$59,IF(U9=60%,R9*S9*T9*F!$B$60,IF(U9=61%,R9*S9*T9*F!$B$61,IF(U9=62%,R9*S9*T9*F!$B$62,IF(U9=63%,R9*S9*T9*F!$B$63,IF(U9=64%,R9*S9*T9*F!$B$64,IF(U9=65%,R9*S9*T9*F!$B$65,IF(U9=66%,R9*S9*T9*F!$B$66,IF(U9=67%,R9*S9*T9*F!$B$67,IF(U9=68%,R9*S9*T9*F!$B$68,IF(U9=69%,R9*S9*T9*F!$B$69,IF(U9=70%,R9*S9*T9*F!$B$70,IF(U9=71%,R9*S9*T9*F!$B$71,IF(U9=72%,R9*S9*T9*F!$B$72,IF(U9=73%,R9*S9*T9*F!$B$73,IF(U9=74%,R9*S9*T9*F!$B$74,IF(U9=75%,R9*S9*T9*F!$B$75,IF(U9=76%,R9*S9*T9*F!$B$76,IF(U9=77%,R9*S9*T9*F!$B$77,IF(U9=78%,R9*S9*T9*F!$B$78,IF(U9=79%,R9*S9*T9*F!$B$79,IF(U9=80%,R9*S9*T9*F!$B$80,IF(U9=81%,R9*S9*T9*F!$B$81,IF(U9=82%,R9*S9*T9*F!$B$82,IF(U9=83%,R9*S9*T9*F!$B$83,IF(U9=84%,R9*S9*T9*F!$B$84,IF(U9=85%,R9*S9*T9*F!$B$85,IF(U9=86%,R9*S9*T9*F!$B$86,IF(U9=87%,R9*S9*T9*F!$B$87,IF(U9=88%,R9*S9*T9*F!$B$88,IF(U9=89%,R9*S9*T9*F!$B$89,IF(U9=90%,R9*S9*T9*F!$B$90,IF(U9=91%,R9*S9*T9*F!$B$91,IF(U9=92%,R9*S9*T9*F!$B$92,IF(U9=93%,R9*S9*T9*F!$B$93,IF(U9=94%,R9*S9*T9*F!$B$94,IF(U9=95%,R9*S9*T9*F!$B$95,IF(U9=96%,R9*S9*T9*F!$B$96,IF(U9=97%,R9*S9*T9*F!$B$97,IF(U9=98%,R9*S9*T9*F!$B$98,IF(U9=99%,R9*S9*T9*F!$B$99,IF(U9&gt;99%,R9*S9*T9*F!$B$100)))))))))))))))))))))))))))))))))))))))))))))))))))))))))*IF(ISNUMBER(E9),E9,1)*IF(ISNUMBER(D9),D9,1)</f>
        <v>0</v>
      </c>
      <c r="AA9" s="6">
        <f>G9*H9+K9*L9+O9*P9+S9*T9</f>
        <v>0</v>
      </c>
      <c r="AB9" s="35">
        <f>(H9*(IF(I9&lt;45%,0.5,IF(I9&lt;55%,0.8,IF(I9&lt;65%,0.9,IF(I9&lt;75%,1,IF(I9&lt;85%,1.1,1.2))))))+L9*(IF(M9&lt;45%,0.5,IF(M9&lt;55%,0.8,IF(M9&lt;65%,0.9,IF(M9&lt;75%,1,IF(M9&lt;85%,1.1,1.2))))))+P9*(IF(Q9&lt;45%,0.5,IF(Q9&lt;55%,0.8,IF(Q9&lt;65%,0.9,IF(Q9&lt;75%,1,IF(Q9&lt;85%,1.1,1.2))))))+T9*(IF(U9&lt;45%,0.5,IF(U9&lt;55%,0.8,IF(U9&lt;65%,0.9,IF(U9&lt;75%,1,IF(U9&lt;85%,1.1,1.2)))))))*IF(D9&gt;=0.8,6,IF(D9&lt;=0.4,1.5,3))</f>
        <v>0</v>
      </c>
      <c r="AC9" s="11"/>
      <c r="AD9" s="120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</row>
    <row r="10" spans="1:62" x14ac:dyDescent="0.25">
      <c r="A10" s="1129"/>
      <c r="B10" s="61"/>
      <c r="C10" s="62"/>
      <c r="D10" s="63"/>
      <c r="E10" s="64"/>
      <c r="F10" s="150"/>
      <c r="G10" s="151"/>
      <c r="H10" s="151"/>
      <c r="I10" s="102">
        <f>IFERROR(ROUND(F10/$Y10,2),)</f>
        <v>0</v>
      </c>
      <c r="J10" s="150"/>
      <c r="K10" s="100"/>
      <c r="L10" s="100"/>
      <c r="M10" s="102">
        <f>IFERROR(ROUND(J10/$Y10,2),)</f>
        <v>0</v>
      </c>
      <c r="N10" s="150"/>
      <c r="O10" s="100"/>
      <c r="P10" s="100"/>
      <c r="Q10" s="102">
        <f>IFERROR(ROUND(N10/$Y10,2),)</f>
        <v>0</v>
      </c>
      <c r="R10" s="150"/>
      <c r="S10" s="100"/>
      <c r="T10" s="100"/>
      <c r="U10" s="101">
        <f>IFERROR(ROUND(R10/$Y10,2),)</f>
        <v>0</v>
      </c>
      <c r="V10" s="110">
        <f t="shared" ref="V10:V13" si="4">(IF(ISNUMBER(F10),F10,1)*G10*H10+IF(ISNUMBER(J10),J10,1)*K10*L10+IF(ISNUMBER(N10),N10,1)*O10*P10+IF(ISNUMBER(R10),R10,1)*S10*T10)*IF(ISNUMBER(E10),E10,1)</f>
        <v>0</v>
      </c>
      <c r="W10" s="111">
        <f t="shared" ref="W10:W13" si="5">IFERROR((IF(ISNUMBER(F10),F10,1)*G10*H10+IF(ISNUMBER(J10),J10,1)*K10*L10+IF(ISNUMBER(N10),N10,1)*O10*P10+IF(ISNUMBER(R10),R10,1)*S10*T10)*IF(ISNUMBER(E10),E10,1)/(G10*H10+K10*L10+O10*P10+S10*T10),0)</f>
        <v>0</v>
      </c>
      <c r="X10" s="53">
        <f t="shared" ref="X10:X13" si="6">ROUND(IFERROR((W10/(Y10*IF(ISNUMBER(E10),E10,1))),0),2)</f>
        <v>0</v>
      </c>
      <c r="Y10" s="90"/>
      <c r="Z10" s="5">
        <f>(IF(I10&lt;30%,0,IF(I10&lt;35%,F10*G10*H10*F!$B$33,IF(I10&lt;40%,F10*G10*H10*F!$B$38,IF(I10&lt;45%,F10*G10*H10*F!$B$43,IF(I10&lt;50%,F10*G10*H10*F!$B$48,IF(I10=50%,F10*G10*H10*F!$B$50,IF(I10=51%,F10*G10*H10*F!$B$51,IF(I10=52%,F10*G10*H10*F!$B$52,IF(I10=53%,F10*G10*H10*F!$B$53,IF(I10=54%,F10*G10*H10*F!$B$54,IF(I10=55%,F10*G10*H10*F!$B$55,IF(I10=56%,F10*G10*H10*F!$B$56,IF(I10=57%,F10*G10*H10*F!$B$57,IF(I10=58%,F10*G10*H10*F!$B$58,IF(I10=59%,F10*G10*H10*F!$B$59,IF(I10=60%,F10*G10*H10*F!$B$60,IF(I10=61%,F10*G10*H10*F!$B$61,IF(I10=62%,F10*G10*H10*F!$B$62,IF(I10=63%,F10*G10*H10*F!$B$63,IF(I10=64%,F10*G10*H10*F!$B$64,IF(I10=65%,F10*G10*H10*F!$B$65,IF(I10=66%,F10*G10*H10*F!$B$66,IF(I10=67%,F10*G10*H10*F!$B$67,IF(I10=68%,F10*G10*H10*F!$B$68,IF(I10=69%,F10*G10*H10*F!$B$69,IF(I10=70%,F10*G10*H10*F!$B$70,IF(I10=71%,F10*G10*H10*F!$B$71,IF(I10=72%,F10*G10*H10*F!$B$72,IF(I10=73%,F10*G10*H10*F!$B$73,IF(I10=74%,F10*G10*H10*F!$B$74,IF(I10=75%,F10*G10*H10*F!$B$75,IF(I10=76%,F10*G10*H10*F!$B$76,IF(I10=77%,F10*G10*H10*F!$B$77,IF(I10=78%,F10*G10*H10*F!$B$78,IF(I10=79%,F10*G10*H10*F!$B$79,IF(I10=80%,F10*G10*H10*F!$B$80,IF(I10=81%,F10*G10*H10*F!$B$81,IF(I10=82%,F10*G10*H10*F!$B$82,IF(I10=83%,F10*G10*H10*F!$B$83,IF(I10=84%,F10*G10*H10*F!$B$84,IF(I10=85%,F10*G10*H10*F!$B$85,IF(I10=86%,F10*G10*H10*F!$B$86,IF(I10=87%,F10*G10*H10*F!$B$87,IF(I10=88%,F10*G10*H10*F!$B$88,IF(I10=89%,F10*G10*H10*F!$B$89,IF(I10=90%,F10*G10*H10*F!$B$90,IF(I10=91%,F10*G10*H10*F!$B$91,IF(I10=92%,F10*G10*H10*F!$B$92,IF(I10=93%,F10*G10*H10*F!$B$93,IF(I10=94%,F10*G10*H10*F!$B$94,IF(I10=95%,F10*G10*H10*F!$B$95,IF(I10=96%,F10*G10*H10*F!$B$96,IF(I10=97%,F10*G10*H10*F!$B$97,IF(I10=98%,F10*G10*H10*F!$B$98,IF(I10=99%,F10*G10*H10*F!$B$99,IF(I10&gt;99%,F10*G10*H10*F!$B$100,))))))))))))))))))))))))))))))))))))))))))))))))))))))))+IF(M10&lt;30%,0,IF(M10&lt;35%,J10*K10*L10*F!$B$33,IF(M10&lt;40%,J10*K10*L10*F!$B$38,IF(M10&lt;45%,J10*K10*L10*F!$B$43,IF(M10&lt;50%,J10*K10*L10*F!$B$48,IF(M10=50%,J10*K10*L10*F!$B$50,IF(M10=51%,J10*K10*L10*F!$B$51,IF(M10=52%,J10*K10*L10*F!$B$52,IF(M10=53%,J10*K10*L10*F!$B$53,IF(M10=54%,J10*K10*L10*F!$B$54,IF(M10=55%,J10*K10*L10*F!$B$55,IF(M10=56%,J10*K10*L10*F!$B$56,IF(M10=57%,J10*K10*L10*F!$B$57,IF(M10=58%,J10*K10*L10*F!$B$58,IF(M10=59%,J10*K10*L10*F!$B$59,IF(M10=60%,J10*K10*L10*F!$B$60,IF(M10=61%,J10*K10*L10*F!$B$61,IF(M10=62%,J10*K10*L10*F!$B$62,IF(M10=63%,J10*K10*L10*F!$B$63,IF(M10=64%,J10*K10*L10*F!$B$64,IF(M10=65%,J10*K10*L10*F!$B$65,IF(M10=66%,J10*K10*L10*F!$B$66,IF(M10=67%,J10*K10*L10*F!$B$67,IF(M10=68%,J10*K10*L10*F!$B$68,IF(M10=69%,J10*K10*L10*F!$B$69,IF(M10=70%,J10*K10*L10*F!$B$70,IF(M10=71%,J10*K10*L10*F!$B$71,IF(M10=72%,J10*K10*L10*F!$B$72,IF(M10=73%,J10*K10*L10*F!$B$73,IF(M10=74%,J10*K10*L10*F!$B$74,IF(M10=75%,J10*K10*L10*F!$B$75,IF(M10=76%,J10*K10*L10*F!$B$76,IF(M10=77%,J10*K10*L10*F!$B$77,IF(M10=78%,J10*K10*L10*F!$B$78,IF(M10=79%,J10*K10*L10*F!$B$79,IF(M10=80%,J10*K10*L10*F!$B$80,IF(M10=81%,J10*K10*L10*F!$B$81,IF(M10=82%,J10*K10*L10*F!$B$82,IF(M10=83%,J10*K10*L10*F!$B$83,IF(M10=84%,J10*K10*L10*F!$B$84,IF(M10=85%,J10*K10*L10*F!$B$85,IF(M10=86%,J10*K10*L10*F!$B$86,IF(M10=87%,J10*K10*L10*F!$B$87,IF(M10=88%,J10*K10*L10*F!$B$88,IF(M10=89%,J10*K10*L10*F!$B$89,IF(M10=90%,J10*K10*L10*F!$B$90,IF(M10=91%,J10*K10*L10*F!$B$91,IF(M10=92%,J10*K10*L10*F!$B$92,IF(M10=93%,J10*K10*L10*F!$B$93,IF(M10=94%,J10*K10*L10*F!$B$94,IF(M10=95%,J10*K10*L10*F!$B$95,IF(M10=96%,J10*K10*L10*F!$B$96,IF(M10=97%,J10*K10*L10*F!$B$97,IF(M10=98%,J10*K10*L10*F!$B$98,IF(M10=99%,J10*K10*L10*F!$B$99,IF(M10&gt;99%,J10*K10*L10*F!$B$100,))))))))))))))))))))))))))))))))))))))))))))))))))))))))+IF(Q10&lt;30%,0,IF(Q10&lt;35%,N10*O10*P10*F!$B$33,IF(Q10&lt;40%,N10*O10*P10*F!$B$38,IF(Q10&lt;45%,N10*O10*P10*F!$B$43,IF(Q10&lt;50%,N10*O10*P10*F!$B$48,IF(Q10=50%,N10*O10*P10*F!$B$50,IF(Q10=51%,N10*O10*P10*F!$B$51,IF(Q10=52%,N10*O10*P10*F!$B$52,IF(Q10=53%,N10*O10*P10*F!$B$53,IF(Q10=54%,N10*O10*P10*F!$B$54,IF(Q10=55%,N10*O10*P10*F!$B$55,IF(Q10=56%,N10*O10*P10*F!$B$56,IF(Q10=57%,N10*O10*P10*F!$B$57,IF(Q10=58%,N10*O10*P10*F!$B$58,IF(Q10=59%,N10*O10*P10*F!$B$59,IF(Q10=60%,N10*O10*P10*F!$B$60,IF(Q10=61%,N10*O10*P10*F!$B$61,IF(Q10=62%,N10*O10*P10*F!$B$62,IF(Q10=63%,N10*O10*P10*F!$B$63,IF(Q10=64%,N10*O10*P10*F!$B$64,IF(Q10=65%,N10*O10*P10*F!$B$65,IF(Q10=66%,N10*O10*P10*F!$B$66,IF(Q10=67%,N10*O10*P10*F!$B$67,IF(Q10=68%,N10*O10*P10*F!$B$68,IF(Q10=69%,N10*O10*P10*F!$B$69,IF(Q10=70%,N10*O10*P10*F!$B$70,IF(Q10=71%,N10*O10*P10*F!$B$71,IF(Q10=72%,N10*O10*P10*F!$B$72,IF(Q10=73%,N10*O10*P10*F!$B$73,IF(Q10=74%,N10*O10*P10*F!$B$74,IF(Q10=75%,N10*O10*P10*F!$B$75,IF(Q10=76%,N10*O10*P10*F!$B$76,IF(Q10=77%,N10*O10*P10*F!$B$77,IF(Q10=78%,N10*O10*P10*F!$B$78,IF(Q10=79%,N10*O10*P10*F!$B$79,IF(Q10=80%,N10*O10*P10*F!$B$80,IF(Q10=81%,N10*O10*P10*F!$B$81,IF(Q10=82%,N10*O10*P10*F!$B$82,IF(Q10=83%,N10*O10*P10*F!$B$83,IF(Q10=84%,N10*O10*P10*F!$B$84,IF(Q10=85%,N10*O10*P10*F!$B$85,IF(Q10=86%,N10*O10*P10*F!$B$86,IF(Q10=87%,N10*O10*P10*F!$B$87,IF(Q10=88%,N10*O10*P10*F!$B$88,IF(Q10=89%,N10*O10*P10*F!$B$89,IF(Q10=90%,N10*O10*P10*F!$B$90,IF(Q10=91%,N10*O10*P10*F!$B$91,IF(Q10=92%,N10*O10*P10*F!$B$92,IF(Q10=93%,N10*O10*P10*F!$B$93,IF(Q10=94%,N10*O10*P10*F!$B$94,IF(Q10=95%,N10*O10*P10*F!$B$95,IF(Q10=96%,N10*O10*P10*F!$B$96,IF(Q10=97%,N10*O10*P10*F!$B$97,IF(Q10=98%,N10*O10*P10*F!$B$98,IF(Q10=99%,N10*O10*P10*F!$B$99,IF(Q10&gt;99%,N10*O10*P10*F!$B$100,))))))))))))))))))))))))))))))))))))))))))))))))))))))))+IF(U10&lt;30%,0,IF(U10&lt;35%,R10*S10*T10*F!$B$33,IF(U10&lt;40%,R10*S10*T10*F!$B$38,IF(U10&lt;45%,R10*S10*T10*F!$B$43,IF(U10&lt;50%,R10*S10*T10*F!$B$48,IF(U10=50%,R10*S10*T10*F!$B$50,IF(U10=51%,R10*S10*T10*F!$B$51,IF(U10=52%,R10*S10*T10*F!$B$52,IF(U10=53%,R10*S10*T10*F!$B$53,IF(U10=54%,R10*S10*T10*F!$B$54,IF(U10=55%,R10*S10*T10*F!$B$55,IF(U10=56%,R10*S10*T10*F!$B$56,IF(U10=57%,R10*S10*T10*F!$B$57,IF(U10=58%,R10*S10*T10*F!$B$58,IF(U10=59%,R10*S10*T10*F!$B$59,IF(U10=60%,R10*S10*T10*F!$B$60,IF(U10=61%,R10*S10*T10*F!$B$61,IF(U10=62%,R10*S10*T10*F!$B$62,IF(U10=63%,R10*S10*T10*F!$B$63,IF(U10=64%,R10*S10*T10*F!$B$64,IF(U10=65%,R10*S10*T10*F!$B$65,IF(U10=66%,R10*S10*T10*F!$B$66,IF(U10=67%,R10*S10*T10*F!$B$67,IF(U10=68%,R10*S10*T10*F!$B$68,IF(U10=69%,R10*S10*T10*F!$B$69,IF(U10=70%,R10*S10*T10*F!$B$70,IF(U10=71%,R10*S10*T10*F!$B$71,IF(U10=72%,R10*S10*T10*F!$B$72,IF(U10=73%,R10*S10*T10*F!$B$73,IF(U10=74%,R10*S10*T10*F!$B$74,IF(U10=75%,R10*S10*T10*F!$B$75,IF(U10=76%,R10*S10*T10*F!$B$76,IF(U10=77%,R10*S10*T10*F!$B$77,IF(U10=78%,R10*S10*T10*F!$B$78,IF(U10=79%,R10*S10*T10*F!$B$79,IF(U10=80%,R10*S10*T10*F!$B$80,IF(U10=81%,R10*S10*T10*F!$B$81,IF(U10=82%,R10*S10*T10*F!$B$82,IF(U10=83%,R10*S10*T10*F!$B$83,IF(U10=84%,R10*S10*T10*F!$B$84,IF(U10=85%,R10*S10*T10*F!$B$85,IF(U10=86%,R10*S10*T10*F!$B$86,IF(U10=87%,R10*S10*T10*F!$B$87,IF(U10=88%,R10*S10*T10*F!$B$88,IF(U10=89%,R10*S10*T10*F!$B$89,IF(U10=90%,R10*S10*T10*F!$B$90,IF(U10=91%,R10*S10*T10*F!$B$91,IF(U10=92%,R10*S10*T10*F!$B$92,IF(U10=93%,R10*S10*T10*F!$B$93,IF(U10=94%,R10*S10*T10*F!$B$94,IF(U10=95%,R10*S10*T10*F!$B$95,IF(U10=96%,R10*S10*T10*F!$B$96,IF(U10=97%,R10*S10*T10*F!$B$97,IF(U10=98%,R10*S10*T10*F!$B$98,IF(U10=99%,R10*S10*T10*F!$B$99,IF(U10&gt;99%,R10*S10*T10*F!$B$100)))))))))))))))))))))))))))))))))))))))))))))))))))))))))*IF(ISNUMBER(E10),E10,1)*IF(ISNUMBER(D10),D10,1)</f>
        <v>0</v>
      </c>
      <c r="AA10" s="5">
        <f>G10*H10+K10*L10+O10*P10+S10*T10</f>
        <v>0</v>
      </c>
      <c r="AB10" s="32">
        <f>(H10*(IF(I10&lt;45%,0.5,IF(I10&lt;55%,0.8,IF(I10&lt;65%,0.9,IF(I10&lt;75%,1,IF(I10&lt;85%,1.1,1.2))))))+L10*(IF(M10&lt;45%,0.5,IF(M10&lt;55%,0.8,IF(M10&lt;65%,0.9,IF(M10&lt;75%,1,IF(M10&lt;85%,1.1,1.2))))))+P10*(IF(Q10&lt;45%,0.5,IF(Q10&lt;55%,0.8,IF(Q10&lt;65%,0.9,IF(Q10&lt;75%,1,IF(Q10&lt;85%,1.1,1.2))))))+T10*(IF(U10&lt;45%,0.5,IF(U10&lt;55%,0.8,IF(U10&lt;65%,0.9,IF(U10&lt;75%,1,IF(U10&lt;85%,1.1,1.2)))))))*IF(D10&gt;=0.8,6,IF(D10&lt;=0.4,1.5,3))</f>
        <v>0</v>
      </c>
      <c r="AC10" s="11"/>
      <c r="AD10" s="12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</row>
    <row r="11" spans="1:62" x14ac:dyDescent="0.25">
      <c r="A11" s="1129"/>
      <c r="B11" s="61"/>
      <c r="C11" s="62"/>
      <c r="D11" s="63"/>
      <c r="E11" s="64"/>
      <c r="F11" s="152"/>
      <c r="G11" s="153"/>
      <c r="H11" s="153"/>
      <c r="I11" s="95">
        <f>IFERROR(ROUND(F11/$Y11,2),)</f>
        <v>0</v>
      </c>
      <c r="J11" s="152"/>
      <c r="K11" s="94"/>
      <c r="L11" s="94"/>
      <c r="M11" s="95">
        <f>IFERROR(ROUND(J11/$Y11,2),)</f>
        <v>0</v>
      </c>
      <c r="N11" s="152"/>
      <c r="O11" s="94"/>
      <c r="P11" s="94"/>
      <c r="Q11" s="95">
        <f>IFERROR(ROUND(N11/$Y11,2),)</f>
        <v>0</v>
      </c>
      <c r="R11" s="152"/>
      <c r="S11" s="94"/>
      <c r="T11" s="94"/>
      <c r="U11" s="93">
        <f>IFERROR(ROUND(R11/$Y11,2),)</f>
        <v>0</v>
      </c>
      <c r="V11" s="113">
        <f t="shared" si="4"/>
        <v>0</v>
      </c>
      <c r="W11" s="114">
        <f t="shared" si="5"/>
        <v>0</v>
      </c>
      <c r="X11" s="36">
        <f t="shared" si="6"/>
        <v>0</v>
      </c>
      <c r="Y11" s="90"/>
      <c r="Z11" s="6">
        <f>(IF(I11&lt;30%,0,IF(I11&lt;35%,F11*G11*H11*F!$B$33,IF(I11&lt;40%,F11*G11*H11*F!$B$38,IF(I11&lt;45%,F11*G11*H11*F!$B$43,IF(I11&lt;50%,F11*G11*H11*F!$B$48,IF(I11=50%,F11*G11*H11*F!$B$50,IF(I11=51%,F11*G11*H11*F!$B$51,IF(I11=52%,F11*G11*H11*F!$B$52,IF(I11=53%,F11*G11*H11*F!$B$53,IF(I11=54%,F11*G11*H11*F!$B$54,IF(I11=55%,F11*G11*H11*F!$B$55,IF(I11=56%,F11*G11*H11*F!$B$56,IF(I11=57%,F11*G11*H11*F!$B$57,IF(I11=58%,F11*G11*H11*F!$B$58,IF(I11=59%,F11*G11*H11*F!$B$59,IF(I11=60%,F11*G11*H11*F!$B$60,IF(I11=61%,F11*G11*H11*F!$B$61,IF(I11=62%,F11*G11*H11*F!$B$62,IF(I11=63%,F11*G11*H11*F!$B$63,IF(I11=64%,F11*G11*H11*F!$B$64,IF(I11=65%,F11*G11*H11*F!$B$65,IF(I11=66%,F11*G11*H11*F!$B$66,IF(I11=67%,F11*G11*H11*F!$B$67,IF(I11=68%,F11*G11*H11*F!$B$68,IF(I11=69%,F11*G11*H11*F!$B$69,IF(I11=70%,F11*G11*H11*F!$B$70,IF(I11=71%,F11*G11*H11*F!$B$71,IF(I11=72%,F11*G11*H11*F!$B$72,IF(I11=73%,F11*G11*H11*F!$B$73,IF(I11=74%,F11*G11*H11*F!$B$74,IF(I11=75%,F11*G11*H11*F!$B$75,IF(I11=76%,F11*G11*H11*F!$B$76,IF(I11=77%,F11*G11*H11*F!$B$77,IF(I11=78%,F11*G11*H11*F!$B$78,IF(I11=79%,F11*G11*H11*F!$B$79,IF(I11=80%,F11*G11*H11*F!$B$80,IF(I11=81%,F11*G11*H11*F!$B$81,IF(I11=82%,F11*G11*H11*F!$B$82,IF(I11=83%,F11*G11*H11*F!$B$83,IF(I11=84%,F11*G11*H11*F!$B$84,IF(I11=85%,F11*G11*H11*F!$B$85,IF(I11=86%,F11*G11*H11*F!$B$86,IF(I11=87%,F11*G11*H11*F!$B$87,IF(I11=88%,F11*G11*H11*F!$B$88,IF(I11=89%,F11*G11*H11*F!$B$89,IF(I11=90%,F11*G11*H11*F!$B$90,IF(I11=91%,F11*G11*H11*F!$B$91,IF(I11=92%,F11*G11*H11*F!$B$92,IF(I11=93%,F11*G11*H11*F!$B$93,IF(I11=94%,F11*G11*H11*F!$B$94,IF(I11=95%,F11*G11*H11*F!$B$95,IF(I11=96%,F11*G11*H11*F!$B$96,IF(I11=97%,F11*G11*H11*F!$B$97,IF(I11=98%,F11*G11*H11*F!$B$98,IF(I11=99%,F11*G11*H11*F!$B$99,IF(I11&gt;99%,F11*G11*H11*F!$B$100,))))))))))))))))))))))))))))))))))))))))))))))))))))))))+IF(M11&lt;30%,0,IF(M11&lt;35%,J11*K11*L11*F!$B$33,IF(M11&lt;40%,J11*K11*L11*F!$B$38,IF(M11&lt;45%,J11*K11*L11*F!$B$43,IF(M11&lt;50%,J11*K11*L11*F!$B$48,IF(M11=50%,J11*K11*L11*F!$B$50,IF(M11=51%,J11*K11*L11*F!$B$51,IF(M11=52%,J11*K11*L11*F!$B$52,IF(M11=53%,J11*K11*L11*F!$B$53,IF(M11=54%,J11*K11*L11*F!$B$54,IF(M11=55%,J11*K11*L11*F!$B$55,IF(M11=56%,J11*K11*L11*F!$B$56,IF(M11=57%,J11*K11*L11*F!$B$57,IF(M11=58%,J11*K11*L11*F!$B$58,IF(M11=59%,J11*K11*L11*F!$B$59,IF(M11=60%,J11*K11*L11*F!$B$60,IF(M11=61%,J11*K11*L11*F!$B$61,IF(M11=62%,J11*K11*L11*F!$B$62,IF(M11=63%,J11*K11*L11*F!$B$63,IF(M11=64%,J11*K11*L11*F!$B$64,IF(M11=65%,J11*K11*L11*F!$B$65,IF(M11=66%,J11*K11*L11*F!$B$66,IF(M11=67%,J11*K11*L11*F!$B$67,IF(M11=68%,J11*K11*L11*F!$B$68,IF(M11=69%,J11*K11*L11*F!$B$69,IF(M11=70%,J11*K11*L11*F!$B$70,IF(M11=71%,J11*K11*L11*F!$B$71,IF(M11=72%,J11*K11*L11*F!$B$72,IF(M11=73%,J11*K11*L11*F!$B$73,IF(M11=74%,J11*K11*L11*F!$B$74,IF(M11=75%,J11*K11*L11*F!$B$75,IF(M11=76%,J11*K11*L11*F!$B$76,IF(M11=77%,J11*K11*L11*F!$B$77,IF(M11=78%,J11*K11*L11*F!$B$78,IF(M11=79%,J11*K11*L11*F!$B$79,IF(M11=80%,J11*K11*L11*F!$B$80,IF(M11=81%,J11*K11*L11*F!$B$81,IF(M11=82%,J11*K11*L11*F!$B$82,IF(M11=83%,J11*K11*L11*F!$B$83,IF(M11=84%,J11*K11*L11*F!$B$84,IF(M11=85%,J11*K11*L11*F!$B$85,IF(M11=86%,J11*K11*L11*F!$B$86,IF(M11=87%,J11*K11*L11*F!$B$87,IF(M11=88%,J11*K11*L11*F!$B$88,IF(M11=89%,J11*K11*L11*F!$B$89,IF(M11=90%,J11*K11*L11*F!$B$90,IF(M11=91%,J11*K11*L11*F!$B$91,IF(M11=92%,J11*K11*L11*F!$B$92,IF(M11=93%,J11*K11*L11*F!$B$93,IF(M11=94%,J11*K11*L11*F!$B$94,IF(M11=95%,J11*K11*L11*F!$B$95,IF(M11=96%,J11*K11*L11*F!$B$96,IF(M11=97%,J11*K11*L11*F!$B$97,IF(M11=98%,J11*K11*L11*F!$B$98,IF(M11=99%,J11*K11*L11*F!$B$99,IF(M11&gt;99%,J11*K11*L11*F!$B$100,))))))))))))))))))))))))))))))))))))))))))))))))))))))))+IF(Q11&lt;30%,0,IF(Q11&lt;35%,N11*O11*P11*F!$B$33,IF(Q11&lt;40%,N11*O11*P11*F!$B$38,IF(Q11&lt;45%,N11*O11*P11*F!$B$43,IF(Q11&lt;50%,N11*O11*P11*F!$B$48,IF(Q11=50%,N11*O11*P11*F!$B$50,IF(Q11=51%,N11*O11*P11*F!$B$51,IF(Q11=52%,N11*O11*P11*F!$B$52,IF(Q11=53%,N11*O11*P11*F!$B$53,IF(Q11=54%,N11*O11*P11*F!$B$54,IF(Q11=55%,N11*O11*P11*F!$B$55,IF(Q11=56%,N11*O11*P11*F!$B$56,IF(Q11=57%,N11*O11*P11*F!$B$57,IF(Q11=58%,N11*O11*P11*F!$B$58,IF(Q11=59%,N11*O11*P11*F!$B$59,IF(Q11=60%,N11*O11*P11*F!$B$60,IF(Q11=61%,N11*O11*P11*F!$B$61,IF(Q11=62%,N11*O11*P11*F!$B$62,IF(Q11=63%,N11*O11*P11*F!$B$63,IF(Q11=64%,N11*O11*P11*F!$B$64,IF(Q11=65%,N11*O11*P11*F!$B$65,IF(Q11=66%,N11*O11*P11*F!$B$66,IF(Q11=67%,N11*O11*P11*F!$B$67,IF(Q11=68%,N11*O11*P11*F!$B$68,IF(Q11=69%,N11*O11*P11*F!$B$69,IF(Q11=70%,N11*O11*P11*F!$B$70,IF(Q11=71%,N11*O11*P11*F!$B$71,IF(Q11=72%,N11*O11*P11*F!$B$72,IF(Q11=73%,N11*O11*P11*F!$B$73,IF(Q11=74%,N11*O11*P11*F!$B$74,IF(Q11=75%,N11*O11*P11*F!$B$75,IF(Q11=76%,N11*O11*P11*F!$B$76,IF(Q11=77%,N11*O11*P11*F!$B$77,IF(Q11=78%,N11*O11*P11*F!$B$78,IF(Q11=79%,N11*O11*P11*F!$B$79,IF(Q11=80%,N11*O11*P11*F!$B$80,IF(Q11=81%,N11*O11*P11*F!$B$81,IF(Q11=82%,N11*O11*P11*F!$B$82,IF(Q11=83%,N11*O11*P11*F!$B$83,IF(Q11=84%,N11*O11*P11*F!$B$84,IF(Q11=85%,N11*O11*P11*F!$B$85,IF(Q11=86%,N11*O11*P11*F!$B$86,IF(Q11=87%,N11*O11*P11*F!$B$87,IF(Q11=88%,N11*O11*P11*F!$B$88,IF(Q11=89%,N11*O11*P11*F!$B$89,IF(Q11=90%,N11*O11*P11*F!$B$90,IF(Q11=91%,N11*O11*P11*F!$B$91,IF(Q11=92%,N11*O11*P11*F!$B$92,IF(Q11=93%,N11*O11*P11*F!$B$93,IF(Q11=94%,N11*O11*P11*F!$B$94,IF(Q11=95%,N11*O11*P11*F!$B$95,IF(Q11=96%,N11*O11*P11*F!$B$96,IF(Q11=97%,N11*O11*P11*F!$B$97,IF(Q11=98%,N11*O11*P11*F!$B$98,IF(Q11=99%,N11*O11*P11*F!$B$99,IF(Q11&gt;99%,N11*O11*P11*F!$B$100,))))))))))))))))))))))))))))))))))))))))))))))))))))))))+IF(U11&lt;30%,0,IF(U11&lt;35%,R11*S11*T11*F!$B$33,IF(U11&lt;40%,R11*S11*T11*F!$B$38,IF(U11&lt;45%,R11*S11*T11*F!$B$43,IF(U11&lt;50%,R11*S11*T11*F!$B$48,IF(U11=50%,R11*S11*T11*F!$B$50,IF(U11=51%,R11*S11*T11*F!$B$51,IF(U11=52%,R11*S11*T11*F!$B$52,IF(U11=53%,R11*S11*T11*F!$B$53,IF(U11=54%,R11*S11*T11*F!$B$54,IF(U11=55%,R11*S11*T11*F!$B$55,IF(U11=56%,R11*S11*T11*F!$B$56,IF(U11=57%,R11*S11*T11*F!$B$57,IF(U11=58%,R11*S11*T11*F!$B$58,IF(U11=59%,R11*S11*T11*F!$B$59,IF(U11=60%,R11*S11*T11*F!$B$60,IF(U11=61%,R11*S11*T11*F!$B$61,IF(U11=62%,R11*S11*T11*F!$B$62,IF(U11=63%,R11*S11*T11*F!$B$63,IF(U11=64%,R11*S11*T11*F!$B$64,IF(U11=65%,R11*S11*T11*F!$B$65,IF(U11=66%,R11*S11*T11*F!$B$66,IF(U11=67%,R11*S11*T11*F!$B$67,IF(U11=68%,R11*S11*T11*F!$B$68,IF(U11=69%,R11*S11*T11*F!$B$69,IF(U11=70%,R11*S11*T11*F!$B$70,IF(U11=71%,R11*S11*T11*F!$B$71,IF(U11=72%,R11*S11*T11*F!$B$72,IF(U11=73%,R11*S11*T11*F!$B$73,IF(U11=74%,R11*S11*T11*F!$B$74,IF(U11=75%,R11*S11*T11*F!$B$75,IF(U11=76%,R11*S11*T11*F!$B$76,IF(U11=77%,R11*S11*T11*F!$B$77,IF(U11=78%,R11*S11*T11*F!$B$78,IF(U11=79%,R11*S11*T11*F!$B$79,IF(U11=80%,R11*S11*T11*F!$B$80,IF(U11=81%,R11*S11*T11*F!$B$81,IF(U11=82%,R11*S11*T11*F!$B$82,IF(U11=83%,R11*S11*T11*F!$B$83,IF(U11=84%,R11*S11*T11*F!$B$84,IF(U11=85%,R11*S11*T11*F!$B$85,IF(U11=86%,R11*S11*T11*F!$B$86,IF(U11=87%,R11*S11*T11*F!$B$87,IF(U11=88%,R11*S11*T11*F!$B$88,IF(U11=89%,R11*S11*T11*F!$B$89,IF(U11=90%,R11*S11*T11*F!$B$90,IF(U11=91%,R11*S11*T11*F!$B$91,IF(U11=92%,R11*S11*T11*F!$B$92,IF(U11=93%,R11*S11*T11*F!$B$93,IF(U11=94%,R11*S11*T11*F!$B$94,IF(U11=95%,R11*S11*T11*F!$B$95,IF(U11=96%,R11*S11*T11*F!$B$96,IF(U11=97%,R11*S11*T11*F!$B$97,IF(U11=98%,R11*S11*T11*F!$B$98,IF(U11=99%,R11*S11*T11*F!$B$99,IF(U11&gt;99%,R11*S11*T11*F!$B$100)))))))))))))))))))))))))))))))))))))))))))))))))))))))))*IF(ISNUMBER(E11),E11,1)*IF(ISNUMBER(D11),D11,1)</f>
        <v>0</v>
      </c>
      <c r="AA11" s="6">
        <f>G11*H11+K11*L11+O11*P11+S11*T11</f>
        <v>0</v>
      </c>
      <c r="AB11" s="35">
        <f>(H11*(IF(I11&lt;45%,0.5,IF(I11&lt;55%,0.8,IF(I11&lt;65%,0.9,IF(I11&lt;75%,1,IF(I11&lt;85%,1.1,1.2))))))+L11*(IF(M11&lt;45%,0.5,IF(M11&lt;55%,0.8,IF(M11&lt;65%,0.9,IF(M11&lt;75%,1,IF(M11&lt;85%,1.1,1.2))))))+P11*(IF(Q11&lt;45%,0.5,IF(Q11&lt;55%,0.8,IF(Q11&lt;65%,0.9,IF(Q11&lt;75%,1,IF(Q11&lt;85%,1.1,1.2))))))+T11*(IF(U11&lt;45%,0.5,IF(U11&lt;55%,0.8,IF(U11&lt;65%,0.9,IF(U11&lt;75%,1,IF(U11&lt;85%,1.1,1.2)))))))*IF(D11&gt;=0.8,6,IF(D11&lt;=0.4,1.5,3))</f>
        <v>0</v>
      </c>
      <c r="AC11" s="11"/>
      <c r="AD11" s="120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</row>
    <row r="12" spans="1:62" x14ac:dyDescent="0.25">
      <c r="A12" s="1129"/>
      <c r="B12" s="61"/>
      <c r="C12" s="62"/>
      <c r="D12" s="63"/>
      <c r="E12" s="64"/>
      <c r="F12" s="150"/>
      <c r="G12" s="151"/>
      <c r="H12" s="151"/>
      <c r="I12" s="102">
        <f>IFERROR(ROUND(F12/$Y12,2),)</f>
        <v>0</v>
      </c>
      <c r="J12" s="150"/>
      <c r="K12" s="100"/>
      <c r="L12" s="100"/>
      <c r="M12" s="102">
        <f>IFERROR(ROUND(J12/$Y12,2),)</f>
        <v>0</v>
      </c>
      <c r="N12" s="150"/>
      <c r="O12" s="100"/>
      <c r="P12" s="100"/>
      <c r="Q12" s="102">
        <f>IFERROR(ROUND(N12/$Y12,2),)</f>
        <v>0</v>
      </c>
      <c r="R12" s="150"/>
      <c r="S12" s="100"/>
      <c r="T12" s="100"/>
      <c r="U12" s="101">
        <f>IFERROR(ROUND(R12/$Y12,2),)</f>
        <v>0</v>
      </c>
      <c r="V12" s="110">
        <f t="shared" si="4"/>
        <v>0</v>
      </c>
      <c r="W12" s="111">
        <f t="shared" si="5"/>
        <v>0</v>
      </c>
      <c r="X12" s="53">
        <f>ROUND(IFERROR((W12/(Y12*IF(ISNUMBER(E12),E12,1))),0),2)</f>
        <v>0</v>
      </c>
      <c r="Y12" s="90"/>
      <c r="Z12" s="5">
        <f>(IF(I12&lt;30%,0,IF(I12&lt;35%,F12*G12*H12*F!$B$33,IF(I12&lt;40%,F12*G12*H12*F!$B$38,IF(I12&lt;45%,F12*G12*H12*F!$B$43,IF(I12&lt;50%,F12*G12*H12*F!$B$48,IF(I12=50%,F12*G12*H12*F!$B$50,IF(I12=51%,F12*G12*H12*F!$B$51,IF(I12=52%,F12*G12*H12*F!$B$52,IF(I12=53%,F12*G12*H12*F!$B$53,IF(I12=54%,F12*G12*H12*F!$B$54,IF(I12=55%,F12*G12*H12*F!$B$55,IF(I12=56%,F12*G12*H12*F!$B$56,IF(I12=57%,F12*G12*H12*F!$B$57,IF(I12=58%,F12*G12*H12*F!$B$58,IF(I12=59%,F12*G12*H12*F!$B$59,IF(I12=60%,F12*G12*H12*F!$B$60,IF(I12=61%,F12*G12*H12*F!$B$61,IF(I12=62%,F12*G12*H12*F!$B$62,IF(I12=63%,F12*G12*H12*F!$B$63,IF(I12=64%,F12*G12*H12*F!$B$64,IF(I12=65%,F12*G12*H12*F!$B$65,IF(I12=66%,F12*G12*H12*F!$B$66,IF(I12=67%,F12*G12*H12*F!$B$67,IF(I12=68%,F12*G12*H12*F!$B$68,IF(I12=69%,F12*G12*H12*F!$B$69,IF(I12=70%,F12*G12*H12*F!$B$70,IF(I12=71%,F12*G12*H12*F!$B$71,IF(I12=72%,F12*G12*H12*F!$B$72,IF(I12=73%,F12*G12*H12*F!$B$73,IF(I12=74%,F12*G12*H12*F!$B$74,IF(I12=75%,F12*G12*H12*F!$B$75,IF(I12=76%,F12*G12*H12*F!$B$76,IF(I12=77%,F12*G12*H12*F!$B$77,IF(I12=78%,F12*G12*H12*F!$B$78,IF(I12=79%,F12*G12*H12*F!$B$79,IF(I12=80%,F12*G12*H12*F!$B$80,IF(I12=81%,F12*G12*H12*F!$B$81,IF(I12=82%,F12*G12*H12*F!$B$82,IF(I12=83%,F12*G12*H12*F!$B$83,IF(I12=84%,F12*G12*H12*F!$B$84,IF(I12=85%,F12*G12*H12*F!$B$85,IF(I12=86%,F12*G12*H12*F!$B$86,IF(I12=87%,F12*G12*H12*F!$B$87,IF(I12=88%,F12*G12*H12*F!$B$88,IF(I12=89%,F12*G12*H12*F!$B$89,IF(I12=90%,F12*G12*H12*F!$B$90,IF(I12=91%,F12*G12*H12*F!$B$91,IF(I12=92%,F12*G12*H12*F!$B$92,IF(I12=93%,F12*G12*H12*F!$B$93,IF(I12=94%,F12*G12*H12*F!$B$94,IF(I12=95%,F12*G12*H12*F!$B$95,IF(I12=96%,F12*G12*H12*F!$B$96,IF(I12=97%,F12*G12*H12*F!$B$97,IF(I12=98%,F12*G12*H12*F!$B$98,IF(I12=99%,F12*G12*H12*F!$B$99,IF(I12&gt;99%,F12*G12*H12*F!$B$100,))))))))))))))))))))))))))))))))))))))))))))))))))))))))+IF(M12&lt;30%,0,IF(M12&lt;35%,J12*K12*L12*F!$B$33,IF(M12&lt;40%,J12*K12*L12*F!$B$38,IF(M12&lt;45%,J12*K12*L12*F!$B$43,IF(M12&lt;50%,J12*K12*L12*F!$B$48,IF(M12=50%,J12*K12*L12*F!$B$50,IF(M12=51%,J12*K12*L12*F!$B$51,IF(M12=52%,J12*K12*L12*F!$B$52,IF(M12=53%,J12*K12*L12*F!$B$53,IF(M12=54%,J12*K12*L12*F!$B$54,IF(M12=55%,J12*K12*L12*F!$B$55,IF(M12=56%,J12*K12*L12*F!$B$56,IF(M12=57%,J12*K12*L12*F!$B$57,IF(M12=58%,J12*K12*L12*F!$B$58,IF(M12=59%,J12*K12*L12*F!$B$59,IF(M12=60%,J12*K12*L12*F!$B$60,IF(M12=61%,J12*K12*L12*F!$B$61,IF(M12=62%,J12*K12*L12*F!$B$62,IF(M12=63%,J12*K12*L12*F!$B$63,IF(M12=64%,J12*K12*L12*F!$B$64,IF(M12=65%,J12*K12*L12*F!$B$65,IF(M12=66%,J12*K12*L12*F!$B$66,IF(M12=67%,J12*K12*L12*F!$B$67,IF(M12=68%,J12*K12*L12*F!$B$68,IF(M12=69%,J12*K12*L12*F!$B$69,IF(M12=70%,J12*K12*L12*F!$B$70,IF(M12=71%,J12*K12*L12*F!$B$71,IF(M12=72%,J12*K12*L12*F!$B$72,IF(M12=73%,J12*K12*L12*F!$B$73,IF(M12=74%,J12*K12*L12*F!$B$74,IF(M12=75%,J12*K12*L12*F!$B$75,IF(M12=76%,J12*K12*L12*F!$B$76,IF(M12=77%,J12*K12*L12*F!$B$77,IF(M12=78%,J12*K12*L12*F!$B$78,IF(M12=79%,J12*K12*L12*F!$B$79,IF(M12=80%,J12*K12*L12*F!$B$80,IF(M12=81%,J12*K12*L12*F!$B$81,IF(M12=82%,J12*K12*L12*F!$B$82,IF(M12=83%,J12*K12*L12*F!$B$83,IF(M12=84%,J12*K12*L12*F!$B$84,IF(M12=85%,J12*K12*L12*F!$B$85,IF(M12=86%,J12*K12*L12*F!$B$86,IF(M12=87%,J12*K12*L12*F!$B$87,IF(M12=88%,J12*K12*L12*F!$B$88,IF(M12=89%,J12*K12*L12*F!$B$89,IF(M12=90%,J12*K12*L12*F!$B$90,IF(M12=91%,J12*K12*L12*F!$B$91,IF(M12=92%,J12*K12*L12*F!$B$92,IF(M12=93%,J12*K12*L12*F!$B$93,IF(M12=94%,J12*K12*L12*F!$B$94,IF(M12=95%,J12*K12*L12*F!$B$95,IF(M12=96%,J12*K12*L12*F!$B$96,IF(M12=97%,J12*K12*L12*F!$B$97,IF(M12=98%,J12*K12*L12*F!$B$98,IF(M12=99%,J12*K12*L12*F!$B$99,IF(M12&gt;99%,J12*K12*L12*F!$B$100,))))))))))))))))))))))))))))))))))))))))))))))))))))))))+IF(Q12&lt;30%,0,IF(Q12&lt;35%,N12*O12*P12*F!$B$33,IF(Q12&lt;40%,N12*O12*P12*F!$B$38,IF(Q12&lt;45%,N12*O12*P12*F!$B$43,IF(Q12&lt;50%,N12*O12*P12*F!$B$48,IF(Q12=50%,N12*O12*P12*F!$B$50,IF(Q12=51%,N12*O12*P12*F!$B$51,IF(Q12=52%,N12*O12*P12*F!$B$52,IF(Q12=53%,N12*O12*P12*F!$B$53,IF(Q12=54%,N12*O12*P12*F!$B$54,IF(Q12=55%,N12*O12*P12*F!$B$55,IF(Q12=56%,N12*O12*P12*F!$B$56,IF(Q12=57%,N12*O12*P12*F!$B$57,IF(Q12=58%,N12*O12*P12*F!$B$58,IF(Q12=59%,N12*O12*P12*F!$B$59,IF(Q12=60%,N12*O12*P12*F!$B$60,IF(Q12=61%,N12*O12*P12*F!$B$61,IF(Q12=62%,N12*O12*P12*F!$B$62,IF(Q12=63%,N12*O12*P12*F!$B$63,IF(Q12=64%,N12*O12*P12*F!$B$64,IF(Q12=65%,N12*O12*P12*F!$B$65,IF(Q12=66%,N12*O12*P12*F!$B$66,IF(Q12=67%,N12*O12*P12*F!$B$67,IF(Q12=68%,N12*O12*P12*F!$B$68,IF(Q12=69%,N12*O12*P12*F!$B$69,IF(Q12=70%,N12*O12*P12*F!$B$70,IF(Q12=71%,N12*O12*P12*F!$B$71,IF(Q12=72%,N12*O12*P12*F!$B$72,IF(Q12=73%,N12*O12*P12*F!$B$73,IF(Q12=74%,N12*O12*P12*F!$B$74,IF(Q12=75%,N12*O12*P12*F!$B$75,IF(Q12=76%,N12*O12*P12*F!$B$76,IF(Q12=77%,N12*O12*P12*F!$B$77,IF(Q12=78%,N12*O12*P12*F!$B$78,IF(Q12=79%,N12*O12*P12*F!$B$79,IF(Q12=80%,N12*O12*P12*F!$B$80,IF(Q12=81%,N12*O12*P12*F!$B$81,IF(Q12=82%,N12*O12*P12*F!$B$82,IF(Q12=83%,N12*O12*P12*F!$B$83,IF(Q12=84%,N12*O12*P12*F!$B$84,IF(Q12=85%,N12*O12*P12*F!$B$85,IF(Q12=86%,N12*O12*P12*F!$B$86,IF(Q12=87%,N12*O12*P12*F!$B$87,IF(Q12=88%,N12*O12*P12*F!$B$88,IF(Q12=89%,N12*O12*P12*F!$B$89,IF(Q12=90%,N12*O12*P12*F!$B$90,IF(Q12=91%,N12*O12*P12*F!$B$91,IF(Q12=92%,N12*O12*P12*F!$B$92,IF(Q12=93%,N12*O12*P12*F!$B$93,IF(Q12=94%,N12*O12*P12*F!$B$94,IF(Q12=95%,N12*O12*P12*F!$B$95,IF(Q12=96%,N12*O12*P12*F!$B$96,IF(Q12=97%,N12*O12*P12*F!$B$97,IF(Q12=98%,N12*O12*P12*F!$B$98,IF(Q12=99%,N12*O12*P12*F!$B$99,IF(Q12&gt;99%,N12*O12*P12*F!$B$100,))))))))))))))))))))))))))))))))))))))))))))))))))))))))+IF(U12&lt;30%,0,IF(U12&lt;35%,R12*S12*T12*F!$B$33,IF(U12&lt;40%,R12*S12*T12*F!$B$38,IF(U12&lt;45%,R12*S12*T12*F!$B$43,IF(U12&lt;50%,R12*S12*T12*F!$B$48,IF(U12=50%,R12*S12*T12*F!$B$50,IF(U12=51%,R12*S12*T12*F!$B$51,IF(U12=52%,R12*S12*T12*F!$B$52,IF(U12=53%,R12*S12*T12*F!$B$53,IF(U12=54%,R12*S12*T12*F!$B$54,IF(U12=55%,R12*S12*T12*F!$B$55,IF(U12=56%,R12*S12*T12*F!$B$56,IF(U12=57%,R12*S12*T12*F!$B$57,IF(U12=58%,R12*S12*T12*F!$B$58,IF(U12=59%,R12*S12*T12*F!$B$59,IF(U12=60%,R12*S12*T12*F!$B$60,IF(U12=61%,R12*S12*T12*F!$B$61,IF(U12=62%,R12*S12*T12*F!$B$62,IF(U12=63%,R12*S12*T12*F!$B$63,IF(U12=64%,R12*S12*T12*F!$B$64,IF(U12=65%,R12*S12*T12*F!$B$65,IF(U12=66%,R12*S12*T12*F!$B$66,IF(U12=67%,R12*S12*T12*F!$B$67,IF(U12=68%,R12*S12*T12*F!$B$68,IF(U12=69%,R12*S12*T12*F!$B$69,IF(U12=70%,R12*S12*T12*F!$B$70,IF(U12=71%,R12*S12*T12*F!$B$71,IF(U12=72%,R12*S12*T12*F!$B$72,IF(U12=73%,R12*S12*T12*F!$B$73,IF(U12=74%,R12*S12*T12*F!$B$74,IF(U12=75%,R12*S12*T12*F!$B$75,IF(U12=76%,R12*S12*T12*F!$B$76,IF(U12=77%,R12*S12*T12*F!$B$77,IF(U12=78%,R12*S12*T12*F!$B$78,IF(U12=79%,R12*S12*T12*F!$B$79,IF(U12=80%,R12*S12*T12*F!$B$80,IF(U12=81%,R12*S12*T12*F!$B$81,IF(U12=82%,R12*S12*T12*F!$B$82,IF(U12=83%,R12*S12*T12*F!$B$83,IF(U12=84%,R12*S12*T12*F!$B$84,IF(U12=85%,R12*S12*T12*F!$B$85,IF(U12=86%,R12*S12*T12*F!$B$86,IF(U12=87%,R12*S12*T12*F!$B$87,IF(U12=88%,R12*S12*T12*F!$B$88,IF(U12=89%,R12*S12*T12*F!$B$89,IF(U12=90%,R12*S12*T12*F!$B$90,IF(U12=91%,R12*S12*T12*F!$B$91,IF(U12=92%,R12*S12*T12*F!$B$92,IF(U12=93%,R12*S12*T12*F!$B$93,IF(U12=94%,R12*S12*T12*F!$B$94,IF(U12=95%,R12*S12*T12*F!$B$95,IF(U12=96%,R12*S12*T12*F!$B$96,IF(U12=97%,R12*S12*T12*F!$B$97,IF(U12=98%,R12*S12*T12*F!$B$98,IF(U12=99%,R12*S12*T12*F!$B$99,IF(U12&gt;99%,R12*S12*T12*F!$B$100)))))))))))))))))))))))))))))))))))))))))))))))))))))))))*IF(ISNUMBER(E12),E12,1)*IF(ISNUMBER(D12),D12,1)</f>
        <v>0</v>
      </c>
      <c r="AA12" s="5">
        <f>G12*H12+K12*L12+O12*P12+S12*T12</f>
        <v>0</v>
      </c>
      <c r="AB12" s="32">
        <f>(H12*(IF(I12&lt;45%,0.5,IF(I12&lt;55%,0.8,IF(I12&lt;65%,0.9,IF(I12&lt;75%,1,IF(I12&lt;85%,1.1,1.2))))))+L12*(IF(M12&lt;45%,0.5,IF(M12&lt;55%,0.8,IF(M12&lt;65%,0.9,IF(M12&lt;75%,1,IF(M12&lt;85%,1.1,1.2))))))+P12*(IF(Q12&lt;45%,0.5,IF(Q12&lt;55%,0.8,IF(Q12&lt;65%,0.9,IF(Q12&lt;75%,1,IF(Q12&lt;85%,1.1,1.2))))))+T12*(IF(U12&lt;45%,0.5,IF(U12&lt;55%,0.8,IF(U12&lt;65%,0.9,IF(U12&lt;75%,1,IF(U12&lt;85%,1.1,1.2)))))))*IF(D12&gt;=0.8,6,IF(D12&lt;=0.4,1.5,3))</f>
        <v>0</v>
      </c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</row>
    <row r="13" spans="1:62" x14ac:dyDescent="0.25">
      <c r="A13" s="1129"/>
      <c r="B13" s="61"/>
      <c r="C13" s="62"/>
      <c r="D13" s="63"/>
      <c r="E13" s="64"/>
      <c r="F13" s="152"/>
      <c r="G13" s="153"/>
      <c r="H13" s="153"/>
      <c r="I13" s="95">
        <f>IFERROR(ROUND(F13/$Y13,2),)</f>
        <v>0</v>
      </c>
      <c r="J13" s="152"/>
      <c r="K13" s="94"/>
      <c r="L13" s="94"/>
      <c r="M13" s="95">
        <f>IFERROR(ROUND(J13/$Y13,2),)</f>
        <v>0</v>
      </c>
      <c r="N13" s="152"/>
      <c r="O13" s="94"/>
      <c r="P13" s="94"/>
      <c r="Q13" s="95">
        <f>IFERROR(ROUND(N13/$Y13,2),)</f>
        <v>0</v>
      </c>
      <c r="R13" s="152"/>
      <c r="S13" s="94"/>
      <c r="T13" s="94"/>
      <c r="U13" s="93">
        <f>IFERROR(ROUND(R13/$Y13,2),)</f>
        <v>0</v>
      </c>
      <c r="V13" s="113">
        <f t="shared" si="4"/>
        <v>0</v>
      </c>
      <c r="W13" s="114">
        <f t="shared" si="5"/>
        <v>0</v>
      </c>
      <c r="X13" s="36">
        <f t="shared" si="6"/>
        <v>0</v>
      </c>
      <c r="Y13" s="90"/>
      <c r="Z13" s="6">
        <f>(IF(I13&lt;30%,0,IF(I13&lt;35%,F13*G13*H13*F!$B$33,IF(I13&lt;40%,F13*G13*H13*F!$B$38,IF(I13&lt;45%,F13*G13*H13*F!$B$43,IF(I13&lt;50%,F13*G13*H13*F!$B$48,IF(I13=50%,F13*G13*H13*F!$B$50,IF(I13=51%,F13*G13*H13*F!$B$51,IF(I13=52%,F13*G13*H13*F!$B$52,IF(I13=53%,F13*G13*H13*F!$B$53,IF(I13=54%,F13*G13*H13*F!$B$54,IF(I13=55%,F13*G13*H13*F!$B$55,IF(I13=56%,F13*G13*H13*F!$B$56,IF(I13=57%,F13*G13*H13*F!$B$57,IF(I13=58%,F13*G13*H13*F!$B$58,IF(I13=59%,F13*G13*H13*F!$B$59,IF(I13=60%,F13*G13*H13*F!$B$60,IF(I13=61%,F13*G13*H13*F!$B$61,IF(I13=62%,F13*G13*H13*F!$B$62,IF(I13=63%,F13*G13*H13*F!$B$63,IF(I13=64%,F13*G13*H13*F!$B$64,IF(I13=65%,F13*G13*H13*F!$B$65,IF(I13=66%,F13*G13*H13*F!$B$66,IF(I13=67%,F13*G13*H13*F!$B$67,IF(I13=68%,F13*G13*H13*F!$B$68,IF(I13=69%,F13*G13*H13*F!$B$69,IF(I13=70%,F13*G13*H13*F!$B$70,IF(I13=71%,F13*G13*H13*F!$B$71,IF(I13=72%,F13*G13*H13*F!$B$72,IF(I13=73%,F13*G13*H13*F!$B$73,IF(I13=74%,F13*G13*H13*F!$B$74,IF(I13=75%,F13*G13*H13*F!$B$75,IF(I13=76%,F13*G13*H13*F!$B$76,IF(I13=77%,F13*G13*H13*F!$B$77,IF(I13=78%,F13*G13*H13*F!$B$78,IF(I13=79%,F13*G13*H13*F!$B$79,IF(I13=80%,F13*G13*H13*F!$B$80,IF(I13=81%,F13*G13*H13*F!$B$81,IF(I13=82%,F13*G13*H13*F!$B$82,IF(I13=83%,F13*G13*H13*F!$B$83,IF(I13=84%,F13*G13*H13*F!$B$84,IF(I13=85%,F13*G13*H13*F!$B$85,IF(I13=86%,F13*G13*H13*F!$B$86,IF(I13=87%,F13*G13*H13*F!$B$87,IF(I13=88%,F13*G13*H13*F!$B$88,IF(I13=89%,F13*G13*H13*F!$B$89,IF(I13=90%,F13*G13*H13*F!$B$90,IF(I13=91%,F13*G13*H13*F!$B$91,IF(I13=92%,F13*G13*H13*F!$B$92,IF(I13=93%,F13*G13*H13*F!$B$93,IF(I13=94%,F13*G13*H13*F!$B$94,IF(I13=95%,F13*G13*H13*F!$B$95,IF(I13=96%,F13*G13*H13*F!$B$96,IF(I13=97%,F13*G13*H13*F!$B$97,IF(I13=98%,F13*G13*H13*F!$B$98,IF(I13=99%,F13*G13*H13*F!$B$99,IF(I13&gt;99%,F13*G13*H13*F!$B$100,))))))))))))))))))))))))))))))))))))))))))))))))))))))))+IF(M13&lt;30%,0,IF(M13&lt;35%,J13*K13*L13*F!$B$33,IF(M13&lt;40%,J13*K13*L13*F!$B$38,IF(M13&lt;45%,J13*K13*L13*F!$B$43,IF(M13&lt;50%,J13*K13*L13*F!$B$48,IF(M13=50%,J13*K13*L13*F!$B$50,IF(M13=51%,J13*K13*L13*F!$B$51,IF(M13=52%,J13*K13*L13*F!$B$52,IF(M13=53%,J13*K13*L13*F!$B$53,IF(M13=54%,J13*K13*L13*F!$B$54,IF(M13=55%,J13*K13*L13*F!$B$55,IF(M13=56%,J13*K13*L13*F!$B$56,IF(M13=57%,J13*K13*L13*F!$B$57,IF(M13=58%,J13*K13*L13*F!$B$58,IF(M13=59%,J13*K13*L13*F!$B$59,IF(M13=60%,J13*K13*L13*F!$B$60,IF(M13=61%,J13*K13*L13*F!$B$61,IF(M13=62%,J13*K13*L13*F!$B$62,IF(M13=63%,J13*K13*L13*F!$B$63,IF(M13=64%,J13*K13*L13*F!$B$64,IF(M13=65%,J13*K13*L13*F!$B$65,IF(M13=66%,J13*K13*L13*F!$B$66,IF(M13=67%,J13*K13*L13*F!$B$67,IF(M13=68%,J13*K13*L13*F!$B$68,IF(M13=69%,J13*K13*L13*F!$B$69,IF(M13=70%,J13*K13*L13*F!$B$70,IF(M13=71%,J13*K13*L13*F!$B$71,IF(M13=72%,J13*K13*L13*F!$B$72,IF(M13=73%,J13*K13*L13*F!$B$73,IF(M13=74%,J13*K13*L13*F!$B$74,IF(M13=75%,J13*K13*L13*F!$B$75,IF(M13=76%,J13*K13*L13*F!$B$76,IF(M13=77%,J13*K13*L13*F!$B$77,IF(M13=78%,J13*K13*L13*F!$B$78,IF(M13=79%,J13*K13*L13*F!$B$79,IF(M13=80%,J13*K13*L13*F!$B$80,IF(M13=81%,J13*K13*L13*F!$B$81,IF(M13=82%,J13*K13*L13*F!$B$82,IF(M13=83%,J13*K13*L13*F!$B$83,IF(M13=84%,J13*K13*L13*F!$B$84,IF(M13=85%,J13*K13*L13*F!$B$85,IF(M13=86%,J13*K13*L13*F!$B$86,IF(M13=87%,J13*K13*L13*F!$B$87,IF(M13=88%,J13*K13*L13*F!$B$88,IF(M13=89%,J13*K13*L13*F!$B$89,IF(M13=90%,J13*K13*L13*F!$B$90,IF(M13=91%,J13*K13*L13*F!$B$91,IF(M13=92%,J13*K13*L13*F!$B$92,IF(M13=93%,J13*K13*L13*F!$B$93,IF(M13=94%,J13*K13*L13*F!$B$94,IF(M13=95%,J13*K13*L13*F!$B$95,IF(M13=96%,J13*K13*L13*F!$B$96,IF(M13=97%,J13*K13*L13*F!$B$97,IF(M13=98%,J13*K13*L13*F!$B$98,IF(M13=99%,J13*K13*L13*F!$B$99,IF(M13&gt;99%,J13*K13*L13*F!$B$100,))))))))))))))))))))))))))))))))))))))))))))))))))))))))+IF(Q13&lt;30%,0,IF(Q13&lt;35%,N13*O13*P13*F!$B$33,IF(Q13&lt;40%,N13*O13*P13*F!$B$38,IF(Q13&lt;45%,N13*O13*P13*F!$B$43,IF(Q13&lt;50%,N13*O13*P13*F!$B$48,IF(Q13=50%,N13*O13*P13*F!$B$50,IF(Q13=51%,N13*O13*P13*F!$B$51,IF(Q13=52%,N13*O13*P13*F!$B$52,IF(Q13=53%,N13*O13*P13*F!$B$53,IF(Q13=54%,N13*O13*P13*F!$B$54,IF(Q13=55%,N13*O13*P13*F!$B$55,IF(Q13=56%,N13*O13*P13*F!$B$56,IF(Q13=57%,N13*O13*P13*F!$B$57,IF(Q13=58%,N13*O13*P13*F!$B$58,IF(Q13=59%,N13*O13*P13*F!$B$59,IF(Q13=60%,N13*O13*P13*F!$B$60,IF(Q13=61%,N13*O13*P13*F!$B$61,IF(Q13=62%,N13*O13*P13*F!$B$62,IF(Q13=63%,N13*O13*P13*F!$B$63,IF(Q13=64%,N13*O13*P13*F!$B$64,IF(Q13=65%,N13*O13*P13*F!$B$65,IF(Q13=66%,N13*O13*P13*F!$B$66,IF(Q13=67%,N13*O13*P13*F!$B$67,IF(Q13=68%,N13*O13*P13*F!$B$68,IF(Q13=69%,N13*O13*P13*F!$B$69,IF(Q13=70%,N13*O13*P13*F!$B$70,IF(Q13=71%,N13*O13*P13*F!$B$71,IF(Q13=72%,N13*O13*P13*F!$B$72,IF(Q13=73%,N13*O13*P13*F!$B$73,IF(Q13=74%,N13*O13*P13*F!$B$74,IF(Q13=75%,N13*O13*P13*F!$B$75,IF(Q13=76%,N13*O13*P13*F!$B$76,IF(Q13=77%,N13*O13*P13*F!$B$77,IF(Q13=78%,N13*O13*P13*F!$B$78,IF(Q13=79%,N13*O13*P13*F!$B$79,IF(Q13=80%,N13*O13*P13*F!$B$80,IF(Q13=81%,N13*O13*P13*F!$B$81,IF(Q13=82%,N13*O13*P13*F!$B$82,IF(Q13=83%,N13*O13*P13*F!$B$83,IF(Q13=84%,N13*O13*P13*F!$B$84,IF(Q13=85%,N13*O13*P13*F!$B$85,IF(Q13=86%,N13*O13*P13*F!$B$86,IF(Q13=87%,N13*O13*P13*F!$B$87,IF(Q13=88%,N13*O13*P13*F!$B$88,IF(Q13=89%,N13*O13*P13*F!$B$89,IF(Q13=90%,N13*O13*P13*F!$B$90,IF(Q13=91%,N13*O13*P13*F!$B$91,IF(Q13=92%,N13*O13*P13*F!$B$92,IF(Q13=93%,N13*O13*P13*F!$B$93,IF(Q13=94%,N13*O13*P13*F!$B$94,IF(Q13=95%,N13*O13*P13*F!$B$95,IF(Q13=96%,N13*O13*P13*F!$B$96,IF(Q13=97%,N13*O13*P13*F!$B$97,IF(Q13=98%,N13*O13*P13*F!$B$98,IF(Q13=99%,N13*O13*P13*F!$B$99,IF(Q13&gt;99%,N13*O13*P13*F!$B$100,))))))))))))))))))))))))))))))))))))))))))))))))))))))))+IF(U13&lt;30%,0,IF(U13&lt;35%,R13*S13*T13*F!$B$33,IF(U13&lt;40%,R13*S13*T13*F!$B$38,IF(U13&lt;45%,R13*S13*T13*F!$B$43,IF(U13&lt;50%,R13*S13*T13*F!$B$48,IF(U13=50%,R13*S13*T13*F!$B$50,IF(U13=51%,R13*S13*T13*F!$B$51,IF(U13=52%,R13*S13*T13*F!$B$52,IF(U13=53%,R13*S13*T13*F!$B$53,IF(U13=54%,R13*S13*T13*F!$B$54,IF(U13=55%,R13*S13*T13*F!$B$55,IF(U13=56%,R13*S13*T13*F!$B$56,IF(U13=57%,R13*S13*T13*F!$B$57,IF(U13=58%,R13*S13*T13*F!$B$58,IF(U13=59%,R13*S13*T13*F!$B$59,IF(U13=60%,R13*S13*T13*F!$B$60,IF(U13=61%,R13*S13*T13*F!$B$61,IF(U13=62%,R13*S13*T13*F!$B$62,IF(U13=63%,R13*S13*T13*F!$B$63,IF(U13=64%,R13*S13*T13*F!$B$64,IF(U13=65%,R13*S13*T13*F!$B$65,IF(U13=66%,R13*S13*T13*F!$B$66,IF(U13=67%,R13*S13*T13*F!$B$67,IF(U13=68%,R13*S13*T13*F!$B$68,IF(U13=69%,R13*S13*T13*F!$B$69,IF(U13=70%,R13*S13*T13*F!$B$70,IF(U13=71%,R13*S13*T13*F!$B$71,IF(U13=72%,R13*S13*T13*F!$B$72,IF(U13=73%,R13*S13*T13*F!$B$73,IF(U13=74%,R13*S13*T13*F!$B$74,IF(U13=75%,R13*S13*T13*F!$B$75,IF(U13=76%,R13*S13*T13*F!$B$76,IF(U13=77%,R13*S13*T13*F!$B$77,IF(U13=78%,R13*S13*T13*F!$B$78,IF(U13=79%,R13*S13*T13*F!$B$79,IF(U13=80%,R13*S13*T13*F!$B$80,IF(U13=81%,R13*S13*T13*F!$B$81,IF(U13=82%,R13*S13*T13*F!$B$82,IF(U13=83%,R13*S13*T13*F!$B$83,IF(U13=84%,R13*S13*T13*F!$B$84,IF(U13=85%,R13*S13*T13*F!$B$85,IF(U13=86%,R13*S13*T13*F!$B$86,IF(U13=87%,R13*S13*T13*F!$B$87,IF(U13=88%,R13*S13*T13*F!$B$88,IF(U13=89%,R13*S13*T13*F!$B$89,IF(U13=90%,R13*S13*T13*F!$B$90,IF(U13=91%,R13*S13*T13*F!$B$91,IF(U13=92%,R13*S13*T13*F!$B$92,IF(U13=93%,R13*S13*T13*F!$B$93,IF(U13=94%,R13*S13*T13*F!$B$94,IF(U13=95%,R13*S13*T13*F!$B$95,IF(U13=96%,R13*S13*T13*F!$B$96,IF(U13=97%,R13*S13*T13*F!$B$97,IF(U13=98%,R13*S13*T13*F!$B$98,IF(U13=99%,R13*S13*T13*F!$B$99,IF(U13&gt;99%,R13*S13*T13*F!$B$100)))))))))))))))))))))))))))))))))))))))))))))))))))))))))*IF(ISNUMBER(E13),E13,1)*IF(ISNUMBER(D13),D13,1)</f>
        <v>0</v>
      </c>
      <c r="AA13" s="6">
        <f>G13*H13+K13*L13+O13*P13+S13*T13</f>
        <v>0</v>
      </c>
      <c r="AB13" s="35">
        <f>(H13*(IF(I13&lt;45%,0.5,IF(I13&lt;55%,0.8,IF(I13&lt;65%,0.9,IF(I13&lt;75%,1,IF(I13&lt;85%,1.1,1.2))))))+L13*(IF(M13&lt;45%,0.5,IF(M13&lt;55%,0.8,IF(M13&lt;65%,0.9,IF(M13&lt;75%,1,IF(M13&lt;85%,1.1,1.2))))))+P13*(IF(Q13&lt;45%,0.5,IF(Q13&lt;55%,0.8,IF(Q13&lt;65%,0.9,IF(Q13&lt;75%,1,IF(Q13&lt;85%,1.1,1.2))))))+T13*(IF(U13&lt;45%,0.5,IF(U13&lt;55%,0.8,IF(U13&lt;65%,0.9,IF(U13&lt;75%,1,IF(U13&lt;85%,1.1,1.2)))))))*IF(D13&gt;=0.8,6,IF(D13&lt;=0.4,1.5,3))</f>
        <v>0</v>
      </c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</row>
    <row r="14" spans="1:62" ht="15.75" thickBot="1" x14ac:dyDescent="0.3">
      <c r="A14" s="1130"/>
      <c r="B14" s="165"/>
      <c r="C14" s="166"/>
      <c r="D14" s="37">
        <f>ROUND(IFERROR((D9*(G9*H9+K9*L9+O9*P9+S9*T9)+D10*(G10*H10+K10*L10+O10*P10+S10*T10)+D11*(G11*H11+K11*L11+O11*P11+S11*T11)+D12*(G12*H12+K12*L12+O12*P12+S12*T12)+D13*(G13*H13+K13*L13+O13*P13+S13*T13))/((G9*H9+K9*L9+O9*P9+S9*T9)+(G10*H10+K10*L10+O10*P10+S10*T10)+(G11*H11+K11*L11+O11*P11+S11*T11)+(G12*H12+K12*L12+O12*P12+S12*T12)+(G13*H13+K13*L13+O13*P13+S13*T13)),0),3)</f>
        <v>0</v>
      </c>
      <c r="E14" s="173"/>
      <c r="F14" s="174"/>
      <c r="G14" s="175"/>
      <c r="H14" s="175"/>
      <c r="I14" s="176"/>
      <c r="J14" s="174"/>
      <c r="K14" s="177"/>
      <c r="L14" s="177"/>
      <c r="M14" s="178"/>
      <c r="N14" s="174"/>
      <c r="O14" s="177"/>
      <c r="P14" s="177"/>
      <c r="Q14" s="179"/>
      <c r="R14" s="174"/>
      <c r="S14" s="180"/>
      <c r="T14" s="177"/>
      <c r="U14" s="178"/>
      <c r="V14" s="122">
        <f>SUM(V9:V13)</f>
        <v>0</v>
      </c>
      <c r="W14" s="117">
        <f>IFERROR(V14/AA14,0)</f>
        <v>0</v>
      </c>
      <c r="X14" s="118">
        <f>ROUND(IFERROR((D9*(I9*G9*H9+M9*K9*L9+Q9*O9*P9+U9*S9*T9)+D10*(I10*G10*H10+M10*K10*L10+Q10*O10*P10+U10*S10*T10)+D11*(I11*G11*H11+M11*K11*L11+Q11*O11*P11+U11*S11*T11)+D12*(I12*G12*H12+M12*K12*L12+Q12*O12*P12+U12*S12*T12)+D13*(I13*G13*H13+M13*K13*L13+Q13*O13*P13+U13*S13*T13))/(D9*(G9*H9+K9*L9+O9*P9+S9*T9)+D10*(G10*H10+K10*L10+O10*P10+S10*T10)+D11*(G11*H11+K11*L11+O11*P11+S11*T11)+D12*(G12*H12+K12*L12+O12*P12+S12*T12)+D13*(G13*H13+K13*L13+O13*P13+S13*T13)),0),2)</f>
        <v>0</v>
      </c>
      <c r="Y14" s="160"/>
      <c r="Z14" s="9">
        <f>SUM(Z9:Z13)</f>
        <v>0</v>
      </c>
      <c r="AA14" s="117">
        <f>SUM(AA9:AA13)</f>
        <v>0</v>
      </c>
      <c r="AB14" s="119">
        <f>IF(SUM(AB9:AB13)=0,TIME(,0,),TIME(,SUM(AB9:AB13)+30,))</f>
        <v>0</v>
      </c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</row>
    <row r="15" spans="1:62" x14ac:dyDescent="0.25">
      <c r="A15" s="143" t="s">
        <v>27</v>
      </c>
      <c r="B15" s="154"/>
      <c r="C15" s="155"/>
      <c r="D15" s="59"/>
      <c r="E15" s="73"/>
      <c r="F15" s="74"/>
      <c r="G15" s="92"/>
      <c r="H15" s="92"/>
      <c r="I15" s="75">
        <f t="shared" ref="I15:I19" si="7">IFERROR(ROUND(F15/$Y15,2),)</f>
        <v>0</v>
      </c>
      <c r="J15" s="74"/>
      <c r="K15" s="92"/>
      <c r="L15" s="92"/>
      <c r="M15" s="91">
        <f t="shared" ref="M15:M19" si="8">IFERROR(ROUND(J15/$Y15,2),)</f>
        <v>0</v>
      </c>
      <c r="N15" s="74"/>
      <c r="O15" s="92"/>
      <c r="P15" s="92"/>
      <c r="Q15" s="75">
        <f t="shared" ref="Q15:Q19" si="9">IFERROR(ROUND(N15/$Y15,2),)</f>
        <v>0</v>
      </c>
      <c r="R15" s="74"/>
      <c r="S15" s="92"/>
      <c r="T15" s="92"/>
      <c r="U15" s="91">
        <f t="shared" ref="U15:U19" si="10">IFERROR(ROUND(R15/$Y15,2),)</f>
        <v>0</v>
      </c>
      <c r="V15" s="123">
        <f>(IF(ISNUMBER(F15),F15,1)*G15*H15+IF(ISNUMBER(J15),J15,1)*K15*L15+IF(ISNUMBER(N15),N15,1)*O15*P15+IF(ISNUMBER(R15),R15,1)*S15*T15)*IF(ISNUMBER(E15),E15,1)</f>
        <v>0</v>
      </c>
      <c r="W15" s="40">
        <f>IFERROR((IF(ISNUMBER(F15),F15,1)*G15*H15+IF(ISNUMBER(J15),J15,1)*K15*L15+IF(ISNUMBER(N15),N15,1)*O15*P15+IF(ISNUMBER(R15),R15,1)*S15*T15)*IF(ISNUMBER(E15),E15,1)/(G15*H15+K15*L15+O15*P15+S15*T15),0)</f>
        <v>0</v>
      </c>
      <c r="X15" s="41">
        <f>ROUND(IFERROR((W15/(Y15*IF(ISNUMBER(E15),E15,1))),0),2)</f>
        <v>0</v>
      </c>
      <c r="Y15" s="89"/>
      <c r="Z15" s="124">
        <f>(IF(I15&lt;30%,0,IF(I15&lt;35%,F15*G15*H15*F!$B$33,IF(I15&lt;40%,F15*G15*H15*F!$B$38,IF(I15&lt;45%,F15*G15*H15*F!$B$43,IF(I15&lt;50%,F15*G15*H15*F!$B$48,IF(I15=50%,F15*G15*H15*F!$B$50,IF(I15=51%,F15*G15*H15*F!$B$51,IF(I15=52%,F15*G15*H15*F!$B$52,IF(I15=53%,F15*G15*H15*F!$B$53,IF(I15=54%,F15*G15*H15*F!$B$54,IF(I15=55%,F15*G15*H15*F!$B$55,IF(I15=56%,F15*G15*H15*F!$B$56,IF(I15=57%,F15*G15*H15*F!$B$57,IF(I15=58%,F15*G15*H15*F!$B$58,IF(I15=59%,F15*G15*H15*F!$B$59,IF(I15=60%,F15*G15*H15*F!$B$60,IF(I15=61%,F15*G15*H15*F!$B$61,IF(I15=62%,F15*G15*H15*F!$B$62,IF(I15=63%,F15*G15*H15*F!$B$63,IF(I15=64%,F15*G15*H15*F!$B$64,IF(I15=65%,F15*G15*H15*F!$B$65,IF(I15=66%,F15*G15*H15*F!$B$66,IF(I15=67%,F15*G15*H15*F!$B$67,IF(I15=68%,F15*G15*H15*F!$B$68,IF(I15=69%,F15*G15*H15*F!$B$69,IF(I15=70%,F15*G15*H15*F!$B$70,IF(I15=71%,F15*G15*H15*F!$B$71,IF(I15=72%,F15*G15*H15*F!$B$72,IF(I15=73%,F15*G15*H15*F!$B$73,IF(I15=74%,F15*G15*H15*F!$B$74,IF(I15=75%,F15*G15*H15*F!$B$75,IF(I15=76%,F15*G15*H15*F!$B$76,IF(I15=77%,F15*G15*H15*F!$B$77,IF(I15=78%,F15*G15*H15*F!$B$78,IF(I15=79%,F15*G15*H15*F!$B$79,IF(I15=80%,F15*G15*H15*F!$B$80,IF(I15=81%,F15*G15*H15*F!$B$81,IF(I15=82%,F15*G15*H15*F!$B$82,IF(I15=83%,F15*G15*H15*F!$B$83,IF(I15=84%,F15*G15*H15*F!$B$84,IF(I15=85%,F15*G15*H15*F!$B$85,IF(I15=86%,F15*G15*H15*F!$B$86,IF(I15=87%,F15*G15*H15*F!$B$87,IF(I15=88%,F15*G15*H15*F!$B$88,IF(I15=89%,F15*G15*H15*F!$B$89,IF(I15=90%,F15*G15*H15*F!$B$90,IF(I15=91%,F15*G15*H15*F!$B$91,IF(I15=92%,F15*G15*H15*F!$B$92,IF(I15=93%,F15*G15*H15*F!$B$93,IF(I15=94%,F15*G15*H15*F!$B$94,IF(I15=95%,F15*G15*H15*F!$B$95,IF(I15=96%,F15*G15*H15*F!$B$96,IF(I15=97%,F15*G15*H15*F!$B$97,IF(I15=98%,F15*G15*H15*F!$B$98,IF(I15=99%,F15*G15*H15*F!$B$99,IF(I15&gt;99%,F15*G15*H15*F!$B$100,))))))))))))))))))))))))))))))))))))))))))))))))))))))))+IF(M15&lt;30%,0,IF(M15&lt;35%,J15*K15*L15*F!$B$33,IF(M15&lt;40%,J15*K15*L15*F!$B$38,IF(M15&lt;45%,J15*K15*L15*F!$B$43,IF(M15&lt;50%,J15*K15*L15*F!$B$48,IF(M15=50%,J15*K15*L15*F!$B$50,IF(M15=51%,J15*K15*L15*F!$B$51,IF(M15=52%,J15*K15*L15*F!$B$52,IF(M15=53%,J15*K15*L15*F!$B$53,IF(M15=54%,J15*K15*L15*F!$B$54,IF(M15=55%,J15*K15*L15*F!$B$55,IF(M15=56%,J15*K15*L15*F!$B$56,IF(M15=57%,J15*K15*L15*F!$B$57,IF(M15=58%,J15*K15*L15*F!$B$58,IF(M15=59%,J15*K15*L15*F!$B$59,IF(M15=60%,J15*K15*L15*F!$B$60,IF(M15=61%,J15*K15*L15*F!$B$61,IF(M15=62%,J15*K15*L15*F!$B$62,IF(M15=63%,J15*K15*L15*F!$B$63,IF(M15=64%,J15*K15*L15*F!$B$64,IF(M15=65%,J15*K15*L15*F!$B$65,IF(M15=66%,J15*K15*L15*F!$B$66,IF(M15=67%,J15*K15*L15*F!$B$67,IF(M15=68%,J15*K15*L15*F!$B$68,IF(M15=69%,J15*K15*L15*F!$B$69,IF(M15=70%,J15*K15*L15*F!$B$70,IF(M15=71%,J15*K15*L15*F!$B$71,IF(M15=72%,J15*K15*L15*F!$B$72,IF(M15=73%,J15*K15*L15*F!$B$73,IF(M15=74%,J15*K15*L15*F!$B$74,IF(M15=75%,J15*K15*L15*F!$B$75,IF(M15=76%,J15*K15*L15*F!$B$76,IF(M15=77%,J15*K15*L15*F!$B$77,IF(M15=78%,J15*K15*L15*F!$B$78,IF(M15=79%,J15*K15*L15*F!$B$79,IF(M15=80%,J15*K15*L15*F!$B$80,IF(M15=81%,J15*K15*L15*F!$B$81,IF(M15=82%,J15*K15*L15*F!$B$82,IF(M15=83%,J15*K15*L15*F!$B$83,IF(M15=84%,J15*K15*L15*F!$B$84,IF(M15=85%,J15*K15*L15*F!$B$85,IF(M15=86%,J15*K15*L15*F!$B$86,IF(M15=87%,J15*K15*L15*F!$B$87,IF(M15=88%,J15*K15*L15*F!$B$88,IF(M15=89%,J15*K15*L15*F!$B$89,IF(M15=90%,J15*K15*L15*F!$B$90,IF(M15=91%,J15*K15*L15*F!$B$91,IF(M15=92%,J15*K15*L15*F!$B$92,IF(M15=93%,J15*K15*L15*F!$B$93,IF(M15=94%,J15*K15*L15*F!$B$94,IF(M15=95%,J15*K15*L15*F!$B$95,IF(M15=96%,J15*K15*L15*F!$B$96,IF(M15=97%,J15*K15*L15*F!$B$97,IF(M15=98%,J15*K15*L15*F!$B$98,IF(M15=99%,J15*K15*L15*F!$B$99,IF(M15&gt;99%,J15*K15*L15*F!$B$100,))))))))))))))))))))))))))))))))))))))))))))))))))))))))+IF(Q15&lt;30%,0,IF(Q15&lt;35%,N15*O15*P15*F!$B$33,IF(Q15&lt;40%,N15*O15*P15*F!$B$38,IF(Q15&lt;45%,N15*O15*P15*F!$B$43,IF(Q15&lt;50%,N15*O15*P15*F!$B$48,IF(Q15=50%,N15*O15*P15*F!$B$50,IF(Q15=51%,N15*O15*P15*F!$B$51,IF(Q15=52%,N15*O15*P15*F!$B$52,IF(Q15=53%,N15*O15*P15*F!$B$53,IF(Q15=54%,N15*O15*P15*F!$B$54,IF(Q15=55%,N15*O15*P15*F!$B$55,IF(Q15=56%,N15*O15*P15*F!$B$56,IF(Q15=57%,N15*O15*P15*F!$B$57,IF(Q15=58%,N15*O15*P15*F!$B$58,IF(Q15=59%,N15*O15*P15*F!$B$59,IF(Q15=60%,N15*O15*P15*F!$B$60,IF(Q15=61%,N15*O15*P15*F!$B$61,IF(Q15=62%,N15*O15*P15*F!$B$62,IF(Q15=63%,N15*O15*P15*F!$B$63,IF(Q15=64%,N15*O15*P15*F!$B$64,IF(Q15=65%,N15*O15*P15*F!$B$65,IF(Q15=66%,N15*O15*P15*F!$B$66,IF(Q15=67%,N15*O15*P15*F!$B$67,IF(Q15=68%,N15*O15*P15*F!$B$68,IF(Q15=69%,N15*O15*P15*F!$B$69,IF(Q15=70%,N15*O15*P15*F!$B$70,IF(Q15=71%,N15*O15*P15*F!$B$71,IF(Q15=72%,N15*O15*P15*F!$B$72,IF(Q15=73%,N15*O15*P15*F!$B$73,IF(Q15=74%,N15*O15*P15*F!$B$74,IF(Q15=75%,N15*O15*P15*F!$B$75,IF(Q15=76%,N15*O15*P15*F!$B$76,IF(Q15=77%,N15*O15*P15*F!$B$77,IF(Q15=78%,N15*O15*P15*F!$B$78,IF(Q15=79%,N15*O15*P15*F!$B$79,IF(Q15=80%,N15*O15*P15*F!$B$80,IF(Q15=81%,N15*O15*P15*F!$B$81,IF(Q15=82%,N15*O15*P15*F!$B$82,IF(Q15=83%,N15*O15*P15*F!$B$83,IF(Q15=84%,N15*O15*P15*F!$B$84,IF(Q15=85%,N15*O15*P15*F!$B$85,IF(Q15=86%,N15*O15*P15*F!$B$86,IF(Q15=87%,N15*O15*P15*F!$B$87,IF(Q15=88%,N15*O15*P15*F!$B$88,IF(Q15=89%,N15*O15*P15*F!$B$89,IF(Q15=90%,N15*O15*P15*F!$B$90,IF(Q15=91%,N15*O15*P15*F!$B$91,IF(Q15=92%,N15*O15*P15*F!$B$92,IF(Q15=93%,N15*O15*P15*F!$B$93,IF(Q15=94%,N15*O15*P15*F!$B$94,IF(Q15=95%,N15*O15*P15*F!$B$95,IF(Q15=96%,N15*O15*P15*F!$B$96,IF(Q15=97%,N15*O15*P15*F!$B$97,IF(Q15=98%,N15*O15*P15*F!$B$98,IF(Q15=99%,N15*O15*P15*F!$B$99,IF(Q15&gt;99%,N15*O15*P15*F!$B$100,))))))))))))))))))))))))))))))))))))))))))))))))))))))))+IF(U15&lt;30%,0,IF(U15&lt;35%,R15*S15*T15*F!$B$33,IF(U15&lt;40%,R15*S15*T15*F!$B$38,IF(U15&lt;45%,R15*S15*T15*F!$B$43,IF(U15&lt;50%,R15*S15*T15*F!$B$48,IF(U15=50%,R15*S15*T15*F!$B$50,IF(U15=51%,R15*S15*T15*F!$B$51,IF(U15=52%,R15*S15*T15*F!$B$52,IF(U15=53%,R15*S15*T15*F!$B$53,IF(U15=54%,R15*S15*T15*F!$B$54,IF(U15=55%,R15*S15*T15*F!$B$55,IF(U15=56%,R15*S15*T15*F!$B$56,IF(U15=57%,R15*S15*T15*F!$B$57,IF(U15=58%,R15*S15*T15*F!$B$58,IF(U15=59%,R15*S15*T15*F!$B$59,IF(U15=60%,R15*S15*T15*F!$B$60,IF(U15=61%,R15*S15*T15*F!$B$61,IF(U15=62%,R15*S15*T15*F!$B$62,IF(U15=63%,R15*S15*T15*F!$B$63,IF(U15=64%,R15*S15*T15*F!$B$64,IF(U15=65%,R15*S15*T15*F!$B$65,IF(U15=66%,R15*S15*T15*F!$B$66,IF(U15=67%,R15*S15*T15*F!$B$67,IF(U15=68%,R15*S15*T15*F!$B$68,IF(U15=69%,R15*S15*T15*F!$B$69,IF(U15=70%,R15*S15*T15*F!$B$70,IF(U15=71%,R15*S15*T15*F!$B$71,IF(U15=72%,R15*S15*T15*F!$B$72,IF(U15=73%,R15*S15*T15*F!$B$73,IF(U15=74%,R15*S15*T15*F!$B$74,IF(U15=75%,R15*S15*T15*F!$B$75,IF(U15=76%,R15*S15*T15*F!$B$76,IF(U15=77%,R15*S15*T15*F!$B$77,IF(U15=78%,R15*S15*T15*F!$B$78,IF(U15=79%,R15*S15*T15*F!$B$79,IF(U15=80%,R15*S15*T15*F!$B$80,IF(U15=81%,R15*S15*T15*F!$B$81,IF(U15=82%,R15*S15*T15*F!$B$82,IF(U15=83%,R15*S15*T15*F!$B$83,IF(U15=84%,R15*S15*T15*F!$B$84,IF(U15=85%,R15*S15*T15*F!$B$85,IF(U15=86%,R15*S15*T15*F!$B$86,IF(U15=87%,R15*S15*T15*F!$B$87,IF(U15=88%,R15*S15*T15*F!$B$88,IF(U15=89%,R15*S15*T15*F!$B$89,IF(U15=90%,R15*S15*T15*F!$B$90,IF(U15=91%,R15*S15*T15*F!$B$91,IF(U15=92%,R15*S15*T15*F!$B$92,IF(U15=93%,R15*S15*T15*F!$B$93,IF(U15=94%,R15*S15*T15*F!$B$94,IF(U15=95%,R15*S15*T15*F!$B$95,IF(U15=96%,R15*S15*T15*F!$B$96,IF(U15=97%,R15*S15*T15*F!$B$97,IF(U15=98%,R15*S15*T15*F!$B$98,IF(U15=99%,R15*S15*T15*F!$B$99,IF(U15&gt;99%,R15*S15*T15*F!$B$100)))))))))))))))))))))))))))))))))))))))))))))))))))))))))*IF(ISNUMBER(E15),E15,1)*IF(ISNUMBER(D15),D15,1)</f>
        <v>0</v>
      </c>
      <c r="AA15" s="124">
        <f>G15*H15+K15*L15+O15*P15+S15*T15</f>
        <v>0</v>
      </c>
      <c r="AB15" s="42">
        <f>(H15*(IF(I15&lt;45%,0.5,IF(I15&lt;55%,0.8,IF(I15&lt;65%,0.9,IF(I15&lt;75%,1,IF(I15&lt;85%,1.1,1.2))))))+L15*(IF(M15&lt;45%,0.5,IF(M15&lt;55%,0.8,IF(M15&lt;65%,0.9,IF(M15&lt;75%,1,IF(M15&lt;85%,1.1,1.2))))))+P15*(IF(Q15&lt;45%,0.5,IF(Q15&lt;55%,0.8,IF(Q15&lt;65%,0.9,IF(Q15&lt;75%,1,IF(Q15&lt;85%,1.1,1.2))))))+T15*(IF(U15&lt;45%,0.5,IF(U15&lt;55%,0.8,IF(U15&lt;65%,0.9,IF(U15&lt;75%,1,IF(U15&lt;85%,1.1,1.2)))))))*IF(D15&gt;=0.8,6,IF(D15&lt;=0.4,1.5,3))</f>
        <v>0</v>
      </c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</row>
    <row r="16" spans="1:62" ht="15" customHeight="1" x14ac:dyDescent="0.25">
      <c r="A16" s="1125">
        <f>A4+1</f>
        <v>41975</v>
      </c>
      <c r="B16" s="156"/>
      <c r="C16" s="157"/>
      <c r="D16" s="63"/>
      <c r="E16" s="78"/>
      <c r="F16" s="79"/>
      <c r="G16" s="94"/>
      <c r="H16" s="94"/>
      <c r="I16" s="70">
        <f t="shared" si="7"/>
        <v>0</v>
      </c>
      <c r="J16" s="79"/>
      <c r="K16" s="94"/>
      <c r="L16" s="94"/>
      <c r="M16" s="71">
        <f t="shared" si="8"/>
        <v>0</v>
      </c>
      <c r="N16" s="79"/>
      <c r="O16" s="94"/>
      <c r="P16" s="94"/>
      <c r="Q16" s="70">
        <f t="shared" si="9"/>
        <v>0</v>
      </c>
      <c r="R16" s="79"/>
      <c r="S16" s="94"/>
      <c r="T16" s="94"/>
      <c r="U16" s="71">
        <f t="shared" si="10"/>
        <v>0</v>
      </c>
      <c r="V16" s="125">
        <f t="shared" ref="V16:V19" si="11">(IF(ISNUMBER(F16),F16,1)*G16*H16+IF(ISNUMBER(J16),J16,1)*K16*L16+IF(ISNUMBER(N16),N16,1)*O16*P16+IF(ISNUMBER(R16),R16,1)*S16*T16)*IF(ISNUMBER(E16),E16,1)</f>
        <v>0</v>
      </c>
      <c r="W16" s="43">
        <f>IFERROR((IF(ISNUMBER(F16),F16,1)*G16*H16+IF(ISNUMBER(J16),J16,1)*K16*L16+IF(ISNUMBER(N16),N16,1)*O16*P16+IF(ISNUMBER(R16),R16,1)*S16*T16)*IF(ISNUMBER(E16),E16,1)/(G16*H16+K16*L16+O16*P16+S16*T16),0)</f>
        <v>0</v>
      </c>
      <c r="X16" s="34">
        <f t="shared" ref="X16:X19" si="12">ROUND(IFERROR((W16/(Y16*IF(ISNUMBER(E16),E16,1))),0),2)</f>
        <v>0</v>
      </c>
      <c r="Y16" s="90"/>
      <c r="Z16" s="33">
        <f>(IF(I16&lt;30%,0,IF(I16&lt;35%,F16*G16*H16*F!$B$33,IF(I16&lt;40%,F16*G16*H16*F!$B$38,IF(I16&lt;45%,F16*G16*H16*F!$B$43,IF(I16&lt;50%,F16*G16*H16*F!$B$48,IF(I16=50%,F16*G16*H16*F!$B$50,IF(I16=51%,F16*G16*H16*F!$B$51,IF(I16=52%,F16*G16*H16*F!$B$52,IF(I16=53%,F16*G16*H16*F!$B$53,IF(I16=54%,F16*G16*H16*F!$B$54,IF(I16=55%,F16*G16*H16*F!$B$55,IF(I16=56%,F16*G16*H16*F!$B$56,IF(I16=57%,F16*G16*H16*F!$B$57,IF(I16=58%,F16*G16*H16*F!$B$58,IF(I16=59%,F16*G16*H16*F!$B$59,IF(I16=60%,F16*G16*H16*F!$B$60,IF(I16=61%,F16*G16*H16*F!$B$61,IF(I16=62%,F16*G16*H16*F!$B$62,IF(I16=63%,F16*G16*H16*F!$B$63,IF(I16=64%,F16*G16*H16*F!$B$64,IF(I16=65%,F16*G16*H16*F!$B$65,IF(I16=66%,F16*G16*H16*F!$B$66,IF(I16=67%,F16*G16*H16*F!$B$67,IF(I16=68%,F16*G16*H16*F!$B$68,IF(I16=69%,F16*G16*H16*F!$B$69,IF(I16=70%,F16*G16*H16*F!$B$70,IF(I16=71%,F16*G16*H16*F!$B$71,IF(I16=72%,F16*G16*H16*F!$B$72,IF(I16=73%,F16*G16*H16*F!$B$73,IF(I16=74%,F16*G16*H16*F!$B$74,IF(I16=75%,F16*G16*H16*F!$B$75,IF(I16=76%,F16*G16*H16*F!$B$76,IF(I16=77%,F16*G16*H16*F!$B$77,IF(I16=78%,F16*G16*H16*F!$B$78,IF(I16=79%,F16*G16*H16*F!$B$79,IF(I16=80%,F16*G16*H16*F!$B$80,IF(I16=81%,F16*G16*H16*F!$B$81,IF(I16=82%,F16*G16*H16*F!$B$82,IF(I16=83%,F16*G16*H16*F!$B$83,IF(I16=84%,F16*G16*H16*F!$B$84,IF(I16=85%,F16*G16*H16*F!$B$85,IF(I16=86%,F16*G16*H16*F!$B$86,IF(I16=87%,F16*G16*H16*F!$B$87,IF(I16=88%,F16*G16*H16*F!$B$88,IF(I16=89%,F16*G16*H16*F!$B$89,IF(I16=90%,F16*G16*H16*F!$B$90,IF(I16=91%,F16*G16*H16*F!$B$91,IF(I16=92%,F16*G16*H16*F!$B$92,IF(I16=93%,F16*G16*H16*F!$B$93,IF(I16=94%,F16*G16*H16*F!$B$94,IF(I16=95%,F16*G16*H16*F!$B$95,IF(I16=96%,F16*G16*H16*F!$B$96,IF(I16=97%,F16*G16*H16*F!$B$97,IF(I16=98%,F16*G16*H16*F!$B$98,IF(I16=99%,F16*G16*H16*F!$B$99,IF(I16&gt;99%,F16*G16*H16*F!$B$100,))))))))))))))))))))))))))))))))))))))))))))))))))))))))+IF(M16&lt;30%,0,IF(M16&lt;35%,J16*K16*L16*F!$B$33,IF(M16&lt;40%,J16*K16*L16*F!$B$38,IF(M16&lt;45%,J16*K16*L16*F!$B$43,IF(M16&lt;50%,J16*K16*L16*F!$B$48,IF(M16=50%,J16*K16*L16*F!$B$50,IF(M16=51%,J16*K16*L16*F!$B$51,IF(M16=52%,J16*K16*L16*F!$B$52,IF(M16=53%,J16*K16*L16*F!$B$53,IF(M16=54%,J16*K16*L16*F!$B$54,IF(M16=55%,J16*K16*L16*F!$B$55,IF(M16=56%,J16*K16*L16*F!$B$56,IF(M16=57%,J16*K16*L16*F!$B$57,IF(M16=58%,J16*K16*L16*F!$B$58,IF(M16=59%,J16*K16*L16*F!$B$59,IF(M16=60%,J16*K16*L16*F!$B$60,IF(M16=61%,J16*K16*L16*F!$B$61,IF(M16=62%,J16*K16*L16*F!$B$62,IF(M16=63%,J16*K16*L16*F!$B$63,IF(M16=64%,J16*K16*L16*F!$B$64,IF(M16=65%,J16*K16*L16*F!$B$65,IF(M16=66%,J16*K16*L16*F!$B$66,IF(M16=67%,J16*K16*L16*F!$B$67,IF(M16=68%,J16*K16*L16*F!$B$68,IF(M16=69%,J16*K16*L16*F!$B$69,IF(M16=70%,J16*K16*L16*F!$B$70,IF(M16=71%,J16*K16*L16*F!$B$71,IF(M16=72%,J16*K16*L16*F!$B$72,IF(M16=73%,J16*K16*L16*F!$B$73,IF(M16=74%,J16*K16*L16*F!$B$74,IF(M16=75%,J16*K16*L16*F!$B$75,IF(M16=76%,J16*K16*L16*F!$B$76,IF(M16=77%,J16*K16*L16*F!$B$77,IF(M16=78%,J16*K16*L16*F!$B$78,IF(M16=79%,J16*K16*L16*F!$B$79,IF(M16=80%,J16*K16*L16*F!$B$80,IF(M16=81%,J16*K16*L16*F!$B$81,IF(M16=82%,J16*K16*L16*F!$B$82,IF(M16=83%,J16*K16*L16*F!$B$83,IF(M16=84%,J16*K16*L16*F!$B$84,IF(M16=85%,J16*K16*L16*F!$B$85,IF(M16=86%,J16*K16*L16*F!$B$86,IF(M16=87%,J16*K16*L16*F!$B$87,IF(M16=88%,J16*K16*L16*F!$B$88,IF(M16=89%,J16*K16*L16*F!$B$89,IF(M16=90%,J16*K16*L16*F!$B$90,IF(M16=91%,J16*K16*L16*F!$B$91,IF(M16=92%,J16*K16*L16*F!$B$92,IF(M16=93%,J16*K16*L16*F!$B$93,IF(M16=94%,J16*K16*L16*F!$B$94,IF(M16=95%,J16*K16*L16*F!$B$95,IF(M16=96%,J16*K16*L16*F!$B$96,IF(M16=97%,J16*K16*L16*F!$B$97,IF(M16=98%,J16*K16*L16*F!$B$98,IF(M16=99%,J16*K16*L16*F!$B$99,IF(M16&gt;99%,J16*K16*L16*F!$B$100,))))))))))))))))))))))))))))))))))))))))))))))))))))))))+IF(Q16&lt;30%,0,IF(Q16&lt;35%,N16*O16*P16*F!$B$33,IF(Q16&lt;40%,N16*O16*P16*F!$B$38,IF(Q16&lt;45%,N16*O16*P16*F!$B$43,IF(Q16&lt;50%,N16*O16*P16*F!$B$48,IF(Q16=50%,N16*O16*P16*F!$B$50,IF(Q16=51%,N16*O16*P16*F!$B$51,IF(Q16=52%,N16*O16*P16*F!$B$52,IF(Q16=53%,N16*O16*P16*F!$B$53,IF(Q16=54%,N16*O16*P16*F!$B$54,IF(Q16=55%,N16*O16*P16*F!$B$55,IF(Q16=56%,N16*O16*P16*F!$B$56,IF(Q16=57%,N16*O16*P16*F!$B$57,IF(Q16=58%,N16*O16*P16*F!$B$58,IF(Q16=59%,N16*O16*P16*F!$B$59,IF(Q16=60%,N16*O16*P16*F!$B$60,IF(Q16=61%,N16*O16*P16*F!$B$61,IF(Q16=62%,N16*O16*P16*F!$B$62,IF(Q16=63%,N16*O16*P16*F!$B$63,IF(Q16=64%,N16*O16*P16*F!$B$64,IF(Q16=65%,N16*O16*P16*F!$B$65,IF(Q16=66%,N16*O16*P16*F!$B$66,IF(Q16=67%,N16*O16*P16*F!$B$67,IF(Q16=68%,N16*O16*P16*F!$B$68,IF(Q16=69%,N16*O16*P16*F!$B$69,IF(Q16=70%,N16*O16*P16*F!$B$70,IF(Q16=71%,N16*O16*P16*F!$B$71,IF(Q16=72%,N16*O16*P16*F!$B$72,IF(Q16=73%,N16*O16*P16*F!$B$73,IF(Q16=74%,N16*O16*P16*F!$B$74,IF(Q16=75%,N16*O16*P16*F!$B$75,IF(Q16=76%,N16*O16*P16*F!$B$76,IF(Q16=77%,N16*O16*P16*F!$B$77,IF(Q16=78%,N16*O16*P16*F!$B$78,IF(Q16=79%,N16*O16*P16*F!$B$79,IF(Q16=80%,N16*O16*P16*F!$B$80,IF(Q16=81%,N16*O16*P16*F!$B$81,IF(Q16=82%,N16*O16*P16*F!$B$82,IF(Q16=83%,N16*O16*P16*F!$B$83,IF(Q16=84%,N16*O16*P16*F!$B$84,IF(Q16=85%,N16*O16*P16*F!$B$85,IF(Q16=86%,N16*O16*P16*F!$B$86,IF(Q16=87%,N16*O16*P16*F!$B$87,IF(Q16=88%,N16*O16*P16*F!$B$88,IF(Q16=89%,N16*O16*P16*F!$B$89,IF(Q16=90%,N16*O16*P16*F!$B$90,IF(Q16=91%,N16*O16*P16*F!$B$91,IF(Q16=92%,N16*O16*P16*F!$B$92,IF(Q16=93%,N16*O16*P16*F!$B$93,IF(Q16=94%,N16*O16*P16*F!$B$94,IF(Q16=95%,N16*O16*P16*F!$B$95,IF(Q16=96%,N16*O16*P16*F!$B$96,IF(Q16=97%,N16*O16*P16*F!$B$97,IF(Q16=98%,N16*O16*P16*F!$B$98,IF(Q16=99%,N16*O16*P16*F!$B$99,IF(Q16&gt;99%,N16*O16*P16*F!$B$100,))))))))))))))))))))))))))))))))))))))))))))))))))))))))+IF(U16&lt;30%,0,IF(U16&lt;35%,R16*S16*T16*F!$B$33,IF(U16&lt;40%,R16*S16*T16*F!$B$38,IF(U16&lt;45%,R16*S16*T16*F!$B$43,IF(U16&lt;50%,R16*S16*T16*F!$B$48,IF(U16=50%,R16*S16*T16*F!$B$50,IF(U16=51%,R16*S16*T16*F!$B$51,IF(U16=52%,R16*S16*T16*F!$B$52,IF(U16=53%,R16*S16*T16*F!$B$53,IF(U16=54%,R16*S16*T16*F!$B$54,IF(U16=55%,R16*S16*T16*F!$B$55,IF(U16=56%,R16*S16*T16*F!$B$56,IF(U16=57%,R16*S16*T16*F!$B$57,IF(U16=58%,R16*S16*T16*F!$B$58,IF(U16=59%,R16*S16*T16*F!$B$59,IF(U16=60%,R16*S16*T16*F!$B$60,IF(U16=61%,R16*S16*T16*F!$B$61,IF(U16=62%,R16*S16*T16*F!$B$62,IF(U16=63%,R16*S16*T16*F!$B$63,IF(U16=64%,R16*S16*T16*F!$B$64,IF(U16=65%,R16*S16*T16*F!$B$65,IF(U16=66%,R16*S16*T16*F!$B$66,IF(U16=67%,R16*S16*T16*F!$B$67,IF(U16=68%,R16*S16*T16*F!$B$68,IF(U16=69%,R16*S16*T16*F!$B$69,IF(U16=70%,R16*S16*T16*F!$B$70,IF(U16=71%,R16*S16*T16*F!$B$71,IF(U16=72%,R16*S16*T16*F!$B$72,IF(U16=73%,R16*S16*T16*F!$B$73,IF(U16=74%,R16*S16*T16*F!$B$74,IF(U16=75%,R16*S16*T16*F!$B$75,IF(U16=76%,R16*S16*T16*F!$B$76,IF(U16=77%,R16*S16*T16*F!$B$77,IF(U16=78%,R16*S16*T16*F!$B$78,IF(U16=79%,R16*S16*T16*F!$B$79,IF(U16=80%,R16*S16*T16*F!$B$80,IF(U16=81%,R16*S16*T16*F!$B$81,IF(U16=82%,R16*S16*T16*F!$B$82,IF(U16=83%,R16*S16*T16*F!$B$83,IF(U16=84%,R16*S16*T16*F!$B$84,IF(U16=85%,R16*S16*T16*F!$B$85,IF(U16=86%,R16*S16*T16*F!$B$86,IF(U16=87%,R16*S16*T16*F!$B$87,IF(U16=88%,R16*S16*T16*F!$B$88,IF(U16=89%,R16*S16*T16*F!$B$89,IF(U16=90%,R16*S16*T16*F!$B$90,IF(U16=91%,R16*S16*T16*F!$B$91,IF(U16=92%,R16*S16*T16*F!$B$92,IF(U16=93%,R16*S16*T16*F!$B$93,IF(U16=94%,R16*S16*T16*F!$B$94,IF(U16=95%,R16*S16*T16*F!$B$95,IF(U16=96%,R16*S16*T16*F!$B$96,IF(U16=97%,R16*S16*T16*F!$B$97,IF(U16=98%,R16*S16*T16*F!$B$98,IF(U16=99%,R16*S16*T16*F!$B$99,IF(U16&gt;99%,R16*S16*T16*F!$B$100)))))))))))))))))))))))))))))))))))))))))))))))))))))))))*IF(ISNUMBER(E16),E16,1)*IF(ISNUMBER(D16),D16,1)</f>
        <v>0</v>
      </c>
      <c r="AA16" s="33">
        <f>G16*H16+K16*L16+O16*P16+S16*T16</f>
        <v>0</v>
      </c>
      <c r="AB16" s="35">
        <f>(H16*(IF(I16&lt;45%,0.5,IF(I16&lt;55%,0.8,IF(I16&lt;65%,0.9,IF(I16&lt;75%,1,IF(I16&lt;85%,1.1,1.2))))))+L16*(IF(M16&lt;45%,0.5,IF(M16&lt;55%,0.8,IF(M16&lt;65%,0.9,IF(M16&lt;75%,1,IF(M16&lt;85%,1.1,1.2))))))+P16*(IF(Q16&lt;45%,0.5,IF(Q16&lt;55%,0.8,IF(Q16&lt;65%,0.9,IF(Q16&lt;75%,1,IF(Q16&lt;85%,1.1,1.2))))))+T16*(IF(U16&lt;45%,0.5,IF(U16&lt;55%,0.8,IF(U16&lt;65%,0.9,IF(U16&lt;75%,1,IF(U16&lt;85%,1.1,1.2)))))))*IF(D16&gt;=0.8,6,IF(D16&lt;=0.4,1.5,3))</f>
        <v>0</v>
      </c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</row>
    <row r="17" spans="1:62" x14ac:dyDescent="0.25">
      <c r="A17" s="1129"/>
      <c r="B17" s="156"/>
      <c r="C17" s="157"/>
      <c r="D17" s="63"/>
      <c r="E17" s="80"/>
      <c r="F17" s="81"/>
      <c r="G17" s="96"/>
      <c r="H17" s="96"/>
      <c r="I17" s="104">
        <f t="shared" si="7"/>
        <v>0</v>
      </c>
      <c r="J17" s="81"/>
      <c r="K17" s="96"/>
      <c r="L17" s="96"/>
      <c r="M17" s="104">
        <f t="shared" si="8"/>
        <v>0</v>
      </c>
      <c r="N17" s="81"/>
      <c r="O17" s="96"/>
      <c r="P17" s="96"/>
      <c r="Q17" s="82">
        <f t="shared" si="9"/>
        <v>0</v>
      </c>
      <c r="R17" s="81"/>
      <c r="S17" s="96"/>
      <c r="T17" s="96"/>
      <c r="U17" s="104">
        <f t="shared" si="10"/>
        <v>0</v>
      </c>
      <c r="V17" s="126">
        <f t="shared" si="11"/>
        <v>0</v>
      </c>
      <c r="W17" s="44">
        <f t="shared" ref="W17:W19" si="13">IFERROR((IF(ISNUMBER(F17),F17,1)*G17*H17+IF(ISNUMBER(J17),J17,1)*K17*L17+IF(ISNUMBER(N17),N17,1)*O17*P17+IF(ISNUMBER(R17),R17,1)*S17*T17)*IF(ISNUMBER(E17),E17,1)/(G17*H17+K17*L17+O17*P17+S17*T17),0)</f>
        <v>0</v>
      </c>
      <c r="X17" s="45">
        <f t="shared" si="12"/>
        <v>0</v>
      </c>
      <c r="Y17" s="90"/>
      <c r="Z17" s="127">
        <f>(IF(I17&lt;30%,0,IF(I17&lt;35%,F17*G17*H17*F!$B$33,IF(I17&lt;40%,F17*G17*H17*F!$B$38,IF(I17&lt;45%,F17*G17*H17*F!$B$43,IF(I17&lt;50%,F17*G17*H17*F!$B$48,IF(I17=50%,F17*G17*H17*F!$B$50,IF(I17=51%,F17*G17*H17*F!$B$51,IF(I17=52%,F17*G17*H17*F!$B$52,IF(I17=53%,F17*G17*H17*F!$B$53,IF(I17=54%,F17*G17*H17*F!$B$54,IF(I17=55%,F17*G17*H17*F!$B$55,IF(I17=56%,F17*G17*H17*F!$B$56,IF(I17=57%,F17*G17*H17*F!$B$57,IF(I17=58%,F17*G17*H17*F!$B$58,IF(I17=59%,F17*G17*H17*F!$B$59,IF(I17=60%,F17*G17*H17*F!$B$60,IF(I17=61%,F17*G17*H17*F!$B$61,IF(I17=62%,F17*G17*H17*F!$B$62,IF(I17=63%,F17*G17*H17*F!$B$63,IF(I17=64%,F17*G17*H17*F!$B$64,IF(I17=65%,F17*G17*H17*F!$B$65,IF(I17=66%,F17*G17*H17*F!$B$66,IF(I17=67%,F17*G17*H17*F!$B$67,IF(I17=68%,F17*G17*H17*F!$B$68,IF(I17=69%,F17*G17*H17*F!$B$69,IF(I17=70%,F17*G17*H17*F!$B$70,IF(I17=71%,F17*G17*H17*F!$B$71,IF(I17=72%,F17*G17*H17*F!$B$72,IF(I17=73%,F17*G17*H17*F!$B$73,IF(I17=74%,F17*G17*H17*F!$B$74,IF(I17=75%,F17*G17*H17*F!$B$75,IF(I17=76%,F17*G17*H17*F!$B$76,IF(I17=77%,F17*G17*H17*F!$B$77,IF(I17=78%,F17*G17*H17*F!$B$78,IF(I17=79%,F17*G17*H17*F!$B$79,IF(I17=80%,F17*G17*H17*F!$B$80,IF(I17=81%,F17*G17*H17*F!$B$81,IF(I17=82%,F17*G17*H17*F!$B$82,IF(I17=83%,F17*G17*H17*F!$B$83,IF(I17=84%,F17*G17*H17*F!$B$84,IF(I17=85%,F17*G17*H17*F!$B$85,IF(I17=86%,F17*G17*H17*F!$B$86,IF(I17=87%,F17*G17*H17*F!$B$87,IF(I17=88%,F17*G17*H17*F!$B$88,IF(I17=89%,F17*G17*H17*F!$B$89,IF(I17=90%,F17*G17*H17*F!$B$90,IF(I17=91%,F17*G17*H17*F!$B$91,IF(I17=92%,F17*G17*H17*F!$B$92,IF(I17=93%,F17*G17*H17*F!$B$93,IF(I17=94%,F17*G17*H17*F!$B$94,IF(I17=95%,F17*G17*H17*F!$B$95,IF(I17=96%,F17*G17*H17*F!$B$96,IF(I17=97%,F17*G17*H17*F!$B$97,IF(I17=98%,F17*G17*H17*F!$B$98,IF(I17=99%,F17*G17*H17*F!$B$99,IF(I17&gt;99%,F17*G17*H17*F!$B$100,))))))))))))))))))))))))))))))))))))))))))))))))))))))))+IF(M17&lt;30%,0,IF(M17&lt;35%,J17*K17*L17*F!$B$33,IF(M17&lt;40%,J17*K17*L17*F!$B$38,IF(M17&lt;45%,J17*K17*L17*F!$B$43,IF(M17&lt;50%,J17*K17*L17*F!$B$48,IF(M17=50%,J17*K17*L17*F!$B$50,IF(M17=51%,J17*K17*L17*F!$B$51,IF(M17=52%,J17*K17*L17*F!$B$52,IF(M17=53%,J17*K17*L17*F!$B$53,IF(M17=54%,J17*K17*L17*F!$B$54,IF(M17=55%,J17*K17*L17*F!$B$55,IF(M17=56%,J17*K17*L17*F!$B$56,IF(M17=57%,J17*K17*L17*F!$B$57,IF(M17=58%,J17*K17*L17*F!$B$58,IF(M17=59%,J17*K17*L17*F!$B$59,IF(M17=60%,J17*K17*L17*F!$B$60,IF(M17=61%,J17*K17*L17*F!$B$61,IF(M17=62%,J17*K17*L17*F!$B$62,IF(M17=63%,J17*K17*L17*F!$B$63,IF(M17=64%,J17*K17*L17*F!$B$64,IF(M17=65%,J17*K17*L17*F!$B$65,IF(M17=66%,J17*K17*L17*F!$B$66,IF(M17=67%,J17*K17*L17*F!$B$67,IF(M17=68%,J17*K17*L17*F!$B$68,IF(M17=69%,J17*K17*L17*F!$B$69,IF(M17=70%,J17*K17*L17*F!$B$70,IF(M17=71%,J17*K17*L17*F!$B$71,IF(M17=72%,J17*K17*L17*F!$B$72,IF(M17=73%,J17*K17*L17*F!$B$73,IF(M17=74%,J17*K17*L17*F!$B$74,IF(M17=75%,J17*K17*L17*F!$B$75,IF(M17=76%,J17*K17*L17*F!$B$76,IF(M17=77%,J17*K17*L17*F!$B$77,IF(M17=78%,J17*K17*L17*F!$B$78,IF(M17=79%,J17*K17*L17*F!$B$79,IF(M17=80%,J17*K17*L17*F!$B$80,IF(M17=81%,J17*K17*L17*F!$B$81,IF(M17=82%,J17*K17*L17*F!$B$82,IF(M17=83%,J17*K17*L17*F!$B$83,IF(M17=84%,J17*K17*L17*F!$B$84,IF(M17=85%,J17*K17*L17*F!$B$85,IF(M17=86%,J17*K17*L17*F!$B$86,IF(M17=87%,J17*K17*L17*F!$B$87,IF(M17=88%,J17*K17*L17*F!$B$88,IF(M17=89%,J17*K17*L17*F!$B$89,IF(M17=90%,J17*K17*L17*F!$B$90,IF(M17=91%,J17*K17*L17*F!$B$91,IF(M17=92%,J17*K17*L17*F!$B$92,IF(M17=93%,J17*K17*L17*F!$B$93,IF(M17=94%,J17*K17*L17*F!$B$94,IF(M17=95%,J17*K17*L17*F!$B$95,IF(M17=96%,J17*K17*L17*F!$B$96,IF(M17=97%,J17*K17*L17*F!$B$97,IF(M17=98%,J17*K17*L17*F!$B$98,IF(M17=99%,J17*K17*L17*F!$B$99,IF(M17&gt;99%,J17*K17*L17*F!$B$100,))))))))))))))))))))))))))))))))))))))))))))))))))))))))+IF(Q17&lt;30%,0,IF(Q17&lt;35%,N17*O17*P17*F!$B$33,IF(Q17&lt;40%,N17*O17*P17*F!$B$38,IF(Q17&lt;45%,N17*O17*P17*F!$B$43,IF(Q17&lt;50%,N17*O17*P17*F!$B$48,IF(Q17=50%,N17*O17*P17*F!$B$50,IF(Q17=51%,N17*O17*P17*F!$B$51,IF(Q17=52%,N17*O17*P17*F!$B$52,IF(Q17=53%,N17*O17*P17*F!$B$53,IF(Q17=54%,N17*O17*P17*F!$B$54,IF(Q17=55%,N17*O17*P17*F!$B$55,IF(Q17=56%,N17*O17*P17*F!$B$56,IF(Q17=57%,N17*O17*P17*F!$B$57,IF(Q17=58%,N17*O17*P17*F!$B$58,IF(Q17=59%,N17*O17*P17*F!$B$59,IF(Q17=60%,N17*O17*P17*F!$B$60,IF(Q17=61%,N17*O17*P17*F!$B$61,IF(Q17=62%,N17*O17*P17*F!$B$62,IF(Q17=63%,N17*O17*P17*F!$B$63,IF(Q17=64%,N17*O17*P17*F!$B$64,IF(Q17=65%,N17*O17*P17*F!$B$65,IF(Q17=66%,N17*O17*P17*F!$B$66,IF(Q17=67%,N17*O17*P17*F!$B$67,IF(Q17=68%,N17*O17*P17*F!$B$68,IF(Q17=69%,N17*O17*P17*F!$B$69,IF(Q17=70%,N17*O17*P17*F!$B$70,IF(Q17=71%,N17*O17*P17*F!$B$71,IF(Q17=72%,N17*O17*P17*F!$B$72,IF(Q17=73%,N17*O17*P17*F!$B$73,IF(Q17=74%,N17*O17*P17*F!$B$74,IF(Q17=75%,N17*O17*P17*F!$B$75,IF(Q17=76%,N17*O17*P17*F!$B$76,IF(Q17=77%,N17*O17*P17*F!$B$77,IF(Q17=78%,N17*O17*P17*F!$B$78,IF(Q17=79%,N17*O17*P17*F!$B$79,IF(Q17=80%,N17*O17*P17*F!$B$80,IF(Q17=81%,N17*O17*P17*F!$B$81,IF(Q17=82%,N17*O17*P17*F!$B$82,IF(Q17=83%,N17*O17*P17*F!$B$83,IF(Q17=84%,N17*O17*P17*F!$B$84,IF(Q17=85%,N17*O17*P17*F!$B$85,IF(Q17=86%,N17*O17*P17*F!$B$86,IF(Q17=87%,N17*O17*P17*F!$B$87,IF(Q17=88%,N17*O17*P17*F!$B$88,IF(Q17=89%,N17*O17*P17*F!$B$89,IF(Q17=90%,N17*O17*P17*F!$B$90,IF(Q17=91%,N17*O17*P17*F!$B$91,IF(Q17=92%,N17*O17*P17*F!$B$92,IF(Q17=93%,N17*O17*P17*F!$B$93,IF(Q17=94%,N17*O17*P17*F!$B$94,IF(Q17=95%,N17*O17*P17*F!$B$95,IF(Q17=96%,N17*O17*P17*F!$B$96,IF(Q17=97%,N17*O17*P17*F!$B$97,IF(Q17=98%,N17*O17*P17*F!$B$98,IF(Q17=99%,N17*O17*P17*F!$B$99,IF(Q17&gt;99%,N17*O17*P17*F!$B$100,))))))))))))))))))))))))))))))))))))))))))))))))))))))))+IF(U17&lt;30%,0,IF(U17&lt;35%,R17*S17*T17*F!$B$33,IF(U17&lt;40%,R17*S17*T17*F!$B$38,IF(U17&lt;45%,R17*S17*T17*F!$B$43,IF(U17&lt;50%,R17*S17*T17*F!$B$48,IF(U17=50%,R17*S17*T17*F!$B$50,IF(U17=51%,R17*S17*T17*F!$B$51,IF(U17=52%,R17*S17*T17*F!$B$52,IF(U17=53%,R17*S17*T17*F!$B$53,IF(U17=54%,R17*S17*T17*F!$B$54,IF(U17=55%,R17*S17*T17*F!$B$55,IF(U17=56%,R17*S17*T17*F!$B$56,IF(U17=57%,R17*S17*T17*F!$B$57,IF(U17=58%,R17*S17*T17*F!$B$58,IF(U17=59%,R17*S17*T17*F!$B$59,IF(U17=60%,R17*S17*T17*F!$B$60,IF(U17=61%,R17*S17*T17*F!$B$61,IF(U17=62%,R17*S17*T17*F!$B$62,IF(U17=63%,R17*S17*T17*F!$B$63,IF(U17=64%,R17*S17*T17*F!$B$64,IF(U17=65%,R17*S17*T17*F!$B$65,IF(U17=66%,R17*S17*T17*F!$B$66,IF(U17=67%,R17*S17*T17*F!$B$67,IF(U17=68%,R17*S17*T17*F!$B$68,IF(U17=69%,R17*S17*T17*F!$B$69,IF(U17=70%,R17*S17*T17*F!$B$70,IF(U17=71%,R17*S17*T17*F!$B$71,IF(U17=72%,R17*S17*T17*F!$B$72,IF(U17=73%,R17*S17*T17*F!$B$73,IF(U17=74%,R17*S17*T17*F!$B$74,IF(U17=75%,R17*S17*T17*F!$B$75,IF(U17=76%,R17*S17*T17*F!$B$76,IF(U17=77%,R17*S17*T17*F!$B$77,IF(U17=78%,R17*S17*T17*F!$B$78,IF(U17=79%,R17*S17*T17*F!$B$79,IF(U17=80%,R17*S17*T17*F!$B$80,IF(U17=81%,R17*S17*T17*F!$B$81,IF(U17=82%,R17*S17*T17*F!$B$82,IF(U17=83%,R17*S17*T17*F!$B$83,IF(U17=84%,R17*S17*T17*F!$B$84,IF(U17=85%,R17*S17*T17*F!$B$85,IF(U17=86%,R17*S17*T17*F!$B$86,IF(U17=87%,R17*S17*T17*F!$B$87,IF(U17=88%,R17*S17*T17*F!$B$88,IF(U17=89%,R17*S17*T17*F!$B$89,IF(U17=90%,R17*S17*T17*F!$B$90,IF(U17=91%,R17*S17*T17*F!$B$91,IF(U17=92%,R17*S17*T17*F!$B$92,IF(U17=93%,R17*S17*T17*F!$B$93,IF(U17=94%,R17*S17*T17*F!$B$94,IF(U17=95%,R17*S17*T17*F!$B$95,IF(U17=96%,R17*S17*T17*F!$B$96,IF(U17=97%,R17*S17*T17*F!$B$97,IF(U17=98%,R17*S17*T17*F!$B$98,IF(U17=99%,R17*S17*T17*F!$B$99,IF(U17&gt;99%,R17*S17*T17*F!$B$100)))))))))))))))))))))))))))))))))))))))))))))))))))))))))*IF(ISNUMBER(E17),E17,1)*IF(ISNUMBER(D17),D17,1)</f>
        <v>0</v>
      </c>
      <c r="AA17" s="127">
        <f>G17*H17+K17*L17+O17*P17+S17*T17</f>
        <v>0</v>
      </c>
      <c r="AB17" s="46">
        <f>(H17*(IF(I17&lt;45%,0.5,IF(I17&lt;55%,0.8,IF(I17&lt;65%,0.9,IF(I17&lt;75%,1,IF(I17&lt;85%,1.1,1.2))))))+L17*(IF(M17&lt;45%,0.5,IF(M17&lt;55%,0.8,IF(M17&lt;65%,0.9,IF(M17&lt;75%,1,IF(M17&lt;85%,1.1,1.2))))))+P17*(IF(Q17&lt;45%,0.5,IF(Q17&lt;55%,0.8,IF(Q17&lt;65%,0.9,IF(Q17&lt;75%,1,IF(Q17&lt;85%,1.1,1.2))))))+T17*(IF(U17&lt;45%,0.5,IF(U17&lt;55%,0.8,IF(U17&lt;65%,0.9,IF(U17&lt;75%,1,IF(U17&lt;85%,1.1,1.2)))))))*IF(D17&gt;=0.8,6,IF(D17&lt;=0.4,1.5,3))</f>
        <v>0</v>
      </c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</row>
    <row r="18" spans="1:62" x14ac:dyDescent="0.25">
      <c r="A18" s="1129"/>
      <c r="B18" s="156"/>
      <c r="C18" s="157"/>
      <c r="D18" s="63"/>
      <c r="E18" s="78"/>
      <c r="F18" s="79"/>
      <c r="G18" s="94"/>
      <c r="H18" s="94"/>
      <c r="I18" s="70">
        <f t="shared" si="7"/>
        <v>0</v>
      </c>
      <c r="J18" s="79"/>
      <c r="K18" s="94"/>
      <c r="L18" s="94"/>
      <c r="M18" s="71">
        <f t="shared" si="8"/>
        <v>0</v>
      </c>
      <c r="N18" s="79"/>
      <c r="O18" s="94"/>
      <c r="P18" s="94"/>
      <c r="Q18" s="70">
        <f t="shared" si="9"/>
        <v>0</v>
      </c>
      <c r="R18" s="79"/>
      <c r="S18" s="94"/>
      <c r="T18" s="94"/>
      <c r="U18" s="71">
        <f t="shared" si="10"/>
        <v>0</v>
      </c>
      <c r="V18" s="125">
        <f t="shared" si="11"/>
        <v>0</v>
      </c>
      <c r="W18" s="43">
        <f t="shared" si="13"/>
        <v>0</v>
      </c>
      <c r="X18" s="36">
        <f>ROUND(IFERROR((W18/(Y18*IF(ISNUMBER(E18),E18,1))),0),2)</f>
        <v>0</v>
      </c>
      <c r="Y18" s="90"/>
      <c r="Z18" s="33">
        <f>(IF(I18&lt;30%,0,IF(I18&lt;35%,F18*G18*H18*F!$B$33,IF(I18&lt;40%,F18*G18*H18*F!$B$38,IF(I18&lt;45%,F18*G18*H18*F!$B$43,IF(I18&lt;50%,F18*G18*H18*F!$B$48,IF(I18=50%,F18*G18*H18*F!$B$50,IF(I18=51%,F18*G18*H18*F!$B$51,IF(I18=52%,F18*G18*H18*F!$B$52,IF(I18=53%,F18*G18*H18*F!$B$53,IF(I18=54%,F18*G18*H18*F!$B$54,IF(I18=55%,F18*G18*H18*F!$B$55,IF(I18=56%,F18*G18*H18*F!$B$56,IF(I18=57%,F18*G18*H18*F!$B$57,IF(I18=58%,F18*G18*H18*F!$B$58,IF(I18=59%,F18*G18*H18*F!$B$59,IF(I18=60%,F18*G18*H18*F!$B$60,IF(I18=61%,F18*G18*H18*F!$B$61,IF(I18=62%,F18*G18*H18*F!$B$62,IF(I18=63%,F18*G18*H18*F!$B$63,IF(I18=64%,F18*G18*H18*F!$B$64,IF(I18=65%,F18*G18*H18*F!$B$65,IF(I18=66%,F18*G18*H18*F!$B$66,IF(I18=67%,F18*G18*H18*F!$B$67,IF(I18=68%,F18*G18*H18*F!$B$68,IF(I18=69%,F18*G18*H18*F!$B$69,IF(I18=70%,F18*G18*H18*F!$B$70,IF(I18=71%,F18*G18*H18*F!$B$71,IF(I18=72%,F18*G18*H18*F!$B$72,IF(I18=73%,F18*G18*H18*F!$B$73,IF(I18=74%,F18*G18*H18*F!$B$74,IF(I18=75%,F18*G18*H18*F!$B$75,IF(I18=76%,F18*G18*H18*F!$B$76,IF(I18=77%,F18*G18*H18*F!$B$77,IF(I18=78%,F18*G18*H18*F!$B$78,IF(I18=79%,F18*G18*H18*F!$B$79,IF(I18=80%,F18*G18*H18*F!$B$80,IF(I18=81%,F18*G18*H18*F!$B$81,IF(I18=82%,F18*G18*H18*F!$B$82,IF(I18=83%,F18*G18*H18*F!$B$83,IF(I18=84%,F18*G18*H18*F!$B$84,IF(I18=85%,F18*G18*H18*F!$B$85,IF(I18=86%,F18*G18*H18*F!$B$86,IF(I18=87%,F18*G18*H18*F!$B$87,IF(I18=88%,F18*G18*H18*F!$B$88,IF(I18=89%,F18*G18*H18*F!$B$89,IF(I18=90%,F18*G18*H18*F!$B$90,IF(I18=91%,F18*G18*H18*F!$B$91,IF(I18=92%,F18*G18*H18*F!$B$92,IF(I18=93%,F18*G18*H18*F!$B$93,IF(I18=94%,F18*G18*H18*F!$B$94,IF(I18=95%,F18*G18*H18*F!$B$95,IF(I18=96%,F18*G18*H18*F!$B$96,IF(I18=97%,F18*G18*H18*F!$B$97,IF(I18=98%,F18*G18*H18*F!$B$98,IF(I18=99%,F18*G18*H18*F!$B$99,IF(I18&gt;99%,F18*G18*H18*F!$B$100,))))))))))))))))))))))))))))))))))))))))))))))))))))))))+IF(M18&lt;30%,0,IF(M18&lt;35%,J18*K18*L18*F!$B$33,IF(M18&lt;40%,J18*K18*L18*F!$B$38,IF(M18&lt;45%,J18*K18*L18*F!$B$43,IF(M18&lt;50%,J18*K18*L18*F!$B$48,IF(M18=50%,J18*K18*L18*F!$B$50,IF(M18=51%,J18*K18*L18*F!$B$51,IF(M18=52%,J18*K18*L18*F!$B$52,IF(M18=53%,J18*K18*L18*F!$B$53,IF(M18=54%,J18*K18*L18*F!$B$54,IF(M18=55%,J18*K18*L18*F!$B$55,IF(M18=56%,J18*K18*L18*F!$B$56,IF(M18=57%,J18*K18*L18*F!$B$57,IF(M18=58%,J18*K18*L18*F!$B$58,IF(M18=59%,J18*K18*L18*F!$B$59,IF(M18=60%,J18*K18*L18*F!$B$60,IF(M18=61%,J18*K18*L18*F!$B$61,IF(M18=62%,J18*K18*L18*F!$B$62,IF(M18=63%,J18*K18*L18*F!$B$63,IF(M18=64%,J18*K18*L18*F!$B$64,IF(M18=65%,J18*K18*L18*F!$B$65,IF(M18=66%,J18*K18*L18*F!$B$66,IF(M18=67%,J18*K18*L18*F!$B$67,IF(M18=68%,J18*K18*L18*F!$B$68,IF(M18=69%,J18*K18*L18*F!$B$69,IF(M18=70%,J18*K18*L18*F!$B$70,IF(M18=71%,J18*K18*L18*F!$B$71,IF(M18=72%,J18*K18*L18*F!$B$72,IF(M18=73%,J18*K18*L18*F!$B$73,IF(M18=74%,J18*K18*L18*F!$B$74,IF(M18=75%,J18*K18*L18*F!$B$75,IF(M18=76%,J18*K18*L18*F!$B$76,IF(M18=77%,J18*K18*L18*F!$B$77,IF(M18=78%,J18*K18*L18*F!$B$78,IF(M18=79%,J18*K18*L18*F!$B$79,IF(M18=80%,J18*K18*L18*F!$B$80,IF(M18=81%,J18*K18*L18*F!$B$81,IF(M18=82%,J18*K18*L18*F!$B$82,IF(M18=83%,J18*K18*L18*F!$B$83,IF(M18=84%,J18*K18*L18*F!$B$84,IF(M18=85%,J18*K18*L18*F!$B$85,IF(M18=86%,J18*K18*L18*F!$B$86,IF(M18=87%,J18*K18*L18*F!$B$87,IF(M18=88%,J18*K18*L18*F!$B$88,IF(M18=89%,J18*K18*L18*F!$B$89,IF(M18=90%,J18*K18*L18*F!$B$90,IF(M18=91%,J18*K18*L18*F!$B$91,IF(M18=92%,J18*K18*L18*F!$B$92,IF(M18=93%,J18*K18*L18*F!$B$93,IF(M18=94%,J18*K18*L18*F!$B$94,IF(M18=95%,J18*K18*L18*F!$B$95,IF(M18=96%,J18*K18*L18*F!$B$96,IF(M18=97%,J18*K18*L18*F!$B$97,IF(M18=98%,J18*K18*L18*F!$B$98,IF(M18=99%,J18*K18*L18*F!$B$99,IF(M18&gt;99%,J18*K18*L18*F!$B$100,))))))))))))))))))))))))))))))))))))))))))))))))))))))))+IF(Q18&lt;30%,0,IF(Q18&lt;35%,N18*O18*P18*F!$B$33,IF(Q18&lt;40%,N18*O18*P18*F!$B$38,IF(Q18&lt;45%,N18*O18*P18*F!$B$43,IF(Q18&lt;50%,N18*O18*P18*F!$B$48,IF(Q18=50%,N18*O18*P18*F!$B$50,IF(Q18=51%,N18*O18*P18*F!$B$51,IF(Q18=52%,N18*O18*P18*F!$B$52,IF(Q18=53%,N18*O18*P18*F!$B$53,IF(Q18=54%,N18*O18*P18*F!$B$54,IF(Q18=55%,N18*O18*P18*F!$B$55,IF(Q18=56%,N18*O18*P18*F!$B$56,IF(Q18=57%,N18*O18*P18*F!$B$57,IF(Q18=58%,N18*O18*P18*F!$B$58,IF(Q18=59%,N18*O18*P18*F!$B$59,IF(Q18=60%,N18*O18*P18*F!$B$60,IF(Q18=61%,N18*O18*P18*F!$B$61,IF(Q18=62%,N18*O18*P18*F!$B$62,IF(Q18=63%,N18*O18*P18*F!$B$63,IF(Q18=64%,N18*O18*P18*F!$B$64,IF(Q18=65%,N18*O18*P18*F!$B$65,IF(Q18=66%,N18*O18*P18*F!$B$66,IF(Q18=67%,N18*O18*P18*F!$B$67,IF(Q18=68%,N18*O18*P18*F!$B$68,IF(Q18=69%,N18*O18*P18*F!$B$69,IF(Q18=70%,N18*O18*P18*F!$B$70,IF(Q18=71%,N18*O18*P18*F!$B$71,IF(Q18=72%,N18*O18*P18*F!$B$72,IF(Q18=73%,N18*O18*P18*F!$B$73,IF(Q18=74%,N18*O18*P18*F!$B$74,IF(Q18=75%,N18*O18*P18*F!$B$75,IF(Q18=76%,N18*O18*P18*F!$B$76,IF(Q18=77%,N18*O18*P18*F!$B$77,IF(Q18=78%,N18*O18*P18*F!$B$78,IF(Q18=79%,N18*O18*P18*F!$B$79,IF(Q18=80%,N18*O18*P18*F!$B$80,IF(Q18=81%,N18*O18*P18*F!$B$81,IF(Q18=82%,N18*O18*P18*F!$B$82,IF(Q18=83%,N18*O18*P18*F!$B$83,IF(Q18=84%,N18*O18*P18*F!$B$84,IF(Q18=85%,N18*O18*P18*F!$B$85,IF(Q18=86%,N18*O18*P18*F!$B$86,IF(Q18=87%,N18*O18*P18*F!$B$87,IF(Q18=88%,N18*O18*P18*F!$B$88,IF(Q18=89%,N18*O18*P18*F!$B$89,IF(Q18=90%,N18*O18*P18*F!$B$90,IF(Q18=91%,N18*O18*P18*F!$B$91,IF(Q18=92%,N18*O18*P18*F!$B$92,IF(Q18=93%,N18*O18*P18*F!$B$93,IF(Q18=94%,N18*O18*P18*F!$B$94,IF(Q18=95%,N18*O18*P18*F!$B$95,IF(Q18=96%,N18*O18*P18*F!$B$96,IF(Q18=97%,N18*O18*P18*F!$B$97,IF(Q18=98%,N18*O18*P18*F!$B$98,IF(Q18=99%,N18*O18*P18*F!$B$99,IF(Q18&gt;99%,N18*O18*P18*F!$B$100,))))))))))))))))))))))))))))))))))))))))))))))))))))))))+IF(U18&lt;30%,0,IF(U18&lt;35%,R18*S18*T18*F!$B$33,IF(U18&lt;40%,R18*S18*T18*F!$B$38,IF(U18&lt;45%,R18*S18*T18*F!$B$43,IF(U18&lt;50%,R18*S18*T18*F!$B$48,IF(U18=50%,R18*S18*T18*F!$B$50,IF(U18=51%,R18*S18*T18*F!$B$51,IF(U18=52%,R18*S18*T18*F!$B$52,IF(U18=53%,R18*S18*T18*F!$B$53,IF(U18=54%,R18*S18*T18*F!$B$54,IF(U18=55%,R18*S18*T18*F!$B$55,IF(U18=56%,R18*S18*T18*F!$B$56,IF(U18=57%,R18*S18*T18*F!$B$57,IF(U18=58%,R18*S18*T18*F!$B$58,IF(U18=59%,R18*S18*T18*F!$B$59,IF(U18=60%,R18*S18*T18*F!$B$60,IF(U18=61%,R18*S18*T18*F!$B$61,IF(U18=62%,R18*S18*T18*F!$B$62,IF(U18=63%,R18*S18*T18*F!$B$63,IF(U18=64%,R18*S18*T18*F!$B$64,IF(U18=65%,R18*S18*T18*F!$B$65,IF(U18=66%,R18*S18*T18*F!$B$66,IF(U18=67%,R18*S18*T18*F!$B$67,IF(U18=68%,R18*S18*T18*F!$B$68,IF(U18=69%,R18*S18*T18*F!$B$69,IF(U18=70%,R18*S18*T18*F!$B$70,IF(U18=71%,R18*S18*T18*F!$B$71,IF(U18=72%,R18*S18*T18*F!$B$72,IF(U18=73%,R18*S18*T18*F!$B$73,IF(U18=74%,R18*S18*T18*F!$B$74,IF(U18=75%,R18*S18*T18*F!$B$75,IF(U18=76%,R18*S18*T18*F!$B$76,IF(U18=77%,R18*S18*T18*F!$B$77,IF(U18=78%,R18*S18*T18*F!$B$78,IF(U18=79%,R18*S18*T18*F!$B$79,IF(U18=80%,R18*S18*T18*F!$B$80,IF(U18=81%,R18*S18*T18*F!$B$81,IF(U18=82%,R18*S18*T18*F!$B$82,IF(U18=83%,R18*S18*T18*F!$B$83,IF(U18=84%,R18*S18*T18*F!$B$84,IF(U18=85%,R18*S18*T18*F!$B$85,IF(U18=86%,R18*S18*T18*F!$B$86,IF(U18=87%,R18*S18*T18*F!$B$87,IF(U18=88%,R18*S18*T18*F!$B$88,IF(U18=89%,R18*S18*T18*F!$B$89,IF(U18=90%,R18*S18*T18*F!$B$90,IF(U18=91%,R18*S18*T18*F!$B$91,IF(U18=92%,R18*S18*T18*F!$B$92,IF(U18=93%,R18*S18*T18*F!$B$93,IF(U18=94%,R18*S18*T18*F!$B$94,IF(U18=95%,R18*S18*T18*F!$B$95,IF(U18=96%,R18*S18*T18*F!$B$96,IF(U18=97%,R18*S18*T18*F!$B$97,IF(U18=98%,R18*S18*T18*F!$B$98,IF(U18=99%,R18*S18*T18*F!$B$99,IF(U18&gt;99%,R18*S18*T18*F!$B$100)))))))))))))))))))))))))))))))))))))))))))))))))))))))))*IF(ISNUMBER(E18),E18,1)*IF(ISNUMBER(D18),D18,1)</f>
        <v>0</v>
      </c>
      <c r="AA18" s="33">
        <f>G18*H18+K18*L18+O18*P18+S18*T18</f>
        <v>0</v>
      </c>
      <c r="AB18" s="35">
        <f>(H18*(IF(I18&lt;45%,0.5,IF(I18&lt;55%,0.8,IF(I18&lt;65%,0.9,IF(I18&lt;75%,1,IF(I18&lt;85%,1.1,1.2))))))+L18*(IF(M18&lt;45%,0.5,IF(M18&lt;55%,0.8,IF(M18&lt;65%,0.9,IF(M18&lt;75%,1,IF(M18&lt;85%,1.1,1.2))))))+P18*(IF(Q18&lt;45%,0.5,IF(Q18&lt;55%,0.8,IF(Q18&lt;65%,0.9,IF(Q18&lt;75%,1,IF(Q18&lt;85%,1.1,1.2))))))+T18*(IF(U18&lt;45%,0.5,IF(U18&lt;55%,0.8,IF(U18&lt;65%,0.9,IF(U18&lt;75%,1,IF(U18&lt;85%,1.1,1.2)))))))*IF(D18&gt;=0.8,6,IF(D18&lt;=0.4,1.5,3))</f>
        <v>0</v>
      </c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</row>
    <row r="19" spans="1:62" x14ac:dyDescent="0.25">
      <c r="A19" s="1129"/>
      <c r="B19" s="156"/>
      <c r="C19" s="158"/>
      <c r="D19" s="63"/>
      <c r="E19" s="83"/>
      <c r="F19" s="81"/>
      <c r="G19" s="96"/>
      <c r="H19" s="96"/>
      <c r="I19" s="82">
        <f t="shared" si="7"/>
        <v>0</v>
      </c>
      <c r="J19" s="81"/>
      <c r="K19" s="96"/>
      <c r="L19" s="96"/>
      <c r="M19" s="104">
        <f t="shared" si="8"/>
        <v>0</v>
      </c>
      <c r="N19" s="81"/>
      <c r="O19" s="96"/>
      <c r="P19" s="96"/>
      <c r="Q19" s="82">
        <f t="shared" si="9"/>
        <v>0</v>
      </c>
      <c r="R19" s="81"/>
      <c r="S19" s="96"/>
      <c r="T19" s="96"/>
      <c r="U19" s="104">
        <f t="shared" si="10"/>
        <v>0</v>
      </c>
      <c r="V19" s="128">
        <f t="shared" si="11"/>
        <v>0</v>
      </c>
      <c r="W19" s="44">
        <f t="shared" si="13"/>
        <v>0</v>
      </c>
      <c r="X19" s="45">
        <f t="shared" si="12"/>
        <v>0</v>
      </c>
      <c r="Y19" s="90"/>
      <c r="Z19" s="127">
        <f>(IF(I19&lt;30%,0,IF(I19&lt;35%,F19*G19*H19*F!$B$33,IF(I19&lt;40%,F19*G19*H19*F!$B$38,IF(I19&lt;45%,F19*G19*H19*F!$B$43,IF(I19&lt;50%,F19*G19*H19*F!$B$48,IF(I19=50%,F19*G19*H19*F!$B$50,IF(I19=51%,F19*G19*H19*F!$B$51,IF(I19=52%,F19*G19*H19*F!$B$52,IF(I19=53%,F19*G19*H19*F!$B$53,IF(I19=54%,F19*G19*H19*F!$B$54,IF(I19=55%,F19*G19*H19*F!$B$55,IF(I19=56%,F19*G19*H19*F!$B$56,IF(I19=57%,F19*G19*H19*F!$B$57,IF(I19=58%,F19*G19*H19*F!$B$58,IF(I19=59%,F19*G19*H19*F!$B$59,IF(I19=60%,F19*G19*H19*F!$B$60,IF(I19=61%,F19*G19*H19*F!$B$61,IF(I19=62%,F19*G19*H19*F!$B$62,IF(I19=63%,F19*G19*H19*F!$B$63,IF(I19=64%,F19*G19*H19*F!$B$64,IF(I19=65%,F19*G19*H19*F!$B$65,IF(I19=66%,F19*G19*H19*F!$B$66,IF(I19=67%,F19*G19*H19*F!$B$67,IF(I19=68%,F19*G19*H19*F!$B$68,IF(I19=69%,F19*G19*H19*F!$B$69,IF(I19=70%,F19*G19*H19*F!$B$70,IF(I19=71%,F19*G19*H19*F!$B$71,IF(I19=72%,F19*G19*H19*F!$B$72,IF(I19=73%,F19*G19*H19*F!$B$73,IF(I19=74%,F19*G19*H19*F!$B$74,IF(I19=75%,F19*G19*H19*F!$B$75,IF(I19=76%,F19*G19*H19*F!$B$76,IF(I19=77%,F19*G19*H19*F!$B$77,IF(I19=78%,F19*G19*H19*F!$B$78,IF(I19=79%,F19*G19*H19*F!$B$79,IF(I19=80%,F19*G19*H19*F!$B$80,IF(I19=81%,F19*G19*H19*F!$B$81,IF(I19=82%,F19*G19*H19*F!$B$82,IF(I19=83%,F19*G19*H19*F!$B$83,IF(I19=84%,F19*G19*H19*F!$B$84,IF(I19=85%,F19*G19*H19*F!$B$85,IF(I19=86%,F19*G19*H19*F!$B$86,IF(I19=87%,F19*G19*H19*F!$B$87,IF(I19=88%,F19*G19*H19*F!$B$88,IF(I19=89%,F19*G19*H19*F!$B$89,IF(I19=90%,F19*G19*H19*F!$B$90,IF(I19=91%,F19*G19*H19*F!$B$91,IF(I19=92%,F19*G19*H19*F!$B$92,IF(I19=93%,F19*G19*H19*F!$B$93,IF(I19=94%,F19*G19*H19*F!$B$94,IF(I19=95%,F19*G19*H19*F!$B$95,IF(I19=96%,F19*G19*H19*F!$B$96,IF(I19=97%,F19*G19*H19*F!$B$97,IF(I19=98%,F19*G19*H19*F!$B$98,IF(I19=99%,F19*G19*H19*F!$B$99,IF(I19&gt;99%,F19*G19*H19*F!$B$100,))))))))))))))))))))))))))))))))))))))))))))))))))))))))+IF(M19&lt;30%,0,IF(M19&lt;35%,J19*K19*L19*F!$B$33,IF(M19&lt;40%,J19*K19*L19*F!$B$38,IF(M19&lt;45%,J19*K19*L19*F!$B$43,IF(M19&lt;50%,J19*K19*L19*F!$B$48,IF(M19=50%,J19*K19*L19*F!$B$50,IF(M19=51%,J19*K19*L19*F!$B$51,IF(M19=52%,J19*K19*L19*F!$B$52,IF(M19=53%,J19*K19*L19*F!$B$53,IF(M19=54%,J19*K19*L19*F!$B$54,IF(M19=55%,J19*K19*L19*F!$B$55,IF(M19=56%,J19*K19*L19*F!$B$56,IF(M19=57%,J19*K19*L19*F!$B$57,IF(M19=58%,J19*K19*L19*F!$B$58,IF(M19=59%,J19*K19*L19*F!$B$59,IF(M19=60%,J19*K19*L19*F!$B$60,IF(M19=61%,J19*K19*L19*F!$B$61,IF(M19=62%,J19*K19*L19*F!$B$62,IF(M19=63%,J19*K19*L19*F!$B$63,IF(M19=64%,J19*K19*L19*F!$B$64,IF(M19=65%,J19*K19*L19*F!$B$65,IF(M19=66%,J19*K19*L19*F!$B$66,IF(M19=67%,J19*K19*L19*F!$B$67,IF(M19=68%,J19*K19*L19*F!$B$68,IF(M19=69%,J19*K19*L19*F!$B$69,IF(M19=70%,J19*K19*L19*F!$B$70,IF(M19=71%,J19*K19*L19*F!$B$71,IF(M19=72%,J19*K19*L19*F!$B$72,IF(M19=73%,J19*K19*L19*F!$B$73,IF(M19=74%,J19*K19*L19*F!$B$74,IF(M19=75%,J19*K19*L19*F!$B$75,IF(M19=76%,J19*K19*L19*F!$B$76,IF(M19=77%,J19*K19*L19*F!$B$77,IF(M19=78%,J19*K19*L19*F!$B$78,IF(M19=79%,J19*K19*L19*F!$B$79,IF(M19=80%,J19*K19*L19*F!$B$80,IF(M19=81%,J19*K19*L19*F!$B$81,IF(M19=82%,J19*K19*L19*F!$B$82,IF(M19=83%,J19*K19*L19*F!$B$83,IF(M19=84%,J19*K19*L19*F!$B$84,IF(M19=85%,J19*K19*L19*F!$B$85,IF(M19=86%,J19*K19*L19*F!$B$86,IF(M19=87%,J19*K19*L19*F!$B$87,IF(M19=88%,J19*K19*L19*F!$B$88,IF(M19=89%,J19*K19*L19*F!$B$89,IF(M19=90%,J19*K19*L19*F!$B$90,IF(M19=91%,J19*K19*L19*F!$B$91,IF(M19=92%,J19*K19*L19*F!$B$92,IF(M19=93%,J19*K19*L19*F!$B$93,IF(M19=94%,J19*K19*L19*F!$B$94,IF(M19=95%,J19*K19*L19*F!$B$95,IF(M19=96%,J19*K19*L19*F!$B$96,IF(M19=97%,J19*K19*L19*F!$B$97,IF(M19=98%,J19*K19*L19*F!$B$98,IF(M19=99%,J19*K19*L19*F!$B$99,IF(M19&gt;99%,J19*K19*L19*F!$B$100,))))))))))))))))))))))))))))))))))))))))))))))))))))))))+IF(Q19&lt;30%,0,IF(Q19&lt;35%,N19*O19*P19*F!$B$33,IF(Q19&lt;40%,N19*O19*P19*F!$B$38,IF(Q19&lt;45%,N19*O19*P19*F!$B$43,IF(Q19&lt;50%,N19*O19*P19*F!$B$48,IF(Q19=50%,N19*O19*P19*F!$B$50,IF(Q19=51%,N19*O19*P19*F!$B$51,IF(Q19=52%,N19*O19*P19*F!$B$52,IF(Q19=53%,N19*O19*P19*F!$B$53,IF(Q19=54%,N19*O19*P19*F!$B$54,IF(Q19=55%,N19*O19*P19*F!$B$55,IF(Q19=56%,N19*O19*P19*F!$B$56,IF(Q19=57%,N19*O19*P19*F!$B$57,IF(Q19=58%,N19*O19*P19*F!$B$58,IF(Q19=59%,N19*O19*P19*F!$B$59,IF(Q19=60%,N19*O19*P19*F!$B$60,IF(Q19=61%,N19*O19*P19*F!$B$61,IF(Q19=62%,N19*O19*P19*F!$B$62,IF(Q19=63%,N19*O19*P19*F!$B$63,IF(Q19=64%,N19*O19*P19*F!$B$64,IF(Q19=65%,N19*O19*P19*F!$B$65,IF(Q19=66%,N19*O19*P19*F!$B$66,IF(Q19=67%,N19*O19*P19*F!$B$67,IF(Q19=68%,N19*O19*P19*F!$B$68,IF(Q19=69%,N19*O19*P19*F!$B$69,IF(Q19=70%,N19*O19*P19*F!$B$70,IF(Q19=71%,N19*O19*P19*F!$B$71,IF(Q19=72%,N19*O19*P19*F!$B$72,IF(Q19=73%,N19*O19*P19*F!$B$73,IF(Q19=74%,N19*O19*P19*F!$B$74,IF(Q19=75%,N19*O19*P19*F!$B$75,IF(Q19=76%,N19*O19*P19*F!$B$76,IF(Q19=77%,N19*O19*P19*F!$B$77,IF(Q19=78%,N19*O19*P19*F!$B$78,IF(Q19=79%,N19*O19*P19*F!$B$79,IF(Q19=80%,N19*O19*P19*F!$B$80,IF(Q19=81%,N19*O19*P19*F!$B$81,IF(Q19=82%,N19*O19*P19*F!$B$82,IF(Q19=83%,N19*O19*P19*F!$B$83,IF(Q19=84%,N19*O19*P19*F!$B$84,IF(Q19=85%,N19*O19*P19*F!$B$85,IF(Q19=86%,N19*O19*P19*F!$B$86,IF(Q19=87%,N19*O19*P19*F!$B$87,IF(Q19=88%,N19*O19*P19*F!$B$88,IF(Q19=89%,N19*O19*P19*F!$B$89,IF(Q19=90%,N19*O19*P19*F!$B$90,IF(Q19=91%,N19*O19*P19*F!$B$91,IF(Q19=92%,N19*O19*P19*F!$B$92,IF(Q19=93%,N19*O19*P19*F!$B$93,IF(Q19=94%,N19*O19*P19*F!$B$94,IF(Q19=95%,N19*O19*P19*F!$B$95,IF(Q19=96%,N19*O19*P19*F!$B$96,IF(Q19=97%,N19*O19*P19*F!$B$97,IF(Q19=98%,N19*O19*P19*F!$B$98,IF(Q19=99%,N19*O19*P19*F!$B$99,IF(Q19&gt;99%,N19*O19*P19*F!$B$100,))))))))))))))))))))))))))))))))))))))))))))))))))))))))+IF(U19&lt;30%,0,IF(U19&lt;35%,R19*S19*T19*F!$B$33,IF(U19&lt;40%,R19*S19*T19*F!$B$38,IF(U19&lt;45%,R19*S19*T19*F!$B$43,IF(U19&lt;50%,R19*S19*T19*F!$B$48,IF(U19=50%,R19*S19*T19*F!$B$50,IF(U19=51%,R19*S19*T19*F!$B$51,IF(U19=52%,R19*S19*T19*F!$B$52,IF(U19=53%,R19*S19*T19*F!$B$53,IF(U19=54%,R19*S19*T19*F!$B$54,IF(U19=55%,R19*S19*T19*F!$B$55,IF(U19=56%,R19*S19*T19*F!$B$56,IF(U19=57%,R19*S19*T19*F!$B$57,IF(U19=58%,R19*S19*T19*F!$B$58,IF(U19=59%,R19*S19*T19*F!$B$59,IF(U19=60%,R19*S19*T19*F!$B$60,IF(U19=61%,R19*S19*T19*F!$B$61,IF(U19=62%,R19*S19*T19*F!$B$62,IF(U19=63%,R19*S19*T19*F!$B$63,IF(U19=64%,R19*S19*T19*F!$B$64,IF(U19=65%,R19*S19*T19*F!$B$65,IF(U19=66%,R19*S19*T19*F!$B$66,IF(U19=67%,R19*S19*T19*F!$B$67,IF(U19=68%,R19*S19*T19*F!$B$68,IF(U19=69%,R19*S19*T19*F!$B$69,IF(U19=70%,R19*S19*T19*F!$B$70,IF(U19=71%,R19*S19*T19*F!$B$71,IF(U19=72%,R19*S19*T19*F!$B$72,IF(U19=73%,R19*S19*T19*F!$B$73,IF(U19=74%,R19*S19*T19*F!$B$74,IF(U19=75%,R19*S19*T19*F!$B$75,IF(U19=76%,R19*S19*T19*F!$B$76,IF(U19=77%,R19*S19*T19*F!$B$77,IF(U19=78%,R19*S19*T19*F!$B$78,IF(U19=79%,R19*S19*T19*F!$B$79,IF(U19=80%,R19*S19*T19*F!$B$80,IF(U19=81%,R19*S19*T19*F!$B$81,IF(U19=82%,R19*S19*T19*F!$B$82,IF(U19=83%,R19*S19*T19*F!$B$83,IF(U19=84%,R19*S19*T19*F!$B$84,IF(U19=85%,R19*S19*T19*F!$B$85,IF(U19=86%,R19*S19*T19*F!$B$86,IF(U19=87%,R19*S19*T19*F!$B$87,IF(U19=88%,R19*S19*T19*F!$B$88,IF(U19=89%,R19*S19*T19*F!$B$89,IF(U19=90%,R19*S19*T19*F!$B$90,IF(U19=91%,R19*S19*T19*F!$B$91,IF(U19=92%,R19*S19*T19*F!$B$92,IF(U19=93%,R19*S19*T19*F!$B$93,IF(U19=94%,R19*S19*T19*F!$B$94,IF(U19=95%,R19*S19*T19*F!$B$95,IF(U19=96%,R19*S19*T19*F!$B$96,IF(U19=97%,R19*S19*T19*F!$B$97,IF(U19=98%,R19*S19*T19*F!$B$98,IF(U19=99%,R19*S19*T19*F!$B$99,IF(U19&gt;99%,R19*S19*T19*F!$B$100)))))))))))))))))))))))))))))))))))))))))))))))))))))))))*IF(ISNUMBER(E19),E19,1)*IF(ISNUMBER(D19),D19,1)</f>
        <v>0</v>
      </c>
      <c r="AA19" s="127">
        <f>G19*H19+K19*L19+O19*P19+S19*T19</f>
        <v>0</v>
      </c>
      <c r="AB19" s="46">
        <f>(H19*(IF(I19&lt;45%,0.5,IF(I19&lt;55%,0.8,IF(I19&lt;65%,0.9,IF(I19&lt;75%,1,IF(I19&lt;85%,1.1,1.2))))))+L19*(IF(M19&lt;45%,0.5,IF(M19&lt;55%,0.8,IF(M19&lt;65%,0.9,IF(M19&lt;75%,1,IF(M19&lt;85%,1.1,1.2))))))+P19*(IF(Q19&lt;45%,0.5,IF(Q19&lt;55%,0.8,IF(Q19&lt;65%,0.9,IF(Q19&lt;75%,1,IF(Q19&lt;85%,1.1,1.2))))))+T19*(IF(U19&lt;45%,0.5,IF(U19&lt;55%,0.8,IF(U19&lt;65%,0.9,IF(U19&lt;75%,1,IF(U19&lt;85%,1.1,1.2)))))))*IF(D19&gt;=0.8,6,IF(D19&lt;=0.4,1.5,3))</f>
        <v>0</v>
      </c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</row>
    <row r="20" spans="1:62" x14ac:dyDescent="0.25">
      <c r="A20" s="1129"/>
      <c r="B20" s="156"/>
      <c r="C20" s="158"/>
      <c r="D20" s="134">
        <f>ROUND(IFERROR((D15*(G15*H15+K15*L15+O15*P15+S15*T15)+D16*(G16*H16+K16*L16+O16*P16+S16*T16)+D17*(G17*H17+K17*L17+O17*P17+S17*T17)+D18*(G18*H18+K18*L18+O18*P18+S18*T18)+D19*(G19*H19+K19*L19+O19*P19+S19*T19))/((G15*H15+K15*L15+O15*P15+S15*T15)+(G16*H16+K16*L16+O16*P16+S16*T16)+(G17*H17+K17*L17+O17*P17+S17*T17)+(G18*H18+K18*L18+O18*P18+S18*T18)+(G19*H19+K19*L19+O19*P19+S19*T19)),0),3)</f>
        <v>0</v>
      </c>
      <c r="E20" s="83"/>
      <c r="F20" s="79"/>
      <c r="G20" s="94"/>
      <c r="H20" s="94"/>
      <c r="I20" s="71"/>
      <c r="J20" s="79"/>
      <c r="K20" s="94"/>
      <c r="L20" s="94"/>
      <c r="M20" s="71"/>
      <c r="N20" s="79"/>
      <c r="O20" s="94"/>
      <c r="P20" s="94"/>
      <c r="Q20" s="70"/>
      <c r="R20" s="79"/>
      <c r="S20" s="94"/>
      <c r="T20" s="94"/>
      <c r="U20" s="71"/>
      <c r="V20" s="122">
        <f>SUM(V15:V19)</f>
        <v>0</v>
      </c>
      <c r="W20" s="117">
        <f>IFERROR(V20/AA20,0)</f>
        <v>0</v>
      </c>
      <c r="X20" s="118">
        <f>ROUND(IFERROR((D15*(I15*G15*H15+M15*K15*L15+Q15*O15*P15+U15*S15*T15)+D16*(I16*G16*H16+M16*K16*L16+Q16*O16*P16+U16*S16*T16)+D17*(I17*G17*H17+M17*K17*L17+Q17*O17*P17+U17*S17*T17)+D18*(I18*G18*H18+M18*K18*L18+Q18*O18*P18+U18*S18*T18)+D19*(I19*G19*H19+M19*K19*L19+Q19*O19*P19+U19*S19*T19))/(D15*(G15*H15+K15*L15+O15*P15+S15*T15)+D16*(G16*H16+K16*L16+O16*P16+S16*T16)+D17*(G17*H17+K17*L17+O17*P17+S17*T17)+D18*(G18*H18+K18*L18+O18*P18+S18*T18)+D19*(G19*H19+K19*L19+O19*P19+S19*T19)),0),2)</f>
        <v>0</v>
      </c>
      <c r="Y20" s="159"/>
      <c r="Z20" s="117">
        <f>SUM(Z15:Z19)</f>
        <v>0</v>
      </c>
      <c r="AA20" s="117">
        <f>SUM(AA15:AA19)</f>
        <v>0</v>
      </c>
      <c r="AB20" s="119">
        <f>IF(SUM(AB15:AB19)=0,TIME(,0,),TIME(,SUM(AB15:AB19)+30,))</f>
        <v>0</v>
      </c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</row>
    <row r="21" spans="1:62" x14ac:dyDescent="0.25">
      <c r="A21" s="1129"/>
      <c r="B21" s="156"/>
      <c r="C21" s="158"/>
      <c r="D21" s="63"/>
      <c r="E21" s="83"/>
      <c r="F21" s="81"/>
      <c r="G21" s="96"/>
      <c r="H21" s="96"/>
      <c r="I21" s="82">
        <f t="shared" ref="I21:I25" si="14">IFERROR(ROUND(F21/$Y21,2),)</f>
        <v>0</v>
      </c>
      <c r="J21" s="81"/>
      <c r="K21" s="96"/>
      <c r="L21" s="96"/>
      <c r="M21" s="104">
        <f t="shared" ref="M21:M25" si="15">IFERROR(ROUND(J21/$Y21,2),)</f>
        <v>0</v>
      </c>
      <c r="N21" s="81"/>
      <c r="O21" s="96"/>
      <c r="P21" s="96"/>
      <c r="Q21" s="82">
        <f t="shared" ref="Q21:Q25" si="16">IFERROR(ROUND(N21/$Y21,2),)</f>
        <v>0</v>
      </c>
      <c r="R21" s="81"/>
      <c r="S21" s="96"/>
      <c r="T21" s="96"/>
      <c r="U21" s="104">
        <f t="shared" ref="U21:U25" si="17">IFERROR(ROUND(R21/$Y21,2),)</f>
        <v>0</v>
      </c>
      <c r="V21" s="128">
        <f>(IF(ISNUMBER(F21),F21,1)*G21*H21+IF(ISNUMBER(J21),J21,1)*K21*L21+IF(ISNUMBER(N21),N21,1)*O21*P21+IF(ISNUMBER(R21),R21,1)*S21*T21)*IF(ISNUMBER(E21),E21,1)</f>
        <v>0</v>
      </c>
      <c r="W21" s="44">
        <f>IFERROR((IF(ISNUMBER(F21),F21,1)*G21*H21+IF(ISNUMBER(J21),J21,1)*K21*L21+IF(ISNUMBER(N21),N21,1)*O21*P21+IF(ISNUMBER(R21),R21,1)*S21*T21)*IF(ISNUMBER(E21),E21,1)/(G21*H21+K21*L21+O21*P21+S21*T21),0)</f>
        <v>0</v>
      </c>
      <c r="X21" s="45">
        <f>ROUND(IFERROR((W21/(Y21*IF(ISNUMBER(E21),E21,1))),0),2)</f>
        <v>0</v>
      </c>
      <c r="Y21" s="90"/>
      <c r="Z21" s="127">
        <f>(IF(I21&lt;30%,0,IF(I21&lt;35%,F21*G21*H21*F!$B$33,IF(I21&lt;40%,F21*G21*H21*F!$B$38,IF(I21&lt;45%,F21*G21*H21*F!$B$43,IF(I21&lt;50%,F21*G21*H21*F!$B$48,IF(I21=50%,F21*G21*H21*F!$B$50,IF(I21=51%,F21*G21*H21*F!$B$51,IF(I21=52%,F21*G21*H21*F!$B$52,IF(I21=53%,F21*G21*H21*F!$B$53,IF(I21=54%,F21*G21*H21*F!$B$54,IF(I21=55%,F21*G21*H21*F!$B$55,IF(I21=56%,F21*G21*H21*F!$B$56,IF(I21=57%,F21*G21*H21*F!$B$57,IF(I21=58%,F21*G21*H21*F!$B$58,IF(I21=59%,F21*G21*H21*F!$B$59,IF(I21=60%,F21*G21*H21*F!$B$60,IF(I21=61%,F21*G21*H21*F!$B$61,IF(I21=62%,F21*G21*H21*F!$B$62,IF(I21=63%,F21*G21*H21*F!$B$63,IF(I21=64%,F21*G21*H21*F!$B$64,IF(I21=65%,F21*G21*H21*F!$B$65,IF(I21=66%,F21*G21*H21*F!$B$66,IF(I21=67%,F21*G21*H21*F!$B$67,IF(I21=68%,F21*G21*H21*F!$B$68,IF(I21=69%,F21*G21*H21*F!$B$69,IF(I21=70%,F21*G21*H21*F!$B$70,IF(I21=71%,F21*G21*H21*F!$B$71,IF(I21=72%,F21*G21*H21*F!$B$72,IF(I21=73%,F21*G21*H21*F!$B$73,IF(I21=74%,F21*G21*H21*F!$B$74,IF(I21=75%,F21*G21*H21*F!$B$75,IF(I21=76%,F21*G21*H21*F!$B$76,IF(I21=77%,F21*G21*H21*F!$B$77,IF(I21=78%,F21*G21*H21*F!$B$78,IF(I21=79%,F21*G21*H21*F!$B$79,IF(I21=80%,F21*G21*H21*F!$B$80,IF(I21=81%,F21*G21*H21*F!$B$81,IF(I21=82%,F21*G21*H21*F!$B$82,IF(I21=83%,F21*G21*H21*F!$B$83,IF(I21=84%,F21*G21*H21*F!$B$84,IF(I21=85%,F21*G21*H21*F!$B$85,IF(I21=86%,F21*G21*H21*F!$B$86,IF(I21=87%,F21*G21*H21*F!$B$87,IF(I21=88%,F21*G21*H21*F!$B$88,IF(I21=89%,F21*G21*H21*F!$B$89,IF(I21=90%,F21*G21*H21*F!$B$90,IF(I21=91%,F21*G21*H21*F!$B$91,IF(I21=92%,F21*G21*H21*F!$B$92,IF(I21=93%,F21*G21*H21*F!$B$93,IF(I21=94%,F21*G21*H21*F!$B$94,IF(I21=95%,F21*G21*H21*F!$B$95,IF(I21=96%,F21*G21*H21*F!$B$96,IF(I21=97%,F21*G21*H21*F!$B$97,IF(I21=98%,F21*G21*H21*F!$B$98,IF(I21=99%,F21*G21*H21*F!$B$99,IF(I21&gt;99%,F21*G21*H21*F!$B$100,))))))))))))))))))))))))))))))))))))))))))))))))))))))))+IF(M21&lt;30%,0,IF(M21&lt;35%,J21*K21*L21*F!$B$33,IF(M21&lt;40%,J21*K21*L21*F!$B$38,IF(M21&lt;45%,J21*K21*L21*F!$B$43,IF(M21&lt;50%,J21*K21*L21*F!$B$48,IF(M21=50%,J21*K21*L21*F!$B$50,IF(M21=51%,J21*K21*L21*F!$B$51,IF(M21=52%,J21*K21*L21*F!$B$52,IF(M21=53%,J21*K21*L21*F!$B$53,IF(M21=54%,J21*K21*L21*F!$B$54,IF(M21=55%,J21*K21*L21*F!$B$55,IF(M21=56%,J21*K21*L21*F!$B$56,IF(M21=57%,J21*K21*L21*F!$B$57,IF(M21=58%,J21*K21*L21*F!$B$58,IF(M21=59%,J21*K21*L21*F!$B$59,IF(M21=60%,J21*K21*L21*F!$B$60,IF(M21=61%,J21*K21*L21*F!$B$61,IF(M21=62%,J21*K21*L21*F!$B$62,IF(M21=63%,J21*K21*L21*F!$B$63,IF(M21=64%,J21*K21*L21*F!$B$64,IF(M21=65%,J21*K21*L21*F!$B$65,IF(M21=66%,J21*K21*L21*F!$B$66,IF(M21=67%,J21*K21*L21*F!$B$67,IF(M21=68%,J21*K21*L21*F!$B$68,IF(M21=69%,J21*K21*L21*F!$B$69,IF(M21=70%,J21*K21*L21*F!$B$70,IF(M21=71%,J21*K21*L21*F!$B$71,IF(M21=72%,J21*K21*L21*F!$B$72,IF(M21=73%,J21*K21*L21*F!$B$73,IF(M21=74%,J21*K21*L21*F!$B$74,IF(M21=75%,J21*K21*L21*F!$B$75,IF(M21=76%,J21*K21*L21*F!$B$76,IF(M21=77%,J21*K21*L21*F!$B$77,IF(M21=78%,J21*K21*L21*F!$B$78,IF(M21=79%,J21*K21*L21*F!$B$79,IF(M21=80%,J21*K21*L21*F!$B$80,IF(M21=81%,J21*K21*L21*F!$B$81,IF(M21=82%,J21*K21*L21*F!$B$82,IF(M21=83%,J21*K21*L21*F!$B$83,IF(M21=84%,J21*K21*L21*F!$B$84,IF(M21=85%,J21*K21*L21*F!$B$85,IF(M21=86%,J21*K21*L21*F!$B$86,IF(M21=87%,J21*K21*L21*F!$B$87,IF(M21=88%,J21*K21*L21*F!$B$88,IF(M21=89%,J21*K21*L21*F!$B$89,IF(M21=90%,J21*K21*L21*F!$B$90,IF(M21=91%,J21*K21*L21*F!$B$91,IF(M21=92%,J21*K21*L21*F!$B$92,IF(M21=93%,J21*K21*L21*F!$B$93,IF(M21=94%,J21*K21*L21*F!$B$94,IF(M21=95%,J21*K21*L21*F!$B$95,IF(M21=96%,J21*K21*L21*F!$B$96,IF(M21=97%,J21*K21*L21*F!$B$97,IF(M21=98%,J21*K21*L21*F!$B$98,IF(M21=99%,J21*K21*L21*F!$B$99,IF(M21&gt;99%,J21*K21*L21*F!$B$100,))))))))))))))))))))))))))))))))))))))))))))))))))))))))+IF(Q21&lt;30%,0,IF(Q21&lt;35%,N21*O21*P21*F!$B$33,IF(Q21&lt;40%,N21*O21*P21*F!$B$38,IF(Q21&lt;45%,N21*O21*P21*F!$B$43,IF(Q21&lt;50%,N21*O21*P21*F!$B$48,IF(Q21=50%,N21*O21*P21*F!$B$50,IF(Q21=51%,N21*O21*P21*F!$B$51,IF(Q21=52%,N21*O21*P21*F!$B$52,IF(Q21=53%,N21*O21*P21*F!$B$53,IF(Q21=54%,N21*O21*P21*F!$B$54,IF(Q21=55%,N21*O21*P21*F!$B$55,IF(Q21=56%,N21*O21*P21*F!$B$56,IF(Q21=57%,N21*O21*P21*F!$B$57,IF(Q21=58%,N21*O21*P21*F!$B$58,IF(Q21=59%,N21*O21*P21*F!$B$59,IF(Q21=60%,N21*O21*P21*F!$B$60,IF(Q21=61%,N21*O21*P21*F!$B$61,IF(Q21=62%,N21*O21*P21*F!$B$62,IF(Q21=63%,N21*O21*P21*F!$B$63,IF(Q21=64%,N21*O21*P21*F!$B$64,IF(Q21=65%,N21*O21*P21*F!$B$65,IF(Q21=66%,N21*O21*P21*F!$B$66,IF(Q21=67%,N21*O21*P21*F!$B$67,IF(Q21=68%,N21*O21*P21*F!$B$68,IF(Q21=69%,N21*O21*P21*F!$B$69,IF(Q21=70%,N21*O21*P21*F!$B$70,IF(Q21=71%,N21*O21*P21*F!$B$71,IF(Q21=72%,N21*O21*P21*F!$B$72,IF(Q21=73%,N21*O21*P21*F!$B$73,IF(Q21=74%,N21*O21*P21*F!$B$74,IF(Q21=75%,N21*O21*P21*F!$B$75,IF(Q21=76%,N21*O21*P21*F!$B$76,IF(Q21=77%,N21*O21*P21*F!$B$77,IF(Q21=78%,N21*O21*P21*F!$B$78,IF(Q21=79%,N21*O21*P21*F!$B$79,IF(Q21=80%,N21*O21*P21*F!$B$80,IF(Q21=81%,N21*O21*P21*F!$B$81,IF(Q21=82%,N21*O21*P21*F!$B$82,IF(Q21=83%,N21*O21*P21*F!$B$83,IF(Q21=84%,N21*O21*P21*F!$B$84,IF(Q21=85%,N21*O21*P21*F!$B$85,IF(Q21=86%,N21*O21*P21*F!$B$86,IF(Q21=87%,N21*O21*P21*F!$B$87,IF(Q21=88%,N21*O21*P21*F!$B$88,IF(Q21=89%,N21*O21*P21*F!$B$89,IF(Q21=90%,N21*O21*P21*F!$B$90,IF(Q21=91%,N21*O21*P21*F!$B$91,IF(Q21=92%,N21*O21*P21*F!$B$92,IF(Q21=93%,N21*O21*P21*F!$B$93,IF(Q21=94%,N21*O21*P21*F!$B$94,IF(Q21=95%,N21*O21*P21*F!$B$95,IF(Q21=96%,N21*O21*P21*F!$B$96,IF(Q21=97%,N21*O21*P21*F!$B$97,IF(Q21=98%,N21*O21*P21*F!$B$98,IF(Q21=99%,N21*O21*P21*F!$B$99,IF(Q21&gt;99%,N21*O21*P21*F!$B$100,))))))))))))))))))))))))))))))))))))))))))))))))))))))))+IF(U21&lt;30%,0,IF(U21&lt;35%,R21*S21*T21*F!$B$33,IF(U21&lt;40%,R21*S21*T21*F!$B$38,IF(U21&lt;45%,R21*S21*T21*F!$B$43,IF(U21&lt;50%,R21*S21*T21*F!$B$48,IF(U21=50%,R21*S21*T21*F!$B$50,IF(U21=51%,R21*S21*T21*F!$B$51,IF(U21=52%,R21*S21*T21*F!$B$52,IF(U21=53%,R21*S21*T21*F!$B$53,IF(U21=54%,R21*S21*T21*F!$B$54,IF(U21=55%,R21*S21*T21*F!$B$55,IF(U21=56%,R21*S21*T21*F!$B$56,IF(U21=57%,R21*S21*T21*F!$B$57,IF(U21=58%,R21*S21*T21*F!$B$58,IF(U21=59%,R21*S21*T21*F!$B$59,IF(U21=60%,R21*S21*T21*F!$B$60,IF(U21=61%,R21*S21*T21*F!$B$61,IF(U21=62%,R21*S21*T21*F!$B$62,IF(U21=63%,R21*S21*T21*F!$B$63,IF(U21=64%,R21*S21*T21*F!$B$64,IF(U21=65%,R21*S21*T21*F!$B$65,IF(U21=66%,R21*S21*T21*F!$B$66,IF(U21=67%,R21*S21*T21*F!$B$67,IF(U21=68%,R21*S21*T21*F!$B$68,IF(U21=69%,R21*S21*T21*F!$B$69,IF(U21=70%,R21*S21*T21*F!$B$70,IF(U21=71%,R21*S21*T21*F!$B$71,IF(U21=72%,R21*S21*T21*F!$B$72,IF(U21=73%,R21*S21*T21*F!$B$73,IF(U21=74%,R21*S21*T21*F!$B$74,IF(U21=75%,R21*S21*T21*F!$B$75,IF(U21=76%,R21*S21*T21*F!$B$76,IF(U21=77%,R21*S21*T21*F!$B$77,IF(U21=78%,R21*S21*T21*F!$B$78,IF(U21=79%,R21*S21*T21*F!$B$79,IF(U21=80%,R21*S21*T21*F!$B$80,IF(U21=81%,R21*S21*T21*F!$B$81,IF(U21=82%,R21*S21*T21*F!$B$82,IF(U21=83%,R21*S21*T21*F!$B$83,IF(U21=84%,R21*S21*T21*F!$B$84,IF(U21=85%,R21*S21*T21*F!$B$85,IF(U21=86%,R21*S21*T21*F!$B$86,IF(U21=87%,R21*S21*T21*F!$B$87,IF(U21=88%,R21*S21*T21*F!$B$88,IF(U21=89%,R21*S21*T21*F!$B$89,IF(U21=90%,R21*S21*T21*F!$B$90,IF(U21=91%,R21*S21*T21*F!$B$91,IF(U21=92%,R21*S21*T21*F!$B$92,IF(U21=93%,R21*S21*T21*F!$B$93,IF(U21=94%,R21*S21*T21*F!$B$94,IF(U21=95%,R21*S21*T21*F!$B$95,IF(U21=96%,R21*S21*T21*F!$B$96,IF(U21=97%,R21*S21*T21*F!$B$97,IF(U21=98%,R21*S21*T21*F!$B$98,IF(U21=99%,R21*S21*T21*F!$B$99,IF(U21&gt;99%,R21*S21*T21*F!$B$100)))))))))))))))))))))))))))))))))))))))))))))))))))))))))*IF(ISNUMBER(E21),E21,1)*IF(ISNUMBER(D21),D21,1)</f>
        <v>0</v>
      </c>
      <c r="AA21" s="127">
        <f>G21*H21+K21*L21+O21*P21+S21*T21</f>
        <v>0</v>
      </c>
      <c r="AB21" s="129">
        <f>(H21*(IF(I21&lt;45%,0.5,IF(I21&lt;55%,0.8,IF(I21&lt;65%,0.9,IF(I21&lt;75%,1,IF(I21&lt;85%,1.1,1.2))))))+L21*(IF(M21&lt;45%,0.5,IF(M21&lt;55%,0.8,IF(M21&lt;65%,0.9,IF(M21&lt;75%,1,IF(M21&lt;85%,1.1,1.2))))))+P21*(IF(Q21&lt;45%,0.5,IF(Q21&lt;55%,0.8,IF(Q21&lt;65%,0.9,IF(Q21&lt;75%,1,IF(Q21&lt;85%,1.1,1.2))))))+T21*(IF(U21&lt;45%,0.5,IF(U21&lt;55%,0.8,IF(U21&lt;65%,0.9,IF(U21&lt;75%,1,IF(U21&lt;85%,1.1,1.2)))))))*IF(D21&gt;=0.8,6,IF(D21&lt;=0.4,1.5,3))</f>
        <v>0</v>
      </c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</row>
    <row r="22" spans="1:62" x14ac:dyDescent="0.25">
      <c r="A22" s="1129"/>
      <c r="B22" s="156"/>
      <c r="C22" s="158"/>
      <c r="D22" s="63"/>
      <c r="E22" s="83"/>
      <c r="F22" s="79"/>
      <c r="G22" s="94"/>
      <c r="H22" s="94"/>
      <c r="I22" s="70">
        <f t="shared" si="14"/>
        <v>0</v>
      </c>
      <c r="J22" s="79"/>
      <c r="K22" s="94"/>
      <c r="L22" s="94"/>
      <c r="M22" s="71">
        <f t="shared" si="15"/>
        <v>0</v>
      </c>
      <c r="N22" s="79"/>
      <c r="O22" s="94"/>
      <c r="P22" s="94"/>
      <c r="Q22" s="70">
        <f t="shared" si="16"/>
        <v>0</v>
      </c>
      <c r="R22" s="79"/>
      <c r="S22" s="94"/>
      <c r="T22" s="94"/>
      <c r="U22" s="71">
        <f t="shared" si="17"/>
        <v>0</v>
      </c>
      <c r="V22" s="125">
        <f t="shared" ref="V22:V25" si="18">(IF(ISNUMBER(F22),F22,1)*G22*H22+IF(ISNUMBER(J22),J22,1)*K22*L22+IF(ISNUMBER(N22),N22,1)*O22*P22+IF(ISNUMBER(R22),R22,1)*S22*T22)*IF(ISNUMBER(E22),E22,1)</f>
        <v>0</v>
      </c>
      <c r="W22" s="43">
        <f t="shared" ref="W22:W25" si="19">IFERROR((IF(ISNUMBER(F22),F22,1)*G22*H22+IF(ISNUMBER(J22),J22,1)*K22*L22+IF(ISNUMBER(N22),N22,1)*O22*P22+IF(ISNUMBER(R22),R22,1)*S22*T22)*IF(ISNUMBER(E22),E22,1)/(G22*H22+K22*L22+O22*P22+S22*T22),0)</f>
        <v>0</v>
      </c>
      <c r="X22" s="36">
        <f t="shared" ref="X22:X25" si="20">ROUND(IFERROR((W22/(Y22*IF(ISNUMBER(E22),E22,1))),0),2)</f>
        <v>0</v>
      </c>
      <c r="Y22" s="90"/>
      <c r="Z22" s="33">
        <f>(IF(I22&lt;30%,0,IF(I22&lt;35%,F22*G22*H22*F!$B$33,IF(I22&lt;40%,F22*G22*H22*F!$B$38,IF(I22&lt;45%,F22*G22*H22*F!$B$43,IF(I22&lt;50%,F22*G22*H22*F!$B$48,IF(I22=50%,F22*G22*H22*F!$B$50,IF(I22=51%,F22*G22*H22*F!$B$51,IF(I22=52%,F22*G22*H22*F!$B$52,IF(I22=53%,F22*G22*H22*F!$B$53,IF(I22=54%,F22*G22*H22*F!$B$54,IF(I22=55%,F22*G22*H22*F!$B$55,IF(I22=56%,F22*G22*H22*F!$B$56,IF(I22=57%,F22*G22*H22*F!$B$57,IF(I22=58%,F22*G22*H22*F!$B$58,IF(I22=59%,F22*G22*H22*F!$B$59,IF(I22=60%,F22*G22*H22*F!$B$60,IF(I22=61%,F22*G22*H22*F!$B$61,IF(I22=62%,F22*G22*H22*F!$B$62,IF(I22=63%,F22*G22*H22*F!$B$63,IF(I22=64%,F22*G22*H22*F!$B$64,IF(I22=65%,F22*G22*H22*F!$B$65,IF(I22=66%,F22*G22*H22*F!$B$66,IF(I22=67%,F22*G22*H22*F!$B$67,IF(I22=68%,F22*G22*H22*F!$B$68,IF(I22=69%,F22*G22*H22*F!$B$69,IF(I22=70%,F22*G22*H22*F!$B$70,IF(I22=71%,F22*G22*H22*F!$B$71,IF(I22=72%,F22*G22*H22*F!$B$72,IF(I22=73%,F22*G22*H22*F!$B$73,IF(I22=74%,F22*G22*H22*F!$B$74,IF(I22=75%,F22*G22*H22*F!$B$75,IF(I22=76%,F22*G22*H22*F!$B$76,IF(I22=77%,F22*G22*H22*F!$B$77,IF(I22=78%,F22*G22*H22*F!$B$78,IF(I22=79%,F22*G22*H22*F!$B$79,IF(I22=80%,F22*G22*H22*F!$B$80,IF(I22=81%,F22*G22*H22*F!$B$81,IF(I22=82%,F22*G22*H22*F!$B$82,IF(I22=83%,F22*G22*H22*F!$B$83,IF(I22=84%,F22*G22*H22*F!$B$84,IF(I22=85%,F22*G22*H22*F!$B$85,IF(I22=86%,F22*G22*H22*F!$B$86,IF(I22=87%,F22*G22*H22*F!$B$87,IF(I22=88%,F22*G22*H22*F!$B$88,IF(I22=89%,F22*G22*H22*F!$B$89,IF(I22=90%,F22*G22*H22*F!$B$90,IF(I22=91%,F22*G22*H22*F!$B$91,IF(I22=92%,F22*G22*H22*F!$B$92,IF(I22=93%,F22*G22*H22*F!$B$93,IF(I22=94%,F22*G22*H22*F!$B$94,IF(I22=95%,F22*G22*H22*F!$B$95,IF(I22=96%,F22*G22*H22*F!$B$96,IF(I22=97%,F22*G22*H22*F!$B$97,IF(I22=98%,F22*G22*H22*F!$B$98,IF(I22=99%,F22*G22*H22*F!$B$99,IF(I22&gt;99%,F22*G22*H22*F!$B$100,))))))))))))))))))))))))))))))))))))))))))))))))))))))))+IF(M22&lt;30%,0,IF(M22&lt;35%,J22*K22*L22*F!$B$33,IF(M22&lt;40%,J22*K22*L22*F!$B$38,IF(M22&lt;45%,J22*K22*L22*F!$B$43,IF(M22&lt;50%,J22*K22*L22*F!$B$48,IF(M22=50%,J22*K22*L22*F!$B$50,IF(M22=51%,J22*K22*L22*F!$B$51,IF(M22=52%,J22*K22*L22*F!$B$52,IF(M22=53%,J22*K22*L22*F!$B$53,IF(M22=54%,J22*K22*L22*F!$B$54,IF(M22=55%,J22*K22*L22*F!$B$55,IF(M22=56%,J22*K22*L22*F!$B$56,IF(M22=57%,J22*K22*L22*F!$B$57,IF(M22=58%,J22*K22*L22*F!$B$58,IF(M22=59%,J22*K22*L22*F!$B$59,IF(M22=60%,J22*K22*L22*F!$B$60,IF(M22=61%,J22*K22*L22*F!$B$61,IF(M22=62%,J22*K22*L22*F!$B$62,IF(M22=63%,J22*K22*L22*F!$B$63,IF(M22=64%,J22*K22*L22*F!$B$64,IF(M22=65%,J22*K22*L22*F!$B$65,IF(M22=66%,J22*K22*L22*F!$B$66,IF(M22=67%,J22*K22*L22*F!$B$67,IF(M22=68%,J22*K22*L22*F!$B$68,IF(M22=69%,J22*K22*L22*F!$B$69,IF(M22=70%,J22*K22*L22*F!$B$70,IF(M22=71%,J22*K22*L22*F!$B$71,IF(M22=72%,J22*K22*L22*F!$B$72,IF(M22=73%,J22*K22*L22*F!$B$73,IF(M22=74%,J22*K22*L22*F!$B$74,IF(M22=75%,J22*K22*L22*F!$B$75,IF(M22=76%,J22*K22*L22*F!$B$76,IF(M22=77%,J22*K22*L22*F!$B$77,IF(M22=78%,J22*K22*L22*F!$B$78,IF(M22=79%,J22*K22*L22*F!$B$79,IF(M22=80%,J22*K22*L22*F!$B$80,IF(M22=81%,J22*K22*L22*F!$B$81,IF(M22=82%,J22*K22*L22*F!$B$82,IF(M22=83%,J22*K22*L22*F!$B$83,IF(M22=84%,J22*K22*L22*F!$B$84,IF(M22=85%,J22*K22*L22*F!$B$85,IF(M22=86%,J22*K22*L22*F!$B$86,IF(M22=87%,J22*K22*L22*F!$B$87,IF(M22=88%,J22*K22*L22*F!$B$88,IF(M22=89%,J22*K22*L22*F!$B$89,IF(M22=90%,J22*K22*L22*F!$B$90,IF(M22=91%,J22*K22*L22*F!$B$91,IF(M22=92%,J22*K22*L22*F!$B$92,IF(M22=93%,J22*K22*L22*F!$B$93,IF(M22=94%,J22*K22*L22*F!$B$94,IF(M22=95%,J22*K22*L22*F!$B$95,IF(M22=96%,J22*K22*L22*F!$B$96,IF(M22=97%,J22*K22*L22*F!$B$97,IF(M22=98%,J22*K22*L22*F!$B$98,IF(M22=99%,J22*K22*L22*F!$B$99,IF(M22&gt;99%,J22*K22*L22*F!$B$100,))))))))))))))))))))))))))))))))))))))))))))))))))))))))+IF(Q22&lt;30%,0,IF(Q22&lt;35%,N22*O22*P22*F!$B$33,IF(Q22&lt;40%,N22*O22*P22*F!$B$38,IF(Q22&lt;45%,N22*O22*P22*F!$B$43,IF(Q22&lt;50%,N22*O22*P22*F!$B$48,IF(Q22=50%,N22*O22*P22*F!$B$50,IF(Q22=51%,N22*O22*P22*F!$B$51,IF(Q22=52%,N22*O22*P22*F!$B$52,IF(Q22=53%,N22*O22*P22*F!$B$53,IF(Q22=54%,N22*O22*P22*F!$B$54,IF(Q22=55%,N22*O22*P22*F!$B$55,IF(Q22=56%,N22*O22*P22*F!$B$56,IF(Q22=57%,N22*O22*P22*F!$B$57,IF(Q22=58%,N22*O22*P22*F!$B$58,IF(Q22=59%,N22*O22*P22*F!$B$59,IF(Q22=60%,N22*O22*P22*F!$B$60,IF(Q22=61%,N22*O22*P22*F!$B$61,IF(Q22=62%,N22*O22*P22*F!$B$62,IF(Q22=63%,N22*O22*P22*F!$B$63,IF(Q22=64%,N22*O22*P22*F!$B$64,IF(Q22=65%,N22*O22*P22*F!$B$65,IF(Q22=66%,N22*O22*P22*F!$B$66,IF(Q22=67%,N22*O22*P22*F!$B$67,IF(Q22=68%,N22*O22*P22*F!$B$68,IF(Q22=69%,N22*O22*P22*F!$B$69,IF(Q22=70%,N22*O22*P22*F!$B$70,IF(Q22=71%,N22*O22*P22*F!$B$71,IF(Q22=72%,N22*O22*P22*F!$B$72,IF(Q22=73%,N22*O22*P22*F!$B$73,IF(Q22=74%,N22*O22*P22*F!$B$74,IF(Q22=75%,N22*O22*P22*F!$B$75,IF(Q22=76%,N22*O22*P22*F!$B$76,IF(Q22=77%,N22*O22*P22*F!$B$77,IF(Q22=78%,N22*O22*P22*F!$B$78,IF(Q22=79%,N22*O22*P22*F!$B$79,IF(Q22=80%,N22*O22*P22*F!$B$80,IF(Q22=81%,N22*O22*P22*F!$B$81,IF(Q22=82%,N22*O22*P22*F!$B$82,IF(Q22=83%,N22*O22*P22*F!$B$83,IF(Q22=84%,N22*O22*P22*F!$B$84,IF(Q22=85%,N22*O22*P22*F!$B$85,IF(Q22=86%,N22*O22*P22*F!$B$86,IF(Q22=87%,N22*O22*P22*F!$B$87,IF(Q22=88%,N22*O22*P22*F!$B$88,IF(Q22=89%,N22*O22*P22*F!$B$89,IF(Q22=90%,N22*O22*P22*F!$B$90,IF(Q22=91%,N22*O22*P22*F!$B$91,IF(Q22=92%,N22*O22*P22*F!$B$92,IF(Q22=93%,N22*O22*P22*F!$B$93,IF(Q22=94%,N22*O22*P22*F!$B$94,IF(Q22=95%,N22*O22*P22*F!$B$95,IF(Q22=96%,N22*O22*P22*F!$B$96,IF(Q22=97%,N22*O22*P22*F!$B$97,IF(Q22=98%,N22*O22*P22*F!$B$98,IF(Q22=99%,N22*O22*P22*F!$B$99,IF(Q22&gt;99%,N22*O22*P22*F!$B$100,))))))))))))))))))))))))))))))))))))))))))))))))))))))))+IF(U22&lt;30%,0,IF(U22&lt;35%,R22*S22*T22*F!$B$33,IF(U22&lt;40%,R22*S22*T22*F!$B$38,IF(U22&lt;45%,R22*S22*T22*F!$B$43,IF(U22&lt;50%,R22*S22*T22*F!$B$48,IF(U22=50%,R22*S22*T22*F!$B$50,IF(U22=51%,R22*S22*T22*F!$B$51,IF(U22=52%,R22*S22*T22*F!$B$52,IF(U22=53%,R22*S22*T22*F!$B$53,IF(U22=54%,R22*S22*T22*F!$B$54,IF(U22=55%,R22*S22*T22*F!$B$55,IF(U22=56%,R22*S22*T22*F!$B$56,IF(U22=57%,R22*S22*T22*F!$B$57,IF(U22=58%,R22*S22*T22*F!$B$58,IF(U22=59%,R22*S22*T22*F!$B$59,IF(U22=60%,R22*S22*T22*F!$B$60,IF(U22=61%,R22*S22*T22*F!$B$61,IF(U22=62%,R22*S22*T22*F!$B$62,IF(U22=63%,R22*S22*T22*F!$B$63,IF(U22=64%,R22*S22*T22*F!$B$64,IF(U22=65%,R22*S22*T22*F!$B$65,IF(U22=66%,R22*S22*T22*F!$B$66,IF(U22=67%,R22*S22*T22*F!$B$67,IF(U22=68%,R22*S22*T22*F!$B$68,IF(U22=69%,R22*S22*T22*F!$B$69,IF(U22=70%,R22*S22*T22*F!$B$70,IF(U22=71%,R22*S22*T22*F!$B$71,IF(U22=72%,R22*S22*T22*F!$B$72,IF(U22=73%,R22*S22*T22*F!$B$73,IF(U22=74%,R22*S22*T22*F!$B$74,IF(U22=75%,R22*S22*T22*F!$B$75,IF(U22=76%,R22*S22*T22*F!$B$76,IF(U22=77%,R22*S22*T22*F!$B$77,IF(U22=78%,R22*S22*T22*F!$B$78,IF(U22=79%,R22*S22*T22*F!$B$79,IF(U22=80%,R22*S22*T22*F!$B$80,IF(U22=81%,R22*S22*T22*F!$B$81,IF(U22=82%,R22*S22*T22*F!$B$82,IF(U22=83%,R22*S22*T22*F!$B$83,IF(U22=84%,R22*S22*T22*F!$B$84,IF(U22=85%,R22*S22*T22*F!$B$85,IF(U22=86%,R22*S22*T22*F!$B$86,IF(U22=87%,R22*S22*T22*F!$B$87,IF(U22=88%,R22*S22*T22*F!$B$88,IF(U22=89%,R22*S22*T22*F!$B$89,IF(U22=90%,R22*S22*T22*F!$B$90,IF(U22=91%,R22*S22*T22*F!$B$91,IF(U22=92%,R22*S22*T22*F!$B$92,IF(U22=93%,R22*S22*T22*F!$B$93,IF(U22=94%,R22*S22*T22*F!$B$94,IF(U22=95%,R22*S22*T22*F!$B$95,IF(U22=96%,R22*S22*T22*F!$B$96,IF(U22=97%,R22*S22*T22*F!$B$97,IF(U22=98%,R22*S22*T22*F!$B$98,IF(U22=99%,R22*S22*T22*F!$B$99,IF(U22&gt;99%,R22*S22*T22*F!$B$100)))))))))))))))))))))))))))))))))))))))))))))))))))))))))*IF(ISNUMBER(E22),E22,1)*IF(ISNUMBER(D22),D22,1)</f>
        <v>0</v>
      </c>
      <c r="AA22" s="33">
        <f>G22*H22+K22*L22+O22*P22+S22*T22</f>
        <v>0</v>
      </c>
      <c r="AB22" s="35">
        <f>(H22*(IF(I22&lt;45%,0.5,IF(I22&lt;55%,0.8,IF(I22&lt;65%,0.9,IF(I22&lt;75%,1,IF(I22&lt;85%,1.1,1.2))))))+L22*(IF(M22&lt;45%,0.5,IF(M22&lt;55%,0.8,IF(M22&lt;65%,0.9,IF(M22&lt;75%,1,IF(M22&lt;85%,1.1,1.2))))))+P22*(IF(Q22&lt;45%,0.5,IF(Q22&lt;55%,0.8,IF(Q22&lt;65%,0.9,IF(Q22&lt;75%,1,IF(Q22&lt;85%,1.1,1.2))))))+T22*(IF(U22&lt;45%,0.5,IF(U22&lt;55%,0.8,IF(U22&lt;65%,0.9,IF(U22&lt;75%,1,IF(U22&lt;85%,1.1,1.2)))))))*IF(D22&gt;=0.8,6,IF(D22&lt;=0.4,1.5,3))</f>
        <v>0</v>
      </c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</row>
    <row r="23" spans="1:62" x14ac:dyDescent="0.25">
      <c r="A23" s="1129"/>
      <c r="B23" s="156"/>
      <c r="C23" s="158"/>
      <c r="D23" s="63"/>
      <c r="E23" s="83"/>
      <c r="F23" s="81"/>
      <c r="G23" s="96"/>
      <c r="H23" s="96"/>
      <c r="I23" s="104">
        <f t="shared" si="14"/>
        <v>0</v>
      </c>
      <c r="J23" s="81"/>
      <c r="K23" s="96"/>
      <c r="L23" s="96"/>
      <c r="M23" s="104">
        <f t="shared" si="15"/>
        <v>0</v>
      </c>
      <c r="N23" s="81"/>
      <c r="O23" s="96"/>
      <c r="P23" s="96"/>
      <c r="Q23" s="82">
        <f t="shared" si="16"/>
        <v>0</v>
      </c>
      <c r="R23" s="81"/>
      <c r="S23" s="96"/>
      <c r="T23" s="96"/>
      <c r="U23" s="104">
        <f t="shared" si="17"/>
        <v>0</v>
      </c>
      <c r="V23" s="128">
        <f t="shared" si="18"/>
        <v>0</v>
      </c>
      <c r="W23" s="44">
        <f t="shared" si="19"/>
        <v>0</v>
      </c>
      <c r="X23" s="45">
        <f t="shared" si="20"/>
        <v>0</v>
      </c>
      <c r="Y23" s="90"/>
      <c r="Z23" s="127">
        <f>(IF(I23&lt;30%,0,IF(I23&lt;35%,F23*G23*H23*F!$B$33,IF(I23&lt;40%,F23*G23*H23*F!$B$38,IF(I23&lt;45%,F23*G23*H23*F!$B$43,IF(I23&lt;50%,F23*G23*H23*F!$B$48,IF(I23=50%,F23*G23*H23*F!$B$50,IF(I23=51%,F23*G23*H23*F!$B$51,IF(I23=52%,F23*G23*H23*F!$B$52,IF(I23=53%,F23*G23*H23*F!$B$53,IF(I23=54%,F23*G23*H23*F!$B$54,IF(I23=55%,F23*G23*H23*F!$B$55,IF(I23=56%,F23*G23*H23*F!$B$56,IF(I23=57%,F23*G23*H23*F!$B$57,IF(I23=58%,F23*G23*H23*F!$B$58,IF(I23=59%,F23*G23*H23*F!$B$59,IF(I23=60%,F23*G23*H23*F!$B$60,IF(I23=61%,F23*G23*H23*F!$B$61,IF(I23=62%,F23*G23*H23*F!$B$62,IF(I23=63%,F23*G23*H23*F!$B$63,IF(I23=64%,F23*G23*H23*F!$B$64,IF(I23=65%,F23*G23*H23*F!$B$65,IF(I23=66%,F23*G23*H23*F!$B$66,IF(I23=67%,F23*G23*H23*F!$B$67,IF(I23=68%,F23*G23*H23*F!$B$68,IF(I23=69%,F23*G23*H23*F!$B$69,IF(I23=70%,F23*G23*H23*F!$B$70,IF(I23=71%,F23*G23*H23*F!$B$71,IF(I23=72%,F23*G23*H23*F!$B$72,IF(I23=73%,F23*G23*H23*F!$B$73,IF(I23=74%,F23*G23*H23*F!$B$74,IF(I23=75%,F23*G23*H23*F!$B$75,IF(I23=76%,F23*G23*H23*F!$B$76,IF(I23=77%,F23*G23*H23*F!$B$77,IF(I23=78%,F23*G23*H23*F!$B$78,IF(I23=79%,F23*G23*H23*F!$B$79,IF(I23=80%,F23*G23*H23*F!$B$80,IF(I23=81%,F23*G23*H23*F!$B$81,IF(I23=82%,F23*G23*H23*F!$B$82,IF(I23=83%,F23*G23*H23*F!$B$83,IF(I23=84%,F23*G23*H23*F!$B$84,IF(I23=85%,F23*G23*H23*F!$B$85,IF(I23=86%,F23*G23*H23*F!$B$86,IF(I23=87%,F23*G23*H23*F!$B$87,IF(I23=88%,F23*G23*H23*F!$B$88,IF(I23=89%,F23*G23*H23*F!$B$89,IF(I23=90%,F23*G23*H23*F!$B$90,IF(I23=91%,F23*G23*H23*F!$B$91,IF(I23=92%,F23*G23*H23*F!$B$92,IF(I23=93%,F23*G23*H23*F!$B$93,IF(I23=94%,F23*G23*H23*F!$B$94,IF(I23=95%,F23*G23*H23*F!$B$95,IF(I23=96%,F23*G23*H23*F!$B$96,IF(I23=97%,F23*G23*H23*F!$B$97,IF(I23=98%,F23*G23*H23*F!$B$98,IF(I23=99%,F23*G23*H23*F!$B$99,IF(I23&gt;99%,F23*G23*H23*F!$B$100,))))))))))))))))))))))))))))))))))))))))))))))))))))))))+IF(M23&lt;30%,0,IF(M23&lt;35%,J23*K23*L23*F!$B$33,IF(M23&lt;40%,J23*K23*L23*F!$B$38,IF(M23&lt;45%,J23*K23*L23*F!$B$43,IF(M23&lt;50%,J23*K23*L23*F!$B$48,IF(M23=50%,J23*K23*L23*F!$B$50,IF(M23=51%,J23*K23*L23*F!$B$51,IF(M23=52%,J23*K23*L23*F!$B$52,IF(M23=53%,J23*K23*L23*F!$B$53,IF(M23=54%,J23*K23*L23*F!$B$54,IF(M23=55%,J23*K23*L23*F!$B$55,IF(M23=56%,J23*K23*L23*F!$B$56,IF(M23=57%,J23*K23*L23*F!$B$57,IF(M23=58%,J23*K23*L23*F!$B$58,IF(M23=59%,J23*K23*L23*F!$B$59,IF(M23=60%,J23*K23*L23*F!$B$60,IF(M23=61%,J23*K23*L23*F!$B$61,IF(M23=62%,J23*K23*L23*F!$B$62,IF(M23=63%,J23*K23*L23*F!$B$63,IF(M23=64%,J23*K23*L23*F!$B$64,IF(M23=65%,J23*K23*L23*F!$B$65,IF(M23=66%,J23*K23*L23*F!$B$66,IF(M23=67%,J23*K23*L23*F!$B$67,IF(M23=68%,J23*K23*L23*F!$B$68,IF(M23=69%,J23*K23*L23*F!$B$69,IF(M23=70%,J23*K23*L23*F!$B$70,IF(M23=71%,J23*K23*L23*F!$B$71,IF(M23=72%,J23*K23*L23*F!$B$72,IF(M23=73%,J23*K23*L23*F!$B$73,IF(M23=74%,J23*K23*L23*F!$B$74,IF(M23=75%,J23*K23*L23*F!$B$75,IF(M23=76%,J23*K23*L23*F!$B$76,IF(M23=77%,J23*K23*L23*F!$B$77,IF(M23=78%,J23*K23*L23*F!$B$78,IF(M23=79%,J23*K23*L23*F!$B$79,IF(M23=80%,J23*K23*L23*F!$B$80,IF(M23=81%,J23*K23*L23*F!$B$81,IF(M23=82%,J23*K23*L23*F!$B$82,IF(M23=83%,J23*K23*L23*F!$B$83,IF(M23=84%,J23*K23*L23*F!$B$84,IF(M23=85%,J23*K23*L23*F!$B$85,IF(M23=86%,J23*K23*L23*F!$B$86,IF(M23=87%,J23*K23*L23*F!$B$87,IF(M23=88%,J23*K23*L23*F!$B$88,IF(M23=89%,J23*K23*L23*F!$B$89,IF(M23=90%,J23*K23*L23*F!$B$90,IF(M23=91%,J23*K23*L23*F!$B$91,IF(M23=92%,J23*K23*L23*F!$B$92,IF(M23=93%,J23*K23*L23*F!$B$93,IF(M23=94%,J23*K23*L23*F!$B$94,IF(M23=95%,J23*K23*L23*F!$B$95,IF(M23=96%,J23*K23*L23*F!$B$96,IF(M23=97%,J23*K23*L23*F!$B$97,IF(M23=98%,J23*K23*L23*F!$B$98,IF(M23=99%,J23*K23*L23*F!$B$99,IF(M23&gt;99%,J23*K23*L23*F!$B$100,))))))))))))))))))))))))))))))))))))))))))))))))))))))))+IF(Q23&lt;30%,0,IF(Q23&lt;35%,N23*O23*P23*F!$B$33,IF(Q23&lt;40%,N23*O23*P23*F!$B$38,IF(Q23&lt;45%,N23*O23*P23*F!$B$43,IF(Q23&lt;50%,N23*O23*P23*F!$B$48,IF(Q23=50%,N23*O23*P23*F!$B$50,IF(Q23=51%,N23*O23*P23*F!$B$51,IF(Q23=52%,N23*O23*P23*F!$B$52,IF(Q23=53%,N23*O23*P23*F!$B$53,IF(Q23=54%,N23*O23*P23*F!$B$54,IF(Q23=55%,N23*O23*P23*F!$B$55,IF(Q23=56%,N23*O23*P23*F!$B$56,IF(Q23=57%,N23*O23*P23*F!$B$57,IF(Q23=58%,N23*O23*P23*F!$B$58,IF(Q23=59%,N23*O23*P23*F!$B$59,IF(Q23=60%,N23*O23*P23*F!$B$60,IF(Q23=61%,N23*O23*P23*F!$B$61,IF(Q23=62%,N23*O23*P23*F!$B$62,IF(Q23=63%,N23*O23*P23*F!$B$63,IF(Q23=64%,N23*O23*P23*F!$B$64,IF(Q23=65%,N23*O23*P23*F!$B$65,IF(Q23=66%,N23*O23*P23*F!$B$66,IF(Q23=67%,N23*O23*P23*F!$B$67,IF(Q23=68%,N23*O23*P23*F!$B$68,IF(Q23=69%,N23*O23*P23*F!$B$69,IF(Q23=70%,N23*O23*P23*F!$B$70,IF(Q23=71%,N23*O23*P23*F!$B$71,IF(Q23=72%,N23*O23*P23*F!$B$72,IF(Q23=73%,N23*O23*P23*F!$B$73,IF(Q23=74%,N23*O23*P23*F!$B$74,IF(Q23=75%,N23*O23*P23*F!$B$75,IF(Q23=76%,N23*O23*P23*F!$B$76,IF(Q23=77%,N23*O23*P23*F!$B$77,IF(Q23=78%,N23*O23*P23*F!$B$78,IF(Q23=79%,N23*O23*P23*F!$B$79,IF(Q23=80%,N23*O23*P23*F!$B$80,IF(Q23=81%,N23*O23*P23*F!$B$81,IF(Q23=82%,N23*O23*P23*F!$B$82,IF(Q23=83%,N23*O23*P23*F!$B$83,IF(Q23=84%,N23*O23*P23*F!$B$84,IF(Q23=85%,N23*O23*P23*F!$B$85,IF(Q23=86%,N23*O23*P23*F!$B$86,IF(Q23=87%,N23*O23*P23*F!$B$87,IF(Q23=88%,N23*O23*P23*F!$B$88,IF(Q23=89%,N23*O23*P23*F!$B$89,IF(Q23=90%,N23*O23*P23*F!$B$90,IF(Q23=91%,N23*O23*P23*F!$B$91,IF(Q23=92%,N23*O23*P23*F!$B$92,IF(Q23=93%,N23*O23*P23*F!$B$93,IF(Q23=94%,N23*O23*P23*F!$B$94,IF(Q23=95%,N23*O23*P23*F!$B$95,IF(Q23=96%,N23*O23*P23*F!$B$96,IF(Q23=97%,N23*O23*P23*F!$B$97,IF(Q23=98%,N23*O23*P23*F!$B$98,IF(Q23=99%,N23*O23*P23*F!$B$99,IF(Q23&gt;99%,N23*O23*P23*F!$B$100,))))))))))))))))))))))))))))))))))))))))))))))))))))))))+IF(U23&lt;30%,0,IF(U23&lt;35%,R23*S23*T23*F!$B$33,IF(U23&lt;40%,R23*S23*T23*F!$B$38,IF(U23&lt;45%,R23*S23*T23*F!$B$43,IF(U23&lt;50%,R23*S23*T23*F!$B$48,IF(U23=50%,R23*S23*T23*F!$B$50,IF(U23=51%,R23*S23*T23*F!$B$51,IF(U23=52%,R23*S23*T23*F!$B$52,IF(U23=53%,R23*S23*T23*F!$B$53,IF(U23=54%,R23*S23*T23*F!$B$54,IF(U23=55%,R23*S23*T23*F!$B$55,IF(U23=56%,R23*S23*T23*F!$B$56,IF(U23=57%,R23*S23*T23*F!$B$57,IF(U23=58%,R23*S23*T23*F!$B$58,IF(U23=59%,R23*S23*T23*F!$B$59,IF(U23=60%,R23*S23*T23*F!$B$60,IF(U23=61%,R23*S23*T23*F!$B$61,IF(U23=62%,R23*S23*T23*F!$B$62,IF(U23=63%,R23*S23*T23*F!$B$63,IF(U23=64%,R23*S23*T23*F!$B$64,IF(U23=65%,R23*S23*T23*F!$B$65,IF(U23=66%,R23*S23*T23*F!$B$66,IF(U23=67%,R23*S23*T23*F!$B$67,IF(U23=68%,R23*S23*T23*F!$B$68,IF(U23=69%,R23*S23*T23*F!$B$69,IF(U23=70%,R23*S23*T23*F!$B$70,IF(U23=71%,R23*S23*T23*F!$B$71,IF(U23=72%,R23*S23*T23*F!$B$72,IF(U23=73%,R23*S23*T23*F!$B$73,IF(U23=74%,R23*S23*T23*F!$B$74,IF(U23=75%,R23*S23*T23*F!$B$75,IF(U23=76%,R23*S23*T23*F!$B$76,IF(U23=77%,R23*S23*T23*F!$B$77,IF(U23=78%,R23*S23*T23*F!$B$78,IF(U23=79%,R23*S23*T23*F!$B$79,IF(U23=80%,R23*S23*T23*F!$B$80,IF(U23=81%,R23*S23*T23*F!$B$81,IF(U23=82%,R23*S23*T23*F!$B$82,IF(U23=83%,R23*S23*T23*F!$B$83,IF(U23=84%,R23*S23*T23*F!$B$84,IF(U23=85%,R23*S23*T23*F!$B$85,IF(U23=86%,R23*S23*T23*F!$B$86,IF(U23=87%,R23*S23*T23*F!$B$87,IF(U23=88%,R23*S23*T23*F!$B$88,IF(U23=89%,R23*S23*T23*F!$B$89,IF(U23=90%,R23*S23*T23*F!$B$90,IF(U23=91%,R23*S23*T23*F!$B$91,IF(U23=92%,R23*S23*T23*F!$B$92,IF(U23=93%,R23*S23*T23*F!$B$93,IF(U23=94%,R23*S23*T23*F!$B$94,IF(U23=95%,R23*S23*T23*F!$B$95,IF(U23=96%,R23*S23*T23*F!$B$96,IF(U23=97%,R23*S23*T23*F!$B$97,IF(U23=98%,R23*S23*T23*F!$B$98,IF(U23=99%,R23*S23*T23*F!$B$99,IF(U23&gt;99%,R23*S23*T23*F!$B$100)))))))))))))))))))))))))))))))))))))))))))))))))))))))))*IF(ISNUMBER(E23),E23,1)*IF(ISNUMBER(D23),D23,1)</f>
        <v>0</v>
      </c>
      <c r="AA23" s="127">
        <f>G23*H23+K23*L23+O23*P23+S23*T23</f>
        <v>0</v>
      </c>
      <c r="AB23" s="46">
        <f>(H23*(IF(I23&lt;45%,0.5,IF(I23&lt;55%,0.8,IF(I23&lt;65%,0.9,IF(I23&lt;75%,1,IF(I23&lt;85%,1.1,1.2))))))+L23*(IF(M23&lt;45%,0.5,IF(M23&lt;55%,0.8,IF(M23&lt;65%,0.9,IF(M23&lt;75%,1,IF(M23&lt;85%,1.1,1.2))))))+P23*(IF(Q23&lt;45%,0.5,IF(Q23&lt;55%,0.8,IF(Q23&lt;65%,0.9,IF(Q23&lt;75%,1,IF(Q23&lt;85%,1.1,1.2))))))+T23*(IF(U23&lt;45%,0.5,IF(U23&lt;55%,0.8,IF(U23&lt;65%,0.9,IF(U23&lt;75%,1,IF(U23&lt;85%,1.1,1.2)))))))*IF(D23&gt;=0.8,6,IF(D23&lt;=0.4,1.5,3))</f>
        <v>0</v>
      </c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</row>
    <row r="24" spans="1:62" x14ac:dyDescent="0.25">
      <c r="A24" s="1129"/>
      <c r="B24" s="156"/>
      <c r="C24" s="158"/>
      <c r="D24" s="63"/>
      <c r="E24" s="83"/>
      <c r="F24" s="79"/>
      <c r="G24" s="94"/>
      <c r="H24" s="94"/>
      <c r="I24" s="70">
        <f t="shared" si="14"/>
        <v>0</v>
      </c>
      <c r="J24" s="79"/>
      <c r="K24" s="94"/>
      <c r="L24" s="94"/>
      <c r="M24" s="71">
        <f t="shared" si="15"/>
        <v>0</v>
      </c>
      <c r="N24" s="79"/>
      <c r="O24" s="94"/>
      <c r="P24" s="94"/>
      <c r="Q24" s="70">
        <f t="shared" si="16"/>
        <v>0</v>
      </c>
      <c r="R24" s="79"/>
      <c r="S24" s="94"/>
      <c r="T24" s="94"/>
      <c r="U24" s="71">
        <f t="shared" si="17"/>
        <v>0</v>
      </c>
      <c r="V24" s="125">
        <f t="shared" si="18"/>
        <v>0</v>
      </c>
      <c r="W24" s="43">
        <f t="shared" si="19"/>
        <v>0</v>
      </c>
      <c r="X24" s="36">
        <f>ROUND(IFERROR((W24/(Y24*IF(ISNUMBER(E24),E24,1))),0),2)</f>
        <v>0</v>
      </c>
      <c r="Y24" s="90"/>
      <c r="Z24" s="33">
        <f>(IF(I24&lt;30%,0,IF(I24&lt;35%,F24*G24*H24*F!$B$33,IF(I24&lt;40%,F24*G24*H24*F!$B$38,IF(I24&lt;45%,F24*G24*H24*F!$B$43,IF(I24&lt;50%,F24*G24*H24*F!$B$48,IF(I24=50%,F24*G24*H24*F!$B$50,IF(I24=51%,F24*G24*H24*F!$B$51,IF(I24=52%,F24*G24*H24*F!$B$52,IF(I24=53%,F24*G24*H24*F!$B$53,IF(I24=54%,F24*G24*H24*F!$B$54,IF(I24=55%,F24*G24*H24*F!$B$55,IF(I24=56%,F24*G24*H24*F!$B$56,IF(I24=57%,F24*G24*H24*F!$B$57,IF(I24=58%,F24*G24*H24*F!$B$58,IF(I24=59%,F24*G24*H24*F!$B$59,IF(I24=60%,F24*G24*H24*F!$B$60,IF(I24=61%,F24*G24*H24*F!$B$61,IF(I24=62%,F24*G24*H24*F!$B$62,IF(I24=63%,F24*G24*H24*F!$B$63,IF(I24=64%,F24*G24*H24*F!$B$64,IF(I24=65%,F24*G24*H24*F!$B$65,IF(I24=66%,F24*G24*H24*F!$B$66,IF(I24=67%,F24*G24*H24*F!$B$67,IF(I24=68%,F24*G24*H24*F!$B$68,IF(I24=69%,F24*G24*H24*F!$B$69,IF(I24=70%,F24*G24*H24*F!$B$70,IF(I24=71%,F24*G24*H24*F!$B$71,IF(I24=72%,F24*G24*H24*F!$B$72,IF(I24=73%,F24*G24*H24*F!$B$73,IF(I24=74%,F24*G24*H24*F!$B$74,IF(I24=75%,F24*G24*H24*F!$B$75,IF(I24=76%,F24*G24*H24*F!$B$76,IF(I24=77%,F24*G24*H24*F!$B$77,IF(I24=78%,F24*G24*H24*F!$B$78,IF(I24=79%,F24*G24*H24*F!$B$79,IF(I24=80%,F24*G24*H24*F!$B$80,IF(I24=81%,F24*G24*H24*F!$B$81,IF(I24=82%,F24*G24*H24*F!$B$82,IF(I24=83%,F24*G24*H24*F!$B$83,IF(I24=84%,F24*G24*H24*F!$B$84,IF(I24=85%,F24*G24*H24*F!$B$85,IF(I24=86%,F24*G24*H24*F!$B$86,IF(I24=87%,F24*G24*H24*F!$B$87,IF(I24=88%,F24*G24*H24*F!$B$88,IF(I24=89%,F24*G24*H24*F!$B$89,IF(I24=90%,F24*G24*H24*F!$B$90,IF(I24=91%,F24*G24*H24*F!$B$91,IF(I24=92%,F24*G24*H24*F!$B$92,IF(I24=93%,F24*G24*H24*F!$B$93,IF(I24=94%,F24*G24*H24*F!$B$94,IF(I24=95%,F24*G24*H24*F!$B$95,IF(I24=96%,F24*G24*H24*F!$B$96,IF(I24=97%,F24*G24*H24*F!$B$97,IF(I24=98%,F24*G24*H24*F!$B$98,IF(I24=99%,F24*G24*H24*F!$B$99,IF(I24&gt;99%,F24*G24*H24*F!$B$100,))))))))))))))))))))))))))))))))))))))))))))))))))))))))+IF(M24&lt;30%,0,IF(M24&lt;35%,J24*K24*L24*F!$B$33,IF(M24&lt;40%,J24*K24*L24*F!$B$38,IF(M24&lt;45%,J24*K24*L24*F!$B$43,IF(M24&lt;50%,J24*K24*L24*F!$B$48,IF(M24=50%,J24*K24*L24*F!$B$50,IF(M24=51%,J24*K24*L24*F!$B$51,IF(M24=52%,J24*K24*L24*F!$B$52,IF(M24=53%,J24*K24*L24*F!$B$53,IF(M24=54%,J24*K24*L24*F!$B$54,IF(M24=55%,J24*K24*L24*F!$B$55,IF(M24=56%,J24*K24*L24*F!$B$56,IF(M24=57%,J24*K24*L24*F!$B$57,IF(M24=58%,J24*K24*L24*F!$B$58,IF(M24=59%,J24*K24*L24*F!$B$59,IF(M24=60%,J24*K24*L24*F!$B$60,IF(M24=61%,J24*K24*L24*F!$B$61,IF(M24=62%,J24*K24*L24*F!$B$62,IF(M24=63%,J24*K24*L24*F!$B$63,IF(M24=64%,J24*K24*L24*F!$B$64,IF(M24=65%,J24*K24*L24*F!$B$65,IF(M24=66%,J24*K24*L24*F!$B$66,IF(M24=67%,J24*K24*L24*F!$B$67,IF(M24=68%,J24*K24*L24*F!$B$68,IF(M24=69%,J24*K24*L24*F!$B$69,IF(M24=70%,J24*K24*L24*F!$B$70,IF(M24=71%,J24*K24*L24*F!$B$71,IF(M24=72%,J24*K24*L24*F!$B$72,IF(M24=73%,J24*K24*L24*F!$B$73,IF(M24=74%,J24*K24*L24*F!$B$74,IF(M24=75%,J24*K24*L24*F!$B$75,IF(M24=76%,J24*K24*L24*F!$B$76,IF(M24=77%,J24*K24*L24*F!$B$77,IF(M24=78%,J24*K24*L24*F!$B$78,IF(M24=79%,J24*K24*L24*F!$B$79,IF(M24=80%,J24*K24*L24*F!$B$80,IF(M24=81%,J24*K24*L24*F!$B$81,IF(M24=82%,J24*K24*L24*F!$B$82,IF(M24=83%,J24*K24*L24*F!$B$83,IF(M24=84%,J24*K24*L24*F!$B$84,IF(M24=85%,J24*K24*L24*F!$B$85,IF(M24=86%,J24*K24*L24*F!$B$86,IF(M24=87%,J24*K24*L24*F!$B$87,IF(M24=88%,J24*K24*L24*F!$B$88,IF(M24=89%,J24*K24*L24*F!$B$89,IF(M24=90%,J24*K24*L24*F!$B$90,IF(M24=91%,J24*K24*L24*F!$B$91,IF(M24=92%,J24*K24*L24*F!$B$92,IF(M24=93%,J24*K24*L24*F!$B$93,IF(M24=94%,J24*K24*L24*F!$B$94,IF(M24=95%,J24*K24*L24*F!$B$95,IF(M24=96%,J24*K24*L24*F!$B$96,IF(M24=97%,J24*K24*L24*F!$B$97,IF(M24=98%,J24*K24*L24*F!$B$98,IF(M24=99%,J24*K24*L24*F!$B$99,IF(M24&gt;99%,J24*K24*L24*F!$B$100,))))))))))))))))))))))))))))))))))))))))))))))))))))))))+IF(Q24&lt;30%,0,IF(Q24&lt;35%,N24*O24*P24*F!$B$33,IF(Q24&lt;40%,N24*O24*P24*F!$B$38,IF(Q24&lt;45%,N24*O24*P24*F!$B$43,IF(Q24&lt;50%,N24*O24*P24*F!$B$48,IF(Q24=50%,N24*O24*P24*F!$B$50,IF(Q24=51%,N24*O24*P24*F!$B$51,IF(Q24=52%,N24*O24*P24*F!$B$52,IF(Q24=53%,N24*O24*P24*F!$B$53,IF(Q24=54%,N24*O24*P24*F!$B$54,IF(Q24=55%,N24*O24*P24*F!$B$55,IF(Q24=56%,N24*O24*P24*F!$B$56,IF(Q24=57%,N24*O24*P24*F!$B$57,IF(Q24=58%,N24*O24*P24*F!$B$58,IF(Q24=59%,N24*O24*P24*F!$B$59,IF(Q24=60%,N24*O24*P24*F!$B$60,IF(Q24=61%,N24*O24*P24*F!$B$61,IF(Q24=62%,N24*O24*P24*F!$B$62,IF(Q24=63%,N24*O24*P24*F!$B$63,IF(Q24=64%,N24*O24*P24*F!$B$64,IF(Q24=65%,N24*O24*P24*F!$B$65,IF(Q24=66%,N24*O24*P24*F!$B$66,IF(Q24=67%,N24*O24*P24*F!$B$67,IF(Q24=68%,N24*O24*P24*F!$B$68,IF(Q24=69%,N24*O24*P24*F!$B$69,IF(Q24=70%,N24*O24*P24*F!$B$70,IF(Q24=71%,N24*O24*P24*F!$B$71,IF(Q24=72%,N24*O24*P24*F!$B$72,IF(Q24=73%,N24*O24*P24*F!$B$73,IF(Q24=74%,N24*O24*P24*F!$B$74,IF(Q24=75%,N24*O24*P24*F!$B$75,IF(Q24=76%,N24*O24*P24*F!$B$76,IF(Q24=77%,N24*O24*P24*F!$B$77,IF(Q24=78%,N24*O24*P24*F!$B$78,IF(Q24=79%,N24*O24*P24*F!$B$79,IF(Q24=80%,N24*O24*P24*F!$B$80,IF(Q24=81%,N24*O24*P24*F!$B$81,IF(Q24=82%,N24*O24*P24*F!$B$82,IF(Q24=83%,N24*O24*P24*F!$B$83,IF(Q24=84%,N24*O24*P24*F!$B$84,IF(Q24=85%,N24*O24*P24*F!$B$85,IF(Q24=86%,N24*O24*P24*F!$B$86,IF(Q24=87%,N24*O24*P24*F!$B$87,IF(Q24=88%,N24*O24*P24*F!$B$88,IF(Q24=89%,N24*O24*P24*F!$B$89,IF(Q24=90%,N24*O24*P24*F!$B$90,IF(Q24=91%,N24*O24*P24*F!$B$91,IF(Q24=92%,N24*O24*P24*F!$B$92,IF(Q24=93%,N24*O24*P24*F!$B$93,IF(Q24=94%,N24*O24*P24*F!$B$94,IF(Q24=95%,N24*O24*P24*F!$B$95,IF(Q24=96%,N24*O24*P24*F!$B$96,IF(Q24=97%,N24*O24*P24*F!$B$97,IF(Q24=98%,N24*O24*P24*F!$B$98,IF(Q24=99%,N24*O24*P24*F!$B$99,IF(Q24&gt;99%,N24*O24*P24*F!$B$100,))))))))))))))))))))))))))))))))))))))))))))))))))))))))+IF(U24&lt;30%,0,IF(U24&lt;35%,R24*S24*T24*F!$B$33,IF(U24&lt;40%,R24*S24*T24*F!$B$38,IF(U24&lt;45%,R24*S24*T24*F!$B$43,IF(U24&lt;50%,R24*S24*T24*F!$B$48,IF(U24=50%,R24*S24*T24*F!$B$50,IF(U24=51%,R24*S24*T24*F!$B$51,IF(U24=52%,R24*S24*T24*F!$B$52,IF(U24=53%,R24*S24*T24*F!$B$53,IF(U24=54%,R24*S24*T24*F!$B$54,IF(U24=55%,R24*S24*T24*F!$B$55,IF(U24=56%,R24*S24*T24*F!$B$56,IF(U24=57%,R24*S24*T24*F!$B$57,IF(U24=58%,R24*S24*T24*F!$B$58,IF(U24=59%,R24*S24*T24*F!$B$59,IF(U24=60%,R24*S24*T24*F!$B$60,IF(U24=61%,R24*S24*T24*F!$B$61,IF(U24=62%,R24*S24*T24*F!$B$62,IF(U24=63%,R24*S24*T24*F!$B$63,IF(U24=64%,R24*S24*T24*F!$B$64,IF(U24=65%,R24*S24*T24*F!$B$65,IF(U24=66%,R24*S24*T24*F!$B$66,IF(U24=67%,R24*S24*T24*F!$B$67,IF(U24=68%,R24*S24*T24*F!$B$68,IF(U24=69%,R24*S24*T24*F!$B$69,IF(U24=70%,R24*S24*T24*F!$B$70,IF(U24=71%,R24*S24*T24*F!$B$71,IF(U24=72%,R24*S24*T24*F!$B$72,IF(U24=73%,R24*S24*T24*F!$B$73,IF(U24=74%,R24*S24*T24*F!$B$74,IF(U24=75%,R24*S24*T24*F!$B$75,IF(U24=76%,R24*S24*T24*F!$B$76,IF(U24=77%,R24*S24*T24*F!$B$77,IF(U24=78%,R24*S24*T24*F!$B$78,IF(U24=79%,R24*S24*T24*F!$B$79,IF(U24=80%,R24*S24*T24*F!$B$80,IF(U24=81%,R24*S24*T24*F!$B$81,IF(U24=82%,R24*S24*T24*F!$B$82,IF(U24=83%,R24*S24*T24*F!$B$83,IF(U24=84%,R24*S24*T24*F!$B$84,IF(U24=85%,R24*S24*T24*F!$B$85,IF(U24=86%,R24*S24*T24*F!$B$86,IF(U24=87%,R24*S24*T24*F!$B$87,IF(U24=88%,R24*S24*T24*F!$B$88,IF(U24=89%,R24*S24*T24*F!$B$89,IF(U24=90%,R24*S24*T24*F!$B$90,IF(U24=91%,R24*S24*T24*F!$B$91,IF(U24=92%,R24*S24*T24*F!$B$92,IF(U24=93%,R24*S24*T24*F!$B$93,IF(U24=94%,R24*S24*T24*F!$B$94,IF(U24=95%,R24*S24*T24*F!$B$95,IF(U24=96%,R24*S24*T24*F!$B$96,IF(U24=97%,R24*S24*T24*F!$B$97,IF(U24=98%,R24*S24*T24*F!$B$98,IF(U24=99%,R24*S24*T24*F!$B$99,IF(U24&gt;99%,R24*S24*T24*F!$B$100)))))))))))))))))))))))))))))))))))))))))))))))))))))))))*IF(ISNUMBER(E24),E24,1)*IF(ISNUMBER(D24),D24,1)</f>
        <v>0</v>
      </c>
      <c r="AA24" s="33">
        <f>G24*H24+K24*L24+O24*P24+S24*T24</f>
        <v>0</v>
      </c>
      <c r="AB24" s="35">
        <f>(H24*(IF(I24&lt;45%,0.5,IF(I24&lt;55%,0.8,IF(I24&lt;65%,0.9,IF(I24&lt;75%,1,IF(I24&lt;85%,1.1,1.2))))))+L24*(IF(M24&lt;45%,0.5,IF(M24&lt;55%,0.8,IF(M24&lt;65%,0.9,IF(M24&lt;75%,1,IF(M24&lt;85%,1.1,1.2))))))+P24*(IF(Q24&lt;45%,0.5,IF(Q24&lt;55%,0.8,IF(Q24&lt;65%,0.9,IF(Q24&lt;75%,1,IF(Q24&lt;85%,1.1,1.2))))))+T24*(IF(U24&lt;45%,0.5,IF(U24&lt;55%,0.8,IF(U24&lt;65%,0.9,IF(U24&lt;75%,1,IF(U24&lt;85%,1.1,1.2)))))))*IF(D24&gt;=0.8,6,IF(D24&lt;=0.4,1.5,3))</f>
        <v>0</v>
      </c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</row>
    <row r="25" spans="1:62" x14ac:dyDescent="0.25">
      <c r="A25" s="1129"/>
      <c r="B25" s="156"/>
      <c r="C25" s="158"/>
      <c r="D25" s="63"/>
      <c r="E25" s="83"/>
      <c r="F25" s="81"/>
      <c r="G25" s="96"/>
      <c r="H25" s="96"/>
      <c r="I25" s="82">
        <f t="shared" si="14"/>
        <v>0</v>
      </c>
      <c r="J25" s="81"/>
      <c r="K25" s="96"/>
      <c r="L25" s="96"/>
      <c r="M25" s="104">
        <f t="shared" si="15"/>
        <v>0</v>
      </c>
      <c r="N25" s="81"/>
      <c r="O25" s="96"/>
      <c r="P25" s="96"/>
      <c r="Q25" s="82">
        <f t="shared" si="16"/>
        <v>0</v>
      </c>
      <c r="R25" s="81"/>
      <c r="S25" s="96"/>
      <c r="T25" s="96"/>
      <c r="U25" s="104">
        <f t="shared" si="17"/>
        <v>0</v>
      </c>
      <c r="V25" s="128">
        <f t="shared" si="18"/>
        <v>0</v>
      </c>
      <c r="W25" s="44">
        <f t="shared" si="19"/>
        <v>0</v>
      </c>
      <c r="X25" s="45">
        <f t="shared" si="20"/>
        <v>0</v>
      </c>
      <c r="Y25" s="90"/>
      <c r="Z25" s="127">
        <f>(IF(I25&lt;30%,0,IF(I25&lt;35%,F25*G25*H25*F!$B$33,IF(I25&lt;40%,F25*G25*H25*F!$B$38,IF(I25&lt;45%,F25*G25*H25*F!$B$43,IF(I25&lt;50%,F25*G25*H25*F!$B$48,IF(I25=50%,F25*G25*H25*F!$B$50,IF(I25=51%,F25*G25*H25*F!$B$51,IF(I25=52%,F25*G25*H25*F!$B$52,IF(I25=53%,F25*G25*H25*F!$B$53,IF(I25=54%,F25*G25*H25*F!$B$54,IF(I25=55%,F25*G25*H25*F!$B$55,IF(I25=56%,F25*G25*H25*F!$B$56,IF(I25=57%,F25*G25*H25*F!$B$57,IF(I25=58%,F25*G25*H25*F!$B$58,IF(I25=59%,F25*G25*H25*F!$B$59,IF(I25=60%,F25*G25*H25*F!$B$60,IF(I25=61%,F25*G25*H25*F!$B$61,IF(I25=62%,F25*G25*H25*F!$B$62,IF(I25=63%,F25*G25*H25*F!$B$63,IF(I25=64%,F25*G25*H25*F!$B$64,IF(I25=65%,F25*G25*H25*F!$B$65,IF(I25=66%,F25*G25*H25*F!$B$66,IF(I25=67%,F25*G25*H25*F!$B$67,IF(I25=68%,F25*G25*H25*F!$B$68,IF(I25=69%,F25*G25*H25*F!$B$69,IF(I25=70%,F25*G25*H25*F!$B$70,IF(I25=71%,F25*G25*H25*F!$B$71,IF(I25=72%,F25*G25*H25*F!$B$72,IF(I25=73%,F25*G25*H25*F!$B$73,IF(I25=74%,F25*G25*H25*F!$B$74,IF(I25=75%,F25*G25*H25*F!$B$75,IF(I25=76%,F25*G25*H25*F!$B$76,IF(I25=77%,F25*G25*H25*F!$B$77,IF(I25=78%,F25*G25*H25*F!$B$78,IF(I25=79%,F25*G25*H25*F!$B$79,IF(I25=80%,F25*G25*H25*F!$B$80,IF(I25=81%,F25*G25*H25*F!$B$81,IF(I25=82%,F25*G25*H25*F!$B$82,IF(I25=83%,F25*G25*H25*F!$B$83,IF(I25=84%,F25*G25*H25*F!$B$84,IF(I25=85%,F25*G25*H25*F!$B$85,IF(I25=86%,F25*G25*H25*F!$B$86,IF(I25=87%,F25*G25*H25*F!$B$87,IF(I25=88%,F25*G25*H25*F!$B$88,IF(I25=89%,F25*G25*H25*F!$B$89,IF(I25=90%,F25*G25*H25*F!$B$90,IF(I25=91%,F25*G25*H25*F!$B$91,IF(I25=92%,F25*G25*H25*F!$B$92,IF(I25=93%,F25*G25*H25*F!$B$93,IF(I25=94%,F25*G25*H25*F!$B$94,IF(I25=95%,F25*G25*H25*F!$B$95,IF(I25=96%,F25*G25*H25*F!$B$96,IF(I25=97%,F25*G25*H25*F!$B$97,IF(I25=98%,F25*G25*H25*F!$B$98,IF(I25=99%,F25*G25*H25*F!$B$99,IF(I25&gt;99%,F25*G25*H25*F!$B$100,))))))))))))))))))))))))))))))))))))))))))))))))))))))))+IF(M25&lt;30%,0,IF(M25&lt;35%,J25*K25*L25*F!$B$33,IF(M25&lt;40%,J25*K25*L25*F!$B$38,IF(M25&lt;45%,J25*K25*L25*F!$B$43,IF(M25&lt;50%,J25*K25*L25*F!$B$48,IF(M25=50%,J25*K25*L25*F!$B$50,IF(M25=51%,J25*K25*L25*F!$B$51,IF(M25=52%,J25*K25*L25*F!$B$52,IF(M25=53%,J25*K25*L25*F!$B$53,IF(M25=54%,J25*K25*L25*F!$B$54,IF(M25=55%,J25*K25*L25*F!$B$55,IF(M25=56%,J25*K25*L25*F!$B$56,IF(M25=57%,J25*K25*L25*F!$B$57,IF(M25=58%,J25*K25*L25*F!$B$58,IF(M25=59%,J25*K25*L25*F!$B$59,IF(M25=60%,J25*K25*L25*F!$B$60,IF(M25=61%,J25*K25*L25*F!$B$61,IF(M25=62%,J25*K25*L25*F!$B$62,IF(M25=63%,J25*K25*L25*F!$B$63,IF(M25=64%,J25*K25*L25*F!$B$64,IF(M25=65%,J25*K25*L25*F!$B$65,IF(M25=66%,J25*K25*L25*F!$B$66,IF(M25=67%,J25*K25*L25*F!$B$67,IF(M25=68%,J25*K25*L25*F!$B$68,IF(M25=69%,J25*K25*L25*F!$B$69,IF(M25=70%,J25*K25*L25*F!$B$70,IF(M25=71%,J25*K25*L25*F!$B$71,IF(M25=72%,J25*K25*L25*F!$B$72,IF(M25=73%,J25*K25*L25*F!$B$73,IF(M25=74%,J25*K25*L25*F!$B$74,IF(M25=75%,J25*K25*L25*F!$B$75,IF(M25=76%,J25*K25*L25*F!$B$76,IF(M25=77%,J25*K25*L25*F!$B$77,IF(M25=78%,J25*K25*L25*F!$B$78,IF(M25=79%,J25*K25*L25*F!$B$79,IF(M25=80%,J25*K25*L25*F!$B$80,IF(M25=81%,J25*K25*L25*F!$B$81,IF(M25=82%,J25*K25*L25*F!$B$82,IF(M25=83%,J25*K25*L25*F!$B$83,IF(M25=84%,J25*K25*L25*F!$B$84,IF(M25=85%,J25*K25*L25*F!$B$85,IF(M25=86%,J25*K25*L25*F!$B$86,IF(M25=87%,J25*K25*L25*F!$B$87,IF(M25=88%,J25*K25*L25*F!$B$88,IF(M25=89%,J25*K25*L25*F!$B$89,IF(M25=90%,J25*K25*L25*F!$B$90,IF(M25=91%,J25*K25*L25*F!$B$91,IF(M25=92%,J25*K25*L25*F!$B$92,IF(M25=93%,J25*K25*L25*F!$B$93,IF(M25=94%,J25*K25*L25*F!$B$94,IF(M25=95%,J25*K25*L25*F!$B$95,IF(M25=96%,J25*K25*L25*F!$B$96,IF(M25=97%,J25*K25*L25*F!$B$97,IF(M25=98%,J25*K25*L25*F!$B$98,IF(M25=99%,J25*K25*L25*F!$B$99,IF(M25&gt;99%,J25*K25*L25*F!$B$100,))))))))))))))))))))))))))))))))))))))))))))))))))))))))+IF(Q25&lt;30%,0,IF(Q25&lt;35%,N25*O25*P25*F!$B$33,IF(Q25&lt;40%,N25*O25*P25*F!$B$38,IF(Q25&lt;45%,N25*O25*P25*F!$B$43,IF(Q25&lt;50%,N25*O25*P25*F!$B$48,IF(Q25=50%,N25*O25*P25*F!$B$50,IF(Q25=51%,N25*O25*P25*F!$B$51,IF(Q25=52%,N25*O25*P25*F!$B$52,IF(Q25=53%,N25*O25*P25*F!$B$53,IF(Q25=54%,N25*O25*P25*F!$B$54,IF(Q25=55%,N25*O25*P25*F!$B$55,IF(Q25=56%,N25*O25*P25*F!$B$56,IF(Q25=57%,N25*O25*P25*F!$B$57,IF(Q25=58%,N25*O25*P25*F!$B$58,IF(Q25=59%,N25*O25*P25*F!$B$59,IF(Q25=60%,N25*O25*P25*F!$B$60,IF(Q25=61%,N25*O25*P25*F!$B$61,IF(Q25=62%,N25*O25*P25*F!$B$62,IF(Q25=63%,N25*O25*P25*F!$B$63,IF(Q25=64%,N25*O25*P25*F!$B$64,IF(Q25=65%,N25*O25*P25*F!$B$65,IF(Q25=66%,N25*O25*P25*F!$B$66,IF(Q25=67%,N25*O25*P25*F!$B$67,IF(Q25=68%,N25*O25*P25*F!$B$68,IF(Q25=69%,N25*O25*P25*F!$B$69,IF(Q25=70%,N25*O25*P25*F!$B$70,IF(Q25=71%,N25*O25*P25*F!$B$71,IF(Q25=72%,N25*O25*P25*F!$B$72,IF(Q25=73%,N25*O25*P25*F!$B$73,IF(Q25=74%,N25*O25*P25*F!$B$74,IF(Q25=75%,N25*O25*P25*F!$B$75,IF(Q25=76%,N25*O25*P25*F!$B$76,IF(Q25=77%,N25*O25*P25*F!$B$77,IF(Q25=78%,N25*O25*P25*F!$B$78,IF(Q25=79%,N25*O25*P25*F!$B$79,IF(Q25=80%,N25*O25*P25*F!$B$80,IF(Q25=81%,N25*O25*P25*F!$B$81,IF(Q25=82%,N25*O25*P25*F!$B$82,IF(Q25=83%,N25*O25*P25*F!$B$83,IF(Q25=84%,N25*O25*P25*F!$B$84,IF(Q25=85%,N25*O25*P25*F!$B$85,IF(Q25=86%,N25*O25*P25*F!$B$86,IF(Q25=87%,N25*O25*P25*F!$B$87,IF(Q25=88%,N25*O25*P25*F!$B$88,IF(Q25=89%,N25*O25*P25*F!$B$89,IF(Q25=90%,N25*O25*P25*F!$B$90,IF(Q25=91%,N25*O25*P25*F!$B$91,IF(Q25=92%,N25*O25*P25*F!$B$92,IF(Q25=93%,N25*O25*P25*F!$B$93,IF(Q25=94%,N25*O25*P25*F!$B$94,IF(Q25=95%,N25*O25*P25*F!$B$95,IF(Q25=96%,N25*O25*P25*F!$B$96,IF(Q25=97%,N25*O25*P25*F!$B$97,IF(Q25=98%,N25*O25*P25*F!$B$98,IF(Q25=99%,N25*O25*P25*F!$B$99,IF(Q25&gt;99%,N25*O25*P25*F!$B$100,))))))))))))))))))))))))))))))))))))))))))))))))))))))))+IF(U25&lt;30%,0,IF(U25&lt;35%,R25*S25*T25*F!$B$33,IF(U25&lt;40%,R25*S25*T25*F!$B$38,IF(U25&lt;45%,R25*S25*T25*F!$B$43,IF(U25&lt;50%,R25*S25*T25*F!$B$48,IF(U25=50%,R25*S25*T25*F!$B$50,IF(U25=51%,R25*S25*T25*F!$B$51,IF(U25=52%,R25*S25*T25*F!$B$52,IF(U25=53%,R25*S25*T25*F!$B$53,IF(U25=54%,R25*S25*T25*F!$B$54,IF(U25=55%,R25*S25*T25*F!$B$55,IF(U25=56%,R25*S25*T25*F!$B$56,IF(U25=57%,R25*S25*T25*F!$B$57,IF(U25=58%,R25*S25*T25*F!$B$58,IF(U25=59%,R25*S25*T25*F!$B$59,IF(U25=60%,R25*S25*T25*F!$B$60,IF(U25=61%,R25*S25*T25*F!$B$61,IF(U25=62%,R25*S25*T25*F!$B$62,IF(U25=63%,R25*S25*T25*F!$B$63,IF(U25=64%,R25*S25*T25*F!$B$64,IF(U25=65%,R25*S25*T25*F!$B$65,IF(U25=66%,R25*S25*T25*F!$B$66,IF(U25=67%,R25*S25*T25*F!$B$67,IF(U25=68%,R25*S25*T25*F!$B$68,IF(U25=69%,R25*S25*T25*F!$B$69,IF(U25=70%,R25*S25*T25*F!$B$70,IF(U25=71%,R25*S25*T25*F!$B$71,IF(U25=72%,R25*S25*T25*F!$B$72,IF(U25=73%,R25*S25*T25*F!$B$73,IF(U25=74%,R25*S25*T25*F!$B$74,IF(U25=75%,R25*S25*T25*F!$B$75,IF(U25=76%,R25*S25*T25*F!$B$76,IF(U25=77%,R25*S25*T25*F!$B$77,IF(U25=78%,R25*S25*T25*F!$B$78,IF(U25=79%,R25*S25*T25*F!$B$79,IF(U25=80%,R25*S25*T25*F!$B$80,IF(U25=81%,R25*S25*T25*F!$B$81,IF(U25=82%,R25*S25*T25*F!$B$82,IF(U25=83%,R25*S25*T25*F!$B$83,IF(U25=84%,R25*S25*T25*F!$B$84,IF(U25=85%,R25*S25*T25*F!$B$85,IF(U25=86%,R25*S25*T25*F!$B$86,IF(U25=87%,R25*S25*T25*F!$B$87,IF(U25=88%,R25*S25*T25*F!$B$88,IF(U25=89%,R25*S25*T25*F!$B$89,IF(U25=90%,R25*S25*T25*F!$B$90,IF(U25=91%,R25*S25*T25*F!$B$91,IF(U25=92%,R25*S25*T25*F!$B$92,IF(U25=93%,R25*S25*T25*F!$B$93,IF(U25=94%,R25*S25*T25*F!$B$94,IF(U25=95%,R25*S25*T25*F!$B$95,IF(U25=96%,R25*S25*T25*F!$B$96,IF(U25=97%,R25*S25*T25*F!$B$97,IF(U25=98%,R25*S25*T25*F!$B$98,IF(U25=99%,R25*S25*T25*F!$B$99,IF(U25&gt;99%,R25*S25*T25*F!$B$100)))))))))))))))))))))))))))))))))))))))))))))))))))))))))*IF(ISNUMBER(E25),E25,1)*IF(ISNUMBER(D25),D25,1)</f>
        <v>0</v>
      </c>
      <c r="AA25" s="127">
        <f>G25*H25+K25*L25+O25*P25+S25*T25</f>
        <v>0</v>
      </c>
      <c r="AB25" s="46">
        <f>(H25*(IF(I25&lt;45%,0.5,IF(I25&lt;55%,0.8,IF(I25&lt;65%,0.9,IF(I25&lt;75%,1,IF(I25&lt;85%,1.1,1.2))))))+L25*(IF(M25&lt;45%,0.5,IF(M25&lt;55%,0.8,IF(M25&lt;65%,0.9,IF(M25&lt;75%,1,IF(M25&lt;85%,1.1,1.2))))))+P25*(IF(Q25&lt;45%,0.5,IF(Q25&lt;55%,0.8,IF(Q25&lt;65%,0.9,IF(Q25&lt;75%,1,IF(Q25&lt;85%,1.1,1.2))))))+T25*(IF(U25&lt;45%,0.5,IF(U25&lt;55%,0.8,IF(U25&lt;65%,0.9,IF(U25&lt;75%,1,IF(U25&lt;85%,1.1,1.2)))))))*IF(D25&gt;=0.8,6,IF(D25&lt;=0.4,1.5,3))</f>
        <v>0</v>
      </c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</row>
    <row r="26" spans="1:62" ht="15.75" thickBot="1" x14ac:dyDescent="0.3">
      <c r="A26" s="1130"/>
      <c r="B26" s="167"/>
      <c r="C26" s="168"/>
      <c r="D26" s="37">
        <f>ROUND(IFERROR((D21*(G21*H21+K21*L21+O21*P21+S21*T21)+D22*(G22*H22+K22*L22+O22*P22+S22*T22)+D23*(G23*H23+K23*L23+O23*P23+S23*T23)+D24*(G24*H24+K24*L24+O24*P24+S24*T24)+D25*(G25*H25+K25*L25+O25*P25+S25*T25))/((G21*H21+K21*L21+O21*P21+S21*T21)+(G22*H22+K22*L22+O22*P22+S22*T22)+(G23*H23+K23*L23+O23*P23+S23*T23)+(G24*H24+K24*L24+O24*P24+S24*T24)+(G25*H25+K25*L25+O25*P25+S25*T25)),0),3)</f>
        <v>0</v>
      </c>
      <c r="E26" s="181"/>
      <c r="F26" s="182"/>
      <c r="G26" s="183"/>
      <c r="H26" s="183"/>
      <c r="I26" s="184"/>
      <c r="J26" s="182"/>
      <c r="K26" s="183"/>
      <c r="L26" s="183"/>
      <c r="M26" s="185"/>
      <c r="N26" s="182"/>
      <c r="O26" s="183"/>
      <c r="P26" s="183"/>
      <c r="Q26" s="184"/>
      <c r="R26" s="182"/>
      <c r="S26" s="183"/>
      <c r="T26" s="183"/>
      <c r="U26" s="185"/>
      <c r="V26" s="122">
        <f>SUM(V21:V25)</f>
        <v>0</v>
      </c>
      <c r="W26" s="117">
        <f>IFERROR(V26/AA26,0)</f>
        <v>0</v>
      </c>
      <c r="X26" s="118">
        <f>ROUND(IFERROR((D21*(I21*G21*H21+M21*K21*L21+Q21*O21*P21+U21*S21*T21)+D22*(I22*G22*H22+M22*K22*L22+Q22*O22*P22+U22*S22*T22)+D23*(I23*G23*H23+M23*K23*L23+Q23*O23*P23+U23*S23*T23)+D24*(I24*G24*H24+M24*K24*L24+Q24*O24*P24+U24*S24*T24)+D25*(I25*G25*H25+M25*K25*L25+Q25*O25*P25+U25*S25*T25))/(D21*(G21*H21+K21*L21+O21*P21+S21*T21)+D22*(G22*H22+K22*L22+O22*P22+S22*T22)+D23*(G23*H23+K23*L23+O23*P23+S23*T23)+D24*(G24*H24+K24*L24+O24*P24+S24*T24)+D25*(G25*H25+K25*L25+O25*P25+S25*T25)),0),2)</f>
        <v>0</v>
      </c>
      <c r="Y26" s="160"/>
      <c r="Z26" s="9">
        <f>SUM(Z21:Z25)</f>
        <v>0</v>
      </c>
      <c r="AA26" s="117">
        <f>SUM(AA21:AA25)</f>
        <v>0</v>
      </c>
      <c r="AB26" s="119">
        <f>IF(SUM(AB21:AB25)=0,TIME(,0,),TIME(,SUM(AB21:AB25)+30,))</f>
        <v>0</v>
      </c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</row>
    <row r="27" spans="1:62" x14ac:dyDescent="0.25">
      <c r="A27" s="144" t="s">
        <v>0</v>
      </c>
      <c r="B27" s="86"/>
      <c r="C27" s="84"/>
      <c r="D27" s="59"/>
      <c r="E27" s="85"/>
      <c r="F27" s="152"/>
      <c r="G27" s="94"/>
      <c r="H27" s="94"/>
      <c r="I27" s="93">
        <f t="shared" ref="I27:I31" si="21">IFERROR(ROUND(F27/$Y27,2),)</f>
        <v>0</v>
      </c>
      <c r="J27" s="147"/>
      <c r="K27" s="97"/>
      <c r="L27" s="97"/>
      <c r="M27" s="99">
        <f t="shared" ref="M27:M31" si="22">IFERROR(ROUND(J27/$Y27,2),)</f>
        <v>0</v>
      </c>
      <c r="N27" s="152"/>
      <c r="O27" s="94"/>
      <c r="P27" s="94"/>
      <c r="Q27" s="95">
        <f t="shared" ref="Q27:Q31" si="23">IFERROR(ROUND(N27/$Y27,2),)</f>
        <v>0</v>
      </c>
      <c r="R27" s="152"/>
      <c r="S27" s="94"/>
      <c r="T27" s="94"/>
      <c r="U27" s="93">
        <f t="shared" ref="U27:U31" si="24">IFERROR(ROUND(R27/$Y27,2),)</f>
        <v>0</v>
      </c>
      <c r="V27" s="106">
        <f>(IF(ISNUMBER(F27),F27,1)*G27*H27+IF(ISNUMBER(J27),J27,1)*K27*L27+IF(ISNUMBER(N27),N27,1)*O27*P27+IF(ISNUMBER(R27),R27,1)*S27*T27)*IF(ISNUMBER(E27),E27,1)</f>
        <v>0</v>
      </c>
      <c r="W27" s="107">
        <f>IFERROR((IF(ISNUMBER(F27),F27,1)*G27*H27+IF(ISNUMBER(J27),J27,1)*K27*L27+IF(ISNUMBER(N27),N27,1)*O27*P27+IF(ISNUMBER(R27),R27,1)*S27*T27)*IF(ISNUMBER(E27),E27,1)/(G27*H27+K27*L27+O27*P27+S27*T27),0)</f>
        <v>0</v>
      </c>
      <c r="X27" s="28">
        <f>ROUND(IFERROR((W27/(Y27*IF(ISNUMBER(E27),E27,1))),0),2)</f>
        <v>0</v>
      </c>
      <c r="Y27" s="89"/>
      <c r="Z27" s="4">
        <f>(IF(I27&lt;30%,0,IF(I27&lt;35%,F27*G27*H27*F!$B$33,IF(I27&lt;40%,F27*G27*H27*F!$B$38,IF(I27&lt;45%,F27*G27*H27*F!$B$43,IF(I27&lt;50%,F27*G27*H27*F!$B$48,IF(I27=50%,F27*G27*H27*F!$B$50,IF(I27=51%,F27*G27*H27*F!$B$51,IF(I27=52%,F27*G27*H27*F!$B$52,IF(I27=53%,F27*G27*H27*F!$B$53,IF(I27=54%,F27*G27*H27*F!$B$54,IF(I27=55%,F27*G27*H27*F!$B$55,IF(I27=56%,F27*G27*H27*F!$B$56,IF(I27=57%,F27*G27*H27*F!$B$57,IF(I27=58%,F27*G27*H27*F!$B$58,IF(I27=59%,F27*G27*H27*F!$B$59,IF(I27=60%,F27*G27*H27*F!$B$60,IF(I27=61%,F27*G27*H27*F!$B$61,IF(I27=62%,F27*G27*H27*F!$B$62,IF(I27=63%,F27*G27*H27*F!$B$63,IF(I27=64%,F27*G27*H27*F!$B$64,IF(I27=65%,F27*G27*H27*F!$B$65,IF(I27=66%,F27*G27*H27*F!$B$66,IF(I27=67%,F27*G27*H27*F!$B$67,IF(I27=68%,F27*G27*H27*F!$B$68,IF(I27=69%,F27*G27*H27*F!$B$69,IF(I27=70%,F27*G27*H27*F!$B$70,IF(I27=71%,F27*G27*H27*F!$B$71,IF(I27=72%,F27*G27*H27*F!$B$72,IF(I27=73%,F27*G27*H27*F!$B$73,IF(I27=74%,F27*G27*H27*F!$B$74,IF(I27=75%,F27*G27*H27*F!$B$75,IF(I27=76%,F27*G27*H27*F!$B$76,IF(I27=77%,F27*G27*H27*F!$B$77,IF(I27=78%,F27*G27*H27*F!$B$78,IF(I27=79%,F27*G27*H27*F!$B$79,IF(I27=80%,F27*G27*H27*F!$B$80,IF(I27=81%,F27*G27*H27*F!$B$81,IF(I27=82%,F27*G27*H27*F!$B$82,IF(I27=83%,F27*G27*H27*F!$B$83,IF(I27=84%,F27*G27*H27*F!$B$84,IF(I27=85%,F27*G27*H27*F!$B$85,IF(I27=86%,F27*G27*H27*F!$B$86,IF(I27=87%,F27*G27*H27*F!$B$87,IF(I27=88%,F27*G27*H27*F!$B$88,IF(I27=89%,F27*G27*H27*F!$B$89,IF(I27=90%,F27*G27*H27*F!$B$90,IF(I27=91%,F27*G27*H27*F!$B$91,IF(I27=92%,F27*G27*H27*F!$B$92,IF(I27=93%,F27*G27*H27*F!$B$93,IF(I27=94%,F27*G27*H27*F!$B$94,IF(I27=95%,F27*G27*H27*F!$B$95,IF(I27=96%,F27*G27*H27*F!$B$96,IF(I27=97%,F27*G27*H27*F!$B$97,IF(I27=98%,F27*G27*H27*F!$B$98,IF(I27=99%,F27*G27*H27*F!$B$99,IF(I27&gt;99%,F27*G27*H27*F!$B$100,))))))))))))))))))))))))))))))))))))))))))))))))))))))))+IF(M27&lt;30%,0,IF(M27&lt;35%,J27*K27*L27*F!$B$33,IF(M27&lt;40%,J27*K27*L27*F!$B$38,IF(M27&lt;45%,J27*K27*L27*F!$B$43,IF(M27&lt;50%,J27*K27*L27*F!$B$48,IF(M27=50%,J27*K27*L27*F!$B$50,IF(M27=51%,J27*K27*L27*F!$B$51,IF(M27=52%,J27*K27*L27*F!$B$52,IF(M27=53%,J27*K27*L27*F!$B$53,IF(M27=54%,J27*K27*L27*F!$B$54,IF(M27=55%,J27*K27*L27*F!$B$55,IF(M27=56%,J27*K27*L27*F!$B$56,IF(M27=57%,J27*K27*L27*F!$B$57,IF(M27=58%,J27*K27*L27*F!$B$58,IF(M27=59%,J27*K27*L27*F!$B$59,IF(M27=60%,J27*K27*L27*F!$B$60,IF(M27=61%,J27*K27*L27*F!$B$61,IF(M27=62%,J27*K27*L27*F!$B$62,IF(M27=63%,J27*K27*L27*F!$B$63,IF(M27=64%,J27*K27*L27*F!$B$64,IF(M27=65%,J27*K27*L27*F!$B$65,IF(M27=66%,J27*K27*L27*F!$B$66,IF(M27=67%,J27*K27*L27*F!$B$67,IF(M27=68%,J27*K27*L27*F!$B$68,IF(M27=69%,J27*K27*L27*F!$B$69,IF(M27=70%,J27*K27*L27*F!$B$70,IF(M27=71%,J27*K27*L27*F!$B$71,IF(M27=72%,J27*K27*L27*F!$B$72,IF(M27=73%,J27*K27*L27*F!$B$73,IF(M27=74%,J27*K27*L27*F!$B$74,IF(M27=75%,J27*K27*L27*F!$B$75,IF(M27=76%,J27*K27*L27*F!$B$76,IF(M27=77%,J27*K27*L27*F!$B$77,IF(M27=78%,J27*K27*L27*F!$B$78,IF(M27=79%,J27*K27*L27*F!$B$79,IF(M27=80%,J27*K27*L27*F!$B$80,IF(M27=81%,J27*K27*L27*F!$B$81,IF(M27=82%,J27*K27*L27*F!$B$82,IF(M27=83%,J27*K27*L27*F!$B$83,IF(M27=84%,J27*K27*L27*F!$B$84,IF(M27=85%,J27*K27*L27*F!$B$85,IF(M27=86%,J27*K27*L27*F!$B$86,IF(M27=87%,J27*K27*L27*F!$B$87,IF(M27=88%,J27*K27*L27*F!$B$88,IF(M27=89%,J27*K27*L27*F!$B$89,IF(M27=90%,J27*K27*L27*F!$B$90,IF(M27=91%,J27*K27*L27*F!$B$91,IF(M27=92%,J27*K27*L27*F!$B$92,IF(M27=93%,J27*K27*L27*F!$B$93,IF(M27=94%,J27*K27*L27*F!$B$94,IF(M27=95%,J27*K27*L27*F!$B$95,IF(M27=96%,J27*K27*L27*F!$B$96,IF(M27=97%,J27*K27*L27*F!$B$97,IF(M27=98%,J27*K27*L27*F!$B$98,IF(M27=99%,J27*K27*L27*F!$B$99,IF(M27&gt;99%,J27*K27*L27*F!$B$100,))))))))))))))))))))))))))))))))))))))))))))))))))))))))+IF(Q27&lt;30%,0,IF(Q27&lt;35%,N27*O27*P27*F!$B$33,IF(Q27&lt;40%,N27*O27*P27*F!$B$38,IF(Q27&lt;45%,N27*O27*P27*F!$B$43,IF(Q27&lt;50%,N27*O27*P27*F!$B$48,IF(Q27=50%,N27*O27*P27*F!$B$50,IF(Q27=51%,N27*O27*P27*F!$B$51,IF(Q27=52%,N27*O27*P27*F!$B$52,IF(Q27=53%,N27*O27*P27*F!$B$53,IF(Q27=54%,N27*O27*P27*F!$B$54,IF(Q27=55%,N27*O27*P27*F!$B$55,IF(Q27=56%,N27*O27*P27*F!$B$56,IF(Q27=57%,N27*O27*P27*F!$B$57,IF(Q27=58%,N27*O27*P27*F!$B$58,IF(Q27=59%,N27*O27*P27*F!$B$59,IF(Q27=60%,N27*O27*P27*F!$B$60,IF(Q27=61%,N27*O27*P27*F!$B$61,IF(Q27=62%,N27*O27*P27*F!$B$62,IF(Q27=63%,N27*O27*P27*F!$B$63,IF(Q27=64%,N27*O27*P27*F!$B$64,IF(Q27=65%,N27*O27*P27*F!$B$65,IF(Q27=66%,N27*O27*P27*F!$B$66,IF(Q27=67%,N27*O27*P27*F!$B$67,IF(Q27=68%,N27*O27*P27*F!$B$68,IF(Q27=69%,N27*O27*P27*F!$B$69,IF(Q27=70%,N27*O27*P27*F!$B$70,IF(Q27=71%,N27*O27*P27*F!$B$71,IF(Q27=72%,N27*O27*P27*F!$B$72,IF(Q27=73%,N27*O27*P27*F!$B$73,IF(Q27=74%,N27*O27*P27*F!$B$74,IF(Q27=75%,N27*O27*P27*F!$B$75,IF(Q27=76%,N27*O27*P27*F!$B$76,IF(Q27=77%,N27*O27*P27*F!$B$77,IF(Q27=78%,N27*O27*P27*F!$B$78,IF(Q27=79%,N27*O27*P27*F!$B$79,IF(Q27=80%,N27*O27*P27*F!$B$80,IF(Q27=81%,N27*O27*P27*F!$B$81,IF(Q27=82%,N27*O27*P27*F!$B$82,IF(Q27=83%,N27*O27*P27*F!$B$83,IF(Q27=84%,N27*O27*P27*F!$B$84,IF(Q27=85%,N27*O27*P27*F!$B$85,IF(Q27=86%,N27*O27*P27*F!$B$86,IF(Q27=87%,N27*O27*P27*F!$B$87,IF(Q27=88%,N27*O27*P27*F!$B$88,IF(Q27=89%,N27*O27*P27*F!$B$89,IF(Q27=90%,N27*O27*P27*F!$B$90,IF(Q27=91%,N27*O27*P27*F!$B$91,IF(Q27=92%,N27*O27*P27*F!$B$92,IF(Q27=93%,N27*O27*P27*F!$B$93,IF(Q27=94%,N27*O27*P27*F!$B$94,IF(Q27=95%,N27*O27*P27*F!$B$95,IF(Q27=96%,N27*O27*P27*F!$B$96,IF(Q27=97%,N27*O27*P27*F!$B$97,IF(Q27=98%,N27*O27*P27*F!$B$98,IF(Q27=99%,N27*O27*P27*F!$B$99,IF(Q27&gt;99%,N27*O27*P27*F!$B$100,))))))))))))))))))))))))))))))))))))))))))))))))))))))))+IF(U27&lt;30%,0,IF(U27&lt;35%,R27*S27*T27*F!$B$33,IF(U27&lt;40%,R27*S27*T27*F!$B$38,IF(U27&lt;45%,R27*S27*T27*F!$B$43,IF(U27&lt;50%,R27*S27*T27*F!$B$48,IF(U27=50%,R27*S27*T27*F!$B$50,IF(U27=51%,R27*S27*T27*F!$B$51,IF(U27=52%,R27*S27*T27*F!$B$52,IF(U27=53%,R27*S27*T27*F!$B$53,IF(U27=54%,R27*S27*T27*F!$B$54,IF(U27=55%,R27*S27*T27*F!$B$55,IF(U27=56%,R27*S27*T27*F!$B$56,IF(U27=57%,R27*S27*T27*F!$B$57,IF(U27=58%,R27*S27*T27*F!$B$58,IF(U27=59%,R27*S27*T27*F!$B$59,IF(U27=60%,R27*S27*T27*F!$B$60,IF(U27=61%,R27*S27*T27*F!$B$61,IF(U27=62%,R27*S27*T27*F!$B$62,IF(U27=63%,R27*S27*T27*F!$B$63,IF(U27=64%,R27*S27*T27*F!$B$64,IF(U27=65%,R27*S27*T27*F!$B$65,IF(U27=66%,R27*S27*T27*F!$B$66,IF(U27=67%,R27*S27*T27*F!$B$67,IF(U27=68%,R27*S27*T27*F!$B$68,IF(U27=69%,R27*S27*T27*F!$B$69,IF(U27=70%,R27*S27*T27*F!$B$70,IF(U27=71%,R27*S27*T27*F!$B$71,IF(U27=72%,R27*S27*T27*F!$B$72,IF(U27=73%,R27*S27*T27*F!$B$73,IF(U27=74%,R27*S27*T27*F!$B$74,IF(U27=75%,R27*S27*T27*F!$B$75,IF(U27=76%,R27*S27*T27*F!$B$76,IF(U27=77%,R27*S27*T27*F!$B$77,IF(U27=78%,R27*S27*T27*F!$B$78,IF(U27=79%,R27*S27*T27*F!$B$79,IF(U27=80%,R27*S27*T27*F!$B$80,IF(U27=81%,R27*S27*T27*F!$B$81,IF(U27=82%,R27*S27*T27*F!$B$82,IF(U27=83%,R27*S27*T27*F!$B$83,IF(U27=84%,R27*S27*T27*F!$B$84,IF(U27=85%,R27*S27*T27*F!$B$85,IF(U27=86%,R27*S27*T27*F!$B$86,IF(U27=87%,R27*S27*T27*F!$B$87,IF(U27=88%,R27*S27*T27*F!$B$88,IF(U27=89%,R27*S27*T27*F!$B$89,IF(U27=90%,R27*S27*T27*F!$B$90,IF(U27=91%,R27*S27*T27*F!$B$91,IF(U27=92%,R27*S27*T27*F!$B$92,IF(U27=93%,R27*S27*T27*F!$B$93,IF(U27=94%,R27*S27*T27*F!$B$94,IF(U27=95%,R27*S27*T27*F!$B$95,IF(U27=96%,R27*S27*T27*F!$B$96,IF(U27=97%,R27*S27*T27*F!$B$97,IF(U27=98%,R27*S27*T27*F!$B$98,IF(U27=99%,R27*S27*T27*F!$B$99,IF(U27&gt;99%,R27*S27*T27*F!$B$100)))))))))))))))))))))))))))))))))))))))))))))))))))))))))*IF(ISNUMBER(E27),E27,1)*IF(ISNUMBER(D27),D27,1)</f>
        <v>0</v>
      </c>
      <c r="AA27" s="4">
        <f>G27*H27+K27*L27+O27*P27+S27*T27</f>
        <v>0</v>
      </c>
      <c r="AB27" s="108">
        <f>(H27*(IF(I27&lt;45%,0.5,IF(I27&lt;55%,0.8,IF(I27&lt;65%,0.9,IF(I27&lt;75%,1,IF(I27&lt;85%,1.1,1.2))))))+L27*(IF(M27&lt;45%,0.5,IF(M27&lt;55%,0.8,IF(M27&lt;65%,0.9,IF(M27&lt;75%,1,IF(M27&lt;85%,1.1,1.2))))))+P27*(IF(Q27&lt;45%,0.5,IF(Q27&lt;55%,0.8,IF(Q27&lt;65%,0.9,IF(Q27&lt;75%,1,IF(Q27&lt;85%,1.1,1.2))))))+T27*(IF(U27&lt;45%,0.5,IF(U27&lt;55%,0.8,IF(U27&lt;65%,0.9,IF(U27&lt;75%,1,IF(U27&lt;85%,1.1,1.2)))))))*IF(D27&gt;=0.8,6,IF(D27&lt;=0.4,1.5,3))</f>
        <v>0</v>
      </c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</row>
    <row r="28" spans="1:62" ht="15" customHeight="1" x14ac:dyDescent="0.25">
      <c r="A28" s="1125">
        <f>A16+1</f>
        <v>41976</v>
      </c>
      <c r="B28" s="86"/>
      <c r="C28" s="84"/>
      <c r="D28" s="63"/>
      <c r="E28" s="85"/>
      <c r="F28" s="150"/>
      <c r="G28" s="100"/>
      <c r="H28" s="100"/>
      <c r="I28" s="101">
        <f t="shared" si="21"/>
        <v>0</v>
      </c>
      <c r="J28" s="150"/>
      <c r="K28" s="100"/>
      <c r="L28" s="100"/>
      <c r="M28" s="102">
        <f t="shared" si="22"/>
        <v>0</v>
      </c>
      <c r="N28" s="150"/>
      <c r="O28" s="100"/>
      <c r="P28" s="100"/>
      <c r="Q28" s="102">
        <f t="shared" si="23"/>
        <v>0</v>
      </c>
      <c r="R28" s="150"/>
      <c r="S28" s="100"/>
      <c r="T28" s="100"/>
      <c r="U28" s="101">
        <f t="shared" si="24"/>
        <v>0</v>
      </c>
      <c r="V28" s="110">
        <f t="shared" ref="V28:V31" si="25">(IF(ISNUMBER(F28),F28,1)*G28*H28+IF(ISNUMBER(J28),J28,1)*K28*L28+IF(ISNUMBER(N28),N28,1)*O28*P28+IF(ISNUMBER(R28),R28,1)*S28*T28)*IF(ISNUMBER(E28),E28,1)</f>
        <v>0</v>
      </c>
      <c r="W28" s="111">
        <f t="shared" ref="W28:W31" si="26">IFERROR((IF(ISNUMBER(F28),F28,1)*G28*H28+IF(ISNUMBER(J28),J28,1)*K28*L28+IF(ISNUMBER(N28),N28,1)*O28*P28+IF(ISNUMBER(R28),R28,1)*S28*T28)*IF(ISNUMBER(E28),E28,1)/(G28*H28+K28*L28+O28*P28+S28*T28),0)</f>
        <v>0</v>
      </c>
      <c r="X28" s="53">
        <f t="shared" ref="X28:X31" si="27">ROUND(IFERROR((W28/(Y28*IF(ISNUMBER(E28),E28,1))),0),2)</f>
        <v>0</v>
      </c>
      <c r="Y28" s="90"/>
      <c r="Z28" s="5">
        <f>(IF(I28&lt;30%,0,IF(I28&lt;35%,F28*G28*H28*F!$B$33,IF(I28&lt;40%,F28*G28*H28*F!$B$38,IF(I28&lt;45%,F28*G28*H28*F!$B$43,IF(I28&lt;50%,F28*G28*H28*F!$B$48,IF(I28=50%,F28*G28*H28*F!$B$50,IF(I28=51%,F28*G28*H28*F!$B$51,IF(I28=52%,F28*G28*H28*F!$B$52,IF(I28=53%,F28*G28*H28*F!$B$53,IF(I28=54%,F28*G28*H28*F!$B$54,IF(I28=55%,F28*G28*H28*F!$B$55,IF(I28=56%,F28*G28*H28*F!$B$56,IF(I28=57%,F28*G28*H28*F!$B$57,IF(I28=58%,F28*G28*H28*F!$B$58,IF(I28=59%,F28*G28*H28*F!$B$59,IF(I28=60%,F28*G28*H28*F!$B$60,IF(I28=61%,F28*G28*H28*F!$B$61,IF(I28=62%,F28*G28*H28*F!$B$62,IF(I28=63%,F28*G28*H28*F!$B$63,IF(I28=64%,F28*G28*H28*F!$B$64,IF(I28=65%,F28*G28*H28*F!$B$65,IF(I28=66%,F28*G28*H28*F!$B$66,IF(I28=67%,F28*G28*H28*F!$B$67,IF(I28=68%,F28*G28*H28*F!$B$68,IF(I28=69%,F28*G28*H28*F!$B$69,IF(I28=70%,F28*G28*H28*F!$B$70,IF(I28=71%,F28*G28*H28*F!$B$71,IF(I28=72%,F28*G28*H28*F!$B$72,IF(I28=73%,F28*G28*H28*F!$B$73,IF(I28=74%,F28*G28*H28*F!$B$74,IF(I28=75%,F28*G28*H28*F!$B$75,IF(I28=76%,F28*G28*H28*F!$B$76,IF(I28=77%,F28*G28*H28*F!$B$77,IF(I28=78%,F28*G28*H28*F!$B$78,IF(I28=79%,F28*G28*H28*F!$B$79,IF(I28=80%,F28*G28*H28*F!$B$80,IF(I28=81%,F28*G28*H28*F!$B$81,IF(I28=82%,F28*G28*H28*F!$B$82,IF(I28=83%,F28*G28*H28*F!$B$83,IF(I28=84%,F28*G28*H28*F!$B$84,IF(I28=85%,F28*G28*H28*F!$B$85,IF(I28=86%,F28*G28*H28*F!$B$86,IF(I28=87%,F28*G28*H28*F!$B$87,IF(I28=88%,F28*G28*H28*F!$B$88,IF(I28=89%,F28*G28*H28*F!$B$89,IF(I28=90%,F28*G28*H28*F!$B$90,IF(I28=91%,F28*G28*H28*F!$B$91,IF(I28=92%,F28*G28*H28*F!$B$92,IF(I28=93%,F28*G28*H28*F!$B$93,IF(I28=94%,F28*G28*H28*F!$B$94,IF(I28=95%,F28*G28*H28*F!$B$95,IF(I28=96%,F28*G28*H28*F!$B$96,IF(I28=97%,F28*G28*H28*F!$B$97,IF(I28=98%,F28*G28*H28*F!$B$98,IF(I28=99%,F28*G28*H28*F!$B$99,IF(I28&gt;99%,F28*G28*H28*F!$B$100,))))))))))))))))))))))))))))))))))))))))))))))))))))))))+IF(M28&lt;30%,0,IF(M28&lt;35%,J28*K28*L28*F!$B$33,IF(M28&lt;40%,J28*K28*L28*F!$B$38,IF(M28&lt;45%,J28*K28*L28*F!$B$43,IF(M28&lt;50%,J28*K28*L28*F!$B$48,IF(M28=50%,J28*K28*L28*F!$B$50,IF(M28=51%,J28*K28*L28*F!$B$51,IF(M28=52%,J28*K28*L28*F!$B$52,IF(M28=53%,J28*K28*L28*F!$B$53,IF(M28=54%,J28*K28*L28*F!$B$54,IF(M28=55%,J28*K28*L28*F!$B$55,IF(M28=56%,J28*K28*L28*F!$B$56,IF(M28=57%,J28*K28*L28*F!$B$57,IF(M28=58%,J28*K28*L28*F!$B$58,IF(M28=59%,J28*K28*L28*F!$B$59,IF(M28=60%,J28*K28*L28*F!$B$60,IF(M28=61%,J28*K28*L28*F!$B$61,IF(M28=62%,J28*K28*L28*F!$B$62,IF(M28=63%,J28*K28*L28*F!$B$63,IF(M28=64%,J28*K28*L28*F!$B$64,IF(M28=65%,J28*K28*L28*F!$B$65,IF(M28=66%,J28*K28*L28*F!$B$66,IF(M28=67%,J28*K28*L28*F!$B$67,IF(M28=68%,J28*K28*L28*F!$B$68,IF(M28=69%,J28*K28*L28*F!$B$69,IF(M28=70%,J28*K28*L28*F!$B$70,IF(M28=71%,J28*K28*L28*F!$B$71,IF(M28=72%,J28*K28*L28*F!$B$72,IF(M28=73%,J28*K28*L28*F!$B$73,IF(M28=74%,J28*K28*L28*F!$B$74,IF(M28=75%,J28*K28*L28*F!$B$75,IF(M28=76%,J28*K28*L28*F!$B$76,IF(M28=77%,J28*K28*L28*F!$B$77,IF(M28=78%,J28*K28*L28*F!$B$78,IF(M28=79%,J28*K28*L28*F!$B$79,IF(M28=80%,J28*K28*L28*F!$B$80,IF(M28=81%,J28*K28*L28*F!$B$81,IF(M28=82%,J28*K28*L28*F!$B$82,IF(M28=83%,J28*K28*L28*F!$B$83,IF(M28=84%,J28*K28*L28*F!$B$84,IF(M28=85%,J28*K28*L28*F!$B$85,IF(M28=86%,J28*K28*L28*F!$B$86,IF(M28=87%,J28*K28*L28*F!$B$87,IF(M28=88%,J28*K28*L28*F!$B$88,IF(M28=89%,J28*K28*L28*F!$B$89,IF(M28=90%,J28*K28*L28*F!$B$90,IF(M28=91%,J28*K28*L28*F!$B$91,IF(M28=92%,J28*K28*L28*F!$B$92,IF(M28=93%,J28*K28*L28*F!$B$93,IF(M28=94%,J28*K28*L28*F!$B$94,IF(M28=95%,J28*K28*L28*F!$B$95,IF(M28=96%,J28*K28*L28*F!$B$96,IF(M28=97%,J28*K28*L28*F!$B$97,IF(M28=98%,J28*K28*L28*F!$B$98,IF(M28=99%,J28*K28*L28*F!$B$99,IF(M28&gt;99%,J28*K28*L28*F!$B$100,))))))))))))))))))))))))))))))))))))))))))))))))))))))))+IF(Q28&lt;30%,0,IF(Q28&lt;35%,N28*O28*P28*F!$B$33,IF(Q28&lt;40%,N28*O28*P28*F!$B$38,IF(Q28&lt;45%,N28*O28*P28*F!$B$43,IF(Q28&lt;50%,N28*O28*P28*F!$B$48,IF(Q28=50%,N28*O28*P28*F!$B$50,IF(Q28=51%,N28*O28*P28*F!$B$51,IF(Q28=52%,N28*O28*P28*F!$B$52,IF(Q28=53%,N28*O28*P28*F!$B$53,IF(Q28=54%,N28*O28*P28*F!$B$54,IF(Q28=55%,N28*O28*P28*F!$B$55,IF(Q28=56%,N28*O28*P28*F!$B$56,IF(Q28=57%,N28*O28*P28*F!$B$57,IF(Q28=58%,N28*O28*P28*F!$B$58,IF(Q28=59%,N28*O28*P28*F!$B$59,IF(Q28=60%,N28*O28*P28*F!$B$60,IF(Q28=61%,N28*O28*P28*F!$B$61,IF(Q28=62%,N28*O28*P28*F!$B$62,IF(Q28=63%,N28*O28*P28*F!$B$63,IF(Q28=64%,N28*O28*P28*F!$B$64,IF(Q28=65%,N28*O28*P28*F!$B$65,IF(Q28=66%,N28*O28*P28*F!$B$66,IF(Q28=67%,N28*O28*P28*F!$B$67,IF(Q28=68%,N28*O28*P28*F!$B$68,IF(Q28=69%,N28*O28*P28*F!$B$69,IF(Q28=70%,N28*O28*P28*F!$B$70,IF(Q28=71%,N28*O28*P28*F!$B$71,IF(Q28=72%,N28*O28*P28*F!$B$72,IF(Q28=73%,N28*O28*P28*F!$B$73,IF(Q28=74%,N28*O28*P28*F!$B$74,IF(Q28=75%,N28*O28*P28*F!$B$75,IF(Q28=76%,N28*O28*P28*F!$B$76,IF(Q28=77%,N28*O28*P28*F!$B$77,IF(Q28=78%,N28*O28*P28*F!$B$78,IF(Q28=79%,N28*O28*P28*F!$B$79,IF(Q28=80%,N28*O28*P28*F!$B$80,IF(Q28=81%,N28*O28*P28*F!$B$81,IF(Q28=82%,N28*O28*P28*F!$B$82,IF(Q28=83%,N28*O28*P28*F!$B$83,IF(Q28=84%,N28*O28*P28*F!$B$84,IF(Q28=85%,N28*O28*P28*F!$B$85,IF(Q28=86%,N28*O28*P28*F!$B$86,IF(Q28=87%,N28*O28*P28*F!$B$87,IF(Q28=88%,N28*O28*P28*F!$B$88,IF(Q28=89%,N28*O28*P28*F!$B$89,IF(Q28=90%,N28*O28*P28*F!$B$90,IF(Q28=91%,N28*O28*P28*F!$B$91,IF(Q28=92%,N28*O28*P28*F!$B$92,IF(Q28=93%,N28*O28*P28*F!$B$93,IF(Q28=94%,N28*O28*P28*F!$B$94,IF(Q28=95%,N28*O28*P28*F!$B$95,IF(Q28=96%,N28*O28*P28*F!$B$96,IF(Q28=97%,N28*O28*P28*F!$B$97,IF(Q28=98%,N28*O28*P28*F!$B$98,IF(Q28=99%,N28*O28*P28*F!$B$99,IF(Q28&gt;99%,N28*O28*P28*F!$B$100,))))))))))))))))))))))))))))))))))))))))))))))))))))))))+IF(U28&lt;30%,0,IF(U28&lt;35%,R28*S28*T28*F!$B$33,IF(U28&lt;40%,R28*S28*T28*F!$B$38,IF(U28&lt;45%,R28*S28*T28*F!$B$43,IF(U28&lt;50%,R28*S28*T28*F!$B$48,IF(U28=50%,R28*S28*T28*F!$B$50,IF(U28=51%,R28*S28*T28*F!$B$51,IF(U28=52%,R28*S28*T28*F!$B$52,IF(U28=53%,R28*S28*T28*F!$B$53,IF(U28=54%,R28*S28*T28*F!$B$54,IF(U28=55%,R28*S28*T28*F!$B$55,IF(U28=56%,R28*S28*T28*F!$B$56,IF(U28=57%,R28*S28*T28*F!$B$57,IF(U28=58%,R28*S28*T28*F!$B$58,IF(U28=59%,R28*S28*T28*F!$B$59,IF(U28=60%,R28*S28*T28*F!$B$60,IF(U28=61%,R28*S28*T28*F!$B$61,IF(U28=62%,R28*S28*T28*F!$B$62,IF(U28=63%,R28*S28*T28*F!$B$63,IF(U28=64%,R28*S28*T28*F!$B$64,IF(U28=65%,R28*S28*T28*F!$B$65,IF(U28=66%,R28*S28*T28*F!$B$66,IF(U28=67%,R28*S28*T28*F!$B$67,IF(U28=68%,R28*S28*T28*F!$B$68,IF(U28=69%,R28*S28*T28*F!$B$69,IF(U28=70%,R28*S28*T28*F!$B$70,IF(U28=71%,R28*S28*T28*F!$B$71,IF(U28=72%,R28*S28*T28*F!$B$72,IF(U28=73%,R28*S28*T28*F!$B$73,IF(U28=74%,R28*S28*T28*F!$B$74,IF(U28=75%,R28*S28*T28*F!$B$75,IF(U28=76%,R28*S28*T28*F!$B$76,IF(U28=77%,R28*S28*T28*F!$B$77,IF(U28=78%,R28*S28*T28*F!$B$78,IF(U28=79%,R28*S28*T28*F!$B$79,IF(U28=80%,R28*S28*T28*F!$B$80,IF(U28=81%,R28*S28*T28*F!$B$81,IF(U28=82%,R28*S28*T28*F!$B$82,IF(U28=83%,R28*S28*T28*F!$B$83,IF(U28=84%,R28*S28*T28*F!$B$84,IF(U28=85%,R28*S28*T28*F!$B$85,IF(U28=86%,R28*S28*T28*F!$B$86,IF(U28=87%,R28*S28*T28*F!$B$87,IF(U28=88%,R28*S28*T28*F!$B$88,IF(U28=89%,R28*S28*T28*F!$B$89,IF(U28=90%,R28*S28*T28*F!$B$90,IF(U28=91%,R28*S28*T28*F!$B$91,IF(U28=92%,R28*S28*T28*F!$B$92,IF(U28=93%,R28*S28*T28*F!$B$93,IF(U28=94%,R28*S28*T28*F!$B$94,IF(U28=95%,R28*S28*T28*F!$B$95,IF(U28=96%,R28*S28*T28*F!$B$96,IF(U28=97%,R28*S28*T28*F!$B$97,IF(U28=98%,R28*S28*T28*F!$B$98,IF(U28=99%,R28*S28*T28*F!$B$99,IF(U28&gt;99%,R28*S28*T28*F!$B$100)))))))))))))))))))))))))))))))))))))))))))))))))))))))))*IF(ISNUMBER(E28),E28,1)*IF(ISNUMBER(D28),D28,1)</f>
        <v>0</v>
      </c>
      <c r="AA28" s="5">
        <f>G28*H28+K28*L28+O28*P28+S28*T28</f>
        <v>0</v>
      </c>
      <c r="AB28" s="112">
        <f>(H28*(IF(I28&lt;45%,0.5,IF(I28&lt;55%,0.8,IF(I28&lt;65%,0.9,IF(I28&lt;75%,1,IF(I28&lt;85%,1.1,1.2))))))+L28*(IF(M28&lt;45%,0.5,IF(M28&lt;55%,0.8,IF(M28&lt;65%,0.9,IF(M28&lt;75%,1,IF(M28&lt;85%,1.1,1.2))))))+P28*(IF(Q28&lt;45%,0.5,IF(Q28&lt;55%,0.8,IF(Q28&lt;65%,0.9,IF(Q28&lt;75%,1,IF(Q28&lt;85%,1.1,1.2))))))+T28*(IF(U28&lt;45%,0.5,IF(U28&lt;55%,0.8,IF(U28&lt;65%,0.9,IF(U28&lt;75%,1,IF(U28&lt;85%,1.1,1.2)))))))*IF(D28&gt;=0.8,6,IF(D28&lt;=0.4,1.5,3))</f>
        <v>0</v>
      </c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</row>
    <row r="29" spans="1:62" x14ac:dyDescent="0.25">
      <c r="A29" s="1125"/>
      <c r="B29" s="86"/>
      <c r="C29" s="84"/>
      <c r="D29" s="63"/>
      <c r="E29" s="85"/>
      <c r="F29" s="152"/>
      <c r="G29" s="94"/>
      <c r="H29" s="94"/>
      <c r="I29" s="95">
        <f t="shared" si="21"/>
        <v>0</v>
      </c>
      <c r="J29" s="152"/>
      <c r="K29" s="94"/>
      <c r="L29" s="94"/>
      <c r="M29" s="95">
        <f t="shared" si="22"/>
        <v>0</v>
      </c>
      <c r="N29" s="152"/>
      <c r="O29" s="94"/>
      <c r="P29" s="94"/>
      <c r="Q29" s="95">
        <f t="shared" si="23"/>
        <v>0</v>
      </c>
      <c r="R29" s="152"/>
      <c r="S29" s="94"/>
      <c r="T29" s="94"/>
      <c r="U29" s="93">
        <f t="shared" si="24"/>
        <v>0</v>
      </c>
      <c r="V29" s="113">
        <f t="shared" si="25"/>
        <v>0</v>
      </c>
      <c r="W29" s="114">
        <f t="shared" si="26"/>
        <v>0</v>
      </c>
      <c r="X29" s="36">
        <f t="shared" si="27"/>
        <v>0</v>
      </c>
      <c r="Y29" s="90"/>
      <c r="Z29" s="6">
        <f>(IF(I29&lt;30%,0,IF(I29&lt;35%,F29*G29*H29*F!$B$33,IF(I29&lt;40%,F29*G29*H29*F!$B$38,IF(I29&lt;45%,F29*G29*H29*F!$B$43,IF(I29&lt;50%,F29*G29*H29*F!$B$48,IF(I29=50%,F29*G29*H29*F!$B$50,IF(I29=51%,F29*G29*H29*F!$B$51,IF(I29=52%,F29*G29*H29*F!$B$52,IF(I29=53%,F29*G29*H29*F!$B$53,IF(I29=54%,F29*G29*H29*F!$B$54,IF(I29=55%,F29*G29*H29*F!$B$55,IF(I29=56%,F29*G29*H29*F!$B$56,IF(I29=57%,F29*G29*H29*F!$B$57,IF(I29=58%,F29*G29*H29*F!$B$58,IF(I29=59%,F29*G29*H29*F!$B$59,IF(I29=60%,F29*G29*H29*F!$B$60,IF(I29=61%,F29*G29*H29*F!$B$61,IF(I29=62%,F29*G29*H29*F!$B$62,IF(I29=63%,F29*G29*H29*F!$B$63,IF(I29=64%,F29*G29*H29*F!$B$64,IF(I29=65%,F29*G29*H29*F!$B$65,IF(I29=66%,F29*G29*H29*F!$B$66,IF(I29=67%,F29*G29*H29*F!$B$67,IF(I29=68%,F29*G29*H29*F!$B$68,IF(I29=69%,F29*G29*H29*F!$B$69,IF(I29=70%,F29*G29*H29*F!$B$70,IF(I29=71%,F29*G29*H29*F!$B$71,IF(I29=72%,F29*G29*H29*F!$B$72,IF(I29=73%,F29*G29*H29*F!$B$73,IF(I29=74%,F29*G29*H29*F!$B$74,IF(I29=75%,F29*G29*H29*F!$B$75,IF(I29=76%,F29*G29*H29*F!$B$76,IF(I29=77%,F29*G29*H29*F!$B$77,IF(I29=78%,F29*G29*H29*F!$B$78,IF(I29=79%,F29*G29*H29*F!$B$79,IF(I29=80%,F29*G29*H29*F!$B$80,IF(I29=81%,F29*G29*H29*F!$B$81,IF(I29=82%,F29*G29*H29*F!$B$82,IF(I29=83%,F29*G29*H29*F!$B$83,IF(I29=84%,F29*G29*H29*F!$B$84,IF(I29=85%,F29*G29*H29*F!$B$85,IF(I29=86%,F29*G29*H29*F!$B$86,IF(I29=87%,F29*G29*H29*F!$B$87,IF(I29=88%,F29*G29*H29*F!$B$88,IF(I29=89%,F29*G29*H29*F!$B$89,IF(I29=90%,F29*G29*H29*F!$B$90,IF(I29=91%,F29*G29*H29*F!$B$91,IF(I29=92%,F29*G29*H29*F!$B$92,IF(I29=93%,F29*G29*H29*F!$B$93,IF(I29=94%,F29*G29*H29*F!$B$94,IF(I29=95%,F29*G29*H29*F!$B$95,IF(I29=96%,F29*G29*H29*F!$B$96,IF(I29=97%,F29*G29*H29*F!$B$97,IF(I29=98%,F29*G29*H29*F!$B$98,IF(I29=99%,F29*G29*H29*F!$B$99,IF(I29&gt;99%,F29*G29*H29*F!$B$100,))))))))))))))))))))))))))))))))))))))))))))))))))))))))+IF(M29&lt;30%,0,IF(M29&lt;35%,J29*K29*L29*F!$B$33,IF(M29&lt;40%,J29*K29*L29*F!$B$38,IF(M29&lt;45%,J29*K29*L29*F!$B$43,IF(M29&lt;50%,J29*K29*L29*F!$B$48,IF(M29=50%,J29*K29*L29*F!$B$50,IF(M29=51%,J29*K29*L29*F!$B$51,IF(M29=52%,J29*K29*L29*F!$B$52,IF(M29=53%,J29*K29*L29*F!$B$53,IF(M29=54%,J29*K29*L29*F!$B$54,IF(M29=55%,J29*K29*L29*F!$B$55,IF(M29=56%,J29*K29*L29*F!$B$56,IF(M29=57%,J29*K29*L29*F!$B$57,IF(M29=58%,J29*K29*L29*F!$B$58,IF(M29=59%,J29*K29*L29*F!$B$59,IF(M29=60%,J29*K29*L29*F!$B$60,IF(M29=61%,J29*K29*L29*F!$B$61,IF(M29=62%,J29*K29*L29*F!$B$62,IF(M29=63%,J29*K29*L29*F!$B$63,IF(M29=64%,J29*K29*L29*F!$B$64,IF(M29=65%,J29*K29*L29*F!$B$65,IF(M29=66%,J29*K29*L29*F!$B$66,IF(M29=67%,J29*K29*L29*F!$B$67,IF(M29=68%,J29*K29*L29*F!$B$68,IF(M29=69%,J29*K29*L29*F!$B$69,IF(M29=70%,J29*K29*L29*F!$B$70,IF(M29=71%,J29*K29*L29*F!$B$71,IF(M29=72%,J29*K29*L29*F!$B$72,IF(M29=73%,J29*K29*L29*F!$B$73,IF(M29=74%,J29*K29*L29*F!$B$74,IF(M29=75%,J29*K29*L29*F!$B$75,IF(M29=76%,J29*K29*L29*F!$B$76,IF(M29=77%,J29*K29*L29*F!$B$77,IF(M29=78%,J29*K29*L29*F!$B$78,IF(M29=79%,J29*K29*L29*F!$B$79,IF(M29=80%,J29*K29*L29*F!$B$80,IF(M29=81%,J29*K29*L29*F!$B$81,IF(M29=82%,J29*K29*L29*F!$B$82,IF(M29=83%,J29*K29*L29*F!$B$83,IF(M29=84%,J29*K29*L29*F!$B$84,IF(M29=85%,J29*K29*L29*F!$B$85,IF(M29=86%,J29*K29*L29*F!$B$86,IF(M29=87%,J29*K29*L29*F!$B$87,IF(M29=88%,J29*K29*L29*F!$B$88,IF(M29=89%,J29*K29*L29*F!$B$89,IF(M29=90%,J29*K29*L29*F!$B$90,IF(M29=91%,J29*K29*L29*F!$B$91,IF(M29=92%,J29*K29*L29*F!$B$92,IF(M29=93%,J29*K29*L29*F!$B$93,IF(M29=94%,J29*K29*L29*F!$B$94,IF(M29=95%,J29*K29*L29*F!$B$95,IF(M29=96%,J29*K29*L29*F!$B$96,IF(M29=97%,J29*K29*L29*F!$B$97,IF(M29=98%,J29*K29*L29*F!$B$98,IF(M29=99%,J29*K29*L29*F!$B$99,IF(M29&gt;99%,J29*K29*L29*F!$B$100,))))))))))))))))))))))))))))))))))))))))))))))))))))))))+IF(Q29&lt;30%,0,IF(Q29&lt;35%,N29*O29*P29*F!$B$33,IF(Q29&lt;40%,N29*O29*P29*F!$B$38,IF(Q29&lt;45%,N29*O29*P29*F!$B$43,IF(Q29&lt;50%,N29*O29*P29*F!$B$48,IF(Q29=50%,N29*O29*P29*F!$B$50,IF(Q29=51%,N29*O29*P29*F!$B$51,IF(Q29=52%,N29*O29*P29*F!$B$52,IF(Q29=53%,N29*O29*P29*F!$B$53,IF(Q29=54%,N29*O29*P29*F!$B$54,IF(Q29=55%,N29*O29*P29*F!$B$55,IF(Q29=56%,N29*O29*P29*F!$B$56,IF(Q29=57%,N29*O29*P29*F!$B$57,IF(Q29=58%,N29*O29*P29*F!$B$58,IF(Q29=59%,N29*O29*P29*F!$B$59,IF(Q29=60%,N29*O29*P29*F!$B$60,IF(Q29=61%,N29*O29*P29*F!$B$61,IF(Q29=62%,N29*O29*P29*F!$B$62,IF(Q29=63%,N29*O29*P29*F!$B$63,IF(Q29=64%,N29*O29*P29*F!$B$64,IF(Q29=65%,N29*O29*P29*F!$B$65,IF(Q29=66%,N29*O29*P29*F!$B$66,IF(Q29=67%,N29*O29*P29*F!$B$67,IF(Q29=68%,N29*O29*P29*F!$B$68,IF(Q29=69%,N29*O29*P29*F!$B$69,IF(Q29=70%,N29*O29*P29*F!$B$70,IF(Q29=71%,N29*O29*P29*F!$B$71,IF(Q29=72%,N29*O29*P29*F!$B$72,IF(Q29=73%,N29*O29*P29*F!$B$73,IF(Q29=74%,N29*O29*P29*F!$B$74,IF(Q29=75%,N29*O29*P29*F!$B$75,IF(Q29=76%,N29*O29*P29*F!$B$76,IF(Q29=77%,N29*O29*P29*F!$B$77,IF(Q29=78%,N29*O29*P29*F!$B$78,IF(Q29=79%,N29*O29*P29*F!$B$79,IF(Q29=80%,N29*O29*P29*F!$B$80,IF(Q29=81%,N29*O29*P29*F!$B$81,IF(Q29=82%,N29*O29*P29*F!$B$82,IF(Q29=83%,N29*O29*P29*F!$B$83,IF(Q29=84%,N29*O29*P29*F!$B$84,IF(Q29=85%,N29*O29*P29*F!$B$85,IF(Q29=86%,N29*O29*P29*F!$B$86,IF(Q29=87%,N29*O29*P29*F!$B$87,IF(Q29=88%,N29*O29*P29*F!$B$88,IF(Q29=89%,N29*O29*P29*F!$B$89,IF(Q29=90%,N29*O29*P29*F!$B$90,IF(Q29=91%,N29*O29*P29*F!$B$91,IF(Q29=92%,N29*O29*P29*F!$B$92,IF(Q29=93%,N29*O29*P29*F!$B$93,IF(Q29=94%,N29*O29*P29*F!$B$94,IF(Q29=95%,N29*O29*P29*F!$B$95,IF(Q29=96%,N29*O29*P29*F!$B$96,IF(Q29=97%,N29*O29*P29*F!$B$97,IF(Q29=98%,N29*O29*P29*F!$B$98,IF(Q29=99%,N29*O29*P29*F!$B$99,IF(Q29&gt;99%,N29*O29*P29*F!$B$100,))))))))))))))))))))))))))))))))))))))))))))))))))))))))+IF(U29&lt;30%,0,IF(U29&lt;35%,R29*S29*T29*F!$B$33,IF(U29&lt;40%,R29*S29*T29*F!$B$38,IF(U29&lt;45%,R29*S29*T29*F!$B$43,IF(U29&lt;50%,R29*S29*T29*F!$B$48,IF(U29=50%,R29*S29*T29*F!$B$50,IF(U29=51%,R29*S29*T29*F!$B$51,IF(U29=52%,R29*S29*T29*F!$B$52,IF(U29=53%,R29*S29*T29*F!$B$53,IF(U29=54%,R29*S29*T29*F!$B$54,IF(U29=55%,R29*S29*T29*F!$B$55,IF(U29=56%,R29*S29*T29*F!$B$56,IF(U29=57%,R29*S29*T29*F!$B$57,IF(U29=58%,R29*S29*T29*F!$B$58,IF(U29=59%,R29*S29*T29*F!$B$59,IF(U29=60%,R29*S29*T29*F!$B$60,IF(U29=61%,R29*S29*T29*F!$B$61,IF(U29=62%,R29*S29*T29*F!$B$62,IF(U29=63%,R29*S29*T29*F!$B$63,IF(U29=64%,R29*S29*T29*F!$B$64,IF(U29=65%,R29*S29*T29*F!$B$65,IF(U29=66%,R29*S29*T29*F!$B$66,IF(U29=67%,R29*S29*T29*F!$B$67,IF(U29=68%,R29*S29*T29*F!$B$68,IF(U29=69%,R29*S29*T29*F!$B$69,IF(U29=70%,R29*S29*T29*F!$B$70,IF(U29=71%,R29*S29*T29*F!$B$71,IF(U29=72%,R29*S29*T29*F!$B$72,IF(U29=73%,R29*S29*T29*F!$B$73,IF(U29=74%,R29*S29*T29*F!$B$74,IF(U29=75%,R29*S29*T29*F!$B$75,IF(U29=76%,R29*S29*T29*F!$B$76,IF(U29=77%,R29*S29*T29*F!$B$77,IF(U29=78%,R29*S29*T29*F!$B$78,IF(U29=79%,R29*S29*T29*F!$B$79,IF(U29=80%,R29*S29*T29*F!$B$80,IF(U29=81%,R29*S29*T29*F!$B$81,IF(U29=82%,R29*S29*T29*F!$B$82,IF(U29=83%,R29*S29*T29*F!$B$83,IF(U29=84%,R29*S29*T29*F!$B$84,IF(U29=85%,R29*S29*T29*F!$B$85,IF(U29=86%,R29*S29*T29*F!$B$86,IF(U29=87%,R29*S29*T29*F!$B$87,IF(U29=88%,R29*S29*T29*F!$B$88,IF(U29=89%,R29*S29*T29*F!$B$89,IF(U29=90%,R29*S29*T29*F!$B$90,IF(U29=91%,R29*S29*T29*F!$B$91,IF(U29=92%,R29*S29*T29*F!$B$92,IF(U29=93%,R29*S29*T29*F!$B$93,IF(U29=94%,R29*S29*T29*F!$B$94,IF(U29=95%,R29*S29*T29*F!$B$95,IF(U29=96%,R29*S29*T29*F!$B$96,IF(U29=97%,R29*S29*T29*F!$B$97,IF(U29=98%,R29*S29*T29*F!$B$98,IF(U29=99%,R29*S29*T29*F!$B$99,IF(U29&gt;99%,R29*S29*T29*F!$B$100)))))))))))))))))))))))))))))))))))))))))))))))))))))))))*IF(ISNUMBER(E29),E29,1)*IF(ISNUMBER(D29),D29,1)</f>
        <v>0</v>
      </c>
      <c r="AA29" s="6">
        <f>G29*H29+K29*L29+O29*P29+S29*T29</f>
        <v>0</v>
      </c>
      <c r="AB29" s="115">
        <f>(H29*(IF(I29&lt;45%,0.5,IF(I29&lt;55%,0.8,IF(I29&lt;65%,0.9,IF(I29&lt;75%,1,IF(I29&lt;85%,1.1,1.2))))))+L29*(IF(M29&lt;45%,0.5,IF(M29&lt;55%,0.8,IF(M29&lt;65%,0.9,IF(M29&lt;75%,1,IF(M29&lt;85%,1.1,1.2))))))+P29*(IF(Q29&lt;45%,0.5,IF(Q29&lt;55%,0.8,IF(Q29&lt;65%,0.9,IF(Q29&lt;75%,1,IF(Q29&lt;85%,1.1,1.2))))))+T29*(IF(U29&lt;45%,0.5,IF(U29&lt;55%,0.8,IF(U29&lt;65%,0.9,IF(U29&lt;75%,1,IF(U29&lt;85%,1.1,1.2)))))))*IF(D29&gt;=0.8,6,IF(D29&lt;=0.4,1.5,3))</f>
        <v>0</v>
      </c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</row>
    <row r="30" spans="1:62" x14ac:dyDescent="0.25">
      <c r="A30" s="1125"/>
      <c r="B30" s="86"/>
      <c r="C30" s="84"/>
      <c r="D30" s="63"/>
      <c r="E30" s="85"/>
      <c r="F30" s="150"/>
      <c r="G30" s="100"/>
      <c r="H30" s="100"/>
      <c r="I30" s="101">
        <f t="shared" si="21"/>
        <v>0</v>
      </c>
      <c r="J30" s="150"/>
      <c r="K30" s="100"/>
      <c r="L30" s="100"/>
      <c r="M30" s="102">
        <f t="shared" si="22"/>
        <v>0</v>
      </c>
      <c r="N30" s="150"/>
      <c r="O30" s="100"/>
      <c r="P30" s="100"/>
      <c r="Q30" s="102">
        <f t="shared" si="23"/>
        <v>0</v>
      </c>
      <c r="R30" s="150"/>
      <c r="S30" s="100"/>
      <c r="T30" s="100"/>
      <c r="U30" s="101">
        <f t="shared" si="24"/>
        <v>0</v>
      </c>
      <c r="V30" s="110">
        <f t="shared" si="25"/>
        <v>0</v>
      </c>
      <c r="W30" s="111">
        <f t="shared" si="26"/>
        <v>0</v>
      </c>
      <c r="X30" s="53">
        <f>ROUND(IFERROR((W30/(Y30*IF(ISNUMBER(E30),E30,1))),0),2)</f>
        <v>0</v>
      </c>
      <c r="Y30" s="90"/>
      <c r="Z30" s="5">
        <f>(IF(I30&lt;30%,0,IF(I30&lt;35%,F30*G30*H30*F!$B$33,IF(I30&lt;40%,F30*G30*H30*F!$B$38,IF(I30&lt;45%,F30*G30*H30*F!$B$43,IF(I30&lt;50%,F30*G30*H30*F!$B$48,IF(I30=50%,F30*G30*H30*F!$B$50,IF(I30=51%,F30*G30*H30*F!$B$51,IF(I30=52%,F30*G30*H30*F!$B$52,IF(I30=53%,F30*G30*H30*F!$B$53,IF(I30=54%,F30*G30*H30*F!$B$54,IF(I30=55%,F30*G30*H30*F!$B$55,IF(I30=56%,F30*G30*H30*F!$B$56,IF(I30=57%,F30*G30*H30*F!$B$57,IF(I30=58%,F30*G30*H30*F!$B$58,IF(I30=59%,F30*G30*H30*F!$B$59,IF(I30=60%,F30*G30*H30*F!$B$60,IF(I30=61%,F30*G30*H30*F!$B$61,IF(I30=62%,F30*G30*H30*F!$B$62,IF(I30=63%,F30*G30*H30*F!$B$63,IF(I30=64%,F30*G30*H30*F!$B$64,IF(I30=65%,F30*G30*H30*F!$B$65,IF(I30=66%,F30*G30*H30*F!$B$66,IF(I30=67%,F30*G30*H30*F!$B$67,IF(I30=68%,F30*G30*H30*F!$B$68,IF(I30=69%,F30*G30*H30*F!$B$69,IF(I30=70%,F30*G30*H30*F!$B$70,IF(I30=71%,F30*G30*H30*F!$B$71,IF(I30=72%,F30*G30*H30*F!$B$72,IF(I30=73%,F30*G30*H30*F!$B$73,IF(I30=74%,F30*G30*H30*F!$B$74,IF(I30=75%,F30*G30*H30*F!$B$75,IF(I30=76%,F30*G30*H30*F!$B$76,IF(I30=77%,F30*G30*H30*F!$B$77,IF(I30=78%,F30*G30*H30*F!$B$78,IF(I30=79%,F30*G30*H30*F!$B$79,IF(I30=80%,F30*G30*H30*F!$B$80,IF(I30=81%,F30*G30*H30*F!$B$81,IF(I30=82%,F30*G30*H30*F!$B$82,IF(I30=83%,F30*G30*H30*F!$B$83,IF(I30=84%,F30*G30*H30*F!$B$84,IF(I30=85%,F30*G30*H30*F!$B$85,IF(I30=86%,F30*G30*H30*F!$B$86,IF(I30=87%,F30*G30*H30*F!$B$87,IF(I30=88%,F30*G30*H30*F!$B$88,IF(I30=89%,F30*G30*H30*F!$B$89,IF(I30=90%,F30*G30*H30*F!$B$90,IF(I30=91%,F30*G30*H30*F!$B$91,IF(I30=92%,F30*G30*H30*F!$B$92,IF(I30=93%,F30*G30*H30*F!$B$93,IF(I30=94%,F30*G30*H30*F!$B$94,IF(I30=95%,F30*G30*H30*F!$B$95,IF(I30=96%,F30*G30*H30*F!$B$96,IF(I30=97%,F30*G30*H30*F!$B$97,IF(I30=98%,F30*G30*H30*F!$B$98,IF(I30=99%,F30*G30*H30*F!$B$99,IF(I30&gt;99%,F30*G30*H30*F!$B$100,))))))))))))))))))))))))))))))))))))))))))))))))))))))))+IF(M30&lt;30%,0,IF(M30&lt;35%,J30*K30*L30*F!$B$33,IF(M30&lt;40%,J30*K30*L30*F!$B$38,IF(M30&lt;45%,J30*K30*L30*F!$B$43,IF(M30&lt;50%,J30*K30*L30*F!$B$48,IF(M30=50%,J30*K30*L30*F!$B$50,IF(M30=51%,J30*K30*L30*F!$B$51,IF(M30=52%,J30*K30*L30*F!$B$52,IF(M30=53%,J30*K30*L30*F!$B$53,IF(M30=54%,J30*K30*L30*F!$B$54,IF(M30=55%,J30*K30*L30*F!$B$55,IF(M30=56%,J30*K30*L30*F!$B$56,IF(M30=57%,J30*K30*L30*F!$B$57,IF(M30=58%,J30*K30*L30*F!$B$58,IF(M30=59%,J30*K30*L30*F!$B$59,IF(M30=60%,J30*K30*L30*F!$B$60,IF(M30=61%,J30*K30*L30*F!$B$61,IF(M30=62%,J30*K30*L30*F!$B$62,IF(M30=63%,J30*K30*L30*F!$B$63,IF(M30=64%,J30*K30*L30*F!$B$64,IF(M30=65%,J30*K30*L30*F!$B$65,IF(M30=66%,J30*K30*L30*F!$B$66,IF(M30=67%,J30*K30*L30*F!$B$67,IF(M30=68%,J30*K30*L30*F!$B$68,IF(M30=69%,J30*K30*L30*F!$B$69,IF(M30=70%,J30*K30*L30*F!$B$70,IF(M30=71%,J30*K30*L30*F!$B$71,IF(M30=72%,J30*K30*L30*F!$B$72,IF(M30=73%,J30*K30*L30*F!$B$73,IF(M30=74%,J30*K30*L30*F!$B$74,IF(M30=75%,J30*K30*L30*F!$B$75,IF(M30=76%,J30*K30*L30*F!$B$76,IF(M30=77%,J30*K30*L30*F!$B$77,IF(M30=78%,J30*K30*L30*F!$B$78,IF(M30=79%,J30*K30*L30*F!$B$79,IF(M30=80%,J30*K30*L30*F!$B$80,IF(M30=81%,J30*K30*L30*F!$B$81,IF(M30=82%,J30*K30*L30*F!$B$82,IF(M30=83%,J30*K30*L30*F!$B$83,IF(M30=84%,J30*K30*L30*F!$B$84,IF(M30=85%,J30*K30*L30*F!$B$85,IF(M30=86%,J30*K30*L30*F!$B$86,IF(M30=87%,J30*K30*L30*F!$B$87,IF(M30=88%,J30*K30*L30*F!$B$88,IF(M30=89%,J30*K30*L30*F!$B$89,IF(M30=90%,J30*K30*L30*F!$B$90,IF(M30=91%,J30*K30*L30*F!$B$91,IF(M30=92%,J30*K30*L30*F!$B$92,IF(M30=93%,J30*K30*L30*F!$B$93,IF(M30=94%,J30*K30*L30*F!$B$94,IF(M30=95%,J30*K30*L30*F!$B$95,IF(M30=96%,J30*K30*L30*F!$B$96,IF(M30=97%,J30*K30*L30*F!$B$97,IF(M30=98%,J30*K30*L30*F!$B$98,IF(M30=99%,J30*K30*L30*F!$B$99,IF(M30&gt;99%,J30*K30*L30*F!$B$100,))))))))))))))))))))))))))))))))))))))))))))))))))))))))+IF(Q30&lt;30%,0,IF(Q30&lt;35%,N30*O30*P30*F!$B$33,IF(Q30&lt;40%,N30*O30*P30*F!$B$38,IF(Q30&lt;45%,N30*O30*P30*F!$B$43,IF(Q30&lt;50%,N30*O30*P30*F!$B$48,IF(Q30=50%,N30*O30*P30*F!$B$50,IF(Q30=51%,N30*O30*P30*F!$B$51,IF(Q30=52%,N30*O30*P30*F!$B$52,IF(Q30=53%,N30*O30*P30*F!$B$53,IF(Q30=54%,N30*O30*P30*F!$B$54,IF(Q30=55%,N30*O30*P30*F!$B$55,IF(Q30=56%,N30*O30*P30*F!$B$56,IF(Q30=57%,N30*O30*P30*F!$B$57,IF(Q30=58%,N30*O30*P30*F!$B$58,IF(Q30=59%,N30*O30*P30*F!$B$59,IF(Q30=60%,N30*O30*P30*F!$B$60,IF(Q30=61%,N30*O30*P30*F!$B$61,IF(Q30=62%,N30*O30*P30*F!$B$62,IF(Q30=63%,N30*O30*P30*F!$B$63,IF(Q30=64%,N30*O30*P30*F!$B$64,IF(Q30=65%,N30*O30*P30*F!$B$65,IF(Q30=66%,N30*O30*P30*F!$B$66,IF(Q30=67%,N30*O30*P30*F!$B$67,IF(Q30=68%,N30*O30*P30*F!$B$68,IF(Q30=69%,N30*O30*P30*F!$B$69,IF(Q30=70%,N30*O30*P30*F!$B$70,IF(Q30=71%,N30*O30*P30*F!$B$71,IF(Q30=72%,N30*O30*P30*F!$B$72,IF(Q30=73%,N30*O30*P30*F!$B$73,IF(Q30=74%,N30*O30*P30*F!$B$74,IF(Q30=75%,N30*O30*P30*F!$B$75,IF(Q30=76%,N30*O30*P30*F!$B$76,IF(Q30=77%,N30*O30*P30*F!$B$77,IF(Q30=78%,N30*O30*P30*F!$B$78,IF(Q30=79%,N30*O30*P30*F!$B$79,IF(Q30=80%,N30*O30*P30*F!$B$80,IF(Q30=81%,N30*O30*P30*F!$B$81,IF(Q30=82%,N30*O30*P30*F!$B$82,IF(Q30=83%,N30*O30*P30*F!$B$83,IF(Q30=84%,N30*O30*P30*F!$B$84,IF(Q30=85%,N30*O30*P30*F!$B$85,IF(Q30=86%,N30*O30*P30*F!$B$86,IF(Q30=87%,N30*O30*P30*F!$B$87,IF(Q30=88%,N30*O30*P30*F!$B$88,IF(Q30=89%,N30*O30*P30*F!$B$89,IF(Q30=90%,N30*O30*P30*F!$B$90,IF(Q30=91%,N30*O30*P30*F!$B$91,IF(Q30=92%,N30*O30*P30*F!$B$92,IF(Q30=93%,N30*O30*P30*F!$B$93,IF(Q30=94%,N30*O30*P30*F!$B$94,IF(Q30=95%,N30*O30*P30*F!$B$95,IF(Q30=96%,N30*O30*P30*F!$B$96,IF(Q30=97%,N30*O30*P30*F!$B$97,IF(Q30=98%,N30*O30*P30*F!$B$98,IF(Q30=99%,N30*O30*P30*F!$B$99,IF(Q30&gt;99%,N30*O30*P30*F!$B$100,))))))))))))))))))))))))))))))))))))))))))))))))))))))))+IF(U30&lt;30%,0,IF(U30&lt;35%,R30*S30*T30*F!$B$33,IF(U30&lt;40%,R30*S30*T30*F!$B$38,IF(U30&lt;45%,R30*S30*T30*F!$B$43,IF(U30&lt;50%,R30*S30*T30*F!$B$48,IF(U30=50%,R30*S30*T30*F!$B$50,IF(U30=51%,R30*S30*T30*F!$B$51,IF(U30=52%,R30*S30*T30*F!$B$52,IF(U30=53%,R30*S30*T30*F!$B$53,IF(U30=54%,R30*S30*T30*F!$B$54,IF(U30=55%,R30*S30*T30*F!$B$55,IF(U30=56%,R30*S30*T30*F!$B$56,IF(U30=57%,R30*S30*T30*F!$B$57,IF(U30=58%,R30*S30*T30*F!$B$58,IF(U30=59%,R30*S30*T30*F!$B$59,IF(U30=60%,R30*S30*T30*F!$B$60,IF(U30=61%,R30*S30*T30*F!$B$61,IF(U30=62%,R30*S30*T30*F!$B$62,IF(U30=63%,R30*S30*T30*F!$B$63,IF(U30=64%,R30*S30*T30*F!$B$64,IF(U30=65%,R30*S30*T30*F!$B$65,IF(U30=66%,R30*S30*T30*F!$B$66,IF(U30=67%,R30*S30*T30*F!$B$67,IF(U30=68%,R30*S30*T30*F!$B$68,IF(U30=69%,R30*S30*T30*F!$B$69,IF(U30=70%,R30*S30*T30*F!$B$70,IF(U30=71%,R30*S30*T30*F!$B$71,IF(U30=72%,R30*S30*T30*F!$B$72,IF(U30=73%,R30*S30*T30*F!$B$73,IF(U30=74%,R30*S30*T30*F!$B$74,IF(U30=75%,R30*S30*T30*F!$B$75,IF(U30=76%,R30*S30*T30*F!$B$76,IF(U30=77%,R30*S30*T30*F!$B$77,IF(U30=78%,R30*S30*T30*F!$B$78,IF(U30=79%,R30*S30*T30*F!$B$79,IF(U30=80%,R30*S30*T30*F!$B$80,IF(U30=81%,R30*S30*T30*F!$B$81,IF(U30=82%,R30*S30*T30*F!$B$82,IF(U30=83%,R30*S30*T30*F!$B$83,IF(U30=84%,R30*S30*T30*F!$B$84,IF(U30=85%,R30*S30*T30*F!$B$85,IF(U30=86%,R30*S30*T30*F!$B$86,IF(U30=87%,R30*S30*T30*F!$B$87,IF(U30=88%,R30*S30*T30*F!$B$88,IF(U30=89%,R30*S30*T30*F!$B$89,IF(U30=90%,R30*S30*T30*F!$B$90,IF(U30=91%,R30*S30*T30*F!$B$91,IF(U30=92%,R30*S30*T30*F!$B$92,IF(U30=93%,R30*S30*T30*F!$B$93,IF(U30=94%,R30*S30*T30*F!$B$94,IF(U30=95%,R30*S30*T30*F!$B$95,IF(U30=96%,R30*S30*T30*F!$B$96,IF(U30=97%,R30*S30*T30*F!$B$97,IF(U30=98%,R30*S30*T30*F!$B$98,IF(U30=99%,R30*S30*T30*F!$B$99,IF(U30&gt;99%,R30*S30*T30*F!$B$100)))))))))))))))))))))))))))))))))))))))))))))))))))))))))*IF(ISNUMBER(E30),E30,1)*IF(ISNUMBER(D30),D30,1)</f>
        <v>0</v>
      </c>
      <c r="AA30" s="5">
        <f>G30*H30+K30*L30+O30*P30+S30*T30</f>
        <v>0</v>
      </c>
      <c r="AB30" s="112">
        <f>(H30*(IF(I30&lt;45%,0.5,IF(I30&lt;55%,0.8,IF(I30&lt;65%,0.9,IF(I30&lt;75%,1,IF(I30&lt;85%,1.1,1.2))))))+L30*(IF(M30&lt;45%,0.5,IF(M30&lt;55%,0.8,IF(M30&lt;65%,0.9,IF(M30&lt;75%,1,IF(M30&lt;85%,1.1,1.2))))))+P30*(IF(Q30&lt;45%,0.5,IF(Q30&lt;55%,0.8,IF(Q30&lt;65%,0.9,IF(Q30&lt;75%,1,IF(Q30&lt;85%,1.1,1.2))))))+T30*(IF(U30&lt;45%,0.5,IF(U30&lt;55%,0.8,IF(U30&lt;65%,0.9,IF(U30&lt;75%,1,IF(U30&lt;85%,1.1,1.2)))))))*IF(D30&gt;=0.8,6,IF(D30&lt;=0.4,1.5,3))</f>
        <v>0</v>
      </c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</row>
    <row r="31" spans="1:62" x14ac:dyDescent="0.25">
      <c r="A31" s="1125"/>
      <c r="B31" s="86"/>
      <c r="C31" s="84"/>
      <c r="D31" s="63"/>
      <c r="E31" s="85"/>
      <c r="F31" s="152"/>
      <c r="G31" s="94"/>
      <c r="H31" s="94"/>
      <c r="I31" s="93">
        <f t="shared" si="21"/>
        <v>0</v>
      </c>
      <c r="J31" s="152"/>
      <c r="K31" s="94"/>
      <c r="L31" s="94"/>
      <c r="M31" s="95">
        <f t="shared" si="22"/>
        <v>0</v>
      </c>
      <c r="N31" s="152"/>
      <c r="O31" s="94"/>
      <c r="P31" s="94"/>
      <c r="Q31" s="95">
        <f t="shared" si="23"/>
        <v>0</v>
      </c>
      <c r="R31" s="152"/>
      <c r="S31" s="94"/>
      <c r="T31" s="94"/>
      <c r="U31" s="93">
        <f t="shared" si="24"/>
        <v>0</v>
      </c>
      <c r="V31" s="113">
        <f t="shared" si="25"/>
        <v>0</v>
      </c>
      <c r="W31" s="114">
        <f t="shared" si="26"/>
        <v>0</v>
      </c>
      <c r="X31" s="36">
        <f t="shared" si="27"/>
        <v>0</v>
      </c>
      <c r="Y31" s="90"/>
      <c r="Z31" s="6">
        <f>(IF(I31&lt;30%,0,IF(I31&lt;35%,F31*G31*H31*F!$B$33,IF(I31&lt;40%,F31*G31*H31*F!$B$38,IF(I31&lt;45%,F31*G31*H31*F!$B$43,IF(I31&lt;50%,F31*G31*H31*F!$B$48,IF(I31=50%,F31*G31*H31*F!$B$50,IF(I31=51%,F31*G31*H31*F!$B$51,IF(I31=52%,F31*G31*H31*F!$B$52,IF(I31=53%,F31*G31*H31*F!$B$53,IF(I31=54%,F31*G31*H31*F!$B$54,IF(I31=55%,F31*G31*H31*F!$B$55,IF(I31=56%,F31*G31*H31*F!$B$56,IF(I31=57%,F31*G31*H31*F!$B$57,IF(I31=58%,F31*G31*H31*F!$B$58,IF(I31=59%,F31*G31*H31*F!$B$59,IF(I31=60%,F31*G31*H31*F!$B$60,IF(I31=61%,F31*G31*H31*F!$B$61,IF(I31=62%,F31*G31*H31*F!$B$62,IF(I31=63%,F31*G31*H31*F!$B$63,IF(I31=64%,F31*G31*H31*F!$B$64,IF(I31=65%,F31*G31*H31*F!$B$65,IF(I31=66%,F31*G31*H31*F!$B$66,IF(I31=67%,F31*G31*H31*F!$B$67,IF(I31=68%,F31*G31*H31*F!$B$68,IF(I31=69%,F31*G31*H31*F!$B$69,IF(I31=70%,F31*G31*H31*F!$B$70,IF(I31=71%,F31*G31*H31*F!$B$71,IF(I31=72%,F31*G31*H31*F!$B$72,IF(I31=73%,F31*G31*H31*F!$B$73,IF(I31=74%,F31*G31*H31*F!$B$74,IF(I31=75%,F31*G31*H31*F!$B$75,IF(I31=76%,F31*G31*H31*F!$B$76,IF(I31=77%,F31*G31*H31*F!$B$77,IF(I31=78%,F31*G31*H31*F!$B$78,IF(I31=79%,F31*G31*H31*F!$B$79,IF(I31=80%,F31*G31*H31*F!$B$80,IF(I31=81%,F31*G31*H31*F!$B$81,IF(I31=82%,F31*G31*H31*F!$B$82,IF(I31=83%,F31*G31*H31*F!$B$83,IF(I31=84%,F31*G31*H31*F!$B$84,IF(I31=85%,F31*G31*H31*F!$B$85,IF(I31=86%,F31*G31*H31*F!$B$86,IF(I31=87%,F31*G31*H31*F!$B$87,IF(I31=88%,F31*G31*H31*F!$B$88,IF(I31=89%,F31*G31*H31*F!$B$89,IF(I31=90%,F31*G31*H31*F!$B$90,IF(I31=91%,F31*G31*H31*F!$B$91,IF(I31=92%,F31*G31*H31*F!$B$92,IF(I31=93%,F31*G31*H31*F!$B$93,IF(I31=94%,F31*G31*H31*F!$B$94,IF(I31=95%,F31*G31*H31*F!$B$95,IF(I31=96%,F31*G31*H31*F!$B$96,IF(I31=97%,F31*G31*H31*F!$B$97,IF(I31=98%,F31*G31*H31*F!$B$98,IF(I31=99%,F31*G31*H31*F!$B$99,IF(I31&gt;99%,F31*G31*H31*F!$B$100,))))))))))))))))))))))))))))))))))))))))))))))))))))))))+IF(M31&lt;30%,0,IF(M31&lt;35%,J31*K31*L31*F!$B$33,IF(M31&lt;40%,J31*K31*L31*F!$B$38,IF(M31&lt;45%,J31*K31*L31*F!$B$43,IF(M31&lt;50%,J31*K31*L31*F!$B$48,IF(M31=50%,J31*K31*L31*F!$B$50,IF(M31=51%,J31*K31*L31*F!$B$51,IF(M31=52%,J31*K31*L31*F!$B$52,IF(M31=53%,J31*K31*L31*F!$B$53,IF(M31=54%,J31*K31*L31*F!$B$54,IF(M31=55%,J31*K31*L31*F!$B$55,IF(M31=56%,J31*K31*L31*F!$B$56,IF(M31=57%,J31*K31*L31*F!$B$57,IF(M31=58%,J31*K31*L31*F!$B$58,IF(M31=59%,J31*K31*L31*F!$B$59,IF(M31=60%,J31*K31*L31*F!$B$60,IF(M31=61%,J31*K31*L31*F!$B$61,IF(M31=62%,J31*K31*L31*F!$B$62,IF(M31=63%,J31*K31*L31*F!$B$63,IF(M31=64%,J31*K31*L31*F!$B$64,IF(M31=65%,J31*K31*L31*F!$B$65,IF(M31=66%,J31*K31*L31*F!$B$66,IF(M31=67%,J31*K31*L31*F!$B$67,IF(M31=68%,J31*K31*L31*F!$B$68,IF(M31=69%,J31*K31*L31*F!$B$69,IF(M31=70%,J31*K31*L31*F!$B$70,IF(M31=71%,J31*K31*L31*F!$B$71,IF(M31=72%,J31*K31*L31*F!$B$72,IF(M31=73%,J31*K31*L31*F!$B$73,IF(M31=74%,J31*K31*L31*F!$B$74,IF(M31=75%,J31*K31*L31*F!$B$75,IF(M31=76%,J31*K31*L31*F!$B$76,IF(M31=77%,J31*K31*L31*F!$B$77,IF(M31=78%,J31*K31*L31*F!$B$78,IF(M31=79%,J31*K31*L31*F!$B$79,IF(M31=80%,J31*K31*L31*F!$B$80,IF(M31=81%,J31*K31*L31*F!$B$81,IF(M31=82%,J31*K31*L31*F!$B$82,IF(M31=83%,J31*K31*L31*F!$B$83,IF(M31=84%,J31*K31*L31*F!$B$84,IF(M31=85%,J31*K31*L31*F!$B$85,IF(M31=86%,J31*K31*L31*F!$B$86,IF(M31=87%,J31*K31*L31*F!$B$87,IF(M31=88%,J31*K31*L31*F!$B$88,IF(M31=89%,J31*K31*L31*F!$B$89,IF(M31=90%,J31*K31*L31*F!$B$90,IF(M31=91%,J31*K31*L31*F!$B$91,IF(M31=92%,J31*K31*L31*F!$B$92,IF(M31=93%,J31*K31*L31*F!$B$93,IF(M31=94%,J31*K31*L31*F!$B$94,IF(M31=95%,J31*K31*L31*F!$B$95,IF(M31=96%,J31*K31*L31*F!$B$96,IF(M31=97%,J31*K31*L31*F!$B$97,IF(M31=98%,J31*K31*L31*F!$B$98,IF(M31=99%,J31*K31*L31*F!$B$99,IF(M31&gt;99%,J31*K31*L31*F!$B$100,))))))))))))))))))))))))))))))))))))))))))))))))))))))))+IF(Q31&lt;30%,0,IF(Q31&lt;35%,N31*O31*P31*F!$B$33,IF(Q31&lt;40%,N31*O31*P31*F!$B$38,IF(Q31&lt;45%,N31*O31*P31*F!$B$43,IF(Q31&lt;50%,N31*O31*P31*F!$B$48,IF(Q31=50%,N31*O31*P31*F!$B$50,IF(Q31=51%,N31*O31*P31*F!$B$51,IF(Q31=52%,N31*O31*P31*F!$B$52,IF(Q31=53%,N31*O31*P31*F!$B$53,IF(Q31=54%,N31*O31*P31*F!$B$54,IF(Q31=55%,N31*O31*P31*F!$B$55,IF(Q31=56%,N31*O31*P31*F!$B$56,IF(Q31=57%,N31*O31*P31*F!$B$57,IF(Q31=58%,N31*O31*P31*F!$B$58,IF(Q31=59%,N31*O31*P31*F!$B$59,IF(Q31=60%,N31*O31*P31*F!$B$60,IF(Q31=61%,N31*O31*P31*F!$B$61,IF(Q31=62%,N31*O31*P31*F!$B$62,IF(Q31=63%,N31*O31*P31*F!$B$63,IF(Q31=64%,N31*O31*P31*F!$B$64,IF(Q31=65%,N31*O31*P31*F!$B$65,IF(Q31=66%,N31*O31*P31*F!$B$66,IF(Q31=67%,N31*O31*P31*F!$B$67,IF(Q31=68%,N31*O31*P31*F!$B$68,IF(Q31=69%,N31*O31*P31*F!$B$69,IF(Q31=70%,N31*O31*P31*F!$B$70,IF(Q31=71%,N31*O31*P31*F!$B$71,IF(Q31=72%,N31*O31*P31*F!$B$72,IF(Q31=73%,N31*O31*P31*F!$B$73,IF(Q31=74%,N31*O31*P31*F!$B$74,IF(Q31=75%,N31*O31*P31*F!$B$75,IF(Q31=76%,N31*O31*P31*F!$B$76,IF(Q31=77%,N31*O31*P31*F!$B$77,IF(Q31=78%,N31*O31*P31*F!$B$78,IF(Q31=79%,N31*O31*P31*F!$B$79,IF(Q31=80%,N31*O31*P31*F!$B$80,IF(Q31=81%,N31*O31*P31*F!$B$81,IF(Q31=82%,N31*O31*P31*F!$B$82,IF(Q31=83%,N31*O31*P31*F!$B$83,IF(Q31=84%,N31*O31*P31*F!$B$84,IF(Q31=85%,N31*O31*P31*F!$B$85,IF(Q31=86%,N31*O31*P31*F!$B$86,IF(Q31=87%,N31*O31*P31*F!$B$87,IF(Q31=88%,N31*O31*P31*F!$B$88,IF(Q31=89%,N31*O31*P31*F!$B$89,IF(Q31=90%,N31*O31*P31*F!$B$90,IF(Q31=91%,N31*O31*P31*F!$B$91,IF(Q31=92%,N31*O31*P31*F!$B$92,IF(Q31=93%,N31*O31*P31*F!$B$93,IF(Q31=94%,N31*O31*P31*F!$B$94,IF(Q31=95%,N31*O31*P31*F!$B$95,IF(Q31=96%,N31*O31*P31*F!$B$96,IF(Q31=97%,N31*O31*P31*F!$B$97,IF(Q31=98%,N31*O31*P31*F!$B$98,IF(Q31=99%,N31*O31*P31*F!$B$99,IF(Q31&gt;99%,N31*O31*P31*F!$B$100,))))))))))))))))))))))))))))))))))))))))))))))))))))))))+IF(U31&lt;30%,0,IF(U31&lt;35%,R31*S31*T31*F!$B$33,IF(U31&lt;40%,R31*S31*T31*F!$B$38,IF(U31&lt;45%,R31*S31*T31*F!$B$43,IF(U31&lt;50%,R31*S31*T31*F!$B$48,IF(U31=50%,R31*S31*T31*F!$B$50,IF(U31=51%,R31*S31*T31*F!$B$51,IF(U31=52%,R31*S31*T31*F!$B$52,IF(U31=53%,R31*S31*T31*F!$B$53,IF(U31=54%,R31*S31*T31*F!$B$54,IF(U31=55%,R31*S31*T31*F!$B$55,IF(U31=56%,R31*S31*T31*F!$B$56,IF(U31=57%,R31*S31*T31*F!$B$57,IF(U31=58%,R31*S31*T31*F!$B$58,IF(U31=59%,R31*S31*T31*F!$B$59,IF(U31=60%,R31*S31*T31*F!$B$60,IF(U31=61%,R31*S31*T31*F!$B$61,IF(U31=62%,R31*S31*T31*F!$B$62,IF(U31=63%,R31*S31*T31*F!$B$63,IF(U31=64%,R31*S31*T31*F!$B$64,IF(U31=65%,R31*S31*T31*F!$B$65,IF(U31=66%,R31*S31*T31*F!$B$66,IF(U31=67%,R31*S31*T31*F!$B$67,IF(U31=68%,R31*S31*T31*F!$B$68,IF(U31=69%,R31*S31*T31*F!$B$69,IF(U31=70%,R31*S31*T31*F!$B$70,IF(U31=71%,R31*S31*T31*F!$B$71,IF(U31=72%,R31*S31*T31*F!$B$72,IF(U31=73%,R31*S31*T31*F!$B$73,IF(U31=74%,R31*S31*T31*F!$B$74,IF(U31=75%,R31*S31*T31*F!$B$75,IF(U31=76%,R31*S31*T31*F!$B$76,IF(U31=77%,R31*S31*T31*F!$B$77,IF(U31=78%,R31*S31*T31*F!$B$78,IF(U31=79%,R31*S31*T31*F!$B$79,IF(U31=80%,R31*S31*T31*F!$B$80,IF(U31=81%,R31*S31*T31*F!$B$81,IF(U31=82%,R31*S31*T31*F!$B$82,IF(U31=83%,R31*S31*T31*F!$B$83,IF(U31=84%,R31*S31*T31*F!$B$84,IF(U31=85%,R31*S31*T31*F!$B$85,IF(U31=86%,R31*S31*T31*F!$B$86,IF(U31=87%,R31*S31*T31*F!$B$87,IF(U31=88%,R31*S31*T31*F!$B$88,IF(U31=89%,R31*S31*T31*F!$B$89,IF(U31=90%,R31*S31*T31*F!$B$90,IF(U31=91%,R31*S31*T31*F!$B$91,IF(U31=92%,R31*S31*T31*F!$B$92,IF(U31=93%,R31*S31*T31*F!$B$93,IF(U31=94%,R31*S31*T31*F!$B$94,IF(U31=95%,R31*S31*T31*F!$B$95,IF(U31=96%,R31*S31*T31*F!$B$96,IF(U31=97%,R31*S31*T31*F!$B$97,IF(U31=98%,R31*S31*T31*F!$B$98,IF(U31=99%,R31*S31*T31*F!$B$99,IF(U31&gt;99%,R31*S31*T31*F!$B$100)))))))))))))))))))))))))))))))))))))))))))))))))))))))))*IF(ISNUMBER(E31),E31,1)*IF(ISNUMBER(D31),D31,1)</f>
        <v>0</v>
      </c>
      <c r="AA31" s="6">
        <f>G31*H31+K31*L31+O31*P31+S31*T31</f>
        <v>0</v>
      </c>
      <c r="AB31" s="115">
        <f>(H31*(IF(I31&lt;45%,0.5,IF(I31&lt;55%,0.8,IF(I31&lt;65%,0.9,IF(I31&lt;75%,1,IF(I31&lt;85%,1.1,1.2))))))+L31*(IF(M31&lt;45%,0.5,IF(M31&lt;55%,0.8,IF(M31&lt;65%,0.9,IF(M31&lt;75%,1,IF(M31&lt;85%,1.1,1.2))))))+P31*(IF(Q31&lt;45%,0.5,IF(Q31&lt;55%,0.8,IF(Q31&lt;65%,0.9,IF(Q31&lt;75%,1,IF(Q31&lt;85%,1.1,1.2))))))+T31*(IF(U31&lt;45%,0.5,IF(U31&lt;55%,0.8,IF(U31&lt;65%,0.9,IF(U31&lt;75%,1,IF(U31&lt;85%,1.1,1.2)))))))*IF(D31&gt;=0.8,6,IF(D31&lt;=0.4,1.5,3))</f>
        <v>0</v>
      </c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</row>
    <row r="32" spans="1:62" x14ac:dyDescent="0.25">
      <c r="A32" s="1125"/>
      <c r="B32" s="86"/>
      <c r="C32" s="84"/>
      <c r="D32" s="134">
        <f>ROUND(IFERROR((D27*(G27*H27+K27*L27+O27*P27+S27*T27)+D28*(G28*H28+K28*L28+O28*P28+S28*T28)+D29*(G29*H29+K29*L29+O29*P29+S29*T29)+D30*(G30*H30+K30*L30+O30*P30+S30*T30)+D31*(G31*H31+K31*L31+O31*P31+S31*T31))/((G27*H27+K27*L27+O27*P27+S27*T27)+(G28*H28+K28*L28+O28*P28+S28*T28)+(G29*H29+K29*L29+O29*P29+S29*T29)+(G30*H30+K30*L30+O30*P30+S30*T30)+(G31*H31+K31*L31+O31*P31+S31*T31)),0),3)</f>
        <v>0</v>
      </c>
      <c r="E32" s="85"/>
      <c r="F32" s="65"/>
      <c r="G32" s="100"/>
      <c r="H32" s="100"/>
      <c r="I32" s="101"/>
      <c r="J32" s="65"/>
      <c r="K32" s="100"/>
      <c r="L32" s="100"/>
      <c r="M32" s="102"/>
      <c r="N32" s="65"/>
      <c r="O32" s="100"/>
      <c r="P32" s="100"/>
      <c r="Q32" s="102"/>
      <c r="R32" s="65"/>
      <c r="S32" s="100"/>
      <c r="T32" s="100"/>
      <c r="U32" s="101"/>
      <c r="V32" s="122">
        <f>SUM(V27:V31)</f>
        <v>0</v>
      </c>
      <c r="W32" s="117">
        <f>IFERROR(V32/AA32,0)</f>
        <v>0</v>
      </c>
      <c r="X32" s="118">
        <f>ROUND(IFERROR((D27*(I27*G27*H27+M27*K27*L27+Q27*O27*P27+U27*S27*T27)+D28*(I28*G28*H28+M28*K28*L28+Q28*O28*P28+U28*S28*T28)+D29*(I29*G29*H29+M29*K29*L29+Q29*O29*P29+U29*S29*T29)+D30*(I30*G30*H30+M30*K30*L30+Q30*O30*P30+U30*S30*T30)+D31*(I31*G31*H31+M31*K31*L31+Q31*O31*P31+U31*S31*T31))/(D27*(G27*H27+K27*L27+O27*P27+S27*T27)+D28*(G28*H28+K28*L28+O28*P28+S28*T28)+D29*(G29*H29+K29*L29+O29*P29+S29*T29)+D30*(G30*H30+K30*L30+O30*P30+S30*T30)+D31*(G31*H31+K31*L31+O31*P31+S31*T31)),0),2)</f>
        <v>0</v>
      </c>
      <c r="Y32" s="159"/>
      <c r="Z32" s="117">
        <f>SUM(Z27:Z31)</f>
        <v>0</v>
      </c>
      <c r="AA32" s="117">
        <f>SUM(AA27:AA31)</f>
        <v>0</v>
      </c>
      <c r="AB32" s="119">
        <f>IF(SUM(AB27:AB31)=0,TIME(,0,),TIME(,SUM(AB27:AB31)+30,))</f>
        <v>0</v>
      </c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</row>
    <row r="33" spans="1:62" x14ac:dyDescent="0.25">
      <c r="A33" s="1125"/>
      <c r="B33" s="86"/>
      <c r="C33" s="84"/>
      <c r="D33" s="63"/>
      <c r="E33" s="85"/>
      <c r="F33" s="152"/>
      <c r="G33" s="94"/>
      <c r="H33" s="94"/>
      <c r="I33" s="93">
        <f t="shared" ref="I33:I37" si="28">IFERROR(ROUND(F33/$Y33,2),)</f>
        <v>0</v>
      </c>
      <c r="J33" s="152"/>
      <c r="K33" s="94"/>
      <c r="L33" s="94"/>
      <c r="M33" s="95">
        <f t="shared" ref="M33:M37" si="29">IFERROR(ROUND(J33/$Y33,2),)</f>
        <v>0</v>
      </c>
      <c r="N33" s="152"/>
      <c r="O33" s="94"/>
      <c r="P33" s="94"/>
      <c r="Q33" s="95">
        <f t="shared" ref="Q33:Q37" si="30">IFERROR(ROUND(N33/$Y33,2),)</f>
        <v>0</v>
      </c>
      <c r="R33" s="152"/>
      <c r="S33" s="94"/>
      <c r="T33" s="94"/>
      <c r="U33" s="93">
        <f t="shared" ref="U33:U37" si="31">IFERROR(ROUND(R33/$Y33,2),)</f>
        <v>0</v>
      </c>
      <c r="V33" s="113">
        <f>(IF(ISNUMBER(F33),F33,1)*G33*H33+IF(ISNUMBER(J33),J33,1)*K33*L33+IF(ISNUMBER(N33),N33,1)*O33*P33+IF(ISNUMBER(R33),R33,1)*S33*T33)*IF(ISNUMBER(E33),E33,1)</f>
        <v>0</v>
      </c>
      <c r="W33" s="114">
        <f>IFERROR((IF(ISNUMBER(F33),F33,1)*G33*H33+IF(ISNUMBER(J33),J33,1)*K33*L33+IF(ISNUMBER(N33),N33,1)*O33*P33+IF(ISNUMBER(R33),R33,1)*S33*T33)*IF(ISNUMBER(E33),E33,1)/(G33*H33+K33*L33+O33*P33+S33*T33),0)</f>
        <v>0</v>
      </c>
      <c r="X33" s="36">
        <f>ROUND(IFERROR((W33/(Y33*IF(ISNUMBER(E33),E33,1))),0),2)</f>
        <v>0</v>
      </c>
      <c r="Y33" s="90"/>
      <c r="Z33" s="6">
        <f>(IF(I33&lt;30%,0,IF(I33&lt;35%,F33*G33*H33*F!$B$33,IF(I33&lt;40%,F33*G33*H33*F!$B$38,IF(I33&lt;45%,F33*G33*H33*F!$B$43,IF(I33&lt;50%,F33*G33*H33*F!$B$48,IF(I33=50%,F33*G33*H33*F!$B$50,IF(I33=51%,F33*G33*H33*F!$B$51,IF(I33=52%,F33*G33*H33*F!$B$52,IF(I33=53%,F33*G33*H33*F!$B$53,IF(I33=54%,F33*G33*H33*F!$B$54,IF(I33=55%,F33*G33*H33*F!$B$55,IF(I33=56%,F33*G33*H33*F!$B$56,IF(I33=57%,F33*G33*H33*F!$B$57,IF(I33=58%,F33*G33*H33*F!$B$58,IF(I33=59%,F33*G33*H33*F!$B$59,IF(I33=60%,F33*G33*H33*F!$B$60,IF(I33=61%,F33*G33*H33*F!$B$61,IF(I33=62%,F33*G33*H33*F!$B$62,IF(I33=63%,F33*G33*H33*F!$B$63,IF(I33=64%,F33*G33*H33*F!$B$64,IF(I33=65%,F33*G33*H33*F!$B$65,IF(I33=66%,F33*G33*H33*F!$B$66,IF(I33=67%,F33*G33*H33*F!$B$67,IF(I33=68%,F33*G33*H33*F!$B$68,IF(I33=69%,F33*G33*H33*F!$B$69,IF(I33=70%,F33*G33*H33*F!$B$70,IF(I33=71%,F33*G33*H33*F!$B$71,IF(I33=72%,F33*G33*H33*F!$B$72,IF(I33=73%,F33*G33*H33*F!$B$73,IF(I33=74%,F33*G33*H33*F!$B$74,IF(I33=75%,F33*G33*H33*F!$B$75,IF(I33=76%,F33*G33*H33*F!$B$76,IF(I33=77%,F33*G33*H33*F!$B$77,IF(I33=78%,F33*G33*H33*F!$B$78,IF(I33=79%,F33*G33*H33*F!$B$79,IF(I33=80%,F33*G33*H33*F!$B$80,IF(I33=81%,F33*G33*H33*F!$B$81,IF(I33=82%,F33*G33*H33*F!$B$82,IF(I33=83%,F33*G33*H33*F!$B$83,IF(I33=84%,F33*G33*H33*F!$B$84,IF(I33=85%,F33*G33*H33*F!$B$85,IF(I33=86%,F33*G33*H33*F!$B$86,IF(I33=87%,F33*G33*H33*F!$B$87,IF(I33=88%,F33*G33*H33*F!$B$88,IF(I33=89%,F33*G33*H33*F!$B$89,IF(I33=90%,F33*G33*H33*F!$B$90,IF(I33=91%,F33*G33*H33*F!$B$91,IF(I33=92%,F33*G33*H33*F!$B$92,IF(I33=93%,F33*G33*H33*F!$B$93,IF(I33=94%,F33*G33*H33*F!$B$94,IF(I33=95%,F33*G33*H33*F!$B$95,IF(I33=96%,F33*G33*H33*F!$B$96,IF(I33=97%,F33*G33*H33*F!$B$97,IF(I33=98%,F33*G33*H33*F!$B$98,IF(I33=99%,F33*G33*H33*F!$B$99,IF(I33&gt;99%,F33*G33*H33*F!$B$100,))))))))))))))))))))))))))))))))))))))))))))))))))))))))+IF(M33&lt;30%,0,IF(M33&lt;35%,J33*K33*L33*F!$B$33,IF(M33&lt;40%,J33*K33*L33*F!$B$38,IF(M33&lt;45%,J33*K33*L33*F!$B$43,IF(M33&lt;50%,J33*K33*L33*F!$B$48,IF(M33=50%,J33*K33*L33*F!$B$50,IF(M33=51%,J33*K33*L33*F!$B$51,IF(M33=52%,J33*K33*L33*F!$B$52,IF(M33=53%,J33*K33*L33*F!$B$53,IF(M33=54%,J33*K33*L33*F!$B$54,IF(M33=55%,J33*K33*L33*F!$B$55,IF(M33=56%,J33*K33*L33*F!$B$56,IF(M33=57%,J33*K33*L33*F!$B$57,IF(M33=58%,J33*K33*L33*F!$B$58,IF(M33=59%,J33*K33*L33*F!$B$59,IF(M33=60%,J33*K33*L33*F!$B$60,IF(M33=61%,J33*K33*L33*F!$B$61,IF(M33=62%,J33*K33*L33*F!$B$62,IF(M33=63%,J33*K33*L33*F!$B$63,IF(M33=64%,J33*K33*L33*F!$B$64,IF(M33=65%,J33*K33*L33*F!$B$65,IF(M33=66%,J33*K33*L33*F!$B$66,IF(M33=67%,J33*K33*L33*F!$B$67,IF(M33=68%,J33*K33*L33*F!$B$68,IF(M33=69%,J33*K33*L33*F!$B$69,IF(M33=70%,J33*K33*L33*F!$B$70,IF(M33=71%,J33*K33*L33*F!$B$71,IF(M33=72%,J33*K33*L33*F!$B$72,IF(M33=73%,J33*K33*L33*F!$B$73,IF(M33=74%,J33*K33*L33*F!$B$74,IF(M33=75%,J33*K33*L33*F!$B$75,IF(M33=76%,J33*K33*L33*F!$B$76,IF(M33=77%,J33*K33*L33*F!$B$77,IF(M33=78%,J33*K33*L33*F!$B$78,IF(M33=79%,J33*K33*L33*F!$B$79,IF(M33=80%,J33*K33*L33*F!$B$80,IF(M33=81%,J33*K33*L33*F!$B$81,IF(M33=82%,J33*K33*L33*F!$B$82,IF(M33=83%,J33*K33*L33*F!$B$83,IF(M33=84%,J33*K33*L33*F!$B$84,IF(M33=85%,J33*K33*L33*F!$B$85,IF(M33=86%,J33*K33*L33*F!$B$86,IF(M33=87%,J33*K33*L33*F!$B$87,IF(M33=88%,J33*K33*L33*F!$B$88,IF(M33=89%,J33*K33*L33*F!$B$89,IF(M33=90%,J33*K33*L33*F!$B$90,IF(M33=91%,J33*K33*L33*F!$B$91,IF(M33=92%,J33*K33*L33*F!$B$92,IF(M33=93%,J33*K33*L33*F!$B$93,IF(M33=94%,J33*K33*L33*F!$B$94,IF(M33=95%,J33*K33*L33*F!$B$95,IF(M33=96%,J33*K33*L33*F!$B$96,IF(M33=97%,J33*K33*L33*F!$B$97,IF(M33=98%,J33*K33*L33*F!$B$98,IF(M33=99%,J33*K33*L33*F!$B$99,IF(M33&gt;99%,J33*K33*L33*F!$B$100,))))))))))))))))))))))))))))))))))))))))))))))))))))))))+IF(Q33&lt;30%,0,IF(Q33&lt;35%,N33*O33*P33*F!$B$33,IF(Q33&lt;40%,N33*O33*P33*F!$B$38,IF(Q33&lt;45%,N33*O33*P33*F!$B$43,IF(Q33&lt;50%,N33*O33*P33*F!$B$48,IF(Q33=50%,N33*O33*P33*F!$B$50,IF(Q33=51%,N33*O33*P33*F!$B$51,IF(Q33=52%,N33*O33*P33*F!$B$52,IF(Q33=53%,N33*O33*P33*F!$B$53,IF(Q33=54%,N33*O33*P33*F!$B$54,IF(Q33=55%,N33*O33*P33*F!$B$55,IF(Q33=56%,N33*O33*P33*F!$B$56,IF(Q33=57%,N33*O33*P33*F!$B$57,IF(Q33=58%,N33*O33*P33*F!$B$58,IF(Q33=59%,N33*O33*P33*F!$B$59,IF(Q33=60%,N33*O33*P33*F!$B$60,IF(Q33=61%,N33*O33*P33*F!$B$61,IF(Q33=62%,N33*O33*P33*F!$B$62,IF(Q33=63%,N33*O33*P33*F!$B$63,IF(Q33=64%,N33*O33*P33*F!$B$64,IF(Q33=65%,N33*O33*P33*F!$B$65,IF(Q33=66%,N33*O33*P33*F!$B$66,IF(Q33=67%,N33*O33*P33*F!$B$67,IF(Q33=68%,N33*O33*P33*F!$B$68,IF(Q33=69%,N33*O33*P33*F!$B$69,IF(Q33=70%,N33*O33*P33*F!$B$70,IF(Q33=71%,N33*O33*P33*F!$B$71,IF(Q33=72%,N33*O33*P33*F!$B$72,IF(Q33=73%,N33*O33*P33*F!$B$73,IF(Q33=74%,N33*O33*P33*F!$B$74,IF(Q33=75%,N33*O33*P33*F!$B$75,IF(Q33=76%,N33*O33*P33*F!$B$76,IF(Q33=77%,N33*O33*P33*F!$B$77,IF(Q33=78%,N33*O33*P33*F!$B$78,IF(Q33=79%,N33*O33*P33*F!$B$79,IF(Q33=80%,N33*O33*P33*F!$B$80,IF(Q33=81%,N33*O33*P33*F!$B$81,IF(Q33=82%,N33*O33*P33*F!$B$82,IF(Q33=83%,N33*O33*P33*F!$B$83,IF(Q33=84%,N33*O33*P33*F!$B$84,IF(Q33=85%,N33*O33*P33*F!$B$85,IF(Q33=86%,N33*O33*P33*F!$B$86,IF(Q33=87%,N33*O33*P33*F!$B$87,IF(Q33=88%,N33*O33*P33*F!$B$88,IF(Q33=89%,N33*O33*P33*F!$B$89,IF(Q33=90%,N33*O33*P33*F!$B$90,IF(Q33=91%,N33*O33*P33*F!$B$91,IF(Q33=92%,N33*O33*P33*F!$B$92,IF(Q33=93%,N33*O33*P33*F!$B$93,IF(Q33=94%,N33*O33*P33*F!$B$94,IF(Q33=95%,N33*O33*P33*F!$B$95,IF(Q33=96%,N33*O33*P33*F!$B$96,IF(Q33=97%,N33*O33*P33*F!$B$97,IF(Q33=98%,N33*O33*P33*F!$B$98,IF(Q33=99%,N33*O33*P33*F!$B$99,IF(Q33&gt;99%,N33*O33*P33*F!$B$100,))))))))))))))))))))))))))))))))))))))))))))))))))))))))+IF(U33&lt;30%,0,IF(U33&lt;35%,R33*S33*T33*F!$B$33,IF(U33&lt;40%,R33*S33*T33*F!$B$38,IF(U33&lt;45%,R33*S33*T33*F!$B$43,IF(U33&lt;50%,R33*S33*T33*F!$B$48,IF(U33=50%,R33*S33*T33*F!$B$50,IF(U33=51%,R33*S33*T33*F!$B$51,IF(U33=52%,R33*S33*T33*F!$B$52,IF(U33=53%,R33*S33*T33*F!$B$53,IF(U33=54%,R33*S33*T33*F!$B$54,IF(U33=55%,R33*S33*T33*F!$B$55,IF(U33=56%,R33*S33*T33*F!$B$56,IF(U33=57%,R33*S33*T33*F!$B$57,IF(U33=58%,R33*S33*T33*F!$B$58,IF(U33=59%,R33*S33*T33*F!$B$59,IF(U33=60%,R33*S33*T33*F!$B$60,IF(U33=61%,R33*S33*T33*F!$B$61,IF(U33=62%,R33*S33*T33*F!$B$62,IF(U33=63%,R33*S33*T33*F!$B$63,IF(U33=64%,R33*S33*T33*F!$B$64,IF(U33=65%,R33*S33*T33*F!$B$65,IF(U33=66%,R33*S33*T33*F!$B$66,IF(U33=67%,R33*S33*T33*F!$B$67,IF(U33=68%,R33*S33*T33*F!$B$68,IF(U33=69%,R33*S33*T33*F!$B$69,IF(U33=70%,R33*S33*T33*F!$B$70,IF(U33=71%,R33*S33*T33*F!$B$71,IF(U33=72%,R33*S33*T33*F!$B$72,IF(U33=73%,R33*S33*T33*F!$B$73,IF(U33=74%,R33*S33*T33*F!$B$74,IF(U33=75%,R33*S33*T33*F!$B$75,IF(U33=76%,R33*S33*T33*F!$B$76,IF(U33=77%,R33*S33*T33*F!$B$77,IF(U33=78%,R33*S33*T33*F!$B$78,IF(U33=79%,R33*S33*T33*F!$B$79,IF(U33=80%,R33*S33*T33*F!$B$80,IF(U33=81%,R33*S33*T33*F!$B$81,IF(U33=82%,R33*S33*T33*F!$B$82,IF(U33=83%,R33*S33*T33*F!$B$83,IF(U33=84%,R33*S33*T33*F!$B$84,IF(U33=85%,R33*S33*T33*F!$B$85,IF(U33=86%,R33*S33*T33*F!$B$86,IF(U33=87%,R33*S33*T33*F!$B$87,IF(U33=88%,R33*S33*T33*F!$B$88,IF(U33=89%,R33*S33*T33*F!$B$89,IF(U33=90%,R33*S33*T33*F!$B$90,IF(U33=91%,R33*S33*T33*F!$B$91,IF(U33=92%,R33*S33*T33*F!$B$92,IF(U33=93%,R33*S33*T33*F!$B$93,IF(U33=94%,R33*S33*T33*F!$B$94,IF(U33=95%,R33*S33*T33*F!$B$95,IF(U33=96%,R33*S33*T33*F!$B$96,IF(U33=97%,R33*S33*T33*F!$B$97,IF(U33=98%,R33*S33*T33*F!$B$98,IF(U33=99%,R33*S33*T33*F!$B$99,IF(U33&gt;99%,R33*S33*T33*F!$B$100)))))))))))))))))))))))))))))))))))))))))))))))))))))))))*IF(ISNUMBER(E33),E33,1)*IF(ISNUMBER(D33),D33,1)</f>
        <v>0</v>
      </c>
      <c r="AA33" s="6">
        <f>G33*H33+K33*L33+O33*P33+S33*T33</f>
        <v>0</v>
      </c>
      <c r="AB33" s="35">
        <f>(H33*(IF(I33&lt;45%,0.5,IF(I33&lt;55%,0.8,IF(I33&lt;65%,0.9,IF(I33&lt;75%,1,IF(I33&lt;85%,1.1,1.2))))))+L33*(IF(M33&lt;45%,0.5,IF(M33&lt;55%,0.8,IF(M33&lt;65%,0.9,IF(M33&lt;75%,1,IF(M33&lt;85%,1.1,1.2))))))+P33*(IF(Q33&lt;45%,0.5,IF(Q33&lt;55%,0.8,IF(Q33&lt;65%,0.9,IF(Q33&lt;75%,1,IF(Q33&lt;85%,1.1,1.2))))))+T33*(IF(U33&lt;45%,0.5,IF(U33&lt;55%,0.8,IF(U33&lt;65%,0.9,IF(U33&lt;75%,1,IF(U33&lt;85%,1.1,1.2)))))))*IF(D33&gt;=0.8,6,IF(D33&lt;=0.4,1.5,3))</f>
        <v>0</v>
      </c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</row>
    <row r="34" spans="1:62" x14ac:dyDescent="0.25">
      <c r="A34" s="1125"/>
      <c r="B34" s="86"/>
      <c r="C34" s="84"/>
      <c r="D34" s="63"/>
      <c r="E34" s="85"/>
      <c r="F34" s="150"/>
      <c r="G34" s="100"/>
      <c r="H34" s="100"/>
      <c r="I34" s="101">
        <f t="shared" si="28"/>
        <v>0</v>
      </c>
      <c r="J34" s="150"/>
      <c r="K34" s="100"/>
      <c r="L34" s="100"/>
      <c r="M34" s="102">
        <f t="shared" si="29"/>
        <v>0</v>
      </c>
      <c r="N34" s="150"/>
      <c r="O34" s="100"/>
      <c r="P34" s="100"/>
      <c r="Q34" s="102">
        <f t="shared" si="30"/>
        <v>0</v>
      </c>
      <c r="R34" s="150"/>
      <c r="S34" s="100"/>
      <c r="T34" s="100"/>
      <c r="U34" s="101">
        <f t="shared" si="31"/>
        <v>0</v>
      </c>
      <c r="V34" s="110">
        <f t="shared" ref="V34:V37" si="32">(IF(ISNUMBER(F34),F34,1)*G34*H34+IF(ISNUMBER(J34),J34,1)*K34*L34+IF(ISNUMBER(N34),N34,1)*O34*P34+IF(ISNUMBER(R34),R34,1)*S34*T34)*IF(ISNUMBER(E34),E34,1)</f>
        <v>0</v>
      </c>
      <c r="W34" s="111">
        <f t="shared" ref="W34:W37" si="33">IFERROR((IF(ISNUMBER(F34),F34,1)*G34*H34+IF(ISNUMBER(J34),J34,1)*K34*L34+IF(ISNUMBER(N34),N34,1)*O34*P34+IF(ISNUMBER(R34),R34,1)*S34*T34)*IF(ISNUMBER(E34),E34,1)/(G34*H34+K34*L34+O34*P34+S34*T34),0)</f>
        <v>0</v>
      </c>
      <c r="X34" s="53">
        <f t="shared" ref="X34:X37" si="34">ROUND(IFERROR((W34/(Y34*IF(ISNUMBER(E34),E34,1))),0),2)</f>
        <v>0</v>
      </c>
      <c r="Y34" s="90"/>
      <c r="Z34" s="5">
        <f>(IF(I34&lt;30%,0,IF(I34&lt;35%,F34*G34*H34*F!$B$33,IF(I34&lt;40%,F34*G34*H34*F!$B$38,IF(I34&lt;45%,F34*G34*H34*F!$B$43,IF(I34&lt;50%,F34*G34*H34*F!$B$48,IF(I34=50%,F34*G34*H34*F!$B$50,IF(I34=51%,F34*G34*H34*F!$B$51,IF(I34=52%,F34*G34*H34*F!$B$52,IF(I34=53%,F34*G34*H34*F!$B$53,IF(I34=54%,F34*G34*H34*F!$B$54,IF(I34=55%,F34*G34*H34*F!$B$55,IF(I34=56%,F34*G34*H34*F!$B$56,IF(I34=57%,F34*G34*H34*F!$B$57,IF(I34=58%,F34*G34*H34*F!$B$58,IF(I34=59%,F34*G34*H34*F!$B$59,IF(I34=60%,F34*G34*H34*F!$B$60,IF(I34=61%,F34*G34*H34*F!$B$61,IF(I34=62%,F34*G34*H34*F!$B$62,IF(I34=63%,F34*G34*H34*F!$B$63,IF(I34=64%,F34*G34*H34*F!$B$64,IF(I34=65%,F34*G34*H34*F!$B$65,IF(I34=66%,F34*G34*H34*F!$B$66,IF(I34=67%,F34*G34*H34*F!$B$67,IF(I34=68%,F34*G34*H34*F!$B$68,IF(I34=69%,F34*G34*H34*F!$B$69,IF(I34=70%,F34*G34*H34*F!$B$70,IF(I34=71%,F34*G34*H34*F!$B$71,IF(I34=72%,F34*G34*H34*F!$B$72,IF(I34=73%,F34*G34*H34*F!$B$73,IF(I34=74%,F34*G34*H34*F!$B$74,IF(I34=75%,F34*G34*H34*F!$B$75,IF(I34=76%,F34*G34*H34*F!$B$76,IF(I34=77%,F34*G34*H34*F!$B$77,IF(I34=78%,F34*G34*H34*F!$B$78,IF(I34=79%,F34*G34*H34*F!$B$79,IF(I34=80%,F34*G34*H34*F!$B$80,IF(I34=81%,F34*G34*H34*F!$B$81,IF(I34=82%,F34*G34*H34*F!$B$82,IF(I34=83%,F34*G34*H34*F!$B$83,IF(I34=84%,F34*G34*H34*F!$B$84,IF(I34=85%,F34*G34*H34*F!$B$85,IF(I34=86%,F34*G34*H34*F!$B$86,IF(I34=87%,F34*G34*H34*F!$B$87,IF(I34=88%,F34*G34*H34*F!$B$88,IF(I34=89%,F34*G34*H34*F!$B$89,IF(I34=90%,F34*G34*H34*F!$B$90,IF(I34=91%,F34*G34*H34*F!$B$91,IF(I34=92%,F34*G34*H34*F!$B$92,IF(I34=93%,F34*G34*H34*F!$B$93,IF(I34=94%,F34*G34*H34*F!$B$94,IF(I34=95%,F34*G34*H34*F!$B$95,IF(I34=96%,F34*G34*H34*F!$B$96,IF(I34=97%,F34*G34*H34*F!$B$97,IF(I34=98%,F34*G34*H34*F!$B$98,IF(I34=99%,F34*G34*H34*F!$B$99,IF(I34&gt;99%,F34*G34*H34*F!$B$100,))))))))))))))))))))))))))))))))))))))))))))))))))))))))+IF(M34&lt;30%,0,IF(M34&lt;35%,J34*K34*L34*F!$B$33,IF(M34&lt;40%,J34*K34*L34*F!$B$38,IF(M34&lt;45%,J34*K34*L34*F!$B$43,IF(M34&lt;50%,J34*K34*L34*F!$B$48,IF(M34=50%,J34*K34*L34*F!$B$50,IF(M34=51%,J34*K34*L34*F!$B$51,IF(M34=52%,J34*K34*L34*F!$B$52,IF(M34=53%,J34*K34*L34*F!$B$53,IF(M34=54%,J34*K34*L34*F!$B$54,IF(M34=55%,J34*K34*L34*F!$B$55,IF(M34=56%,J34*K34*L34*F!$B$56,IF(M34=57%,J34*K34*L34*F!$B$57,IF(M34=58%,J34*K34*L34*F!$B$58,IF(M34=59%,J34*K34*L34*F!$B$59,IF(M34=60%,J34*K34*L34*F!$B$60,IF(M34=61%,J34*K34*L34*F!$B$61,IF(M34=62%,J34*K34*L34*F!$B$62,IF(M34=63%,J34*K34*L34*F!$B$63,IF(M34=64%,J34*K34*L34*F!$B$64,IF(M34=65%,J34*K34*L34*F!$B$65,IF(M34=66%,J34*K34*L34*F!$B$66,IF(M34=67%,J34*K34*L34*F!$B$67,IF(M34=68%,J34*K34*L34*F!$B$68,IF(M34=69%,J34*K34*L34*F!$B$69,IF(M34=70%,J34*K34*L34*F!$B$70,IF(M34=71%,J34*K34*L34*F!$B$71,IF(M34=72%,J34*K34*L34*F!$B$72,IF(M34=73%,J34*K34*L34*F!$B$73,IF(M34=74%,J34*K34*L34*F!$B$74,IF(M34=75%,J34*K34*L34*F!$B$75,IF(M34=76%,J34*K34*L34*F!$B$76,IF(M34=77%,J34*K34*L34*F!$B$77,IF(M34=78%,J34*K34*L34*F!$B$78,IF(M34=79%,J34*K34*L34*F!$B$79,IF(M34=80%,J34*K34*L34*F!$B$80,IF(M34=81%,J34*K34*L34*F!$B$81,IF(M34=82%,J34*K34*L34*F!$B$82,IF(M34=83%,J34*K34*L34*F!$B$83,IF(M34=84%,J34*K34*L34*F!$B$84,IF(M34=85%,J34*K34*L34*F!$B$85,IF(M34=86%,J34*K34*L34*F!$B$86,IF(M34=87%,J34*K34*L34*F!$B$87,IF(M34=88%,J34*K34*L34*F!$B$88,IF(M34=89%,J34*K34*L34*F!$B$89,IF(M34=90%,J34*K34*L34*F!$B$90,IF(M34=91%,J34*K34*L34*F!$B$91,IF(M34=92%,J34*K34*L34*F!$B$92,IF(M34=93%,J34*K34*L34*F!$B$93,IF(M34=94%,J34*K34*L34*F!$B$94,IF(M34=95%,J34*K34*L34*F!$B$95,IF(M34=96%,J34*K34*L34*F!$B$96,IF(M34=97%,J34*K34*L34*F!$B$97,IF(M34=98%,J34*K34*L34*F!$B$98,IF(M34=99%,J34*K34*L34*F!$B$99,IF(M34&gt;99%,J34*K34*L34*F!$B$100,))))))))))))))))))))))))))))))))))))))))))))))))))))))))+IF(Q34&lt;30%,0,IF(Q34&lt;35%,N34*O34*P34*F!$B$33,IF(Q34&lt;40%,N34*O34*P34*F!$B$38,IF(Q34&lt;45%,N34*O34*P34*F!$B$43,IF(Q34&lt;50%,N34*O34*P34*F!$B$48,IF(Q34=50%,N34*O34*P34*F!$B$50,IF(Q34=51%,N34*O34*P34*F!$B$51,IF(Q34=52%,N34*O34*P34*F!$B$52,IF(Q34=53%,N34*O34*P34*F!$B$53,IF(Q34=54%,N34*O34*P34*F!$B$54,IF(Q34=55%,N34*O34*P34*F!$B$55,IF(Q34=56%,N34*O34*P34*F!$B$56,IF(Q34=57%,N34*O34*P34*F!$B$57,IF(Q34=58%,N34*O34*P34*F!$B$58,IF(Q34=59%,N34*O34*P34*F!$B$59,IF(Q34=60%,N34*O34*P34*F!$B$60,IF(Q34=61%,N34*O34*P34*F!$B$61,IF(Q34=62%,N34*O34*P34*F!$B$62,IF(Q34=63%,N34*O34*P34*F!$B$63,IF(Q34=64%,N34*O34*P34*F!$B$64,IF(Q34=65%,N34*O34*P34*F!$B$65,IF(Q34=66%,N34*O34*P34*F!$B$66,IF(Q34=67%,N34*O34*P34*F!$B$67,IF(Q34=68%,N34*O34*P34*F!$B$68,IF(Q34=69%,N34*O34*P34*F!$B$69,IF(Q34=70%,N34*O34*P34*F!$B$70,IF(Q34=71%,N34*O34*P34*F!$B$71,IF(Q34=72%,N34*O34*P34*F!$B$72,IF(Q34=73%,N34*O34*P34*F!$B$73,IF(Q34=74%,N34*O34*P34*F!$B$74,IF(Q34=75%,N34*O34*P34*F!$B$75,IF(Q34=76%,N34*O34*P34*F!$B$76,IF(Q34=77%,N34*O34*P34*F!$B$77,IF(Q34=78%,N34*O34*P34*F!$B$78,IF(Q34=79%,N34*O34*P34*F!$B$79,IF(Q34=80%,N34*O34*P34*F!$B$80,IF(Q34=81%,N34*O34*P34*F!$B$81,IF(Q34=82%,N34*O34*P34*F!$B$82,IF(Q34=83%,N34*O34*P34*F!$B$83,IF(Q34=84%,N34*O34*P34*F!$B$84,IF(Q34=85%,N34*O34*P34*F!$B$85,IF(Q34=86%,N34*O34*P34*F!$B$86,IF(Q34=87%,N34*O34*P34*F!$B$87,IF(Q34=88%,N34*O34*P34*F!$B$88,IF(Q34=89%,N34*O34*P34*F!$B$89,IF(Q34=90%,N34*O34*P34*F!$B$90,IF(Q34=91%,N34*O34*P34*F!$B$91,IF(Q34=92%,N34*O34*P34*F!$B$92,IF(Q34=93%,N34*O34*P34*F!$B$93,IF(Q34=94%,N34*O34*P34*F!$B$94,IF(Q34=95%,N34*O34*P34*F!$B$95,IF(Q34=96%,N34*O34*P34*F!$B$96,IF(Q34=97%,N34*O34*P34*F!$B$97,IF(Q34=98%,N34*O34*P34*F!$B$98,IF(Q34=99%,N34*O34*P34*F!$B$99,IF(Q34&gt;99%,N34*O34*P34*F!$B$100,))))))))))))))))))))))))))))))))))))))))))))))))))))))))+IF(U34&lt;30%,0,IF(U34&lt;35%,R34*S34*T34*F!$B$33,IF(U34&lt;40%,R34*S34*T34*F!$B$38,IF(U34&lt;45%,R34*S34*T34*F!$B$43,IF(U34&lt;50%,R34*S34*T34*F!$B$48,IF(U34=50%,R34*S34*T34*F!$B$50,IF(U34=51%,R34*S34*T34*F!$B$51,IF(U34=52%,R34*S34*T34*F!$B$52,IF(U34=53%,R34*S34*T34*F!$B$53,IF(U34=54%,R34*S34*T34*F!$B$54,IF(U34=55%,R34*S34*T34*F!$B$55,IF(U34=56%,R34*S34*T34*F!$B$56,IF(U34=57%,R34*S34*T34*F!$B$57,IF(U34=58%,R34*S34*T34*F!$B$58,IF(U34=59%,R34*S34*T34*F!$B$59,IF(U34=60%,R34*S34*T34*F!$B$60,IF(U34=61%,R34*S34*T34*F!$B$61,IF(U34=62%,R34*S34*T34*F!$B$62,IF(U34=63%,R34*S34*T34*F!$B$63,IF(U34=64%,R34*S34*T34*F!$B$64,IF(U34=65%,R34*S34*T34*F!$B$65,IF(U34=66%,R34*S34*T34*F!$B$66,IF(U34=67%,R34*S34*T34*F!$B$67,IF(U34=68%,R34*S34*T34*F!$B$68,IF(U34=69%,R34*S34*T34*F!$B$69,IF(U34=70%,R34*S34*T34*F!$B$70,IF(U34=71%,R34*S34*T34*F!$B$71,IF(U34=72%,R34*S34*T34*F!$B$72,IF(U34=73%,R34*S34*T34*F!$B$73,IF(U34=74%,R34*S34*T34*F!$B$74,IF(U34=75%,R34*S34*T34*F!$B$75,IF(U34=76%,R34*S34*T34*F!$B$76,IF(U34=77%,R34*S34*T34*F!$B$77,IF(U34=78%,R34*S34*T34*F!$B$78,IF(U34=79%,R34*S34*T34*F!$B$79,IF(U34=80%,R34*S34*T34*F!$B$80,IF(U34=81%,R34*S34*T34*F!$B$81,IF(U34=82%,R34*S34*T34*F!$B$82,IF(U34=83%,R34*S34*T34*F!$B$83,IF(U34=84%,R34*S34*T34*F!$B$84,IF(U34=85%,R34*S34*T34*F!$B$85,IF(U34=86%,R34*S34*T34*F!$B$86,IF(U34=87%,R34*S34*T34*F!$B$87,IF(U34=88%,R34*S34*T34*F!$B$88,IF(U34=89%,R34*S34*T34*F!$B$89,IF(U34=90%,R34*S34*T34*F!$B$90,IF(U34=91%,R34*S34*T34*F!$B$91,IF(U34=92%,R34*S34*T34*F!$B$92,IF(U34=93%,R34*S34*T34*F!$B$93,IF(U34=94%,R34*S34*T34*F!$B$94,IF(U34=95%,R34*S34*T34*F!$B$95,IF(U34=96%,R34*S34*T34*F!$B$96,IF(U34=97%,R34*S34*T34*F!$B$97,IF(U34=98%,R34*S34*T34*F!$B$98,IF(U34=99%,R34*S34*T34*F!$B$99,IF(U34&gt;99%,R34*S34*T34*F!$B$100)))))))))))))))))))))))))))))))))))))))))))))))))))))))))*IF(ISNUMBER(E34),E34,1)*IF(ISNUMBER(D34),D34,1)</f>
        <v>0</v>
      </c>
      <c r="AA34" s="5">
        <f>G34*H34+K34*L34+O34*P34+S34*T34</f>
        <v>0</v>
      </c>
      <c r="AB34" s="32">
        <f>(H34*(IF(I34&lt;45%,0.5,IF(I34&lt;55%,0.8,IF(I34&lt;65%,0.9,IF(I34&lt;75%,1,IF(I34&lt;85%,1.1,1.2))))))+L34*(IF(M34&lt;45%,0.5,IF(M34&lt;55%,0.8,IF(M34&lt;65%,0.9,IF(M34&lt;75%,1,IF(M34&lt;85%,1.1,1.2))))))+P34*(IF(Q34&lt;45%,0.5,IF(Q34&lt;55%,0.8,IF(Q34&lt;65%,0.9,IF(Q34&lt;75%,1,IF(Q34&lt;85%,1.1,1.2))))))+T34*(IF(U34&lt;45%,0.5,IF(U34&lt;55%,0.8,IF(U34&lt;65%,0.9,IF(U34&lt;75%,1,IF(U34&lt;85%,1.1,1.2)))))))*IF(D34&gt;=0.8,6,IF(D34&lt;=0.4,1.5,3))</f>
        <v>0</v>
      </c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</row>
    <row r="35" spans="1:62" x14ac:dyDescent="0.25">
      <c r="A35" s="1125"/>
      <c r="B35" s="86"/>
      <c r="C35" s="84"/>
      <c r="D35" s="63"/>
      <c r="E35" s="85"/>
      <c r="F35" s="152"/>
      <c r="G35" s="94"/>
      <c r="H35" s="94"/>
      <c r="I35" s="93">
        <f t="shared" si="28"/>
        <v>0</v>
      </c>
      <c r="J35" s="152"/>
      <c r="K35" s="94"/>
      <c r="L35" s="94"/>
      <c r="M35" s="95">
        <f t="shared" si="29"/>
        <v>0</v>
      </c>
      <c r="N35" s="152"/>
      <c r="O35" s="94"/>
      <c r="P35" s="94"/>
      <c r="Q35" s="95">
        <f t="shared" si="30"/>
        <v>0</v>
      </c>
      <c r="R35" s="152"/>
      <c r="S35" s="94"/>
      <c r="T35" s="94"/>
      <c r="U35" s="93">
        <f t="shared" si="31"/>
        <v>0</v>
      </c>
      <c r="V35" s="113">
        <f t="shared" si="32"/>
        <v>0</v>
      </c>
      <c r="W35" s="114">
        <f t="shared" si="33"/>
        <v>0</v>
      </c>
      <c r="X35" s="36">
        <f t="shared" si="34"/>
        <v>0</v>
      </c>
      <c r="Y35" s="90"/>
      <c r="Z35" s="6">
        <f>(IF(I35&lt;30%,0,IF(I35&lt;35%,F35*G35*H35*F!$B$33,IF(I35&lt;40%,F35*G35*H35*F!$B$38,IF(I35&lt;45%,F35*G35*H35*F!$B$43,IF(I35&lt;50%,F35*G35*H35*F!$B$48,IF(I35=50%,F35*G35*H35*F!$B$50,IF(I35=51%,F35*G35*H35*F!$B$51,IF(I35=52%,F35*G35*H35*F!$B$52,IF(I35=53%,F35*G35*H35*F!$B$53,IF(I35=54%,F35*G35*H35*F!$B$54,IF(I35=55%,F35*G35*H35*F!$B$55,IF(I35=56%,F35*G35*H35*F!$B$56,IF(I35=57%,F35*G35*H35*F!$B$57,IF(I35=58%,F35*G35*H35*F!$B$58,IF(I35=59%,F35*G35*H35*F!$B$59,IF(I35=60%,F35*G35*H35*F!$B$60,IF(I35=61%,F35*G35*H35*F!$B$61,IF(I35=62%,F35*G35*H35*F!$B$62,IF(I35=63%,F35*G35*H35*F!$B$63,IF(I35=64%,F35*G35*H35*F!$B$64,IF(I35=65%,F35*G35*H35*F!$B$65,IF(I35=66%,F35*G35*H35*F!$B$66,IF(I35=67%,F35*G35*H35*F!$B$67,IF(I35=68%,F35*G35*H35*F!$B$68,IF(I35=69%,F35*G35*H35*F!$B$69,IF(I35=70%,F35*G35*H35*F!$B$70,IF(I35=71%,F35*G35*H35*F!$B$71,IF(I35=72%,F35*G35*H35*F!$B$72,IF(I35=73%,F35*G35*H35*F!$B$73,IF(I35=74%,F35*G35*H35*F!$B$74,IF(I35=75%,F35*G35*H35*F!$B$75,IF(I35=76%,F35*G35*H35*F!$B$76,IF(I35=77%,F35*G35*H35*F!$B$77,IF(I35=78%,F35*G35*H35*F!$B$78,IF(I35=79%,F35*G35*H35*F!$B$79,IF(I35=80%,F35*G35*H35*F!$B$80,IF(I35=81%,F35*G35*H35*F!$B$81,IF(I35=82%,F35*G35*H35*F!$B$82,IF(I35=83%,F35*G35*H35*F!$B$83,IF(I35=84%,F35*G35*H35*F!$B$84,IF(I35=85%,F35*G35*H35*F!$B$85,IF(I35=86%,F35*G35*H35*F!$B$86,IF(I35=87%,F35*G35*H35*F!$B$87,IF(I35=88%,F35*G35*H35*F!$B$88,IF(I35=89%,F35*G35*H35*F!$B$89,IF(I35=90%,F35*G35*H35*F!$B$90,IF(I35=91%,F35*G35*H35*F!$B$91,IF(I35=92%,F35*G35*H35*F!$B$92,IF(I35=93%,F35*G35*H35*F!$B$93,IF(I35=94%,F35*G35*H35*F!$B$94,IF(I35=95%,F35*G35*H35*F!$B$95,IF(I35=96%,F35*G35*H35*F!$B$96,IF(I35=97%,F35*G35*H35*F!$B$97,IF(I35=98%,F35*G35*H35*F!$B$98,IF(I35=99%,F35*G35*H35*F!$B$99,IF(I35&gt;99%,F35*G35*H35*F!$B$100,))))))))))))))))))))))))))))))))))))))))))))))))))))))))+IF(M35&lt;30%,0,IF(M35&lt;35%,J35*K35*L35*F!$B$33,IF(M35&lt;40%,J35*K35*L35*F!$B$38,IF(M35&lt;45%,J35*K35*L35*F!$B$43,IF(M35&lt;50%,J35*K35*L35*F!$B$48,IF(M35=50%,J35*K35*L35*F!$B$50,IF(M35=51%,J35*K35*L35*F!$B$51,IF(M35=52%,J35*K35*L35*F!$B$52,IF(M35=53%,J35*K35*L35*F!$B$53,IF(M35=54%,J35*K35*L35*F!$B$54,IF(M35=55%,J35*K35*L35*F!$B$55,IF(M35=56%,J35*K35*L35*F!$B$56,IF(M35=57%,J35*K35*L35*F!$B$57,IF(M35=58%,J35*K35*L35*F!$B$58,IF(M35=59%,J35*K35*L35*F!$B$59,IF(M35=60%,J35*K35*L35*F!$B$60,IF(M35=61%,J35*K35*L35*F!$B$61,IF(M35=62%,J35*K35*L35*F!$B$62,IF(M35=63%,J35*K35*L35*F!$B$63,IF(M35=64%,J35*K35*L35*F!$B$64,IF(M35=65%,J35*K35*L35*F!$B$65,IF(M35=66%,J35*K35*L35*F!$B$66,IF(M35=67%,J35*K35*L35*F!$B$67,IF(M35=68%,J35*K35*L35*F!$B$68,IF(M35=69%,J35*K35*L35*F!$B$69,IF(M35=70%,J35*K35*L35*F!$B$70,IF(M35=71%,J35*K35*L35*F!$B$71,IF(M35=72%,J35*K35*L35*F!$B$72,IF(M35=73%,J35*K35*L35*F!$B$73,IF(M35=74%,J35*K35*L35*F!$B$74,IF(M35=75%,J35*K35*L35*F!$B$75,IF(M35=76%,J35*K35*L35*F!$B$76,IF(M35=77%,J35*K35*L35*F!$B$77,IF(M35=78%,J35*K35*L35*F!$B$78,IF(M35=79%,J35*K35*L35*F!$B$79,IF(M35=80%,J35*K35*L35*F!$B$80,IF(M35=81%,J35*K35*L35*F!$B$81,IF(M35=82%,J35*K35*L35*F!$B$82,IF(M35=83%,J35*K35*L35*F!$B$83,IF(M35=84%,J35*K35*L35*F!$B$84,IF(M35=85%,J35*K35*L35*F!$B$85,IF(M35=86%,J35*K35*L35*F!$B$86,IF(M35=87%,J35*K35*L35*F!$B$87,IF(M35=88%,J35*K35*L35*F!$B$88,IF(M35=89%,J35*K35*L35*F!$B$89,IF(M35=90%,J35*K35*L35*F!$B$90,IF(M35=91%,J35*K35*L35*F!$B$91,IF(M35=92%,J35*K35*L35*F!$B$92,IF(M35=93%,J35*K35*L35*F!$B$93,IF(M35=94%,J35*K35*L35*F!$B$94,IF(M35=95%,J35*K35*L35*F!$B$95,IF(M35=96%,J35*K35*L35*F!$B$96,IF(M35=97%,J35*K35*L35*F!$B$97,IF(M35=98%,J35*K35*L35*F!$B$98,IF(M35=99%,J35*K35*L35*F!$B$99,IF(M35&gt;99%,J35*K35*L35*F!$B$100,))))))))))))))))))))))))))))))))))))))))))))))))))))))))+IF(Q35&lt;30%,0,IF(Q35&lt;35%,N35*O35*P35*F!$B$33,IF(Q35&lt;40%,N35*O35*P35*F!$B$38,IF(Q35&lt;45%,N35*O35*P35*F!$B$43,IF(Q35&lt;50%,N35*O35*P35*F!$B$48,IF(Q35=50%,N35*O35*P35*F!$B$50,IF(Q35=51%,N35*O35*P35*F!$B$51,IF(Q35=52%,N35*O35*P35*F!$B$52,IF(Q35=53%,N35*O35*P35*F!$B$53,IF(Q35=54%,N35*O35*P35*F!$B$54,IF(Q35=55%,N35*O35*P35*F!$B$55,IF(Q35=56%,N35*O35*P35*F!$B$56,IF(Q35=57%,N35*O35*P35*F!$B$57,IF(Q35=58%,N35*O35*P35*F!$B$58,IF(Q35=59%,N35*O35*P35*F!$B$59,IF(Q35=60%,N35*O35*P35*F!$B$60,IF(Q35=61%,N35*O35*P35*F!$B$61,IF(Q35=62%,N35*O35*P35*F!$B$62,IF(Q35=63%,N35*O35*P35*F!$B$63,IF(Q35=64%,N35*O35*P35*F!$B$64,IF(Q35=65%,N35*O35*P35*F!$B$65,IF(Q35=66%,N35*O35*P35*F!$B$66,IF(Q35=67%,N35*O35*P35*F!$B$67,IF(Q35=68%,N35*O35*P35*F!$B$68,IF(Q35=69%,N35*O35*P35*F!$B$69,IF(Q35=70%,N35*O35*P35*F!$B$70,IF(Q35=71%,N35*O35*P35*F!$B$71,IF(Q35=72%,N35*O35*P35*F!$B$72,IF(Q35=73%,N35*O35*P35*F!$B$73,IF(Q35=74%,N35*O35*P35*F!$B$74,IF(Q35=75%,N35*O35*P35*F!$B$75,IF(Q35=76%,N35*O35*P35*F!$B$76,IF(Q35=77%,N35*O35*P35*F!$B$77,IF(Q35=78%,N35*O35*P35*F!$B$78,IF(Q35=79%,N35*O35*P35*F!$B$79,IF(Q35=80%,N35*O35*P35*F!$B$80,IF(Q35=81%,N35*O35*P35*F!$B$81,IF(Q35=82%,N35*O35*P35*F!$B$82,IF(Q35=83%,N35*O35*P35*F!$B$83,IF(Q35=84%,N35*O35*P35*F!$B$84,IF(Q35=85%,N35*O35*P35*F!$B$85,IF(Q35=86%,N35*O35*P35*F!$B$86,IF(Q35=87%,N35*O35*P35*F!$B$87,IF(Q35=88%,N35*O35*P35*F!$B$88,IF(Q35=89%,N35*O35*P35*F!$B$89,IF(Q35=90%,N35*O35*P35*F!$B$90,IF(Q35=91%,N35*O35*P35*F!$B$91,IF(Q35=92%,N35*O35*P35*F!$B$92,IF(Q35=93%,N35*O35*P35*F!$B$93,IF(Q35=94%,N35*O35*P35*F!$B$94,IF(Q35=95%,N35*O35*P35*F!$B$95,IF(Q35=96%,N35*O35*P35*F!$B$96,IF(Q35=97%,N35*O35*P35*F!$B$97,IF(Q35=98%,N35*O35*P35*F!$B$98,IF(Q35=99%,N35*O35*P35*F!$B$99,IF(Q35&gt;99%,N35*O35*P35*F!$B$100,))))))))))))))))))))))))))))))))))))))))))))))))))))))))+IF(U35&lt;30%,0,IF(U35&lt;35%,R35*S35*T35*F!$B$33,IF(U35&lt;40%,R35*S35*T35*F!$B$38,IF(U35&lt;45%,R35*S35*T35*F!$B$43,IF(U35&lt;50%,R35*S35*T35*F!$B$48,IF(U35=50%,R35*S35*T35*F!$B$50,IF(U35=51%,R35*S35*T35*F!$B$51,IF(U35=52%,R35*S35*T35*F!$B$52,IF(U35=53%,R35*S35*T35*F!$B$53,IF(U35=54%,R35*S35*T35*F!$B$54,IF(U35=55%,R35*S35*T35*F!$B$55,IF(U35=56%,R35*S35*T35*F!$B$56,IF(U35=57%,R35*S35*T35*F!$B$57,IF(U35=58%,R35*S35*T35*F!$B$58,IF(U35=59%,R35*S35*T35*F!$B$59,IF(U35=60%,R35*S35*T35*F!$B$60,IF(U35=61%,R35*S35*T35*F!$B$61,IF(U35=62%,R35*S35*T35*F!$B$62,IF(U35=63%,R35*S35*T35*F!$B$63,IF(U35=64%,R35*S35*T35*F!$B$64,IF(U35=65%,R35*S35*T35*F!$B$65,IF(U35=66%,R35*S35*T35*F!$B$66,IF(U35=67%,R35*S35*T35*F!$B$67,IF(U35=68%,R35*S35*T35*F!$B$68,IF(U35=69%,R35*S35*T35*F!$B$69,IF(U35=70%,R35*S35*T35*F!$B$70,IF(U35=71%,R35*S35*T35*F!$B$71,IF(U35=72%,R35*S35*T35*F!$B$72,IF(U35=73%,R35*S35*T35*F!$B$73,IF(U35=74%,R35*S35*T35*F!$B$74,IF(U35=75%,R35*S35*T35*F!$B$75,IF(U35=76%,R35*S35*T35*F!$B$76,IF(U35=77%,R35*S35*T35*F!$B$77,IF(U35=78%,R35*S35*T35*F!$B$78,IF(U35=79%,R35*S35*T35*F!$B$79,IF(U35=80%,R35*S35*T35*F!$B$80,IF(U35=81%,R35*S35*T35*F!$B$81,IF(U35=82%,R35*S35*T35*F!$B$82,IF(U35=83%,R35*S35*T35*F!$B$83,IF(U35=84%,R35*S35*T35*F!$B$84,IF(U35=85%,R35*S35*T35*F!$B$85,IF(U35=86%,R35*S35*T35*F!$B$86,IF(U35=87%,R35*S35*T35*F!$B$87,IF(U35=88%,R35*S35*T35*F!$B$88,IF(U35=89%,R35*S35*T35*F!$B$89,IF(U35=90%,R35*S35*T35*F!$B$90,IF(U35=91%,R35*S35*T35*F!$B$91,IF(U35=92%,R35*S35*T35*F!$B$92,IF(U35=93%,R35*S35*T35*F!$B$93,IF(U35=94%,R35*S35*T35*F!$B$94,IF(U35=95%,R35*S35*T35*F!$B$95,IF(U35=96%,R35*S35*T35*F!$B$96,IF(U35=97%,R35*S35*T35*F!$B$97,IF(U35=98%,R35*S35*T35*F!$B$98,IF(U35=99%,R35*S35*T35*F!$B$99,IF(U35&gt;99%,R35*S35*T35*F!$B$100)))))))))))))))))))))))))))))))))))))))))))))))))))))))))*IF(ISNUMBER(E35),E35,1)*IF(ISNUMBER(D35),D35,1)</f>
        <v>0</v>
      </c>
      <c r="AA35" s="6">
        <f>G35*H35+K35*L35+O35*P35+S35*T35</f>
        <v>0</v>
      </c>
      <c r="AB35" s="35">
        <f>(H35*(IF(I35&lt;45%,0.5,IF(I35&lt;55%,0.8,IF(I35&lt;65%,0.9,IF(I35&lt;75%,1,IF(I35&lt;85%,1.1,1.2))))))+L35*(IF(M35&lt;45%,0.5,IF(M35&lt;55%,0.8,IF(M35&lt;65%,0.9,IF(M35&lt;75%,1,IF(M35&lt;85%,1.1,1.2))))))+P35*(IF(Q35&lt;45%,0.5,IF(Q35&lt;55%,0.8,IF(Q35&lt;65%,0.9,IF(Q35&lt;75%,1,IF(Q35&lt;85%,1.1,1.2))))))+T35*(IF(U35&lt;45%,0.5,IF(U35&lt;55%,0.8,IF(U35&lt;65%,0.9,IF(U35&lt;75%,1,IF(U35&lt;85%,1.1,1.2)))))))*IF(D35&gt;=0.8,6,IF(D35&lt;=0.4,1.5,3))</f>
        <v>0</v>
      </c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</row>
    <row r="36" spans="1:62" x14ac:dyDescent="0.25">
      <c r="A36" s="1125"/>
      <c r="B36" s="86"/>
      <c r="C36" s="84"/>
      <c r="D36" s="63"/>
      <c r="E36" s="85"/>
      <c r="F36" s="150"/>
      <c r="G36" s="100"/>
      <c r="H36" s="100"/>
      <c r="I36" s="101">
        <f t="shared" si="28"/>
        <v>0</v>
      </c>
      <c r="J36" s="150"/>
      <c r="K36" s="100"/>
      <c r="L36" s="100"/>
      <c r="M36" s="102">
        <f t="shared" si="29"/>
        <v>0</v>
      </c>
      <c r="N36" s="150"/>
      <c r="O36" s="100"/>
      <c r="P36" s="100"/>
      <c r="Q36" s="102">
        <f t="shared" si="30"/>
        <v>0</v>
      </c>
      <c r="R36" s="150"/>
      <c r="S36" s="100"/>
      <c r="T36" s="100"/>
      <c r="U36" s="101">
        <f t="shared" si="31"/>
        <v>0</v>
      </c>
      <c r="V36" s="130">
        <f t="shared" si="32"/>
        <v>0</v>
      </c>
      <c r="W36" s="111">
        <f t="shared" si="33"/>
        <v>0</v>
      </c>
      <c r="X36" s="53">
        <f>ROUND(IFERROR((W36/(Y36*IF(ISNUMBER(E36),E36,1))),0),2)</f>
        <v>0</v>
      </c>
      <c r="Y36" s="90"/>
      <c r="Z36" s="5">
        <f>(IF(I36&lt;30%,0,IF(I36&lt;35%,F36*G36*H36*F!$B$33,IF(I36&lt;40%,F36*G36*H36*F!$B$38,IF(I36&lt;45%,F36*G36*H36*F!$B$43,IF(I36&lt;50%,F36*G36*H36*F!$B$48,IF(I36=50%,F36*G36*H36*F!$B$50,IF(I36=51%,F36*G36*H36*F!$B$51,IF(I36=52%,F36*G36*H36*F!$B$52,IF(I36=53%,F36*G36*H36*F!$B$53,IF(I36=54%,F36*G36*H36*F!$B$54,IF(I36=55%,F36*G36*H36*F!$B$55,IF(I36=56%,F36*G36*H36*F!$B$56,IF(I36=57%,F36*G36*H36*F!$B$57,IF(I36=58%,F36*G36*H36*F!$B$58,IF(I36=59%,F36*G36*H36*F!$B$59,IF(I36=60%,F36*G36*H36*F!$B$60,IF(I36=61%,F36*G36*H36*F!$B$61,IF(I36=62%,F36*G36*H36*F!$B$62,IF(I36=63%,F36*G36*H36*F!$B$63,IF(I36=64%,F36*G36*H36*F!$B$64,IF(I36=65%,F36*G36*H36*F!$B$65,IF(I36=66%,F36*G36*H36*F!$B$66,IF(I36=67%,F36*G36*H36*F!$B$67,IF(I36=68%,F36*G36*H36*F!$B$68,IF(I36=69%,F36*G36*H36*F!$B$69,IF(I36=70%,F36*G36*H36*F!$B$70,IF(I36=71%,F36*G36*H36*F!$B$71,IF(I36=72%,F36*G36*H36*F!$B$72,IF(I36=73%,F36*G36*H36*F!$B$73,IF(I36=74%,F36*G36*H36*F!$B$74,IF(I36=75%,F36*G36*H36*F!$B$75,IF(I36=76%,F36*G36*H36*F!$B$76,IF(I36=77%,F36*G36*H36*F!$B$77,IF(I36=78%,F36*G36*H36*F!$B$78,IF(I36=79%,F36*G36*H36*F!$B$79,IF(I36=80%,F36*G36*H36*F!$B$80,IF(I36=81%,F36*G36*H36*F!$B$81,IF(I36=82%,F36*G36*H36*F!$B$82,IF(I36=83%,F36*G36*H36*F!$B$83,IF(I36=84%,F36*G36*H36*F!$B$84,IF(I36=85%,F36*G36*H36*F!$B$85,IF(I36=86%,F36*G36*H36*F!$B$86,IF(I36=87%,F36*G36*H36*F!$B$87,IF(I36=88%,F36*G36*H36*F!$B$88,IF(I36=89%,F36*G36*H36*F!$B$89,IF(I36=90%,F36*G36*H36*F!$B$90,IF(I36=91%,F36*G36*H36*F!$B$91,IF(I36=92%,F36*G36*H36*F!$B$92,IF(I36=93%,F36*G36*H36*F!$B$93,IF(I36=94%,F36*G36*H36*F!$B$94,IF(I36=95%,F36*G36*H36*F!$B$95,IF(I36=96%,F36*G36*H36*F!$B$96,IF(I36=97%,F36*G36*H36*F!$B$97,IF(I36=98%,F36*G36*H36*F!$B$98,IF(I36=99%,F36*G36*H36*F!$B$99,IF(I36&gt;99%,F36*G36*H36*F!$B$100,))))))))))))))))))))))))))))))))))))))))))))))))))))))))+IF(M36&lt;30%,0,IF(M36&lt;35%,J36*K36*L36*F!$B$33,IF(M36&lt;40%,J36*K36*L36*F!$B$38,IF(M36&lt;45%,J36*K36*L36*F!$B$43,IF(M36&lt;50%,J36*K36*L36*F!$B$48,IF(M36=50%,J36*K36*L36*F!$B$50,IF(M36=51%,J36*K36*L36*F!$B$51,IF(M36=52%,J36*K36*L36*F!$B$52,IF(M36=53%,J36*K36*L36*F!$B$53,IF(M36=54%,J36*K36*L36*F!$B$54,IF(M36=55%,J36*K36*L36*F!$B$55,IF(M36=56%,J36*K36*L36*F!$B$56,IF(M36=57%,J36*K36*L36*F!$B$57,IF(M36=58%,J36*K36*L36*F!$B$58,IF(M36=59%,J36*K36*L36*F!$B$59,IF(M36=60%,J36*K36*L36*F!$B$60,IF(M36=61%,J36*K36*L36*F!$B$61,IF(M36=62%,J36*K36*L36*F!$B$62,IF(M36=63%,J36*K36*L36*F!$B$63,IF(M36=64%,J36*K36*L36*F!$B$64,IF(M36=65%,J36*K36*L36*F!$B$65,IF(M36=66%,J36*K36*L36*F!$B$66,IF(M36=67%,J36*K36*L36*F!$B$67,IF(M36=68%,J36*K36*L36*F!$B$68,IF(M36=69%,J36*K36*L36*F!$B$69,IF(M36=70%,J36*K36*L36*F!$B$70,IF(M36=71%,J36*K36*L36*F!$B$71,IF(M36=72%,J36*K36*L36*F!$B$72,IF(M36=73%,J36*K36*L36*F!$B$73,IF(M36=74%,J36*K36*L36*F!$B$74,IF(M36=75%,J36*K36*L36*F!$B$75,IF(M36=76%,J36*K36*L36*F!$B$76,IF(M36=77%,J36*K36*L36*F!$B$77,IF(M36=78%,J36*K36*L36*F!$B$78,IF(M36=79%,J36*K36*L36*F!$B$79,IF(M36=80%,J36*K36*L36*F!$B$80,IF(M36=81%,J36*K36*L36*F!$B$81,IF(M36=82%,J36*K36*L36*F!$B$82,IF(M36=83%,J36*K36*L36*F!$B$83,IF(M36=84%,J36*K36*L36*F!$B$84,IF(M36=85%,J36*K36*L36*F!$B$85,IF(M36=86%,J36*K36*L36*F!$B$86,IF(M36=87%,J36*K36*L36*F!$B$87,IF(M36=88%,J36*K36*L36*F!$B$88,IF(M36=89%,J36*K36*L36*F!$B$89,IF(M36=90%,J36*K36*L36*F!$B$90,IF(M36=91%,J36*K36*L36*F!$B$91,IF(M36=92%,J36*K36*L36*F!$B$92,IF(M36=93%,J36*K36*L36*F!$B$93,IF(M36=94%,J36*K36*L36*F!$B$94,IF(M36=95%,J36*K36*L36*F!$B$95,IF(M36=96%,J36*K36*L36*F!$B$96,IF(M36=97%,J36*K36*L36*F!$B$97,IF(M36=98%,J36*K36*L36*F!$B$98,IF(M36=99%,J36*K36*L36*F!$B$99,IF(M36&gt;99%,J36*K36*L36*F!$B$100,))))))))))))))))))))))))))))))))))))))))))))))))))))))))+IF(Q36&lt;30%,0,IF(Q36&lt;35%,N36*O36*P36*F!$B$33,IF(Q36&lt;40%,N36*O36*P36*F!$B$38,IF(Q36&lt;45%,N36*O36*P36*F!$B$43,IF(Q36&lt;50%,N36*O36*P36*F!$B$48,IF(Q36=50%,N36*O36*P36*F!$B$50,IF(Q36=51%,N36*O36*P36*F!$B$51,IF(Q36=52%,N36*O36*P36*F!$B$52,IF(Q36=53%,N36*O36*P36*F!$B$53,IF(Q36=54%,N36*O36*P36*F!$B$54,IF(Q36=55%,N36*O36*P36*F!$B$55,IF(Q36=56%,N36*O36*P36*F!$B$56,IF(Q36=57%,N36*O36*P36*F!$B$57,IF(Q36=58%,N36*O36*P36*F!$B$58,IF(Q36=59%,N36*O36*P36*F!$B$59,IF(Q36=60%,N36*O36*P36*F!$B$60,IF(Q36=61%,N36*O36*P36*F!$B$61,IF(Q36=62%,N36*O36*P36*F!$B$62,IF(Q36=63%,N36*O36*P36*F!$B$63,IF(Q36=64%,N36*O36*P36*F!$B$64,IF(Q36=65%,N36*O36*P36*F!$B$65,IF(Q36=66%,N36*O36*P36*F!$B$66,IF(Q36=67%,N36*O36*P36*F!$B$67,IF(Q36=68%,N36*O36*P36*F!$B$68,IF(Q36=69%,N36*O36*P36*F!$B$69,IF(Q36=70%,N36*O36*P36*F!$B$70,IF(Q36=71%,N36*O36*P36*F!$B$71,IF(Q36=72%,N36*O36*P36*F!$B$72,IF(Q36=73%,N36*O36*P36*F!$B$73,IF(Q36=74%,N36*O36*P36*F!$B$74,IF(Q36=75%,N36*O36*P36*F!$B$75,IF(Q36=76%,N36*O36*P36*F!$B$76,IF(Q36=77%,N36*O36*P36*F!$B$77,IF(Q36=78%,N36*O36*P36*F!$B$78,IF(Q36=79%,N36*O36*P36*F!$B$79,IF(Q36=80%,N36*O36*P36*F!$B$80,IF(Q36=81%,N36*O36*P36*F!$B$81,IF(Q36=82%,N36*O36*P36*F!$B$82,IF(Q36=83%,N36*O36*P36*F!$B$83,IF(Q36=84%,N36*O36*P36*F!$B$84,IF(Q36=85%,N36*O36*P36*F!$B$85,IF(Q36=86%,N36*O36*P36*F!$B$86,IF(Q36=87%,N36*O36*P36*F!$B$87,IF(Q36=88%,N36*O36*P36*F!$B$88,IF(Q36=89%,N36*O36*P36*F!$B$89,IF(Q36=90%,N36*O36*P36*F!$B$90,IF(Q36=91%,N36*O36*P36*F!$B$91,IF(Q36=92%,N36*O36*P36*F!$B$92,IF(Q36=93%,N36*O36*P36*F!$B$93,IF(Q36=94%,N36*O36*P36*F!$B$94,IF(Q36=95%,N36*O36*P36*F!$B$95,IF(Q36=96%,N36*O36*P36*F!$B$96,IF(Q36=97%,N36*O36*P36*F!$B$97,IF(Q36=98%,N36*O36*P36*F!$B$98,IF(Q36=99%,N36*O36*P36*F!$B$99,IF(Q36&gt;99%,N36*O36*P36*F!$B$100,))))))))))))))))))))))))))))))))))))))))))))))))))))))))+IF(U36&lt;30%,0,IF(U36&lt;35%,R36*S36*T36*F!$B$33,IF(U36&lt;40%,R36*S36*T36*F!$B$38,IF(U36&lt;45%,R36*S36*T36*F!$B$43,IF(U36&lt;50%,R36*S36*T36*F!$B$48,IF(U36=50%,R36*S36*T36*F!$B$50,IF(U36=51%,R36*S36*T36*F!$B$51,IF(U36=52%,R36*S36*T36*F!$B$52,IF(U36=53%,R36*S36*T36*F!$B$53,IF(U36=54%,R36*S36*T36*F!$B$54,IF(U36=55%,R36*S36*T36*F!$B$55,IF(U36=56%,R36*S36*T36*F!$B$56,IF(U36=57%,R36*S36*T36*F!$B$57,IF(U36=58%,R36*S36*T36*F!$B$58,IF(U36=59%,R36*S36*T36*F!$B$59,IF(U36=60%,R36*S36*T36*F!$B$60,IF(U36=61%,R36*S36*T36*F!$B$61,IF(U36=62%,R36*S36*T36*F!$B$62,IF(U36=63%,R36*S36*T36*F!$B$63,IF(U36=64%,R36*S36*T36*F!$B$64,IF(U36=65%,R36*S36*T36*F!$B$65,IF(U36=66%,R36*S36*T36*F!$B$66,IF(U36=67%,R36*S36*T36*F!$B$67,IF(U36=68%,R36*S36*T36*F!$B$68,IF(U36=69%,R36*S36*T36*F!$B$69,IF(U36=70%,R36*S36*T36*F!$B$70,IF(U36=71%,R36*S36*T36*F!$B$71,IF(U36=72%,R36*S36*T36*F!$B$72,IF(U36=73%,R36*S36*T36*F!$B$73,IF(U36=74%,R36*S36*T36*F!$B$74,IF(U36=75%,R36*S36*T36*F!$B$75,IF(U36=76%,R36*S36*T36*F!$B$76,IF(U36=77%,R36*S36*T36*F!$B$77,IF(U36=78%,R36*S36*T36*F!$B$78,IF(U36=79%,R36*S36*T36*F!$B$79,IF(U36=80%,R36*S36*T36*F!$B$80,IF(U36=81%,R36*S36*T36*F!$B$81,IF(U36=82%,R36*S36*T36*F!$B$82,IF(U36=83%,R36*S36*T36*F!$B$83,IF(U36=84%,R36*S36*T36*F!$B$84,IF(U36=85%,R36*S36*T36*F!$B$85,IF(U36=86%,R36*S36*T36*F!$B$86,IF(U36=87%,R36*S36*T36*F!$B$87,IF(U36=88%,R36*S36*T36*F!$B$88,IF(U36=89%,R36*S36*T36*F!$B$89,IF(U36=90%,R36*S36*T36*F!$B$90,IF(U36=91%,R36*S36*T36*F!$B$91,IF(U36=92%,R36*S36*T36*F!$B$92,IF(U36=93%,R36*S36*T36*F!$B$93,IF(U36=94%,R36*S36*T36*F!$B$94,IF(U36=95%,R36*S36*T36*F!$B$95,IF(U36=96%,R36*S36*T36*F!$B$96,IF(U36=97%,R36*S36*T36*F!$B$97,IF(U36=98%,R36*S36*T36*F!$B$98,IF(U36=99%,R36*S36*T36*F!$B$99,IF(U36&gt;99%,R36*S36*T36*F!$B$100)))))))))))))))))))))))))))))))))))))))))))))))))))))))))*IF(ISNUMBER(E36),E36,1)*IF(ISNUMBER(D36),D36,1)</f>
        <v>0</v>
      </c>
      <c r="AA36" s="5">
        <f>G36*H36+K36*L36+O36*P36+S36*T36</f>
        <v>0</v>
      </c>
      <c r="AB36" s="32">
        <f>(H36*(IF(I36&lt;45%,0.5,IF(I36&lt;55%,0.8,IF(I36&lt;65%,0.9,IF(I36&lt;75%,1,IF(I36&lt;85%,1.1,1.2))))))+L36*(IF(M36&lt;45%,0.5,IF(M36&lt;55%,0.8,IF(M36&lt;65%,0.9,IF(M36&lt;75%,1,IF(M36&lt;85%,1.1,1.2))))))+P36*(IF(Q36&lt;45%,0.5,IF(Q36&lt;55%,0.8,IF(Q36&lt;65%,0.9,IF(Q36&lt;75%,1,IF(Q36&lt;85%,1.1,1.2))))))+T36*(IF(U36&lt;45%,0.5,IF(U36&lt;55%,0.8,IF(U36&lt;65%,0.9,IF(U36&lt;75%,1,IF(U36&lt;85%,1.1,1.2)))))))*IF(D36&gt;=0.8,6,IF(D36&lt;=0.4,1.5,3))</f>
        <v>0</v>
      </c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</row>
    <row r="37" spans="1:62" x14ac:dyDescent="0.25">
      <c r="A37" s="1125"/>
      <c r="B37" s="86"/>
      <c r="C37" s="84"/>
      <c r="D37" s="63"/>
      <c r="E37" s="87"/>
      <c r="F37" s="152"/>
      <c r="G37" s="94"/>
      <c r="H37" s="94"/>
      <c r="I37" s="93">
        <f t="shared" si="28"/>
        <v>0</v>
      </c>
      <c r="J37" s="152"/>
      <c r="K37" s="94"/>
      <c r="L37" s="94"/>
      <c r="M37" s="95">
        <f t="shared" si="29"/>
        <v>0</v>
      </c>
      <c r="N37" s="152"/>
      <c r="O37" s="94"/>
      <c r="P37" s="94"/>
      <c r="Q37" s="95">
        <f t="shared" si="30"/>
        <v>0</v>
      </c>
      <c r="R37" s="152"/>
      <c r="S37" s="94"/>
      <c r="T37" s="94"/>
      <c r="U37" s="93">
        <f t="shared" si="31"/>
        <v>0</v>
      </c>
      <c r="V37" s="113">
        <f t="shared" si="32"/>
        <v>0</v>
      </c>
      <c r="W37" s="114">
        <f t="shared" si="33"/>
        <v>0</v>
      </c>
      <c r="X37" s="36">
        <f t="shared" si="34"/>
        <v>0</v>
      </c>
      <c r="Y37" s="90"/>
      <c r="Z37" s="6">
        <f>(IF(I37&lt;30%,0,IF(I37&lt;35%,F37*G37*H37*F!$B$33,IF(I37&lt;40%,F37*G37*H37*F!$B$38,IF(I37&lt;45%,F37*G37*H37*F!$B$43,IF(I37&lt;50%,F37*G37*H37*F!$B$48,IF(I37=50%,F37*G37*H37*F!$B$50,IF(I37=51%,F37*G37*H37*F!$B$51,IF(I37=52%,F37*G37*H37*F!$B$52,IF(I37=53%,F37*G37*H37*F!$B$53,IF(I37=54%,F37*G37*H37*F!$B$54,IF(I37=55%,F37*G37*H37*F!$B$55,IF(I37=56%,F37*G37*H37*F!$B$56,IF(I37=57%,F37*G37*H37*F!$B$57,IF(I37=58%,F37*G37*H37*F!$B$58,IF(I37=59%,F37*G37*H37*F!$B$59,IF(I37=60%,F37*G37*H37*F!$B$60,IF(I37=61%,F37*G37*H37*F!$B$61,IF(I37=62%,F37*G37*H37*F!$B$62,IF(I37=63%,F37*G37*H37*F!$B$63,IF(I37=64%,F37*G37*H37*F!$B$64,IF(I37=65%,F37*G37*H37*F!$B$65,IF(I37=66%,F37*G37*H37*F!$B$66,IF(I37=67%,F37*G37*H37*F!$B$67,IF(I37=68%,F37*G37*H37*F!$B$68,IF(I37=69%,F37*G37*H37*F!$B$69,IF(I37=70%,F37*G37*H37*F!$B$70,IF(I37=71%,F37*G37*H37*F!$B$71,IF(I37=72%,F37*G37*H37*F!$B$72,IF(I37=73%,F37*G37*H37*F!$B$73,IF(I37=74%,F37*G37*H37*F!$B$74,IF(I37=75%,F37*G37*H37*F!$B$75,IF(I37=76%,F37*G37*H37*F!$B$76,IF(I37=77%,F37*G37*H37*F!$B$77,IF(I37=78%,F37*G37*H37*F!$B$78,IF(I37=79%,F37*G37*H37*F!$B$79,IF(I37=80%,F37*G37*H37*F!$B$80,IF(I37=81%,F37*G37*H37*F!$B$81,IF(I37=82%,F37*G37*H37*F!$B$82,IF(I37=83%,F37*G37*H37*F!$B$83,IF(I37=84%,F37*G37*H37*F!$B$84,IF(I37=85%,F37*G37*H37*F!$B$85,IF(I37=86%,F37*G37*H37*F!$B$86,IF(I37=87%,F37*G37*H37*F!$B$87,IF(I37=88%,F37*G37*H37*F!$B$88,IF(I37=89%,F37*G37*H37*F!$B$89,IF(I37=90%,F37*G37*H37*F!$B$90,IF(I37=91%,F37*G37*H37*F!$B$91,IF(I37=92%,F37*G37*H37*F!$B$92,IF(I37=93%,F37*G37*H37*F!$B$93,IF(I37=94%,F37*G37*H37*F!$B$94,IF(I37=95%,F37*G37*H37*F!$B$95,IF(I37=96%,F37*G37*H37*F!$B$96,IF(I37=97%,F37*G37*H37*F!$B$97,IF(I37=98%,F37*G37*H37*F!$B$98,IF(I37=99%,F37*G37*H37*F!$B$99,IF(I37&gt;99%,F37*G37*H37*F!$B$100,))))))))))))))))))))))))))))))))))))))))))))))))))))))))+IF(M37&lt;30%,0,IF(M37&lt;35%,J37*K37*L37*F!$B$33,IF(M37&lt;40%,J37*K37*L37*F!$B$38,IF(M37&lt;45%,J37*K37*L37*F!$B$43,IF(M37&lt;50%,J37*K37*L37*F!$B$48,IF(M37=50%,J37*K37*L37*F!$B$50,IF(M37=51%,J37*K37*L37*F!$B$51,IF(M37=52%,J37*K37*L37*F!$B$52,IF(M37=53%,J37*K37*L37*F!$B$53,IF(M37=54%,J37*K37*L37*F!$B$54,IF(M37=55%,J37*K37*L37*F!$B$55,IF(M37=56%,J37*K37*L37*F!$B$56,IF(M37=57%,J37*K37*L37*F!$B$57,IF(M37=58%,J37*K37*L37*F!$B$58,IF(M37=59%,J37*K37*L37*F!$B$59,IF(M37=60%,J37*K37*L37*F!$B$60,IF(M37=61%,J37*K37*L37*F!$B$61,IF(M37=62%,J37*K37*L37*F!$B$62,IF(M37=63%,J37*K37*L37*F!$B$63,IF(M37=64%,J37*K37*L37*F!$B$64,IF(M37=65%,J37*K37*L37*F!$B$65,IF(M37=66%,J37*K37*L37*F!$B$66,IF(M37=67%,J37*K37*L37*F!$B$67,IF(M37=68%,J37*K37*L37*F!$B$68,IF(M37=69%,J37*K37*L37*F!$B$69,IF(M37=70%,J37*K37*L37*F!$B$70,IF(M37=71%,J37*K37*L37*F!$B$71,IF(M37=72%,J37*K37*L37*F!$B$72,IF(M37=73%,J37*K37*L37*F!$B$73,IF(M37=74%,J37*K37*L37*F!$B$74,IF(M37=75%,J37*K37*L37*F!$B$75,IF(M37=76%,J37*K37*L37*F!$B$76,IF(M37=77%,J37*K37*L37*F!$B$77,IF(M37=78%,J37*K37*L37*F!$B$78,IF(M37=79%,J37*K37*L37*F!$B$79,IF(M37=80%,J37*K37*L37*F!$B$80,IF(M37=81%,J37*K37*L37*F!$B$81,IF(M37=82%,J37*K37*L37*F!$B$82,IF(M37=83%,J37*K37*L37*F!$B$83,IF(M37=84%,J37*K37*L37*F!$B$84,IF(M37=85%,J37*K37*L37*F!$B$85,IF(M37=86%,J37*K37*L37*F!$B$86,IF(M37=87%,J37*K37*L37*F!$B$87,IF(M37=88%,J37*K37*L37*F!$B$88,IF(M37=89%,J37*K37*L37*F!$B$89,IF(M37=90%,J37*K37*L37*F!$B$90,IF(M37=91%,J37*K37*L37*F!$B$91,IF(M37=92%,J37*K37*L37*F!$B$92,IF(M37=93%,J37*K37*L37*F!$B$93,IF(M37=94%,J37*K37*L37*F!$B$94,IF(M37=95%,J37*K37*L37*F!$B$95,IF(M37=96%,J37*K37*L37*F!$B$96,IF(M37=97%,J37*K37*L37*F!$B$97,IF(M37=98%,J37*K37*L37*F!$B$98,IF(M37=99%,J37*K37*L37*F!$B$99,IF(M37&gt;99%,J37*K37*L37*F!$B$100,))))))))))))))))))))))))))))))))))))))))))))))))))))))))+IF(Q37&lt;30%,0,IF(Q37&lt;35%,N37*O37*P37*F!$B$33,IF(Q37&lt;40%,N37*O37*P37*F!$B$38,IF(Q37&lt;45%,N37*O37*P37*F!$B$43,IF(Q37&lt;50%,N37*O37*P37*F!$B$48,IF(Q37=50%,N37*O37*P37*F!$B$50,IF(Q37=51%,N37*O37*P37*F!$B$51,IF(Q37=52%,N37*O37*P37*F!$B$52,IF(Q37=53%,N37*O37*P37*F!$B$53,IF(Q37=54%,N37*O37*P37*F!$B$54,IF(Q37=55%,N37*O37*P37*F!$B$55,IF(Q37=56%,N37*O37*P37*F!$B$56,IF(Q37=57%,N37*O37*P37*F!$B$57,IF(Q37=58%,N37*O37*P37*F!$B$58,IF(Q37=59%,N37*O37*P37*F!$B$59,IF(Q37=60%,N37*O37*P37*F!$B$60,IF(Q37=61%,N37*O37*P37*F!$B$61,IF(Q37=62%,N37*O37*P37*F!$B$62,IF(Q37=63%,N37*O37*P37*F!$B$63,IF(Q37=64%,N37*O37*P37*F!$B$64,IF(Q37=65%,N37*O37*P37*F!$B$65,IF(Q37=66%,N37*O37*P37*F!$B$66,IF(Q37=67%,N37*O37*P37*F!$B$67,IF(Q37=68%,N37*O37*P37*F!$B$68,IF(Q37=69%,N37*O37*P37*F!$B$69,IF(Q37=70%,N37*O37*P37*F!$B$70,IF(Q37=71%,N37*O37*P37*F!$B$71,IF(Q37=72%,N37*O37*P37*F!$B$72,IF(Q37=73%,N37*O37*P37*F!$B$73,IF(Q37=74%,N37*O37*P37*F!$B$74,IF(Q37=75%,N37*O37*P37*F!$B$75,IF(Q37=76%,N37*O37*P37*F!$B$76,IF(Q37=77%,N37*O37*P37*F!$B$77,IF(Q37=78%,N37*O37*P37*F!$B$78,IF(Q37=79%,N37*O37*P37*F!$B$79,IF(Q37=80%,N37*O37*P37*F!$B$80,IF(Q37=81%,N37*O37*P37*F!$B$81,IF(Q37=82%,N37*O37*P37*F!$B$82,IF(Q37=83%,N37*O37*P37*F!$B$83,IF(Q37=84%,N37*O37*P37*F!$B$84,IF(Q37=85%,N37*O37*P37*F!$B$85,IF(Q37=86%,N37*O37*P37*F!$B$86,IF(Q37=87%,N37*O37*P37*F!$B$87,IF(Q37=88%,N37*O37*P37*F!$B$88,IF(Q37=89%,N37*O37*P37*F!$B$89,IF(Q37=90%,N37*O37*P37*F!$B$90,IF(Q37=91%,N37*O37*P37*F!$B$91,IF(Q37=92%,N37*O37*P37*F!$B$92,IF(Q37=93%,N37*O37*P37*F!$B$93,IF(Q37=94%,N37*O37*P37*F!$B$94,IF(Q37=95%,N37*O37*P37*F!$B$95,IF(Q37=96%,N37*O37*P37*F!$B$96,IF(Q37=97%,N37*O37*P37*F!$B$97,IF(Q37=98%,N37*O37*P37*F!$B$98,IF(Q37=99%,N37*O37*P37*F!$B$99,IF(Q37&gt;99%,N37*O37*P37*F!$B$100,))))))))))))))))))))))))))))))))))))))))))))))))))))))))+IF(U37&lt;30%,0,IF(U37&lt;35%,R37*S37*T37*F!$B$33,IF(U37&lt;40%,R37*S37*T37*F!$B$38,IF(U37&lt;45%,R37*S37*T37*F!$B$43,IF(U37&lt;50%,R37*S37*T37*F!$B$48,IF(U37=50%,R37*S37*T37*F!$B$50,IF(U37=51%,R37*S37*T37*F!$B$51,IF(U37=52%,R37*S37*T37*F!$B$52,IF(U37=53%,R37*S37*T37*F!$B$53,IF(U37=54%,R37*S37*T37*F!$B$54,IF(U37=55%,R37*S37*T37*F!$B$55,IF(U37=56%,R37*S37*T37*F!$B$56,IF(U37=57%,R37*S37*T37*F!$B$57,IF(U37=58%,R37*S37*T37*F!$B$58,IF(U37=59%,R37*S37*T37*F!$B$59,IF(U37=60%,R37*S37*T37*F!$B$60,IF(U37=61%,R37*S37*T37*F!$B$61,IF(U37=62%,R37*S37*T37*F!$B$62,IF(U37=63%,R37*S37*T37*F!$B$63,IF(U37=64%,R37*S37*T37*F!$B$64,IF(U37=65%,R37*S37*T37*F!$B$65,IF(U37=66%,R37*S37*T37*F!$B$66,IF(U37=67%,R37*S37*T37*F!$B$67,IF(U37=68%,R37*S37*T37*F!$B$68,IF(U37=69%,R37*S37*T37*F!$B$69,IF(U37=70%,R37*S37*T37*F!$B$70,IF(U37=71%,R37*S37*T37*F!$B$71,IF(U37=72%,R37*S37*T37*F!$B$72,IF(U37=73%,R37*S37*T37*F!$B$73,IF(U37=74%,R37*S37*T37*F!$B$74,IF(U37=75%,R37*S37*T37*F!$B$75,IF(U37=76%,R37*S37*T37*F!$B$76,IF(U37=77%,R37*S37*T37*F!$B$77,IF(U37=78%,R37*S37*T37*F!$B$78,IF(U37=79%,R37*S37*T37*F!$B$79,IF(U37=80%,R37*S37*T37*F!$B$80,IF(U37=81%,R37*S37*T37*F!$B$81,IF(U37=82%,R37*S37*T37*F!$B$82,IF(U37=83%,R37*S37*T37*F!$B$83,IF(U37=84%,R37*S37*T37*F!$B$84,IF(U37=85%,R37*S37*T37*F!$B$85,IF(U37=86%,R37*S37*T37*F!$B$86,IF(U37=87%,R37*S37*T37*F!$B$87,IF(U37=88%,R37*S37*T37*F!$B$88,IF(U37=89%,R37*S37*T37*F!$B$89,IF(U37=90%,R37*S37*T37*F!$B$90,IF(U37=91%,R37*S37*T37*F!$B$91,IF(U37=92%,R37*S37*T37*F!$B$92,IF(U37=93%,R37*S37*T37*F!$B$93,IF(U37=94%,R37*S37*T37*F!$B$94,IF(U37=95%,R37*S37*T37*F!$B$95,IF(U37=96%,R37*S37*T37*F!$B$96,IF(U37=97%,R37*S37*T37*F!$B$97,IF(U37=98%,R37*S37*T37*F!$B$98,IF(U37=99%,R37*S37*T37*F!$B$99,IF(U37&gt;99%,R37*S37*T37*F!$B$100)))))))))))))))))))))))))))))))))))))))))))))))))))))))))*IF(ISNUMBER(E37),E37,1)*IF(ISNUMBER(D37),D37,1)</f>
        <v>0</v>
      </c>
      <c r="AA37" s="6">
        <f>G37*H37+K37*L37+O37*P37+S37*T37</f>
        <v>0</v>
      </c>
      <c r="AB37" s="35">
        <f>(H37*(IF(I37&lt;45%,0.5,IF(I37&lt;55%,0.8,IF(I37&lt;65%,0.9,IF(I37&lt;75%,1,IF(I37&lt;85%,1.1,1.2))))))+L37*(IF(M37&lt;45%,0.5,IF(M37&lt;55%,0.8,IF(M37&lt;65%,0.9,IF(M37&lt;75%,1,IF(M37&lt;85%,1.1,1.2))))))+P37*(IF(Q37&lt;45%,0.5,IF(Q37&lt;55%,0.8,IF(Q37&lt;65%,0.9,IF(Q37&lt;75%,1,IF(Q37&lt;85%,1.1,1.2))))))+T37*(IF(U37&lt;45%,0.5,IF(U37&lt;55%,0.8,IF(U37&lt;65%,0.9,IF(U37&lt;75%,1,IF(U37&lt;85%,1.1,1.2)))))))*IF(D37&gt;=0.8,6,IF(D37&lt;=0.4,1.5,3))</f>
        <v>0</v>
      </c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</row>
    <row r="38" spans="1:62" ht="15.75" thickBot="1" x14ac:dyDescent="0.3">
      <c r="A38" s="1126"/>
      <c r="B38" s="169"/>
      <c r="C38" s="170"/>
      <c r="D38" s="37">
        <f>ROUND(IFERROR((D33*(G33*H33+K33*L33+O33*P33+S33*T33)+D34*(G34*H34+K34*L34+O34*P34+S34*T34)+D35*(G35*H35+K35*L35+O35*P35+S35*T35)+D36*(G36*H36+K36*L36+O36*P36+S36*T36)+D37*(G37*H37+K37*L37+O37*P37+S37*T37))/((G33*H33+K33*L33+O33*P33+S33*T33)+(G34*H34+K34*L34+O34*P34+S34*T34)+(G35*H35+K35*L35+O35*P35+S35*T35)+(G36*H36+K36*L36+O36*P36+S36*T36)+(G37*H37+K37*L37+O37*P37+S37*T37)),0),3)</f>
        <v>0</v>
      </c>
      <c r="E38" s="186"/>
      <c r="F38" s="187"/>
      <c r="G38" s="175"/>
      <c r="H38" s="175"/>
      <c r="I38" s="188"/>
      <c r="J38" s="189"/>
      <c r="K38" s="175"/>
      <c r="L38" s="175"/>
      <c r="M38" s="176"/>
      <c r="N38" s="187"/>
      <c r="O38" s="175"/>
      <c r="P38" s="175"/>
      <c r="Q38" s="176"/>
      <c r="R38" s="187"/>
      <c r="S38" s="180"/>
      <c r="T38" s="177"/>
      <c r="U38" s="188"/>
      <c r="V38" s="122">
        <f>SUM(V33:V37)</f>
        <v>0</v>
      </c>
      <c r="W38" s="117">
        <f>IFERROR(V38/AA38,0)</f>
        <v>0</v>
      </c>
      <c r="X38" s="118">
        <f>ROUND(IFERROR((D33*(I33*G33*H33+M33*K33*L33+Q33*O33*P33+U33*S33*T33)+D34*(I34*G34*H34+M34*K34*L34+Q34*O34*P34+U34*S34*T34)+D35*(I35*G35*H35+M35*K35*L35+Q35*O35*P35+U35*S35*T35)+D36*(I36*G36*H36+M36*K36*L36+Q36*O36*P36+U36*S36*T36)+D37*(I37*G37*H37+M37*K37*L37+Q37*O37*P37+U37*S37*T37))/(D33*(G33*H33+K33*L33+O33*P33+S33*T33)+D34*(G34*H34+K34*L34+O34*P34+S34*T34)+D35*(G35*H35+K35*L35+O35*P35+S35*T35)+D36*(G36*H36+K36*L36+O36*P36+S36*T36)+D37*(G37*H37+K37*L37+O37*P37+S37*T37)),0),2)</f>
        <v>0</v>
      </c>
      <c r="Y38" s="160"/>
      <c r="Z38" s="9">
        <f>SUM(Z33:Z37)</f>
        <v>0</v>
      </c>
      <c r="AA38" s="117">
        <f>SUM(AA33:AA37)</f>
        <v>0</v>
      </c>
      <c r="AB38" s="119">
        <f>IF(SUM(AB33:AB37)=0,TIME(,0,),TIME(,SUM(AB33:AB37)+30,))</f>
        <v>0</v>
      </c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</row>
    <row r="39" spans="1:62" x14ac:dyDescent="0.25">
      <c r="A39" s="145" t="s">
        <v>28</v>
      </c>
      <c r="B39" s="76"/>
      <c r="C39" s="103"/>
      <c r="D39" s="59"/>
      <c r="E39" s="88"/>
      <c r="F39" s="74"/>
      <c r="G39" s="92"/>
      <c r="H39" s="92"/>
      <c r="I39" s="75">
        <f t="shared" ref="I39:I43" si="35">IFERROR(ROUND(F39/$Y39,2),)</f>
        <v>0</v>
      </c>
      <c r="J39" s="74"/>
      <c r="K39" s="92"/>
      <c r="L39" s="92"/>
      <c r="M39" s="91">
        <f t="shared" ref="M39:M43" si="36">IFERROR(ROUND(J39/$Y39,2),)</f>
        <v>0</v>
      </c>
      <c r="N39" s="74"/>
      <c r="O39" s="92"/>
      <c r="P39" s="92"/>
      <c r="Q39" s="75">
        <f t="shared" ref="Q39:Q43" si="37">IFERROR(ROUND(N39/$Y39,2),)</f>
        <v>0</v>
      </c>
      <c r="R39" s="74"/>
      <c r="S39" s="92"/>
      <c r="T39" s="92"/>
      <c r="U39" s="91">
        <f t="shared" ref="U39:U43" si="38">IFERROR(ROUND(R39/$Y39,2),)</f>
        <v>0</v>
      </c>
      <c r="V39" s="123">
        <f>(IF(ISNUMBER(F39),F39,1)*G39*H39+IF(ISNUMBER(J39),J39,1)*K39*L39+IF(ISNUMBER(N39),N39,1)*O39*P39+IF(ISNUMBER(R39),R39,1)*S39*T39)*IF(ISNUMBER(E39),E39,1)</f>
        <v>0</v>
      </c>
      <c r="W39" s="40">
        <f>IFERROR((IF(ISNUMBER(F39),F39,1)*G39*H39+IF(ISNUMBER(J39),J39,1)*K39*L39+IF(ISNUMBER(N39),N39,1)*O39*P39+IF(ISNUMBER(R39),R39,1)*S39*T39)*IF(ISNUMBER(E39),E39,1)/(G39*H39+K39*L39+O39*P39+S39*T39),0)</f>
        <v>0</v>
      </c>
      <c r="X39" s="41">
        <f>ROUND(IFERROR((W39/(Y39*IF(ISNUMBER(E39),E39,1))),0),2)</f>
        <v>0</v>
      </c>
      <c r="Y39" s="89"/>
      <c r="Z39" s="7">
        <f>(IF(I39&lt;30%,0,IF(I39&lt;35%,F39*G39*H39*F!$B$33,IF(I39&lt;40%,F39*G39*H39*F!$B$38,IF(I39&lt;45%,F39*G39*H39*F!$B$43,IF(I39&lt;50%,F39*G39*H39*F!$B$48,IF(I39=50%,F39*G39*H39*F!$B$50,IF(I39=51%,F39*G39*H39*F!$B$51,IF(I39=52%,F39*G39*H39*F!$B$52,IF(I39=53%,F39*G39*H39*F!$B$53,IF(I39=54%,F39*G39*H39*F!$B$54,IF(I39=55%,F39*G39*H39*F!$B$55,IF(I39=56%,F39*G39*H39*F!$B$56,IF(I39=57%,F39*G39*H39*F!$B$57,IF(I39=58%,F39*G39*H39*F!$B$58,IF(I39=59%,F39*G39*H39*F!$B$59,IF(I39=60%,F39*G39*H39*F!$B$60,IF(I39=61%,F39*G39*H39*F!$B$61,IF(I39=62%,F39*G39*H39*F!$B$62,IF(I39=63%,F39*G39*H39*F!$B$63,IF(I39=64%,F39*G39*H39*F!$B$64,IF(I39=65%,F39*G39*H39*F!$B$65,IF(I39=66%,F39*G39*H39*F!$B$66,IF(I39=67%,F39*G39*H39*F!$B$67,IF(I39=68%,F39*G39*H39*F!$B$68,IF(I39=69%,F39*G39*H39*F!$B$69,IF(I39=70%,F39*G39*H39*F!$B$70,IF(I39=71%,F39*G39*H39*F!$B$71,IF(I39=72%,F39*G39*H39*F!$B$72,IF(I39=73%,F39*G39*H39*F!$B$73,IF(I39=74%,F39*G39*H39*F!$B$74,IF(I39=75%,F39*G39*H39*F!$B$75,IF(I39=76%,F39*G39*H39*F!$B$76,IF(I39=77%,F39*G39*H39*F!$B$77,IF(I39=78%,F39*G39*H39*F!$B$78,IF(I39=79%,F39*G39*H39*F!$B$79,IF(I39=80%,F39*G39*H39*F!$B$80,IF(I39=81%,F39*G39*H39*F!$B$81,IF(I39=82%,F39*G39*H39*F!$B$82,IF(I39=83%,F39*G39*H39*F!$B$83,IF(I39=84%,F39*G39*H39*F!$B$84,IF(I39=85%,F39*G39*H39*F!$B$85,IF(I39=86%,F39*G39*H39*F!$B$86,IF(I39=87%,F39*G39*H39*F!$B$87,IF(I39=88%,F39*G39*H39*F!$B$88,IF(I39=89%,F39*G39*H39*F!$B$89,IF(I39=90%,F39*G39*H39*F!$B$90,IF(I39=91%,F39*G39*H39*F!$B$91,IF(I39=92%,F39*G39*H39*F!$B$92,IF(I39=93%,F39*G39*H39*F!$B$93,IF(I39=94%,F39*G39*H39*F!$B$94,IF(I39=95%,F39*G39*H39*F!$B$95,IF(I39=96%,F39*G39*H39*F!$B$96,IF(I39=97%,F39*G39*H39*F!$B$97,IF(I39=98%,F39*G39*H39*F!$B$98,IF(I39=99%,F39*G39*H39*F!$B$99,IF(I39&gt;99%,F39*G39*H39*F!$B$100,))))))))))))))))))))))))))))))))))))))))))))))))))))))))+IF(M39&lt;30%,0,IF(M39&lt;35%,J39*K39*L39*F!$B$33,IF(M39&lt;40%,J39*K39*L39*F!$B$38,IF(M39&lt;45%,J39*K39*L39*F!$B$43,IF(M39&lt;50%,J39*K39*L39*F!$B$48,IF(M39=50%,J39*K39*L39*F!$B$50,IF(M39=51%,J39*K39*L39*F!$B$51,IF(M39=52%,J39*K39*L39*F!$B$52,IF(M39=53%,J39*K39*L39*F!$B$53,IF(M39=54%,J39*K39*L39*F!$B$54,IF(M39=55%,J39*K39*L39*F!$B$55,IF(M39=56%,J39*K39*L39*F!$B$56,IF(M39=57%,J39*K39*L39*F!$B$57,IF(M39=58%,J39*K39*L39*F!$B$58,IF(M39=59%,J39*K39*L39*F!$B$59,IF(M39=60%,J39*K39*L39*F!$B$60,IF(M39=61%,J39*K39*L39*F!$B$61,IF(M39=62%,J39*K39*L39*F!$B$62,IF(M39=63%,J39*K39*L39*F!$B$63,IF(M39=64%,J39*K39*L39*F!$B$64,IF(M39=65%,J39*K39*L39*F!$B$65,IF(M39=66%,J39*K39*L39*F!$B$66,IF(M39=67%,J39*K39*L39*F!$B$67,IF(M39=68%,J39*K39*L39*F!$B$68,IF(M39=69%,J39*K39*L39*F!$B$69,IF(M39=70%,J39*K39*L39*F!$B$70,IF(M39=71%,J39*K39*L39*F!$B$71,IF(M39=72%,J39*K39*L39*F!$B$72,IF(M39=73%,J39*K39*L39*F!$B$73,IF(M39=74%,J39*K39*L39*F!$B$74,IF(M39=75%,J39*K39*L39*F!$B$75,IF(M39=76%,J39*K39*L39*F!$B$76,IF(M39=77%,J39*K39*L39*F!$B$77,IF(M39=78%,J39*K39*L39*F!$B$78,IF(M39=79%,J39*K39*L39*F!$B$79,IF(M39=80%,J39*K39*L39*F!$B$80,IF(M39=81%,J39*K39*L39*F!$B$81,IF(M39=82%,J39*K39*L39*F!$B$82,IF(M39=83%,J39*K39*L39*F!$B$83,IF(M39=84%,J39*K39*L39*F!$B$84,IF(M39=85%,J39*K39*L39*F!$B$85,IF(M39=86%,J39*K39*L39*F!$B$86,IF(M39=87%,J39*K39*L39*F!$B$87,IF(M39=88%,J39*K39*L39*F!$B$88,IF(M39=89%,J39*K39*L39*F!$B$89,IF(M39=90%,J39*K39*L39*F!$B$90,IF(M39=91%,J39*K39*L39*F!$B$91,IF(M39=92%,J39*K39*L39*F!$B$92,IF(M39=93%,J39*K39*L39*F!$B$93,IF(M39=94%,J39*K39*L39*F!$B$94,IF(M39=95%,J39*K39*L39*F!$B$95,IF(M39=96%,J39*K39*L39*F!$B$96,IF(M39=97%,J39*K39*L39*F!$B$97,IF(M39=98%,J39*K39*L39*F!$B$98,IF(M39=99%,J39*K39*L39*F!$B$99,IF(M39&gt;99%,J39*K39*L39*F!$B$100,))))))))))))))))))))))))))))))))))))))))))))))))))))))))+IF(Q39&lt;30%,0,IF(Q39&lt;35%,N39*O39*P39*F!$B$33,IF(Q39&lt;40%,N39*O39*P39*F!$B$38,IF(Q39&lt;45%,N39*O39*P39*F!$B$43,IF(Q39&lt;50%,N39*O39*P39*F!$B$48,IF(Q39=50%,N39*O39*P39*F!$B$50,IF(Q39=51%,N39*O39*P39*F!$B$51,IF(Q39=52%,N39*O39*P39*F!$B$52,IF(Q39=53%,N39*O39*P39*F!$B$53,IF(Q39=54%,N39*O39*P39*F!$B$54,IF(Q39=55%,N39*O39*P39*F!$B$55,IF(Q39=56%,N39*O39*P39*F!$B$56,IF(Q39=57%,N39*O39*P39*F!$B$57,IF(Q39=58%,N39*O39*P39*F!$B$58,IF(Q39=59%,N39*O39*P39*F!$B$59,IF(Q39=60%,N39*O39*P39*F!$B$60,IF(Q39=61%,N39*O39*P39*F!$B$61,IF(Q39=62%,N39*O39*P39*F!$B$62,IF(Q39=63%,N39*O39*P39*F!$B$63,IF(Q39=64%,N39*O39*P39*F!$B$64,IF(Q39=65%,N39*O39*P39*F!$B$65,IF(Q39=66%,N39*O39*P39*F!$B$66,IF(Q39=67%,N39*O39*P39*F!$B$67,IF(Q39=68%,N39*O39*P39*F!$B$68,IF(Q39=69%,N39*O39*P39*F!$B$69,IF(Q39=70%,N39*O39*P39*F!$B$70,IF(Q39=71%,N39*O39*P39*F!$B$71,IF(Q39=72%,N39*O39*P39*F!$B$72,IF(Q39=73%,N39*O39*P39*F!$B$73,IF(Q39=74%,N39*O39*P39*F!$B$74,IF(Q39=75%,N39*O39*P39*F!$B$75,IF(Q39=76%,N39*O39*P39*F!$B$76,IF(Q39=77%,N39*O39*P39*F!$B$77,IF(Q39=78%,N39*O39*P39*F!$B$78,IF(Q39=79%,N39*O39*P39*F!$B$79,IF(Q39=80%,N39*O39*P39*F!$B$80,IF(Q39=81%,N39*O39*P39*F!$B$81,IF(Q39=82%,N39*O39*P39*F!$B$82,IF(Q39=83%,N39*O39*P39*F!$B$83,IF(Q39=84%,N39*O39*P39*F!$B$84,IF(Q39=85%,N39*O39*P39*F!$B$85,IF(Q39=86%,N39*O39*P39*F!$B$86,IF(Q39=87%,N39*O39*P39*F!$B$87,IF(Q39=88%,N39*O39*P39*F!$B$88,IF(Q39=89%,N39*O39*P39*F!$B$89,IF(Q39=90%,N39*O39*P39*F!$B$90,IF(Q39=91%,N39*O39*P39*F!$B$91,IF(Q39=92%,N39*O39*P39*F!$B$92,IF(Q39=93%,N39*O39*P39*F!$B$93,IF(Q39=94%,N39*O39*P39*F!$B$94,IF(Q39=95%,N39*O39*P39*F!$B$95,IF(Q39=96%,N39*O39*P39*F!$B$96,IF(Q39=97%,N39*O39*P39*F!$B$97,IF(Q39=98%,N39*O39*P39*F!$B$98,IF(Q39=99%,N39*O39*P39*F!$B$99,IF(Q39&gt;99%,N39*O39*P39*F!$B$100,))))))))))))))))))))))))))))))))))))))))))))))))))))))))+IF(U39&lt;30%,0,IF(U39&lt;35%,R39*S39*T39*F!$B$33,IF(U39&lt;40%,R39*S39*T39*F!$B$38,IF(U39&lt;45%,R39*S39*T39*F!$B$43,IF(U39&lt;50%,R39*S39*T39*F!$B$48,IF(U39=50%,R39*S39*T39*F!$B$50,IF(U39=51%,R39*S39*T39*F!$B$51,IF(U39=52%,R39*S39*T39*F!$B$52,IF(U39=53%,R39*S39*T39*F!$B$53,IF(U39=54%,R39*S39*T39*F!$B$54,IF(U39=55%,R39*S39*T39*F!$B$55,IF(U39=56%,R39*S39*T39*F!$B$56,IF(U39=57%,R39*S39*T39*F!$B$57,IF(U39=58%,R39*S39*T39*F!$B$58,IF(U39=59%,R39*S39*T39*F!$B$59,IF(U39=60%,R39*S39*T39*F!$B$60,IF(U39=61%,R39*S39*T39*F!$B$61,IF(U39=62%,R39*S39*T39*F!$B$62,IF(U39=63%,R39*S39*T39*F!$B$63,IF(U39=64%,R39*S39*T39*F!$B$64,IF(U39=65%,R39*S39*T39*F!$B$65,IF(U39=66%,R39*S39*T39*F!$B$66,IF(U39=67%,R39*S39*T39*F!$B$67,IF(U39=68%,R39*S39*T39*F!$B$68,IF(U39=69%,R39*S39*T39*F!$B$69,IF(U39=70%,R39*S39*T39*F!$B$70,IF(U39=71%,R39*S39*T39*F!$B$71,IF(U39=72%,R39*S39*T39*F!$B$72,IF(U39=73%,R39*S39*T39*F!$B$73,IF(U39=74%,R39*S39*T39*F!$B$74,IF(U39=75%,R39*S39*T39*F!$B$75,IF(U39=76%,R39*S39*T39*F!$B$76,IF(U39=77%,R39*S39*T39*F!$B$77,IF(U39=78%,R39*S39*T39*F!$B$78,IF(U39=79%,R39*S39*T39*F!$B$79,IF(U39=80%,R39*S39*T39*F!$B$80,IF(U39=81%,R39*S39*T39*F!$B$81,IF(U39=82%,R39*S39*T39*F!$B$82,IF(U39=83%,R39*S39*T39*F!$B$83,IF(U39=84%,R39*S39*T39*F!$B$84,IF(U39=85%,R39*S39*T39*F!$B$85,IF(U39=86%,R39*S39*T39*F!$B$86,IF(U39=87%,R39*S39*T39*F!$B$87,IF(U39=88%,R39*S39*T39*F!$B$88,IF(U39=89%,R39*S39*T39*F!$B$89,IF(U39=90%,R39*S39*T39*F!$B$90,IF(U39=91%,R39*S39*T39*F!$B$91,IF(U39=92%,R39*S39*T39*F!$B$92,IF(U39=93%,R39*S39*T39*F!$B$93,IF(U39=94%,R39*S39*T39*F!$B$94,IF(U39=95%,R39*S39*T39*F!$B$95,IF(U39=96%,R39*S39*T39*F!$B$96,IF(U39=97%,R39*S39*T39*F!$B$97,IF(U39=98%,R39*S39*T39*F!$B$98,IF(U39=99%,R39*S39*T39*F!$B$99,IF(U39&gt;99%,R39*S39*T39*F!$B$100)))))))))))))))))))))))))))))))))))))))))))))))))))))))))*IF(ISNUMBER(E39),E39,1)*IF(ISNUMBER(D39),D39,1)</f>
        <v>0</v>
      </c>
      <c r="AA39" s="7">
        <f>G39*H39+K39*L39+O39*P39+S39*T39</f>
        <v>0</v>
      </c>
      <c r="AB39" s="131">
        <f>(H39*(IF(I39&lt;45%,0.5,IF(I39&lt;55%,0.8,IF(I39&lt;65%,0.9,IF(I39&lt;75%,1,IF(I39&lt;85%,1.1,1.2))))))+L39*(IF(M39&lt;45%,0.5,IF(M39&lt;55%,0.8,IF(M39&lt;65%,0.9,IF(M39&lt;75%,1,IF(M39&lt;85%,1.1,1.2))))))+P39*(IF(Q39&lt;45%,0.5,IF(Q39&lt;55%,0.8,IF(Q39&lt;65%,0.9,IF(Q39&lt;75%,1,IF(Q39&lt;85%,1.1,1.2))))))+T39*(IF(U39&lt;45%,0.5,IF(U39&lt;55%,0.8,IF(U39&lt;65%,0.9,IF(U39&lt;75%,1,IF(U39&lt;85%,1.1,1.2)))))))*IF(D39&gt;=0.8,6,IF(D39&lt;=0.4,1.5,3))</f>
        <v>0</v>
      </c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</row>
    <row r="40" spans="1:62" ht="15" customHeight="1" x14ac:dyDescent="0.25">
      <c r="A40" s="1125">
        <f>A28+1</f>
        <v>41977</v>
      </c>
      <c r="B40" s="76"/>
      <c r="C40" s="77"/>
      <c r="D40" s="63"/>
      <c r="E40" s="83"/>
      <c r="F40" s="79"/>
      <c r="G40" s="94"/>
      <c r="H40" s="94"/>
      <c r="I40" s="70">
        <f t="shared" si="35"/>
        <v>0</v>
      </c>
      <c r="J40" s="79"/>
      <c r="K40" s="94"/>
      <c r="L40" s="94"/>
      <c r="M40" s="71">
        <f t="shared" si="36"/>
        <v>0</v>
      </c>
      <c r="N40" s="79"/>
      <c r="O40" s="94"/>
      <c r="P40" s="94"/>
      <c r="Q40" s="70">
        <f t="shared" si="37"/>
        <v>0</v>
      </c>
      <c r="R40" s="79"/>
      <c r="S40" s="94"/>
      <c r="T40" s="94"/>
      <c r="U40" s="71">
        <f t="shared" si="38"/>
        <v>0</v>
      </c>
      <c r="V40" s="125">
        <f t="shared" ref="V40:V43" si="39">(IF(ISNUMBER(F40),F40,1)*G40*H40+IF(ISNUMBER(J40),J40,1)*K40*L40+IF(ISNUMBER(N40),N40,1)*O40*P40+IF(ISNUMBER(R40),R40,1)*S40*T40)*IF(ISNUMBER(E40),E40,1)</f>
        <v>0</v>
      </c>
      <c r="W40" s="43">
        <f t="shared" ref="W40:W43" si="40">IFERROR((IF(ISNUMBER(F40),F40,1)*G40*H40+IF(ISNUMBER(J40),J40,1)*K40*L40+IF(ISNUMBER(N40),N40,1)*O40*P40+IF(ISNUMBER(R40),R40,1)*S40*T40)*IF(ISNUMBER(E40),E40,1)/(G40*H40+K40*L40+O40*P40+S40*T40),0)</f>
        <v>0</v>
      </c>
      <c r="X40" s="34">
        <f t="shared" ref="X40:X43" si="41">ROUND(IFERROR((W40/(Y40*IF(ISNUMBER(E40),E40,1))),0),2)</f>
        <v>0</v>
      </c>
      <c r="Y40" s="90"/>
      <c r="Z40" s="6">
        <f>(IF(I40&lt;30%,0,IF(I40&lt;35%,F40*G40*H40*F!$B$33,IF(I40&lt;40%,F40*G40*H40*F!$B$38,IF(I40&lt;45%,F40*G40*H40*F!$B$43,IF(I40&lt;50%,F40*G40*H40*F!$B$48,IF(I40=50%,F40*G40*H40*F!$B$50,IF(I40=51%,F40*G40*H40*F!$B$51,IF(I40=52%,F40*G40*H40*F!$B$52,IF(I40=53%,F40*G40*H40*F!$B$53,IF(I40=54%,F40*G40*H40*F!$B$54,IF(I40=55%,F40*G40*H40*F!$B$55,IF(I40=56%,F40*G40*H40*F!$B$56,IF(I40=57%,F40*G40*H40*F!$B$57,IF(I40=58%,F40*G40*H40*F!$B$58,IF(I40=59%,F40*G40*H40*F!$B$59,IF(I40=60%,F40*G40*H40*F!$B$60,IF(I40=61%,F40*G40*H40*F!$B$61,IF(I40=62%,F40*G40*H40*F!$B$62,IF(I40=63%,F40*G40*H40*F!$B$63,IF(I40=64%,F40*G40*H40*F!$B$64,IF(I40=65%,F40*G40*H40*F!$B$65,IF(I40=66%,F40*G40*H40*F!$B$66,IF(I40=67%,F40*G40*H40*F!$B$67,IF(I40=68%,F40*G40*H40*F!$B$68,IF(I40=69%,F40*G40*H40*F!$B$69,IF(I40=70%,F40*G40*H40*F!$B$70,IF(I40=71%,F40*G40*H40*F!$B$71,IF(I40=72%,F40*G40*H40*F!$B$72,IF(I40=73%,F40*G40*H40*F!$B$73,IF(I40=74%,F40*G40*H40*F!$B$74,IF(I40=75%,F40*G40*H40*F!$B$75,IF(I40=76%,F40*G40*H40*F!$B$76,IF(I40=77%,F40*G40*H40*F!$B$77,IF(I40=78%,F40*G40*H40*F!$B$78,IF(I40=79%,F40*G40*H40*F!$B$79,IF(I40=80%,F40*G40*H40*F!$B$80,IF(I40=81%,F40*G40*H40*F!$B$81,IF(I40=82%,F40*G40*H40*F!$B$82,IF(I40=83%,F40*G40*H40*F!$B$83,IF(I40=84%,F40*G40*H40*F!$B$84,IF(I40=85%,F40*G40*H40*F!$B$85,IF(I40=86%,F40*G40*H40*F!$B$86,IF(I40=87%,F40*G40*H40*F!$B$87,IF(I40=88%,F40*G40*H40*F!$B$88,IF(I40=89%,F40*G40*H40*F!$B$89,IF(I40=90%,F40*G40*H40*F!$B$90,IF(I40=91%,F40*G40*H40*F!$B$91,IF(I40=92%,F40*G40*H40*F!$B$92,IF(I40=93%,F40*G40*H40*F!$B$93,IF(I40=94%,F40*G40*H40*F!$B$94,IF(I40=95%,F40*G40*H40*F!$B$95,IF(I40=96%,F40*G40*H40*F!$B$96,IF(I40=97%,F40*G40*H40*F!$B$97,IF(I40=98%,F40*G40*H40*F!$B$98,IF(I40=99%,F40*G40*H40*F!$B$99,IF(I40&gt;99%,F40*G40*H40*F!$B$100,))))))))))))))))))))))))))))))))))))))))))))))))))))))))+IF(M40&lt;30%,0,IF(M40&lt;35%,J40*K40*L40*F!$B$33,IF(M40&lt;40%,J40*K40*L40*F!$B$38,IF(M40&lt;45%,J40*K40*L40*F!$B$43,IF(M40&lt;50%,J40*K40*L40*F!$B$48,IF(M40=50%,J40*K40*L40*F!$B$50,IF(M40=51%,J40*K40*L40*F!$B$51,IF(M40=52%,J40*K40*L40*F!$B$52,IF(M40=53%,J40*K40*L40*F!$B$53,IF(M40=54%,J40*K40*L40*F!$B$54,IF(M40=55%,J40*K40*L40*F!$B$55,IF(M40=56%,J40*K40*L40*F!$B$56,IF(M40=57%,J40*K40*L40*F!$B$57,IF(M40=58%,J40*K40*L40*F!$B$58,IF(M40=59%,J40*K40*L40*F!$B$59,IF(M40=60%,J40*K40*L40*F!$B$60,IF(M40=61%,J40*K40*L40*F!$B$61,IF(M40=62%,J40*K40*L40*F!$B$62,IF(M40=63%,J40*K40*L40*F!$B$63,IF(M40=64%,J40*K40*L40*F!$B$64,IF(M40=65%,J40*K40*L40*F!$B$65,IF(M40=66%,J40*K40*L40*F!$B$66,IF(M40=67%,J40*K40*L40*F!$B$67,IF(M40=68%,J40*K40*L40*F!$B$68,IF(M40=69%,J40*K40*L40*F!$B$69,IF(M40=70%,J40*K40*L40*F!$B$70,IF(M40=71%,J40*K40*L40*F!$B$71,IF(M40=72%,J40*K40*L40*F!$B$72,IF(M40=73%,J40*K40*L40*F!$B$73,IF(M40=74%,J40*K40*L40*F!$B$74,IF(M40=75%,J40*K40*L40*F!$B$75,IF(M40=76%,J40*K40*L40*F!$B$76,IF(M40=77%,J40*K40*L40*F!$B$77,IF(M40=78%,J40*K40*L40*F!$B$78,IF(M40=79%,J40*K40*L40*F!$B$79,IF(M40=80%,J40*K40*L40*F!$B$80,IF(M40=81%,J40*K40*L40*F!$B$81,IF(M40=82%,J40*K40*L40*F!$B$82,IF(M40=83%,J40*K40*L40*F!$B$83,IF(M40=84%,J40*K40*L40*F!$B$84,IF(M40=85%,J40*K40*L40*F!$B$85,IF(M40=86%,J40*K40*L40*F!$B$86,IF(M40=87%,J40*K40*L40*F!$B$87,IF(M40=88%,J40*K40*L40*F!$B$88,IF(M40=89%,J40*K40*L40*F!$B$89,IF(M40=90%,J40*K40*L40*F!$B$90,IF(M40=91%,J40*K40*L40*F!$B$91,IF(M40=92%,J40*K40*L40*F!$B$92,IF(M40=93%,J40*K40*L40*F!$B$93,IF(M40=94%,J40*K40*L40*F!$B$94,IF(M40=95%,J40*K40*L40*F!$B$95,IF(M40=96%,J40*K40*L40*F!$B$96,IF(M40=97%,J40*K40*L40*F!$B$97,IF(M40=98%,J40*K40*L40*F!$B$98,IF(M40=99%,J40*K40*L40*F!$B$99,IF(M40&gt;99%,J40*K40*L40*F!$B$100,))))))))))))))))))))))))))))))))))))))))))))))))))))))))+IF(Q40&lt;30%,0,IF(Q40&lt;35%,N40*O40*P40*F!$B$33,IF(Q40&lt;40%,N40*O40*P40*F!$B$38,IF(Q40&lt;45%,N40*O40*P40*F!$B$43,IF(Q40&lt;50%,N40*O40*P40*F!$B$48,IF(Q40=50%,N40*O40*P40*F!$B$50,IF(Q40=51%,N40*O40*P40*F!$B$51,IF(Q40=52%,N40*O40*P40*F!$B$52,IF(Q40=53%,N40*O40*P40*F!$B$53,IF(Q40=54%,N40*O40*P40*F!$B$54,IF(Q40=55%,N40*O40*P40*F!$B$55,IF(Q40=56%,N40*O40*P40*F!$B$56,IF(Q40=57%,N40*O40*P40*F!$B$57,IF(Q40=58%,N40*O40*P40*F!$B$58,IF(Q40=59%,N40*O40*P40*F!$B$59,IF(Q40=60%,N40*O40*P40*F!$B$60,IF(Q40=61%,N40*O40*P40*F!$B$61,IF(Q40=62%,N40*O40*P40*F!$B$62,IF(Q40=63%,N40*O40*P40*F!$B$63,IF(Q40=64%,N40*O40*P40*F!$B$64,IF(Q40=65%,N40*O40*P40*F!$B$65,IF(Q40=66%,N40*O40*P40*F!$B$66,IF(Q40=67%,N40*O40*P40*F!$B$67,IF(Q40=68%,N40*O40*P40*F!$B$68,IF(Q40=69%,N40*O40*P40*F!$B$69,IF(Q40=70%,N40*O40*P40*F!$B$70,IF(Q40=71%,N40*O40*P40*F!$B$71,IF(Q40=72%,N40*O40*P40*F!$B$72,IF(Q40=73%,N40*O40*P40*F!$B$73,IF(Q40=74%,N40*O40*P40*F!$B$74,IF(Q40=75%,N40*O40*P40*F!$B$75,IF(Q40=76%,N40*O40*P40*F!$B$76,IF(Q40=77%,N40*O40*P40*F!$B$77,IF(Q40=78%,N40*O40*P40*F!$B$78,IF(Q40=79%,N40*O40*P40*F!$B$79,IF(Q40=80%,N40*O40*P40*F!$B$80,IF(Q40=81%,N40*O40*P40*F!$B$81,IF(Q40=82%,N40*O40*P40*F!$B$82,IF(Q40=83%,N40*O40*P40*F!$B$83,IF(Q40=84%,N40*O40*P40*F!$B$84,IF(Q40=85%,N40*O40*P40*F!$B$85,IF(Q40=86%,N40*O40*P40*F!$B$86,IF(Q40=87%,N40*O40*P40*F!$B$87,IF(Q40=88%,N40*O40*P40*F!$B$88,IF(Q40=89%,N40*O40*P40*F!$B$89,IF(Q40=90%,N40*O40*P40*F!$B$90,IF(Q40=91%,N40*O40*P40*F!$B$91,IF(Q40=92%,N40*O40*P40*F!$B$92,IF(Q40=93%,N40*O40*P40*F!$B$93,IF(Q40=94%,N40*O40*P40*F!$B$94,IF(Q40=95%,N40*O40*P40*F!$B$95,IF(Q40=96%,N40*O40*P40*F!$B$96,IF(Q40=97%,N40*O40*P40*F!$B$97,IF(Q40=98%,N40*O40*P40*F!$B$98,IF(Q40=99%,N40*O40*P40*F!$B$99,IF(Q40&gt;99%,N40*O40*P40*F!$B$100,))))))))))))))))))))))))))))))))))))))))))))))))))))))))+IF(U40&lt;30%,0,IF(U40&lt;35%,R40*S40*T40*F!$B$33,IF(U40&lt;40%,R40*S40*T40*F!$B$38,IF(U40&lt;45%,R40*S40*T40*F!$B$43,IF(U40&lt;50%,R40*S40*T40*F!$B$48,IF(U40=50%,R40*S40*T40*F!$B$50,IF(U40=51%,R40*S40*T40*F!$B$51,IF(U40=52%,R40*S40*T40*F!$B$52,IF(U40=53%,R40*S40*T40*F!$B$53,IF(U40=54%,R40*S40*T40*F!$B$54,IF(U40=55%,R40*S40*T40*F!$B$55,IF(U40=56%,R40*S40*T40*F!$B$56,IF(U40=57%,R40*S40*T40*F!$B$57,IF(U40=58%,R40*S40*T40*F!$B$58,IF(U40=59%,R40*S40*T40*F!$B$59,IF(U40=60%,R40*S40*T40*F!$B$60,IF(U40=61%,R40*S40*T40*F!$B$61,IF(U40=62%,R40*S40*T40*F!$B$62,IF(U40=63%,R40*S40*T40*F!$B$63,IF(U40=64%,R40*S40*T40*F!$B$64,IF(U40=65%,R40*S40*T40*F!$B$65,IF(U40=66%,R40*S40*T40*F!$B$66,IF(U40=67%,R40*S40*T40*F!$B$67,IF(U40=68%,R40*S40*T40*F!$B$68,IF(U40=69%,R40*S40*T40*F!$B$69,IF(U40=70%,R40*S40*T40*F!$B$70,IF(U40=71%,R40*S40*T40*F!$B$71,IF(U40=72%,R40*S40*T40*F!$B$72,IF(U40=73%,R40*S40*T40*F!$B$73,IF(U40=74%,R40*S40*T40*F!$B$74,IF(U40=75%,R40*S40*T40*F!$B$75,IF(U40=76%,R40*S40*T40*F!$B$76,IF(U40=77%,R40*S40*T40*F!$B$77,IF(U40=78%,R40*S40*T40*F!$B$78,IF(U40=79%,R40*S40*T40*F!$B$79,IF(U40=80%,R40*S40*T40*F!$B$80,IF(U40=81%,R40*S40*T40*F!$B$81,IF(U40=82%,R40*S40*T40*F!$B$82,IF(U40=83%,R40*S40*T40*F!$B$83,IF(U40=84%,R40*S40*T40*F!$B$84,IF(U40=85%,R40*S40*T40*F!$B$85,IF(U40=86%,R40*S40*T40*F!$B$86,IF(U40=87%,R40*S40*T40*F!$B$87,IF(U40=88%,R40*S40*T40*F!$B$88,IF(U40=89%,R40*S40*T40*F!$B$89,IF(U40=90%,R40*S40*T40*F!$B$90,IF(U40=91%,R40*S40*T40*F!$B$91,IF(U40=92%,R40*S40*T40*F!$B$92,IF(U40=93%,R40*S40*T40*F!$B$93,IF(U40=94%,R40*S40*T40*F!$B$94,IF(U40=95%,R40*S40*T40*F!$B$95,IF(U40=96%,R40*S40*T40*F!$B$96,IF(U40=97%,R40*S40*T40*F!$B$97,IF(U40=98%,R40*S40*T40*F!$B$98,IF(U40=99%,R40*S40*T40*F!$B$99,IF(U40&gt;99%,R40*S40*T40*F!$B$100)))))))))))))))))))))))))))))))))))))))))))))))))))))))))*IF(ISNUMBER(E40),E40,1)*IF(ISNUMBER(D40),D40,1)</f>
        <v>0</v>
      </c>
      <c r="AA40" s="6">
        <f>G40*H40+K40*L40+O40*P40+S40*T40</f>
        <v>0</v>
      </c>
      <c r="AB40" s="115">
        <f>(H40*(IF(I40&lt;45%,0.5,IF(I40&lt;55%,0.8,IF(I40&lt;65%,0.9,IF(I40&lt;75%,1,IF(I40&lt;85%,1.1,1.2))))))+L40*(IF(M40&lt;45%,0.5,IF(M40&lt;55%,0.8,IF(M40&lt;65%,0.9,IF(M40&lt;75%,1,IF(M40&lt;85%,1.1,1.2))))))+P40*(IF(Q40&lt;45%,0.5,IF(Q40&lt;55%,0.8,IF(Q40&lt;65%,0.9,IF(Q40&lt;75%,1,IF(Q40&lt;85%,1.1,1.2))))))+T40*(IF(U40&lt;45%,0.5,IF(U40&lt;55%,0.8,IF(U40&lt;65%,0.9,IF(U40&lt;75%,1,IF(U40&lt;85%,1.1,1.2)))))))*IF(D40&gt;=0.8,6,IF(D40&lt;=0.4,1.5,3))</f>
        <v>0</v>
      </c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</row>
    <row r="41" spans="1:62" x14ac:dyDescent="0.25">
      <c r="A41" s="1125"/>
      <c r="B41" s="76"/>
      <c r="C41" s="77"/>
      <c r="D41" s="63"/>
      <c r="E41" s="83"/>
      <c r="F41" s="81"/>
      <c r="G41" s="96"/>
      <c r="H41" s="96"/>
      <c r="I41" s="82">
        <f t="shared" si="35"/>
        <v>0</v>
      </c>
      <c r="J41" s="81"/>
      <c r="K41" s="96"/>
      <c r="L41" s="96"/>
      <c r="M41" s="104">
        <f t="shared" si="36"/>
        <v>0</v>
      </c>
      <c r="N41" s="81"/>
      <c r="O41" s="96"/>
      <c r="P41" s="96"/>
      <c r="Q41" s="82">
        <f t="shared" si="37"/>
        <v>0</v>
      </c>
      <c r="R41" s="81"/>
      <c r="S41" s="96"/>
      <c r="T41" s="96"/>
      <c r="U41" s="104">
        <f t="shared" si="38"/>
        <v>0</v>
      </c>
      <c r="V41" s="128">
        <f t="shared" si="39"/>
        <v>0</v>
      </c>
      <c r="W41" s="44">
        <f t="shared" si="40"/>
        <v>0</v>
      </c>
      <c r="X41" s="45">
        <f t="shared" si="41"/>
        <v>0</v>
      </c>
      <c r="Y41" s="90"/>
      <c r="Z41" s="8">
        <f>(IF(I41&lt;30%,0,IF(I41&lt;35%,F41*G41*H41*F!$B$33,IF(I41&lt;40%,F41*G41*H41*F!$B$38,IF(I41&lt;45%,F41*G41*H41*F!$B$43,IF(I41&lt;50%,F41*G41*H41*F!$B$48,IF(I41=50%,F41*G41*H41*F!$B$50,IF(I41=51%,F41*G41*H41*F!$B$51,IF(I41=52%,F41*G41*H41*F!$B$52,IF(I41=53%,F41*G41*H41*F!$B$53,IF(I41=54%,F41*G41*H41*F!$B$54,IF(I41=55%,F41*G41*H41*F!$B$55,IF(I41=56%,F41*G41*H41*F!$B$56,IF(I41=57%,F41*G41*H41*F!$B$57,IF(I41=58%,F41*G41*H41*F!$B$58,IF(I41=59%,F41*G41*H41*F!$B$59,IF(I41=60%,F41*G41*H41*F!$B$60,IF(I41=61%,F41*G41*H41*F!$B$61,IF(I41=62%,F41*G41*H41*F!$B$62,IF(I41=63%,F41*G41*H41*F!$B$63,IF(I41=64%,F41*G41*H41*F!$B$64,IF(I41=65%,F41*G41*H41*F!$B$65,IF(I41=66%,F41*G41*H41*F!$B$66,IF(I41=67%,F41*G41*H41*F!$B$67,IF(I41=68%,F41*G41*H41*F!$B$68,IF(I41=69%,F41*G41*H41*F!$B$69,IF(I41=70%,F41*G41*H41*F!$B$70,IF(I41=71%,F41*G41*H41*F!$B$71,IF(I41=72%,F41*G41*H41*F!$B$72,IF(I41=73%,F41*G41*H41*F!$B$73,IF(I41=74%,F41*G41*H41*F!$B$74,IF(I41=75%,F41*G41*H41*F!$B$75,IF(I41=76%,F41*G41*H41*F!$B$76,IF(I41=77%,F41*G41*H41*F!$B$77,IF(I41=78%,F41*G41*H41*F!$B$78,IF(I41=79%,F41*G41*H41*F!$B$79,IF(I41=80%,F41*G41*H41*F!$B$80,IF(I41=81%,F41*G41*H41*F!$B$81,IF(I41=82%,F41*G41*H41*F!$B$82,IF(I41=83%,F41*G41*H41*F!$B$83,IF(I41=84%,F41*G41*H41*F!$B$84,IF(I41=85%,F41*G41*H41*F!$B$85,IF(I41=86%,F41*G41*H41*F!$B$86,IF(I41=87%,F41*G41*H41*F!$B$87,IF(I41=88%,F41*G41*H41*F!$B$88,IF(I41=89%,F41*G41*H41*F!$B$89,IF(I41=90%,F41*G41*H41*F!$B$90,IF(I41=91%,F41*G41*H41*F!$B$91,IF(I41=92%,F41*G41*H41*F!$B$92,IF(I41=93%,F41*G41*H41*F!$B$93,IF(I41=94%,F41*G41*H41*F!$B$94,IF(I41=95%,F41*G41*H41*F!$B$95,IF(I41=96%,F41*G41*H41*F!$B$96,IF(I41=97%,F41*G41*H41*F!$B$97,IF(I41=98%,F41*G41*H41*F!$B$98,IF(I41=99%,F41*G41*H41*F!$B$99,IF(I41&gt;99%,F41*G41*H41*F!$B$100,))))))))))))))))))))))))))))))))))))))))))))))))))))))))+IF(M41&lt;30%,0,IF(M41&lt;35%,J41*K41*L41*F!$B$33,IF(M41&lt;40%,J41*K41*L41*F!$B$38,IF(M41&lt;45%,J41*K41*L41*F!$B$43,IF(M41&lt;50%,J41*K41*L41*F!$B$48,IF(M41=50%,J41*K41*L41*F!$B$50,IF(M41=51%,J41*K41*L41*F!$B$51,IF(M41=52%,J41*K41*L41*F!$B$52,IF(M41=53%,J41*K41*L41*F!$B$53,IF(M41=54%,J41*K41*L41*F!$B$54,IF(M41=55%,J41*K41*L41*F!$B$55,IF(M41=56%,J41*K41*L41*F!$B$56,IF(M41=57%,J41*K41*L41*F!$B$57,IF(M41=58%,J41*K41*L41*F!$B$58,IF(M41=59%,J41*K41*L41*F!$B$59,IF(M41=60%,J41*K41*L41*F!$B$60,IF(M41=61%,J41*K41*L41*F!$B$61,IF(M41=62%,J41*K41*L41*F!$B$62,IF(M41=63%,J41*K41*L41*F!$B$63,IF(M41=64%,J41*K41*L41*F!$B$64,IF(M41=65%,J41*K41*L41*F!$B$65,IF(M41=66%,J41*K41*L41*F!$B$66,IF(M41=67%,J41*K41*L41*F!$B$67,IF(M41=68%,J41*K41*L41*F!$B$68,IF(M41=69%,J41*K41*L41*F!$B$69,IF(M41=70%,J41*K41*L41*F!$B$70,IF(M41=71%,J41*K41*L41*F!$B$71,IF(M41=72%,J41*K41*L41*F!$B$72,IF(M41=73%,J41*K41*L41*F!$B$73,IF(M41=74%,J41*K41*L41*F!$B$74,IF(M41=75%,J41*K41*L41*F!$B$75,IF(M41=76%,J41*K41*L41*F!$B$76,IF(M41=77%,J41*K41*L41*F!$B$77,IF(M41=78%,J41*K41*L41*F!$B$78,IF(M41=79%,J41*K41*L41*F!$B$79,IF(M41=80%,J41*K41*L41*F!$B$80,IF(M41=81%,J41*K41*L41*F!$B$81,IF(M41=82%,J41*K41*L41*F!$B$82,IF(M41=83%,J41*K41*L41*F!$B$83,IF(M41=84%,J41*K41*L41*F!$B$84,IF(M41=85%,J41*K41*L41*F!$B$85,IF(M41=86%,J41*K41*L41*F!$B$86,IF(M41=87%,J41*K41*L41*F!$B$87,IF(M41=88%,J41*K41*L41*F!$B$88,IF(M41=89%,J41*K41*L41*F!$B$89,IF(M41=90%,J41*K41*L41*F!$B$90,IF(M41=91%,J41*K41*L41*F!$B$91,IF(M41=92%,J41*K41*L41*F!$B$92,IF(M41=93%,J41*K41*L41*F!$B$93,IF(M41=94%,J41*K41*L41*F!$B$94,IF(M41=95%,J41*K41*L41*F!$B$95,IF(M41=96%,J41*K41*L41*F!$B$96,IF(M41=97%,J41*K41*L41*F!$B$97,IF(M41=98%,J41*K41*L41*F!$B$98,IF(M41=99%,J41*K41*L41*F!$B$99,IF(M41&gt;99%,J41*K41*L41*F!$B$100,))))))))))))))))))))))))))))))))))))))))))))))))))))))))+IF(Q41&lt;30%,0,IF(Q41&lt;35%,N41*O41*P41*F!$B$33,IF(Q41&lt;40%,N41*O41*P41*F!$B$38,IF(Q41&lt;45%,N41*O41*P41*F!$B$43,IF(Q41&lt;50%,N41*O41*P41*F!$B$48,IF(Q41=50%,N41*O41*P41*F!$B$50,IF(Q41=51%,N41*O41*P41*F!$B$51,IF(Q41=52%,N41*O41*P41*F!$B$52,IF(Q41=53%,N41*O41*P41*F!$B$53,IF(Q41=54%,N41*O41*P41*F!$B$54,IF(Q41=55%,N41*O41*P41*F!$B$55,IF(Q41=56%,N41*O41*P41*F!$B$56,IF(Q41=57%,N41*O41*P41*F!$B$57,IF(Q41=58%,N41*O41*P41*F!$B$58,IF(Q41=59%,N41*O41*P41*F!$B$59,IF(Q41=60%,N41*O41*P41*F!$B$60,IF(Q41=61%,N41*O41*P41*F!$B$61,IF(Q41=62%,N41*O41*P41*F!$B$62,IF(Q41=63%,N41*O41*P41*F!$B$63,IF(Q41=64%,N41*O41*P41*F!$B$64,IF(Q41=65%,N41*O41*P41*F!$B$65,IF(Q41=66%,N41*O41*P41*F!$B$66,IF(Q41=67%,N41*O41*P41*F!$B$67,IF(Q41=68%,N41*O41*P41*F!$B$68,IF(Q41=69%,N41*O41*P41*F!$B$69,IF(Q41=70%,N41*O41*P41*F!$B$70,IF(Q41=71%,N41*O41*P41*F!$B$71,IF(Q41=72%,N41*O41*P41*F!$B$72,IF(Q41=73%,N41*O41*P41*F!$B$73,IF(Q41=74%,N41*O41*P41*F!$B$74,IF(Q41=75%,N41*O41*P41*F!$B$75,IF(Q41=76%,N41*O41*P41*F!$B$76,IF(Q41=77%,N41*O41*P41*F!$B$77,IF(Q41=78%,N41*O41*P41*F!$B$78,IF(Q41=79%,N41*O41*P41*F!$B$79,IF(Q41=80%,N41*O41*P41*F!$B$80,IF(Q41=81%,N41*O41*P41*F!$B$81,IF(Q41=82%,N41*O41*P41*F!$B$82,IF(Q41=83%,N41*O41*P41*F!$B$83,IF(Q41=84%,N41*O41*P41*F!$B$84,IF(Q41=85%,N41*O41*P41*F!$B$85,IF(Q41=86%,N41*O41*P41*F!$B$86,IF(Q41=87%,N41*O41*P41*F!$B$87,IF(Q41=88%,N41*O41*P41*F!$B$88,IF(Q41=89%,N41*O41*P41*F!$B$89,IF(Q41=90%,N41*O41*P41*F!$B$90,IF(Q41=91%,N41*O41*P41*F!$B$91,IF(Q41=92%,N41*O41*P41*F!$B$92,IF(Q41=93%,N41*O41*P41*F!$B$93,IF(Q41=94%,N41*O41*P41*F!$B$94,IF(Q41=95%,N41*O41*P41*F!$B$95,IF(Q41=96%,N41*O41*P41*F!$B$96,IF(Q41=97%,N41*O41*P41*F!$B$97,IF(Q41=98%,N41*O41*P41*F!$B$98,IF(Q41=99%,N41*O41*P41*F!$B$99,IF(Q41&gt;99%,N41*O41*P41*F!$B$100,))))))))))))))))))))))))))))))))))))))))))))))))))))))))+IF(U41&lt;30%,0,IF(U41&lt;35%,R41*S41*T41*F!$B$33,IF(U41&lt;40%,R41*S41*T41*F!$B$38,IF(U41&lt;45%,R41*S41*T41*F!$B$43,IF(U41&lt;50%,R41*S41*T41*F!$B$48,IF(U41=50%,R41*S41*T41*F!$B$50,IF(U41=51%,R41*S41*T41*F!$B$51,IF(U41=52%,R41*S41*T41*F!$B$52,IF(U41=53%,R41*S41*T41*F!$B$53,IF(U41=54%,R41*S41*T41*F!$B$54,IF(U41=55%,R41*S41*T41*F!$B$55,IF(U41=56%,R41*S41*T41*F!$B$56,IF(U41=57%,R41*S41*T41*F!$B$57,IF(U41=58%,R41*S41*T41*F!$B$58,IF(U41=59%,R41*S41*T41*F!$B$59,IF(U41=60%,R41*S41*T41*F!$B$60,IF(U41=61%,R41*S41*T41*F!$B$61,IF(U41=62%,R41*S41*T41*F!$B$62,IF(U41=63%,R41*S41*T41*F!$B$63,IF(U41=64%,R41*S41*T41*F!$B$64,IF(U41=65%,R41*S41*T41*F!$B$65,IF(U41=66%,R41*S41*T41*F!$B$66,IF(U41=67%,R41*S41*T41*F!$B$67,IF(U41=68%,R41*S41*T41*F!$B$68,IF(U41=69%,R41*S41*T41*F!$B$69,IF(U41=70%,R41*S41*T41*F!$B$70,IF(U41=71%,R41*S41*T41*F!$B$71,IF(U41=72%,R41*S41*T41*F!$B$72,IF(U41=73%,R41*S41*T41*F!$B$73,IF(U41=74%,R41*S41*T41*F!$B$74,IF(U41=75%,R41*S41*T41*F!$B$75,IF(U41=76%,R41*S41*T41*F!$B$76,IF(U41=77%,R41*S41*T41*F!$B$77,IF(U41=78%,R41*S41*T41*F!$B$78,IF(U41=79%,R41*S41*T41*F!$B$79,IF(U41=80%,R41*S41*T41*F!$B$80,IF(U41=81%,R41*S41*T41*F!$B$81,IF(U41=82%,R41*S41*T41*F!$B$82,IF(U41=83%,R41*S41*T41*F!$B$83,IF(U41=84%,R41*S41*T41*F!$B$84,IF(U41=85%,R41*S41*T41*F!$B$85,IF(U41=86%,R41*S41*T41*F!$B$86,IF(U41=87%,R41*S41*T41*F!$B$87,IF(U41=88%,R41*S41*T41*F!$B$88,IF(U41=89%,R41*S41*T41*F!$B$89,IF(U41=90%,R41*S41*T41*F!$B$90,IF(U41=91%,R41*S41*T41*F!$B$91,IF(U41=92%,R41*S41*T41*F!$B$92,IF(U41=93%,R41*S41*T41*F!$B$93,IF(U41=94%,R41*S41*T41*F!$B$94,IF(U41=95%,R41*S41*T41*F!$B$95,IF(U41=96%,R41*S41*T41*F!$B$96,IF(U41=97%,R41*S41*T41*F!$B$97,IF(U41=98%,R41*S41*T41*F!$B$98,IF(U41=99%,R41*S41*T41*F!$B$99,IF(U41&gt;99%,R41*S41*T41*F!$B$100)))))))))))))))))))))))))))))))))))))))))))))))))))))))))*IF(ISNUMBER(E41),E41,1)*IF(ISNUMBER(D41),D41,1)</f>
        <v>0</v>
      </c>
      <c r="AA41" s="8">
        <f>G41*H41+K41*L41+O41*P41+S41*T41</f>
        <v>0</v>
      </c>
      <c r="AB41" s="129">
        <f>(H41*(IF(I41&lt;45%,0.5,IF(I41&lt;55%,0.8,IF(I41&lt;65%,0.9,IF(I41&lt;75%,1,IF(I41&lt;85%,1.1,1.2))))))+L41*(IF(M41&lt;45%,0.5,IF(M41&lt;55%,0.8,IF(M41&lt;65%,0.9,IF(M41&lt;75%,1,IF(M41&lt;85%,1.1,1.2))))))+P41*(IF(Q41&lt;45%,0.5,IF(Q41&lt;55%,0.8,IF(Q41&lt;65%,0.9,IF(Q41&lt;75%,1,IF(Q41&lt;85%,1.1,1.2))))))+T41*(IF(U41&lt;45%,0.5,IF(U41&lt;55%,0.8,IF(U41&lt;65%,0.9,IF(U41&lt;75%,1,IF(U41&lt;85%,1.1,1.2)))))))*IF(D41&gt;=0.8,6,IF(D41&lt;=0.4,1.5,3))</f>
        <v>0</v>
      </c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</row>
    <row r="42" spans="1:62" x14ac:dyDescent="0.25">
      <c r="A42" s="1125"/>
      <c r="B42" s="76"/>
      <c r="C42" s="77"/>
      <c r="D42" s="63"/>
      <c r="E42" s="83"/>
      <c r="F42" s="79"/>
      <c r="G42" s="94"/>
      <c r="H42" s="94"/>
      <c r="I42" s="70">
        <f t="shared" si="35"/>
        <v>0</v>
      </c>
      <c r="J42" s="79"/>
      <c r="K42" s="94"/>
      <c r="L42" s="94"/>
      <c r="M42" s="71">
        <f t="shared" si="36"/>
        <v>0</v>
      </c>
      <c r="N42" s="79"/>
      <c r="O42" s="94"/>
      <c r="P42" s="94"/>
      <c r="Q42" s="70">
        <f t="shared" si="37"/>
        <v>0</v>
      </c>
      <c r="R42" s="79"/>
      <c r="S42" s="94"/>
      <c r="T42" s="94"/>
      <c r="U42" s="71">
        <f t="shared" si="38"/>
        <v>0</v>
      </c>
      <c r="V42" s="125">
        <f t="shared" si="39"/>
        <v>0</v>
      </c>
      <c r="W42" s="43">
        <f t="shared" si="40"/>
        <v>0</v>
      </c>
      <c r="X42" s="36">
        <f>ROUND(IFERROR((W42/(Y42*IF(ISNUMBER(E42),E42,1))),0),2)</f>
        <v>0</v>
      </c>
      <c r="Y42" s="90"/>
      <c r="Z42" s="6">
        <f>(IF(I42&lt;30%,0,IF(I42&lt;35%,F42*G42*H42*F!$B$33,IF(I42&lt;40%,F42*G42*H42*F!$B$38,IF(I42&lt;45%,F42*G42*H42*F!$B$43,IF(I42&lt;50%,F42*G42*H42*F!$B$48,IF(I42=50%,F42*G42*H42*F!$B$50,IF(I42=51%,F42*G42*H42*F!$B$51,IF(I42=52%,F42*G42*H42*F!$B$52,IF(I42=53%,F42*G42*H42*F!$B$53,IF(I42=54%,F42*G42*H42*F!$B$54,IF(I42=55%,F42*G42*H42*F!$B$55,IF(I42=56%,F42*G42*H42*F!$B$56,IF(I42=57%,F42*G42*H42*F!$B$57,IF(I42=58%,F42*G42*H42*F!$B$58,IF(I42=59%,F42*G42*H42*F!$B$59,IF(I42=60%,F42*G42*H42*F!$B$60,IF(I42=61%,F42*G42*H42*F!$B$61,IF(I42=62%,F42*G42*H42*F!$B$62,IF(I42=63%,F42*G42*H42*F!$B$63,IF(I42=64%,F42*G42*H42*F!$B$64,IF(I42=65%,F42*G42*H42*F!$B$65,IF(I42=66%,F42*G42*H42*F!$B$66,IF(I42=67%,F42*G42*H42*F!$B$67,IF(I42=68%,F42*G42*H42*F!$B$68,IF(I42=69%,F42*G42*H42*F!$B$69,IF(I42=70%,F42*G42*H42*F!$B$70,IF(I42=71%,F42*G42*H42*F!$B$71,IF(I42=72%,F42*G42*H42*F!$B$72,IF(I42=73%,F42*G42*H42*F!$B$73,IF(I42=74%,F42*G42*H42*F!$B$74,IF(I42=75%,F42*G42*H42*F!$B$75,IF(I42=76%,F42*G42*H42*F!$B$76,IF(I42=77%,F42*G42*H42*F!$B$77,IF(I42=78%,F42*G42*H42*F!$B$78,IF(I42=79%,F42*G42*H42*F!$B$79,IF(I42=80%,F42*G42*H42*F!$B$80,IF(I42=81%,F42*G42*H42*F!$B$81,IF(I42=82%,F42*G42*H42*F!$B$82,IF(I42=83%,F42*G42*H42*F!$B$83,IF(I42=84%,F42*G42*H42*F!$B$84,IF(I42=85%,F42*G42*H42*F!$B$85,IF(I42=86%,F42*G42*H42*F!$B$86,IF(I42=87%,F42*G42*H42*F!$B$87,IF(I42=88%,F42*G42*H42*F!$B$88,IF(I42=89%,F42*G42*H42*F!$B$89,IF(I42=90%,F42*G42*H42*F!$B$90,IF(I42=91%,F42*G42*H42*F!$B$91,IF(I42=92%,F42*G42*H42*F!$B$92,IF(I42=93%,F42*G42*H42*F!$B$93,IF(I42=94%,F42*G42*H42*F!$B$94,IF(I42=95%,F42*G42*H42*F!$B$95,IF(I42=96%,F42*G42*H42*F!$B$96,IF(I42=97%,F42*G42*H42*F!$B$97,IF(I42=98%,F42*G42*H42*F!$B$98,IF(I42=99%,F42*G42*H42*F!$B$99,IF(I42&gt;99%,F42*G42*H42*F!$B$100,))))))))))))))))))))))))))))))))))))))))))))))))))))))))+IF(M42&lt;30%,0,IF(M42&lt;35%,J42*K42*L42*F!$B$33,IF(M42&lt;40%,J42*K42*L42*F!$B$38,IF(M42&lt;45%,J42*K42*L42*F!$B$43,IF(M42&lt;50%,J42*K42*L42*F!$B$48,IF(M42=50%,J42*K42*L42*F!$B$50,IF(M42=51%,J42*K42*L42*F!$B$51,IF(M42=52%,J42*K42*L42*F!$B$52,IF(M42=53%,J42*K42*L42*F!$B$53,IF(M42=54%,J42*K42*L42*F!$B$54,IF(M42=55%,J42*K42*L42*F!$B$55,IF(M42=56%,J42*K42*L42*F!$B$56,IF(M42=57%,J42*K42*L42*F!$B$57,IF(M42=58%,J42*K42*L42*F!$B$58,IF(M42=59%,J42*K42*L42*F!$B$59,IF(M42=60%,J42*K42*L42*F!$B$60,IF(M42=61%,J42*K42*L42*F!$B$61,IF(M42=62%,J42*K42*L42*F!$B$62,IF(M42=63%,J42*K42*L42*F!$B$63,IF(M42=64%,J42*K42*L42*F!$B$64,IF(M42=65%,J42*K42*L42*F!$B$65,IF(M42=66%,J42*K42*L42*F!$B$66,IF(M42=67%,J42*K42*L42*F!$B$67,IF(M42=68%,J42*K42*L42*F!$B$68,IF(M42=69%,J42*K42*L42*F!$B$69,IF(M42=70%,J42*K42*L42*F!$B$70,IF(M42=71%,J42*K42*L42*F!$B$71,IF(M42=72%,J42*K42*L42*F!$B$72,IF(M42=73%,J42*K42*L42*F!$B$73,IF(M42=74%,J42*K42*L42*F!$B$74,IF(M42=75%,J42*K42*L42*F!$B$75,IF(M42=76%,J42*K42*L42*F!$B$76,IF(M42=77%,J42*K42*L42*F!$B$77,IF(M42=78%,J42*K42*L42*F!$B$78,IF(M42=79%,J42*K42*L42*F!$B$79,IF(M42=80%,J42*K42*L42*F!$B$80,IF(M42=81%,J42*K42*L42*F!$B$81,IF(M42=82%,J42*K42*L42*F!$B$82,IF(M42=83%,J42*K42*L42*F!$B$83,IF(M42=84%,J42*K42*L42*F!$B$84,IF(M42=85%,J42*K42*L42*F!$B$85,IF(M42=86%,J42*K42*L42*F!$B$86,IF(M42=87%,J42*K42*L42*F!$B$87,IF(M42=88%,J42*K42*L42*F!$B$88,IF(M42=89%,J42*K42*L42*F!$B$89,IF(M42=90%,J42*K42*L42*F!$B$90,IF(M42=91%,J42*K42*L42*F!$B$91,IF(M42=92%,J42*K42*L42*F!$B$92,IF(M42=93%,J42*K42*L42*F!$B$93,IF(M42=94%,J42*K42*L42*F!$B$94,IF(M42=95%,J42*K42*L42*F!$B$95,IF(M42=96%,J42*K42*L42*F!$B$96,IF(M42=97%,J42*K42*L42*F!$B$97,IF(M42=98%,J42*K42*L42*F!$B$98,IF(M42=99%,J42*K42*L42*F!$B$99,IF(M42&gt;99%,J42*K42*L42*F!$B$100,))))))))))))))))))))))))))))))))))))))))))))))))))))))))+IF(Q42&lt;30%,0,IF(Q42&lt;35%,N42*O42*P42*F!$B$33,IF(Q42&lt;40%,N42*O42*P42*F!$B$38,IF(Q42&lt;45%,N42*O42*P42*F!$B$43,IF(Q42&lt;50%,N42*O42*P42*F!$B$48,IF(Q42=50%,N42*O42*P42*F!$B$50,IF(Q42=51%,N42*O42*P42*F!$B$51,IF(Q42=52%,N42*O42*P42*F!$B$52,IF(Q42=53%,N42*O42*P42*F!$B$53,IF(Q42=54%,N42*O42*P42*F!$B$54,IF(Q42=55%,N42*O42*P42*F!$B$55,IF(Q42=56%,N42*O42*P42*F!$B$56,IF(Q42=57%,N42*O42*P42*F!$B$57,IF(Q42=58%,N42*O42*P42*F!$B$58,IF(Q42=59%,N42*O42*P42*F!$B$59,IF(Q42=60%,N42*O42*P42*F!$B$60,IF(Q42=61%,N42*O42*P42*F!$B$61,IF(Q42=62%,N42*O42*P42*F!$B$62,IF(Q42=63%,N42*O42*P42*F!$B$63,IF(Q42=64%,N42*O42*P42*F!$B$64,IF(Q42=65%,N42*O42*P42*F!$B$65,IF(Q42=66%,N42*O42*P42*F!$B$66,IF(Q42=67%,N42*O42*P42*F!$B$67,IF(Q42=68%,N42*O42*P42*F!$B$68,IF(Q42=69%,N42*O42*P42*F!$B$69,IF(Q42=70%,N42*O42*P42*F!$B$70,IF(Q42=71%,N42*O42*P42*F!$B$71,IF(Q42=72%,N42*O42*P42*F!$B$72,IF(Q42=73%,N42*O42*P42*F!$B$73,IF(Q42=74%,N42*O42*P42*F!$B$74,IF(Q42=75%,N42*O42*P42*F!$B$75,IF(Q42=76%,N42*O42*P42*F!$B$76,IF(Q42=77%,N42*O42*P42*F!$B$77,IF(Q42=78%,N42*O42*P42*F!$B$78,IF(Q42=79%,N42*O42*P42*F!$B$79,IF(Q42=80%,N42*O42*P42*F!$B$80,IF(Q42=81%,N42*O42*P42*F!$B$81,IF(Q42=82%,N42*O42*P42*F!$B$82,IF(Q42=83%,N42*O42*P42*F!$B$83,IF(Q42=84%,N42*O42*P42*F!$B$84,IF(Q42=85%,N42*O42*P42*F!$B$85,IF(Q42=86%,N42*O42*P42*F!$B$86,IF(Q42=87%,N42*O42*P42*F!$B$87,IF(Q42=88%,N42*O42*P42*F!$B$88,IF(Q42=89%,N42*O42*P42*F!$B$89,IF(Q42=90%,N42*O42*P42*F!$B$90,IF(Q42=91%,N42*O42*P42*F!$B$91,IF(Q42=92%,N42*O42*P42*F!$B$92,IF(Q42=93%,N42*O42*P42*F!$B$93,IF(Q42=94%,N42*O42*P42*F!$B$94,IF(Q42=95%,N42*O42*P42*F!$B$95,IF(Q42=96%,N42*O42*P42*F!$B$96,IF(Q42=97%,N42*O42*P42*F!$B$97,IF(Q42=98%,N42*O42*P42*F!$B$98,IF(Q42=99%,N42*O42*P42*F!$B$99,IF(Q42&gt;99%,N42*O42*P42*F!$B$100,))))))))))))))))))))))))))))))))))))))))))))))))))))))))+IF(U42&lt;30%,0,IF(U42&lt;35%,R42*S42*T42*F!$B$33,IF(U42&lt;40%,R42*S42*T42*F!$B$38,IF(U42&lt;45%,R42*S42*T42*F!$B$43,IF(U42&lt;50%,R42*S42*T42*F!$B$48,IF(U42=50%,R42*S42*T42*F!$B$50,IF(U42=51%,R42*S42*T42*F!$B$51,IF(U42=52%,R42*S42*T42*F!$B$52,IF(U42=53%,R42*S42*T42*F!$B$53,IF(U42=54%,R42*S42*T42*F!$B$54,IF(U42=55%,R42*S42*T42*F!$B$55,IF(U42=56%,R42*S42*T42*F!$B$56,IF(U42=57%,R42*S42*T42*F!$B$57,IF(U42=58%,R42*S42*T42*F!$B$58,IF(U42=59%,R42*S42*T42*F!$B$59,IF(U42=60%,R42*S42*T42*F!$B$60,IF(U42=61%,R42*S42*T42*F!$B$61,IF(U42=62%,R42*S42*T42*F!$B$62,IF(U42=63%,R42*S42*T42*F!$B$63,IF(U42=64%,R42*S42*T42*F!$B$64,IF(U42=65%,R42*S42*T42*F!$B$65,IF(U42=66%,R42*S42*T42*F!$B$66,IF(U42=67%,R42*S42*T42*F!$B$67,IF(U42=68%,R42*S42*T42*F!$B$68,IF(U42=69%,R42*S42*T42*F!$B$69,IF(U42=70%,R42*S42*T42*F!$B$70,IF(U42=71%,R42*S42*T42*F!$B$71,IF(U42=72%,R42*S42*T42*F!$B$72,IF(U42=73%,R42*S42*T42*F!$B$73,IF(U42=74%,R42*S42*T42*F!$B$74,IF(U42=75%,R42*S42*T42*F!$B$75,IF(U42=76%,R42*S42*T42*F!$B$76,IF(U42=77%,R42*S42*T42*F!$B$77,IF(U42=78%,R42*S42*T42*F!$B$78,IF(U42=79%,R42*S42*T42*F!$B$79,IF(U42=80%,R42*S42*T42*F!$B$80,IF(U42=81%,R42*S42*T42*F!$B$81,IF(U42=82%,R42*S42*T42*F!$B$82,IF(U42=83%,R42*S42*T42*F!$B$83,IF(U42=84%,R42*S42*T42*F!$B$84,IF(U42=85%,R42*S42*T42*F!$B$85,IF(U42=86%,R42*S42*T42*F!$B$86,IF(U42=87%,R42*S42*T42*F!$B$87,IF(U42=88%,R42*S42*T42*F!$B$88,IF(U42=89%,R42*S42*T42*F!$B$89,IF(U42=90%,R42*S42*T42*F!$B$90,IF(U42=91%,R42*S42*T42*F!$B$91,IF(U42=92%,R42*S42*T42*F!$B$92,IF(U42=93%,R42*S42*T42*F!$B$93,IF(U42=94%,R42*S42*T42*F!$B$94,IF(U42=95%,R42*S42*T42*F!$B$95,IF(U42=96%,R42*S42*T42*F!$B$96,IF(U42=97%,R42*S42*T42*F!$B$97,IF(U42=98%,R42*S42*T42*F!$B$98,IF(U42=99%,R42*S42*T42*F!$B$99,IF(U42&gt;99%,R42*S42*T42*F!$B$100)))))))))))))))))))))))))))))))))))))))))))))))))))))))))*IF(ISNUMBER(E42),E42,1)*IF(ISNUMBER(D42),D42,1)</f>
        <v>0</v>
      </c>
      <c r="AA42" s="6">
        <f>G42*H42+K42*L42+O42*P42+S42*T42</f>
        <v>0</v>
      </c>
      <c r="AB42" s="115">
        <f>(H42*(IF(I42&lt;45%,0.5,IF(I42&lt;55%,0.8,IF(I42&lt;65%,0.9,IF(I42&lt;75%,1,IF(I42&lt;85%,1.1,1.2))))))+L42*(IF(M42&lt;45%,0.5,IF(M42&lt;55%,0.8,IF(M42&lt;65%,0.9,IF(M42&lt;75%,1,IF(M42&lt;85%,1.1,1.2))))))+P42*(IF(Q42&lt;45%,0.5,IF(Q42&lt;55%,0.8,IF(Q42&lt;65%,0.9,IF(Q42&lt;75%,1,IF(Q42&lt;85%,1.1,1.2))))))+T42*(IF(U42&lt;45%,0.5,IF(U42&lt;55%,0.8,IF(U42&lt;65%,0.9,IF(U42&lt;75%,1,IF(U42&lt;85%,1.1,1.2)))))))*IF(D42&gt;=0.8,6,IF(D42&lt;=0.4,1.5,3))</f>
        <v>0</v>
      </c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</row>
    <row r="43" spans="1:62" x14ac:dyDescent="0.25">
      <c r="A43" s="1125"/>
      <c r="B43" s="76"/>
      <c r="C43" s="77"/>
      <c r="D43" s="63"/>
      <c r="E43" s="83"/>
      <c r="F43" s="81"/>
      <c r="G43" s="96"/>
      <c r="H43" s="96"/>
      <c r="I43" s="82">
        <f t="shared" si="35"/>
        <v>0</v>
      </c>
      <c r="J43" s="81"/>
      <c r="K43" s="96"/>
      <c r="L43" s="96"/>
      <c r="M43" s="104">
        <f t="shared" si="36"/>
        <v>0</v>
      </c>
      <c r="N43" s="81"/>
      <c r="O43" s="96"/>
      <c r="P43" s="96"/>
      <c r="Q43" s="82">
        <f t="shared" si="37"/>
        <v>0</v>
      </c>
      <c r="R43" s="81"/>
      <c r="S43" s="96"/>
      <c r="T43" s="96"/>
      <c r="U43" s="104">
        <f t="shared" si="38"/>
        <v>0</v>
      </c>
      <c r="V43" s="128">
        <f t="shared" si="39"/>
        <v>0</v>
      </c>
      <c r="W43" s="44">
        <f t="shared" si="40"/>
        <v>0</v>
      </c>
      <c r="X43" s="45">
        <f t="shared" si="41"/>
        <v>0</v>
      </c>
      <c r="Y43" s="90"/>
      <c r="Z43" s="8">
        <f>(IF(I43&lt;30%,0,IF(I43&lt;35%,F43*G43*H43*F!$B$33,IF(I43&lt;40%,F43*G43*H43*F!$B$38,IF(I43&lt;45%,F43*G43*H43*F!$B$43,IF(I43&lt;50%,F43*G43*H43*F!$B$48,IF(I43=50%,F43*G43*H43*F!$B$50,IF(I43=51%,F43*G43*H43*F!$B$51,IF(I43=52%,F43*G43*H43*F!$B$52,IF(I43=53%,F43*G43*H43*F!$B$53,IF(I43=54%,F43*G43*H43*F!$B$54,IF(I43=55%,F43*G43*H43*F!$B$55,IF(I43=56%,F43*G43*H43*F!$B$56,IF(I43=57%,F43*G43*H43*F!$B$57,IF(I43=58%,F43*G43*H43*F!$B$58,IF(I43=59%,F43*G43*H43*F!$B$59,IF(I43=60%,F43*G43*H43*F!$B$60,IF(I43=61%,F43*G43*H43*F!$B$61,IF(I43=62%,F43*G43*H43*F!$B$62,IF(I43=63%,F43*G43*H43*F!$B$63,IF(I43=64%,F43*G43*H43*F!$B$64,IF(I43=65%,F43*G43*H43*F!$B$65,IF(I43=66%,F43*G43*H43*F!$B$66,IF(I43=67%,F43*G43*H43*F!$B$67,IF(I43=68%,F43*G43*H43*F!$B$68,IF(I43=69%,F43*G43*H43*F!$B$69,IF(I43=70%,F43*G43*H43*F!$B$70,IF(I43=71%,F43*G43*H43*F!$B$71,IF(I43=72%,F43*G43*H43*F!$B$72,IF(I43=73%,F43*G43*H43*F!$B$73,IF(I43=74%,F43*G43*H43*F!$B$74,IF(I43=75%,F43*G43*H43*F!$B$75,IF(I43=76%,F43*G43*H43*F!$B$76,IF(I43=77%,F43*G43*H43*F!$B$77,IF(I43=78%,F43*G43*H43*F!$B$78,IF(I43=79%,F43*G43*H43*F!$B$79,IF(I43=80%,F43*G43*H43*F!$B$80,IF(I43=81%,F43*G43*H43*F!$B$81,IF(I43=82%,F43*G43*H43*F!$B$82,IF(I43=83%,F43*G43*H43*F!$B$83,IF(I43=84%,F43*G43*H43*F!$B$84,IF(I43=85%,F43*G43*H43*F!$B$85,IF(I43=86%,F43*G43*H43*F!$B$86,IF(I43=87%,F43*G43*H43*F!$B$87,IF(I43=88%,F43*G43*H43*F!$B$88,IF(I43=89%,F43*G43*H43*F!$B$89,IF(I43=90%,F43*G43*H43*F!$B$90,IF(I43=91%,F43*G43*H43*F!$B$91,IF(I43=92%,F43*G43*H43*F!$B$92,IF(I43=93%,F43*G43*H43*F!$B$93,IF(I43=94%,F43*G43*H43*F!$B$94,IF(I43=95%,F43*G43*H43*F!$B$95,IF(I43=96%,F43*G43*H43*F!$B$96,IF(I43=97%,F43*G43*H43*F!$B$97,IF(I43=98%,F43*G43*H43*F!$B$98,IF(I43=99%,F43*G43*H43*F!$B$99,IF(I43&gt;99%,F43*G43*H43*F!$B$100,))))))))))))))))))))))))))))))))))))))))))))))))))))))))+IF(M43&lt;30%,0,IF(M43&lt;35%,J43*K43*L43*F!$B$33,IF(M43&lt;40%,J43*K43*L43*F!$B$38,IF(M43&lt;45%,J43*K43*L43*F!$B$43,IF(M43&lt;50%,J43*K43*L43*F!$B$48,IF(M43=50%,J43*K43*L43*F!$B$50,IF(M43=51%,J43*K43*L43*F!$B$51,IF(M43=52%,J43*K43*L43*F!$B$52,IF(M43=53%,J43*K43*L43*F!$B$53,IF(M43=54%,J43*K43*L43*F!$B$54,IF(M43=55%,J43*K43*L43*F!$B$55,IF(M43=56%,J43*K43*L43*F!$B$56,IF(M43=57%,J43*K43*L43*F!$B$57,IF(M43=58%,J43*K43*L43*F!$B$58,IF(M43=59%,J43*K43*L43*F!$B$59,IF(M43=60%,J43*K43*L43*F!$B$60,IF(M43=61%,J43*K43*L43*F!$B$61,IF(M43=62%,J43*K43*L43*F!$B$62,IF(M43=63%,J43*K43*L43*F!$B$63,IF(M43=64%,J43*K43*L43*F!$B$64,IF(M43=65%,J43*K43*L43*F!$B$65,IF(M43=66%,J43*K43*L43*F!$B$66,IF(M43=67%,J43*K43*L43*F!$B$67,IF(M43=68%,J43*K43*L43*F!$B$68,IF(M43=69%,J43*K43*L43*F!$B$69,IF(M43=70%,J43*K43*L43*F!$B$70,IF(M43=71%,J43*K43*L43*F!$B$71,IF(M43=72%,J43*K43*L43*F!$B$72,IF(M43=73%,J43*K43*L43*F!$B$73,IF(M43=74%,J43*K43*L43*F!$B$74,IF(M43=75%,J43*K43*L43*F!$B$75,IF(M43=76%,J43*K43*L43*F!$B$76,IF(M43=77%,J43*K43*L43*F!$B$77,IF(M43=78%,J43*K43*L43*F!$B$78,IF(M43=79%,J43*K43*L43*F!$B$79,IF(M43=80%,J43*K43*L43*F!$B$80,IF(M43=81%,J43*K43*L43*F!$B$81,IF(M43=82%,J43*K43*L43*F!$B$82,IF(M43=83%,J43*K43*L43*F!$B$83,IF(M43=84%,J43*K43*L43*F!$B$84,IF(M43=85%,J43*K43*L43*F!$B$85,IF(M43=86%,J43*K43*L43*F!$B$86,IF(M43=87%,J43*K43*L43*F!$B$87,IF(M43=88%,J43*K43*L43*F!$B$88,IF(M43=89%,J43*K43*L43*F!$B$89,IF(M43=90%,J43*K43*L43*F!$B$90,IF(M43=91%,J43*K43*L43*F!$B$91,IF(M43=92%,J43*K43*L43*F!$B$92,IF(M43=93%,J43*K43*L43*F!$B$93,IF(M43=94%,J43*K43*L43*F!$B$94,IF(M43=95%,J43*K43*L43*F!$B$95,IF(M43=96%,J43*K43*L43*F!$B$96,IF(M43=97%,J43*K43*L43*F!$B$97,IF(M43=98%,J43*K43*L43*F!$B$98,IF(M43=99%,J43*K43*L43*F!$B$99,IF(M43&gt;99%,J43*K43*L43*F!$B$100,))))))))))))))))))))))))))))))))))))))))))))))))))))))))+IF(Q43&lt;30%,0,IF(Q43&lt;35%,N43*O43*P43*F!$B$33,IF(Q43&lt;40%,N43*O43*P43*F!$B$38,IF(Q43&lt;45%,N43*O43*P43*F!$B$43,IF(Q43&lt;50%,N43*O43*P43*F!$B$48,IF(Q43=50%,N43*O43*P43*F!$B$50,IF(Q43=51%,N43*O43*P43*F!$B$51,IF(Q43=52%,N43*O43*P43*F!$B$52,IF(Q43=53%,N43*O43*P43*F!$B$53,IF(Q43=54%,N43*O43*P43*F!$B$54,IF(Q43=55%,N43*O43*P43*F!$B$55,IF(Q43=56%,N43*O43*P43*F!$B$56,IF(Q43=57%,N43*O43*P43*F!$B$57,IF(Q43=58%,N43*O43*P43*F!$B$58,IF(Q43=59%,N43*O43*P43*F!$B$59,IF(Q43=60%,N43*O43*P43*F!$B$60,IF(Q43=61%,N43*O43*P43*F!$B$61,IF(Q43=62%,N43*O43*P43*F!$B$62,IF(Q43=63%,N43*O43*P43*F!$B$63,IF(Q43=64%,N43*O43*P43*F!$B$64,IF(Q43=65%,N43*O43*P43*F!$B$65,IF(Q43=66%,N43*O43*P43*F!$B$66,IF(Q43=67%,N43*O43*P43*F!$B$67,IF(Q43=68%,N43*O43*P43*F!$B$68,IF(Q43=69%,N43*O43*P43*F!$B$69,IF(Q43=70%,N43*O43*P43*F!$B$70,IF(Q43=71%,N43*O43*P43*F!$B$71,IF(Q43=72%,N43*O43*P43*F!$B$72,IF(Q43=73%,N43*O43*P43*F!$B$73,IF(Q43=74%,N43*O43*P43*F!$B$74,IF(Q43=75%,N43*O43*P43*F!$B$75,IF(Q43=76%,N43*O43*P43*F!$B$76,IF(Q43=77%,N43*O43*P43*F!$B$77,IF(Q43=78%,N43*O43*P43*F!$B$78,IF(Q43=79%,N43*O43*P43*F!$B$79,IF(Q43=80%,N43*O43*P43*F!$B$80,IF(Q43=81%,N43*O43*P43*F!$B$81,IF(Q43=82%,N43*O43*P43*F!$B$82,IF(Q43=83%,N43*O43*P43*F!$B$83,IF(Q43=84%,N43*O43*P43*F!$B$84,IF(Q43=85%,N43*O43*P43*F!$B$85,IF(Q43=86%,N43*O43*P43*F!$B$86,IF(Q43=87%,N43*O43*P43*F!$B$87,IF(Q43=88%,N43*O43*P43*F!$B$88,IF(Q43=89%,N43*O43*P43*F!$B$89,IF(Q43=90%,N43*O43*P43*F!$B$90,IF(Q43=91%,N43*O43*P43*F!$B$91,IF(Q43=92%,N43*O43*P43*F!$B$92,IF(Q43=93%,N43*O43*P43*F!$B$93,IF(Q43=94%,N43*O43*P43*F!$B$94,IF(Q43=95%,N43*O43*P43*F!$B$95,IF(Q43=96%,N43*O43*P43*F!$B$96,IF(Q43=97%,N43*O43*P43*F!$B$97,IF(Q43=98%,N43*O43*P43*F!$B$98,IF(Q43=99%,N43*O43*P43*F!$B$99,IF(Q43&gt;99%,N43*O43*P43*F!$B$100,))))))))))))))))))))))))))))))))))))))))))))))))))))))))+IF(U43&lt;30%,0,IF(U43&lt;35%,R43*S43*T43*F!$B$33,IF(U43&lt;40%,R43*S43*T43*F!$B$38,IF(U43&lt;45%,R43*S43*T43*F!$B$43,IF(U43&lt;50%,R43*S43*T43*F!$B$48,IF(U43=50%,R43*S43*T43*F!$B$50,IF(U43=51%,R43*S43*T43*F!$B$51,IF(U43=52%,R43*S43*T43*F!$B$52,IF(U43=53%,R43*S43*T43*F!$B$53,IF(U43=54%,R43*S43*T43*F!$B$54,IF(U43=55%,R43*S43*T43*F!$B$55,IF(U43=56%,R43*S43*T43*F!$B$56,IF(U43=57%,R43*S43*T43*F!$B$57,IF(U43=58%,R43*S43*T43*F!$B$58,IF(U43=59%,R43*S43*T43*F!$B$59,IF(U43=60%,R43*S43*T43*F!$B$60,IF(U43=61%,R43*S43*T43*F!$B$61,IF(U43=62%,R43*S43*T43*F!$B$62,IF(U43=63%,R43*S43*T43*F!$B$63,IF(U43=64%,R43*S43*T43*F!$B$64,IF(U43=65%,R43*S43*T43*F!$B$65,IF(U43=66%,R43*S43*T43*F!$B$66,IF(U43=67%,R43*S43*T43*F!$B$67,IF(U43=68%,R43*S43*T43*F!$B$68,IF(U43=69%,R43*S43*T43*F!$B$69,IF(U43=70%,R43*S43*T43*F!$B$70,IF(U43=71%,R43*S43*T43*F!$B$71,IF(U43=72%,R43*S43*T43*F!$B$72,IF(U43=73%,R43*S43*T43*F!$B$73,IF(U43=74%,R43*S43*T43*F!$B$74,IF(U43=75%,R43*S43*T43*F!$B$75,IF(U43=76%,R43*S43*T43*F!$B$76,IF(U43=77%,R43*S43*T43*F!$B$77,IF(U43=78%,R43*S43*T43*F!$B$78,IF(U43=79%,R43*S43*T43*F!$B$79,IF(U43=80%,R43*S43*T43*F!$B$80,IF(U43=81%,R43*S43*T43*F!$B$81,IF(U43=82%,R43*S43*T43*F!$B$82,IF(U43=83%,R43*S43*T43*F!$B$83,IF(U43=84%,R43*S43*T43*F!$B$84,IF(U43=85%,R43*S43*T43*F!$B$85,IF(U43=86%,R43*S43*T43*F!$B$86,IF(U43=87%,R43*S43*T43*F!$B$87,IF(U43=88%,R43*S43*T43*F!$B$88,IF(U43=89%,R43*S43*T43*F!$B$89,IF(U43=90%,R43*S43*T43*F!$B$90,IF(U43=91%,R43*S43*T43*F!$B$91,IF(U43=92%,R43*S43*T43*F!$B$92,IF(U43=93%,R43*S43*T43*F!$B$93,IF(U43=94%,R43*S43*T43*F!$B$94,IF(U43=95%,R43*S43*T43*F!$B$95,IF(U43=96%,R43*S43*T43*F!$B$96,IF(U43=97%,R43*S43*T43*F!$B$97,IF(U43=98%,R43*S43*T43*F!$B$98,IF(U43=99%,R43*S43*T43*F!$B$99,IF(U43&gt;99%,R43*S43*T43*F!$B$100)))))))))))))))))))))))))))))))))))))))))))))))))))))))))*IF(ISNUMBER(E43),E43,1)*IF(ISNUMBER(D43),D43,1)</f>
        <v>0</v>
      </c>
      <c r="AA43" s="8">
        <f>G43*H43+K43*L43+O43*P43+S43*T43</f>
        <v>0</v>
      </c>
      <c r="AB43" s="129">
        <f>(H43*(IF(I43&lt;45%,0.5,IF(I43&lt;55%,0.8,IF(I43&lt;65%,0.9,IF(I43&lt;75%,1,IF(I43&lt;85%,1.1,1.2))))))+L43*(IF(M43&lt;45%,0.5,IF(M43&lt;55%,0.8,IF(M43&lt;65%,0.9,IF(M43&lt;75%,1,IF(M43&lt;85%,1.1,1.2))))))+P43*(IF(Q43&lt;45%,0.5,IF(Q43&lt;55%,0.8,IF(Q43&lt;65%,0.9,IF(Q43&lt;75%,1,IF(Q43&lt;85%,1.1,1.2))))))+T43*(IF(U43&lt;45%,0.5,IF(U43&lt;55%,0.8,IF(U43&lt;65%,0.9,IF(U43&lt;75%,1,IF(U43&lt;85%,1.1,1.2)))))))*IF(D43&gt;=0.8,6,IF(D43&lt;=0.4,1.5,3))</f>
        <v>0</v>
      </c>
      <c r="AC43" s="11"/>
      <c r="AD43" s="11"/>
      <c r="AE43" s="11" t="s">
        <v>2</v>
      </c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</row>
    <row r="44" spans="1:62" x14ac:dyDescent="0.25">
      <c r="A44" s="1125"/>
      <c r="B44" s="76"/>
      <c r="C44" s="77"/>
      <c r="D44" s="134">
        <f>ROUND(IFERROR((D39*(G39*H39+K39*L39+O39*P39+S39*T39)+D40*(G40*H40+K40*L40+O40*P40+S40*T40)+D41*(G41*H41+K41*L41+O41*P41+S41*T41)+D42*(G42*H42+K42*L42+O42*P42+S42*T42)+D43*(G43*H43+K43*L43+O43*P43+S43*T43))/((G39*H39+K39*L39+O39*P39+S39*T39)+(G40*H40+K40*L40+O40*P40+S40*T40)+(G41*H41+K41*L41+O41*P41+S41*T41)+(G42*H42+K42*L42+O42*P42+S42*T42)+(G43*H43+K43*L43+O43*P43+S43*T43)),0),3)</f>
        <v>0</v>
      </c>
      <c r="E44" s="83"/>
      <c r="F44" s="79"/>
      <c r="G44" s="94"/>
      <c r="H44" s="94"/>
      <c r="I44" s="70"/>
      <c r="J44" s="79"/>
      <c r="K44" s="94"/>
      <c r="L44" s="94"/>
      <c r="M44" s="71"/>
      <c r="N44" s="79"/>
      <c r="O44" s="94"/>
      <c r="P44" s="94"/>
      <c r="Q44" s="70"/>
      <c r="R44" s="79"/>
      <c r="S44" s="94"/>
      <c r="T44" s="94"/>
      <c r="U44" s="71"/>
      <c r="V44" s="122">
        <f>SUM(V39:V43)</f>
        <v>0</v>
      </c>
      <c r="W44" s="117">
        <f>IFERROR(V44/AA44,0)</f>
        <v>0</v>
      </c>
      <c r="X44" s="118">
        <f>ROUND(IFERROR((D39*(I39*G39*H39+M39*K39*L39+Q39*O39*P39+U39*S39*T39)+D40*(I40*G40*H40+M40*K40*L40+Q40*O40*P40+U40*S40*T40)+D41*(I41*G41*H41+M41*K41*L41+Q41*O41*P41+U41*S41*T41)+D42*(I42*G42*H42+M42*K42*L42+Q42*O42*P42+U42*S42*T42)+D43*(I43*G43*H43+M43*K43*L43+Q43*O43*P43+U43*S43*T43))/(D39*(G39*H39+K39*L39+O39*P39+S39*T39)+D40*(G40*H40+K40*L40+O40*P40+S40*T40)+D41*(G41*H41+K41*L41+O41*P41+S41*T41)+D42*(G42*H42+K42*L42+O42*P42+S42*T42)+D43*(G43*H43+K43*L43+O43*P43+S43*T43)),0),2)</f>
        <v>0</v>
      </c>
      <c r="Y44" s="159"/>
      <c r="Z44" s="117">
        <f>SUM(Z39:Z43)</f>
        <v>0</v>
      </c>
      <c r="AA44" s="117">
        <f>SUM(AA39:AA43)</f>
        <v>0</v>
      </c>
      <c r="AB44" s="119">
        <f>IF(SUM(AB39:AB43)=0,TIME(,0,),TIME(,SUM(AB39:AB43)+30,))</f>
        <v>0</v>
      </c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</row>
    <row r="45" spans="1:62" x14ac:dyDescent="0.25">
      <c r="A45" s="1125"/>
      <c r="B45" s="76"/>
      <c r="C45" s="77"/>
      <c r="D45" s="63"/>
      <c r="E45" s="83"/>
      <c r="F45" s="81"/>
      <c r="G45" s="96"/>
      <c r="H45" s="96"/>
      <c r="I45" s="82">
        <f t="shared" ref="I45:I49" si="42">IFERROR(ROUND(F45/$Y45,2),)</f>
        <v>0</v>
      </c>
      <c r="J45" s="81"/>
      <c r="K45" s="96"/>
      <c r="L45" s="96"/>
      <c r="M45" s="104">
        <f t="shared" ref="M45:M49" si="43">IFERROR(ROUND(J45/$Y45,2),)</f>
        <v>0</v>
      </c>
      <c r="N45" s="81"/>
      <c r="O45" s="96"/>
      <c r="P45" s="96"/>
      <c r="Q45" s="82">
        <f t="shared" ref="Q45:Q49" si="44">IFERROR(ROUND(N45/$Y45,2),)</f>
        <v>0</v>
      </c>
      <c r="R45" s="81"/>
      <c r="S45" s="96"/>
      <c r="T45" s="96"/>
      <c r="U45" s="104">
        <f t="shared" ref="U45:U49" si="45">IFERROR(ROUND(R45/$Y45,2),)</f>
        <v>0</v>
      </c>
      <c r="V45" s="128">
        <f>(IF(ISNUMBER(F45),F45,1)*G45*H45+IF(ISNUMBER(J45),J45,1)*K45*L45+IF(ISNUMBER(N45),N45,1)*O45*P45+IF(ISNUMBER(R45),R45,1)*S45*T45)*IF(ISNUMBER(E45),E45,1)</f>
        <v>0</v>
      </c>
      <c r="W45" s="44">
        <f>IFERROR((IF(ISNUMBER(F45),F45,1)*G45*H45+IF(ISNUMBER(J45),J45,1)*K45*L45+IF(ISNUMBER(N45),N45,1)*O45*P45+IF(ISNUMBER(R45),R45,1)*S45*T45)*IF(ISNUMBER(E45),E45,1)/(G45*H45+K45*L45+O45*P45+S45*T45),0)</f>
        <v>0</v>
      </c>
      <c r="X45" s="45">
        <f>ROUND(IFERROR((W45/(Y45*IF(ISNUMBER(E45),E45,1))),0),2)</f>
        <v>0</v>
      </c>
      <c r="Y45" s="90"/>
      <c r="Z45" s="8">
        <f>(IF(I45&lt;30%,0,IF(I45&lt;35%,F45*G45*H45*F!$B$33,IF(I45&lt;40%,F45*G45*H45*F!$B$38,IF(I45&lt;45%,F45*G45*H45*F!$B$43,IF(I45&lt;50%,F45*G45*H45*F!$B$48,IF(I45=50%,F45*G45*H45*F!$B$50,IF(I45=51%,F45*G45*H45*F!$B$51,IF(I45=52%,F45*G45*H45*F!$B$52,IF(I45=53%,F45*G45*H45*F!$B$53,IF(I45=54%,F45*G45*H45*F!$B$54,IF(I45=55%,F45*G45*H45*F!$B$55,IF(I45=56%,F45*G45*H45*F!$B$56,IF(I45=57%,F45*G45*H45*F!$B$57,IF(I45=58%,F45*G45*H45*F!$B$58,IF(I45=59%,F45*G45*H45*F!$B$59,IF(I45=60%,F45*G45*H45*F!$B$60,IF(I45=61%,F45*G45*H45*F!$B$61,IF(I45=62%,F45*G45*H45*F!$B$62,IF(I45=63%,F45*G45*H45*F!$B$63,IF(I45=64%,F45*G45*H45*F!$B$64,IF(I45=65%,F45*G45*H45*F!$B$65,IF(I45=66%,F45*G45*H45*F!$B$66,IF(I45=67%,F45*G45*H45*F!$B$67,IF(I45=68%,F45*G45*H45*F!$B$68,IF(I45=69%,F45*G45*H45*F!$B$69,IF(I45=70%,F45*G45*H45*F!$B$70,IF(I45=71%,F45*G45*H45*F!$B$71,IF(I45=72%,F45*G45*H45*F!$B$72,IF(I45=73%,F45*G45*H45*F!$B$73,IF(I45=74%,F45*G45*H45*F!$B$74,IF(I45=75%,F45*G45*H45*F!$B$75,IF(I45=76%,F45*G45*H45*F!$B$76,IF(I45=77%,F45*G45*H45*F!$B$77,IF(I45=78%,F45*G45*H45*F!$B$78,IF(I45=79%,F45*G45*H45*F!$B$79,IF(I45=80%,F45*G45*H45*F!$B$80,IF(I45=81%,F45*G45*H45*F!$B$81,IF(I45=82%,F45*G45*H45*F!$B$82,IF(I45=83%,F45*G45*H45*F!$B$83,IF(I45=84%,F45*G45*H45*F!$B$84,IF(I45=85%,F45*G45*H45*F!$B$85,IF(I45=86%,F45*G45*H45*F!$B$86,IF(I45=87%,F45*G45*H45*F!$B$87,IF(I45=88%,F45*G45*H45*F!$B$88,IF(I45=89%,F45*G45*H45*F!$B$89,IF(I45=90%,F45*G45*H45*F!$B$90,IF(I45=91%,F45*G45*H45*F!$B$91,IF(I45=92%,F45*G45*H45*F!$B$92,IF(I45=93%,F45*G45*H45*F!$B$93,IF(I45=94%,F45*G45*H45*F!$B$94,IF(I45=95%,F45*G45*H45*F!$B$95,IF(I45=96%,F45*G45*H45*F!$B$96,IF(I45=97%,F45*G45*H45*F!$B$97,IF(I45=98%,F45*G45*H45*F!$B$98,IF(I45=99%,F45*G45*H45*F!$B$99,IF(I45&gt;99%,F45*G45*H45*F!$B$100,))))))))))))))))))))))))))))))))))))))))))))))))))))))))+IF(M45&lt;30%,0,IF(M45&lt;35%,J45*K45*L45*F!$B$33,IF(M45&lt;40%,J45*K45*L45*F!$B$38,IF(M45&lt;45%,J45*K45*L45*F!$B$43,IF(M45&lt;50%,J45*K45*L45*F!$B$48,IF(M45=50%,J45*K45*L45*F!$B$50,IF(M45=51%,J45*K45*L45*F!$B$51,IF(M45=52%,J45*K45*L45*F!$B$52,IF(M45=53%,J45*K45*L45*F!$B$53,IF(M45=54%,J45*K45*L45*F!$B$54,IF(M45=55%,J45*K45*L45*F!$B$55,IF(M45=56%,J45*K45*L45*F!$B$56,IF(M45=57%,J45*K45*L45*F!$B$57,IF(M45=58%,J45*K45*L45*F!$B$58,IF(M45=59%,J45*K45*L45*F!$B$59,IF(M45=60%,J45*K45*L45*F!$B$60,IF(M45=61%,J45*K45*L45*F!$B$61,IF(M45=62%,J45*K45*L45*F!$B$62,IF(M45=63%,J45*K45*L45*F!$B$63,IF(M45=64%,J45*K45*L45*F!$B$64,IF(M45=65%,J45*K45*L45*F!$B$65,IF(M45=66%,J45*K45*L45*F!$B$66,IF(M45=67%,J45*K45*L45*F!$B$67,IF(M45=68%,J45*K45*L45*F!$B$68,IF(M45=69%,J45*K45*L45*F!$B$69,IF(M45=70%,J45*K45*L45*F!$B$70,IF(M45=71%,J45*K45*L45*F!$B$71,IF(M45=72%,J45*K45*L45*F!$B$72,IF(M45=73%,J45*K45*L45*F!$B$73,IF(M45=74%,J45*K45*L45*F!$B$74,IF(M45=75%,J45*K45*L45*F!$B$75,IF(M45=76%,J45*K45*L45*F!$B$76,IF(M45=77%,J45*K45*L45*F!$B$77,IF(M45=78%,J45*K45*L45*F!$B$78,IF(M45=79%,J45*K45*L45*F!$B$79,IF(M45=80%,J45*K45*L45*F!$B$80,IF(M45=81%,J45*K45*L45*F!$B$81,IF(M45=82%,J45*K45*L45*F!$B$82,IF(M45=83%,J45*K45*L45*F!$B$83,IF(M45=84%,J45*K45*L45*F!$B$84,IF(M45=85%,J45*K45*L45*F!$B$85,IF(M45=86%,J45*K45*L45*F!$B$86,IF(M45=87%,J45*K45*L45*F!$B$87,IF(M45=88%,J45*K45*L45*F!$B$88,IF(M45=89%,J45*K45*L45*F!$B$89,IF(M45=90%,J45*K45*L45*F!$B$90,IF(M45=91%,J45*K45*L45*F!$B$91,IF(M45=92%,J45*K45*L45*F!$B$92,IF(M45=93%,J45*K45*L45*F!$B$93,IF(M45=94%,J45*K45*L45*F!$B$94,IF(M45=95%,J45*K45*L45*F!$B$95,IF(M45=96%,J45*K45*L45*F!$B$96,IF(M45=97%,J45*K45*L45*F!$B$97,IF(M45=98%,J45*K45*L45*F!$B$98,IF(M45=99%,J45*K45*L45*F!$B$99,IF(M45&gt;99%,J45*K45*L45*F!$B$100,))))))))))))))))))))))))))))))))))))))))))))))))))))))))+IF(Q45&lt;30%,0,IF(Q45&lt;35%,N45*O45*P45*F!$B$33,IF(Q45&lt;40%,N45*O45*P45*F!$B$38,IF(Q45&lt;45%,N45*O45*P45*F!$B$43,IF(Q45&lt;50%,N45*O45*P45*F!$B$48,IF(Q45=50%,N45*O45*P45*F!$B$50,IF(Q45=51%,N45*O45*P45*F!$B$51,IF(Q45=52%,N45*O45*P45*F!$B$52,IF(Q45=53%,N45*O45*P45*F!$B$53,IF(Q45=54%,N45*O45*P45*F!$B$54,IF(Q45=55%,N45*O45*P45*F!$B$55,IF(Q45=56%,N45*O45*P45*F!$B$56,IF(Q45=57%,N45*O45*P45*F!$B$57,IF(Q45=58%,N45*O45*P45*F!$B$58,IF(Q45=59%,N45*O45*P45*F!$B$59,IF(Q45=60%,N45*O45*P45*F!$B$60,IF(Q45=61%,N45*O45*P45*F!$B$61,IF(Q45=62%,N45*O45*P45*F!$B$62,IF(Q45=63%,N45*O45*P45*F!$B$63,IF(Q45=64%,N45*O45*P45*F!$B$64,IF(Q45=65%,N45*O45*P45*F!$B$65,IF(Q45=66%,N45*O45*P45*F!$B$66,IF(Q45=67%,N45*O45*P45*F!$B$67,IF(Q45=68%,N45*O45*P45*F!$B$68,IF(Q45=69%,N45*O45*P45*F!$B$69,IF(Q45=70%,N45*O45*P45*F!$B$70,IF(Q45=71%,N45*O45*P45*F!$B$71,IF(Q45=72%,N45*O45*P45*F!$B$72,IF(Q45=73%,N45*O45*P45*F!$B$73,IF(Q45=74%,N45*O45*P45*F!$B$74,IF(Q45=75%,N45*O45*P45*F!$B$75,IF(Q45=76%,N45*O45*P45*F!$B$76,IF(Q45=77%,N45*O45*P45*F!$B$77,IF(Q45=78%,N45*O45*P45*F!$B$78,IF(Q45=79%,N45*O45*P45*F!$B$79,IF(Q45=80%,N45*O45*P45*F!$B$80,IF(Q45=81%,N45*O45*P45*F!$B$81,IF(Q45=82%,N45*O45*P45*F!$B$82,IF(Q45=83%,N45*O45*P45*F!$B$83,IF(Q45=84%,N45*O45*P45*F!$B$84,IF(Q45=85%,N45*O45*P45*F!$B$85,IF(Q45=86%,N45*O45*P45*F!$B$86,IF(Q45=87%,N45*O45*P45*F!$B$87,IF(Q45=88%,N45*O45*P45*F!$B$88,IF(Q45=89%,N45*O45*P45*F!$B$89,IF(Q45=90%,N45*O45*P45*F!$B$90,IF(Q45=91%,N45*O45*P45*F!$B$91,IF(Q45=92%,N45*O45*P45*F!$B$92,IF(Q45=93%,N45*O45*P45*F!$B$93,IF(Q45=94%,N45*O45*P45*F!$B$94,IF(Q45=95%,N45*O45*P45*F!$B$95,IF(Q45=96%,N45*O45*P45*F!$B$96,IF(Q45=97%,N45*O45*P45*F!$B$97,IF(Q45=98%,N45*O45*P45*F!$B$98,IF(Q45=99%,N45*O45*P45*F!$B$99,IF(Q45&gt;99%,N45*O45*P45*F!$B$100,))))))))))))))))))))))))))))))))))))))))))))))))))))))))+IF(U45&lt;30%,0,IF(U45&lt;35%,R45*S45*T45*F!$B$33,IF(U45&lt;40%,R45*S45*T45*F!$B$38,IF(U45&lt;45%,R45*S45*T45*F!$B$43,IF(U45&lt;50%,R45*S45*T45*F!$B$48,IF(U45=50%,R45*S45*T45*F!$B$50,IF(U45=51%,R45*S45*T45*F!$B$51,IF(U45=52%,R45*S45*T45*F!$B$52,IF(U45=53%,R45*S45*T45*F!$B$53,IF(U45=54%,R45*S45*T45*F!$B$54,IF(U45=55%,R45*S45*T45*F!$B$55,IF(U45=56%,R45*S45*T45*F!$B$56,IF(U45=57%,R45*S45*T45*F!$B$57,IF(U45=58%,R45*S45*T45*F!$B$58,IF(U45=59%,R45*S45*T45*F!$B$59,IF(U45=60%,R45*S45*T45*F!$B$60,IF(U45=61%,R45*S45*T45*F!$B$61,IF(U45=62%,R45*S45*T45*F!$B$62,IF(U45=63%,R45*S45*T45*F!$B$63,IF(U45=64%,R45*S45*T45*F!$B$64,IF(U45=65%,R45*S45*T45*F!$B$65,IF(U45=66%,R45*S45*T45*F!$B$66,IF(U45=67%,R45*S45*T45*F!$B$67,IF(U45=68%,R45*S45*T45*F!$B$68,IF(U45=69%,R45*S45*T45*F!$B$69,IF(U45=70%,R45*S45*T45*F!$B$70,IF(U45=71%,R45*S45*T45*F!$B$71,IF(U45=72%,R45*S45*T45*F!$B$72,IF(U45=73%,R45*S45*T45*F!$B$73,IF(U45=74%,R45*S45*T45*F!$B$74,IF(U45=75%,R45*S45*T45*F!$B$75,IF(U45=76%,R45*S45*T45*F!$B$76,IF(U45=77%,R45*S45*T45*F!$B$77,IF(U45=78%,R45*S45*T45*F!$B$78,IF(U45=79%,R45*S45*T45*F!$B$79,IF(U45=80%,R45*S45*T45*F!$B$80,IF(U45=81%,R45*S45*T45*F!$B$81,IF(U45=82%,R45*S45*T45*F!$B$82,IF(U45=83%,R45*S45*T45*F!$B$83,IF(U45=84%,R45*S45*T45*F!$B$84,IF(U45=85%,R45*S45*T45*F!$B$85,IF(U45=86%,R45*S45*T45*F!$B$86,IF(U45=87%,R45*S45*T45*F!$B$87,IF(U45=88%,R45*S45*T45*F!$B$88,IF(U45=89%,R45*S45*T45*F!$B$89,IF(U45=90%,R45*S45*T45*F!$B$90,IF(U45=91%,R45*S45*T45*F!$B$91,IF(U45=92%,R45*S45*T45*F!$B$92,IF(U45=93%,R45*S45*T45*F!$B$93,IF(U45=94%,R45*S45*T45*F!$B$94,IF(U45=95%,R45*S45*T45*F!$B$95,IF(U45=96%,R45*S45*T45*F!$B$96,IF(U45=97%,R45*S45*T45*F!$B$97,IF(U45=98%,R45*S45*T45*F!$B$98,IF(U45=99%,R45*S45*T45*F!$B$99,IF(U45&gt;99%,R45*S45*T45*F!$B$100)))))))))))))))))))))))))))))))))))))))))))))))))))))))))*IF(ISNUMBER(E45),E45,1)*IF(ISNUMBER(D45),D45,1)</f>
        <v>0</v>
      </c>
      <c r="AA45" s="8">
        <f>G45*H45+K45*L45+O45*P45+S45*T45</f>
        <v>0</v>
      </c>
      <c r="AB45" s="129">
        <f>(H45*(IF(I45&lt;45%,0.5,IF(I45&lt;55%,0.8,IF(I45&lt;65%,0.9,IF(I45&lt;75%,1,IF(I45&lt;85%,1.1,1.2))))))+L45*(IF(M45&lt;45%,0.5,IF(M45&lt;55%,0.8,IF(M45&lt;65%,0.9,IF(M45&lt;75%,1,IF(M45&lt;85%,1.1,1.2))))))+P45*(IF(Q45&lt;45%,0.5,IF(Q45&lt;55%,0.8,IF(Q45&lt;65%,0.9,IF(Q45&lt;75%,1,IF(Q45&lt;85%,1.1,1.2))))))+T45*(IF(U45&lt;45%,0.5,IF(U45&lt;55%,0.8,IF(U45&lt;65%,0.9,IF(U45&lt;75%,1,IF(U45&lt;85%,1.1,1.2)))))))*IF(D45&gt;=0.8,6,IF(D45&lt;=0.4,1.5,3))</f>
        <v>0</v>
      </c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</row>
    <row r="46" spans="1:62" x14ac:dyDescent="0.25">
      <c r="A46" s="1125"/>
      <c r="B46" s="76"/>
      <c r="C46" s="77"/>
      <c r="D46" s="63"/>
      <c r="E46" s="83"/>
      <c r="F46" s="79"/>
      <c r="G46" s="94"/>
      <c r="H46" s="94"/>
      <c r="I46" s="70">
        <f t="shared" si="42"/>
        <v>0</v>
      </c>
      <c r="J46" s="79"/>
      <c r="K46" s="94"/>
      <c r="L46" s="94"/>
      <c r="M46" s="71">
        <f t="shared" si="43"/>
        <v>0</v>
      </c>
      <c r="N46" s="79"/>
      <c r="O46" s="94"/>
      <c r="P46" s="94"/>
      <c r="Q46" s="70">
        <f t="shared" si="44"/>
        <v>0</v>
      </c>
      <c r="R46" s="79"/>
      <c r="S46" s="94"/>
      <c r="T46" s="94"/>
      <c r="U46" s="71">
        <f t="shared" si="45"/>
        <v>0</v>
      </c>
      <c r="V46" s="125">
        <f t="shared" ref="V46:V49" si="46">(IF(ISNUMBER(F46),F46,1)*G46*H46+IF(ISNUMBER(J46),J46,1)*K46*L46+IF(ISNUMBER(N46),N46,1)*O46*P46+IF(ISNUMBER(R46),R46,1)*S46*T46)*IF(ISNUMBER(E46),E46,1)</f>
        <v>0</v>
      </c>
      <c r="W46" s="43">
        <f t="shared" ref="W46:W49" si="47">IFERROR((IF(ISNUMBER(F46),F46,1)*G46*H46+IF(ISNUMBER(J46),J46,1)*K46*L46+IF(ISNUMBER(N46),N46,1)*O46*P46+IF(ISNUMBER(R46),R46,1)*S46*T46)*IF(ISNUMBER(E46),E46,1)/(G46*H46+K46*L46+O46*P46+S46*T46),0)</f>
        <v>0</v>
      </c>
      <c r="X46" s="36">
        <f t="shared" ref="X46:X49" si="48">ROUND(IFERROR((W46/(Y46*IF(ISNUMBER(E46),E46,1))),0),2)</f>
        <v>0</v>
      </c>
      <c r="Y46" s="90"/>
      <c r="Z46" s="6">
        <f>(IF(I46&lt;30%,0,IF(I46&lt;35%,F46*G46*H46*F!$B$33,IF(I46&lt;40%,F46*G46*H46*F!$B$38,IF(I46&lt;45%,F46*G46*H46*F!$B$43,IF(I46&lt;50%,F46*G46*H46*F!$B$48,IF(I46=50%,F46*G46*H46*F!$B$50,IF(I46=51%,F46*G46*H46*F!$B$51,IF(I46=52%,F46*G46*H46*F!$B$52,IF(I46=53%,F46*G46*H46*F!$B$53,IF(I46=54%,F46*G46*H46*F!$B$54,IF(I46=55%,F46*G46*H46*F!$B$55,IF(I46=56%,F46*G46*H46*F!$B$56,IF(I46=57%,F46*G46*H46*F!$B$57,IF(I46=58%,F46*G46*H46*F!$B$58,IF(I46=59%,F46*G46*H46*F!$B$59,IF(I46=60%,F46*G46*H46*F!$B$60,IF(I46=61%,F46*G46*H46*F!$B$61,IF(I46=62%,F46*G46*H46*F!$B$62,IF(I46=63%,F46*G46*H46*F!$B$63,IF(I46=64%,F46*G46*H46*F!$B$64,IF(I46=65%,F46*G46*H46*F!$B$65,IF(I46=66%,F46*G46*H46*F!$B$66,IF(I46=67%,F46*G46*H46*F!$B$67,IF(I46=68%,F46*G46*H46*F!$B$68,IF(I46=69%,F46*G46*H46*F!$B$69,IF(I46=70%,F46*G46*H46*F!$B$70,IF(I46=71%,F46*G46*H46*F!$B$71,IF(I46=72%,F46*G46*H46*F!$B$72,IF(I46=73%,F46*G46*H46*F!$B$73,IF(I46=74%,F46*G46*H46*F!$B$74,IF(I46=75%,F46*G46*H46*F!$B$75,IF(I46=76%,F46*G46*H46*F!$B$76,IF(I46=77%,F46*G46*H46*F!$B$77,IF(I46=78%,F46*G46*H46*F!$B$78,IF(I46=79%,F46*G46*H46*F!$B$79,IF(I46=80%,F46*G46*H46*F!$B$80,IF(I46=81%,F46*G46*H46*F!$B$81,IF(I46=82%,F46*G46*H46*F!$B$82,IF(I46=83%,F46*G46*H46*F!$B$83,IF(I46=84%,F46*G46*H46*F!$B$84,IF(I46=85%,F46*G46*H46*F!$B$85,IF(I46=86%,F46*G46*H46*F!$B$86,IF(I46=87%,F46*G46*H46*F!$B$87,IF(I46=88%,F46*G46*H46*F!$B$88,IF(I46=89%,F46*G46*H46*F!$B$89,IF(I46=90%,F46*G46*H46*F!$B$90,IF(I46=91%,F46*G46*H46*F!$B$91,IF(I46=92%,F46*G46*H46*F!$B$92,IF(I46=93%,F46*G46*H46*F!$B$93,IF(I46=94%,F46*G46*H46*F!$B$94,IF(I46=95%,F46*G46*H46*F!$B$95,IF(I46=96%,F46*G46*H46*F!$B$96,IF(I46=97%,F46*G46*H46*F!$B$97,IF(I46=98%,F46*G46*H46*F!$B$98,IF(I46=99%,F46*G46*H46*F!$B$99,IF(I46&gt;99%,F46*G46*H46*F!$B$100,))))))))))))))))))))))))))))))))))))))))))))))))))))))))+IF(M46&lt;30%,0,IF(M46&lt;35%,J46*K46*L46*F!$B$33,IF(M46&lt;40%,J46*K46*L46*F!$B$38,IF(M46&lt;45%,J46*K46*L46*F!$B$43,IF(M46&lt;50%,J46*K46*L46*F!$B$48,IF(M46=50%,J46*K46*L46*F!$B$50,IF(M46=51%,J46*K46*L46*F!$B$51,IF(M46=52%,J46*K46*L46*F!$B$52,IF(M46=53%,J46*K46*L46*F!$B$53,IF(M46=54%,J46*K46*L46*F!$B$54,IF(M46=55%,J46*K46*L46*F!$B$55,IF(M46=56%,J46*K46*L46*F!$B$56,IF(M46=57%,J46*K46*L46*F!$B$57,IF(M46=58%,J46*K46*L46*F!$B$58,IF(M46=59%,J46*K46*L46*F!$B$59,IF(M46=60%,J46*K46*L46*F!$B$60,IF(M46=61%,J46*K46*L46*F!$B$61,IF(M46=62%,J46*K46*L46*F!$B$62,IF(M46=63%,J46*K46*L46*F!$B$63,IF(M46=64%,J46*K46*L46*F!$B$64,IF(M46=65%,J46*K46*L46*F!$B$65,IF(M46=66%,J46*K46*L46*F!$B$66,IF(M46=67%,J46*K46*L46*F!$B$67,IF(M46=68%,J46*K46*L46*F!$B$68,IF(M46=69%,J46*K46*L46*F!$B$69,IF(M46=70%,J46*K46*L46*F!$B$70,IF(M46=71%,J46*K46*L46*F!$B$71,IF(M46=72%,J46*K46*L46*F!$B$72,IF(M46=73%,J46*K46*L46*F!$B$73,IF(M46=74%,J46*K46*L46*F!$B$74,IF(M46=75%,J46*K46*L46*F!$B$75,IF(M46=76%,J46*K46*L46*F!$B$76,IF(M46=77%,J46*K46*L46*F!$B$77,IF(M46=78%,J46*K46*L46*F!$B$78,IF(M46=79%,J46*K46*L46*F!$B$79,IF(M46=80%,J46*K46*L46*F!$B$80,IF(M46=81%,J46*K46*L46*F!$B$81,IF(M46=82%,J46*K46*L46*F!$B$82,IF(M46=83%,J46*K46*L46*F!$B$83,IF(M46=84%,J46*K46*L46*F!$B$84,IF(M46=85%,J46*K46*L46*F!$B$85,IF(M46=86%,J46*K46*L46*F!$B$86,IF(M46=87%,J46*K46*L46*F!$B$87,IF(M46=88%,J46*K46*L46*F!$B$88,IF(M46=89%,J46*K46*L46*F!$B$89,IF(M46=90%,J46*K46*L46*F!$B$90,IF(M46=91%,J46*K46*L46*F!$B$91,IF(M46=92%,J46*K46*L46*F!$B$92,IF(M46=93%,J46*K46*L46*F!$B$93,IF(M46=94%,J46*K46*L46*F!$B$94,IF(M46=95%,J46*K46*L46*F!$B$95,IF(M46=96%,J46*K46*L46*F!$B$96,IF(M46=97%,J46*K46*L46*F!$B$97,IF(M46=98%,J46*K46*L46*F!$B$98,IF(M46=99%,J46*K46*L46*F!$B$99,IF(M46&gt;99%,J46*K46*L46*F!$B$100,))))))))))))))))))))))))))))))))))))))))))))))))))))))))+IF(Q46&lt;30%,0,IF(Q46&lt;35%,N46*O46*P46*F!$B$33,IF(Q46&lt;40%,N46*O46*P46*F!$B$38,IF(Q46&lt;45%,N46*O46*P46*F!$B$43,IF(Q46&lt;50%,N46*O46*P46*F!$B$48,IF(Q46=50%,N46*O46*P46*F!$B$50,IF(Q46=51%,N46*O46*P46*F!$B$51,IF(Q46=52%,N46*O46*P46*F!$B$52,IF(Q46=53%,N46*O46*P46*F!$B$53,IF(Q46=54%,N46*O46*P46*F!$B$54,IF(Q46=55%,N46*O46*P46*F!$B$55,IF(Q46=56%,N46*O46*P46*F!$B$56,IF(Q46=57%,N46*O46*P46*F!$B$57,IF(Q46=58%,N46*O46*P46*F!$B$58,IF(Q46=59%,N46*O46*P46*F!$B$59,IF(Q46=60%,N46*O46*P46*F!$B$60,IF(Q46=61%,N46*O46*P46*F!$B$61,IF(Q46=62%,N46*O46*P46*F!$B$62,IF(Q46=63%,N46*O46*P46*F!$B$63,IF(Q46=64%,N46*O46*P46*F!$B$64,IF(Q46=65%,N46*O46*P46*F!$B$65,IF(Q46=66%,N46*O46*P46*F!$B$66,IF(Q46=67%,N46*O46*P46*F!$B$67,IF(Q46=68%,N46*O46*P46*F!$B$68,IF(Q46=69%,N46*O46*P46*F!$B$69,IF(Q46=70%,N46*O46*P46*F!$B$70,IF(Q46=71%,N46*O46*P46*F!$B$71,IF(Q46=72%,N46*O46*P46*F!$B$72,IF(Q46=73%,N46*O46*P46*F!$B$73,IF(Q46=74%,N46*O46*P46*F!$B$74,IF(Q46=75%,N46*O46*P46*F!$B$75,IF(Q46=76%,N46*O46*P46*F!$B$76,IF(Q46=77%,N46*O46*P46*F!$B$77,IF(Q46=78%,N46*O46*P46*F!$B$78,IF(Q46=79%,N46*O46*P46*F!$B$79,IF(Q46=80%,N46*O46*P46*F!$B$80,IF(Q46=81%,N46*O46*P46*F!$B$81,IF(Q46=82%,N46*O46*P46*F!$B$82,IF(Q46=83%,N46*O46*P46*F!$B$83,IF(Q46=84%,N46*O46*P46*F!$B$84,IF(Q46=85%,N46*O46*P46*F!$B$85,IF(Q46=86%,N46*O46*P46*F!$B$86,IF(Q46=87%,N46*O46*P46*F!$B$87,IF(Q46=88%,N46*O46*P46*F!$B$88,IF(Q46=89%,N46*O46*P46*F!$B$89,IF(Q46=90%,N46*O46*P46*F!$B$90,IF(Q46=91%,N46*O46*P46*F!$B$91,IF(Q46=92%,N46*O46*P46*F!$B$92,IF(Q46=93%,N46*O46*P46*F!$B$93,IF(Q46=94%,N46*O46*P46*F!$B$94,IF(Q46=95%,N46*O46*P46*F!$B$95,IF(Q46=96%,N46*O46*P46*F!$B$96,IF(Q46=97%,N46*O46*P46*F!$B$97,IF(Q46=98%,N46*O46*P46*F!$B$98,IF(Q46=99%,N46*O46*P46*F!$B$99,IF(Q46&gt;99%,N46*O46*P46*F!$B$100,))))))))))))))))))))))))))))))))))))))))))))))))))))))))+IF(U46&lt;30%,0,IF(U46&lt;35%,R46*S46*T46*F!$B$33,IF(U46&lt;40%,R46*S46*T46*F!$B$38,IF(U46&lt;45%,R46*S46*T46*F!$B$43,IF(U46&lt;50%,R46*S46*T46*F!$B$48,IF(U46=50%,R46*S46*T46*F!$B$50,IF(U46=51%,R46*S46*T46*F!$B$51,IF(U46=52%,R46*S46*T46*F!$B$52,IF(U46=53%,R46*S46*T46*F!$B$53,IF(U46=54%,R46*S46*T46*F!$B$54,IF(U46=55%,R46*S46*T46*F!$B$55,IF(U46=56%,R46*S46*T46*F!$B$56,IF(U46=57%,R46*S46*T46*F!$B$57,IF(U46=58%,R46*S46*T46*F!$B$58,IF(U46=59%,R46*S46*T46*F!$B$59,IF(U46=60%,R46*S46*T46*F!$B$60,IF(U46=61%,R46*S46*T46*F!$B$61,IF(U46=62%,R46*S46*T46*F!$B$62,IF(U46=63%,R46*S46*T46*F!$B$63,IF(U46=64%,R46*S46*T46*F!$B$64,IF(U46=65%,R46*S46*T46*F!$B$65,IF(U46=66%,R46*S46*T46*F!$B$66,IF(U46=67%,R46*S46*T46*F!$B$67,IF(U46=68%,R46*S46*T46*F!$B$68,IF(U46=69%,R46*S46*T46*F!$B$69,IF(U46=70%,R46*S46*T46*F!$B$70,IF(U46=71%,R46*S46*T46*F!$B$71,IF(U46=72%,R46*S46*T46*F!$B$72,IF(U46=73%,R46*S46*T46*F!$B$73,IF(U46=74%,R46*S46*T46*F!$B$74,IF(U46=75%,R46*S46*T46*F!$B$75,IF(U46=76%,R46*S46*T46*F!$B$76,IF(U46=77%,R46*S46*T46*F!$B$77,IF(U46=78%,R46*S46*T46*F!$B$78,IF(U46=79%,R46*S46*T46*F!$B$79,IF(U46=80%,R46*S46*T46*F!$B$80,IF(U46=81%,R46*S46*T46*F!$B$81,IF(U46=82%,R46*S46*T46*F!$B$82,IF(U46=83%,R46*S46*T46*F!$B$83,IF(U46=84%,R46*S46*T46*F!$B$84,IF(U46=85%,R46*S46*T46*F!$B$85,IF(U46=86%,R46*S46*T46*F!$B$86,IF(U46=87%,R46*S46*T46*F!$B$87,IF(U46=88%,R46*S46*T46*F!$B$88,IF(U46=89%,R46*S46*T46*F!$B$89,IF(U46=90%,R46*S46*T46*F!$B$90,IF(U46=91%,R46*S46*T46*F!$B$91,IF(U46=92%,R46*S46*T46*F!$B$92,IF(U46=93%,R46*S46*T46*F!$B$93,IF(U46=94%,R46*S46*T46*F!$B$94,IF(U46=95%,R46*S46*T46*F!$B$95,IF(U46=96%,R46*S46*T46*F!$B$96,IF(U46=97%,R46*S46*T46*F!$B$97,IF(U46=98%,R46*S46*T46*F!$B$98,IF(U46=99%,R46*S46*T46*F!$B$99,IF(U46&gt;99%,R46*S46*T46*F!$B$100)))))))))))))))))))))))))))))))))))))))))))))))))))))))))*IF(ISNUMBER(E46),E46,1)*IF(ISNUMBER(D46),D46,1)</f>
        <v>0</v>
      </c>
      <c r="AA46" s="6">
        <f>G46*H46+K46*L46+O46*P46+S46*T46</f>
        <v>0</v>
      </c>
      <c r="AB46" s="115">
        <f>(H46*(IF(I46&lt;45%,0.5,IF(I46&lt;55%,0.8,IF(I46&lt;65%,0.9,IF(I46&lt;75%,1,IF(I46&lt;85%,1.1,1.2))))))+L46*(IF(M46&lt;45%,0.5,IF(M46&lt;55%,0.8,IF(M46&lt;65%,0.9,IF(M46&lt;75%,1,IF(M46&lt;85%,1.1,1.2))))))+P46*(IF(Q46&lt;45%,0.5,IF(Q46&lt;55%,0.8,IF(Q46&lt;65%,0.9,IF(Q46&lt;75%,1,IF(Q46&lt;85%,1.1,1.2))))))+T46*(IF(U46&lt;45%,0.5,IF(U46&lt;55%,0.8,IF(U46&lt;65%,0.9,IF(U46&lt;75%,1,IF(U46&lt;85%,1.1,1.2)))))))*IF(D46&gt;=0.8,6,IF(D46&lt;=0.4,1.5,3))</f>
        <v>0</v>
      </c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</row>
    <row r="47" spans="1:62" x14ac:dyDescent="0.25">
      <c r="A47" s="1125"/>
      <c r="B47" s="76"/>
      <c r="C47" s="77"/>
      <c r="D47" s="63"/>
      <c r="E47" s="83"/>
      <c r="F47" s="81"/>
      <c r="G47" s="96"/>
      <c r="H47" s="96"/>
      <c r="I47" s="82">
        <f t="shared" si="42"/>
        <v>0</v>
      </c>
      <c r="J47" s="81"/>
      <c r="K47" s="96"/>
      <c r="L47" s="96"/>
      <c r="M47" s="104">
        <f t="shared" si="43"/>
        <v>0</v>
      </c>
      <c r="N47" s="81"/>
      <c r="O47" s="96"/>
      <c r="P47" s="96"/>
      <c r="Q47" s="82">
        <f t="shared" si="44"/>
        <v>0</v>
      </c>
      <c r="R47" s="81"/>
      <c r="S47" s="96"/>
      <c r="T47" s="96"/>
      <c r="U47" s="104">
        <f t="shared" si="45"/>
        <v>0</v>
      </c>
      <c r="V47" s="128">
        <f t="shared" si="46"/>
        <v>0</v>
      </c>
      <c r="W47" s="44">
        <f t="shared" si="47"/>
        <v>0</v>
      </c>
      <c r="X47" s="45">
        <f t="shared" si="48"/>
        <v>0</v>
      </c>
      <c r="Y47" s="90"/>
      <c r="Z47" s="8">
        <f>(IF(I47&lt;30%,0,IF(I47&lt;35%,F47*G47*H47*F!$B$33,IF(I47&lt;40%,F47*G47*H47*F!$B$38,IF(I47&lt;45%,F47*G47*H47*F!$B$43,IF(I47&lt;50%,F47*G47*H47*F!$B$48,IF(I47=50%,F47*G47*H47*F!$B$50,IF(I47=51%,F47*G47*H47*F!$B$51,IF(I47=52%,F47*G47*H47*F!$B$52,IF(I47=53%,F47*G47*H47*F!$B$53,IF(I47=54%,F47*G47*H47*F!$B$54,IF(I47=55%,F47*G47*H47*F!$B$55,IF(I47=56%,F47*G47*H47*F!$B$56,IF(I47=57%,F47*G47*H47*F!$B$57,IF(I47=58%,F47*G47*H47*F!$B$58,IF(I47=59%,F47*G47*H47*F!$B$59,IF(I47=60%,F47*G47*H47*F!$B$60,IF(I47=61%,F47*G47*H47*F!$B$61,IF(I47=62%,F47*G47*H47*F!$B$62,IF(I47=63%,F47*G47*H47*F!$B$63,IF(I47=64%,F47*G47*H47*F!$B$64,IF(I47=65%,F47*G47*H47*F!$B$65,IF(I47=66%,F47*G47*H47*F!$B$66,IF(I47=67%,F47*G47*H47*F!$B$67,IF(I47=68%,F47*G47*H47*F!$B$68,IF(I47=69%,F47*G47*H47*F!$B$69,IF(I47=70%,F47*G47*H47*F!$B$70,IF(I47=71%,F47*G47*H47*F!$B$71,IF(I47=72%,F47*G47*H47*F!$B$72,IF(I47=73%,F47*G47*H47*F!$B$73,IF(I47=74%,F47*G47*H47*F!$B$74,IF(I47=75%,F47*G47*H47*F!$B$75,IF(I47=76%,F47*G47*H47*F!$B$76,IF(I47=77%,F47*G47*H47*F!$B$77,IF(I47=78%,F47*G47*H47*F!$B$78,IF(I47=79%,F47*G47*H47*F!$B$79,IF(I47=80%,F47*G47*H47*F!$B$80,IF(I47=81%,F47*G47*H47*F!$B$81,IF(I47=82%,F47*G47*H47*F!$B$82,IF(I47=83%,F47*G47*H47*F!$B$83,IF(I47=84%,F47*G47*H47*F!$B$84,IF(I47=85%,F47*G47*H47*F!$B$85,IF(I47=86%,F47*G47*H47*F!$B$86,IF(I47=87%,F47*G47*H47*F!$B$87,IF(I47=88%,F47*G47*H47*F!$B$88,IF(I47=89%,F47*G47*H47*F!$B$89,IF(I47=90%,F47*G47*H47*F!$B$90,IF(I47=91%,F47*G47*H47*F!$B$91,IF(I47=92%,F47*G47*H47*F!$B$92,IF(I47=93%,F47*G47*H47*F!$B$93,IF(I47=94%,F47*G47*H47*F!$B$94,IF(I47=95%,F47*G47*H47*F!$B$95,IF(I47=96%,F47*G47*H47*F!$B$96,IF(I47=97%,F47*G47*H47*F!$B$97,IF(I47=98%,F47*G47*H47*F!$B$98,IF(I47=99%,F47*G47*H47*F!$B$99,IF(I47&gt;99%,F47*G47*H47*F!$B$100,))))))))))))))))))))))))))))))))))))))))))))))))))))))))+IF(M47&lt;30%,0,IF(M47&lt;35%,J47*K47*L47*F!$B$33,IF(M47&lt;40%,J47*K47*L47*F!$B$38,IF(M47&lt;45%,J47*K47*L47*F!$B$43,IF(M47&lt;50%,J47*K47*L47*F!$B$48,IF(M47=50%,J47*K47*L47*F!$B$50,IF(M47=51%,J47*K47*L47*F!$B$51,IF(M47=52%,J47*K47*L47*F!$B$52,IF(M47=53%,J47*K47*L47*F!$B$53,IF(M47=54%,J47*K47*L47*F!$B$54,IF(M47=55%,J47*K47*L47*F!$B$55,IF(M47=56%,J47*K47*L47*F!$B$56,IF(M47=57%,J47*K47*L47*F!$B$57,IF(M47=58%,J47*K47*L47*F!$B$58,IF(M47=59%,J47*K47*L47*F!$B$59,IF(M47=60%,J47*K47*L47*F!$B$60,IF(M47=61%,J47*K47*L47*F!$B$61,IF(M47=62%,J47*K47*L47*F!$B$62,IF(M47=63%,J47*K47*L47*F!$B$63,IF(M47=64%,J47*K47*L47*F!$B$64,IF(M47=65%,J47*K47*L47*F!$B$65,IF(M47=66%,J47*K47*L47*F!$B$66,IF(M47=67%,J47*K47*L47*F!$B$67,IF(M47=68%,J47*K47*L47*F!$B$68,IF(M47=69%,J47*K47*L47*F!$B$69,IF(M47=70%,J47*K47*L47*F!$B$70,IF(M47=71%,J47*K47*L47*F!$B$71,IF(M47=72%,J47*K47*L47*F!$B$72,IF(M47=73%,J47*K47*L47*F!$B$73,IF(M47=74%,J47*K47*L47*F!$B$74,IF(M47=75%,J47*K47*L47*F!$B$75,IF(M47=76%,J47*K47*L47*F!$B$76,IF(M47=77%,J47*K47*L47*F!$B$77,IF(M47=78%,J47*K47*L47*F!$B$78,IF(M47=79%,J47*K47*L47*F!$B$79,IF(M47=80%,J47*K47*L47*F!$B$80,IF(M47=81%,J47*K47*L47*F!$B$81,IF(M47=82%,J47*K47*L47*F!$B$82,IF(M47=83%,J47*K47*L47*F!$B$83,IF(M47=84%,J47*K47*L47*F!$B$84,IF(M47=85%,J47*K47*L47*F!$B$85,IF(M47=86%,J47*K47*L47*F!$B$86,IF(M47=87%,J47*K47*L47*F!$B$87,IF(M47=88%,J47*K47*L47*F!$B$88,IF(M47=89%,J47*K47*L47*F!$B$89,IF(M47=90%,J47*K47*L47*F!$B$90,IF(M47=91%,J47*K47*L47*F!$B$91,IF(M47=92%,J47*K47*L47*F!$B$92,IF(M47=93%,J47*K47*L47*F!$B$93,IF(M47=94%,J47*K47*L47*F!$B$94,IF(M47=95%,J47*K47*L47*F!$B$95,IF(M47=96%,J47*K47*L47*F!$B$96,IF(M47=97%,J47*K47*L47*F!$B$97,IF(M47=98%,J47*K47*L47*F!$B$98,IF(M47=99%,J47*K47*L47*F!$B$99,IF(M47&gt;99%,J47*K47*L47*F!$B$100,))))))))))))))))))))))))))))))))))))))))))))))))))))))))+IF(Q47&lt;30%,0,IF(Q47&lt;35%,N47*O47*P47*F!$B$33,IF(Q47&lt;40%,N47*O47*P47*F!$B$38,IF(Q47&lt;45%,N47*O47*P47*F!$B$43,IF(Q47&lt;50%,N47*O47*P47*F!$B$48,IF(Q47=50%,N47*O47*P47*F!$B$50,IF(Q47=51%,N47*O47*P47*F!$B$51,IF(Q47=52%,N47*O47*P47*F!$B$52,IF(Q47=53%,N47*O47*P47*F!$B$53,IF(Q47=54%,N47*O47*P47*F!$B$54,IF(Q47=55%,N47*O47*P47*F!$B$55,IF(Q47=56%,N47*O47*P47*F!$B$56,IF(Q47=57%,N47*O47*P47*F!$B$57,IF(Q47=58%,N47*O47*P47*F!$B$58,IF(Q47=59%,N47*O47*P47*F!$B$59,IF(Q47=60%,N47*O47*P47*F!$B$60,IF(Q47=61%,N47*O47*P47*F!$B$61,IF(Q47=62%,N47*O47*P47*F!$B$62,IF(Q47=63%,N47*O47*P47*F!$B$63,IF(Q47=64%,N47*O47*P47*F!$B$64,IF(Q47=65%,N47*O47*P47*F!$B$65,IF(Q47=66%,N47*O47*P47*F!$B$66,IF(Q47=67%,N47*O47*P47*F!$B$67,IF(Q47=68%,N47*O47*P47*F!$B$68,IF(Q47=69%,N47*O47*P47*F!$B$69,IF(Q47=70%,N47*O47*P47*F!$B$70,IF(Q47=71%,N47*O47*P47*F!$B$71,IF(Q47=72%,N47*O47*P47*F!$B$72,IF(Q47=73%,N47*O47*P47*F!$B$73,IF(Q47=74%,N47*O47*P47*F!$B$74,IF(Q47=75%,N47*O47*P47*F!$B$75,IF(Q47=76%,N47*O47*P47*F!$B$76,IF(Q47=77%,N47*O47*P47*F!$B$77,IF(Q47=78%,N47*O47*P47*F!$B$78,IF(Q47=79%,N47*O47*P47*F!$B$79,IF(Q47=80%,N47*O47*P47*F!$B$80,IF(Q47=81%,N47*O47*P47*F!$B$81,IF(Q47=82%,N47*O47*P47*F!$B$82,IF(Q47=83%,N47*O47*P47*F!$B$83,IF(Q47=84%,N47*O47*P47*F!$B$84,IF(Q47=85%,N47*O47*P47*F!$B$85,IF(Q47=86%,N47*O47*P47*F!$B$86,IF(Q47=87%,N47*O47*P47*F!$B$87,IF(Q47=88%,N47*O47*P47*F!$B$88,IF(Q47=89%,N47*O47*P47*F!$B$89,IF(Q47=90%,N47*O47*P47*F!$B$90,IF(Q47=91%,N47*O47*P47*F!$B$91,IF(Q47=92%,N47*O47*P47*F!$B$92,IF(Q47=93%,N47*O47*P47*F!$B$93,IF(Q47=94%,N47*O47*P47*F!$B$94,IF(Q47=95%,N47*O47*P47*F!$B$95,IF(Q47=96%,N47*O47*P47*F!$B$96,IF(Q47=97%,N47*O47*P47*F!$B$97,IF(Q47=98%,N47*O47*P47*F!$B$98,IF(Q47=99%,N47*O47*P47*F!$B$99,IF(Q47&gt;99%,N47*O47*P47*F!$B$100,))))))))))))))))))))))))))))))))))))))))))))))))))))))))+IF(U47&lt;30%,0,IF(U47&lt;35%,R47*S47*T47*F!$B$33,IF(U47&lt;40%,R47*S47*T47*F!$B$38,IF(U47&lt;45%,R47*S47*T47*F!$B$43,IF(U47&lt;50%,R47*S47*T47*F!$B$48,IF(U47=50%,R47*S47*T47*F!$B$50,IF(U47=51%,R47*S47*T47*F!$B$51,IF(U47=52%,R47*S47*T47*F!$B$52,IF(U47=53%,R47*S47*T47*F!$B$53,IF(U47=54%,R47*S47*T47*F!$B$54,IF(U47=55%,R47*S47*T47*F!$B$55,IF(U47=56%,R47*S47*T47*F!$B$56,IF(U47=57%,R47*S47*T47*F!$B$57,IF(U47=58%,R47*S47*T47*F!$B$58,IF(U47=59%,R47*S47*T47*F!$B$59,IF(U47=60%,R47*S47*T47*F!$B$60,IF(U47=61%,R47*S47*T47*F!$B$61,IF(U47=62%,R47*S47*T47*F!$B$62,IF(U47=63%,R47*S47*T47*F!$B$63,IF(U47=64%,R47*S47*T47*F!$B$64,IF(U47=65%,R47*S47*T47*F!$B$65,IF(U47=66%,R47*S47*T47*F!$B$66,IF(U47=67%,R47*S47*T47*F!$B$67,IF(U47=68%,R47*S47*T47*F!$B$68,IF(U47=69%,R47*S47*T47*F!$B$69,IF(U47=70%,R47*S47*T47*F!$B$70,IF(U47=71%,R47*S47*T47*F!$B$71,IF(U47=72%,R47*S47*T47*F!$B$72,IF(U47=73%,R47*S47*T47*F!$B$73,IF(U47=74%,R47*S47*T47*F!$B$74,IF(U47=75%,R47*S47*T47*F!$B$75,IF(U47=76%,R47*S47*T47*F!$B$76,IF(U47=77%,R47*S47*T47*F!$B$77,IF(U47=78%,R47*S47*T47*F!$B$78,IF(U47=79%,R47*S47*T47*F!$B$79,IF(U47=80%,R47*S47*T47*F!$B$80,IF(U47=81%,R47*S47*T47*F!$B$81,IF(U47=82%,R47*S47*T47*F!$B$82,IF(U47=83%,R47*S47*T47*F!$B$83,IF(U47=84%,R47*S47*T47*F!$B$84,IF(U47=85%,R47*S47*T47*F!$B$85,IF(U47=86%,R47*S47*T47*F!$B$86,IF(U47=87%,R47*S47*T47*F!$B$87,IF(U47=88%,R47*S47*T47*F!$B$88,IF(U47=89%,R47*S47*T47*F!$B$89,IF(U47=90%,R47*S47*T47*F!$B$90,IF(U47=91%,R47*S47*T47*F!$B$91,IF(U47=92%,R47*S47*T47*F!$B$92,IF(U47=93%,R47*S47*T47*F!$B$93,IF(U47=94%,R47*S47*T47*F!$B$94,IF(U47=95%,R47*S47*T47*F!$B$95,IF(U47=96%,R47*S47*T47*F!$B$96,IF(U47=97%,R47*S47*T47*F!$B$97,IF(U47=98%,R47*S47*T47*F!$B$98,IF(U47=99%,R47*S47*T47*F!$B$99,IF(U47&gt;99%,R47*S47*T47*F!$B$100)))))))))))))))))))))))))))))))))))))))))))))))))))))))))*IF(ISNUMBER(E47),E47,1)*IF(ISNUMBER(D47),D47,1)</f>
        <v>0</v>
      </c>
      <c r="AA47" s="8">
        <f>G47*H47+K47*L47+O47*P47+S47*T47</f>
        <v>0</v>
      </c>
      <c r="AB47" s="129">
        <f>(H47*(IF(I47&lt;45%,0.5,IF(I47&lt;55%,0.8,IF(I47&lt;65%,0.9,IF(I47&lt;75%,1,IF(I47&lt;85%,1.1,1.2))))))+L47*(IF(M47&lt;45%,0.5,IF(M47&lt;55%,0.8,IF(M47&lt;65%,0.9,IF(M47&lt;75%,1,IF(M47&lt;85%,1.1,1.2))))))+P47*(IF(Q47&lt;45%,0.5,IF(Q47&lt;55%,0.8,IF(Q47&lt;65%,0.9,IF(Q47&lt;75%,1,IF(Q47&lt;85%,1.1,1.2))))))+T47*(IF(U47&lt;45%,0.5,IF(U47&lt;55%,0.8,IF(U47&lt;65%,0.9,IF(U47&lt;75%,1,IF(U47&lt;85%,1.1,1.2)))))))*IF(D47&gt;=0.8,6,IF(D47&lt;=0.4,1.5,3))</f>
        <v>0</v>
      </c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</row>
    <row r="48" spans="1:62" x14ac:dyDescent="0.25">
      <c r="A48" s="1125"/>
      <c r="B48" s="76"/>
      <c r="C48" s="77"/>
      <c r="D48" s="63"/>
      <c r="E48" s="83"/>
      <c r="F48" s="79"/>
      <c r="G48" s="94"/>
      <c r="H48" s="94"/>
      <c r="I48" s="70">
        <f t="shared" si="42"/>
        <v>0</v>
      </c>
      <c r="J48" s="79"/>
      <c r="K48" s="94"/>
      <c r="L48" s="94"/>
      <c r="M48" s="71">
        <f t="shared" si="43"/>
        <v>0</v>
      </c>
      <c r="N48" s="79"/>
      <c r="O48" s="94"/>
      <c r="P48" s="94"/>
      <c r="Q48" s="70">
        <f t="shared" si="44"/>
        <v>0</v>
      </c>
      <c r="R48" s="79"/>
      <c r="S48" s="94"/>
      <c r="T48" s="94"/>
      <c r="U48" s="71">
        <f t="shared" si="45"/>
        <v>0</v>
      </c>
      <c r="V48" s="125">
        <f t="shared" si="46"/>
        <v>0</v>
      </c>
      <c r="W48" s="43">
        <f t="shared" si="47"/>
        <v>0</v>
      </c>
      <c r="X48" s="36">
        <f>ROUND(IFERROR((W48/(Y48*IF(ISNUMBER(E48),E48,1))),0),2)</f>
        <v>0</v>
      </c>
      <c r="Y48" s="90"/>
      <c r="Z48" s="6">
        <f>(IF(I48&lt;30%,0,IF(I48&lt;35%,F48*G48*H48*F!$B$33,IF(I48&lt;40%,F48*G48*H48*F!$B$38,IF(I48&lt;45%,F48*G48*H48*F!$B$43,IF(I48&lt;50%,F48*G48*H48*F!$B$48,IF(I48=50%,F48*G48*H48*F!$B$50,IF(I48=51%,F48*G48*H48*F!$B$51,IF(I48=52%,F48*G48*H48*F!$B$52,IF(I48=53%,F48*G48*H48*F!$B$53,IF(I48=54%,F48*G48*H48*F!$B$54,IF(I48=55%,F48*G48*H48*F!$B$55,IF(I48=56%,F48*G48*H48*F!$B$56,IF(I48=57%,F48*G48*H48*F!$B$57,IF(I48=58%,F48*G48*H48*F!$B$58,IF(I48=59%,F48*G48*H48*F!$B$59,IF(I48=60%,F48*G48*H48*F!$B$60,IF(I48=61%,F48*G48*H48*F!$B$61,IF(I48=62%,F48*G48*H48*F!$B$62,IF(I48=63%,F48*G48*H48*F!$B$63,IF(I48=64%,F48*G48*H48*F!$B$64,IF(I48=65%,F48*G48*H48*F!$B$65,IF(I48=66%,F48*G48*H48*F!$B$66,IF(I48=67%,F48*G48*H48*F!$B$67,IF(I48=68%,F48*G48*H48*F!$B$68,IF(I48=69%,F48*G48*H48*F!$B$69,IF(I48=70%,F48*G48*H48*F!$B$70,IF(I48=71%,F48*G48*H48*F!$B$71,IF(I48=72%,F48*G48*H48*F!$B$72,IF(I48=73%,F48*G48*H48*F!$B$73,IF(I48=74%,F48*G48*H48*F!$B$74,IF(I48=75%,F48*G48*H48*F!$B$75,IF(I48=76%,F48*G48*H48*F!$B$76,IF(I48=77%,F48*G48*H48*F!$B$77,IF(I48=78%,F48*G48*H48*F!$B$78,IF(I48=79%,F48*G48*H48*F!$B$79,IF(I48=80%,F48*G48*H48*F!$B$80,IF(I48=81%,F48*G48*H48*F!$B$81,IF(I48=82%,F48*G48*H48*F!$B$82,IF(I48=83%,F48*G48*H48*F!$B$83,IF(I48=84%,F48*G48*H48*F!$B$84,IF(I48=85%,F48*G48*H48*F!$B$85,IF(I48=86%,F48*G48*H48*F!$B$86,IF(I48=87%,F48*G48*H48*F!$B$87,IF(I48=88%,F48*G48*H48*F!$B$88,IF(I48=89%,F48*G48*H48*F!$B$89,IF(I48=90%,F48*G48*H48*F!$B$90,IF(I48=91%,F48*G48*H48*F!$B$91,IF(I48=92%,F48*G48*H48*F!$B$92,IF(I48=93%,F48*G48*H48*F!$B$93,IF(I48=94%,F48*G48*H48*F!$B$94,IF(I48=95%,F48*G48*H48*F!$B$95,IF(I48=96%,F48*G48*H48*F!$B$96,IF(I48=97%,F48*G48*H48*F!$B$97,IF(I48=98%,F48*G48*H48*F!$B$98,IF(I48=99%,F48*G48*H48*F!$B$99,IF(I48&gt;99%,F48*G48*H48*F!$B$100,))))))))))))))))))))))))))))))))))))))))))))))))))))))))+IF(M48&lt;30%,0,IF(M48&lt;35%,J48*K48*L48*F!$B$33,IF(M48&lt;40%,J48*K48*L48*F!$B$38,IF(M48&lt;45%,J48*K48*L48*F!$B$43,IF(M48&lt;50%,J48*K48*L48*F!$B$48,IF(M48=50%,J48*K48*L48*F!$B$50,IF(M48=51%,J48*K48*L48*F!$B$51,IF(M48=52%,J48*K48*L48*F!$B$52,IF(M48=53%,J48*K48*L48*F!$B$53,IF(M48=54%,J48*K48*L48*F!$B$54,IF(M48=55%,J48*K48*L48*F!$B$55,IF(M48=56%,J48*K48*L48*F!$B$56,IF(M48=57%,J48*K48*L48*F!$B$57,IF(M48=58%,J48*K48*L48*F!$B$58,IF(M48=59%,J48*K48*L48*F!$B$59,IF(M48=60%,J48*K48*L48*F!$B$60,IF(M48=61%,J48*K48*L48*F!$B$61,IF(M48=62%,J48*K48*L48*F!$B$62,IF(M48=63%,J48*K48*L48*F!$B$63,IF(M48=64%,J48*K48*L48*F!$B$64,IF(M48=65%,J48*K48*L48*F!$B$65,IF(M48=66%,J48*K48*L48*F!$B$66,IF(M48=67%,J48*K48*L48*F!$B$67,IF(M48=68%,J48*K48*L48*F!$B$68,IF(M48=69%,J48*K48*L48*F!$B$69,IF(M48=70%,J48*K48*L48*F!$B$70,IF(M48=71%,J48*K48*L48*F!$B$71,IF(M48=72%,J48*K48*L48*F!$B$72,IF(M48=73%,J48*K48*L48*F!$B$73,IF(M48=74%,J48*K48*L48*F!$B$74,IF(M48=75%,J48*K48*L48*F!$B$75,IF(M48=76%,J48*K48*L48*F!$B$76,IF(M48=77%,J48*K48*L48*F!$B$77,IF(M48=78%,J48*K48*L48*F!$B$78,IF(M48=79%,J48*K48*L48*F!$B$79,IF(M48=80%,J48*K48*L48*F!$B$80,IF(M48=81%,J48*K48*L48*F!$B$81,IF(M48=82%,J48*K48*L48*F!$B$82,IF(M48=83%,J48*K48*L48*F!$B$83,IF(M48=84%,J48*K48*L48*F!$B$84,IF(M48=85%,J48*K48*L48*F!$B$85,IF(M48=86%,J48*K48*L48*F!$B$86,IF(M48=87%,J48*K48*L48*F!$B$87,IF(M48=88%,J48*K48*L48*F!$B$88,IF(M48=89%,J48*K48*L48*F!$B$89,IF(M48=90%,J48*K48*L48*F!$B$90,IF(M48=91%,J48*K48*L48*F!$B$91,IF(M48=92%,J48*K48*L48*F!$B$92,IF(M48=93%,J48*K48*L48*F!$B$93,IF(M48=94%,J48*K48*L48*F!$B$94,IF(M48=95%,J48*K48*L48*F!$B$95,IF(M48=96%,J48*K48*L48*F!$B$96,IF(M48=97%,J48*K48*L48*F!$B$97,IF(M48=98%,J48*K48*L48*F!$B$98,IF(M48=99%,J48*K48*L48*F!$B$99,IF(M48&gt;99%,J48*K48*L48*F!$B$100,))))))))))))))))))))))))))))))))))))))))))))))))))))))))+IF(Q48&lt;30%,0,IF(Q48&lt;35%,N48*O48*P48*F!$B$33,IF(Q48&lt;40%,N48*O48*P48*F!$B$38,IF(Q48&lt;45%,N48*O48*P48*F!$B$43,IF(Q48&lt;50%,N48*O48*P48*F!$B$48,IF(Q48=50%,N48*O48*P48*F!$B$50,IF(Q48=51%,N48*O48*P48*F!$B$51,IF(Q48=52%,N48*O48*P48*F!$B$52,IF(Q48=53%,N48*O48*P48*F!$B$53,IF(Q48=54%,N48*O48*P48*F!$B$54,IF(Q48=55%,N48*O48*P48*F!$B$55,IF(Q48=56%,N48*O48*P48*F!$B$56,IF(Q48=57%,N48*O48*P48*F!$B$57,IF(Q48=58%,N48*O48*P48*F!$B$58,IF(Q48=59%,N48*O48*P48*F!$B$59,IF(Q48=60%,N48*O48*P48*F!$B$60,IF(Q48=61%,N48*O48*P48*F!$B$61,IF(Q48=62%,N48*O48*P48*F!$B$62,IF(Q48=63%,N48*O48*P48*F!$B$63,IF(Q48=64%,N48*O48*P48*F!$B$64,IF(Q48=65%,N48*O48*P48*F!$B$65,IF(Q48=66%,N48*O48*P48*F!$B$66,IF(Q48=67%,N48*O48*P48*F!$B$67,IF(Q48=68%,N48*O48*P48*F!$B$68,IF(Q48=69%,N48*O48*P48*F!$B$69,IF(Q48=70%,N48*O48*P48*F!$B$70,IF(Q48=71%,N48*O48*P48*F!$B$71,IF(Q48=72%,N48*O48*P48*F!$B$72,IF(Q48=73%,N48*O48*P48*F!$B$73,IF(Q48=74%,N48*O48*P48*F!$B$74,IF(Q48=75%,N48*O48*P48*F!$B$75,IF(Q48=76%,N48*O48*P48*F!$B$76,IF(Q48=77%,N48*O48*P48*F!$B$77,IF(Q48=78%,N48*O48*P48*F!$B$78,IF(Q48=79%,N48*O48*P48*F!$B$79,IF(Q48=80%,N48*O48*P48*F!$B$80,IF(Q48=81%,N48*O48*P48*F!$B$81,IF(Q48=82%,N48*O48*P48*F!$B$82,IF(Q48=83%,N48*O48*P48*F!$B$83,IF(Q48=84%,N48*O48*P48*F!$B$84,IF(Q48=85%,N48*O48*P48*F!$B$85,IF(Q48=86%,N48*O48*P48*F!$B$86,IF(Q48=87%,N48*O48*P48*F!$B$87,IF(Q48=88%,N48*O48*P48*F!$B$88,IF(Q48=89%,N48*O48*P48*F!$B$89,IF(Q48=90%,N48*O48*P48*F!$B$90,IF(Q48=91%,N48*O48*P48*F!$B$91,IF(Q48=92%,N48*O48*P48*F!$B$92,IF(Q48=93%,N48*O48*P48*F!$B$93,IF(Q48=94%,N48*O48*P48*F!$B$94,IF(Q48=95%,N48*O48*P48*F!$B$95,IF(Q48=96%,N48*O48*P48*F!$B$96,IF(Q48=97%,N48*O48*P48*F!$B$97,IF(Q48=98%,N48*O48*P48*F!$B$98,IF(Q48=99%,N48*O48*P48*F!$B$99,IF(Q48&gt;99%,N48*O48*P48*F!$B$100,))))))))))))))))))))))))))))))))))))))))))))))))))))))))+IF(U48&lt;30%,0,IF(U48&lt;35%,R48*S48*T48*F!$B$33,IF(U48&lt;40%,R48*S48*T48*F!$B$38,IF(U48&lt;45%,R48*S48*T48*F!$B$43,IF(U48&lt;50%,R48*S48*T48*F!$B$48,IF(U48=50%,R48*S48*T48*F!$B$50,IF(U48=51%,R48*S48*T48*F!$B$51,IF(U48=52%,R48*S48*T48*F!$B$52,IF(U48=53%,R48*S48*T48*F!$B$53,IF(U48=54%,R48*S48*T48*F!$B$54,IF(U48=55%,R48*S48*T48*F!$B$55,IF(U48=56%,R48*S48*T48*F!$B$56,IF(U48=57%,R48*S48*T48*F!$B$57,IF(U48=58%,R48*S48*T48*F!$B$58,IF(U48=59%,R48*S48*T48*F!$B$59,IF(U48=60%,R48*S48*T48*F!$B$60,IF(U48=61%,R48*S48*T48*F!$B$61,IF(U48=62%,R48*S48*T48*F!$B$62,IF(U48=63%,R48*S48*T48*F!$B$63,IF(U48=64%,R48*S48*T48*F!$B$64,IF(U48=65%,R48*S48*T48*F!$B$65,IF(U48=66%,R48*S48*T48*F!$B$66,IF(U48=67%,R48*S48*T48*F!$B$67,IF(U48=68%,R48*S48*T48*F!$B$68,IF(U48=69%,R48*S48*T48*F!$B$69,IF(U48=70%,R48*S48*T48*F!$B$70,IF(U48=71%,R48*S48*T48*F!$B$71,IF(U48=72%,R48*S48*T48*F!$B$72,IF(U48=73%,R48*S48*T48*F!$B$73,IF(U48=74%,R48*S48*T48*F!$B$74,IF(U48=75%,R48*S48*T48*F!$B$75,IF(U48=76%,R48*S48*T48*F!$B$76,IF(U48=77%,R48*S48*T48*F!$B$77,IF(U48=78%,R48*S48*T48*F!$B$78,IF(U48=79%,R48*S48*T48*F!$B$79,IF(U48=80%,R48*S48*T48*F!$B$80,IF(U48=81%,R48*S48*T48*F!$B$81,IF(U48=82%,R48*S48*T48*F!$B$82,IF(U48=83%,R48*S48*T48*F!$B$83,IF(U48=84%,R48*S48*T48*F!$B$84,IF(U48=85%,R48*S48*T48*F!$B$85,IF(U48=86%,R48*S48*T48*F!$B$86,IF(U48=87%,R48*S48*T48*F!$B$87,IF(U48=88%,R48*S48*T48*F!$B$88,IF(U48=89%,R48*S48*T48*F!$B$89,IF(U48=90%,R48*S48*T48*F!$B$90,IF(U48=91%,R48*S48*T48*F!$B$91,IF(U48=92%,R48*S48*T48*F!$B$92,IF(U48=93%,R48*S48*T48*F!$B$93,IF(U48=94%,R48*S48*T48*F!$B$94,IF(U48=95%,R48*S48*T48*F!$B$95,IF(U48=96%,R48*S48*T48*F!$B$96,IF(U48=97%,R48*S48*T48*F!$B$97,IF(U48=98%,R48*S48*T48*F!$B$98,IF(U48=99%,R48*S48*T48*F!$B$99,IF(U48&gt;99%,R48*S48*T48*F!$B$100)))))))))))))))))))))))))))))))))))))))))))))))))))))))))*IF(ISNUMBER(E48),E48,1)*IF(ISNUMBER(D48),D48,1)</f>
        <v>0</v>
      </c>
      <c r="AA48" s="6">
        <f>G48*H48+K48*L48+O48*P48+S48*T48</f>
        <v>0</v>
      </c>
      <c r="AB48" s="115">
        <f>(H48*(IF(I48&lt;45%,0.5,IF(I48&lt;55%,0.8,IF(I48&lt;65%,0.9,IF(I48&lt;75%,1,IF(I48&lt;85%,1.1,1.2))))))+L48*(IF(M48&lt;45%,0.5,IF(M48&lt;55%,0.8,IF(M48&lt;65%,0.9,IF(M48&lt;75%,1,IF(M48&lt;85%,1.1,1.2))))))+P48*(IF(Q48&lt;45%,0.5,IF(Q48&lt;55%,0.8,IF(Q48&lt;65%,0.9,IF(Q48&lt;75%,1,IF(Q48&lt;85%,1.1,1.2))))))+T48*(IF(U48&lt;45%,0.5,IF(U48&lt;55%,0.8,IF(U48&lt;65%,0.9,IF(U48&lt;75%,1,IF(U48&lt;85%,1.1,1.2)))))))*IF(D48&gt;=0.8,6,IF(D48&lt;=0.4,1.5,3))</f>
        <v>0</v>
      </c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</row>
    <row r="49" spans="1:62" x14ac:dyDescent="0.25">
      <c r="A49" s="1125"/>
      <c r="B49" s="76"/>
      <c r="C49" s="77"/>
      <c r="D49" s="63"/>
      <c r="E49" s="83"/>
      <c r="F49" s="81"/>
      <c r="G49" s="96"/>
      <c r="H49" s="96"/>
      <c r="I49" s="82">
        <f t="shared" si="42"/>
        <v>0</v>
      </c>
      <c r="J49" s="81"/>
      <c r="K49" s="96"/>
      <c r="L49" s="96"/>
      <c r="M49" s="104">
        <f t="shared" si="43"/>
        <v>0</v>
      </c>
      <c r="N49" s="81"/>
      <c r="O49" s="96"/>
      <c r="P49" s="96"/>
      <c r="Q49" s="82">
        <f t="shared" si="44"/>
        <v>0</v>
      </c>
      <c r="R49" s="81"/>
      <c r="S49" s="96"/>
      <c r="T49" s="96"/>
      <c r="U49" s="104">
        <f t="shared" si="45"/>
        <v>0</v>
      </c>
      <c r="V49" s="128">
        <f t="shared" si="46"/>
        <v>0</v>
      </c>
      <c r="W49" s="44">
        <f t="shared" si="47"/>
        <v>0</v>
      </c>
      <c r="X49" s="45">
        <f t="shared" si="48"/>
        <v>0</v>
      </c>
      <c r="Y49" s="90"/>
      <c r="Z49" s="8">
        <f>(IF(I49&lt;30%,0,IF(I49&lt;35%,F49*G49*H49*F!$B$33,IF(I49&lt;40%,F49*G49*H49*F!$B$38,IF(I49&lt;45%,F49*G49*H49*F!$B$43,IF(I49&lt;50%,F49*G49*H49*F!$B$48,IF(I49=50%,F49*G49*H49*F!$B$50,IF(I49=51%,F49*G49*H49*F!$B$51,IF(I49=52%,F49*G49*H49*F!$B$52,IF(I49=53%,F49*G49*H49*F!$B$53,IF(I49=54%,F49*G49*H49*F!$B$54,IF(I49=55%,F49*G49*H49*F!$B$55,IF(I49=56%,F49*G49*H49*F!$B$56,IF(I49=57%,F49*G49*H49*F!$B$57,IF(I49=58%,F49*G49*H49*F!$B$58,IF(I49=59%,F49*G49*H49*F!$B$59,IF(I49=60%,F49*G49*H49*F!$B$60,IF(I49=61%,F49*G49*H49*F!$B$61,IF(I49=62%,F49*G49*H49*F!$B$62,IF(I49=63%,F49*G49*H49*F!$B$63,IF(I49=64%,F49*G49*H49*F!$B$64,IF(I49=65%,F49*G49*H49*F!$B$65,IF(I49=66%,F49*G49*H49*F!$B$66,IF(I49=67%,F49*G49*H49*F!$B$67,IF(I49=68%,F49*G49*H49*F!$B$68,IF(I49=69%,F49*G49*H49*F!$B$69,IF(I49=70%,F49*G49*H49*F!$B$70,IF(I49=71%,F49*G49*H49*F!$B$71,IF(I49=72%,F49*G49*H49*F!$B$72,IF(I49=73%,F49*G49*H49*F!$B$73,IF(I49=74%,F49*G49*H49*F!$B$74,IF(I49=75%,F49*G49*H49*F!$B$75,IF(I49=76%,F49*G49*H49*F!$B$76,IF(I49=77%,F49*G49*H49*F!$B$77,IF(I49=78%,F49*G49*H49*F!$B$78,IF(I49=79%,F49*G49*H49*F!$B$79,IF(I49=80%,F49*G49*H49*F!$B$80,IF(I49=81%,F49*G49*H49*F!$B$81,IF(I49=82%,F49*G49*H49*F!$B$82,IF(I49=83%,F49*G49*H49*F!$B$83,IF(I49=84%,F49*G49*H49*F!$B$84,IF(I49=85%,F49*G49*H49*F!$B$85,IF(I49=86%,F49*G49*H49*F!$B$86,IF(I49=87%,F49*G49*H49*F!$B$87,IF(I49=88%,F49*G49*H49*F!$B$88,IF(I49=89%,F49*G49*H49*F!$B$89,IF(I49=90%,F49*G49*H49*F!$B$90,IF(I49=91%,F49*G49*H49*F!$B$91,IF(I49=92%,F49*G49*H49*F!$B$92,IF(I49=93%,F49*G49*H49*F!$B$93,IF(I49=94%,F49*G49*H49*F!$B$94,IF(I49=95%,F49*G49*H49*F!$B$95,IF(I49=96%,F49*G49*H49*F!$B$96,IF(I49=97%,F49*G49*H49*F!$B$97,IF(I49=98%,F49*G49*H49*F!$B$98,IF(I49=99%,F49*G49*H49*F!$B$99,IF(I49&gt;99%,F49*G49*H49*F!$B$100,))))))))))))))))))))))))))))))))))))))))))))))))))))))))+IF(M49&lt;30%,0,IF(M49&lt;35%,J49*K49*L49*F!$B$33,IF(M49&lt;40%,J49*K49*L49*F!$B$38,IF(M49&lt;45%,J49*K49*L49*F!$B$43,IF(M49&lt;50%,J49*K49*L49*F!$B$48,IF(M49=50%,J49*K49*L49*F!$B$50,IF(M49=51%,J49*K49*L49*F!$B$51,IF(M49=52%,J49*K49*L49*F!$B$52,IF(M49=53%,J49*K49*L49*F!$B$53,IF(M49=54%,J49*K49*L49*F!$B$54,IF(M49=55%,J49*K49*L49*F!$B$55,IF(M49=56%,J49*K49*L49*F!$B$56,IF(M49=57%,J49*K49*L49*F!$B$57,IF(M49=58%,J49*K49*L49*F!$B$58,IF(M49=59%,J49*K49*L49*F!$B$59,IF(M49=60%,J49*K49*L49*F!$B$60,IF(M49=61%,J49*K49*L49*F!$B$61,IF(M49=62%,J49*K49*L49*F!$B$62,IF(M49=63%,J49*K49*L49*F!$B$63,IF(M49=64%,J49*K49*L49*F!$B$64,IF(M49=65%,J49*K49*L49*F!$B$65,IF(M49=66%,J49*K49*L49*F!$B$66,IF(M49=67%,J49*K49*L49*F!$B$67,IF(M49=68%,J49*K49*L49*F!$B$68,IF(M49=69%,J49*K49*L49*F!$B$69,IF(M49=70%,J49*K49*L49*F!$B$70,IF(M49=71%,J49*K49*L49*F!$B$71,IF(M49=72%,J49*K49*L49*F!$B$72,IF(M49=73%,J49*K49*L49*F!$B$73,IF(M49=74%,J49*K49*L49*F!$B$74,IF(M49=75%,J49*K49*L49*F!$B$75,IF(M49=76%,J49*K49*L49*F!$B$76,IF(M49=77%,J49*K49*L49*F!$B$77,IF(M49=78%,J49*K49*L49*F!$B$78,IF(M49=79%,J49*K49*L49*F!$B$79,IF(M49=80%,J49*K49*L49*F!$B$80,IF(M49=81%,J49*K49*L49*F!$B$81,IF(M49=82%,J49*K49*L49*F!$B$82,IF(M49=83%,J49*K49*L49*F!$B$83,IF(M49=84%,J49*K49*L49*F!$B$84,IF(M49=85%,J49*K49*L49*F!$B$85,IF(M49=86%,J49*K49*L49*F!$B$86,IF(M49=87%,J49*K49*L49*F!$B$87,IF(M49=88%,J49*K49*L49*F!$B$88,IF(M49=89%,J49*K49*L49*F!$B$89,IF(M49=90%,J49*K49*L49*F!$B$90,IF(M49=91%,J49*K49*L49*F!$B$91,IF(M49=92%,J49*K49*L49*F!$B$92,IF(M49=93%,J49*K49*L49*F!$B$93,IF(M49=94%,J49*K49*L49*F!$B$94,IF(M49=95%,J49*K49*L49*F!$B$95,IF(M49=96%,J49*K49*L49*F!$B$96,IF(M49=97%,J49*K49*L49*F!$B$97,IF(M49=98%,J49*K49*L49*F!$B$98,IF(M49=99%,J49*K49*L49*F!$B$99,IF(M49&gt;99%,J49*K49*L49*F!$B$100,))))))))))))))))))))))))))))))))))))))))))))))))))))))))+IF(Q49&lt;30%,0,IF(Q49&lt;35%,N49*O49*P49*F!$B$33,IF(Q49&lt;40%,N49*O49*P49*F!$B$38,IF(Q49&lt;45%,N49*O49*P49*F!$B$43,IF(Q49&lt;50%,N49*O49*P49*F!$B$48,IF(Q49=50%,N49*O49*P49*F!$B$50,IF(Q49=51%,N49*O49*P49*F!$B$51,IF(Q49=52%,N49*O49*P49*F!$B$52,IF(Q49=53%,N49*O49*P49*F!$B$53,IF(Q49=54%,N49*O49*P49*F!$B$54,IF(Q49=55%,N49*O49*P49*F!$B$55,IF(Q49=56%,N49*O49*P49*F!$B$56,IF(Q49=57%,N49*O49*P49*F!$B$57,IF(Q49=58%,N49*O49*P49*F!$B$58,IF(Q49=59%,N49*O49*P49*F!$B$59,IF(Q49=60%,N49*O49*P49*F!$B$60,IF(Q49=61%,N49*O49*P49*F!$B$61,IF(Q49=62%,N49*O49*P49*F!$B$62,IF(Q49=63%,N49*O49*P49*F!$B$63,IF(Q49=64%,N49*O49*P49*F!$B$64,IF(Q49=65%,N49*O49*P49*F!$B$65,IF(Q49=66%,N49*O49*P49*F!$B$66,IF(Q49=67%,N49*O49*P49*F!$B$67,IF(Q49=68%,N49*O49*P49*F!$B$68,IF(Q49=69%,N49*O49*P49*F!$B$69,IF(Q49=70%,N49*O49*P49*F!$B$70,IF(Q49=71%,N49*O49*P49*F!$B$71,IF(Q49=72%,N49*O49*P49*F!$B$72,IF(Q49=73%,N49*O49*P49*F!$B$73,IF(Q49=74%,N49*O49*P49*F!$B$74,IF(Q49=75%,N49*O49*P49*F!$B$75,IF(Q49=76%,N49*O49*P49*F!$B$76,IF(Q49=77%,N49*O49*P49*F!$B$77,IF(Q49=78%,N49*O49*P49*F!$B$78,IF(Q49=79%,N49*O49*P49*F!$B$79,IF(Q49=80%,N49*O49*P49*F!$B$80,IF(Q49=81%,N49*O49*P49*F!$B$81,IF(Q49=82%,N49*O49*P49*F!$B$82,IF(Q49=83%,N49*O49*P49*F!$B$83,IF(Q49=84%,N49*O49*P49*F!$B$84,IF(Q49=85%,N49*O49*P49*F!$B$85,IF(Q49=86%,N49*O49*P49*F!$B$86,IF(Q49=87%,N49*O49*P49*F!$B$87,IF(Q49=88%,N49*O49*P49*F!$B$88,IF(Q49=89%,N49*O49*P49*F!$B$89,IF(Q49=90%,N49*O49*P49*F!$B$90,IF(Q49=91%,N49*O49*P49*F!$B$91,IF(Q49=92%,N49*O49*P49*F!$B$92,IF(Q49=93%,N49*O49*P49*F!$B$93,IF(Q49=94%,N49*O49*P49*F!$B$94,IF(Q49=95%,N49*O49*P49*F!$B$95,IF(Q49=96%,N49*O49*P49*F!$B$96,IF(Q49=97%,N49*O49*P49*F!$B$97,IF(Q49=98%,N49*O49*P49*F!$B$98,IF(Q49=99%,N49*O49*P49*F!$B$99,IF(Q49&gt;99%,N49*O49*P49*F!$B$100,))))))))))))))))))))))))))))))))))))))))))))))))))))))))+IF(U49&lt;30%,0,IF(U49&lt;35%,R49*S49*T49*F!$B$33,IF(U49&lt;40%,R49*S49*T49*F!$B$38,IF(U49&lt;45%,R49*S49*T49*F!$B$43,IF(U49&lt;50%,R49*S49*T49*F!$B$48,IF(U49=50%,R49*S49*T49*F!$B$50,IF(U49=51%,R49*S49*T49*F!$B$51,IF(U49=52%,R49*S49*T49*F!$B$52,IF(U49=53%,R49*S49*T49*F!$B$53,IF(U49=54%,R49*S49*T49*F!$B$54,IF(U49=55%,R49*S49*T49*F!$B$55,IF(U49=56%,R49*S49*T49*F!$B$56,IF(U49=57%,R49*S49*T49*F!$B$57,IF(U49=58%,R49*S49*T49*F!$B$58,IF(U49=59%,R49*S49*T49*F!$B$59,IF(U49=60%,R49*S49*T49*F!$B$60,IF(U49=61%,R49*S49*T49*F!$B$61,IF(U49=62%,R49*S49*T49*F!$B$62,IF(U49=63%,R49*S49*T49*F!$B$63,IF(U49=64%,R49*S49*T49*F!$B$64,IF(U49=65%,R49*S49*T49*F!$B$65,IF(U49=66%,R49*S49*T49*F!$B$66,IF(U49=67%,R49*S49*T49*F!$B$67,IF(U49=68%,R49*S49*T49*F!$B$68,IF(U49=69%,R49*S49*T49*F!$B$69,IF(U49=70%,R49*S49*T49*F!$B$70,IF(U49=71%,R49*S49*T49*F!$B$71,IF(U49=72%,R49*S49*T49*F!$B$72,IF(U49=73%,R49*S49*T49*F!$B$73,IF(U49=74%,R49*S49*T49*F!$B$74,IF(U49=75%,R49*S49*T49*F!$B$75,IF(U49=76%,R49*S49*T49*F!$B$76,IF(U49=77%,R49*S49*T49*F!$B$77,IF(U49=78%,R49*S49*T49*F!$B$78,IF(U49=79%,R49*S49*T49*F!$B$79,IF(U49=80%,R49*S49*T49*F!$B$80,IF(U49=81%,R49*S49*T49*F!$B$81,IF(U49=82%,R49*S49*T49*F!$B$82,IF(U49=83%,R49*S49*T49*F!$B$83,IF(U49=84%,R49*S49*T49*F!$B$84,IF(U49=85%,R49*S49*T49*F!$B$85,IF(U49=86%,R49*S49*T49*F!$B$86,IF(U49=87%,R49*S49*T49*F!$B$87,IF(U49=88%,R49*S49*T49*F!$B$88,IF(U49=89%,R49*S49*T49*F!$B$89,IF(U49=90%,R49*S49*T49*F!$B$90,IF(U49=91%,R49*S49*T49*F!$B$91,IF(U49=92%,R49*S49*T49*F!$B$92,IF(U49=93%,R49*S49*T49*F!$B$93,IF(U49=94%,R49*S49*T49*F!$B$94,IF(U49=95%,R49*S49*T49*F!$B$95,IF(U49=96%,R49*S49*T49*F!$B$96,IF(U49=97%,R49*S49*T49*F!$B$97,IF(U49=98%,R49*S49*T49*F!$B$98,IF(U49=99%,R49*S49*T49*F!$B$99,IF(U49&gt;99%,R49*S49*T49*F!$B$100)))))))))))))))))))))))))))))))))))))))))))))))))))))))))*IF(ISNUMBER(E49),E49,1)*IF(ISNUMBER(D49),D49,1)</f>
        <v>0</v>
      </c>
      <c r="AA49" s="8">
        <f>G49*H49+K49*L49+O49*P49+S49*T49</f>
        <v>0</v>
      </c>
      <c r="AB49" s="129">
        <f>(H49*(IF(I49&lt;45%,0.5,IF(I49&lt;55%,0.8,IF(I49&lt;65%,0.9,IF(I49&lt;75%,1,IF(I49&lt;85%,1.1,1.2))))))+L49*(IF(M49&lt;45%,0.5,IF(M49&lt;55%,0.8,IF(M49&lt;65%,0.9,IF(M49&lt;75%,1,IF(M49&lt;85%,1.1,1.2))))))+P49*(IF(Q49&lt;45%,0.5,IF(Q49&lt;55%,0.8,IF(Q49&lt;65%,0.9,IF(Q49&lt;75%,1,IF(Q49&lt;85%,1.1,1.2))))))+T49*(IF(U49&lt;45%,0.5,IF(U49&lt;55%,0.8,IF(U49&lt;65%,0.9,IF(U49&lt;75%,1,IF(U49&lt;85%,1.1,1.2)))))))*IF(D49&gt;=0.8,6,IF(D49&lt;=0.4,1.5,3))</f>
        <v>0</v>
      </c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</row>
    <row r="50" spans="1:62" ht="15.75" thickBot="1" x14ac:dyDescent="0.3">
      <c r="A50" s="1126"/>
      <c r="B50" s="171"/>
      <c r="C50" s="172"/>
      <c r="D50" s="37">
        <f>ROUND(IFERROR((D45*(G45*H45+K45*L45+O45*P45+S45*T45)+D46*(G46*H46+K46*L46+O46*P46+S46*T46)+D47*(G47*H47+K47*L47+O47*P47+S47*T47)+D48*(G48*H48+K48*L48+O48*P48+S48*T48)+D49*(G49*H49+K49*L49+O49*P49+S49*T49))/((G45*H45+K45*L45+O45*P45+S45*T45)+(G46*H46+K46*L46+O46*P46+S46*T46)+(G47*H47+K47*L47+O47*P47+S47*T47)+(G48*H48+K48*L48+O48*P48+S48*T48)+(G49*H49+K49*L49+O49*P49+S49*T49)),0),3)</f>
        <v>0</v>
      </c>
      <c r="E50" s="181"/>
      <c r="F50" s="182"/>
      <c r="G50" s="183"/>
      <c r="H50" s="183"/>
      <c r="I50" s="190"/>
      <c r="J50" s="182"/>
      <c r="K50" s="183"/>
      <c r="L50" s="183"/>
      <c r="M50" s="185"/>
      <c r="N50" s="182"/>
      <c r="O50" s="183"/>
      <c r="P50" s="183"/>
      <c r="Q50" s="184"/>
      <c r="R50" s="182"/>
      <c r="S50" s="183"/>
      <c r="T50" s="183"/>
      <c r="U50" s="185"/>
      <c r="V50" s="122">
        <f>SUM(V45:V49)</f>
        <v>0</v>
      </c>
      <c r="W50" s="117">
        <f>IFERROR(V50/AA50,0)</f>
        <v>0</v>
      </c>
      <c r="X50" s="118">
        <f>ROUND(IFERROR((D45*(I45*G45*H45+M45*K45*L45+Q45*O45*P45+U45*S45*T45)+D46*(I46*G46*H46+M46*K46*L46+Q46*O46*P46+U46*S46*T46)+D47*(I47*G47*H47+M47*K47*L47+Q47*O47*P47+U47*S47*T47)+D48*(I48*G48*H48+M48*K48*L48+Q48*O48*P48+U48*S48*T48)+D49*(I49*G49*H49+M49*K49*L49+Q49*O49*P49+U49*S49*T49))/(D45*(G45*H45+K45*L45+O45*P45+S45*T45)+D46*(G46*H46+K46*L46+O46*P46+S46*T46)+D47*(G47*H47+K47*L47+O47*P47+S47*T47)+D48*(G48*H48+K48*L48+O48*P48+S48*T48)+D49*(G49*H49+K49*L49+O49*P49+S49*T49)),0),2)</f>
        <v>0</v>
      </c>
      <c r="Y50" s="160"/>
      <c r="Z50" s="9">
        <f>SUM(Z45:Z49)</f>
        <v>0</v>
      </c>
      <c r="AA50" s="117">
        <f>SUM(AA45:AA49)</f>
        <v>0</v>
      </c>
      <c r="AB50" s="119">
        <f>IF(SUM(AB45:AB49)=0,TIME(,0,),TIME(,SUM(AB45:AB49)+30,))</f>
        <v>0</v>
      </c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</row>
    <row r="51" spans="1:62" x14ac:dyDescent="0.25">
      <c r="A51" s="145" t="s">
        <v>1</v>
      </c>
      <c r="B51" s="57"/>
      <c r="C51" s="58"/>
      <c r="D51" s="59"/>
      <c r="E51" s="60"/>
      <c r="F51" s="147"/>
      <c r="G51" s="148"/>
      <c r="H51" s="148"/>
      <c r="I51" s="99">
        <f t="shared" ref="I51:I55" si="49">IFERROR(ROUND(F51/$Y51,2),)</f>
        <v>0</v>
      </c>
      <c r="J51" s="147"/>
      <c r="K51" s="97"/>
      <c r="L51" s="97"/>
      <c r="M51" s="99">
        <f t="shared" ref="M51:M55" si="50">IFERROR(ROUND(J51/$Y51,2),)</f>
        <v>0</v>
      </c>
      <c r="N51" s="147"/>
      <c r="O51" s="97"/>
      <c r="P51" s="97"/>
      <c r="Q51" s="99">
        <f t="shared" ref="Q51:Q55" si="51">IFERROR(ROUND(N51/$Y51,2),)</f>
        <v>0</v>
      </c>
      <c r="R51" s="147"/>
      <c r="S51" s="97"/>
      <c r="T51" s="97"/>
      <c r="U51" s="98">
        <f t="shared" ref="U51:U55" si="52">IFERROR(ROUND(R51/$Y51,2),)</f>
        <v>0</v>
      </c>
      <c r="V51" s="106">
        <f>(IF(ISNUMBER(F51),F51,1)*G51*H51+IF(ISNUMBER(J51),J51,1)*K51*L51+IF(ISNUMBER(N51),N51,1)*O51*P51+IF(ISNUMBER(R51),R51,1)*S51*T51)*IF(ISNUMBER(E51),E51,1)</f>
        <v>0</v>
      </c>
      <c r="W51" s="107">
        <f>IFERROR((IF(ISNUMBER(F51),F51,1)*G51*H51+IF(ISNUMBER(J51),J51,1)*K51*L51+IF(ISNUMBER(N51),N51,1)*O51*P51+IF(ISNUMBER(R51),R51,1)*S51*T51)*IF(ISNUMBER(E51),E51,1)/(G51*H51+K51*L51+O51*P51+S51*T51),0)</f>
        <v>0</v>
      </c>
      <c r="X51" s="28">
        <f>ROUND(IFERROR((W51/(Y51*IF(ISNUMBER(E51),E51,1))),0),2)</f>
        <v>0</v>
      </c>
      <c r="Y51" s="89"/>
      <c r="Z51" s="4">
        <f>(IF(I51&lt;30%,0,IF(I51&lt;35%,F51*G51*H51*F!$B$33,IF(I51&lt;40%,F51*G51*H51*F!$B$38,IF(I51&lt;45%,F51*G51*H51*F!$B$43,IF(I51&lt;50%,F51*G51*H51*F!$B$48,IF(I51=50%,F51*G51*H51*F!$B$50,IF(I51=51%,F51*G51*H51*F!$B$51,IF(I51=52%,F51*G51*H51*F!$B$52,IF(I51=53%,F51*G51*H51*F!$B$53,IF(I51=54%,F51*G51*H51*F!$B$54,IF(I51=55%,F51*G51*H51*F!$B$55,IF(I51=56%,F51*G51*H51*F!$B$56,IF(I51=57%,F51*G51*H51*F!$B$57,IF(I51=58%,F51*G51*H51*F!$B$58,IF(I51=59%,F51*G51*H51*F!$B$59,IF(I51=60%,F51*G51*H51*F!$B$60,IF(I51=61%,F51*G51*H51*F!$B$61,IF(I51=62%,F51*G51*H51*F!$B$62,IF(I51=63%,F51*G51*H51*F!$B$63,IF(I51=64%,F51*G51*H51*F!$B$64,IF(I51=65%,F51*G51*H51*F!$B$65,IF(I51=66%,F51*G51*H51*F!$B$66,IF(I51=67%,F51*G51*H51*F!$B$67,IF(I51=68%,F51*G51*H51*F!$B$68,IF(I51=69%,F51*G51*H51*F!$B$69,IF(I51=70%,F51*G51*H51*F!$B$70,IF(I51=71%,F51*G51*H51*F!$B$71,IF(I51=72%,F51*G51*H51*F!$B$72,IF(I51=73%,F51*G51*H51*F!$B$73,IF(I51=74%,F51*G51*H51*F!$B$74,IF(I51=75%,F51*G51*H51*F!$B$75,IF(I51=76%,F51*G51*H51*F!$B$76,IF(I51=77%,F51*G51*H51*F!$B$77,IF(I51=78%,F51*G51*H51*F!$B$78,IF(I51=79%,F51*G51*H51*F!$B$79,IF(I51=80%,F51*G51*H51*F!$B$80,IF(I51=81%,F51*G51*H51*F!$B$81,IF(I51=82%,F51*G51*H51*F!$B$82,IF(I51=83%,F51*G51*H51*F!$B$83,IF(I51=84%,F51*G51*H51*F!$B$84,IF(I51=85%,F51*G51*H51*F!$B$85,IF(I51=86%,F51*G51*H51*F!$B$86,IF(I51=87%,F51*G51*H51*F!$B$87,IF(I51=88%,F51*G51*H51*F!$B$88,IF(I51=89%,F51*G51*H51*F!$B$89,IF(I51=90%,F51*G51*H51*F!$B$90,IF(I51=91%,F51*G51*H51*F!$B$91,IF(I51=92%,F51*G51*H51*F!$B$92,IF(I51=93%,F51*G51*H51*F!$B$93,IF(I51=94%,F51*G51*H51*F!$B$94,IF(I51=95%,F51*G51*H51*F!$B$95,IF(I51=96%,F51*G51*H51*F!$B$96,IF(I51=97%,F51*G51*H51*F!$B$97,IF(I51=98%,F51*G51*H51*F!$B$98,IF(I51=99%,F51*G51*H51*F!$B$99,IF(I51&gt;99%,F51*G51*H51*F!$B$100,))))))))))))))))))))))))))))))))))))))))))))))))))))))))+IF(M51&lt;30%,0,IF(M51&lt;35%,J51*K51*L51*F!$B$33,IF(M51&lt;40%,J51*K51*L51*F!$B$38,IF(M51&lt;45%,J51*K51*L51*F!$B$43,IF(M51&lt;50%,J51*K51*L51*F!$B$48,IF(M51=50%,J51*K51*L51*F!$B$50,IF(M51=51%,J51*K51*L51*F!$B$51,IF(M51=52%,J51*K51*L51*F!$B$52,IF(M51=53%,J51*K51*L51*F!$B$53,IF(M51=54%,J51*K51*L51*F!$B$54,IF(M51=55%,J51*K51*L51*F!$B$55,IF(M51=56%,J51*K51*L51*F!$B$56,IF(M51=57%,J51*K51*L51*F!$B$57,IF(M51=58%,J51*K51*L51*F!$B$58,IF(M51=59%,J51*K51*L51*F!$B$59,IF(M51=60%,J51*K51*L51*F!$B$60,IF(M51=61%,J51*K51*L51*F!$B$61,IF(M51=62%,J51*K51*L51*F!$B$62,IF(M51=63%,J51*K51*L51*F!$B$63,IF(M51=64%,J51*K51*L51*F!$B$64,IF(M51=65%,J51*K51*L51*F!$B$65,IF(M51=66%,J51*K51*L51*F!$B$66,IF(M51=67%,J51*K51*L51*F!$B$67,IF(M51=68%,J51*K51*L51*F!$B$68,IF(M51=69%,J51*K51*L51*F!$B$69,IF(M51=70%,J51*K51*L51*F!$B$70,IF(M51=71%,J51*K51*L51*F!$B$71,IF(M51=72%,J51*K51*L51*F!$B$72,IF(M51=73%,J51*K51*L51*F!$B$73,IF(M51=74%,J51*K51*L51*F!$B$74,IF(M51=75%,J51*K51*L51*F!$B$75,IF(M51=76%,J51*K51*L51*F!$B$76,IF(M51=77%,J51*K51*L51*F!$B$77,IF(M51=78%,J51*K51*L51*F!$B$78,IF(M51=79%,J51*K51*L51*F!$B$79,IF(M51=80%,J51*K51*L51*F!$B$80,IF(M51=81%,J51*K51*L51*F!$B$81,IF(M51=82%,J51*K51*L51*F!$B$82,IF(M51=83%,J51*K51*L51*F!$B$83,IF(M51=84%,J51*K51*L51*F!$B$84,IF(M51=85%,J51*K51*L51*F!$B$85,IF(M51=86%,J51*K51*L51*F!$B$86,IF(M51=87%,J51*K51*L51*F!$B$87,IF(M51=88%,J51*K51*L51*F!$B$88,IF(M51=89%,J51*K51*L51*F!$B$89,IF(M51=90%,J51*K51*L51*F!$B$90,IF(M51=91%,J51*K51*L51*F!$B$91,IF(M51=92%,J51*K51*L51*F!$B$92,IF(M51=93%,J51*K51*L51*F!$B$93,IF(M51=94%,J51*K51*L51*F!$B$94,IF(M51=95%,J51*K51*L51*F!$B$95,IF(M51=96%,J51*K51*L51*F!$B$96,IF(M51=97%,J51*K51*L51*F!$B$97,IF(M51=98%,J51*K51*L51*F!$B$98,IF(M51=99%,J51*K51*L51*F!$B$99,IF(M51&gt;99%,J51*K51*L51*F!$B$100,))))))))))))))))))))))))))))))))))))))))))))))))))))))))+IF(Q51&lt;30%,0,IF(Q51&lt;35%,N51*O51*P51*F!$B$33,IF(Q51&lt;40%,N51*O51*P51*F!$B$38,IF(Q51&lt;45%,N51*O51*P51*F!$B$43,IF(Q51&lt;50%,N51*O51*P51*F!$B$48,IF(Q51=50%,N51*O51*P51*F!$B$50,IF(Q51=51%,N51*O51*P51*F!$B$51,IF(Q51=52%,N51*O51*P51*F!$B$52,IF(Q51=53%,N51*O51*P51*F!$B$53,IF(Q51=54%,N51*O51*P51*F!$B$54,IF(Q51=55%,N51*O51*P51*F!$B$55,IF(Q51=56%,N51*O51*P51*F!$B$56,IF(Q51=57%,N51*O51*P51*F!$B$57,IF(Q51=58%,N51*O51*P51*F!$B$58,IF(Q51=59%,N51*O51*P51*F!$B$59,IF(Q51=60%,N51*O51*P51*F!$B$60,IF(Q51=61%,N51*O51*P51*F!$B$61,IF(Q51=62%,N51*O51*P51*F!$B$62,IF(Q51=63%,N51*O51*P51*F!$B$63,IF(Q51=64%,N51*O51*P51*F!$B$64,IF(Q51=65%,N51*O51*P51*F!$B$65,IF(Q51=66%,N51*O51*P51*F!$B$66,IF(Q51=67%,N51*O51*P51*F!$B$67,IF(Q51=68%,N51*O51*P51*F!$B$68,IF(Q51=69%,N51*O51*P51*F!$B$69,IF(Q51=70%,N51*O51*P51*F!$B$70,IF(Q51=71%,N51*O51*P51*F!$B$71,IF(Q51=72%,N51*O51*P51*F!$B$72,IF(Q51=73%,N51*O51*P51*F!$B$73,IF(Q51=74%,N51*O51*P51*F!$B$74,IF(Q51=75%,N51*O51*P51*F!$B$75,IF(Q51=76%,N51*O51*P51*F!$B$76,IF(Q51=77%,N51*O51*P51*F!$B$77,IF(Q51=78%,N51*O51*P51*F!$B$78,IF(Q51=79%,N51*O51*P51*F!$B$79,IF(Q51=80%,N51*O51*P51*F!$B$80,IF(Q51=81%,N51*O51*P51*F!$B$81,IF(Q51=82%,N51*O51*P51*F!$B$82,IF(Q51=83%,N51*O51*P51*F!$B$83,IF(Q51=84%,N51*O51*P51*F!$B$84,IF(Q51=85%,N51*O51*P51*F!$B$85,IF(Q51=86%,N51*O51*P51*F!$B$86,IF(Q51=87%,N51*O51*P51*F!$B$87,IF(Q51=88%,N51*O51*P51*F!$B$88,IF(Q51=89%,N51*O51*P51*F!$B$89,IF(Q51=90%,N51*O51*P51*F!$B$90,IF(Q51=91%,N51*O51*P51*F!$B$91,IF(Q51=92%,N51*O51*P51*F!$B$92,IF(Q51=93%,N51*O51*P51*F!$B$93,IF(Q51=94%,N51*O51*P51*F!$B$94,IF(Q51=95%,N51*O51*P51*F!$B$95,IF(Q51=96%,N51*O51*P51*F!$B$96,IF(Q51=97%,N51*O51*P51*F!$B$97,IF(Q51=98%,N51*O51*P51*F!$B$98,IF(Q51=99%,N51*O51*P51*F!$B$99,IF(Q51&gt;99%,N51*O51*P51*F!$B$100,))))))))))))))))))))))))))))))))))))))))))))))))))))))))+IF(U51&lt;30%,0,IF(U51&lt;35%,R51*S51*T51*F!$B$33,IF(U51&lt;40%,R51*S51*T51*F!$B$38,IF(U51&lt;45%,R51*S51*T51*F!$B$43,IF(U51&lt;50%,R51*S51*T51*F!$B$48,IF(U51=50%,R51*S51*T51*F!$B$50,IF(U51=51%,R51*S51*T51*F!$B$51,IF(U51=52%,R51*S51*T51*F!$B$52,IF(U51=53%,R51*S51*T51*F!$B$53,IF(U51=54%,R51*S51*T51*F!$B$54,IF(U51=55%,R51*S51*T51*F!$B$55,IF(U51=56%,R51*S51*T51*F!$B$56,IF(U51=57%,R51*S51*T51*F!$B$57,IF(U51=58%,R51*S51*T51*F!$B$58,IF(U51=59%,R51*S51*T51*F!$B$59,IF(U51=60%,R51*S51*T51*F!$B$60,IF(U51=61%,R51*S51*T51*F!$B$61,IF(U51=62%,R51*S51*T51*F!$B$62,IF(U51=63%,R51*S51*T51*F!$B$63,IF(U51=64%,R51*S51*T51*F!$B$64,IF(U51=65%,R51*S51*T51*F!$B$65,IF(U51=66%,R51*S51*T51*F!$B$66,IF(U51=67%,R51*S51*T51*F!$B$67,IF(U51=68%,R51*S51*T51*F!$B$68,IF(U51=69%,R51*S51*T51*F!$B$69,IF(U51=70%,R51*S51*T51*F!$B$70,IF(U51=71%,R51*S51*T51*F!$B$71,IF(U51=72%,R51*S51*T51*F!$B$72,IF(U51=73%,R51*S51*T51*F!$B$73,IF(U51=74%,R51*S51*T51*F!$B$74,IF(U51=75%,R51*S51*T51*F!$B$75,IF(U51=76%,R51*S51*T51*F!$B$76,IF(U51=77%,R51*S51*T51*F!$B$77,IF(U51=78%,R51*S51*T51*F!$B$78,IF(U51=79%,R51*S51*T51*F!$B$79,IF(U51=80%,R51*S51*T51*F!$B$80,IF(U51=81%,R51*S51*T51*F!$B$81,IF(U51=82%,R51*S51*T51*F!$B$82,IF(U51=83%,R51*S51*T51*F!$B$83,IF(U51=84%,R51*S51*T51*F!$B$84,IF(U51=85%,R51*S51*T51*F!$B$85,IF(U51=86%,R51*S51*T51*F!$B$86,IF(U51=87%,R51*S51*T51*F!$B$87,IF(U51=88%,R51*S51*T51*F!$B$88,IF(U51=89%,R51*S51*T51*F!$B$89,IF(U51=90%,R51*S51*T51*F!$B$90,IF(U51=91%,R51*S51*T51*F!$B$91,IF(U51=92%,R51*S51*T51*F!$B$92,IF(U51=93%,R51*S51*T51*F!$B$93,IF(U51=94%,R51*S51*T51*F!$B$94,IF(U51=95%,R51*S51*T51*F!$B$95,IF(U51=96%,R51*S51*T51*F!$B$96,IF(U51=97%,R51*S51*T51*F!$B$97,IF(U51=98%,R51*S51*T51*F!$B$98,IF(U51=99%,R51*S51*T51*F!$B$99,IF(U51&gt;99%,R51*S51*T51*F!$B$100)))))))))))))))))))))))))))))))))))))))))))))))))))))))))*IF(ISNUMBER(E51),E51,1)*IF(ISNUMBER(D51),D51,1)</f>
        <v>0</v>
      </c>
      <c r="AA51" s="4">
        <f>G51*H51+K51*L51+O51*P51+S51*T51</f>
        <v>0</v>
      </c>
      <c r="AB51" s="108">
        <f>(H51*(IF(I51&lt;45%,0.5,IF(I51&lt;55%,0.8,IF(I51&lt;65%,0.9,IF(I51&lt;75%,1,IF(I51&lt;85%,1.1,1.2))))))+L51*(IF(M51&lt;45%,0.5,IF(M51&lt;55%,0.8,IF(M51&lt;65%,0.9,IF(M51&lt;75%,1,IF(M51&lt;85%,1.1,1.2))))))+P51*(IF(Q51&lt;45%,0.5,IF(Q51&lt;55%,0.8,IF(Q51&lt;65%,0.9,IF(Q51&lt;75%,1,IF(Q51&lt;85%,1.1,1.2))))))+T51*(IF(U51&lt;45%,0.5,IF(U51&lt;55%,0.8,IF(U51&lt;65%,0.9,IF(U51&lt;75%,1,IF(U51&lt;85%,1.1,1.2)))))))*IF(D51&gt;=0.8,6,IF(D51&lt;=0.4,1.5,3))</f>
        <v>0</v>
      </c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</row>
    <row r="52" spans="1:62" ht="15" customHeight="1" x14ac:dyDescent="0.25">
      <c r="A52" s="1125">
        <f>A40+1</f>
        <v>41978</v>
      </c>
      <c r="B52" s="61"/>
      <c r="C52" s="62"/>
      <c r="D52" s="63"/>
      <c r="E52" s="64"/>
      <c r="F52" s="150"/>
      <c r="G52" s="151"/>
      <c r="H52" s="151"/>
      <c r="I52" s="102">
        <f t="shared" si="49"/>
        <v>0</v>
      </c>
      <c r="J52" s="150"/>
      <c r="K52" s="100"/>
      <c r="L52" s="100"/>
      <c r="M52" s="102">
        <f t="shared" si="50"/>
        <v>0</v>
      </c>
      <c r="N52" s="150"/>
      <c r="O52" s="100"/>
      <c r="P52" s="100"/>
      <c r="Q52" s="102">
        <f t="shared" si="51"/>
        <v>0</v>
      </c>
      <c r="R52" s="150"/>
      <c r="S52" s="100"/>
      <c r="T52" s="100"/>
      <c r="U52" s="101">
        <f t="shared" si="52"/>
        <v>0</v>
      </c>
      <c r="V52" s="110">
        <f t="shared" ref="V52:V55" si="53">(IF(ISNUMBER(F52),F52,1)*G52*H52+IF(ISNUMBER(J52),J52,1)*K52*L52+IF(ISNUMBER(N52),N52,1)*O52*P52+IF(ISNUMBER(R52),R52,1)*S52*T52)*IF(ISNUMBER(E52),E52,1)</f>
        <v>0</v>
      </c>
      <c r="W52" s="111">
        <f t="shared" ref="W52:W55" si="54">IFERROR((IF(ISNUMBER(F52),F52,1)*G52*H52+IF(ISNUMBER(J52),J52,1)*K52*L52+IF(ISNUMBER(N52),N52,1)*O52*P52+IF(ISNUMBER(R52),R52,1)*S52*T52)*IF(ISNUMBER(E52),E52,1)/(G52*H52+K52*L52+O52*P52+S52*T52),0)</f>
        <v>0</v>
      </c>
      <c r="X52" s="53">
        <f t="shared" ref="X52:X55" si="55">ROUND(IFERROR((W52/(Y52*IF(ISNUMBER(E52),E52,1))),0),2)</f>
        <v>0</v>
      </c>
      <c r="Y52" s="90"/>
      <c r="Z52" s="5">
        <f>(IF(I52&lt;30%,0,IF(I52&lt;35%,F52*G52*H52*F!$B$33,IF(I52&lt;40%,F52*G52*H52*F!$B$38,IF(I52&lt;45%,F52*G52*H52*F!$B$43,IF(I52&lt;50%,F52*G52*H52*F!$B$48,IF(I52=50%,F52*G52*H52*F!$B$50,IF(I52=51%,F52*G52*H52*F!$B$51,IF(I52=52%,F52*G52*H52*F!$B$52,IF(I52=53%,F52*G52*H52*F!$B$53,IF(I52=54%,F52*G52*H52*F!$B$54,IF(I52=55%,F52*G52*H52*F!$B$55,IF(I52=56%,F52*G52*H52*F!$B$56,IF(I52=57%,F52*G52*H52*F!$B$57,IF(I52=58%,F52*G52*H52*F!$B$58,IF(I52=59%,F52*G52*H52*F!$B$59,IF(I52=60%,F52*G52*H52*F!$B$60,IF(I52=61%,F52*G52*H52*F!$B$61,IF(I52=62%,F52*G52*H52*F!$B$62,IF(I52=63%,F52*G52*H52*F!$B$63,IF(I52=64%,F52*G52*H52*F!$B$64,IF(I52=65%,F52*G52*H52*F!$B$65,IF(I52=66%,F52*G52*H52*F!$B$66,IF(I52=67%,F52*G52*H52*F!$B$67,IF(I52=68%,F52*G52*H52*F!$B$68,IF(I52=69%,F52*G52*H52*F!$B$69,IF(I52=70%,F52*G52*H52*F!$B$70,IF(I52=71%,F52*G52*H52*F!$B$71,IF(I52=72%,F52*G52*H52*F!$B$72,IF(I52=73%,F52*G52*H52*F!$B$73,IF(I52=74%,F52*G52*H52*F!$B$74,IF(I52=75%,F52*G52*H52*F!$B$75,IF(I52=76%,F52*G52*H52*F!$B$76,IF(I52=77%,F52*G52*H52*F!$B$77,IF(I52=78%,F52*G52*H52*F!$B$78,IF(I52=79%,F52*G52*H52*F!$B$79,IF(I52=80%,F52*G52*H52*F!$B$80,IF(I52=81%,F52*G52*H52*F!$B$81,IF(I52=82%,F52*G52*H52*F!$B$82,IF(I52=83%,F52*G52*H52*F!$B$83,IF(I52=84%,F52*G52*H52*F!$B$84,IF(I52=85%,F52*G52*H52*F!$B$85,IF(I52=86%,F52*G52*H52*F!$B$86,IF(I52=87%,F52*G52*H52*F!$B$87,IF(I52=88%,F52*G52*H52*F!$B$88,IF(I52=89%,F52*G52*H52*F!$B$89,IF(I52=90%,F52*G52*H52*F!$B$90,IF(I52=91%,F52*G52*H52*F!$B$91,IF(I52=92%,F52*G52*H52*F!$B$92,IF(I52=93%,F52*G52*H52*F!$B$93,IF(I52=94%,F52*G52*H52*F!$B$94,IF(I52=95%,F52*G52*H52*F!$B$95,IF(I52=96%,F52*G52*H52*F!$B$96,IF(I52=97%,F52*G52*H52*F!$B$97,IF(I52=98%,F52*G52*H52*F!$B$98,IF(I52=99%,F52*G52*H52*F!$B$99,IF(I52&gt;99%,F52*G52*H52*F!$B$100,))))))))))))))))))))))))))))))))))))))))))))))))))))))))+IF(M52&lt;30%,0,IF(M52&lt;35%,J52*K52*L52*F!$B$33,IF(M52&lt;40%,J52*K52*L52*F!$B$38,IF(M52&lt;45%,J52*K52*L52*F!$B$43,IF(M52&lt;50%,J52*K52*L52*F!$B$48,IF(M52=50%,J52*K52*L52*F!$B$50,IF(M52=51%,J52*K52*L52*F!$B$51,IF(M52=52%,J52*K52*L52*F!$B$52,IF(M52=53%,J52*K52*L52*F!$B$53,IF(M52=54%,J52*K52*L52*F!$B$54,IF(M52=55%,J52*K52*L52*F!$B$55,IF(M52=56%,J52*K52*L52*F!$B$56,IF(M52=57%,J52*K52*L52*F!$B$57,IF(M52=58%,J52*K52*L52*F!$B$58,IF(M52=59%,J52*K52*L52*F!$B$59,IF(M52=60%,J52*K52*L52*F!$B$60,IF(M52=61%,J52*K52*L52*F!$B$61,IF(M52=62%,J52*K52*L52*F!$B$62,IF(M52=63%,J52*K52*L52*F!$B$63,IF(M52=64%,J52*K52*L52*F!$B$64,IF(M52=65%,J52*K52*L52*F!$B$65,IF(M52=66%,J52*K52*L52*F!$B$66,IF(M52=67%,J52*K52*L52*F!$B$67,IF(M52=68%,J52*K52*L52*F!$B$68,IF(M52=69%,J52*K52*L52*F!$B$69,IF(M52=70%,J52*K52*L52*F!$B$70,IF(M52=71%,J52*K52*L52*F!$B$71,IF(M52=72%,J52*K52*L52*F!$B$72,IF(M52=73%,J52*K52*L52*F!$B$73,IF(M52=74%,J52*K52*L52*F!$B$74,IF(M52=75%,J52*K52*L52*F!$B$75,IF(M52=76%,J52*K52*L52*F!$B$76,IF(M52=77%,J52*K52*L52*F!$B$77,IF(M52=78%,J52*K52*L52*F!$B$78,IF(M52=79%,J52*K52*L52*F!$B$79,IF(M52=80%,J52*K52*L52*F!$B$80,IF(M52=81%,J52*K52*L52*F!$B$81,IF(M52=82%,J52*K52*L52*F!$B$82,IF(M52=83%,J52*K52*L52*F!$B$83,IF(M52=84%,J52*K52*L52*F!$B$84,IF(M52=85%,J52*K52*L52*F!$B$85,IF(M52=86%,J52*K52*L52*F!$B$86,IF(M52=87%,J52*K52*L52*F!$B$87,IF(M52=88%,J52*K52*L52*F!$B$88,IF(M52=89%,J52*K52*L52*F!$B$89,IF(M52=90%,J52*K52*L52*F!$B$90,IF(M52=91%,J52*K52*L52*F!$B$91,IF(M52=92%,J52*K52*L52*F!$B$92,IF(M52=93%,J52*K52*L52*F!$B$93,IF(M52=94%,J52*K52*L52*F!$B$94,IF(M52=95%,J52*K52*L52*F!$B$95,IF(M52=96%,J52*K52*L52*F!$B$96,IF(M52=97%,J52*K52*L52*F!$B$97,IF(M52=98%,J52*K52*L52*F!$B$98,IF(M52=99%,J52*K52*L52*F!$B$99,IF(M52&gt;99%,J52*K52*L52*F!$B$100,))))))))))))))))))))))))))))))))))))))))))))))))))))))))+IF(Q52&lt;30%,0,IF(Q52&lt;35%,N52*O52*P52*F!$B$33,IF(Q52&lt;40%,N52*O52*P52*F!$B$38,IF(Q52&lt;45%,N52*O52*P52*F!$B$43,IF(Q52&lt;50%,N52*O52*P52*F!$B$48,IF(Q52=50%,N52*O52*P52*F!$B$50,IF(Q52=51%,N52*O52*P52*F!$B$51,IF(Q52=52%,N52*O52*P52*F!$B$52,IF(Q52=53%,N52*O52*P52*F!$B$53,IF(Q52=54%,N52*O52*P52*F!$B$54,IF(Q52=55%,N52*O52*P52*F!$B$55,IF(Q52=56%,N52*O52*P52*F!$B$56,IF(Q52=57%,N52*O52*P52*F!$B$57,IF(Q52=58%,N52*O52*P52*F!$B$58,IF(Q52=59%,N52*O52*P52*F!$B$59,IF(Q52=60%,N52*O52*P52*F!$B$60,IF(Q52=61%,N52*O52*P52*F!$B$61,IF(Q52=62%,N52*O52*P52*F!$B$62,IF(Q52=63%,N52*O52*P52*F!$B$63,IF(Q52=64%,N52*O52*P52*F!$B$64,IF(Q52=65%,N52*O52*P52*F!$B$65,IF(Q52=66%,N52*O52*P52*F!$B$66,IF(Q52=67%,N52*O52*P52*F!$B$67,IF(Q52=68%,N52*O52*P52*F!$B$68,IF(Q52=69%,N52*O52*P52*F!$B$69,IF(Q52=70%,N52*O52*P52*F!$B$70,IF(Q52=71%,N52*O52*P52*F!$B$71,IF(Q52=72%,N52*O52*P52*F!$B$72,IF(Q52=73%,N52*O52*P52*F!$B$73,IF(Q52=74%,N52*O52*P52*F!$B$74,IF(Q52=75%,N52*O52*P52*F!$B$75,IF(Q52=76%,N52*O52*P52*F!$B$76,IF(Q52=77%,N52*O52*P52*F!$B$77,IF(Q52=78%,N52*O52*P52*F!$B$78,IF(Q52=79%,N52*O52*P52*F!$B$79,IF(Q52=80%,N52*O52*P52*F!$B$80,IF(Q52=81%,N52*O52*P52*F!$B$81,IF(Q52=82%,N52*O52*P52*F!$B$82,IF(Q52=83%,N52*O52*P52*F!$B$83,IF(Q52=84%,N52*O52*P52*F!$B$84,IF(Q52=85%,N52*O52*P52*F!$B$85,IF(Q52=86%,N52*O52*P52*F!$B$86,IF(Q52=87%,N52*O52*P52*F!$B$87,IF(Q52=88%,N52*O52*P52*F!$B$88,IF(Q52=89%,N52*O52*P52*F!$B$89,IF(Q52=90%,N52*O52*P52*F!$B$90,IF(Q52=91%,N52*O52*P52*F!$B$91,IF(Q52=92%,N52*O52*P52*F!$B$92,IF(Q52=93%,N52*O52*P52*F!$B$93,IF(Q52=94%,N52*O52*P52*F!$B$94,IF(Q52=95%,N52*O52*P52*F!$B$95,IF(Q52=96%,N52*O52*P52*F!$B$96,IF(Q52=97%,N52*O52*P52*F!$B$97,IF(Q52=98%,N52*O52*P52*F!$B$98,IF(Q52=99%,N52*O52*P52*F!$B$99,IF(Q52&gt;99%,N52*O52*P52*F!$B$100,))))))))))))))))))))))))))))))))))))))))))))))))))))))))+IF(U52&lt;30%,0,IF(U52&lt;35%,R52*S52*T52*F!$B$33,IF(U52&lt;40%,R52*S52*T52*F!$B$38,IF(U52&lt;45%,R52*S52*T52*F!$B$43,IF(U52&lt;50%,R52*S52*T52*F!$B$48,IF(U52=50%,R52*S52*T52*F!$B$50,IF(U52=51%,R52*S52*T52*F!$B$51,IF(U52=52%,R52*S52*T52*F!$B$52,IF(U52=53%,R52*S52*T52*F!$B$53,IF(U52=54%,R52*S52*T52*F!$B$54,IF(U52=55%,R52*S52*T52*F!$B$55,IF(U52=56%,R52*S52*T52*F!$B$56,IF(U52=57%,R52*S52*T52*F!$B$57,IF(U52=58%,R52*S52*T52*F!$B$58,IF(U52=59%,R52*S52*T52*F!$B$59,IF(U52=60%,R52*S52*T52*F!$B$60,IF(U52=61%,R52*S52*T52*F!$B$61,IF(U52=62%,R52*S52*T52*F!$B$62,IF(U52=63%,R52*S52*T52*F!$B$63,IF(U52=64%,R52*S52*T52*F!$B$64,IF(U52=65%,R52*S52*T52*F!$B$65,IF(U52=66%,R52*S52*T52*F!$B$66,IF(U52=67%,R52*S52*T52*F!$B$67,IF(U52=68%,R52*S52*T52*F!$B$68,IF(U52=69%,R52*S52*T52*F!$B$69,IF(U52=70%,R52*S52*T52*F!$B$70,IF(U52=71%,R52*S52*T52*F!$B$71,IF(U52=72%,R52*S52*T52*F!$B$72,IF(U52=73%,R52*S52*T52*F!$B$73,IF(U52=74%,R52*S52*T52*F!$B$74,IF(U52=75%,R52*S52*T52*F!$B$75,IF(U52=76%,R52*S52*T52*F!$B$76,IF(U52=77%,R52*S52*T52*F!$B$77,IF(U52=78%,R52*S52*T52*F!$B$78,IF(U52=79%,R52*S52*T52*F!$B$79,IF(U52=80%,R52*S52*T52*F!$B$80,IF(U52=81%,R52*S52*T52*F!$B$81,IF(U52=82%,R52*S52*T52*F!$B$82,IF(U52=83%,R52*S52*T52*F!$B$83,IF(U52=84%,R52*S52*T52*F!$B$84,IF(U52=85%,R52*S52*T52*F!$B$85,IF(U52=86%,R52*S52*T52*F!$B$86,IF(U52=87%,R52*S52*T52*F!$B$87,IF(U52=88%,R52*S52*T52*F!$B$88,IF(U52=89%,R52*S52*T52*F!$B$89,IF(U52=90%,R52*S52*T52*F!$B$90,IF(U52=91%,R52*S52*T52*F!$B$91,IF(U52=92%,R52*S52*T52*F!$B$92,IF(U52=93%,R52*S52*T52*F!$B$93,IF(U52=94%,R52*S52*T52*F!$B$94,IF(U52=95%,R52*S52*T52*F!$B$95,IF(U52=96%,R52*S52*T52*F!$B$96,IF(U52=97%,R52*S52*T52*F!$B$97,IF(U52=98%,R52*S52*T52*F!$B$98,IF(U52=99%,R52*S52*T52*F!$B$99,IF(U52&gt;99%,R52*S52*T52*F!$B$100)))))))))))))))))))))))))))))))))))))))))))))))))))))))))*IF(ISNUMBER(E52),E52,1)*IF(ISNUMBER(D52),D52,1)</f>
        <v>0</v>
      </c>
      <c r="AA52" s="5">
        <f>G52*H52+K52*L52+O52*P52+S52*T52</f>
        <v>0</v>
      </c>
      <c r="AB52" s="112">
        <f>(H52*(IF(I52&lt;45%,0.5,IF(I52&lt;55%,0.8,IF(I52&lt;65%,0.9,IF(I52&lt;75%,1,IF(I52&lt;85%,1.1,1.2))))))+L52*(IF(M52&lt;45%,0.5,IF(M52&lt;55%,0.8,IF(M52&lt;65%,0.9,IF(M52&lt;75%,1,IF(M52&lt;85%,1.1,1.2))))))+P52*(IF(Q52&lt;45%,0.5,IF(Q52&lt;55%,0.8,IF(Q52&lt;65%,0.9,IF(Q52&lt;75%,1,IF(Q52&lt;85%,1.1,1.2))))))+T52*(IF(U52&lt;45%,0.5,IF(U52&lt;55%,0.8,IF(U52&lt;65%,0.9,IF(U52&lt;75%,1,IF(U52&lt;85%,1.1,1.2)))))))*IF(D52&gt;=0.8,6,IF(D52&lt;=0.4,1.5,3))</f>
        <v>0</v>
      </c>
      <c r="AC52" s="132"/>
      <c r="AD52" s="133"/>
      <c r="AE52" s="10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</row>
    <row r="53" spans="1:62" x14ac:dyDescent="0.25">
      <c r="A53" s="1125"/>
      <c r="B53" s="61"/>
      <c r="C53" s="62"/>
      <c r="D53" s="63"/>
      <c r="E53" s="64"/>
      <c r="F53" s="152"/>
      <c r="G53" s="153"/>
      <c r="H53" s="153"/>
      <c r="I53" s="95">
        <f t="shared" si="49"/>
        <v>0</v>
      </c>
      <c r="J53" s="152"/>
      <c r="K53" s="94"/>
      <c r="L53" s="94"/>
      <c r="M53" s="95">
        <f t="shared" si="50"/>
        <v>0</v>
      </c>
      <c r="N53" s="152"/>
      <c r="O53" s="94"/>
      <c r="P53" s="94"/>
      <c r="Q53" s="95">
        <f t="shared" si="51"/>
        <v>0</v>
      </c>
      <c r="R53" s="152"/>
      <c r="S53" s="94"/>
      <c r="T53" s="94"/>
      <c r="U53" s="93">
        <f t="shared" si="52"/>
        <v>0</v>
      </c>
      <c r="V53" s="113">
        <f t="shared" si="53"/>
        <v>0</v>
      </c>
      <c r="W53" s="114">
        <f t="shared" si="54"/>
        <v>0</v>
      </c>
      <c r="X53" s="36">
        <f t="shared" si="55"/>
        <v>0</v>
      </c>
      <c r="Y53" s="90"/>
      <c r="Z53" s="6">
        <f>(IF(I53&lt;30%,0,IF(I53&lt;35%,F53*G53*H53*F!$B$33,IF(I53&lt;40%,F53*G53*H53*F!$B$38,IF(I53&lt;45%,F53*G53*H53*F!$B$43,IF(I53&lt;50%,F53*G53*H53*F!$B$48,IF(I53=50%,F53*G53*H53*F!$B$50,IF(I53=51%,F53*G53*H53*F!$B$51,IF(I53=52%,F53*G53*H53*F!$B$52,IF(I53=53%,F53*G53*H53*F!$B$53,IF(I53=54%,F53*G53*H53*F!$B$54,IF(I53=55%,F53*G53*H53*F!$B$55,IF(I53=56%,F53*G53*H53*F!$B$56,IF(I53=57%,F53*G53*H53*F!$B$57,IF(I53=58%,F53*G53*H53*F!$B$58,IF(I53=59%,F53*G53*H53*F!$B$59,IF(I53=60%,F53*G53*H53*F!$B$60,IF(I53=61%,F53*G53*H53*F!$B$61,IF(I53=62%,F53*G53*H53*F!$B$62,IF(I53=63%,F53*G53*H53*F!$B$63,IF(I53=64%,F53*G53*H53*F!$B$64,IF(I53=65%,F53*G53*H53*F!$B$65,IF(I53=66%,F53*G53*H53*F!$B$66,IF(I53=67%,F53*G53*H53*F!$B$67,IF(I53=68%,F53*G53*H53*F!$B$68,IF(I53=69%,F53*G53*H53*F!$B$69,IF(I53=70%,F53*G53*H53*F!$B$70,IF(I53=71%,F53*G53*H53*F!$B$71,IF(I53=72%,F53*G53*H53*F!$B$72,IF(I53=73%,F53*G53*H53*F!$B$73,IF(I53=74%,F53*G53*H53*F!$B$74,IF(I53=75%,F53*G53*H53*F!$B$75,IF(I53=76%,F53*G53*H53*F!$B$76,IF(I53=77%,F53*G53*H53*F!$B$77,IF(I53=78%,F53*G53*H53*F!$B$78,IF(I53=79%,F53*G53*H53*F!$B$79,IF(I53=80%,F53*G53*H53*F!$B$80,IF(I53=81%,F53*G53*H53*F!$B$81,IF(I53=82%,F53*G53*H53*F!$B$82,IF(I53=83%,F53*G53*H53*F!$B$83,IF(I53=84%,F53*G53*H53*F!$B$84,IF(I53=85%,F53*G53*H53*F!$B$85,IF(I53=86%,F53*G53*H53*F!$B$86,IF(I53=87%,F53*G53*H53*F!$B$87,IF(I53=88%,F53*G53*H53*F!$B$88,IF(I53=89%,F53*G53*H53*F!$B$89,IF(I53=90%,F53*G53*H53*F!$B$90,IF(I53=91%,F53*G53*H53*F!$B$91,IF(I53=92%,F53*G53*H53*F!$B$92,IF(I53=93%,F53*G53*H53*F!$B$93,IF(I53=94%,F53*G53*H53*F!$B$94,IF(I53=95%,F53*G53*H53*F!$B$95,IF(I53=96%,F53*G53*H53*F!$B$96,IF(I53=97%,F53*G53*H53*F!$B$97,IF(I53=98%,F53*G53*H53*F!$B$98,IF(I53=99%,F53*G53*H53*F!$B$99,IF(I53&gt;99%,F53*G53*H53*F!$B$100,))))))))))))))))))))))))))))))))))))))))))))))))))))))))+IF(M53&lt;30%,0,IF(M53&lt;35%,J53*K53*L53*F!$B$33,IF(M53&lt;40%,J53*K53*L53*F!$B$38,IF(M53&lt;45%,J53*K53*L53*F!$B$43,IF(M53&lt;50%,J53*K53*L53*F!$B$48,IF(M53=50%,J53*K53*L53*F!$B$50,IF(M53=51%,J53*K53*L53*F!$B$51,IF(M53=52%,J53*K53*L53*F!$B$52,IF(M53=53%,J53*K53*L53*F!$B$53,IF(M53=54%,J53*K53*L53*F!$B$54,IF(M53=55%,J53*K53*L53*F!$B$55,IF(M53=56%,J53*K53*L53*F!$B$56,IF(M53=57%,J53*K53*L53*F!$B$57,IF(M53=58%,J53*K53*L53*F!$B$58,IF(M53=59%,J53*K53*L53*F!$B$59,IF(M53=60%,J53*K53*L53*F!$B$60,IF(M53=61%,J53*K53*L53*F!$B$61,IF(M53=62%,J53*K53*L53*F!$B$62,IF(M53=63%,J53*K53*L53*F!$B$63,IF(M53=64%,J53*K53*L53*F!$B$64,IF(M53=65%,J53*K53*L53*F!$B$65,IF(M53=66%,J53*K53*L53*F!$B$66,IF(M53=67%,J53*K53*L53*F!$B$67,IF(M53=68%,J53*K53*L53*F!$B$68,IF(M53=69%,J53*K53*L53*F!$B$69,IF(M53=70%,J53*K53*L53*F!$B$70,IF(M53=71%,J53*K53*L53*F!$B$71,IF(M53=72%,J53*K53*L53*F!$B$72,IF(M53=73%,J53*K53*L53*F!$B$73,IF(M53=74%,J53*K53*L53*F!$B$74,IF(M53=75%,J53*K53*L53*F!$B$75,IF(M53=76%,J53*K53*L53*F!$B$76,IF(M53=77%,J53*K53*L53*F!$B$77,IF(M53=78%,J53*K53*L53*F!$B$78,IF(M53=79%,J53*K53*L53*F!$B$79,IF(M53=80%,J53*K53*L53*F!$B$80,IF(M53=81%,J53*K53*L53*F!$B$81,IF(M53=82%,J53*K53*L53*F!$B$82,IF(M53=83%,J53*K53*L53*F!$B$83,IF(M53=84%,J53*K53*L53*F!$B$84,IF(M53=85%,J53*K53*L53*F!$B$85,IF(M53=86%,J53*K53*L53*F!$B$86,IF(M53=87%,J53*K53*L53*F!$B$87,IF(M53=88%,J53*K53*L53*F!$B$88,IF(M53=89%,J53*K53*L53*F!$B$89,IF(M53=90%,J53*K53*L53*F!$B$90,IF(M53=91%,J53*K53*L53*F!$B$91,IF(M53=92%,J53*K53*L53*F!$B$92,IF(M53=93%,J53*K53*L53*F!$B$93,IF(M53=94%,J53*K53*L53*F!$B$94,IF(M53=95%,J53*K53*L53*F!$B$95,IF(M53=96%,J53*K53*L53*F!$B$96,IF(M53=97%,J53*K53*L53*F!$B$97,IF(M53=98%,J53*K53*L53*F!$B$98,IF(M53=99%,J53*K53*L53*F!$B$99,IF(M53&gt;99%,J53*K53*L53*F!$B$100,))))))))))))))))))))))))))))))))))))))))))))))))))))))))+IF(Q53&lt;30%,0,IF(Q53&lt;35%,N53*O53*P53*F!$B$33,IF(Q53&lt;40%,N53*O53*P53*F!$B$38,IF(Q53&lt;45%,N53*O53*P53*F!$B$43,IF(Q53&lt;50%,N53*O53*P53*F!$B$48,IF(Q53=50%,N53*O53*P53*F!$B$50,IF(Q53=51%,N53*O53*P53*F!$B$51,IF(Q53=52%,N53*O53*P53*F!$B$52,IF(Q53=53%,N53*O53*P53*F!$B$53,IF(Q53=54%,N53*O53*P53*F!$B$54,IF(Q53=55%,N53*O53*P53*F!$B$55,IF(Q53=56%,N53*O53*P53*F!$B$56,IF(Q53=57%,N53*O53*P53*F!$B$57,IF(Q53=58%,N53*O53*P53*F!$B$58,IF(Q53=59%,N53*O53*P53*F!$B$59,IF(Q53=60%,N53*O53*P53*F!$B$60,IF(Q53=61%,N53*O53*P53*F!$B$61,IF(Q53=62%,N53*O53*P53*F!$B$62,IF(Q53=63%,N53*O53*P53*F!$B$63,IF(Q53=64%,N53*O53*P53*F!$B$64,IF(Q53=65%,N53*O53*P53*F!$B$65,IF(Q53=66%,N53*O53*P53*F!$B$66,IF(Q53=67%,N53*O53*P53*F!$B$67,IF(Q53=68%,N53*O53*P53*F!$B$68,IF(Q53=69%,N53*O53*P53*F!$B$69,IF(Q53=70%,N53*O53*P53*F!$B$70,IF(Q53=71%,N53*O53*P53*F!$B$71,IF(Q53=72%,N53*O53*P53*F!$B$72,IF(Q53=73%,N53*O53*P53*F!$B$73,IF(Q53=74%,N53*O53*P53*F!$B$74,IF(Q53=75%,N53*O53*P53*F!$B$75,IF(Q53=76%,N53*O53*P53*F!$B$76,IF(Q53=77%,N53*O53*P53*F!$B$77,IF(Q53=78%,N53*O53*P53*F!$B$78,IF(Q53=79%,N53*O53*P53*F!$B$79,IF(Q53=80%,N53*O53*P53*F!$B$80,IF(Q53=81%,N53*O53*P53*F!$B$81,IF(Q53=82%,N53*O53*P53*F!$B$82,IF(Q53=83%,N53*O53*P53*F!$B$83,IF(Q53=84%,N53*O53*P53*F!$B$84,IF(Q53=85%,N53*O53*P53*F!$B$85,IF(Q53=86%,N53*O53*P53*F!$B$86,IF(Q53=87%,N53*O53*P53*F!$B$87,IF(Q53=88%,N53*O53*P53*F!$B$88,IF(Q53=89%,N53*O53*P53*F!$B$89,IF(Q53=90%,N53*O53*P53*F!$B$90,IF(Q53=91%,N53*O53*P53*F!$B$91,IF(Q53=92%,N53*O53*P53*F!$B$92,IF(Q53=93%,N53*O53*P53*F!$B$93,IF(Q53=94%,N53*O53*P53*F!$B$94,IF(Q53=95%,N53*O53*P53*F!$B$95,IF(Q53=96%,N53*O53*P53*F!$B$96,IF(Q53=97%,N53*O53*P53*F!$B$97,IF(Q53=98%,N53*O53*P53*F!$B$98,IF(Q53=99%,N53*O53*P53*F!$B$99,IF(Q53&gt;99%,N53*O53*P53*F!$B$100,))))))))))))))))))))))))))))))))))))))))))))))))))))))))+IF(U53&lt;30%,0,IF(U53&lt;35%,R53*S53*T53*F!$B$33,IF(U53&lt;40%,R53*S53*T53*F!$B$38,IF(U53&lt;45%,R53*S53*T53*F!$B$43,IF(U53&lt;50%,R53*S53*T53*F!$B$48,IF(U53=50%,R53*S53*T53*F!$B$50,IF(U53=51%,R53*S53*T53*F!$B$51,IF(U53=52%,R53*S53*T53*F!$B$52,IF(U53=53%,R53*S53*T53*F!$B$53,IF(U53=54%,R53*S53*T53*F!$B$54,IF(U53=55%,R53*S53*T53*F!$B$55,IF(U53=56%,R53*S53*T53*F!$B$56,IF(U53=57%,R53*S53*T53*F!$B$57,IF(U53=58%,R53*S53*T53*F!$B$58,IF(U53=59%,R53*S53*T53*F!$B$59,IF(U53=60%,R53*S53*T53*F!$B$60,IF(U53=61%,R53*S53*T53*F!$B$61,IF(U53=62%,R53*S53*T53*F!$B$62,IF(U53=63%,R53*S53*T53*F!$B$63,IF(U53=64%,R53*S53*T53*F!$B$64,IF(U53=65%,R53*S53*T53*F!$B$65,IF(U53=66%,R53*S53*T53*F!$B$66,IF(U53=67%,R53*S53*T53*F!$B$67,IF(U53=68%,R53*S53*T53*F!$B$68,IF(U53=69%,R53*S53*T53*F!$B$69,IF(U53=70%,R53*S53*T53*F!$B$70,IF(U53=71%,R53*S53*T53*F!$B$71,IF(U53=72%,R53*S53*T53*F!$B$72,IF(U53=73%,R53*S53*T53*F!$B$73,IF(U53=74%,R53*S53*T53*F!$B$74,IF(U53=75%,R53*S53*T53*F!$B$75,IF(U53=76%,R53*S53*T53*F!$B$76,IF(U53=77%,R53*S53*T53*F!$B$77,IF(U53=78%,R53*S53*T53*F!$B$78,IF(U53=79%,R53*S53*T53*F!$B$79,IF(U53=80%,R53*S53*T53*F!$B$80,IF(U53=81%,R53*S53*T53*F!$B$81,IF(U53=82%,R53*S53*T53*F!$B$82,IF(U53=83%,R53*S53*T53*F!$B$83,IF(U53=84%,R53*S53*T53*F!$B$84,IF(U53=85%,R53*S53*T53*F!$B$85,IF(U53=86%,R53*S53*T53*F!$B$86,IF(U53=87%,R53*S53*T53*F!$B$87,IF(U53=88%,R53*S53*T53*F!$B$88,IF(U53=89%,R53*S53*T53*F!$B$89,IF(U53=90%,R53*S53*T53*F!$B$90,IF(U53=91%,R53*S53*T53*F!$B$91,IF(U53=92%,R53*S53*T53*F!$B$92,IF(U53=93%,R53*S53*T53*F!$B$93,IF(U53=94%,R53*S53*T53*F!$B$94,IF(U53=95%,R53*S53*T53*F!$B$95,IF(U53=96%,R53*S53*T53*F!$B$96,IF(U53=97%,R53*S53*T53*F!$B$97,IF(U53=98%,R53*S53*T53*F!$B$98,IF(U53=99%,R53*S53*T53*F!$B$99,IF(U53&gt;99%,R53*S53*T53*F!$B$100)))))))))))))))))))))))))))))))))))))))))))))))))))))))))*IF(ISNUMBER(E53),E53,1)*IF(ISNUMBER(D53),D53,1)</f>
        <v>0</v>
      </c>
      <c r="AA53" s="6">
        <f>G53*H53+K53*L53+O53*P53+S53*T53</f>
        <v>0</v>
      </c>
      <c r="AB53" s="115">
        <f>(H53*(IF(I53&lt;45%,0.5,IF(I53&lt;55%,0.8,IF(I53&lt;65%,0.9,IF(I53&lt;75%,1,IF(I53&lt;85%,1.1,1.2))))))+L53*(IF(M53&lt;45%,0.5,IF(M53&lt;55%,0.8,IF(M53&lt;65%,0.9,IF(M53&lt;75%,1,IF(M53&lt;85%,1.1,1.2))))))+P53*(IF(Q53&lt;45%,0.5,IF(Q53&lt;55%,0.8,IF(Q53&lt;65%,0.9,IF(Q53&lt;75%,1,IF(Q53&lt;85%,1.1,1.2))))))+T53*(IF(U53&lt;45%,0.5,IF(U53&lt;55%,0.8,IF(U53&lt;65%,0.9,IF(U53&lt;75%,1,IF(U53&lt;85%,1.1,1.2)))))))*IF(D53&gt;=0.8,6,IF(D53&lt;=0.4,1.5,3))</f>
        <v>0</v>
      </c>
      <c r="AC53" s="132"/>
      <c r="AD53" s="133"/>
      <c r="AE53" s="10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</row>
    <row r="54" spans="1:62" x14ac:dyDescent="0.25">
      <c r="A54" s="1125"/>
      <c r="B54" s="61"/>
      <c r="C54" s="62"/>
      <c r="D54" s="63"/>
      <c r="E54" s="64"/>
      <c r="F54" s="150"/>
      <c r="G54" s="151"/>
      <c r="H54" s="151"/>
      <c r="I54" s="102">
        <f t="shared" si="49"/>
        <v>0</v>
      </c>
      <c r="J54" s="150"/>
      <c r="K54" s="100"/>
      <c r="L54" s="100"/>
      <c r="M54" s="102">
        <f t="shared" si="50"/>
        <v>0</v>
      </c>
      <c r="N54" s="150"/>
      <c r="O54" s="100"/>
      <c r="P54" s="100"/>
      <c r="Q54" s="102">
        <f t="shared" si="51"/>
        <v>0</v>
      </c>
      <c r="R54" s="150"/>
      <c r="S54" s="100"/>
      <c r="T54" s="100"/>
      <c r="U54" s="101">
        <f t="shared" si="52"/>
        <v>0</v>
      </c>
      <c r="V54" s="110">
        <f t="shared" si="53"/>
        <v>0</v>
      </c>
      <c r="W54" s="111">
        <f t="shared" si="54"/>
        <v>0</v>
      </c>
      <c r="X54" s="53">
        <f>ROUND(IFERROR((W54/(Y54*IF(ISNUMBER(E54),E54,1))),0),2)</f>
        <v>0</v>
      </c>
      <c r="Y54" s="90"/>
      <c r="Z54" s="5">
        <f>(IF(I54&lt;30%,0,IF(I54&lt;35%,F54*G54*H54*F!$B$33,IF(I54&lt;40%,F54*G54*H54*F!$B$38,IF(I54&lt;45%,F54*G54*H54*F!$B$43,IF(I54&lt;50%,F54*G54*H54*F!$B$48,IF(I54=50%,F54*G54*H54*F!$B$50,IF(I54=51%,F54*G54*H54*F!$B$51,IF(I54=52%,F54*G54*H54*F!$B$52,IF(I54=53%,F54*G54*H54*F!$B$53,IF(I54=54%,F54*G54*H54*F!$B$54,IF(I54=55%,F54*G54*H54*F!$B$55,IF(I54=56%,F54*G54*H54*F!$B$56,IF(I54=57%,F54*G54*H54*F!$B$57,IF(I54=58%,F54*G54*H54*F!$B$58,IF(I54=59%,F54*G54*H54*F!$B$59,IF(I54=60%,F54*G54*H54*F!$B$60,IF(I54=61%,F54*G54*H54*F!$B$61,IF(I54=62%,F54*G54*H54*F!$B$62,IF(I54=63%,F54*G54*H54*F!$B$63,IF(I54=64%,F54*G54*H54*F!$B$64,IF(I54=65%,F54*G54*H54*F!$B$65,IF(I54=66%,F54*G54*H54*F!$B$66,IF(I54=67%,F54*G54*H54*F!$B$67,IF(I54=68%,F54*G54*H54*F!$B$68,IF(I54=69%,F54*G54*H54*F!$B$69,IF(I54=70%,F54*G54*H54*F!$B$70,IF(I54=71%,F54*G54*H54*F!$B$71,IF(I54=72%,F54*G54*H54*F!$B$72,IF(I54=73%,F54*G54*H54*F!$B$73,IF(I54=74%,F54*G54*H54*F!$B$74,IF(I54=75%,F54*G54*H54*F!$B$75,IF(I54=76%,F54*G54*H54*F!$B$76,IF(I54=77%,F54*G54*H54*F!$B$77,IF(I54=78%,F54*G54*H54*F!$B$78,IF(I54=79%,F54*G54*H54*F!$B$79,IF(I54=80%,F54*G54*H54*F!$B$80,IF(I54=81%,F54*G54*H54*F!$B$81,IF(I54=82%,F54*G54*H54*F!$B$82,IF(I54=83%,F54*G54*H54*F!$B$83,IF(I54=84%,F54*G54*H54*F!$B$84,IF(I54=85%,F54*G54*H54*F!$B$85,IF(I54=86%,F54*G54*H54*F!$B$86,IF(I54=87%,F54*G54*H54*F!$B$87,IF(I54=88%,F54*G54*H54*F!$B$88,IF(I54=89%,F54*G54*H54*F!$B$89,IF(I54=90%,F54*G54*H54*F!$B$90,IF(I54=91%,F54*G54*H54*F!$B$91,IF(I54=92%,F54*G54*H54*F!$B$92,IF(I54=93%,F54*G54*H54*F!$B$93,IF(I54=94%,F54*G54*H54*F!$B$94,IF(I54=95%,F54*G54*H54*F!$B$95,IF(I54=96%,F54*G54*H54*F!$B$96,IF(I54=97%,F54*G54*H54*F!$B$97,IF(I54=98%,F54*G54*H54*F!$B$98,IF(I54=99%,F54*G54*H54*F!$B$99,IF(I54&gt;99%,F54*G54*H54*F!$B$100,))))))))))))))))))))))))))))))))))))))))))))))))))))))))+IF(M54&lt;30%,0,IF(M54&lt;35%,J54*K54*L54*F!$B$33,IF(M54&lt;40%,J54*K54*L54*F!$B$38,IF(M54&lt;45%,J54*K54*L54*F!$B$43,IF(M54&lt;50%,J54*K54*L54*F!$B$48,IF(M54=50%,J54*K54*L54*F!$B$50,IF(M54=51%,J54*K54*L54*F!$B$51,IF(M54=52%,J54*K54*L54*F!$B$52,IF(M54=53%,J54*K54*L54*F!$B$53,IF(M54=54%,J54*K54*L54*F!$B$54,IF(M54=55%,J54*K54*L54*F!$B$55,IF(M54=56%,J54*K54*L54*F!$B$56,IF(M54=57%,J54*K54*L54*F!$B$57,IF(M54=58%,J54*K54*L54*F!$B$58,IF(M54=59%,J54*K54*L54*F!$B$59,IF(M54=60%,J54*K54*L54*F!$B$60,IF(M54=61%,J54*K54*L54*F!$B$61,IF(M54=62%,J54*K54*L54*F!$B$62,IF(M54=63%,J54*K54*L54*F!$B$63,IF(M54=64%,J54*K54*L54*F!$B$64,IF(M54=65%,J54*K54*L54*F!$B$65,IF(M54=66%,J54*K54*L54*F!$B$66,IF(M54=67%,J54*K54*L54*F!$B$67,IF(M54=68%,J54*K54*L54*F!$B$68,IF(M54=69%,J54*K54*L54*F!$B$69,IF(M54=70%,J54*K54*L54*F!$B$70,IF(M54=71%,J54*K54*L54*F!$B$71,IF(M54=72%,J54*K54*L54*F!$B$72,IF(M54=73%,J54*K54*L54*F!$B$73,IF(M54=74%,J54*K54*L54*F!$B$74,IF(M54=75%,J54*K54*L54*F!$B$75,IF(M54=76%,J54*K54*L54*F!$B$76,IF(M54=77%,J54*K54*L54*F!$B$77,IF(M54=78%,J54*K54*L54*F!$B$78,IF(M54=79%,J54*K54*L54*F!$B$79,IF(M54=80%,J54*K54*L54*F!$B$80,IF(M54=81%,J54*K54*L54*F!$B$81,IF(M54=82%,J54*K54*L54*F!$B$82,IF(M54=83%,J54*K54*L54*F!$B$83,IF(M54=84%,J54*K54*L54*F!$B$84,IF(M54=85%,J54*K54*L54*F!$B$85,IF(M54=86%,J54*K54*L54*F!$B$86,IF(M54=87%,J54*K54*L54*F!$B$87,IF(M54=88%,J54*K54*L54*F!$B$88,IF(M54=89%,J54*K54*L54*F!$B$89,IF(M54=90%,J54*K54*L54*F!$B$90,IF(M54=91%,J54*K54*L54*F!$B$91,IF(M54=92%,J54*K54*L54*F!$B$92,IF(M54=93%,J54*K54*L54*F!$B$93,IF(M54=94%,J54*K54*L54*F!$B$94,IF(M54=95%,J54*K54*L54*F!$B$95,IF(M54=96%,J54*K54*L54*F!$B$96,IF(M54=97%,J54*K54*L54*F!$B$97,IF(M54=98%,J54*K54*L54*F!$B$98,IF(M54=99%,J54*K54*L54*F!$B$99,IF(M54&gt;99%,J54*K54*L54*F!$B$100,))))))))))))))))))))))))))))))))))))))))))))))))))))))))+IF(Q54&lt;30%,0,IF(Q54&lt;35%,N54*O54*P54*F!$B$33,IF(Q54&lt;40%,N54*O54*P54*F!$B$38,IF(Q54&lt;45%,N54*O54*P54*F!$B$43,IF(Q54&lt;50%,N54*O54*P54*F!$B$48,IF(Q54=50%,N54*O54*P54*F!$B$50,IF(Q54=51%,N54*O54*P54*F!$B$51,IF(Q54=52%,N54*O54*P54*F!$B$52,IF(Q54=53%,N54*O54*P54*F!$B$53,IF(Q54=54%,N54*O54*P54*F!$B$54,IF(Q54=55%,N54*O54*P54*F!$B$55,IF(Q54=56%,N54*O54*P54*F!$B$56,IF(Q54=57%,N54*O54*P54*F!$B$57,IF(Q54=58%,N54*O54*P54*F!$B$58,IF(Q54=59%,N54*O54*P54*F!$B$59,IF(Q54=60%,N54*O54*P54*F!$B$60,IF(Q54=61%,N54*O54*P54*F!$B$61,IF(Q54=62%,N54*O54*P54*F!$B$62,IF(Q54=63%,N54*O54*P54*F!$B$63,IF(Q54=64%,N54*O54*P54*F!$B$64,IF(Q54=65%,N54*O54*P54*F!$B$65,IF(Q54=66%,N54*O54*P54*F!$B$66,IF(Q54=67%,N54*O54*P54*F!$B$67,IF(Q54=68%,N54*O54*P54*F!$B$68,IF(Q54=69%,N54*O54*P54*F!$B$69,IF(Q54=70%,N54*O54*P54*F!$B$70,IF(Q54=71%,N54*O54*P54*F!$B$71,IF(Q54=72%,N54*O54*P54*F!$B$72,IF(Q54=73%,N54*O54*P54*F!$B$73,IF(Q54=74%,N54*O54*P54*F!$B$74,IF(Q54=75%,N54*O54*P54*F!$B$75,IF(Q54=76%,N54*O54*P54*F!$B$76,IF(Q54=77%,N54*O54*P54*F!$B$77,IF(Q54=78%,N54*O54*P54*F!$B$78,IF(Q54=79%,N54*O54*P54*F!$B$79,IF(Q54=80%,N54*O54*P54*F!$B$80,IF(Q54=81%,N54*O54*P54*F!$B$81,IF(Q54=82%,N54*O54*P54*F!$B$82,IF(Q54=83%,N54*O54*P54*F!$B$83,IF(Q54=84%,N54*O54*P54*F!$B$84,IF(Q54=85%,N54*O54*P54*F!$B$85,IF(Q54=86%,N54*O54*P54*F!$B$86,IF(Q54=87%,N54*O54*P54*F!$B$87,IF(Q54=88%,N54*O54*P54*F!$B$88,IF(Q54=89%,N54*O54*P54*F!$B$89,IF(Q54=90%,N54*O54*P54*F!$B$90,IF(Q54=91%,N54*O54*P54*F!$B$91,IF(Q54=92%,N54*O54*P54*F!$B$92,IF(Q54=93%,N54*O54*P54*F!$B$93,IF(Q54=94%,N54*O54*P54*F!$B$94,IF(Q54=95%,N54*O54*P54*F!$B$95,IF(Q54=96%,N54*O54*P54*F!$B$96,IF(Q54=97%,N54*O54*P54*F!$B$97,IF(Q54=98%,N54*O54*P54*F!$B$98,IF(Q54=99%,N54*O54*P54*F!$B$99,IF(Q54&gt;99%,N54*O54*P54*F!$B$100,))))))))))))))))))))))))))))))))))))))))))))))))))))))))+IF(U54&lt;30%,0,IF(U54&lt;35%,R54*S54*T54*F!$B$33,IF(U54&lt;40%,R54*S54*T54*F!$B$38,IF(U54&lt;45%,R54*S54*T54*F!$B$43,IF(U54&lt;50%,R54*S54*T54*F!$B$48,IF(U54=50%,R54*S54*T54*F!$B$50,IF(U54=51%,R54*S54*T54*F!$B$51,IF(U54=52%,R54*S54*T54*F!$B$52,IF(U54=53%,R54*S54*T54*F!$B$53,IF(U54=54%,R54*S54*T54*F!$B$54,IF(U54=55%,R54*S54*T54*F!$B$55,IF(U54=56%,R54*S54*T54*F!$B$56,IF(U54=57%,R54*S54*T54*F!$B$57,IF(U54=58%,R54*S54*T54*F!$B$58,IF(U54=59%,R54*S54*T54*F!$B$59,IF(U54=60%,R54*S54*T54*F!$B$60,IF(U54=61%,R54*S54*T54*F!$B$61,IF(U54=62%,R54*S54*T54*F!$B$62,IF(U54=63%,R54*S54*T54*F!$B$63,IF(U54=64%,R54*S54*T54*F!$B$64,IF(U54=65%,R54*S54*T54*F!$B$65,IF(U54=66%,R54*S54*T54*F!$B$66,IF(U54=67%,R54*S54*T54*F!$B$67,IF(U54=68%,R54*S54*T54*F!$B$68,IF(U54=69%,R54*S54*T54*F!$B$69,IF(U54=70%,R54*S54*T54*F!$B$70,IF(U54=71%,R54*S54*T54*F!$B$71,IF(U54=72%,R54*S54*T54*F!$B$72,IF(U54=73%,R54*S54*T54*F!$B$73,IF(U54=74%,R54*S54*T54*F!$B$74,IF(U54=75%,R54*S54*T54*F!$B$75,IF(U54=76%,R54*S54*T54*F!$B$76,IF(U54=77%,R54*S54*T54*F!$B$77,IF(U54=78%,R54*S54*T54*F!$B$78,IF(U54=79%,R54*S54*T54*F!$B$79,IF(U54=80%,R54*S54*T54*F!$B$80,IF(U54=81%,R54*S54*T54*F!$B$81,IF(U54=82%,R54*S54*T54*F!$B$82,IF(U54=83%,R54*S54*T54*F!$B$83,IF(U54=84%,R54*S54*T54*F!$B$84,IF(U54=85%,R54*S54*T54*F!$B$85,IF(U54=86%,R54*S54*T54*F!$B$86,IF(U54=87%,R54*S54*T54*F!$B$87,IF(U54=88%,R54*S54*T54*F!$B$88,IF(U54=89%,R54*S54*T54*F!$B$89,IF(U54=90%,R54*S54*T54*F!$B$90,IF(U54=91%,R54*S54*T54*F!$B$91,IF(U54=92%,R54*S54*T54*F!$B$92,IF(U54=93%,R54*S54*T54*F!$B$93,IF(U54=94%,R54*S54*T54*F!$B$94,IF(U54=95%,R54*S54*T54*F!$B$95,IF(U54=96%,R54*S54*T54*F!$B$96,IF(U54=97%,R54*S54*T54*F!$B$97,IF(U54=98%,R54*S54*T54*F!$B$98,IF(U54=99%,R54*S54*T54*F!$B$99,IF(U54&gt;99%,R54*S54*T54*F!$B$100)))))))))))))))))))))))))))))))))))))))))))))))))))))))))*IF(ISNUMBER(E54),E54,1)*IF(ISNUMBER(D54),D54,1)</f>
        <v>0</v>
      </c>
      <c r="AA54" s="5">
        <f>G54*H54+K54*L54+O54*P54+S54*T54</f>
        <v>0</v>
      </c>
      <c r="AB54" s="112">
        <f>(H54*(IF(I54&lt;45%,0.5,IF(I54&lt;55%,0.8,IF(I54&lt;65%,0.9,IF(I54&lt;75%,1,IF(I54&lt;85%,1.1,1.2))))))+L54*(IF(M54&lt;45%,0.5,IF(M54&lt;55%,0.8,IF(M54&lt;65%,0.9,IF(M54&lt;75%,1,IF(M54&lt;85%,1.1,1.2))))))+P54*(IF(Q54&lt;45%,0.5,IF(Q54&lt;55%,0.8,IF(Q54&lt;65%,0.9,IF(Q54&lt;75%,1,IF(Q54&lt;85%,1.1,1.2))))))+T54*(IF(U54&lt;45%,0.5,IF(U54&lt;55%,0.8,IF(U54&lt;65%,0.9,IF(U54&lt;75%,1,IF(U54&lt;85%,1.1,1.2)))))))*IF(D54&gt;=0.8,6,IF(D54&lt;=0.4,1.5,3))</f>
        <v>0</v>
      </c>
      <c r="AC54" s="132"/>
      <c r="AD54" s="133"/>
      <c r="AE54" s="10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</row>
    <row r="55" spans="1:62" x14ac:dyDescent="0.25">
      <c r="A55" s="1125"/>
      <c r="B55" s="61"/>
      <c r="C55" s="62"/>
      <c r="D55" s="63"/>
      <c r="E55" s="64"/>
      <c r="F55" s="152"/>
      <c r="G55" s="153"/>
      <c r="H55" s="153"/>
      <c r="I55" s="95">
        <f t="shared" si="49"/>
        <v>0</v>
      </c>
      <c r="J55" s="152"/>
      <c r="K55" s="94"/>
      <c r="L55" s="94"/>
      <c r="M55" s="95">
        <f t="shared" si="50"/>
        <v>0</v>
      </c>
      <c r="N55" s="152"/>
      <c r="O55" s="94"/>
      <c r="P55" s="94"/>
      <c r="Q55" s="95">
        <f t="shared" si="51"/>
        <v>0</v>
      </c>
      <c r="R55" s="152"/>
      <c r="S55" s="94"/>
      <c r="T55" s="94"/>
      <c r="U55" s="93">
        <f t="shared" si="52"/>
        <v>0</v>
      </c>
      <c r="V55" s="113">
        <f t="shared" si="53"/>
        <v>0</v>
      </c>
      <c r="W55" s="114">
        <f t="shared" si="54"/>
        <v>0</v>
      </c>
      <c r="X55" s="36">
        <f t="shared" si="55"/>
        <v>0</v>
      </c>
      <c r="Y55" s="90"/>
      <c r="Z55" s="6">
        <f>(IF(I55&lt;30%,0,IF(I55&lt;35%,F55*G55*H55*F!$B$33,IF(I55&lt;40%,F55*G55*H55*F!$B$38,IF(I55&lt;45%,F55*G55*H55*F!$B$43,IF(I55&lt;50%,F55*G55*H55*F!$B$48,IF(I55=50%,F55*G55*H55*F!$B$50,IF(I55=51%,F55*G55*H55*F!$B$51,IF(I55=52%,F55*G55*H55*F!$B$52,IF(I55=53%,F55*G55*H55*F!$B$53,IF(I55=54%,F55*G55*H55*F!$B$54,IF(I55=55%,F55*G55*H55*F!$B$55,IF(I55=56%,F55*G55*H55*F!$B$56,IF(I55=57%,F55*G55*H55*F!$B$57,IF(I55=58%,F55*G55*H55*F!$B$58,IF(I55=59%,F55*G55*H55*F!$B$59,IF(I55=60%,F55*G55*H55*F!$B$60,IF(I55=61%,F55*G55*H55*F!$B$61,IF(I55=62%,F55*G55*H55*F!$B$62,IF(I55=63%,F55*G55*H55*F!$B$63,IF(I55=64%,F55*G55*H55*F!$B$64,IF(I55=65%,F55*G55*H55*F!$B$65,IF(I55=66%,F55*G55*H55*F!$B$66,IF(I55=67%,F55*G55*H55*F!$B$67,IF(I55=68%,F55*G55*H55*F!$B$68,IF(I55=69%,F55*G55*H55*F!$B$69,IF(I55=70%,F55*G55*H55*F!$B$70,IF(I55=71%,F55*G55*H55*F!$B$71,IF(I55=72%,F55*G55*H55*F!$B$72,IF(I55=73%,F55*G55*H55*F!$B$73,IF(I55=74%,F55*G55*H55*F!$B$74,IF(I55=75%,F55*G55*H55*F!$B$75,IF(I55=76%,F55*G55*H55*F!$B$76,IF(I55=77%,F55*G55*H55*F!$B$77,IF(I55=78%,F55*G55*H55*F!$B$78,IF(I55=79%,F55*G55*H55*F!$B$79,IF(I55=80%,F55*G55*H55*F!$B$80,IF(I55=81%,F55*G55*H55*F!$B$81,IF(I55=82%,F55*G55*H55*F!$B$82,IF(I55=83%,F55*G55*H55*F!$B$83,IF(I55=84%,F55*G55*H55*F!$B$84,IF(I55=85%,F55*G55*H55*F!$B$85,IF(I55=86%,F55*G55*H55*F!$B$86,IF(I55=87%,F55*G55*H55*F!$B$87,IF(I55=88%,F55*G55*H55*F!$B$88,IF(I55=89%,F55*G55*H55*F!$B$89,IF(I55=90%,F55*G55*H55*F!$B$90,IF(I55=91%,F55*G55*H55*F!$B$91,IF(I55=92%,F55*G55*H55*F!$B$92,IF(I55=93%,F55*G55*H55*F!$B$93,IF(I55=94%,F55*G55*H55*F!$B$94,IF(I55=95%,F55*G55*H55*F!$B$95,IF(I55=96%,F55*G55*H55*F!$B$96,IF(I55=97%,F55*G55*H55*F!$B$97,IF(I55=98%,F55*G55*H55*F!$B$98,IF(I55=99%,F55*G55*H55*F!$B$99,IF(I55&gt;99%,F55*G55*H55*F!$B$100,))))))))))))))))))))))))))))))))))))))))))))))))))))))))+IF(M55&lt;30%,0,IF(M55&lt;35%,J55*K55*L55*F!$B$33,IF(M55&lt;40%,J55*K55*L55*F!$B$38,IF(M55&lt;45%,J55*K55*L55*F!$B$43,IF(M55&lt;50%,J55*K55*L55*F!$B$48,IF(M55=50%,J55*K55*L55*F!$B$50,IF(M55=51%,J55*K55*L55*F!$B$51,IF(M55=52%,J55*K55*L55*F!$B$52,IF(M55=53%,J55*K55*L55*F!$B$53,IF(M55=54%,J55*K55*L55*F!$B$54,IF(M55=55%,J55*K55*L55*F!$B$55,IF(M55=56%,J55*K55*L55*F!$B$56,IF(M55=57%,J55*K55*L55*F!$B$57,IF(M55=58%,J55*K55*L55*F!$B$58,IF(M55=59%,J55*K55*L55*F!$B$59,IF(M55=60%,J55*K55*L55*F!$B$60,IF(M55=61%,J55*K55*L55*F!$B$61,IF(M55=62%,J55*K55*L55*F!$B$62,IF(M55=63%,J55*K55*L55*F!$B$63,IF(M55=64%,J55*K55*L55*F!$B$64,IF(M55=65%,J55*K55*L55*F!$B$65,IF(M55=66%,J55*K55*L55*F!$B$66,IF(M55=67%,J55*K55*L55*F!$B$67,IF(M55=68%,J55*K55*L55*F!$B$68,IF(M55=69%,J55*K55*L55*F!$B$69,IF(M55=70%,J55*K55*L55*F!$B$70,IF(M55=71%,J55*K55*L55*F!$B$71,IF(M55=72%,J55*K55*L55*F!$B$72,IF(M55=73%,J55*K55*L55*F!$B$73,IF(M55=74%,J55*K55*L55*F!$B$74,IF(M55=75%,J55*K55*L55*F!$B$75,IF(M55=76%,J55*K55*L55*F!$B$76,IF(M55=77%,J55*K55*L55*F!$B$77,IF(M55=78%,J55*K55*L55*F!$B$78,IF(M55=79%,J55*K55*L55*F!$B$79,IF(M55=80%,J55*K55*L55*F!$B$80,IF(M55=81%,J55*K55*L55*F!$B$81,IF(M55=82%,J55*K55*L55*F!$B$82,IF(M55=83%,J55*K55*L55*F!$B$83,IF(M55=84%,J55*K55*L55*F!$B$84,IF(M55=85%,J55*K55*L55*F!$B$85,IF(M55=86%,J55*K55*L55*F!$B$86,IF(M55=87%,J55*K55*L55*F!$B$87,IF(M55=88%,J55*K55*L55*F!$B$88,IF(M55=89%,J55*K55*L55*F!$B$89,IF(M55=90%,J55*K55*L55*F!$B$90,IF(M55=91%,J55*K55*L55*F!$B$91,IF(M55=92%,J55*K55*L55*F!$B$92,IF(M55=93%,J55*K55*L55*F!$B$93,IF(M55=94%,J55*K55*L55*F!$B$94,IF(M55=95%,J55*K55*L55*F!$B$95,IF(M55=96%,J55*K55*L55*F!$B$96,IF(M55=97%,J55*K55*L55*F!$B$97,IF(M55=98%,J55*K55*L55*F!$B$98,IF(M55=99%,J55*K55*L55*F!$B$99,IF(M55&gt;99%,J55*K55*L55*F!$B$100,))))))))))))))))))))))))))))))))))))))))))))))))))))))))+IF(Q55&lt;30%,0,IF(Q55&lt;35%,N55*O55*P55*F!$B$33,IF(Q55&lt;40%,N55*O55*P55*F!$B$38,IF(Q55&lt;45%,N55*O55*P55*F!$B$43,IF(Q55&lt;50%,N55*O55*P55*F!$B$48,IF(Q55=50%,N55*O55*P55*F!$B$50,IF(Q55=51%,N55*O55*P55*F!$B$51,IF(Q55=52%,N55*O55*P55*F!$B$52,IF(Q55=53%,N55*O55*P55*F!$B$53,IF(Q55=54%,N55*O55*P55*F!$B$54,IF(Q55=55%,N55*O55*P55*F!$B$55,IF(Q55=56%,N55*O55*P55*F!$B$56,IF(Q55=57%,N55*O55*P55*F!$B$57,IF(Q55=58%,N55*O55*P55*F!$B$58,IF(Q55=59%,N55*O55*P55*F!$B$59,IF(Q55=60%,N55*O55*P55*F!$B$60,IF(Q55=61%,N55*O55*P55*F!$B$61,IF(Q55=62%,N55*O55*P55*F!$B$62,IF(Q55=63%,N55*O55*P55*F!$B$63,IF(Q55=64%,N55*O55*P55*F!$B$64,IF(Q55=65%,N55*O55*P55*F!$B$65,IF(Q55=66%,N55*O55*P55*F!$B$66,IF(Q55=67%,N55*O55*P55*F!$B$67,IF(Q55=68%,N55*O55*P55*F!$B$68,IF(Q55=69%,N55*O55*P55*F!$B$69,IF(Q55=70%,N55*O55*P55*F!$B$70,IF(Q55=71%,N55*O55*P55*F!$B$71,IF(Q55=72%,N55*O55*P55*F!$B$72,IF(Q55=73%,N55*O55*P55*F!$B$73,IF(Q55=74%,N55*O55*P55*F!$B$74,IF(Q55=75%,N55*O55*P55*F!$B$75,IF(Q55=76%,N55*O55*P55*F!$B$76,IF(Q55=77%,N55*O55*P55*F!$B$77,IF(Q55=78%,N55*O55*P55*F!$B$78,IF(Q55=79%,N55*O55*P55*F!$B$79,IF(Q55=80%,N55*O55*P55*F!$B$80,IF(Q55=81%,N55*O55*P55*F!$B$81,IF(Q55=82%,N55*O55*P55*F!$B$82,IF(Q55=83%,N55*O55*P55*F!$B$83,IF(Q55=84%,N55*O55*P55*F!$B$84,IF(Q55=85%,N55*O55*P55*F!$B$85,IF(Q55=86%,N55*O55*P55*F!$B$86,IF(Q55=87%,N55*O55*P55*F!$B$87,IF(Q55=88%,N55*O55*P55*F!$B$88,IF(Q55=89%,N55*O55*P55*F!$B$89,IF(Q55=90%,N55*O55*P55*F!$B$90,IF(Q55=91%,N55*O55*P55*F!$B$91,IF(Q55=92%,N55*O55*P55*F!$B$92,IF(Q55=93%,N55*O55*P55*F!$B$93,IF(Q55=94%,N55*O55*P55*F!$B$94,IF(Q55=95%,N55*O55*P55*F!$B$95,IF(Q55=96%,N55*O55*P55*F!$B$96,IF(Q55=97%,N55*O55*P55*F!$B$97,IF(Q55=98%,N55*O55*P55*F!$B$98,IF(Q55=99%,N55*O55*P55*F!$B$99,IF(Q55&gt;99%,N55*O55*P55*F!$B$100,))))))))))))))))))))))))))))))))))))))))))))))))))))))))+IF(U55&lt;30%,0,IF(U55&lt;35%,R55*S55*T55*F!$B$33,IF(U55&lt;40%,R55*S55*T55*F!$B$38,IF(U55&lt;45%,R55*S55*T55*F!$B$43,IF(U55&lt;50%,R55*S55*T55*F!$B$48,IF(U55=50%,R55*S55*T55*F!$B$50,IF(U55=51%,R55*S55*T55*F!$B$51,IF(U55=52%,R55*S55*T55*F!$B$52,IF(U55=53%,R55*S55*T55*F!$B$53,IF(U55=54%,R55*S55*T55*F!$B$54,IF(U55=55%,R55*S55*T55*F!$B$55,IF(U55=56%,R55*S55*T55*F!$B$56,IF(U55=57%,R55*S55*T55*F!$B$57,IF(U55=58%,R55*S55*T55*F!$B$58,IF(U55=59%,R55*S55*T55*F!$B$59,IF(U55=60%,R55*S55*T55*F!$B$60,IF(U55=61%,R55*S55*T55*F!$B$61,IF(U55=62%,R55*S55*T55*F!$B$62,IF(U55=63%,R55*S55*T55*F!$B$63,IF(U55=64%,R55*S55*T55*F!$B$64,IF(U55=65%,R55*S55*T55*F!$B$65,IF(U55=66%,R55*S55*T55*F!$B$66,IF(U55=67%,R55*S55*T55*F!$B$67,IF(U55=68%,R55*S55*T55*F!$B$68,IF(U55=69%,R55*S55*T55*F!$B$69,IF(U55=70%,R55*S55*T55*F!$B$70,IF(U55=71%,R55*S55*T55*F!$B$71,IF(U55=72%,R55*S55*T55*F!$B$72,IF(U55=73%,R55*S55*T55*F!$B$73,IF(U55=74%,R55*S55*T55*F!$B$74,IF(U55=75%,R55*S55*T55*F!$B$75,IF(U55=76%,R55*S55*T55*F!$B$76,IF(U55=77%,R55*S55*T55*F!$B$77,IF(U55=78%,R55*S55*T55*F!$B$78,IF(U55=79%,R55*S55*T55*F!$B$79,IF(U55=80%,R55*S55*T55*F!$B$80,IF(U55=81%,R55*S55*T55*F!$B$81,IF(U55=82%,R55*S55*T55*F!$B$82,IF(U55=83%,R55*S55*T55*F!$B$83,IF(U55=84%,R55*S55*T55*F!$B$84,IF(U55=85%,R55*S55*T55*F!$B$85,IF(U55=86%,R55*S55*T55*F!$B$86,IF(U55=87%,R55*S55*T55*F!$B$87,IF(U55=88%,R55*S55*T55*F!$B$88,IF(U55=89%,R55*S55*T55*F!$B$89,IF(U55=90%,R55*S55*T55*F!$B$90,IF(U55=91%,R55*S55*T55*F!$B$91,IF(U55=92%,R55*S55*T55*F!$B$92,IF(U55=93%,R55*S55*T55*F!$B$93,IF(U55=94%,R55*S55*T55*F!$B$94,IF(U55=95%,R55*S55*T55*F!$B$95,IF(U55=96%,R55*S55*T55*F!$B$96,IF(U55=97%,R55*S55*T55*F!$B$97,IF(U55=98%,R55*S55*T55*F!$B$98,IF(U55=99%,R55*S55*T55*F!$B$99,IF(U55&gt;99%,R55*S55*T55*F!$B$100)))))))))))))))))))))))))))))))))))))))))))))))))))))))))*IF(ISNUMBER(E55),E55,1)*IF(ISNUMBER(D55),D55,1)</f>
        <v>0</v>
      </c>
      <c r="AA55" s="6">
        <f>G55*H55+K55*L55+O55*P55+S55*T55</f>
        <v>0</v>
      </c>
      <c r="AB55" s="115">
        <f>(H55*(IF(I55&lt;45%,0.5,IF(I55&lt;55%,0.8,IF(I55&lt;65%,0.9,IF(I55&lt;75%,1,IF(I55&lt;85%,1.1,1.2))))))+L55*(IF(M55&lt;45%,0.5,IF(M55&lt;55%,0.8,IF(M55&lt;65%,0.9,IF(M55&lt;75%,1,IF(M55&lt;85%,1.1,1.2))))))+P55*(IF(Q55&lt;45%,0.5,IF(Q55&lt;55%,0.8,IF(Q55&lt;65%,0.9,IF(Q55&lt;75%,1,IF(Q55&lt;85%,1.1,1.2))))))+T55*(IF(U55&lt;45%,0.5,IF(U55&lt;55%,0.8,IF(U55&lt;65%,0.9,IF(U55&lt;75%,1,IF(U55&lt;85%,1.1,1.2)))))))*IF(D55&gt;=0.8,6,IF(D55&lt;=0.4,1.5,3))</f>
        <v>0</v>
      </c>
      <c r="AC55" s="132"/>
      <c r="AD55" s="133"/>
      <c r="AE55" s="10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</row>
    <row r="56" spans="1:62" x14ac:dyDescent="0.25">
      <c r="A56" s="1125"/>
      <c r="B56" s="61"/>
      <c r="C56" s="62"/>
      <c r="D56" s="134">
        <f>ROUND(IFERROR((D51*(G51*H51+K51*L51+O51*P51+S51*T51)+D52*(G52*H52+K52*L52+O52*P52+S52*T52)+D53*(G53*H53+K53*L53+O53*P53+S53*T53)+D54*(G54*H54+K54*L54+O54*P54+S54*T54)+D55*(G55*H55+K55*L55+O55*P55+S55*T55))/((G51*H51+K51*L51+O51*P51+S51*T51)+(G52*H52+K52*L52+O52*P52+S52*T52)+(G53*H53+K53*L53+O53*P53+S53*T53)+(G54*H54+K54*L54+O54*P54+S54*T54)+(G55*H55+K55*L55+O55*P55+S55*T55)),0),3)</f>
        <v>0</v>
      </c>
      <c r="E56" s="64"/>
      <c r="F56" s="65"/>
      <c r="G56" s="151"/>
      <c r="H56" s="151"/>
      <c r="I56" s="102"/>
      <c r="J56" s="65"/>
      <c r="K56" s="100"/>
      <c r="L56" s="100"/>
      <c r="M56" s="102"/>
      <c r="N56" s="65"/>
      <c r="O56" s="100"/>
      <c r="P56" s="100"/>
      <c r="Q56" s="102"/>
      <c r="R56" s="65"/>
      <c r="S56" s="100"/>
      <c r="T56" s="100"/>
      <c r="U56" s="101"/>
      <c r="V56" s="122">
        <f>SUM(V51:V55)</f>
        <v>0</v>
      </c>
      <c r="W56" s="117">
        <f>IFERROR(V56/AA56,0)</f>
        <v>0</v>
      </c>
      <c r="X56" s="118">
        <f>ROUND(IFERROR((D51*(I51*G51*H51+M51*K51*L51+Q51*O51*P51+U51*S51*T51)+D52*(I52*G52*H52+M52*K52*L52+Q52*O52*P52+U52*S52*T52)+D53*(I53*G53*H53+M53*K53*L53+Q53*O53*P53+U53*S53*T53)+D54*(I54*G54*H54+M54*K54*L54+Q54*O54*P54+U54*S54*T54)+D55*(I55*G55*H55+M55*K55*L55+Q55*O55*P55+U55*S55*T55))/(D51*(G51*H51+K51*L51+O51*P51+S51*T51)+D52*(G52*H52+K52*L52+O52*P52+S52*T52)+D53*(G53*H53+K53*L53+O53*P53+S53*T53)+D54*(G54*H54+K54*L54+O54*P54+S54*T54)+D55*(G55*H55+K55*L55+O55*P55+S55*T55)),0),2)</f>
        <v>0</v>
      </c>
      <c r="Y56" s="159"/>
      <c r="Z56" s="117">
        <f>SUM(Z51:Z55)</f>
        <v>0</v>
      </c>
      <c r="AA56" s="117">
        <f>SUM(AA51:AA55)</f>
        <v>0</v>
      </c>
      <c r="AB56" s="119">
        <f>IF(SUM(AB51:AB55)=0,TIME(,0,),TIME(,SUM(AB51:AB55)+30,))</f>
        <v>0</v>
      </c>
      <c r="AC56" s="132"/>
      <c r="AD56" s="133"/>
      <c r="AE56" s="10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</row>
    <row r="57" spans="1:62" x14ac:dyDescent="0.25">
      <c r="A57" s="1125"/>
      <c r="B57" s="61"/>
      <c r="C57" s="62"/>
      <c r="D57" s="63"/>
      <c r="E57" s="64"/>
      <c r="F57" s="152"/>
      <c r="G57" s="153"/>
      <c r="H57" s="153"/>
      <c r="I57" s="95">
        <f t="shared" ref="I57:I61" si="56">IFERROR(ROUND(F57/$Y57,2),)</f>
        <v>0</v>
      </c>
      <c r="J57" s="152"/>
      <c r="K57" s="94"/>
      <c r="L57" s="94"/>
      <c r="M57" s="95">
        <f t="shared" ref="M57:M61" si="57">IFERROR(ROUND(J57/$Y57,2),)</f>
        <v>0</v>
      </c>
      <c r="N57" s="152"/>
      <c r="O57" s="94"/>
      <c r="P57" s="94"/>
      <c r="Q57" s="95">
        <f t="shared" ref="Q57:Q61" si="58">IFERROR(ROUND(N57/$Y57,2),)</f>
        <v>0</v>
      </c>
      <c r="R57" s="152"/>
      <c r="S57" s="94"/>
      <c r="T57" s="94"/>
      <c r="U57" s="93">
        <f t="shared" ref="U57:U61" si="59">IFERROR(ROUND(R57/$Y57,2),)</f>
        <v>0</v>
      </c>
      <c r="V57" s="113">
        <f>(IF(ISNUMBER(F57),F57,1)*G57*H57+IF(ISNUMBER(J57),J57,1)*K57*L57+IF(ISNUMBER(N57),N57,1)*O57*P57+IF(ISNUMBER(R57),R57,1)*S57*T57)*IF(ISNUMBER(E57),E57,1)</f>
        <v>0</v>
      </c>
      <c r="W57" s="43">
        <f>IFERROR((IF(ISNUMBER(F57),F57,1)*G57*H57+IF(ISNUMBER(J57),J57,1)*K57*L57+IF(ISNUMBER(N57),N57,1)*O57*P57+IF(ISNUMBER(R57),R57,1)*S57*T57)*IF(ISNUMBER(E57),E57,1)/(G57*H57+K57*L57+O57*P57+S57*T57),0)</f>
        <v>0</v>
      </c>
      <c r="X57" s="36">
        <f>ROUND(IFERROR((W57/(Y57*IF(ISNUMBER(E57),E57,1))),0),2)</f>
        <v>0</v>
      </c>
      <c r="Y57" s="90"/>
      <c r="Z57" s="6">
        <f>(IF(I57&lt;30%,0,IF(I57&lt;35%,F57*G57*H57*F!$B$33,IF(I57&lt;40%,F57*G57*H57*F!$B$38,IF(I57&lt;45%,F57*G57*H57*F!$B$43,IF(I57&lt;50%,F57*G57*H57*F!$B$48,IF(I57=50%,F57*G57*H57*F!$B$50,IF(I57=51%,F57*G57*H57*F!$B$51,IF(I57=52%,F57*G57*H57*F!$B$52,IF(I57=53%,F57*G57*H57*F!$B$53,IF(I57=54%,F57*G57*H57*F!$B$54,IF(I57=55%,F57*G57*H57*F!$B$55,IF(I57=56%,F57*G57*H57*F!$B$56,IF(I57=57%,F57*G57*H57*F!$B$57,IF(I57=58%,F57*G57*H57*F!$B$58,IF(I57=59%,F57*G57*H57*F!$B$59,IF(I57=60%,F57*G57*H57*F!$B$60,IF(I57=61%,F57*G57*H57*F!$B$61,IF(I57=62%,F57*G57*H57*F!$B$62,IF(I57=63%,F57*G57*H57*F!$B$63,IF(I57=64%,F57*G57*H57*F!$B$64,IF(I57=65%,F57*G57*H57*F!$B$65,IF(I57=66%,F57*G57*H57*F!$B$66,IF(I57=67%,F57*G57*H57*F!$B$67,IF(I57=68%,F57*G57*H57*F!$B$68,IF(I57=69%,F57*G57*H57*F!$B$69,IF(I57=70%,F57*G57*H57*F!$B$70,IF(I57=71%,F57*G57*H57*F!$B$71,IF(I57=72%,F57*G57*H57*F!$B$72,IF(I57=73%,F57*G57*H57*F!$B$73,IF(I57=74%,F57*G57*H57*F!$B$74,IF(I57=75%,F57*G57*H57*F!$B$75,IF(I57=76%,F57*G57*H57*F!$B$76,IF(I57=77%,F57*G57*H57*F!$B$77,IF(I57=78%,F57*G57*H57*F!$B$78,IF(I57=79%,F57*G57*H57*F!$B$79,IF(I57=80%,F57*G57*H57*F!$B$80,IF(I57=81%,F57*G57*H57*F!$B$81,IF(I57=82%,F57*G57*H57*F!$B$82,IF(I57=83%,F57*G57*H57*F!$B$83,IF(I57=84%,F57*G57*H57*F!$B$84,IF(I57=85%,F57*G57*H57*F!$B$85,IF(I57=86%,F57*G57*H57*F!$B$86,IF(I57=87%,F57*G57*H57*F!$B$87,IF(I57=88%,F57*G57*H57*F!$B$88,IF(I57=89%,F57*G57*H57*F!$B$89,IF(I57=90%,F57*G57*H57*F!$B$90,IF(I57=91%,F57*G57*H57*F!$B$91,IF(I57=92%,F57*G57*H57*F!$B$92,IF(I57=93%,F57*G57*H57*F!$B$93,IF(I57=94%,F57*G57*H57*F!$B$94,IF(I57=95%,F57*G57*H57*F!$B$95,IF(I57=96%,F57*G57*H57*F!$B$96,IF(I57=97%,F57*G57*H57*F!$B$97,IF(I57=98%,F57*G57*H57*F!$B$98,IF(I57=99%,F57*G57*H57*F!$B$99,IF(I57&gt;99%,F57*G57*H57*F!$B$100,))))))))))))))))))))))))))))))))))))))))))))))))))))))))+IF(M57&lt;30%,0,IF(M57&lt;35%,J57*K57*L57*F!$B$33,IF(M57&lt;40%,J57*K57*L57*F!$B$38,IF(M57&lt;45%,J57*K57*L57*F!$B$43,IF(M57&lt;50%,J57*K57*L57*F!$B$48,IF(M57=50%,J57*K57*L57*F!$B$50,IF(M57=51%,J57*K57*L57*F!$B$51,IF(M57=52%,J57*K57*L57*F!$B$52,IF(M57=53%,J57*K57*L57*F!$B$53,IF(M57=54%,J57*K57*L57*F!$B$54,IF(M57=55%,J57*K57*L57*F!$B$55,IF(M57=56%,J57*K57*L57*F!$B$56,IF(M57=57%,J57*K57*L57*F!$B$57,IF(M57=58%,J57*K57*L57*F!$B$58,IF(M57=59%,J57*K57*L57*F!$B$59,IF(M57=60%,J57*K57*L57*F!$B$60,IF(M57=61%,J57*K57*L57*F!$B$61,IF(M57=62%,J57*K57*L57*F!$B$62,IF(M57=63%,J57*K57*L57*F!$B$63,IF(M57=64%,J57*K57*L57*F!$B$64,IF(M57=65%,J57*K57*L57*F!$B$65,IF(M57=66%,J57*K57*L57*F!$B$66,IF(M57=67%,J57*K57*L57*F!$B$67,IF(M57=68%,J57*K57*L57*F!$B$68,IF(M57=69%,J57*K57*L57*F!$B$69,IF(M57=70%,J57*K57*L57*F!$B$70,IF(M57=71%,J57*K57*L57*F!$B$71,IF(M57=72%,J57*K57*L57*F!$B$72,IF(M57=73%,J57*K57*L57*F!$B$73,IF(M57=74%,J57*K57*L57*F!$B$74,IF(M57=75%,J57*K57*L57*F!$B$75,IF(M57=76%,J57*K57*L57*F!$B$76,IF(M57=77%,J57*K57*L57*F!$B$77,IF(M57=78%,J57*K57*L57*F!$B$78,IF(M57=79%,J57*K57*L57*F!$B$79,IF(M57=80%,J57*K57*L57*F!$B$80,IF(M57=81%,J57*K57*L57*F!$B$81,IF(M57=82%,J57*K57*L57*F!$B$82,IF(M57=83%,J57*K57*L57*F!$B$83,IF(M57=84%,J57*K57*L57*F!$B$84,IF(M57=85%,J57*K57*L57*F!$B$85,IF(M57=86%,J57*K57*L57*F!$B$86,IF(M57=87%,J57*K57*L57*F!$B$87,IF(M57=88%,J57*K57*L57*F!$B$88,IF(M57=89%,J57*K57*L57*F!$B$89,IF(M57=90%,J57*K57*L57*F!$B$90,IF(M57=91%,J57*K57*L57*F!$B$91,IF(M57=92%,J57*K57*L57*F!$B$92,IF(M57=93%,J57*K57*L57*F!$B$93,IF(M57=94%,J57*K57*L57*F!$B$94,IF(M57=95%,J57*K57*L57*F!$B$95,IF(M57=96%,J57*K57*L57*F!$B$96,IF(M57=97%,J57*K57*L57*F!$B$97,IF(M57=98%,J57*K57*L57*F!$B$98,IF(M57=99%,J57*K57*L57*F!$B$99,IF(M57&gt;99%,J57*K57*L57*F!$B$100,))))))))))))))))))))))))))))))))))))))))))))))))))))))))+IF(Q57&lt;30%,0,IF(Q57&lt;35%,N57*O57*P57*F!$B$33,IF(Q57&lt;40%,N57*O57*P57*F!$B$38,IF(Q57&lt;45%,N57*O57*P57*F!$B$43,IF(Q57&lt;50%,N57*O57*P57*F!$B$48,IF(Q57=50%,N57*O57*P57*F!$B$50,IF(Q57=51%,N57*O57*P57*F!$B$51,IF(Q57=52%,N57*O57*P57*F!$B$52,IF(Q57=53%,N57*O57*P57*F!$B$53,IF(Q57=54%,N57*O57*P57*F!$B$54,IF(Q57=55%,N57*O57*P57*F!$B$55,IF(Q57=56%,N57*O57*P57*F!$B$56,IF(Q57=57%,N57*O57*P57*F!$B$57,IF(Q57=58%,N57*O57*P57*F!$B$58,IF(Q57=59%,N57*O57*P57*F!$B$59,IF(Q57=60%,N57*O57*P57*F!$B$60,IF(Q57=61%,N57*O57*P57*F!$B$61,IF(Q57=62%,N57*O57*P57*F!$B$62,IF(Q57=63%,N57*O57*P57*F!$B$63,IF(Q57=64%,N57*O57*P57*F!$B$64,IF(Q57=65%,N57*O57*P57*F!$B$65,IF(Q57=66%,N57*O57*P57*F!$B$66,IF(Q57=67%,N57*O57*P57*F!$B$67,IF(Q57=68%,N57*O57*P57*F!$B$68,IF(Q57=69%,N57*O57*P57*F!$B$69,IF(Q57=70%,N57*O57*P57*F!$B$70,IF(Q57=71%,N57*O57*P57*F!$B$71,IF(Q57=72%,N57*O57*P57*F!$B$72,IF(Q57=73%,N57*O57*P57*F!$B$73,IF(Q57=74%,N57*O57*P57*F!$B$74,IF(Q57=75%,N57*O57*P57*F!$B$75,IF(Q57=76%,N57*O57*P57*F!$B$76,IF(Q57=77%,N57*O57*P57*F!$B$77,IF(Q57=78%,N57*O57*P57*F!$B$78,IF(Q57=79%,N57*O57*P57*F!$B$79,IF(Q57=80%,N57*O57*P57*F!$B$80,IF(Q57=81%,N57*O57*P57*F!$B$81,IF(Q57=82%,N57*O57*P57*F!$B$82,IF(Q57=83%,N57*O57*P57*F!$B$83,IF(Q57=84%,N57*O57*P57*F!$B$84,IF(Q57=85%,N57*O57*P57*F!$B$85,IF(Q57=86%,N57*O57*P57*F!$B$86,IF(Q57=87%,N57*O57*P57*F!$B$87,IF(Q57=88%,N57*O57*P57*F!$B$88,IF(Q57=89%,N57*O57*P57*F!$B$89,IF(Q57=90%,N57*O57*P57*F!$B$90,IF(Q57=91%,N57*O57*P57*F!$B$91,IF(Q57=92%,N57*O57*P57*F!$B$92,IF(Q57=93%,N57*O57*P57*F!$B$93,IF(Q57=94%,N57*O57*P57*F!$B$94,IF(Q57=95%,N57*O57*P57*F!$B$95,IF(Q57=96%,N57*O57*P57*F!$B$96,IF(Q57=97%,N57*O57*P57*F!$B$97,IF(Q57=98%,N57*O57*P57*F!$B$98,IF(Q57=99%,N57*O57*P57*F!$B$99,IF(Q57&gt;99%,N57*O57*P57*F!$B$100,))))))))))))))))))))))))))))))))))))))))))))))))))))))))+IF(U57&lt;30%,0,IF(U57&lt;35%,R57*S57*T57*F!$B$33,IF(U57&lt;40%,R57*S57*T57*F!$B$38,IF(U57&lt;45%,R57*S57*T57*F!$B$43,IF(U57&lt;50%,R57*S57*T57*F!$B$48,IF(U57=50%,R57*S57*T57*F!$B$50,IF(U57=51%,R57*S57*T57*F!$B$51,IF(U57=52%,R57*S57*T57*F!$B$52,IF(U57=53%,R57*S57*T57*F!$B$53,IF(U57=54%,R57*S57*T57*F!$B$54,IF(U57=55%,R57*S57*T57*F!$B$55,IF(U57=56%,R57*S57*T57*F!$B$56,IF(U57=57%,R57*S57*T57*F!$B$57,IF(U57=58%,R57*S57*T57*F!$B$58,IF(U57=59%,R57*S57*T57*F!$B$59,IF(U57=60%,R57*S57*T57*F!$B$60,IF(U57=61%,R57*S57*T57*F!$B$61,IF(U57=62%,R57*S57*T57*F!$B$62,IF(U57=63%,R57*S57*T57*F!$B$63,IF(U57=64%,R57*S57*T57*F!$B$64,IF(U57=65%,R57*S57*T57*F!$B$65,IF(U57=66%,R57*S57*T57*F!$B$66,IF(U57=67%,R57*S57*T57*F!$B$67,IF(U57=68%,R57*S57*T57*F!$B$68,IF(U57=69%,R57*S57*T57*F!$B$69,IF(U57=70%,R57*S57*T57*F!$B$70,IF(U57=71%,R57*S57*T57*F!$B$71,IF(U57=72%,R57*S57*T57*F!$B$72,IF(U57=73%,R57*S57*T57*F!$B$73,IF(U57=74%,R57*S57*T57*F!$B$74,IF(U57=75%,R57*S57*T57*F!$B$75,IF(U57=76%,R57*S57*T57*F!$B$76,IF(U57=77%,R57*S57*T57*F!$B$77,IF(U57=78%,R57*S57*T57*F!$B$78,IF(U57=79%,R57*S57*T57*F!$B$79,IF(U57=80%,R57*S57*T57*F!$B$80,IF(U57=81%,R57*S57*T57*F!$B$81,IF(U57=82%,R57*S57*T57*F!$B$82,IF(U57=83%,R57*S57*T57*F!$B$83,IF(U57=84%,R57*S57*T57*F!$B$84,IF(U57=85%,R57*S57*T57*F!$B$85,IF(U57=86%,R57*S57*T57*F!$B$86,IF(U57=87%,R57*S57*T57*F!$B$87,IF(U57=88%,R57*S57*T57*F!$B$88,IF(U57=89%,R57*S57*T57*F!$B$89,IF(U57=90%,R57*S57*T57*F!$B$90,IF(U57=91%,R57*S57*T57*F!$B$91,IF(U57=92%,R57*S57*T57*F!$B$92,IF(U57=93%,R57*S57*T57*F!$B$93,IF(U57=94%,R57*S57*T57*F!$B$94,IF(U57=95%,R57*S57*T57*F!$B$95,IF(U57=96%,R57*S57*T57*F!$B$96,IF(U57=97%,R57*S57*T57*F!$B$97,IF(U57=98%,R57*S57*T57*F!$B$98,IF(U57=99%,R57*S57*T57*F!$B$99,IF(U57&gt;99%,R57*S57*T57*F!$B$100)))))))))))))))))))))))))))))))))))))))))))))))))))))))))*IF(ISNUMBER(E57),E57,1)*IF(ISNUMBER(D57),D57,1)</f>
        <v>0</v>
      </c>
      <c r="AA57" s="6">
        <f>G57*H57+K57*L57+O57*P57+S57*T57</f>
        <v>0</v>
      </c>
      <c r="AB57" s="35">
        <f>(H57*(IF(I57&lt;45%,0.5,IF(I57&lt;55%,0.8,IF(I57&lt;65%,0.9,IF(I57&lt;75%,1,IF(I57&lt;85%,1.1,1.2))))))+L57*(IF(M57&lt;45%,0.5,IF(M57&lt;55%,0.8,IF(M57&lt;65%,0.9,IF(M57&lt;75%,1,IF(M57&lt;85%,1.1,1.2))))))+P57*(IF(Q57&lt;45%,0.5,IF(Q57&lt;55%,0.8,IF(Q57&lt;65%,0.9,IF(Q57&lt;75%,1,IF(Q57&lt;85%,1.1,1.2))))))+T57*(IF(U57&lt;45%,0.5,IF(U57&lt;55%,0.8,IF(U57&lt;65%,0.9,IF(U57&lt;75%,1,IF(U57&lt;85%,1.1,1.2)))))))*IF(D57&gt;=0.8,6,IF(D57&lt;=0.4,1.5,3))</f>
        <v>0</v>
      </c>
      <c r="AC57" s="132"/>
      <c r="AD57" s="133"/>
      <c r="AE57" s="10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</row>
    <row r="58" spans="1:62" x14ac:dyDescent="0.25">
      <c r="A58" s="1125"/>
      <c r="B58" s="61"/>
      <c r="C58" s="62"/>
      <c r="D58" s="63"/>
      <c r="E58" s="64"/>
      <c r="F58" s="150"/>
      <c r="G58" s="151"/>
      <c r="H58" s="151"/>
      <c r="I58" s="102">
        <f>IFERROR(ROUND(F58/$Y58,2),)</f>
        <v>0</v>
      </c>
      <c r="J58" s="150"/>
      <c r="K58" s="100"/>
      <c r="L58" s="100"/>
      <c r="M58" s="102">
        <f>IFERROR(ROUND(J58/$Y58,2),)</f>
        <v>0</v>
      </c>
      <c r="N58" s="150"/>
      <c r="O58" s="100"/>
      <c r="P58" s="100"/>
      <c r="Q58" s="102">
        <f>IFERROR(ROUND(N58/$Y58,2),)</f>
        <v>0</v>
      </c>
      <c r="R58" s="150"/>
      <c r="S58" s="100"/>
      <c r="T58" s="100"/>
      <c r="U58" s="101">
        <f>IFERROR(ROUND(R58/$Y58,2),)</f>
        <v>0</v>
      </c>
      <c r="V58" s="110">
        <f t="shared" ref="V58:V61" si="60">(IF(ISNUMBER(F58),F58,1)*G58*H58+IF(ISNUMBER(J58),J58,1)*K58*L58+IF(ISNUMBER(N58),N58,1)*O58*P58+IF(ISNUMBER(R58),R58,1)*S58*T58)*IF(ISNUMBER(E58),E58,1)</f>
        <v>0</v>
      </c>
      <c r="W58" s="111">
        <f t="shared" ref="W58:W61" si="61">IFERROR((IF(ISNUMBER(F58),F58,1)*G58*H58+IF(ISNUMBER(J58),J58,1)*K58*L58+IF(ISNUMBER(N58),N58,1)*O58*P58+IF(ISNUMBER(R58),R58,1)*S58*T58)*IF(ISNUMBER(E58),E58,1)/(G58*H58+K58*L58+O58*P58+S58*T58),0)</f>
        <v>0</v>
      </c>
      <c r="X58" s="53">
        <f t="shared" ref="X58:X61" si="62">ROUND(IFERROR((W58/(Y58*IF(ISNUMBER(E58),E58,1))),0),2)</f>
        <v>0</v>
      </c>
      <c r="Y58" s="90"/>
      <c r="Z58" s="5">
        <f>(IF(I58&lt;30%,0,IF(I58&lt;35%,F58*G58*H58*F!$B$33,IF(I58&lt;40%,F58*G58*H58*F!$B$38,IF(I58&lt;45%,F58*G58*H58*F!$B$43,IF(I58&lt;50%,F58*G58*H58*F!$B$48,IF(I58=50%,F58*G58*H58*F!$B$50,IF(I58=51%,F58*G58*H58*F!$B$51,IF(I58=52%,F58*G58*H58*F!$B$52,IF(I58=53%,F58*G58*H58*F!$B$53,IF(I58=54%,F58*G58*H58*F!$B$54,IF(I58=55%,F58*G58*H58*F!$B$55,IF(I58=56%,F58*G58*H58*F!$B$56,IF(I58=57%,F58*G58*H58*F!$B$57,IF(I58=58%,F58*G58*H58*F!$B$58,IF(I58=59%,F58*G58*H58*F!$B$59,IF(I58=60%,F58*G58*H58*F!$B$60,IF(I58=61%,F58*G58*H58*F!$B$61,IF(I58=62%,F58*G58*H58*F!$B$62,IF(I58=63%,F58*G58*H58*F!$B$63,IF(I58=64%,F58*G58*H58*F!$B$64,IF(I58=65%,F58*G58*H58*F!$B$65,IF(I58=66%,F58*G58*H58*F!$B$66,IF(I58=67%,F58*G58*H58*F!$B$67,IF(I58=68%,F58*G58*H58*F!$B$68,IF(I58=69%,F58*G58*H58*F!$B$69,IF(I58=70%,F58*G58*H58*F!$B$70,IF(I58=71%,F58*G58*H58*F!$B$71,IF(I58=72%,F58*G58*H58*F!$B$72,IF(I58=73%,F58*G58*H58*F!$B$73,IF(I58=74%,F58*G58*H58*F!$B$74,IF(I58=75%,F58*G58*H58*F!$B$75,IF(I58=76%,F58*G58*H58*F!$B$76,IF(I58=77%,F58*G58*H58*F!$B$77,IF(I58=78%,F58*G58*H58*F!$B$78,IF(I58=79%,F58*G58*H58*F!$B$79,IF(I58=80%,F58*G58*H58*F!$B$80,IF(I58=81%,F58*G58*H58*F!$B$81,IF(I58=82%,F58*G58*H58*F!$B$82,IF(I58=83%,F58*G58*H58*F!$B$83,IF(I58=84%,F58*G58*H58*F!$B$84,IF(I58=85%,F58*G58*H58*F!$B$85,IF(I58=86%,F58*G58*H58*F!$B$86,IF(I58=87%,F58*G58*H58*F!$B$87,IF(I58=88%,F58*G58*H58*F!$B$88,IF(I58=89%,F58*G58*H58*F!$B$89,IF(I58=90%,F58*G58*H58*F!$B$90,IF(I58=91%,F58*G58*H58*F!$B$91,IF(I58=92%,F58*G58*H58*F!$B$92,IF(I58=93%,F58*G58*H58*F!$B$93,IF(I58=94%,F58*G58*H58*F!$B$94,IF(I58=95%,F58*G58*H58*F!$B$95,IF(I58=96%,F58*G58*H58*F!$B$96,IF(I58=97%,F58*G58*H58*F!$B$97,IF(I58=98%,F58*G58*H58*F!$B$98,IF(I58=99%,F58*G58*H58*F!$B$99,IF(I58&gt;99%,F58*G58*H58*F!$B$100,))))))))))))))))))))))))))))))))))))))))))))))))))))))))+IF(M58&lt;30%,0,IF(M58&lt;35%,J58*K58*L58*F!$B$33,IF(M58&lt;40%,J58*K58*L58*F!$B$38,IF(M58&lt;45%,J58*K58*L58*F!$B$43,IF(M58&lt;50%,J58*K58*L58*F!$B$48,IF(M58=50%,J58*K58*L58*F!$B$50,IF(M58=51%,J58*K58*L58*F!$B$51,IF(M58=52%,J58*K58*L58*F!$B$52,IF(M58=53%,J58*K58*L58*F!$B$53,IF(M58=54%,J58*K58*L58*F!$B$54,IF(M58=55%,J58*K58*L58*F!$B$55,IF(M58=56%,J58*K58*L58*F!$B$56,IF(M58=57%,J58*K58*L58*F!$B$57,IF(M58=58%,J58*K58*L58*F!$B$58,IF(M58=59%,J58*K58*L58*F!$B$59,IF(M58=60%,J58*K58*L58*F!$B$60,IF(M58=61%,J58*K58*L58*F!$B$61,IF(M58=62%,J58*K58*L58*F!$B$62,IF(M58=63%,J58*K58*L58*F!$B$63,IF(M58=64%,J58*K58*L58*F!$B$64,IF(M58=65%,J58*K58*L58*F!$B$65,IF(M58=66%,J58*K58*L58*F!$B$66,IF(M58=67%,J58*K58*L58*F!$B$67,IF(M58=68%,J58*K58*L58*F!$B$68,IF(M58=69%,J58*K58*L58*F!$B$69,IF(M58=70%,J58*K58*L58*F!$B$70,IF(M58=71%,J58*K58*L58*F!$B$71,IF(M58=72%,J58*K58*L58*F!$B$72,IF(M58=73%,J58*K58*L58*F!$B$73,IF(M58=74%,J58*K58*L58*F!$B$74,IF(M58=75%,J58*K58*L58*F!$B$75,IF(M58=76%,J58*K58*L58*F!$B$76,IF(M58=77%,J58*K58*L58*F!$B$77,IF(M58=78%,J58*K58*L58*F!$B$78,IF(M58=79%,J58*K58*L58*F!$B$79,IF(M58=80%,J58*K58*L58*F!$B$80,IF(M58=81%,J58*K58*L58*F!$B$81,IF(M58=82%,J58*K58*L58*F!$B$82,IF(M58=83%,J58*K58*L58*F!$B$83,IF(M58=84%,J58*K58*L58*F!$B$84,IF(M58=85%,J58*K58*L58*F!$B$85,IF(M58=86%,J58*K58*L58*F!$B$86,IF(M58=87%,J58*K58*L58*F!$B$87,IF(M58=88%,J58*K58*L58*F!$B$88,IF(M58=89%,J58*K58*L58*F!$B$89,IF(M58=90%,J58*K58*L58*F!$B$90,IF(M58=91%,J58*K58*L58*F!$B$91,IF(M58=92%,J58*K58*L58*F!$B$92,IF(M58=93%,J58*K58*L58*F!$B$93,IF(M58=94%,J58*K58*L58*F!$B$94,IF(M58=95%,J58*K58*L58*F!$B$95,IF(M58=96%,J58*K58*L58*F!$B$96,IF(M58=97%,J58*K58*L58*F!$B$97,IF(M58=98%,J58*K58*L58*F!$B$98,IF(M58=99%,J58*K58*L58*F!$B$99,IF(M58&gt;99%,J58*K58*L58*F!$B$100,))))))))))))))))))))))))))))))))))))))))))))))))))))))))+IF(Q58&lt;30%,0,IF(Q58&lt;35%,N58*O58*P58*F!$B$33,IF(Q58&lt;40%,N58*O58*P58*F!$B$38,IF(Q58&lt;45%,N58*O58*P58*F!$B$43,IF(Q58&lt;50%,N58*O58*P58*F!$B$48,IF(Q58=50%,N58*O58*P58*F!$B$50,IF(Q58=51%,N58*O58*P58*F!$B$51,IF(Q58=52%,N58*O58*P58*F!$B$52,IF(Q58=53%,N58*O58*P58*F!$B$53,IF(Q58=54%,N58*O58*P58*F!$B$54,IF(Q58=55%,N58*O58*P58*F!$B$55,IF(Q58=56%,N58*O58*P58*F!$B$56,IF(Q58=57%,N58*O58*P58*F!$B$57,IF(Q58=58%,N58*O58*P58*F!$B$58,IF(Q58=59%,N58*O58*P58*F!$B$59,IF(Q58=60%,N58*O58*P58*F!$B$60,IF(Q58=61%,N58*O58*P58*F!$B$61,IF(Q58=62%,N58*O58*P58*F!$B$62,IF(Q58=63%,N58*O58*P58*F!$B$63,IF(Q58=64%,N58*O58*P58*F!$B$64,IF(Q58=65%,N58*O58*P58*F!$B$65,IF(Q58=66%,N58*O58*P58*F!$B$66,IF(Q58=67%,N58*O58*P58*F!$B$67,IF(Q58=68%,N58*O58*P58*F!$B$68,IF(Q58=69%,N58*O58*P58*F!$B$69,IF(Q58=70%,N58*O58*P58*F!$B$70,IF(Q58=71%,N58*O58*P58*F!$B$71,IF(Q58=72%,N58*O58*P58*F!$B$72,IF(Q58=73%,N58*O58*P58*F!$B$73,IF(Q58=74%,N58*O58*P58*F!$B$74,IF(Q58=75%,N58*O58*P58*F!$B$75,IF(Q58=76%,N58*O58*P58*F!$B$76,IF(Q58=77%,N58*O58*P58*F!$B$77,IF(Q58=78%,N58*O58*P58*F!$B$78,IF(Q58=79%,N58*O58*P58*F!$B$79,IF(Q58=80%,N58*O58*P58*F!$B$80,IF(Q58=81%,N58*O58*P58*F!$B$81,IF(Q58=82%,N58*O58*P58*F!$B$82,IF(Q58=83%,N58*O58*P58*F!$B$83,IF(Q58=84%,N58*O58*P58*F!$B$84,IF(Q58=85%,N58*O58*P58*F!$B$85,IF(Q58=86%,N58*O58*P58*F!$B$86,IF(Q58=87%,N58*O58*P58*F!$B$87,IF(Q58=88%,N58*O58*P58*F!$B$88,IF(Q58=89%,N58*O58*P58*F!$B$89,IF(Q58=90%,N58*O58*P58*F!$B$90,IF(Q58=91%,N58*O58*P58*F!$B$91,IF(Q58=92%,N58*O58*P58*F!$B$92,IF(Q58=93%,N58*O58*P58*F!$B$93,IF(Q58=94%,N58*O58*P58*F!$B$94,IF(Q58=95%,N58*O58*P58*F!$B$95,IF(Q58=96%,N58*O58*P58*F!$B$96,IF(Q58=97%,N58*O58*P58*F!$B$97,IF(Q58=98%,N58*O58*P58*F!$B$98,IF(Q58=99%,N58*O58*P58*F!$B$99,IF(Q58&gt;99%,N58*O58*P58*F!$B$100,))))))))))))))))))))))))))))))))))))))))))))))))))))))))+IF(U58&lt;30%,0,IF(U58&lt;35%,R58*S58*T58*F!$B$33,IF(U58&lt;40%,R58*S58*T58*F!$B$38,IF(U58&lt;45%,R58*S58*T58*F!$B$43,IF(U58&lt;50%,R58*S58*T58*F!$B$48,IF(U58=50%,R58*S58*T58*F!$B$50,IF(U58=51%,R58*S58*T58*F!$B$51,IF(U58=52%,R58*S58*T58*F!$B$52,IF(U58=53%,R58*S58*T58*F!$B$53,IF(U58=54%,R58*S58*T58*F!$B$54,IF(U58=55%,R58*S58*T58*F!$B$55,IF(U58=56%,R58*S58*T58*F!$B$56,IF(U58=57%,R58*S58*T58*F!$B$57,IF(U58=58%,R58*S58*T58*F!$B$58,IF(U58=59%,R58*S58*T58*F!$B$59,IF(U58=60%,R58*S58*T58*F!$B$60,IF(U58=61%,R58*S58*T58*F!$B$61,IF(U58=62%,R58*S58*T58*F!$B$62,IF(U58=63%,R58*S58*T58*F!$B$63,IF(U58=64%,R58*S58*T58*F!$B$64,IF(U58=65%,R58*S58*T58*F!$B$65,IF(U58=66%,R58*S58*T58*F!$B$66,IF(U58=67%,R58*S58*T58*F!$B$67,IF(U58=68%,R58*S58*T58*F!$B$68,IF(U58=69%,R58*S58*T58*F!$B$69,IF(U58=70%,R58*S58*T58*F!$B$70,IF(U58=71%,R58*S58*T58*F!$B$71,IF(U58=72%,R58*S58*T58*F!$B$72,IF(U58=73%,R58*S58*T58*F!$B$73,IF(U58=74%,R58*S58*T58*F!$B$74,IF(U58=75%,R58*S58*T58*F!$B$75,IF(U58=76%,R58*S58*T58*F!$B$76,IF(U58=77%,R58*S58*T58*F!$B$77,IF(U58=78%,R58*S58*T58*F!$B$78,IF(U58=79%,R58*S58*T58*F!$B$79,IF(U58=80%,R58*S58*T58*F!$B$80,IF(U58=81%,R58*S58*T58*F!$B$81,IF(U58=82%,R58*S58*T58*F!$B$82,IF(U58=83%,R58*S58*T58*F!$B$83,IF(U58=84%,R58*S58*T58*F!$B$84,IF(U58=85%,R58*S58*T58*F!$B$85,IF(U58=86%,R58*S58*T58*F!$B$86,IF(U58=87%,R58*S58*T58*F!$B$87,IF(U58=88%,R58*S58*T58*F!$B$88,IF(U58=89%,R58*S58*T58*F!$B$89,IF(U58=90%,R58*S58*T58*F!$B$90,IF(U58=91%,R58*S58*T58*F!$B$91,IF(U58=92%,R58*S58*T58*F!$B$92,IF(U58=93%,R58*S58*T58*F!$B$93,IF(U58=94%,R58*S58*T58*F!$B$94,IF(U58=95%,R58*S58*T58*F!$B$95,IF(U58=96%,R58*S58*T58*F!$B$96,IF(U58=97%,R58*S58*T58*F!$B$97,IF(U58=98%,R58*S58*T58*F!$B$98,IF(U58=99%,R58*S58*T58*F!$B$99,IF(U58&gt;99%,R58*S58*T58*F!$B$100)))))))))))))))))))))))))))))))))))))))))))))))))))))))))*IF(ISNUMBER(E58),E58,1)*IF(ISNUMBER(D58),D58,1)</f>
        <v>0</v>
      </c>
      <c r="AA58" s="5">
        <f>G58*H58+K58*L58+O58*P58+S58*T58</f>
        <v>0</v>
      </c>
      <c r="AB58" s="32">
        <f>(H58*(IF(I58&lt;45%,0.5,IF(I58&lt;55%,0.8,IF(I58&lt;65%,0.9,IF(I58&lt;75%,1,IF(I58&lt;85%,1.1,1.2))))))+L58*(IF(M58&lt;45%,0.5,IF(M58&lt;55%,0.8,IF(M58&lt;65%,0.9,IF(M58&lt;75%,1,IF(M58&lt;85%,1.1,1.2))))))+P58*(IF(Q58&lt;45%,0.5,IF(Q58&lt;55%,0.8,IF(Q58&lt;65%,0.9,IF(Q58&lt;75%,1,IF(Q58&lt;85%,1.1,1.2))))))+T58*(IF(U58&lt;45%,0.5,IF(U58&lt;55%,0.8,IF(U58&lt;65%,0.9,IF(U58&lt;75%,1,IF(U58&lt;85%,1.1,1.2)))))))*IF(D58&gt;=0.8,6,IF(D58&lt;=0.4,1.5,3))</f>
        <v>0</v>
      </c>
      <c r="AC58" s="132"/>
      <c r="AD58" s="133"/>
      <c r="AE58" s="10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</row>
    <row r="59" spans="1:62" x14ac:dyDescent="0.25">
      <c r="A59" s="1125"/>
      <c r="B59" s="61"/>
      <c r="C59" s="62"/>
      <c r="D59" s="63"/>
      <c r="E59" s="64"/>
      <c r="F59" s="152"/>
      <c r="G59" s="153"/>
      <c r="H59" s="153"/>
      <c r="I59" s="95">
        <f t="shared" si="56"/>
        <v>0</v>
      </c>
      <c r="J59" s="152"/>
      <c r="K59" s="94"/>
      <c r="L59" s="94"/>
      <c r="M59" s="95">
        <f t="shared" si="57"/>
        <v>0</v>
      </c>
      <c r="N59" s="152"/>
      <c r="O59" s="94"/>
      <c r="P59" s="94"/>
      <c r="Q59" s="95">
        <f t="shared" si="58"/>
        <v>0</v>
      </c>
      <c r="R59" s="152"/>
      <c r="S59" s="94"/>
      <c r="T59" s="94"/>
      <c r="U59" s="93">
        <f t="shared" si="59"/>
        <v>0</v>
      </c>
      <c r="V59" s="113">
        <f t="shared" si="60"/>
        <v>0</v>
      </c>
      <c r="W59" s="114">
        <f t="shared" si="61"/>
        <v>0</v>
      </c>
      <c r="X59" s="36">
        <f t="shared" si="62"/>
        <v>0</v>
      </c>
      <c r="Y59" s="90"/>
      <c r="Z59" s="6">
        <f>(IF(I59&lt;30%,0,IF(I59&lt;35%,F59*G59*H59*F!$B$33,IF(I59&lt;40%,F59*G59*H59*F!$B$38,IF(I59&lt;45%,F59*G59*H59*F!$B$43,IF(I59&lt;50%,F59*G59*H59*F!$B$48,IF(I59=50%,F59*G59*H59*F!$B$50,IF(I59=51%,F59*G59*H59*F!$B$51,IF(I59=52%,F59*G59*H59*F!$B$52,IF(I59=53%,F59*G59*H59*F!$B$53,IF(I59=54%,F59*G59*H59*F!$B$54,IF(I59=55%,F59*G59*H59*F!$B$55,IF(I59=56%,F59*G59*H59*F!$B$56,IF(I59=57%,F59*G59*H59*F!$B$57,IF(I59=58%,F59*G59*H59*F!$B$58,IF(I59=59%,F59*G59*H59*F!$B$59,IF(I59=60%,F59*G59*H59*F!$B$60,IF(I59=61%,F59*G59*H59*F!$B$61,IF(I59=62%,F59*G59*H59*F!$B$62,IF(I59=63%,F59*G59*H59*F!$B$63,IF(I59=64%,F59*G59*H59*F!$B$64,IF(I59=65%,F59*G59*H59*F!$B$65,IF(I59=66%,F59*G59*H59*F!$B$66,IF(I59=67%,F59*G59*H59*F!$B$67,IF(I59=68%,F59*G59*H59*F!$B$68,IF(I59=69%,F59*G59*H59*F!$B$69,IF(I59=70%,F59*G59*H59*F!$B$70,IF(I59=71%,F59*G59*H59*F!$B$71,IF(I59=72%,F59*G59*H59*F!$B$72,IF(I59=73%,F59*G59*H59*F!$B$73,IF(I59=74%,F59*G59*H59*F!$B$74,IF(I59=75%,F59*G59*H59*F!$B$75,IF(I59=76%,F59*G59*H59*F!$B$76,IF(I59=77%,F59*G59*H59*F!$B$77,IF(I59=78%,F59*G59*H59*F!$B$78,IF(I59=79%,F59*G59*H59*F!$B$79,IF(I59=80%,F59*G59*H59*F!$B$80,IF(I59=81%,F59*G59*H59*F!$B$81,IF(I59=82%,F59*G59*H59*F!$B$82,IF(I59=83%,F59*G59*H59*F!$B$83,IF(I59=84%,F59*G59*H59*F!$B$84,IF(I59=85%,F59*G59*H59*F!$B$85,IF(I59=86%,F59*G59*H59*F!$B$86,IF(I59=87%,F59*G59*H59*F!$B$87,IF(I59=88%,F59*G59*H59*F!$B$88,IF(I59=89%,F59*G59*H59*F!$B$89,IF(I59=90%,F59*G59*H59*F!$B$90,IF(I59=91%,F59*G59*H59*F!$B$91,IF(I59=92%,F59*G59*H59*F!$B$92,IF(I59=93%,F59*G59*H59*F!$B$93,IF(I59=94%,F59*G59*H59*F!$B$94,IF(I59=95%,F59*G59*H59*F!$B$95,IF(I59=96%,F59*G59*H59*F!$B$96,IF(I59=97%,F59*G59*H59*F!$B$97,IF(I59=98%,F59*G59*H59*F!$B$98,IF(I59=99%,F59*G59*H59*F!$B$99,IF(I59&gt;99%,F59*G59*H59*F!$B$100,))))))))))))))))))))))))))))))))))))))))))))))))))))))))+IF(M59&lt;30%,0,IF(M59&lt;35%,J59*K59*L59*F!$B$33,IF(M59&lt;40%,J59*K59*L59*F!$B$38,IF(M59&lt;45%,J59*K59*L59*F!$B$43,IF(M59&lt;50%,J59*K59*L59*F!$B$48,IF(M59=50%,J59*K59*L59*F!$B$50,IF(M59=51%,J59*K59*L59*F!$B$51,IF(M59=52%,J59*K59*L59*F!$B$52,IF(M59=53%,J59*K59*L59*F!$B$53,IF(M59=54%,J59*K59*L59*F!$B$54,IF(M59=55%,J59*K59*L59*F!$B$55,IF(M59=56%,J59*K59*L59*F!$B$56,IF(M59=57%,J59*K59*L59*F!$B$57,IF(M59=58%,J59*K59*L59*F!$B$58,IF(M59=59%,J59*K59*L59*F!$B$59,IF(M59=60%,J59*K59*L59*F!$B$60,IF(M59=61%,J59*K59*L59*F!$B$61,IF(M59=62%,J59*K59*L59*F!$B$62,IF(M59=63%,J59*K59*L59*F!$B$63,IF(M59=64%,J59*K59*L59*F!$B$64,IF(M59=65%,J59*K59*L59*F!$B$65,IF(M59=66%,J59*K59*L59*F!$B$66,IF(M59=67%,J59*K59*L59*F!$B$67,IF(M59=68%,J59*K59*L59*F!$B$68,IF(M59=69%,J59*K59*L59*F!$B$69,IF(M59=70%,J59*K59*L59*F!$B$70,IF(M59=71%,J59*K59*L59*F!$B$71,IF(M59=72%,J59*K59*L59*F!$B$72,IF(M59=73%,J59*K59*L59*F!$B$73,IF(M59=74%,J59*K59*L59*F!$B$74,IF(M59=75%,J59*K59*L59*F!$B$75,IF(M59=76%,J59*K59*L59*F!$B$76,IF(M59=77%,J59*K59*L59*F!$B$77,IF(M59=78%,J59*K59*L59*F!$B$78,IF(M59=79%,J59*K59*L59*F!$B$79,IF(M59=80%,J59*K59*L59*F!$B$80,IF(M59=81%,J59*K59*L59*F!$B$81,IF(M59=82%,J59*K59*L59*F!$B$82,IF(M59=83%,J59*K59*L59*F!$B$83,IF(M59=84%,J59*K59*L59*F!$B$84,IF(M59=85%,J59*K59*L59*F!$B$85,IF(M59=86%,J59*K59*L59*F!$B$86,IF(M59=87%,J59*K59*L59*F!$B$87,IF(M59=88%,J59*K59*L59*F!$B$88,IF(M59=89%,J59*K59*L59*F!$B$89,IF(M59=90%,J59*K59*L59*F!$B$90,IF(M59=91%,J59*K59*L59*F!$B$91,IF(M59=92%,J59*K59*L59*F!$B$92,IF(M59=93%,J59*K59*L59*F!$B$93,IF(M59=94%,J59*K59*L59*F!$B$94,IF(M59=95%,J59*K59*L59*F!$B$95,IF(M59=96%,J59*K59*L59*F!$B$96,IF(M59=97%,J59*K59*L59*F!$B$97,IF(M59=98%,J59*K59*L59*F!$B$98,IF(M59=99%,J59*K59*L59*F!$B$99,IF(M59&gt;99%,J59*K59*L59*F!$B$100,))))))))))))))))))))))))))))))))))))))))))))))))))))))))+IF(Q59&lt;30%,0,IF(Q59&lt;35%,N59*O59*P59*F!$B$33,IF(Q59&lt;40%,N59*O59*P59*F!$B$38,IF(Q59&lt;45%,N59*O59*P59*F!$B$43,IF(Q59&lt;50%,N59*O59*P59*F!$B$48,IF(Q59=50%,N59*O59*P59*F!$B$50,IF(Q59=51%,N59*O59*P59*F!$B$51,IF(Q59=52%,N59*O59*P59*F!$B$52,IF(Q59=53%,N59*O59*P59*F!$B$53,IF(Q59=54%,N59*O59*P59*F!$B$54,IF(Q59=55%,N59*O59*P59*F!$B$55,IF(Q59=56%,N59*O59*P59*F!$B$56,IF(Q59=57%,N59*O59*P59*F!$B$57,IF(Q59=58%,N59*O59*P59*F!$B$58,IF(Q59=59%,N59*O59*P59*F!$B$59,IF(Q59=60%,N59*O59*P59*F!$B$60,IF(Q59=61%,N59*O59*P59*F!$B$61,IF(Q59=62%,N59*O59*P59*F!$B$62,IF(Q59=63%,N59*O59*P59*F!$B$63,IF(Q59=64%,N59*O59*P59*F!$B$64,IF(Q59=65%,N59*O59*P59*F!$B$65,IF(Q59=66%,N59*O59*P59*F!$B$66,IF(Q59=67%,N59*O59*P59*F!$B$67,IF(Q59=68%,N59*O59*P59*F!$B$68,IF(Q59=69%,N59*O59*P59*F!$B$69,IF(Q59=70%,N59*O59*P59*F!$B$70,IF(Q59=71%,N59*O59*P59*F!$B$71,IF(Q59=72%,N59*O59*P59*F!$B$72,IF(Q59=73%,N59*O59*P59*F!$B$73,IF(Q59=74%,N59*O59*P59*F!$B$74,IF(Q59=75%,N59*O59*P59*F!$B$75,IF(Q59=76%,N59*O59*P59*F!$B$76,IF(Q59=77%,N59*O59*P59*F!$B$77,IF(Q59=78%,N59*O59*P59*F!$B$78,IF(Q59=79%,N59*O59*P59*F!$B$79,IF(Q59=80%,N59*O59*P59*F!$B$80,IF(Q59=81%,N59*O59*P59*F!$B$81,IF(Q59=82%,N59*O59*P59*F!$B$82,IF(Q59=83%,N59*O59*P59*F!$B$83,IF(Q59=84%,N59*O59*P59*F!$B$84,IF(Q59=85%,N59*O59*P59*F!$B$85,IF(Q59=86%,N59*O59*P59*F!$B$86,IF(Q59=87%,N59*O59*P59*F!$B$87,IF(Q59=88%,N59*O59*P59*F!$B$88,IF(Q59=89%,N59*O59*P59*F!$B$89,IF(Q59=90%,N59*O59*P59*F!$B$90,IF(Q59=91%,N59*O59*P59*F!$B$91,IF(Q59=92%,N59*O59*P59*F!$B$92,IF(Q59=93%,N59*O59*P59*F!$B$93,IF(Q59=94%,N59*O59*P59*F!$B$94,IF(Q59=95%,N59*O59*P59*F!$B$95,IF(Q59=96%,N59*O59*P59*F!$B$96,IF(Q59=97%,N59*O59*P59*F!$B$97,IF(Q59=98%,N59*O59*P59*F!$B$98,IF(Q59=99%,N59*O59*P59*F!$B$99,IF(Q59&gt;99%,N59*O59*P59*F!$B$100,))))))))))))))))))))))))))))))))))))))))))))))))))))))))+IF(U59&lt;30%,0,IF(U59&lt;35%,R59*S59*T59*F!$B$33,IF(U59&lt;40%,R59*S59*T59*F!$B$38,IF(U59&lt;45%,R59*S59*T59*F!$B$43,IF(U59&lt;50%,R59*S59*T59*F!$B$48,IF(U59=50%,R59*S59*T59*F!$B$50,IF(U59=51%,R59*S59*T59*F!$B$51,IF(U59=52%,R59*S59*T59*F!$B$52,IF(U59=53%,R59*S59*T59*F!$B$53,IF(U59=54%,R59*S59*T59*F!$B$54,IF(U59=55%,R59*S59*T59*F!$B$55,IF(U59=56%,R59*S59*T59*F!$B$56,IF(U59=57%,R59*S59*T59*F!$B$57,IF(U59=58%,R59*S59*T59*F!$B$58,IF(U59=59%,R59*S59*T59*F!$B$59,IF(U59=60%,R59*S59*T59*F!$B$60,IF(U59=61%,R59*S59*T59*F!$B$61,IF(U59=62%,R59*S59*T59*F!$B$62,IF(U59=63%,R59*S59*T59*F!$B$63,IF(U59=64%,R59*S59*T59*F!$B$64,IF(U59=65%,R59*S59*T59*F!$B$65,IF(U59=66%,R59*S59*T59*F!$B$66,IF(U59=67%,R59*S59*T59*F!$B$67,IF(U59=68%,R59*S59*T59*F!$B$68,IF(U59=69%,R59*S59*T59*F!$B$69,IF(U59=70%,R59*S59*T59*F!$B$70,IF(U59=71%,R59*S59*T59*F!$B$71,IF(U59=72%,R59*S59*T59*F!$B$72,IF(U59=73%,R59*S59*T59*F!$B$73,IF(U59=74%,R59*S59*T59*F!$B$74,IF(U59=75%,R59*S59*T59*F!$B$75,IF(U59=76%,R59*S59*T59*F!$B$76,IF(U59=77%,R59*S59*T59*F!$B$77,IF(U59=78%,R59*S59*T59*F!$B$78,IF(U59=79%,R59*S59*T59*F!$B$79,IF(U59=80%,R59*S59*T59*F!$B$80,IF(U59=81%,R59*S59*T59*F!$B$81,IF(U59=82%,R59*S59*T59*F!$B$82,IF(U59=83%,R59*S59*T59*F!$B$83,IF(U59=84%,R59*S59*T59*F!$B$84,IF(U59=85%,R59*S59*T59*F!$B$85,IF(U59=86%,R59*S59*T59*F!$B$86,IF(U59=87%,R59*S59*T59*F!$B$87,IF(U59=88%,R59*S59*T59*F!$B$88,IF(U59=89%,R59*S59*T59*F!$B$89,IF(U59=90%,R59*S59*T59*F!$B$90,IF(U59=91%,R59*S59*T59*F!$B$91,IF(U59=92%,R59*S59*T59*F!$B$92,IF(U59=93%,R59*S59*T59*F!$B$93,IF(U59=94%,R59*S59*T59*F!$B$94,IF(U59=95%,R59*S59*T59*F!$B$95,IF(U59=96%,R59*S59*T59*F!$B$96,IF(U59=97%,R59*S59*T59*F!$B$97,IF(U59=98%,R59*S59*T59*F!$B$98,IF(U59=99%,R59*S59*T59*F!$B$99,IF(U59&gt;99%,R59*S59*T59*F!$B$100)))))))))))))))))))))))))))))))))))))))))))))))))))))))))*IF(ISNUMBER(E59),E59,1)*IF(ISNUMBER(D59),D59,1)</f>
        <v>0</v>
      </c>
      <c r="AA59" s="6">
        <f>G59*H59+K59*L59+O59*P59+S59*T59</f>
        <v>0</v>
      </c>
      <c r="AB59" s="35">
        <f>(H59*(IF(I59&lt;45%,0.5,IF(I59&lt;55%,0.8,IF(I59&lt;65%,0.9,IF(I59&lt;75%,1,IF(I59&lt;85%,1.1,1.2))))))+L59*(IF(M59&lt;45%,0.5,IF(M59&lt;55%,0.8,IF(M59&lt;65%,0.9,IF(M59&lt;75%,1,IF(M59&lt;85%,1.1,1.2))))))+P59*(IF(Q59&lt;45%,0.5,IF(Q59&lt;55%,0.8,IF(Q59&lt;65%,0.9,IF(Q59&lt;75%,1,IF(Q59&lt;85%,1.1,1.2))))))+T59*(IF(U59&lt;45%,0.5,IF(U59&lt;55%,0.8,IF(U59&lt;65%,0.9,IF(U59&lt;75%,1,IF(U59&lt;85%,1.1,1.2)))))))*IF(D59&gt;=0.8,6,IF(D59&lt;=0.4,1.5,3))</f>
        <v>0</v>
      </c>
      <c r="AC59" s="132"/>
      <c r="AD59" s="133"/>
      <c r="AE59" s="10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</row>
    <row r="60" spans="1:62" x14ac:dyDescent="0.25">
      <c r="A60" s="1125"/>
      <c r="B60" s="61"/>
      <c r="C60" s="62"/>
      <c r="D60" s="63"/>
      <c r="E60" s="64"/>
      <c r="F60" s="150"/>
      <c r="G60" s="151"/>
      <c r="H60" s="151"/>
      <c r="I60" s="102">
        <f t="shared" si="56"/>
        <v>0</v>
      </c>
      <c r="J60" s="150"/>
      <c r="K60" s="100"/>
      <c r="L60" s="100"/>
      <c r="M60" s="102">
        <f t="shared" si="57"/>
        <v>0</v>
      </c>
      <c r="N60" s="150"/>
      <c r="O60" s="100"/>
      <c r="P60" s="100"/>
      <c r="Q60" s="102">
        <f t="shared" si="58"/>
        <v>0</v>
      </c>
      <c r="R60" s="150"/>
      <c r="S60" s="100"/>
      <c r="T60" s="100"/>
      <c r="U60" s="101">
        <f t="shared" si="59"/>
        <v>0</v>
      </c>
      <c r="V60" s="110">
        <f t="shared" si="60"/>
        <v>0</v>
      </c>
      <c r="W60" s="111">
        <f t="shared" si="61"/>
        <v>0</v>
      </c>
      <c r="X60" s="53">
        <f>ROUND(IFERROR((W60/(Y60*IF(ISNUMBER(E60),E60,1))),0),2)</f>
        <v>0</v>
      </c>
      <c r="Y60" s="90"/>
      <c r="Z60" s="5">
        <f>(IF(I60&lt;30%,0,IF(I60&lt;35%,F60*G60*H60*F!$B$33,IF(I60&lt;40%,F60*G60*H60*F!$B$38,IF(I60&lt;45%,F60*G60*H60*F!$B$43,IF(I60&lt;50%,F60*G60*H60*F!$B$48,IF(I60=50%,F60*G60*H60*F!$B$50,IF(I60=51%,F60*G60*H60*F!$B$51,IF(I60=52%,F60*G60*H60*F!$B$52,IF(I60=53%,F60*G60*H60*F!$B$53,IF(I60=54%,F60*G60*H60*F!$B$54,IF(I60=55%,F60*G60*H60*F!$B$55,IF(I60=56%,F60*G60*H60*F!$B$56,IF(I60=57%,F60*G60*H60*F!$B$57,IF(I60=58%,F60*G60*H60*F!$B$58,IF(I60=59%,F60*G60*H60*F!$B$59,IF(I60=60%,F60*G60*H60*F!$B$60,IF(I60=61%,F60*G60*H60*F!$B$61,IF(I60=62%,F60*G60*H60*F!$B$62,IF(I60=63%,F60*G60*H60*F!$B$63,IF(I60=64%,F60*G60*H60*F!$B$64,IF(I60=65%,F60*G60*H60*F!$B$65,IF(I60=66%,F60*G60*H60*F!$B$66,IF(I60=67%,F60*G60*H60*F!$B$67,IF(I60=68%,F60*G60*H60*F!$B$68,IF(I60=69%,F60*G60*H60*F!$B$69,IF(I60=70%,F60*G60*H60*F!$B$70,IF(I60=71%,F60*G60*H60*F!$B$71,IF(I60=72%,F60*G60*H60*F!$B$72,IF(I60=73%,F60*G60*H60*F!$B$73,IF(I60=74%,F60*G60*H60*F!$B$74,IF(I60=75%,F60*G60*H60*F!$B$75,IF(I60=76%,F60*G60*H60*F!$B$76,IF(I60=77%,F60*G60*H60*F!$B$77,IF(I60=78%,F60*G60*H60*F!$B$78,IF(I60=79%,F60*G60*H60*F!$B$79,IF(I60=80%,F60*G60*H60*F!$B$80,IF(I60=81%,F60*G60*H60*F!$B$81,IF(I60=82%,F60*G60*H60*F!$B$82,IF(I60=83%,F60*G60*H60*F!$B$83,IF(I60=84%,F60*G60*H60*F!$B$84,IF(I60=85%,F60*G60*H60*F!$B$85,IF(I60=86%,F60*G60*H60*F!$B$86,IF(I60=87%,F60*G60*H60*F!$B$87,IF(I60=88%,F60*G60*H60*F!$B$88,IF(I60=89%,F60*G60*H60*F!$B$89,IF(I60=90%,F60*G60*H60*F!$B$90,IF(I60=91%,F60*G60*H60*F!$B$91,IF(I60=92%,F60*G60*H60*F!$B$92,IF(I60=93%,F60*G60*H60*F!$B$93,IF(I60=94%,F60*G60*H60*F!$B$94,IF(I60=95%,F60*G60*H60*F!$B$95,IF(I60=96%,F60*G60*H60*F!$B$96,IF(I60=97%,F60*G60*H60*F!$B$97,IF(I60=98%,F60*G60*H60*F!$B$98,IF(I60=99%,F60*G60*H60*F!$B$99,IF(I60&gt;99%,F60*G60*H60*F!$B$100,))))))))))))))))))))))))))))))))))))))))))))))))))))))))+IF(M60&lt;30%,0,IF(M60&lt;35%,J60*K60*L60*F!$B$33,IF(M60&lt;40%,J60*K60*L60*F!$B$38,IF(M60&lt;45%,J60*K60*L60*F!$B$43,IF(M60&lt;50%,J60*K60*L60*F!$B$48,IF(M60=50%,J60*K60*L60*F!$B$50,IF(M60=51%,J60*K60*L60*F!$B$51,IF(M60=52%,J60*K60*L60*F!$B$52,IF(M60=53%,J60*K60*L60*F!$B$53,IF(M60=54%,J60*K60*L60*F!$B$54,IF(M60=55%,J60*K60*L60*F!$B$55,IF(M60=56%,J60*K60*L60*F!$B$56,IF(M60=57%,J60*K60*L60*F!$B$57,IF(M60=58%,J60*K60*L60*F!$B$58,IF(M60=59%,J60*K60*L60*F!$B$59,IF(M60=60%,J60*K60*L60*F!$B$60,IF(M60=61%,J60*K60*L60*F!$B$61,IF(M60=62%,J60*K60*L60*F!$B$62,IF(M60=63%,J60*K60*L60*F!$B$63,IF(M60=64%,J60*K60*L60*F!$B$64,IF(M60=65%,J60*K60*L60*F!$B$65,IF(M60=66%,J60*K60*L60*F!$B$66,IF(M60=67%,J60*K60*L60*F!$B$67,IF(M60=68%,J60*K60*L60*F!$B$68,IF(M60=69%,J60*K60*L60*F!$B$69,IF(M60=70%,J60*K60*L60*F!$B$70,IF(M60=71%,J60*K60*L60*F!$B$71,IF(M60=72%,J60*K60*L60*F!$B$72,IF(M60=73%,J60*K60*L60*F!$B$73,IF(M60=74%,J60*K60*L60*F!$B$74,IF(M60=75%,J60*K60*L60*F!$B$75,IF(M60=76%,J60*K60*L60*F!$B$76,IF(M60=77%,J60*K60*L60*F!$B$77,IF(M60=78%,J60*K60*L60*F!$B$78,IF(M60=79%,J60*K60*L60*F!$B$79,IF(M60=80%,J60*K60*L60*F!$B$80,IF(M60=81%,J60*K60*L60*F!$B$81,IF(M60=82%,J60*K60*L60*F!$B$82,IF(M60=83%,J60*K60*L60*F!$B$83,IF(M60=84%,J60*K60*L60*F!$B$84,IF(M60=85%,J60*K60*L60*F!$B$85,IF(M60=86%,J60*K60*L60*F!$B$86,IF(M60=87%,J60*K60*L60*F!$B$87,IF(M60=88%,J60*K60*L60*F!$B$88,IF(M60=89%,J60*K60*L60*F!$B$89,IF(M60=90%,J60*K60*L60*F!$B$90,IF(M60=91%,J60*K60*L60*F!$B$91,IF(M60=92%,J60*K60*L60*F!$B$92,IF(M60=93%,J60*K60*L60*F!$B$93,IF(M60=94%,J60*K60*L60*F!$B$94,IF(M60=95%,J60*K60*L60*F!$B$95,IF(M60=96%,J60*K60*L60*F!$B$96,IF(M60=97%,J60*K60*L60*F!$B$97,IF(M60=98%,J60*K60*L60*F!$B$98,IF(M60=99%,J60*K60*L60*F!$B$99,IF(M60&gt;99%,J60*K60*L60*F!$B$100,))))))))))))))))))))))))))))))))))))))))))))))))))))))))+IF(Q60&lt;30%,0,IF(Q60&lt;35%,N60*O60*P60*F!$B$33,IF(Q60&lt;40%,N60*O60*P60*F!$B$38,IF(Q60&lt;45%,N60*O60*P60*F!$B$43,IF(Q60&lt;50%,N60*O60*P60*F!$B$48,IF(Q60=50%,N60*O60*P60*F!$B$50,IF(Q60=51%,N60*O60*P60*F!$B$51,IF(Q60=52%,N60*O60*P60*F!$B$52,IF(Q60=53%,N60*O60*P60*F!$B$53,IF(Q60=54%,N60*O60*P60*F!$B$54,IF(Q60=55%,N60*O60*P60*F!$B$55,IF(Q60=56%,N60*O60*P60*F!$B$56,IF(Q60=57%,N60*O60*P60*F!$B$57,IF(Q60=58%,N60*O60*P60*F!$B$58,IF(Q60=59%,N60*O60*P60*F!$B$59,IF(Q60=60%,N60*O60*P60*F!$B$60,IF(Q60=61%,N60*O60*P60*F!$B$61,IF(Q60=62%,N60*O60*P60*F!$B$62,IF(Q60=63%,N60*O60*P60*F!$B$63,IF(Q60=64%,N60*O60*P60*F!$B$64,IF(Q60=65%,N60*O60*P60*F!$B$65,IF(Q60=66%,N60*O60*P60*F!$B$66,IF(Q60=67%,N60*O60*P60*F!$B$67,IF(Q60=68%,N60*O60*P60*F!$B$68,IF(Q60=69%,N60*O60*P60*F!$B$69,IF(Q60=70%,N60*O60*P60*F!$B$70,IF(Q60=71%,N60*O60*P60*F!$B$71,IF(Q60=72%,N60*O60*P60*F!$B$72,IF(Q60=73%,N60*O60*P60*F!$B$73,IF(Q60=74%,N60*O60*P60*F!$B$74,IF(Q60=75%,N60*O60*P60*F!$B$75,IF(Q60=76%,N60*O60*P60*F!$B$76,IF(Q60=77%,N60*O60*P60*F!$B$77,IF(Q60=78%,N60*O60*P60*F!$B$78,IF(Q60=79%,N60*O60*P60*F!$B$79,IF(Q60=80%,N60*O60*P60*F!$B$80,IF(Q60=81%,N60*O60*P60*F!$B$81,IF(Q60=82%,N60*O60*P60*F!$B$82,IF(Q60=83%,N60*O60*P60*F!$B$83,IF(Q60=84%,N60*O60*P60*F!$B$84,IF(Q60=85%,N60*O60*P60*F!$B$85,IF(Q60=86%,N60*O60*P60*F!$B$86,IF(Q60=87%,N60*O60*P60*F!$B$87,IF(Q60=88%,N60*O60*P60*F!$B$88,IF(Q60=89%,N60*O60*P60*F!$B$89,IF(Q60=90%,N60*O60*P60*F!$B$90,IF(Q60=91%,N60*O60*P60*F!$B$91,IF(Q60=92%,N60*O60*P60*F!$B$92,IF(Q60=93%,N60*O60*P60*F!$B$93,IF(Q60=94%,N60*O60*P60*F!$B$94,IF(Q60=95%,N60*O60*P60*F!$B$95,IF(Q60=96%,N60*O60*P60*F!$B$96,IF(Q60=97%,N60*O60*P60*F!$B$97,IF(Q60=98%,N60*O60*P60*F!$B$98,IF(Q60=99%,N60*O60*P60*F!$B$99,IF(Q60&gt;99%,N60*O60*P60*F!$B$100,))))))))))))))))))))))))))))))))))))))))))))))))))))))))+IF(U60&lt;30%,0,IF(U60&lt;35%,R60*S60*T60*F!$B$33,IF(U60&lt;40%,R60*S60*T60*F!$B$38,IF(U60&lt;45%,R60*S60*T60*F!$B$43,IF(U60&lt;50%,R60*S60*T60*F!$B$48,IF(U60=50%,R60*S60*T60*F!$B$50,IF(U60=51%,R60*S60*T60*F!$B$51,IF(U60=52%,R60*S60*T60*F!$B$52,IF(U60=53%,R60*S60*T60*F!$B$53,IF(U60=54%,R60*S60*T60*F!$B$54,IF(U60=55%,R60*S60*T60*F!$B$55,IF(U60=56%,R60*S60*T60*F!$B$56,IF(U60=57%,R60*S60*T60*F!$B$57,IF(U60=58%,R60*S60*T60*F!$B$58,IF(U60=59%,R60*S60*T60*F!$B$59,IF(U60=60%,R60*S60*T60*F!$B$60,IF(U60=61%,R60*S60*T60*F!$B$61,IF(U60=62%,R60*S60*T60*F!$B$62,IF(U60=63%,R60*S60*T60*F!$B$63,IF(U60=64%,R60*S60*T60*F!$B$64,IF(U60=65%,R60*S60*T60*F!$B$65,IF(U60=66%,R60*S60*T60*F!$B$66,IF(U60=67%,R60*S60*T60*F!$B$67,IF(U60=68%,R60*S60*T60*F!$B$68,IF(U60=69%,R60*S60*T60*F!$B$69,IF(U60=70%,R60*S60*T60*F!$B$70,IF(U60=71%,R60*S60*T60*F!$B$71,IF(U60=72%,R60*S60*T60*F!$B$72,IF(U60=73%,R60*S60*T60*F!$B$73,IF(U60=74%,R60*S60*T60*F!$B$74,IF(U60=75%,R60*S60*T60*F!$B$75,IF(U60=76%,R60*S60*T60*F!$B$76,IF(U60=77%,R60*S60*T60*F!$B$77,IF(U60=78%,R60*S60*T60*F!$B$78,IF(U60=79%,R60*S60*T60*F!$B$79,IF(U60=80%,R60*S60*T60*F!$B$80,IF(U60=81%,R60*S60*T60*F!$B$81,IF(U60=82%,R60*S60*T60*F!$B$82,IF(U60=83%,R60*S60*T60*F!$B$83,IF(U60=84%,R60*S60*T60*F!$B$84,IF(U60=85%,R60*S60*T60*F!$B$85,IF(U60=86%,R60*S60*T60*F!$B$86,IF(U60=87%,R60*S60*T60*F!$B$87,IF(U60=88%,R60*S60*T60*F!$B$88,IF(U60=89%,R60*S60*T60*F!$B$89,IF(U60=90%,R60*S60*T60*F!$B$90,IF(U60=91%,R60*S60*T60*F!$B$91,IF(U60=92%,R60*S60*T60*F!$B$92,IF(U60=93%,R60*S60*T60*F!$B$93,IF(U60=94%,R60*S60*T60*F!$B$94,IF(U60=95%,R60*S60*T60*F!$B$95,IF(U60=96%,R60*S60*T60*F!$B$96,IF(U60=97%,R60*S60*T60*F!$B$97,IF(U60=98%,R60*S60*T60*F!$B$98,IF(U60=99%,R60*S60*T60*F!$B$99,IF(U60&gt;99%,R60*S60*T60*F!$B$100)))))))))))))))))))))))))))))))))))))))))))))))))))))))))*IF(ISNUMBER(E60),E60,1)*IF(ISNUMBER(D60),D60,1)</f>
        <v>0</v>
      </c>
      <c r="AA60" s="5">
        <f>G60*H60+K60*L60+O60*P60+S60*T60</f>
        <v>0</v>
      </c>
      <c r="AB60" s="32">
        <f>(H60*(IF(I60&lt;45%,0.5,IF(I60&lt;55%,0.8,IF(I60&lt;65%,0.9,IF(I60&lt;75%,1,IF(I60&lt;85%,1.1,1.2))))))+L60*(IF(M60&lt;45%,0.5,IF(M60&lt;55%,0.8,IF(M60&lt;65%,0.9,IF(M60&lt;75%,1,IF(M60&lt;85%,1.1,1.2))))))+P60*(IF(Q60&lt;45%,0.5,IF(Q60&lt;55%,0.8,IF(Q60&lt;65%,0.9,IF(Q60&lt;75%,1,IF(Q60&lt;85%,1.1,1.2))))))+T60*(IF(U60&lt;45%,0.5,IF(U60&lt;55%,0.8,IF(U60&lt;65%,0.9,IF(U60&lt;75%,1,IF(U60&lt;85%,1.1,1.2)))))))*IF(D60&gt;=0.8,6,IF(D60&lt;=0.4,1.5,3))</f>
        <v>0</v>
      </c>
      <c r="AC60" s="132"/>
      <c r="AD60" s="133"/>
      <c r="AE60" s="10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</row>
    <row r="61" spans="1:62" x14ac:dyDescent="0.25">
      <c r="A61" s="1125"/>
      <c r="B61" s="61"/>
      <c r="C61" s="62"/>
      <c r="D61" s="63"/>
      <c r="E61" s="64"/>
      <c r="F61" s="152"/>
      <c r="G61" s="153"/>
      <c r="H61" s="153"/>
      <c r="I61" s="95">
        <f t="shared" si="56"/>
        <v>0</v>
      </c>
      <c r="J61" s="152"/>
      <c r="K61" s="94"/>
      <c r="L61" s="94"/>
      <c r="M61" s="95">
        <f t="shared" si="57"/>
        <v>0</v>
      </c>
      <c r="N61" s="152"/>
      <c r="O61" s="94"/>
      <c r="P61" s="94"/>
      <c r="Q61" s="95">
        <f t="shared" si="58"/>
        <v>0</v>
      </c>
      <c r="R61" s="152"/>
      <c r="S61" s="94"/>
      <c r="T61" s="94"/>
      <c r="U61" s="93">
        <f t="shared" si="59"/>
        <v>0</v>
      </c>
      <c r="V61" s="113">
        <f t="shared" si="60"/>
        <v>0</v>
      </c>
      <c r="W61" s="114">
        <f t="shared" si="61"/>
        <v>0</v>
      </c>
      <c r="X61" s="36">
        <f t="shared" si="62"/>
        <v>0</v>
      </c>
      <c r="Y61" s="90"/>
      <c r="Z61" s="6">
        <f>(IF(I61&lt;30%,0,IF(I61&lt;35%,F61*G61*H61*F!$B$33,IF(I61&lt;40%,F61*G61*H61*F!$B$38,IF(I61&lt;45%,F61*G61*H61*F!$B$43,IF(I61&lt;50%,F61*G61*H61*F!$B$48,IF(I61=50%,F61*G61*H61*F!$B$50,IF(I61=51%,F61*G61*H61*F!$B$51,IF(I61=52%,F61*G61*H61*F!$B$52,IF(I61=53%,F61*G61*H61*F!$B$53,IF(I61=54%,F61*G61*H61*F!$B$54,IF(I61=55%,F61*G61*H61*F!$B$55,IF(I61=56%,F61*G61*H61*F!$B$56,IF(I61=57%,F61*G61*H61*F!$B$57,IF(I61=58%,F61*G61*H61*F!$B$58,IF(I61=59%,F61*G61*H61*F!$B$59,IF(I61=60%,F61*G61*H61*F!$B$60,IF(I61=61%,F61*G61*H61*F!$B$61,IF(I61=62%,F61*G61*H61*F!$B$62,IF(I61=63%,F61*G61*H61*F!$B$63,IF(I61=64%,F61*G61*H61*F!$B$64,IF(I61=65%,F61*G61*H61*F!$B$65,IF(I61=66%,F61*G61*H61*F!$B$66,IF(I61=67%,F61*G61*H61*F!$B$67,IF(I61=68%,F61*G61*H61*F!$B$68,IF(I61=69%,F61*G61*H61*F!$B$69,IF(I61=70%,F61*G61*H61*F!$B$70,IF(I61=71%,F61*G61*H61*F!$B$71,IF(I61=72%,F61*G61*H61*F!$B$72,IF(I61=73%,F61*G61*H61*F!$B$73,IF(I61=74%,F61*G61*H61*F!$B$74,IF(I61=75%,F61*G61*H61*F!$B$75,IF(I61=76%,F61*G61*H61*F!$B$76,IF(I61=77%,F61*G61*H61*F!$B$77,IF(I61=78%,F61*G61*H61*F!$B$78,IF(I61=79%,F61*G61*H61*F!$B$79,IF(I61=80%,F61*G61*H61*F!$B$80,IF(I61=81%,F61*G61*H61*F!$B$81,IF(I61=82%,F61*G61*H61*F!$B$82,IF(I61=83%,F61*G61*H61*F!$B$83,IF(I61=84%,F61*G61*H61*F!$B$84,IF(I61=85%,F61*G61*H61*F!$B$85,IF(I61=86%,F61*G61*H61*F!$B$86,IF(I61=87%,F61*G61*H61*F!$B$87,IF(I61=88%,F61*G61*H61*F!$B$88,IF(I61=89%,F61*G61*H61*F!$B$89,IF(I61=90%,F61*G61*H61*F!$B$90,IF(I61=91%,F61*G61*H61*F!$B$91,IF(I61=92%,F61*G61*H61*F!$B$92,IF(I61=93%,F61*G61*H61*F!$B$93,IF(I61=94%,F61*G61*H61*F!$B$94,IF(I61=95%,F61*G61*H61*F!$B$95,IF(I61=96%,F61*G61*H61*F!$B$96,IF(I61=97%,F61*G61*H61*F!$B$97,IF(I61=98%,F61*G61*H61*F!$B$98,IF(I61=99%,F61*G61*H61*F!$B$99,IF(I61&gt;99%,F61*G61*H61*F!$B$100,))))))))))))))))))))))))))))))))))))))))))))))))))))))))+IF(M61&lt;30%,0,IF(M61&lt;35%,J61*K61*L61*F!$B$33,IF(M61&lt;40%,J61*K61*L61*F!$B$38,IF(M61&lt;45%,J61*K61*L61*F!$B$43,IF(M61&lt;50%,J61*K61*L61*F!$B$48,IF(M61=50%,J61*K61*L61*F!$B$50,IF(M61=51%,J61*K61*L61*F!$B$51,IF(M61=52%,J61*K61*L61*F!$B$52,IF(M61=53%,J61*K61*L61*F!$B$53,IF(M61=54%,J61*K61*L61*F!$B$54,IF(M61=55%,J61*K61*L61*F!$B$55,IF(M61=56%,J61*K61*L61*F!$B$56,IF(M61=57%,J61*K61*L61*F!$B$57,IF(M61=58%,J61*K61*L61*F!$B$58,IF(M61=59%,J61*K61*L61*F!$B$59,IF(M61=60%,J61*K61*L61*F!$B$60,IF(M61=61%,J61*K61*L61*F!$B$61,IF(M61=62%,J61*K61*L61*F!$B$62,IF(M61=63%,J61*K61*L61*F!$B$63,IF(M61=64%,J61*K61*L61*F!$B$64,IF(M61=65%,J61*K61*L61*F!$B$65,IF(M61=66%,J61*K61*L61*F!$B$66,IF(M61=67%,J61*K61*L61*F!$B$67,IF(M61=68%,J61*K61*L61*F!$B$68,IF(M61=69%,J61*K61*L61*F!$B$69,IF(M61=70%,J61*K61*L61*F!$B$70,IF(M61=71%,J61*K61*L61*F!$B$71,IF(M61=72%,J61*K61*L61*F!$B$72,IF(M61=73%,J61*K61*L61*F!$B$73,IF(M61=74%,J61*K61*L61*F!$B$74,IF(M61=75%,J61*K61*L61*F!$B$75,IF(M61=76%,J61*K61*L61*F!$B$76,IF(M61=77%,J61*K61*L61*F!$B$77,IF(M61=78%,J61*K61*L61*F!$B$78,IF(M61=79%,J61*K61*L61*F!$B$79,IF(M61=80%,J61*K61*L61*F!$B$80,IF(M61=81%,J61*K61*L61*F!$B$81,IF(M61=82%,J61*K61*L61*F!$B$82,IF(M61=83%,J61*K61*L61*F!$B$83,IF(M61=84%,J61*K61*L61*F!$B$84,IF(M61=85%,J61*K61*L61*F!$B$85,IF(M61=86%,J61*K61*L61*F!$B$86,IF(M61=87%,J61*K61*L61*F!$B$87,IF(M61=88%,J61*K61*L61*F!$B$88,IF(M61=89%,J61*K61*L61*F!$B$89,IF(M61=90%,J61*K61*L61*F!$B$90,IF(M61=91%,J61*K61*L61*F!$B$91,IF(M61=92%,J61*K61*L61*F!$B$92,IF(M61=93%,J61*K61*L61*F!$B$93,IF(M61=94%,J61*K61*L61*F!$B$94,IF(M61=95%,J61*K61*L61*F!$B$95,IF(M61=96%,J61*K61*L61*F!$B$96,IF(M61=97%,J61*K61*L61*F!$B$97,IF(M61=98%,J61*K61*L61*F!$B$98,IF(M61=99%,J61*K61*L61*F!$B$99,IF(M61&gt;99%,J61*K61*L61*F!$B$100,))))))))))))))))))))))))))))))))))))))))))))))))))))))))+IF(Q61&lt;30%,0,IF(Q61&lt;35%,N61*O61*P61*F!$B$33,IF(Q61&lt;40%,N61*O61*P61*F!$B$38,IF(Q61&lt;45%,N61*O61*P61*F!$B$43,IF(Q61&lt;50%,N61*O61*P61*F!$B$48,IF(Q61=50%,N61*O61*P61*F!$B$50,IF(Q61=51%,N61*O61*P61*F!$B$51,IF(Q61=52%,N61*O61*P61*F!$B$52,IF(Q61=53%,N61*O61*P61*F!$B$53,IF(Q61=54%,N61*O61*P61*F!$B$54,IF(Q61=55%,N61*O61*P61*F!$B$55,IF(Q61=56%,N61*O61*P61*F!$B$56,IF(Q61=57%,N61*O61*P61*F!$B$57,IF(Q61=58%,N61*O61*P61*F!$B$58,IF(Q61=59%,N61*O61*P61*F!$B$59,IF(Q61=60%,N61*O61*P61*F!$B$60,IF(Q61=61%,N61*O61*P61*F!$B$61,IF(Q61=62%,N61*O61*P61*F!$B$62,IF(Q61=63%,N61*O61*P61*F!$B$63,IF(Q61=64%,N61*O61*P61*F!$B$64,IF(Q61=65%,N61*O61*P61*F!$B$65,IF(Q61=66%,N61*O61*P61*F!$B$66,IF(Q61=67%,N61*O61*P61*F!$B$67,IF(Q61=68%,N61*O61*P61*F!$B$68,IF(Q61=69%,N61*O61*P61*F!$B$69,IF(Q61=70%,N61*O61*P61*F!$B$70,IF(Q61=71%,N61*O61*P61*F!$B$71,IF(Q61=72%,N61*O61*P61*F!$B$72,IF(Q61=73%,N61*O61*P61*F!$B$73,IF(Q61=74%,N61*O61*P61*F!$B$74,IF(Q61=75%,N61*O61*P61*F!$B$75,IF(Q61=76%,N61*O61*P61*F!$B$76,IF(Q61=77%,N61*O61*P61*F!$B$77,IF(Q61=78%,N61*O61*P61*F!$B$78,IF(Q61=79%,N61*O61*P61*F!$B$79,IF(Q61=80%,N61*O61*P61*F!$B$80,IF(Q61=81%,N61*O61*P61*F!$B$81,IF(Q61=82%,N61*O61*P61*F!$B$82,IF(Q61=83%,N61*O61*P61*F!$B$83,IF(Q61=84%,N61*O61*P61*F!$B$84,IF(Q61=85%,N61*O61*P61*F!$B$85,IF(Q61=86%,N61*O61*P61*F!$B$86,IF(Q61=87%,N61*O61*P61*F!$B$87,IF(Q61=88%,N61*O61*P61*F!$B$88,IF(Q61=89%,N61*O61*P61*F!$B$89,IF(Q61=90%,N61*O61*P61*F!$B$90,IF(Q61=91%,N61*O61*P61*F!$B$91,IF(Q61=92%,N61*O61*P61*F!$B$92,IF(Q61=93%,N61*O61*P61*F!$B$93,IF(Q61=94%,N61*O61*P61*F!$B$94,IF(Q61=95%,N61*O61*P61*F!$B$95,IF(Q61=96%,N61*O61*P61*F!$B$96,IF(Q61=97%,N61*O61*P61*F!$B$97,IF(Q61=98%,N61*O61*P61*F!$B$98,IF(Q61=99%,N61*O61*P61*F!$B$99,IF(Q61&gt;99%,N61*O61*P61*F!$B$100,))))))))))))))))))))))))))))))))))))))))))))))))))))))))+IF(U61&lt;30%,0,IF(U61&lt;35%,R61*S61*T61*F!$B$33,IF(U61&lt;40%,R61*S61*T61*F!$B$38,IF(U61&lt;45%,R61*S61*T61*F!$B$43,IF(U61&lt;50%,R61*S61*T61*F!$B$48,IF(U61=50%,R61*S61*T61*F!$B$50,IF(U61=51%,R61*S61*T61*F!$B$51,IF(U61=52%,R61*S61*T61*F!$B$52,IF(U61=53%,R61*S61*T61*F!$B$53,IF(U61=54%,R61*S61*T61*F!$B$54,IF(U61=55%,R61*S61*T61*F!$B$55,IF(U61=56%,R61*S61*T61*F!$B$56,IF(U61=57%,R61*S61*T61*F!$B$57,IF(U61=58%,R61*S61*T61*F!$B$58,IF(U61=59%,R61*S61*T61*F!$B$59,IF(U61=60%,R61*S61*T61*F!$B$60,IF(U61=61%,R61*S61*T61*F!$B$61,IF(U61=62%,R61*S61*T61*F!$B$62,IF(U61=63%,R61*S61*T61*F!$B$63,IF(U61=64%,R61*S61*T61*F!$B$64,IF(U61=65%,R61*S61*T61*F!$B$65,IF(U61=66%,R61*S61*T61*F!$B$66,IF(U61=67%,R61*S61*T61*F!$B$67,IF(U61=68%,R61*S61*T61*F!$B$68,IF(U61=69%,R61*S61*T61*F!$B$69,IF(U61=70%,R61*S61*T61*F!$B$70,IF(U61=71%,R61*S61*T61*F!$B$71,IF(U61=72%,R61*S61*T61*F!$B$72,IF(U61=73%,R61*S61*T61*F!$B$73,IF(U61=74%,R61*S61*T61*F!$B$74,IF(U61=75%,R61*S61*T61*F!$B$75,IF(U61=76%,R61*S61*T61*F!$B$76,IF(U61=77%,R61*S61*T61*F!$B$77,IF(U61=78%,R61*S61*T61*F!$B$78,IF(U61=79%,R61*S61*T61*F!$B$79,IF(U61=80%,R61*S61*T61*F!$B$80,IF(U61=81%,R61*S61*T61*F!$B$81,IF(U61=82%,R61*S61*T61*F!$B$82,IF(U61=83%,R61*S61*T61*F!$B$83,IF(U61=84%,R61*S61*T61*F!$B$84,IF(U61=85%,R61*S61*T61*F!$B$85,IF(U61=86%,R61*S61*T61*F!$B$86,IF(U61=87%,R61*S61*T61*F!$B$87,IF(U61=88%,R61*S61*T61*F!$B$88,IF(U61=89%,R61*S61*T61*F!$B$89,IF(U61=90%,R61*S61*T61*F!$B$90,IF(U61=91%,R61*S61*T61*F!$B$91,IF(U61=92%,R61*S61*T61*F!$B$92,IF(U61=93%,R61*S61*T61*F!$B$93,IF(U61=94%,R61*S61*T61*F!$B$94,IF(U61=95%,R61*S61*T61*F!$B$95,IF(U61=96%,R61*S61*T61*F!$B$96,IF(U61=97%,R61*S61*T61*F!$B$97,IF(U61=98%,R61*S61*T61*F!$B$98,IF(U61=99%,R61*S61*T61*F!$B$99,IF(U61&gt;99%,R61*S61*T61*F!$B$100)))))))))))))))))))))))))))))))))))))))))))))))))))))))))*IF(ISNUMBER(E61),E61,1)*IF(ISNUMBER(D61),D61,1)</f>
        <v>0</v>
      </c>
      <c r="AA61" s="6">
        <f>G61*H61+K61*L61+O61*P61+S61*T61</f>
        <v>0</v>
      </c>
      <c r="AB61" s="35">
        <f>(H61*(IF(I61&lt;45%,0.5,IF(I61&lt;55%,0.8,IF(I61&lt;65%,0.9,IF(I61&lt;75%,1,IF(I61&lt;85%,1.1,1.2))))))+L61*(IF(M61&lt;45%,0.5,IF(M61&lt;55%,0.8,IF(M61&lt;65%,0.9,IF(M61&lt;75%,1,IF(M61&lt;85%,1.1,1.2))))))+P61*(IF(Q61&lt;45%,0.5,IF(Q61&lt;55%,0.8,IF(Q61&lt;65%,0.9,IF(Q61&lt;75%,1,IF(Q61&lt;85%,1.1,1.2))))))+T61*(IF(U61&lt;45%,0.5,IF(U61&lt;55%,0.8,IF(U61&lt;65%,0.9,IF(U61&lt;75%,1,IF(U61&lt;85%,1.1,1.2)))))))*IF(D61&gt;=0.8,6,IF(D61&lt;=0.4,1.5,3))</f>
        <v>0</v>
      </c>
      <c r="AC61" s="132"/>
      <c r="AD61" s="133"/>
      <c r="AE61" s="10"/>
      <c r="AF61" s="15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</row>
    <row r="62" spans="1:62" ht="15.75" thickBot="1" x14ac:dyDescent="0.3">
      <c r="A62" s="1126"/>
      <c r="B62" s="165"/>
      <c r="C62" s="166"/>
      <c r="D62" s="134">
        <f>ROUND(IFERROR((D57*(G57*H57+K57*L57+O57*P57+S57*T57)+D58*(G58*H58+K58*L58+O58*P58+S58*T58)+D59*(G59*H59+K59*L59+O59*P59+S59*T59)+D60*(G60*H60+K60*L60+O60*P60+S60*T60)+D61*(G61*H61+K61*L61+O61*P61+S61*T61))/((G57*H57+K57*L57+O57*P57+S57*T57)+(G58*H58+K58*L58+O58*P58+S58*T58)+(G59*H59+K59*L59+O59*P59+S59*T59)+(G60*H60+K60*L60+O60*P60+S60*T60)+(G61*H61+K61*L61+O61*P61+S61*T61)),0),3)</f>
        <v>0</v>
      </c>
      <c r="E62" s="173"/>
      <c r="F62" s="174"/>
      <c r="G62" s="175"/>
      <c r="H62" s="175"/>
      <c r="I62" s="176"/>
      <c r="J62" s="174"/>
      <c r="K62" s="177"/>
      <c r="L62" s="177"/>
      <c r="M62" s="178"/>
      <c r="N62" s="174"/>
      <c r="O62" s="177"/>
      <c r="P62" s="177"/>
      <c r="Q62" s="179"/>
      <c r="R62" s="174"/>
      <c r="S62" s="180"/>
      <c r="T62" s="177"/>
      <c r="U62" s="178"/>
      <c r="V62" s="122">
        <f>SUM(V57:V61)</f>
        <v>0</v>
      </c>
      <c r="W62" s="117">
        <f>IFERROR(V62/AA62,0)</f>
        <v>0</v>
      </c>
      <c r="X62" s="118">
        <f>ROUND(IFERROR((D57*(I57*G57*H57+M57*K57*L57+Q57*O57*P57+U57*S57*T57)+D58*(I58*G58*H58+M58*K58*L58+Q58*O58*P58+U58*S58*T58)+D59*(I59*G59*H59+M59*K59*L59+Q59*O59*P59+U59*S59*T59)+D60*(I60*G60*H60+M60*K60*L60+Q60*O60*P60+U60*S60*T60)+D61*(I61*G61*H61+M61*K61*L61+Q61*O61*P61+U61*S61*T61))/(D57*(G57*H57+K57*L57+O57*P57+S57*T57)+D58*(G58*H58+K58*L58+O58*P58+S58*T58)+D59*(G59*H59+K59*L59+O59*P59+S59*T59)+D60*(G60*H60+K60*L60+O60*P60+S60*T60)+D61*(G61*H61+K61*L61+O61*P61+S61*T61)),0),2)</f>
        <v>0</v>
      </c>
      <c r="Y62" s="9"/>
      <c r="Z62" s="9">
        <f>SUM(Z57:Z61)</f>
        <v>0</v>
      </c>
      <c r="AA62" s="117">
        <f>SUM(AA57:AA61)</f>
        <v>0</v>
      </c>
      <c r="AB62" s="119">
        <f>IF(SUM(AB57:AB61)=0,TIME(,0,),TIME(,SUM(AB57:AB61)+30,))</f>
        <v>0</v>
      </c>
      <c r="AC62" s="132"/>
      <c r="AD62" s="133"/>
      <c r="AE62" s="10"/>
      <c r="AF62" s="15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</row>
    <row r="63" spans="1:62" ht="15.75" x14ac:dyDescent="0.25">
      <c r="A63" s="1127" t="s">
        <v>18</v>
      </c>
      <c r="B63" s="1128"/>
      <c r="C63" s="1128"/>
      <c r="D63" s="1128"/>
      <c r="E63" s="1128"/>
      <c r="F63" s="1128"/>
      <c r="G63" s="1128"/>
      <c r="H63" s="1128"/>
      <c r="I63" s="1128"/>
      <c r="J63" s="1128"/>
      <c r="K63" s="1128"/>
      <c r="L63" s="1128"/>
      <c r="M63" s="1128"/>
      <c r="N63" s="1128"/>
      <c r="O63" s="1128"/>
      <c r="P63" s="1128"/>
      <c r="Q63" s="1128"/>
      <c r="R63" s="1128"/>
      <c r="S63" s="1128"/>
      <c r="T63" s="1128"/>
      <c r="U63" s="1128"/>
      <c r="V63" s="135">
        <f>V70+V76+V82+V88+V94+V100+V106+V112+V118+V124</f>
        <v>0</v>
      </c>
      <c r="W63" s="135">
        <f>IFERROR(V63/AA63,0)</f>
        <v>0</v>
      </c>
      <c r="X63" s="136"/>
      <c r="Y63" s="164">
        <v>5.0000000000000001E-3</v>
      </c>
      <c r="Z63" s="135">
        <f>Z70+Z76+Z82+Z88+Z94+Z100+Z106+Z112+Z118+Z124</f>
        <v>0</v>
      </c>
      <c r="AA63" s="137">
        <f>AA70+AA76+AA82+AA88+AA94+AA100+AA106+AA112+AA118+AA124</f>
        <v>0</v>
      </c>
      <c r="AB63" s="138">
        <f>AB70+AB76+AB82+AB88+AB94+AB100+AB106+AB112+AB118+AB124</f>
        <v>0</v>
      </c>
      <c r="AC63" s="132"/>
      <c r="AD63" s="133"/>
      <c r="AE63" s="10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</row>
    <row r="64" spans="1:62" ht="15.75" thickBot="1" x14ac:dyDescent="0.3">
      <c r="A64" s="139" t="s">
        <v>3</v>
      </c>
      <c r="B64" s="24" t="s">
        <v>10</v>
      </c>
      <c r="C64" s="24" t="s">
        <v>11</v>
      </c>
      <c r="D64" s="25" t="s">
        <v>12</v>
      </c>
      <c r="E64" s="49" t="s">
        <v>60</v>
      </c>
      <c r="F64" s="24" t="s">
        <v>13</v>
      </c>
      <c r="G64" s="48" t="s">
        <v>14</v>
      </c>
      <c r="H64" s="24" t="s">
        <v>15</v>
      </c>
      <c r="I64" s="24" t="s">
        <v>4</v>
      </c>
      <c r="J64" s="24" t="s">
        <v>13</v>
      </c>
      <c r="K64" s="24" t="s">
        <v>14</v>
      </c>
      <c r="L64" s="24" t="s">
        <v>15</v>
      </c>
      <c r="M64" s="24" t="s">
        <v>4</v>
      </c>
      <c r="N64" s="24" t="s">
        <v>13</v>
      </c>
      <c r="O64" s="24" t="s">
        <v>14</v>
      </c>
      <c r="P64" s="24" t="s">
        <v>15</v>
      </c>
      <c r="Q64" s="24" t="s">
        <v>4</v>
      </c>
      <c r="R64" s="24" t="s">
        <v>13</v>
      </c>
      <c r="S64" s="24" t="s">
        <v>14</v>
      </c>
      <c r="T64" s="24" t="s">
        <v>15</v>
      </c>
      <c r="U64" s="24" t="s">
        <v>4</v>
      </c>
      <c r="V64" s="24" t="s">
        <v>5</v>
      </c>
      <c r="W64" s="25" t="s">
        <v>16</v>
      </c>
      <c r="X64" s="25" t="s">
        <v>33</v>
      </c>
      <c r="Y64" s="140" t="s">
        <v>6</v>
      </c>
      <c r="Z64" s="26" t="s">
        <v>30</v>
      </c>
      <c r="AA64" s="24" t="s">
        <v>7</v>
      </c>
      <c r="AB64" s="27" t="s">
        <v>17</v>
      </c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</row>
    <row r="65" spans="1:62" x14ac:dyDescent="0.25">
      <c r="A65" s="142" t="s">
        <v>8</v>
      </c>
      <c r="B65" s="57" t="str">
        <f>IF(B3="","",B3)</f>
        <v/>
      </c>
      <c r="C65" s="58" t="str">
        <f>IF(C3="","",C3)</f>
        <v/>
      </c>
      <c r="D65" s="59">
        <f>D3</f>
        <v>0</v>
      </c>
      <c r="E65" s="60" t="str">
        <f>IF(E3="","",E3)</f>
        <v/>
      </c>
      <c r="F65" s="147"/>
      <c r="G65" s="148"/>
      <c r="H65" s="148"/>
      <c r="I65" s="99">
        <f>IFERROR(ROUND(F65/$Y65,2),)</f>
        <v>0</v>
      </c>
      <c r="J65" s="147"/>
      <c r="K65" s="97"/>
      <c r="L65" s="97"/>
      <c r="M65" s="99">
        <f>IFERROR(ROUND(J65/$Y65,2),)</f>
        <v>0</v>
      </c>
      <c r="N65" s="147"/>
      <c r="O65" s="97"/>
      <c r="P65" s="97"/>
      <c r="Q65" s="99">
        <f>IFERROR(ROUND(N65/$Y65,2),)</f>
        <v>0</v>
      </c>
      <c r="R65" s="147"/>
      <c r="S65" s="97"/>
      <c r="T65" s="97"/>
      <c r="U65" s="98">
        <f>IFERROR(ROUND(R65/$Y65,2),)</f>
        <v>0</v>
      </c>
      <c r="V65" s="106">
        <f>(IF(ISNUMBER(F65),F65,1)*G65*H65+IF(ISNUMBER(J65),J65,1)*K65*L65+IF(ISNUMBER(N65),N65,1)*O65*P65+IF(ISNUMBER(R65),R65,1)*S65*T65)*IF(ISNUMBER(E65),E65,1)</f>
        <v>0</v>
      </c>
      <c r="W65" s="107">
        <f>IFERROR((IF(ISNUMBER(F65),F65,1)*G65*H65+IF(ISNUMBER(J65),J65,1)*K65*L65+IF(ISNUMBER(N65),N65,1)*O65*P65+IF(ISNUMBER(R65),R65,1)*S65*T65)*IF(ISNUMBER(E65),E65,1)/(G65*H65+K65*L65+O65*P65+S65*T65),0)</f>
        <v>0</v>
      </c>
      <c r="X65" s="28">
        <f>ROUND(IFERROR((W65/(Y65*IF(ISNUMBER(E65),E65,1))),0),2)</f>
        <v>0</v>
      </c>
      <c r="Y65" s="89" t="str">
        <f>IF(ISNUMBER(Y3), Y3+(Y3*$Y$63),"")</f>
        <v/>
      </c>
      <c r="Z65" s="4">
        <f>(IF(I65&lt;30%,0,IF(I65&lt;35%,F65*G65*H65*F!$B$33,IF(I65&lt;40%,F65*G65*H65*F!$B$38,IF(I65&lt;45%,F65*G65*H65*F!$B$43,IF(I65&lt;50%,F65*G65*H65*F!$B$48,IF(I65=50%,F65*G65*H65*F!$B$50,IF(I65=51%,F65*G65*H65*F!$B$51,IF(I65=52%,F65*G65*H65*F!$B$52,IF(I65=53%,F65*G65*H65*F!$B$53,IF(I65=54%,F65*G65*H65*F!$B$54,IF(I65=55%,F65*G65*H65*F!$B$55,IF(I65=56%,F65*G65*H65*F!$B$56,IF(I65=57%,F65*G65*H65*F!$B$57,IF(I65=58%,F65*G65*H65*F!$B$58,IF(I65=59%,F65*G65*H65*F!$B$59,IF(I65=60%,F65*G65*H65*F!$B$60,IF(I65=61%,F65*G65*H65*F!$B$61,IF(I65=62%,F65*G65*H65*F!$B$62,IF(I65=63%,F65*G65*H65*F!$B$63,IF(I65=64%,F65*G65*H65*F!$B$64,IF(I65=65%,F65*G65*H65*F!$B$65,IF(I65=66%,F65*G65*H65*F!$B$66,IF(I65=67%,F65*G65*H65*F!$B$67,IF(I65=68%,F65*G65*H65*F!$B$68,IF(I65=69%,F65*G65*H65*F!$B$69,IF(I65=70%,F65*G65*H65*F!$B$70,IF(I65=71%,F65*G65*H65*F!$B$71,IF(I65=72%,F65*G65*H65*F!$B$72,IF(I65=73%,F65*G65*H65*F!$B$73,IF(I65=74%,F65*G65*H65*F!$B$74,IF(I65=75%,F65*G65*H65*F!$B$75,IF(I65=76%,F65*G65*H65*F!$B$76,IF(I65=77%,F65*G65*H65*F!$B$77,IF(I65=78%,F65*G65*H65*F!$B$78,IF(I65=79%,F65*G65*H65*F!$B$79,IF(I65=80%,F65*G65*H65*F!$B$80,IF(I65=81%,F65*G65*H65*F!$B$81,IF(I65=82%,F65*G65*H65*F!$B$82,IF(I65=83%,F65*G65*H65*F!$B$83,IF(I65=84%,F65*G65*H65*F!$B$84,IF(I65=85%,F65*G65*H65*F!$B$85,IF(I65=86%,F65*G65*H65*F!$B$86,IF(I65=87%,F65*G65*H65*F!$B$87,IF(I65=88%,F65*G65*H65*F!$B$88,IF(I65=89%,F65*G65*H65*F!$B$89,IF(I65=90%,F65*G65*H65*F!$B$90,IF(I65=91%,F65*G65*H65*F!$B$91,IF(I65=92%,F65*G65*H65*F!$B$92,IF(I65=93%,F65*G65*H65*F!$B$93,IF(I65=94%,F65*G65*H65*F!$B$94,IF(I65=95%,F65*G65*H65*F!$B$95,IF(I65=96%,F65*G65*H65*F!$B$96,IF(I65=97%,F65*G65*H65*F!$B$97,IF(I65=98%,F65*G65*H65*F!$B$98,IF(I65=99%,F65*G65*H65*F!$B$99,IF(I65&gt;99%,F65*G65*H65*F!$B$100,))))))))))))))))))))))))))))))))))))))))))))))))))))))))+IF(M65&lt;30%,0,IF(M65&lt;35%,J65*K65*L65*F!$B$33,IF(M65&lt;40%,J65*K65*L65*F!$B$38,IF(M65&lt;45%,J65*K65*L65*F!$B$43,IF(M65&lt;50%,J65*K65*L65*F!$B$48,IF(M65=50%,J65*K65*L65*F!$B$50,IF(M65=51%,J65*K65*L65*F!$B$51,IF(M65=52%,J65*K65*L65*F!$B$52,IF(M65=53%,J65*K65*L65*F!$B$53,IF(M65=54%,J65*K65*L65*F!$B$54,IF(M65=55%,J65*K65*L65*F!$B$55,IF(M65=56%,J65*K65*L65*F!$B$56,IF(M65=57%,J65*K65*L65*F!$B$57,IF(M65=58%,J65*K65*L65*F!$B$58,IF(M65=59%,J65*K65*L65*F!$B$59,IF(M65=60%,J65*K65*L65*F!$B$60,IF(M65=61%,J65*K65*L65*F!$B$61,IF(M65=62%,J65*K65*L65*F!$B$62,IF(M65=63%,J65*K65*L65*F!$B$63,IF(M65=64%,J65*K65*L65*F!$B$64,IF(M65=65%,J65*K65*L65*F!$B$65,IF(M65=66%,J65*K65*L65*F!$B$66,IF(M65=67%,J65*K65*L65*F!$B$67,IF(M65=68%,J65*K65*L65*F!$B$68,IF(M65=69%,J65*K65*L65*F!$B$69,IF(M65=70%,J65*K65*L65*F!$B$70,IF(M65=71%,J65*K65*L65*F!$B$71,IF(M65=72%,J65*K65*L65*F!$B$72,IF(M65=73%,J65*K65*L65*F!$B$73,IF(M65=74%,J65*K65*L65*F!$B$74,IF(M65=75%,J65*K65*L65*F!$B$75,IF(M65=76%,J65*K65*L65*F!$B$76,IF(M65=77%,J65*K65*L65*F!$B$77,IF(M65=78%,J65*K65*L65*F!$B$78,IF(M65=79%,J65*K65*L65*F!$B$79,IF(M65=80%,J65*K65*L65*F!$B$80,IF(M65=81%,J65*K65*L65*F!$B$81,IF(M65=82%,J65*K65*L65*F!$B$82,IF(M65=83%,J65*K65*L65*F!$B$83,IF(M65=84%,J65*K65*L65*F!$B$84,IF(M65=85%,J65*K65*L65*F!$B$85,IF(M65=86%,J65*K65*L65*F!$B$86,IF(M65=87%,J65*K65*L65*F!$B$87,IF(M65=88%,J65*K65*L65*F!$B$88,IF(M65=89%,J65*K65*L65*F!$B$89,IF(M65=90%,J65*K65*L65*F!$B$90,IF(M65=91%,J65*K65*L65*F!$B$91,IF(M65=92%,J65*K65*L65*F!$B$92,IF(M65=93%,J65*K65*L65*F!$B$93,IF(M65=94%,J65*K65*L65*F!$B$94,IF(M65=95%,J65*K65*L65*F!$B$95,IF(M65=96%,J65*K65*L65*F!$B$96,IF(M65=97%,J65*K65*L65*F!$B$97,IF(M65=98%,J65*K65*L65*F!$B$98,IF(M65=99%,J65*K65*L65*F!$B$99,IF(M65&gt;99%,J65*K65*L65*F!$B$100,))))))))))))))))))))))))))))))))))))))))))))))))))))))))+IF(Q65&lt;30%,0,IF(Q65&lt;35%,N65*O65*P65*F!$B$33,IF(Q65&lt;40%,N65*O65*P65*F!$B$38,IF(Q65&lt;45%,N65*O65*P65*F!$B$43,IF(Q65&lt;50%,N65*O65*P65*F!$B$48,IF(Q65=50%,N65*O65*P65*F!$B$50,IF(Q65=51%,N65*O65*P65*F!$B$51,IF(Q65=52%,N65*O65*P65*F!$B$52,IF(Q65=53%,N65*O65*P65*F!$B$53,IF(Q65=54%,N65*O65*P65*F!$B$54,IF(Q65=55%,N65*O65*P65*F!$B$55,IF(Q65=56%,N65*O65*P65*F!$B$56,IF(Q65=57%,N65*O65*P65*F!$B$57,IF(Q65=58%,N65*O65*P65*F!$B$58,IF(Q65=59%,N65*O65*P65*F!$B$59,IF(Q65=60%,N65*O65*P65*F!$B$60,IF(Q65=61%,N65*O65*P65*F!$B$61,IF(Q65=62%,N65*O65*P65*F!$B$62,IF(Q65=63%,N65*O65*P65*F!$B$63,IF(Q65=64%,N65*O65*P65*F!$B$64,IF(Q65=65%,N65*O65*P65*F!$B$65,IF(Q65=66%,N65*O65*P65*F!$B$66,IF(Q65=67%,N65*O65*P65*F!$B$67,IF(Q65=68%,N65*O65*P65*F!$B$68,IF(Q65=69%,N65*O65*P65*F!$B$69,IF(Q65=70%,N65*O65*P65*F!$B$70,IF(Q65=71%,N65*O65*P65*F!$B$71,IF(Q65=72%,N65*O65*P65*F!$B$72,IF(Q65=73%,N65*O65*P65*F!$B$73,IF(Q65=74%,N65*O65*P65*F!$B$74,IF(Q65=75%,N65*O65*P65*F!$B$75,IF(Q65=76%,N65*O65*P65*F!$B$76,IF(Q65=77%,N65*O65*P65*F!$B$77,IF(Q65=78%,N65*O65*P65*F!$B$78,IF(Q65=79%,N65*O65*P65*F!$B$79,IF(Q65=80%,N65*O65*P65*F!$B$80,IF(Q65=81%,N65*O65*P65*F!$B$81,IF(Q65=82%,N65*O65*P65*F!$B$82,IF(Q65=83%,N65*O65*P65*F!$B$83,IF(Q65=84%,N65*O65*P65*F!$B$84,IF(Q65=85%,N65*O65*P65*F!$B$85,IF(Q65=86%,N65*O65*P65*F!$B$86,IF(Q65=87%,N65*O65*P65*F!$B$87,IF(Q65=88%,N65*O65*P65*F!$B$88,IF(Q65=89%,N65*O65*P65*F!$B$89,IF(Q65=90%,N65*O65*P65*F!$B$90,IF(Q65=91%,N65*O65*P65*F!$B$91,IF(Q65=92%,N65*O65*P65*F!$B$92,IF(Q65=93%,N65*O65*P65*F!$B$93,IF(Q65=94%,N65*O65*P65*F!$B$94,IF(Q65=95%,N65*O65*P65*F!$B$95,IF(Q65=96%,N65*O65*P65*F!$B$96,IF(Q65=97%,N65*O65*P65*F!$B$97,IF(Q65=98%,N65*O65*P65*F!$B$98,IF(Q65=99%,N65*O65*P65*F!$B$99,IF(Q65&gt;99%,N65*O65*P65*F!$B$100,))))))))))))))))))))))))))))))))))))))))))))))))))))))))+IF(U65&lt;30%,0,IF(U65&lt;35%,R65*S65*T65*F!$B$33,IF(U65&lt;40%,R65*S65*T65*F!$B$38,IF(U65&lt;45%,R65*S65*T65*F!$B$43,IF(U65&lt;50%,R65*S65*T65*F!$B$48,IF(U65=50%,R65*S65*T65*F!$B$50,IF(U65=51%,R65*S65*T65*F!$B$51,IF(U65=52%,R65*S65*T65*F!$B$52,IF(U65=53%,R65*S65*T65*F!$B$53,IF(U65=54%,R65*S65*T65*F!$B$54,IF(U65=55%,R65*S65*T65*F!$B$55,IF(U65=56%,R65*S65*T65*F!$B$56,IF(U65=57%,R65*S65*T65*F!$B$57,IF(U65=58%,R65*S65*T65*F!$B$58,IF(U65=59%,R65*S65*T65*F!$B$59,IF(U65=60%,R65*S65*T65*F!$B$60,IF(U65=61%,R65*S65*T65*F!$B$61,IF(U65=62%,R65*S65*T65*F!$B$62,IF(U65=63%,R65*S65*T65*F!$B$63,IF(U65=64%,R65*S65*T65*F!$B$64,IF(U65=65%,R65*S65*T65*F!$B$65,IF(U65=66%,R65*S65*T65*F!$B$66,IF(U65=67%,R65*S65*T65*F!$B$67,IF(U65=68%,R65*S65*T65*F!$B$68,IF(U65=69%,R65*S65*T65*F!$B$69,IF(U65=70%,R65*S65*T65*F!$B$70,IF(U65=71%,R65*S65*T65*F!$B$71,IF(U65=72%,R65*S65*T65*F!$B$72,IF(U65=73%,R65*S65*T65*F!$B$73,IF(U65=74%,R65*S65*T65*F!$B$74,IF(U65=75%,R65*S65*T65*F!$B$75,IF(U65=76%,R65*S65*T65*F!$B$76,IF(U65=77%,R65*S65*T65*F!$B$77,IF(U65=78%,R65*S65*T65*F!$B$78,IF(U65=79%,R65*S65*T65*F!$B$79,IF(U65=80%,R65*S65*T65*F!$B$80,IF(U65=81%,R65*S65*T65*F!$B$81,IF(U65=82%,R65*S65*T65*F!$B$82,IF(U65=83%,R65*S65*T65*F!$B$83,IF(U65=84%,R65*S65*T65*F!$B$84,IF(U65=85%,R65*S65*T65*F!$B$85,IF(U65=86%,R65*S65*T65*F!$B$86,IF(U65=87%,R65*S65*T65*F!$B$87,IF(U65=88%,R65*S65*T65*F!$B$88,IF(U65=89%,R65*S65*T65*F!$B$89,IF(U65=90%,R65*S65*T65*F!$B$90,IF(U65=91%,R65*S65*T65*F!$B$91,IF(U65=92%,R65*S65*T65*F!$B$92,IF(U65=93%,R65*S65*T65*F!$B$93,IF(U65=94%,R65*S65*T65*F!$B$94,IF(U65=95%,R65*S65*T65*F!$B$95,IF(U65=96%,R65*S65*T65*F!$B$96,IF(U65=97%,R65*S65*T65*F!$B$97,IF(U65=98%,R65*S65*T65*F!$B$98,IF(U65=99%,R65*S65*T65*F!$B$99,IF(U65&gt;99%,R65*S65*T65*F!$B$100)))))))))))))))))))))))))))))))))))))))))))))))))))))))))*IF(ISNUMBER(E65),E65,1)*IF(ISNUMBER(D65),D65,1)</f>
        <v>0</v>
      </c>
      <c r="AA65" s="4">
        <f>G65*H65+K65*L65+O65*P65+S65*T65</f>
        <v>0</v>
      </c>
      <c r="AB65" s="108">
        <f>(H65*(IF(I65&lt;45%,0.5,IF(I65&lt;55%,0.8,IF(I65&lt;65%,0.9,IF(I65&lt;75%,1,IF(I65&lt;85%,1.1,1.2))))))+L65*(IF(M65&lt;45%,0.5,IF(M65&lt;55%,0.8,IF(M65&lt;65%,0.9,IF(M65&lt;75%,1,IF(M65&lt;85%,1.1,1.2))))))+P65*(IF(Q65&lt;45%,0.5,IF(Q65&lt;55%,0.8,IF(Q65&lt;65%,0.9,IF(Q65&lt;75%,1,IF(Q65&lt;85%,1.1,1.2))))))+T65*(IF(U65&lt;45%,0.5,IF(U65&lt;55%,0.8,IF(U65&lt;65%,0.9,IF(U65&lt;75%,1,IF(U65&lt;85%,1.1,1.2)))))))*IF(D65&gt;=0.8,6,IF(D65&lt;=0.4,1.5,3))</f>
        <v>0</v>
      </c>
      <c r="AC65" s="10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</row>
    <row r="66" spans="1:62" ht="15" customHeight="1" x14ac:dyDescent="0.25">
      <c r="A66" s="1125">
        <f>A4+7</f>
        <v>41981</v>
      </c>
      <c r="B66" s="61" t="str">
        <f t="shared" ref="B66:E66" si="63">IF(B4="","",B4)</f>
        <v/>
      </c>
      <c r="C66" s="62" t="str">
        <f t="shared" si="63"/>
        <v/>
      </c>
      <c r="D66" s="63">
        <f t="shared" ref="D66:D69" si="64">D4</f>
        <v>0</v>
      </c>
      <c r="E66" s="64" t="str">
        <f t="shared" si="63"/>
        <v/>
      </c>
      <c r="F66" s="150"/>
      <c r="G66" s="151"/>
      <c r="H66" s="151"/>
      <c r="I66" s="102">
        <f t="shared" ref="I66:I69" si="65">IFERROR(ROUND(F66/$Y66,2),)</f>
        <v>0</v>
      </c>
      <c r="J66" s="150"/>
      <c r="K66" s="100"/>
      <c r="L66" s="100"/>
      <c r="M66" s="102">
        <f t="shared" ref="M66:M69" si="66">IFERROR(ROUND(J66/$Y66,2),)</f>
        <v>0</v>
      </c>
      <c r="N66" s="150"/>
      <c r="O66" s="100"/>
      <c r="P66" s="100"/>
      <c r="Q66" s="102">
        <f t="shared" ref="Q66:Q69" si="67">IFERROR(ROUND(N66/$Y66,2),)</f>
        <v>0</v>
      </c>
      <c r="R66" s="150"/>
      <c r="S66" s="100"/>
      <c r="T66" s="100"/>
      <c r="U66" s="101">
        <f t="shared" ref="U66:U69" si="68">IFERROR(ROUND(R66/$Y66,2),)</f>
        <v>0</v>
      </c>
      <c r="V66" s="110">
        <f t="shared" ref="V66" si="69">(IF(ISNUMBER(F66),F66,1)*G66*H66+IF(ISNUMBER(J66),J66,1)*K66*L66+IF(ISNUMBER(N66),N66,1)*O66*P66+IF(ISNUMBER(R66),R66,1)*S66*T66)*IF(ISNUMBER(E66),E66,1)</f>
        <v>0</v>
      </c>
      <c r="W66" s="111">
        <f t="shared" ref="W66:W69" si="70">IFERROR((IF(ISNUMBER(F66),F66,1)*G66*H66+IF(ISNUMBER(J66),J66,1)*K66*L66+IF(ISNUMBER(N66),N66,1)*O66*P66+IF(ISNUMBER(R66),R66,1)*S66*T66)*IF(ISNUMBER(E66),E66,1)/(G66*H66+K66*L66+O66*P66+S66*T66),0)</f>
        <v>0</v>
      </c>
      <c r="X66" s="31">
        <f t="shared" ref="X66:X67" si="71">ROUND(IFERROR((W66/(Y66*IF(ISNUMBER(E66),E66,1))),0),2)</f>
        <v>0</v>
      </c>
      <c r="Y66" s="90" t="str">
        <f>IF(ISNUMBER(Y4), Y4+(Y4*$Y$63),"")</f>
        <v/>
      </c>
      <c r="Z66" s="5">
        <f>(IF(I66&lt;30%,0,IF(I66&lt;35%,F66*G66*H66*F!$B$33,IF(I66&lt;40%,F66*G66*H66*F!$B$38,IF(I66&lt;45%,F66*G66*H66*F!$B$43,IF(I66&lt;50%,F66*G66*H66*F!$B$48,IF(I66=50%,F66*G66*H66*F!$B$50,IF(I66=51%,F66*G66*H66*F!$B$51,IF(I66=52%,F66*G66*H66*F!$B$52,IF(I66=53%,F66*G66*H66*F!$B$53,IF(I66=54%,F66*G66*H66*F!$B$54,IF(I66=55%,F66*G66*H66*F!$B$55,IF(I66=56%,F66*G66*H66*F!$B$56,IF(I66=57%,F66*G66*H66*F!$B$57,IF(I66=58%,F66*G66*H66*F!$B$58,IF(I66=59%,F66*G66*H66*F!$B$59,IF(I66=60%,F66*G66*H66*F!$B$60,IF(I66=61%,F66*G66*H66*F!$B$61,IF(I66=62%,F66*G66*H66*F!$B$62,IF(I66=63%,F66*G66*H66*F!$B$63,IF(I66=64%,F66*G66*H66*F!$B$64,IF(I66=65%,F66*G66*H66*F!$B$65,IF(I66=66%,F66*G66*H66*F!$B$66,IF(I66=67%,F66*G66*H66*F!$B$67,IF(I66=68%,F66*G66*H66*F!$B$68,IF(I66=69%,F66*G66*H66*F!$B$69,IF(I66=70%,F66*G66*H66*F!$B$70,IF(I66=71%,F66*G66*H66*F!$B$71,IF(I66=72%,F66*G66*H66*F!$B$72,IF(I66=73%,F66*G66*H66*F!$B$73,IF(I66=74%,F66*G66*H66*F!$B$74,IF(I66=75%,F66*G66*H66*F!$B$75,IF(I66=76%,F66*G66*H66*F!$B$76,IF(I66=77%,F66*G66*H66*F!$B$77,IF(I66=78%,F66*G66*H66*F!$B$78,IF(I66=79%,F66*G66*H66*F!$B$79,IF(I66=80%,F66*G66*H66*F!$B$80,IF(I66=81%,F66*G66*H66*F!$B$81,IF(I66=82%,F66*G66*H66*F!$B$82,IF(I66=83%,F66*G66*H66*F!$B$83,IF(I66=84%,F66*G66*H66*F!$B$84,IF(I66=85%,F66*G66*H66*F!$B$85,IF(I66=86%,F66*G66*H66*F!$B$86,IF(I66=87%,F66*G66*H66*F!$B$87,IF(I66=88%,F66*G66*H66*F!$B$88,IF(I66=89%,F66*G66*H66*F!$B$89,IF(I66=90%,F66*G66*H66*F!$B$90,IF(I66=91%,F66*G66*H66*F!$B$91,IF(I66=92%,F66*G66*H66*F!$B$92,IF(I66=93%,F66*G66*H66*F!$B$93,IF(I66=94%,F66*G66*H66*F!$B$94,IF(I66=95%,F66*G66*H66*F!$B$95,IF(I66=96%,F66*G66*H66*F!$B$96,IF(I66=97%,F66*G66*H66*F!$B$97,IF(I66=98%,F66*G66*H66*F!$B$98,IF(I66=99%,F66*G66*H66*F!$B$99,IF(I66&gt;99%,F66*G66*H66*F!$B$100,))))))))))))))))))))))))))))))))))))))))))))))))))))))))+IF(M66&lt;30%,0,IF(M66&lt;35%,J66*K66*L66*F!$B$33,IF(M66&lt;40%,J66*K66*L66*F!$B$38,IF(M66&lt;45%,J66*K66*L66*F!$B$43,IF(M66&lt;50%,J66*K66*L66*F!$B$48,IF(M66=50%,J66*K66*L66*F!$B$50,IF(M66=51%,J66*K66*L66*F!$B$51,IF(M66=52%,J66*K66*L66*F!$B$52,IF(M66=53%,J66*K66*L66*F!$B$53,IF(M66=54%,J66*K66*L66*F!$B$54,IF(M66=55%,J66*K66*L66*F!$B$55,IF(M66=56%,J66*K66*L66*F!$B$56,IF(M66=57%,J66*K66*L66*F!$B$57,IF(M66=58%,J66*K66*L66*F!$B$58,IF(M66=59%,J66*K66*L66*F!$B$59,IF(M66=60%,J66*K66*L66*F!$B$60,IF(M66=61%,J66*K66*L66*F!$B$61,IF(M66=62%,J66*K66*L66*F!$B$62,IF(M66=63%,J66*K66*L66*F!$B$63,IF(M66=64%,J66*K66*L66*F!$B$64,IF(M66=65%,J66*K66*L66*F!$B$65,IF(M66=66%,J66*K66*L66*F!$B$66,IF(M66=67%,J66*K66*L66*F!$B$67,IF(M66=68%,J66*K66*L66*F!$B$68,IF(M66=69%,J66*K66*L66*F!$B$69,IF(M66=70%,J66*K66*L66*F!$B$70,IF(M66=71%,J66*K66*L66*F!$B$71,IF(M66=72%,J66*K66*L66*F!$B$72,IF(M66=73%,J66*K66*L66*F!$B$73,IF(M66=74%,J66*K66*L66*F!$B$74,IF(M66=75%,J66*K66*L66*F!$B$75,IF(M66=76%,J66*K66*L66*F!$B$76,IF(M66=77%,J66*K66*L66*F!$B$77,IF(M66=78%,J66*K66*L66*F!$B$78,IF(M66=79%,J66*K66*L66*F!$B$79,IF(M66=80%,J66*K66*L66*F!$B$80,IF(M66=81%,J66*K66*L66*F!$B$81,IF(M66=82%,J66*K66*L66*F!$B$82,IF(M66=83%,J66*K66*L66*F!$B$83,IF(M66=84%,J66*K66*L66*F!$B$84,IF(M66=85%,J66*K66*L66*F!$B$85,IF(M66=86%,J66*K66*L66*F!$B$86,IF(M66=87%,J66*K66*L66*F!$B$87,IF(M66=88%,J66*K66*L66*F!$B$88,IF(M66=89%,J66*K66*L66*F!$B$89,IF(M66=90%,J66*K66*L66*F!$B$90,IF(M66=91%,J66*K66*L66*F!$B$91,IF(M66=92%,J66*K66*L66*F!$B$92,IF(M66=93%,J66*K66*L66*F!$B$93,IF(M66=94%,J66*K66*L66*F!$B$94,IF(M66=95%,J66*K66*L66*F!$B$95,IF(M66=96%,J66*K66*L66*F!$B$96,IF(M66=97%,J66*K66*L66*F!$B$97,IF(M66=98%,J66*K66*L66*F!$B$98,IF(M66=99%,J66*K66*L66*F!$B$99,IF(M66&gt;99%,J66*K66*L66*F!$B$100,))))))))))))))))))))))))))))))))))))))))))))))))))))))))+IF(Q66&lt;30%,0,IF(Q66&lt;35%,N66*O66*P66*F!$B$33,IF(Q66&lt;40%,N66*O66*P66*F!$B$38,IF(Q66&lt;45%,N66*O66*P66*F!$B$43,IF(Q66&lt;50%,N66*O66*P66*F!$B$48,IF(Q66=50%,N66*O66*P66*F!$B$50,IF(Q66=51%,N66*O66*P66*F!$B$51,IF(Q66=52%,N66*O66*P66*F!$B$52,IF(Q66=53%,N66*O66*P66*F!$B$53,IF(Q66=54%,N66*O66*P66*F!$B$54,IF(Q66=55%,N66*O66*P66*F!$B$55,IF(Q66=56%,N66*O66*P66*F!$B$56,IF(Q66=57%,N66*O66*P66*F!$B$57,IF(Q66=58%,N66*O66*P66*F!$B$58,IF(Q66=59%,N66*O66*P66*F!$B$59,IF(Q66=60%,N66*O66*P66*F!$B$60,IF(Q66=61%,N66*O66*P66*F!$B$61,IF(Q66=62%,N66*O66*P66*F!$B$62,IF(Q66=63%,N66*O66*P66*F!$B$63,IF(Q66=64%,N66*O66*P66*F!$B$64,IF(Q66=65%,N66*O66*P66*F!$B$65,IF(Q66=66%,N66*O66*P66*F!$B$66,IF(Q66=67%,N66*O66*P66*F!$B$67,IF(Q66=68%,N66*O66*P66*F!$B$68,IF(Q66=69%,N66*O66*P66*F!$B$69,IF(Q66=70%,N66*O66*P66*F!$B$70,IF(Q66=71%,N66*O66*P66*F!$B$71,IF(Q66=72%,N66*O66*P66*F!$B$72,IF(Q66=73%,N66*O66*P66*F!$B$73,IF(Q66=74%,N66*O66*P66*F!$B$74,IF(Q66=75%,N66*O66*P66*F!$B$75,IF(Q66=76%,N66*O66*P66*F!$B$76,IF(Q66=77%,N66*O66*P66*F!$B$77,IF(Q66=78%,N66*O66*P66*F!$B$78,IF(Q66=79%,N66*O66*P66*F!$B$79,IF(Q66=80%,N66*O66*P66*F!$B$80,IF(Q66=81%,N66*O66*P66*F!$B$81,IF(Q66=82%,N66*O66*P66*F!$B$82,IF(Q66=83%,N66*O66*P66*F!$B$83,IF(Q66=84%,N66*O66*P66*F!$B$84,IF(Q66=85%,N66*O66*P66*F!$B$85,IF(Q66=86%,N66*O66*P66*F!$B$86,IF(Q66=87%,N66*O66*P66*F!$B$87,IF(Q66=88%,N66*O66*P66*F!$B$88,IF(Q66=89%,N66*O66*P66*F!$B$89,IF(Q66=90%,N66*O66*P66*F!$B$90,IF(Q66=91%,N66*O66*P66*F!$B$91,IF(Q66=92%,N66*O66*P66*F!$B$92,IF(Q66=93%,N66*O66*P66*F!$B$93,IF(Q66=94%,N66*O66*P66*F!$B$94,IF(Q66=95%,N66*O66*P66*F!$B$95,IF(Q66=96%,N66*O66*P66*F!$B$96,IF(Q66=97%,N66*O66*P66*F!$B$97,IF(Q66=98%,N66*O66*P66*F!$B$98,IF(Q66=99%,N66*O66*P66*F!$B$99,IF(Q66&gt;99%,N66*O66*P66*F!$B$100,))))))))))))))))))))))))))))))))))))))))))))))))))))))))+IF(U66&lt;30%,0,IF(U66&lt;35%,R66*S66*T66*F!$B$33,IF(U66&lt;40%,R66*S66*T66*F!$B$38,IF(U66&lt;45%,R66*S66*T66*F!$B$43,IF(U66&lt;50%,R66*S66*T66*F!$B$48,IF(U66=50%,R66*S66*T66*F!$B$50,IF(U66=51%,R66*S66*T66*F!$B$51,IF(U66=52%,R66*S66*T66*F!$B$52,IF(U66=53%,R66*S66*T66*F!$B$53,IF(U66=54%,R66*S66*T66*F!$B$54,IF(U66=55%,R66*S66*T66*F!$B$55,IF(U66=56%,R66*S66*T66*F!$B$56,IF(U66=57%,R66*S66*T66*F!$B$57,IF(U66=58%,R66*S66*T66*F!$B$58,IF(U66=59%,R66*S66*T66*F!$B$59,IF(U66=60%,R66*S66*T66*F!$B$60,IF(U66=61%,R66*S66*T66*F!$B$61,IF(U66=62%,R66*S66*T66*F!$B$62,IF(U66=63%,R66*S66*T66*F!$B$63,IF(U66=64%,R66*S66*T66*F!$B$64,IF(U66=65%,R66*S66*T66*F!$B$65,IF(U66=66%,R66*S66*T66*F!$B$66,IF(U66=67%,R66*S66*T66*F!$B$67,IF(U66=68%,R66*S66*T66*F!$B$68,IF(U66=69%,R66*S66*T66*F!$B$69,IF(U66=70%,R66*S66*T66*F!$B$70,IF(U66=71%,R66*S66*T66*F!$B$71,IF(U66=72%,R66*S66*T66*F!$B$72,IF(U66=73%,R66*S66*T66*F!$B$73,IF(U66=74%,R66*S66*T66*F!$B$74,IF(U66=75%,R66*S66*T66*F!$B$75,IF(U66=76%,R66*S66*T66*F!$B$76,IF(U66=77%,R66*S66*T66*F!$B$77,IF(U66=78%,R66*S66*T66*F!$B$78,IF(U66=79%,R66*S66*T66*F!$B$79,IF(U66=80%,R66*S66*T66*F!$B$80,IF(U66=81%,R66*S66*T66*F!$B$81,IF(U66=82%,R66*S66*T66*F!$B$82,IF(U66=83%,R66*S66*T66*F!$B$83,IF(U66=84%,R66*S66*T66*F!$B$84,IF(U66=85%,R66*S66*T66*F!$B$85,IF(U66=86%,R66*S66*T66*F!$B$86,IF(U66=87%,R66*S66*T66*F!$B$87,IF(U66=88%,R66*S66*T66*F!$B$88,IF(U66=89%,R66*S66*T66*F!$B$89,IF(U66=90%,R66*S66*T66*F!$B$90,IF(U66=91%,R66*S66*T66*F!$B$91,IF(U66=92%,R66*S66*T66*F!$B$92,IF(U66=93%,R66*S66*T66*F!$B$93,IF(U66=94%,R66*S66*T66*F!$B$94,IF(U66=95%,R66*S66*T66*F!$B$95,IF(U66=96%,R66*S66*T66*F!$B$96,IF(U66=97%,R66*S66*T66*F!$B$97,IF(U66=98%,R66*S66*T66*F!$B$98,IF(U66=99%,R66*S66*T66*F!$B$99,IF(U66&gt;99%,R66*S66*T66*F!$B$100)))))))))))))))))))))))))))))))))))))))))))))))))))))))))*IF(ISNUMBER(E66),E66,1)*IF(ISNUMBER(D66),D66,1)</f>
        <v>0</v>
      </c>
      <c r="AA66" s="5">
        <f>G66*H66+K66*L66+O66*P66+S66*T66</f>
        <v>0</v>
      </c>
      <c r="AB66" s="112">
        <f>(H66*(IF(I66&lt;45%,0.5,IF(I66&lt;55%,0.8,IF(I66&lt;65%,0.9,IF(I66&lt;75%,1,IF(I66&lt;85%,1.1,1.2))))))+L66*(IF(M66&lt;45%,0.5,IF(M66&lt;55%,0.8,IF(M66&lt;65%,0.9,IF(M66&lt;75%,1,IF(M66&lt;85%,1.1,1.2))))))+P66*(IF(Q66&lt;45%,0.5,IF(Q66&lt;55%,0.8,IF(Q66&lt;65%,0.9,IF(Q66&lt;75%,1,IF(Q66&lt;85%,1.1,1.2))))))+T66*(IF(U66&lt;45%,0.5,IF(U66&lt;55%,0.8,IF(U66&lt;65%,0.9,IF(U66&lt;75%,1,IF(U66&lt;85%,1.1,1.2)))))))*IF(D66&gt;=0.8,6,IF(D66&lt;=0.4,1.5,3))</f>
        <v>0</v>
      </c>
      <c r="AC66" s="10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</row>
    <row r="67" spans="1:62" x14ac:dyDescent="0.25">
      <c r="A67" s="1129"/>
      <c r="B67" s="61" t="str">
        <f t="shared" ref="B67:E67" si="72">IF(B5="","",B5)</f>
        <v/>
      </c>
      <c r="C67" s="62" t="str">
        <f t="shared" si="72"/>
        <v/>
      </c>
      <c r="D67" s="63">
        <f t="shared" si="64"/>
        <v>0</v>
      </c>
      <c r="E67" s="64" t="str">
        <f t="shared" si="72"/>
        <v/>
      </c>
      <c r="F67" s="152"/>
      <c r="G67" s="153"/>
      <c r="H67" s="153"/>
      <c r="I67" s="95">
        <f t="shared" si="65"/>
        <v>0</v>
      </c>
      <c r="J67" s="152"/>
      <c r="K67" s="94"/>
      <c r="L67" s="94"/>
      <c r="M67" s="95">
        <f t="shared" si="66"/>
        <v>0</v>
      </c>
      <c r="N67" s="152"/>
      <c r="O67" s="94"/>
      <c r="P67" s="94"/>
      <c r="Q67" s="95">
        <f t="shared" si="67"/>
        <v>0</v>
      </c>
      <c r="R67" s="152"/>
      <c r="S67" s="94"/>
      <c r="T67" s="94"/>
      <c r="U67" s="93">
        <f t="shared" si="68"/>
        <v>0</v>
      </c>
      <c r="V67" s="113">
        <f>(IF(ISNUMBER(F67),F67,1)*G67*H67+IF(ISNUMBER(J67),J67,1)*K67*L67+IF(ISNUMBER(N67),N67,1)*O67*P67+IF(ISNUMBER(R67),R67,1)*S67*T67)*IF(ISNUMBER(E67),E67,1)</f>
        <v>0</v>
      </c>
      <c r="W67" s="114">
        <f t="shared" si="70"/>
        <v>0</v>
      </c>
      <c r="X67" s="34">
        <f t="shared" si="71"/>
        <v>0</v>
      </c>
      <c r="Y67" s="90" t="str">
        <f t="shared" ref="Y67:Y69" si="73">IF(ISNUMBER(Y5), Y5+(Y5*$Y$63),"")</f>
        <v/>
      </c>
      <c r="Z67" s="6">
        <f>(IF(I67&lt;30%,0,IF(I67&lt;35%,F67*G67*H67*F!$B$33,IF(I67&lt;40%,F67*G67*H67*F!$B$38,IF(I67&lt;45%,F67*G67*H67*F!$B$43,IF(I67&lt;50%,F67*G67*H67*F!$B$48,IF(I67=50%,F67*G67*H67*F!$B$50,IF(I67=51%,F67*G67*H67*F!$B$51,IF(I67=52%,F67*G67*H67*F!$B$52,IF(I67=53%,F67*G67*H67*F!$B$53,IF(I67=54%,F67*G67*H67*F!$B$54,IF(I67=55%,F67*G67*H67*F!$B$55,IF(I67=56%,F67*G67*H67*F!$B$56,IF(I67=57%,F67*G67*H67*F!$B$57,IF(I67=58%,F67*G67*H67*F!$B$58,IF(I67=59%,F67*G67*H67*F!$B$59,IF(I67=60%,F67*G67*H67*F!$B$60,IF(I67=61%,F67*G67*H67*F!$B$61,IF(I67=62%,F67*G67*H67*F!$B$62,IF(I67=63%,F67*G67*H67*F!$B$63,IF(I67=64%,F67*G67*H67*F!$B$64,IF(I67=65%,F67*G67*H67*F!$B$65,IF(I67=66%,F67*G67*H67*F!$B$66,IF(I67=67%,F67*G67*H67*F!$B$67,IF(I67=68%,F67*G67*H67*F!$B$68,IF(I67=69%,F67*G67*H67*F!$B$69,IF(I67=70%,F67*G67*H67*F!$B$70,IF(I67=71%,F67*G67*H67*F!$B$71,IF(I67=72%,F67*G67*H67*F!$B$72,IF(I67=73%,F67*G67*H67*F!$B$73,IF(I67=74%,F67*G67*H67*F!$B$74,IF(I67=75%,F67*G67*H67*F!$B$75,IF(I67=76%,F67*G67*H67*F!$B$76,IF(I67=77%,F67*G67*H67*F!$B$77,IF(I67=78%,F67*G67*H67*F!$B$78,IF(I67=79%,F67*G67*H67*F!$B$79,IF(I67=80%,F67*G67*H67*F!$B$80,IF(I67=81%,F67*G67*H67*F!$B$81,IF(I67=82%,F67*G67*H67*F!$B$82,IF(I67=83%,F67*G67*H67*F!$B$83,IF(I67=84%,F67*G67*H67*F!$B$84,IF(I67=85%,F67*G67*H67*F!$B$85,IF(I67=86%,F67*G67*H67*F!$B$86,IF(I67=87%,F67*G67*H67*F!$B$87,IF(I67=88%,F67*G67*H67*F!$B$88,IF(I67=89%,F67*G67*H67*F!$B$89,IF(I67=90%,F67*G67*H67*F!$B$90,IF(I67=91%,F67*G67*H67*F!$B$91,IF(I67=92%,F67*G67*H67*F!$B$92,IF(I67=93%,F67*G67*H67*F!$B$93,IF(I67=94%,F67*G67*H67*F!$B$94,IF(I67=95%,F67*G67*H67*F!$B$95,IF(I67=96%,F67*G67*H67*F!$B$96,IF(I67=97%,F67*G67*H67*F!$B$97,IF(I67=98%,F67*G67*H67*F!$B$98,IF(I67=99%,F67*G67*H67*F!$B$99,IF(I67&gt;99%,F67*G67*H67*F!$B$100,))))))))))))))))))))))))))))))))))))))))))))))))))))))))+IF(M67&lt;30%,0,IF(M67&lt;35%,J67*K67*L67*F!$B$33,IF(M67&lt;40%,J67*K67*L67*F!$B$38,IF(M67&lt;45%,J67*K67*L67*F!$B$43,IF(M67&lt;50%,J67*K67*L67*F!$B$48,IF(M67=50%,J67*K67*L67*F!$B$50,IF(M67=51%,J67*K67*L67*F!$B$51,IF(M67=52%,J67*K67*L67*F!$B$52,IF(M67=53%,J67*K67*L67*F!$B$53,IF(M67=54%,J67*K67*L67*F!$B$54,IF(M67=55%,J67*K67*L67*F!$B$55,IF(M67=56%,J67*K67*L67*F!$B$56,IF(M67=57%,J67*K67*L67*F!$B$57,IF(M67=58%,J67*K67*L67*F!$B$58,IF(M67=59%,J67*K67*L67*F!$B$59,IF(M67=60%,J67*K67*L67*F!$B$60,IF(M67=61%,J67*K67*L67*F!$B$61,IF(M67=62%,J67*K67*L67*F!$B$62,IF(M67=63%,J67*K67*L67*F!$B$63,IF(M67=64%,J67*K67*L67*F!$B$64,IF(M67=65%,J67*K67*L67*F!$B$65,IF(M67=66%,J67*K67*L67*F!$B$66,IF(M67=67%,J67*K67*L67*F!$B$67,IF(M67=68%,J67*K67*L67*F!$B$68,IF(M67=69%,J67*K67*L67*F!$B$69,IF(M67=70%,J67*K67*L67*F!$B$70,IF(M67=71%,J67*K67*L67*F!$B$71,IF(M67=72%,J67*K67*L67*F!$B$72,IF(M67=73%,J67*K67*L67*F!$B$73,IF(M67=74%,J67*K67*L67*F!$B$74,IF(M67=75%,J67*K67*L67*F!$B$75,IF(M67=76%,J67*K67*L67*F!$B$76,IF(M67=77%,J67*K67*L67*F!$B$77,IF(M67=78%,J67*K67*L67*F!$B$78,IF(M67=79%,J67*K67*L67*F!$B$79,IF(M67=80%,J67*K67*L67*F!$B$80,IF(M67=81%,J67*K67*L67*F!$B$81,IF(M67=82%,J67*K67*L67*F!$B$82,IF(M67=83%,J67*K67*L67*F!$B$83,IF(M67=84%,J67*K67*L67*F!$B$84,IF(M67=85%,J67*K67*L67*F!$B$85,IF(M67=86%,J67*K67*L67*F!$B$86,IF(M67=87%,J67*K67*L67*F!$B$87,IF(M67=88%,J67*K67*L67*F!$B$88,IF(M67=89%,J67*K67*L67*F!$B$89,IF(M67=90%,J67*K67*L67*F!$B$90,IF(M67=91%,J67*K67*L67*F!$B$91,IF(M67=92%,J67*K67*L67*F!$B$92,IF(M67=93%,J67*K67*L67*F!$B$93,IF(M67=94%,J67*K67*L67*F!$B$94,IF(M67=95%,J67*K67*L67*F!$B$95,IF(M67=96%,J67*K67*L67*F!$B$96,IF(M67=97%,J67*K67*L67*F!$B$97,IF(M67=98%,J67*K67*L67*F!$B$98,IF(M67=99%,J67*K67*L67*F!$B$99,IF(M67&gt;99%,J67*K67*L67*F!$B$100,))))))))))))))))))))))))))))))))))))))))))))))))))))))))+IF(Q67&lt;30%,0,IF(Q67&lt;35%,N67*O67*P67*F!$B$33,IF(Q67&lt;40%,N67*O67*P67*F!$B$38,IF(Q67&lt;45%,N67*O67*P67*F!$B$43,IF(Q67&lt;50%,N67*O67*P67*F!$B$48,IF(Q67=50%,N67*O67*P67*F!$B$50,IF(Q67=51%,N67*O67*P67*F!$B$51,IF(Q67=52%,N67*O67*P67*F!$B$52,IF(Q67=53%,N67*O67*P67*F!$B$53,IF(Q67=54%,N67*O67*P67*F!$B$54,IF(Q67=55%,N67*O67*P67*F!$B$55,IF(Q67=56%,N67*O67*P67*F!$B$56,IF(Q67=57%,N67*O67*P67*F!$B$57,IF(Q67=58%,N67*O67*P67*F!$B$58,IF(Q67=59%,N67*O67*P67*F!$B$59,IF(Q67=60%,N67*O67*P67*F!$B$60,IF(Q67=61%,N67*O67*P67*F!$B$61,IF(Q67=62%,N67*O67*P67*F!$B$62,IF(Q67=63%,N67*O67*P67*F!$B$63,IF(Q67=64%,N67*O67*P67*F!$B$64,IF(Q67=65%,N67*O67*P67*F!$B$65,IF(Q67=66%,N67*O67*P67*F!$B$66,IF(Q67=67%,N67*O67*P67*F!$B$67,IF(Q67=68%,N67*O67*P67*F!$B$68,IF(Q67=69%,N67*O67*P67*F!$B$69,IF(Q67=70%,N67*O67*P67*F!$B$70,IF(Q67=71%,N67*O67*P67*F!$B$71,IF(Q67=72%,N67*O67*P67*F!$B$72,IF(Q67=73%,N67*O67*P67*F!$B$73,IF(Q67=74%,N67*O67*P67*F!$B$74,IF(Q67=75%,N67*O67*P67*F!$B$75,IF(Q67=76%,N67*O67*P67*F!$B$76,IF(Q67=77%,N67*O67*P67*F!$B$77,IF(Q67=78%,N67*O67*P67*F!$B$78,IF(Q67=79%,N67*O67*P67*F!$B$79,IF(Q67=80%,N67*O67*P67*F!$B$80,IF(Q67=81%,N67*O67*P67*F!$B$81,IF(Q67=82%,N67*O67*P67*F!$B$82,IF(Q67=83%,N67*O67*P67*F!$B$83,IF(Q67=84%,N67*O67*P67*F!$B$84,IF(Q67=85%,N67*O67*P67*F!$B$85,IF(Q67=86%,N67*O67*P67*F!$B$86,IF(Q67=87%,N67*O67*P67*F!$B$87,IF(Q67=88%,N67*O67*P67*F!$B$88,IF(Q67=89%,N67*O67*P67*F!$B$89,IF(Q67=90%,N67*O67*P67*F!$B$90,IF(Q67=91%,N67*O67*P67*F!$B$91,IF(Q67=92%,N67*O67*P67*F!$B$92,IF(Q67=93%,N67*O67*P67*F!$B$93,IF(Q67=94%,N67*O67*P67*F!$B$94,IF(Q67=95%,N67*O67*P67*F!$B$95,IF(Q67=96%,N67*O67*P67*F!$B$96,IF(Q67=97%,N67*O67*P67*F!$B$97,IF(Q67=98%,N67*O67*P67*F!$B$98,IF(Q67=99%,N67*O67*P67*F!$B$99,IF(Q67&gt;99%,N67*O67*P67*F!$B$100,))))))))))))))))))))))))))))))))))))))))))))))))))))))))+IF(U67&lt;30%,0,IF(U67&lt;35%,R67*S67*T67*F!$B$33,IF(U67&lt;40%,R67*S67*T67*F!$B$38,IF(U67&lt;45%,R67*S67*T67*F!$B$43,IF(U67&lt;50%,R67*S67*T67*F!$B$48,IF(U67=50%,R67*S67*T67*F!$B$50,IF(U67=51%,R67*S67*T67*F!$B$51,IF(U67=52%,R67*S67*T67*F!$B$52,IF(U67=53%,R67*S67*T67*F!$B$53,IF(U67=54%,R67*S67*T67*F!$B$54,IF(U67=55%,R67*S67*T67*F!$B$55,IF(U67=56%,R67*S67*T67*F!$B$56,IF(U67=57%,R67*S67*T67*F!$B$57,IF(U67=58%,R67*S67*T67*F!$B$58,IF(U67=59%,R67*S67*T67*F!$B$59,IF(U67=60%,R67*S67*T67*F!$B$60,IF(U67=61%,R67*S67*T67*F!$B$61,IF(U67=62%,R67*S67*T67*F!$B$62,IF(U67=63%,R67*S67*T67*F!$B$63,IF(U67=64%,R67*S67*T67*F!$B$64,IF(U67=65%,R67*S67*T67*F!$B$65,IF(U67=66%,R67*S67*T67*F!$B$66,IF(U67=67%,R67*S67*T67*F!$B$67,IF(U67=68%,R67*S67*T67*F!$B$68,IF(U67=69%,R67*S67*T67*F!$B$69,IF(U67=70%,R67*S67*T67*F!$B$70,IF(U67=71%,R67*S67*T67*F!$B$71,IF(U67=72%,R67*S67*T67*F!$B$72,IF(U67=73%,R67*S67*T67*F!$B$73,IF(U67=74%,R67*S67*T67*F!$B$74,IF(U67=75%,R67*S67*T67*F!$B$75,IF(U67=76%,R67*S67*T67*F!$B$76,IF(U67=77%,R67*S67*T67*F!$B$77,IF(U67=78%,R67*S67*T67*F!$B$78,IF(U67=79%,R67*S67*T67*F!$B$79,IF(U67=80%,R67*S67*T67*F!$B$80,IF(U67=81%,R67*S67*T67*F!$B$81,IF(U67=82%,R67*S67*T67*F!$B$82,IF(U67=83%,R67*S67*T67*F!$B$83,IF(U67=84%,R67*S67*T67*F!$B$84,IF(U67=85%,R67*S67*T67*F!$B$85,IF(U67=86%,R67*S67*T67*F!$B$86,IF(U67=87%,R67*S67*T67*F!$B$87,IF(U67=88%,R67*S67*T67*F!$B$88,IF(U67=89%,R67*S67*T67*F!$B$89,IF(U67=90%,R67*S67*T67*F!$B$90,IF(U67=91%,R67*S67*T67*F!$B$91,IF(U67=92%,R67*S67*T67*F!$B$92,IF(U67=93%,R67*S67*T67*F!$B$93,IF(U67=94%,R67*S67*T67*F!$B$94,IF(U67=95%,R67*S67*T67*F!$B$95,IF(U67=96%,R67*S67*T67*F!$B$96,IF(U67=97%,R67*S67*T67*F!$B$97,IF(U67=98%,R67*S67*T67*F!$B$98,IF(U67=99%,R67*S67*T67*F!$B$99,IF(U67&gt;99%,R67*S67*T67*F!$B$100)))))))))))))))))))))))))))))))))))))))))))))))))))))))))*IF(ISNUMBER(E67),E67,1)*IF(ISNUMBER(D67),D67,1)</f>
        <v>0</v>
      </c>
      <c r="AA67" s="6">
        <f>G67*H67+K67*L67+O67*P67+S67*T67</f>
        <v>0</v>
      </c>
      <c r="AB67" s="115">
        <f>(H67*(IF(I67&lt;45%,0.5,IF(I67&lt;55%,0.8,IF(I67&lt;65%,0.9,IF(I67&lt;75%,1,IF(I67&lt;85%,1.1,1.2))))))+L67*(IF(M67&lt;45%,0.5,IF(M67&lt;55%,0.8,IF(M67&lt;65%,0.9,IF(M67&lt;75%,1,IF(M67&lt;85%,1.1,1.2))))))+P67*(IF(Q67&lt;45%,0.5,IF(Q67&lt;55%,0.8,IF(Q67&lt;65%,0.9,IF(Q67&lt;75%,1,IF(Q67&lt;85%,1.1,1.2))))))+T67*(IF(U67&lt;45%,0.5,IF(U67&lt;55%,0.8,IF(U67&lt;65%,0.9,IF(U67&lt;75%,1,IF(U67&lt;85%,1.1,1.2)))))))*IF(D67&gt;=0.8,6,IF(D67&lt;=0.4,1.5,3))</f>
        <v>0</v>
      </c>
      <c r="AC67" s="10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</row>
    <row r="68" spans="1:62" ht="15" customHeight="1" x14ac:dyDescent="0.25">
      <c r="A68" s="1129"/>
      <c r="B68" s="61" t="str">
        <f t="shared" ref="B68:E68" si="74">IF(B6="","",B6)</f>
        <v/>
      </c>
      <c r="C68" s="62" t="str">
        <f t="shared" si="74"/>
        <v/>
      </c>
      <c r="D68" s="63">
        <f t="shared" si="64"/>
        <v>0</v>
      </c>
      <c r="E68" s="64" t="str">
        <f t="shared" si="74"/>
        <v/>
      </c>
      <c r="F68" s="150"/>
      <c r="G68" s="151"/>
      <c r="H68" s="151"/>
      <c r="I68" s="102">
        <f t="shared" si="65"/>
        <v>0</v>
      </c>
      <c r="J68" s="150"/>
      <c r="K68" s="100"/>
      <c r="L68" s="100"/>
      <c r="M68" s="102">
        <f t="shared" si="66"/>
        <v>0</v>
      </c>
      <c r="N68" s="150"/>
      <c r="O68" s="100"/>
      <c r="P68" s="100"/>
      <c r="Q68" s="102">
        <f t="shared" si="67"/>
        <v>0</v>
      </c>
      <c r="R68" s="150"/>
      <c r="S68" s="100"/>
      <c r="T68" s="100"/>
      <c r="U68" s="101">
        <f t="shared" si="68"/>
        <v>0</v>
      </c>
      <c r="V68" s="110">
        <f>(IF(ISNUMBER(F68),F68,1)*G68*H68+IF(ISNUMBER(J68),J68,1)*K68*L68+IF(ISNUMBER(N68),N68,1)*O68*P68+IF(ISNUMBER(R68),R68,1)*S68*T68)*IF(ISNUMBER(E68),E68,1)</f>
        <v>0</v>
      </c>
      <c r="W68" s="111">
        <f t="shared" si="70"/>
        <v>0</v>
      </c>
      <c r="X68" s="31">
        <f>ROUND(IFERROR((W68/(Y68*IF(ISNUMBER(E68),E68,1))),0),2)</f>
        <v>0</v>
      </c>
      <c r="Y68" s="90" t="str">
        <f t="shared" si="73"/>
        <v/>
      </c>
      <c r="Z68" s="5">
        <f>(IF(I68&lt;30%,0,IF(I68&lt;35%,F68*G68*H68*F!$B$33,IF(I68&lt;40%,F68*G68*H68*F!$B$38,IF(I68&lt;45%,F68*G68*H68*F!$B$43,IF(I68&lt;50%,F68*G68*H68*F!$B$48,IF(I68=50%,F68*G68*H68*F!$B$50,IF(I68=51%,F68*G68*H68*F!$B$51,IF(I68=52%,F68*G68*H68*F!$B$52,IF(I68=53%,F68*G68*H68*F!$B$53,IF(I68=54%,F68*G68*H68*F!$B$54,IF(I68=55%,F68*G68*H68*F!$B$55,IF(I68=56%,F68*G68*H68*F!$B$56,IF(I68=57%,F68*G68*H68*F!$B$57,IF(I68=58%,F68*G68*H68*F!$B$58,IF(I68=59%,F68*G68*H68*F!$B$59,IF(I68=60%,F68*G68*H68*F!$B$60,IF(I68=61%,F68*G68*H68*F!$B$61,IF(I68=62%,F68*G68*H68*F!$B$62,IF(I68=63%,F68*G68*H68*F!$B$63,IF(I68=64%,F68*G68*H68*F!$B$64,IF(I68=65%,F68*G68*H68*F!$B$65,IF(I68=66%,F68*G68*H68*F!$B$66,IF(I68=67%,F68*G68*H68*F!$B$67,IF(I68=68%,F68*G68*H68*F!$B$68,IF(I68=69%,F68*G68*H68*F!$B$69,IF(I68=70%,F68*G68*H68*F!$B$70,IF(I68=71%,F68*G68*H68*F!$B$71,IF(I68=72%,F68*G68*H68*F!$B$72,IF(I68=73%,F68*G68*H68*F!$B$73,IF(I68=74%,F68*G68*H68*F!$B$74,IF(I68=75%,F68*G68*H68*F!$B$75,IF(I68=76%,F68*G68*H68*F!$B$76,IF(I68=77%,F68*G68*H68*F!$B$77,IF(I68=78%,F68*G68*H68*F!$B$78,IF(I68=79%,F68*G68*H68*F!$B$79,IF(I68=80%,F68*G68*H68*F!$B$80,IF(I68=81%,F68*G68*H68*F!$B$81,IF(I68=82%,F68*G68*H68*F!$B$82,IF(I68=83%,F68*G68*H68*F!$B$83,IF(I68=84%,F68*G68*H68*F!$B$84,IF(I68=85%,F68*G68*H68*F!$B$85,IF(I68=86%,F68*G68*H68*F!$B$86,IF(I68=87%,F68*G68*H68*F!$B$87,IF(I68=88%,F68*G68*H68*F!$B$88,IF(I68=89%,F68*G68*H68*F!$B$89,IF(I68=90%,F68*G68*H68*F!$B$90,IF(I68=91%,F68*G68*H68*F!$B$91,IF(I68=92%,F68*G68*H68*F!$B$92,IF(I68=93%,F68*G68*H68*F!$B$93,IF(I68=94%,F68*G68*H68*F!$B$94,IF(I68=95%,F68*G68*H68*F!$B$95,IF(I68=96%,F68*G68*H68*F!$B$96,IF(I68=97%,F68*G68*H68*F!$B$97,IF(I68=98%,F68*G68*H68*F!$B$98,IF(I68=99%,F68*G68*H68*F!$B$99,IF(I68&gt;99%,F68*G68*H68*F!$B$100,))))))))))))))))))))))))))))))))))))))))))))))))))))))))+IF(M68&lt;30%,0,IF(M68&lt;35%,J68*K68*L68*F!$B$33,IF(M68&lt;40%,J68*K68*L68*F!$B$38,IF(M68&lt;45%,J68*K68*L68*F!$B$43,IF(M68&lt;50%,J68*K68*L68*F!$B$48,IF(M68=50%,J68*K68*L68*F!$B$50,IF(M68=51%,J68*K68*L68*F!$B$51,IF(M68=52%,J68*K68*L68*F!$B$52,IF(M68=53%,J68*K68*L68*F!$B$53,IF(M68=54%,J68*K68*L68*F!$B$54,IF(M68=55%,J68*K68*L68*F!$B$55,IF(M68=56%,J68*K68*L68*F!$B$56,IF(M68=57%,J68*K68*L68*F!$B$57,IF(M68=58%,J68*K68*L68*F!$B$58,IF(M68=59%,J68*K68*L68*F!$B$59,IF(M68=60%,J68*K68*L68*F!$B$60,IF(M68=61%,J68*K68*L68*F!$B$61,IF(M68=62%,J68*K68*L68*F!$B$62,IF(M68=63%,J68*K68*L68*F!$B$63,IF(M68=64%,J68*K68*L68*F!$B$64,IF(M68=65%,J68*K68*L68*F!$B$65,IF(M68=66%,J68*K68*L68*F!$B$66,IF(M68=67%,J68*K68*L68*F!$B$67,IF(M68=68%,J68*K68*L68*F!$B$68,IF(M68=69%,J68*K68*L68*F!$B$69,IF(M68=70%,J68*K68*L68*F!$B$70,IF(M68=71%,J68*K68*L68*F!$B$71,IF(M68=72%,J68*K68*L68*F!$B$72,IF(M68=73%,J68*K68*L68*F!$B$73,IF(M68=74%,J68*K68*L68*F!$B$74,IF(M68=75%,J68*K68*L68*F!$B$75,IF(M68=76%,J68*K68*L68*F!$B$76,IF(M68=77%,J68*K68*L68*F!$B$77,IF(M68=78%,J68*K68*L68*F!$B$78,IF(M68=79%,J68*K68*L68*F!$B$79,IF(M68=80%,J68*K68*L68*F!$B$80,IF(M68=81%,J68*K68*L68*F!$B$81,IF(M68=82%,J68*K68*L68*F!$B$82,IF(M68=83%,J68*K68*L68*F!$B$83,IF(M68=84%,J68*K68*L68*F!$B$84,IF(M68=85%,J68*K68*L68*F!$B$85,IF(M68=86%,J68*K68*L68*F!$B$86,IF(M68=87%,J68*K68*L68*F!$B$87,IF(M68=88%,J68*K68*L68*F!$B$88,IF(M68=89%,J68*K68*L68*F!$B$89,IF(M68=90%,J68*K68*L68*F!$B$90,IF(M68=91%,J68*K68*L68*F!$B$91,IF(M68=92%,J68*K68*L68*F!$B$92,IF(M68=93%,J68*K68*L68*F!$B$93,IF(M68=94%,J68*K68*L68*F!$B$94,IF(M68=95%,J68*K68*L68*F!$B$95,IF(M68=96%,J68*K68*L68*F!$B$96,IF(M68=97%,J68*K68*L68*F!$B$97,IF(M68=98%,J68*K68*L68*F!$B$98,IF(M68=99%,J68*K68*L68*F!$B$99,IF(M68&gt;99%,J68*K68*L68*F!$B$100,))))))))))))))))))))))))))))))))))))))))))))))))))))))))+IF(Q68&lt;30%,0,IF(Q68&lt;35%,N68*O68*P68*F!$B$33,IF(Q68&lt;40%,N68*O68*P68*F!$B$38,IF(Q68&lt;45%,N68*O68*P68*F!$B$43,IF(Q68&lt;50%,N68*O68*P68*F!$B$48,IF(Q68=50%,N68*O68*P68*F!$B$50,IF(Q68=51%,N68*O68*P68*F!$B$51,IF(Q68=52%,N68*O68*P68*F!$B$52,IF(Q68=53%,N68*O68*P68*F!$B$53,IF(Q68=54%,N68*O68*P68*F!$B$54,IF(Q68=55%,N68*O68*P68*F!$B$55,IF(Q68=56%,N68*O68*P68*F!$B$56,IF(Q68=57%,N68*O68*P68*F!$B$57,IF(Q68=58%,N68*O68*P68*F!$B$58,IF(Q68=59%,N68*O68*P68*F!$B$59,IF(Q68=60%,N68*O68*P68*F!$B$60,IF(Q68=61%,N68*O68*P68*F!$B$61,IF(Q68=62%,N68*O68*P68*F!$B$62,IF(Q68=63%,N68*O68*P68*F!$B$63,IF(Q68=64%,N68*O68*P68*F!$B$64,IF(Q68=65%,N68*O68*P68*F!$B$65,IF(Q68=66%,N68*O68*P68*F!$B$66,IF(Q68=67%,N68*O68*P68*F!$B$67,IF(Q68=68%,N68*O68*P68*F!$B$68,IF(Q68=69%,N68*O68*P68*F!$B$69,IF(Q68=70%,N68*O68*P68*F!$B$70,IF(Q68=71%,N68*O68*P68*F!$B$71,IF(Q68=72%,N68*O68*P68*F!$B$72,IF(Q68=73%,N68*O68*P68*F!$B$73,IF(Q68=74%,N68*O68*P68*F!$B$74,IF(Q68=75%,N68*O68*P68*F!$B$75,IF(Q68=76%,N68*O68*P68*F!$B$76,IF(Q68=77%,N68*O68*P68*F!$B$77,IF(Q68=78%,N68*O68*P68*F!$B$78,IF(Q68=79%,N68*O68*P68*F!$B$79,IF(Q68=80%,N68*O68*P68*F!$B$80,IF(Q68=81%,N68*O68*P68*F!$B$81,IF(Q68=82%,N68*O68*P68*F!$B$82,IF(Q68=83%,N68*O68*P68*F!$B$83,IF(Q68=84%,N68*O68*P68*F!$B$84,IF(Q68=85%,N68*O68*P68*F!$B$85,IF(Q68=86%,N68*O68*P68*F!$B$86,IF(Q68=87%,N68*O68*P68*F!$B$87,IF(Q68=88%,N68*O68*P68*F!$B$88,IF(Q68=89%,N68*O68*P68*F!$B$89,IF(Q68=90%,N68*O68*P68*F!$B$90,IF(Q68=91%,N68*O68*P68*F!$B$91,IF(Q68=92%,N68*O68*P68*F!$B$92,IF(Q68=93%,N68*O68*P68*F!$B$93,IF(Q68=94%,N68*O68*P68*F!$B$94,IF(Q68=95%,N68*O68*P68*F!$B$95,IF(Q68=96%,N68*O68*P68*F!$B$96,IF(Q68=97%,N68*O68*P68*F!$B$97,IF(Q68=98%,N68*O68*P68*F!$B$98,IF(Q68=99%,N68*O68*P68*F!$B$99,IF(Q68&gt;99%,N68*O68*P68*F!$B$100,))))))))))))))))))))))))))))))))))))))))))))))))))))))))+IF(U68&lt;30%,0,IF(U68&lt;35%,R68*S68*T68*F!$B$33,IF(U68&lt;40%,R68*S68*T68*F!$B$38,IF(U68&lt;45%,R68*S68*T68*F!$B$43,IF(U68&lt;50%,R68*S68*T68*F!$B$48,IF(U68=50%,R68*S68*T68*F!$B$50,IF(U68=51%,R68*S68*T68*F!$B$51,IF(U68=52%,R68*S68*T68*F!$B$52,IF(U68=53%,R68*S68*T68*F!$B$53,IF(U68=54%,R68*S68*T68*F!$B$54,IF(U68=55%,R68*S68*T68*F!$B$55,IF(U68=56%,R68*S68*T68*F!$B$56,IF(U68=57%,R68*S68*T68*F!$B$57,IF(U68=58%,R68*S68*T68*F!$B$58,IF(U68=59%,R68*S68*T68*F!$B$59,IF(U68=60%,R68*S68*T68*F!$B$60,IF(U68=61%,R68*S68*T68*F!$B$61,IF(U68=62%,R68*S68*T68*F!$B$62,IF(U68=63%,R68*S68*T68*F!$B$63,IF(U68=64%,R68*S68*T68*F!$B$64,IF(U68=65%,R68*S68*T68*F!$B$65,IF(U68=66%,R68*S68*T68*F!$B$66,IF(U68=67%,R68*S68*T68*F!$B$67,IF(U68=68%,R68*S68*T68*F!$B$68,IF(U68=69%,R68*S68*T68*F!$B$69,IF(U68=70%,R68*S68*T68*F!$B$70,IF(U68=71%,R68*S68*T68*F!$B$71,IF(U68=72%,R68*S68*T68*F!$B$72,IF(U68=73%,R68*S68*T68*F!$B$73,IF(U68=74%,R68*S68*T68*F!$B$74,IF(U68=75%,R68*S68*T68*F!$B$75,IF(U68=76%,R68*S68*T68*F!$B$76,IF(U68=77%,R68*S68*T68*F!$B$77,IF(U68=78%,R68*S68*T68*F!$B$78,IF(U68=79%,R68*S68*T68*F!$B$79,IF(U68=80%,R68*S68*T68*F!$B$80,IF(U68=81%,R68*S68*T68*F!$B$81,IF(U68=82%,R68*S68*T68*F!$B$82,IF(U68=83%,R68*S68*T68*F!$B$83,IF(U68=84%,R68*S68*T68*F!$B$84,IF(U68=85%,R68*S68*T68*F!$B$85,IF(U68=86%,R68*S68*T68*F!$B$86,IF(U68=87%,R68*S68*T68*F!$B$87,IF(U68=88%,R68*S68*T68*F!$B$88,IF(U68=89%,R68*S68*T68*F!$B$89,IF(U68=90%,R68*S68*T68*F!$B$90,IF(U68=91%,R68*S68*T68*F!$B$91,IF(U68=92%,R68*S68*T68*F!$B$92,IF(U68=93%,R68*S68*T68*F!$B$93,IF(U68=94%,R68*S68*T68*F!$B$94,IF(U68=95%,R68*S68*T68*F!$B$95,IF(U68=96%,R68*S68*T68*F!$B$96,IF(U68=97%,R68*S68*T68*F!$B$97,IF(U68=98%,R68*S68*T68*F!$B$98,IF(U68=99%,R68*S68*T68*F!$B$99,IF(U68&gt;99%,R68*S68*T68*F!$B$100)))))))))))))))))))))))))))))))))))))))))))))))))))))))))*IF(ISNUMBER(E68),E68,1)*IF(ISNUMBER(D68),D68,1)</f>
        <v>0</v>
      </c>
      <c r="AA68" s="5">
        <f>G68*H68+K68*L68+O68*P68+S68*T68</f>
        <v>0</v>
      </c>
      <c r="AB68" s="112">
        <f>(H68*(IF(I68&lt;45%,0.5,IF(I68&lt;55%,0.8,IF(I68&lt;65%,0.9,IF(I68&lt;75%,1,IF(I68&lt;85%,1.1,1.2))))))+L68*(IF(M68&lt;45%,0.5,IF(M68&lt;55%,0.8,IF(M68&lt;65%,0.9,IF(M68&lt;75%,1,IF(M68&lt;85%,1.1,1.2))))))+P68*(IF(Q68&lt;45%,0.5,IF(Q68&lt;55%,0.8,IF(Q68&lt;65%,0.9,IF(Q68&lt;75%,1,IF(Q68&lt;85%,1.1,1.2))))))+T68*(IF(U68&lt;45%,0.5,IF(U68&lt;55%,0.8,IF(U68&lt;65%,0.9,IF(U68&lt;75%,1,IF(U68&lt;85%,1.1,1.2)))))))*IF(D68&gt;=0.8,6,IF(D68&lt;=0.4,1.5,3))</f>
        <v>0</v>
      </c>
      <c r="AC68" s="10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</row>
    <row r="69" spans="1:62" x14ac:dyDescent="0.25">
      <c r="A69" s="1129"/>
      <c r="B69" s="61" t="str">
        <f t="shared" ref="B69" si="75">IF(B7="","",B7)</f>
        <v/>
      </c>
      <c r="C69" s="62" t="str">
        <f>IF(C7="","",C7)</f>
        <v/>
      </c>
      <c r="D69" s="63">
        <f t="shared" si="64"/>
        <v>0</v>
      </c>
      <c r="E69" s="64" t="str">
        <f t="shared" ref="E69" si="76">IF(E7="","",E7)</f>
        <v/>
      </c>
      <c r="F69" s="152"/>
      <c r="G69" s="153"/>
      <c r="H69" s="153"/>
      <c r="I69" s="95">
        <f t="shared" si="65"/>
        <v>0</v>
      </c>
      <c r="J69" s="152"/>
      <c r="K69" s="94"/>
      <c r="L69" s="94"/>
      <c r="M69" s="95">
        <f t="shared" si="66"/>
        <v>0</v>
      </c>
      <c r="N69" s="152"/>
      <c r="O69" s="94"/>
      <c r="P69" s="94"/>
      <c r="Q69" s="95">
        <f t="shared" si="67"/>
        <v>0</v>
      </c>
      <c r="R69" s="152"/>
      <c r="S69" s="94"/>
      <c r="T69" s="94"/>
      <c r="U69" s="93">
        <f t="shared" si="68"/>
        <v>0</v>
      </c>
      <c r="V69" s="113">
        <f t="shared" ref="V69" si="77">(IF(ISNUMBER(F69),F69,1)*G69*H69+IF(ISNUMBER(J69),J69,1)*K69*L69+IF(ISNUMBER(N69),N69,1)*O69*P69+IF(ISNUMBER(R69),R69,1)*S69*T69)*IF(ISNUMBER(E69),E69,1)</f>
        <v>0</v>
      </c>
      <c r="W69" s="114">
        <f t="shared" si="70"/>
        <v>0</v>
      </c>
      <c r="X69" s="36">
        <f t="shared" ref="X69" si="78">ROUND(IFERROR((W69/(Y69*IF(ISNUMBER(E69),E69,1))),0),2)</f>
        <v>0</v>
      </c>
      <c r="Y69" s="90" t="str">
        <f t="shared" si="73"/>
        <v/>
      </c>
      <c r="Z69" s="6">
        <f>(IF(I69&lt;30%,0,IF(I69&lt;35%,F69*G69*H69*F!$B$33,IF(I69&lt;40%,F69*G69*H69*F!$B$38,IF(I69&lt;45%,F69*G69*H69*F!$B$43,IF(I69&lt;50%,F69*G69*H69*F!$B$48,IF(I69=50%,F69*G69*H69*F!$B$50,IF(I69=51%,F69*G69*H69*F!$B$51,IF(I69=52%,F69*G69*H69*F!$B$52,IF(I69=53%,F69*G69*H69*F!$B$53,IF(I69=54%,F69*G69*H69*F!$B$54,IF(I69=55%,F69*G69*H69*F!$B$55,IF(I69=56%,F69*G69*H69*F!$B$56,IF(I69=57%,F69*G69*H69*F!$B$57,IF(I69=58%,F69*G69*H69*F!$B$58,IF(I69=59%,F69*G69*H69*F!$B$59,IF(I69=60%,F69*G69*H69*F!$B$60,IF(I69=61%,F69*G69*H69*F!$B$61,IF(I69=62%,F69*G69*H69*F!$B$62,IF(I69=63%,F69*G69*H69*F!$B$63,IF(I69=64%,F69*G69*H69*F!$B$64,IF(I69=65%,F69*G69*H69*F!$B$65,IF(I69=66%,F69*G69*H69*F!$B$66,IF(I69=67%,F69*G69*H69*F!$B$67,IF(I69=68%,F69*G69*H69*F!$B$68,IF(I69=69%,F69*G69*H69*F!$B$69,IF(I69=70%,F69*G69*H69*F!$B$70,IF(I69=71%,F69*G69*H69*F!$B$71,IF(I69=72%,F69*G69*H69*F!$B$72,IF(I69=73%,F69*G69*H69*F!$B$73,IF(I69=74%,F69*G69*H69*F!$B$74,IF(I69=75%,F69*G69*H69*F!$B$75,IF(I69=76%,F69*G69*H69*F!$B$76,IF(I69=77%,F69*G69*H69*F!$B$77,IF(I69=78%,F69*G69*H69*F!$B$78,IF(I69=79%,F69*G69*H69*F!$B$79,IF(I69=80%,F69*G69*H69*F!$B$80,IF(I69=81%,F69*G69*H69*F!$B$81,IF(I69=82%,F69*G69*H69*F!$B$82,IF(I69=83%,F69*G69*H69*F!$B$83,IF(I69=84%,F69*G69*H69*F!$B$84,IF(I69=85%,F69*G69*H69*F!$B$85,IF(I69=86%,F69*G69*H69*F!$B$86,IF(I69=87%,F69*G69*H69*F!$B$87,IF(I69=88%,F69*G69*H69*F!$B$88,IF(I69=89%,F69*G69*H69*F!$B$89,IF(I69=90%,F69*G69*H69*F!$B$90,IF(I69=91%,F69*G69*H69*F!$B$91,IF(I69=92%,F69*G69*H69*F!$B$92,IF(I69=93%,F69*G69*H69*F!$B$93,IF(I69=94%,F69*G69*H69*F!$B$94,IF(I69=95%,F69*G69*H69*F!$B$95,IF(I69=96%,F69*G69*H69*F!$B$96,IF(I69=97%,F69*G69*H69*F!$B$97,IF(I69=98%,F69*G69*H69*F!$B$98,IF(I69=99%,F69*G69*H69*F!$B$99,IF(I69&gt;99%,F69*G69*H69*F!$B$100,))))))))))))))))))))))))))))))))))))))))))))))))))))))))+IF(M69&lt;30%,0,IF(M69&lt;35%,J69*K69*L69*F!$B$33,IF(M69&lt;40%,J69*K69*L69*F!$B$38,IF(M69&lt;45%,J69*K69*L69*F!$B$43,IF(M69&lt;50%,J69*K69*L69*F!$B$48,IF(M69=50%,J69*K69*L69*F!$B$50,IF(M69=51%,J69*K69*L69*F!$B$51,IF(M69=52%,J69*K69*L69*F!$B$52,IF(M69=53%,J69*K69*L69*F!$B$53,IF(M69=54%,J69*K69*L69*F!$B$54,IF(M69=55%,J69*K69*L69*F!$B$55,IF(M69=56%,J69*K69*L69*F!$B$56,IF(M69=57%,J69*K69*L69*F!$B$57,IF(M69=58%,J69*K69*L69*F!$B$58,IF(M69=59%,J69*K69*L69*F!$B$59,IF(M69=60%,J69*K69*L69*F!$B$60,IF(M69=61%,J69*K69*L69*F!$B$61,IF(M69=62%,J69*K69*L69*F!$B$62,IF(M69=63%,J69*K69*L69*F!$B$63,IF(M69=64%,J69*K69*L69*F!$B$64,IF(M69=65%,J69*K69*L69*F!$B$65,IF(M69=66%,J69*K69*L69*F!$B$66,IF(M69=67%,J69*K69*L69*F!$B$67,IF(M69=68%,J69*K69*L69*F!$B$68,IF(M69=69%,J69*K69*L69*F!$B$69,IF(M69=70%,J69*K69*L69*F!$B$70,IF(M69=71%,J69*K69*L69*F!$B$71,IF(M69=72%,J69*K69*L69*F!$B$72,IF(M69=73%,J69*K69*L69*F!$B$73,IF(M69=74%,J69*K69*L69*F!$B$74,IF(M69=75%,J69*K69*L69*F!$B$75,IF(M69=76%,J69*K69*L69*F!$B$76,IF(M69=77%,J69*K69*L69*F!$B$77,IF(M69=78%,J69*K69*L69*F!$B$78,IF(M69=79%,J69*K69*L69*F!$B$79,IF(M69=80%,J69*K69*L69*F!$B$80,IF(M69=81%,J69*K69*L69*F!$B$81,IF(M69=82%,J69*K69*L69*F!$B$82,IF(M69=83%,J69*K69*L69*F!$B$83,IF(M69=84%,J69*K69*L69*F!$B$84,IF(M69=85%,J69*K69*L69*F!$B$85,IF(M69=86%,J69*K69*L69*F!$B$86,IF(M69=87%,J69*K69*L69*F!$B$87,IF(M69=88%,J69*K69*L69*F!$B$88,IF(M69=89%,J69*K69*L69*F!$B$89,IF(M69=90%,J69*K69*L69*F!$B$90,IF(M69=91%,J69*K69*L69*F!$B$91,IF(M69=92%,J69*K69*L69*F!$B$92,IF(M69=93%,J69*K69*L69*F!$B$93,IF(M69=94%,J69*K69*L69*F!$B$94,IF(M69=95%,J69*K69*L69*F!$B$95,IF(M69=96%,J69*K69*L69*F!$B$96,IF(M69=97%,J69*K69*L69*F!$B$97,IF(M69=98%,J69*K69*L69*F!$B$98,IF(M69=99%,J69*K69*L69*F!$B$99,IF(M69&gt;99%,J69*K69*L69*F!$B$100,))))))))))))))))))))))))))))))))))))))))))))))))))))))))+IF(Q69&lt;30%,0,IF(Q69&lt;35%,N69*O69*P69*F!$B$33,IF(Q69&lt;40%,N69*O69*P69*F!$B$38,IF(Q69&lt;45%,N69*O69*P69*F!$B$43,IF(Q69&lt;50%,N69*O69*P69*F!$B$48,IF(Q69=50%,N69*O69*P69*F!$B$50,IF(Q69=51%,N69*O69*P69*F!$B$51,IF(Q69=52%,N69*O69*P69*F!$B$52,IF(Q69=53%,N69*O69*P69*F!$B$53,IF(Q69=54%,N69*O69*P69*F!$B$54,IF(Q69=55%,N69*O69*P69*F!$B$55,IF(Q69=56%,N69*O69*P69*F!$B$56,IF(Q69=57%,N69*O69*P69*F!$B$57,IF(Q69=58%,N69*O69*P69*F!$B$58,IF(Q69=59%,N69*O69*P69*F!$B$59,IF(Q69=60%,N69*O69*P69*F!$B$60,IF(Q69=61%,N69*O69*P69*F!$B$61,IF(Q69=62%,N69*O69*P69*F!$B$62,IF(Q69=63%,N69*O69*P69*F!$B$63,IF(Q69=64%,N69*O69*P69*F!$B$64,IF(Q69=65%,N69*O69*P69*F!$B$65,IF(Q69=66%,N69*O69*P69*F!$B$66,IF(Q69=67%,N69*O69*P69*F!$B$67,IF(Q69=68%,N69*O69*P69*F!$B$68,IF(Q69=69%,N69*O69*P69*F!$B$69,IF(Q69=70%,N69*O69*P69*F!$B$70,IF(Q69=71%,N69*O69*P69*F!$B$71,IF(Q69=72%,N69*O69*P69*F!$B$72,IF(Q69=73%,N69*O69*P69*F!$B$73,IF(Q69=74%,N69*O69*P69*F!$B$74,IF(Q69=75%,N69*O69*P69*F!$B$75,IF(Q69=76%,N69*O69*P69*F!$B$76,IF(Q69=77%,N69*O69*P69*F!$B$77,IF(Q69=78%,N69*O69*P69*F!$B$78,IF(Q69=79%,N69*O69*P69*F!$B$79,IF(Q69=80%,N69*O69*P69*F!$B$80,IF(Q69=81%,N69*O69*P69*F!$B$81,IF(Q69=82%,N69*O69*P69*F!$B$82,IF(Q69=83%,N69*O69*P69*F!$B$83,IF(Q69=84%,N69*O69*P69*F!$B$84,IF(Q69=85%,N69*O69*P69*F!$B$85,IF(Q69=86%,N69*O69*P69*F!$B$86,IF(Q69=87%,N69*O69*P69*F!$B$87,IF(Q69=88%,N69*O69*P69*F!$B$88,IF(Q69=89%,N69*O69*P69*F!$B$89,IF(Q69=90%,N69*O69*P69*F!$B$90,IF(Q69=91%,N69*O69*P69*F!$B$91,IF(Q69=92%,N69*O69*P69*F!$B$92,IF(Q69=93%,N69*O69*P69*F!$B$93,IF(Q69=94%,N69*O69*P69*F!$B$94,IF(Q69=95%,N69*O69*P69*F!$B$95,IF(Q69=96%,N69*O69*P69*F!$B$96,IF(Q69=97%,N69*O69*P69*F!$B$97,IF(Q69=98%,N69*O69*P69*F!$B$98,IF(Q69=99%,N69*O69*P69*F!$B$99,IF(Q69&gt;99%,N69*O69*P69*F!$B$100,))))))))))))))))))))))))))))))))))))))))))))))))))))))))+IF(U69&lt;30%,0,IF(U69&lt;35%,R69*S69*T69*F!$B$33,IF(U69&lt;40%,R69*S69*T69*F!$B$38,IF(U69&lt;45%,R69*S69*T69*F!$B$43,IF(U69&lt;50%,R69*S69*T69*F!$B$48,IF(U69=50%,R69*S69*T69*F!$B$50,IF(U69=51%,R69*S69*T69*F!$B$51,IF(U69=52%,R69*S69*T69*F!$B$52,IF(U69=53%,R69*S69*T69*F!$B$53,IF(U69=54%,R69*S69*T69*F!$B$54,IF(U69=55%,R69*S69*T69*F!$B$55,IF(U69=56%,R69*S69*T69*F!$B$56,IF(U69=57%,R69*S69*T69*F!$B$57,IF(U69=58%,R69*S69*T69*F!$B$58,IF(U69=59%,R69*S69*T69*F!$B$59,IF(U69=60%,R69*S69*T69*F!$B$60,IF(U69=61%,R69*S69*T69*F!$B$61,IF(U69=62%,R69*S69*T69*F!$B$62,IF(U69=63%,R69*S69*T69*F!$B$63,IF(U69=64%,R69*S69*T69*F!$B$64,IF(U69=65%,R69*S69*T69*F!$B$65,IF(U69=66%,R69*S69*T69*F!$B$66,IF(U69=67%,R69*S69*T69*F!$B$67,IF(U69=68%,R69*S69*T69*F!$B$68,IF(U69=69%,R69*S69*T69*F!$B$69,IF(U69=70%,R69*S69*T69*F!$B$70,IF(U69=71%,R69*S69*T69*F!$B$71,IF(U69=72%,R69*S69*T69*F!$B$72,IF(U69=73%,R69*S69*T69*F!$B$73,IF(U69=74%,R69*S69*T69*F!$B$74,IF(U69=75%,R69*S69*T69*F!$B$75,IF(U69=76%,R69*S69*T69*F!$B$76,IF(U69=77%,R69*S69*T69*F!$B$77,IF(U69=78%,R69*S69*T69*F!$B$78,IF(U69=79%,R69*S69*T69*F!$B$79,IF(U69=80%,R69*S69*T69*F!$B$80,IF(U69=81%,R69*S69*T69*F!$B$81,IF(U69=82%,R69*S69*T69*F!$B$82,IF(U69=83%,R69*S69*T69*F!$B$83,IF(U69=84%,R69*S69*T69*F!$B$84,IF(U69=85%,R69*S69*T69*F!$B$85,IF(U69=86%,R69*S69*T69*F!$B$86,IF(U69=87%,R69*S69*T69*F!$B$87,IF(U69=88%,R69*S69*T69*F!$B$88,IF(U69=89%,R69*S69*T69*F!$B$89,IF(U69=90%,R69*S69*T69*F!$B$90,IF(U69=91%,R69*S69*T69*F!$B$91,IF(U69=92%,R69*S69*T69*F!$B$92,IF(U69=93%,R69*S69*T69*F!$B$93,IF(U69=94%,R69*S69*T69*F!$B$94,IF(U69=95%,R69*S69*T69*F!$B$95,IF(U69=96%,R69*S69*T69*F!$B$96,IF(U69=97%,R69*S69*T69*F!$B$97,IF(U69=98%,R69*S69*T69*F!$B$98,IF(U69=99%,R69*S69*T69*F!$B$99,IF(U69&gt;99%,R69*S69*T69*F!$B$100)))))))))))))))))))))))))))))))))))))))))))))))))))))))))*IF(ISNUMBER(E69),E69,1)*IF(ISNUMBER(D69),D69,1)</f>
        <v>0</v>
      </c>
      <c r="AA69" s="6">
        <f>G69*H69+K69*L69+O69*P69+S69*T69</f>
        <v>0</v>
      </c>
      <c r="AB69" s="115">
        <f>(H69*(IF(I69&lt;45%,0.5,IF(I69&lt;55%,0.8,IF(I69&lt;65%,0.9,IF(I69&lt;75%,1,IF(I69&lt;85%,1.1,1.2))))))+L69*(IF(M69&lt;45%,0.5,IF(M69&lt;55%,0.8,IF(M69&lt;65%,0.9,IF(M69&lt;75%,1,IF(M69&lt;85%,1.1,1.2))))))+P69*(IF(Q69&lt;45%,0.5,IF(Q69&lt;55%,0.8,IF(Q69&lt;65%,0.9,IF(Q69&lt;75%,1,IF(Q69&lt;85%,1.1,1.2))))))+T69*(IF(U69&lt;45%,0.5,IF(U69&lt;55%,0.8,IF(U69&lt;65%,0.9,IF(U69&lt;75%,1,IF(U69&lt;85%,1.1,1.2)))))))*IF(D69&gt;=0.8,6,IF(D69&lt;=0.4,1.5,3))</f>
        <v>0</v>
      </c>
      <c r="AC69" s="10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</row>
    <row r="70" spans="1:62" x14ac:dyDescent="0.25">
      <c r="A70" s="1129"/>
      <c r="B70" s="61"/>
      <c r="C70" s="62"/>
      <c r="D70" s="134">
        <f>ROUND(IFERROR((D65*(G65*H65+K65*L65+O65*P65+S65*T65)+D66*(G66*H66+K66*L66+O66*P66+S66*T66)+D67*(G67*H67+K67*L67+O67*P67+S67*T67)+D68*(G68*H68+K68*L68+O68*P68+S68*T68)+D69*(G69*H69+K69*L69+O69*P69+S69*T69))/((G65*H65+K65*L65+O65*P65+S65*T65)+(G66*H66+K66*L66+O66*P66+S66*T66)+(G67*H67+K67*L67+O67*P67+S67*T67)+(G68*H68+K68*L68+O68*P68+S68*T68)+(G69*H69+K69*L69+O69*P69+S69*T69)),0),3)</f>
        <v>0</v>
      </c>
      <c r="E70" s="64"/>
      <c r="F70" s="65"/>
      <c r="G70" s="151"/>
      <c r="H70" s="151"/>
      <c r="I70" s="102"/>
      <c r="J70" s="65"/>
      <c r="K70" s="100"/>
      <c r="L70" s="100"/>
      <c r="M70" s="102"/>
      <c r="N70" s="65"/>
      <c r="O70" s="100"/>
      <c r="P70" s="100"/>
      <c r="Q70" s="102"/>
      <c r="R70" s="65"/>
      <c r="S70" s="100"/>
      <c r="T70" s="100"/>
      <c r="U70" s="101"/>
      <c r="V70" s="116">
        <f>SUM(V65:V69)</f>
        <v>0</v>
      </c>
      <c r="W70" s="117">
        <f>IFERROR(V70/AA70,0)</f>
        <v>0</v>
      </c>
      <c r="X70" s="118">
        <f>ROUND(IFERROR((D65*(I65*G65*H65+M65*K65*L65+Q65*O65*P65+U65*S65*T65)+D66*(I66*G66*H66+M66*K66*L66+Q66*O66*P66+U66*S66*T66)+D67*(I67*G67*H67+M67*K67*L67+Q67*O67*P67+U67*S67*T67)+D68*(I68*G68*H68+M68*K68*L68+Q68*O68*P68+U68*S68*T68)+D69*(I69*G69*H69+M69*K69*L69+Q69*O69*P69+U69*S69*T69))/(D65*(G65*H65+K65*L65+O65*P65+S65*T65)+D66*(G66*H66+K66*L66+O66*P66+S66*T66)+D67*(G67*H67+K67*L67+O67*P67+S67*T67)+D68*(G68*H68+K68*L68+O68*P68+S68*T68)+D69*(G69*H69+K69*L69+O69*P69+S69*T69)),0),2)</f>
        <v>0</v>
      </c>
      <c r="Y70" s="117"/>
      <c r="Z70" s="117">
        <f>SUM(Z65:Z69)</f>
        <v>0</v>
      </c>
      <c r="AA70" s="117">
        <f>SUM(AA65:AA69)</f>
        <v>0</v>
      </c>
      <c r="AB70" s="119">
        <f>IF(SUM(AB65:AB69)=0,TIME(,0,),TIME(,SUM(AB65:AB69)+30,))</f>
        <v>0</v>
      </c>
      <c r="AC70" s="10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</row>
    <row r="71" spans="1:62" x14ac:dyDescent="0.25">
      <c r="A71" s="1129"/>
      <c r="B71" s="61" t="str">
        <f t="shared" ref="B71:E71" si="79">IF(B9="","",B9)</f>
        <v/>
      </c>
      <c r="C71" s="62" t="str">
        <f t="shared" si="79"/>
        <v/>
      </c>
      <c r="D71" s="63">
        <f>D9</f>
        <v>0</v>
      </c>
      <c r="E71" s="64" t="str">
        <f t="shared" si="79"/>
        <v/>
      </c>
      <c r="F71" s="152"/>
      <c r="G71" s="153"/>
      <c r="H71" s="153"/>
      <c r="I71" s="95">
        <f t="shared" ref="I71:I75" si="80">IFERROR(ROUND(F71/$Y71,2),)</f>
        <v>0</v>
      </c>
      <c r="J71" s="152"/>
      <c r="K71" s="94"/>
      <c r="L71" s="94"/>
      <c r="M71" s="95">
        <f t="shared" ref="M71:M75" si="81">IFERROR(ROUND(J71/$Y71,2),)</f>
        <v>0</v>
      </c>
      <c r="N71" s="152"/>
      <c r="O71" s="94"/>
      <c r="P71" s="94"/>
      <c r="Q71" s="95">
        <f t="shared" ref="Q71:Q75" si="82">IFERROR(ROUND(N71/$Y71,2),)</f>
        <v>0</v>
      </c>
      <c r="R71" s="152"/>
      <c r="S71" s="94"/>
      <c r="T71" s="94"/>
      <c r="U71" s="93">
        <f t="shared" ref="U71:U75" si="83">IFERROR(ROUND(R71/$Y71,2),)</f>
        <v>0</v>
      </c>
      <c r="V71" s="113">
        <f>(IF(ISNUMBER(F71),F71,1)*G71*H71+IF(ISNUMBER(J71),J71,1)*K71*L71+IF(ISNUMBER(N71),N71,1)*O71*P71+IF(ISNUMBER(R71),R71,1)*S71*T71)*IF(ISNUMBER(E71),E71,1)</f>
        <v>0</v>
      </c>
      <c r="W71" s="43">
        <f>IFERROR((IF(ISNUMBER(F71),F71,1)*G71*H71+IF(ISNUMBER(J71),J71,1)*K71*L71+IF(ISNUMBER(N71),N71,1)*O71*P71+IF(ISNUMBER(R71),R71,1)*S71*T71)*IF(ISNUMBER(E71),E71,1)/(G71*H71+K71*L71+O71*P71+S71*T71),0)</f>
        <v>0</v>
      </c>
      <c r="X71" s="36">
        <f>ROUND(IFERROR((W71/(Y71*IF(ISNUMBER(E71),E71,1))),0),2)</f>
        <v>0</v>
      </c>
      <c r="Y71" s="90" t="str">
        <f>IF(ISNUMBER(Y9), Y9+(Y9*$Y$63),"")</f>
        <v/>
      </c>
      <c r="Z71" s="6">
        <f>(IF(I71&lt;30%,0,IF(I71&lt;35%,F71*G71*H71*F!$B$33,IF(I71&lt;40%,F71*G71*H71*F!$B$38,IF(I71&lt;45%,F71*G71*H71*F!$B$43,IF(I71&lt;50%,F71*G71*H71*F!$B$48,IF(I71=50%,F71*G71*H71*F!$B$50,IF(I71=51%,F71*G71*H71*F!$B$51,IF(I71=52%,F71*G71*H71*F!$B$52,IF(I71=53%,F71*G71*H71*F!$B$53,IF(I71=54%,F71*G71*H71*F!$B$54,IF(I71=55%,F71*G71*H71*F!$B$55,IF(I71=56%,F71*G71*H71*F!$B$56,IF(I71=57%,F71*G71*H71*F!$B$57,IF(I71=58%,F71*G71*H71*F!$B$58,IF(I71=59%,F71*G71*H71*F!$B$59,IF(I71=60%,F71*G71*H71*F!$B$60,IF(I71=61%,F71*G71*H71*F!$B$61,IF(I71=62%,F71*G71*H71*F!$B$62,IF(I71=63%,F71*G71*H71*F!$B$63,IF(I71=64%,F71*G71*H71*F!$B$64,IF(I71=65%,F71*G71*H71*F!$B$65,IF(I71=66%,F71*G71*H71*F!$B$66,IF(I71=67%,F71*G71*H71*F!$B$67,IF(I71=68%,F71*G71*H71*F!$B$68,IF(I71=69%,F71*G71*H71*F!$B$69,IF(I71=70%,F71*G71*H71*F!$B$70,IF(I71=71%,F71*G71*H71*F!$B$71,IF(I71=72%,F71*G71*H71*F!$B$72,IF(I71=73%,F71*G71*H71*F!$B$73,IF(I71=74%,F71*G71*H71*F!$B$74,IF(I71=75%,F71*G71*H71*F!$B$75,IF(I71=76%,F71*G71*H71*F!$B$76,IF(I71=77%,F71*G71*H71*F!$B$77,IF(I71=78%,F71*G71*H71*F!$B$78,IF(I71=79%,F71*G71*H71*F!$B$79,IF(I71=80%,F71*G71*H71*F!$B$80,IF(I71=81%,F71*G71*H71*F!$B$81,IF(I71=82%,F71*G71*H71*F!$B$82,IF(I71=83%,F71*G71*H71*F!$B$83,IF(I71=84%,F71*G71*H71*F!$B$84,IF(I71=85%,F71*G71*H71*F!$B$85,IF(I71=86%,F71*G71*H71*F!$B$86,IF(I71=87%,F71*G71*H71*F!$B$87,IF(I71=88%,F71*G71*H71*F!$B$88,IF(I71=89%,F71*G71*H71*F!$B$89,IF(I71=90%,F71*G71*H71*F!$B$90,IF(I71=91%,F71*G71*H71*F!$B$91,IF(I71=92%,F71*G71*H71*F!$B$92,IF(I71=93%,F71*G71*H71*F!$B$93,IF(I71=94%,F71*G71*H71*F!$B$94,IF(I71=95%,F71*G71*H71*F!$B$95,IF(I71=96%,F71*G71*H71*F!$B$96,IF(I71=97%,F71*G71*H71*F!$B$97,IF(I71=98%,F71*G71*H71*F!$B$98,IF(I71=99%,F71*G71*H71*F!$B$99,IF(I71&gt;99%,F71*G71*H71*F!$B$100,))))))))))))))))))))))))))))))))))))))))))))))))))))))))+IF(M71&lt;30%,0,IF(M71&lt;35%,J71*K71*L71*F!$B$33,IF(M71&lt;40%,J71*K71*L71*F!$B$38,IF(M71&lt;45%,J71*K71*L71*F!$B$43,IF(M71&lt;50%,J71*K71*L71*F!$B$48,IF(M71=50%,J71*K71*L71*F!$B$50,IF(M71=51%,J71*K71*L71*F!$B$51,IF(M71=52%,J71*K71*L71*F!$B$52,IF(M71=53%,J71*K71*L71*F!$B$53,IF(M71=54%,J71*K71*L71*F!$B$54,IF(M71=55%,J71*K71*L71*F!$B$55,IF(M71=56%,J71*K71*L71*F!$B$56,IF(M71=57%,J71*K71*L71*F!$B$57,IF(M71=58%,J71*K71*L71*F!$B$58,IF(M71=59%,J71*K71*L71*F!$B$59,IF(M71=60%,J71*K71*L71*F!$B$60,IF(M71=61%,J71*K71*L71*F!$B$61,IF(M71=62%,J71*K71*L71*F!$B$62,IF(M71=63%,J71*K71*L71*F!$B$63,IF(M71=64%,J71*K71*L71*F!$B$64,IF(M71=65%,J71*K71*L71*F!$B$65,IF(M71=66%,J71*K71*L71*F!$B$66,IF(M71=67%,J71*K71*L71*F!$B$67,IF(M71=68%,J71*K71*L71*F!$B$68,IF(M71=69%,J71*K71*L71*F!$B$69,IF(M71=70%,J71*K71*L71*F!$B$70,IF(M71=71%,J71*K71*L71*F!$B$71,IF(M71=72%,J71*K71*L71*F!$B$72,IF(M71=73%,J71*K71*L71*F!$B$73,IF(M71=74%,J71*K71*L71*F!$B$74,IF(M71=75%,J71*K71*L71*F!$B$75,IF(M71=76%,J71*K71*L71*F!$B$76,IF(M71=77%,J71*K71*L71*F!$B$77,IF(M71=78%,J71*K71*L71*F!$B$78,IF(M71=79%,J71*K71*L71*F!$B$79,IF(M71=80%,J71*K71*L71*F!$B$80,IF(M71=81%,J71*K71*L71*F!$B$81,IF(M71=82%,J71*K71*L71*F!$B$82,IF(M71=83%,J71*K71*L71*F!$B$83,IF(M71=84%,J71*K71*L71*F!$B$84,IF(M71=85%,J71*K71*L71*F!$B$85,IF(M71=86%,J71*K71*L71*F!$B$86,IF(M71=87%,J71*K71*L71*F!$B$87,IF(M71=88%,J71*K71*L71*F!$B$88,IF(M71=89%,J71*K71*L71*F!$B$89,IF(M71=90%,J71*K71*L71*F!$B$90,IF(M71=91%,J71*K71*L71*F!$B$91,IF(M71=92%,J71*K71*L71*F!$B$92,IF(M71=93%,J71*K71*L71*F!$B$93,IF(M71=94%,J71*K71*L71*F!$B$94,IF(M71=95%,J71*K71*L71*F!$B$95,IF(M71=96%,J71*K71*L71*F!$B$96,IF(M71=97%,J71*K71*L71*F!$B$97,IF(M71=98%,J71*K71*L71*F!$B$98,IF(M71=99%,J71*K71*L71*F!$B$99,IF(M71&gt;99%,J71*K71*L71*F!$B$100,))))))))))))))))))))))))))))))))))))))))))))))))))))))))+IF(Q71&lt;30%,0,IF(Q71&lt;35%,N71*O71*P71*F!$B$33,IF(Q71&lt;40%,N71*O71*P71*F!$B$38,IF(Q71&lt;45%,N71*O71*P71*F!$B$43,IF(Q71&lt;50%,N71*O71*P71*F!$B$48,IF(Q71=50%,N71*O71*P71*F!$B$50,IF(Q71=51%,N71*O71*P71*F!$B$51,IF(Q71=52%,N71*O71*P71*F!$B$52,IF(Q71=53%,N71*O71*P71*F!$B$53,IF(Q71=54%,N71*O71*P71*F!$B$54,IF(Q71=55%,N71*O71*P71*F!$B$55,IF(Q71=56%,N71*O71*P71*F!$B$56,IF(Q71=57%,N71*O71*P71*F!$B$57,IF(Q71=58%,N71*O71*P71*F!$B$58,IF(Q71=59%,N71*O71*P71*F!$B$59,IF(Q71=60%,N71*O71*P71*F!$B$60,IF(Q71=61%,N71*O71*P71*F!$B$61,IF(Q71=62%,N71*O71*P71*F!$B$62,IF(Q71=63%,N71*O71*P71*F!$B$63,IF(Q71=64%,N71*O71*P71*F!$B$64,IF(Q71=65%,N71*O71*P71*F!$B$65,IF(Q71=66%,N71*O71*P71*F!$B$66,IF(Q71=67%,N71*O71*P71*F!$B$67,IF(Q71=68%,N71*O71*P71*F!$B$68,IF(Q71=69%,N71*O71*P71*F!$B$69,IF(Q71=70%,N71*O71*P71*F!$B$70,IF(Q71=71%,N71*O71*P71*F!$B$71,IF(Q71=72%,N71*O71*P71*F!$B$72,IF(Q71=73%,N71*O71*P71*F!$B$73,IF(Q71=74%,N71*O71*P71*F!$B$74,IF(Q71=75%,N71*O71*P71*F!$B$75,IF(Q71=76%,N71*O71*P71*F!$B$76,IF(Q71=77%,N71*O71*P71*F!$B$77,IF(Q71=78%,N71*O71*P71*F!$B$78,IF(Q71=79%,N71*O71*P71*F!$B$79,IF(Q71=80%,N71*O71*P71*F!$B$80,IF(Q71=81%,N71*O71*P71*F!$B$81,IF(Q71=82%,N71*O71*P71*F!$B$82,IF(Q71=83%,N71*O71*P71*F!$B$83,IF(Q71=84%,N71*O71*P71*F!$B$84,IF(Q71=85%,N71*O71*P71*F!$B$85,IF(Q71=86%,N71*O71*P71*F!$B$86,IF(Q71=87%,N71*O71*P71*F!$B$87,IF(Q71=88%,N71*O71*P71*F!$B$88,IF(Q71=89%,N71*O71*P71*F!$B$89,IF(Q71=90%,N71*O71*P71*F!$B$90,IF(Q71=91%,N71*O71*P71*F!$B$91,IF(Q71=92%,N71*O71*P71*F!$B$92,IF(Q71=93%,N71*O71*P71*F!$B$93,IF(Q71=94%,N71*O71*P71*F!$B$94,IF(Q71=95%,N71*O71*P71*F!$B$95,IF(Q71=96%,N71*O71*P71*F!$B$96,IF(Q71=97%,N71*O71*P71*F!$B$97,IF(Q71=98%,N71*O71*P71*F!$B$98,IF(Q71=99%,N71*O71*P71*F!$B$99,IF(Q71&gt;99%,N71*O71*P71*F!$B$100,))))))))))))))))))))))))))))))))))))))))))))))))))))))))+IF(U71&lt;30%,0,IF(U71&lt;35%,R71*S71*T71*F!$B$33,IF(U71&lt;40%,R71*S71*T71*F!$B$38,IF(U71&lt;45%,R71*S71*T71*F!$B$43,IF(U71&lt;50%,R71*S71*T71*F!$B$48,IF(U71=50%,R71*S71*T71*F!$B$50,IF(U71=51%,R71*S71*T71*F!$B$51,IF(U71=52%,R71*S71*T71*F!$B$52,IF(U71=53%,R71*S71*T71*F!$B$53,IF(U71=54%,R71*S71*T71*F!$B$54,IF(U71=55%,R71*S71*T71*F!$B$55,IF(U71=56%,R71*S71*T71*F!$B$56,IF(U71=57%,R71*S71*T71*F!$B$57,IF(U71=58%,R71*S71*T71*F!$B$58,IF(U71=59%,R71*S71*T71*F!$B$59,IF(U71=60%,R71*S71*T71*F!$B$60,IF(U71=61%,R71*S71*T71*F!$B$61,IF(U71=62%,R71*S71*T71*F!$B$62,IF(U71=63%,R71*S71*T71*F!$B$63,IF(U71=64%,R71*S71*T71*F!$B$64,IF(U71=65%,R71*S71*T71*F!$B$65,IF(U71=66%,R71*S71*T71*F!$B$66,IF(U71=67%,R71*S71*T71*F!$B$67,IF(U71=68%,R71*S71*T71*F!$B$68,IF(U71=69%,R71*S71*T71*F!$B$69,IF(U71=70%,R71*S71*T71*F!$B$70,IF(U71=71%,R71*S71*T71*F!$B$71,IF(U71=72%,R71*S71*T71*F!$B$72,IF(U71=73%,R71*S71*T71*F!$B$73,IF(U71=74%,R71*S71*T71*F!$B$74,IF(U71=75%,R71*S71*T71*F!$B$75,IF(U71=76%,R71*S71*T71*F!$B$76,IF(U71=77%,R71*S71*T71*F!$B$77,IF(U71=78%,R71*S71*T71*F!$B$78,IF(U71=79%,R71*S71*T71*F!$B$79,IF(U71=80%,R71*S71*T71*F!$B$80,IF(U71=81%,R71*S71*T71*F!$B$81,IF(U71=82%,R71*S71*T71*F!$B$82,IF(U71=83%,R71*S71*T71*F!$B$83,IF(U71=84%,R71*S71*T71*F!$B$84,IF(U71=85%,R71*S71*T71*F!$B$85,IF(U71=86%,R71*S71*T71*F!$B$86,IF(U71=87%,R71*S71*T71*F!$B$87,IF(U71=88%,R71*S71*T71*F!$B$88,IF(U71=89%,R71*S71*T71*F!$B$89,IF(U71=90%,R71*S71*T71*F!$B$90,IF(U71=91%,R71*S71*T71*F!$B$91,IF(U71=92%,R71*S71*T71*F!$B$92,IF(U71=93%,R71*S71*T71*F!$B$93,IF(U71=94%,R71*S71*T71*F!$B$94,IF(U71=95%,R71*S71*T71*F!$B$95,IF(U71=96%,R71*S71*T71*F!$B$96,IF(U71=97%,R71*S71*T71*F!$B$97,IF(U71=98%,R71*S71*T71*F!$B$98,IF(U71=99%,R71*S71*T71*F!$B$99,IF(U71&gt;99%,R71*S71*T71*F!$B$100)))))))))))))))))))))))))))))))))))))))))))))))))))))))))*IF(ISNUMBER(E71),E71,1)*IF(ISNUMBER(D71),D71,1)</f>
        <v>0</v>
      </c>
      <c r="AA71" s="6">
        <f>G71*H71+K71*L71+O71*P71+S71*T71</f>
        <v>0</v>
      </c>
      <c r="AB71" s="35">
        <f>(H71*(IF(I71&lt;45%,0.5,IF(I71&lt;55%,0.8,IF(I71&lt;65%,0.9,IF(I71&lt;75%,1,IF(I71&lt;85%,1.1,1.2))))))+L71*(IF(M71&lt;45%,0.5,IF(M71&lt;55%,0.8,IF(M71&lt;65%,0.9,IF(M71&lt;75%,1,IF(M71&lt;85%,1.1,1.2))))))+P71*(IF(Q71&lt;45%,0.5,IF(Q71&lt;55%,0.8,IF(Q71&lt;65%,0.9,IF(Q71&lt;75%,1,IF(Q71&lt;85%,1.1,1.2))))))+T71*(IF(U71&lt;45%,0.5,IF(U71&lt;55%,0.8,IF(U71&lt;65%,0.9,IF(U71&lt;75%,1,IF(U71&lt;85%,1.1,1.2)))))))*IF(D71&gt;=0.8,6,IF(D71&lt;=0.4,1.5,3))</f>
        <v>0</v>
      </c>
      <c r="AC71" s="10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</row>
    <row r="72" spans="1:62" x14ac:dyDescent="0.25">
      <c r="A72" s="1129"/>
      <c r="B72" s="61" t="str">
        <f t="shared" ref="B72:E72" si="84">IF(B10="","",B10)</f>
        <v/>
      </c>
      <c r="C72" s="62" t="str">
        <f t="shared" si="84"/>
        <v/>
      </c>
      <c r="D72" s="63">
        <f t="shared" ref="D72:D75" si="85">D10</f>
        <v>0</v>
      </c>
      <c r="E72" s="64" t="str">
        <f t="shared" si="84"/>
        <v/>
      </c>
      <c r="F72" s="150"/>
      <c r="G72" s="151"/>
      <c r="H72" s="151"/>
      <c r="I72" s="102">
        <f t="shared" si="80"/>
        <v>0</v>
      </c>
      <c r="J72" s="150"/>
      <c r="K72" s="100"/>
      <c r="L72" s="100"/>
      <c r="M72" s="102">
        <f t="shared" si="81"/>
        <v>0</v>
      </c>
      <c r="N72" s="150"/>
      <c r="O72" s="100"/>
      <c r="P72" s="100"/>
      <c r="Q72" s="102">
        <f t="shared" si="82"/>
        <v>0</v>
      </c>
      <c r="R72" s="150"/>
      <c r="S72" s="100"/>
      <c r="T72" s="100"/>
      <c r="U72" s="101">
        <f t="shared" si="83"/>
        <v>0</v>
      </c>
      <c r="V72" s="110">
        <f t="shared" ref="V72:V75" si="86">(IF(ISNUMBER(F72),F72,1)*G72*H72+IF(ISNUMBER(J72),J72,1)*K72*L72+IF(ISNUMBER(N72),N72,1)*O72*P72+IF(ISNUMBER(R72),R72,1)*S72*T72)*IF(ISNUMBER(E72),E72,1)</f>
        <v>0</v>
      </c>
      <c r="W72" s="111">
        <f t="shared" ref="W72:W75" si="87">IFERROR((IF(ISNUMBER(F72),F72,1)*G72*H72+IF(ISNUMBER(J72),J72,1)*K72*L72+IF(ISNUMBER(N72),N72,1)*O72*P72+IF(ISNUMBER(R72),R72,1)*S72*T72)*IF(ISNUMBER(E72),E72,1)/(G72*H72+K72*L72+O72*P72+S72*T72),0)</f>
        <v>0</v>
      </c>
      <c r="X72" s="53">
        <f t="shared" ref="X72:X73" si="88">ROUND(IFERROR((W72/(Y72*IF(ISNUMBER(E72),E72,1))),0),2)</f>
        <v>0</v>
      </c>
      <c r="Y72" s="90" t="str">
        <f t="shared" ref="Y72:Y75" si="89">IF(ISNUMBER(Y10), Y10+(Y10*$Y$63),"")</f>
        <v/>
      </c>
      <c r="Z72" s="5">
        <f>(IF(I72&lt;30%,0,IF(I72&lt;35%,F72*G72*H72*F!$B$33,IF(I72&lt;40%,F72*G72*H72*F!$B$38,IF(I72&lt;45%,F72*G72*H72*F!$B$43,IF(I72&lt;50%,F72*G72*H72*F!$B$48,IF(I72=50%,F72*G72*H72*F!$B$50,IF(I72=51%,F72*G72*H72*F!$B$51,IF(I72=52%,F72*G72*H72*F!$B$52,IF(I72=53%,F72*G72*H72*F!$B$53,IF(I72=54%,F72*G72*H72*F!$B$54,IF(I72=55%,F72*G72*H72*F!$B$55,IF(I72=56%,F72*G72*H72*F!$B$56,IF(I72=57%,F72*G72*H72*F!$B$57,IF(I72=58%,F72*G72*H72*F!$B$58,IF(I72=59%,F72*G72*H72*F!$B$59,IF(I72=60%,F72*G72*H72*F!$B$60,IF(I72=61%,F72*G72*H72*F!$B$61,IF(I72=62%,F72*G72*H72*F!$B$62,IF(I72=63%,F72*G72*H72*F!$B$63,IF(I72=64%,F72*G72*H72*F!$B$64,IF(I72=65%,F72*G72*H72*F!$B$65,IF(I72=66%,F72*G72*H72*F!$B$66,IF(I72=67%,F72*G72*H72*F!$B$67,IF(I72=68%,F72*G72*H72*F!$B$68,IF(I72=69%,F72*G72*H72*F!$B$69,IF(I72=70%,F72*G72*H72*F!$B$70,IF(I72=71%,F72*G72*H72*F!$B$71,IF(I72=72%,F72*G72*H72*F!$B$72,IF(I72=73%,F72*G72*H72*F!$B$73,IF(I72=74%,F72*G72*H72*F!$B$74,IF(I72=75%,F72*G72*H72*F!$B$75,IF(I72=76%,F72*G72*H72*F!$B$76,IF(I72=77%,F72*G72*H72*F!$B$77,IF(I72=78%,F72*G72*H72*F!$B$78,IF(I72=79%,F72*G72*H72*F!$B$79,IF(I72=80%,F72*G72*H72*F!$B$80,IF(I72=81%,F72*G72*H72*F!$B$81,IF(I72=82%,F72*G72*H72*F!$B$82,IF(I72=83%,F72*G72*H72*F!$B$83,IF(I72=84%,F72*G72*H72*F!$B$84,IF(I72=85%,F72*G72*H72*F!$B$85,IF(I72=86%,F72*G72*H72*F!$B$86,IF(I72=87%,F72*G72*H72*F!$B$87,IF(I72=88%,F72*G72*H72*F!$B$88,IF(I72=89%,F72*G72*H72*F!$B$89,IF(I72=90%,F72*G72*H72*F!$B$90,IF(I72=91%,F72*G72*H72*F!$B$91,IF(I72=92%,F72*G72*H72*F!$B$92,IF(I72=93%,F72*G72*H72*F!$B$93,IF(I72=94%,F72*G72*H72*F!$B$94,IF(I72=95%,F72*G72*H72*F!$B$95,IF(I72=96%,F72*G72*H72*F!$B$96,IF(I72=97%,F72*G72*H72*F!$B$97,IF(I72=98%,F72*G72*H72*F!$B$98,IF(I72=99%,F72*G72*H72*F!$B$99,IF(I72&gt;99%,F72*G72*H72*F!$B$100,))))))))))))))))))))))))))))))))))))))))))))))))))))))))+IF(M72&lt;30%,0,IF(M72&lt;35%,J72*K72*L72*F!$B$33,IF(M72&lt;40%,J72*K72*L72*F!$B$38,IF(M72&lt;45%,J72*K72*L72*F!$B$43,IF(M72&lt;50%,J72*K72*L72*F!$B$48,IF(M72=50%,J72*K72*L72*F!$B$50,IF(M72=51%,J72*K72*L72*F!$B$51,IF(M72=52%,J72*K72*L72*F!$B$52,IF(M72=53%,J72*K72*L72*F!$B$53,IF(M72=54%,J72*K72*L72*F!$B$54,IF(M72=55%,J72*K72*L72*F!$B$55,IF(M72=56%,J72*K72*L72*F!$B$56,IF(M72=57%,J72*K72*L72*F!$B$57,IF(M72=58%,J72*K72*L72*F!$B$58,IF(M72=59%,J72*K72*L72*F!$B$59,IF(M72=60%,J72*K72*L72*F!$B$60,IF(M72=61%,J72*K72*L72*F!$B$61,IF(M72=62%,J72*K72*L72*F!$B$62,IF(M72=63%,J72*K72*L72*F!$B$63,IF(M72=64%,J72*K72*L72*F!$B$64,IF(M72=65%,J72*K72*L72*F!$B$65,IF(M72=66%,J72*K72*L72*F!$B$66,IF(M72=67%,J72*K72*L72*F!$B$67,IF(M72=68%,J72*K72*L72*F!$B$68,IF(M72=69%,J72*K72*L72*F!$B$69,IF(M72=70%,J72*K72*L72*F!$B$70,IF(M72=71%,J72*K72*L72*F!$B$71,IF(M72=72%,J72*K72*L72*F!$B$72,IF(M72=73%,J72*K72*L72*F!$B$73,IF(M72=74%,J72*K72*L72*F!$B$74,IF(M72=75%,J72*K72*L72*F!$B$75,IF(M72=76%,J72*K72*L72*F!$B$76,IF(M72=77%,J72*K72*L72*F!$B$77,IF(M72=78%,J72*K72*L72*F!$B$78,IF(M72=79%,J72*K72*L72*F!$B$79,IF(M72=80%,J72*K72*L72*F!$B$80,IF(M72=81%,J72*K72*L72*F!$B$81,IF(M72=82%,J72*K72*L72*F!$B$82,IF(M72=83%,J72*K72*L72*F!$B$83,IF(M72=84%,J72*K72*L72*F!$B$84,IF(M72=85%,J72*K72*L72*F!$B$85,IF(M72=86%,J72*K72*L72*F!$B$86,IF(M72=87%,J72*K72*L72*F!$B$87,IF(M72=88%,J72*K72*L72*F!$B$88,IF(M72=89%,J72*K72*L72*F!$B$89,IF(M72=90%,J72*K72*L72*F!$B$90,IF(M72=91%,J72*K72*L72*F!$B$91,IF(M72=92%,J72*K72*L72*F!$B$92,IF(M72=93%,J72*K72*L72*F!$B$93,IF(M72=94%,J72*K72*L72*F!$B$94,IF(M72=95%,J72*K72*L72*F!$B$95,IF(M72=96%,J72*K72*L72*F!$B$96,IF(M72=97%,J72*K72*L72*F!$B$97,IF(M72=98%,J72*K72*L72*F!$B$98,IF(M72=99%,J72*K72*L72*F!$B$99,IF(M72&gt;99%,J72*K72*L72*F!$B$100,))))))))))))))))))))))))))))))))))))))))))))))))))))))))+IF(Q72&lt;30%,0,IF(Q72&lt;35%,N72*O72*P72*F!$B$33,IF(Q72&lt;40%,N72*O72*P72*F!$B$38,IF(Q72&lt;45%,N72*O72*P72*F!$B$43,IF(Q72&lt;50%,N72*O72*P72*F!$B$48,IF(Q72=50%,N72*O72*P72*F!$B$50,IF(Q72=51%,N72*O72*P72*F!$B$51,IF(Q72=52%,N72*O72*P72*F!$B$52,IF(Q72=53%,N72*O72*P72*F!$B$53,IF(Q72=54%,N72*O72*P72*F!$B$54,IF(Q72=55%,N72*O72*P72*F!$B$55,IF(Q72=56%,N72*O72*P72*F!$B$56,IF(Q72=57%,N72*O72*P72*F!$B$57,IF(Q72=58%,N72*O72*P72*F!$B$58,IF(Q72=59%,N72*O72*P72*F!$B$59,IF(Q72=60%,N72*O72*P72*F!$B$60,IF(Q72=61%,N72*O72*P72*F!$B$61,IF(Q72=62%,N72*O72*P72*F!$B$62,IF(Q72=63%,N72*O72*P72*F!$B$63,IF(Q72=64%,N72*O72*P72*F!$B$64,IF(Q72=65%,N72*O72*P72*F!$B$65,IF(Q72=66%,N72*O72*P72*F!$B$66,IF(Q72=67%,N72*O72*P72*F!$B$67,IF(Q72=68%,N72*O72*P72*F!$B$68,IF(Q72=69%,N72*O72*P72*F!$B$69,IF(Q72=70%,N72*O72*P72*F!$B$70,IF(Q72=71%,N72*O72*P72*F!$B$71,IF(Q72=72%,N72*O72*P72*F!$B$72,IF(Q72=73%,N72*O72*P72*F!$B$73,IF(Q72=74%,N72*O72*P72*F!$B$74,IF(Q72=75%,N72*O72*P72*F!$B$75,IF(Q72=76%,N72*O72*P72*F!$B$76,IF(Q72=77%,N72*O72*P72*F!$B$77,IF(Q72=78%,N72*O72*P72*F!$B$78,IF(Q72=79%,N72*O72*P72*F!$B$79,IF(Q72=80%,N72*O72*P72*F!$B$80,IF(Q72=81%,N72*O72*P72*F!$B$81,IF(Q72=82%,N72*O72*P72*F!$B$82,IF(Q72=83%,N72*O72*P72*F!$B$83,IF(Q72=84%,N72*O72*P72*F!$B$84,IF(Q72=85%,N72*O72*P72*F!$B$85,IF(Q72=86%,N72*O72*P72*F!$B$86,IF(Q72=87%,N72*O72*P72*F!$B$87,IF(Q72=88%,N72*O72*P72*F!$B$88,IF(Q72=89%,N72*O72*P72*F!$B$89,IF(Q72=90%,N72*O72*P72*F!$B$90,IF(Q72=91%,N72*O72*P72*F!$B$91,IF(Q72=92%,N72*O72*P72*F!$B$92,IF(Q72=93%,N72*O72*P72*F!$B$93,IF(Q72=94%,N72*O72*P72*F!$B$94,IF(Q72=95%,N72*O72*P72*F!$B$95,IF(Q72=96%,N72*O72*P72*F!$B$96,IF(Q72=97%,N72*O72*P72*F!$B$97,IF(Q72=98%,N72*O72*P72*F!$B$98,IF(Q72=99%,N72*O72*P72*F!$B$99,IF(Q72&gt;99%,N72*O72*P72*F!$B$100,))))))))))))))))))))))))))))))))))))))))))))))))))))))))+IF(U72&lt;30%,0,IF(U72&lt;35%,R72*S72*T72*F!$B$33,IF(U72&lt;40%,R72*S72*T72*F!$B$38,IF(U72&lt;45%,R72*S72*T72*F!$B$43,IF(U72&lt;50%,R72*S72*T72*F!$B$48,IF(U72=50%,R72*S72*T72*F!$B$50,IF(U72=51%,R72*S72*T72*F!$B$51,IF(U72=52%,R72*S72*T72*F!$B$52,IF(U72=53%,R72*S72*T72*F!$B$53,IF(U72=54%,R72*S72*T72*F!$B$54,IF(U72=55%,R72*S72*T72*F!$B$55,IF(U72=56%,R72*S72*T72*F!$B$56,IF(U72=57%,R72*S72*T72*F!$B$57,IF(U72=58%,R72*S72*T72*F!$B$58,IF(U72=59%,R72*S72*T72*F!$B$59,IF(U72=60%,R72*S72*T72*F!$B$60,IF(U72=61%,R72*S72*T72*F!$B$61,IF(U72=62%,R72*S72*T72*F!$B$62,IF(U72=63%,R72*S72*T72*F!$B$63,IF(U72=64%,R72*S72*T72*F!$B$64,IF(U72=65%,R72*S72*T72*F!$B$65,IF(U72=66%,R72*S72*T72*F!$B$66,IF(U72=67%,R72*S72*T72*F!$B$67,IF(U72=68%,R72*S72*T72*F!$B$68,IF(U72=69%,R72*S72*T72*F!$B$69,IF(U72=70%,R72*S72*T72*F!$B$70,IF(U72=71%,R72*S72*T72*F!$B$71,IF(U72=72%,R72*S72*T72*F!$B$72,IF(U72=73%,R72*S72*T72*F!$B$73,IF(U72=74%,R72*S72*T72*F!$B$74,IF(U72=75%,R72*S72*T72*F!$B$75,IF(U72=76%,R72*S72*T72*F!$B$76,IF(U72=77%,R72*S72*T72*F!$B$77,IF(U72=78%,R72*S72*T72*F!$B$78,IF(U72=79%,R72*S72*T72*F!$B$79,IF(U72=80%,R72*S72*T72*F!$B$80,IF(U72=81%,R72*S72*T72*F!$B$81,IF(U72=82%,R72*S72*T72*F!$B$82,IF(U72=83%,R72*S72*T72*F!$B$83,IF(U72=84%,R72*S72*T72*F!$B$84,IF(U72=85%,R72*S72*T72*F!$B$85,IF(U72=86%,R72*S72*T72*F!$B$86,IF(U72=87%,R72*S72*T72*F!$B$87,IF(U72=88%,R72*S72*T72*F!$B$88,IF(U72=89%,R72*S72*T72*F!$B$89,IF(U72=90%,R72*S72*T72*F!$B$90,IF(U72=91%,R72*S72*T72*F!$B$91,IF(U72=92%,R72*S72*T72*F!$B$92,IF(U72=93%,R72*S72*T72*F!$B$93,IF(U72=94%,R72*S72*T72*F!$B$94,IF(U72=95%,R72*S72*T72*F!$B$95,IF(U72=96%,R72*S72*T72*F!$B$96,IF(U72=97%,R72*S72*T72*F!$B$97,IF(U72=98%,R72*S72*T72*F!$B$98,IF(U72=99%,R72*S72*T72*F!$B$99,IF(U72&gt;99%,R72*S72*T72*F!$B$100)))))))))))))))))))))))))))))))))))))))))))))))))))))))))*IF(ISNUMBER(E72),E72,1)*IF(ISNUMBER(D72),D72,1)</f>
        <v>0</v>
      </c>
      <c r="AA72" s="5">
        <f>G72*H72+K72*L72+O72*P72+S72*T72</f>
        <v>0</v>
      </c>
      <c r="AB72" s="32">
        <f>(H72*(IF(I72&lt;45%,0.5,IF(I72&lt;55%,0.8,IF(I72&lt;65%,0.9,IF(I72&lt;75%,1,IF(I72&lt;85%,1.1,1.2))))))+L72*(IF(M72&lt;45%,0.5,IF(M72&lt;55%,0.8,IF(M72&lt;65%,0.9,IF(M72&lt;75%,1,IF(M72&lt;85%,1.1,1.2))))))+P72*(IF(Q72&lt;45%,0.5,IF(Q72&lt;55%,0.8,IF(Q72&lt;65%,0.9,IF(Q72&lt;75%,1,IF(Q72&lt;85%,1.1,1.2))))))+T72*(IF(U72&lt;45%,0.5,IF(U72&lt;55%,0.8,IF(U72&lt;65%,0.9,IF(U72&lt;75%,1,IF(U72&lt;85%,1.1,1.2)))))))*IF(D72&gt;=0.8,6,IF(D72&lt;=0.4,1.5,3))</f>
        <v>0</v>
      </c>
      <c r="AC72" s="10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</row>
    <row r="73" spans="1:62" x14ac:dyDescent="0.25">
      <c r="A73" s="1129"/>
      <c r="B73" s="61" t="str">
        <f t="shared" ref="B73:E73" si="90">IF(B11="","",B11)</f>
        <v/>
      </c>
      <c r="C73" s="62" t="str">
        <f t="shared" si="90"/>
        <v/>
      </c>
      <c r="D73" s="63">
        <f t="shared" si="85"/>
        <v>0</v>
      </c>
      <c r="E73" s="64" t="str">
        <f t="shared" si="90"/>
        <v/>
      </c>
      <c r="F73" s="152"/>
      <c r="G73" s="153"/>
      <c r="H73" s="153"/>
      <c r="I73" s="95">
        <f t="shared" si="80"/>
        <v>0</v>
      </c>
      <c r="J73" s="152"/>
      <c r="K73" s="94"/>
      <c r="L73" s="94"/>
      <c r="M73" s="95">
        <f t="shared" si="81"/>
        <v>0</v>
      </c>
      <c r="N73" s="152"/>
      <c r="O73" s="94"/>
      <c r="P73" s="94"/>
      <c r="Q73" s="95">
        <f t="shared" si="82"/>
        <v>0</v>
      </c>
      <c r="R73" s="152"/>
      <c r="S73" s="94"/>
      <c r="T73" s="94"/>
      <c r="U73" s="93">
        <f t="shared" si="83"/>
        <v>0</v>
      </c>
      <c r="V73" s="113">
        <f t="shared" si="86"/>
        <v>0</v>
      </c>
      <c r="W73" s="114">
        <f t="shared" si="87"/>
        <v>0</v>
      </c>
      <c r="X73" s="36">
        <f t="shared" si="88"/>
        <v>0</v>
      </c>
      <c r="Y73" s="90" t="str">
        <f t="shared" si="89"/>
        <v/>
      </c>
      <c r="Z73" s="6">
        <f>(IF(I73&lt;30%,0,IF(I73&lt;35%,F73*G73*H73*F!$B$33,IF(I73&lt;40%,F73*G73*H73*F!$B$38,IF(I73&lt;45%,F73*G73*H73*F!$B$43,IF(I73&lt;50%,F73*G73*H73*F!$B$48,IF(I73=50%,F73*G73*H73*F!$B$50,IF(I73=51%,F73*G73*H73*F!$B$51,IF(I73=52%,F73*G73*H73*F!$B$52,IF(I73=53%,F73*G73*H73*F!$B$53,IF(I73=54%,F73*G73*H73*F!$B$54,IF(I73=55%,F73*G73*H73*F!$B$55,IF(I73=56%,F73*G73*H73*F!$B$56,IF(I73=57%,F73*G73*H73*F!$B$57,IF(I73=58%,F73*G73*H73*F!$B$58,IF(I73=59%,F73*G73*H73*F!$B$59,IF(I73=60%,F73*G73*H73*F!$B$60,IF(I73=61%,F73*G73*H73*F!$B$61,IF(I73=62%,F73*G73*H73*F!$B$62,IF(I73=63%,F73*G73*H73*F!$B$63,IF(I73=64%,F73*G73*H73*F!$B$64,IF(I73=65%,F73*G73*H73*F!$B$65,IF(I73=66%,F73*G73*H73*F!$B$66,IF(I73=67%,F73*G73*H73*F!$B$67,IF(I73=68%,F73*G73*H73*F!$B$68,IF(I73=69%,F73*G73*H73*F!$B$69,IF(I73=70%,F73*G73*H73*F!$B$70,IF(I73=71%,F73*G73*H73*F!$B$71,IF(I73=72%,F73*G73*H73*F!$B$72,IF(I73=73%,F73*G73*H73*F!$B$73,IF(I73=74%,F73*G73*H73*F!$B$74,IF(I73=75%,F73*G73*H73*F!$B$75,IF(I73=76%,F73*G73*H73*F!$B$76,IF(I73=77%,F73*G73*H73*F!$B$77,IF(I73=78%,F73*G73*H73*F!$B$78,IF(I73=79%,F73*G73*H73*F!$B$79,IF(I73=80%,F73*G73*H73*F!$B$80,IF(I73=81%,F73*G73*H73*F!$B$81,IF(I73=82%,F73*G73*H73*F!$B$82,IF(I73=83%,F73*G73*H73*F!$B$83,IF(I73=84%,F73*G73*H73*F!$B$84,IF(I73=85%,F73*G73*H73*F!$B$85,IF(I73=86%,F73*G73*H73*F!$B$86,IF(I73=87%,F73*G73*H73*F!$B$87,IF(I73=88%,F73*G73*H73*F!$B$88,IF(I73=89%,F73*G73*H73*F!$B$89,IF(I73=90%,F73*G73*H73*F!$B$90,IF(I73=91%,F73*G73*H73*F!$B$91,IF(I73=92%,F73*G73*H73*F!$B$92,IF(I73=93%,F73*G73*H73*F!$B$93,IF(I73=94%,F73*G73*H73*F!$B$94,IF(I73=95%,F73*G73*H73*F!$B$95,IF(I73=96%,F73*G73*H73*F!$B$96,IF(I73=97%,F73*G73*H73*F!$B$97,IF(I73=98%,F73*G73*H73*F!$B$98,IF(I73=99%,F73*G73*H73*F!$B$99,IF(I73&gt;99%,F73*G73*H73*F!$B$100,))))))))))))))))))))))))))))))))))))))))))))))))))))))))+IF(M73&lt;30%,0,IF(M73&lt;35%,J73*K73*L73*F!$B$33,IF(M73&lt;40%,J73*K73*L73*F!$B$38,IF(M73&lt;45%,J73*K73*L73*F!$B$43,IF(M73&lt;50%,J73*K73*L73*F!$B$48,IF(M73=50%,J73*K73*L73*F!$B$50,IF(M73=51%,J73*K73*L73*F!$B$51,IF(M73=52%,J73*K73*L73*F!$B$52,IF(M73=53%,J73*K73*L73*F!$B$53,IF(M73=54%,J73*K73*L73*F!$B$54,IF(M73=55%,J73*K73*L73*F!$B$55,IF(M73=56%,J73*K73*L73*F!$B$56,IF(M73=57%,J73*K73*L73*F!$B$57,IF(M73=58%,J73*K73*L73*F!$B$58,IF(M73=59%,J73*K73*L73*F!$B$59,IF(M73=60%,J73*K73*L73*F!$B$60,IF(M73=61%,J73*K73*L73*F!$B$61,IF(M73=62%,J73*K73*L73*F!$B$62,IF(M73=63%,J73*K73*L73*F!$B$63,IF(M73=64%,J73*K73*L73*F!$B$64,IF(M73=65%,J73*K73*L73*F!$B$65,IF(M73=66%,J73*K73*L73*F!$B$66,IF(M73=67%,J73*K73*L73*F!$B$67,IF(M73=68%,J73*K73*L73*F!$B$68,IF(M73=69%,J73*K73*L73*F!$B$69,IF(M73=70%,J73*K73*L73*F!$B$70,IF(M73=71%,J73*K73*L73*F!$B$71,IF(M73=72%,J73*K73*L73*F!$B$72,IF(M73=73%,J73*K73*L73*F!$B$73,IF(M73=74%,J73*K73*L73*F!$B$74,IF(M73=75%,J73*K73*L73*F!$B$75,IF(M73=76%,J73*K73*L73*F!$B$76,IF(M73=77%,J73*K73*L73*F!$B$77,IF(M73=78%,J73*K73*L73*F!$B$78,IF(M73=79%,J73*K73*L73*F!$B$79,IF(M73=80%,J73*K73*L73*F!$B$80,IF(M73=81%,J73*K73*L73*F!$B$81,IF(M73=82%,J73*K73*L73*F!$B$82,IF(M73=83%,J73*K73*L73*F!$B$83,IF(M73=84%,J73*K73*L73*F!$B$84,IF(M73=85%,J73*K73*L73*F!$B$85,IF(M73=86%,J73*K73*L73*F!$B$86,IF(M73=87%,J73*K73*L73*F!$B$87,IF(M73=88%,J73*K73*L73*F!$B$88,IF(M73=89%,J73*K73*L73*F!$B$89,IF(M73=90%,J73*K73*L73*F!$B$90,IF(M73=91%,J73*K73*L73*F!$B$91,IF(M73=92%,J73*K73*L73*F!$B$92,IF(M73=93%,J73*K73*L73*F!$B$93,IF(M73=94%,J73*K73*L73*F!$B$94,IF(M73=95%,J73*K73*L73*F!$B$95,IF(M73=96%,J73*K73*L73*F!$B$96,IF(M73=97%,J73*K73*L73*F!$B$97,IF(M73=98%,J73*K73*L73*F!$B$98,IF(M73=99%,J73*K73*L73*F!$B$99,IF(M73&gt;99%,J73*K73*L73*F!$B$100,))))))))))))))))))))))))))))))))))))))))))))))))))))))))+IF(Q73&lt;30%,0,IF(Q73&lt;35%,N73*O73*P73*F!$B$33,IF(Q73&lt;40%,N73*O73*P73*F!$B$38,IF(Q73&lt;45%,N73*O73*P73*F!$B$43,IF(Q73&lt;50%,N73*O73*P73*F!$B$48,IF(Q73=50%,N73*O73*P73*F!$B$50,IF(Q73=51%,N73*O73*P73*F!$B$51,IF(Q73=52%,N73*O73*P73*F!$B$52,IF(Q73=53%,N73*O73*P73*F!$B$53,IF(Q73=54%,N73*O73*P73*F!$B$54,IF(Q73=55%,N73*O73*P73*F!$B$55,IF(Q73=56%,N73*O73*P73*F!$B$56,IF(Q73=57%,N73*O73*P73*F!$B$57,IF(Q73=58%,N73*O73*P73*F!$B$58,IF(Q73=59%,N73*O73*P73*F!$B$59,IF(Q73=60%,N73*O73*P73*F!$B$60,IF(Q73=61%,N73*O73*P73*F!$B$61,IF(Q73=62%,N73*O73*P73*F!$B$62,IF(Q73=63%,N73*O73*P73*F!$B$63,IF(Q73=64%,N73*O73*P73*F!$B$64,IF(Q73=65%,N73*O73*P73*F!$B$65,IF(Q73=66%,N73*O73*P73*F!$B$66,IF(Q73=67%,N73*O73*P73*F!$B$67,IF(Q73=68%,N73*O73*P73*F!$B$68,IF(Q73=69%,N73*O73*P73*F!$B$69,IF(Q73=70%,N73*O73*P73*F!$B$70,IF(Q73=71%,N73*O73*P73*F!$B$71,IF(Q73=72%,N73*O73*P73*F!$B$72,IF(Q73=73%,N73*O73*P73*F!$B$73,IF(Q73=74%,N73*O73*P73*F!$B$74,IF(Q73=75%,N73*O73*P73*F!$B$75,IF(Q73=76%,N73*O73*P73*F!$B$76,IF(Q73=77%,N73*O73*P73*F!$B$77,IF(Q73=78%,N73*O73*P73*F!$B$78,IF(Q73=79%,N73*O73*P73*F!$B$79,IF(Q73=80%,N73*O73*P73*F!$B$80,IF(Q73=81%,N73*O73*P73*F!$B$81,IF(Q73=82%,N73*O73*P73*F!$B$82,IF(Q73=83%,N73*O73*P73*F!$B$83,IF(Q73=84%,N73*O73*P73*F!$B$84,IF(Q73=85%,N73*O73*P73*F!$B$85,IF(Q73=86%,N73*O73*P73*F!$B$86,IF(Q73=87%,N73*O73*P73*F!$B$87,IF(Q73=88%,N73*O73*P73*F!$B$88,IF(Q73=89%,N73*O73*P73*F!$B$89,IF(Q73=90%,N73*O73*P73*F!$B$90,IF(Q73=91%,N73*O73*P73*F!$B$91,IF(Q73=92%,N73*O73*P73*F!$B$92,IF(Q73=93%,N73*O73*P73*F!$B$93,IF(Q73=94%,N73*O73*P73*F!$B$94,IF(Q73=95%,N73*O73*P73*F!$B$95,IF(Q73=96%,N73*O73*P73*F!$B$96,IF(Q73=97%,N73*O73*P73*F!$B$97,IF(Q73=98%,N73*O73*P73*F!$B$98,IF(Q73=99%,N73*O73*P73*F!$B$99,IF(Q73&gt;99%,N73*O73*P73*F!$B$100,))))))))))))))))))))))))))))))))))))))))))))))))))))))))+IF(U73&lt;30%,0,IF(U73&lt;35%,R73*S73*T73*F!$B$33,IF(U73&lt;40%,R73*S73*T73*F!$B$38,IF(U73&lt;45%,R73*S73*T73*F!$B$43,IF(U73&lt;50%,R73*S73*T73*F!$B$48,IF(U73=50%,R73*S73*T73*F!$B$50,IF(U73=51%,R73*S73*T73*F!$B$51,IF(U73=52%,R73*S73*T73*F!$B$52,IF(U73=53%,R73*S73*T73*F!$B$53,IF(U73=54%,R73*S73*T73*F!$B$54,IF(U73=55%,R73*S73*T73*F!$B$55,IF(U73=56%,R73*S73*T73*F!$B$56,IF(U73=57%,R73*S73*T73*F!$B$57,IF(U73=58%,R73*S73*T73*F!$B$58,IF(U73=59%,R73*S73*T73*F!$B$59,IF(U73=60%,R73*S73*T73*F!$B$60,IF(U73=61%,R73*S73*T73*F!$B$61,IF(U73=62%,R73*S73*T73*F!$B$62,IF(U73=63%,R73*S73*T73*F!$B$63,IF(U73=64%,R73*S73*T73*F!$B$64,IF(U73=65%,R73*S73*T73*F!$B$65,IF(U73=66%,R73*S73*T73*F!$B$66,IF(U73=67%,R73*S73*T73*F!$B$67,IF(U73=68%,R73*S73*T73*F!$B$68,IF(U73=69%,R73*S73*T73*F!$B$69,IF(U73=70%,R73*S73*T73*F!$B$70,IF(U73=71%,R73*S73*T73*F!$B$71,IF(U73=72%,R73*S73*T73*F!$B$72,IF(U73=73%,R73*S73*T73*F!$B$73,IF(U73=74%,R73*S73*T73*F!$B$74,IF(U73=75%,R73*S73*T73*F!$B$75,IF(U73=76%,R73*S73*T73*F!$B$76,IF(U73=77%,R73*S73*T73*F!$B$77,IF(U73=78%,R73*S73*T73*F!$B$78,IF(U73=79%,R73*S73*T73*F!$B$79,IF(U73=80%,R73*S73*T73*F!$B$80,IF(U73=81%,R73*S73*T73*F!$B$81,IF(U73=82%,R73*S73*T73*F!$B$82,IF(U73=83%,R73*S73*T73*F!$B$83,IF(U73=84%,R73*S73*T73*F!$B$84,IF(U73=85%,R73*S73*T73*F!$B$85,IF(U73=86%,R73*S73*T73*F!$B$86,IF(U73=87%,R73*S73*T73*F!$B$87,IF(U73=88%,R73*S73*T73*F!$B$88,IF(U73=89%,R73*S73*T73*F!$B$89,IF(U73=90%,R73*S73*T73*F!$B$90,IF(U73=91%,R73*S73*T73*F!$B$91,IF(U73=92%,R73*S73*T73*F!$B$92,IF(U73=93%,R73*S73*T73*F!$B$93,IF(U73=94%,R73*S73*T73*F!$B$94,IF(U73=95%,R73*S73*T73*F!$B$95,IF(U73=96%,R73*S73*T73*F!$B$96,IF(U73=97%,R73*S73*T73*F!$B$97,IF(U73=98%,R73*S73*T73*F!$B$98,IF(U73=99%,R73*S73*T73*F!$B$99,IF(U73&gt;99%,R73*S73*T73*F!$B$100)))))))))))))))))))))))))))))))))))))))))))))))))))))))))*IF(ISNUMBER(E73),E73,1)*IF(ISNUMBER(D73),D73,1)</f>
        <v>0</v>
      </c>
      <c r="AA73" s="6">
        <f>G73*H73+K73*L73+O73*P73+S73*T73</f>
        <v>0</v>
      </c>
      <c r="AB73" s="35">
        <f>(H73*(IF(I73&lt;45%,0.5,IF(I73&lt;55%,0.8,IF(I73&lt;65%,0.9,IF(I73&lt;75%,1,IF(I73&lt;85%,1.1,1.2))))))+L73*(IF(M73&lt;45%,0.5,IF(M73&lt;55%,0.8,IF(M73&lt;65%,0.9,IF(M73&lt;75%,1,IF(M73&lt;85%,1.1,1.2))))))+P73*(IF(Q73&lt;45%,0.5,IF(Q73&lt;55%,0.8,IF(Q73&lt;65%,0.9,IF(Q73&lt;75%,1,IF(Q73&lt;85%,1.1,1.2))))))+T73*(IF(U73&lt;45%,0.5,IF(U73&lt;55%,0.8,IF(U73&lt;65%,0.9,IF(U73&lt;75%,1,IF(U73&lt;85%,1.1,1.2)))))))*IF(D73&gt;=0.8,6,IF(D73&lt;=0.4,1.5,3))</f>
        <v>0</v>
      </c>
      <c r="AC73" s="10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</row>
    <row r="74" spans="1:62" x14ac:dyDescent="0.25">
      <c r="A74" s="1129"/>
      <c r="B74" s="61" t="str">
        <f t="shared" ref="B74:E74" si="91">IF(B12="","",B12)</f>
        <v/>
      </c>
      <c r="C74" s="62" t="str">
        <f t="shared" si="91"/>
        <v/>
      </c>
      <c r="D74" s="63">
        <f t="shared" si="85"/>
        <v>0</v>
      </c>
      <c r="E74" s="64" t="str">
        <f t="shared" si="91"/>
        <v/>
      </c>
      <c r="F74" s="150"/>
      <c r="G74" s="151"/>
      <c r="H74" s="151"/>
      <c r="I74" s="102">
        <f t="shared" si="80"/>
        <v>0</v>
      </c>
      <c r="J74" s="150"/>
      <c r="K74" s="100"/>
      <c r="L74" s="100"/>
      <c r="M74" s="102">
        <f t="shared" si="81"/>
        <v>0</v>
      </c>
      <c r="N74" s="150"/>
      <c r="O74" s="100"/>
      <c r="P74" s="100"/>
      <c r="Q74" s="102">
        <f t="shared" si="82"/>
        <v>0</v>
      </c>
      <c r="R74" s="150"/>
      <c r="S74" s="100"/>
      <c r="T74" s="100"/>
      <c r="U74" s="101">
        <f t="shared" si="83"/>
        <v>0</v>
      </c>
      <c r="V74" s="110">
        <f t="shared" si="86"/>
        <v>0</v>
      </c>
      <c r="W74" s="111">
        <f t="shared" si="87"/>
        <v>0</v>
      </c>
      <c r="X74" s="53">
        <f>ROUND(IFERROR((W74/(Y74*IF(ISNUMBER(E74),E74,1))),0),2)</f>
        <v>0</v>
      </c>
      <c r="Y74" s="90" t="str">
        <f t="shared" si="89"/>
        <v/>
      </c>
      <c r="Z74" s="5">
        <f>(IF(I74&lt;30%,0,IF(I74&lt;35%,F74*G74*H74*F!$B$33,IF(I74&lt;40%,F74*G74*H74*F!$B$38,IF(I74&lt;45%,F74*G74*H74*F!$B$43,IF(I74&lt;50%,F74*G74*H74*F!$B$48,IF(I74=50%,F74*G74*H74*F!$B$50,IF(I74=51%,F74*G74*H74*F!$B$51,IF(I74=52%,F74*G74*H74*F!$B$52,IF(I74=53%,F74*G74*H74*F!$B$53,IF(I74=54%,F74*G74*H74*F!$B$54,IF(I74=55%,F74*G74*H74*F!$B$55,IF(I74=56%,F74*G74*H74*F!$B$56,IF(I74=57%,F74*G74*H74*F!$B$57,IF(I74=58%,F74*G74*H74*F!$B$58,IF(I74=59%,F74*G74*H74*F!$B$59,IF(I74=60%,F74*G74*H74*F!$B$60,IF(I74=61%,F74*G74*H74*F!$B$61,IF(I74=62%,F74*G74*H74*F!$B$62,IF(I74=63%,F74*G74*H74*F!$B$63,IF(I74=64%,F74*G74*H74*F!$B$64,IF(I74=65%,F74*G74*H74*F!$B$65,IF(I74=66%,F74*G74*H74*F!$B$66,IF(I74=67%,F74*G74*H74*F!$B$67,IF(I74=68%,F74*G74*H74*F!$B$68,IF(I74=69%,F74*G74*H74*F!$B$69,IF(I74=70%,F74*G74*H74*F!$B$70,IF(I74=71%,F74*G74*H74*F!$B$71,IF(I74=72%,F74*G74*H74*F!$B$72,IF(I74=73%,F74*G74*H74*F!$B$73,IF(I74=74%,F74*G74*H74*F!$B$74,IF(I74=75%,F74*G74*H74*F!$B$75,IF(I74=76%,F74*G74*H74*F!$B$76,IF(I74=77%,F74*G74*H74*F!$B$77,IF(I74=78%,F74*G74*H74*F!$B$78,IF(I74=79%,F74*G74*H74*F!$B$79,IF(I74=80%,F74*G74*H74*F!$B$80,IF(I74=81%,F74*G74*H74*F!$B$81,IF(I74=82%,F74*G74*H74*F!$B$82,IF(I74=83%,F74*G74*H74*F!$B$83,IF(I74=84%,F74*G74*H74*F!$B$84,IF(I74=85%,F74*G74*H74*F!$B$85,IF(I74=86%,F74*G74*H74*F!$B$86,IF(I74=87%,F74*G74*H74*F!$B$87,IF(I74=88%,F74*G74*H74*F!$B$88,IF(I74=89%,F74*G74*H74*F!$B$89,IF(I74=90%,F74*G74*H74*F!$B$90,IF(I74=91%,F74*G74*H74*F!$B$91,IF(I74=92%,F74*G74*H74*F!$B$92,IF(I74=93%,F74*G74*H74*F!$B$93,IF(I74=94%,F74*G74*H74*F!$B$94,IF(I74=95%,F74*G74*H74*F!$B$95,IF(I74=96%,F74*G74*H74*F!$B$96,IF(I74=97%,F74*G74*H74*F!$B$97,IF(I74=98%,F74*G74*H74*F!$B$98,IF(I74=99%,F74*G74*H74*F!$B$99,IF(I74&gt;99%,F74*G74*H74*F!$B$100,))))))))))))))))))))))))))))))))))))))))))))))))))))))))+IF(M74&lt;30%,0,IF(M74&lt;35%,J74*K74*L74*F!$B$33,IF(M74&lt;40%,J74*K74*L74*F!$B$38,IF(M74&lt;45%,J74*K74*L74*F!$B$43,IF(M74&lt;50%,J74*K74*L74*F!$B$48,IF(M74=50%,J74*K74*L74*F!$B$50,IF(M74=51%,J74*K74*L74*F!$B$51,IF(M74=52%,J74*K74*L74*F!$B$52,IF(M74=53%,J74*K74*L74*F!$B$53,IF(M74=54%,J74*K74*L74*F!$B$54,IF(M74=55%,J74*K74*L74*F!$B$55,IF(M74=56%,J74*K74*L74*F!$B$56,IF(M74=57%,J74*K74*L74*F!$B$57,IF(M74=58%,J74*K74*L74*F!$B$58,IF(M74=59%,J74*K74*L74*F!$B$59,IF(M74=60%,J74*K74*L74*F!$B$60,IF(M74=61%,J74*K74*L74*F!$B$61,IF(M74=62%,J74*K74*L74*F!$B$62,IF(M74=63%,J74*K74*L74*F!$B$63,IF(M74=64%,J74*K74*L74*F!$B$64,IF(M74=65%,J74*K74*L74*F!$B$65,IF(M74=66%,J74*K74*L74*F!$B$66,IF(M74=67%,J74*K74*L74*F!$B$67,IF(M74=68%,J74*K74*L74*F!$B$68,IF(M74=69%,J74*K74*L74*F!$B$69,IF(M74=70%,J74*K74*L74*F!$B$70,IF(M74=71%,J74*K74*L74*F!$B$71,IF(M74=72%,J74*K74*L74*F!$B$72,IF(M74=73%,J74*K74*L74*F!$B$73,IF(M74=74%,J74*K74*L74*F!$B$74,IF(M74=75%,J74*K74*L74*F!$B$75,IF(M74=76%,J74*K74*L74*F!$B$76,IF(M74=77%,J74*K74*L74*F!$B$77,IF(M74=78%,J74*K74*L74*F!$B$78,IF(M74=79%,J74*K74*L74*F!$B$79,IF(M74=80%,J74*K74*L74*F!$B$80,IF(M74=81%,J74*K74*L74*F!$B$81,IF(M74=82%,J74*K74*L74*F!$B$82,IF(M74=83%,J74*K74*L74*F!$B$83,IF(M74=84%,J74*K74*L74*F!$B$84,IF(M74=85%,J74*K74*L74*F!$B$85,IF(M74=86%,J74*K74*L74*F!$B$86,IF(M74=87%,J74*K74*L74*F!$B$87,IF(M74=88%,J74*K74*L74*F!$B$88,IF(M74=89%,J74*K74*L74*F!$B$89,IF(M74=90%,J74*K74*L74*F!$B$90,IF(M74=91%,J74*K74*L74*F!$B$91,IF(M74=92%,J74*K74*L74*F!$B$92,IF(M74=93%,J74*K74*L74*F!$B$93,IF(M74=94%,J74*K74*L74*F!$B$94,IF(M74=95%,J74*K74*L74*F!$B$95,IF(M74=96%,J74*K74*L74*F!$B$96,IF(M74=97%,J74*K74*L74*F!$B$97,IF(M74=98%,J74*K74*L74*F!$B$98,IF(M74=99%,J74*K74*L74*F!$B$99,IF(M74&gt;99%,J74*K74*L74*F!$B$100,))))))))))))))))))))))))))))))))))))))))))))))))))))))))+IF(Q74&lt;30%,0,IF(Q74&lt;35%,N74*O74*P74*F!$B$33,IF(Q74&lt;40%,N74*O74*P74*F!$B$38,IF(Q74&lt;45%,N74*O74*P74*F!$B$43,IF(Q74&lt;50%,N74*O74*P74*F!$B$48,IF(Q74=50%,N74*O74*P74*F!$B$50,IF(Q74=51%,N74*O74*P74*F!$B$51,IF(Q74=52%,N74*O74*P74*F!$B$52,IF(Q74=53%,N74*O74*P74*F!$B$53,IF(Q74=54%,N74*O74*P74*F!$B$54,IF(Q74=55%,N74*O74*P74*F!$B$55,IF(Q74=56%,N74*O74*P74*F!$B$56,IF(Q74=57%,N74*O74*P74*F!$B$57,IF(Q74=58%,N74*O74*P74*F!$B$58,IF(Q74=59%,N74*O74*P74*F!$B$59,IF(Q74=60%,N74*O74*P74*F!$B$60,IF(Q74=61%,N74*O74*P74*F!$B$61,IF(Q74=62%,N74*O74*P74*F!$B$62,IF(Q74=63%,N74*O74*P74*F!$B$63,IF(Q74=64%,N74*O74*P74*F!$B$64,IF(Q74=65%,N74*O74*P74*F!$B$65,IF(Q74=66%,N74*O74*P74*F!$B$66,IF(Q74=67%,N74*O74*P74*F!$B$67,IF(Q74=68%,N74*O74*P74*F!$B$68,IF(Q74=69%,N74*O74*P74*F!$B$69,IF(Q74=70%,N74*O74*P74*F!$B$70,IF(Q74=71%,N74*O74*P74*F!$B$71,IF(Q74=72%,N74*O74*P74*F!$B$72,IF(Q74=73%,N74*O74*P74*F!$B$73,IF(Q74=74%,N74*O74*P74*F!$B$74,IF(Q74=75%,N74*O74*P74*F!$B$75,IF(Q74=76%,N74*O74*P74*F!$B$76,IF(Q74=77%,N74*O74*P74*F!$B$77,IF(Q74=78%,N74*O74*P74*F!$B$78,IF(Q74=79%,N74*O74*P74*F!$B$79,IF(Q74=80%,N74*O74*P74*F!$B$80,IF(Q74=81%,N74*O74*P74*F!$B$81,IF(Q74=82%,N74*O74*P74*F!$B$82,IF(Q74=83%,N74*O74*P74*F!$B$83,IF(Q74=84%,N74*O74*P74*F!$B$84,IF(Q74=85%,N74*O74*P74*F!$B$85,IF(Q74=86%,N74*O74*P74*F!$B$86,IF(Q74=87%,N74*O74*P74*F!$B$87,IF(Q74=88%,N74*O74*P74*F!$B$88,IF(Q74=89%,N74*O74*P74*F!$B$89,IF(Q74=90%,N74*O74*P74*F!$B$90,IF(Q74=91%,N74*O74*P74*F!$B$91,IF(Q74=92%,N74*O74*P74*F!$B$92,IF(Q74=93%,N74*O74*P74*F!$B$93,IF(Q74=94%,N74*O74*P74*F!$B$94,IF(Q74=95%,N74*O74*P74*F!$B$95,IF(Q74=96%,N74*O74*P74*F!$B$96,IF(Q74=97%,N74*O74*P74*F!$B$97,IF(Q74=98%,N74*O74*P74*F!$B$98,IF(Q74=99%,N74*O74*P74*F!$B$99,IF(Q74&gt;99%,N74*O74*P74*F!$B$100,))))))))))))))))))))))))))))))))))))))))))))))))))))))))+IF(U74&lt;30%,0,IF(U74&lt;35%,R74*S74*T74*F!$B$33,IF(U74&lt;40%,R74*S74*T74*F!$B$38,IF(U74&lt;45%,R74*S74*T74*F!$B$43,IF(U74&lt;50%,R74*S74*T74*F!$B$48,IF(U74=50%,R74*S74*T74*F!$B$50,IF(U74=51%,R74*S74*T74*F!$B$51,IF(U74=52%,R74*S74*T74*F!$B$52,IF(U74=53%,R74*S74*T74*F!$B$53,IF(U74=54%,R74*S74*T74*F!$B$54,IF(U74=55%,R74*S74*T74*F!$B$55,IF(U74=56%,R74*S74*T74*F!$B$56,IF(U74=57%,R74*S74*T74*F!$B$57,IF(U74=58%,R74*S74*T74*F!$B$58,IF(U74=59%,R74*S74*T74*F!$B$59,IF(U74=60%,R74*S74*T74*F!$B$60,IF(U74=61%,R74*S74*T74*F!$B$61,IF(U74=62%,R74*S74*T74*F!$B$62,IF(U74=63%,R74*S74*T74*F!$B$63,IF(U74=64%,R74*S74*T74*F!$B$64,IF(U74=65%,R74*S74*T74*F!$B$65,IF(U74=66%,R74*S74*T74*F!$B$66,IF(U74=67%,R74*S74*T74*F!$B$67,IF(U74=68%,R74*S74*T74*F!$B$68,IF(U74=69%,R74*S74*T74*F!$B$69,IF(U74=70%,R74*S74*T74*F!$B$70,IF(U74=71%,R74*S74*T74*F!$B$71,IF(U74=72%,R74*S74*T74*F!$B$72,IF(U74=73%,R74*S74*T74*F!$B$73,IF(U74=74%,R74*S74*T74*F!$B$74,IF(U74=75%,R74*S74*T74*F!$B$75,IF(U74=76%,R74*S74*T74*F!$B$76,IF(U74=77%,R74*S74*T74*F!$B$77,IF(U74=78%,R74*S74*T74*F!$B$78,IF(U74=79%,R74*S74*T74*F!$B$79,IF(U74=80%,R74*S74*T74*F!$B$80,IF(U74=81%,R74*S74*T74*F!$B$81,IF(U74=82%,R74*S74*T74*F!$B$82,IF(U74=83%,R74*S74*T74*F!$B$83,IF(U74=84%,R74*S74*T74*F!$B$84,IF(U74=85%,R74*S74*T74*F!$B$85,IF(U74=86%,R74*S74*T74*F!$B$86,IF(U74=87%,R74*S74*T74*F!$B$87,IF(U74=88%,R74*S74*T74*F!$B$88,IF(U74=89%,R74*S74*T74*F!$B$89,IF(U74=90%,R74*S74*T74*F!$B$90,IF(U74=91%,R74*S74*T74*F!$B$91,IF(U74=92%,R74*S74*T74*F!$B$92,IF(U74=93%,R74*S74*T74*F!$B$93,IF(U74=94%,R74*S74*T74*F!$B$94,IF(U74=95%,R74*S74*T74*F!$B$95,IF(U74=96%,R74*S74*T74*F!$B$96,IF(U74=97%,R74*S74*T74*F!$B$97,IF(U74=98%,R74*S74*T74*F!$B$98,IF(U74=99%,R74*S74*T74*F!$B$99,IF(U74&gt;99%,R74*S74*T74*F!$B$100)))))))))))))))))))))))))))))))))))))))))))))))))))))))))*IF(ISNUMBER(E74),E74,1)*IF(ISNUMBER(D74),D74,1)</f>
        <v>0</v>
      </c>
      <c r="AA74" s="5">
        <f>G74*H74+K74*L74+O74*P74+S74*T74</f>
        <v>0</v>
      </c>
      <c r="AB74" s="32">
        <f>(H74*(IF(I74&lt;45%,0.5,IF(I74&lt;55%,0.8,IF(I74&lt;65%,0.9,IF(I74&lt;75%,1,IF(I74&lt;85%,1.1,1.2))))))+L74*(IF(M74&lt;45%,0.5,IF(M74&lt;55%,0.8,IF(M74&lt;65%,0.9,IF(M74&lt;75%,1,IF(M74&lt;85%,1.1,1.2))))))+P74*(IF(Q74&lt;45%,0.5,IF(Q74&lt;55%,0.8,IF(Q74&lt;65%,0.9,IF(Q74&lt;75%,1,IF(Q74&lt;85%,1.1,1.2))))))+T74*(IF(U74&lt;45%,0.5,IF(U74&lt;55%,0.8,IF(U74&lt;65%,0.9,IF(U74&lt;75%,1,IF(U74&lt;85%,1.1,1.2)))))))*IF(D74&gt;=0.8,6,IF(D74&lt;=0.4,1.5,3))</f>
        <v>0</v>
      </c>
      <c r="AC74" s="10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</row>
    <row r="75" spans="1:62" x14ac:dyDescent="0.25">
      <c r="A75" s="1129"/>
      <c r="B75" s="61" t="str">
        <f t="shared" ref="B75:E75" si="92">IF(B13="","",B13)</f>
        <v/>
      </c>
      <c r="C75" s="62" t="str">
        <f t="shared" si="92"/>
        <v/>
      </c>
      <c r="D75" s="63">
        <f t="shared" si="85"/>
        <v>0</v>
      </c>
      <c r="E75" s="64" t="str">
        <f t="shared" si="92"/>
        <v/>
      </c>
      <c r="F75" s="152"/>
      <c r="G75" s="153"/>
      <c r="H75" s="153"/>
      <c r="I75" s="95">
        <f t="shared" si="80"/>
        <v>0</v>
      </c>
      <c r="J75" s="152"/>
      <c r="K75" s="94"/>
      <c r="L75" s="94"/>
      <c r="M75" s="95">
        <f t="shared" si="81"/>
        <v>0</v>
      </c>
      <c r="N75" s="152"/>
      <c r="O75" s="94"/>
      <c r="P75" s="94"/>
      <c r="Q75" s="95">
        <f t="shared" si="82"/>
        <v>0</v>
      </c>
      <c r="R75" s="152"/>
      <c r="S75" s="94"/>
      <c r="T75" s="94"/>
      <c r="U75" s="93">
        <f t="shared" si="83"/>
        <v>0</v>
      </c>
      <c r="V75" s="113">
        <f t="shared" si="86"/>
        <v>0</v>
      </c>
      <c r="W75" s="114">
        <f t="shared" si="87"/>
        <v>0</v>
      </c>
      <c r="X75" s="36">
        <f t="shared" ref="X75" si="93">ROUND(IFERROR((W75/(Y75*IF(ISNUMBER(E75),E75,1))),0),2)</f>
        <v>0</v>
      </c>
      <c r="Y75" s="90" t="str">
        <f t="shared" si="89"/>
        <v/>
      </c>
      <c r="Z75" s="6">
        <f>(IF(I75&lt;30%,0,IF(I75&lt;35%,F75*G75*H75*F!$B$33,IF(I75&lt;40%,F75*G75*H75*F!$B$38,IF(I75&lt;45%,F75*G75*H75*F!$B$43,IF(I75&lt;50%,F75*G75*H75*F!$B$48,IF(I75=50%,F75*G75*H75*F!$B$50,IF(I75=51%,F75*G75*H75*F!$B$51,IF(I75=52%,F75*G75*H75*F!$B$52,IF(I75=53%,F75*G75*H75*F!$B$53,IF(I75=54%,F75*G75*H75*F!$B$54,IF(I75=55%,F75*G75*H75*F!$B$55,IF(I75=56%,F75*G75*H75*F!$B$56,IF(I75=57%,F75*G75*H75*F!$B$57,IF(I75=58%,F75*G75*H75*F!$B$58,IF(I75=59%,F75*G75*H75*F!$B$59,IF(I75=60%,F75*G75*H75*F!$B$60,IF(I75=61%,F75*G75*H75*F!$B$61,IF(I75=62%,F75*G75*H75*F!$B$62,IF(I75=63%,F75*G75*H75*F!$B$63,IF(I75=64%,F75*G75*H75*F!$B$64,IF(I75=65%,F75*G75*H75*F!$B$65,IF(I75=66%,F75*G75*H75*F!$B$66,IF(I75=67%,F75*G75*H75*F!$B$67,IF(I75=68%,F75*G75*H75*F!$B$68,IF(I75=69%,F75*G75*H75*F!$B$69,IF(I75=70%,F75*G75*H75*F!$B$70,IF(I75=71%,F75*G75*H75*F!$B$71,IF(I75=72%,F75*G75*H75*F!$B$72,IF(I75=73%,F75*G75*H75*F!$B$73,IF(I75=74%,F75*G75*H75*F!$B$74,IF(I75=75%,F75*G75*H75*F!$B$75,IF(I75=76%,F75*G75*H75*F!$B$76,IF(I75=77%,F75*G75*H75*F!$B$77,IF(I75=78%,F75*G75*H75*F!$B$78,IF(I75=79%,F75*G75*H75*F!$B$79,IF(I75=80%,F75*G75*H75*F!$B$80,IF(I75=81%,F75*G75*H75*F!$B$81,IF(I75=82%,F75*G75*H75*F!$B$82,IF(I75=83%,F75*G75*H75*F!$B$83,IF(I75=84%,F75*G75*H75*F!$B$84,IF(I75=85%,F75*G75*H75*F!$B$85,IF(I75=86%,F75*G75*H75*F!$B$86,IF(I75=87%,F75*G75*H75*F!$B$87,IF(I75=88%,F75*G75*H75*F!$B$88,IF(I75=89%,F75*G75*H75*F!$B$89,IF(I75=90%,F75*G75*H75*F!$B$90,IF(I75=91%,F75*G75*H75*F!$B$91,IF(I75=92%,F75*G75*H75*F!$B$92,IF(I75=93%,F75*G75*H75*F!$B$93,IF(I75=94%,F75*G75*H75*F!$B$94,IF(I75=95%,F75*G75*H75*F!$B$95,IF(I75=96%,F75*G75*H75*F!$B$96,IF(I75=97%,F75*G75*H75*F!$B$97,IF(I75=98%,F75*G75*H75*F!$B$98,IF(I75=99%,F75*G75*H75*F!$B$99,IF(I75&gt;99%,F75*G75*H75*F!$B$100,))))))))))))))))))))))))))))))))))))))))))))))))))))))))+IF(M75&lt;30%,0,IF(M75&lt;35%,J75*K75*L75*F!$B$33,IF(M75&lt;40%,J75*K75*L75*F!$B$38,IF(M75&lt;45%,J75*K75*L75*F!$B$43,IF(M75&lt;50%,J75*K75*L75*F!$B$48,IF(M75=50%,J75*K75*L75*F!$B$50,IF(M75=51%,J75*K75*L75*F!$B$51,IF(M75=52%,J75*K75*L75*F!$B$52,IF(M75=53%,J75*K75*L75*F!$B$53,IF(M75=54%,J75*K75*L75*F!$B$54,IF(M75=55%,J75*K75*L75*F!$B$55,IF(M75=56%,J75*K75*L75*F!$B$56,IF(M75=57%,J75*K75*L75*F!$B$57,IF(M75=58%,J75*K75*L75*F!$B$58,IF(M75=59%,J75*K75*L75*F!$B$59,IF(M75=60%,J75*K75*L75*F!$B$60,IF(M75=61%,J75*K75*L75*F!$B$61,IF(M75=62%,J75*K75*L75*F!$B$62,IF(M75=63%,J75*K75*L75*F!$B$63,IF(M75=64%,J75*K75*L75*F!$B$64,IF(M75=65%,J75*K75*L75*F!$B$65,IF(M75=66%,J75*K75*L75*F!$B$66,IF(M75=67%,J75*K75*L75*F!$B$67,IF(M75=68%,J75*K75*L75*F!$B$68,IF(M75=69%,J75*K75*L75*F!$B$69,IF(M75=70%,J75*K75*L75*F!$B$70,IF(M75=71%,J75*K75*L75*F!$B$71,IF(M75=72%,J75*K75*L75*F!$B$72,IF(M75=73%,J75*K75*L75*F!$B$73,IF(M75=74%,J75*K75*L75*F!$B$74,IF(M75=75%,J75*K75*L75*F!$B$75,IF(M75=76%,J75*K75*L75*F!$B$76,IF(M75=77%,J75*K75*L75*F!$B$77,IF(M75=78%,J75*K75*L75*F!$B$78,IF(M75=79%,J75*K75*L75*F!$B$79,IF(M75=80%,J75*K75*L75*F!$B$80,IF(M75=81%,J75*K75*L75*F!$B$81,IF(M75=82%,J75*K75*L75*F!$B$82,IF(M75=83%,J75*K75*L75*F!$B$83,IF(M75=84%,J75*K75*L75*F!$B$84,IF(M75=85%,J75*K75*L75*F!$B$85,IF(M75=86%,J75*K75*L75*F!$B$86,IF(M75=87%,J75*K75*L75*F!$B$87,IF(M75=88%,J75*K75*L75*F!$B$88,IF(M75=89%,J75*K75*L75*F!$B$89,IF(M75=90%,J75*K75*L75*F!$B$90,IF(M75=91%,J75*K75*L75*F!$B$91,IF(M75=92%,J75*K75*L75*F!$B$92,IF(M75=93%,J75*K75*L75*F!$B$93,IF(M75=94%,J75*K75*L75*F!$B$94,IF(M75=95%,J75*K75*L75*F!$B$95,IF(M75=96%,J75*K75*L75*F!$B$96,IF(M75=97%,J75*K75*L75*F!$B$97,IF(M75=98%,J75*K75*L75*F!$B$98,IF(M75=99%,J75*K75*L75*F!$B$99,IF(M75&gt;99%,J75*K75*L75*F!$B$100,))))))))))))))))))))))))))))))))))))))))))))))))))))))))+IF(Q75&lt;30%,0,IF(Q75&lt;35%,N75*O75*P75*F!$B$33,IF(Q75&lt;40%,N75*O75*P75*F!$B$38,IF(Q75&lt;45%,N75*O75*P75*F!$B$43,IF(Q75&lt;50%,N75*O75*P75*F!$B$48,IF(Q75=50%,N75*O75*P75*F!$B$50,IF(Q75=51%,N75*O75*P75*F!$B$51,IF(Q75=52%,N75*O75*P75*F!$B$52,IF(Q75=53%,N75*O75*P75*F!$B$53,IF(Q75=54%,N75*O75*P75*F!$B$54,IF(Q75=55%,N75*O75*P75*F!$B$55,IF(Q75=56%,N75*O75*P75*F!$B$56,IF(Q75=57%,N75*O75*P75*F!$B$57,IF(Q75=58%,N75*O75*P75*F!$B$58,IF(Q75=59%,N75*O75*P75*F!$B$59,IF(Q75=60%,N75*O75*P75*F!$B$60,IF(Q75=61%,N75*O75*P75*F!$B$61,IF(Q75=62%,N75*O75*P75*F!$B$62,IF(Q75=63%,N75*O75*P75*F!$B$63,IF(Q75=64%,N75*O75*P75*F!$B$64,IF(Q75=65%,N75*O75*P75*F!$B$65,IF(Q75=66%,N75*O75*P75*F!$B$66,IF(Q75=67%,N75*O75*P75*F!$B$67,IF(Q75=68%,N75*O75*P75*F!$B$68,IF(Q75=69%,N75*O75*P75*F!$B$69,IF(Q75=70%,N75*O75*P75*F!$B$70,IF(Q75=71%,N75*O75*P75*F!$B$71,IF(Q75=72%,N75*O75*P75*F!$B$72,IF(Q75=73%,N75*O75*P75*F!$B$73,IF(Q75=74%,N75*O75*P75*F!$B$74,IF(Q75=75%,N75*O75*P75*F!$B$75,IF(Q75=76%,N75*O75*P75*F!$B$76,IF(Q75=77%,N75*O75*P75*F!$B$77,IF(Q75=78%,N75*O75*P75*F!$B$78,IF(Q75=79%,N75*O75*P75*F!$B$79,IF(Q75=80%,N75*O75*P75*F!$B$80,IF(Q75=81%,N75*O75*P75*F!$B$81,IF(Q75=82%,N75*O75*P75*F!$B$82,IF(Q75=83%,N75*O75*P75*F!$B$83,IF(Q75=84%,N75*O75*P75*F!$B$84,IF(Q75=85%,N75*O75*P75*F!$B$85,IF(Q75=86%,N75*O75*P75*F!$B$86,IF(Q75=87%,N75*O75*P75*F!$B$87,IF(Q75=88%,N75*O75*P75*F!$B$88,IF(Q75=89%,N75*O75*P75*F!$B$89,IF(Q75=90%,N75*O75*P75*F!$B$90,IF(Q75=91%,N75*O75*P75*F!$B$91,IF(Q75=92%,N75*O75*P75*F!$B$92,IF(Q75=93%,N75*O75*P75*F!$B$93,IF(Q75=94%,N75*O75*P75*F!$B$94,IF(Q75=95%,N75*O75*P75*F!$B$95,IF(Q75=96%,N75*O75*P75*F!$B$96,IF(Q75=97%,N75*O75*P75*F!$B$97,IF(Q75=98%,N75*O75*P75*F!$B$98,IF(Q75=99%,N75*O75*P75*F!$B$99,IF(Q75&gt;99%,N75*O75*P75*F!$B$100,))))))))))))))))))))))))))))))))))))))))))))))))))))))))+IF(U75&lt;30%,0,IF(U75&lt;35%,R75*S75*T75*F!$B$33,IF(U75&lt;40%,R75*S75*T75*F!$B$38,IF(U75&lt;45%,R75*S75*T75*F!$B$43,IF(U75&lt;50%,R75*S75*T75*F!$B$48,IF(U75=50%,R75*S75*T75*F!$B$50,IF(U75=51%,R75*S75*T75*F!$B$51,IF(U75=52%,R75*S75*T75*F!$B$52,IF(U75=53%,R75*S75*T75*F!$B$53,IF(U75=54%,R75*S75*T75*F!$B$54,IF(U75=55%,R75*S75*T75*F!$B$55,IF(U75=56%,R75*S75*T75*F!$B$56,IF(U75=57%,R75*S75*T75*F!$B$57,IF(U75=58%,R75*S75*T75*F!$B$58,IF(U75=59%,R75*S75*T75*F!$B$59,IF(U75=60%,R75*S75*T75*F!$B$60,IF(U75=61%,R75*S75*T75*F!$B$61,IF(U75=62%,R75*S75*T75*F!$B$62,IF(U75=63%,R75*S75*T75*F!$B$63,IF(U75=64%,R75*S75*T75*F!$B$64,IF(U75=65%,R75*S75*T75*F!$B$65,IF(U75=66%,R75*S75*T75*F!$B$66,IF(U75=67%,R75*S75*T75*F!$B$67,IF(U75=68%,R75*S75*T75*F!$B$68,IF(U75=69%,R75*S75*T75*F!$B$69,IF(U75=70%,R75*S75*T75*F!$B$70,IF(U75=71%,R75*S75*T75*F!$B$71,IF(U75=72%,R75*S75*T75*F!$B$72,IF(U75=73%,R75*S75*T75*F!$B$73,IF(U75=74%,R75*S75*T75*F!$B$74,IF(U75=75%,R75*S75*T75*F!$B$75,IF(U75=76%,R75*S75*T75*F!$B$76,IF(U75=77%,R75*S75*T75*F!$B$77,IF(U75=78%,R75*S75*T75*F!$B$78,IF(U75=79%,R75*S75*T75*F!$B$79,IF(U75=80%,R75*S75*T75*F!$B$80,IF(U75=81%,R75*S75*T75*F!$B$81,IF(U75=82%,R75*S75*T75*F!$B$82,IF(U75=83%,R75*S75*T75*F!$B$83,IF(U75=84%,R75*S75*T75*F!$B$84,IF(U75=85%,R75*S75*T75*F!$B$85,IF(U75=86%,R75*S75*T75*F!$B$86,IF(U75=87%,R75*S75*T75*F!$B$87,IF(U75=88%,R75*S75*T75*F!$B$88,IF(U75=89%,R75*S75*T75*F!$B$89,IF(U75=90%,R75*S75*T75*F!$B$90,IF(U75=91%,R75*S75*T75*F!$B$91,IF(U75=92%,R75*S75*T75*F!$B$92,IF(U75=93%,R75*S75*T75*F!$B$93,IF(U75=94%,R75*S75*T75*F!$B$94,IF(U75=95%,R75*S75*T75*F!$B$95,IF(U75=96%,R75*S75*T75*F!$B$96,IF(U75=97%,R75*S75*T75*F!$B$97,IF(U75=98%,R75*S75*T75*F!$B$98,IF(U75=99%,R75*S75*T75*F!$B$99,IF(U75&gt;99%,R75*S75*T75*F!$B$100)))))))))))))))))))))))))))))))))))))))))))))))))))))))))*IF(ISNUMBER(E75),E75,1)*IF(ISNUMBER(D75),D75,1)</f>
        <v>0</v>
      </c>
      <c r="AA75" s="6">
        <f>G75*H75+K75*L75+O75*P75+S75*T75</f>
        <v>0</v>
      </c>
      <c r="AB75" s="35">
        <f>(H75*(IF(I75&lt;45%,0.5,IF(I75&lt;55%,0.8,IF(I75&lt;65%,0.9,IF(I75&lt;75%,1,IF(I75&lt;85%,1.1,1.2))))))+L75*(IF(M75&lt;45%,0.5,IF(M75&lt;55%,0.8,IF(M75&lt;65%,0.9,IF(M75&lt;75%,1,IF(M75&lt;85%,1.1,1.2))))))+P75*(IF(Q75&lt;45%,0.5,IF(Q75&lt;55%,0.8,IF(Q75&lt;65%,0.9,IF(Q75&lt;75%,1,IF(Q75&lt;85%,1.1,1.2))))))+T75*(IF(U75&lt;45%,0.5,IF(U75&lt;55%,0.8,IF(U75&lt;65%,0.9,IF(U75&lt;75%,1,IF(U75&lt;85%,1.1,1.2)))))))*IF(D75&gt;=0.8,6,IF(D75&lt;=0.4,1.5,3))</f>
        <v>0</v>
      </c>
      <c r="AC75" s="10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</row>
    <row r="76" spans="1:62" ht="15.75" thickBot="1" x14ac:dyDescent="0.3">
      <c r="A76" s="1130"/>
      <c r="B76" s="165"/>
      <c r="C76" s="166"/>
      <c r="D76" s="37">
        <f>ROUND(IFERROR((D71*(G71*H71+K71*L71+O71*P71+S71*T71)+D72*(G72*H72+K72*L72+O72*P72+S72*T72)+D73*(G73*H73+K73*L73+O73*P73+S73*T73)+D74*(G74*H74+K74*L74+O74*P74+S74*T74)+D75*(G75*H75+K75*L75+O75*P75+S75*T75))/((G71*H71+K71*L71+O71*P71+S71*T71)+(G72*H72+K72*L72+O72*P72+S72*T72)+(G73*H73+K73*L73+O73*P73+S73*T73)+(G74*H74+K74*L74+O74*P74+S74*T74)+(G75*H75+K75*L75+O75*P75+S75*T75)),0),3)</f>
        <v>0</v>
      </c>
      <c r="E76" s="173"/>
      <c r="F76" s="174"/>
      <c r="G76" s="175"/>
      <c r="H76" s="175"/>
      <c r="I76" s="176"/>
      <c r="J76" s="174"/>
      <c r="K76" s="177"/>
      <c r="L76" s="177"/>
      <c r="M76" s="178"/>
      <c r="N76" s="174"/>
      <c r="O76" s="177"/>
      <c r="P76" s="177"/>
      <c r="Q76" s="179"/>
      <c r="R76" s="174"/>
      <c r="S76" s="180"/>
      <c r="T76" s="177"/>
      <c r="U76" s="178"/>
      <c r="V76" s="122">
        <f>SUM(V71:V75)</f>
        <v>0</v>
      </c>
      <c r="W76" s="117">
        <f>IFERROR(V76/AA76,0)</f>
        <v>0</v>
      </c>
      <c r="X76" s="118">
        <f>ROUND(IFERROR((D71*(I71*G71*H71+M71*K71*L71+Q71*O71*P71+U71*S71*T71)+D72*(I72*G72*H72+M72*K72*L72+Q72*O72*P72+U72*S72*T72)+D73*(I73*G73*H73+M73*K73*L73+Q73*O73*P73+U73*S73*T73)+D74*(I74*G74*H74+M74*K74*L74+Q74*O74*P74+U74*S74*T74)+D75*(I75*G75*H75+M75*K75*L75+Q75*O75*P75+U75*S75*T75))/(D71*(G71*H71+K71*L71+O71*P71+S71*T71)+D72*(G72*H72+K72*L72+O72*P72+S72*T72)+D73*(G73*H73+K73*L73+O73*P73+S73*T73)+D74*(G74*H74+K74*L74+O74*P74+S74*T74)+D75*(G75*H75+K75*L75+O75*P75+S75*T75)),0),2)</f>
        <v>0</v>
      </c>
      <c r="Y76" s="9"/>
      <c r="Z76" s="9">
        <f>SUM(Z71:Z75)</f>
        <v>0</v>
      </c>
      <c r="AA76" s="117">
        <f>SUM(AA71:AA75)</f>
        <v>0</v>
      </c>
      <c r="AB76" s="119">
        <f>IF(SUM(AB71:AB75)=0,TIME(,0,),TIME(,SUM(AB71:AB75)+30,))</f>
        <v>0</v>
      </c>
      <c r="AC76" s="10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</row>
    <row r="77" spans="1:62" x14ac:dyDescent="0.25">
      <c r="A77" s="143" t="s">
        <v>27</v>
      </c>
      <c r="B77" s="154" t="str">
        <f t="shared" ref="B77:E77" si="94">IF(B15="","",B15)</f>
        <v/>
      </c>
      <c r="C77" s="155" t="str">
        <f t="shared" si="94"/>
        <v/>
      </c>
      <c r="D77" s="59">
        <f>D15</f>
        <v>0</v>
      </c>
      <c r="E77" s="73" t="str">
        <f t="shared" si="94"/>
        <v/>
      </c>
      <c r="F77" s="74"/>
      <c r="G77" s="92"/>
      <c r="H77" s="92"/>
      <c r="I77" s="75">
        <f t="shared" ref="I77:I81" si="95">IFERROR(ROUND(F77/$Y77,2),)</f>
        <v>0</v>
      </c>
      <c r="J77" s="74"/>
      <c r="K77" s="92"/>
      <c r="L77" s="92"/>
      <c r="M77" s="91">
        <f t="shared" ref="M77:M81" si="96">IFERROR(ROUND(J77/$Y77,2),)</f>
        <v>0</v>
      </c>
      <c r="N77" s="74"/>
      <c r="O77" s="92"/>
      <c r="P77" s="92"/>
      <c r="Q77" s="75">
        <f t="shared" ref="Q77:Q81" si="97">IFERROR(ROUND(N77/$Y77,2),)</f>
        <v>0</v>
      </c>
      <c r="R77" s="74"/>
      <c r="S77" s="92"/>
      <c r="T77" s="92"/>
      <c r="U77" s="91">
        <f t="shared" ref="U77:U81" si="98">IFERROR(ROUND(R77/$Y77,2),)</f>
        <v>0</v>
      </c>
      <c r="V77" s="123">
        <f>(IF(ISNUMBER(F77),F77,1)*G77*H77+IF(ISNUMBER(J77),J77,1)*K77*L77+IF(ISNUMBER(N77),N77,1)*O77*P77+IF(ISNUMBER(R77),R77,1)*S77*T77)*IF(ISNUMBER(E77),E77,1)</f>
        <v>0</v>
      </c>
      <c r="W77" s="40">
        <f>IFERROR((IF(ISNUMBER(F77),F77,1)*G77*H77+IF(ISNUMBER(J77),J77,1)*K77*L77+IF(ISNUMBER(N77),N77,1)*O77*P77+IF(ISNUMBER(R77),R77,1)*S77*T77)*IF(ISNUMBER(E77),E77,1)/(G77*H77+K77*L77+O77*P77+S77*T77),0)</f>
        <v>0</v>
      </c>
      <c r="X77" s="41">
        <f>ROUND(IFERROR((W77/(Y77*IF(ISNUMBER(E77),E77,1))),0),2)</f>
        <v>0</v>
      </c>
      <c r="Y77" s="89" t="str">
        <f>IF(ISNUMBER(Y15), Y15+(Y15*$Y$63),"")</f>
        <v/>
      </c>
      <c r="Z77" s="124">
        <f>(IF(I77&lt;30%,0,IF(I77&lt;35%,F77*G77*H77*F!$B$33,IF(I77&lt;40%,F77*G77*H77*F!$B$38,IF(I77&lt;45%,F77*G77*H77*F!$B$43,IF(I77&lt;50%,F77*G77*H77*F!$B$48,IF(I77=50%,F77*G77*H77*F!$B$50,IF(I77=51%,F77*G77*H77*F!$B$51,IF(I77=52%,F77*G77*H77*F!$B$52,IF(I77=53%,F77*G77*H77*F!$B$53,IF(I77=54%,F77*G77*H77*F!$B$54,IF(I77=55%,F77*G77*H77*F!$B$55,IF(I77=56%,F77*G77*H77*F!$B$56,IF(I77=57%,F77*G77*H77*F!$B$57,IF(I77=58%,F77*G77*H77*F!$B$58,IF(I77=59%,F77*G77*H77*F!$B$59,IF(I77=60%,F77*G77*H77*F!$B$60,IF(I77=61%,F77*G77*H77*F!$B$61,IF(I77=62%,F77*G77*H77*F!$B$62,IF(I77=63%,F77*G77*H77*F!$B$63,IF(I77=64%,F77*G77*H77*F!$B$64,IF(I77=65%,F77*G77*H77*F!$B$65,IF(I77=66%,F77*G77*H77*F!$B$66,IF(I77=67%,F77*G77*H77*F!$B$67,IF(I77=68%,F77*G77*H77*F!$B$68,IF(I77=69%,F77*G77*H77*F!$B$69,IF(I77=70%,F77*G77*H77*F!$B$70,IF(I77=71%,F77*G77*H77*F!$B$71,IF(I77=72%,F77*G77*H77*F!$B$72,IF(I77=73%,F77*G77*H77*F!$B$73,IF(I77=74%,F77*G77*H77*F!$B$74,IF(I77=75%,F77*G77*H77*F!$B$75,IF(I77=76%,F77*G77*H77*F!$B$76,IF(I77=77%,F77*G77*H77*F!$B$77,IF(I77=78%,F77*G77*H77*F!$B$78,IF(I77=79%,F77*G77*H77*F!$B$79,IF(I77=80%,F77*G77*H77*F!$B$80,IF(I77=81%,F77*G77*H77*F!$B$81,IF(I77=82%,F77*G77*H77*F!$B$82,IF(I77=83%,F77*G77*H77*F!$B$83,IF(I77=84%,F77*G77*H77*F!$B$84,IF(I77=85%,F77*G77*H77*F!$B$85,IF(I77=86%,F77*G77*H77*F!$B$86,IF(I77=87%,F77*G77*H77*F!$B$87,IF(I77=88%,F77*G77*H77*F!$B$88,IF(I77=89%,F77*G77*H77*F!$B$89,IF(I77=90%,F77*G77*H77*F!$B$90,IF(I77=91%,F77*G77*H77*F!$B$91,IF(I77=92%,F77*G77*H77*F!$B$92,IF(I77=93%,F77*G77*H77*F!$B$93,IF(I77=94%,F77*G77*H77*F!$B$94,IF(I77=95%,F77*G77*H77*F!$B$95,IF(I77=96%,F77*G77*H77*F!$B$96,IF(I77=97%,F77*G77*H77*F!$B$97,IF(I77=98%,F77*G77*H77*F!$B$98,IF(I77=99%,F77*G77*H77*F!$B$99,IF(I77&gt;99%,F77*G77*H77*F!$B$100,))))))))))))))))))))))))))))))))))))))))))))))))))))))))+IF(M77&lt;30%,0,IF(M77&lt;35%,J77*K77*L77*F!$B$33,IF(M77&lt;40%,J77*K77*L77*F!$B$38,IF(M77&lt;45%,J77*K77*L77*F!$B$43,IF(M77&lt;50%,J77*K77*L77*F!$B$48,IF(M77=50%,J77*K77*L77*F!$B$50,IF(M77=51%,J77*K77*L77*F!$B$51,IF(M77=52%,J77*K77*L77*F!$B$52,IF(M77=53%,J77*K77*L77*F!$B$53,IF(M77=54%,J77*K77*L77*F!$B$54,IF(M77=55%,J77*K77*L77*F!$B$55,IF(M77=56%,J77*K77*L77*F!$B$56,IF(M77=57%,J77*K77*L77*F!$B$57,IF(M77=58%,J77*K77*L77*F!$B$58,IF(M77=59%,J77*K77*L77*F!$B$59,IF(M77=60%,J77*K77*L77*F!$B$60,IF(M77=61%,J77*K77*L77*F!$B$61,IF(M77=62%,J77*K77*L77*F!$B$62,IF(M77=63%,J77*K77*L77*F!$B$63,IF(M77=64%,J77*K77*L77*F!$B$64,IF(M77=65%,J77*K77*L77*F!$B$65,IF(M77=66%,J77*K77*L77*F!$B$66,IF(M77=67%,J77*K77*L77*F!$B$67,IF(M77=68%,J77*K77*L77*F!$B$68,IF(M77=69%,J77*K77*L77*F!$B$69,IF(M77=70%,J77*K77*L77*F!$B$70,IF(M77=71%,J77*K77*L77*F!$B$71,IF(M77=72%,J77*K77*L77*F!$B$72,IF(M77=73%,J77*K77*L77*F!$B$73,IF(M77=74%,J77*K77*L77*F!$B$74,IF(M77=75%,J77*K77*L77*F!$B$75,IF(M77=76%,J77*K77*L77*F!$B$76,IF(M77=77%,J77*K77*L77*F!$B$77,IF(M77=78%,J77*K77*L77*F!$B$78,IF(M77=79%,J77*K77*L77*F!$B$79,IF(M77=80%,J77*K77*L77*F!$B$80,IF(M77=81%,J77*K77*L77*F!$B$81,IF(M77=82%,J77*K77*L77*F!$B$82,IF(M77=83%,J77*K77*L77*F!$B$83,IF(M77=84%,J77*K77*L77*F!$B$84,IF(M77=85%,J77*K77*L77*F!$B$85,IF(M77=86%,J77*K77*L77*F!$B$86,IF(M77=87%,J77*K77*L77*F!$B$87,IF(M77=88%,J77*K77*L77*F!$B$88,IF(M77=89%,J77*K77*L77*F!$B$89,IF(M77=90%,J77*K77*L77*F!$B$90,IF(M77=91%,J77*K77*L77*F!$B$91,IF(M77=92%,J77*K77*L77*F!$B$92,IF(M77=93%,J77*K77*L77*F!$B$93,IF(M77=94%,J77*K77*L77*F!$B$94,IF(M77=95%,J77*K77*L77*F!$B$95,IF(M77=96%,J77*K77*L77*F!$B$96,IF(M77=97%,J77*K77*L77*F!$B$97,IF(M77=98%,J77*K77*L77*F!$B$98,IF(M77=99%,J77*K77*L77*F!$B$99,IF(M77&gt;99%,J77*K77*L77*F!$B$100,))))))))))))))))))))))))))))))))))))))))))))))))))))))))+IF(Q77&lt;30%,0,IF(Q77&lt;35%,N77*O77*P77*F!$B$33,IF(Q77&lt;40%,N77*O77*P77*F!$B$38,IF(Q77&lt;45%,N77*O77*P77*F!$B$43,IF(Q77&lt;50%,N77*O77*P77*F!$B$48,IF(Q77=50%,N77*O77*P77*F!$B$50,IF(Q77=51%,N77*O77*P77*F!$B$51,IF(Q77=52%,N77*O77*P77*F!$B$52,IF(Q77=53%,N77*O77*P77*F!$B$53,IF(Q77=54%,N77*O77*P77*F!$B$54,IF(Q77=55%,N77*O77*P77*F!$B$55,IF(Q77=56%,N77*O77*P77*F!$B$56,IF(Q77=57%,N77*O77*P77*F!$B$57,IF(Q77=58%,N77*O77*P77*F!$B$58,IF(Q77=59%,N77*O77*P77*F!$B$59,IF(Q77=60%,N77*O77*P77*F!$B$60,IF(Q77=61%,N77*O77*P77*F!$B$61,IF(Q77=62%,N77*O77*P77*F!$B$62,IF(Q77=63%,N77*O77*P77*F!$B$63,IF(Q77=64%,N77*O77*P77*F!$B$64,IF(Q77=65%,N77*O77*P77*F!$B$65,IF(Q77=66%,N77*O77*P77*F!$B$66,IF(Q77=67%,N77*O77*P77*F!$B$67,IF(Q77=68%,N77*O77*P77*F!$B$68,IF(Q77=69%,N77*O77*P77*F!$B$69,IF(Q77=70%,N77*O77*P77*F!$B$70,IF(Q77=71%,N77*O77*P77*F!$B$71,IF(Q77=72%,N77*O77*P77*F!$B$72,IF(Q77=73%,N77*O77*P77*F!$B$73,IF(Q77=74%,N77*O77*P77*F!$B$74,IF(Q77=75%,N77*O77*P77*F!$B$75,IF(Q77=76%,N77*O77*P77*F!$B$76,IF(Q77=77%,N77*O77*P77*F!$B$77,IF(Q77=78%,N77*O77*P77*F!$B$78,IF(Q77=79%,N77*O77*P77*F!$B$79,IF(Q77=80%,N77*O77*P77*F!$B$80,IF(Q77=81%,N77*O77*P77*F!$B$81,IF(Q77=82%,N77*O77*P77*F!$B$82,IF(Q77=83%,N77*O77*P77*F!$B$83,IF(Q77=84%,N77*O77*P77*F!$B$84,IF(Q77=85%,N77*O77*P77*F!$B$85,IF(Q77=86%,N77*O77*P77*F!$B$86,IF(Q77=87%,N77*O77*P77*F!$B$87,IF(Q77=88%,N77*O77*P77*F!$B$88,IF(Q77=89%,N77*O77*P77*F!$B$89,IF(Q77=90%,N77*O77*P77*F!$B$90,IF(Q77=91%,N77*O77*P77*F!$B$91,IF(Q77=92%,N77*O77*P77*F!$B$92,IF(Q77=93%,N77*O77*P77*F!$B$93,IF(Q77=94%,N77*O77*P77*F!$B$94,IF(Q77=95%,N77*O77*P77*F!$B$95,IF(Q77=96%,N77*O77*P77*F!$B$96,IF(Q77=97%,N77*O77*P77*F!$B$97,IF(Q77=98%,N77*O77*P77*F!$B$98,IF(Q77=99%,N77*O77*P77*F!$B$99,IF(Q77&gt;99%,N77*O77*P77*F!$B$100,))))))))))))))))))))))))))))))))))))))))))))))))))))))))+IF(U77&lt;30%,0,IF(U77&lt;35%,R77*S77*T77*F!$B$33,IF(U77&lt;40%,R77*S77*T77*F!$B$38,IF(U77&lt;45%,R77*S77*T77*F!$B$43,IF(U77&lt;50%,R77*S77*T77*F!$B$48,IF(U77=50%,R77*S77*T77*F!$B$50,IF(U77=51%,R77*S77*T77*F!$B$51,IF(U77=52%,R77*S77*T77*F!$B$52,IF(U77=53%,R77*S77*T77*F!$B$53,IF(U77=54%,R77*S77*T77*F!$B$54,IF(U77=55%,R77*S77*T77*F!$B$55,IF(U77=56%,R77*S77*T77*F!$B$56,IF(U77=57%,R77*S77*T77*F!$B$57,IF(U77=58%,R77*S77*T77*F!$B$58,IF(U77=59%,R77*S77*T77*F!$B$59,IF(U77=60%,R77*S77*T77*F!$B$60,IF(U77=61%,R77*S77*T77*F!$B$61,IF(U77=62%,R77*S77*T77*F!$B$62,IF(U77=63%,R77*S77*T77*F!$B$63,IF(U77=64%,R77*S77*T77*F!$B$64,IF(U77=65%,R77*S77*T77*F!$B$65,IF(U77=66%,R77*S77*T77*F!$B$66,IF(U77=67%,R77*S77*T77*F!$B$67,IF(U77=68%,R77*S77*T77*F!$B$68,IF(U77=69%,R77*S77*T77*F!$B$69,IF(U77=70%,R77*S77*T77*F!$B$70,IF(U77=71%,R77*S77*T77*F!$B$71,IF(U77=72%,R77*S77*T77*F!$B$72,IF(U77=73%,R77*S77*T77*F!$B$73,IF(U77=74%,R77*S77*T77*F!$B$74,IF(U77=75%,R77*S77*T77*F!$B$75,IF(U77=76%,R77*S77*T77*F!$B$76,IF(U77=77%,R77*S77*T77*F!$B$77,IF(U77=78%,R77*S77*T77*F!$B$78,IF(U77=79%,R77*S77*T77*F!$B$79,IF(U77=80%,R77*S77*T77*F!$B$80,IF(U77=81%,R77*S77*T77*F!$B$81,IF(U77=82%,R77*S77*T77*F!$B$82,IF(U77=83%,R77*S77*T77*F!$B$83,IF(U77=84%,R77*S77*T77*F!$B$84,IF(U77=85%,R77*S77*T77*F!$B$85,IF(U77=86%,R77*S77*T77*F!$B$86,IF(U77=87%,R77*S77*T77*F!$B$87,IF(U77=88%,R77*S77*T77*F!$B$88,IF(U77=89%,R77*S77*T77*F!$B$89,IF(U77=90%,R77*S77*T77*F!$B$90,IF(U77=91%,R77*S77*T77*F!$B$91,IF(U77=92%,R77*S77*T77*F!$B$92,IF(U77=93%,R77*S77*T77*F!$B$93,IF(U77=94%,R77*S77*T77*F!$B$94,IF(U77=95%,R77*S77*T77*F!$B$95,IF(U77=96%,R77*S77*T77*F!$B$96,IF(U77=97%,R77*S77*T77*F!$B$97,IF(U77=98%,R77*S77*T77*F!$B$98,IF(U77=99%,R77*S77*T77*F!$B$99,IF(U77&gt;99%,R77*S77*T77*F!$B$100)))))))))))))))))))))))))))))))))))))))))))))))))))))))))*IF(ISNUMBER(E77),E77,1)*IF(ISNUMBER(D77),D77,1)</f>
        <v>0</v>
      </c>
      <c r="AA77" s="124">
        <f>G77*H77+K77*L77+O77*P77+S77*T77</f>
        <v>0</v>
      </c>
      <c r="AB77" s="42">
        <f>(H77*(IF(I77&lt;45%,0.5,IF(I77&lt;55%,0.8,IF(I77&lt;65%,0.9,IF(I77&lt;75%,1,IF(I77&lt;85%,1.1,1.2))))))+L77*(IF(M77&lt;45%,0.5,IF(M77&lt;55%,0.8,IF(M77&lt;65%,0.9,IF(M77&lt;75%,1,IF(M77&lt;85%,1.1,1.2))))))+P77*(IF(Q77&lt;45%,0.5,IF(Q77&lt;55%,0.8,IF(Q77&lt;65%,0.9,IF(Q77&lt;75%,1,IF(Q77&lt;85%,1.1,1.2))))))+T77*(IF(U77&lt;45%,0.5,IF(U77&lt;55%,0.8,IF(U77&lt;65%,0.9,IF(U77&lt;75%,1,IF(U77&lt;85%,1.1,1.2)))))))*IF(D77&gt;=0.8,6,IF(D77&lt;=0.4,1.5,3))</f>
        <v>0</v>
      </c>
      <c r="AC77" s="10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</row>
    <row r="78" spans="1:62" ht="15" customHeight="1" x14ac:dyDescent="0.25">
      <c r="A78" s="1125">
        <f>A66+1</f>
        <v>41982</v>
      </c>
      <c r="B78" s="156" t="str">
        <f t="shared" ref="B78:E78" si="99">IF(B16="","",B16)</f>
        <v/>
      </c>
      <c r="C78" s="157" t="str">
        <f t="shared" si="99"/>
        <v/>
      </c>
      <c r="D78" s="63">
        <f t="shared" ref="D78:D81" si="100">D16</f>
        <v>0</v>
      </c>
      <c r="E78" s="78" t="str">
        <f t="shared" si="99"/>
        <v/>
      </c>
      <c r="F78" s="79"/>
      <c r="G78" s="94"/>
      <c r="H78" s="94"/>
      <c r="I78" s="70">
        <f t="shared" si="95"/>
        <v>0</v>
      </c>
      <c r="J78" s="79"/>
      <c r="K78" s="94"/>
      <c r="L78" s="94"/>
      <c r="M78" s="71">
        <f t="shared" si="96"/>
        <v>0</v>
      </c>
      <c r="N78" s="79"/>
      <c r="O78" s="94"/>
      <c r="P78" s="94"/>
      <c r="Q78" s="70">
        <f t="shared" si="97"/>
        <v>0</v>
      </c>
      <c r="R78" s="79"/>
      <c r="S78" s="94"/>
      <c r="T78" s="94"/>
      <c r="U78" s="71">
        <f t="shared" si="98"/>
        <v>0</v>
      </c>
      <c r="V78" s="125">
        <f t="shared" ref="V78:V81" si="101">(IF(ISNUMBER(F78),F78,1)*G78*H78+IF(ISNUMBER(J78),J78,1)*K78*L78+IF(ISNUMBER(N78),N78,1)*O78*P78+IF(ISNUMBER(R78),R78,1)*S78*T78)*IF(ISNUMBER(E78),E78,1)</f>
        <v>0</v>
      </c>
      <c r="W78" s="43">
        <f>IFERROR((IF(ISNUMBER(F78),F78,1)*G78*H78+IF(ISNUMBER(J78),J78,1)*K78*L78+IF(ISNUMBER(N78),N78,1)*O78*P78+IF(ISNUMBER(R78),R78,1)*S78*T78)*IF(ISNUMBER(E78),E78,1)/(G78*H78+K78*L78+O78*P78+S78*T78),0)</f>
        <v>0</v>
      </c>
      <c r="X78" s="34">
        <f t="shared" ref="X78:X79" si="102">ROUND(IFERROR((W78/(Y78*IF(ISNUMBER(E78),E78,1))),0),2)</f>
        <v>0</v>
      </c>
      <c r="Y78" s="90" t="str">
        <f t="shared" ref="Y78:Y81" si="103">IF(ISNUMBER(Y16), Y16+(Y16*$Y$63),"")</f>
        <v/>
      </c>
      <c r="Z78" s="33">
        <f>(IF(I78&lt;30%,0,IF(I78&lt;35%,F78*G78*H78*F!$B$33,IF(I78&lt;40%,F78*G78*H78*F!$B$38,IF(I78&lt;45%,F78*G78*H78*F!$B$43,IF(I78&lt;50%,F78*G78*H78*F!$B$48,IF(I78=50%,F78*G78*H78*F!$B$50,IF(I78=51%,F78*G78*H78*F!$B$51,IF(I78=52%,F78*G78*H78*F!$B$52,IF(I78=53%,F78*G78*H78*F!$B$53,IF(I78=54%,F78*G78*H78*F!$B$54,IF(I78=55%,F78*G78*H78*F!$B$55,IF(I78=56%,F78*G78*H78*F!$B$56,IF(I78=57%,F78*G78*H78*F!$B$57,IF(I78=58%,F78*G78*H78*F!$B$58,IF(I78=59%,F78*G78*H78*F!$B$59,IF(I78=60%,F78*G78*H78*F!$B$60,IF(I78=61%,F78*G78*H78*F!$B$61,IF(I78=62%,F78*G78*H78*F!$B$62,IF(I78=63%,F78*G78*H78*F!$B$63,IF(I78=64%,F78*G78*H78*F!$B$64,IF(I78=65%,F78*G78*H78*F!$B$65,IF(I78=66%,F78*G78*H78*F!$B$66,IF(I78=67%,F78*G78*H78*F!$B$67,IF(I78=68%,F78*G78*H78*F!$B$68,IF(I78=69%,F78*G78*H78*F!$B$69,IF(I78=70%,F78*G78*H78*F!$B$70,IF(I78=71%,F78*G78*H78*F!$B$71,IF(I78=72%,F78*G78*H78*F!$B$72,IF(I78=73%,F78*G78*H78*F!$B$73,IF(I78=74%,F78*G78*H78*F!$B$74,IF(I78=75%,F78*G78*H78*F!$B$75,IF(I78=76%,F78*G78*H78*F!$B$76,IF(I78=77%,F78*G78*H78*F!$B$77,IF(I78=78%,F78*G78*H78*F!$B$78,IF(I78=79%,F78*G78*H78*F!$B$79,IF(I78=80%,F78*G78*H78*F!$B$80,IF(I78=81%,F78*G78*H78*F!$B$81,IF(I78=82%,F78*G78*H78*F!$B$82,IF(I78=83%,F78*G78*H78*F!$B$83,IF(I78=84%,F78*G78*H78*F!$B$84,IF(I78=85%,F78*G78*H78*F!$B$85,IF(I78=86%,F78*G78*H78*F!$B$86,IF(I78=87%,F78*G78*H78*F!$B$87,IF(I78=88%,F78*G78*H78*F!$B$88,IF(I78=89%,F78*G78*H78*F!$B$89,IF(I78=90%,F78*G78*H78*F!$B$90,IF(I78=91%,F78*G78*H78*F!$B$91,IF(I78=92%,F78*G78*H78*F!$B$92,IF(I78=93%,F78*G78*H78*F!$B$93,IF(I78=94%,F78*G78*H78*F!$B$94,IF(I78=95%,F78*G78*H78*F!$B$95,IF(I78=96%,F78*G78*H78*F!$B$96,IF(I78=97%,F78*G78*H78*F!$B$97,IF(I78=98%,F78*G78*H78*F!$B$98,IF(I78=99%,F78*G78*H78*F!$B$99,IF(I78&gt;99%,F78*G78*H78*F!$B$100,))))))))))))))))))))))))))))))))))))))))))))))))))))))))+IF(M78&lt;30%,0,IF(M78&lt;35%,J78*K78*L78*F!$B$33,IF(M78&lt;40%,J78*K78*L78*F!$B$38,IF(M78&lt;45%,J78*K78*L78*F!$B$43,IF(M78&lt;50%,J78*K78*L78*F!$B$48,IF(M78=50%,J78*K78*L78*F!$B$50,IF(M78=51%,J78*K78*L78*F!$B$51,IF(M78=52%,J78*K78*L78*F!$B$52,IF(M78=53%,J78*K78*L78*F!$B$53,IF(M78=54%,J78*K78*L78*F!$B$54,IF(M78=55%,J78*K78*L78*F!$B$55,IF(M78=56%,J78*K78*L78*F!$B$56,IF(M78=57%,J78*K78*L78*F!$B$57,IF(M78=58%,J78*K78*L78*F!$B$58,IF(M78=59%,J78*K78*L78*F!$B$59,IF(M78=60%,J78*K78*L78*F!$B$60,IF(M78=61%,J78*K78*L78*F!$B$61,IF(M78=62%,J78*K78*L78*F!$B$62,IF(M78=63%,J78*K78*L78*F!$B$63,IF(M78=64%,J78*K78*L78*F!$B$64,IF(M78=65%,J78*K78*L78*F!$B$65,IF(M78=66%,J78*K78*L78*F!$B$66,IF(M78=67%,J78*K78*L78*F!$B$67,IF(M78=68%,J78*K78*L78*F!$B$68,IF(M78=69%,J78*K78*L78*F!$B$69,IF(M78=70%,J78*K78*L78*F!$B$70,IF(M78=71%,J78*K78*L78*F!$B$71,IF(M78=72%,J78*K78*L78*F!$B$72,IF(M78=73%,J78*K78*L78*F!$B$73,IF(M78=74%,J78*K78*L78*F!$B$74,IF(M78=75%,J78*K78*L78*F!$B$75,IF(M78=76%,J78*K78*L78*F!$B$76,IF(M78=77%,J78*K78*L78*F!$B$77,IF(M78=78%,J78*K78*L78*F!$B$78,IF(M78=79%,J78*K78*L78*F!$B$79,IF(M78=80%,J78*K78*L78*F!$B$80,IF(M78=81%,J78*K78*L78*F!$B$81,IF(M78=82%,J78*K78*L78*F!$B$82,IF(M78=83%,J78*K78*L78*F!$B$83,IF(M78=84%,J78*K78*L78*F!$B$84,IF(M78=85%,J78*K78*L78*F!$B$85,IF(M78=86%,J78*K78*L78*F!$B$86,IF(M78=87%,J78*K78*L78*F!$B$87,IF(M78=88%,J78*K78*L78*F!$B$88,IF(M78=89%,J78*K78*L78*F!$B$89,IF(M78=90%,J78*K78*L78*F!$B$90,IF(M78=91%,J78*K78*L78*F!$B$91,IF(M78=92%,J78*K78*L78*F!$B$92,IF(M78=93%,J78*K78*L78*F!$B$93,IF(M78=94%,J78*K78*L78*F!$B$94,IF(M78=95%,J78*K78*L78*F!$B$95,IF(M78=96%,J78*K78*L78*F!$B$96,IF(M78=97%,J78*K78*L78*F!$B$97,IF(M78=98%,J78*K78*L78*F!$B$98,IF(M78=99%,J78*K78*L78*F!$B$99,IF(M78&gt;99%,J78*K78*L78*F!$B$100,))))))))))))))))))))))))))))))))))))))))))))))))))))))))+IF(Q78&lt;30%,0,IF(Q78&lt;35%,N78*O78*P78*F!$B$33,IF(Q78&lt;40%,N78*O78*P78*F!$B$38,IF(Q78&lt;45%,N78*O78*P78*F!$B$43,IF(Q78&lt;50%,N78*O78*P78*F!$B$48,IF(Q78=50%,N78*O78*P78*F!$B$50,IF(Q78=51%,N78*O78*P78*F!$B$51,IF(Q78=52%,N78*O78*P78*F!$B$52,IF(Q78=53%,N78*O78*P78*F!$B$53,IF(Q78=54%,N78*O78*P78*F!$B$54,IF(Q78=55%,N78*O78*P78*F!$B$55,IF(Q78=56%,N78*O78*P78*F!$B$56,IF(Q78=57%,N78*O78*P78*F!$B$57,IF(Q78=58%,N78*O78*P78*F!$B$58,IF(Q78=59%,N78*O78*P78*F!$B$59,IF(Q78=60%,N78*O78*P78*F!$B$60,IF(Q78=61%,N78*O78*P78*F!$B$61,IF(Q78=62%,N78*O78*P78*F!$B$62,IF(Q78=63%,N78*O78*P78*F!$B$63,IF(Q78=64%,N78*O78*P78*F!$B$64,IF(Q78=65%,N78*O78*P78*F!$B$65,IF(Q78=66%,N78*O78*P78*F!$B$66,IF(Q78=67%,N78*O78*P78*F!$B$67,IF(Q78=68%,N78*O78*P78*F!$B$68,IF(Q78=69%,N78*O78*P78*F!$B$69,IF(Q78=70%,N78*O78*P78*F!$B$70,IF(Q78=71%,N78*O78*P78*F!$B$71,IF(Q78=72%,N78*O78*P78*F!$B$72,IF(Q78=73%,N78*O78*P78*F!$B$73,IF(Q78=74%,N78*O78*P78*F!$B$74,IF(Q78=75%,N78*O78*P78*F!$B$75,IF(Q78=76%,N78*O78*P78*F!$B$76,IF(Q78=77%,N78*O78*P78*F!$B$77,IF(Q78=78%,N78*O78*P78*F!$B$78,IF(Q78=79%,N78*O78*P78*F!$B$79,IF(Q78=80%,N78*O78*P78*F!$B$80,IF(Q78=81%,N78*O78*P78*F!$B$81,IF(Q78=82%,N78*O78*P78*F!$B$82,IF(Q78=83%,N78*O78*P78*F!$B$83,IF(Q78=84%,N78*O78*P78*F!$B$84,IF(Q78=85%,N78*O78*P78*F!$B$85,IF(Q78=86%,N78*O78*P78*F!$B$86,IF(Q78=87%,N78*O78*P78*F!$B$87,IF(Q78=88%,N78*O78*P78*F!$B$88,IF(Q78=89%,N78*O78*P78*F!$B$89,IF(Q78=90%,N78*O78*P78*F!$B$90,IF(Q78=91%,N78*O78*P78*F!$B$91,IF(Q78=92%,N78*O78*P78*F!$B$92,IF(Q78=93%,N78*O78*P78*F!$B$93,IF(Q78=94%,N78*O78*P78*F!$B$94,IF(Q78=95%,N78*O78*P78*F!$B$95,IF(Q78=96%,N78*O78*P78*F!$B$96,IF(Q78=97%,N78*O78*P78*F!$B$97,IF(Q78=98%,N78*O78*P78*F!$B$98,IF(Q78=99%,N78*O78*P78*F!$B$99,IF(Q78&gt;99%,N78*O78*P78*F!$B$100,))))))))))))))))))))))))))))))))))))))))))))))))))))))))+IF(U78&lt;30%,0,IF(U78&lt;35%,R78*S78*T78*F!$B$33,IF(U78&lt;40%,R78*S78*T78*F!$B$38,IF(U78&lt;45%,R78*S78*T78*F!$B$43,IF(U78&lt;50%,R78*S78*T78*F!$B$48,IF(U78=50%,R78*S78*T78*F!$B$50,IF(U78=51%,R78*S78*T78*F!$B$51,IF(U78=52%,R78*S78*T78*F!$B$52,IF(U78=53%,R78*S78*T78*F!$B$53,IF(U78=54%,R78*S78*T78*F!$B$54,IF(U78=55%,R78*S78*T78*F!$B$55,IF(U78=56%,R78*S78*T78*F!$B$56,IF(U78=57%,R78*S78*T78*F!$B$57,IF(U78=58%,R78*S78*T78*F!$B$58,IF(U78=59%,R78*S78*T78*F!$B$59,IF(U78=60%,R78*S78*T78*F!$B$60,IF(U78=61%,R78*S78*T78*F!$B$61,IF(U78=62%,R78*S78*T78*F!$B$62,IF(U78=63%,R78*S78*T78*F!$B$63,IF(U78=64%,R78*S78*T78*F!$B$64,IF(U78=65%,R78*S78*T78*F!$B$65,IF(U78=66%,R78*S78*T78*F!$B$66,IF(U78=67%,R78*S78*T78*F!$B$67,IF(U78=68%,R78*S78*T78*F!$B$68,IF(U78=69%,R78*S78*T78*F!$B$69,IF(U78=70%,R78*S78*T78*F!$B$70,IF(U78=71%,R78*S78*T78*F!$B$71,IF(U78=72%,R78*S78*T78*F!$B$72,IF(U78=73%,R78*S78*T78*F!$B$73,IF(U78=74%,R78*S78*T78*F!$B$74,IF(U78=75%,R78*S78*T78*F!$B$75,IF(U78=76%,R78*S78*T78*F!$B$76,IF(U78=77%,R78*S78*T78*F!$B$77,IF(U78=78%,R78*S78*T78*F!$B$78,IF(U78=79%,R78*S78*T78*F!$B$79,IF(U78=80%,R78*S78*T78*F!$B$80,IF(U78=81%,R78*S78*T78*F!$B$81,IF(U78=82%,R78*S78*T78*F!$B$82,IF(U78=83%,R78*S78*T78*F!$B$83,IF(U78=84%,R78*S78*T78*F!$B$84,IF(U78=85%,R78*S78*T78*F!$B$85,IF(U78=86%,R78*S78*T78*F!$B$86,IF(U78=87%,R78*S78*T78*F!$B$87,IF(U78=88%,R78*S78*T78*F!$B$88,IF(U78=89%,R78*S78*T78*F!$B$89,IF(U78=90%,R78*S78*T78*F!$B$90,IF(U78=91%,R78*S78*T78*F!$B$91,IF(U78=92%,R78*S78*T78*F!$B$92,IF(U78=93%,R78*S78*T78*F!$B$93,IF(U78=94%,R78*S78*T78*F!$B$94,IF(U78=95%,R78*S78*T78*F!$B$95,IF(U78=96%,R78*S78*T78*F!$B$96,IF(U78=97%,R78*S78*T78*F!$B$97,IF(U78=98%,R78*S78*T78*F!$B$98,IF(U78=99%,R78*S78*T78*F!$B$99,IF(U78&gt;99%,R78*S78*T78*F!$B$100)))))))))))))))))))))))))))))))))))))))))))))))))))))))))*IF(ISNUMBER(E78),E78,1)*IF(ISNUMBER(D78),D78,1)</f>
        <v>0</v>
      </c>
      <c r="AA78" s="33">
        <f>G78*H78+K78*L78+O78*P78+S78*T78</f>
        <v>0</v>
      </c>
      <c r="AB78" s="35">
        <f>(H78*(IF(I78&lt;45%,0.5,IF(I78&lt;55%,0.8,IF(I78&lt;65%,0.9,IF(I78&lt;75%,1,IF(I78&lt;85%,1.1,1.2))))))+L78*(IF(M78&lt;45%,0.5,IF(M78&lt;55%,0.8,IF(M78&lt;65%,0.9,IF(M78&lt;75%,1,IF(M78&lt;85%,1.1,1.2))))))+P78*(IF(Q78&lt;45%,0.5,IF(Q78&lt;55%,0.8,IF(Q78&lt;65%,0.9,IF(Q78&lt;75%,1,IF(Q78&lt;85%,1.1,1.2))))))+T78*(IF(U78&lt;45%,0.5,IF(U78&lt;55%,0.8,IF(U78&lt;65%,0.9,IF(U78&lt;75%,1,IF(U78&lt;85%,1.1,1.2)))))))*IF(D78&gt;=0.8,6,IF(D78&lt;=0.4,1.5,3))</f>
        <v>0</v>
      </c>
      <c r="AC78" s="10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</row>
    <row r="79" spans="1:62" x14ac:dyDescent="0.25">
      <c r="A79" s="1129"/>
      <c r="B79" s="156" t="str">
        <f t="shared" ref="B79:E79" si="104">IF(B17="","",B17)</f>
        <v/>
      </c>
      <c r="C79" s="157" t="str">
        <f t="shared" si="104"/>
        <v/>
      </c>
      <c r="D79" s="63">
        <f t="shared" si="100"/>
        <v>0</v>
      </c>
      <c r="E79" s="80" t="str">
        <f t="shared" si="104"/>
        <v/>
      </c>
      <c r="F79" s="81"/>
      <c r="G79" s="96"/>
      <c r="H79" s="96"/>
      <c r="I79" s="104">
        <f t="shared" si="95"/>
        <v>0</v>
      </c>
      <c r="J79" s="81"/>
      <c r="K79" s="96"/>
      <c r="L79" s="96"/>
      <c r="M79" s="104">
        <f t="shared" si="96"/>
        <v>0</v>
      </c>
      <c r="N79" s="81"/>
      <c r="O79" s="96"/>
      <c r="P79" s="96"/>
      <c r="Q79" s="82">
        <f t="shared" si="97"/>
        <v>0</v>
      </c>
      <c r="R79" s="81"/>
      <c r="S79" s="96"/>
      <c r="T79" s="96"/>
      <c r="U79" s="104">
        <f t="shared" si="98"/>
        <v>0</v>
      </c>
      <c r="V79" s="126">
        <f t="shared" si="101"/>
        <v>0</v>
      </c>
      <c r="W79" s="44">
        <f t="shared" ref="W79:W81" si="105">IFERROR((IF(ISNUMBER(F79),F79,1)*G79*H79+IF(ISNUMBER(J79),J79,1)*K79*L79+IF(ISNUMBER(N79),N79,1)*O79*P79+IF(ISNUMBER(R79),R79,1)*S79*T79)*IF(ISNUMBER(E79),E79,1)/(G79*H79+K79*L79+O79*P79+S79*T79),0)</f>
        <v>0</v>
      </c>
      <c r="X79" s="45">
        <f t="shared" si="102"/>
        <v>0</v>
      </c>
      <c r="Y79" s="90" t="str">
        <f t="shared" si="103"/>
        <v/>
      </c>
      <c r="Z79" s="127">
        <f>(IF(I79&lt;30%,0,IF(I79&lt;35%,F79*G79*H79*F!$B$33,IF(I79&lt;40%,F79*G79*H79*F!$B$38,IF(I79&lt;45%,F79*G79*H79*F!$B$43,IF(I79&lt;50%,F79*G79*H79*F!$B$48,IF(I79=50%,F79*G79*H79*F!$B$50,IF(I79=51%,F79*G79*H79*F!$B$51,IF(I79=52%,F79*G79*H79*F!$B$52,IF(I79=53%,F79*G79*H79*F!$B$53,IF(I79=54%,F79*G79*H79*F!$B$54,IF(I79=55%,F79*G79*H79*F!$B$55,IF(I79=56%,F79*G79*H79*F!$B$56,IF(I79=57%,F79*G79*H79*F!$B$57,IF(I79=58%,F79*G79*H79*F!$B$58,IF(I79=59%,F79*G79*H79*F!$B$59,IF(I79=60%,F79*G79*H79*F!$B$60,IF(I79=61%,F79*G79*H79*F!$B$61,IF(I79=62%,F79*G79*H79*F!$B$62,IF(I79=63%,F79*G79*H79*F!$B$63,IF(I79=64%,F79*G79*H79*F!$B$64,IF(I79=65%,F79*G79*H79*F!$B$65,IF(I79=66%,F79*G79*H79*F!$B$66,IF(I79=67%,F79*G79*H79*F!$B$67,IF(I79=68%,F79*G79*H79*F!$B$68,IF(I79=69%,F79*G79*H79*F!$B$69,IF(I79=70%,F79*G79*H79*F!$B$70,IF(I79=71%,F79*G79*H79*F!$B$71,IF(I79=72%,F79*G79*H79*F!$B$72,IF(I79=73%,F79*G79*H79*F!$B$73,IF(I79=74%,F79*G79*H79*F!$B$74,IF(I79=75%,F79*G79*H79*F!$B$75,IF(I79=76%,F79*G79*H79*F!$B$76,IF(I79=77%,F79*G79*H79*F!$B$77,IF(I79=78%,F79*G79*H79*F!$B$78,IF(I79=79%,F79*G79*H79*F!$B$79,IF(I79=80%,F79*G79*H79*F!$B$80,IF(I79=81%,F79*G79*H79*F!$B$81,IF(I79=82%,F79*G79*H79*F!$B$82,IF(I79=83%,F79*G79*H79*F!$B$83,IF(I79=84%,F79*G79*H79*F!$B$84,IF(I79=85%,F79*G79*H79*F!$B$85,IF(I79=86%,F79*G79*H79*F!$B$86,IF(I79=87%,F79*G79*H79*F!$B$87,IF(I79=88%,F79*G79*H79*F!$B$88,IF(I79=89%,F79*G79*H79*F!$B$89,IF(I79=90%,F79*G79*H79*F!$B$90,IF(I79=91%,F79*G79*H79*F!$B$91,IF(I79=92%,F79*G79*H79*F!$B$92,IF(I79=93%,F79*G79*H79*F!$B$93,IF(I79=94%,F79*G79*H79*F!$B$94,IF(I79=95%,F79*G79*H79*F!$B$95,IF(I79=96%,F79*G79*H79*F!$B$96,IF(I79=97%,F79*G79*H79*F!$B$97,IF(I79=98%,F79*G79*H79*F!$B$98,IF(I79=99%,F79*G79*H79*F!$B$99,IF(I79&gt;99%,F79*G79*H79*F!$B$100,))))))))))))))))))))))))))))))))))))))))))))))))))))))))+IF(M79&lt;30%,0,IF(M79&lt;35%,J79*K79*L79*F!$B$33,IF(M79&lt;40%,J79*K79*L79*F!$B$38,IF(M79&lt;45%,J79*K79*L79*F!$B$43,IF(M79&lt;50%,J79*K79*L79*F!$B$48,IF(M79=50%,J79*K79*L79*F!$B$50,IF(M79=51%,J79*K79*L79*F!$B$51,IF(M79=52%,J79*K79*L79*F!$B$52,IF(M79=53%,J79*K79*L79*F!$B$53,IF(M79=54%,J79*K79*L79*F!$B$54,IF(M79=55%,J79*K79*L79*F!$B$55,IF(M79=56%,J79*K79*L79*F!$B$56,IF(M79=57%,J79*K79*L79*F!$B$57,IF(M79=58%,J79*K79*L79*F!$B$58,IF(M79=59%,J79*K79*L79*F!$B$59,IF(M79=60%,J79*K79*L79*F!$B$60,IF(M79=61%,J79*K79*L79*F!$B$61,IF(M79=62%,J79*K79*L79*F!$B$62,IF(M79=63%,J79*K79*L79*F!$B$63,IF(M79=64%,J79*K79*L79*F!$B$64,IF(M79=65%,J79*K79*L79*F!$B$65,IF(M79=66%,J79*K79*L79*F!$B$66,IF(M79=67%,J79*K79*L79*F!$B$67,IF(M79=68%,J79*K79*L79*F!$B$68,IF(M79=69%,J79*K79*L79*F!$B$69,IF(M79=70%,J79*K79*L79*F!$B$70,IF(M79=71%,J79*K79*L79*F!$B$71,IF(M79=72%,J79*K79*L79*F!$B$72,IF(M79=73%,J79*K79*L79*F!$B$73,IF(M79=74%,J79*K79*L79*F!$B$74,IF(M79=75%,J79*K79*L79*F!$B$75,IF(M79=76%,J79*K79*L79*F!$B$76,IF(M79=77%,J79*K79*L79*F!$B$77,IF(M79=78%,J79*K79*L79*F!$B$78,IF(M79=79%,J79*K79*L79*F!$B$79,IF(M79=80%,J79*K79*L79*F!$B$80,IF(M79=81%,J79*K79*L79*F!$B$81,IF(M79=82%,J79*K79*L79*F!$B$82,IF(M79=83%,J79*K79*L79*F!$B$83,IF(M79=84%,J79*K79*L79*F!$B$84,IF(M79=85%,J79*K79*L79*F!$B$85,IF(M79=86%,J79*K79*L79*F!$B$86,IF(M79=87%,J79*K79*L79*F!$B$87,IF(M79=88%,J79*K79*L79*F!$B$88,IF(M79=89%,J79*K79*L79*F!$B$89,IF(M79=90%,J79*K79*L79*F!$B$90,IF(M79=91%,J79*K79*L79*F!$B$91,IF(M79=92%,J79*K79*L79*F!$B$92,IF(M79=93%,J79*K79*L79*F!$B$93,IF(M79=94%,J79*K79*L79*F!$B$94,IF(M79=95%,J79*K79*L79*F!$B$95,IF(M79=96%,J79*K79*L79*F!$B$96,IF(M79=97%,J79*K79*L79*F!$B$97,IF(M79=98%,J79*K79*L79*F!$B$98,IF(M79=99%,J79*K79*L79*F!$B$99,IF(M79&gt;99%,J79*K79*L79*F!$B$100,))))))))))))))))))))))))))))))))))))))))))))))))))))))))+IF(Q79&lt;30%,0,IF(Q79&lt;35%,N79*O79*P79*F!$B$33,IF(Q79&lt;40%,N79*O79*P79*F!$B$38,IF(Q79&lt;45%,N79*O79*P79*F!$B$43,IF(Q79&lt;50%,N79*O79*P79*F!$B$48,IF(Q79=50%,N79*O79*P79*F!$B$50,IF(Q79=51%,N79*O79*P79*F!$B$51,IF(Q79=52%,N79*O79*P79*F!$B$52,IF(Q79=53%,N79*O79*P79*F!$B$53,IF(Q79=54%,N79*O79*P79*F!$B$54,IF(Q79=55%,N79*O79*P79*F!$B$55,IF(Q79=56%,N79*O79*P79*F!$B$56,IF(Q79=57%,N79*O79*P79*F!$B$57,IF(Q79=58%,N79*O79*P79*F!$B$58,IF(Q79=59%,N79*O79*P79*F!$B$59,IF(Q79=60%,N79*O79*P79*F!$B$60,IF(Q79=61%,N79*O79*P79*F!$B$61,IF(Q79=62%,N79*O79*P79*F!$B$62,IF(Q79=63%,N79*O79*P79*F!$B$63,IF(Q79=64%,N79*O79*P79*F!$B$64,IF(Q79=65%,N79*O79*P79*F!$B$65,IF(Q79=66%,N79*O79*P79*F!$B$66,IF(Q79=67%,N79*O79*P79*F!$B$67,IF(Q79=68%,N79*O79*P79*F!$B$68,IF(Q79=69%,N79*O79*P79*F!$B$69,IF(Q79=70%,N79*O79*P79*F!$B$70,IF(Q79=71%,N79*O79*P79*F!$B$71,IF(Q79=72%,N79*O79*P79*F!$B$72,IF(Q79=73%,N79*O79*P79*F!$B$73,IF(Q79=74%,N79*O79*P79*F!$B$74,IF(Q79=75%,N79*O79*P79*F!$B$75,IF(Q79=76%,N79*O79*P79*F!$B$76,IF(Q79=77%,N79*O79*P79*F!$B$77,IF(Q79=78%,N79*O79*P79*F!$B$78,IF(Q79=79%,N79*O79*P79*F!$B$79,IF(Q79=80%,N79*O79*P79*F!$B$80,IF(Q79=81%,N79*O79*P79*F!$B$81,IF(Q79=82%,N79*O79*P79*F!$B$82,IF(Q79=83%,N79*O79*P79*F!$B$83,IF(Q79=84%,N79*O79*P79*F!$B$84,IF(Q79=85%,N79*O79*P79*F!$B$85,IF(Q79=86%,N79*O79*P79*F!$B$86,IF(Q79=87%,N79*O79*P79*F!$B$87,IF(Q79=88%,N79*O79*P79*F!$B$88,IF(Q79=89%,N79*O79*P79*F!$B$89,IF(Q79=90%,N79*O79*P79*F!$B$90,IF(Q79=91%,N79*O79*P79*F!$B$91,IF(Q79=92%,N79*O79*P79*F!$B$92,IF(Q79=93%,N79*O79*P79*F!$B$93,IF(Q79=94%,N79*O79*P79*F!$B$94,IF(Q79=95%,N79*O79*P79*F!$B$95,IF(Q79=96%,N79*O79*P79*F!$B$96,IF(Q79=97%,N79*O79*P79*F!$B$97,IF(Q79=98%,N79*O79*P79*F!$B$98,IF(Q79=99%,N79*O79*P79*F!$B$99,IF(Q79&gt;99%,N79*O79*P79*F!$B$100,))))))))))))))))))))))))))))))))))))))))))))))))))))))))+IF(U79&lt;30%,0,IF(U79&lt;35%,R79*S79*T79*F!$B$33,IF(U79&lt;40%,R79*S79*T79*F!$B$38,IF(U79&lt;45%,R79*S79*T79*F!$B$43,IF(U79&lt;50%,R79*S79*T79*F!$B$48,IF(U79=50%,R79*S79*T79*F!$B$50,IF(U79=51%,R79*S79*T79*F!$B$51,IF(U79=52%,R79*S79*T79*F!$B$52,IF(U79=53%,R79*S79*T79*F!$B$53,IF(U79=54%,R79*S79*T79*F!$B$54,IF(U79=55%,R79*S79*T79*F!$B$55,IF(U79=56%,R79*S79*T79*F!$B$56,IF(U79=57%,R79*S79*T79*F!$B$57,IF(U79=58%,R79*S79*T79*F!$B$58,IF(U79=59%,R79*S79*T79*F!$B$59,IF(U79=60%,R79*S79*T79*F!$B$60,IF(U79=61%,R79*S79*T79*F!$B$61,IF(U79=62%,R79*S79*T79*F!$B$62,IF(U79=63%,R79*S79*T79*F!$B$63,IF(U79=64%,R79*S79*T79*F!$B$64,IF(U79=65%,R79*S79*T79*F!$B$65,IF(U79=66%,R79*S79*T79*F!$B$66,IF(U79=67%,R79*S79*T79*F!$B$67,IF(U79=68%,R79*S79*T79*F!$B$68,IF(U79=69%,R79*S79*T79*F!$B$69,IF(U79=70%,R79*S79*T79*F!$B$70,IF(U79=71%,R79*S79*T79*F!$B$71,IF(U79=72%,R79*S79*T79*F!$B$72,IF(U79=73%,R79*S79*T79*F!$B$73,IF(U79=74%,R79*S79*T79*F!$B$74,IF(U79=75%,R79*S79*T79*F!$B$75,IF(U79=76%,R79*S79*T79*F!$B$76,IF(U79=77%,R79*S79*T79*F!$B$77,IF(U79=78%,R79*S79*T79*F!$B$78,IF(U79=79%,R79*S79*T79*F!$B$79,IF(U79=80%,R79*S79*T79*F!$B$80,IF(U79=81%,R79*S79*T79*F!$B$81,IF(U79=82%,R79*S79*T79*F!$B$82,IF(U79=83%,R79*S79*T79*F!$B$83,IF(U79=84%,R79*S79*T79*F!$B$84,IF(U79=85%,R79*S79*T79*F!$B$85,IF(U79=86%,R79*S79*T79*F!$B$86,IF(U79=87%,R79*S79*T79*F!$B$87,IF(U79=88%,R79*S79*T79*F!$B$88,IF(U79=89%,R79*S79*T79*F!$B$89,IF(U79=90%,R79*S79*T79*F!$B$90,IF(U79=91%,R79*S79*T79*F!$B$91,IF(U79=92%,R79*S79*T79*F!$B$92,IF(U79=93%,R79*S79*T79*F!$B$93,IF(U79=94%,R79*S79*T79*F!$B$94,IF(U79=95%,R79*S79*T79*F!$B$95,IF(U79=96%,R79*S79*T79*F!$B$96,IF(U79=97%,R79*S79*T79*F!$B$97,IF(U79=98%,R79*S79*T79*F!$B$98,IF(U79=99%,R79*S79*T79*F!$B$99,IF(U79&gt;99%,R79*S79*T79*F!$B$100)))))))))))))))))))))))))))))))))))))))))))))))))))))))))*IF(ISNUMBER(E79),E79,1)*IF(ISNUMBER(D79),D79,1)</f>
        <v>0</v>
      </c>
      <c r="AA79" s="127">
        <f>G79*H79+K79*L79+O79*P79+S79*T79</f>
        <v>0</v>
      </c>
      <c r="AB79" s="46">
        <f>(H79*(IF(I79&lt;45%,0.5,IF(I79&lt;55%,0.8,IF(I79&lt;65%,0.9,IF(I79&lt;75%,1,IF(I79&lt;85%,1.1,1.2))))))+L79*(IF(M79&lt;45%,0.5,IF(M79&lt;55%,0.8,IF(M79&lt;65%,0.9,IF(M79&lt;75%,1,IF(M79&lt;85%,1.1,1.2))))))+P79*(IF(Q79&lt;45%,0.5,IF(Q79&lt;55%,0.8,IF(Q79&lt;65%,0.9,IF(Q79&lt;75%,1,IF(Q79&lt;85%,1.1,1.2))))))+T79*(IF(U79&lt;45%,0.5,IF(U79&lt;55%,0.8,IF(U79&lt;65%,0.9,IF(U79&lt;75%,1,IF(U79&lt;85%,1.1,1.2)))))))*IF(D79&gt;=0.8,6,IF(D79&lt;=0.4,1.5,3))</f>
        <v>0</v>
      </c>
      <c r="AC79" s="10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</row>
    <row r="80" spans="1:62" x14ac:dyDescent="0.25">
      <c r="A80" s="1129"/>
      <c r="B80" s="156" t="str">
        <f t="shared" ref="B80:E80" si="106">IF(B18="","",B18)</f>
        <v/>
      </c>
      <c r="C80" s="157" t="str">
        <f t="shared" si="106"/>
        <v/>
      </c>
      <c r="D80" s="63">
        <f t="shared" si="100"/>
        <v>0</v>
      </c>
      <c r="E80" s="78" t="str">
        <f t="shared" si="106"/>
        <v/>
      </c>
      <c r="F80" s="79"/>
      <c r="G80" s="94"/>
      <c r="H80" s="94"/>
      <c r="I80" s="70">
        <f t="shared" si="95"/>
        <v>0</v>
      </c>
      <c r="J80" s="79"/>
      <c r="K80" s="94"/>
      <c r="L80" s="94"/>
      <c r="M80" s="71">
        <f t="shared" si="96"/>
        <v>0</v>
      </c>
      <c r="N80" s="79"/>
      <c r="O80" s="94"/>
      <c r="P80" s="94"/>
      <c r="Q80" s="70">
        <f t="shared" si="97"/>
        <v>0</v>
      </c>
      <c r="R80" s="79"/>
      <c r="S80" s="94"/>
      <c r="T80" s="94"/>
      <c r="U80" s="71">
        <f t="shared" si="98"/>
        <v>0</v>
      </c>
      <c r="V80" s="125">
        <f t="shared" si="101"/>
        <v>0</v>
      </c>
      <c r="W80" s="43">
        <f t="shared" si="105"/>
        <v>0</v>
      </c>
      <c r="X80" s="36">
        <f>ROUND(IFERROR((W80/(Y80*IF(ISNUMBER(E80),E80,1))),0),2)</f>
        <v>0</v>
      </c>
      <c r="Y80" s="90" t="str">
        <f t="shared" si="103"/>
        <v/>
      </c>
      <c r="Z80" s="33">
        <f>(IF(I80&lt;30%,0,IF(I80&lt;35%,F80*G80*H80*F!$B$33,IF(I80&lt;40%,F80*G80*H80*F!$B$38,IF(I80&lt;45%,F80*G80*H80*F!$B$43,IF(I80&lt;50%,F80*G80*H80*F!$B$48,IF(I80=50%,F80*G80*H80*F!$B$50,IF(I80=51%,F80*G80*H80*F!$B$51,IF(I80=52%,F80*G80*H80*F!$B$52,IF(I80=53%,F80*G80*H80*F!$B$53,IF(I80=54%,F80*G80*H80*F!$B$54,IF(I80=55%,F80*G80*H80*F!$B$55,IF(I80=56%,F80*G80*H80*F!$B$56,IF(I80=57%,F80*G80*H80*F!$B$57,IF(I80=58%,F80*G80*H80*F!$B$58,IF(I80=59%,F80*G80*H80*F!$B$59,IF(I80=60%,F80*G80*H80*F!$B$60,IF(I80=61%,F80*G80*H80*F!$B$61,IF(I80=62%,F80*G80*H80*F!$B$62,IF(I80=63%,F80*G80*H80*F!$B$63,IF(I80=64%,F80*G80*H80*F!$B$64,IF(I80=65%,F80*G80*H80*F!$B$65,IF(I80=66%,F80*G80*H80*F!$B$66,IF(I80=67%,F80*G80*H80*F!$B$67,IF(I80=68%,F80*G80*H80*F!$B$68,IF(I80=69%,F80*G80*H80*F!$B$69,IF(I80=70%,F80*G80*H80*F!$B$70,IF(I80=71%,F80*G80*H80*F!$B$71,IF(I80=72%,F80*G80*H80*F!$B$72,IF(I80=73%,F80*G80*H80*F!$B$73,IF(I80=74%,F80*G80*H80*F!$B$74,IF(I80=75%,F80*G80*H80*F!$B$75,IF(I80=76%,F80*G80*H80*F!$B$76,IF(I80=77%,F80*G80*H80*F!$B$77,IF(I80=78%,F80*G80*H80*F!$B$78,IF(I80=79%,F80*G80*H80*F!$B$79,IF(I80=80%,F80*G80*H80*F!$B$80,IF(I80=81%,F80*G80*H80*F!$B$81,IF(I80=82%,F80*G80*H80*F!$B$82,IF(I80=83%,F80*G80*H80*F!$B$83,IF(I80=84%,F80*G80*H80*F!$B$84,IF(I80=85%,F80*G80*H80*F!$B$85,IF(I80=86%,F80*G80*H80*F!$B$86,IF(I80=87%,F80*G80*H80*F!$B$87,IF(I80=88%,F80*G80*H80*F!$B$88,IF(I80=89%,F80*G80*H80*F!$B$89,IF(I80=90%,F80*G80*H80*F!$B$90,IF(I80=91%,F80*G80*H80*F!$B$91,IF(I80=92%,F80*G80*H80*F!$B$92,IF(I80=93%,F80*G80*H80*F!$B$93,IF(I80=94%,F80*G80*H80*F!$B$94,IF(I80=95%,F80*G80*H80*F!$B$95,IF(I80=96%,F80*G80*H80*F!$B$96,IF(I80=97%,F80*G80*H80*F!$B$97,IF(I80=98%,F80*G80*H80*F!$B$98,IF(I80=99%,F80*G80*H80*F!$B$99,IF(I80&gt;99%,F80*G80*H80*F!$B$100,))))))))))))))))))))))))))))))))))))))))))))))))))))))))+IF(M80&lt;30%,0,IF(M80&lt;35%,J80*K80*L80*F!$B$33,IF(M80&lt;40%,J80*K80*L80*F!$B$38,IF(M80&lt;45%,J80*K80*L80*F!$B$43,IF(M80&lt;50%,J80*K80*L80*F!$B$48,IF(M80=50%,J80*K80*L80*F!$B$50,IF(M80=51%,J80*K80*L80*F!$B$51,IF(M80=52%,J80*K80*L80*F!$B$52,IF(M80=53%,J80*K80*L80*F!$B$53,IF(M80=54%,J80*K80*L80*F!$B$54,IF(M80=55%,J80*K80*L80*F!$B$55,IF(M80=56%,J80*K80*L80*F!$B$56,IF(M80=57%,J80*K80*L80*F!$B$57,IF(M80=58%,J80*K80*L80*F!$B$58,IF(M80=59%,J80*K80*L80*F!$B$59,IF(M80=60%,J80*K80*L80*F!$B$60,IF(M80=61%,J80*K80*L80*F!$B$61,IF(M80=62%,J80*K80*L80*F!$B$62,IF(M80=63%,J80*K80*L80*F!$B$63,IF(M80=64%,J80*K80*L80*F!$B$64,IF(M80=65%,J80*K80*L80*F!$B$65,IF(M80=66%,J80*K80*L80*F!$B$66,IF(M80=67%,J80*K80*L80*F!$B$67,IF(M80=68%,J80*K80*L80*F!$B$68,IF(M80=69%,J80*K80*L80*F!$B$69,IF(M80=70%,J80*K80*L80*F!$B$70,IF(M80=71%,J80*K80*L80*F!$B$71,IF(M80=72%,J80*K80*L80*F!$B$72,IF(M80=73%,J80*K80*L80*F!$B$73,IF(M80=74%,J80*K80*L80*F!$B$74,IF(M80=75%,J80*K80*L80*F!$B$75,IF(M80=76%,J80*K80*L80*F!$B$76,IF(M80=77%,J80*K80*L80*F!$B$77,IF(M80=78%,J80*K80*L80*F!$B$78,IF(M80=79%,J80*K80*L80*F!$B$79,IF(M80=80%,J80*K80*L80*F!$B$80,IF(M80=81%,J80*K80*L80*F!$B$81,IF(M80=82%,J80*K80*L80*F!$B$82,IF(M80=83%,J80*K80*L80*F!$B$83,IF(M80=84%,J80*K80*L80*F!$B$84,IF(M80=85%,J80*K80*L80*F!$B$85,IF(M80=86%,J80*K80*L80*F!$B$86,IF(M80=87%,J80*K80*L80*F!$B$87,IF(M80=88%,J80*K80*L80*F!$B$88,IF(M80=89%,J80*K80*L80*F!$B$89,IF(M80=90%,J80*K80*L80*F!$B$90,IF(M80=91%,J80*K80*L80*F!$B$91,IF(M80=92%,J80*K80*L80*F!$B$92,IF(M80=93%,J80*K80*L80*F!$B$93,IF(M80=94%,J80*K80*L80*F!$B$94,IF(M80=95%,J80*K80*L80*F!$B$95,IF(M80=96%,J80*K80*L80*F!$B$96,IF(M80=97%,J80*K80*L80*F!$B$97,IF(M80=98%,J80*K80*L80*F!$B$98,IF(M80=99%,J80*K80*L80*F!$B$99,IF(M80&gt;99%,J80*K80*L80*F!$B$100,))))))))))))))))))))))))))))))))))))))))))))))))))))))))+IF(Q80&lt;30%,0,IF(Q80&lt;35%,N80*O80*P80*F!$B$33,IF(Q80&lt;40%,N80*O80*P80*F!$B$38,IF(Q80&lt;45%,N80*O80*P80*F!$B$43,IF(Q80&lt;50%,N80*O80*P80*F!$B$48,IF(Q80=50%,N80*O80*P80*F!$B$50,IF(Q80=51%,N80*O80*P80*F!$B$51,IF(Q80=52%,N80*O80*P80*F!$B$52,IF(Q80=53%,N80*O80*P80*F!$B$53,IF(Q80=54%,N80*O80*P80*F!$B$54,IF(Q80=55%,N80*O80*P80*F!$B$55,IF(Q80=56%,N80*O80*P80*F!$B$56,IF(Q80=57%,N80*O80*P80*F!$B$57,IF(Q80=58%,N80*O80*P80*F!$B$58,IF(Q80=59%,N80*O80*P80*F!$B$59,IF(Q80=60%,N80*O80*P80*F!$B$60,IF(Q80=61%,N80*O80*P80*F!$B$61,IF(Q80=62%,N80*O80*P80*F!$B$62,IF(Q80=63%,N80*O80*P80*F!$B$63,IF(Q80=64%,N80*O80*P80*F!$B$64,IF(Q80=65%,N80*O80*P80*F!$B$65,IF(Q80=66%,N80*O80*P80*F!$B$66,IF(Q80=67%,N80*O80*P80*F!$B$67,IF(Q80=68%,N80*O80*P80*F!$B$68,IF(Q80=69%,N80*O80*P80*F!$B$69,IF(Q80=70%,N80*O80*P80*F!$B$70,IF(Q80=71%,N80*O80*P80*F!$B$71,IF(Q80=72%,N80*O80*P80*F!$B$72,IF(Q80=73%,N80*O80*P80*F!$B$73,IF(Q80=74%,N80*O80*P80*F!$B$74,IF(Q80=75%,N80*O80*P80*F!$B$75,IF(Q80=76%,N80*O80*P80*F!$B$76,IF(Q80=77%,N80*O80*P80*F!$B$77,IF(Q80=78%,N80*O80*P80*F!$B$78,IF(Q80=79%,N80*O80*P80*F!$B$79,IF(Q80=80%,N80*O80*P80*F!$B$80,IF(Q80=81%,N80*O80*P80*F!$B$81,IF(Q80=82%,N80*O80*P80*F!$B$82,IF(Q80=83%,N80*O80*P80*F!$B$83,IF(Q80=84%,N80*O80*P80*F!$B$84,IF(Q80=85%,N80*O80*P80*F!$B$85,IF(Q80=86%,N80*O80*P80*F!$B$86,IF(Q80=87%,N80*O80*P80*F!$B$87,IF(Q80=88%,N80*O80*P80*F!$B$88,IF(Q80=89%,N80*O80*P80*F!$B$89,IF(Q80=90%,N80*O80*P80*F!$B$90,IF(Q80=91%,N80*O80*P80*F!$B$91,IF(Q80=92%,N80*O80*P80*F!$B$92,IF(Q80=93%,N80*O80*P80*F!$B$93,IF(Q80=94%,N80*O80*P80*F!$B$94,IF(Q80=95%,N80*O80*P80*F!$B$95,IF(Q80=96%,N80*O80*P80*F!$B$96,IF(Q80=97%,N80*O80*P80*F!$B$97,IF(Q80=98%,N80*O80*P80*F!$B$98,IF(Q80=99%,N80*O80*P80*F!$B$99,IF(Q80&gt;99%,N80*O80*P80*F!$B$100,))))))))))))))))))))))))))))))))))))))))))))))))))))))))+IF(U80&lt;30%,0,IF(U80&lt;35%,R80*S80*T80*F!$B$33,IF(U80&lt;40%,R80*S80*T80*F!$B$38,IF(U80&lt;45%,R80*S80*T80*F!$B$43,IF(U80&lt;50%,R80*S80*T80*F!$B$48,IF(U80=50%,R80*S80*T80*F!$B$50,IF(U80=51%,R80*S80*T80*F!$B$51,IF(U80=52%,R80*S80*T80*F!$B$52,IF(U80=53%,R80*S80*T80*F!$B$53,IF(U80=54%,R80*S80*T80*F!$B$54,IF(U80=55%,R80*S80*T80*F!$B$55,IF(U80=56%,R80*S80*T80*F!$B$56,IF(U80=57%,R80*S80*T80*F!$B$57,IF(U80=58%,R80*S80*T80*F!$B$58,IF(U80=59%,R80*S80*T80*F!$B$59,IF(U80=60%,R80*S80*T80*F!$B$60,IF(U80=61%,R80*S80*T80*F!$B$61,IF(U80=62%,R80*S80*T80*F!$B$62,IF(U80=63%,R80*S80*T80*F!$B$63,IF(U80=64%,R80*S80*T80*F!$B$64,IF(U80=65%,R80*S80*T80*F!$B$65,IF(U80=66%,R80*S80*T80*F!$B$66,IF(U80=67%,R80*S80*T80*F!$B$67,IF(U80=68%,R80*S80*T80*F!$B$68,IF(U80=69%,R80*S80*T80*F!$B$69,IF(U80=70%,R80*S80*T80*F!$B$70,IF(U80=71%,R80*S80*T80*F!$B$71,IF(U80=72%,R80*S80*T80*F!$B$72,IF(U80=73%,R80*S80*T80*F!$B$73,IF(U80=74%,R80*S80*T80*F!$B$74,IF(U80=75%,R80*S80*T80*F!$B$75,IF(U80=76%,R80*S80*T80*F!$B$76,IF(U80=77%,R80*S80*T80*F!$B$77,IF(U80=78%,R80*S80*T80*F!$B$78,IF(U80=79%,R80*S80*T80*F!$B$79,IF(U80=80%,R80*S80*T80*F!$B$80,IF(U80=81%,R80*S80*T80*F!$B$81,IF(U80=82%,R80*S80*T80*F!$B$82,IF(U80=83%,R80*S80*T80*F!$B$83,IF(U80=84%,R80*S80*T80*F!$B$84,IF(U80=85%,R80*S80*T80*F!$B$85,IF(U80=86%,R80*S80*T80*F!$B$86,IF(U80=87%,R80*S80*T80*F!$B$87,IF(U80=88%,R80*S80*T80*F!$B$88,IF(U80=89%,R80*S80*T80*F!$B$89,IF(U80=90%,R80*S80*T80*F!$B$90,IF(U80=91%,R80*S80*T80*F!$B$91,IF(U80=92%,R80*S80*T80*F!$B$92,IF(U80=93%,R80*S80*T80*F!$B$93,IF(U80=94%,R80*S80*T80*F!$B$94,IF(U80=95%,R80*S80*T80*F!$B$95,IF(U80=96%,R80*S80*T80*F!$B$96,IF(U80=97%,R80*S80*T80*F!$B$97,IF(U80=98%,R80*S80*T80*F!$B$98,IF(U80=99%,R80*S80*T80*F!$B$99,IF(U80&gt;99%,R80*S80*T80*F!$B$100)))))))))))))))))))))))))))))))))))))))))))))))))))))))))*IF(ISNUMBER(E80),E80,1)*IF(ISNUMBER(D80),D80,1)</f>
        <v>0</v>
      </c>
      <c r="AA80" s="33">
        <f>G80*H80+K80*L80+O80*P80+S80*T80</f>
        <v>0</v>
      </c>
      <c r="AB80" s="35">
        <f>(H80*(IF(I80&lt;45%,0.5,IF(I80&lt;55%,0.8,IF(I80&lt;65%,0.9,IF(I80&lt;75%,1,IF(I80&lt;85%,1.1,1.2))))))+L80*(IF(M80&lt;45%,0.5,IF(M80&lt;55%,0.8,IF(M80&lt;65%,0.9,IF(M80&lt;75%,1,IF(M80&lt;85%,1.1,1.2))))))+P80*(IF(Q80&lt;45%,0.5,IF(Q80&lt;55%,0.8,IF(Q80&lt;65%,0.9,IF(Q80&lt;75%,1,IF(Q80&lt;85%,1.1,1.2))))))+T80*(IF(U80&lt;45%,0.5,IF(U80&lt;55%,0.8,IF(U80&lt;65%,0.9,IF(U80&lt;75%,1,IF(U80&lt;85%,1.1,1.2)))))))*IF(D80&gt;=0.8,6,IF(D80&lt;=0.4,1.5,3))</f>
        <v>0</v>
      </c>
      <c r="AC80" s="10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</row>
    <row r="81" spans="1:62" x14ac:dyDescent="0.25">
      <c r="A81" s="1129"/>
      <c r="B81" s="156" t="str">
        <f t="shared" ref="B81:E81" si="107">IF(B19="","",B19)</f>
        <v/>
      </c>
      <c r="C81" s="158" t="str">
        <f t="shared" si="107"/>
        <v/>
      </c>
      <c r="D81" s="63">
        <f t="shared" si="100"/>
        <v>0</v>
      </c>
      <c r="E81" s="83" t="str">
        <f t="shared" si="107"/>
        <v/>
      </c>
      <c r="F81" s="81"/>
      <c r="G81" s="96"/>
      <c r="H81" s="96"/>
      <c r="I81" s="82">
        <f t="shared" si="95"/>
        <v>0</v>
      </c>
      <c r="J81" s="81"/>
      <c r="K81" s="96"/>
      <c r="L81" s="96"/>
      <c r="M81" s="104">
        <f t="shared" si="96"/>
        <v>0</v>
      </c>
      <c r="N81" s="81"/>
      <c r="O81" s="96"/>
      <c r="P81" s="96"/>
      <c r="Q81" s="82">
        <f t="shared" si="97"/>
        <v>0</v>
      </c>
      <c r="R81" s="81"/>
      <c r="S81" s="96"/>
      <c r="T81" s="96"/>
      <c r="U81" s="104">
        <f t="shared" si="98"/>
        <v>0</v>
      </c>
      <c r="V81" s="128">
        <f t="shared" si="101"/>
        <v>0</v>
      </c>
      <c r="W81" s="44">
        <f t="shared" si="105"/>
        <v>0</v>
      </c>
      <c r="X81" s="45">
        <f t="shared" ref="X81" si="108">ROUND(IFERROR((W81/(Y81*IF(ISNUMBER(E81),E81,1))),0),2)</f>
        <v>0</v>
      </c>
      <c r="Y81" s="90" t="str">
        <f t="shared" si="103"/>
        <v/>
      </c>
      <c r="Z81" s="127">
        <f>(IF(I81&lt;30%,0,IF(I81&lt;35%,F81*G81*H81*F!$B$33,IF(I81&lt;40%,F81*G81*H81*F!$B$38,IF(I81&lt;45%,F81*G81*H81*F!$B$43,IF(I81&lt;50%,F81*G81*H81*F!$B$48,IF(I81=50%,F81*G81*H81*F!$B$50,IF(I81=51%,F81*G81*H81*F!$B$51,IF(I81=52%,F81*G81*H81*F!$B$52,IF(I81=53%,F81*G81*H81*F!$B$53,IF(I81=54%,F81*G81*H81*F!$B$54,IF(I81=55%,F81*G81*H81*F!$B$55,IF(I81=56%,F81*G81*H81*F!$B$56,IF(I81=57%,F81*G81*H81*F!$B$57,IF(I81=58%,F81*G81*H81*F!$B$58,IF(I81=59%,F81*G81*H81*F!$B$59,IF(I81=60%,F81*G81*H81*F!$B$60,IF(I81=61%,F81*G81*H81*F!$B$61,IF(I81=62%,F81*G81*H81*F!$B$62,IF(I81=63%,F81*G81*H81*F!$B$63,IF(I81=64%,F81*G81*H81*F!$B$64,IF(I81=65%,F81*G81*H81*F!$B$65,IF(I81=66%,F81*G81*H81*F!$B$66,IF(I81=67%,F81*G81*H81*F!$B$67,IF(I81=68%,F81*G81*H81*F!$B$68,IF(I81=69%,F81*G81*H81*F!$B$69,IF(I81=70%,F81*G81*H81*F!$B$70,IF(I81=71%,F81*G81*H81*F!$B$71,IF(I81=72%,F81*G81*H81*F!$B$72,IF(I81=73%,F81*G81*H81*F!$B$73,IF(I81=74%,F81*G81*H81*F!$B$74,IF(I81=75%,F81*G81*H81*F!$B$75,IF(I81=76%,F81*G81*H81*F!$B$76,IF(I81=77%,F81*G81*H81*F!$B$77,IF(I81=78%,F81*G81*H81*F!$B$78,IF(I81=79%,F81*G81*H81*F!$B$79,IF(I81=80%,F81*G81*H81*F!$B$80,IF(I81=81%,F81*G81*H81*F!$B$81,IF(I81=82%,F81*G81*H81*F!$B$82,IF(I81=83%,F81*G81*H81*F!$B$83,IF(I81=84%,F81*G81*H81*F!$B$84,IF(I81=85%,F81*G81*H81*F!$B$85,IF(I81=86%,F81*G81*H81*F!$B$86,IF(I81=87%,F81*G81*H81*F!$B$87,IF(I81=88%,F81*G81*H81*F!$B$88,IF(I81=89%,F81*G81*H81*F!$B$89,IF(I81=90%,F81*G81*H81*F!$B$90,IF(I81=91%,F81*G81*H81*F!$B$91,IF(I81=92%,F81*G81*H81*F!$B$92,IF(I81=93%,F81*G81*H81*F!$B$93,IF(I81=94%,F81*G81*H81*F!$B$94,IF(I81=95%,F81*G81*H81*F!$B$95,IF(I81=96%,F81*G81*H81*F!$B$96,IF(I81=97%,F81*G81*H81*F!$B$97,IF(I81=98%,F81*G81*H81*F!$B$98,IF(I81=99%,F81*G81*H81*F!$B$99,IF(I81&gt;99%,F81*G81*H81*F!$B$100,))))))))))))))))))))))))))))))))))))))))))))))))))))))))+IF(M81&lt;30%,0,IF(M81&lt;35%,J81*K81*L81*F!$B$33,IF(M81&lt;40%,J81*K81*L81*F!$B$38,IF(M81&lt;45%,J81*K81*L81*F!$B$43,IF(M81&lt;50%,J81*K81*L81*F!$B$48,IF(M81=50%,J81*K81*L81*F!$B$50,IF(M81=51%,J81*K81*L81*F!$B$51,IF(M81=52%,J81*K81*L81*F!$B$52,IF(M81=53%,J81*K81*L81*F!$B$53,IF(M81=54%,J81*K81*L81*F!$B$54,IF(M81=55%,J81*K81*L81*F!$B$55,IF(M81=56%,J81*K81*L81*F!$B$56,IF(M81=57%,J81*K81*L81*F!$B$57,IF(M81=58%,J81*K81*L81*F!$B$58,IF(M81=59%,J81*K81*L81*F!$B$59,IF(M81=60%,J81*K81*L81*F!$B$60,IF(M81=61%,J81*K81*L81*F!$B$61,IF(M81=62%,J81*K81*L81*F!$B$62,IF(M81=63%,J81*K81*L81*F!$B$63,IF(M81=64%,J81*K81*L81*F!$B$64,IF(M81=65%,J81*K81*L81*F!$B$65,IF(M81=66%,J81*K81*L81*F!$B$66,IF(M81=67%,J81*K81*L81*F!$B$67,IF(M81=68%,J81*K81*L81*F!$B$68,IF(M81=69%,J81*K81*L81*F!$B$69,IF(M81=70%,J81*K81*L81*F!$B$70,IF(M81=71%,J81*K81*L81*F!$B$71,IF(M81=72%,J81*K81*L81*F!$B$72,IF(M81=73%,J81*K81*L81*F!$B$73,IF(M81=74%,J81*K81*L81*F!$B$74,IF(M81=75%,J81*K81*L81*F!$B$75,IF(M81=76%,J81*K81*L81*F!$B$76,IF(M81=77%,J81*K81*L81*F!$B$77,IF(M81=78%,J81*K81*L81*F!$B$78,IF(M81=79%,J81*K81*L81*F!$B$79,IF(M81=80%,J81*K81*L81*F!$B$80,IF(M81=81%,J81*K81*L81*F!$B$81,IF(M81=82%,J81*K81*L81*F!$B$82,IF(M81=83%,J81*K81*L81*F!$B$83,IF(M81=84%,J81*K81*L81*F!$B$84,IF(M81=85%,J81*K81*L81*F!$B$85,IF(M81=86%,J81*K81*L81*F!$B$86,IF(M81=87%,J81*K81*L81*F!$B$87,IF(M81=88%,J81*K81*L81*F!$B$88,IF(M81=89%,J81*K81*L81*F!$B$89,IF(M81=90%,J81*K81*L81*F!$B$90,IF(M81=91%,J81*K81*L81*F!$B$91,IF(M81=92%,J81*K81*L81*F!$B$92,IF(M81=93%,J81*K81*L81*F!$B$93,IF(M81=94%,J81*K81*L81*F!$B$94,IF(M81=95%,J81*K81*L81*F!$B$95,IF(M81=96%,J81*K81*L81*F!$B$96,IF(M81=97%,J81*K81*L81*F!$B$97,IF(M81=98%,J81*K81*L81*F!$B$98,IF(M81=99%,J81*K81*L81*F!$B$99,IF(M81&gt;99%,J81*K81*L81*F!$B$100,))))))))))))))))))))))))))))))))))))))))))))))))))))))))+IF(Q81&lt;30%,0,IF(Q81&lt;35%,N81*O81*P81*F!$B$33,IF(Q81&lt;40%,N81*O81*P81*F!$B$38,IF(Q81&lt;45%,N81*O81*P81*F!$B$43,IF(Q81&lt;50%,N81*O81*P81*F!$B$48,IF(Q81=50%,N81*O81*P81*F!$B$50,IF(Q81=51%,N81*O81*P81*F!$B$51,IF(Q81=52%,N81*O81*P81*F!$B$52,IF(Q81=53%,N81*O81*P81*F!$B$53,IF(Q81=54%,N81*O81*P81*F!$B$54,IF(Q81=55%,N81*O81*P81*F!$B$55,IF(Q81=56%,N81*O81*P81*F!$B$56,IF(Q81=57%,N81*O81*P81*F!$B$57,IF(Q81=58%,N81*O81*P81*F!$B$58,IF(Q81=59%,N81*O81*P81*F!$B$59,IF(Q81=60%,N81*O81*P81*F!$B$60,IF(Q81=61%,N81*O81*P81*F!$B$61,IF(Q81=62%,N81*O81*P81*F!$B$62,IF(Q81=63%,N81*O81*P81*F!$B$63,IF(Q81=64%,N81*O81*P81*F!$B$64,IF(Q81=65%,N81*O81*P81*F!$B$65,IF(Q81=66%,N81*O81*P81*F!$B$66,IF(Q81=67%,N81*O81*P81*F!$B$67,IF(Q81=68%,N81*O81*P81*F!$B$68,IF(Q81=69%,N81*O81*P81*F!$B$69,IF(Q81=70%,N81*O81*P81*F!$B$70,IF(Q81=71%,N81*O81*P81*F!$B$71,IF(Q81=72%,N81*O81*P81*F!$B$72,IF(Q81=73%,N81*O81*P81*F!$B$73,IF(Q81=74%,N81*O81*P81*F!$B$74,IF(Q81=75%,N81*O81*P81*F!$B$75,IF(Q81=76%,N81*O81*P81*F!$B$76,IF(Q81=77%,N81*O81*P81*F!$B$77,IF(Q81=78%,N81*O81*P81*F!$B$78,IF(Q81=79%,N81*O81*P81*F!$B$79,IF(Q81=80%,N81*O81*P81*F!$B$80,IF(Q81=81%,N81*O81*P81*F!$B$81,IF(Q81=82%,N81*O81*P81*F!$B$82,IF(Q81=83%,N81*O81*P81*F!$B$83,IF(Q81=84%,N81*O81*P81*F!$B$84,IF(Q81=85%,N81*O81*P81*F!$B$85,IF(Q81=86%,N81*O81*P81*F!$B$86,IF(Q81=87%,N81*O81*P81*F!$B$87,IF(Q81=88%,N81*O81*P81*F!$B$88,IF(Q81=89%,N81*O81*P81*F!$B$89,IF(Q81=90%,N81*O81*P81*F!$B$90,IF(Q81=91%,N81*O81*P81*F!$B$91,IF(Q81=92%,N81*O81*P81*F!$B$92,IF(Q81=93%,N81*O81*P81*F!$B$93,IF(Q81=94%,N81*O81*P81*F!$B$94,IF(Q81=95%,N81*O81*P81*F!$B$95,IF(Q81=96%,N81*O81*P81*F!$B$96,IF(Q81=97%,N81*O81*P81*F!$B$97,IF(Q81=98%,N81*O81*P81*F!$B$98,IF(Q81=99%,N81*O81*P81*F!$B$99,IF(Q81&gt;99%,N81*O81*P81*F!$B$100,))))))))))))))))))))))))))))))))))))))))))))))))))))))))+IF(U81&lt;30%,0,IF(U81&lt;35%,R81*S81*T81*F!$B$33,IF(U81&lt;40%,R81*S81*T81*F!$B$38,IF(U81&lt;45%,R81*S81*T81*F!$B$43,IF(U81&lt;50%,R81*S81*T81*F!$B$48,IF(U81=50%,R81*S81*T81*F!$B$50,IF(U81=51%,R81*S81*T81*F!$B$51,IF(U81=52%,R81*S81*T81*F!$B$52,IF(U81=53%,R81*S81*T81*F!$B$53,IF(U81=54%,R81*S81*T81*F!$B$54,IF(U81=55%,R81*S81*T81*F!$B$55,IF(U81=56%,R81*S81*T81*F!$B$56,IF(U81=57%,R81*S81*T81*F!$B$57,IF(U81=58%,R81*S81*T81*F!$B$58,IF(U81=59%,R81*S81*T81*F!$B$59,IF(U81=60%,R81*S81*T81*F!$B$60,IF(U81=61%,R81*S81*T81*F!$B$61,IF(U81=62%,R81*S81*T81*F!$B$62,IF(U81=63%,R81*S81*T81*F!$B$63,IF(U81=64%,R81*S81*T81*F!$B$64,IF(U81=65%,R81*S81*T81*F!$B$65,IF(U81=66%,R81*S81*T81*F!$B$66,IF(U81=67%,R81*S81*T81*F!$B$67,IF(U81=68%,R81*S81*T81*F!$B$68,IF(U81=69%,R81*S81*T81*F!$B$69,IF(U81=70%,R81*S81*T81*F!$B$70,IF(U81=71%,R81*S81*T81*F!$B$71,IF(U81=72%,R81*S81*T81*F!$B$72,IF(U81=73%,R81*S81*T81*F!$B$73,IF(U81=74%,R81*S81*T81*F!$B$74,IF(U81=75%,R81*S81*T81*F!$B$75,IF(U81=76%,R81*S81*T81*F!$B$76,IF(U81=77%,R81*S81*T81*F!$B$77,IF(U81=78%,R81*S81*T81*F!$B$78,IF(U81=79%,R81*S81*T81*F!$B$79,IF(U81=80%,R81*S81*T81*F!$B$80,IF(U81=81%,R81*S81*T81*F!$B$81,IF(U81=82%,R81*S81*T81*F!$B$82,IF(U81=83%,R81*S81*T81*F!$B$83,IF(U81=84%,R81*S81*T81*F!$B$84,IF(U81=85%,R81*S81*T81*F!$B$85,IF(U81=86%,R81*S81*T81*F!$B$86,IF(U81=87%,R81*S81*T81*F!$B$87,IF(U81=88%,R81*S81*T81*F!$B$88,IF(U81=89%,R81*S81*T81*F!$B$89,IF(U81=90%,R81*S81*T81*F!$B$90,IF(U81=91%,R81*S81*T81*F!$B$91,IF(U81=92%,R81*S81*T81*F!$B$92,IF(U81=93%,R81*S81*T81*F!$B$93,IF(U81=94%,R81*S81*T81*F!$B$94,IF(U81=95%,R81*S81*T81*F!$B$95,IF(U81=96%,R81*S81*T81*F!$B$96,IF(U81=97%,R81*S81*T81*F!$B$97,IF(U81=98%,R81*S81*T81*F!$B$98,IF(U81=99%,R81*S81*T81*F!$B$99,IF(U81&gt;99%,R81*S81*T81*F!$B$100)))))))))))))))))))))))))))))))))))))))))))))))))))))))))*IF(ISNUMBER(E81),E81,1)*IF(ISNUMBER(D81),D81,1)</f>
        <v>0</v>
      </c>
      <c r="AA81" s="127">
        <f>G81*H81+K81*L81+O81*P81+S81*T81</f>
        <v>0</v>
      </c>
      <c r="AB81" s="46">
        <f>(H81*(IF(I81&lt;45%,0.5,IF(I81&lt;55%,0.8,IF(I81&lt;65%,0.9,IF(I81&lt;75%,1,IF(I81&lt;85%,1.1,1.2))))))+L81*(IF(M81&lt;45%,0.5,IF(M81&lt;55%,0.8,IF(M81&lt;65%,0.9,IF(M81&lt;75%,1,IF(M81&lt;85%,1.1,1.2))))))+P81*(IF(Q81&lt;45%,0.5,IF(Q81&lt;55%,0.8,IF(Q81&lt;65%,0.9,IF(Q81&lt;75%,1,IF(Q81&lt;85%,1.1,1.2))))))+T81*(IF(U81&lt;45%,0.5,IF(U81&lt;55%,0.8,IF(U81&lt;65%,0.9,IF(U81&lt;75%,1,IF(U81&lt;85%,1.1,1.2)))))))*IF(D81&gt;=0.8,6,IF(D81&lt;=0.4,1.5,3))</f>
        <v>0</v>
      </c>
      <c r="AC81" s="10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</row>
    <row r="82" spans="1:62" x14ac:dyDescent="0.25">
      <c r="A82" s="1129"/>
      <c r="B82" s="156"/>
      <c r="C82" s="158"/>
      <c r="D82" s="134">
        <f>ROUND(IFERROR((D77*(G77*H77+K77*L77+O77*P77+S77*T77)+D78*(G78*H78+K78*L78+O78*P78+S78*T78)+D79*(G79*H79+K79*L79+O79*P79+S79*T79)+D80*(G80*H80+K80*L80+O80*P80+S80*T80)+D81*(G81*H81+K81*L81+O81*P81+S81*T81))/((G77*H77+K77*L77+O77*P77+S77*T77)+(G78*H78+K78*L78+O78*P78+S78*T78)+(G79*H79+K79*L79+O79*P79+S79*T79)+(G80*H80+K80*L80+O80*P80+S80*T80)+(G81*H81+K81*L81+O81*P81+S81*T81)),0),3)</f>
        <v>0</v>
      </c>
      <c r="E82" s="83"/>
      <c r="F82" s="79"/>
      <c r="G82" s="94"/>
      <c r="H82" s="94"/>
      <c r="I82" s="71"/>
      <c r="J82" s="79"/>
      <c r="K82" s="94"/>
      <c r="L82" s="94"/>
      <c r="M82" s="71"/>
      <c r="N82" s="79"/>
      <c r="O82" s="94"/>
      <c r="P82" s="94"/>
      <c r="Q82" s="70"/>
      <c r="R82" s="79"/>
      <c r="S82" s="94"/>
      <c r="T82" s="94"/>
      <c r="U82" s="71"/>
      <c r="V82" s="122">
        <f>SUM(V77:V81)</f>
        <v>0</v>
      </c>
      <c r="W82" s="117">
        <f>IFERROR(V82/AA82,0)</f>
        <v>0</v>
      </c>
      <c r="X82" s="118">
        <f>ROUND(IFERROR((D77*(I77*G77*H77+M77*K77*L77+Q77*O77*P77+U77*S77*T77)+D78*(I78*G78*H78+M78*K78*L78+Q78*O78*P78+U78*S78*T78)+D79*(I79*G79*H79+M79*K79*L79+Q79*O79*P79+U79*S79*T79)+D80*(I80*G80*H80+M80*K80*L80+Q80*O80*P80+U80*S80*T80)+D81*(I81*G81*H81+M81*K81*L81+Q81*O81*P81+U81*S81*T81))/(D77*(G77*H77+K77*L77+O77*P77+S77*T77)+D78*(G78*H78+K78*L78+O78*P78+S78*T78)+D79*(G79*H79+K79*L79+O79*P79+S79*T79)+D80*(G80*H80+K80*L80+O80*P80+S80*T80)+D81*(G81*H81+K81*L81+O81*P81+S81*T81)),0),2)</f>
        <v>0</v>
      </c>
      <c r="Y82" s="117"/>
      <c r="Z82" s="117">
        <f>SUM(Z77:Z81)</f>
        <v>0</v>
      </c>
      <c r="AA82" s="117">
        <f>SUM(AA77:AA81)</f>
        <v>0</v>
      </c>
      <c r="AB82" s="119">
        <f>IF(SUM(AB77:AB81)=0,TIME(,0,),TIME(,SUM(AB77:AB81)+30,))</f>
        <v>0</v>
      </c>
      <c r="AC82" s="10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</row>
    <row r="83" spans="1:62" x14ac:dyDescent="0.25">
      <c r="A83" s="1129"/>
      <c r="B83" s="156" t="str">
        <f t="shared" ref="B83:E83" si="109">IF(B21="","",B21)</f>
        <v/>
      </c>
      <c r="C83" s="158" t="str">
        <f t="shared" si="109"/>
        <v/>
      </c>
      <c r="D83" s="63">
        <f>D21</f>
        <v>0</v>
      </c>
      <c r="E83" s="83" t="str">
        <f t="shared" si="109"/>
        <v/>
      </c>
      <c r="F83" s="81"/>
      <c r="G83" s="96"/>
      <c r="H83" s="96"/>
      <c r="I83" s="82">
        <f t="shared" ref="I83:I87" si="110">IFERROR(ROUND(F83/$Y83,2),)</f>
        <v>0</v>
      </c>
      <c r="J83" s="81"/>
      <c r="K83" s="96"/>
      <c r="L83" s="96"/>
      <c r="M83" s="104">
        <f t="shared" ref="M83:M87" si="111">IFERROR(ROUND(J83/$Y83,2),)</f>
        <v>0</v>
      </c>
      <c r="N83" s="81"/>
      <c r="O83" s="96"/>
      <c r="P83" s="96"/>
      <c r="Q83" s="82">
        <f t="shared" ref="Q83:Q87" si="112">IFERROR(ROUND(N83/$Y83,2),)</f>
        <v>0</v>
      </c>
      <c r="R83" s="81"/>
      <c r="S83" s="96"/>
      <c r="T83" s="96"/>
      <c r="U83" s="104">
        <f t="shared" ref="U83:U87" si="113">IFERROR(ROUND(R83/$Y83,2),)</f>
        <v>0</v>
      </c>
      <c r="V83" s="128">
        <f>(IF(ISNUMBER(F83),F83,1)*G83*H83+IF(ISNUMBER(J83),J83,1)*K83*L83+IF(ISNUMBER(N83),N83,1)*O83*P83+IF(ISNUMBER(R83),R83,1)*S83*T83)*IF(ISNUMBER(E83),E83,1)</f>
        <v>0</v>
      </c>
      <c r="W83" s="44">
        <f>IFERROR((IF(ISNUMBER(F83),F83,1)*G83*H83+IF(ISNUMBER(J83),J83,1)*K83*L83+IF(ISNUMBER(N83),N83,1)*O83*P83+IF(ISNUMBER(R83),R83,1)*S83*T83)*IF(ISNUMBER(E83),E83,1)/(G83*H83+K83*L83+O83*P83+S83*T83),0)</f>
        <v>0</v>
      </c>
      <c r="X83" s="45">
        <f>ROUND(IFERROR((W83/(Y83*IF(ISNUMBER(E83),E83,1))),0),2)</f>
        <v>0</v>
      </c>
      <c r="Y83" s="90" t="str">
        <f>IF(ISNUMBER(Y21), Y21+(Y21*$Y$63),"")</f>
        <v/>
      </c>
      <c r="Z83" s="127">
        <f>(IF(I83&lt;30%,0,IF(I83&lt;35%,F83*G83*H83*F!$B$33,IF(I83&lt;40%,F83*G83*H83*F!$B$38,IF(I83&lt;45%,F83*G83*H83*F!$B$43,IF(I83&lt;50%,F83*G83*H83*F!$B$48,IF(I83=50%,F83*G83*H83*F!$B$50,IF(I83=51%,F83*G83*H83*F!$B$51,IF(I83=52%,F83*G83*H83*F!$B$52,IF(I83=53%,F83*G83*H83*F!$B$53,IF(I83=54%,F83*G83*H83*F!$B$54,IF(I83=55%,F83*G83*H83*F!$B$55,IF(I83=56%,F83*G83*H83*F!$B$56,IF(I83=57%,F83*G83*H83*F!$B$57,IF(I83=58%,F83*G83*H83*F!$B$58,IF(I83=59%,F83*G83*H83*F!$B$59,IF(I83=60%,F83*G83*H83*F!$B$60,IF(I83=61%,F83*G83*H83*F!$B$61,IF(I83=62%,F83*G83*H83*F!$B$62,IF(I83=63%,F83*G83*H83*F!$B$63,IF(I83=64%,F83*G83*H83*F!$B$64,IF(I83=65%,F83*G83*H83*F!$B$65,IF(I83=66%,F83*G83*H83*F!$B$66,IF(I83=67%,F83*G83*H83*F!$B$67,IF(I83=68%,F83*G83*H83*F!$B$68,IF(I83=69%,F83*G83*H83*F!$B$69,IF(I83=70%,F83*G83*H83*F!$B$70,IF(I83=71%,F83*G83*H83*F!$B$71,IF(I83=72%,F83*G83*H83*F!$B$72,IF(I83=73%,F83*G83*H83*F!$B$73,IF(I83=74%,F83*G83*H83*F!$B$74,IF(I83=75%,F83*G83*H83*F!$B$75,IF(I83=76%,F83*G83*H83*F!$B$76,IF(I83=77%,F83*G83*H83*F!$B$77,IF(I83=78%,F83*G83*H83*F!$B$78,IF(I83=79%,F83*G83*H83*F!$B$79,IF(I83=80%,F83*G83*H83*F!$B$80,IF(I83=81%,F83*G83*H83*F!$B$81,IF(I83=82%,F83*G83*H83*F!$B$82,IF(I83=83%,F83*G83*H83*F!$B$83,IF(I83=84%,F83*G83*H83*F!$B$84,IF(I83=85%,F83*G83*H83*F!$B$85,IF(I83=86%,F83*G83*H83*F!$B$86,IF(I83=87%,F83*G83*H83*F!$B$87,IF(I83=88%,F83*G83*H83*F!$B$88,IF(I83=89%,F83*G83*H83*F!$B$89,IF(I83=90%,F83*G83*H83*F!$B$90,IF(I83=91%,F83*G83*H83*F!$B$91,IF(I83=92%,F83*G83*H83*F!$B$92,IF(I83=93%,F83*G83*H83*F!$B$93,IF(I83=94%,F83*G83*H83*F!$B$94,IF(I83=95%,F83*G83*H83*F!$B$95,IF(I83=96%,F83*G83*H83*F!$B$96,IF(I83=97%,F83*G83*H83*F!$B$97,IF(I83=98%,F83*G83*H83*F!$B$98,IF(I83=99%,F83*G83*H83*F!$B$99,IF(I83&gt;99%,F83*G83*H83*F!$B$100,))))))))))))))))))))))))))))))))))))))))))))))))))))))))+IF(M83&lt;30%,0,IF(M83&lt;35%,J83*K83*L83*F!$B$33,IF(M83&lt;40%,J83*K83*L83*F!$B$38,IF(M83&lt;45%,J83*K83*L83*F!$B$43,IF(M83&lt;50%,J83*K83*L83*F!$B$48,IF(M83=50%,J83*K83*L83*F!$B$50,IF(M83=51%,J83*K83*L83*F!$B$51,IF(M83=52%,J83*K83*L83*F!$B$52,IF(M83=53%,J83*K83*L83*F!$B$53,IF(M83=54%,J83*K83*L83*F!$B$54,IF(M83=55%,J83*K83*L83*F!$B$55,IF(M83=56%,J83*K83*L83*F!$B$56,IF(M83=57%,J83*K83*L83*F!$B$57,IF(M83=58%,J83*K83*L83*F!$B$58,IF(M83=59%,J83*K83*L83*F!$B$59,IF(M83=60%,J83*K83*L83*F!$B$60,IF(M83=61%,J83*K83*L83*F!$B$61,IF(M83=62%,J83*K83*L83*F!$B$62,IF(M83=63%,J83*K83*L83*F!$B$63,IF(M83=64%,J83*K83*L83*F!$B$64,IF(M83=65%,J83*K83*L83*F!$B$65,IF(M83=66%,J83*K83*L83*F!$B$66,IF(M83=67%,J83*K83*L83*F!$B$67,IF(M83=68%,J83*K83*L83*F!$B$68,IF(M83=69%,J83*K83*L83*F!$B$69,IF(M83=70%,J83*K83*L83*F!$B$70,IF(M83=71%,J83*K83*L83*F!$B$71,IF(M83=72%,J83*K83*L83*F!$B$72,IF(M83=73%,J83*K83*L83*F!$B$73,IF(M83=74%,J83*K83*L83*F!$B$74,IF(M83=75%,J83*K83*L83*F!$B$75,IF(M83=76%,J83*K83*L83*F!$B$76,IF(M83=77%,J83*K83*L83*F!$B$77,IF(M83=78%,J83*K83*L83*F!$B$78,IF(M83=79%,J83*K83*L83*F!$B$79,IF(M83=80%,J83*K83*L83*F!$B$80,IF(M83=81%,J83*K83*L83*F!$B$81,IF(M83=82%,J83*K83*L83*F!$B$82,IF(M83=83%,J83*K83*L83*F!$B$83,IF(M83=84%,J83*K83*L83*F!$B$84,IF(M83=85%,J83*K83*L83*F!$B$85,IF(M83=86%,J83*K83*L83*F!$B$86,IF(M83=87%,J83*K83*L83*F!$B$87,IF(M83=88%,J83*K83*L83*F!$B$88,IF(M83=89%,J83*K83*L83*F!$B$89,IF(M83=90%,J83*K83*L83*F!$B$90,IF(M83=91%,J83*K83*L83*F!$B$91,IF(M83=92%,J83*K83*L83*F!$B$92,IF(M83=93%,J83*K83*L83*F!$B$93,IF(M83=94%,J83*K83*L83*F!$B$94,IF(M83=95%,J83*K83*L83*F!$B$95,IF(M83=96%,J83*K83*L83*F!$B$96,IF(M83=97%,J83*K83*L83*F!$B$97,IF(M83=98%,J83*K83*L83*F!$B$98,IF(M83=99%,J83*K83*L83*F!$B$99,IF(M83&gt;99%,J83*K83*L83*F!$B$100,))))))))))))))))))))))))))))))))))))))))))))))))))))))))+IF(Q83&lt;30%,0,IF(Q83&lt;35%,N83*O83*P83*F!$B$33,IF(Q83&lt;40%,N83*O83*P83*F!$B$38,IF(Q83&lt;45%,N83*O83*P83*F!$B$43,IF(Q83&lt;50%,N83*O83*P83*F!$B$48,IF(Q83=50%,N83*O83*P83*F!$B$50,IF(Q83=51%,N83*O83*P83*F!$B$51,IF(Q83=52%,N83*O83*P83*F!$B$52,IF(Q83=53%,N83*O83*P83*F!$B$53,IF(Q83=54%,N83*O83*P83*F!$B$54,IF(Q83=55%,N83*O83*P83*F!$B$55,IF(Q83=56%,N83*O83*P83*F!$B$56,IF(Q83=57%,N83*O83*P83*F!$B$57,IF(Q83=58%,N83*O83*P83*F!$B$58,IF(Q83=59%,N83*O83*P83*F!$B$59,IF(Q83=60%,N83*O83*P83*F!$B$60,IF(Q83=61%,N83*O83*P83*F!$B$61,IF(Q83=62%,N83*O83*P83*F!$B$62,IF(Q83=63%,N83*O83*P83*F!$B$63,IF(Q83=64%,N83*O83*P83*F!$B$64,IF(Q83=65%,N83*O83*P83*F!$B$65,IF(Q83=66%,N83*O83*P83*F!$B$66,IF(Q83=67%,N83*O83*P83*F!$B$67,IF(Q83=68%,N83*O83*P83*F!$B$68,IF(Q83=69%,N83*O83*P83*F!$B$69,IF(Q83=70%,N83*O83*P83*F!$B$70,IF(Q83=71%,N83*O83*P83*F!$B$71,IF(Q83=72%,N83*O83*P83*F!$B$72,IF(Q83=73%,N83*O83*P83*F!$B$73,IF(Q83=74%,N83*O83*P83*F!$B$74,IF(Q83=75%,N83*O83*P83*F!$B$75,IF(Q83=76%,N83*O83*P83*F!$B$76,IF(Q83=77%,N83*O83*P83*F!$B$77,IF(Q83=78%,N83*O83*P83*F!$B$78,IF(Q83=79%,N83*O83*P83*F!$B$79,IF(Q83=80%,N83*O83*P83*F!$B$80,IF(Q83=81%,N83*O83*P83*F!$B$81,IF(Q83=82%,N83*O83*P83*F!$B$82,IF(Q83=83%,N83*O83*P83*F!$B$83,IF(Q83=84%,N83*O83*P83*F!$B$84,IF(Q83=85%,N83*O83*P83*F!$B$85,IF(Q83=86%,N83*O83*P83*F!$B$86,IF(Q83=87%,N83*O83*P83*F!$B$87,IF(Q83=88%,N83*O83*P83*F!$B$88,IF(Q83=89%,N83*O83*P83*F!$B$89,IF(Q83=90%,N83*O83*P83*F!$B$90,IF(Q83=91%,N83*O83*P83*F!$B$91,IF(Q83=92%,N83*O83*P83*F!$B$92,IF(Q83=93%,N83*O83*P83*F!$B$93,IF(Q83=94%,N83*O83*P83*F!$B$94,IF(Q83=95%,N83*O83*P83*F!$B$95,IF(Q83=96%,N83*O83*P83*F!$B$96,IF(Q83=97%,N83*O83*P83*F!$B$97,IF(Q83=98%,N83*O83*P83*F!$B$98,IF(Q83=99%,N83*O83*P83*F!$B$99,IF(Q83&gt;99%,N83*O83*P83*F!$B$100,))))))))))))))))))))))))))))))))))))))))))))))))))))))))+IF(U83&lt;30%,0,IF(U83&lt;35%,R83*S83*T83*F!$B$33,IF(U83&lt;40%,R83*S83*T83*F!$B$38,IF(U83&lt;45%,R83*S83*T83*F!$B$43,IF(U83&lt;50%,R83*S83*T83*F!$B$48,IF(U83=50%,R83*S83*T83*F!$B$50,IF(U83=51%,R83*S83*T83*F!$B$51,IF(U83=52%,R83*S83*T83*F!$B$52,IF(U83=53%,R83*S83*T83*F!$B$53,IF(U83=54%,R83*S83*T83*F!$B$54,IF(U83=55%,R83*S83*T83*F!$B$55,IF(U83=56%,R83*S83*T83*F!$B$56,IF(U83=57%,R83*S83*T83*F!$B$57,IF(U83=58%,R83*S83*T83*F!$B$58,IF(U83=59%,R83*S83*T83*F!$B$59,IF(U83=60%,R83*S83*T83*F!$B$60,IF(U83=61%,R83*S83*T83*F!$B$61,IF(U83=62%,R83*S83*T83*F!$B$62,IF(U83=63%,R83*S83*T83*F!$B$63,IF(U83=64%,R83*S83*T83*F!$B$64,IF(U83=65%,R83*S83*T83*F!$B$65,IF(U83=66%,R83*S83*T83*F!$B$66,IF(U83=67%,R83*S83*T83*F!$B$67,IF(U83=68%,R83*S83*T83*F!$B$68,IF(U83=69%,R83*S83*T83*F!$B$69,IF(U83=70%,R83*S83*T83*F!$B$70,IF(U83=71%,R83*S83*T83*F!$B$71,IF(U83=72%,R83*S83*T83*F!$B$72,IF(U83=73%,R83*S83*T83*F!$B$73,IF(U83=74%,R83*S83*T83*F!$B$74,IF(U83=75%,R83*S83*T83*F!$B$75,IF(U83=76%,R83*S83*T83*F!$B$76,IF(U83=77%,R83*S83*T83*F!$B$77,IF(U83=78%,R83*S83*T83*F!$B$78,IF(U83=79%,R83*S83*T83*F!$B$79,IF(U83=80%,R83*S83*T83*F!$B$80,IF(U83=81%,R83*S83*T83*F!$B$81,IF(U83=82%,R83*S83*T83*F!$B$82,IF(U83=83%,R83*S83*T83*F!$B$83,IF(U83=84%,R83*S83*T83*F!$B$84,IF(U83=85%,R83*S83*T83*F!$B$85,IF(U83=86%,R83*S83*T83*F!$B$86,IF(U83=87%,R83*S83*T83*F!$B$87,IF(U83=88%,R83*S83*T83*F!$B$88,IF(U83=89%,R83*S83*T83*F!$B$89,IF(U83=90%,R83*S83*T83*F!$B$90,IF(U83=91%,R83*S83*T83*F!$B$91,IF(U83=92%,R83*S83*T83*F!$B$92,IF(U83=93%,R83*S83*T83*F!$B$93,IF(U83=94%,R83*S83*T83*F!$B$94,IF(U83=95%,R83*S83*T83*F!$B$95,IF(U83=96%,R83*S83*T83*F!$B$96,IF(U83=97%,R83*S83*T83*F!$B$97,IF(U83=98%,R83*S83*T83*F!$B$98,IF(U83=99%,R83*S83*T83*F!$B$99,IF(U83&gt;99%,R83*S83*T83*F!$B$100)))))))))))))))))))))))))))))))))))))))))))))))))))))))))*IF(ISNUMBER(E83),E83,1)*IF(ISNUMBER(D83),D83,1)</f>
        <v>0</v>
      </c>
      <c r="AA83" s="127">
        <f>G83*H83+K83*L83+O83*P83+S83*T83</f>
        <v>0</v>
      </c>
      <c r="AB83" s="129">
        <f>(H83*(IF(I83&lt;45%,0.5,IF(I83&lt;55%,0.8,IF(I83&lt;65%,0.9,IF(I83&lt;75%,1,IF(I83&lt;85%,1.1,1.2))))))+L83*(IF(M83&lt;45%,0.5,IF(M83&lt;55%,0.8,IF(M83&lt;65%,0.9,IF(M83&lt;75%,1,IF(M83&lt;85%,1.1,1.2))))))+P83*(IF(Q83&lt;45%,0.5,IF(Q83&lt;55%,0.8,IF(Q83&lt;65%,0.9,IF(Q83&lt;75%,1,IF(Q83&lt;85%,1.1,1.2))))))+T83*(IF(U83&lt;45%,0.5,IF(U83&lt;55%,0.8,IF(U83&lt;65%,0.9,IF(U83&lt;75%,1,IF(U83&lt;85%,1.1,1.2)))))))*IF(D83&gt;=0.8,6,IF(D83&lt;=0.4,1.5,3))</f>
        <v>0</v>
      </c>
      <c r="AC83" s="10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</row>
    <row r="84" spans="1:62" x14ac:dyDescent="0.25">
      <c r="A84" s="1129"/>
      <c r="B84" s="156" t="str">
        <f t="shared" ref="B84:E84" si="114">IF(B22="","",B22)</f>
        <v/>
      </c>
      <c r="C84" s="158" t="str">
        <f t="shared" si="114"/>
        <v/>
      </c>
      <c r="D84" s="63">
        <f t="shared" ref="D84:D87" si="115">D22</f>
        <v>0</v>
      </c>
      <c r="E84" s="83" t="str">
        <f t="shared" si="114"/>
        <v/>
      </c>
      <c r="F84" s="79"/>
      <c r="G84" s="94"/>
      <c r="H84" s="94"/>
      <c r="I84" s="70">
        <f t="shared" si="110"/>
        <v>0</v>
      </c>
      <c r="J84" s="79"/>
      <c r="K84" s="94"/>
      <c r="L84" s="94"/>
      <c r="M84" s="71">
        <f t="shared" si="111"/>
        <v>0</v>
      </c>
      <c r="N84" s="79"/>
      <c r="O84" s="94"/>
      <c r="P84" s="94"/>
      <c r="Q84" s="70">
        <f t="shared" si="112"/>
        <v>0</v>
      </c>
      <c r="R84" s="79"/>
      <c r="S84" s="94"/>
      <c r="T84" s="94"/>
      <c r="U84" s="71">
        <f t="shared" si="113"/>
        <v>0</v>
      </c>
      <c r="V84" s="125">
        <f t="shared" ref="V84:V87" si="116">(IF(ISNUMBER(F84),F84,1)*G84*H84+IF(ISNUMBER(J84),J84,1)*K84*L84+IF(ISNUMBER(N84),N84,1)*O84*P84+IF(ISNUMBER(R84),R84,1)*S84*T84)*IF(ISNUMBER(E84),E84,1)</f>
        <v>0</v>
      </c>
      <c r="W84" s="43">
        <f t="shared" ref="W84:W87" si="117">IFERROR((IF(ISNUMBER(F84),F84,1)*G84*H84+IF(ISNUMBER(J84),J84,1)*K84*L84+IF(ISNUMBER(N84),N84,1)*O84*P84+IF(ISNUMBER(R84),R84,1)*S84*T84)*IF(ISNUMBER(E84),E84,1)/(G84*H84+K84*L84+O84*P84+S84*T84),0)</f>
        <v>0</v>
      </c>
      <c r="X84" s="36">
        <f t="shared" ref="X84:X85" si="118">ROUND(IFERROR((W84/(Y84*IF(ISNUMBER(E84),E84,1))),0),2)</f>
        <v>0</v>
      </c>
      <c r="Y84" s="90" t="str">
        <f t="shared" ref="Y84:Y87" si="119">IF(ISNUMBER(Y22), Y22+(Y22*$Y$63),"")</f>
        <v/>
      </c>
      <c r="Z84" s="33">
        <f>(IF(I84&lt;30%,0,IF(I84&lt;35%,F84*G84*H84*F!$B$33,IF(I84&lt;40%,F84*G84*H84*F!$B$38,IF(I84&lt;45%,F84*G84*H84*F!$B$43,IF(I84&lt;50%,F84*G84*H84*F!$B$48,IF(I84=50%,F84*G84*H84*F!$B$50,IF(I84=51%,F84*G84*H84*F!$B$51,IF(I84=52%,F84*G84*H84*F!$B$52,IF(I84=53%,F84*G84*H84*F!$B$53,IF(I84=54%,F84*G84*H84*F!$B$54,IF(I84=55%,F84*G84*H84*F!$B$55,IF(I84=56%,F84*G84*H84*F!$B$56,IF(I84=57%,F84*G84*H84*F!$B$57,IF(I84=58%,F84*G84*H84*F!$B$58,IF(I84=59%,F84*G84*H84*F!$B$59,IF(I84=60%,F84*G84*H84*F!$B$60,IF(I84=61%,F84*G84*H84*F!$B$61,IF(I84=62%,F84*G84*H84*F!$B$62,IF(I84=63%,F84*G84*H84*F!$B$63,IF(I84=64%,F84*G84*H84*F!$B$64,IF(I84=65%,F84*G84*H84*F!$B$65,IF(I84=66%,F84*G84*H84*F!$B$66,IF(I84=67%,F84*G84*H84*F!$B$67,IF(I84=68%,F84*G84*H84*F!$B$68,IF(I84=69%,F84*G84*H84*F!$B$69,IF(I84=70%,F84*G84*H84*F!$B$70,IF(I84=71%,F84*G84*H84*F!$B$71,IF(I84=72%,F84*G84*H84*F!$B$72,IF(I84=73%,F84*G84*H84*F!$B$73,IF(I84=74%,F84*G84*H84*F!$B$74,IF(I84=75%,F84*G84*H84*F!$B$75,IF(I84=76%,F84*G84*H84*F!$B$76,IF(I84=77%,F84*G84*H84*F!$B$77,IF(I84=78%,F84*G84*H84*F!$B$78,IF(I84=79%,F84*G84*H84*F!$B$79,IF(I84=80%,F84*G84*H84*F!$B$80,IF(I84=81%,F84*G84*H84*F!$B$81,IF(I84=82%,F84*G84*H84*F!$B$82,IF(I84=83%,F84*G84*H84*F!$B$83,IF(I84=84%,F84*G84*H84*F!$B$84,IF(I84=85%,F84*G84*H84*F!$B$85,IF(I84=86%,F84*G84*H84*F!$B$86,IF(I84=87%,F84*G84*H84*F!$B$87,IF(I84=88%,F84*G84*H84*F!$B$88,IF(I84=89%,F84*G84*H84*F!$B$89,IF(I84=90%,F84*G84*H84*F!$B$90,IF(I84=91%,F84*G84*H84*F!$B$91,IF(I84=92%,F84*G84*H84*F!$B$92,IF(I84=93%,F84*G84*H84*F!$B$93,IF(I84=94%,F84*G84*H84*F!$B$94,IF(I84=95%,F84*G84*H84*F!$B$95,IF(I84=96%,F84*G84*H84*F!$B$96,IF(I84=97%,F84*G84*H84*F!$B$97,IF(I84=98%,F84*G84*H84*F!$B$98,IF(I84=99%,F84*G84*H84*F!$B$99,IF(I84&gt;99%,F84*G84*H84*F!$B$100,))))))))))))))))))))))))))))))))))))))))))))))))))))))))+IF(M84&lt;30%,0,IF(M84&lt;35%,J84*K84*L84*F!$B$33,IF(M84&lt;40%,J84*K84*L84*F!$B$38,IF(M84&lt;45%,J84*K84*L84*F!$B$43,IF(M84&lt;50%,J84*K84*L84*F!$B$48,IF(M84=50%,J84*K84*L84*F!$B$50,IF(M84=51%,J84*K84*L84*F!$B$51,IF(M84=52%,J84*K84*L84*F!$B$52,IF(M84=53%,J84*K84*L84*F!$B$53,IF(M84=54%,J84*K84*L84*F!$B$54,IF(M84=55%,J84*K84*L84*F!$B$55,IF(M84=56%,J84*K84*L84*F!$B$56,IF(M84=57%,J84*K84*L84*F!$B$57,IF(M84=58%,J84*K84*L84*F!$B$58,IF(M84=59%,J84*K84*L84*F!$B$59,IF(M84=60%,J84*K84*L84*F!$B$60,IF(M84=61%,J84*K84*L84*F!$B$61,IF(M84=62%,J84*K84*L84*F!$B$62,IF(M84=63%,J84*K84*L84*F!$B$63,IF(M84=64%,J84*K84*L84*F!$B$64,IF(M84=65%,J84*K84*L84*F!$B$65,IF(M84=66%,J84*K84*L84*F!$B$66,IF(M84=67%,J84*K84*L84*F!$B$67,IF(M84=68%,J84*K84*L84*F!$B$68,IF(M84=69%,J84*K84*L84*F!$B$69,IF(M84=70%,J84*K84*L84*F!$B$70,IF(M84=71%,J84*K84*L84*F!$B$71,IF(M84=72%,J84*K84*L84*F!$B$72,IF(M84=73%,J84*K84*L84*F!$B$73,IF(M84=74%,J84*K84*L84*F!$B$74,IF(M84=75%,J84*K84*L84*F!$B$75,IF(M84=76%,J84*K84*L84*F!$B$76,IF(M84=77%,J84*K84*L84*F!$B$77,IF(M84=78%,J84*K84*L84*F!$B$78,IF(M84=79%,J84*K84*L84*F!$B$79,IF(M84=80%,J84*K84*L84*F!$B$80,IF(M84=81%,J84*K84*L84*F!$B$81,IF(M84=82%,J84*K84*L84*F!$B$82,IF(M84=83%,J84*K84*L84*F!$B$83,IF(M84=84%,J84*K84*L84*F!$B$84,IF(M84=85%,J84*K84*L84*F!$B$85,IF(M84=86%,J84*K84*L84*F!$B$86,IF(M84=87%,J84*K84*L84*F!$B$87,IF(M84=88%,J84*K84*L84*F!$B$88,IF(M84=89%,J84*K84*L84*F!$B$89,IF(M84=90%,J84*K84*L84*F!$B$90,IF(M84=91%,J84*K84*L84*F!$B$91,IF(M84=92%,J84*K84*L84*F!$B$92,IF(M84=93%,J84*K84*L84*F!$B$93,IF(M84=94%,J84*K84*L84*F!$B$94,IF(M84=95%,J84*K84*L84*F!$B$95,IF(M84=96%,J84*K84*L84*F!$B$96,IF(M84=97%,J84*K84*L84*F!$B$97,IF(M84=98%,J84*K84*L84*F!$B$98,IF(M84=99%,J84*K84*L84*F!$B$99,IF(M84&gt;99%,J84*K84*L84*F!$B$100,))))))))))))))))))))))))))))))))))))))))))))))))))))))))+IF(Q84&lt;30%,0,IF(Q84&lt;35%,N84*O84*P84*F!$B$33,IF(Q84&lt;40%,N84*O84*P84*F!$B$38,IF(Q84&lt;45%,N84*O84*P84*F!$B$43,IF(Q84&lt;50%,N84*O84*P84*F!$B$48,IF(Q84=50%,N84*O84*P84*F!$B$50,IF(Q84=51%,N84*O84*P84*F!$B$51,IF(Q84=52%,N84*O84*P84*F!$B$52,IF(Q84=53%,N84*O84*P84*F!$B$53,IF(Q84=54%,N84*O84*P84*F!$B$54,IF(Q84=55%,N84*O84*P84*F!$B$55,IF(Q84=56%,N84*O84*P84*F!$B$56,IF(Q84=57%,N84*O84*P84*F!$B$57,IF(Q84=58%,N84*O84*P84*F!$B$58,IF(Q84=59%,N84*O84*P84*F!$B$59,IF(Q84=60%,N84*O84*P84*F!$B$60,IF(Q84=61%,N84*O84*P84*F!$B$61,IF(Q84=62%,N84*O84*P84*F!$B$62,IF(Q84=63%,N84*O84*P84*F!$B$63,IF(Q84=64%,N84*O84*P84*F!$B$64,IF(Q84=65%,N84*O84*P84*F!$B$65,IF(Q84=66%,N84*O84*P84*F!$B$66,IF(Q84=67%,N84*O84*P84*F!$B$67,IF(Q84=68%,N84*O84*P84*F!$B$68,IF(Q84=69%,N84*O84*P84*F!$B$69,IF(Q84=70%,N84*O84*P84*F!$B$70,IF(Q84=71%,N84*O84*P84*F!$B$71,IF(Q84=72%,N84*O84*P84*F!$B$72,IF(Q84=73%,N84*O84*P84*F!$B$73,IF(Q84=74%,N84*O84*P84*F!$B$74,IF(Q84=75%,N84*O84*P84*F!$B$75,IF(Q84=76%,N84*O84*P84*F!$B$76,IF(Q84=77%,N84*O84*P84*F!$B$77,IF(Q84=78%,N84*O84*P84*F!$B$78,IF(Q84=79%,N84*O84*P84*F!$B$79,IF(Q84=80%,N84*O84*P84*F!$B$80,IF(Q84=81%,N84*O84*P84*F!$B$81,IF(Q84=82%,N84*O84*P84*F!$B$82,IF(Q84=83%,N84*O84*P84*F!$B$83,IF(Q84=84%,N84*O84*P84*F!$B$84,IF(Q84=85%,N84*O84*P84*F!$B$85,IF(Q84=86%,N84*O84*P84*F!$B$86,IF(Q84=87%,N84*O84*P84*F!$B$87,IF(Q84=88%,N84*O84*P84*F!$B$88,IF(Q84=89%,N84*O84*P84*F!$B$89,IF(Q84=90%,N84*O84*P84*F!$B$90,IF(Q84=91%,N84*O84*P84*F!$B$91,IF(Q84=92%,N84*O84*P84*F!$B$92,IF(Q84=93%,N84*O84*P84*F!$B$93,IF(Q84=94%,N84*O84*P84*F!$B$94,IF(Q84=95%,N84*O84*P84*F!$B$95,IF(Q84=96%,N84*O84*P84*F!$B$96,IF(Q84=97%,N84*O84*P84*F!$B$97,IF(Q84=98%,N84*O84*P84*F!$B$98,IF(Q84=99%,N84*O84*P84*F!$B$99,IF(Q84&gt;99%,N84*O84*P84*F!$B$100,))))))))))))))))))))))))))))))))))))))))))))))))))))))))+IF(U84&lt;30%,0,IF(U84&lt;35%,R84*S84*T84*F!$B$33,IF(U84&lt;40%,R84*S84*T84*F!$B$38,IF(U84&lt;45%,R84*S84*T84*F!$B$43,IF(U84&lt;50%,R84*S84*T84*F!$B$48,IF(U84=50%,R84*S84*T84*F!$B$50,IF(U84=51%,R84*S84*T84*F!$B$51,IF(U84=52%,R84*S84*T84*F!$B$52,IF(U84=53%,R84*S84*T84*F!$B$53,IF(U84=54%,R84*S84*T84*F!$B$54,IF(U84=55%,R84*S84*T84*F!$B$55,IF(U84=56%,R84*S84*T84*F!$B$56,IF(U84=57%,R84*S84*T84*F!$B$57,IF(U84=58%,R84*S84*T84*F!$B$58,IF(U84=59%,R84*S84*T84*F!$B$59,IF(U84=60%,R84*S84*T84*F!$B$60,IF(U84=61%,R84*S84*T84*F!$B$61,IF(U84=62%,R84*S84*T84*F!$B$62,IF(U84=63%,R84*S84*T84*F!$B$63,IF(U84=64%,R84*S84*T84*F!$B$64,IF(U84=65%,R84*S84*T84*F!$B$65,IF(U84=66%,R84*S84*T84*F!$B$66,IF(U84=67%,R84*S84*T84*F!$B$67,IF(U84=68%,R84*S84*T84*F!$B$68,IF(U84=69%,R84*S84*T84*F!$B$69,IF(U84=70%,R84*S84*T84*F!$B$70,IF(U84=71%,R84*S84*T84*F!$B$71,IF(U84=72%,R84*S84*T84*F!$B$72,IF(U84=73%,R84*S84*T84*F!$B$73,IF(U84=74%,R84*S84*T84*F!$B$74,IF(U84=75%,R84*S84*T84*F!$B$75,IF(U84=76%,R84*S84*T84*F!$B$76,IF(U84=77%,R84*S84*T84*F!$B$77,IF(U84=78%,R84*S84*T84*F!$B$78,IF(U84=79%,R84*S84*T84*F!$B$79,IF(U84=80%,R84*S84*T84*F!$B$80,IF(U84=81%,R84*S84*T84*F!$B$81,IF(U84=82%,R84*S84*T84*F!$B$82,IF(U84=83%,R84*S84*T84*F!$B$83,IF(U84=84%,R84*S84*T84*F!$B$84,IF(U84=85%,R84*S84*T84*F!$B$85,IF(U84=86%,R84*S84*T84*F!$B$86,IF(U84=87%,R84*S84*T84*F!$B$87,IF(U84=88%,R84*S84*T84*F!$B$88,IF(U84=89%,R84*S84*T84*F!$B$89,IF(U84=90%,R84*S84*T84*F!$B$90,IF(U84=91%,R84*S84*T84*F!$B$91,IF(U84=92%,R84*S84*T84*F!$B$92,IF(U84=93%,R84*S84*T84*F!$B$93,IF(U84=94%,R84*S84*T84*F!$B$94,IF(U84=95%,R84*S84*T84*F!$B$95,IF(U84=96%,R84*S84*T84*F!$B$96,IF(U84=97%,R84*S84*T84*F!$B$97,IF(U84=98%,R84*S84*T84*F!$B$98,IF(U84=99%,R84*S84*T84*F!$B$99,IF(U84&gt;99%,R84*S84*T84*F!$B$100)))))))))))))))))))))))))))))))))))))))))))))))))))))))))*IF(ISNUMBER(E84),E84,1)*IF(ISNUMBER(D84),D84,1)</f>
        <v>0</v>
      </c>
      <c r="AA84" s="33">
        <f>G84*H84+K84*L84+O84*P84+S84*T84</f>
        <v>0</v>
      </c>
      <c r="AB84" s="35">
        <f>(H84*(IF(I84&lt;45%,0.5,IF(I84&lt;55%,0.8,IF(I84&lt;65%,0.9,IF(I84&lt;75%,1,IF(I84&lt;85%,1.1,1.2))))))+L84*(IF(M84&lt;45%,0.5,IF(M84&lt;55%,0.8,IF(M84&lt;65%,0.9,IF(M84&lt;75%,1,IF(M84&lt;85%,1.1,1.2))))))+P84*(IF(Q84&lt;45%,0.5,IF(Q84&lt;55%,0.8,IF(Q84&lt;65%,0.9,IF(Q84&lt;75%,1,IF(Q84&lt;85%,1.1,1.2))))))+T84*(IF(U84&lt;45%,0.5,IF(U84&lt;55%,0.8,IF(U84&lt;65%,0.9,IF(U84&lt;75%,1,IF(U84&lt;85%,1.1,1.2)))))))*IF(D84&gt;=0.8,6,IF(D84&lt;=0.4,1.5,3))</f>
        <v>0</v>
      </c>
      <c r="AC84" s="10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</row>
    <row r="85" spans="1:62" x14ac:dyDescent="0.25">
      <c r="A85" s="1129"/>
      <c r="B85" s="156" t="str">
        <f t="shared" ref="B85:E85" si="120">IF(B23="","",B23)</f>
        <v/>
      </c>
      <c r="C85" s="158" t="str">
        <f t="shared" si="120"/>
        <v/>
      </c>
      <c r="D85" s="63">
        <f t="shared" si="115"/>
        <v>0</v>
      </c>
      <c r="E85" s="83" t="str">
        <f t="shared" si="120"/>
        <v/>
      </c>
      <c r="F85" s="81"/>
      <c r="G85" s="96"/>
      <c r="H85" s="96"/>
      <c r="I85" s="104">
        <f t="shared" si="110"/>
        <v>0</v>
      </c>
      <c r="J85" s="81"/>
      <c r="K85" s="96"/>
      <c r="L85" s="96"/>
      <c r="M85" s="104">
        <f t="shared" si="111"/>
        <v>0</v>
      </c>
      <c r="N85" s="81"/>
      <c r="O85" s="96"/>
      <c r="P85" s="96"/>
      <c r="Q85" s="82">
        <f t="shared" si="112"/>
        <v>0</v>
      </c>
      <c r="R85" s="81"/>
      <c r="S85" s="96"/>
      <c r="T85" s="96"/>
      <c r="U85" s="104">
        <f t="shared" si="113"/>
        <v>0</v>
      </c>
      <c r="V85" s="128">
        <f t="shared" si="116"/>
        <v>0</v>
      </c>
      <c r="W85" s="44">
        <f t="shared" si="117"/>
        <v>0</v>
      </c>
      <c r="X85" s="45">
        <f t="shared" si="118"/>
        <v>0</v>
      </c>
      <c r="Y85" s="90" t="str">
        <f t="shared" si="119"/>
        <v/>
      </c>
      <c r="Z85" s="127">
        <f>(IF(I85&lt;30%,0,IF(I85&lt;35%,F85*G85*H85*F!$B$33,IF(I85&lt;40%,F85*G85*H85*F!$B$38,IF(I85&lt;45%,F85*G85*H85*F!$B$43,IF(I85&lt;50%,F85*G85*H85*F!$B$48,IF(I85=50%,F85*G85*H85*F!$B$50,IF(I85=51%,F85*G85*H85*F!$B$51,IF(I85=52%,F85*G85*H85*F!$B$52,IF(I85=53%,F85*G85*H85*F!$B$53,IF(I85=54%,F85*G85*H85*F!$B$54,IF(I85=55%,F85*G85*H85*F!$B$55,IF(I85=56%,F85*G85*H85*F!$B$56,IF(I85=57%,F85*G85*H85*F!$B$57,IF(I85=58%,F85*G85*H85*F!$B$58,IF(I85=59%,F85*G85*H85*F!$B$59,IF(I85=60%,F85*G85*H85*F!$B$60,IF(I85=61%,F85*G85*H85*F!$B$61,IF(I85=62%,F85*G85*H85*F!$B$62,IF(I85=63%,F85*G85*H85*F!$B$63,IF(I85=64%,F85*G85*H85*F!$B$64,IF(I85=65%,F85*G85*H85*F!$B$65,IF(I85=66%,F85*G85*H85*F!$B$66,IF(I85=67%,F85*G85*H85*F!$B$67,IF(I85=68%,F85*G85*H85*F!$B$68,IF(I85=69%,F85*G85*H85*F!$B$69,IF(I85=70%,F85*G85*H85*F!$B$70,IF(I85=71%,F85*G85*H85*F!$B$71,IF(I85=72%,F85*G85*H85*F!$B$72,IF(I85=73%,F85*G85*H85*F!$B$73,IF(I85=74%,F85*G85*H85*F!$B$74,IF(I85=75%,F85*G85*H85*F!$B$75,IF(I85=76%,F85*G85*H85*F!$B$76,IF(I85=77%,F85*G85*H85*F!$B$77,IF(I85=78%,F85*G85*H85*F!$B$78,IF(I85=79%,F85*G85*H85*F!$B$79,IF(I85=80%,F85*G85*H85*F!$B$80,IF(I85=81%,F85*G85*H85*F!$B$81,IF(I85=82%,F85*G85*H85*F!$B$82,IF(I85=83%,F85*G85*H85*F!$B$83,IF(I85=84%,F85*G85*H85*F!$B$84,IF(I85=85%,F85*G85*H85*F!$B$85,IF(I85=86%,F85*G85*H85*F!$B$86,IF(I85=87%,F85*G85*H85*F!$B$87,IF(I85=88%,F85*G85*H85*F!$B$88,IF(I85=89%,F85*G85*H85*F!$B$89,IF(I85=90%,F85*G85*H85*F!$B$90,IF(I85=91%,F85*G85*H85*F!$B$91,IF(I85=92%,F85*G85*H85*F!$B$92,IF(I85=93%,F85*G85*H85*F!$B$93,IF(I85=94%,F85*G85*H85*F!$B$94,IF(I85=95%,F85*G85*H85*F!$B$95,IF(I85=96%,F85*G85*H85*F!$B$96,IF(I85=97%,F85*G85*H85*F!$B$97,IF(I85=98%,F85*G85*H85*F!$B$98,IF(I85=99%,F85*G85*H85*F!$B$99,IF(I85&gt;99%,F85*G85*H85*F!$B$100,))))))))))))))))))))))))))))))))))))))))))))))))))))))))+IF(M85&lt;30%,0,IF(M85&lt;35%,J85*K85*L85*F!$B$33,IF(M85&lt;40%,J85*K85*L85*F!$B$38,IF(M85&lt;45%,J85*K85*L85*F!$B$43,IF(M85&lt;50%,J85*K85*L85*F!$B$48,IF(M85=50%,J85*K85*L85*F!$B$50,IF(M85=51%,J85*K85*L85*F!$B$51,IF(M85=52%,J85*K85*L85*F!$B$52,IF(M85=53%,J85*K85*L85*F!$B$53,IF(M85=54%,J85*K85*L85*F!$B$54,IF(M85=55%,J85*K85*L85*F!$B$55,IF(M85=56%,J85*K85*L85*F!$B$56,IF(M85=57%,J85*K85*L85*F!$B$57,IF(M85=58%,J85*K85*L85*F!$B$58,IF(M85=59%,J85*K85*L85*F!$B$59,IF(M85=60%,J85*K85*L85*F!$B$60,IF(M85=61%,J85*K85*L85*F!$B$61,IF(M85=62%,J85*K85*L85*F!$B$62,IF(M85=63%,J85*K85*L85*F!$B$63,IF(M85=64%,J85*K85*L85*F!$B$64,IF(M85=65%,J85*K85*L85*F!$B$65,IF(M85=66%,J85*K85*L85*F!$B$66,IF(M85=67%,J85*K85*L85*F!$B$67,IF(M85=68%,J85*K85*L85*F!$B$68,IF(M85=69%,J85*K85*L85*F!$B$69,IF(M85=70%,J85*K85*L85*F!$B$70,IF(M85=71%,J85*K85*L85*F!$B$71,IF(M85=72%,J85*K85*L85*F!$B$72,IF(M85=73%,J85*K85*L85*F!$B$73,IF(M85=74%,J85*K85*L85*F!$B$74,IF(M85=75%,J85*K85*L85*F!$B$75,IF(M85=76%,J85*K85*L85*F!$B$76,IF(M85=77%,J85*K85*L85*F!$B$77,IF(M85=78%,J85*K85*L85*F!$B$78,IF(M85=79%,J85*K85*L85*F!$B$79,IF(M85=80%,J85*K85*L85*F!$B$80,IF(M85=81%,J85*K85*L85*F!$B$81,IF(M85=82%,J85*K85*L85*F!$B$82,IF(M85=83%,J85*K85*L85*F!$B$83,IF(M85=84%,J85*K85*L85*F!$B$84,IF(M85=85%,J85*K85*L85*F!$B$85,IF(M85=86%,J85*K85*L85*F!$B$86,IF(M85=87%,J85*K85*L85*F!$B$87,IF(M85=88%,J85*K85*L85*F!$B$88,IF(M85=89%,J85*K85*L85*F!$B$89,IF(M85=90%,J85*K85*L85*F!$B$90,IF(M85=91%,J85*K85*L85*F!$B$91,IF(M85=92%,J85*K85*L85*F!$B$92,IF(M85=93%,J85*K85*L85*F!$B$93,IF(M85=94%,J85*K85*L85*F!$B$94,IF(M85=95%,J85*K85*L85*F!$B$95,IF(M85=96%,J85*K85*L85*F!$B$96,IF(M85=97%,J85*K85*L85*F!$B$97,IF(M85=98%,J85*K85*L85*F!$B$98,IF(M85=99%,J85*K85*L85*F!$B$99,IF(M85&gt;99%,J85*K85*L85*F!$B$100,))))))))))))))))))))))))))))))))))))))))))))))))))))))))+IF(Q85&lt;30%,0,IF(Q85&lt;35%,N85*O85*P85*F!$B$33,IF(Q85&lt;40%,N85*O85*P85*F!$B$38,IF(Q85&lt;45%,N85*O85*P85*F!$B$43,IF(Q85&lt;50%,N85*O85*P85*F!$B$48,IF(Q85=50%,N85*O85*P85*F!$B$50,IF(Q85=51%,N85*O85*P85*F!$B$51,IF(Q85=52%,N85*O85*P85*F!$B$52,IF(Q85=53%,N85*O85*P85*F!$B$53,IF(Q85=54%,N85*O85*P85*F!$B$54,IF(Q85=55%,N85*O85*P85*F!$B$55,IF(Q85=56%,N85*O85*P85*F!$B$56,IF(Q85=57%,N85*O85*P85*F!$B$57,IF(Q85=58%,N85*O85*P85*F!$B$58,IF(Q85=59%,N85*O85*P85*F!$B$59,IF(Q85=60%,N85*O85*P85*F!$B$60,IF(Q85=61%,N85*O85*P85*F!$B$61,IF(Q85=62%,N85*O85*P85*F!$B$62,IF(Q85=63%,N85*O85*P85*F!$B$63,IF(Q85=64%,N85*O85*P85*F!$B$64,IF(Q85=65%,N85*O85*P85*F!$B$65,IF(Q85=66%,N85*O85*P85*F!$B$66,IF(Q85=67%,N85*O85*P85*F!$B$67,IF(Q85=68%,N85*O85*P85*F!$B$68,IF(Q85=69%,N85*O85*P85*F!$B$69,IF(Q85=70%,N85*O85*P85*F!$B$70,IF(Q85=71%,N85*O85*P85*F!$B$71,IF(Q85=72%,N85*O85*P85*F!$B$72,IF(Q85=73%,N85*O85*P85*F!$B$73,IF(Q85=74%,N85*O85*P85*F!$B$74,IF(Q85=75%,N85*O85*P85*F!$B$75,IF(Q85=76%,N85*O85*P85*F!$B$76,IF(Q85=77%,N85*O85*P85*F!$B$77,IF(Q85=78%,N85*O85*P85*F!$B$78,IF(Q85=79%,N85*O85*P85*F!$B$79,IF(Q85=80%,N85*O85*P85*F!$B$80,IF(Q85=81%,N85*O85*P85*F!$B$81,IF(Q85=82%,N85*O85*P85*F!$B$82,IF(Q85=83%,N85*O85*P85*F!$B$83,IF(Q85=84%,N85*O85*P85*F!$B$84,IF(Q85=85%,N85*O85*P85*F!$B$85,IF(Q85=86%,N85*O85*P85*F!$B$86,IF(Q85=87%,N85*O85*P85*F!$B$87,IF(Q85=88%,N85*O85*P85*F!$B$88,IF(Q85=89%,N85*O85*P85*F!$B$89,IF(Q85=90%,N85*O85*P85*F!$B$90,IF(Q85=91%,N85*O85*P85*F!$B$91,IF(Q85=92%,N85*O85*P85*F!$B$92,IF(Q85=93%,N85*O85*P85*F!$B$93,IF(Q85=94%,N85*O85*P85*F!$B$94,IF(Q85=95%,N85*O85*P85*F!$B$95,IF(Q85=96%,N85*O85*P85*F!$B$96,IF(Q85=97%,N85*O85*P85*F!$B$97,IF(Q85=98%,N85*O85*P85*F!$B$98,IF(Q85=99%,N85*O85*P85*F!$B$99,IF(Q85&gt;99%,N85*O85*P85*F!$B$100,))))))))))))))))))))))))))))))))))))))))))))))))))))))))+IF(U85&lt;30%,0,IF(U85&lt;35%,R85*S85*T85*F!$B$33,IF(U85&lt;40%,R85*S85*T85*F!$B$38,IF(U85&lt;45%,R85*S85*T85*F!$B$43,IF(U85&lt;50%,R85*S85*T85*F!$B$48,IF(U85=50%,R85*S85*T85*F!$B$50,IF(U85=51%,R85*S85*T85*F!$B$51,IF(U85=52%,R85*S85*T85*F!$B$52,IF(U85=53%,R85*S85*T85*F!$B$53,IF(U85=54%,R85*S85*T85*F!$B$54,IF(U85=55%,R85*S85*T85*F!$B$55,IF(U85=56%,R85*S85*T85*F!$B$56,IF(U85=57%,R85*S85*T85*F!$B$57,IF(U85=58%,R85*S85*T85*F!$B$58,IF(U85=59%,R85*S85*T85*F!$B$59,IF(U85=60%,R85*S85*T85*F!$B$60,IF(U85=61%,R85*S85*T85*F!$B$61,IF(U85=62%,R85*S85*T85*F!$B$62,IF(U85=63%,R85*S85*T85*F!$B$63,IF(U85=64%,R85*S85*T85*F!$B$64,IF(U85=65%,R85*S85*T85*F!$B$65,IF(U85=66%,R85*S85*T85*F!$B$66,IF(U85=67%,R85*S85*T85*F!$B$67,IF(U85=68%,R85*S85*T85*F!$B$68,IF(U85=69%,R85*S85*T85*F!$B$69,IF(U85=70%,R85*S85*T85*F!$B$70,IF(U85=71%,R85*S85*T85*F!$B$71,IF(U85=72%,R85*S85*T85*F!$B$72,IF(U85=73%,R85*S85*T85*F!$B$73,IF(U85=74%,R85*S85*T85*F!$B$74,IF(U85=75%,R85*S85*T85*F!$B$75,IF(U85=76%,R85*S85*T85*F!$B$76,IF(U85=77%,R85*S85*T85*F!$B$77,IF(U85=78%,R85*S85*T85*F!$B$78,IF(U85=79%,R85*S85*T85*F!$B$79,IF(U85=80%,R85*S85*T85*F!$B$80,IF(U85=81%,R85*S85*T85*F!$B$81,IF(U85=82%,R85*S85*T85*F!$B$82,IF(U85=83%,R85*S85*T85*F!$B$83,IF(U85=84%,R85*S85*T85*F!$B$84,IF(U85=85%,R85*S85*T85*F!$B$85,IF(U85=86%,R85*S85*T85*F!$B$86,IF(U85=87%,R85*S85*T85*F!$B$87,IF(U85=88%,R85*S85*T85*F!$B$88,IF(U85=89%,R85*S85*T85*F!$B$89,IF(U85=90%,R85*S85*T85*F!$B$90,IF(U85=91%,R85*S85*T85*F!$B$91,IF(U85=92%,R85*S85*T85*F!$B$92,IF(U85=93%,R85*S85*T85*F!$B$93,IF(U85=94%,R85*S85*T85*F!$B$94,IF(U85=95%,R85*S85*T85*F!$B$95,IF(U85=96%,R85*S85*T85*F!$B$96,IF(U85=97%,R85*S85*T85*F!$B$97,IF(U85=98%,R85*S85*T85*F!$B$98,IF(U85=99%,R85*S85*T85*F!$B$99,IF(U85&gt;99%,R85*S85*T85*F!$B$100)))))))))))))))))))))))))))))))))))))))))))))))))))))))))*IF(ISNUMBER(E85),E85,1)*IF(ISNUMBER(D85),D85,1)</f>
        <v>0</v>
      </c>
      <c r="AA85" s="127">
        <f>G85*H85+K85*L85+O85*P85+S85*T85</f>
        <v>0</v>
      </c>
      <c r="AB85" s="46">
        <f>(H85*(IF(I85&lt;45%,0.5,IF(I85&lt;55%,0.8,IF(I85&lt;65%,0.9,IF(I85&lt;75%,1,IF(I85&lt;85%,1.1,1.2))))))+L85*(IF(M85&lt;45%,0.5,IF(M85&lt;55%,0.8,IF(M85&lt;65%,0.9,IF(M85&lt;75%,1,IF(M85&lt;85%,1.1,1.2))))))+P85*(IF(Q85&lt;45%,0.5,IF(Q85&lt;55%,0.8,IF(Q85&lt;65%,0.9,IF(Q85&lt;75%,1,IF(Q85&lt;85%,1.1,1.2))))))+T85*(IF(U85&lt;45%,0.5,IF(U85&lt;55%,0.8,IF(U85&lt;65%,0.9,IF(U85&lt;75%,1,IF(U85&lt;85%,1.1,1.2)))))))*IF(D85&gt;=0.8,6,IF(D85&lt;=0.4,1.5,3))</f>
        <v>0</v>
      </c>
      <c r="AC85" s="10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</row>
    <row r="86" spans="1:62" x14ac:dyDescent="0.25">
      <c r="A86" s="1129"/>
      <c r="B86" s="156" t="str">
        <f t="shared" ref="B86:E86" si="121">IF(B24="","",B24)</f>
        <v/>
      </c>
      <c r="C86" s="158" t="str">
        <f t="shared" si="121"/>
        <v/>
      </c>
      <c r="D86" s="63">
        <f t="shared" si="115"/>
        <v>0</v>
      </c>
      <c r="E86" s="83" t="str">
        <f t="shared" si="121"/>
        <v/>
      </c>
      <c r="F86" s="79"/>
      <c r="G86" s="94"/>
      <c r="H86" s="94"/>
      <c r="I86" s="70">
        <f t="shared" si="110"/>
        <v>0</v>
      </c>
      <c r="J86" s="79"/>
      <c r="K86" s="94"/>
      <c r="L86" s="94"/>
      <c r="M86" s="71">
        <f t="shared" si="111"/>
        <v>0</v>
      </c>
      <c r="N86" s="79"/>
      <c r="O86" s="94"/>
      <c r="P86" s="94"/>
      <c r="Q86" s="70">
        <f t="shared" si="112"/>
        <v>0</v>
      </c>
      <c r="R86" s="79"/>
      <c r="S86" s="94"/>
      <c r="T86" s="94"/>
      <c r="U86" s="71">
        <f t="shared" si="113"/>
        <v>0</v>
      </c>
      <c r="V86" s="125">
        <f t="shared" si="116"/>
        <v>0</v>
      </c>
      <c r="W86" s="43">
        <f t="shared" si="117"/>
        <v>0</v>
      </c>
      <c r="X86" s="36">
        <f>ROUND(IFERROR((W86/(Y86*IF(ISNUMBER(E86),E86,1))),0),2)</f>
        <v>0</v>
      </c>
      <c r="Y86" s="90" t="str">
        <f t="shared" si="119"/>
        <v/>
      </c>
      <c r="Z86" s="33">
        <f>(IF(I86&lt;30%,0,IF(I86&lt;35%,F86*G86*H86*F!$B$33,IF(I86&lt;40%,F86*G86*H86*F!$B$38,IF(I86&lt;45%,F86*G86*H86*F!$B$43,IF(I86&lt;50%,F86*G86*H86*F!$B$48,IF(I86=50%,F86*G86*H86*F!$B$50,IF(I86=51%,F86*G86*H86*F!$B$51,IF(I86=52%,F86*G86*H86*F!$B$52,IF(I86=53%,F86*G86*H86*F!$B$53,IF(I86=54%,F86*G86*H86*F!$B$54,IF(I86=55%,F86*G86*H86*F!$B$55,IF(I86=56%,F86*G86*H86*F!$B$56,IF(I86=57%,F86*G86*H86*F!$B$57,IF(I86=58%,F86*G86*H86*F!$B$58,IF(I86=59%,F86*G86*H86*F!$B$59,IF(I86=60%,F86*G86*H86*F!$B$60,IF(I86=61%,F86*G86*H86*F!$B$61,IF(I86=62%,F86*G86*H86*F!$B$62,IF(I86=63%,F86*G86*H86*F!$B$63,IF(I86=64%,F86*G86*H86*F!$B$64,IF(I86=65%,F86*G86*H86*F!$B$65,IF(I86=66%,F86*G86*H86*F!$B$66,IF(I86=67%,F86*G86*H86*F!$B$67,IF(I86=68%,F86*G86*H86*F!$B$68,IF(I86=69%,F86*G86*H86*F!$B$69,IF(I86=70%,F86*G86*H86*F!$B$70,IF(I86=71%,F86*G86*H86*F!$B$71,IF(I86=72%,F86*G86*H86*F!$B$72,IF(I86=73%,F86*G86*H86*F!$B$73,IF(I86=74%,F86*G86*H86*F!$B$74,IF(I86=75%,F86*G86*H86*F!$B$75,IF(I86=76%,F86*G86*H86*F!$B$76,IF(I86=77%,F86*G86*H86*F!$B$77,IF(I86=78%,F86*G86*H86*F!$B$78,IF(I86=79%,F86*G86*H86*F!$B$79,IF(I86=80%,F86*G86*H86*F!$B$80,IF(I86=81%,F86*G86*H86*F!$B$81,IF(I86=82%,F86*G86*H86*F!$B$82,IF(I86=83%,F86*G86*H86*F!$B$83,IF(I86=84%,F86*G86*H86*F!$B$84,IF(I86=85%,F86*G86*H86*F!$B$85,IF(I86=86%,F86*G86*H86*F!$B$86,IF(I86=87%,F86*G86*H86*F!$B$87,IF(I86=88%,F86*G86*H86*F!$B$88,IF(I86=89%,F86*G86*H86*F!$B$89,IF(I86=90%,F86*G86*H86*F!$B$90,IF(I86=91%,F86*G86*H86*F!$B$91,IF(I86=92%,F86*G86*H86*F!$B$92,IF(I86=93%,F86*G86*H86*F!$B$93,IF(I86=94%,F86*G86*H86*F!$B$94,IF(I86=95%,F86*G86*H86*F!$B$95,IF(I86=96%,F86*G86*H86*F!$B$96,IF(I86=97%,F86*G86*H86*F!$B$97,IF(I86=98%,F86*G86*H86*F!$B$98,IF(I86=99%,F86*G86*H86*F!$B$99,IF(I86&gt;99%,F86*G86*H86*F!$B$100,))))))))))))))))))))))))))))))))))))))))))))))))))))))))+IF(M86&lt;30%,0,IF(M86&lt;35%,J86*K86*L86*F!$B$33,IF(M86&lt;40%,J86*K86*L86*F!$B$38,IF(M86&lt;45%,J86*K86*L86*F!$B$43,IF(M86&lt;50%,J86*K86*L86*F!$B$48,IF(M86=50%,J86*K86*L86*F!$B$50,IF(M86=51%,J86*K86*L86*F!$B$51,IF(M86=52%,J86*K86*L86*F!$B$52,IF(M86=53%,J86*K86*L86*F!$B$53,IF(M86=54%,J86*K86*L86*F!$B$54,IF(M86=55%,J86*K86*L86*F!$B$55,IF(M86=56%,J86*K86*L86*F!$B$56,IF(M86=57%,J86*K86*L86*F!$B$57,IF(M86=58%,J86*K86*L86*F!$B$58,IF(M86=59%,J86*K86*L86*F!$B$59,IF(M86=60%,J86*K86*L86*F!$B$60,IF(M86=61%,J86*K86*L86*F!$B$61,IF(M86=62%,J86*K86*L86*F!$B$62,IF(M86=63%,J86*K86*L86*F!$B$63,IF(M86=64%,J86*K86*L86*F!$B$64,IF(M86=65%,J86*K86*L86*F!$B$65,IF(M86=66%,J86*K86*L86*F!$B$66,IF(M86=67%,J86*K86*L86*F!$B$67,IF(M86=68%,J86*K86*L86*F!$B$68,IF(M86=69%,J86*K86*L86*F!$B$69,IF(M86=70%,J86*K86*L86*F!$B$70,IF(M86=71%,J86*K86*L86*F!$B$71,IF(M86=72%,J86*K86*L86*F!$B$72,IF(M86=73%,J86*K86*L86*F!$B$73,IF(M86=74%,J86*K86*L86*F!$B$74,IF(M86=75%,J86*K86*L86*F!$B$75,IF(M86=76%,J86*K86*L86*F!$B$76,IF(M86=77%,J86*K86*L86*F!$B$77,IF(M86=78%,J86*K86*L86*F!$B$78,IF(M86=79%,J86*K86*L86*F!$B$79,IF(M86=80%,J86*K86*L86*F!$B$80,IF(M86=81%,J86*K86*L86*F!$B$81,IF(M86=82%,J86*K86*L86*F!$B$82,IF(M86=83%,J86*K86*L86*F!$B$83,IF(M86=84%,J86*K86*L86*F!$B$84,IF(M86=85%,J86*K86*L86*F!$B$85,IF(M86=86%,J86*K86*L86*F!$B$86,IF(M86=87%,J86*K86*L86*F!$B$87,IF(M86=88%,J86*K86*L86*F!$B$88,IF(M86=89%,J86*K86*L86*F!$B$89,IF(M86=90%,J86*K86*L86*F!$B$90,IF(M86=91%,J86*K86*L86*F!$B$91,IF(M86=92%,J86*K86*L86*F!$B$92,IF(M86=93%,J86*K86*L86*F!$B$93,IF(M86=94%,J86*K86*L86*F!$B$94,IF(M86=95%,J86*K86*L86*F!$B$95,IF(M86=96%,J86*K86*L86*F!$B$96,IF(M86=97%,J86*K86*L86*F!$B$97,IF(M86=98%,J86*K86*L86*F!$B$98,IF(M86=99%,J86*K86*L86*F!$B$99,IF(M86&gt;99%,J86*K86*L86*F!$B$100,))))))))))))))))))))))))))))))))))))))))))))))))))))))))+IF(Q86&lt;30%,0,IF(Q86&lt;35%,N86*O86*P86*F!$B$33,IF(Q86&lt;40%,N86*O86*P86*F!$B$38,IF(Q86&lt;45%,N86*O86*P86*F!$B$43,IF(Q86&lt;50%,N86*O86*P86*F!$B$48,IF(Q86=50%,N86*O86*P86*F!$B$50,IF(Q86=51%,N86*O86*P86*F!$B$51,IF(Q86=52%,N86*O86*P86*F!$B$52,IF(Q86=53%,N86*O86*P86*F!$B$53,IF(Q86=54%,N86*O86*P86*F!$B$54,IF(Q86=55%,N86*O86*P86*F!$B$55,IF(Q86=56%,N86*O86*P86*F!$B$56,IF(Q86=57%,N86*O86*P86*F!$B$57,IF(Q86=58%,N86*O86*P86*F!$B$58,IF(Q86=59%,N86*O86*P86*F!$B$59,IF(Q86=60%,N86*O86*P86*F!$B$60,IF(Q86=61%,N86*O86*P86*F!$B$61,IF(Q86=62%,N86*O86*P86*F!$B$62,IF(Q86=63%,N86*O86*P86*F!$B$63,IF(Q86=64%,N86*O86*P86*F!$B$64,IF(Q86=65%,N86*O86*P86*F!$B$65,IF(Q86=66%,N86*O86*P86*F!$B$66,IF(Q86=67%,N86*O86*P86*F!$B$67,IF(Q86=68%,N86*O86*P86*F!$B$68,IF(Q86=69%,N86*O86*P86*F!$B$69,IF(Q86=70%,N86*O86*P86*F!$B$70,IF(Q86=71%,N86*O86*P86*F!$B$71,IF(Q86=72%,N86*O86*P86*F!$B$72,IF(Q86=73%,N86*O86*P86*F!$B$73,IF(Q86=74%,N86*O86*P86*F!$B$74,IF(Q86=75%,N86*O86*P86*F!$B$75,IF(Q86=76%,N86*O86*P86*F!$B$76,IF(Q86=77%,N86*O86*P86*F!$B$77,IF(Q86=78%,N86*O86*P86*F!$B$78,IF(Q86=79%,N86*O86*P86*F!$B$79,IF(Q86=80%,N86*O86*P86*F!$B$80,IF(Q86=81%,N86*O86*P86*F!$B$81,IF(Q86=82%,N86*O86*P86*F!$B$82,IF(Q86=83%,N86*O86*P86*F!$B$83,IF(Q86=84%,N86*O86*P86*F!$B$84,IF(Q86=85%,N86*O86*P86*F!$B$85,IF(Q86=86%,N86*O86*P86*F!$B$86,IF(Q86=87%,N86*O86*P86*F!$B$87,IF(Q86=88%,N86*O86*P86*F!$B$88,IF(Q86=89%,N86*O86*P86*F!$B$89,IF(Q86=90%,N86*O86*P86*F!$B$90,IF(Q86=91%,N86*O86*P86*F!$B$91,IF(Q86=92%,N86*O86*P86*F!$B$92,IF(Q86=93%,N86*O86*P86*F!$B$93,IF(Q86=94%,N86*O86*P86*F!$B$94,IF(Q86=95%,N86*O86*P86*F!$B$95,IF(Q86=96%,N86*O86*P86*F!$B$96,IF(Q86=97%,N86*O86*P86*F!$B$97,IF(Q86=98%,N86*O86*P86*F!$B$98,IF(Q86=99%,N86*O86*P86*F!$B$99,IF(Q86&gt;99%,N86*O86*P86*F!$B$100,))))))))))))))))))))))))))))))))))))))))))))))))))))))))+IF(U86&lt;30%,0,IF(U86&lt;35%,R86*S86*T86*F!$B$33,IF(U86&lt;40%,R86*S86*T86*F!$B$38,IF(U86&lt;45%,R86*S86*T86*F!$B$43,IF(U86&lt;50%,R86*S86*T86*F!$B$48,IF(U86=50%,R86*S86*T86*F!$B$50,IF(U86=51%,R86*S86*T86*F!$B$51,IF(U86=52%,R86*S86*T86*F!$B$52,IF(U86=53%,R86*S86*T86*F!$B$53,IF(U86=54%,R86*S86*T86*F!$B$54,IF(U86=55%,R86*S86*T86*F!$B$55,IF(U86=56%,R86*S86*T86*F!$B$56,IF(U86=57%,R86*S86*T86*F!$B$57,IF(U86=58%,R86*S86*T86*F!$B$58,IF(U86=59%,R86*S86*T86*F!$B$59,IF(U86=60%,R86*S86*T86*F!$B$60,IF(U86=61%,R86*S86*T86*F!$B$61,IF(U86=62%,R86*S86*T86*F!$B$62,IF(U86=63%,R86*S86*T86*F!$B$63,IF(U86=64%,R86*S86*T86*F!$B$64,IF(U86=65%,R86*S86*T86*F!$B$65,IF(U86=66%,R86*S86*T86*F!$B$66,IF(U86=67%,R86*S86*T86*F!$B$67,IF(U86=68%,R86*S86*T86*F!$B$68,IF(U86=69%,R86*S86*T86*F!$B$69,IF(U86=70%,R86*S86*T86*F!$B$70,IF(U86=71%,R86*S86*T86*F!$B$71,IF(U86=72%,R86*S86*T86*F!$B$72,IF(U86=73%,R86*S86*T86*F!$B$73,IF(U86=74%,R86*S86*T86*F!$B$74,IF(U86=75%,R86*S86*T86*F!$B$75,IF(U86=76%,R86*S86*T86*F!$B$76,IF(U86=77%,R86*S86*T86*F!$B$77,IF(U86=78%,R86*S86*T86*F!$B$78,IF(U86=79%,R86*S86*T86*F!$B$79,IF(U86=80%,R86*S86*T86*F!$B$80,IF(U86=81%,R86*S86*T86*F!$B$81,IF(U86=82%,R86*S86*T86*F!$B$82,IF(U86=83%,R86*S86*T86*F!$B$83,IF(U86=84%,R86*S86*T86*F!$B$84,IF(U86=85%,R86*S86*T86*F!$B$85,IF(U86=86%,R86*S86*T86*F!$B$86,IF(U86=87%,R86*S86*T86*F!$B$87,IF(U86=88%,R86*S86*T86*F!$B$88,IF(U86=89%,R86*S86*T86*F!$B$89,IF(U86=90%,R86*S86*T86*F!$B$90,IF(U86=91%,R86*S86*T86*F!$B$91,IF(U86=92%,R86*S86*T86*F!$B$92,IF(U86=93%,R86*S86*T86*F!$B$93,IF(U86=94%,R86*S86*T86*F!$B$94,IF(U86=95%,R86*S86*T86*F!$B$95,IF(U86=96%,R86*S86*T86*F!$B$96,IF(U86=97%,R86*S86*T86*F!$B$97,IF(U86=98%,R86*S86*T86*F!$B$98,IF(U86=99%,R86*S86*T86*F!$B$99,IF(U86&gt;99%,R86*S86*T86*F!$B$100)))))))))))))))))))))))))))))))))))))))))))))))))))))))))*IF(ISNUMBER(E86),E86,1)*IF(ISNUMBER(D86),D86,1)</f>
        <v>0</v>
      </c>
      <c r="AA86" s="33">
        <f>G86*H86+K86*L86+O86*P86+S86*T86</f>
        <v>0</v>
      </c>
      <c r="AB86" s="35">
        <f>(H86*(IF(I86&lt;45%,0.5,IF(I86&lt;55%,0.8,IF(I86&lt;65%,0.9,IF(I86&lt;75%,1,IF(I86&lt;85%,1.1,1.2))))))+L86*(IF(M86&lt;45%,0.5,IF(M86&lt;55%,0.8,IF(M86&lt;65%,0.9,IF(M86&lt;75%,1,IF(M86&lt;85%,1.1,1.2))))))+P86*(IF(Q86&lt;45%,0.5,IF(Q86&lt;55%,0.8,IF(Q86&lt;65%,0.9,IF(Q86&lt;75%,1,IF(Q86&lt;85%,1.1,1.2))))))+T86*(IF(U86&lt;45%,0.5,IF(U86&lt;55%,0.8,IF(U86&lt;65%,0.9,IF(U86&lt;75%,1,IF(U86&lt;85%,1.1,1.2)))))))*IF(D86&gt;=0.8,6,IF(D86&lt;=0.4,1.5,3))</f>
        <v>0</v>
      </c>
      <c r="AC86" s="10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</row>
    <row r="87" spans="1:62" x14ac:dyDescent="0.25">
      <c r="A87" s="1129"/>
      <c r="B87" s="156" t="str">
        <f t="shared" ref="B87:E87" si="122">IF(B25="","",B25)</f>
        <v/>
      </c>
      <c r="C87" s="158" t="str">
        <f t="shared" si="122"/>
        <v/>
      </c>
      <c r="D87" s="63">
        <f t="shared" si="115"/>
        <v>0</v>
      </c>
      <c r="E87" s="83" t="str">
        <f t="shared" si="122"/>
        <v/>
      </c>
      <c r="F87" s="81"/>
      <c r="G87" s="96"/>
      <c r="H87" s="96"/>
      <c r="I87" s="82">
        <f t="shared" si="110"/>
        <v>0</v>
      </c>
      <c r="J87" s="81"/>
      <c r="K87" s="96"/>
      <c r="L87" s="96"/>
      <c r="M87" s="104">
        <f t="shared" si="111"/>
        <v>0</v>
      </c>
      <c r="N87" s="81"/>
      <c r="O87" s="96"/>
      <c r="P87" s="96"/>
      <c r="Q87" s="82">
        <f t="shared" si="112"/>
        <v>0</v>
      </c>
      <c r="R87" s="81"/>
      <c r="S87" s="96"/>
      <c r="T87" s="96"/>
      <c r="U87" s="104">
        <f t="shared" si="113"/>
        <v>0</v>
      </c>
      <c r="V87" s="128">
        <f t="shared" si="116"/>
        <v>0</v>
      </c>
      <c r="W87" s="44">
        <f t="shared" si="117"/>
        <v>0</v>
      </c>
      <c r="X87" s="45">
        <f t="shared" ref="X87" si="123">ROUND(IFERROR((W87/(Y87*IF(ISNUMBER(E87),E87,1))),0),2)</f>
        <v>0</v>
      </c>
      <c r="Y87" s="90" t="str">
        <f t="shared" si="119"/>
        <v/>
      </c>
      <c r="Z87" s="127">
        <f>(IF(I87&lt;30%,0,IF(I87&lt;35%,F87*G87*H87*F!$B$33,IF(I87&lt;40%,F87*G87*H87*F!$B$38,IF(I87&lt;45%,F87*G87*H87*F!$B$43,IF(I87&lt;50%,F87*G87*H87*F!$B$48,IF(I87=50%,F87*G87*H87*F!$B$50,IF(I87=51%,F87*G87*H87*F!$B$51,IF(I87=52%,F87*G87*H87*F!$B$52,IF(I87=53%,F87*G87*H87*F!$B$53,IF(I87=54%,F87*G87*H87*F!$B$54,IF(I87=55%,F87*G87*H87*F!$B$55,IF(I87=56%,F87*G87*H87*F!$B$56,IF(I87=57%,F87*G87*H87*F!$B$57,IF(I87=58%,F87*G87*H87*F!$B$58,IF(I87=59%,F87*G87*H87*F!$B$59,IF(I87=60%,F87*G87*H87*F!$B$60,IF(I87=61%,F87*G87*H87*F!$B$61,IF(I87=62%,F87*G87*H87*F!$B$62,IF(I87=63%,F87*G87*H87*F!$B$63,IF(I87=64%,F87*G87*H87*F!$B$64,IF(I87=65%,F87*G87*H87*F!$B$65,IF(I87=66%,F87*G87*H87*F!$B$66,IF(I87=67%,F87*G87*H87*F!$B$67,IF(I87=68%,F87*G87*H87*F!$B$68,IF(I87=69%,F87*G87*H87*F!$B$69,IF(I87=70%,F87*G87*H87*F!$B$70,IF(I87=71%,F87*G87*H87*F!$B$71,IF(I87=72%,F87*G87*H87*F!$B$72,IF(I87=73%,F87*G87*H87*F!$B$73,IF(I87=74%,F87*G87*H87*F!$B$74,IF(I87=75%,F87*G87*H87*F!$B$75,IF(I87=76%,F87*G87*H87*F!$B$76,IF(I87=77%,F87*G87*H87*F!$B$77,IF(I87=78%,F87*G87*H87*F!$B$78,IF(I87=79%,F87*G87*H87*F!$B$79,IF(I87=80%,F87*G87*H87*F!$B$80,IF(I87=81%,F87*G87*H87*F!$B$81,IF(I87=82%,F87*G87*H87*F!$B$82,IF(I87=83%,F87*G87*H87*F!$B$83,IF(I87=84%,F87*G87*H87*F!$B$84,IF(I87=85%,F87*G87*H87*F!$B$85,IF(I87=86%,F87*G87*H87*F!$B$86,IF(I87=87%,F87*G87*H87*F!$B$87,IF(I87=88%,F87*G87*H87*F!$B$88,IF(I87=89%,F87*G87*H87*F!$B$89,IF(I87=90%,F87*G87*H87*F!$B$90,IF(I87=91%,F87*G87*H87*F!$B$91,IF(I87=92%,F87*G87*H87*F!$B$92,IF(I87=93%,F87*G87*H87*F!$B$93,IF(I87=94%,F87*G87*H87*F!$B$94,IF(I87=95%,F87*G87*H87*F!$B$95,IF(I87=96%,F87*G87*H87*F!$B$96,IF(I87=97%,F87*G87*H87*F!$B$97,IF(I87=98%,F87*G87*H87*F!$B$98,IF(I87=99%,F87*G87*H87*F!$B$99,IF(I87&gt;99%,F87*G87*H87*F!$B$100,))))))))))))))))))))))))))))))))))))))))))))))))))))))))+IF(M87&lt;30%,0,IF(M87&lt;35%,J87*K87*L87*F!$B$33,IF(M87&lt;40%,J87*K87*L87*F!$B$38,IF(M87&lt;45%,J87*K87*L87*F!$B$43,IF(M87&lt;50%,J87*K87*L87*F!$B$48,IF(M87=50%,J87*K87*L87*F!$B$50,IF(M87=51%,J87*K87*L87*F!$B$51,IF(M87=52%,J87*K87*L87*F!$B$52,IF(M87=53%,J87*K87*L87*F!$B$53,IF(M87=54%,J87*K87*L87*F!$B$54,IF(M87=55%,J87*K87*L87*F!$B$55,IF(M87=56%,J87*K87*L87*F!$B$56,IF(M87=57%,J87*K87*L87*F!$B$57,IF(M87=58%,J87*K87*L87*F!$B$58,IF(M87=59%,J87*K87*L87*F!$B$59,IF(M87=60%,J87*K87*L87*F!$B$60,IF(M87=61%,J87*K87*L87*F!$B$61,IF(M87=62%,J87*K87*L87*F!$B$62,IF(M87=63%,J87*K87*L87*F!$B$63,IF(M87=64%,J87*K87*L87*F!$B$64,IF(M87=65%,J87*K87*L87*F!$B$65,IF(M87=66%,J87*K87*L87*F!$B$66,IF(M87=67%,J87*K87*L87*F!$B$67,IF(M87=68%,J87*K87*L87*F!$B$68,IF(M87=69%,J87*K87*L87*F!$B$69,IF(M87=70%,J87*K87*L87*F!$B$70,IF(M87=71%,J87*K87*L87*F!$B$71,IF(M87=72%,J87*K87*L87*F!$B$72,IF(M87=73%,J87*K87*L87*F!$B$73,IF(M87=74%,J87*K87*L87*F!$B$74,IF(M87=75%,J87*K87*L87*F!$B$75,IF(M87=76%,J87*K87*L87*F!$B$76,IF(M87=77%,J87*K87*L87*F!$B$77,IF(M87=78%,J87*K87*L87*F!$B$78,IF(M87=79%,J87*K87*L87*F!$B$79,IF(M87=80%,J87*K87*L87*F!$B$80,IF(M87=81%,J87*K87*L87*F!$B$81,IF(M87=82%,J87*K87*L87*F!$B$82,IF(M87=83%,J87*K87*L87*F!$B$83,IF(M87=84%,J87*K87*L87*F!$B$84,IF(M87=85%,J87*K87*L87*F!$B$85,IF(M87=86%,J87*K87*L87*F!$B$86,IF(M87=87%,J87*K87*L87*F!$B$87,IF(M87=88%,J87*K87*L87*F!$B$88,IF(M87=89%,J87*K87*L87*F!$B$89,IF(M87=90%,J87*K87*L87*F!$B$90,IF(M87=91%,J87*K87*L87*F!$B$91,IF(M87=92%,J87*K87*L87*F!$B$92,IF(M87=93%,J87*K87*L87*F!$B$93,IF(M87=94%,J87*K87*L87*F!$B$94,IF(M87=95%,J87*K87*L87*F!$B$95,IF(M87=96%,J87*K87*L87*F!$B$96,IF(M87=97%,J87*K87*L87*F!$B$97,IF(M87=98%,J87*K87*L87*F!$B$98,IF(M87=99%,J87*K87*L87*F!$B$99,IF(M87&gt;99%,J87*K87*L87*F!$B$100,))))))))))))))))))))))))))))))))))))))))))))))))))))))))+IF(Q87&lt;30%,0,IF(Q87&lt;35%,N87*O87*P87*F!$B$33,IF(Q87&lt;40%,N87*O87*P87*F!$B$38,IF(Q87&lt;45%,N87*O87*P87*F!$B$43,IF(Q87&lt;50%,N87*O87*P87*F!$B$48,IF(Q87=50%,N87*O87*P87*F!$B$50,IF(Q87=51%,N87*O87*P87*F!$B$51,IF(Q87=52%,N87*O87*P87*F!$B$52,IF(Q87=53%,N87*O87*P87*F!$B$53,IF(Q87=54%,N87*O87*P87*F!$B$54,IF(Q87=55%,N87*O87*P87*F!$B$55,IF(Q87=56%,N87*O87*P87*F!$B$56,IF(Q87=57%,N87*O87*P87*F!$B$57,IF(Q87=58%,N87*O87*P87*F!$B$58,IF(Q87=59%,N87*O87*P87*F!$B$59,IF(Q87=60%,N87*O87*P87*F!$B$60,IF(Q87=61%,N87*O87*P87*F!$B$61,IF(Q87=62%,N87*O87*P87*F!$B$62,IF(Q87=63%,N87*O87*P87*F!$B$63,IF(Q87=64%,N87*O87*P87*F!$B$64,IF(Q87=65%,N87*O87*P87*F!$B$65,IF(Q87=66%,N87*O87*P87*F!$B$66,IF(Q87=67%,N87*O87*P87*F!$B$67,IF(Q87=68%,N87*O87*P87*F!$B$68,IF(Q87=69%,N87*O87*P87*F!$B$69,IF(Q87=70%,N87*O87*P87*F!$B$70,IF(Q87=71%,N87*O87*P87*F!$B$71,IF(Q87=72%,N87*O87*P87*F!$B$72,IF(Q87=73%,N87*O87*P87*F!$B$73,IF(Q87=74%,N87*O87*P87*F!$B$74,IF(Q87=75%,N87*O87*P87*F!$B$75,IF(Q87=76%,N87*O87*P87*F!$B$76,IF(Q87=77%,N87*O87*P87*F!$B$77,IF(Q87=78%,N87*O87*P87*F!$B$78,IF(Q87=79%,N87*O87*P87*F!$B$79,IF(Q87=80%,N87*O87*P87*F!$B$80,IF(Q87=81%,N87*O87*P87*F!$B$81,IF(Q87=82%,N87*O87*P87*F!$B$82,IF(Q87=83%,N87*O87*P87*F!$B$83,IF(Q87=84%,N87*O87*P87*F!$B$84,IF(Q87=85%,N87*O87*P87*F!$B$85,IF(Q87=86%,N87*O87*P87*F!$B$86,IF(Q87=87%,N87*O87*P87*F!$B$87,IF(Q87=88%,N87*O87*P87*F!$B$88,IF(Q87=89%,N87*O87*P87*F!$B$89,IF(Q87=90%,N87*O87*P87*F!$B$90,IF(Q87=91%,N87*O87*P87*F!$B$91,IF(Q87=92%,N87*O87*P87*F!$B$92,IF(Q87=93%,N87*O87*P87*F!$B$93,IF(Q87=94%,N87*O87*P87*F!$B$94,IF(Q87=95%,N87*O87*P87*F!$B$95,IF(Q87=96%,N87*O87*P87*F!$B$96,IF(Q87=97%,N87*O87*P87*F!$B$97,IF(Q87=98%,N87*O87*P87*F!$B$98,IF(Q87=99%,N87*O87*P87*F!$B$99,IF(Q87&gt;99%,N87*O87*P87*F!$B$100,))))))))))))))))))))))))))))))))))))))))))))))))))))))))+IF(U87&lt;30%,0,IF(U87&lt;35%,R87*S87*T87*F!$B$33,IF(U87&lt;40%,R87*S87*T87*F!$B$38,IF(U87&lt;45%,R87*S87*T87*F!$B$43,IF(U87&lt;50%,R87*S87*T87*F!$B$48,IF(U87=50%,R87*S87*T87*F!$B$50,IF(U87=51%,R87*S87*T87*F!$B$51,IF(U87=52%,R87*S87*T87*F!$B$52,IF(U87=53%,R87*S87*T87*F!$B$53,IF(U87=54%,R87*S87*T87*F!$B$54,IF(U87=55%,R87*S87*T87*F!$B$55,IF(U87=56%,R87*S87*T87*F!$B$56,IF(U87=57%,R87*S87*T87*F!$B$57,IF(U87=58%,R87*S87*T87*F!$B$58,IF(U87=59%,R87*S87*T87*F!$B$59,IF(U87=60%,R87*S87*T87*F!$B$60,IF(U87=61%,R87*S87*T87*F!$B$61,IF(U87=62%,R87*S87*T87*F!$B$62,IF(U87=63%,R87*S87*T87*F!$B$63,IF(U87=64%,R87*S87*T87*F!$B$64,IF(U87=65%,R87*S87*T87*F!$B$65,IF(U87=66%,R87*S87*T87*F!$B$66,IF(U87=67%,R87*S87*T87*F!$B$67,IF(U87=68%,R87*S87*T87*F!$B$68,IF(U87=69%,R87*S87*T87*F!$B$69,IF(U87=70%,R87*S87*T87*F!$B$70,IF(U87=71%,R87*S87*T87*F!$B$71,IF(U87=72%,R87*S87*T87*F!$B$72,IF(U87=73%,R87*S87*T87*F!$B$73,IF(U87=74%,R87*S87*T87*F!$B$74,IF(U87=75%,R87*S87*T87*F!$B$75,IF(U87=76%,R87*S87*T87*F!$B$76,IF(U87=77%,R87*S87*T87*F!$B$77,IF(U87=78%,R87*S87*T87*F!$B$78,IF(U87=79%,R87*S87*T87*F!$B$79,IF(U87=80%,R87*S87*T87*F!$B$80,IF(U87=81%,R87*S87*T87*F!$B$81,IF(U87=82%,R87*S87*T87*F!$B$82,IF(U87=83%,R87*S87*T87*F!$B$83,IF(U87=84%,R87*S87*T87*F!$B$84,IF(U87=85%,R87*S87*T87*F!$B$85,IF(U87=86%,R87*S87*T87*F!$B$86,IF(U87=87%,R87*S87*T87*F!$B$87,IF(U87=88%,R87*S87*T87*F!$B$88,IF(U87=89%,R87*S87*T87*F!$B$89,IF(U87=90%,R87*S87*T87*F!$B$90,IF(U87=91%,R87*S87*T87*F!$B$91,IF(U87=92%,R87*S87*T87*F!$B$92,IF(U87=93%,R87*S87*T87*F!$B$93,IF(U87=94%,R87*S87*T87*F!$B$94,IF(U87=95%,R87*S87*T87*F!$B$95,IF(U87=96%,R87*S87*T87*F!$B$96,IF(U87=97%,R87*S87*T87*F!$B$97,IF(U87=98%,R87*S87*T87*F!$B$98,IF(U87=99%,R87*S87*T87*F!$B$99,IF(U87&gt;99%,R87*S87*T87*F!$B$100)))))))))))))))))))))))))))))))))))))))))))))))))))))))))*IF(ISNUMBER(E87),E87,1)*IF(ISNUMBER(D87),D87,1)</f>
        <v>0</v>
      </c>
      <c r="AA87" s="127">
        <f>G87*H87+K87*L87+O87*P87+S87*T87</f>
        <v>0</v>
      </c>
      <c r="AB87" s="46">
        <f>(H87*(IF(I87&lt;45%,0.5,IF(I87&lt;55%,0.8,IF(I87&lt;65%,0.9,IF(I87&lt;75%,1,IF(I87&lt;85%,1.1,1.2))))))+L87*(IF(M87&lt;45%,0.5,IF(M87&lt;55%,0.8,IF(M87&lt;65%,0.9,IF(M87&lt;75%,1,IF(M87&lt;85%,1.1,1.2))))))+P87*(IF(Q87&lt;45%,0.5,IF(Q87&lt;55%,0.8,IF(Q87&lt;65%,0.9,IF(Q87&lt;75%,1,IF(Q87&lt;85%,1.1,1.2))))))+T87*(IF(U87&lt;45%,0.5,IF(U87&lt;55%,0.8,IF(U87&lt;65%,0.9,IF(U87&lt;75%,1,IF(U87&lt;85%,1.1,1.2)))))))*IF(D87&gt;=0.8,6,IF(D87&lt;=0.4,1.5,3))</f>
        <v>0</v>
      </c>
      <c r="AC87" s="10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</row>
    <row r="88" spans="1:62" ht="15.75" thickBot="1" x14ac:dyDescent="0.3">
      <c r="A88" s="1130"/>
      <c r="B88" s="167"/>
      <c r="C88" s="168"/>
      <c r="D88" s="37">
        <f>ROUND(IFERROR((D83*(G83*H83+K83*L83+O83*P83+S83*T83)+D84*(G84*H84+K84*L84+O84*P84+S84*T84)+D85*(G85*H85+K85*L85+O85*P85+S85*T85)+D86*(G86*H86+K86*L86+O86*P86+S86*T86)+D87*(G87*H87+K87*L87+O87*P87+S87*T87))/((G83*H83+K83*L83+O83*P83+S83*T83)+(G84*H84+K84*L84+O84*P84+S84*T84)+(G85*H85+K85*L85+O85*P85+S85*T85)+(G86*H86+K86*L86+O86*P86+S86*T86)+(G87*H87+K87*L87+O87*P87+S87*T87)),0),3)</f>
        <v>0</v>
      </c>
      <c r="E88" s="181"/>
      <c r="F88" s="182"/>
      <c r="G88" s="183"/>
      <c r="H88" s="183"/>
      <c r="I88" s="184"/>
      <c r="J88" s="182"/>
      <c r="K88" s="183"/>
      <c r="L88" s="183"/>
      <c r="M88" s="185"/>
      <c r="N88" s="182"/>
      <c r="O88" s="183"/>
      <c r="P88" s="183"/>
      <c r="Q88" s="184"/>
      <c r="R88" s="182"/>
      <c r="S88" s="183"/>
      <c r="T88" s="183"/>
      <c r="U88" s="185"/>
      <c r="V88" s="122">
        <f>SUM(V83:V87)</f>
        <v>0</v>
      </c>
      <c r="W88" s="117">
        <f>IFERROR(V88/AA88,0)</f>
        <v>0</v>
      </c>
      <c r="X88" s="118">
        <f>ROUND(IFERROR((D83*(I83*G83*H83+M83*K83*L83+Q83*O83*P83+U83*S83*T83)+D84*(I84*G84*H84+M84*K84*L84+Q84*O84*P84+U84*S84*T84)+D85*(I85*G85*H85+M85*K85*L85+Q85*O85*P85+U85*S85*T85)+D86*(I86*G86*H86+M86*K86*L86+Q86*O86*P86+U86*S86*T86)+D87*(I87*G87*H87+M87*K87*L87+Q87*O87*P87+U87*S87*T87))/(D83*(G83*H83+K83*L83+O83*P83+S83*T83)+D84*(G84*H84+K84*L84+O84*P84+S84*T84)+D85*(G85*H85+K85*L85+O85*P85+S85*T85)+D86*(G86*H86+K86*L86+O86*P86+S86*T86)+D87*(G87*H87+K87*L87+O87*P87+S87*T87)),0),2)</f>
        <v>0</v>
      </c>
      <c r="Y88" s="9"/>
      <c r="Z88" s="9">
        <f>SUM(Z83:Z87)</f>
        <v>0</v>
      </c>
      <c r="AA88" s="117">
        <f>SUM(AA83:AA87)</f>
        <v>0</v>
      </c>
      <c r="AB88" s="119">
        <f>IF(SUM(AB83:AB87)=0,TIME(,0,),TIME(,SUM(AB83:AB87)+30,))</f>
        <v>0</v>
      </c>
      <c r="AC88" s="10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</row>
    <row r="89" spans="1:62" x14ac:dyDescent="0.25">
      <c r="A89" s="144" t="s">
        <v>0</v>
      </c>
      <c r="B89" s="86" t="str">
        <f t="shared" ref="B89:E89" si="124">IF(B27="","",B27)</f>
        <v/>
      </c>
      <c r="C89" s="84" t="str">
        <f t="shared" si="124"/>
        <v/>
      </c>
      <c r="D89" s="59">
        <f>D27</f>
        <v>0</v>
      </c>
      <c r="E89" s="85" t="str">
        <f t="shared" si="124"/>
        <v/>
      </c>
      <c r="F89" s="152"/>
      <c r="G89" s="94"/>
      <c r="H89" s="94"/>
      <c r="I89" s="93">
        <f t="shared" ref="I89:I93" si="125">IFERROR(ROUND(F89/$Y89,2),)</f>
        <v>0</v>
      </c>
      <c r="J89" s="147"/>
      <c r="K89" s="97"/>
      <c r="L89" s="97"/>
      <c r="M89" s="99">
        <f t="shared" ref="M89:M93" si="126">IFERROR(ROUND(J89/$Y89,2),)</f>
        <v>0</v>
      </c>
      <c r="N89" s="152"/>
      <c r="O89" s="94"/>
      <c r="P89" s="94"/>
      <c r="Q89" s="95">
        <f t="shared" ref="Q89:Q93" si="127">IFERROR(ROUND(N89/$Y89,2),)</f>
        <v>0</v>
      </c>
      <c r="R89" s="152"/>
      <c r="S89" s="94"/>
      <c r="T89" s="94"/>
      <c r="U89" s="93">
        <f t="shared" ref="U89:U93" si="128">IFERROR(ROUND(R89/$Y89,2),)</f>
        <v>0</v>
      </c>
      <c r="V89" s="106">
        <f>(IF(ISNUMBER(F89),F89,1)*G89*H89+IF(ISNUMBER(J89),J89,1)*K89*L89+IF(ISNUMBER(N89),N89,1)*O89*P89+IF(ISNUMBER(R89),R89,1)*S89*T89)*IF(ISNUMBER(E89),E89,1)</f>
        <v>0</v>
      </c>
      <c r="W89" s="107">
        <f>IFERROR((IF(ISNUMBER(F89),F89,1)*G89*H89+IF(ISNUMBER(J89),J89,1)*K89*L89+IF(ISNUMBER(N89),N89,1)*O89*P89+IF(ISNUMBER(R89),R89,1)*S89*T89)*IF(ISNUMBER(E89),E89,1)/(G89*H89+K89*L89+O89*P89+S89*T89),0)</f>
        <v>0</v>
      </c>
      <c r="X89" s="28">
        <f>ROUND(IFERROR((W89/(Y89*IF(ISNUMBER(E89),E89,1))),0),2)</f>
        <v>0</v>
      </c>
      <c r="Y89" s="89" t="str">
        <f>IF(ISNUMBER(Y27), Y27+(Y27*$Y$63),"")</f>
        <v/>
      </c>
      <c r="Z89" s="4">
        <f>(IF(I89&lt;30%,0,IF(I89&lt;35%,F89*G89*H89*F!$B$33,IF(I89&lt;40%,F89*G89*H89*F!$B$38,IF(I89&lt;45%,F89*G89*H89*F!$B$43,IF(I89&lt;50%,F89*G89*H89*F!$B$48,IF(I89=50%,F89*G89*H89*F!$B$50,IF(I89=51%,F89*G89*H89*F!$B$51,IF(I89=52%,F89*G89*H89*F!$B$52,IF(I89=53%,F89*G89*H89*F!$B$53,IF(I89=54%,F89*G89*H89*F!$B$54,IF(I89=55%,F89*G89*H89*F!$B$55,IF(I89=56%,F89*G89*H89*F!$B$56,IF(I89=57%,F89*G89*H89*F!$B$57,IF(I89=58%,F89*G89*H89*F!$B$58,IF(I89=59%,F89*G89*H89*F!$B$59,IF(I89=60%,F89*G89*H89*F!$B$60,IF(I89=61%,F89*G89*H89*F!$B$61,IF(I89=62%,F89*G89*H89*F!$B$62,IF(I89=63%,F89*G89*H89*F!$B$63,IF(I89=64%,F89*G89*H89*F!$B$64,IF(I89=65%,F89*G89*H89*F!$B$65,IF(I89=66%,F89*G89*H89*F!$B$66,IF(I89=67%,F89*G89*H89*F!$B$67,IF(I89=68%,F89*G89*H89*F!$B$68,IF(I89=69%,F89*G89*H89*F!$B$69,IF(I89=70%,F89*G89*H89*F!$B$70,IF(I89=71%,F89*G89*H89*F!$B$71,IF(I89=72%,F89*G89*H89*F!$B$72,IF(I89=73%,F89*G89*H89*F!$B$73,IF(I89=74%,F89*G89*H89*F!$B$74,IF(I89=75%,F89*G89*H89*F!$B$75,IF(I89=76%,F89*G89*H89*F!$B$76,IF(I89=77%,F89*G89*H89*F!$B$77,IF(I89=78%,F89*G89*H89*F!$B$78,IF(I89=79%,F89*G89*H89*F!$B$79,IF(I89=80%,F89*G89*H89*F!$B$80,IF(I89=81%,F89*G89*H89*F!$B$81,IF(I89=82%,F89*G89*H89*F!$B$82,IF(I89=83%,F89*G89*H89*F!$B$83,IF(I89=84%,F89*G89*H89*F!$B$84,IF(I89=85%,F89*G89*H89*F!$B$85,IF(I89=86%,F89*G89*H89*F!$B$86,IF(I89=87%,F89*G89*H89*F!$B$87,IF(I89=88%,F89*G89*H89*F!$B$88,IF(I89=89%,F89*G89*H89*F!$B$89,IF(I89=90%,F89*G89*H89*F!$B$90,IF(I89=91%,F89*G89*H89*F!$B$91,IF(I89=92%,F89*G89*H89*F!$B$92,IF(I89=93%,F89*G89*H89*F!$B$93,IF(I89=94%,F89*G89*H89*F!$B$94,IF(I89=95%,F89*G89*H89*F!$B$95,IF(I89=96%,F89*G89*H89*F!$B$96,IF(I89=97%,F89*G89*H89*F!$B$97,IF(I89=98%,F89*G89*H89*F!$B$98,IF(I89=99%,F89*G89*H89*F!$B$99,IF(I89&gt;99%,F89*G89*H89*F!$B$100,))))))))))))))))))))))))))))))))))))))))))))))))))))))))+IF(M89&lt;30%,0,IF(M89&lt;35%,J89*K89*L89*F!$B$33,IF(M89&lt;40%,J89*K89*L89*F!$B$38,IF(M89&lt;45%,J89*K89*L89*F!$B$43,IF(M89&lt;50%,J89*K89*L89*F!$B$48,IF(M89=50%,J89*K89*L89*F!$B$50,IF(M89=51%,J89*K89*L89*F!$B$51,IF(M89=52%,J89*K89*L89*F!$B$52,IF(M89=53%,J89*K89*L89*F!$B$53,IF(M89=54%,J89*K89*L89*F!$B$54,IF(M89=55%,J89*K89*L89*F!$B$55,IF(M89=56%,J89*K89*L89*F!$B$56,IF(M89=57%,J89*K89*L89*F!$B$57,IF(M89=58%,J89*K89*L89*F!$B$58,IF(M89=59%,J89*K89*L89*F!$B$59,IF(M89=60%,J89*K89*L89*F!$B$60,IF(M89=61%,J89*K89*L89*F!$B$61,IF(M89=62%,J89*K89*L89*F!$B$62,IF(M89=63%,J89*K89*L89*F!$B$63,IF(M89=64%,J89*K89*L89*F!$B$64,IF(M89=65%,J89*K89*L89*F!$B$65,IF(M89=66%,J89*K89*L89*F!$B$66,IF(M89=67%,J89*K89*L89*F!$B$67,IF(M89=68%,J89*K89*L89*F!$B$68,IF(M89=69%,J89*K89*L89*F!$B$69,IF(M89=70%,J89*K89*L89*F!$B$70,IF(M89=71%,J89*K89*L89*F!$B$71,IF(M89=72%,J89*K89*L89*F!$B$72,IF(M89=73%,J89*K89*L89*F!$B$73,IF(M89=74%,J89*K89*L89*F!$B$74,IF(M89=75%,J89*K89*L89*F!$B$75,IF(M89=76%,J89*K89*L89*F!$B$76,IF(M89=77%,J89*K89*L89*F!$B$77,IF(M89=78%,J89*K89*L89*F!$B$78,IF(M89=79%,J89*K89*L89*F!$B$79,IF(M89=80%,J89*K89*L89*F!$B$80,IF(M89=81%,J89*K89*L89*F!$B$81,IF(M89=82%,J89*K89*L89*F!$B$82,IF(M89=83%,J89*K89*L89*F!$B$83,IF(M89=84%,J89*K89*L89*F!$B$84,IF(M89=85%,J89*K89*L89*F!$B$85,IF(M89=86%,J89*K89*L89*F!$B$86,IF(M89=87%,J89*K89*L89*F!$B$87,IF(M89=88%,J89*K89*L89*F!$B$88,IF(M89=89%,J89*K89*L89*F!$B$89,IF(M89=90%,J89*K89*L89*F!$B$90,IF(M89=91%,J89*K89*L89*F!$B$91,IF(M89=92%,J89*K89*L89*F!$B$92,IF(M89=93%,J89*K89*L89*F!$B$93,IF(M89=94%,J89*K89*L89*F!$B$94,IF(M89=95%,J89*K89*L89*F!$B$95,IF(M89=96%,J89*K89*L89*F!$B$96,IF(M89=97%,J89*K89*L89*F!$B$97,IF(M89=98%,J89*K89*L89*F!$B$98,IF(M89=99%,J89*K89*L89*F!$B$99,IF(M89&gt;99%,J89*K89*L89*F!$B$100,))))))))))))))))))))))))))))))))))))))))))))))))))))))))+IF(Q89&lt;30%,0,IF(Q89&lt;35%,N89*O89*P89*F!$B$33,IF(Q89&lt;40%,N89*O89*P89*F!$B$38,IF(Q89&lt;45%,N89*O89*P89*F!$B$43,IF(Q89&lt;50%,N89*O89*P89*F!$B$48,IF(Q89=50%,N89*O89*P89*F!$B$50,IF(Q89=51%,N89*O89*P89*F!$B$51,IF(Q89=52%,N89*O89*P89*F!$B$52,IF(Q89=53%,N89*O89*P89*F!$B$53,IF(Q89=54%,N89*O89*P89*F!$B$54,IF(Q89=55%,N89*O89*P89*F!$B$55,IF(Q89=56%,N89*O89*P89*F!$B$56,IF(Q89=57%,N89*O89*P89*F!$B$57,IF(Q89=58%,N89*O89*P89*F!$B$58,IF(Q89=59%,N89*O89*P89*F!$B$59,IF(Q89=60%,N89*O89*P89*F!$B$60,IF(Q89=61%,N89*O89*P89*F!$B$61,IF(Q89=62%,N89*O89*P89*F!$B$62,IF(Q89=63%,N89*O89*P89*F!$B$63,IF(Q89=64%,N89*O89*P89*F!$B$64,IF(Q89=65%,N89*O89*P89*F!$B$65,IF(Q89=66%,N89*O89*P89*F!$B$66,IF(Q89=67%,N89*O89*P89*F!$B$67,IF(Q89=68%,N89*O89*P89*F!$B$68,IF(Q89=69%,N89*O89*P89*F!$B$69,IF(Q89=70%,N89*O89*P89*F!$B$70,IF(Q89=71%,N89*O89*P89*F!$B$71,IF(Q89=72%,N89*O89*P89*F!$B$72,IF(Q89=73%,N89*O89*P89*F!$B$73,IF(Q89=74%,N89*O89*P89*F!$B$74,IF(Q89=75%,N89*O89*P89*F!$B$75,IF(Q89=76%,N89*O89*P89*F!$B$76,IF(Q89=77%,N89*O89*P89*F!$B$77,IF(Q89=78%,N89*O89*P89*F!$B$78,IF(Q89=79%,N89*O89*P89*F!$B$79,IF(Q89=80%,N89*O89*P89*F!$B$80,IF(Q89=81%,N89*O89*P89*F!$B$81,IF(Q89=82%,N89*O89*P89*F!$B$82,IF(Q89=83%,N89*O89*P89*F!$B$83,IF(Q89=84%,N89*O89*P89*F!$B$84,IF(Q89=85%,N89*O89*P89*F!$B$85,IF(Q89=86%,N89*O89*P89*F!$B$86,IF(Q89=87%,N89*O89*P89*F!$B$87,IF(Q89=88%,N89*O89*P89*F!$B$88,IF(Q89=89%,N89*O89*P89*F!$B$89,IF(Q89=90%,N89*O89*P89*F!$B$90,IF(Q89=91%,N89*O89*P89*F!$B$91,IF(Q89=92%,N89*O89*P89*F!$B$92,IF(Q89=93%,N89*O89*P89*F!$B$93,IF(Q89=94%,N89*O89*P89*F!$B$94,IF(Q89=95%,N89*O89*P89*F!$B$95,IF(Q89=96%,N89*O89*P89*F!$B$96,IF(Q89=97%,N89*O89*P89*F!$B$97,IF(Q89=98%,N89*O89*P89*F!$B$98,IF(Q89=99%,N89*O89*P89*F!$B$99,IF(Q89&gt;99%,N89*O89*P89*F!$B$100,))))))))))))))))))))))))))))))))))))))))))))))))))))))))+IF(U89&lt;30%,0,IF(U89&lt;35%,R89*S89*T89*F!$B$33,IF(U89&lt;40%,R89*S89*T89*F!$B$38,IF(U89&lt;45%,R89*S89*T89*F!$B$43,IF(U89&lt;50%,R89*S89*T89*F!$B$48,IF(U89=50%,R89*S89*T89*F!$B$50,IF(U89=51%,R89*S89*T89*F!$B$51,IF(U89=52%,R89*S89*T89*F!$B$52,IF(U89=53%,R89*S89*T89*F!$B$53,IF(U89=54%,R89*S89*T89*F!$B$54,IF(U89=55%,R89*S89*T89*F!$B$55,IF(U89=56%,R89*S89*T89*F!$B$56,IF(U89=57%,R89*S89*T89*F!$B$57,IF(U89=58%,R89*S89*T89*F!$B$58,IF(U89=59%,R89*S89*T89*F!$B$59,IF(U89=60%,R89*S89*T89*F!$B$60,IF(U89=61%,R89*S89*T89*F!$B$61,IF(U89=62%,R89*S89*T89*F!$B$62,IF(U89=63%,R89*S89*T89*F!$B$63,IF(U89=64%,R89*S89*T89*F!$B$64,IF(U89=65%,R89*S89*T89*F!$B$65,IF(U89=66%,R89*S89*T89*F!$B$66,IF(U89=67%,R89*S89*T89*F!$B$67,IF(U89=68%,R89*S89*T89*F!$B$68,IF(U89=69%,R89*S89*T89*F!$B$69,IF(U89=70%,R89*S89*T89*F!$B$70,IF(U89=71%,R89*S89*T89*F!$B$71,IF(U89=72%,R89*S89*T89*F!$B$72,IF(U89=73%,R89*S89*T89*F!$B$73,IF(U89=74%,R89*S89*T89*F!$B$74,IF(U89=75%,R89*S89*T89*F!$B$75,IF(U89=76%,R89*S89*T89*F!$B$76,IF(U89=77%,R89*S89*T89*F!$B$77,IF(U89=78%,R89*S89*T89*F!$B$78,IF(U89=79%,R89*S89*T89*F!$B$79,IF(U89=80%,R89*S89*T89*F!$B$80,IF(U89=81%,R89*S89*T89*F!$B$81,IF(U89=82%,R89*S89*T89*F!$B$82,IF(U89=83%,R89*S89*T89*F!$B$83,IF(U89=84%,R89*S89*T89*F!$B$84,IF(U89=85%,R89*S89*T89*F!$B$85,IF(U89=86%,R89*S89*T89*F!$B$86,IF(U89=87%,R89*S89*T89*F!$B$87,IF(U89=88%,R89*S89*T89*F!$B$88,IF(U89=89%,R89*S89*T89*F!$B$89,IF(U89=90%,R89*S89*T89*F!$B$90,IF(U89=91%,R89*S89*T89*F!$B$91,IF(U89=92%,R89*S89*T89*F!$B$92,IF(U89=93%,R89*S89*T89*F!$B$93,IF(U89=94%,R89*S89*T89*F!$B$94,IF(U89=95%,R89*S89*T89*F!$B$95,IF(U89=96%,R89*S89*T89*F!$B$96,IF(U89=97%,R89*S89*T89*F!$B$97,IF(U89=98%,R89*S89*T89*F!$B$98,IF(U89=99%,R89*S89*T89*F!$B$99,IF(U89&gt;99%,R89*S89*T89*F!$B$100)))))))))))))))))))))))))))))))))))))))))))))))))))))))))*IF(ISNUMBER(E89),E89,1)*IF(ISNUMBER(D89),D89,1)</f>
        <v>0</v>
      </c>
      <c r="AA89" s="4">
        <f>G89*H89+K89*L89+O89*P89+S89*T89</f>
        <v>0</v>
      </c>
      <c r="AB89" s="108">
        <f>(H89*(IF(I89&lt;45%,0.5,IF(I89&lt;55%,0.8,IF(I89&lt;65%,0.9,IF(I89&lt;75%,1,IF(I89&lt;85%,1.1,1.2))))))+L89*(IF(M89&lt;45%,0.5,IF(M89&lt;55%,0.8,IF(M89&lt;65%,0.9,IF(M89&lt;75%,1,IF(M89&lt;85%,1.1,1.2))))))+P89*(IF(Q89&lt;45%,0.5,IF(Q89&lt;55%,0.8,IF(Q89&lt;65%,0.9,IF(Q89&lt;75%,1,IF(Q89&lt;85%,1.1,1.2))))))+T89*(IF(U89&lt;45%,0.5,IF(U89&lt;55%,0.8,IF(U89&lt;65%,0.9,IF(U89&lt;75%,1,IF(U89&lt;85%,1.1,1.2)))))))*IF(D89&gt;=0.8,6,IF(D89&lt;=0.4,1.5,3))</f>
        <v>0</v>
      </c>
      <c r="AC89" s="10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</row>
    <row r="90" spans="1:62" x14ac:dyDescent="0.25">
      <c r="A90" s="1125">
        <f>A78+1</f>
        <v>41983</v>
      </c>
      <c r="B90" s="86" t="str">
        <f t="shared" ref="B90:E90" si="129">IF(B28="","",B28)</f>
        <v/>
      </c>
      <c r="C90" s="84" t="str">
        <f t="shared" si="129"/>
        <v/>
      </c>
      <c r="D90" s="63">
        <f t="shared" ref="D90:D93" si="130">D28</f>
        <v>0</v>
      </c>
      <c r="E90" s="85" t="str">
        <f t="shared" si="129"/>
        <v/>
      </c>
      <c r="F90" s="150"/>
      <c r="G90" s="100"/>
      <c r="H90" s="100"/>
      <c r="I90" s="101">
        <f t="shared" si="125"/>
        <v>0</v>
      </c>
      <c r="J90" s="150"/>
      <c r="K90" s="100"/>
      <c r="L90" s="100"/>
      <c r="M90" s="102">
        <f t="shared" si="126"/>
        <v>0</v>
      </c>
      <c r="N90" s="150"/>
      <c r="O90" s="100"/>
      <c r="P90" s="100"/>
      <c r="Q90" s="102">
        <f t="shared" si="127"/>
        <v>0</v>
      </c>
      <c r="R90" s="150"/>
      <c r="S90" s="100"/>
      <c r="T90" s="100"/>
      <c r="U90" s="101">
        <f t="shared" si="128"/>
        <v>0</v>
      </c>
      <c r="V90" s="110">
        <f t="shared" ref="V90:V93" si="131">(IF(ISNUMBER(F90),F90,1)*G90*H90+IF(ISNUMBER(J90),J90,1)*K90*L90+IF(ISNUMBER(N90),N90,1)*O90*P90+IF(ISNUMBER(R90),R90,1)*S90*T90)*IF(ISNUMBER(E90),E90,1)</f>
        <v>0</v>
      </c>
      <c r="W90" s="111">
        <f t="shared" ref="W90:W93" si="132">IFERROR((IF(ISNUMBER(F90),F90,1)*G90*H90+IF(ISNUMBER(J90),J90,1)*K90*L90+IF(ISNUMBER(N90),N90,1)*O90*P90+IF(ISNUMBER(R90),R90,1)*S90*T90)*IF(ISNUMBER(E90),E90,1)/(G90*H90+K90*L90+O90*P90+S90*T90),0)</f>
        <v>0</v>
      </c>
      <c r="X90" s="53">
        <f t="shared" ref="X90:X91" si="133">ROUND(IFERROR((W90/(Y90*IF(ISNUMBER(E90),E90,1))),0),2)</f>
        <v>0</v>
      </c>
      <c r="Y90" s="90" t="str">
        <f t="shared" ref="Y90:Y93" si="134">IF(ISNUMBER(Y28), Y28+(Y28*$Y$63),"")</f>
        <v/>
      </c>
      <c r="Z90" s="5">
        <f>(IF(I90&lt;30%,0,IF(I90&lt;35%,F90*G90*H90*F!$B$33,IF(I90&lt;40%,F90*G90*H90*F!$B$38,IF(I90&lt;45%,F90*G90*H90*F!$B$43,IF(I90&lt;50%,F90*G90*H90*F!$B$48,IF(I90=50%,F90*G90*H90*F!$B$50,IF(I90=51%,F90*G90*H90*F!$B$51,IF(I90=52%,F90*G90*H90*F!$B$52,IF(I90=53%,F90*G90*H90*F!$B$53,IF(I90=54%,F90*G90*H90*F!$B$54,IF(I90=55%,F90*G90*H90*F!$B$55,IF(I90=56%,F90*G90*H90*F!$B$56,IF(I90=57%,F90*G90*H90*F!$B$57,IF(I90=58%,F90*G90*H90*F!$B$58,IF(I90=59%,F90*G90*H90*F!$B$59,IF(I90=60%,F90*G90*H90*F!$B$60,IF(I90=61%,F90*G90*H90*F!$B$61,IF(I90=62%,F90*G90*H90*F!$B$62,IF(I90=63%,F90*G90*H90*F!$B$63,IF(I90=64%,F90*G90*H90*F!$B$64,IF(I90=65%,F90*G90*H90*F!$B$65,IF(I90=66%,F90*G90*H90*F!$B$66,IF(I90=67%,F90*G90*H90*F!$B$67,IF(I90=68%,F90*G90*H90*F!$B$68,IF(I90=69%,F90*G90*H90*F!$B$69,IF(I90=70%,F90*G90*H90*F!$B$70,IF(I90=71%,F90*G90*H90*F!$B$71,IF(I90=72%,F90*G90*H90*F!$B$72,IF(I90=73%,F90*G90*H90*F!$B$73,IF(I90=74%,F90*G90*H90*F!$B$74,IF(I90=75%,F90*G90*H90*F!$B$75,IF(I90=76%,F90*G90*H90*F!$B$76,IF(I90=77%,F90*G90*H90*F!$B$77,IF(I90=78%,F90*G90*H90*F!$B$78,IF(I90=79%,F90*G90*H90*F!$B$79,IF(I90=80%,F90*G90*H90*F!$B$80,IF(I90=81%,F90*G90*H90*F!$B$81,IF(I90=82%,F90*G90*H90*F!$B$82,IF(I90=83%,F90*G90*H90*F!$B$83,IF(I90=84%,F90*G90*H90*F!$B$84,IF(I90=85%,F90*G90*H90*F!$B$85,IF(I90=86%,F90*G90*H90*F!$B$86,IF(I90=87%,F90*G90*H90*F!$B$87,IF(I90=88%,F90*G90*H90*F!$B$88,IF(I90=89%,F90*G90*H90*F!$B$89,IF(I90=90%,F90*G90*H90*F!$B$90,IF(I90=91%,F90*G90*H90*F!$B$91,IF(I90=92%,F90*G90*H90*F!$B$92,IF(I90=93%,F90*G90*H90*F!$B$93,IF(I90=94%,F90*G90*H90*F!$B$94,IF(I90=95%,F90*G90*H90*F!$B$95,IF(I90=96%,F90*G90*H90*F!$B$96,IF(I90=97%,F90*G90*H90*F!$B$97,IF(I90=98%,F90*G90*H90*F!$B$98,IF(I90=99%,F90*G90*H90*F!$B$99,IF(I90&gt;99%,F90*G90*H90*F!$B$100,))))))))))))))))))))))))))))))))))))))))))))))))))))))))+IF(M90&lt;30%,0,IF(M90&lt;35%,J90*K90*L90*F!$B$33,IF(M90&lt;40%,J90*K90*L90*F!$B$38,IF(M90&lt;45%,J90*K90*L90*F!$B$43,IF(M90&lt;50%,J90*K90*L90*F!$B$48,IF(M90=50%,J90*K90*L90*F!$B$50,IF(M90=51%,J90*K90*L90*F!$B$51,IF(M90=52%,J90*K90*L90*F!$B$52,IF(M90=53%,J90*K90*L90*F!$B$53,IF(M90=54%,J90*K90*L90*F!$B$54,IF(M90=55%,J90*K90*L90*F!$B$55,IF(M90=56%,J90*K90*L90*F!$B$56,IF(M90=57%,J90*K90*L90*F!$B$57,IF(M90=58%,J90*K90*L90*F!$B$58,IF(M90=59%,J90*K90*L90*F!$B$59,IF(M90=60%,J90*K90*L90*F!$B$60,IF(M90=61%,J90*K90*L90*F!$B$61,IF(M90=62%,J90*K90*L90*F!$B$62,IF(M90=63%,J90*K90*L90*F!$B$63,IF(M90=64%,J90*K90*L90*F!$B$64,IF(M90=65%,J90*K90*L90*F!$B$65,IF(M90=66%,J90*K90*L90*F!$B$66,IF(M90=67%,J90*K90*L90*F!$B$67,IF(M90=68%,J90*K90*L90*F!$B$68,IF(M90=69%,J90*K90*L90*F!$B$69,IF(M90=70%,J90*K90*L90*F!$B$70,IF(M90=71%,J90*K90*L90*F!$B$71,IF(M90=72%,J90*K90*L90*F!$B$72,IF(M90=73%,J90*K90*L90*F!$B$73,IF(M90=74%,J90*K90*L90*F!$B$74,IF(M90=75%,J90*K90*L90*F!$B$75,IF(M90=76%,J90*K90*L90*F!$B$76,IF(M90=77%,J90*K90*L90*F!$B$77,IF(M90=78%,J90*K90*L90*F!$B$78,IF(M90=79%,J90*K90*L90*F!$B$79,IF(M90=80%,J90*K90*L90*F!$B$80,IF(M90=81%,J90*K90*L90*F!$B$81,IF(M90=82%,J90*K90*L90*F!$B$82,IF(M90=83%,J90*K90*L90*F!$B$83,IF(M90=84%,J90*K90*L90*F!$B$84,IF(M90=85%,J90*K90*L90*F!$B$85,IF(M90=86%,J90*K90*L90*F!$B$86,IF(M90=87%,J90*K90*L90*F!$B$87,IF(M90=88%,J90*K90*L90*F!$B$88,IF(M90=89%,J90*K90*L90*F!$B$89,IF(M90=90%,J90*K90*L90*F!$B$90,IF(M90=91%,J90*K90*L90*F!$B$91,IF(M90=92%,J90*K90*L90*F!$B$92,IF(M90=93%,J90*K90*L90*F!$B$93,IF(M90=94%,J90*K90*L90*F!$B$94,IF(M90=95%,J90*K90*L90*F!$B$95,IF(M90=96%,J90*K90*L90*F!$B$96,IF(M90=97%,J90*K90*L90*F!$B$97,IF(M90=98%,J90*K90*L90*F!$B$98,IF(M90=99%,J90*K90*L90*F!$B$99,IF(M90&gt;99%,J90*K90*L90*F!$B$100,))))))))))))))))))))))))))))))))))))))))))))))))))))))))+IF(Q90&lt;30%,0,IF(Q90&lt;35%,N90*O90*P90*F!$B$33,IF(Q90&lt;40%,N90*O90*P90*F!$B$38,IF(Q90&lt;45%,N90*O90*P90*F!$B$43,IF(Q90&lt;50%,N90*O90*P90*F!$B$48,IF(Q90=50%,N90*O90*P90*F!$B$50,IF(Q90=51%,N90*O90*P90*F!$B$51,IF(Q90=52%,N90*O90*P90*F!$B$52,IF(Q90=53%,N90*O90*P90*F!$B$53,IF(Q90=54%,N90*O90*P90*F!$B$54,IF(Q90=55%,N90*O90*P90*F!$B$55,IF(Q90=56%,N90*O90*P90*F!$B$56,IF(Q90=57%,N90*O90*P90*F!$B$57,IF(Q90=58%,N90*O90*P90*F!$B$58,IF(Q90=59%,N90*O90*P90*F!$B$59,IF(Q90=60%,N90*O90*P90*F!$B$60,IF(Q90=61%,N90*O90*P90*F!$B$61,IF(Q90=62%,N90*O90*P90*F!$B$62,IF(Q90=63%,N90*O90*P90*F!$B$63,IF(Q90=64%,N90*O90*P90*F!$B$64,IF(Q90=65%,N90*O90*P90*F!$B$65,IF(Q90=66%,N90*O90*P90*F!$B$66,IF(Q90=67%,N90*O90*P90*F!$B$67,IF(Q90=68%,N90*O90*P90*F!$B$68,IF(Q90=69%,N90*O90*P90*F!$B$69,IF(Q90=70%,N90*O90*P90*F!$B$70,IF(Q90=71%,N90*O90*P90*F!$B$71,IF(Q90=72%,N90*O90*P90*F!$B$72,IF(Q90=73%,N90*O90*P90*F!$B$73,IF(Q90=74%,N90*O90*P90*F!$B$74,IF(Q90=75%,N90*O90*P90*F!$B$75,IF(Q90=76%,N90*O90*P90*F!$B$76,IF(Q90=77%,N90*O90*P90*F!$B$77,IF(Q90=78%,N90*O90*P90*F!$B$78,IF(Q90=79%,N90*O90*P90*F!$B$79,IF(Q90=80%,N90*O90*P90*F!$B$80,IF(Q90=81%,N90*O90*P90*F!$B$81,IF(Q90=82%,N90*O90*P90*F!$B$82,IF(Q90=83%,N90*O90*P90*F!$B$83,IF(Q90=84%,N90*O90*P90*F!$B$84,IF(Q90=85%,N90*O90*P90*F!$B$85,IF(Q90=86%,N90*O90*P90*F!$B$86,IF(Q90=87%,N90*O90*P90*F!$B$87,IF(Q90=88%,N90*O90*P90*F!$B$88,IF(Q90=89%,N90*O90*P90*F!$B$89,IF(Q90=90%,N90*O90*P90*F!$B$90,IF(Q90=91%,N90*O90*P90*F!$B$91,IF(Q90=92%,N90*O90*P90*F!$B$92,IF(Q90=93%,N90*O90*P90*F!$B$93,IF(Q90=94%,N90*O90*P90*F!$B$94,IF(Q90=95%,N90*O90*P90*F!$B$95,IF(Q90=96%,N90*O90*P90*F!$B$96,IF(Q90=97%,N90*O90*P90*F!$B$97,IF(Q90=98%,N90*O90*P90*F!$B$98,IF(Q90=99%,N90*O90*P90*F!$B$99,IF(Q90&gt;99%,N90*O90*P90*F!$B$100,))))))))))))))))))))))))))))))))))))))))))))))))))))))))+IF(U90&lt;30%,0,IF(U90&lt;35%,R90*S90*T90*F!$B$33,IF(U90&lt;40%,R90*S90*T90*F!$B$38,IF(U90&lt;45%,R90*S90*T90*F!$B$43,IF(U90&lt;50%,R90*S90*T90*F!$B$48,IF(U90=50%,R90*S90*T90*F!$B$50,IF(U90=51%,R90*S90*T90*F!$B$51,IF(U90=52%,R90*S90*T90*F!$B$52,IF(U90=53%,R90*S90*T90*F!$B$53,IF(U90=54%,R90*S90*T90*F!$B$54,IF(U90=55%,R90*S90*T90*F!$B$55,IF(U90=56%,R90*S90*T90*F!$B$56,IF(U90=57%,R90*S90*T90*F!$B$57,IF(U90=58%,R90*S90*T90*F!$B$58,IF(U90=59%,R90*S90*T90*F!$B$59,IF(U90=60%,R90*S90*T90*F!$B$60,IF(U90=61%,R90*S90*T90*F!$B$61,IF(U90=62%,R90*S90*T90*F!$B$62,IF(U90=63%,R90*S90*T90*F!$B$63,IF(U90=64%,R90*S90*T90*F!$B$64,IF(U90=65%,R90*S90*T90*F!$B$65,IF(U90=66%,R90*S90*T90*F!$B$66,IF(U90=67%,R90*S90*T90*F!$B$67,IF(U90=68%,R90*S90*T90*F!$B$68,IF(U90=69%,R90*S90*T90*F!$B$69,IF(U90=70%,R90*S90*T90*F!$B$70,IF(U90=71%,R90*S90*T90*F!$B$71,IF(U90=72%,R90*S90*T90*F!$B$72,IF(U90=73%,R90*S90*T90*F!$B$73,IF(U90=74%,R90*S90*T90*F!$B$74,IF(U90=75%,R90*S90*T90*F!$B$75,IF(U90=76%,R90*S90*T90*F!$B$76,IF(U90=77%,R90*S90*T90*F!$B$77,IF(U90=78%,R90*S90*T90*F!$B$78,IF(U90=79%,R90*S90*T90*F!$B$79,IF(U90=80%,R90*S90*T90*F!$B$80,IF(U90=81%,R90*S90*T90*F!$B$81,IF(U90=82%,R90*S90*T90*F!$B$82,IF(U90=83%,R90*S90*T90*F!$B$83,IF(U90=84%,R90*S90*T90*F!$B$84,IF(U90=85%,R90*S90*T90*F!$B$85,IF(U90=86%,R90*S90*T90*F!$B$86,IF(U90=87%,R90*S90*T90*F!$B$87,IF(U90=88%,R90*S90*T90*F!$B$88,IF(U90=89%,R90*S90*T90*F!$B$89,IF(U90=90%,R90*S90*T90*F!$B$90,IF(U90=91%,R90*S90*T90*F!$B$91,IF(U90=92%,R90*S90*T90*F!$B$92,IF(U90=93%,R90*S90*T90*F!$B$93,IF(U90=94%,R90*S90*T90*F!$B$94,IF(U90=95%,R90*S90*T90*F!$B$95,IF(U90=96%,R90*S90*T90*F!$B$96,IF(U90=97%,R90*S90*T90*F!$B$97,IF(U90=98%,R90*S90*T90*F!$B$98,IF(U90=99%,R90*S90*T90*F!$B$99,IF(U90&gt;99%,R90*S90*T90*F!$B$100)))))))))))))))))))))))))))))))))))))))))))))))))))))))))*IF(ISNUMBER(E90),E90,1)*IF(ISNUMBER(D90),D90,1)</f>
        <v>0</v>
      </c>
      <c r="AA90" s="5">
        <f>G90*H90+K90*L90+O90*P90+S90*T90</f>
        <v>0</v>
      </c>
      <c r="AB90" s="112">
        <f>(H90*(IF(I90&lt;45%,0.5,IF(I90&lt;55%,0.8,IF(I90&lt;65%,0.9,IF(I90&lt;75%,1,IF(I90&lt;85%,1.1,1.2))))))+L90*(IF(M90&lt;45%,0.5,IF(M90&lt;55%,0.8,IF(M90&lt;65%,0.9,IF(M90&lt;75%,1,IF(M90&lt;85%,1.1,1.2))))))+P90*(IF(Q90&lt;45%,0.5,IF(Q90&lt;55%,0.8,IF(Q90&lt;65%,0.9,IF(Q90&lt;75%,1,IF(Q90&lt;85%,1.1,1.2))))))+T90*(IF(U90&lt;45%,0.5,IF(U90&lt;55%,0.8,IF(U90&lt;65%,0.9,IF(U90&lt;75%,1,IF(U90&lt;85%,1.1,1.2)))))))*IF(D90&gt;=0.8,6,IF(D90&lt;=0.4,1.5,3))</f>
        <v>0</v>
      </c>
      <c r="AC90" s="10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</row>
    <row r="91" spans="1:62" x14ac:dyDescent="0.25">
      <c r="A91" s="1125"/>
      <c r="B91" s="86" t="str">
        <f t="shared" ref="B91:E91" si="135">IF(B29="","",B29)</f>
        <v/>
      </c>
      <c r="C91" s="84" t="str">
        <f t="shared" si="135"/>
        <v/>
      </c>
      <c r="D91" s="63">
        <f t="shared" si="130"/>
        <v>0</v>
      </c>
      <c r="E91" s="85" t="str">
        <f t="shared" si="135"/>
        <v/>
      </c>
      <c r="F91" s="152"/>
      <c r="G91" s="94"/>
      <c r="H91" s="94"/>
      <c r="I91" s="95">
        <f t="shared" si="125"/>
        <v>0</v>
      </c>
      <c r="J91" s="152"/>
      <c r="K91" s="94"/>
      <c r="L91" s="94"/>
      <c r="M91" s="95">
        <f t="shared" si="126"/>
        <v>0</v>
      </c>
      <c r="N91" s="152"/>
      <c r="O91" s="94"/>
      <c r="P91" s="94"/>
      <c r="Q91" s="95">
        <f t="shared" si="127"/>
        <v>0</v>
      </c>
      <c r="R91" s="152"/>
      <c r="S91" s="94"/>
      <c r="T91" s="94"/>
      <c r="U91" s="93">
        <f t="shared" si="128"/>
        <v>0</v>
      </c>
      <c r="V91" s="113">
        <f t="shared" si="131"/>
        <v>0</v>
      </c>
      <c r="W91" s="114">
        <f t="shared" si="132"/>
        <v>0</v>
      </c>
      <c r="X91" s="36">
        <f t="shared" si="133"/>
        <v>0</v>
      </c>
      <c r="Y91" s="90" t="str">
        <f t="shared" si="134"/>
        <v/>
      </c>
      <c r="Z91" s="6">
        <f>(IF(I91&lt;30%,0,IF(I91&lt;35%,F91*G91*H91*F!$B$33,IF(I91&lt;40%,F91*G91*H91*F!$B$38,IF(I91&lt;45%,F91*G91*H91*F!$B$43,IF(I91&lt;50%,F91*G91*H91*F!$B$48,IF(I91=50%,F91*G91*H91*F!$B$50,IF(I91=51%,F91*G91*H91*F!$B$51,IF(I91=52%,F91*G91*H91*F!$B$52,IF(I91=53%,F91*G91*H91*F!$B$53,IF(I91=54%,F91*G91*H91*F!$B$54,IF(I91=55%,F91*G91*H91*F!$B$55,IF(I91=56%,F91*G91*H91*F!$B$56,IF(I91=57%,F91*G91*H91*F!$B$57,IF(I91=58%,F91*G91*H91*F!$B$58,IF(I91=59%,F91*G91*H91*F!$B$59,IF(I91=60%,F91*G91*H91*F!$B$60,IF(I91=61%,F91*G91*H91*F!$B$61,IF(I91=62%,F91*G91*H91*F!$B$62,IF(I91=63%,F91*G91*H91*F!$B$63,IF(I91=64%,F91*G91*H91*F!$B$64,IF(I91=65%,F91*G91*H91*F!$B$65,IF(I91=66%,F91*G91*H91*F!$B$66,IF(I91=67%,F91*G91*H91*F!$B$67,IF(I91=68%,F91*G91*H91*F!$B$68,IF(I91=69%,F91*G91*H91*F!$B$69,IF(I91=70%,F91*G91*H91*F!$B$70,IF(I91=71%,F91*G91*H91*F!$B$71,IF(I91=72%,F91*G91*H91*F!$B$72,IF(I91=73%,F91*G91*H91*F!$B$73,IF(I91=74%,F91*G91*H91*F!$B$74,IF(I91=75%,F91*G91*H91*F!$B$75,IF(I91=76%,F91*G91*H91*F!$B$76,IF(I91=77%,F91*G91*H91*F!$B$77,IF(I91=78%,F91*G91*H91*F!$B$78,IF(I91=79%,F91*G91*H91*F!$B$79,IF(I91=80%,F91*G91*H91*F!$B$80,IF(I91=81%,F91*G91*H91*F!$B$81,IF(I91=82%,F91*G91*H91*F!$B$82,IF(I91=83%,F91*G91*H91*F!$B$83,IF(I91=84%,F91*G91*H91*F!$B$84,IF(I91=85%,F91*G91*H91*F!$B$85,IF(I91=86%,F91*G91*H91*F!$B$86,IF(I91=87%,F91*G91*H91*F!$B$87,IF(I91=88%,F91*G91*H91*F!$B$88,IF(I91=89%,F91*G91*H91*F!$B$89,IF(I91=90%,F91*G91*H91*F!$B$90,IF(I91=91%,F91*G91*H91*F!$B$91,IF(I91=92%,F91*G91*H91*F!$B$92,IF(I91=93%,F91*G91*H91*F!$B$93,IF(I91=94%,F91*G91*H91*F!$B$94,IF(I91=95%,F91*G91*H91*F!$B$95,IF(I91=96%,F91*G91*H91*F!$B$96,IF(I91=97%,F91*G91*H91*F!$B$97,IF(I91=98%,F91*G91*H91*F!$B$98,IF(I91=99%,F91*G91*H91*F!$B$99,IF(I91&gt;99%,F91*G91*H91*F!$B$100,))))))))))))))))))))))))))))))))))))))))))))))))))))))))+IF(M91&lt;30%,0,IF(M91&lt;35%,J91*K91*L91*F!$B$33,IF(M91&lt;40%,J91*K91*L91*F!$B$38,IF(M91&lt;45%,J91*K91*L91*F!$B$43,IF(M91&lt;50%,J91*K91*L91*F!$B$48,IF(M91=50%,J91*K91*L91*F!$B$50,IF(M91=51%,J91*K91*L91*F!$B$51,IF(M91=52%,J91*K91*L91*F!$B$52,IF(M91=53%,J91*K91*L91*F!$B$53,IF(M91=54%,J91*K91*L91*F!$B$54,IF(M91=55%,J91*K91*L91*F!$B$55,IF(M91=56%,J91*K91*L91*F!$B$56,IF(M91=57%,J91*K91*L91*F!$B$57,IF(M91=58%,J91*K91*L91*F!$B$58,IF(M91=59%,J91*K91*L91*F!$B$59,IF(M91=60%,J91*K91*L91*F!$B$60,IF(M91=61%,J91*K91*L91*F!$B$61,IF(M91=62%,J91*K91*L91*F!$B$62,IF(M91=63%,J91*K91*L91*F!$B$63,IF(M91=64%,J91*K91*L91*F!$B$64,IF(M91=65%,J91*K91*L91*F!$B$65,IF(M91=66%,J91*K91*L91*F!$B$66,IF(M91=67%,J91*K91*L91*F!$B$67,IF(M91=68%,J91*K91*L91*F!$B$68,IF(M91=69%,J91*K91*L91*F!$B$69,IF(M91=70%,J91*K91*L91*F!$B$70,IF(M91=71%,J91*K91*L91*F!$B$71,IF(M91=72%,J91*K91*L91*F!$B$72,IF(M91=73%,J91*K91*L91*F!$B$73,IF(M91=74%,J91*K91*L91*F!$B$74,IF(M91=75%,J91*K91*L91*F!$B$75,IF(M91=76%,J91*K91*L91*F!$B$76,IF(M91=77%,J91*K91*L91*F!$B$77,IF(M91=78%,J91*K91*L91*F!$B$78,IF(M91=79%,J91*K91*L91*F!$B$79,IF(M91=80%,J91*K91*L91*F!$B$80,IF(M91=81%,J91*K91*L91*F!$B$81,IF(M91=82%,J91*K91*L91*F!$B$82,IF(M91=83%,J91*K91*L91*F!$B$83,IF(M91=84%,J91*K91*L91*F!$B$84,IF(M91=85%,J91*K91*L91*F!$B$85,IF(M91=86%,J91*K91*L91*F!$B$86,IF(M91=87%,J91*K91*L91*F!$B$87,IF(M91=88%,J91*K91*L91*F!$B$88,IF(M91=89%,J91*K91*L91*F!$B$89,IF(M91=90%,J91*K91*L91*F!$B$90,IF(M91=91%,J91*K91*L91*F!$B$91,IF(M91=92%,J91*K91*L91*F!$B$92,IF(M91=93%,J91*K91*L91*F!$B$93,IF(M91=94%,J91*K91*L91*F!$B$94,IF(M91=95%,J91*K91*L91*F!$B$95,IF(M91=96%,J91*K91*L91*F!$B$96,IF(M91=97%,J91*K91*L91*F!$B$97,IF(M91=98%,J91*K91*L91*F!$B$98,IF(M91=99%,J91*K91*L91*F!$B$99,IF(M91&gt;99%,J91*K91*L91*F!$B$100,))))))))))))))))))))))))))))))))))))))))))))))))))))))))+IF(Q91&lt;30%,0,IF(Q91&lt;35%,N91*O91*P91*F!$B$33,IF(Q91&lt;40%,N91*O91*P91*F!$B$38,IF(Q91&lt;45%,N91*O91*P91*F!$B$43,IF(Q91&lt;50%,N91*O91*P91*F!$B$48,IF(Q91=50%,N91*O91*P91*F!$B$50,IF(Q91=51%,N91*O91*P91*F!$B$51,IF(Q91=52%,N91*O91*P91*F!$B$52,IF(Q91=53%,N91*O91*P91*F!$B$53,IF(Q91=54%,N91*O91*P91*F!$B$54,IF(Q91=55%,N91*O91*P91*F!$B$55,IF(Q91=56%,N91*O91*P91*F!$B$56,IF(Q91=57%,N91*O91*P91*F!$B$57,IF(Q91=58%,N91*O91*P91*F!$B$58,IF(Q91=59%,N91*O91*P91*F!$B$59,IF(Q91=60%,N91*O91*P91*F!$B$60,IF(Q91=61%,N91*O91*P91*F!$B$61,IF(Q91=62%,N91*O91*P91*F!$B$62,IF(Q91=63%,N91*O91*P91*F!$B$63,IF(Q91=64%,N91*O91*P91*F!$B$64,IF(Q91=65%,N91*O91*P91*F!$B$65,IF(Q91=66%,N91*O91*P91*F!$B$66,IF(Q91=67%,N91*O91*P91*F!$B$67,IF(Q91=68%,N91*O91*P91*F!$B$68,IF(Q91=69%,N91*O91*P91*F!$B$69,IF(Q91=70%,N91*O91*P91*F!$B$70,IF(Q91=71%,N91*O91*P91*F!$B$71,IF(Q91=72%,N91*O91*P91*F!$B$72,IF(Q91=73%,N91*O91*P91*F!$B$73,IF(Q91=74%,N91*O91*P91*F!$B$74,IF(Q91=75%,N91*O91*P91*F!$B$75,IF(Q91=76%,N91*O91*P91*F!$B$76,IF(Q91=77%,N91*O91*P91*F!$B$77,IF(Q91=78%,N91*O91*P91*F!$B$78,IF(Q91=79%,N91*O91*P91*F!$B$79,IF(Q91=80%,N91*O91*P91*F!$B$80,IF(Q91=81%,N91*O91*P91*F!$B$81,IF(Q91=82%,N91*O91*P91*F!$B$82,IF(Q91=83%,N91*O91*P91*F!$B$83,IF(Q91=84%,N91*O91*P91*F!$B$84,IF(Q91=85%,N91*O91*P91*F!$B$85,IF(Q91=86%,N91*O91*P91*F!$B$86,IF(Q91=87%,N91*O91*P91*F!$B$87,IF(Q91=88%,N91*O91*P91*F!$B$88,IF(Q91=89%,N91*O91*P91*F!$B$89,IF(Q91=90%,N91*O91*P91*F!$B$90,IF(Q91=91%,N91*O91*P91*F!$B$91,IF(Q91=92%,N91*O91*P91*F!$B$92,IF(Q91=93%,N91*O91*P91*F!$B$93,IF(Q91=94%,N91*O91*P91*F!$B$94,IF(Q91=95%,N91*O91*P91*F!$B$95,IF(Q91=96%,N91*O91*P91*F!$B$96,IF(Q91=97%,N91*O91*P91*F!$B$97,IF(Q91=98%,N91*O91*P91*F!$B$98,IF(Q91=99%,N91*O91*P91*F!$B$99,IF(Q91&gt;99%,N91*O91*P91*F!$B$100,))))))))))))))))))))))))))))))))))))))))))))))))))))))))+IF(U91&lt;30%,0,IF(U91&lt;35%,R91*S91*T91*F!$B$33,IF(U91&lt;40%,R91*S91*T91*F!$B$38,IF(U91&lt;45%,R91*S91*T91*F!$B$43,IF(U91&lt;50%,R91*S91*T91*F!$B$48,IF(U91=50%,R91*S91*T91*F!$B$50,IF(U91=51%,R91*S91*T91*F!$B$51,IF(U91=52%,R91*S91*T91*F!$B$52,IF(U91=53%,R91*S91*T91*F!$B$53,IF(U91=54%,R91*S91*T91*F!$B$54,IF(U91=55%,R91*S91*T91*F!$B$55,IF(U91=56%,R91*S91*T91*F!$B$56,IF(U91=57%,R91*S91*T91*F!$B$57,IF(U91=58%,R91*S91*T91*F!$B$58,IF(U91=59%,R91*S91*T91*F!$B$59,IF(U91=60%,R91*S91*T91*F!$B$60,IF(U91=61%,R91*S91*T91*F!$B$61,IF(U91=62%,R91*S91*T91*F!$B$62,IF(U91=63%,R91*S91*T91*F!$B$63,IF(U91=64%,R91*S91*T91*F!$B$64,IF(U91=65%,R91*S91*T91*F!$B$65,IF(U91=66%,R91*S91*T91*F!$B$66,IF(U91=67%,R91*S91*T91*F!$B$67,IF(U91=68%,R91*S91*T91*F!$B$68,IF(U91=69%,R91*S91*T91*F!$B$69,IF(U91=70%,R91*S91*T91*F!$B$70,IF(U91=71%,R91*S91*T91*F!$B$71,IF(U91=72%,R91*S91*T91*F!$B$72,IF(U91=73%,R91*S91*T91*F!$B$73,IF(U91=74%,R91*S91*T91*F!$B$74,IF(U91=75%,R91*S91*T91*F!$B$75,IF(U91=76%,R91*S91*T91*F!$B$76,IF(U91=77%,R91*S91*T91*F!$B$77,IF(U91=78%,R91*S91*T91*F!$B$78,IF(U91=79%,R91*S91*T91*F!$B$79,IF(U91=80%,R91*S91*T91*F!$B$80,IF(U91=81%,R91*S91*T91*F!$B$81,IF(U91=82%,R91*S91*T91*F!$B$82,IF(U91=83%,R91*S91*T91*F!$B$83,IF(U91=84%,R91*S91*T91*F!$B$84,IF(U91=85%,R91*S91*T91*F!$B$85,IF(U91=86%,R91*S91*T91*F!$B$86,IF(U91=87%,R91*S91*T91*F!$B$87,IF(U91=88%,R91*S91*T91*F!$B$88,IF(U91=89%,R91*S91*T91*F!$B$89,IF(U91=90%,R91*S91*T91*F!$B$90,IF(U91=91%,R91*S91*T91*F!$B$91,IF(U91=92%,R91*S91*T91*F!$B$92,IF(U91=93%,R91*S91*T91*F!$B$93,IF(U91=94%,R91*S91*T91*F!$B$94,IF(U91=95%,R91*S91*T91*F!$B$95,IF(U91=96%,R91*S91*T91*F!$B$96,IF(U91=97%,R91*S91*T91*F!$B$97,IF(U91=98%,R91*S91*T91*F!$B$98,IF(U91=99%,R91*S91*T91*F!$B$99,IF(U91&gt;99%,R91*S91*T91*F!$B$100)))))))))))))))))))))))))))))))))))))))))))))))))))))))))*IF(ISNUMBER(E91),E91,1)*IF(ISNUMBER(D91),D91,1)</f>
        <v>0</v>
      </c>
      <c r="AA91" s="6">
        <f>G91*H91+K91*L91+O91*P91+S91*T91</f>
        <v>0</v>
      </c>
      <c r="AB91" s="115">
        <f>(H91*(IF(I91&lt;45%,0.5,IF(I91&lt;55%,0.8,IF(I91&lt;65%,0.9,IF(I91&lt;75%,1,IF(I91&lt;85%,1.1,1.2))))))+L91*(IF(M91&lt;45%,0.5,IF(M91&lt;55%,0.8,IF(M91&lt;65%,0.9,IF(M91&lt;75%,1,IF(M91&lt;85%,1.1,1.2))))))+P91*(IF(Q91&lt;45%,0.5,IF(Q91&lt;55%,0.8,IF(Q91&lt;65%,0.9,IF(Q91&lt;75%,1,IF(Q91&lt;85%,1.1,1.2))))))+T91*(IF(U91&lt;45%,0.5,IF(U91&lt;55%,0.8,IF(U91&lt;65%,0.9,IF(U91&lt;75%,1,IF(U91&lt;85%,1.1,1.2)))))))*IF(D91&gt;=0.8,6,IF(D91&lt;=0.4,1.5,3))</f>
        <v>0</v>
      </c>
      <c r="AC91" s="10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</row>
    <row r="92" spans="1:62" x14ac:dyDescent="0.25">
      <c r="A92" s="1125"/>
      <c r="B92" s="86" t="str">
        <f t="shared" ref="B92:E92" si="136">IF(B30="","",B30)</f>
        <v/>
      </c>
      <c r="C92" s="84" t="str">
        <f t="shared" si="136"/>
        <v/>
      </c>
      <c r="D92" s="63">
        <f t="shared" si="130"/>
        <v>0</v>
      </c>
      <c r="E92" s="85" t="str">
        <f t="shared" si="136"/>
        <v/>
      </c>
      <c r="F92" s="150"/>
      <c r="G92" s="100"/>
      <c r="H92" s="100"/>
      <c r="I92" s="101">
        <f t="shared" si="125"/>
        <v>0</v>
      </c>
      <c r="J92" s="150"/>
      <c r="K92" s="100"/>
      <c r="L92" s="100"/>
      <c r="M92" s="102">
        <f t="shared" si="126"/>
        <v>0</v>
      </c>
      <c r="N92" s="150"/>
      <c r="O92" s="100"/>
      <c r="P92" s="100"/>
      <c r="Q92" s="102">
        <f t="shared" si="127"/>
        <v>0</v>
      </c>
      <c r="R92" s="150"/>
      <c r="S92" s="100"/>
      <c r="T92" s="100"/>
      <c r="U92" s="101">
        <f t="shared" si="128"/>
        <v>0</v>
      </c>
      <c r="V92" s="110">
        <f t="shared" si="131"/>
        <v>0</v>
      </c>
      <c r="W92" s="111">
        <f t="shared" si="132"/>
        <v>0</v>
      </c>
      <c r="X92" s="53">
        <f>ROUND(IFERROR((W92/(Y92*IF(ISNUMBER(E92),E92,1))),0),2)</f>
        <v>0</v>
      </c>
      <c r="Y92" s="90" t="str">
        <f t="shared" si="134"/>
        <v/>
      </c>
      <c r="Z92" s="5">
        <f>(IF(I92&lt;30%,0,IF(I92&lt;35%,F92*G92*H92*F!$B$33,IF(I92&lt;40%,F92*G92*H92*F!$B$38,IF(I92&lt;45%,F92*G92*H92*F!$B$43,IF(I92&lt;50%,F92*G92*H92*F!$B$48,IF(I92=50%,F92*G92*H92*F!$B$50,IF(I92=51%,F92*G92*H92*F!$B$51,IF(I92=52%,F92*G92*H92*F!$B$52,IF(I92=53%,F92*G92*H92*F!$B$53,IF(I92=54%,F92*G92*H92*F!$B$54,IF(I92=55%,F92*G92*H92*F!$B$55,IF(I92=56%,F92*G92*H92*F!$B$56,IF(I92=57%,F92*G92*H92*F!$B$57,IF(I92=58%,F92*G92*H92*F!$B$58,IF(I92=59%,F92*G92*H92*F!$B$59,IF(I92=60%,F92*G92*H92*F!$B$60,IF(I92=61%,F92*G92*H92*F!$B$61,IF(I92=62%,F92*G92*H92*F!$B$62,IF(I92=63%,F92*G92*H92*F!$B$63,IF(I92=64%,F92*G92*H92*F!$B$64,IF(I92=65%,F92*G92*H92*F!$B$65,IF(I92=66%,F92*G92*H92*F!$B$66,IF(I92=67%,F92*G92*H92*F!$B$67,IF(I92=68%,F92*G92*H92*F!$B$68,IF(I92=69%,F92*G92*H92*F!$B$69,IF(I92=70%,F92*G92*H92*F!$B$70,IF(I92=71%,F92*G92*H92*F!$B$71,IF(I92=72%,F92*G92*H92*F!$B$72,IF(I92=73%,F92*G92*H92*F!$B$73,IF(I92=74%,F92*G92*H92*F!$B$74,IF(I92=75%,F92*G92*H92*F!$B$75,IF(I92=76%,F92*G92*H92*F!$B$76,IF(I92=77%,F92*G92*H92*F!$B$77,IF(I92=78%,F92*G92*H92*F!$B$78,IF(I92=79%,F92*G92*H92*F!$B$79,IF(I92=80%,F92*G92*H92*F!$B$80,IF(I92=81%,F92*G92*H92*F!$B$81,IF(I92=82%,F92*G92*H92*F!$B$82,IF(I92=83%,F92*G92*H92*F!$B$83,IF(I92=84%,F92*G92*H92*F!$B$84,IF(I92=85%,F92*G92*H92*F!$B$85,IF(I92=86%,F92*G92*H92*F!$B$86,IF(I92=87%,F92*G92*H92*F!$B$87,IF(I92=88%,F92*G92*H92*F!$B$88,IF(I92=89%,F92*G92*H92*F!$B$89,IF(I92=90%,F92*G92*H92*F!$B$90,IF(I92=91%,F92*G92*H92*F!$B$91,IF(I92=92%,F92*G92*H92*F!$B$92,IF(I92=93%,F92*G92*H92*F!$B$93,IF(I92=94%,F92*G92*H92*F!$B$94,IF(I92=95%,F92*G92*H92*F!$B$95,IF(I92=96%,F92*G92*H92*F!$B$96,IF(I92=97%,F92*G92*H92*F!$B$97,IF(I92=98%,F92*G92*H92*F!$B$98,IF(I92=99%,F92*G92*H92*F!$B$99,IF(I92&gt;99%,F92*G92*H92*F!$B$100,))))))))))))))))))))))))))))))))))))))))))))))))))))))))+IF(M92&lt;30%,0,IF(M92&lt;35%,J92*K92*L92*F!$B$33,IF(M92&lt;40%,J92*K92*L92*F!$B$38,IF(M92&lt;45%,J92*K92*L92*F!$B$43,IF(M92&lt;50%,J92*K92*L92*F!$B$48,IF(M92=50%,J92*K92*L92*F!$B$50,IF(M92=51%,J92*K92*L92*F!$B$51,IF(M92=52%,J92*K92*L92*F!$B$52,IF(M92=53%,J92*K92*L92*F!$B$53,IF(M92=54%,J92*K92*L92*F!$B$54,IF(M92=55%,J92*K92*L92*F!$B$55,IF(M92=56%,J92*K92*L92*F!$B$56,IF(M92=57%,J92*K92*L92*F!$B$57,IF(M92=58%,J92*K92*L92*F!$B$58,IF(M92=59%,J92*K92*L92*F!$B$59,IF(M92=60%,J92*K92*L92*F!$B$60,IF(M92=61%,J92*K92*L92*F!$B$61,IF(M92=62%,J92*K92*L92*F!$B$62,IF(M92=63%,J92*K92*L92*F!$B$63,IF(M92=64%,J92*K92*L92*F!$B$64,IF(M92=65%,J92*K92*L92*F!$B$65,IF(M92=66%,J92*K92*L92*F!$B$66,IF(M92=67%,J92*K92*L92*F!$B$67,IF(M92=68%,J92*K92*L92*F!$B$68,IF(M92=69%,J92*K92*L92*F!$B$69,IF(M92=70%,J92*K92*L92*F!$B$70,IF(M92=71%,J92*K92*L92*F!$B$71,IF(M92=72%,J92*K92*L92*F!$B$72,IF(M92=73%,J92*K92*L92*F!$B$73,IF(M92=74%,J92*K92*L92*F!$B$74,IF(M92=75%,J92*K92*L92*F!$B$75,IF(M92=76%,J92*K92*L92*F!$B$76,IF(M92=77%,J92*K92*L92*F!$B$77,IF(M92=78%,J92*K92*L92*F!$B$78,IF(M92=79%,J92*K92*L92*F!$B$79,IF(M92=80%,J92*K92*L92*F!$B$80,IF(M92=81%,J92*K92*L92*F!$B$81,IF(M92=82%,J92*K92*L92*F!$B$82,IF(M92=83%,J92*K92*L92*F!$B$83,IF(M92=84%,J92*K92*L92*F!$B$84,IF(M92=85%,J92*K92*L92*F!$B$85,IF(M92=86%,J92*K92*L92*F!$B$86,IF(M92=87%,J92*K92*L92*F!$B$87,IF(M92=88%,J92*K92*L92*F!$B$88,IF(M92=89%,J92*K92*L92*F!$B$89,IF(M92=90%,J92*K92*L92*F!$B$90,IF(M92=91%,J92*K92*L92*F!$B$91,IF(M92=92%,J92*K92*L92*F!$B$92,IF(M92=93%,J92*K92*L92*F!$B$93,IF(M92=94%,J92*K92*L92*F!$B$94,IF(M92=95%,J92*K92*L92*F!$B$95,IF(M92=96%,J92*K92*L92*F!$B$96,IF(M92=97%,J92*K92*L92*F!$B$97,IF(M92=98%,J92*K92*L92*F!$B$98,IF(M92=99%,J92*K92*L92*F!$B$99,IF(M92&gt;99%,J92*K92*L92*F!$B$100,))))))))))))))))))))))))))))))))))))))))))))))))))))))))+IF(Q92&lt;30%,0,IF(Q92&lt;35%,N92*O92*P92*F!$B$33,IF(Q92&lt;40%,N92*O92*P92*F!$B$38,IF(Q92&lt;45%,N92*O92*P92*F!$B$43,IF(Q92&lt;50%,N92*O92*P92*F!$B$48,IF(Q92=50%,N92*O92*P92*F!$B$50,IF(Q92=51%,N92*O92*P92*F!$B$51,IF(Q92=52%,N92*O92*P92*F!$B$52,IF(Q92=53%,N92*O92*P92*F!$B$53,IF(Q92=54%,N92*O92*P92*F!$B$54,IF(Q92=55%,N92*O92*P92*F!$B$55,IF(Q92=56%,N92*O92*P92*F!$B$56,IF(Q92=57%,N92*O92*P92*F!$B$57,IF(Q92=58%,N92*O92*P92*F!$B$58,IF(Q92=59%,N92*O92*P92*F!$B$59,IF(Q92=60%,N92*O92*P92*F!$B$60,IF(Q92=61%,N92*O92*P92*F!$B$61,IF(Q92=62%,N92*O92*P92*F!$B$62,IF(Q92=63%,N92*O92*P92*F!$B$63,IF(Q92=64%,N92*O92*P92*F!$B$64,IF(Q92=65%,N92*O92*P92*F!$B$65,IF(Q92=66%,N92*O92*P92*F!$B$66,IF(Q92=67%,N92*O92*P92*F!$B$67,IF(Q92=68%,N92*O92*P92*F!$B$68,IF(Q92=69%,N92*O92*P92*F!$B$69,IF(Q92=70%,N92*O92*P92*F!$B$70,IF(Q92=71%,N92*O92*P92*F!$B$71,IF(Q92=72%,N92*O92*P92*F!$B$72,IF(Q92=73%,N92*O92*P92*F!$B$73,IF(Q92=74%,N92*O92*P92*F!$B$74,IF(Q92=75%,N92*O92*P92*F!$B$75,IF(Q92=76%,N92*O92*P92*F!$B$76,IF(Q92=77%,N92*O92*P92*F!$B$77,IF(Q92=78%,N92*O92*P92*F!$B$78,IF(Q92=79%,N92*O92*P92*F!$B$79,IF(Q92=80%,N92*O92*P92*F!$B$80,IF(Q92=81%,N92*O92*P92*F!$B$81,IF(Q92=82%,N92*O92*P92*F!$B$82,IF(Q92=83%,N92*O92*P92*F!$B$83,IF(Q92=84%,N92*O92*P92*F!$B$84,IF(Q92=85%,N92*O92*P92*F!$B$85,IF(Q92=86%,N92*O92*P92*F!$B$86,IF(Q92=87%,N92*O92*P92*F!$B$87,IF(Q92=88%,N92*O92*P92*F!$B$88,IF(Q92=89%,N92*O92*P92*F!$B$89,IF(Q92=90%,N92*O92*P92*F!$B$90,IF(Q92=91%,N92*O92*P92*F!$B$91,IF(Q92=92%,N92*O92*P92*F!$B$92,IF(Q92=93%,N92*O92*P92*F!$B$93,IF(Q92=94%,N92*O92*P92*F!$B$94,IF(Q92=95%,N92*O92*P92*F!$B$95,IF(Q92=96%,N92*O92*P92*F!$B$96,IF(Q92=97%,N92*O92*P92*F!$B$97,IF(Q92=98%,N92*O92*P92*F!$B$98,IF(Q92=99%,N92*O92*P92*F!$B$99,IF(Q92&gt;99%,N92*O92*P92*F!$B$100,))))))))))))))))))))))))))))))))))))))))))))))))))))))))+IF(U92&lt;30%,0,IF(U92&lt;35%,R92*S92*T92*F!$B$33,IF(U92&lt;40%,R92*S92*T92*F!$B$38,IF(U92&lt;45%,R92*S92*T92*F!$B$43,IF(U92&lt;50%,R92*S92*T92*F!$B$48,IF(U92=50%,R92*S92*T92*F!$B$50,IF(U92=51%,R92*S92*T92*F!$B$51,IF(U92=52%,R92*S92*T92*F!$B$52,IF(U92=53%,R92*S92*T92*F!$B$53,IF(U92=54%,R92*S92*T92*F!$B$54,IF(U92=55%,R92*S92*T92*F!$B$55,IF(U92=56%,R92*S92*T92*F!$B$56,IF(U92=57%,R92*S92*T92*F!$B$57,IF(U92=58%,R92*S92*T92*F!$B$58,IF(U92=59%,R92*S92*T92*F!$B$59,IF(U92=60%,R92*S92*T92*F!$B$60,IF(U92=61%,R92*S92*T92*F!$B$61,IF(U92=62%,R92*S92*T92*F!$B$62,IF(U92=63%,R92*S92*T92*F!$B$63,IF(U92=64%,R92*S92*T92*F!$B$64,IF(U92=65%,R92*S92*T92*F!$B$65,IF(U92=66%,R92*S92*T92*F!$B$66,IF(U92=67%,R92*S92*T92*F!$B$67,IF(U92=68%,R92*S92*T92*F!$B$68,IF(U92=69%,R92*S92*T92*F!$B$69,IF(U92=70%,R92*S92*T92*F!$B$70,IF(U92=71%,R92*S92*T92*F!$B$71,IF(U92=72%,R92*S92*T92*F!$B$72,IF(U92=73%,R92*S92*T92*F!$B$73,IF(U92=74%,R92*S92*T92*F!$B$74,IF(U92=75%,R92*S92*T92*F!$B$75,IF(U92=76%,R92*S92*T92*F!$B$76,IF(U92=77%,R92*S92*T92*F!$B$77,IF(U92=78%,R92*S92*T92*F!$B$78,IF(U92=79%,R92*S92*T92*F!$B$79,IF(U92=80%,R92*S92*T92*F!$B$80,IF(U92=81%,R92*S92*T92*F!$B$81,IF(U92=82%,R92*S92*T92*F!$B$82,IF(U92=83%,R92*S92*T92*F!$B$83,IF(U92=84%,R92*S92*T92*F!$B$84,IF(U92=85%,R92*S92*T92*F!$B$85,IF(U92=86%,R92*S92*T92*F!$B$86,IF(U92=87%,R92*S92*T92*F!$B$87,IF(U92=88%,R92*S92*T92*F!$B$88,IF(U92=89%,R92*S92*T92*F!$B$89,IF(U92=90%,R92*S92*T92*F!$B$90,IF(U92=91%,R92*S92*T92*F!$B$91,IF(U92=92%,R92*S92*T92*F!$B$92,IF(U92=93%,R92*S92*T92*F!$B$93,IF(U92=94%,R92*S92*T92*F!$B$94,IF(U92=95%,R92*S92*T92*F!$B$95,IF(U92=96%,R92*S92*T92*F!$B$96,IF(U92=97%,R92*S92*T92*F!$B$97,IF(U92=98%,R92*S92*T92*F!$B$98,IF(U92=99%,R92*S92*T92*F!$B$99,IF(U92&gt;99%,R92*S92*T92*F!$B$100)))))))))))))))))))))))))))))))))))))))))))))))))))))))))*IF(ISNUMBER(E92),E92,1)*IF(ISNUMBER(D92),D92,1)</f>
        <v>0</v>
      </c>
      <c r="AA92" s="5">
        <f>G92*H92+K92*L92+O92*P92+S92*T92</f>
        <v>0</v>
      </c>
      <c r="AB92" s="112">
        <f>(H92*(IF(I92&lt;45%,0.5,IF(I92&lt;55%,0.8,IF(I92&lt;65%,0.9,IF(I92&lt;75%,1,IF(I92&lt;85%,1.1,1.2))))))+L92*(IF(M92&lt;45%,0.5,IF(M92&lt;55%,0.8,IF(M92&lt;65%,0.9,IF(M92&lt;75%,1,IF(M92&lt;85%,1.1,1.2))))))+P92*(IF(Q92&lt;45%,0.5,IF(Q92&lt;55%,0.8,IF(Q92&lt;65%,0.9,IF(Q92&lt;75%,1,IF(Q92&lt;85%,1.1,1.2))))))+T92*(IF(U92&lt;45%,0.5,IF(U92&lt;55%,0.8,IF(U92&lt;65%,0.9,IF(U92&lt;75%,1,IF(U92&lt;85%,1.1,1.2)))))))*IF(D92&gt;=0.8,6,IF(D92&lt;=0.4,1.5,3))</f>
        <v>0</v>
      </c>
      <c r="AC92" s="10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</row>
    <row r="93" spans="1:62" x14ac:dyDescent="0.25">
      <c r="A93" s="1125"/>
      <c r="B93" s="86" t="str">
        <f t="shared" ref="B93:E93" si="137">IF(B31="","",B31)</f>
        <v/>
      </c>
      <c r="C93" s="84" t="str">
        <f t="shared" si="137"/>
        <v/>
      </c>
      <c r="D93" s="63">
        <f t="shared" si="130"/>
        <v>0</v>
      </c>
      <c r="E93" s="85" t="str">
        <f t="shared" si="137"/>
        <v/>
      </c>
      <c r="F93" s="152"/>
      <c r="G93" s="94"/>
      <c r="H93" s="94"/>
      <c r="I93" s="93">
        <f t="shared" si="125"/>
        <v>0</v>
      </c>
      <c r="J93" s="152"/>
      <c r="K93" s="94"/>
      <c r="L93" s="94"/>
      <c r="M93" s="95">
        <f t="shared" si="126"/>
        <v>0</v>
      </c>
      <c r="N93" s="152"/>
      <c r="O93" s="94"/>
      <c r="P93" s="94"/>
      <c r="Q93" s="95">
        <f t="shared" si="127"/>
        <v>0</v>
      </c>
      <c r="R93" s="152"/>
      <c r="S93" s="94"/>
      <c r="T93" s="94"/>
      <c r="U93" s="93">
        <f t="shared" si="128"/>
        <v>0</v>
      </c>
      <c r="V93" s="113">
        <f t="shared" si="131"/>
        <v>0</v>
      </c>
      <c r="W93" s="114">
        <f t="shared" si="132"/>
        <v>0</v>
      </c>
      <c r="X93" s="36">
        <f t="shared" ref="X93" si="138">ROUND(IFERROR((W93/(Y93*IF(ISNUMBER(E93),E93,1))),0),2)</f>
        <v>0</v>
      </c>
      <c r="Y93" s="90" t="str">
        <f t="shared" si="134"/>
        <v/>
      </c>
      <c r="Z93" s="6">
        <f>(IF(I93&lt;30%,0,IF(I93&lt;35%,F93*G93*H93*F!$B$33,IF(I93&lt;40%,F93*G93*H93*F!$B$38,IF(I93&lt;45%,F93*G93*H93*F!$B$43,IF(I93&lt;50%,F93*G93*H93*F!$B$48,IF(I93=50%,F93*G93*H93*F!$B$50,IF(I93=51%,F93*G93*H93*F!$B$51,IF(I93=52%,F93*G93*H93*F!$B$52,IF(I93=53%,F93*G93*H93*F!$B$53,IF(I93=54%,F93*G93*H93*F!$B$54,IF(I93=55%,F93*G93*H93*F!$B$55,IF(I93=56%,F93*G93*H93*F!$B$56,IF(I93=57%,F93*G93*H93*F!$B$57,IF(I93=58%,F93*G93*H93*F!$B$58,IF(I93=59%,F93*G93*H93*F!$B$59,IF(I93=60%,F93*G93*H93*F!$B$60,IF(I93=61%,F93*G93*H93*F!$B$61,IF(I93=62%,F93*G93*H93*F!$B$62,IF(I93=63%,F93*G93*H93*F!$B$63,IF(I93=64%,F93*G93*H93*F!$B$64,IF(I93=65%,F93*G93*H93*F!$B$65,IF(I93=66%,F93*G93*H93*F!$B$66,IF(I93=67%,F93*G93*H93*F!$B$67,IF(I93=68%,F93*G93*H93*F!$B$68,IF(I93=69%,F93*G93*H93*F!$B$69,IF(I93=70%,F93*G93*H93*F!$B$70,IF(I93=71%,F93*G93*H93*F!$B$71,IF(I93=72%,F93*G93*H93*F!$B$72,IF(I93=73%,F93*G93*H93*F!$B$73,IF(I93=74%,F93*G93*H93*F!$B$74,IF(I93=75%,F93*G93*H93*F!$B$75,IF(I93=76%,F93*G93*H93*F!$B$76,IF(I93=77%,F93*G93*H93*F!$B$77,IF(I93=78%,F93*G93*H93*F!$B$78,IF(I93=79%,F93*G93*H93*F!$B$79,IF(I93=80%,F93*G93*H93*F!$B$80,IF(I93=81%,F93*G93*H93*F!$B$81,IF(I93=82%,F93*G93*H93*F!$B$82,IF(I93=83%,F93*G93*H93*F!$B$83,IF(I93=84%,F93*G93*H93*F!$B$84,IF(I93=85%,F93*G93*H93*F!$B$85,IF(I93=86%,F93*G93*H93*F!$B$86,IF(I93=87%,F93*G93*H93*F!$B$87,IF(I93=88%,F93*G93*H93*F!$B$88,IF(I93=89%,F93*G93*H93*F!$B$89,IF(I93=90%,F93*G93*H93*F!$B$90,IF(I93=91%,F93*G93*H93*F!$B$91,IF(I93=92%,F93*G93*H93*F!$B$92,IF(I93=93%,F93*G93*H93*F!$B$93,IF(I93=94%,F93*G93*H93*F!$B$94,IF(I93=95%,F93*G93*H93*F!$B$95,IF(I93=96%,F93*G93*H93*F!$B$96,IF(I93=97%,F93*G93*H93*F!$B$97,IF(I93=98%,F93*G93*H93*F!$B$98,IF(I93=99%,F93*G93*H93*F!$B$99,IF(I93&gt;99%,F93*G93*H93*F!$B$100,))))))))))))))))))))))))))))))))))))))))))))))))))))))))+IF(M93&lt;30%,0,IF(M93&lt;35%,J93*K93*L93*F!$B$33,IF(M93&lt;40%,J93*K93*L93*F!$B$38,IF(M93&lt;45%,J93*K93*L93*F!$B$43,IF(M93&lt;50%,J93*K93*L93*F!$B$48,IF(M93=50%,J93*K93*L93*F!$B$50,IF(M93=51%,J93*K93*L93*F!$B$51,IF(M93=52%,J93*K93*L93*F!$B$52,IF(M93=53%,J93*K93*L93*F!$B$53,IF(M93=54%,J93*K93*L93*F!$B$54,IF(M93=55%,J93*K93*L93*F!$B$55,IF(M93=56%,J93*K93*L93*F!$B$56,IF(M93=57%,J93*K93*L93*F!$B$57,IF(M93=58%,J93*K93*L93*F!$B$58,IF(M93=59%,J93*K93*L93*F!$B$59,IF(M93=60%,J93*K93*L93*F!$B$60,IF(M93=61%,J93*K93*L93*F!$B$61,IF(M93=62%,J93*K93*L93*F!$B$62,IF(M93=63%,J93*K93*L93*F!$B$63,IF(M93=64%,J93*K93*L93*F!$B$64,IF(M93=65%,J93*K93*L93*F!$B$65,IF(M93=66%,J93*K93*L93*F!$B$66,IF(M93=67%,J93*K93*L93*F!$B$67,IF(M93=68%,J93*K93*L93*F!$B$68,IF(M93=69%,J93*K93*L93*F!$B$69,IF(M93=70%,J93*K93*L93*F!$B$70,IF(M93=71%,J93*K93*L93*F!$B$71,IF(M93=72%,J93*K93*L93*F!$B$72,IF(M93=73%,J93*K93*L93*F!$B$73,IF(M93=74%,J93*K93*L93*F!$B$74,IF(M93=75%,J93*K93*L93*F!$B$75,IF(M93=76%,J93*K93*L93*F!$B$76,IF(M93=77%,J93*K93*L93*F!$B$77,IF(M93=78%,J93*K93*L93*F!$B$78,IF(M93=79%,J93*K93*L93*F!$B$79,IF(M93=80%,J93*K93*L93*F!$B$80,IF(M93=81%,J93*K93*L93*F!$B$81,IF(M93=82%,J93*K93*L93*F!$B$82,IF(M93=83%,J93*K93*L93*F!$B$83,IF(M93=84%,J93*K93*L93*F!$B$84,IF(M93=85%,J93*K93*L93*F!$B$85,IF(M93=86%,J93*K93*L93*F!$B$86,IF(M93=87%,J93*K93*L93*F!$B$87,IF(M93=88%,J93*K93*L93*F!$B$88,IF(M93=89%,J93*K93*L93*F!$B$89,IF(M93=90%,J93*K93*L93*F!$B$90,IF(M93=91%,J93*K93*L93*F!$B$91,IF(M93=92%,J93*K93*L93*F!$B$92,IF(M93=93%,J93*K93*L93*F!$B$93,IF(M93=94%,J93*K93*L93*F!$B$94,IF(M93=95%,J93*K93*L93*F!$B$95,IF(M93=96%,J93*K93*L93*F!$B$96,IF(M93=97%,J93*K93*L93*F!$B$97,IF(M93=98%,J93*K93*L93*F!$B$98,IF(M93=99%,J93*K93*L93*F!$B$99,IF(M93&gt;99%,J93*K93*L93*F!$B$100,))))))))))))))))))))))))))))))))))))))))))))))))))))))))+IF(Q93&lt;30%,0,IF(Q93&lt;35%,N93*O93*P93*F!$B$33,IF(Q93&lt;40%,N93*O93*P93*F!$B$38,IF(Q93&lt;45%,N93*O93*P93*F!$B$43,IF(Q93&lt;50%,N93*O93*P93*F!$B$48,IF(Q93=50%,N93*O93*P93*F!$B$50,IF(Q93=51%,N93*O93*P93*F!$B$51,IF(Q93=52%,N93*O93*P93*F!$B$52,IF(Q93=53%,N93*O93*P93*F!$B$53,IF(Q93=54%,N93*O93*P93*F!$B$54,IF(Q93=55%,N93*O93*P93*F!$B$55,IF(Q93=56%,N93*O93*P93*F!$B$56,IF(Q93=57%,N93*O93*P93*F!$B$57,IF(Q93=58%,N93*O93*P93*F!$B$58,IF(Q93=59%,N93*O93*P93*F!$B$59,IF(Q93=60%,N93*O93*P93*F!$B$60,IF(Q93=61%,N93*O93*P93*F!$B$61,IF(Q93=62%,N93*O93*P93*F!$B$62,IF(Q93=63%,N93*O93*P93*F!$B$63,IF(Q93=64%,N93*O93*P93*F!$B$64,IF(Q93=65%,N93*O93*P93*F!$B$65,IF(Q93=66%,N93*O93*P93*F!$B$66,IF(Q93=67%,N93*O93*P93*F!$B$67,IF(Q93=68%,N93*O93*P93*F!$B$68,IF(Q93=69%,N93*O93*P93*F!$B$69,IF(Q93=70%,N93*O93*P93*F!$B$70,IF(Q93=71%,N93*O93*P93*F!$B$71,IF(Q93=72%,N93*O93*P93*F!$B$72,IF(Q93=73%,N93*O93*P93*F!$B$73,IF(Q93=74%,N93*O93*P93*F!$B$74,IF(Q93=75%,N93*O93*P93*F!$B$75,IF(Q93=76%,N93*O93*P93*F!$B$76,IF(Q93=77%,N93*O93*P93*F!$B$77,IF(Q93=78%,N93*O93*P93*F!$B$78,IF(Q93=79%,N93*O93*P93*F!$B$79,IF(Q93=80%,N93*O93*P93*F!$B$80,IF(Q93=81%,N93*O93*P93*F!$B$81,IF(Q93=82%,N93*O93*P93*F!$B$82,IF(Q93=83%,N93*O93*P93*F!$B$83,IF(Q93=84%,N93*O93*P93*F!$B$84,IF(Q93=85%,N93*O93*P93*F!$B$85,IF(Q93=86%,N93*O93*P93*F!$B$86,IF(Q93=87%,N93*O93*P93*F!$B$87,IF(Q93=88%,N93*O93*P93*F!$B$88,IF(Q93=89%,N93*O93*P93*F!$B$89,IF(Q93=90%,N93*O93*P93*F!$B$90,IF(Q93=91%,N93*O93*P93*F!$B$91,IF(Q93=92%,N93*O93*P93*F!$B$92,IF(Q93=93%,N93*O93*P93*F!$B$93,IF(Q93=94%,N93*O93*P93*F!$B$94,IF(Q93=95%,N93*O93*P93*F!$B$95,IF(Q93=96%,N93*O93*P93*F!$B$96,IF(Q93=97%,N93*O93*P93*F!$B$97,IF(Q93=98%,N93*O93*P93*F!$B$98,IF(Q93=99%,N93*O93*P93*F!$B$99,IF(Q93&gt;99%,N93*O93*P93*F!$B$100,))))))))))))))))))))))))))))))))))))))))))))))))))))))))+IF(U93&lt;30%,0,IF(U93&lt;35%,R93*S93*T93*F!$B$33,IF(U93&lt;40%,R93*S93*T93*F!$B$38,IF(U93&lt;45%,R93*S93*T93*F!$B$43,IF(U93&lt;50%,R93*S93*T93*F!$B$48,IF(U93=50%,R93*S93*T93*F!$B$50,IF(U93=51%,R93*S93*T93*F!$B$51,IF(U93=52%,R93*S93*T93*F!$B$52,IF(U93=53%,R93*S93*T93*F!$B$53,IF(U93=54%,R93*S93*T93*F!$B$54,IF(U93=55%,R93*S93*T93*F!$B$55,IF(U93=56%,R93*S93*T93*F!$B$56,IF(U93=57%,R93*S93*T93*F!$B$57,IF(U93=58%,R93*S93*T93*F!$B$58,IF(U93=59%,R93*S93*T93*F!$B$59,IF(U93=60%,R93*S93*T93*F!$B$60,IF(U93=61%,R93*S93*T93*F!$B$61,IF(U93=62%,R93*S93*T93*F!$B$62,IF(U93=63%,R93*S93*T93*F!$B$63,IF(U93=64%,R93*S93*T93*F!$B$64,IF(U93=65%,R93*S93*T93*F!$B$65,IF(U93=66%,R93*S93*T93*F!$B$66,IF(U93=67%,R93*S93*T93*F!$B$67,IF(U93=68%,R93*S93*T93*F!$B$68,IF(U93=69%,R93*S93*T93*F!$B$69,IF(U93=70%,R93*S93*T93*F!$B$70,IF(U93=71%,R93*S93*T93*F!$B$71,IF(U93=72%,R93*S93*T93*F!$B$72,IF(U93=73%,R93*S93*T93*F!$B$73,IF(U93=74%,R93*S93*T93*F!$B$74,IF(U93=75%,R93*S93*T93*F!$B$75,IF(U93=76%,R93*S93*T93*F!$B$76,IF(U93=77%,R93*S93*T93*F!$B$77,IF(U93=78%,R93*S93*T93*F!$B$78,IF(U93=79%,R93*S93*T93*F!$B$79,IF(U93=80%,R93*S93*T93*F!$B$80,IF(U93=81%,R93*S93*T93*F!$B$81,IF(U93=82%,R93*S93*T93*F!$B$82,IF(U93=83%,R93*S93*T93*F!$B$83,IF(U93=84%,R93*S93*T93*F!$B$84,IF(U93=85%,R93*S93*T93*F!$B$85,IF(U93=86%,R93*S93*T93*F!$B$86,IF(U93=87%,R93*S93*T93*F!$B$87,IF(U93=88%,R93*S93*T93*F!$B$88,IF(U93=89%,R93*S93*T93*F!$B$89,IF(U93=90%,R93*S93*T93*F!$B$90,IF(U93=91%,R93*S93*T93*F!$B$91,IF(U93=92%,R93*S93*T93*F!$B$92,IF(U93=93%,R93*S93*T93*F!$B$93,IF(U93=94%,R93*S93*T93*F!$B$94,IF(U93=95%,R93*S93*T93*F!$B$95,IF(U93=96%,R93*S93*T93*F!$B$96,IF(U93=97%,R93*S93*T93*F!$B$97,IF(U93=98%,R93*S93*T93*F!$B$98,IF(U93=99%,R93*S93*T93*F!$B$99,IF(U93&gt;99%,R93*S93*T93*F!$B$100)))))))))))))))))))))))))))))))))))))))))))))))))))))))))*IF(ISNUMBER(E93),E93,1)*IF(ISNUMBER(D93),D93,1)</f>
        <v>0</v>
      </c>
      <c r="AA93" s="6">
        <f>G93*H93+K93*L93+O93*P93+S93*T93</f>
        <v>0</v>
      </c>
      <c r="AB93" s="115">
        <f>(H93*(IF(I93&lt;45%,0.5,IF(I93&lt;55%,0.8,IF(I93&lt;65%,0.9,IF(I93&lt;75%,1,IF(I93&lt;85%,1.1,1.2))))))+L93*(IF(M93&lt;45%,0.5,IF(M93&lt;55%,0.8,IF(M93&lt;65%,0.9,IF(M93&lt;75%,1,IF(M93&lt;85%,1.1,1.2))))))+P93*(IF(Q93&lt;45%,0.5,IF(Q93&lt;55%,0.8,IF(Q93&lt;65%,0.9,IF(Q93&lt;75%,1,IF(Q93&lt;85%,1.1,1.2))))))+T93*(IF(U93&lt;45%,0.5,IF(U93&lt;55%,0.8,IF(U93&lt;65%,0.9,IF(U93&lt;75%,1,IF(U93&lt;85%,1.1,1.2)))))))*IF(D93&gt;=0.8,6,IF(D93&lt;=0.4,1.5,3))</f>
        <v>0</v>
      </c>
      <c r="AC93" s="10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</row>
    <row r="94" spans="1:62" x14ac:dyDescent="0.25">
      <c r="A94" s="1125"/>
      <c r="B94" s="86"/>
      <c r="C94" s="84"/>
      <c r="D94" s="134">
        <f>ROUND(IFERROR((D89*(G89*H89+K89*L89+O89*P89+S89*T89)+D90*(G90*H90+K90*L90+O90*P90+S90*T90)+D91*(G91*H91+K91*L91+O91*P91+S91*T91)+D92*(G92*H92+K92*L92+O92*P92+S92*T92)+D93*(G93*H93+K93*L93+O93*P93+S93*T93))/((G89*H89+K89*L89+O89*P89+S89*T89)+(G90*H90+K90*L90+O90*P90+S90*T90)+(G91*H91+K91*L91+O91*P91+S91*T91)+(G92*H92+K92*L92+O92*P92+S92*T92)+(G93*H93+K93*L93+O93*P93+S93*T93)),0),3)</f>
        <v>0</v>
      </c>
      <c r="E94" s="85"/>
      <c r="F94" s="65"/>
      <c r="G94" s="100"/>
      <c r="H94" s="100"/>
      <c r="I94" s="101"/>
      <c r="J94" s="65"/>
      <c r="K94" s="100"/>
      <c r="L94" s="100"/>
      <c r="M94" s="102"/>
      <c r="N94" s="65"/>
      <c r="O94" s="100"/>
      <c r="P94" s="100"/>
      <c r="Q94" s="102"/>
      <c r="R94" s="65"/>
      <c r="S94" s="100"/>
      <c r="T94" s="100"/>
      <c r="U94" s="101"/>
      <c r="V94" s="122">
        <f>SUM(V89:V93)</f>
        <v>0</v>
      </c>
      <c r="W94" s="117">
        <f>IFERROR(V94/AA94,0)</f>
        <v>0</v>
      </c>
      <c r="X94" s="118">
        <f>ROUND(IFERROR((D89*(I89*G89*H89+M89*K89*L89+Q89*O89*P89+U89*S89*T89)+D90*(I90*G90*H90+M90*K90*L90+Q90*O90*P90+U90*S90*T90)+D91*(I91*G91*H91+M91*K91*L91+Q91*O91*P91+U91*S91*T91)+D92*(I92*G92*H92+M92*K92*L92+Q92*O92*P92+U92*S92*T92)+D93*(I93*G93*H93+M93*K93*L93+Q93*O93*P93+U93*S93*T93))/(D89*(G89*H89+K89*L89+O89*P89+S89*T89)+D90*(G90*H90+K90*L90+O90*P90+S90*T90)+D91*(G91*H91+K91*L91+O91*P91+S91*T91)+D92*(G92*H92+K92*L92+O92*P92+S92*T92)+D93*(G93*H93+K93*L93+O93*P93+S93*T93)),0),2)</f>
        <v>0</v>
      </c>
      <c r="Y94" s="117"/>
      <c r="Z94" s="117">
        <f>SUM(Z89:Z93)</f>
        <v>0</v>
      </c>
      <c r="AA94" s="117">
        <f>SUM(AA89:AA93)</f>
        <v>0</v>
      </c>
      <c r="AB94" s="119">
        <f>IF(SUM(AB89:AB93)=0,TIME(,0,),TIME(,SUM(AB89:AB93)+30,))</f>
        <v>0</v>
      </c>
      <c r="AC94" s="10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</row>
    <row r="95" spans="1:62" x14ac:dyDescent="0.25">
      <c r="A95" s="1125"/>
      <c r="B95" s="86" t="str">
        <f t="shared" ref="B95:E95" si="139">IF(B33="","",B33)</f>
        <v/>
      </c>
      <c r="C95" s="84" t="str">
        <f t="shared" si="139"/>
        <v/>
      </c>
      <c r="D95" s="63">
        <f>D33</f>
        <v>0</v>
      </c>
      <c r="E95" s="85" t="str">
        <f t="shared" si="139"/>
        <v/>
      </c>
      <c r="F95" s="152"/>
      <c r="G95" s="94"/>
      <c r="H95" s="94"/>
      <c r="I95" s="93">
        <f t="shared" ref="I95:I99" si="140">IFERROR(ROUND(F95/$Y95,2),)</f>
        <v>0</v>
      </c>
      <c r="J95" s="152"/>
      <c r="K95" s="94"/>
      <c r="L95" s="94"/>
      <c r="M95" s="95">
        <f t="shared" ref="M95:M99" si="141">IFERROR(ROUND(J95/$Y95,2),)</f>
        <v>0</v>
      </c>
      <c r="N95" s="152"/>
      <c r="O95" s="94"/>
      <c r="P95" s="94"/>
      <c r="Q95" s="95">
        <f t="shared" ref="Q95:Q99" si="142">IFERROR(ROUND(N95/$Y95,2),)</f>
        <v>0</v>
      </c>
      <c r="R95" s="152"/>
      <c r="S95" s="94"/>
      <c r="T95" s="94"/>
      <c r="U95" s="93">
        <f t="shared" ref="U95:U99" si="143">IFERROR(ROUND(R95/$Y95,2),)</f>
        <v>0</v>
      </c>
      <c r="V95" s="113">
        <f>(IF(ISNUMBER(F95),F95,1)*G95*H95+IF(ISNUMBER(J95),J95,1)*K95*L95+IF(ISNUMBER(N95),N95,1)*O95*P95+IF(ISNUMBER(R95),R95,1)*S95*T95)*IF(ISNUMBER(E95),E95,1)</f>
        <v>0</v>
      </c>
      <c r="W95" s="114">
        <f>IFERROR((IF(ISNUMBER(F95),F95,1)*G95*H95+IF(ISNUMBER(J95),J95,1)*K95*L95+IF(ISNUMBER(N95),N95,1)*O95*P95+IF(ISNUMBER(R95),R95,1)*S95*T95)*IF(ISNUMBER(E95),E95,1)/(G95*H95+K95*L95+O95*P95+S95*T95),0)</f>
        <v>0</v>
      </c>
      <c r="X95" s="36">
        <f>ROUND(IFERROR((W95/(Y95*IF(ISNUMBER(E95),E95,1))),0),2)</f>
        <v>0</v>
      </c>
      <c r="Y95" s="90" t="str">
        <f>IF(ISNUMBER(Y33), Y33+(Y33*$Y$63),"")</f>
        <v/>
      </c>
      <c r="Z95" s="6">
        <f>(IF(I95&lt;30%,0,IF(I95&lt;35%,F95*G95*H95*F!$B$33,IF(I95&lt;40%,F95*G95*H95*F!$B$38,IF(I95&lt;45%,F95*G95*H95*F!$B$43,IF(I95&lt;50%,F95*G95*H95*F!$B$48,IF(I95=50%,F95*G95*H95*F!$B$50,IF(I95=51%,F95*G95*H95*F!$B$51,IF(I95=52%,F95*G95*H95*F!$B$52,IF(I95=53%,F95*G95*H95*F!$B$53,IF(I95=54%,F95*G95*H95*F!$B$54,IF(I95=55%,F95*G95*H95*F!$B$55,IF(I95=56%,F95*G95*H95*F!$B$56,IF(I95=57%,F95*G95*H95*F!$B$57,IF(I95=58%,F95*G95*H95*F!$B$58,IF(I95=59%,F95*G95*H95*F!$B$59,IF(I95=60%,F95*G95*H95*F!$B$60,IF(I95=61%,F95*G95*H95*F!$B$61,IF(I95=62%,F95*G95*H95*F!$B$62,IF(I95=63%,F95*G95*H95*F!$B$63,IF(I95=64%,F95*G95*H95*F!$B$64,IF(I95=65%,F95*G95*H95*F!$B$65,IF(I95=66%,F95*G95*H95*F!$B$66,IF(I95=67%,F95*G95*H95*F!$B$67,IF(I95=68%,F95*G95*H95*F!$B$68,IF(I95=69%,F95*G95*H95*F!$B$69,IF(I95=70%,F95*G95*H95*F!$B$70,IF(I95=71%,F95*G95*H95*F!$B$71,IF(I95=72%,F95*G95*H95*F!$B$72,IF(I95=73%,F95*G95*H95*F!$B$73,IF(I95=74%,F95*G95*H95*F!$B$74,IF(I95=75%,F95*G95*H95*F!$B$75,IF(I95=76%,F95*G95*H95*F!$B$76,IF(I95=77%,F95*G95*H95*F!$B$77,IF(I95=78%,F95*G95*H95*F!$B$78,IF(I95=79%,F95*G95*H95*F!$B$79,IF(I95=80%,F95*G95*H95*F!$B$80,IF(I95=81%,F95*G95*H95*F!$B$81,IF(I95=82%,F95*G95*H95*F!$B$82,IF(I95=83%,F95*G95*H95*F!$B$83,IF(I95=84%,F95*G95*H95*F!$B$84,IF(I95=85%,F95*G95*H95*F!$B$85,IF(I95=86%,F95*G95*H95*F!$B$86,IF(I95=87%,F95*G95*H95*F!$B$87,IF(I95=88%,F95*G95*H95*F!$B$88,IF(I95=89%,F95*G95*H95*F!$B$89,IF(I95=90%,F95*G95*H95*F!$B$90,IF(I95=91%,F95*G95*H95*F!$B$91,IF(I95=92%,F95*G95*H95*F!$B$92,IF(I95=93%,F95*G95*H95*F!$B$93,IF(I95=94%,F95*G95*H95*F!$B$94,IF(I95=95%,F95*G95*H95*F!$B$95,IF(I95=96%,F95*G95*H95*F!$B$96,IF(I95=97%,F95*G95*H95*F!$B$97,IF(I95=98%,F95*G95*H95*F!$B$98,IF(I95=99%,F95*G95*H95*F!$B$99,IF(I95&gt;99%,F95*G95*H95*F!$B$100,))))))))))))))))))))))))))))))))))))))))))))))))))))))))+IF(M95&lt;30%,0,IF(M95&lt;35%,J95*K95*L95*F!$B$33,IF(M95&lt;40%,J95*K95*L95*F!$B$38,IF(M95&lt;45%,J95*K95*L95*F!$B$43,IF(M95&lt;50%,J95*K95*L95*F!$B$48,IF(M95=50%,J95*K95*L95*F!$B$50,IF(M95=51%,J95*K95*L95*F!$B$51,IF(M95=52%,J95*K95*L95*F!$B$52,IF(M95=53%,J95*K95*L95*F!$B$53,IF(M95=54%,J95*K95*L95*F!$B$54,IF(M95=55%,J95*K95*L95*F!$B$55,IF(M95=56%,J95*K95*L95*F!$B$56,IF(M95=57%,J95*K95*L95*F!$B$57,IF(M95=58%,J95*K95*L95*F!$B$58,IF(M95=59%,J95*K95*L95*F!$B$59,IF(M95=60%,J95*K95*L95*F!$B$60,IF(M95=61%,J95*K95*L95*F!$B$61,IF(M95=62%,J95*K95*L95*F!$B$62,IF(M95=63%,J95*K95*L95*F!$B$63,IF(M95=64%,J95*K95*L95*F!$B$64,IF(M95=65%,J95*K95*L95*F!$B$65,IF(M95=66%,J95*K95*L95*F!$B$66,IF(M95=67%,J95*K95*L95*F!$B$67,IF(M95=68%,J95*K95*L95*F!$B$68,IF(M95=69%,J95*K95*L95*F!$B$69,IF(M95=70%,J95*K95*L95*F!$B$70,IF(M95=71%,J95*K95*L95*F!$B$71,IF(M95=72%,J95*K95*L95*F!$B$72,IF(M95=73%,J95*K95*L95*F!$B$73,IF(M95=74%,J95*K95*L95*F!$B$74,IF(M95=75%,J95*K95*L95*F!$B$75,IF(M95=76%,J95*K95*L95*F!$B$76,IF(M95=77%,J95*K95*L95*F!$B$77,IF(M95=78%,J95*K95*L95*F!$B$78,IF(M95=79%,J95*K95*L95*F!$B$79,IF(M95=80%,J95*K95*L95*F!$B$80,IF(M95=81%,J95*K95*L95*F!$B$81,IF(M95=82%,J95*K95*L95*F!$B$82,IF(M95=83%,J95*K95*L95*F!$B$83,IF(M95=84%,J95*K95*L95*F!$B$84,IF(M95=85%,J95*K95*L95*F!$B$85,IF(M95=86%,J95*K95*L95*F!$B$86,IF(M95=87%,J95*K95*L95*F!$B$87,IF(M95=88%,J95*K95*L95*F!$B$88,IF(M95=89%,J95*K95*L95*F!$B$89,IF(M95=90%,J95*K95*L95*F!$B$90,IF(M95=91%,J95*K95*L95*F!$B$91,IF(M95=92%,J95*K95*L95*F!$B$92,IF(M95=93%,J95*K95*L95*F!$B$93,IF(M95=94%,J95*K95*L95*F!$B$94,IF(M95=95%,J95*K95*L95*F!$B$95,IF(M95=96%,J95*K95*L95*F!$B$96,IF(M95=97%,J95*K95*L95*F!$B$97,IF(M95=98%,J95*K95*L95*F!$B$98,IF(M95=99%,J95*K95*L95*F!$B$99,IF(M95&gt;99%,J95*K95*L95*F!$B$100,))))))))))))))))))))))))))))))))))))))))))))))))))))))))+IF(Q95&lt;30%,0,IF(Q95&lt;35%,N95*O95*P95*F!$B$33,IF(Q95&lt;40%,N95*O95*P95*F!$B$38,IF(Q95&lt;45%,N95*O95*P95*F!$B$43,IF(Q95&lt;50%,N95*O95*P95*F!$B$48,IF(Q95=50%,N95*O95*P95*F!$B$50,IF(Q95=51%,N95*O95*P95*F!$B$51,IF(Q95=52%,N95*O95*P95*F!$B$52,IF(Q95=53%,N95*O95*P95*F!$B$53,IF(Q95=54%,N95*O95*P95*F!$B$54,IF(Q95=55%,N95*O95*P95*F!$B$55,IF(Q95=56%,N95*O95*P95*F!$B$56,IF(Q95=57%,N95*O95*P95*F!$B$57,IF(Q95=58%,N95*O95*P95*F!$B$58,IF(Q95=59%,N95*O95*P95*F!$B$59,IF(Q95=60%,N95*O95*P95*F!$B$60,IF(Q95=61%,N95*O95*P95*F!$B$61,IF(Q95=62%,N95*O95*P95*F!$B$62,IF(Q95=63%,N95*O95*P95*F!$B$63,IF(Q95=64%,N95*O95*P95*F!$B$64,IF(Q95=65%,N95*O95*P95*F!$B$65,IF(Q95=66%,N95*O95*P95*F!$B$66,IF(Q95=67%,N95*O95*P95*F!$B$67,IF(Q95=68%,N95*O95*P95*F!$B$68,IF(Q95=69%,N95*O95*P95*F!$B$69,IF(Q95=70%,N95*O95*P95*F!$B$70,IF(Q95=71%,N95*O95*P95*F!$B$71,IF(Q95=72%,N95*O95*P95*F!$B$72,IF(Q95=73%,N95*O95*P95*F!$B$73,IF(Q95=74%,N95*O95*P95*F!$B$74,IF(Q95=75%,N95*O95*P95*F!$B$75,IF(Q95=76%,N95*O95*P95*F!$B$76,IF(Q95=77%,N95*O95*P95*F!$B$77,IF(Q95=78%,N95*O95*P95*F!$B$78,IF(Q95=79%,N95*O95*P95*F!$B$79,IF(Q95=80%,N95*O95*P95*F!$B$80,IF(Q95=81%,N95*O95*P95*F!$B$81,IF(Q95=82%,N95*O95*P95*F!$B$82,IF(Q95=83%,N95*O95*P95*F!$B$83,IF(Q95=84%,N95*O95*P95*F!$B$84,IF(Q95=85%,N95*O95*P95*F!$B$85,IF(Q95=86%,N95*O95*P95*F!$B$86,IF(Q95=87%,N95*O95*P95*F!$B$87,IF(Q95=88%,N95*O95*P95*F!$B$88,IF(Q95=89%,N95*O95*P95*F!$B$89,IF(Q95=90%,N95*O95*P95*F!$B$90,IF(Q95=91%,N95*O95*P95*F!$B$91,IF(Q95=92%,N95*O95*P95*F!$B$92,IF(Q95=93%,N95*O95*P95*F!$B$93,IF(Q95=94%,N95*O95*P95*F!$B$94,IF(Q95=95%,N95*O95*P95*F!$B$95,IF(Q95=96%,N95*O95*P95*F!$B$96,IF(Q95=97%,N95*O95*P95*F!$B$97,IF(Q95=98%,N95*O95*P95*F!$B$98,IF(Q95=99%,N95*O95*P95*F!$B$99,IF(Q95&gt;99%,N95*O95*P95*F!$B$100,))))))))))))))))))))))))))))))))))))))))))))))))))))))))+IF(U95&lt;30%,0,IF(U95&lt;35%,R95*S95*T95*F!$B$33,IF(U95&lt;40%,R95*S95*T95*F!$B$38,IF(U95&lt;45%,R95*S95*T95*F!$B$43,IF(U95&lt;50%,R95*S95*T95*F!$B$48,IF(U95=50%,R95*S95*T95*F!$B$50,IF(U95=51%,R95*S95*T95*F!$B$51,IF(U95=52%,R95*S95*T95*F!$B$52,IF(U95=53%,R95*S95*T95*F!$B$53,IF(U95=54%,R95*S95*T95*F!$B$54,IF(U95=55%,R95*S95*T95*F!$B$55,IF(U95=56%,R95*S95*T95*F!$B$56,IF(U95=57%,R95*S95*T95*F!$B$57,IF(U95=58%,R95*S95*T95*F!$B$58,IF(U95=59%,R95*S95*T95*F!$B$59,IF(U95=60%,R95*S95*T95*F!$B$60,IF(U95=61%,R95*S95*T95*F!$B$61,IF(U95=62%,R95*S95*T95*F!$B$62,IF(U95=63%,R95*S95*T95*F!$B$63,IF(U95=64%,R95*S95*T95*F!$B$64,IF(U95=65%,R95*S95*T95*F!$B$65,IF(U95=66%,R95*S95*T95*F!$B$66,IF(U95=67%,R95*S95*T95*F!$B$67,IF(U95=68%,R95*S95*T95*F!$B$68,IF(U95=69%,R95*S95*T95*F!$B$69,IF(U95=70%,R95*S95*T95*F!$B$70,IF(U95=71%,R95*S95*T95*F!$B$71,IF(U95=72%,R95*S95*T95*F!$B$72,IF(U95=73%,R95*S95*T95*F!$B$73,IF(U95=74%,R95*S95*T95*F!$B$74,IF(U95=75%,R95*S95*T95*F!$B$75,IF(U95=76%,R95*S95*T95*F!$B$76,IF(U95=77%,R95*S95*T95*F!$B$77,IF(U95=78%,R95*S95*T95*F!$B$78,IF(U95=79%,R95*S95*T95*F!$B$79,IF(U95=80%,R95*S95*T95*F!$B$80,IF(U95=81%,R95*S95*T95*F!$B$81,IF(U95=82%,R95*S95*T95*F!$B$82,IF(U95=83%,R95*S95*T95*F!$B$83,IF(U95=84%,R95*S95*T95*F!$B$84,IF(U95=85%,R95*S95*T95*F!$B$85,IF(U95=86%,R95*S95*T95*F!$B$86,IF(U95=87%,R95*S95*T95*F!$B$87,IF(U95=88%,R95*S95*T95*F!$B$88,IF(U95=89%,R95*S95*T95*F!$B$89,IF(U95=90%,R95*S95*T95*F!$B$90,IF(U95=91%,R95*S95*T95*F!$B$91,IF(U95=92%,R95*S95*T95*F!$B$92,IF(U95=93%,R95*S95*T95*F!$B$93,IF(U95=94%,R95*S95*T95*F!$B$94,IF(U95=95%,R95*S95*T95*F!$B$95,IF(U95=96%,R95*S95*T95*F!$B$96,IF(U95=97%,R95*S95*T95*F!$B$97,IF(U95=98%,R95*S95*T95*F!$B$98,IF(U95=99%,R95*S95*T95*F!$B$99,IF(U95&gt;99%,R95*S95*T95*F!$B$100)))))))))))))))))))))))))))))))))))))))))))))))))))))))))*IF(ISNUMBER(E95),E95,1)*IF(ISNUMBER(D95),D95,1)</f>
        <v>0</v>
      </c>
      <c r="AA95" s="6">
        <f>G95*H95+K95*L95+O95*P95+S95*T95</f>
        <v>0</v>
      </c>
      <c r="AB95" s="35">
        <f>(H95*(IF(I95&lt;45%,0.5,IF(I95&lt;55%,0.8,IF(I95&lt;65%,0.9,IF(I95&lt;75%,1,IF(I95&lt;85%,1.1,1.2))))))+L95*(IF(M95&lt;45%,0.5,IF(M95&lt;55%,0.8,IF(M95&lt;65%,0.9,IF(M95&lt;75%,1,IF(M95&lt;85%,1.1,1.2))))))+P95*(IF(Q95&lt;45%,0.5,IF(Q95&lt;55%,0.8,IF(Q95&lt;65%,0.9,IF(Q95&lt;75%,1,IF(Q95&lt;85%,1.1,1.2))))))+T95*(IF(U95&lt;45%,0.5,IF(U95&lt;55%,0.8,IF(U95&lt;65%,0.9,IF(U95&lt;75%,1,IF(U95&lt;85%,1.1,1.2)))))))*IF(D95&gt;=0.8,6,IF(D95&lt;=0.4,1.5,3))</f>
        <v>0</v>
      </c>
      <c r="AC95" s="10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</row>
    <row r="96" spans="1:62" x14ac:dyDescent="0.25">
      <c r="A96" s="1125"/>
      <c r="B96" s="86" t="str">
        <f t="shared" ref="B96:E96" si="144">IF(B34="","",B34)</f>
        <v/>
      </c>
      <c r="C96" s="84" t="str">
        <f t="shared" si="144"/>
        <v/>
      </c>
      <c r="D96" s="63">
        <f t="shared" ref="D96:D99" si="145">D34</f>
        <v>0</v>
      </c>
      <c r="E96" s="85" t="str">
        <f t="shared" si="144"/>
        <v/>
      </c>
      <c r="F96" s="150"/>
      <c r="G96" s="100"/>
      <c r="H96" s="100"/>
      <c r="I96" s="101">
        <f t="shared" si="140"/>
        <v>0</v>
      </c>
      <c r="J96" s="150"/>
      <c r="K96" s="100"/>
      <c r="L96" s="100"/>
      <c r="M96" s="102">
        <f t="shared" si="141"/>
        <v>0</v>
      </c>
      <c r="N96" s="150"/>
      <c r="O96" s="100"/>
      <c r="P96" s="100"/>
      <c r="Q96" s="102">
        <f t="shared" si="142"/>
        <v>0</v>
      </c>
      <c r="R96" s="150"/>
      <c r="S96" s="100"/>
      <c r="T96" s="100"/>
      <c r="U96" s="101">
        <f t="shared" si="143"/>
        <v>0</v>
      </c>
      <c r="V96" s="110">
        <f t="shared" ref="V96:V99" si="146">(IF(ISNUMBER(F96),F96,1)*G96*H96+IF(ISNUMBER(J96),J96,1)*K96*L96+IF(ISNUMBER(N96),N96,1)*O96*P96+IF(ISNUMBER(R96),R96,1)*S96*T96)*IF(ISNUMBER(E96),E96,1)</f>
        <v>0</v>
      </c>
      <c r="W96" s="111">
        <f t="shared" ref="W96:W99" si="147">IFERROR((IF(ISNUMBER(F96),F96,1)*G96*H96+IF(ISNUMBER(J96),J96,1)*K96*L96+IF(ISNUMBER(N96),N96,1)*O96*P96+IF(ISNUMBER(R96),R96,1)*S96*T96)*IF(ISNUMBER(E96),E96,1)/(G96*H96+K96*L96+O96*P96+S96*T96),0)</f>
        <v>0</v>
      </c>
      <c r="X96" s="53">
        <f t="shared" ref="X96:X97" si="148">ROUND(IFERROR((W96/(Y96*IF(ISNUMBER(E96),E96,1))),0),2)</f>
        <v>0</v>
      </c>
      <c r="Y96" s="90" t="str">
        <f t="shared" ref="Y96:Y99" si="149">IF(ISNUMBER(Y34), Y34+(Y34*$Y$63),"")</f>
        <v/>
      </c>
      <c r="Z96" s="5">
        <f>(IF(I96&lt;30%,0,IF(I96&lt;35%,F96*G96*H96*F!$B$33,IF(I96&lt;40%,F96*G96*H96*F!$B$38,IF(I96&lt;45%,F96*G96*H96*F!$B$43,IF(I96&lt;50%,F96*G96*H96*F!$B$48,IF(I96=50%,F96*G96*H96*F!$B$50,IF(I96=51%,F96*G96*H96*F!$B$51,IF(I96=52%,F96*G96*H96*F!$B$52,IF(I96=53%,F96*G96*H96*F!$B$53,IF(I96=54%,F96*G96*H96*F!$B$54,IF(I96=55%,F96*G96*H96*F!$B$55,IF(I96=56%,F96*G96*H96*F!$B$56,IF(I96=57%,F96*G96*H96*F!$B$57,IF(I96=58%,F96*G96*H96*F!$B$58,IF(I96=59%,F96*G96*H96*F!$B$59,IF(I96=60%,F96*G96*H96*F!$B$60,IF(I96=61%,F96*G96*H96*F!$B$61,IF(I96=62%,F96*G96*H96*F!$B$62,IF(I96=63%,F96*G96*H96*F!$B$63,IF(I96=64%,F96*G96*H96*F!$B$64,IF(I96=65%,F96*G96*H96*F!$B$65,IF(I96=66%,F96*G96*H96*F!$B$66,IF(I96=67%,F96*G96*H96*F!$B$67,IF(I96=68%,F96*G96*H96*F!$B$68,IF(I96=69%,F96*G96*H96*F!$B$69,IF(I96=70%,F96*G96*H96*F!$B$70,IF(I96=71%,F96*G96*H96*F!$B$71,IF(I96=72%,F96*G96*H96*F!$B$72,IF(I96=73%,F96*G96*H96*F!$B$73,IF(I96=74%,F96*G96*H96*F!$B$74,IF(I96=75%,F96*G96*H96*F!$B$75,IF(I96=76%,F96*G96*H96*F!$B$76,IF(I96=77%,F96*G96*H96*F!$B$77,IF(I96=78%,F96*G96*H96*F!$B$78,IF(I96=79%,F96*G96*H96*F!$B$79,IF(I96=80%,F96*G96*H96*F!$B$80,IF(I96=81%,F96*G96*H96*F!$B$81,IF(I96=82%,F96*G96*H96*F!$B$82,IF(I96=83%,F96*G96*H96*F!$B$83,IF(I96=84%,F96*G96*H96*F!$B$84,IF(I96=85%,F96*G96*H96*F!$B$85,IF(I96=86%,F96*G96*H96*F!$B$86,IF(I96=87%,F96*G96*H96*F!$B$87,IF(I96=88%,F96*G96*H96*F!$B$88,IF(I96=89%,F96*G96*H96*F!$B$89,IF(I96=90%,F96*G96*H96*F!$B$90,IF(I96=91%,F96*G96*H96*F!$B$91,IF(I96=92%,F96*G96*H96*F!$B$92,IF(I96=93%,F96*G96*H96*F!$B$93,IF(I96=94%,F96*G96*H96*F!$B$94,IF(I96=95%,F96*G96*H96*F!$B$95,IF(I96=96%,F96*G96*H96*F!$B$96,IF(I96=97%,F96*G96*H96*F!$B$97,IF(I96=98%,F96*G96*H96*F!$B$98,IF(I96=99%,F96*G96*H96*F!$B$99,IF(I96&gt;99%,F96*G96*H96*F!$B$100,))))))))))))))))))))))))))))))))))))))))))))))))))))))))+IF(M96&lt;30%,0,IF(M96&lt;35%,J96*K96*L96*F!$B$33,IF(M96&lt;40%,J96*K96*L96*F!$B$38,IF(M96&lt;45%,J96*K96*L96*F!$B$43,IF(M96&lt;50%,J96*K96*L96*F!$B$48,IF(M96=50%,J96*K96*L96*F!$B$50,IF(M96=51%,J96*K96*L96*F!$B$51,IF(M96=52%,J96*K96*L96*F!$B$52,IF(M96=53%,J96*K96*L96*F!$B$53,IF(M96=54%,J96*K96*L96*F!$B$54,IF(M96=55%,J96*K96*L96*F!$B$55,IF(M96=56%,J96*K96*L96*F!$B$56,IF(M96=57%,J96*K96*L96*F!$B$57,IF(M96=58%,J96*K96*L96*F!$B$58,IF(M96=59%,J96*K96*L96*F!$B$59,IF(M96=60%,J96*K96*L96*F!$B$60,IF(M96=61%,J96*K96*L96*F!$B$61,IF(M96=62%,J96*K96*L96*F!$B$62,IF(M96=63%,J96*K96*L96*F!$B$63,IF(M96=64%,J96*K96*L96*F!$B$64,IF(M96=65%,J96*K96*L96*F!$B$65,IF(M96=66%,J96*K96*L96*F!$B$66,IF(M96=67%,J96*K96*L96*F!$B$67,IF(M96=68%,J96*K96*L96*F!$B$68,IF(M96=69%,J96*K96*L96*F!$B$69,IF(M96=70%,J96*K96*L96*F!$B$70,IF(M96=71%,J96*K96*L96*F!$B$71,IF(M96=72%,J96*K96*L96*F!$B$72,IF(M96=73%,J96*K96*L96*F!$B$73,IF(M96=74%,J96*K96*L96*F!$B$74,IF(M96=75%,J96*K96*L96*F!$B$75,IF(M96=76%,J96*K96*L96*F!$B$76,IF(M96=77%,J96*K96*L96*F!$B$77,IF(M96=78%,J96*K96*L96*F!$B$78,IF(M96=79%,J96*K96*L96*F!$B$79,IF(M96=80%,J96*K96*L96*F!$B$80,IF(M96=81%,J96*K96*L96*F!$B$81,IF(M96=82%,J96*K96*L96*F!$B$82,IF(M96=83%,J96*K96*L96*F!$B$83,IF(M96=84%,J96*K96*L96*F!$B$84,IF(M96=85%,J96*K96*L96*F!$B$85,IF(M96=86%,J96*K96*L96*F!$B$86,IF(M96=87%,J96*K96*L96*F!$B$87,IF(M96=88%,J96*K96*L96*F!$B$88,IF(M96=89%,J96*K96*L96*F!$B$89,IF(M96=90%,J96*K96*L96*F!$B$90,IF(M96=91%,J96*K96*L96*F!$B$91,IF(M96=92%,J96*K96*L96*F!$B$92,IF(M96=93%,J96*K96*L96*F!$B$93,IF(M96=94%,J96*K96*L96*F!$B$94,IF(M96=95%,J96*K96*L96*F!$B$95,IF(M96=96%,J96*K96*L96*F!$B$96,IF(M96=97%,J96*K96*L96*F!$B$97,IF(M96=98%,J96*K96*L96*F!$B$98,IF(M96=99%,J96*K96*L96*F!$B$99,IF(M96&gt;99%,J96*K96*L96*F!$B$100,))))))))))))))))))))))))))))))))))))))))))))))))))))))))+IF(Q96&lt;30%,0,IF(Q96&lt;35%,N96*O96*P96*F!$B$33,IF(Q96&lt;40%,N96*O96*P96*F!$B$38,IF(Q96&lt;45%,N96*O96*P96*F!$B$43,IF(Q96&lt;50%,N96*O96*P96*F!$B$48,IF(Q96=50%,N96*O96*P96*F!$B$50,IF(Q96=51%,N96*O96*P96*F!$B$51,IF(Q96=52%,N96*O96*P96*F!$B$52,IF(Q96=53%,N96*O96*P96*F!$B$53,IF(Q96=54%,N96*O96*P96*F!$B$54,IF(Q96=55%,N96*O96*P96*F!$B$55,IF(Q96=56%,N96*O96*P96*F!$B$56,IF(Q96=57%,N96*O96*P96*F!$B$57,IF(Q96=58%,N96*O96*P96*F!$B$58,IF(Q96=59%,N96*O96*P96*F!$B$59,IF(Q96=60%,N96*O96*P96*F!$B$60,IF(Q96=61%,N96*O96*P96*F!$B$61,IF(Q96=62%,N96*O96*P96*F!$B$62,IF(Q96=63%,N96*O96*P96*F!$B$63,IF(Q96=64%,N96*O96*P96*F!$B$64,IF(Q96=65%,N96*O96*P96*F!$B$65,IF(Q96=66%,N96*O96*P96*F!$B$66,IF(Q96=67%,N96*O96*P96*F!$B$67,IF(Q96=68%,N96*O96*P96*F!$B$68,IF(Q96=69%,N96*O96*P96*F!$B$69,IF(Q96=70%,N96*O96*P96*F!$B$70,IF(Q96=71%,N96*O96*P96*F!$B$71,IF(Q96=72%,N96*O96*P96*F!$B$72,IF(Q96=73%,N96*O96*P96*F!$B$73,IF(Q96=74%,N96*O96*P96*F!$B$74,IF(Q96=75%,N96*O96*P96*F!$B$75,IF(Q96=76%,N96*O96*P96*F!$B$76,IF(Q96=77%,N96*O96*P96*F!$B$77,IF(Q96=78%,N96*O96*P96*F!$B$78,IF(Q96=79%,N96*O96*P96*F!$B$79,IF(Q96=80%,N96*O96*P96*F!$B$80,IF(Q96=81%,N96*O96*P96*F!$B$81,IF(Q96=82%,N96*O96*P96*F!$B$82,IF(Q96=83%,N96*O96*P96*F!$B$83,IF(Q96=84%,N96*O96*P96*F!$B$84,IF(Q96=85%,N96*O96*P96*F!$B$85,IF(Q96=86%,N96*O96*P96*F!$B$86,IF(Q96=87%,N96*O96*P96*F!$B$87,IF(Q96=88%,N96*O96*P96*F!$B$88,IF(Q96=89%,N96*O96*P96*F!$B$89,IF(Q96=90%,N96*O96*P96*F!$B$90,IF(Q96=91%,N96*O96*P96*F!$B$91,IF(Q96=92%,N96*O96*P96*F!$B$92,IF(Q96=93%,N96*O96*P96*F!$B$93,IF(Q96=94%,N96*O96*P96*F!$B$94,IF(Q96=95%,N96*O96*P96*F!$B$95,IF(Q96=96%,N96*O96*P96*F!$B$96,IF(Q96=97%,N96*O96*P96*F!$B$97,IF(Q96=98%,N96*O96*P96*F!$B$98,IF(Q96=99%,N96*O96*P96*F!$B$99,IF(Q96&gt;99%,N96*O96*P96*F!$B$100,))))))))))))))))))))))))))))))))))))))))))))))))))))))))+IF(U96&lt;30%,0,IF(U96&lt;35%,R96*S96*T96*F!$B$33,IF(U96&lt;40%,R96*S96*T96*F!$B$38,IF(U96&lt;45%,R96*S96*T96*F!$B$43,IF(U96&lt;50%,R96*S96*T96*F!$B$48,IF(U96=50%,R96*S96*T96*F!$B$50,IF(U96=51%,R96*S96*T96*F!$B$51,IF(U96=52%,R96*S96*T96*F!$B$52,IF(U96=53%,R96*S96*T96*F!$B$53,IF(U96=54%,R96*S96*T96*F!$B$54,IF(U96=55%,R96*S96*T96*F!$B$55,IF(U96=56%,R96*S96*T96*F!$B$56,IF(U96=57%,R96*S96*T96*F!$B$57,IF(U96=58%,R96*S96*T96*F!$B$58,IF(U96=59%,R96*S96*T96*F!$B$59,IF(U96=60%,R96*S96*T96*F!$B$60,IF(U96=61%,R96*S96*T96*F!$B$61,IF(U96=62%,R96*S96*T96*F!$B$62,IF(U96=63%,R96*S96*T96*F!$B$63,IF(U96=64%,R96*S96*T96*F!$B$64,IF(U96=65%,R96*S96*T96*F!$B$65,IF(U96=66%,R96*S96*T96*F!$B$66,IF(U96=67%,R96*S96*T96*F!$B$67,IF(U96=68%,R96*S96*T96*F!$B$68,IF(U96=69%,R96*S96*T96*F!$B$69,IF(U96=70%,R96*S96*T96*F!$B$70,IF(U96=71%,R96*S96*T96*F!$B$71,IF(U96=72%,R96*S96*T96*F!$B$72,IF(U96=73%,R96*S96*T96*F!$B$73,IF(U96=74%,R96*S96*T96*F!$B$74,IF(U96=75%,R96*S96*T96*F!$B$75,IF(U96=76%,R96*S96*T96*F!$B$76,IF(U96=77%,R96*S96*T96*F!$B$77,IF(U96=78%,R96*S96*T96*F!$B$78,IF(U96=79%,R96*S96*T96*F!$B$79,IF(U96=80%,R96*S96*T96*F!$B$80,IF(U96=81%,R96*S96*T96*F!$B$81,IF(U96=82%,R96*S96*T96*F!$B$82,IF(U96=83%,R96*S96*T96*F!$B$83,IF(U96=84%,R96*S96*T96*F!$B$84,IF(U96=85%,R96*S96*T96*F!$B$85,IF(U96=86%,R96*S96*T96*F!$B$86,IF(U96=87%,R96*S96*T96*F!$B$87,IF(U96=88%,R96*S96*T96*F!$B$88,IF(U96=89%,R96*S96*T96*F!$B$89,IF(U96=90%,R96*S96*T96*F!$B$90,IF(U96=91%,R96*S96*T96*F!$B$91,IF(U96=92%,R96*S96*T96*F!$B$92,IF(U96=93%,R96*S96*T96*F!$B$93,IF(U96=94%,R96*S96*T96*F!$B$94,IF(U96=95%,R96*S96*T96*F!$B$95,IF(U96=96%,R96*S96*T96*F!$B$96,IF(U96=97%,R96*S96*T96*F!$B$97,IF(U96=98%,R96*S96*T96*F!$B$98,IF(U96=99%,R96*S96*T96*F!$B$99,IF(U96&gt;99%,R96*S96*T96*F!$B$100)))))))))))))))))))))))))))))))))))))))))))))))))))))))))*IF(ISNUMBER(E96),E96,1)*IF(ISNUMBER(D96),D96,1)</f>
        <v>0</v>
      </c>
      <c r="AA96" s="5">
        <f>G96*H96+K96*L96+O96*P96+S96*T96</f>
        <v>0</v>
      </c>
      <c r="AB96" s="32">
        <f>(H96*(IF(I96&lt;45%,0.5,IF(I96&lt;55%,0.8,IF(I96&lt;65%,0.9,IF(I96&lt;75%,1,IF(I96&lt;85%,1.1,1.2))))))+L96*(IF(M96&lt;45%,0.5,IF(M96&lt;55%,0.8,IF(M96&lt;65%,0.9,IF(M96&lt;75%,1,IF(M96&lt;85%,1.1,1.2))))))+P96*(IF(Q96&lt;45%,0.5,IF(Q96&lt;55%,0.8,IF(Q96&lt;65%,0.9,IF(Q96&lt;75%,1,IF(Q96&lt;85%,1.1,1.2))))))+T96*(IF(U96&lt;45%,0.5,IF(U96&lt;55%,0.8,IF(U96&lt;65%,0.9,IF(U96&lt;75%,1,IF(U96&lt;85%,1.1,1.2)))))))*IF(D96&gt;=0.8,6,IF(D96&lt;=0.4,1.5,3))</f>
        <v>0</v>
      </c>
      <c r="AC96" s="10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</row>
    <row r="97" spans="1:62" x14ac:dyDescent="0.25">
      <c r="A97" s="1125"/>
      <c r="B97" s="86" t="str">
        <f t="shared" ref="B97:E97" si="150">IF(B35="","",B35)</f>
        <v/>
      </c>
      <c r="C97" s="84" t="str">
        <f t="shared" si="150"/>
        <v/>
      </c>
      <c r="D97" s="63">
        <f t="shared" si="145"/>
        <v>0</v>
      </c>
      <c r="E97" s="85" t="str">
        <f t="shared" si="150"/>
        <v/>
      </c>
      <c r="F97" s="152"/>
      <c r="G97" s="94"/>
      <c r="H97" s="94"/>
      <c r="I97" s="93">
        <f t="shared" si="140"/>
        <v>0</v>
      </c>
      <c r="J97" s="152"/>
      <c r="K97" s="94"/>
      <c r="L97" s="94"/>
      <c r="M97" s="95">
        <f t="shared" si="141"/>
        <v>0</v>
      </c>
      <c r="N97" s="152"/>
      <c r="O97" s="94"/>
      <c r="P97" s="94"/>
      <c r="Q97" s="95">
        <f t="shared" si="142"/>
        <v>0</v>
      </c>
      <c r="R97" s="152"/>
      <c r="S97" s="94"/>
      <c r="T97" s="94"/>
      <c r="U97" s="93">
        <f t="shared" si="143"/>
        <v>0</v>
      </c>
      <c r="V97" s="113">
        <f t="shared" si="146"/>
        <v>0</v>
      </c>
      <c r="W97" s="114">
        <f t="shared" si="147"/>
        <v>0</v>
      </c>
      <c r="X97" s="36">
        <f t="shared" si="148"/>
        <v>0</v>
      </c>
      <c r="Y97" s="90" t="str">
        <f t="shared" si="149"/>
        <v/>
      </c>
      <c r="Z97" s="6">
        <f>(IF(I97&lt;30%,0,IF(I97&lt;35%,F97*G97*H97*F!$B$33,IF(I97&lt;40%,F97*G97*H97*F!$B$38,IF(I97&lt;45%,F97*G97*H97*F!$B$43,IF(I97&lt;50%,F97*G97*H97*F!$B$48,IF(I97=50%,F97*G97*H97*F!$B$50,IF(I97=51%,F97*G97*H97*F!$B$51,IF(I97=52%,F97*G97*H97*F!$B$52,IF(I97=53%,F97*G97*H97*F!$B$53,IF(I97=54%,F97*G97*H97*F!$B$54,IF(I97=55%,F97*G97*H97*F!$B$55,IF(I97=56%,F97*G97*H97*F!$B$56,IF(I97=57%,F97*G97*H97*F!$B$57,IF(I97=58%,F97*G97*H97*F!$B$58,IF(I97=59%,F97*G97*H97*F!$B$59,IF(I97=60%,F97*G97*H97*F!$B$60,IF(I97=61%,F97*G97*H97*F!$B$61,IF(I97=62%,F97*G97*H97*F!$B$62,IF(I97=63%,F97*G97*H97*F!$B$63,IF(I97=64%,F97*G97*H97*F!$B$64,IF(I97=65%,F97*G97*H97*F!$B$65,IF(I97=66%,F97*G97*H97*F!$B$66,IF(I97=67%,F97*G97*H97*F!$B$67,IF(I97=68%,F97*G97*H97*F!$B$68,IF(I97=69%,F97*G97*H97*F!$B$69,IF(I97=70%,F97*G97*H97*F!$B$70,IF(I97=71%,F97*G97*H97*F!$B$71,IF(I97=72%,F97*G97*H97*F!$B$72,IF(I97=73%,F97*G97*H97*F!$B$73,IF(I97=74%,F97*G97*H97*F!$B$74,IF(I97=75%,F97*G97*H97*F!$B$75,IF(I97=76%,F97*G97*H97*F!$B$76,IF(I97=77%,F97*G97*H97*F!$B$77,IF(I97=78%,F97*G97*H97*F!$B$78,IF(I97=79%,F97*G97*H97*F!$B$79,IF(I97=80%,F97*G97*H97*F!$B$80,IF(I97=81%,F97*G97*H97*F!$B$81,IF(I97=82%,F97*G97*H97*F!$B$82,IF(I97=83%,F97*G97*H97*F!$B$83,IF(I97=84%,F97*G97*H97*F!$B$84,IF(I97=85%,F97*G97*H97*F!$B$85,IF(I97=86%,F97*G97*H97*F!$B$86,IF(I97=87%,F97*G97*H97*F!$B$87,IF(I97=88%,F97*G97*H97*F!$B$88,IF(I97=89%,F97*G97*H97*F!$B$89,IF(I97=90%,F97*G97*H97*F!$B$90,IF(I97=91%,F97*G97*H97*F!$B$91,IF(I97=92%,F97*G97*H97*F!$B$92,IF(I97=93%,F97*G97*H97*F!$B$93,IF(I97=94%,F97*G97*H97*F!$B$94,IF(I97=95%,F97*G97*H97*F!$B$95,IF(I97=96%,F97*G97*H97*F!$B$96,IF(I97=97%,F97*G97*H97*F!$B$97,IF(I97=98%,F97*G97*H97*F!$B$98,IF(I97=99%,F97*G97*H97*F!$B$99,IF(I97&gt;99%,F97*G97*H97*F!$B$100,))))))))))))))))))))))))))))))))))))))))))))))))))))))))+IF(M97&lt;30%,0,IF(M97&lt;35%,J97*K97*L97*F!$B$33,IF(M97&lt;40%,J97*K97*L97*F!$B$38,IF(M97&lt;45%,J97*K97*L97*F!$B$43,IF(M97&lt;50%,J97*K97*L97*F!$B$48,IF(M97=50%,J97*K97*L97*F!$B$50,IF(M97=51%,J97*K97*L97*F!$B$51,IF(M97=52%,J97*K97*L97*F!$B$52,IF(M97=53%,J97*K97*L97*F!$B$53,IF(M97=54%,J97*K97*L97*F!$B$54,IF(M97=55%,J97*K97*L97*F!$B$55,IF(M97=56%,J97*K97*L97*F!$B$56,IF(M97=57%,J97*K97*L97*F!$B$57,IF(M97=58%,J97*K97*L97*F!$B$58,IF(M97=59%,J97*K97*L97*F!$B$59,IF(M97=60%,J97*K97*L97*F!$B$60,IF(M97=61%,J97*K97*L97*F!$B$61,IF(M97=62%,J97*K97*L97*F!$B$62,IF(M97=63%,J97*K97*L97*F!$B$63,IF(M97=64%,J97*K97*L97*F!$B$64,IF(M97=65%,J97*K97*L97*F!$B$65,IF(M97=66%,J97*K97*L97*F!$B$66,IF(M97=67%,J97*K97*L97*F!$B$67,IF(M97=68%,J97*K97*L97*F!$B$68,IF(M97=69%,J97*K97*L97*F!$B$69,IF(M97=70%,J97*K97*L97*F!$B$70,IF(M97=71%,J97*K97*L97*F!$B$71,IF(M97=72%,J97*K97*L97*F!$B$72,IF(M97=73%,J97*K97*L97*F!$B$73,IF(M97=74%,J97*K97*L97*F!$B$74,IF(M97=75%,J97*K97*L97*F!$B$75,IF(M97=76%,J97*K97*L97*F!$B$76,IF(M97=77%,J97*K97*L97*F!$B$77,IF(M97=78%,J97*K97*L97*F!$B$78,IF(M97=79%,J97*K97*L97*F!$B$79,IF(M97=80%,J97*K97*L97*F!$B$80,IF(M97=81%,J97*K97*L97*F!$B$81,IF(M97=82%,J97*K97*L97*F!$B$82,IF(M97=83%,J97*K97*L97*F!$B$83,IF(M97=84%,J97*K97*L97*F!$B$84,IF(M97=85%,J97*K97*L97*F!$B$85,IF(M97=86%,J97*K97*L97*F!$B$86,IF(M97=87%,J97*K97*L97*F!$B$87,IF(M97=88%,J97*K97*L97*F!$B$88,IF(M97=89%,J97*K97*L97*F!$B$89,IF(M97=90%,J97*K97*L97*F!$B$90,IF(M97=91%,J97*K97*L97*F!$B$91,IF(M97=92%,J97*K97*L97*F!$B$92,IF(M97=93%,J97*K97*L97*F!$B$93,IF(M97=94%,J97*K97*L97*F!$B$94,IF(M97=95%,J97*K97*L97*F!$B$95,IF(M97=96%,J97*K97*L97*F!$B$96,IF(M97=97%,J97*K97*L97*F!$B$97,IF(M97=98%,J97*K97*L97*F!$B$98,IF(M97=99%,J97*K97*L97*F!$B$99,IF(M97&gt;99%,J97*K97*L97*F!$B$100,))))))))))))))))))))))))))))))))))))))))))))))))))))))))+IF(Q97&lt;30%,0,IF(Q97&lt;35%,N97*O97*P97*F!$B$33,IF(Q97&lt;40%,N97*O97*P97*F!$B$38,IF(Q97&lt;45%,N97*O97*P97*F!$B$43,IF(Q97&lt;50%,N97*O97*P97*F!$B$48,IF(Q97=50%,N97*O97*P97*F!$B$50,IF(Q97=51%,N97*O97*P97*F!$B$51,IF(Q97=52%,N97*O97*P97*F!$B$52,IF(Q97=53%,N97*O97*P97*F!$B$53,IF(Q97=54%,N97*O97*P97*F!$B$54,IF(Q97=55%,N97*O97*P97*F!$B$55,IF(Q97=56%,N97*O97*P97*F!$B$56,IF(Q97=57%,N97*O97*P97*F!$B$57,IF(Q97=58%,N97*O97*P97*F!$B$58,IF(Q97=59%,N97*O97*P97*F!$B$59,IF(Q97=60%,N97*O97*P97*F!$B$60,IF(Q97=61%,N97*O97*P97*F!$B$61,IF(Q97=62%,N97*O97*P97*F!$B$62,IF(Q97=63%,N97*O97*P97*F!$B$63,IF(Q97=64%,N97*O97*P97*F!$B$64,IF(Q97=65%,N97*O97*P97*F!$B$65,IF(Q97=66%,N97*O97*P97*F!$B$66,IF(Q97=67%,N97*O97*P97*F!$B$67,IF(Q97=68%,N97*O97*P97*F!$B$68,IF(Q97=69%,N97*O97*P97*F!$B$69,IF(Q97=70%,N97*O97*P97*F!$B$70,IF(Q97=71%,N97*O97*P97*F!$B$71,IF(Q97=72%,N97*O97*P97*F!$B$72,IF(Q97=73%,N97*O97*P97*F!$B$73,IF(Q97=74%,N97*O97*P97*F!$B$74,IF(Q97=75%,N97*O97*P97*F!$B$75,IF(Q97=76%,N97*O97*P97*F!$B$76,IF(Q97=77%,N97*O97*P97*F!$B$77,IF(Q97=78%,N97*O97*P97*F!$B$78,IF(Q97=79%,N97*O97*P97*F!$B$79,IF(Q97=80%,N97*O97*P97*F!$B$80,IF(Q97=81%,N97*O97*P97*F!$B$81,IF(Q97=82%,N97*O97*P97*F!$B$82,IF(Q97=83%,N97*O97*P97*F!$B$83,IF(Q97=84%,N97*O97*P97*F!$B$84,IF(Q97=85%,N97*O97*P97*F!$B$85,IF(Q97=86%,N97*O97*P97*F!$B$86,IF(Q97=87%,N97*O97*P97*F!$B$87,IF(Q97=88%,N97*O97*P97*F!$B$88,IF(Q97=89%,N97*O97*P97*F!$B$89,IF(Q97=90%,N97*O97*P97*F!$B$90,IF(Q97=91%,N97*O97*P97*F!$B$91,IF(Q97=92%,N97*O97*P97*F!$B$92,IF(Q97=93%,N97*O97*P97*F!$B$93,IF(Q97=94%,N97*O97*P97*F!$B$94,IF(Q97=95%,N97*O97*P97*F!$B$95,IF(Q97=96%,N97*O97*P97*F!$B$96,IF(Q97=97%,N97*O97*P97*F!$B$97,IF(Q97=98%,N97*O97*P97*F!$B$98,IF(Q97=99%,N97*O97*P97*F!$B$99,IF(Q97&gt;99%,N97*O97*P97*F!$B$100,))))))))))))))))))))))))))))))))))))))))))))))))))))))))+IF(U97&lt;30%,0,IF(U97&lt;35%,R97*S97*T97*F!$B$33,IF(U97&lt;40%,R97*S97*T97*F!$B$38,IF(U97&lt;45%,R97*S97*T97*F!$B$43,IF(U97&lt;50%,R97*S97*T97*F!$B$48,IF(U97=50%,R97*S97*T97*F!$B$50,IF(U97=51%,R97*S97*T97*F!$B$51,IF(U97=52%,R97*S97*T97*F!$B$52,IF(U97=53%,R97*S97*T97*F!$B$53,IF(U97=54%,R97*S97*T97*F!$B$54,IF(U97=55%,R97*S97*T97*F!$B$55,IF(U97=56%,R97*S97*T97*F!$B$56,IF(U97=57%,R97*S97*T97*F!$B$57,IF(U97=58%,R97*S97*T97*F!$B$58,IF(U97=59%,R97*S97*T97*F!$B$59,IF(U97=60%,R97*S97*T97*F!$B$60,IF(U97=61%,R97*S97*T97*F!$B$61,IF(U97=62%,R97*S97*T97*F!$B$62,IF(U97=63%,R97*S97*T97*F!$B$63,IF(U97=64%,R97*S97*T97*F!$B$64,IF(U97=65%,R97*S97*T97*F!$B$65,IF(U97=66%,R97*S97*T97*F!$B$66,IF(U97=67%,R97*S97*T97*F!$B$67,IF(U97=68%,R97*S97*T97*F!$B$68,IF(U97=69%,R97*S97*T97*F!$B$69,IF(U97=70%,R97*S97*T97*F!$B$70,IF(U97=71%,R97*S97*T97*F!$B$71,IF(U97=72%,R97*S97*T97*F!$B$72,IF(U97=73%,R97*S97*T97*F!$B$73,IF(U97=74%,R97*S97*T97*F!$B$74,IF(U97=75%,R97*S97*T97*F!$B$75,IF(U97=76%,R97*S97*T97*F!$B$76,IF(U97=77%,R97*S97*T97*F!$B$77,IF(U97=78%,R97*S97*T97*F!$B$78,IF(U97=79%,R97*S97*T97*F!$B$79,IF(U97=80%,R97*S97*T97*F!$B$80,IF(U97=81%,R97*S97*T97*F!$B$81,IF(U97=82%,R97*S97*T97*F!$B$82,IF(U97=83%,R97*S97*T97*F!$B$83,IF(U97=84%,R97*S97*T97*F!$B$84,IF(U97=85%,R97*S97*T97*F!$B$85,IF(U97=86%,R97*S97*T97*F!$B$86,IF(U97=87%,R97*S97*T97*F!$B$87,IF(U97=88%,R97*S97*T97*F!$B$88,IF(U97=89%,R97*S97*T97*F!$B$89,IF(U97=90%,R97*S97*T97*F!$B$90,IF(U97=91%,R97*S97*T97*F!$B$91,IF(U97=92%,R97*S97*T97*F!$B$92,IF(U97=93%,R97*S97*T97*F!$B$93,IF(U97=94%,R97*S97*T97*F!$B$94,IF(U97=95%,R97*S97*T97*F!$B$95,IF(U97=96%,R97*S97*T97*F!$B$96,IF(U97=97%,R97*S97*T97*F!$B$97,IF(U97=98%,R97*S97*T97*F!$B$98,IF(U97=99%,R97*S97*T97*F!$B$99,IF(U97&gt;99%,R97*S97*T97*F!$B$100)))))))))))))))))))))))))))))))))))))))))))))))))))))))))*IF(ISNUMBER(E97),E97,1)*IF(ISNUMBER(D97),D97,1)</f>
        <v>0</v>
      </c>
      <c r="AA97" s="6">
        <f>G97*H97+K97*L97+O97*P97+S97*T97</f>
        <v>0</v>
      </c>
      <c r="AB97" s="35">
        <f>(H97*(IF(I97&lt;45%,0.5,IF(I97&lt;55%,0.8,IF(I97&lt;65%,0.9,IF(I97&lt;75%,1,IF(I97&lt;85%,1.1,1.2))))))+L97*(IF(M97&lt;45%,0.5,IF(M97&lt;55%,0.8,IF(M97&lt;65%,0.9,IF(M97&lt;75%,1,IF(M97&lt;85%,1.1,1.2))))))+P97*(IF(Q97&lt;45%,0.5,IF(Q97&lt;55%,0.8,IF(Q97&lt;65%,0.9,IF(Q97&lt;75%,1,IF(Q97&lt;85%,1.1,1.2))))))+T97*(IF(U97&lt;45%,0.5,IF(U97&lt;55%,0.8,IF(U97&lt;65%,0.9,IF(U97&lt;75%,1,IF(U97&lt;85%,1.1,1.2)))))))*IF(D97&gt;=0.8,6,IF(D97&lt;=0.4,1.5,3))</f>
        <v>0</v>
      </c>
      <c r="AC97" s="10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</row>
    <row r="98" spans="1:62" x14ac:dyDescent="0.25">
      <c r="A98" s="1125"/>
      <c r="B98" s="86" t="str">
        <f t="shared" ref="B98:E98" si="151">IF(B36="","",B36)</f>
        <v/>
      </c>
      <c r="C98" s="84" t="str">
        <f t="shared" si="151"/>
        <v/>
      </c>
      <c r="D98" s="63">
        <f t="shared" si="145"/>
        <v>0</v>
      </c>
      <c r="E98" s="85" t="str">
        <f t="shared" si="151"/>
        <v/>
      </c>
      <c r="F98" s="150"/>
      <c r="G98" s="100"/>
      <c r="H98" s="100"/>
      <c r="I98" s="101">
        <f t="shared" si="140"/>
        <v>0</v>
      </c>
      <c r="J98" s="150"/>
      <c r="K98" s="100"/>
      <c r="L98" s="100"/>
      <c r="M98" s="102">
        <f t="shared" si="141"/>
        <v>0</v>
      </c>
      <c r="N98" s="150"/>
      <c r="O98" s="100"/>
      <c r="P98" s="100"/>
      <c r="Q98" s="102">
        <f t="shared" si="142"/>
        <v>0</v>
      </c>
      <c r="R98" s="150"/>
      <c r="S98" s="100"/>
      <c r="T98" s="100"/>
      <c r="U98" s="101">
        <f t="shared" si="143"/>
        <v>0</v>
      </c>
      <c r="V98" s="130">
        <f t="shared" si="146"/>
        <v>0</v>
      </c>
      <c r="W98" s="111">
        <f t="shared" si="147"/>
        <v>0</v>
      </c>
      <c r="X98" s="53">
        <f>ROUND(IFERROR((W98/(Y98*IF(ISNUMBER(E98),E98,1))),0),2)</f>
        <v>0</v>
      </c>
      <c r="Y98" s="90" t="str">
        <f t="shared" si="149"/>
        <v/>
      </c>
      <c r="Z98" s="5">
        <f>(IF(I98&lt;30%,0,IF(I98&lt;35%,F98*G98*H98*F!$B$33,IF(I98&lt;40%,F98*G98*H98*F!$B$38,IF(I98&lt;45%,F98*G98*H98*F!$B$43,IF(I98&lt;50%,F98*G98*H98*F!$B$48,IF(I98=50%,F98*G98*H98*F!$B$50,IF(I98=51%,F98*G98*H98*F!$B$51,IF(I98=52%,F98*G98*H98*F!$B$52,IF(I98=53%,F98*G98*H98*F!$B$53,IF(I98=54%,F98*G98*H98*F!$B$54,IF(I98=55%,F98*G98*H98*F!$B$55,IF(I98=56%,F98*G98*H98*F!$B$56,IF(I98=57%,F98*G98*H98*F!$B$57,IF(I98=58%,F98*G98*H98*F!$B$58,IF(I98=59%,F98*G98*H98*F!$B$59,IF(I98=60%,F98*G98*H98*F!$B$60,IF(I98=61%,F98*G98*H98*F!$B$61,IF(I98=62%,F98*G98*H98*F!$B$62,IF(I98=63%,F98*G98*H98*F!$B$63,IF(I98=64%,F98*G98*H98*F!$B$64,IF(I98=65%,F98*G98*H98*F!$B$65,IF(I98=66%,F98*G98*H98*F!$B$66,IF(I98=67%,F98*G98*H98*F!$B$67,IF(I98=68%,F98*G98*H98*F!$B$68,IF(I98=69%,F98*G98*H98*F!$B$69,IF(I98=70%,F98*G98*H98*F!$B$70,IF(I98=71%,F98*G98*H98*F!$B$71,IF(I98=72%,F98*G98*H98*F!$B$72,IF(I98=73%,F98*G98*H98*F!$B$73,IF(I98=74%,F98*G98*H98*F!$B$74,IF(I98=75%,F98*G98*H98*F!$B$75,IF(I98=76%,F98*G98*H98*F!$B$76,IF(I98=77%,F98*G98*H98*F!$B$77,IF(I98=78%,F98*G98*H98*F!$B$78,IF(I98=79%,F98*G98*H98*F!$B$79,IF(I98=80%,F98*G98*H98*F!$B$80,IF(I98=81%,F98*G98*H98*F!$B$81,IF(I98=82%,F98*G98*H98*F!$B$82,IF(I98=83%,F98*G98*H98*F!$B$83,IF(I98=84%,F98*G98*H98*F!$B$84,IF(I98=85%,F98*G98*H98*F!$B$85,IF(I98=86%,F98*G98*H98*F!$B$86,IF(I98=87%,F98*G98*H98*F!$B$87,IF(I98=88%,F98*G98*H98*F!$B$88,IF(I98=89%,F98*G98*H98*F!$B$89,IF(I98=90%,F98*G98*H98*F!$B$90,IF(I98=91%,F98*G98*H98*F!$B$91,IF(I98=92%,F98*G98*H98*F!$B$92,IF(I98=93%,F98*G98*H98*F!$B$93,IF(I98=94%,F98*G98*H98*F!$B$94,IF(I98=95%,F98*G98*H98*F!$B$95,IF(I98=96%,F98*G98*H98*F!$B$96,IF(I98=97%,F98*G98*H98*F!$B$97,IF(I98=98%,F98*G98*H98*F!$B$98,IF(I98=99%,F98*G98*H98*F!$B$99,IF(I98&gt;99%,F98*G98*H98*F!$B$100,))))))))))))))))))))))))))))))))))))))))))))))))))))))))+IF(M98&lt;30%,0,IF(M98&lt;35%,J98*K98*L98*F!$B$33,IF(M98&lt;40%,J98*K98*L98*F!$B$38,IF(M98&lt;45%,J98*K98*L98*F!$B$43,IF(M98&lt;50%,J98*K98*L98*F!$B$48,IF(M98=50%,J98*K98*L98*F!$B$50,IF(M98=51%,J98*K98*L98*F!$B$51,IF(M98=52%,J98*K98*L98*F!$B$52,IF(M98=53%,J98*K98*L98*F!$B$53,IF(M98=54%,J98*K98*L98*F!$B$54,IF(M98=55%,J98*K98*L98*F!$B$55,IF(M98=56%,J98*K98*L98*F!$B$56,IF(M98=57%,J98*K98*L98*F!$B$57,IF(M98=58%,J98*K98*L98*F!$B$58,IF(M98=59%,J98*K98*L98*F!$B$59,IF(M98=60%,J98*K98*L98*F!$B$60,IF(M98=61%,J98*K98*L98*F!$B$61,IF(M98=62%,J98*K98*L98*F!$B$62,IF(M98=63%,J98*K98*L98*F!$B$63,IF(M98=64%,J98*K98*L98*F!$B$64,IF(M98=65%,J98*K98*L98*F!$B$65,IF(M98=66%,J98*K98*L98*F!$B$66,IF(M98=67%,J98*K98*L98*F!$B$67,IF(M98=68%,J98*K98*L98*F!$B$68,IF(M98=69%,J98*K98*L98*F!$B$69,IF(M98=70%,J98*K98*L98*F!$B$70,IF(M98=71%,J98*K98*L98*F!$B$71,IF(M98=72%,J98*K98*L98*F!$B$72,IF(M98=73%,J98*K98*L98*F!$B$73,IF(M98=74%,J98*K98*L98*F!$B$74,IF(M98=75%,J98*K98*L98*F!$B$75,IF(M98=76%,J98*K98*L98*F!$B$76,IF(M98=77%,J98*K98*L98*F!$B$77,IF(M98=78%,J98*K98*L98*F!$B$78,IF(M98=79%,J98*K98*L98*F!$B$79,IF(M98=80%,J98*K98*L98*F!$B$80,IF(M98=81%,J98*K98*L98*F!$B$81,IF(M98=82%,J98*K98*L98*F!$B$82,IF(M98=83%,J98*K98*L98*F!$B$83,IF(M98=84%,J98*K98*L98*F!$B$84,IF(M98=85%,J98*K98*L98*F!$B$85,IF(M98=86%,J98*K98*L98*F!$B$86,IF(M98=87%,J98*K98*L98*F!$B$87,IF(M98=88%,J98*K98*L98*F!$B$88,IF(M98=89%,J98*K98*L98*F!$B$89,IF(M98=90%,J98*K98*L98*F!$B$90,IF(M98=91%,J98*K98*L98*F!$B$91,IF(M98=92%,J98*K98*L98*F!$B$92,IF(M98=93%,J98*K98*L98*F!$B$93,IF(M98=94%,J98*K98*L98*F!$B$94,IF(M98=95%,J98*K98*L98*F!$B$95,IF(M98=96%,J98*K98*L98*F!$B$96,IF(M98=97%,J98*K98*L98*F!$B$97,IF(M98=98%,J98*K98*L98*F!$B$98,IF(M98=99%,J98*K98*L98*F!$B$99,IF(M98&gt;99%,J98*K98*L98*F!$B$100,))))))))))))))))))))))))))))))))))))))))))))))))))))))))+IF(Q98&lt;30%,0,IF(Q98&lt;35%,N98*O98*P98*F!$B$33,IF(Q98&lt;40%,N98*O98*P98*F!$B$38,IF(Q98&lt;45%,N98*O98*P98*F!$B$43,IF(Q98&lt;50%,N98*O98*P98*F!$B$48,IF(Q98=50%,N98*O98*P98*F!$B$50,IF(Q98=51%,N98*O98*P98*F!$B$51,IF(Q98=52%,N98*O98*P98*F!$B$52,IF(Q98=53%,N98*O98*P98*F!$B$53,IF(Q98=54%,N98*O98*P98*F!$B$54,IF(Q98=55%,N98*O98*P98*F!$B$55,IF(Q98=56%,N98*O98*P98*F!$B$56,IF(Q98=57%,N98*O98*P98*F!$B$57,IF(Q98=58%,N98*O98*P98*F!$B$58,IF(Q98=59%,N98*O98*P98*F!$B$59,IF(Q98=60%,N98*O98*P98*F!$B$60,IF(Q98=61%,N98*O98*P98*F!$B$61,IF(Q98=62%,N98*O98*P98*F!$B$62,IF(Q98=63%,N98*O98*P98*F!$B$63,IF(Q98=64%,N98*O98*P98*F!$B$64,IF(Q98=65%,N98*O98*P98*F!$B$65,IF(Q98=66%,N98*O98*P98*F!$B$66,IF(Q98=67%,N98*O98*P98*F!$B$67,IF(Q98=68%,N98*O98*P98*F!$B$68,IF(Q98=69%,N98*O98*P98*F!$B$69,IF(Q98=70%,N98*O98*P98*F!$B$70,IF(Q98=71%,N98*O98*P98*F!$B$71,IF(Q98=72%,N98*O98*P98*F!$B$72,IF(Q98=73%,N98*O98*P98*F!$B$73,IF(Q98=74%,N98*O98*P98*F!$B$74,IF(Q98=75%,N98*O98*P98*F!$B$75,IF(Q98=76%,N98*O98*P98*F!$B$76,IF(Q98=77%,N98*O98*P98*F!$B$77,IF(Q98=78%,N98*O98*P98*F!$B$78,IF(Q98=79%,N98*O98*P98*F!$B$79,IF(Q98=80%,N98*O98*P98*F!$B$80,IF(Q98=81%,N98*O98*P98*F!$B$81,IF(Q98=82%,N98*O98*P98*F!$B$82,IF(Q98=83%,N98*O98*P98*F!$B$83,IF(Q98=84%,N98*O98*P98*F!$B$84,IF(Q98=85%,N98*O98*P98*F!$B$85,IF(Q98=86%,N98*O98*P98*F!$B$86,IF(Q98=87%,N98*O98*P98*F!$B$87,IF(Q98=88%,N98*O98*P98*F!$B$88,IF(Q98=89%,N98*O98*P98*F!$B$89,IF(Q98=90%,N98*O98*P98*F!$B$90,IF(Q98=91%,N98*O98*P98*F!$B$91,IF(Q98=92%,N98*O98*P98*F!$B$92,IF(Q98=93%,N98*O98*P98*F!$B$93,IF(Q98=94%,N98*O98*P98*F!$B$94,IF(Q98=95%,N98*O98*P98*F!$B$95,IF(Q98=96%,N98*O98*P98*F!$B$96,IF(Q98=97%,N98*O98*P98*F!$B$97,IF(Q98=98%,N98*O98*P98*F!$B$98,IF(Q98=99%,N98*O98*P98*F!$B$99,IF(Q98&gt;99%,N98*O98*P98*F!$B$100,))))))))))))))))))))))))))))))))))))))))))))))))))))))))+IF(U98&lt;30%,0,IF(U98&lt;35%,R98*S98*T98*F!$B$33,IF(U98&lt;40%,R98*S98*T98*F!$B$38,IF(U98&lt;45%,R98*S98*T98*F!$B$43,IF(U98&lt;50%,R98*S98*T98*F!$B$48,IF(U98=50%,R98*S98*T98*F!$B$50,IF(U98=51%,R98*S98*T98*F!$B$51,IF(U98=52%,R98*S98*T98*F!$B$52,IF(U98=53%,R98*S98*T98*F!$B$53,IF(U98=54%,R98*S98*T98*F!$B$54,IF(U98=55%,R98*S98*T98*F!$B$55,IF(U98=56%,R98*S98*T98*F!$B$56,IF(U98=57%,R98*S98*T98*F!$B$57,IF(U98=58%,R98*S98*T98*F!$B$58,IF(U98=59%,R98*S98*T98*F!$B$59,IF(U98=60%,R98*S98*T98*F!$B$60,IF(U98=61%,R98*S98*T98*F!$B$61,IF(U98=62%,R98*S98*T98*F!$B$62,IF(U98=63%,R98*S98*T98*F!$B$63,IF(U98=64%,R98*S98*T98*F!$B$64,IF(U98=65%,R98*S98*T98*F!$B$65,IF(U98=66%,R98*S98*T98*F!$B$66,IF(U98=67%,R98*S98*T98*F!$B$67,IF(U98=68%,R98*S98*T98*F!$B$68,IF(U98=69%,R98*S98*T98*F!$B$69,IF(U98=70%,R98*S98*T98*F!$B$70,IF(U98=71%,R98*S98*T98*F!$B$71,IF(U98=72%,R98*S98*T98*F!$B$72,IF(U98=73%,R98*S98*T98*F!$B$73,IF(U98=74%,R98*S98*T98*F!$B$74,IF(U98=75%,R98*S98*T98*F!$B$75,IF(U98=76%,R98*S98*T98*F!$B$76,IF(U98=77%,R98*S98*T98*F!$B$77,IF(U98=78%,R98*S98*T98*F!$B$78,IF(U98=79%,R98*S98*T98*F!$B$79,IF(U98=80%,R98*S98*T98*F!$B$80,IF(U98=81%,R98*S98*T98*F!$B$81,IF(U98=82%,R98*S98*T98*F!$B$82,IF(U98=83%,R98*S98*T98*F!$B$83,IF(U98=84%,R98*S98*T98*F!$B$84,IF(U98=85%,R98*S98*T98*F!$B$85,IF(U98=86%,R98*S98*T98*F!$B$86,IF(U98=87%,R98*S98*T98*F!$B$87,IF(U98=88%,R98*S98*T98*F!$B$88,IF(U98=89%,R98*S98*T98*F!$B$89,IF(U98=90%,R98*S98*T98*F!$B$90,IF(U98=91%,R98*S98*T98*F!$B$91,IF(U98=92%,R98*S98*T98*F!$B$92,IF(U98=93%,R98*S98*T98*F!$B$93,IF(U98=94%,R98*S98*T98*F!$B$94,IF(U98=95%,R98*S98*T98*F!$B$95,IF(U98=96%,R98*S98*T98*F!$B$96,IF(U98=97%,R98*S98*T98*F!$B$97,IF(U98=98%,R98*S98*T98*F!$B$98,IF(U98=99%,R98*S98*T98*F!$B$99,IF(U98&gt;99%,R98*S98*T98*F!$B$100)))))))))))))))))))))))))))))))))))))))))))))))))))))))))*IF(ISNUMBER(E98),E98,1)*IF(ISNUMBER(D98),D98,1)</f>
        <v>0</v>
      </c>
      <c r="AA98" s="5">
        <f>G98*H98+K98*L98+O98*P98+S98*T98</f>
        <v>0</v>
      </c>
      <c r="AB98" s="32">
        <f>(H98*(IF(I98&lt;45%,0.5,IF(I98&lt;55%,0.8,IF(I98&lt;65%,0.9,IF(I98&lt;75%,1,IF(I98&lt;85%,1.1,1.2))))))+L98*(IF(M98&lt;45%,0.5,IF(M98&lt;55%,0.8,IF(M98&lt;65%,0.9,IF(M98&lt;75%,1,IF(M98&lt;85%,1.1,1.2))))))+P98*(IF(Q98&lt;45%,0.5,IF(Q98&lt;55%,0.8,IF(Q98&lt;65%,0.9,IF(Q98&lt;75%,1,IF(Q98&lt;85%,1.1,1.2))))))+T98*(IF(U98&lt;45%,0.5,IF(U98&lt;55%,0.8,IF(U98&lt;65%,0.9,IF(U98&lt;75%,1,IF(U98&lt;85%,1.1,1.2)))))))*IF(D98&gt;=0.8,6,IF(D98&lt;=0.4,1.5,3))</f>
        <v>0</v>
      </c>
      <c r="AC98" s="10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</row>
    <row r="99" spans="1:62" x14ac:dyDescent="0.25">
      <c r="A99" s="1125"/>
      <c r="B99" s="86" t="str">
        <f t="shared" ref="B99:E99" si="152">IF(B37="","",B37)</f>
        <v/>
      </c>
      <c r="C99" s="84" t="str">
        <f t="shared" si="152"/>
        <v/>
      </c>
      <c r="D99" s="63">
        <f t="shared" si="145"/>
        <v>0</v>
      </c>
      <c r="E99" s="87" t="str">
        <f t="shared" si="152"/>
        <v/>
      </c>
      <c r="F99" s="152"/>
      <c r="G99" s="94"/>
      <c r="H99" s="94"/>
      <c r="I99" s="93">
        <f t="shared" si="140"/>
        <v>0</v>
      </c>
      <c r="J99" s="152"/>
      <c r="K99" s="94"/>
      <c r="L99" s="94"/>
      <c r="M99" s="95">
        <f t="shared" si="141"/>
        <v>0</v>
      </c>
      <c r="N99" s="152"/>
      <c r="O99" s="94"/>
      <c r="P99" s="94"/>
      <c r="Q99" s="95">
        <f t="shared" si="142"/>
        <v>0</v>
      </c>
      <c r="R99" s="152"/>
      <c r="S99" s="94"/>
      <c r="T99" s="94"/>
      <c r="U99" s="93">
        <f t="shared" si="143"/>
        <v>0</v>
      </c>
      <c r="V99" s="113">
        <f t="shared" si="146"/>
        <v>0</v>
      </c>
      <c r="W99" s="114">
        <f t="shared" si="147"/>
        <v>0</v>
      </c>
      <c r="X99" s="36">
        <f t="shared" ref="X99" si="153">ROUND(IFERROR((W99/(Y99*IF(ISNUMBER(E99),E99,1))),0),2)</f>
        <v>0</v>
      </c>
      <c r="Y99" s="90" t="str">
        <f t="shared" si="149"/>
        <v/>
      </c>
      <c r="Z99" s="6">
        <f>(IF(I99&lt;30%,0,IF(I99&lt;35%,F99*G99*H99*F!$B$33,IF(I99&lt;40%,F99*G99*H99*F!$B$38,IF(I99&lt;45%,F99*G99*H99*F!$B$43,IF(I99&lt;50%,F99*G99*H99*F!$B$48,IF(I99=50%,F99*G99*H99*F!$B$50,IF(I99=51%,F99*G99*H99*F!$B$51,IF(I99=52%,F99*G99*H99*F!$B$52,IF(I99=53%,F99*G99*H99*F!$B$53,IF(I99=54%,F99*G99*H99*F!$B$54,IF(I99=55%,F99*G99*H99*F!$B$55,IF(I99=56%,F99*G99*H99*F!$B$56,IF(I99=57%,F99*G99*H99*F!$B$57,IF(I99=58%,F99*G99*H99*F!$B$58,IF(I99=59%,F99*G99*H99*F!$B$59,IF(I99=60%,F99*G99*H99*F!$B$60,IF(I99=61%,F99*G99*H99*F!$B$61,IF(I99=62%,F99*G99*H99*F!$B$62,IF(I99=63%,F99*G99*H99*F!$B$63,IF(I99=64%,F99*G99*H99*F!$B$64,IF(I99=65%,F99*G99*H99*F!$B$65,IF(I99=66%,F99*G99*H99*F!$B$66,IF(I99=67%,F99*G99*H99*F!$B$67,IF(I99=68%,F99*G99*H99*F!$B$68,IF(I99=69%,F99*G99*H99*F!$B$69,IF(I99=70%,F99*G99*H99*F!$B$70,IF(I99=71%,F99*G99*H99*F!$B$71,IF(I99=72%,F99*G99*H99*F!$B$72,IF(I99=73%,F99*G99*H99*F!$B$73,IF(I99=74%,F99*G99*H99*F!$B$74,IF(I99=75%,F99*G99*H99*F!$B$75,IF(I99=76%,F99*G99*H99*F!$B$76,IF(I99=77%,F99*G99*H99*F!$B$77,IF(I99=78%,F99*G99*H99*F!$B$78,IF(I99=79%,F99*G99*H99*F!$B$79,IF(I99=80%,F99*G99*H99*F!$B$80,IF(I99=81%,F99*G99*H99*F!$B$81,IF(I99=82%,F99*G99*H99*F!$B$82,IF(I99=83%,F99*G99*H99*F!$B$83,IF(I99=84%,F99*G99*H99*F!$B$84,IF(I99=85%,F99*G99*H99*F!$B$85,IF(I99=86%,F99*G99*H99*F!$B$86,IF(I99=87%,F99*G99*H99*F!$B$87,IF(I99=88%,F99*G99*H99*F!$B$88,IF(I99=89%,F99*G99*H99*F!$B$89,IF(I99=90%,F99*G99*H99*F!$B$90,IF(I99=91%,F99*G99*H99*F!$B$91,IF(I99=92%,F99*G99*H99*F!$B$92,IF(I99=93%,F99*G99*H99*F!$B$93,IF(I99=94%,F99*G99*H99*F!$B$94,IF(I99=95%,F99*G99*H99*F!$B$95,IF(I99=96%,F99*G99*H99*F!$B$96,IF(I99=97%,F99*G99*H99*F!$B$97,IF(I99=98%,F99*G99*H99*F!$B$98,IF(I99=99%,F99*G99*H99*F!$B$99,IF(I99&gt;99%,F99*G99*H99*F!$B$100,))))))))))))))))))))))))))))))))))))))))))))))))))))))))+IF(M99&lt;30%,0,IF(M99&lt;35%,J99*K99*L99*F!$B$33,IF(M99&lt;40%,J99*K99*L99*F!$B$38,IF(M99&lt;45%,J99*K99*L99*F!$B$43,IF(M99&lt;50%,J99*K99*L99*F!$B$48,IF(M99=50%,J99*K99*L99*F!$B$50,IF(M99=51%,J99*K99*L99*F!$B$51,IF(M99=52%,J99*K99*L99*F!$B$52,IF(M99=53%,J99*K99*L99*F!$B$53,IF(M99=54%,J99*K99*L99*F!$B$54,IF(M99=55%,J99*K99*L99*F!$B$55,IF(M99=56%,J99*K99*L99*F!$B$56,IF(M99=57%,J99*K99*L99*F!$B$57,IF(M99=58%,J99*K99*L99*F!$B$58,IF(M99=59%,J99*K99*L99*F!$B$59,IF(M99=60%,J99*K99*L99*F!$B$60,IF(M99=61%,J99*K99*L99*F!$B$61,IF(M99=62%,J99*K99*L99*F!$B$62,IF(M99=63%,J99*K99*L99*F!$B$63,IF(M99=64%,J99*K99*L99*F!$B$64,IF(M99=65%,J99*K99*L99*F!$B$65,IF(M99=66%,J99*K99*L99*F!$B$66,IF(M99=67%,J99*K99*L99*F!$B$67,IF(M99=68%,J99*K99*L99*F!$B$68,IF(M99=69%,J99*K99*L99*F!$B$69,IF(M99=70%,J99*K99*L99*F!$B$70,IF(M99=71%,J99*K99*L99*F!$B$71,IF(M99=72%,J99*K99*L99*F!$B$72,IF(M99=73%,J99*K99*L99*F!$B$73,IF(M99=74%,J99*K99*L99*F!$B$74,IF(M99=75%,J99*K99*L99*F!$B$75,IF(M99=76%,J99*K99*L99*F!$B$76,IF(M99=77%,J99*K99*L99*F!$B$77,IF(M99=78%,J99*K99*L99*F!$B$78,IF(M99=79%,J99*K99*L99*F!$B$79,IF(M99=80%,J99*K99*L99*F!$B$80,IF(M99=81%,J99*K99*L99*F!$B$81,IF(M99=82%,J99*K99*L99*F!$B$82,IF(M99=83%,J99*K99*L99*F!$B$83,IF(M99=84%,J99*K99*L99*F!$B$84,IF(M99=85%,J99*K99*L99*F!$B$85,IF(M99=86%,J99*K99*L99*F!$B$86,IF(M99=87%,J99*K99*L99*F!$B$87,IF(M99=88%,J99*K99*L99*F!$B$88,IF(M99=89%,J99*K99*L99*F!$B$89,IF(M99=90%,J99*K99*L99*F!$B$90,IF(M99=91%,J99*K99*L99*F!$B$91,IF(M99=92%,J99*K99*L99*F!$B$92,IF(M99=93%,J99*K99*L99*F!$B$93,IF(M99=94%,J99*K99*L99*F!$B$94,IF(M99=95%,J99*K99*L99*F!$B$95,IF(M99=96%,J99*K99*L99*F!$B$96,IF(M99=97%,J99*K99*L99*F!$B$97,IF(M99=98%,J99*K99*L99*F!$B$98,IF(M99=99%,J99*K99*L99*F!$B$99,IF(M99&gt;99%,J99*K99*L99*F!$B$100,))))))))))))))))))))))))))))))))))))))))))))))))))))))))+IF(Q99&lt;30%,0,IF(Q99&lt;35%,N99*O99*P99*F!$B$33,IF(Q99&lt;40%,N99*O99*P99*F!$B$38,IF(Q99&lt;45%,N99*O99*P99*F!$B$43,IF(Q99&lt;50%,N99*O99*P99*F!$B$48,IF(Q99=50%,N99*O99*P99*F!$B$50,IF(Q99=51%,N99*O99*P99*F!$B$51,IF(Q99=52%,N99*O99*P99*F!$B$52,IF(Q99=53%,N99*O99*P99*F!$B$53,IF(Q99=54%,N99*O99*P99*F!$B$54,IF(Q99=55%,N99*O99*P99*F!$B$55,IF(Q99=56%,N99*O99*P99*F!$B$56,IF(Q99=57%,N99*O99*P99*F!$B$57,IF(Q99=58%,N99*O99*P99*F!$B$58,IF(Q99=59%,N99*O99*P99*F!$B$59,IF(Q99=60%,N99*O99*P99*F!$B$60,IF(Q99=61%,N99*O99*P99*F!$B$61,IF(Q99=62%,N99*O99*P99*F!$B$62,IF(Q99=63%,N99*O99*P99*F!$B$63,IF(Q99=64%,N99*O99*P99*F!$B$64,IF(Q99=65%,N99*O99*P99*F!$B$65,IF(Q99=66%,N99*O99*P99*F!$B$66,IF(Q99=67%,N99*O99*P99*F!$B$67,IF(Q99=68%,N99*O99*P99*F!$B$68,IF(Q99=69%,N99*O99*P99*F!$B$69,IF(Q99=70%,N99*O99*P99*F!$B$70,IF(Q99=71%,N99*O99*P99*F!$B$71,IF(Q99=72%,N99*O99*P99*F!$B$72,IF(Q99=73%,N99*O99*P99*F!$B$73,IF(Q99=74%,N99*O99*P99*F!$B$74,IF(Q99=75%,N99*O99*P99*F!$B$75,IF(Q99=76%,N99*O99*P99*F!$B$76,IF(Q99=77%,N99*O99*P99*F!$B$77,IF(Q99=78%,N99*O99*P99*F!$B$78,IF(Q99=79%,N99*O99*P99*F!$B$79,IF(Q99=80%,N99*O99*P99*F!$B$80,IF(Q99=81%,N99*O99*P99*F!$B$81,IF(Q99=82%,N99*O99*P99*F!$B$82,IF(Q99=83%,N99*O99*P99*F!$B$83,IF(Q99=84%,N99*O99*P99*F!$B$84,IF(Q99=85%,N99*O99*P99*F!$B$85,IF(Q99=86%,N99*O99*P99*F!$B$86,IF(Q99=87%,N99*O99*P99*F!$B$87,IF(Q99=88%,N99*O99*P99*F!$B$88,IF(Q99=89%,N99*O99*P99*F!$B$89,IF(Q99=90%,N99*O99*P99*F!$B$90,IF(Q99=91%,N99*O99*P99*F!$B$91,IF(Q99=92%,N99*O99*P99*F!$B$92,IF(Q99=93%,N99*O99*P99*F!$B$93,IF(Q99=94%,N99*O99*P99*F!$B$94,IF(Q99=95%,N99*O99*P99*F!$B$95,IF(Q99=96%,N99*O99*P99*F!$B$96,IF(Q99=97%,N99*O99*P99*F!$B$97,IF(Q99=98%,N99*O99*P99*F!$B$98,IF(Q99=99%,N99*O99*P99*F!$B$99,IF(Q99&gt;99%,N99*O99*P99*F!$B$100,))))))))))))))))))))))))))))))))))))))))))))))))))))))))+IF(U99&lt;30%,0,IF(U99&lt;35%,R99*S99*T99*F!$B$33,IF(U99&lt;40%,R99*S99*T99*F!$B$38,IF(U99&lt;45%,R99*S99*T99*F!$B$43,IF(U99&lt;50%,R99*S99*T99*F!$B$48,IF(U99=50%,R99*S99*T99*F!$B$50,IF(U99=51%,R99*S99*T99*F!$B$51,IF(U99=52%,R99*S99*T99*F!$B$52,IF(U99=53%,R99*S99*T99*F!$B$53,IF(U99=54%,R99*S99*T99*F!$B$54,IF(U99=55%,R99*S99*T99*F!$B$55,IF(U99=56%,R99*S99*T99*F!$B$56,IF(U99=57%,R99*S99*T99*F!$B$57,IF(U99=58%,R99*S99*T99*F!$B$58,IF(U99=59%,R99*S99*T99*F!$B$59,IF(U99=60%,R99*S99*T99*F!$B$60,IF(U99=61%,R99*S99*T99*F!$B$61,IF(U99=62%,R99*S99*T99*F!$B$62,IF(U99=63%,R99*S99*T99*F!$B$63,IF(U99=64%,R99*S99*T99*F!$B$64,IF(U99=65%,R99*S99*T99*F!$B$65,IF(U99=66%,R99*S99*T99*F!$B$66,IF(U99=67%,R99*S99*T99*F!$B$67,IF(U99=68%,R99*S99*T99*F!$B$68,IF(U99=69%,R99*S99*T99*F!$B$69,IF(U99=70%,R99*S99*T99*F!$B$70,IF(U99=71%,R99*S99*T99*F!$B$71,IF(U99=72%,R99*S99*T99*F!$B$72,IF(U99=73%,R99*S99*T99*F!$B$73,IF(U99=74%,R99*S99*T99*F!$B$74,IF(U99=75%,R99*S99*T99*F!$B$75,IF(U99=76%,R99*S99*T99*F!$B$76,IF(U99=77%,R99*S99*T99*F!$B$77,IF(U99=78%,R99*S99*T99*F!$B$78,IF(U99=79%,R99*S99*T99*F!$B$79,IF(U99=80%,R99*S99*T99*F!$B$80,IF(U99=81%,R99*S99*T99*F!$B$81,IF(U99=82%,R99*S99*T99*F!$B$82,IF(U99=83%,R99*S99*T99*F!$B$83,IF(U99=84%,R99*S99*T99*F!$B$84,IF(U99=85%,R99*S99*T99*F!$B$85,IF(U99=86%,R99*S99*T99*F!$B$86,IF(U99=87%,R99*S99*T99*F!$B$87,IF(U99=88%,R99*S99*T99*F!$B$88,IF(U99=89%,R99*S99*T99*F!$B$89,IF(U99=90%,R99*S99*T99*F!$B$90,IF(U99=91%,R99*S99*T99*F!$B$91,IF(U99=92%,R99*S99*T99*F!$B$92,IF(U99=93%,R99*S99*T99*F!$B$93,IF(U99=94%,R99*S99*T99*F!$B$94,IF(U99=95%,R99*S99*T99*F!$B$95,IF(U99=96%,R99*S99*T99*F!$B$96,IF(U99=97%,R99*S99*T99*F!$B$97,IF(U99=98%,R99*S99*T99*F!$B$98,IF(U99=99%,R99*S99*T99*F!$B$99,IF(U99&gt;99%,R99*S99*T99*F!$B$100)))))))))))))))))))))))))))))))))))))))))))))))))))))))))*IF(ISNUMBER(E99),E99,1)*IF(ISNUMBER(D99),D99,1)</f>
        <v>0</v>
      </c>
      <c r="AA99" s="6">
        <f>G99*H99+K99*L99+O99*P99+S99*T99</f>
        <v>0</v>
      </c>
      <c r="AB99" s="35">
        <f>(H99*(IF(I99&lt;45%,0.5,IF(I99&lt;55%,0.8,IF(I99&lt;65%,0.9,IF(I99&lt;75%,1,IF(I99&lt;85%,1.1,1.2))))))+L99*(IF(M99&lt;45%,0.5,IF(M99&lt;55%,0.8,IF(M99&lt;65%,0.9,IF(M99&lt;75%,1,IF(M99&lt;85%,1.1,1.2))))))+P99*(IF(Q99&lt;45%,0.5,IF(Q99&lt;55%,0.8,IF(Q99&lt;65%,0.9,IF(Q99&lt;75%,1,IF(Q99&lt;85%,1.1,1.2))))))+T99*(IF(U99&lt;45%,0.5,IF(U99&lt;55%,0.8,IF(U99&lt;65%,0.9,IF(U99&lt;75%,1,IF(U99&lt;85%,1.1,1.2)))))))*IF(D99&gt;=0.8,6,IF(D99&lt;=0.4,1.5,3))</f>
        <v>0</v>
      </c>
      <c r="AC99" s="10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</row>
    <row r="100" spans="1:62" ht="15.75" thickBot="1" x14ac:dyDescent="0.3">
      <c r="A100" s="1126"/>
      <c r="B100" s="169"/>
      <c r="C100" s="170"/>
      <c r="D100" s="37">
        <f>ROUND(IFERROR((D95*(G95*H95+K95*L95+O95*P95+S95*T95)+D96*(G96*H96+K96*L96+O96*P96+S96*T96)+D97*(G97*H97+K97*L97+O97*P97+S97*T97)+D98*(G98*H98+K98*L98+O98*P98+S98*T98)+D99*(G99*H99+K99*L99+O99*P99+S99*T99))/((G95*H95+K95*L95+O95*P95+S95*T95)+(G96*H96+K96*L96+O96*P96+S96*T96)+(G97*H97+K97*L97+O97*P97+S97*T97)+(G98*H98+K98*L98+O98*P98+S98*T98)+(G99*H99+K99*L99+O99*P99+S99*T99)),0),3)</f>
        <v>0</v>
      </c>
      <c r="E100" s="186"/>
      <c r="F100" s="187"/>
      <c r="G100" s="175"/>
      <c r="H100" s="175"/>
      <c r="I100" s="188"/>
      <c r="J100" s="189"/>
      <c r="K100" s="175"/>
      <c r="L100" s="175"/>
      <c r="M100" s="176"/>
      <c r="N100" s="187"/>
      <c r="O100" s="175"/>
      <c r="P100" s="175"/>
      <c r="Q100" s="176"/>
      <c r="R100" s="187"/>
      <c r="S100" s="180"/>
      <c r="T100" s="177"/>
      <c r="U100" s="188"/>
      <c r="V100" s="122">
        <f>SUM(V95:V99)</f>
        <v>0</v>
      </c>
      <c r="W100" s="117">
        <f>IFERROR(V100/AA100,0)</f>
        <v>0</v>
      </c>
      <c r="X100" s="118">
        <f>ROUND(IFERROR((D95*(I95*G95*H95+M95*K95*L95+Q95*O95*P95+U95*S95*T95)+D96*(I96*G96*H96+M96*K96*L96+Q96*O96*P96+U96*S96*T96)+D97*(I97*G97*H97+M97*K97*L97+Q97*O97*P97+U97*S97*T97)+D98*(I98*G98*H98+M98*K98*L98+Q98*O98*P98+U98*S98*T98)+D99*(I99*G99*H99+M99*K99*L99+Q99*O99*P99+U99*S99*T99))/(D95*(G95*H95+K95*L95+O95*P95+S95*T95)+D96*(G96*H96+K96*L96+O96*P96+S96*T96)+D97*(G97*H97+K97*L97+O97*P97+S97*T97)+D98*(G98*H98+K98*L98+O98*P98+S98*T98)+D99*(G99*H99+K99*L99+O99*P99+S99*T99)),0),2)</f>
        <v>0</v>
      </c>
      <c r="Y100" s="9"/>
      <c r="Z100" s="9">
        <f>SUM(Z95:Z99)</f>
        <v>0</v>
      </c>
      <c r="AA100" s="117">
        <f>SUM(AA95:AA99)</f>
        <v>0</v>
      </c>
      <c r="AB100" s="119">
        <f>IF(SUM(AB95:AB99)=0,TIME(,0,),TIME(,SUM(AB95:AB99)+30,))</f>
        <v>0</v>
      </c>
      <c r="AC100" s="10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</row>
    <row r="101" spans="1:62" x14ac:dyDescent="0.25">
      <c r="A101" s="145" t="s">
        <v>28</v>
      </c>
      <c r="B101" s="76" t="str">
        <f t="shared" ref="B101:E101" si="154">IF(B39="","",B39)</f>
        <v/>
      </c>
      <c r="C101" s="103" t="str">
        <f t="shared" si="154"/>
        <v/>
      </c>
      <c r="D101" s="59">
        <f>D39</f>
        <v>0</v>
      </c>
      <c r="E101" s="88" t="str">
        <f t="shared" si="154"/>
        <v/>
      </c>
      <c r="F101" s="74"/>
      <c r="G101" s="92"/>
      <c r="H101" s="92"/>
      <c r="I101" s="75">
        <f t="shared" ref="I101:I105" si="155">IFERROR(ROUND(F101/$Y101,2),)</f>
        <v>0</v>
      </c>
      <c r="J101" s="74"/>
      <c r="K101" s="92"/>
      <c r="L101" s="92"/>
      <c r="M101" s="91">
        <f t="shared" ref="M101:M105" si="156">IFERROR(ROUND(J101/$Y101,2),)</f>
        <v>0</v>
      </c>
      <c r="N101" s="74"/>
      <c r="O101" s="92"/>
      <c r="P101" s="92"/>
      <c r="Q101" s="75">
        <f t="shared" ref="Q101:Q105" si="157">IFERROR(ROUND(N101/$Y101,2),)</f>
        <v>0</v>
      </c>
      <c r="R101" s="74"/>
      <c r="S101" s="92"/>
      <c r="T101" s="92"/>
      <c r="U101" s="91">
        <f t="shared" ref="U101:U105" si="158">IFERROR(ROUND(R101/$Y101,2),)</f>
        <v>0</v>
      </c>
      <c r="V101" s="123">
        <f>(IF(ISNUMBER(F101),F101,1)*G101*H101+IF(ISNUMBER(J101),J101,1)*K101*L101+IF(ISNUMBER(N101),N101,1)*O101*P101+IF(ISNUMBER(R101),R101,1)*S101*T101)*IF(ISNUMBER(E101),E101,1)</f>
        <v>0</v>
      </c>
      <c r="W101" s="40">
        <f>IFERROR((IF(ISNUMBER(F101),F101,1)*G101*H101+IF(ISNUMBER(J101),J101,1)*K101*L101+IF(ISNUMBER(N101),N101,1)*O101*P101+IF(ISNUMBER(R101),R101,1)*S101*T101)*IF(ISNUMBER(E101),E101,1)/(G101*H101+K101*L101+O101*P101+S101*T101),0)</f>
        <v>0</v>
      </c>
      <c r="X101" s="41">
        <f>ROUND(IFERROR((W101/(Y101*IF(ISNUMBER(E101),E101,1))),0),2)</f>
        <v>0</v>
      </c>
      <c r="Y101" s="89" t="str">
        <f>IF(ISNUMBER(Y39), Y39+(Y39*$Y$63),"")</f>
        <v/>
      </c>
      <c r="Z101" s="7">
        <f>(IF(I101&lt;30%,0,IF(I101&lt;35%,F101*G101*H101*F!$B$33,IF(I101&lt;40%,F101*G101*H101*F!$B$38,IF(I101&lt;45%,F101*G101*H101*F!$B$43,IF(I101&lt;50%,F101*G101*H101*F!$B$48,IF(I101=50%,F101*G101*H101*F!$B$50,IF(I101=51%,F101*G101*H101*F!$B$51,IF(I101=52%,F101*G101*H101*F!$B$52,IF(I101=53%,F101*G101*H101*F!$B$53,IF(I101=54%,F101*G101*H101*F!$B$54,IF(I101=55%,F101*G101*H101*F!$B$55,IF(I101=56%,F101*G101*H101*F!$B$56,IF(I101=57%,F101*G101*H101*F!$B$57,IF(I101=58%,F101*G101*H101*F!$B$58,IF(I101=59%,F101*G101*H101*F!$B$59,IF(I101=60%,F101*G101*H101*F!$B$60,IF(I101=61%,F101*G101*H101*F!$B$61,IF(I101=62%,F101*G101*H101*F!$B$62,IF(I101=63%,F101*G101*H101*F!$B$63,IF(I101=64%,F101*G101*H101*F!$B$64,IF(I101=65%,F101*G101*H101*F!$B$65,IF(I101=66%,F101*G101*H101*F!$B$66,IF(I101=67%,F101*G101*H101*F!$B$67,IF(I101=68%,F101*G101*H101*F!$B$68,IF(I101=69%,F101*G101*H101*F!$B$69,IF(I101=70%,F101*G101*H101*F!$B$70,IF(I101=71%,F101*G101*H101*F!$B$71,IF(I101=72%,F101*G101*H101*F!$B$72,IF(I101=73%,F101*G101*H101*F!$B$73,IF(I101=74%,F101*G101*H101*F!$B$74,IF(I101=75%,F101*G101*H101*F!$B$75,IF(I101=76%,F101*G101*H101*F!$B$76,IF(I101=77%,F101*G101*H101*F!$B$77,IF(I101=78%,F101*G101*H101*F!$B$78,IF(I101=79%,F101*G101*H101*F!$B$79,IF(I101=80%,F101*G101*H101*F!$B$80,IF(I101=81%,F101*G101*H101*F!$B$81,IF(I101=82%,F101*G101*H101*F!$B$82,IF(I101=83%,F101*G101*H101*F!$B$83,IF(I101=84%,F101*G101*H101*F!$B$84,IF(I101=85%,F101*G101*H101*F!$B$85,IF(I101=86%,F101*G101*H101*F!$B$86,IF(I101=87%,F101*G101*H101*F!$B$87,IF(I101=88%,F101*G101*H101*F!$B$88,IF(I101=89%,F101*G101*H101*F!$B$89,IF(I101=90%,F101*G101*H101*F!$B$90,IF(I101=91%,F101*G101*H101*F!$B$91,IF(I101=92%,F101*G101*H101*F!$B$92,IF(I101=93%,F101*G101*H101*F!$B$93,IF(I101=94%,F101*G101*H101*F!$B$94,IF(I101=95%,F101*G101*H101*F!$B$95,IF(I101=96%,F101*G101*H101*F!$B$96,IF(I101=97%,F101*G101*H101*F!$B$97,IF(I101=98%,F101*G101*H101*F!$B$98,IF(I101=99%,F101*G101*H101*F!$B$99,IF(I101&gt;99%,F101*G101*H101*F!$B$100,))))))))))))))))))))))))))))))))))))))))))))))))))))))))+IF(M101&lt;30%,0,IF(M101&lt;35%,J101*K101*L101*F!$B$33,IF(M101&lt;40%,J101*K101*L101*F!$B$38,IF(M101&lt;45%,J101*K101*L101*F!$B$43,IF(M101&lt;50%,J101*K101*L101*F!$B$48,IF(M101=50%,J101*K101*L101*F!$B$50,IF(M101=51%,J101*K101*L101*F!$B$51,IF(M101=52%,J101*K101*L101*F!$B$52,IF(M101=53%,J101*K101*L101*F!$B$53,IF(M101=54%,J101*K101*L101*F!$B$54,IF(M101=55%,J101*K101*L101*F!$B$55,IF(M101=56%,J101*K101*L101*F!$B$56,IF(M101=57%,J101*K101*L101*F!$B$57,IF(M101=58%,J101*K101*L101*F!$B$58,IF(M101=59%,J101*K101*L101*F!$B$59,IF(M101=60%,J101*K101*L101*F!$B$60,IF(M101=61%,J101*K101*L101*F!$B$61,IF(M101=62%,J101*K101*L101*F!$B$62,IF(M101=63%,J101*K101*L101*F!$B$63,IF(M101=64%,J101*K101*L101*F!$B$64,IF(M101=65%,J101*K101*L101*F!$B$65,IF(M101=66%,J101*K101*L101*F!$B$66,IF(M101=67%,J101*K101*L101*F!$B$67,IF(M101=68%,J101*K101*L101*F!$B$68,IF(M101=69%,J101*K101*L101*F!$B$69,IF(M101=70%,J101*K101*L101*F!$B$70,IF(M101=71%,J101*K101*L101*F!$B$71,IF(M101=72%,J101*K101*L101*F!$B$72,IF(M101=73%,J101*K101*L101*F!$B$73,IF(M101=74%,J101*K101*L101*F!$B$74,IF(M101=75%,J101*K101*L101*F!$B$75,IF(M101=76%,J101*K101*L101*F!$B$76,IF(M101=77%,J101*K101*L101*F!$B$77,IF(M101=78%,J101*K101*L101*F!$B$78,IF(M101=79%,J101*K101*L101*F!$B$79,IF(M101=80%,J101*K101*L101*F!$B$80,IF(M101=81%,J101*K101*L101*F!$B$81,IF(M101=82%,J101*K101*L101*F!$B$82,IF(M101=83%,J101*K101*L101*F!$B$83,IF(M101=84%,J101*K101*L101*F!$B$84,IF(M101=85%,J101*K101*L101*F!$B$85,IF(M101=86%,J101*K101*L101*F!$B$86,IF(M101=87%,J101*K101*L101*F!$B$87,IF(M101=88%,J101*K101*L101*F!$B$88,IF(M101=89%,J101*K101*L101*F!$B$89,IF(M101=90%,J101*K101*L101*F!$B$90,IF(M101=91%,J101*K101*L101*F!$B$91,IF(M101=92%,J101*K101*L101*F!$B$92,IF(M101=93%,J101*K101*L101*F!$B$93,IF(M101=94%,J101*K101*L101*F!$B$94,IF(M101=95%,J101*K101*L101*F!$B$95,IF(M101=96%,J101*K101*L101*F!$B$96,IF(M101=97%,J101*K101*L101*F!$B$97,IF(M101=98%,J101*K101*L101*F!$B$98,IF(M101=99%,J101*K101*L101*F!$B$99,IF(M101&gt;99%,J101*K101*L101*F!$B$100,))))))))))))))))))))))))))))))))))))))))))))))))))))))))+IF(Q101&lt;30%,0,IF(Q101&lt;35%,N101*O101*P101*F!$B$33,IF(Q101&lt;40%,N101*O101*P101*F!$B$38,IF(Q101&lt;45%,N101*O101*P101*F!$B$43,IF(Q101&lt;50%,N101*O101*P101*F!$B$48,IF(Q101=50%,N101*O101*P101*F!$B$50,IF(Q101=51%,N101*O101*P101*F!$B$51,IF(Q101=52%,N101*O101*P101*F!$B$52,IF(Q101=53%,N101*O101*P101*F!$B$53,IF(Q101=54%,N101*O101*P101*F!$B$54,IF(Q101=55%,N101*O101*P101*F!$B$55,IF(Q101=56%,N101*O101*P101*F!$B$56,IF(Q101=57%,N101*O101*P101*F!$B$57,IF(Q101=58%,N101*O101*P101*F!$B$58,IF(Q101=59%,N101*O101*P101*F!$B$59,IF(Q101=60%,N101*O101*P101*F!$B$60,IF(Q101=61%,N101*O101*P101*F!$B$61,IF(Q101=62%,N101*O101*P101*F!$B$62,IF(Q101=63%,N101*O101*P101*F!$B$63,IF(Q101=64%,N101*O101*P101*F!$B$64,IF(Q101=65%,N101*O101*P101*F!$B$65,IF(Q101=66%,N101*O101*P101*F!$B$66,IF(Q101=67%,N101*O101*P101*F!$B$67,IF(Q101=68%,N101*O101*P101*F!$B$68,IF(Q101=69%,N101*O101*P101*F!$B$69,IF(Q101=70%,N101*O101*P101*F!$B$70,IF(Q101=71%,N101*O101*P101*F!$B$71,IF(Q101=72%,N101*O101*P101*F!$B$72,IF(Q101=73%,N101*O101*P101*F!$B$73,IF(Q101=74%,N101*O101*P101*F!$B$74,IF(Q101=75%,N101*O101*P101*F!$B$75,IF(Q101=76%,N101*O101*P101*F!$B$76,IF(Q101=77%,N101*O101*P101*F!$B$77,IF(Q101=78%,N101*O101*P101*F!$B$78,IF(Q101=79%,N101*O101*P101*F!$B$79,IF(Q101=80%,N101*O101*P101*F!$B$80,IF(Q101=81%,N101*O101*P101*F!$B$81,IF(Q101=82%,N101*O101*P101*F!$B$82,IF(Q101=83%,N101*O101*P101*F!$B$83,IF(Q101=84%,N101*O101*P101*F!$B$84,IF(Q101=85%,N101*O101*P101*F!$B$85,IF(Q101=86%,N101*O101*P101*F!$B$86,IF(Q101=87%,N101*O101*P101*F!$B$87,IF(Q101=88%,N101*O101*P101*F!$B$88,IF(Q101=89%,N101*O101*P101*F!$B$89,IF(Q101=90%,N101*O101*P101*F!$B$90,IF(Q101=91%,N101*O101*P101*F!$B$91,IF(Q101=92%,N101*O101*P101*F!$B$92,IF(Q101=93%,N101*O101*P101*F!$B$93,IF(Q101=94%,N101*O101*P101*F!$B$94,IF(Q101=95%,N101*O101*P101*F!$B$95,IF(Q101=96%,N101*O101*P101*F!$B$96,IF(Q101=97%,N101*O101*P101*F!$B$97,IF(Q101=98%,N101*O101*P101*F!$B$98,IF(Q101=99%,N101*O101*P101*F!$B$99,IF(Q101&gt;99%,N101*O101*P101*F!$B$100,))))))))))))))))))))))))))))))))))))))))))))))))))))))))+IF(U101&lt;30%,0,IF(U101&lt;35%,R101*S101*T101*F!$B$33,IF(U101&lt;40%,R101*S101*T101*F!$B$38,IF(U101&lt;45%,R101*S101*T101*F!$B$43,IF(U101&lt;50%,R101*S101*T101*F!$B$48,IF(U101=50%,R101*S101*T101*F!$B$50,IF(U101=51%,R101*S101*T101*F!$B$51,IF(U101=52%,R101*S101*T101*F!$B$52,IF(U101=53%,R101*S101*T101*F!$B$53,IF(U101=54%,R101*S101*T101*F!$B$54,IF(U101=55%,R101*S101*T101*F!$B$55,IF(U101=56%,R101*S101*T101*F!$B$56,IF(U101=57%,R101*S101*T101*F!$B$57,IF(U101=58%,R101*S101*T101*F!$B$58,IF(U101=59%,R101*S101*T101*F!$B$59,IF(U101=60%,R101*S101*T101*F!$B$60,IF(U101=61%,R101*S101*T101*F!$B$61,IF(U101=62%,R101*S101*T101*F!$B$62,IF(U101=63%,R101*S101*T101*F!$B$63,IF(U101=64%,R101*S101*T101*F!$B$64,IF(U101=65%,R101*S101*T101*F!$B$65,IF(U101=66%,R101*S101*T101*F!$B$66,IF(U101=67%,R101*S101*T101*F!$B$67,IF(U101=68%,R101*S101*T101*F!$B$68,IF(U101=69%,R101*S101*T101*F!$B$69,IF(U101=70%,R101*S101*T101*F!$B$70,IF(U101=71%,R101*S101*T101*F!$B$71,IF(U101=72%,R101*S101*T101*F!$B$72,IF(U101=73%,R101*S101*T101*F!$B$73,IF(U101=74%,R101*S101*T101*F!$B$74,IF(U101=75%,R101*S101*T101*F!$B$75,IF(U101=76%,R101*S101*T101*F!$B$76,IF(U101=77%,R101*S101*T101*F!$B$77,IF(U101=78%,R101*S101*T101*F!$B$78,IF(U101=79%,R101*S101*T101*F!$B$79,IF(U101=80%,R101*S101*T101*F!$B$80,IF(U101=81%,R101*S101*T101*F!$B$81,IF(U101=82%,R101*S101*T101*F!$B$82,IF(U101=83%,R101*S101*T101*F!$B$83,IF(U101=84%,R101*S101*T101*F!$B$84,IF(U101=85%,R101*S101*T101*F!$B$85,IF(U101=86%,R101*S101*T101*F!$B$86,IF(U101=87%,R101*S101*T101*F!$B$87,IF(U101=88%,R101*S101*T101*F!$B$88,IF(U101=89%,R101*S101*T101*F!$B$89,IF(U101=90%,R101*S101*T101*F!$B$90,IF(U101=91%,R101*S101*T101*F!$B$91,IF(U101=92%,R101*S101*T101*F!$B$92,IF(U101=93%,R101*S101*T101*F!$B$93,IF(U101=94%,R101*S101*T101*F!$B$94,IF(U101=95%,R101*S101*T101*F!$B$95,IF(U101=96%,R101*S101*T101*F!$B$96,IF(U101=97%,R101*S101*T101*F!$B$97,IF(U101=98%,R101*S101*T101*F!$B$98,IF(U101=99%,R101*S101*T101*F!$B$99,IF(U101&gt;99%,R101*S101*T101*F!$B$100)))))))))))))))))))))))))))))))))))))))))))))))))))))))))*IF(ISNUMBER(E101),E101,1)*IF(ISNUMBER(D101),D101,1)</f>
        <v>0</v>
      </c>
      <c r="AA101" s="7">
        <f>G101*H101+K101*L101+O101*P101+S101*T101</f>
        <v>0</v>
      </c>
      <c r="AB101" s="131">
        <f>(H101*(IF(I101&lt;45%,0.5,IF(I101&lt;55%,0.8,IF(I101&lt;65%,0.9,IF(I101&lt;75%,1,IF(I101&lt;85%,1.1,1.2))))))+L101*(IF(M101&lt;45%,0.5,IF(M101&lt;55%,0.8,IF(M101&lt;65%,0.9,IF(M101&lt;75%,1,IF(M101&lt;85%,1.1,1.2))))))+P101*(IF(Q101&lt;45%,0.5,IF(Q101&lt;55%,0.8,IF(Q101&lt;65%,0.9,IF(Q101&lt;75%,1,IF(Q101&lt;85%,1.1,1.2))))))+T101*(IF(U101&lt;45%,0.5,IF(U101&lt;55%,0.8,IF(U101&lt;65%,0.9,IF(U101&lt;75%,1,IF(U101&lt;85%,1.1,1.2)))))))*IF(D101&gt;=0.8,6,IF(D101&lt;=0.4,1.5,3))</f>
        <v>0</v>
      </c>
      <c r="AC101" s="10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</row>
    <row r="102" spans="1:62" x14ac:dyDescent="0.25">
      <c r="A102" s="1125">
        <f>A90+1</f>
        <v>41984</v>
      </c>
      <c r="B102" s="76" t="str">
        <f t="shared" ref="B102:E102" si="159">IF(B40="","",B40)</f>
        <v/>
      </c>
      <c r="C102" s="77" t="str">
        <f t="shared" si="159"/>
        <v/>
      </c>
      <c r="D102" s="63">
        <f t="shared" ref="D102:D105" si="160">D40</f>
        <v>0</v>
      </c>
      <c r="E102" s="83" t="str">
        <f t="shared" si="159"/>
        <v/>
      </c>
      <c r="F102" s="79"/>
      <c r="G102" s="94"/>
      <c r="H102" s="94"/>
      <c r="I102" s="70">
        <f t="shared" si="155"/>
        <v>0</v>
      </c>
      <c r="J102" s="79"/>
      <c r="K102" s="94"/>
      <c r="L102" s="94"/>
      <c r="M102" s="71">
        <f t="shared" si="156"/>
        <v>0</v>
      </c>
      <c r="N102" s="79"/>
      <c r="O102" s="94"/>
      <c r="P102" s="94"/>
      <c r="Q102" s="70">
        <f t="shared" si="157"/>
        <v>0</v>
      </c>
      <c r="R102" s="79"/>
      <c r="S102" s="94"/>
      <c r="T102" s="94"/>
      <c r="U102" s="71">
        <f t="shared" si="158"/>
        <v>0</v>
      </c>
      <c r="V102" s="125">
        <f t="shared" ref="V102:V105" si="161">(IF(ISNUMBER(F102),F102,1)*G102*H102+IF(ISNUMBER(J102),J102,1)*K102*L102+IF(ISNUMBER(N102),N102,1)*O102*P102+IF(ISNUMBER(R102),R102,1)*S102*T102)*IF(ISNUMBER(E102),E102,1)</f>
        <v>0</v>
      </c>
      <c r="W102" s="43">
        <f t="shared" ref="W102:W105" si="162">IFERROR((IF(ISNUMBER(F102),F102,1)*G102*H102+IF(ISNUMBER(J102),J102,1)*K102*L102+IF(ISNUMBER(N102),N102,1)*O102*P102+IF(ISNUMBER(R102),R102,1)*S102*T102)*IF(ISNUMBER(E102),E102,1)/(G102*H102+K102*L102+O102*P102+S102*T102),0)</f>
        <v>0</v>
      </c>
      <c r="X102" s="34">
        <f t="shared" ref="X102:X103" si="163">ROUND(IFERROR((W102/(Y102*IF(ISNUMBER(E102),E102,1))),0),2)</f>
        <v>0</v>
      </c>
      <c r="Y102" s="90" t="str">
        <f t="shared" ref="Y102:Y105" si="164">IF(ISNUMBER(Y40), Y40+(Y40*$Y$63),"")</f>
        <v/>
      </c>
      <c r="Z102" s="6">
        <f>(IF(I102&lt;30%,0,IF(I102&lt;35%,F102*G102*H102*F!$B$33,IF(I102&lt;40%,F102*G102*H102*F!$B$38,IF(I102&lt;45%,F102*G102*H102*F!$B$43,IF(I102&lt;50%,F102*G102*H102*F!$B$48,IF(I102=50%,F102*G102*H102*F!$B$50,IF(I102=51%,F102*G102*H102*F!$B$51,IF(I102=52%,F102*G102*H102*F!$B$52,IF(I102=53%,F102*G102*H102*F!$B$53,IF(I102=54%,F102*G102*H102*F!$B$54,IF(I102=55%,F102*G102*H102*F!$B$55,IF(I102=56%,F102*G102*H102*F!$B$56,IF(I102=57%,F102*G102*H102*F!$B$57,IF(I102=58%,F102*G102*H102*F!$B$58,IF(I102=59%,F102*G102*H102*F!$B$59,IF(I102=60%,F102*G102*H102*F!$B$60,IF(I102=61%,F102*G102*H102*F!$B$61,IF(I102=62%,F102*G102*H102*F!$B$62,IF(I102=63%,F102*G102*H102*F!$B$63,IF(I102=64%,F102*G102*H102*F!$B$64,IF(I102=65%,F102*G102*H102*F!$B$65,IF(I102=66%,F102*G102*H102*F!$B$66,IF(I102=67%,F102*G102*H102*F!$B$67,IF(I102=68%,F102*G102*H102*F!$B$68,IF(I102=69%,F102*G102*H102*F!$B$69,IF(I102=70%,F102*G102*H102*F!$B$70,IF(I102=71%,F102*G102*H102*F!$B$71,IF(I102=72%,F102*G102*H102*F!$B$72,IF(I102=73%,F102*G102*H102*F!$B$73,IF(I102=74%,F102*G102*H102*F!$B$74,IF(I102=75%,F102*G102*H102*F!$B$75,IF(I102=76%,F102*G102*H102*F!$B$76,IF(I102=77%,F102*G102*H102*F!$B$77,IF(I102=78%,F102*G102*H102*F!$B$78,IF(I102=79%,F102*G102*H102*F!$B$79,IF(I102=80%,F102*G102*H102*F!$B$80,IF(I102=81%,F102*G102*H102*F!$B$81,IF(I102=82%,F102*G102*H102*F!$B$82,IF(I102=83%,F102*G102*H102*F!$B$83,IF(I102=84%,F102*G102*H102*F!$B$84,IF(I102=85%,F102*G102*H102*F!$B$85,IF(I102=86%,F102*G102*H102*F!$B$86,IF(I102=87%,F102*G102*H102*F!$B$87,IF(I102=88%,F102*G102*H102*F!$B$88,IF(I102=89%,F102*G102*H102*F!$B$89,IF(I102=90%,F102*G102*H102*F!$B$90,IF(I102=91%,F102*G102*H102*F!$B$91,IF(I102=92%,F102*G102*H102*F!$B$92,IF(I102=93%,F102*G102*H102*F!$B$93,IF(I102=94%,F102*G102*H102*F!$B$94,IF(I102=95%,F102*G102*H102*F!$B$95,IF(I102=96%,F102*G102*H102*F!$B$96,IF(I102=97%,F102*G102*H102*F!$B$97,IF(I102=98%,F102*G102*H102*F!$B$98,IF(I102=99%,F102*G102*H102*F!$B$99,IF(I102&gt;99%,F102*G102*H102*F!$B$100,))))))))))))))))))))))))))))))))))))))))))))))))))))))))+IF(M102&lt;30%,0,IF(M102&lt;35%,J102*K102*L102*F!$B$33,IF(M102&lt;40%,J102*K102*L102*F!$B$38,IF(M102&lt;45%,J102*K102*L102*F!$B$43,IF(M102&lt;50%,J102*K102*L102*F!$B$48,IF(M102=50%,J102*K102*L102*F!$B$50,IF(M102=51%,J102*K102*L102*F!$B$51,IF(M102=52%,J102*K102*L102*F!$B$52,IF(M102=53%,J102*K102*L102*F!$B$53,IF(M102=54%,J102*K102*L102*F!$B$54,IF(M102=55%,J102*K102*L102*F!$B$55,IF(M102=56%,J102*K102*L102*F!$B$56,IF(M102=57%,J102*K102*L102*F!$B$57,IF(M102=58%,J102*K102*L102*F!$B$58,IF(M102=59%,J102*K102*L102*F!$B$59,IF(M102=60%,J102*K102*L102*F!$B$60,IF(M102=61%,J102*K102*L102*F!$B$61,IF(M102=62%,J102*K102*L102*F!$B$62,IF(M102=63%,J102*K102*L102*F!$B$63,IF(M102=64%,J102*K102*L102*F!$B$64,IF(M102=65%,J102*K102*L102*F!$B$65,IF(M102=66%,J102*K102*L102*F!$B$66,IF(M102=67%,J102*K102*L102*F!$B$67,IF(M102=68%,J102*K102*L102*F!$B$68,IF(M102=69%,J102*K102*L102*F!$B$69,IF(M102=70%,J102*K102*L102*F!$B$70,IF(M102=71%,J102*K102*L102*F!$B$71,IF(M102=72%,J102*K102*L102*F!$B$72,IF(M102=73%,J102*K102*L102*F!$B$73,IF(M102=74%,J102*K102*L102*F!$B$74,IF(M102=75%,J102*K102*L102*F!$B$75,IF(M102=76%,J102*K102*L102*F!$B$76,IF(M102=77%,J102*K102*L102*F!$B$77,IF(M102=78%,J102*K102*L102*F!$B$78,IF(M102=79%,J102*K102*L102*F!$B$79,IF(M102=80%,J102*K102*L102*F!$B$80,IF(M102=81%,J102*K102*L102*F!$B$81,IF(M102=82%,J102*K102*L102*F!$B$82,IF(M102=83%,J102*K102*L102*F!$B$83,IF(M102=84%,J102*K102*L102*F!$B$84,IF(M102=85%,J102*K102*L102*F!$B$85,IF(M102=86%,J102*K102*L102*F!$B$86,IF(M102=87%,J102*K102*L102*F!$B$87,IF(M102=88%,J102*K102*L102*F!$B$88,IF(M102=89%,J102*K102*L102*F!$B$89,IF(M102=90%,J102*K102*L102*F!$B$90,IF(M102=91%,J102*K102*L102*F!$B$91,IF(M102=92%,J102*K102*L102*F!$B$92,IF(M102=93%,J102*K102*L102*F!$B$93,IF(M102=94%,J102*K102*L102*F!$B$94,IF(M102=95%,J102*K102*L102*F!$B$95,IF(M102=96%,J102*K102*L102*F!$B$96,IF(M102=97%,J102*K102*L102*F!$B$97,IF(M102=98%,J102*K102*L102*F!$B$98,IF(M102=99%,J102*K102*L102*F!$B$99,IF(M102&gt;99%,J102*K102*L102*F!$B$100,))))))))))))))))))))))))))))))))))))))))))))))))))))))))+IF(Q102&lt;30%,0,IF(Q102&lt;35%,N102*O102*P102*F!$B$33,IF(Q102&lt;40%,N102*O102*P102*F!$B$38,IF(Q102&lt;45%,N102*O102*P102*F!$B$43,IF(Q102&lt;50%,N102*O102*P102*F!$B$48,IF(Q102=50%,N102*O102*P102*F!$B$50,IF(Q102=51%,N102*O102*P102*F!$B$51,IF(Q102=52%,N102*O102*P102*F!$B$52,IF(Q102=53%,N102*O102*P102*F!$B$53,IF(Q102=54%,N102*O102*P102*F!$B$54,IF(Q102=55%,N102*O102*P102*F!$B$55,IF(Q102=56%,N102*O102*P102*F!$B$56,IF(Q102=57%,N102*O102*P102*F!$B$57,IF(Q102=58%,N102*O102*P102*F!$B$58,IF(Q102=59%,N102*O102*P102*F!$B$59,IF(Q102=60%,N102*O102*P102*F!$B$60,IF(Q102=61%,N102*O102*P102*F!$B$61,IF(Q102=62%,N102*O102*P102*F!$B$62,IF(Q102=63%,N102*O102*P102*F!$B$63,IF(Q102=64%,N102*O102*P102*F!$B$64,IF(Q102=65%,N102*O102*P102*F!$B$65,IF(Q102=66%,N102*O102*P102*F!$B$66,IF(Q102=67%,N102*O102*P102*F!$B$67,IF(Q102=68%,N102*O102*P102*F!$B$68,IF(Q102=69%,N102*O102*P102*F!$B$69,IF(Q102=70%,N102*O102*P102*F!$B$70,IF(Q102=71%,N102*O102*P102*F!$B$71,IF(Q102=72%,N102*O102*P102*F!$B$72,IF(Q102=73%,N102*O102*P102*F!$B$73,IF(Q102=74%,N102*O102*P102*F!$B$74,IF(Q102=75%,N102*O102*P102*F!$B$75,IF(Q102=76%,N102*O102*P102*F!$B$76,IF(Q102=77%,N102*O102*P102*F!$B$77,IF(Q102=78%,N102*O102*P102*F!$B$78,IF(Q102=79%,N102*O102*P102*F!$B$79,IF(Q102=80%,N102*O102*P102*F!$B$80,IF(Q102=81%,N102*O102*P102*F!$B$81,IF(Q102=82%,N102*O102*P102*F!$B$82,IF(Q102=83%,N102*O102*P102*F!$B$83,IF(Q102=84%,N102*O102*P102*F!$B$84,IF(Q102=85%,N102*O102*P102*F!$B$85,IF(Q102=86%,N102*O102*P102*F!$B$86,IF(Q102=87%,N102*O102*P102*F!$B$87,IF(Q102=88%,N102*O102*P102*F!$B$88,IF(Q102=89%,N102*O102*P102*F!$B$89,IF(Q102=90%,N102*O102*P102*F!$B$90,IF(Q102=91%,N102*O102*P102*F!$B$91,IF(Q102=92%,N102*O102*P102*F!$B$92,IF(Q102=93%,N102*O102*P102*F!$B$93,IF(Q102=94%,N102*O102*P102*F!$B$94,IF(Q102=95%,N102*O102*P102*F!$B$95,IF(Q102=96%,N102*O102*P102*F!$B$96,IF(Q102=97%,N102*O102*P102*F!$B$97,IF(Q102=98%,N102*O102*P102*F!$B$98,IF(Q102=99%,N102*O102*P102*F!$B$99,IF(Q102&gt;99%,N102*O102*P102*F!$B$100,))))))))))))))))))))))))))))))))))))))))))))))))))))))))+IF(U102&lt;30%,0,IF(U102&lt;35%,R102*S102*T102*F!$B$33,IF(U102&lt;40%,R102*S102*T102*F!$B$38,IF(U102&lt;45%,R102*S102*T102*F!$B$43,IF(U102&lt;50%,R102*S102*T102*F!$B$48,IF(U102=50%,R102*S102*T102*F!$B$50,IF(U102=51%,R102*S102*T102*F!$B$51,IF(U102=52%,R102*S102*T102*F!$B$52,IF(U102=53%,R102*S102*T102*F!$B$53,IF(U102=54%,R102*S102*T102*F!$B$54,IF(U102=55%,R102*S102*T102*F!$B$55,IF(U102=56%,R102*S102*T102*F!$B$56,IF(U102=57%,R102*S102*T102*F!$B$57,IF(U102=58%,R102*S102*T102*F!$B$58,IF(U102=59%,R102*S102*T102*F!$B$59,IF(U102=60%,R102*S102*T102*F!$B$60,IF(U102=61%,R102*S102*T102*F!$B$61,IF(U102=62%,R102*S102*T102*F!$B$62,IF(U102=63%,R102*S102*T102*F!$B$63,IF(U102=64%,R102*S102*T102*F!$B$64,IF(U102=65%,R102*S102*T102*F!$B$65,IF(U102=66%,R102*S102*T102*F!$B$66,IF(U102=67%,R102*S102*T102*F!$B$67,IF(U102=68%,R102*S102*T102*F!$B$68,IF(U102=69%,R102*S102*T102*F!$B$69,IF(U102=70%,R102*S102*T102*F!$B$70,IF(U102=71%,R102*S102*T102*F!$B$71,IF(U102=72%,R102*S102*T102*F!$B$72,IF(U102=73%,R102*S102*T102*F!$B$73,IF(U102=74%,R102*S102*T102*F!$B$74,IF(U102=75%,R102*S102*T102*F!$B$75,IF(U102=76%,R102*S102*T102*F!$B$76,IF(U102=77%,R102*S102*T102*F!$B$77,IF(U102=78%,R102*S102*T102*F!$B$78,IF(U102=79%,R102*S102*T102*F!$B$79,IF(U102=80%,R102*S102*T102*F!$B$80,IF(U102=81%,R102*S102*T102*F!$B$81,IF(U102=82%,R102*S102*T102*F!$B$82,IF(U102=83%,R102*S102*T102*F!$B$83,IF(U102=84%,R102*S102*T102*F!$B$84,IF(U102=85%,R102*S102*T102*F!$B$85,IF(U102=86%,R102*S102*T102*F!$B$86,IF(U102=87%,R102*S102*T102*F!$B$87,IF(U102=88%,R102*S102*T102*F!$B$88,IF(U102=89%,R102*S102*T102*F!$B$89,IF(U102=90%,R102*S102*T102*F!$B$90,IF(U102=91%,R102*S102*T102*F!$B$91,IF(U102=92%,R102*S102*T102*F!$B$92,IF(U102=93%,R102*S102*T102*F!$B$93,IF(U102=94%,R102*S102*T102*F!$B$94,IF(U102=95%,R102*S102*T102*F!$B$95,IF(U102=96%,R102*S102*T102*F!$B$96,IF(U102=97%,R102*S102*T102*F!$B$97,IF(U102=98%,R102*S102*T102*F!$B$98,IF(U102=99%,R102*S102*T102*F!$B$99,IF(U102&gt;99%,R102*S102*T102*F!$B$100)))))))))))))))))))))))))))))))))))))))))))))))))))))))))*IF(ISNUMBER(E102),E102,1)*IF(ISNUMBER(D102),D102,1)</f>
        <v>0</v>
      </c>
      <c r="AA102" s="6">
        <f>G102*H102+K102*L102+O102*P102+S102*T102</f>
        <v>0</v>
      </c>
      <c r="AB102" s="115">
        <f>(H102*(IF(I102&lt;45%,0.5,IF(I102&lt;55%,0.8,IF(I102&lt;65%,0.9,IF(I102&lt;75%,1,IF(I102&lt;85%,1.1,1.2))))))+L102*(IF(M102&lt;45%,0.5,IF(M102&lt;55%,0.8,IF(M102&lt;65%,0.9,IF(M102&lt;75%,1,IF(M102&lt;85%,1.1,1.2))))))+P102*(IF(Q102&lt;45%,0.5,IF(Q102&lt;55%,0.8,IF(Q102&lt;65%,0.9,IF(Q102&lt;75%,1,IF(Q102&lt;85%,1.1,1.2))))))+T102*(IF(U102&lt;45%,0.5,IF(U102&lt;55%,0.8,IF(U102&lt;65%,0.9,IF(U102&lt;75%,1,IF(U102&lt;85%,1.1,1.2)))))))*IF(D102&gt;=0.8,6,IF(D102&lt;=0.4,1.5,3))</f>
        <v>0</v>
      </c>
      <c r="AC102" s="10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</row>
    <row r="103" spans="1:62" x14ac:dyDescent="0.25">
      <c r="A103" s="1125"/>
      <c r="B103" s="76" t="str">
        <f t="shared" ref="B103:E103" si="165">IF(B41="","",B41)</f>
        <v/>
      </c>
      <c r="C103" s="77" t="str">
        <f t="shared" si="165"/>
        <v/>
      </c>
      <c r="D103" s="63">
        <f t="shared" si="160"/>
        <v>0</v>
      </c>
      <c r="E103" s="83" t="str">
        <f t="shared" si="165"/>
        <v/>
      </c>
      <c r="F103" s="81"/>
      <c r="G103" s="96"/>
      <c r="H103" s="96"/>
      <c r="I103" s="82">
        <f t="shared" si="155"/>
        <v>0</v>
      </c>
      <c r="J103" s="81"/>
      <c r="K103" s="96"/>
      <c r="L103" s="96"/>
      <c r="M103" s="104">
        <f t="shared" si="156"/>
        <v>0</v>
      </c>
      <c r="N103" s="81"/>
      <c r="O103" s="96"/>
      <c r="P103" s="96"/>
      <c r="Q103" s="82">
        <f t="shared" si="157"/>
        <v>0</v>
      </c>
      <c r="R103" s="81"/>
      <c r="S103" s="96"/>
      <c r="T103" s="96"/>
      <c r="U103" s="104">
        <f t="shared" si="158"/>
        <v>0</v>
      </c>
      <c r="V103" s="128">
        <f t="shared" si="161"/>
        <v>0</v>
      </c>
      <c r="W103" s="44">
        <f t="shared" si="162"/>
        <v>0</v>
      </c>
      <c r="X103" s="45">
        <f t="shared" si="163"/>
        <v>0</v>
      </c>
      <c r="Y103" s="90" t="str">
        <f t="shared" si="164"/>
        <v/>
      </c>
      <c r="Z103" s="8">
        <f>(IF(I103&lt;30%,0,IF(I103&lt;35%,F103*G103*H103*F!$B$33,IF(I103&lt;40%,F103*G103*H103*F!$B$38,IF(I103&lt;45%,F103*G103*H103*F!$B$43,IF(I103&lt;50%,F103*G103*H103*F!$B$48,IF(I103=50%,F103*G103*H103*F!$B$50,IF(I103=51%,F103*G103*H103*F!$B$51,IF(I103=52%,F103*G103*H103*F!$B$52,IF(I103=53%,F103*G103*H103*F!$B$53,IF(I103=54%,F103*G103*H103*F!$B$54,IF(I103=55%,F103*G103*H103*F!$B$55,IF(I103=56%,F103*G103*H103*F!$B$56,IF(I103=57%,F103*G103*H103*F!$B$57,IF(I103=58%,F103*G103*H103*F!$B$58,IF(I103=59%,F103*G103*H103*F!$B$59,IF(I103=60%,F103*G103*H103*F!$B$60,IF(I103=61%,F103*G103*H103*F!$B$61,IF(I103=62%,F103*G103*H103*F!$B$62,IF(I103=63%,F103*G103*H103*F!$B$63,IF(I103=64%,F103*G103*H103*F!$B$64,IF(I103=65%,F103*G103*H103*F!$B$65,IF(I103=66%,F103*G103*H103*F!$B$66,IF(I103=67%,F103*G103*H103*F!$B$67,IF(I103=68%,F103*G103*H103*F!$B$68,IF(I103=69%,F103*G103*H103*F!$B$69,IF(I103=70%,F103*G103*H103*F!$B$70,IF(I103=71%,F103*G103*H103*F!$B$71,IF(I103=72%,F103*G103*H103*F!$B$72,IF(I103=73%,F103*G103*H103*F!$B$73,IF(I103=74%,F103*G103*H103*F!$B$74,IF(I103=75%,F103*G103*H103*F!$B$75,IF(I103=76%,F103*G103*H103*F!$B$76,IF(I103=77%,F103*G103*H103*F!$B$77,IF(I103=78%,F103*G103*H103*F!$B$78,IF(I103=79%,F103*G103*H103*F!$B$79,IF(I103=80%,F103*G103*H103*F!$B$80,IF(I103=81%,F103*G103*H103*F!$B$81,IF(I103=82%,F103*G103*H103*F!$B$82,IF(I103=83%,F103*G103*H103*F!$B$83,IF(I103=84%,F103*G103*H103*F!$B$84,IF(I103=85%,F103*G103*H103*F!$B$85,IF(I103=86%,F103*G103*H103*F!$B$86,IF(I103=87%,F103*G103*H103*F!$B$87,IF(I103=88%,F103*G103*H103*F!$B$88,IF(I103=89%,F103*G103*H103*F!$B$89,IF(I103=90%,F103*G103*H103*F!$B$90,IF(I103=91%,F103*G103*H103*F!$B$91,IF(I103=92%,F103*G103*H103*F!$B$92,IF(I103=93%,F103*G103*H103*F!$B$93,IF(I103=94%,F103*G103*H103*F!$B$94,IF(I103=95%,F103*G103*H103*F!$B$95,IF(I103=96%,F103*G103*H103*F!$B$96,IF(I103=97%,F103*G103*H103*F!$B$97,IF(I103=98%,F103*G103*H103*F!$B$98,IF(I103=99%,F103*G103*H103*F!$B$99,IF(I103&gt;99%,F103*G103*H103*F!$B$100,))))))))))))))))))))))))))))))))))))))))))))))))))))))))+IF(M103&lt;30%,0,IF(M103&lt;35%,J103*K103*L103*F!$B$33,IF(M103&lt;40%,J103*K103*L103*F!$B$38,IF(M103&lt;45%,J103*K103*L103*F!$B$43,IF(M103&lt;50%,J103*K103*L103*F!$B$48,IF(M103=50%,J103*K103*L103*F!$B$50,IF(M103=51%,J103*K103*L103*F!$B$51,IF(M103=52%,J103*K103*L103*F!$B$52,IF(M103=53%,J103*K103*L103*F!$B$53,IF(M103=54%,J103*K103*L103*F!$B$54,IF(M103=55%,J103*K103*L103*F!$B$55,IF(M103=56%,J103*K103*L103*F!$B$56,IF(M103=57%,J103*K103*L103*F!$B$57,IF(M103=58%,J103*K103*L103*F!$B$58,IF(M103=59%,J103*K103*L103*F!$B$59,IF(M103=60%,J103*K103*L103*F!$B$60,IF(M103=61%,J103*K103*L103*F!$B$61,IF(M103=62%,J103*K103*L103*F!$B$62,IF(M103=63%,J103*K103*L103*F!$B$63,IF(M103=64%,J103*K103*L103*F!$B$64,IF(M103=65%,J103*K103*L103*F!$B$65,IF(M103=66%,J103*K103*L103*F!$B$66,IF(M103=67%,J103*K103*L103*F!$B$67,IF(M103=68%,J103*K103*L103*F!$B$68,IF(M103=69%,J103*K103*L103*F!$B$69,IF(M103=70%,J103*K103*L103*F!$B$70,IF(M103=71%,J103*K103*L103*F!$B$71,IF(M103=72%,J103*K103*L103*F!$B$72,IF(M103=73%,J103*K103*L103*F!$B$73,IF(M103=74%,J103*K103*L103*F!$B$74,IF(M103=75%,J103*K103*L103*F!$B$75,IF(M103=76%,J103*K103*L103*F!$B$76,IF(M103=77%,J103*K103*L103*F!$B$77,IF(M103=78%,J103*K103*L103*F!$B$78,IF(M103=79%,J103*K103*L103*F!$B$79,IF(M103=80%,J103*K103*L103*F!$B$80,IF(M103=81%,J103*K103*L103*F!$B$81,IF(M103=82%,J103*K103*L103*F!$B$82,IF(M103=83%,J103*K103*L103*F!$B$83,IF(M103=84%,J103*K103*L103*F!$B$84,IF(M103=85%,J103*K103*L103*F!$B$85,IF(M103=86%,J103*K103*L103*F!$B$86,IF(M103=87%,J103*K103*L103*F!$B$87,IF(M103=88%,J103*K103*L103*F!$B$88,IF(M103=89%,J103*K103*L103*F!$B$89,IF(M103=90%,J103*K103*L103*F!$B$90,IF(M103=91%,J103*K103*L103*F!$B$91,IF(M103=92%,J103*K103*L103*F!$B$92,IF(M103=93%,J103*K103*L103*F!$B$93,IF(M103=94%,J103*K103*L103*F!$B$94,IF(M103=95%,J103*K103*L103*F!$B$95,IF(M103=96%,J103*K103*L103*F!$B$96,IF(M103=97%,J103*K103*L103*F!$B$97,IF(M103=98%,J103*K103*L103*F!$B$98,IF(M103=99%,J103*K103*L103*F!$B$99,IF(M103&gt;99%,J103*K103*L103*F!$B$100,))))))))))))))))))))))))))))))))))))))))))))))))))))))))+IF(Q103&lt;30%,0,IF(Q103&lt;35%,N103*O103*P103*F!$B$33,IF(Q103&lt;40%,N103*O103*P103*F!$B$38,IF(Q103&lt;45%,N103*O103*P103*F!$B$43,IF(Q103&lt;50%,N103*O103*P103*F!$B$48,IF(Q103=50%,N103*O103*P103*F!$B$50,IF(Q103=51%,N103*O103*P103*F!$B$51,IF(Q103=52%,N103*O103*P103*F!$B$52,IF(Q103=53%,N103*O103*P103*F!$B$53,IF(Q103=54%,N103*O103*P103*F!$B$54,IF(Q103=55%,N103*O103*P103*F!$B$55,IF(Q103=56%,N103*O103*P103*F!$B$56,IF(Q103=57%,N103*O103*P103*F!$B$57,IF(Q103=58%,N103*O103*P103*F!$B$58,IF(Q103=59%,N103*O103*P103*F!$B$59,IF(Q103=60%,N103*O103*P103*F!$B$60,IF(Q103=61%,N103*O103*P103*F!$B$61,IF(Q103=62%,N103*O103*P103*F!$B$62,IF(Q103=63%,N103*O103*P103*F!$B$63,IF(Q103=64%,N103*O103*P103*F!$B$64,IF(Q103=65%,N103*O103*P103*F!$B$65,IF(Q103=66%,N103*O103*P103*F!$B$66,IF(Q103=67%,N103*O103*P103*F!$B$67,IF(Q103=68%,N103*O103*P103*F!$B$68,IF(Q103=69%,N103*O103*P103*F!$B$69,IF(Q103=70%,N103*O103*P103*F!$B$70,IF(Q103=71%,N103*O103*P103*F!$B$71,IF(Q103=72%,N103*O103*P103*F!$B$72,IF(Q103=73%,N103*O103*P103*F!$B$73,IF(Q103=74%,N103*O103*P103*F!$B$74,IF(Q103=75%,N103*O103*P103*F!$B$75,IF(Q103=76%,N103*O103*P103*F!$B$76,IF(Q103=77%,N103*O103*P103*F!$B$77,IF(Q103=78%,N103*O103*P103*F!$B$78,IF(Q103=79%,N103*O103*P103*F!$B$79,IF(Q103=80%,N103*O103*P103*F!$B$80,IF(Q103=81%,N103*O103*P103*F!$B$81,IF(Q103=82%,N103*O103*P103*F!$B$82,IF(Q103=83%,N103*O103*P103*F!$B$83,IF(Q103=84%,N103*O103*P103*F!$B$84,IF(Q103=85%,N103*O103*P103*F!$B$85,IF(Q103=86%,N103*O103*P103*F!$B$86,IF(Q103=87%,N103*O103*P103*F!$B$87,IF(Q103=88%,N103*O103*P103*F!$B$88,IF(Q103=89%,N103*O103*P103*F!$B$89,IF(Q103=90%,N103*O103*P103*F!$B$90,IF(Q103=91%,N103*O103*P103*F!$B$91,IF(Q103=92%,N103*O103*P103*F!$B$92,IF(Q103=93%,N103*O103*P103*F!$B$93,IF(Q103=94%,N103*O103*P103*F!$B$94,IF(Q103=95%,N103*O103*P103*F!$B$95,IF(Q103=96%,N103*O103*P103*F!$B$96,IF(Q103=97%,N103*O103*P103*F!$B$97,IF(Q103=98%,N103*O103*P103*F!$B$98,IF(Q103=99%,N103*O103*P103*F!$B$99,IF(Q103&gt;99%,N103*O103*P103*F!$B$100,))))))))))))))))))))))))))))))))))))))))))))))))))))))))+IF(U103&lt;30%,0,IF(U103&lt;35%,R103*S103*T103*F!$B$33,IF(U103&lt;40%,R103*S103*T103*F!$B$38,IF(U103&lt;45%,R103*S103*T103*F!$B$43,IF(U103&lt;50%,R103*S103*T103*F!$B$48,IF(U103=50%,R103*S103*T103*F!$B$50,IF(U103=51%,R103*S103*T103*F!$B$51,IF(U103=52%,R103*S103*T103*F!$B$52,IF(U103=53%,R103*S103*T103*F!$B$53,IF(U103=54%,R103*S103*T103*F!$B$54,IF(U103=55%,R103*S103*T103*F!$B$55,IF(U103=56%,R103*S103*T103*F!$B$56,IF(U103=57%,R103*S103*T103*F!$B$57,IF(U103=58%,R103*S103*T103*F!$B$58,IF(U103=59%,R103*S103*T103*F!$B$59,IF(U103=60%,R103*S103*T103*F!$B$60,IF(U103=61%,R103*S103*T103*F!$B$61,IF(U103=62%,R103*S103*T103*F!$B$62,IF(U103=63%,R103*S103*T103*F!$B$63,IF(U103=64%,R103*S103*T103*F!$B$64,IF(U103=65%,R103*S103*T103*F!$B$65,IF(U103=66%,R103*S103*T103*F!$B$66,IF(U103=67%,R103*S103*T103*F!$B$67,IF(U103=68%,R103*S103*T103*F!$B$68,IF(U103=69%,R103*S103*T103*F!$B$69,IF(U103=70%,R103*S103*T103*F!$B$70,IF(U103=71%,R103*S103*T103*F!$B$71,IF(U103=72%,R103*S103*T103*F!$B$72,IF(U103=73%,R103*S103*T103*F!$B$73,IF(U103=74%,R103*S103*T103*F!$B$74,IF(U103=75%,R103*S103*T103*F!$B$75,IF(U103=76%,R103*S103*T103*F!$B$76,IF(U103=77%,R103*S103*T103*F!$B$77,IF(U103=78%,R103*S103*T103*F!$B$78,IF(U103=79%,R103*S103*T103*F!$B$79,IF(U103=80%,R103*S103*T103*F!$B$80,IF(U103=81%,R103*S103*T103*F!$B$81,IF(U103=82%,R103*S103*T103*F!$B$82,IF(U103=83%,R103*S103*T103*F!$B$83,IF(U103=84%,R103*S103*T103*F!$B$84,IF(U103=85%,R103*S103*T103*F!$B$85,IF(U103=86%,R103*S103*T103*F!$B$86,IF(U103=87%,R103*S103*T103*F!$B$87,IF(U103=88%,R103*S103*T103*F!$B$88,IF(U103=89%,R103*S103*T103*F!$B$89,IF(U103=90%,R103*S103*T103*F!$B$90,IF(U103=91%,R103*S103*T103*F!$B$91,IF(U103=92%,R103*S103*T103*F!$B$92,IF(U103=93%,R103*S103*T103*F!$B$93,IF(U103=94%,R103*S103*T103*F!$B$94,IF(U103=95%,R103*S103*T103*F!$B$95,IF(U103=96%,R103*S103*T103*F!$B$96,IF(U103=97%,R103*S103*T103*F!$B$97,IF(U103=98%,R103*S103*T103*F!$B$98,IF(U103=99%,R103*S103*T103*F!$B$99,IF(U103&gt;99%,R103*S103*T103*F!$B$100)))))))))))))))))))))))))))))))))))))))))))))))))))))))))*IF(ISNUMBER(E103),E103,1)*IF(ISNUMBER(D103),D103,1)</f>
        <v>0</v>
      </c>
      <c r="AA103" s="8">
        <f>G103*H103+K103*L103+O103*P103+S103*T103</f>
        <v>0</v>
      </c>
      <c r="AB103" s="129">
        <f>(H103*(IF(I103&lt;45%,0.5,IF(I103&lt;55%,0.8,IF(I103&lt;65%,0.9,IF(I103&lt;75%,1,IF(I103&lt;85%,1.1,1.2))))))+L103*(IF(M103&lt;45%,0.5,IF(M103&lt;55%,0.8,IF(M103&lt;65%,0.9,IF(M103&lt;75%,1,IF(M103&lt;85%,1.1,1.2))))))+P103*(IF(Q103&lt;45%,0.5,IF(Q103&lt;55%,0.8,IF(Q103&lt;65%,0.9,IF(Q103&lt;75%,1,IF(Q103&lt;85%,1.1,1.2))))))+T103*(IF(U103&lt;45%,0.5,IF(U103&lt;55%,0.8,IF(U103&lt;65%,0.9,IF(U103&lt;75%,1,IF(U103&lt;85%,1.1,1.2)))))))*IF(D103&gt;=0.8,6,IF(D103&lt;=0.4,1.5,3))</f>
        <v>0</v>
      </c>
      <c r="AC103" s="10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</row>
    <row r="104" spans="1:62" x14ac:dyDescent="0.25">
      <c r="A104" s="1125"/>
      <c r="B104" s="76" t="str">
        <f t="shared" ref="B104:E104" si="166">IF(B42="","",B42)</f>
        <v/>
      </c>
      <c r="C104" s="77" t="str">
        <f t="shared" si="166"/>
        <v/>
      </c>
      <c r="D104" s="63">
        <f t="shared" si="160"/>
        <v>0</v>
      </c>
      <c r="E104" s="83" t="str">
        <f t="shared" si="166"/>
        <v/>
      </c>
      <c r="F104" s="79"/>
      <c r="G104" s="94"/>
      <c r="H104" s="94"/>
      <c r="I104" s="70">
        <f t="shared" si="155"/>
        <v>0</v>
      </c>
      <c r="J104" s="79"/>
      <c r="K104" s="94"/>
      <c r="L104" s="94"/>
      <c r="M104" s="71">
        <f t="shared" si="156"/>
        <v>0</v>
      </c>
      <c r="N104" s="79"/>
      <c r="O104" s="94"/>
      <c r="P104" s="94"/>
      <c r="Q104" s="70">
        <f t="shared" si="157"/>
        <v>0</v>
      </c>
      <c r="R104" s="79"/>
      <c r="S104" s="94"/>
      <c r="T104" s="94"/>
      <c r="U104" s="71">
        <f t="shared" si="158"/>
        <v>0</v>
      </c>
      <c r="V104" s="125">
        <f t="shared" si="161"/>
        <v>0</v>
      </c>
      <c r="W104" s="43">
        <f t="shared" si="162"/>
        <v>0</v>
      </c>
      <c r="X104" s="36">
        <f>ROUND(IFERROR((W104/(Y104*IF(ISNUMBER(E104),E104,1))),0),2)</f>
        <v>0</v>
      </c>
      <c r="Y104" s="90" t="str">
        <f t="shared" si="164"/>
        <v/>
      </c>
      <c r="Z104" s="6">
        <f>(IF(I104&lt;30%,0,IF(I104&lt;35%,F104*G104*H104*F!$B$33,IF(I104&lt;40%,F104*G104*H104*F!$B$38,IF(I104&lt;45%,F104*G104*H104*F!$B$43,IF(I104&lt;50%,F104*G104*H104*F!$B$48,IF(I104=50%,F104*G104*H104*F!$B$50,IF(I104=51%,F104*G104*H104*F!$B$51,IF(I104=52%,F104*G104*H104*F!$B$52,IF(I104=53%,F104*G104*H104*F!$B$53,IF(I104=54%,F104*G104*H104*F!$B$54,IF(I104=55%,F104*G104*H104*F!$B$55,IF(I104=56%,F104*G104*H104*F!$B$56,IF(I104=57%,F104*G104*H104*F!$B$57,IF(I104=58%,F104*G104*H104*F!$B$58,IF(I104=59%,F104*G104*H104*F!$B$59,IF(I104=60%,F104*G104*H104*F!$B$60,IF(I104=61%,F104*G104*H104*F!$B$61,IF(I104=62%,F104*G104*H104*F!$B$62,IF(I104=63%,F104*G104*H104*F!$B$63,IF(I104=64%,F104*G104*H104*F!$B$64,IF(I104=65%,F104*G104*H104*F!$B$65,IF(I104=66%,F104*G104*H104*F!$B$66,IF(I104=67%,F104*G104*H104*F!$B$67,IF(I104=68%,F104*G104*H104*F!$B$68,IF(I104=69%,F104*G104*H104*F!$B$69,IF(I104=70%,F104*G104*H104*F!$B$70,IF(I104=71%,F104*G104*H104*F!$B$71,IF(I104=72%,F104*G104*H104*F!$B$72,IF(I104=73%,F104*G104*H104*F!$B$73,IF(I104=74%,F104*G104*H104*F!$B$74,IF(I104=75%,F104*G104*H104*F!$B$75,IF(I104=76%,F104*G104*H104*F!$B$76,IF(I104=77%,F104*G104*H104*F!$B$77,IF(I104=78%,F104*G104*H104*F!$B$78,IF(I104=79%,F104*G104*H104*F!$B$79,IF(I104=80%,F104*G104*H104*F!$B$80,IF(I104=81%,F104*G104*H104*F!$B$81,IF(I104=82%,F104*G104*H104*F!$B$82,IF(I104=83%,F104*G104*H104*F!$B$83,IF(I104=84%,F104*G104*H104*F!$B$84,IF(I104=85%,F104*G104*H104*F!$B$85,IF(I104=86%,F104*G104*H104*F!$B$86,IF(I104=87%,F104*G104*H104*F!$B$87,IF(I104=88%,F104*G104*H104*F!$B$88,IF(I104=89%,F104*G104*H104*F!$B$89,IF(I104=90%,F104*G104*H104*F!$B$90,IF(I104=91%,F104*G104*H104*F!$B$91,IF(I104=92%,F104*G104*H104*F!$B$92,IF(I104=93%,F104*G104*H104*F!$B$93,IF(I104=94%,F104*G104*H104*F!$B$94,IF(I104=95%,F104*G104*H104*F!$B$95,IF(I104=96%,F104*G104*H104*F!$B$96,IF(I104=97%,F104*G104*H104*F!$B$97,IF(I104=98%,F104*G104*H104*F!$B$98,IF(I104=99%,F104*G104*H104*F!$B$99,IF(I104&gt;99%,F104*G104*H104*F!$B$100,))))))))))))))))))))))))))))))))))))))))))))))))))))))))+IF(M104&lt;30%,0,IF(M104&lt;35%,J104*K104*L104*F!$B$33,IF(M104&lt;40%,J104*K104*L104*F!$B$38,IF(M104&lt;45%,J104*K104*L104*F!$B$43,IF(M104&lt;50%,J104*K104*L104*F!$B$48,IF(M104=50%,J104*K104*L104*F!$B$50,IF(M104=51%,J104*K104*L104*F!$B$51,IF(M104=52%,J104*K104*L104*F!$B$52,IF(M104=53%,J104*K104*L104*F!$B$53,IF(M104=54%,J104*K104*L104*F!$B$54,IF(M104=55%,J104*K104*L104*F!$B$55,IF(M104=56%,J104*K104*L104*F!$B$56,IF(M104=57%,J104*K104*L104*F!$B$57,IF(M104=58%,J104*K104*L104*F!$B$58,IF(M104=59%,J104*K104*L104*F!$B$59,IF(M104=60%,J104*K104*L104*F!$B$60,IF(M104=61%,J104*K104*L104*F!$B$61,IF(M104=62%,J104*K104*L104*F!$B$62,IF(M104=63%,J104*K104*L104*F!$B$63,IF(M104=64%,J104*K104*L104*F!$B$64,IF(M104=65%,J104*K104*L104*F!$B$65,IF(M104=66%,J104*K104*L104*F!$B$66,IF(M104=67%,J104*K104*L104*F!$B$67,IF(M104=68%,J104*K104*L104*F!$B$68,IF(M104=69%,J104*K104*L104*F!$B$69,IF(M104=70%,J104*K104*L104*F!$B$70,IF(M104=71%,J104*K104*L104*F!$B$71,IF(M104=72%,J104*K104*L104*F!$B$72,IF(M104=73%,J104*K104*L104*F!$B$73,IF(M104=74%,J104*K104*L104*F!$B$74,IF(M104=75%,J104*K104*L104*F!$B$75,IF(M104=76%,J104*K104*L104*F!$B$76,IF(M104=77%,J104*K104*L104*F!$B$77,IF(M104=78%,J104*K104*L104*F!$B$78,IF(M104=79%,J104*K104*L104*F!$B$79,IF(M104=80%,J104*K104*L104*F!$B$80,IF(M104=81%,J104*K104*L104*F!$B$81,IF(M104=82%,J104*K104*L104*F!$B$82,IF(M104=83%,J104*K104*L104*F!$B$83,IF(M104=84%,J104*K104*L104*F!$B$84,IF(M104=85%,J104*K104*L104*F!$B$85,IF(M104=86%,J104*K104*L104*F!$B$86,IF(M104=87%,J104*K104*L104*F!$B$87,IF(M104=88%,J104*K104*L104*F!$B$88,IF(M104=89%,J104*K104*L104*F!$B$89,IF(M104=90%,J104*K104*L104*F!$B$90,IF(M104=91%,J104*K104*L104*F!$B$91,IF(M104=92%,J104*K104*L104*F!$B$92,IF(M104=93%,J104*K104*L104*F!$B$93,IF(M104=94%,J104*K104*L104*F!$B$94,IF(M104=95%,J104*K104*L104*F!$B$95,IF(M104=96%,J104*K104*L104*F!$B$96,IF(M104=97%,J104*K104*L104*F!$B$97,IF(M104=98%,J104*K104*L104*F!$B$98,IF(M104=99%,J104*K104*L104*F!$B$99,IF(M104&gt;99%,J104*K104*L104*F!$B$100,))))))))))))))))))))))))))))))))))))))))))))))))))))))))+IF(Q104&lt;30%,0,IF(Q104&lt;35%,N104*O104*P104*F!$B$33,IF(Q104&lt;40%,N104*O104*P104*F!$B$38,IF(Q104&lt;45%,N104*O104*P104*F!$B$43,IF(Q104&lt;50%,N104*O104*P104*F!$B$48,IF(Q104=50%,N104*O104*P104*F!$B$50,IF(Q104=51%,N104*O104*P104*F!$B$51,IF(Q104=52%,N104*O104*P104*F!$B$52,IF(Q104=53%,N104*O104*P104*F!$B$53,IF(Q104=54%,N104*O104*P104*F!$B$54,IF(Q104=55%,N104*O104*P104*F!$B$55,IF(Q104=56%,N104*O104*P104*F!$B$56,IF(Q104=57%,N104*O104*P104*F!$B$57,IF(Q104=58%,N104*O104*P104*F!$B$58,IF(Q104=59%,N104*O104*P104*F!$B$59,IF(Q104=60%,N104*O104*P104*F!$B$60,IF(Q104=61%,N104*O104*P104*F!$B$61,IF(Q104=62%,N104*O104*P104*F!$B$62,IF(Q104=63%,N104*O104*P104*F!$B$63,IF(Q104=64%,N104*O104*P104*F!$B$64,IF(Q104=65%,N104*O104*P104*F!$B$65,IF(Q104=66%,N104*O104*P104*F!$B$66,IF(Q104=67%,N104*O104*P104*F!$B$67,IF(Q104=68%,N104*O104*P104*F!$B$68,IF(Q104=69%,N104*O104*P104*F!$B$69,IF(Q104=70%,N104*O104*P104*F!$B$70,IF(Q104=71%,N104*O104*P104*F!$B$71,IF(Q104=72%,N104*O104*P104*F!$B$72,IF(Q104=73%,N104*O104*P104*F!$B$73,IF(Q104=74%,N104*O104*P104*F!$B$74,IF(Q104=75%,N104*O104*P104*F!$B$75,IF(Q104=76%,N104*O104*P104*F!$B$76,IF(Q104=77%,N104*O104*P104*F!$B$77,IF(Q104=78%,N104*O104*P104*F!$B$78,IF(Q104=79%,N104*O104*P104*F!$B$79,IF(Q104=80%,N104*O104*P104*F!$B$80,IF(Q104=81%,N104*O104*P104*F!$B$81,IF(Q104=82%,N104*O104*P104*F!$B$82,IF(Q104=83%,N104*O104*P104*F!$B$83,IF(Q104=84%,N104*O104*P104*F!$B$84,IF(Q104=85%,N104*O104*P104*F!$B$85,IF(Q104=86%,N104*O104*P104*F!$B$86,IF(Q104=87%,N104*O104*P104*F!$B$87,IF(Q104=88%,N104*O104*P104*F!$B$88,IF(Q104=89%,N104*O104*P104*F!$B$89,IF(Q104=90%,N104*O104*P104*F!$B$90,IF(Q104=91%,N104*O104*P104*F!$B$91,IF(Q104=92%,N104*O104*P104*F!$B$92,IF(Q104=93%,N104*O104*P104*F!$B$93,IF(Q104=94%,N104*O104*P104*F!$B$94,IF(Q104=95%,N104*O104*P104*F!$B$95,IF(Q104=96%,N104*O104*P104*F!$B$96,IF(Q104=97%,N104*O104*P104*F!$B$97,IF(Q104=98%,N104*O104*P104*F!$B$98,IF(Q104=99%,N104*O104*P104*F!$B$99,IF(Q104&gt;99%,N104*O104*P104*F!$B$100,))))))))))))))))))))))))))))))))))))))))))))))))))))))))+IF(U104&lt;30%,0,IF(U104&lt;35%,R104*S104*T104*F!$B$33,IF(U104&lt;40%,R104*S104*T104*F!$B$38,IF(U104&lt;45%,R104*S104*T104*F!$B$43,IF(U104&lt;50%,R104*S104*T104*F!$B$48,IF(U104=50%,R104*S104*T104*F!$B$50,IF(U104=51%,R104*S104*T104*F!$B$51,IF(U104=52%,R104*S104*T104*F!$B$52,IF(U104=53%,R104*S104*T104*F!$B$53,IF(U104=54%,R104*S104*T104*F!$B$54,IF(U104=55%,R104*S104*T104*F!$B$55,IF(U104=56%,R104*S104*T104*F!$B$56,IF(U104=57%,R104*S104*T104*F!$B$57,IF(U104=58%,R104*S104*T104*F!$B$58,IF(U104=59%,R104*S104*T104*F!$B$59,IF(U104=60%,R104*S104*T104*F!$B$60,IF(U104=61%,R104*S104*T104*F!$B$61,IF(U104=62%,R104*S104*T104*F!$B$62,IF(U104=63%,R104*S104*T104*F!$B$63,IF(U104=64%,R104*S104*T104*F!$B$64,IF(U104=65%,R104*S104*T104*F!$B$65,IF(U104=66%,R104*S104*T104*F!$B$66,IF(U104=67%,R104*S104*T104*F!$B$67,IF(U104=68%,R104*S104*T104*F!$B$68,IF(U104=69%,R104*S104*T104*F!$B$69,IF(U104=70%,R104*S104*T104*F!$B$70,IF(U104=71%,R104*S104*T104*F!$B$71,IF(U104=72%,R104*S104*T104*F!$B$72,IF(U104=73%,R104*S104*T104*F!$B$73,IF(U104=74%,R104*S104*T104*F!$B$74,IF(U104=75%,R104*S104*T104*F!$B$75,IF(U104=76%,R104*S104*T104*F!$B$76,IF(U104=77%,R104*S104*T104*F!$B$77,IF(U104=78%,R104*S104*T104*F!$B$78,IF(U104=79%,R104*S104*T104*F!$B$79,IF(U104=80%,R104*S104*T104*F!$B$80,IF(U104=81%,R104*S104*T104*F!$B$81,IF(U104=82%,R104*S104*T104*F!$B$82,IF(U104=83%,R104*S104*T104*F!$B$83,IF(U104=84%,R104*S104*T104*F!$B$84,IF(U104=85%,R104*S104*T104*F!$B$85,IF(U104=86%,R104*S104*T104*F!$B$86,IF(U104=87%,R104*S104*T104*F!$B$87,IF(U104=88%,R104*S104*T104*F!$B$88,IF(U104=89%,R104*S104*T104*F!$B$89,IF(U104=90%,R104*S104*T104*F!$B$90,IF(U104=91%,R104*S104*T104*F!$B$91,IF(U104=92%,R104*S104*T104*F!$B$92,IF(U104=93%,R104*S104*T104*F!$B$93,IF(U104=94%,R104*S104*T104*F!$B$94,IF(U104=95%,R104*S104*T104*F!$B$95,IF(U104=96%,R104*S104*T104*F!$B$96,IF(U104=97%,R104*S104*T104*F!$B$97,IF(U104=98%,R104*S104*T104*F!$B$98,IF(U104=99%,R104*S104*T104*F!$B$99,IF(U104&gt;99%,R104*S104*T104*F!$B$100)))))))))))))))))))))))))))))))))))))))))))))))))))))))))*IF(ISNUMBER(E104),E104,1)*IF(ISNUMBER(D104),D104,1)</f>
        <v>0</v>
      </c>
      <c r="AA104" s="6">
        <f>G104*H104+K104*L104+O104*P104+S104*T104</f>
        <v>0</v>
      </c>
      <c r="AB104" s="115">
        <f>(H104*(IF(I104&lt;45%,0.5,IF(I104&lt;55%,0.8,IF(I104&lt;65%,0.9,IF(I104&lt;75%,1,IF(I104&lt;85%,1.1,1.2))))))+L104*(IF(M104&lt;45%,0.5,IF(M104&lt;55%,0.8,IF(M104&lt;65%,0.9,IF(M104&lt;75%,1,IF(M104&lt;85%,1.1,1.2))))))+P104*(IF(Q104&lt;45%,0.5,IF(Q104&lt;55%,0.8,IF(Q104&lt;65%,0.9,IF(Q104&lt;75%,1,IF(Q104&lt;85%,1.1,1.2))))))+T104*(IF(U104&lt;45%,0.5,IF(U104&lt;55%,0.8,IF(U104&lt;65%,0.9,IF(U104&lt;75%,1,IF(U104&lt;85%,1.1,1.2)))))))*IF(D104&gt;=0.8,6,IF(D104&lt;=0.4,1.5,3))</f>
        <v>0</v>
      </c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</row>
    <row r="105" spans="1:62" x14ac:dyDescent="0.25">
      <c r="A105" s="1125"/>
      <c r="B105" s="76" t="str">
        <f t="shared" ref="B105:E105" si="167">IF(B43="","",B43)</f>
        <v/>
      </c>
      <c r="C105" s="77" t="str">
        <f t="shared" si="167"/>
        <v/>
      </c>
      <c r="D105" s="63">
        <f t="shared" si="160"/>
        <v>0</v>
      </c>
      <c r="E105" s="83" t="str">
        <f t="shared" si="167"/>
        <v/>
      </c>
      <c r="F105" s="81"/>
      <c r="G105" s="96"/>
      <c r="H105" s="96"/>
      <c r="I105" s="82">
        <f t="shared" si="155"/>
        <v>0</v>
      </c>
      <c r="J105" s="81"/>
      <c r="K105" s="96"/>
      <c r="L105" s="96"/>
      <c r="M105" s="104">
        <f t="shared" si="156"/>
        <v>0</v>
      </c>
      <c r="N105" s="81"/>
      <c r="O105" s="96"/>
      <c r="P105" s="96"/>
      <c r="Q105" s="82">
        <f t="shared" si="157"/>
        <v>0</v>
      </c>
      <c r="R105" s="81"/>
      <c r="S105" s="96"/>
      <c r="T105" s="96"/>
      <c r="U105" s="104">
        <f t="shared" si="158"/>
        <v>0</v>
      </c>
      <c r="V105" s="128">
        <f t="shared" si="161"/>
        <v>0</v>
      </c>
      <c r="W105" s="44">
        <f t="shared" si="162"/>
        <v>0</v>
      </c>
      <c r="X105" s="45">
        <f t="shared" ref="X105" si="168">ROUND(IFERROR((W105/(Y105*IF(ISNUMBER(E105),E105,1))),0),2)</f>
        <v>0</v>
      </c>
      <c r="Y105" s="90" t="str">
        <f t="shared" si="164"/>
        <v/>
      </c>
      <c r="Z105" s="8">
        <f>(IF(I105&lt;30%,0,IF(I105&lt;35%,F105*G105*H105*F!$B$33,IF(I105&lt;40%,F105*G105*H105*F!$B$38,IF(I105&lt;45%,F105*G105*H105*F!$B$43,IF(I105&lt;50%,F105*G105*H105*F!$B$48,IF(I105=50%,F105*G105*H105*F!$B$50,IF(I105=51%,F105*G105*H105*F!$B$51,IF(I105=52%,F105*G105*H105*F!$B$52,IF(I105=53%,F105*G105*H105*F!$B$53,IF(I105=54%,F105*G105*H105*F!$B$54,IF(I105=55%,F105*G105*H105*F!$B$55,IF(I105=56%,F105*G105*H105*F!$B$56,IF(I105=57%,F105*G105*H105*F!$B$57,IF(I105=58%,F105*G105*H105*F!$B$58,IF(I105=59%,F105*G105*H105*F!$B$59,IF(I105=60%,F105*G105*H105*F!$B$60,IF(I105=61%,F105*G105*H105*F!$B$61,IF(I105=62%,F105*G105*H105*F!$B$62,IF(I105=63%,F105*G105*H105*F!$B$63,IF(I105=64%,F105*G105*H105*F!$B$64,IF(I105=65%,F105*G105*H105*F!$B$65,IF(I105=66%,F105*G105*H105*F!$B$66,IF(I105=67%,F105*G105*H105*F!$B$67,IF(I105=68%,F105*G105*H105*F!$B$68,IF(I105=69%,F105*G105*H105*F!$B$69,IF(I105=70%,F105*G105*H105*F!$B$70,IF(I105=71%,F105*G105*H105*F!$B$71,IF(I105=72%,F105*G105*H105*F!$B$72,IF(I105=73%,F105*G105*H105*F!$B$73,IF(I105=74%,F105*G105*H105*F!$B$74,IF(I105=75%,F105*G105*H105*F!$B$75,IF(I105=76%,F105*G105*H105*F!$B$76,IF(I105=77%,F105*G105*H105*F!$B$77,IF(I105=78%,F105*G105*H105*F!$B$78,IF(I105=79%,F105*G105*H105*F!$B$79,IF(I105=80%,F105*G105*H105*F!$B$80,IF(I105=81%,F105*G105*H105*F!$B$81,IF(I105=82%,F105*G105*H105*F!$B$82,IF(I105=83%,F105*G105*H105*F!$B$83,IF(I105=84%,F105*G105*H105*F!$B$84,IF(I105=85%,F105*G105*H105*F!$B$85,IF(I105=86%,F105*G105*H105*F!$B$86,IF(I105=87%,F105*G105*H105*F!$B$87,IF(I105=88%,F105*G105*H105*F!$B$88,IF(I105=89%,F105*G105*H105*F!$B$89,IF(I105=90%,F105*G105*H105*F!$B$90,IF(I105=91%,F105*G105*H105*F!$B$91,IF(I105=92%,F105*G105*H105*F!$B$92,IF(I105=93%,F105*G105*H105*F!$B$93,IF(I105=94%,F105*G105*H105*F!$B$94,IF(I105=95%,F105*G105*H105*F!$B$95,IF(I105=96%,F105*G105*H105*F!$B$96,IF(I105=97%,F105*G105*H105*F!$B$97,IF(I105=98%,F105*G105*H105*F!$B$98,IF(I105=99%,F105*G105*H105*F!$B$99,IF(I105&gt;99%,F105*G105*H105*F!$B$100,))))))))))))))))))))))))))))))))))))))))))))))))))))))))+IF(M105&lt;30%,0,IF(M105&lt;35%,J105*K105*L105*F!$B$33,IF(M105&lt;40%,J105*K105*L105*F!$B$38,IF(M105&lt;45%,J105*K105*L105*F!$B$43,IF(M105&lt;50%,J105*K105*L105*F!$B$48,IF(M105=50%,J105*K105*L105*F!$B$50,IF(M105=51%,J105*K105*L105*F!$B$51,IF(M105=52%,J105*K105*L105*F!$B$52,IF(M105=53%,J105*K105*L105*F!$B$53,IF(M105=54%,J105*K105*L105*F!$B$54,IF(M105=55%,J105*K105*L105*F!$B$55,IF(M105=56%,J105*K105*L105*F!$B$56,IF(M105=57%,J105*K105*L105*F!$B$57,IF(M105=58%,J105*K105*L105*F!$B$58,IF(M105=59%,J105*K105*L105*F!$B$59,IF(M105=60%,J105*K105*L105*F!$B$60,IF(M105=61%,J105*K105*L105*F!$B$61,IF(M105=62%,J105*K105*L105*F!$B$62,IF(M105=63%,J105*K105*L105*F!$B$63,IF(M105=64%,J105*K105*L105*F!$B$64,IF(M105=65%,J105*K105*L105*F!$B$65,IF(M105=66%,J105*K105*L105*F!$B$66,IF(M105=67%,J105*K105*L105*F!$B$67,IF(M105=68%,J105*K105*L105*F!$B$68,IF(M105=69%,J105*K105*L105*F!$B$69,IF(M105=70%,J105*K105*L105*F!$B$70,IF(M105=71%,J105*K105*L105*F!$B$71,IF(M105=72%,J105*K105*L105*F!$B$72,IF(M105=73%,J105*K105*L105*F!$B$73,IF(M105=74%,J105*K105*L105*F!$B$74,IF(M105=75%,J105*K105*L105*F!$B$75,IF(M105=76%,J105*K105*L105*F!$B$76,IF(M105=77%,J105*K105*L105*F!$B$77,IF(M105=78%,J105*K105*L105*F!$B$78,IF(M105=79%,J105*K105*L105*F!$B$79,IF(M105=80%,J105*K105*L105*F!$B$80,IF(M105=81%,J105*K105*L105*F!$B$81,IF(M105=82%,J105*K105*L105*F!$B$82,IF(M105=83%,J105*K105*L105*F!$B$83,IF(M105=84%,J105*K105*L105*F!$B$84,IF(M105=85%,J105*K105*L105*F!$B$85,IF(M105=86%,J105*K105*L105*F!$B$86,IF(M105=87%,J105*K105*L105*F!$B$87,IF(M105=88%,J105*K105*L105*F!$B$88,IF(M105=89%,J105*K105*L105*F!$B$89,IF(M105=90%,J105*K105*L105*F!$B$90,IF(M105=91%,J105*K105*L105*F!$B$91,IF(M105=92%,J105*K105*L105*F!$B$92,IF(M105=93%,J105*K105*L105*F!$B$93,IF(M105=94%,J105*K105*L105*F!$B$94,IF(M105=95%,J105*K105*L105*F!$B$95,IF(M105=96%,J105*K105*L105*F!$B$96,IF(M105=97%,J105*K105*L105*F!$B$97,IF(M105=98%,J105*K105*L105*F!$B$98,IF(M105=99%,J105*K105*L105*F!$B$99,IF(M105&gt;99%,J105*K105*L105*F!$B$100,))))))))))))))))))))))))))))))))))))))))))))))))))))))))+IF(Q105&lt;30%,0,IF(Q105&lt;35%,N105*O105*P105*F!$B$33,IF(Q105&lt;40%,N105*O105*P105*F!$B$38,IF(Q105&lt;45%,N105*O105*P105*F!$B$43,IF(Q105&lt;50%,N105*O105*P105*F!$B$48,IF(Q105=50%,N105*O105*P105*F!$B$50,IF(Q105=51%,N105*O105*P105*F!$B$51,IF(Q105=52%,N105*O105*P105*F!$B$52,IF(Q105=53%,N105*O105*P105*F!$B$53,IF(Q105=54%,N105*O105*P105*F!$B$54,IF(Q105=55%,N105*O105*P105*F!$B$55,IF(Q105=56%,N105*O105*P105*F!$B$56,IF(Q105=57%,N105*O105*P105*F!$B$57,IF(Q105=58%,N105*O105*P105*F!$B$58,IF(Q105=59%,N105*O105*P105*F!$B$59,IF(Q105=60%,N105*O105*P105*F!$B$60,IF(Q105=61%,N105*O105*P105*F!$B$61,IF(Q105=62%,N105*O105*P105*F!$B$62,IF(Q105=63%,N105*O105*P105*F!$B$63,IF(Q105=64%,N105*O105*P105*F!$B$64,IF(Q105=65%,N105*O105*P105*F!$B$65,IF(Q105=66%,N105*O105*P105*F!$B$66,IF(Q105=67%,N105*O105*P105*F!$B$67,IF(Q105=68%,N105*O105*P105*F!$B$68,IF(Q105=69%,N105*O105*P105*F!$B$69,IF(Q105=70%,N105*O105*P105*F!$B$70,IF(Q105=71%,N105*O105*P105*F!$B$71,IF(Q105=72%,N105*O105*P105*F!$B$72,IF(Q105=73%,N105*O105*P105*F!$B$73,IF(Q105=74%,N105*O105*P105*F!$B$74,IF(Q105=75%,N105*O105*P105*F!$B$75,IF(Q105=76%,N105*O105*P105*F!$B$76,IF(Q105=77%,N105*O105*P105*F!$B$77,IF(Q105=78%,N105*O105*P105*F!$B$78,IF(Q105=79%,N105*O105*P105*F!$B$79,IF(Q105=80%,N105*O105*P105*F!$B$80,IF(Q105=81%,N105*O105*P105*F!$B$81,IF(Q105=82%,N105*O105*P105*F!$B$82,IF(Q105=83%,N105*O105*P105*F!$B$83,IF(Q105=84%,N105*O105*P105*F!$B$84,IF(Q105=85%,N105*O105*P105*F!$B$85,IF(Q105=86%,N105*O105*P105*F!$B$86,IF(Q105=87%,N105*O105*P105*F!$B$87,IF(Q105=88%,N105*O105*P105*F!$B$88,IF(Q105=89%,N105*O105*P105*F!$B$89,IF(Q105=90%,N105*O105*P105*F!$B$90,IF(Q105=91%,N105*O105*P105*F!$B$91,IF(Q105=92%,N105*O105*P105*F!$B$92,IF(Q105=93%,N105*O105*P105*F!$B$93,IF(Q105=94%,N105*O105*P105*F!$B$94,IF(Q105=95%,N105*O105*P105*F!$B$95,IF(Q105=96%,N105*O105*P105*F!$B$96,IF(Q105=97%,N105*O105*P105*F!$B$97,IF(Q105=98%,N105*O105*P105*F!$B$98,IF(Q105=99%,N105*O105*P105*F!$B$99,IF(Q105&gt;99%,N105*O105*P105*F!$B$100,))))))))))))))))))))))))))))))))))))))))))))))))))))))))+IF(U105&lt;30%,0,IF(U105&lt;35%,R105*S105*T105*F!$B$33,IF(U105&lt;40%,R105*S105*T105*F!$B$38,IF(U105&lt;45%,R105*S105*T105*F!$B$43,IF(U105&lt;50%,R105*S105*T105*F!$B$48,IF(U105=50%,R105*S105*T105*F!$B$50,IF(U105=51%,R105*S105*T105*F!$B$51,IF(U105=52%,R105*S105*T105*F!$B$52,IF(U105=53%,R105*S105*T105*F!$B$53,IF(U105=54%,R105*S105*T105*F!$B$54,IF(U105=55%,R105*S105*T105*F!$B$55,IF(U105=56%,R105*S105*T105*F!$B$56,IF(U105=57%,R105*S105*T105*F!$B$57,IF(U105=58%,R105*S105*T105*F!$B$58,IF(U105=59%,R105*S105*T105*F!$B$59,IF(U105=60%,R105*S105*T105*F!$B$60,IF(U105=61%,R105*S105*T105*F!$B$61,IF(U105=62%,R105*S105*T105*F!$B$62,IF(U105=63%,R105*S105*T105*F!$B$63,IF(U105=64%,R105*S105*T105*F!$B$64,IF(U105=65%,R105*S105*T105*F!$B$65,IF(U105=66%,R105*S105*T105*F!$B$66,IF(U105=67%,R105*S105*T105*F!$B$67,IF(U105=68%,R105*S105*T105*F!$B$68,IF(U105=69%,R105*S105*T105*F!$B$69,IF(U105=70%,R105*S105*T105*F!$B$70,IF(U105=71%,R105*S105*T105*F!$B$71,IF(U105=72%,R105*S105*T105*F!$B$72,IF(U105=73%,R105*S105*T105*F!$B$73,IF(U105=74%,R105*S105*T105*F!$B$74,IF(U105=75%,R105*S105*T105*F!$B$75,IF(U105=76%,R105*S105*T105*F!$B$76,IF(U105=77%,R105*S105*T105*F!$B$77,IF(U105=78%,R105*S105*T105*F!$B$78,IF(U105=79%,R105*S105*T105*F!$B$79,IF(U105=80%,R105*S105*T105*F!$B$80,IF(U105=81%,R105*S105*T105*F!$B$81,IF(U105=82%,R105*S105*T105*F!$B$82,IF(U105=83%,R105*S105*T105*F!$B$83,IF(U105=84%,R105*S105*T105*F!$B$84,IF(U105=85%,R105*S105*T105*F!$B$85,IF(U105=86%,R105*S105*T105*F!$B$86,IF(U105=87%,R105*S105*T105*F!$B$87,IF(U105=88%,R105*S105*T105*F!$B$88,IF(U105=89%,R105*S105*T105*F!$B$89,IF(U105=90%,R105*S105*T105*F!$B$90,IF(U105=91%,R105*S105*T105*F!$B$91,IF(U105=92%,R105*S105*T105*F!$B$92,IF(U105=93%,R105*S105*T105*F!$B$93,IF(U105=94%,R105*S105*T105*F!$B$94,IF(U105=95%,R105*S105*T105*F!$B$95,IF(U105=96%,R105*S105*T105*F!$B$96,IF(U105=97%,R105*S105*T105*F!$B$97,IF(U105=98%,R105*S105*T105*F!$B$98,IF(U105=99%,R105*S105*T105*F!$B$99,IF(U105&gt;99%,R105*S105*T105*F!$B$100)))))))))))))))))))))))))))))))))))))))))))))))))))))))))*IF(ISNUMBER(E105),E105,1)*IF(ISNUMBER(D105),D105,1)</f>
        <v>0</v>
      </c>
      <c r="AA105" s="8">
        <f>G105*H105+K105*L105+O105*P105+S105*T105</f>
        <v>0</v>
      </c>
      <c r="AB105" s="129">
        <f>(H105*(IF(I105&lt;45%,0.5,IF(I105&lt;55%,0.8,IF(I105&lt;65%,0.9,IF(I105&lt;75%,1,IF(I105&lt;85%,1.1,1.2))))))+L105*(IF(M105&lt;45%,0.5,IF(M105&lt;55%,0.8,IF(M105&lt;65%,0.9,IF(M105&lt;75%,1,IF(M105&lt;85%,1.1,1.2))))))+P105*(IF(Q105&lt;45%,0.5,IF(Q105&lt;55%,0.8,IF(Q105&lt;65%,0.9,IF(Q105&lt;75%,1,IF(Q105&lt;85%,1.1,1.2))))))+T105*(IF(U105&lt;45%,0.5,IF(U105&lt;55%,0.8,IF(U105&lt;65%,0.9,IF(U105&lt;75%,1,IF(U105&lt;85%,1.1,1.2)))))))*IF(D105&gt;=0.8,6,IF(D105&lt;=0.4,1.5,3))</f>
        <v>0</v>
      </c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</row>
    <row r="106" spans="1:62" x14ac:dyDescent="0.25">
      <c r="A106" s="1125"/>
      <c r="B106" s="76"/>
      <c r="C106" s="77"/>
      <c r="D106" s="134">
        <f>ROUND(IFERROR((D101*(G101*H101+K101*L101+O101*P101+S101*T101)+D102*(G102*H102+K102*L102+O102*P102+S102*T102)+D103*(G103*H103+K103*L103+O103*P103+S103*T103)+D104*(G104*H104+K104*L104+O104*P104+S104*T104)+D105*(G105*H105+K105*L105+O105*P105+S105*T105))/((G101*H101+K101*L101+O101*P101+S101*T101)+(G102*H102+K102*L102+O102*P102+S102*T102)+(G103*H103+K103*L103+O103*P103+S103*T103)+(G104*H104+K104*L104+O104*P104+S104*T104)+(G105*H105+K105*L105+O105*P105+S105*T105)),0),3)</f>
        <v>0</v>
      </c>
      <c r="E106" s="83"/>
      <c r="F106" s="79"/>
      <c r="G106" s="94"/>
      <c r="H106" s="94"/>
      <c r="I106" s="70"/>
      <c r="J106" s="79"/>
      <c r="K106" s="94"/>
      <c r="L106" s="94"/>
      <c r="M106" s="71"/>
      <c r="N106" s="79"/>
      <c r="O106" s="94"/>
      <c r="P106" s="94"/>
      <c r="Q106" s="70"/>
      <c r="R106" s="79"/>
      <c r="S106" s="94"/>
      <c r="T106" s="94"/>
      <c r="U106" s="71"/>
      <c r="V106" s="122">
        <f>SUM(V101:V105)</f>
        <v>0</v>
      </c>
      <c r="W106" s="117">
        <f>IFERROR(V106/AA106,0)</f>
        <v>0</v>
      </c>
      <c r="X106" s="118">
        <f>ROUND(IFERROR((D101*(I101*G101*H101+M101*K101*L101+Q101*O101*P101+U101*S101*T101)+D102*(I102*G102*H102+M102*K102*L102+Q102*O102*P102+U102*S102*T102)+D103*(I103*G103*H103+M103*K103*L103+Q103*O103*P103+U103*S103*T103)+D104*(I104*G104*H104+M104*K104*L104+Q104*O104*P104+U104*S104*T104)+D105*(I105*G105*H105+M105*K105*L105+Q105*O105*P105+U105*S105*T105))/(D101*(G101*H101+K101*L101+O101*P101+S101*T101)+D102*(G102*H102+K102*L102+O102*P102+S102*T102)+D103*(G103*H103+K103*L103+O103*P103+S103*T103)+D104*(G104*H104+K104*L104+O104*P104+S104*T104)+D105*(G105*H105+K105*L105+O105*P105+S105*T105)),0),2)</f>
        <v>0</v>
      </c>
      <c r="Y106" s="117"/>
      <c r="Z106" s="117">
        <f>SUM(Z101:Z105)</f>
        <v>0</v>
      </c>
      <c r="AA106" s="117">
        <f>SUM(AA101:AA105)</f>
        <v>0</v>
      </c>
      <c r="AB106" s="119">
        <f>IF(SUM(AB101:AB105)=0,TIME(,0,),TIME(,SUM(AB101:AB105)+30,))</f>
        <v>0</v>
      </c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</row>
    <row r="107" spans="1:62" x14ac:dyDescent="0.25">
      <c r="A107" s="1125"/>
      <c r="B107" s="76" t="str">
        <f t="shared" ref="B107:E107" si="169">IF(B45="","",B45)</f>
        <v/>
      </c>
      <c r="C107" s="77" t="str">
        <f t="shared" si="169"/>
        <v/>
      </c>
      <c r="D107" s="63">
        <f>D45</f>
        <v>0</v>
      </c>
      <c r="E107" s="83" t="str">
        <f t="shared" si="169"/>
        <v/>
      </c>
      <c r="F107" s="81"/>
      <c r="G107" s="96"/>
      <c r="H107" s="96"/>
      <c r="I107" s="82">
        <f t="shared" ref="I107:I111" si="170">IFERROR(ROUND(F107/$Y107,2),)</f>
        <v>0</v>
      </c>
      <c r="J107" s="81"/>
      <c r="K107" s="96"/>
      <c r="L107" s="96"/>
      <c r="M107" s="104">
        <f t="shared" ref="M107:M111" si="171">IFERROR(ROUND(J107/$Y107,2),)</f>
        <v>0</v>
      </c>
      <c r="N107" s="81"/>
      <c r="O107" s="96"/>
      <c r="P107" s="96"/>
      <c r="Q107" s="82">
        <f t="shared" ref="Q107:Q111" si="172">IFERROR(ROUND(N107/$Y107,2),)</f>
        <v>0</v>
      </c>
      <c r="R107" s="81"/>
      <c r="S107" s="96"/>
      <c r="T107" s="96"/>
      <c r="U107" s="104">
        <f t="shared" ref="U107:U111" si="173">IFERROR(ROUND(R107/$Y107,2),)</f>
        <v>0</v>
      </c>
      <c r="V107" s="128">
        <f>(IF(ISNUMBER(F107),F107,1)*G107*H107+IF(ISNUMBER(J107),J107,1)*K107*L107+IF(ISNUMBER(N107),N107,1)*O107*P107+IF(ISNUMBER(R107),R107,1)*S107*T107)*IF(ISNUMBER(E107),E107,1)</f>
        <v>0</v>
      </c>
      <c r="W107" s="44">
        <f>IFERROR((IF(ISNUMBER(F107),F107,1)*G107*H107+IF(ISNUMBER(J107),J107,1)*K107*L107+IF(ISNUMBER(N107),N107,1)*O107*P107+IF(ISNUMBER(R107),R107,1)*S107*T107)*IF(ISNUMBER(E107),E107,1)/(G107*H107+K107*L107+O107*P107+S107*T107),0)</f>
        <v>0</v>
      </c>
      <c r="X107" s="45">
        <f>ROUND(IFERROR((W107/(Y107*IF(ISNUMBER(E107),E107,1))),0),2)</f>
        <v>0</v>
      </c>
      <c r="Y107" s="90" t="str">
        <f>IF(ISNUMBER(Y45), Y45+(Y45*$Y$63),"")</f>
        <v/>
      </c>
      <c r="Z107" s="8">
        <f>(IF(I107&lt;30%,0,IF(I107&lt;35%,F107*G107*H107*F!$B$33,IF(I107&lt;40%,F107*G107*H107*F!$B$38,IF(I107&lt;45%,F107*G107*H107*F!$B$43,IF(I107&lt;50%,F107*G107*H107*F!$B$48,IF(I107=50%,F107*G107*H107*F!$B$50,IF(I107=51%,F107*G107*H107*F!$B$51,IF(I107=52%,F107*G107*H107*F!$B$52,IF(I107=53%,F107*G107*H107*F!$B$53,IF(I107=54%,F107*G107*H107*F!$B$54,IF(I107=55%,F107*G107*H107*F!$B$55,IF(I107=56%,F107*G107*H107*F!$B$56,IF(I107=57%,F107*G107*H107*F!$B$57,IF(I107=58%,F107*G107*H107*F!$B$58,IF(I107=59%,F107*G107*H107*F!$B$59,IF(I107=60%,F107*G107*H107*F!$B$60,IF(I107=61%,F107*G107*H107*F!$B$61,IF(I107=62%,F107*G107*H107*F!$B$62,IF(I107=63%,F107*G107*H107*F!$B$63,IF(I107=64%,F107*G107*H107*F!$B$64,IF(I107=65%,F107*G107*H107*F!$B$65,IF(I107=66%,F107*G107*H107*F!$B$66,IF(I107=67%,F107*G107*H107*F!$B$67,IF(I107=68%,F107*G107*H107*F!$B$68,IF(I107=69%,F107*G107*H107*F!$B$69,IF(I107=70%,F107*G107*H107*F!$B$70,IF(I107=71%,F107*G107*H107*F!$B$71,IF(I107=72%,F107*G107*H107*F!$B$72,IF(I107=73%,F107*G107*H107*F!$B$73,IF(I107=74%,F107*G107*H107*F!$B$74,IF(I107=75%,F107*G107*H107*F!$B$75,IF(I107=76%,F107*G107*H107*F!$B$76,IF(I107=77%,F107*G107*H107*F!$B$77,IF(I107=78%,F107*G107*H107*F!$B$78,IF(I107=79%,F107*G107*H107*F!$B$79,IF(I107=80%,F107*G107*H107*F!$B$80,IF(I107=81%,F107*G107*H107*F!$B$81,IF(I107=82%,F107*G107*H107*F!$B$82,IF(I107=83%,F107*G107*H107*F!$B$83,IF(I107=84%,F107*G107*H107*F!$B$84,IF(I107=85%,F107*G107*H107*F!$B$85,IF(I107=86%,F107*G107*H107*F!$B$86,IF(I107=87%,F107*G107*H107*F!$B$87,IF(I107=88%,F107*G107*H107*F!$B$88,IF(I107=89%,F107*G107*H107*F!$B$89,IF(I107=90%,F107*G107*H107*F!$B$90,IF(I107=91%,F107*G107*H107*F!$B$91,IF(I107=92%,F107*G107*H107*F!$B$92,IF(I107=93%,F107*G107*H107*F!$B$93,IF(I107=94%,F107*G107*H107*F!$B$94,IF(I107=95%,F107*G107*H107*F!$B$95,IF(I107=96%,F107*G107*H107*F!$B$96,IF(I107=97%,F107*G107*H107*F!$B$97,IF(I107=98%,F107*G107*H107*F!$B$98,IF(I107=99%,F107*G107*H107*F!$B$99,IF(I107&gt;99%,F107*G107*H107*F!$B$100,))))))))))))))))))))))))))))))))))))))))))))))))))))))))+IF(M107&lt;30%,0,IF(M107&lt;35%,J107*K107*L107*F!$B$33,IF(M107&lt;40%,J107*K107*L107*F!$B$38,IF(M107&lt;45%,J107*K107*L107*F!$B$43,IF(M107&lt;50%,J107*K107*L107*F!$B$48,IF(M107=50%,J107*K107*L107*F!$B$50,IF(M107=51%,J107*K107*L107*F!$B$51,IF(M107=52%,J107*K107*L107*F!$B$52,IF(M107=53%,J107*K107*L107*F!$B$53,IF(M107=54%,J107*K107*L107*F!$B$54,IF(M107=55%,J107*K107*L107*F!$B$55,IF(M107=56%,J107*K107*L107*F!$B$56,IF(M107=57%,J107*K107*L107*F!$B$57,IF(M107=58%,J107*K107*L107*F!$B$58,IF(M107=59%,J107*K107*L107*F!$B$59,IF(M107=60%,J107*K107*L107*F!$B$60,IF(M107=61%,J107*K107*L107*F!$B$61,IF(M107=62%,J107*K107*L107*F!$B$62,IF(M107=63%,J107*K107*L107*F!$B$63,IF(M107=64%,J107*K107*L107*F!$B$64,IF(M107=65%,J107*K107*L107*F!$B$65,IF(M107=66%,J107*K107*L107*F!$B$66,IF(M107=67%,J107*K107*L107*F!$B$67,IF(M107=68%,J107*K107*L107*F!$B$68,IF(M107=69%,J107*K107*L107*F!$B$69,IF(M107=70%,J107*K107*L107*F!$B$70,IF(M107=71%,J107*K107*L107*F!$B$71,IF(M107=72%,J107*K107*L107*F!$B$72,IF(M107=73%,J107*K107*L107*F!$B$73,IF(M107=74%,J107*K107*L107*F!$B$74,IF(M107=75%,J107*K107*L107*F!$B$75,IF(M107=76%,J107*K107*L107*F!$B$76,IF(M107=77%,J107*K107*L107*F!$B$77,IF(M107=78%,J107*K107*L107*F!$B$78,IF(M107=79%,J107*K107*L107*F!$B$79,IF(M107=80%,J107*K107*L107*F!$B$80,IF(M107=81%,J107*K107*L107*F!$B$81,IF(M107=82%,J107*K107*L107*F!$B$82,IF(M107=83%,J107*K107*L107*F!$B$83,IF(M107=84%,J107*K107*L107*F!$B$84,IF(M107=85%,J107*K107*L107*F!$B$85,IF(M107=86%,J107*K107*L107*F!$B$86,IF(M107=87%,J107*K107*L107*F!$B$87,IF(M107=88%,J107*K107*L107*F!$B$88,IF(M107=89%,J107*K107*L107*F!$B$89,IF(M107=90%,J107*K107*L107*F!$B$90,IF(M107=91%,J107*K107*L107*F!$B$91,IF(M107=92%,J107*K107*L107*F!$B$92,IF(M107=93%,J107*K107*L107*F!$B$93,IF(M107=94%,J107*K107*L107*F!$B$94,IF(M107=95%,J107*K107*L107*F!$B$95,IF(M107=96%,J107*K107*L107*F!$B$96,IF(M107=97%,J107*K107*L107*F!$B$97,IF(M107=98%,J107*K107*L107*F!$B$98,IF(M107=99%,J107*K107*L107*F!$B$99,IF(M107&gt;99%,J107*K107*L107*F!$B$100,))))))))))))))))))))))))))))))))))))))))))))))))))))))))+IF(Q107&lt;30%,0,IF(Q107&lt;35%,N107*O107*P107*F!$B$33,IF(Q107&lt;40%,N107*O107*P107*F!$B$38,IF(Q107&lt;45%,N107*O107*P107*F!$B$43,IF(Q107&lt;50%,N107*O107*P107*F!$B$48,IF(Q107=50%,N107*O107*P107*F!$B$50,IF(Q107=51%,N107*O107*P107*F!$B$51,IF(Q107=52%,N107*O107*P107*F!$B$52,IF(Q107=53%,N107*O107*P107*F!$B$53,IF(Q107=54%,N107*O107*P107*F!$B$54,IF(Q107=55%,N107*O107*P107*F!$B$55,IF(Q107=56%,N107*O107*P107*F!$B$56,IF(Q107=57%,N107*O107*P107*F!$B$57,IF(Q107=58%,N107*O107*P107*F!$B$58,IF(Q107=59%,N107*O107*P107*F!$B$59,IF(Q107=60%,N107*O107*P107*F!$B$60,IF(Q107=61%,N107*O107*P107*F!$B$61,IF(Q107=62%,N107*O107*P107*F!$B$62,IF(Q107=63%,N107*O107*P107*F!$B$63,IF(Q107=64%,N107*O107*P107*F!$B$64,IF(Q107=65%,N107*O107*P107*F!$B$65,IF(Q107=66%,N107*O107*P107*F!$B$66,IF(Q107=67%,N107*O107*P107*F!$B$67,IF(Q107=68%,N107*O107*P107*F!$B$68,IF(Q107=69%,N107*O107*P107*F!$B$69,IF(Q107=70%,N107*O107*P107*F!$B$70,IF(Q107=71%,N107*O107*P107*F!$B$71,IF(Q107=72%,N107*O107*P107*F!$B$72,IF(Q107=73%,N107*O107*P107*F!$B$73,IF(Q107=74%,N107*O107*P107*F!$B$74,IF(Q107=75%,N107*O107*P107*F!$B$75,IF(Q107=76%,N107*O107*P107*F!$B$76,IF(Q107=77%,N107*O107*P107*F!$B$77,IF(Q107=78%,N107*O107*P107*F!$B$78,IF(Q107=79%,N107*O107*P107*F!$B$79,IF(Q107=80%,N107*O107*P107*F!$B$80,IF(Q107=81%,N107*O107*P107*F!$B$81,IF(Q107=82%,N107*O107*P107*F!$B$82,IF(Q107=83%,N107*O107*P107*F!$B$83,IF(Q107=84%,N107*O107*P107*F!$B$84,IF(Q107=85%,N107*O107*P107*F!$B$85,IF(Q107=86%,N107*O107*P107*F!$B$86,IF(Q107=87%,N107*O107*P107*F!$B$87,IF(Q107=88%,N107*O107*P107*F!$B$88,IF(Q107=89%,N107*O107*P107*F!$B$89,IF(Q107=90%,N107*O107*P107*F!$B$90,IF(Q107=91%,N107*O107*P107*F!$B$91,IF(Q107=92%,N107*O107*P107*F!$B$92,IF(Q107=93%,N107*O107*P107*F!$B$93,IF(Q107=94%,N107*O107*P107*F!$B$94,IF(Q107=95%,N107*O107*P107*F!$B$95,IF(Q107=96%,N107*O107*P107*F!$B$96,IF(Q107=97%,N107*O107*P107*F!$B$97,IF(Q107=98%,N107*O107*P107*F!$B$98,IF(Q107=99%,N107*O107*P107*F!$B$99,IF(Q107&gt;99%,N107*O107*P107*F!$B$100,))))))))))))))))))))))))))))))))))))))))))))))))))))))))+IF(U107&lt;30%,0,IF(U107&lt;35%,R107*S107*T107*F!$B$33,IF(U107&lt;40%,R107*S107*T107*F!$B$38,IF(U107&lt;45%,R107*S107*T107*F!$B$43,IF(U107&lt;50%,R107*S107*T107*F!$B$48,IF(U107=50%,R107*S107*T107*F!$B$50,IF(U107=51%,R107*S107*T107*F!$B$51,IF(U107=52%,R107*S107*T107*F!$B$52,IF(U107=53%,R107*S107*T107*F!$B$53,IF(U107=54%,R107*S107*T107*F!$B$54,IF(U107=55%,R107*S107*T107*F!$B$55,IF(U107=56%,R107*S107*T107*F!$B$56,IF(U107=57%,R107*S107*T107*F!$B$57,IF(U107=58%,R107*S107*T107*F!$B$58,IF(U107=59%,R107*S107*T107*F!$B$59,IF(U107=60%,R107*S107*T107*F!$B$60,IF(U107=61%,R107*S107*T107*F!$B$61,IF(U107=62%,R107*S107*T107*F!$B$62,IF(U107=63%,R107*S107*T107*F!$B$63,IF(U107=64%,R107*S107*T107*F!$B$64,IF(U107=65%,R107*S107*T107*F!$B$65,IF(U107=66%,R107*S107*T107*F!$B$66,IF(U107=67%,R107*S107*T107*F!$B$67,IF(U107=68%,R107*S107*T107*F!$B$68,IF(U107=69%,R107*S107*T107*F!$B$69,IF(U107=70%,R107*S107*T107*F!$B$70,IF(U107=71%,R107*S107*T107*F!$B$71,IF(U107=72%,R107*S107*T107*F!$B$72,IF(U107=73%,R107*S107*T107*F!$B$73,IF(U107=74%,R107*S107*T107*F!$B$74,IF(U107=75%,R107*S107*T107*F!$B$75,IF(U107=76%,R107*S107*T107*F!$B$76,IF(U107=77%,R107*S107*T107*F!$B$77,IF(U107=78%,R107*S107*T107*F!$B$78,IF(U107=79%,R107*S107*T107*F!$B$79,IF(U107=80%,R107*S107*T107*F!$B$80,IF(U107=81%,R107*S107*T107*F!$B$81,IF(U107=82%,R107*S107*T107*F!$B$82,IF(U107=83%,R107*S107*T107*F!$B$83,IF(U107=84%,R107*S107*T107*F!$B$84,IF(U107=85%,R107*S107*T107*F!$B$85,IF(U107=86%,R107*S107*T107*F!$B$86,IF(U107=87%,R107*S107*T107*F!$B$87,IF(U107=88%,R107*S107*T107*F!$B$88,IF(U107=89%,R107*S107*T107*F!$B$89,IF(U107=90%,R107*S107*T107*F!$B$90,IF(U107=91%,R107*S107*T107*F!$B$91,IF(U107=92%,R107*S107*T107*F!$B$92,IF(U107=93%,R107*S107*T107*F!$B$93,IF(U107=94%,R107*S107*T107*F!$B$94,IF(U107=95%,R107*S107*T107*F!$B$95,IF(U107=96%,R107*S107*T107*F!$B$96,IF(U107=97%,R107*S107*T107*F!$B$97,IF(U107=98%,R107*S107*T107*F!$B$98,IF(U107=99%,R107*S107*T107*F!$B$99,IF(U107&gt;99%,R107*S107*T107*F!$B$100)))))))))))))))))))))))))))))))))))))))))))))))))))))))))*IF(ISNUMBER(E107),E107,1)*IF(ISNUMBER(D107),D107,1)</f>
        <v>0</v>
      </c>
      <c r="AA107" s="8">
        <f>G107*H107+K107*L107+O107*P107+S107*T107</f>
        <v>0</v>
      </c>
      <c r="AB107" s="129">
        <f>(H107*(IF(I107&lt;45%,0.5,IF(I107&lt;55%,0.8,IF(I107&lt;65%,0.9,IF(I107&lt;75%,1,IF(I107&lt;85%,1.1,1.2))))))+L107*(IF(M107&lt;45%,0.5,IF(M107&lt;55%,0.8,IF(M107&lt;65%,0.9,IF(M107&lt;75%,1,IF(M107&lt;85%,1.1,1.2))))))+P107*(IF(Q107&lt;45%,0.5,IF(Q107&lt;55%,0.8,IF(Q107&lt;65%,0.9,IF(Q107&lt;75%,1,IF(Q107&lt;85%,1.1,1.2))))))+T107*(IF(U107&lt;45%,0.5,IF(U107&lt;55%,0.8,IF(U107&lt;65%,0.9,IF(U107&lt;75%,1,IF(U107&lt;85%,1.1,1.2)))))))*IF(D107&gt;=0.8,6,IF(D107&lt;=0.4,1.5,3))</f>
        <v>0</v>
      </c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</row>
    <row r="108" spans="1:62" x14ac:dyDescent="0.25">
      <c r="A108" s="1125"/>
      <c r="B108" s="76" t="str">
        <f t="shared" ref="B108:E108" si="174">IF(B46="","",B46)</f>
        <v/>
      </c>
      <c r="C108" s="77" t="str">
        <f t="shared" si="174"/>
        <v/>
      </c>
      <c r="D108" s="63">
        <f t="shared" ref="D108:D111" si="175">D46</f>
        <v>0</v>
      </c>
      <c r="E108" s="83" t="str">
        <f t="shared" si="174"/>
        <v/>
      </c>
      <c r="F108" s="79"/>
      <c r="G108" s="94"/>
      <c r="H108" s="94"/>
      <c r="I108" s="70">
        <f t="shared" si="170"/>
        <v>0</v>
      </c>
      <c r="J108" s="79"/>
      <c r="K108" s="94"/>
      <c r="L108" s="94"/>
      <c r="M108" s="71">
        <f t="shared" si="171"/>
        <v>0</v>
      </c>
      <c r="N108" s="79"/>
      <c r="O108" s="94"/>
      <c r="P108" s="94"/>
      <c r="Q108" s="70">
        <f t="shared" si="172"/>
        <v>0</v>
      </c>
      <c r="R108" s="79"/>
      <c r="S108" s="94"/>
      <c r="T108" s="94"/>
      <c r="U108" s="71">
        <f t="shared" si="173"/>
        <v>0</v>
      </c>
      <c r="V108" s="125">
        <f t="shared" ref="V108:V111" si="176">(IF(ISNUMBER(F108),F108,1)*G108*H108+IF(ISNUMBER(J108),J108,1)*K108*L108+IF(ISNUMBER(N108),N108,1)*O108*P108+IF(ISNUMBER(R108),R108,1)*S108*T108)*IF(ISNUMBER(E108),E108,1)</f>
        <v>0</v>
      </c>
      <c r="W108" s="43">
        <f t="shared" ref="W108:W111" si="177">IFERROR((IF(ISNUMBER(F108),F108,1)*G108*H108+IF(ISNUMBER(J108),J108,1)*K108*L108+IF(ISNUMBER(N108),N108,1)*O108*P108+IF(ISNUMBER(R108),R108,1)*S108*T108)*IF(ISNUMBER(E108),E108,1)/(G108*H108+K108*L108+O108*P108+S108*T108),0)</f>
        <v>0</v>
      </c>
      <c r="X108" s="36">
        <f t="shared" ref="X108:X109" si="178">ROUND(IFERROR((W108/(Y108*IF(ISNUMBER(E108),E108,1))),0),2)</f>
        <v>0</v>
      </c>
      <c r="Y108" s="90" t="str">
        <f t="shared" ref="Y108:Y111" si="179">IF(ISNUMBER(Y46), Y46+(Y46*$Y$63),"")</f>
        <v/>
      </c>
      <c r="Z108" s="6">
        <f>(IF(I108&lt;30%,0,IF(I108&lt;35%,F108*G108*H108*F!$B$33,IF(I108&lt;40%,F108*G108*H108*F!$B$38,IF(I108&lt;45%,F108*G108*H108*F!$B$43,IF(I108&lt;50%,F108*G108*H108*F!$B$48,IF(I108=50%,F108*G108*H108*F!$B$50,IF(I108=51%,F108*G108*H108*F!$B$51,IF(I108=52%,F108*G108*H108*F!$B$52,IF(I108=53%,F108*G108*H108*F!$B$53,IF(I108=54%,F108*G108*H108*F!$B$54,IF(I108=55%,F108*G108*H108*F!$B$55,IF(I108=56%,F108*G108*H108*F!$B$56,IF(I108=57%,F108*G108*H108*F!$B$57,IF(I108=58%,F108*G108*H108*F!$B$58,IF(I108=59%,F108*G108*H108*F!$B$59,IF(I108=60%,F108*G108*H108*F!$B$60,IF(I108=61%,F108*G108*H108*F!$B$61,IF(I108=62%,F108*G108*H108*F!$B$62,IF(I108=63%,F108*G108*H108*F!$B$63,IF(I108=64%,F108*G108*H108*F!$B$64,IF(I108=65%,F108*G108*H108*F!$B$65,IF(I108=66%,F108*G108*H108*F!$B$66,IF(I108=67%,F108*G108*H108*F!$B$67,IF(I108=68%,F108*G108*H108*F!$B$68,IF(I108=69%,F108*G108*H108*F!$B$69,IF(I108=70%,F108*G108*H108*F!$B$70,IF(I108=71%,F108*G108*H108*F!$B$71,IF(I108=72%,F108*G108*H108*F!$B$72,IF(I108=73%,F108*G108*H108*F!$B$73,IF(I108=74%,F108*G108*H108*F!$B$74,IF(I108=75%,F108*G108*H108*F!$B$75,IF(I108=76%,F108*G108*H108*F!$B$76,IF(I108=77%,F108*G108*H108*F!$B$77,IF(I108=78%,F108*G108*H108*F!$B$78,IF(I108=79%,F108*G108*H108*F!$B$79,IF(I108=80%,F108*G108*H108*F!$B$80,IF(I108=81%,F108*G108*H108*F!$B$81,IF(I108=82%,F108*G108*H108*F!$B$82,IF(I108=83%,F108*G108*H108*F!$B$83,IF(I108=84%,F108*G108*H108*F!$B$84,IF(I108=85%,F108*G108*H108*F!$B$85,IF(I108=86%,F108*G108*H108*F!$B$86,IF(I108=87%,F108*G108*H108*F!$B$87,IF(I108=88%,F108*G108*H108*F!$B$88,IF(I108=89%,F108*G108*H108*F!$B$89,IF(I108=90%,F108*G108*H108*F!$B$90,IF(I108=91%,F108*G108*H108*F!$B$91,IF(I108=92%,F108*G108*H108*F!$B$92,IF(I108=93%,F108*G108*H108*F!$B$93,IF(I108=94%,F108*G108*H108*F!$B$94,IF(I108=95%,F108*G108*H108*F!$B$95,IF(I108=96%,F108*G108*H108*F!$B$96,IF(I108=97%,F108*G108*H108*F!$B$97,IF(I108=98%,F108*G108*H108*F!$B$98,IF(I108=99%,F108*G108*H108*F!$B$99,IF(I108&gt;99%,F108*G108*H108*F!$B$100,))))))))))))))))))))))))))))))))))))))))))))))))))))))))+IF(M108&lt;30%,0,IF(M108&lt;35%,J108*K108*L108*F!$B$33,IF(M108&lt;40%,J108*K108*L108*F!$B$38,IF(M108&lt;45%,J108*K108*L108*F!$B$43,IF(M108&lt;50%,J108*K108*L108*F!$B$48,IF(M108=50%,J108*K108*L108*F!$B$50,IF(M108=51%,J108*K108*L108*F!$B$51,IF(M108=52%,J108*K108*L108*F!$B$52,IF(M108=53%,J108*K108*L108*F!$B$53,IF(M108=54%,J108*K108*L108*F!$B$54,IF(M108=55%,J108*K108*L108*F!$B$55,IF(M108=56%,J108*K108*L108*F!$B$56,IF(M108=57%,J108*K108*L108*F!$B$57,IF(M108=58%,J108*K108*L108*F!$B$58,IF(M108=59%,J108*K108*L108*F!$B$59,IF(M108=60%,J108*K108*L108*F!$B$60,IF(M108=61%,J108*K108*L108*F!$B$61,IF(M108=62%,J108*K108*L108*F!$B$62,IF(M108=63%,J108*K108*L108*F!$B$63,IF(M108=64%,J108*K108*L108*F!$B$64,IF(M108=65%,J108*K108*L108*F!$B$65,IF(M108=66%,J108*K108*L108*F!$B$66,IF(M108=67%,J108*K108*L108*F!$B$67,IF(M108=68%,J108*K108*L108*F!$B$68,IF(M108=69%,J108*K108*L108*F!$B$69,IF(M108=70%,J108*K108*L108*F!$B$70,IF(M108=71%,J108*K108*L108*F!$B$71,IF(M108=72%,J108*K108*L108*F!$B$72,IF(M108=73%,J108*K108*L108*F!$B$73,IF(M108=74%,J108*K108*L108*F!$B$74,IF(M108=75%,J108*K108*L108*F!$B$75,IF(M108=76%,J108*K108*L108*F!$B$76,IF(M108=77%,J108*K108*L108*F!$B$77,IF(M108=78%,J108*K108*L108*F!$B$78,IF(M108=79%,J108*K108*L108*F!$B$79,IF(M108=80%,J108*K108*L108*F!$B$80,IF(M108=81%,J108*K108*L108*F!$B$81,IF(M108=82%,J108*K108*L108*F!$B$82,IF(M108=83%,J108*K108*L108*F!$B$83,IF(M108=84%,J108*K108*L108*F!$B$84,IF(M108=85%,J108*K108*L108*F!$B$85,IF(M108=86%,J108*K108*L108*F!$B$86,IF(M108=87%,J108*K108*L108*F!$B$87,IF(M108=88%,J108*K108*L108*F!$B$88,IF(M108=89%,J108*K108*L108*F!$B$89,IF(M108=90%,J108*K108*L108*F!$B$90,IF(M108=91%,J108*K108*L108*F!$B$91,IF(M108=92%,J108*K108*L108*F!$B$92,IF(M108=93%,J108*K108*L108*F!$B$93,IF(M108=94%,J108*K108*L108*F!$B$94,IF(M108=95%,J108*K108*L108*F!$B$95,IF(M108=96%,J108*K108*L108*F!$B$96,IF(M108=97%,J108*K108*L108*F!$B$97,IF(M108=98%,J108*K108*L108*F!$B$98,IF(M108=99%,J108*K108*L108*F!$B$99,IF(M108&gt;99%,J108*K108*L108*F!$B$100,))))))))))))))))))))))))))))))))))))))))))))))))))))))))+IF(Q108&lt;30%,0,IF(Q108&lt;35%,N108*O108*P108*F!$B$33,IF(Q108&lt;40%,N108*O108*P108*F!$B$38,IF(Q108&lt;45%,N108*O108*P108*F!$B$43,IF(Q108&lt;50%,N108*O108*P108*F!$B$48,IF(Q108=50%,N108*O108*P108*F!$B$50,IF(Q108=51%,N108*O108*P108*F!$B$51,IF(Q108=52%,N108*O108*P108*F!$B$52,IF(Q108=53%,N108*O108*P108*F!$B$53,IF(Q108=54%,N108*O108*P108*F!$B$54,IF(Q108=55%,N108*O108*P108*F!$B$55,IF(Q108=56%,N108*O108*P108*F!$B$56,IF(Q108=57%,N108*O108*P108*F!$B$57,IF(Q108=58%,N108*O108*P108*F!$B$58,IF(Q108=59%,N108*O108*P108*F!$B$59,IF(Q108=60%,N108*O108*P108*F!$B$60,IF(Q108=61%,N108*O108*P108*F!$B$61,IF(Q108=62%,N108*O108*P108*F!$B$62,IF(Q108=63%,N108*O108*P108*F!$B$63,IF(Q108=64%,N108*O108*P108*F!$B$64,IF(Q108=65%,N108*O108*P108*F!$B$65,IF(Q108=66%,N108*O108*P108*F!$B$66,IF(Q108=67%,N108*O108*P108*F!$B$67,IF(Q108=68%,N108*O108*P108*F!$B$68,IF(Q108=69%,N108*O108*P108*F!$B$69,IF(Q108=70%,N108*O108*P108*F!$B$70,IF(Q108=71%,N108*O108*P108*F!$B$71,IF(Q108=72%,N108*O108*P108*F!$B$72,IF(Q108=73%,N108*O108*P108*F!$B$73,IF(Q108=74%,N108*O108*P108*F!$B$74,IF(Q108=75%,N108*O108*P108*F!$B$75,IF(Q108=76%,N108*O108*P108*F!$B$76,IF(Q108=77%,N108*O108*P108*F!$B$77,IF(Q108=78%,N108*O108*P108*F!$B$78,IF(Q108=79%,N108*O108*P108*F!$B$79,IF(Q108=80%,N108*O108*P108*F!$B$80,IF(Q108=81%,N108*O108*P108*F!$B$81,IF(Q108=82%,N108*O108*P108*F!$B$82,IF(Q108=83%,N108*O108*P108*F!$B$83,IF(Q108=84%,N108*O108*P108*F!$B$84,IF(Q108=85%,N108*O108*P108*F!$B$85,IF(Q108=86%,N108*O108*P108*F!$B$86,IF(Q108=87%,N108*O108*P108*F!$B$87,IF(Q108=88%,N108*O108*P108*F!$B$88,IF(Q108=89%,N108*O108*P108*F!$B$89,IF(Q108=90%,N108*O108*P108*F!$B$90,IF(Q108=91%,N108*O108*P108*F!$B$91,IF(Q108=92%,N108*O108*P108*F!$B$92,IF(Q108=93%,N108*O108*P108*F!$B$93,IF(Q108=94%,N108*O108*P108*F!$B$94,IF(Q108=95%,N108*O108*P108*F!$B$95,IF(Q108=96%,N108*O108*P108*F!$B$96,IF(Q108=97%,N108*O108*P108*F!$B$97,IF(Q108=98%,N108*O108*P108*F!$B$98,IF(Q108=99%,N108*O108*P108*F!$B$99,IF(Q108&gt;99%,N108*O108*P108*F!$B$100,))))))))))))))))))))))))))))))))))))))))))))))))))))))))+IF(U108&lt;30%,0,IF(U108&lt;35%,R108*S108*T108*F!$B$33,IF(U108&lt;40%,R108*S108*T108*F!$B$38,IF(U108&lt;45%,R108*S108*T108*F!$B$43,IF(U108&lt;50%,R108*S108*T108*F!$B$48,IF(U108=50%,R108*S108*T108*F!$B$50,IF(U108=51%,R108*S108*T108*F!$B$51,IF(U108=52%,R108*S108*T108*F!$B$52,IF(U108=53%,R108*S108*T108*F!$B$53,IF(U108=54%,R108*S108*T108*F!$B$54,IF(U108=55%,R108*S108*T108*F!$B$55,IF(U108=56%,R108*S108*T108*F!$B$56,IF(U108=57%,R108*S108*T108*F!$B$57,IF(U108=58%,R108*S108*T108*F!$B$58,IF(U108=59%,R108*S108*T108*F!$B$59,IF(U108=60%,R108*S108*T108*F!$B$60,IF(U108=61%,R108*S108*T108*F!$B$61,IF(U108=62%,R108*S108*T108*F!$B$62,IF(U108=63%,R108*S108*T108*F!$B$63,IF(U108=64%,R108*S108*T108*F!$B$64,IF(U108=65%,R108*S108*T108*F!$B$65,IF(U108=66%,R108*S108*T108*F!$B$66,IF(U108=67%,R108*S108*T108*F!$B$67,IF(U108=68%,R108*S108*T108*F!$B$68,IF(U108=69%,R108*S108*T108*F!$B$69,IF(U108=70%,R108*S108*T108*F!$B$70,IF(U108=71%,R108*S108*T108*F!$B$71,IF(U108=72%,R108*S108*T108*F!$B$72,IF(U108=73%,R108*S108*T108*F!$B$73,IF(U108=74%,R108*S108*T108*F!$B$74,IF(U108=75%,R108*S108*T108*F!$B$75,IF(U108=76%,R108*S108*T108*F!$B$76,IF(U108=77%,R108*S108*T108*F!$B$77,IF(U108=78%,R108*S108*T108*F!$B$78,IF(U108=79%,R108*S108*T108*F!$B$79,IF(U108=80%,R108*S108*T108*F!$B$80,IF(U108=81%,R108*S108*T108*F!$B$81,IF(U108=82%,R108*S108*T108*F!$B$82,IF(U108=83%,R108*S108*T108*F!$B$83,IF(U108=84%,R108*S108*T108*F!$B$84,IF(U108=85%,R108*S108*T108*F!$B$85,IF(U108=86%,R108*S108*T108*F!$B$86,IF(U108=87%,R108*S108*T108*F!$B$87,IF(U108=88%,R108*S108*T108*F!$B$88,IF(U108=89%,R108*S108*T108*F!$B$89,IF(U108=90%,R108*S108*T108*F!$B$90,IF(U108=91%,R108*S108*T108*F!$B$91,IF(U108=92%,R108*S108*T108*F!$B$92,IF(U108=93%,R108*S108*T108*F!$B$93,IF(U108=94%,R108*S108*T108*F!$B$94,IF(U108=95%,R108*S108*T108*F!$B$95,IF(U108=96%,R108*S108*T108*F!$B$96,IF(U108=97%,R108*S108*T108*F!$B$97,IF(U108=98%,R108*S108*T108*F!$B$98,IF(U108=99%,R108*S108*T108*F!$B$99,IF(U108&gt;99%,R108*S108*T108*F!$B$100)))))))))))))))))))))))))))))))))))))))))))))))))))))))))*IF(ISNUMBER(E108),E108,1)*IF(ISNUMBER(D108),D108,1)</f>
        <v>0</v>
      </c>
      <c r="AA108" s="6">
        <f>G108*H108+K108*L108+O108*P108+S108*T108</f>
        <v>0</v>
      </c>
      <c r="AB108" s="115">
        <f>(H108*(IF(I108&lt;45%,0.5,IF(I108&lt;55%,0.8,IF(I108&lt;65%,0.9,IF(I108&lt;75%,1,IF(I108&lt;85%,1.1,1.2))))))+L108*(IF(M108&lt;45%,0.5,IF(M108&lt;55%,0.8,IF(M108&lt;65%,0.9,IF(M108&lt;75%,1,IF(M108&lt;85%,1.1,1.2))))))+P108*(IF(Q108&lt;45%,0.5,IF(Q108&lt;55%,0.8,IF(Q108&lt;65%,0.9,IF(Q108&lt;75%,1,IF(Q108&lt;85%,1.1,1.2))))))+T108*(IF(U108&lt;45%,0.5,IF(U108&lt;55%,0.8,IF(U108&lt;65%,0.9,IF(U108&lt;75%,1,IF(U108&lt;85%,1.1,1.2)))))))*IF(D108&gt;=0.8,6,IF(D108&lt;=0.4,1.5,3))</f>
        <v>0</v>
      </c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</row>
    <row r="109" spans="1:62" x14ac:dyDescent="0.25">
      <c r="A109" s="1125"/>
      <c r="B109" s="76" t="str">
        <f t="shared" ref="B109:E109" si="180">IF(B47="","",B47)</f>
        <v/>
      </c>
      <c r="C109" s="77" t="str">
        <f t="shared" si="180"/>
        <v/>
      </c>
      <c r="D109" s="63">
        <f t="shared" si="175"/>
        <v>0</v>
      </c>
      <c r="E109" s="83" t="str">
        <f t="shared" si="180"/>
        <v/>
      </c>
      <c r="F109" s="81"/>
      <c r="G109" s="96"/>
      <c r="H109" s="96"/>
      <c r="I109" s="82">
        <f t="shared" si="170"/>
        <v>0</v>
      </c>
      <c r="J109" s="81"/>
      <c r="K109" s="96"/>
      <c r="L109" s="96"/>
      <c r="M109" s="104">
        <f t="shared" si="171"/>
        <v>0</v>
      </c>
      <c r="N109" s="81"/>
      <c r="O109" s="96"/>
      <c r="P109" s="96"/>
      <c r="Q109" s="82">
        <f t="shared" si="172"/>
        <v>0</v>
      </c>
      <c r="R109" s="81"/>
      <c r="S109" s="96"/>
      <c r="T109" s="96"/>
      <c r="U109" s="104">
        <f t="shared" si="173"/>
        <v>0</v>
      </c>
      <c r="V109" s="128">
        <f t="shared" si="176"/>
        <v>0</v>
      </c>
      <c r="W109" s="44">
        <f t="shared" si="177"/>
        <v>0</v>
      </c>
      <c r="X109" s="45">
        <f t="shared" si="178"/>
        <v>0</v>
      </c>
      <c r="Y109" s="90" t="str">
        <f t="shared" si="179"/>
        <v/>
      </c>
      <c r="Z109" s="8">
        <f>(IF(I109&lt;30%,0,IF(I109&lt;35%,F109*G109*H109*F!$B$33,IF(I109&lt;40%,F109*G109*H109*F!$B$38,IF(I109&lt;45%,F109*G109*H109*F!$B$43,IF(I109&lt;50%,F109*G109*H109*F!$B$48,IF(I109=50%,F109*G109*H109*F!$B$50,IF(I109=51%,F109*G109*H109*F!$B$51,IF(I109=52%,F109*G109*H109*F!$B$52,IF(I109=53%,F109*G109*H109*F!$B$53,IF(I109=54%,F109*G109*H109*F!$B$54,IF(I109=55%,F109*G109*H109*F!$B$55,IF(I109=56%,F109*G109*H109*F!$B$56,IF(I109=57%,F109*G109*H109*F!$B$57,IF(I109=58%,F109*G109*H109*F!$B$58,IF(I109=59%,F109*G109*H109*F!$B$59,IF(I109=60%,F109*G109*H109*F!$B$60,IF(I109=61%,F109*G109*H109*F!$B$61,IF(I109=62%,F109*G109*H109*F!$B$62,IF(I109=63%,F109*G109*H109*F!$B$63,IF(I109=64%,F109*G109*H109*F!$B$64,IF(I109=65%,F109*G109*H109*F!$B$65,IF(I109=66%,F109*G109*H109*F!$B$66,IF(I109=67%,F109*G109*H109*F!$B$67,IF(I109=68%,F109*G109*H109*F!$B$68,IF(I109=69%,F109*G109*H109*F!$B$69,IF(I109=70%,F109*G109*H109*F!$B$70,IF(I109=71%,F109*G109*H109*F!$B$71,IF(I109=72%,F109*G109*H109*F!$B$72,IF(I109=73%,F109*G109*H109*F!$B$73,IF(I109=74%,F109*G109*H109*F!$B$74,IF(I109=75%,F109*G109*H109*F!$B$75,IF(I109=76%,F109*G109*H109*F!$B$76,IF(I109=77%,F109*G109*H109*F!$B$77,IF(I109=78%,F109*G109*H109*F!$B$78,IF(I109=79%,F109*G109*H109*F!$B$79,IF(I109=80%,F109*G109*H109*F!$B$80,IF(I109=81%,F109*G109*H109*F!$B$81,IF(I109=82%,F109*G109*H109*F!$B$82,IF(I109=83%,F109*G109*H109*F!$B$83,IF(I109=84%,F109*G109*H109*F!$B$84,IF(I109=85%,F109*G109*H109*F!$B$85,IF(I109=86%,F109*G109*H109*F!$B$86,IF(I109=87%,F109*G109*H109*F!$B$87,IF(I109=88%,F109*G109*H109*F!$B$88,IF(I109=89%,F109*G109*H109*F!$B$89,IF(I109=90%,F109*G109*H109*F!$B$90,IF(I109=91%,F109*G109*H109*F!$B$91,IF(I109=92%,F109*G109*H109*F!$B$92,IF(I109=93%,F109*G109*H109*F!$B$93,IF(I109=94%,F109*G109*H109*F!$B$94,IF(I109=95%,F109*G109*H109*F!$B$95,IF(I109=96%,F109*G109*H109*F!$B$96,IF(I109=97%,F109*G109*H109*F!$B$97,IF(I109=98%,F109*G109*H109*F!$B$98,IF(I109=99%,F109*G109*H109*F!$B$99,IF(I109&gt;99%,F109*G109*H109*F!$B$100,))))))))))))))))))))))))))))))))))))))))))))))))))))))))+IF(M109&lt;30%,0,IF(M109&lt;35%,J109*K109*L109*F!$B$33,IF(M109&lt;40%,J109*K109*L109*F!$B$38,IF(M109&lt;45%,J109*K109*L109*F!$B$43,IF(M109&lt;50%,J109*K109*L109*F!$B$48,IF(M109=50%,J109*K109*L109*F!$B$50,IF(M109=51%,J109*K109*L109*F!$B$51,IF(M109=52%,J109*K109*L109*F!$B$52,IF(M109=53%,J109*K109*L109*F!$B$53,IF(M109=54%,J109*K109*L109*F!$B$54,IF(M109=55%,J109*K109*L109*F!$B$55,IF(M109=56%,J109*K109*L109*F!$B$56,IF(M109=57%,J109*K109*L109*F!$B$57,IF(M109=58%,J109*K109*L109*F!$B$58,IF(M109=59%,J109*K109*L109*F!$B$59,IF(M109=60%,J109*K109*L109*F!$B$60,IF(M109=61%,J109*K109*L109*F!$B$61,IF(M109=62%,J109*K109*L109*F!$B$62,IF(M109=63%,J109*K109*L109*F!$B$63,IF(M109=64%,J109*K109*L109*F!$B$64,IF(M109=65%,J109*K109*L109*F!$B$65,IF(M109=66%,J109*K109*L109*F!$B$66,IF(M109=67%,J109*K109*L109*F!$B$67,IF(M109=68%,J109*K109*L109*F!$B$68,IF(M109=69%,J109*K109*L109*F!$B$69,IF(M109=70%,J109*K109*L109*F!$B$70,IF(M109=71%,J109*K109*L109*F!$B$71,IF(M109=72%,J109*K109*L109*F!$B$72,IF(M109=73%,J109*K109*L109*F!$B$73,IF(M109=74%,J109*K109*L109*F!$B$74,IF(M109=75%,J109*K109*L109*F!$B$75,IF(M109=76%,J109*K109*L109*F!$B$76,IF(M109=77%,J109*K109*L109*F!$B$77,IF(M109=78%,J109*K109*L109*F!$B$78,IF(M109=79%,J109*K109*L109*F!$B$79,IF(M109=80%,J109*K109*L109*F!$B$80,IF(M109=81%,J109*K109*L109*F!$B$81,IF(M109=82%,J109*K109*L109*F!$B$82,IF(M109=83%,J109*K109*L109*F!$B$83,IF(M109=84%,J109*K109*L109*F!$B$84,IF(M109=85%,J109*K109*L109*F!$B$85,IF(M109=86%,J109*K109*L109*F!$B$86,IF(M109=87%,J109*K109*L109*F!$B$87,IF(M109=88%,J109*K109*L109*F!$B$88,IF(M109=89%,J109*K109*L109*F!$B$89,IF(M109=90%,J109*K109*L109*F!$B$90,IF(M109=91%,J109*K109*L109*F!$B$91,IF(M109=92%,J109*K109*L109*F!$B$92,IF(M109=93%,J109*K109*L109*F!$B$93,IF(M109=94%,J109*K109*L109*F!$B$94,IF(M109=95%,J109*K109*L109*F!$B$95,IF(M109=96%,J109*K109*L109*F!$B$96,IF(M109=97%,J109*K109*L109*F!$B$97,IF(M109=98%,J109*K109*L109*F!$B$98,IF(M109=99%,J109*K109*L109*F!$B$99,IF(M109&gt;99%,J109*K109*L109*F!$B$100,))))))))))))))))))))))))))))))))))))))))))))))))))))))))+IF(Q109&lt;30%,0,IF(Q109&lt;35%,N109*O109*P109*F!$B$33,IF(Q109&lt;40%,N109*O109*P109*F!$B$38,IF(Q109&lt;45%,N109*O109*P109*F!$B$43,IF(Q109&lt;50%,N109*O109*P109*F!$B$48,IF(Q109=50%,N109*O109*P109*F!$B$50,IF(Q109=51%,N109*O109*P109*F!$B$51,IF(Q109=52%,N109*O109*P109*F!$B$52,IF(Q109=53%,N109*O109*P109*F!$B$53,IF(Q109=54%,N109*O109*P109*F!$B$54,IF(Q109=55%,N109*O109*P109*F!$B$55,IF(Q109=56%,N109*O109*P109*F!$B$56,IF(Q109=57%,N109*O109*P109*F!$B$57,IF(Q109=58%,N109*O109*P109*F!$B$58,IF(Q109=59%,N109*O109*P109*F!$B$59,IF(Q109=60%,N109*O109*P109*F!$B$60,IF(Q109=61%,N109*O109*P109*F!$B$61,IF(Q109=62%,N109*O109*P109*F!$B$62,IF(Q109=63%,N109*O109*P109*F!$B$63,IF(Q109=64%,N109*O109*P109*F!$B$64,IF(Q109=65%,N109*O109*P109*F!$B$65,IF(Q109=66%,N109*O109*P109*F!$B$66,IF(Q109=67%,N109*O109*P109*F!$B$67,IF(Q109=68%,N109*O109*P109*F!$B$68,IF(Q109=69%,N109*O109*P109*F!$B$69,IF(Q109=70%,N109*O109*P109*F!$B$70,IF(Q109=71%,N109*O109*P109*F!$B$71,IF(Q109=72%,N109*O109*P109*F!$B$72,IF(Q109=73%,N109*O109*P109*F!$B$73,IF(Q109=74%,N109*O109*P109*F!$B$74,IF(Q109=75%,N109*O109*P109*F!$B$75,IF(Q109=76%,N109*O109*P109*F!$B$76,IF(Q109=77%,N109*O109*P109*F!$B$77,IF(Q109=78%,N109*O109*P109*F!$B$78,IF(Q109=79%,N109*O109*P109*F!$B$79,IF(Q109=80%,N109*O109*P109*F!$B$80,IF(Q109=81%,N109*O109*P109*F!$B$81,IF(Q109=82%,N109*O109*P109*F!$B$82,IF(Q109=83%,N109*O109*P109*F!$B$83,IF(Q109=84%,N109*O109*P109*F!$B$84,IF(Q109=85%,N109*O109*P109*F!$B$85,IF(Q109=86%,N109*O109*P109*F!$B$86,IF(Q109=87%,N109*O109*P109*F!$B$87,IF(Q109=88%,N109*O109*P109*F!$B$88,IF(Q109=89%,N109*O109*P109*F!$B$89,IF(Q109=90%,N109*O109*P109*F!$B$90,IF(Q109=91%,N109*O109*P109*F!$B$91,IF(Q109=92%,N109*O109*P109*F!$B$92,IF(Q109=93%,N109*O109*P109*F!$B$93,IF(Q109=94%,N109*O109*P109*F!$B$94,IF(Q109=95%,N109*O109*P109*F!$B$95,IF(Q109=96%,N109*O109*P109*F!$B$96,IF(Q109=97%,N109*O109*P109*F!$B$97,IF(Q109=98%,N109*O109*P109*F!$B$98,IF(Q109=99%,N109*O109*P109*F!$B$99,IF(Q109&gt;99%,N109*O109*P109*F!$B$100,))))))))))))))))))))))))))))))))))))))))))))))))))))))))+IF(U109&lt;30%,0,IF(U109&lt;35%,R109*S109*T109*F!$B$33,IF(U109&lt;40%,R109*S109*T109*F!$B$38,IF(U109&lt;45%,R109*S109*T109*F!$B$43,IF(U109&lt;50%,R109*S109*T109*F!$B$48,IF(U109=50%,R109*S109*T109*F!$B$50,IF(U109=51%,R109*S109*T109*F!$B$51,IF(U109=52%,R109*S109*T109*F!$B$52,IF(U109=53%,R109*S109*T109*F!$B$53,IF(U109=54%,R109*S109*T109*F!$B$54,IF(U109=55%,R109*S109*T109*F!$B$55,IF(U109=56%,R109*S109*T109*F!$B$56,IF(U109=57%,R109*S109*T109*F!$B$57,IF(U109=58%,R109*S109*T109*F!$B$58,IF(U109=59%,R109*S109*T109*F!$B$59,IF(U109=60%,R109*S109*T109*F!$B$60,IF(U109=61%,R109*S109*T109*F!$B$61,IF(U109=62%,R109*S109*T109*F!$B$62,IF(U109=63%,R109*S109*T109*F!$B$63,IF(U109=64%,R109*S109*T109*F!$B$64,IF(U109=65%,R109*S109*T109*F!$B$65,IF(U109=66%,R109*S109*T109*F!$B$66,IF(U109=67%,R109*S109*T109*F!$B$67,IF(U109=68%,R109*S109*T109*F!$B$68,IF(U109=69%,R109*S109*T109*F!$B$69,IF(U109=70%,R109*S109*T109*F!$B$70,IF(U109=71%,R109*S109*T109*F!$B$71,IF(U109=72%,R109*S109*T109*F!$B$72,IF(U109=73%,R109*S109*T109*F!$B$73,IF(U109=74%,R109*S109*T109*F!$B$74,IF(U109=75%,R109*S109*T109*F!$B$75,IF(U109=76%,R109*S109*T109*F!$B$76,IF(U109=77%,R109*S109*T109*F!$B$77,IF(U109=78%,R109*S109*T109*F!$B$78,IF(U109=79%,R109*S109*T109*F!$B$79,IF(U109=80%,R109*S109*T109*F!$B$80,IF(U109=81%,R109*S109*T109*F!$B$81,IF(U109=82%,R109*S109*T109*F!$B$82,IF(U109=83%,R109*S109*T109*F!$B$83,IF(U109=84%,R109*S109*T109*F!$B$84,IF(U109=85%,R109*S109*T109*F!$B$85,IF(U109=86%,R109*S109*T109*F!$B$86,IF(U109=87%,R109*S109*T109*F!$B$87,IF(U109=88%,R109*S109*T109*F!$B$88,IF(U109=89%,R109*S109*T109*F!$B$89,IF(U109=90%,R109*S109*T109*F!$B$90,IF(U109=91%,R109*S109*T109*F!$B$91,IF(U109=92%,R109*S109*T109*F!$B$92,IF(U109=93%,R109*S109*T109*F!$B$93,IF(U109=94%,R109*S109*T109*F!$B$94,IF(U109=95%,R109*S109*T109*F!$B$95,IF(U109=96%,R109*S109*T109*F!$B$96,IF(U109=97%,R109*S109*T109*F!$B$97,IF(U109=98%,R109*S109*T109*F!$B$98,IF(U109=99%,R109*S109*T109*F!$B$99,IF(U109&gt;99%,R109*S109*T109*F!$B$100)))))))))))))))))))))))))))))))))))))))))))))))))))))))))*IF(ISNUMBER(E109),E109,1)*IF(ISNUMBER(D109),D109,1)</f>
        <v>0</v>
      </c>
      <c r="AA109" s="8">
        <f>G109*H109+K109*L109+O109*P109+S109*T109</f>
        <v>0</v>
      </c>
      <c r="AB109" s="129">
        <f>(H109*(IF(I109&lt;45%,0.5,IF(I109&lt;55%,0.8,IF(I109&lt;65%,0.9,IF(I109&lt;75%,1,IF(I109&lt;85%,1.1,1.2))))))+L109*(IF(M109&lt;45%,0.5,IF(M109&lt;55%,0.8,IF(M109&lt;65%,0.9,IF(M109&lt;75%,1,IF(M109&lt;85%,1.1,1.2))))))+P109*(IF(Q109&lt;45%,0.5,IF(Q109&lt;55%,0.8,IF(Q109&lt;65%,0.9,IF(Q109&lt;75%,1,IF(Q109&lt;85%,1.1,1.2))))))+T109*(IF(U109&lt;45%,0.5,IF(U109&lt;55%,0.8,IF(U109&lt;65%,0.9,IF(U109&lt;75%,1,IF(U109&lt;85%,1.1,1.2)))))))*IF(D109&gt;=0.8,6,IF(D109&lt;=0.4,1.5,3))</f>
        <v>0</v>
      </c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</row>
    <row r="110" spans="1:62" x14ac:dyDescent="0.25">
      <c r="A110" s="1125"/>
      <c r="B110" s="76" t="str">
        <f t="shared" ref="B110:E110" si="181">IF(B48="","",B48)</f>
        <v/>
      </c>
      <c r="C110" s="77" t="str">
        <f t="shared" si="181"/>
        <v/>
      </c>
      <c r="D110" s="63">
        <f t="shared" si="175"/>
        <v>0</v>
      </c>
      <c r="E110" s="83" t="str">
        <f t="shared" si="181"/>
        <v/>
      </c>
      <c r="F110" s="79"/>
      <c r="G110" s="94"/>
      <c r="H110" s="94"/>
      <c r="I110" s="70">
        <f t="shared" si="170"/>
        <v>0</v>
      </c>
      <c r="J110" s="79"/>
      <c r="K110" s="94"/>
      <c r="L110" s="94"/>
      <c r="M110" s="71">
        <f t="shared" si="171"/>
        <v>0</v>
      </c>
      <c r="N110" s="79"/>
      <c r="O110" s="94"/>
      <c r="P110" s="94"/>
      <c r="Q110" s="70">
        <f t="shared" si="172"/>
        <v>0</v>
      </c>
      <c r="R110" s="79"/>
      <c r="S110" s="94"/>
      <c r="T110" s="94"/>
      <c r="U110" s="71">
        <f t="shared" si="173"/>
        <v>0</v>
      </c>
      <c r="V110" s="125">
        <f t="shared" si="176"/>
        <v>0</v>
      </c>
      <c r="W110" s="43">
        <f t="shared" si="177"/>
        <v>0</v>
      </c>
      <c r="X110" s="36">
        <f>ROUND(IFERROR((W110/(Y110*IF(ISNUMBER(E110),E110,1))),0),2)</f>
        <v>0</v>
      </c>
      <c r="Y110" s="90" t="str">
        <f t="shared" si="179"/>
        <v/>
      </c>
      <c r="Z110" s="6">
        <f>(IF(I110&lt;30%,0,IF(I110&lt;35%,F110*G110*H110*F!$B$33,IF(I110&lt;40%,F110*G110*H110*F!$B$38,IF(I110&lt;45%,F110*G110*H110*F!$B$43,IF(I110&lt;50%,F110*G110*H110*F!$B$48,IF(I110=50%,F110*G110*H110*F!$B$50,IF(I110=51%,F110*G110*H110*F!$B$51,IF(I110=52%,F110*G110*H110*F!$B$52,IF(I110=53%,F110*G110*H110*F!$B$53,IF(I110=54%,F110*G110*H110*F!$B$54,IF(I110=55%,F110*G110*H110*F!$B$55,IF(I110=56%,F110*G110*H110*F!$B$56,IF(I110=57%,F110*G110*H110*F!$B$57,IF(I110=58%,F110*G110*H110*F!$B$58,IF(I110=59%,F110*G110*H110*F!$B$59,IF(I110=60%,F110*G110*H110*F!$B$60,IF(I110=61%,F110*G110*H110*F!$B$61,IF(I110=62%,F110*G110*H110*F!$B$62,IF(I110=63%,F110*G110*H110*F!$B$63,IF(I110=64%,F110*G110*H110*F!$B$64,IF(I110=65%,F110*G110*H110*F!$B$65,IF(I110=66%,F110*G110*H110*F!$B$66,IF(I110=67%,F110*G110*H110*F!$B$67,IF(I110=68%,F110*G110*H110*F!$B$68,IF(I110=69%,F110*G110*H110*F!$B$69,IF(I110=70%,F110*G110*H110*F!$B$70,IF(I110=71%,F110*G110*H110*F!$B$71,IF(I110=72%,F110*G110*H110*F!$B$72,IF(I110=73%,F110*G110*H110*F!$B$73,IF(I110=74%,F110*G110*H110*F!$B$74,IF(I110=75%,F110*G110*H110*F!$B$75,IF(I110=76%,F110*G110*H110*F!$B$76,IF(I110=77%,F110*G110*H110*F!$B$77,IF(I110=78%,F110*G110*H110*F!$B$78,IF(I110=79%,F110*G110*H110*F!$B$79,IF(I110=80%,F110*G110*H110*F!$B$80,IF(I110=81%,F110*G110*H110*F!$B$81,IF(I110=82%,F110*G110*H110*F!$B$82,IF(I110=83%,F110*G110*H110*F!$B$83,IF(I110=84%,F110*G110*H110*F!$B$84,IF(I110=85%,F110*G110*H110*F!$B$85,IF(I110=86%,F110*G110*H110*F!$B$86,IF(I110=87%,F110*G110*H110*F!$B$87,IF(I110=88%,F110*G110*H110*F!$B$88,IF(I110=89%,F110*G110*H110*F!$B$89,IF(I110=90%,F110*G110*H110*F!$B$90,IF(I110=91%,F110*G110*H110*F!$B$91,IF(I110=92%,F110*G110*H110*F!$B$92,IF(I110=93%,F110*G110*H110*F!$B$93,IF(I110=94%,F110*G110*H110*F!$B$94,IF(I110=95%,F110*G110*H110*F!$B$95,IF(I110=96%,F110*G110*H110*F!$B$96,IF(I110=97%,F110*G110*H110*F!$B$97,IF(I110=98%,F110*G110*H110*F!$B$98,IF(I110=99%,F110*G110*H110*F!$B$99,IF(I110&gt;99%,F110*G110*H110*F!$B$100,))))))))))))))))))))))))))))))))))))))))))))))))))))))))+IF(M110&lt;30%,0,IF(M110&lt;35%,J110*K110*L110*F!$B$33,IF(M110&lt;40%,J110*K110*L110*F!$B$38,IF(M110&lt;45%,J110*K110*L110*F!$B$43,IF(M110&lt;50%,J110*K110*L110*F!$B$48,IF(M110=50%,J110*K110*L110*F!$B$50,IF(M110=51%,J110*K110*L110*F!$B$51,IF(M110=52%,J110*K110*L110*F!$B$52,IF(M110=53%,J110*K110*L110*F!$B$53,IF(M110=54%,J110*K110*L110*F!$B$54,IF(M110=55%,J110*K110*L110*F!$B$55,IF(M110=56%,J110*K110*L110*F!$B$56,IF(M110=57%,J110*K110*L110*F!$B$57,IF(M110=58%,J110*K110*L110*F!$B$58,IF(M110=59%,J110*K110*L110*F!$B$59,IF(M110=60%,J110*K110*L110*F!$B$60,IF(M110=61%,J110*K110*L110*F!$B$61,IF(M110=62%,J110*K110*L110*F!$B$62,IF(M110=63%,J110*K110*L110*F!$B$63,IF(M110=64%,J110*K110*L110*F!$B$64,IF(M110=65%,J110*K110*L110*F!$B$65,IF(M110=66%,J110*K110*L110*F!$B$66,IF(M110=67%,J110*K110*L110*F!$B$67,IF(M110=68%,J110*K110*L110*F!$B$68,IF(M110=69%,J110*K110*L110*F!$B$69,IF(M110=70%,J110*K110*L110*F!$B$70,IF(M110=71%,J110*K110*L110*F!$B$71,IF(M110=72%,J110*K110*L110*F!$B$72,IF(M110=73%,J110*K110*L110*F!$B$73,IF(M110=74%,J110*K110*L110*F!$B$74,IF(M110=75%,J110*K110*L110*F!$B$75,IF(M110=76%,J110*K110*L110*F!$B$76,IF(M110=77%,J110*K110*L110*F!$B$77,IF(M110=78%,J110*K110*L110*F!$B$78,IF(M110=79%,J110*K110*L110*F!$B$79,IF(M110=80%,J110*K110*L110*F!$B$80,IF(M110=81%,J110*K110*L110*F!$B$81,IF(M110=82%,J110*K110*L110*F!$B$82,IF(M110=83%,J110*K110*L110*F!$B$83,IF(M110=84%,J110*K110*L110*F!$B$84,IF(M110=85%,J110*K110*L110*F!$B$85,IF(M110=86%,J110*K110*L110*F!$B$86,IF(M110=87%,J110*K110*L110*F!$B$87,IF(M110=88%,J110*K110*L110*F!$B$88,IF(M110=89%,J110*K110*L110*F!$B$89,IF(M110=90%,J110*K110*L110*F!$B$90,IF(M110=91%,J110*K110*L110*F!$B$91,IF(M110=92%,J110*K110*L110*F!$B$92,IF(M110=93%,J110*K110*L110*F!$B$93,IF(M110=94%,J110*K110*L110*F!$B$94,IF(M110=95%,J110*K110*L110*F!$B$95,IF(M110=96%,J110*K110*L110*F!$B$96,IF(M110=97%,J110*K110*L110*F!$B$97,IF(M110=98%,J110*K110*L110*F!$B$98,IF(M110=99%,J110*K110*L110*F!$B$99,IF(M110&gt;99%,J110*K110*L110*F!$B$100,))))))))))))))))))))))))))))))))))))))))))))))))))))))))+IF(Q110&lt;30%,0,IF(Q110&lt;35%,N110*O110*P110*F!$B$33,IF(Q110&lt;40%,N110*O110*P110*F!$B$38,IF(Q110&lt;45%,N110*O110*P110*F!$B$43,IF(Q110&lt;50%,N110*O110*P110*F!$B$48,IF(Q110=50%,N110*O110*P110*F!$B$50,IF(Q110=51%,N110*O110*P110*F!$B$51,IF(Q110=52%,N110*O110*P110*F!$B$52,IF(Q110=53%,N110*O110*P110*F!$B$53,IF(Q110=54%,N110*O110*P110*F!$B$54,IF(Q110=55%,N110*O110*P110*F!$B$55,IF(Q110=56%,N110*O110*P110*F!$B$56,IF(Q110=57%,N110*O110*P110*F!$B$57,IF(Q110=58%,N110*O110*P110*F!$B$58,IF(Q110=59%,N110*O110*P110*F!$B$59,IF(Q110=60%,N110*O110*P110*F!$B$60,IF(Q110=61%,N110*O110*P110*F!$B$61,IF(Q110=62%,N110*O110*P110*F!$B$62,IF(Q110=63%,N110*O110*P110*F!$B$63,IF(Q110=64%,N110*O110*P110*F!$B$64,IF(Q110=65%,N110*O110*P110*F!$B$65,IF(Q110=66%,N110*O110*P110*F!$B$66,IF(Q110=67%,N110*O110*P110*F!$B$67,IF(Q110=68%,N110*O110*P110*F!$B$68,IF(Q110=69%,N110*O110*P110*F!$B$69,IF(Q110=70%,N110*O110*P110*F!$B$70,IF(Q110=71%,N110*O110*P110*F!$B$71,IF(Q110=72%,N110*O110*P110*F!$B$72,IF(Q110=73%,N110*O110*P110*F!$B$73,IF(Q110=74%,N110*O110*P110*F!$B$74,IF(Q110=75%,N110*O110*P110*F!$B$75,IF(Q110=76%,N110*O110*P110*F!$B$76,IF(Q110=77%,N110*O110*P110*F!$B$77,IF(Q110=78%,N110*O110*P110*F!$B$78,IF(Q110=79%,N110*O110*P110*F!$B$79,IF(Q110=80%,N110*O110*P110*F!$B$80,IF(Q110=81%,N110*O110*P110*F!$B$81,IF(Q110=82%,N110*O110*P110*F!$B$82,IF(Q110=83%,N110*O110*P110*F!$B$83,IF(Q110=84%,N110*O110*P110*F!$B$84,IF(Q110=85%,N110*O110*P110*F!$B$85,IF(Q110=86%,N110*O110*P110*F!$B$86,IF(Q110=87%,N110*O110*P110*F!$B$87,IF(Q110=88%,N110*O110*P110*F!$B$88,IF(Q110=89%,N110*O110*P110*F!$B$89,IF(Q110=90%,N110*O110*P110*F!$B$90,IF(Q110=91%,N110*O110*P110*F!$B$91,IF(Q110=92%,N110*O110*P110*F!$B$92,IF(Q110=93%,N110*O110*P110*F!$B$93,IF(Q110=94%,N110*O110*P110*F!$B$94,IF(Q110=95%,N110*O110*P110*F!$B$95,IF(Q110=96%,N110*O110*P110*F!$B$96,IF(Q110=97%,N110*O110*P110*F!$B$97,IF(Q110=98%,N110*O110*P110*F!$B$98,IF(Q110=99%,N110*O110*P110*F!$B$99,IF(Q110&gt;99%,N110*O110*P110*F!$B$100,))))))))))))))))))))))))))))))))))))))))))))))))))))))))+IF(U110&lt;30%,0,IF(U110&lt;35%,R110*S110*T110*F!$B$33,IF(U110&lt;40%,R110*S110*T110*F!$B$38,IF(U110&lt;45%,R110*S110*T110*F!$B$43,IF(U110&lt;50%,R110*S110*T110*F!$B$48,IF(U110=50%,R110*S110*T110*F!$B$50,IF(U110=51%,R110*S110*T110*F!$B$51,IF(U110=52%,R110*S110*T110*F!$B$52,IF(U110=53%,R110*S110*T110*F!$B$53,IF(U110=54%,R110*S110*T110*F!$B$54,IF(U110=55%,R110*S110*T110*F!$B$55,IF(U110=56%,R110*S110*T110*F!$B$56,IF(U110=57%,R110*S110*T110*F!$B$57,IF(U110=58%,R110*S110*T110*F!$B$58,IF(U110=59%,R110*S110*T110*F!$B$59,IF(U110=60%,R110*S110*T110*F!$B$60,IF(U110=61%,R110*S110*T110*F!$B$61,IF(U110=62%,R110*S110*T110*F!$B$62,IF(U110=63%,R110*S110*T110*F!$B$63,IF(U110=64%,R110*S110*T110*F!$B$64,IF(U110=65%,R110*S110*T110*F!$B$65,IF(U110=66%,R110*S110*T110*F!$B$66,IF(U110=67%,R110*S110*T110*F!$B$67,IF(U110=68%,R110*S110*T110*F!$B$68,IF(U110=69%,R110*S110*T110*F!$B$69,IF(U110=70%,R110*S110*T110*F!$B$70,IF(U110=71%,R110*S110*T110*F!$B$71,IF(U110=72%,R110*S110*T110*F!$B$72,IF(U110=73%,R110*S110*T110*F!$B$73,IF(U110=74%,R110*S110*T110*F!$B$74,IF(U110=75%,R110*S110*T110*F!$B$75,IF(U110=76%,R110*S110*T110*F!$B$76,IF(U110=77%,R110*S110*T110*F!$B$77,IF(U110=78%,R110*S110*T110*F!$B$78,IF(U110=79%,R110*S110*T110*F!$B$79,IF(U110=80%,R110*S110*T110*F!$B$80,IF(U110=81%,R110*S110*T110*F!$B$81,IF(U110=82%,R110*S110*T110*F!$B$82,IF(U110=83%,R110*S110*T110*F!$B$83,IF(U110=84%,R110*S110*T110*F!$B$84,IF(U110=85%,R110*S110*T110*F!$B$85,IF(U110=86%,R110*S110*T110*F!$B$86,IF(U110=87%,R110*S110*T110*F!$B$87,IF(U110=88%,R110*S110*T110*F!$B$88,IF(U110=89%,R110*S110*T110*F!$B$89,IF(U110=90%,R110*S110*T110*F!$B$90,IF(U110=91%,R110*S110*T110*F!$B$91,IF(U110=92%,R110*S110*T110*F!$B$92,IF(U110=93%,R110*S110*T110*F!$B$93,IF(U110=94%,R110*S110*T110*F!$B$94,IF(U110=95%,R110*S110*T110*F!$B$95,IF(U110=96%,R110*S110*T110*F!$B$96,IF(U110=97%,R110*S110*T110*F!$B$97,IF(U110=98%,R110*S110*T110*F!$B$98,IF(U110=99%,R110*S110*T110*F!$B$99,IF(U110&gt;99%,R110*S110*T110*F!$B$100)))))))))))))))))))))))))))))))))))))))))))))))))))))))))*IF(ISNUMBER(E110),E110,1)*IF(ISNUMBER(D110),D110,1)</f>
        <v>0</v>
      </c>
      <c r="AA110" s="6">
        <f>G110*H110+K110*L110+O110*P110+S110*T110</f>
        <v>0</v>
      </c>
      <c r="AB110" s="115">
        <f>(H110*(IF(I110&lt;45%,0.5,IF(I110&lt;55%,0.8,IF(I110&lt;65%,0.9,IF(I110&lt;75%,1,IF(I110&lt;85%,1.1,1.2))))))+L110*(IF(M110&lt;45%,0.5,IF(M110&lt;55%,0.8,IF(M110&lt;65%,0.9,IF(M110&lt;75%,1,IF(M110&lt;85%,1.1,1.2))))))+P110*(IF(Q110&lt;45%,0.5,IF(Q110&lt;55%,0.8,IF(Q110&lt;65%,0.9,IF(Q110&lt;75%,1,IF(Q110&lt;85%,1.1,1.2))))))+T110*(IF(U110&lt;45%,0.5,IF(U110&lt;55%,0.8,IF(U110&lt;65%,0.9,IF(U110&lt;75%,1,IF(U110&lt;85%,1.1,1.2)))))))*IF(D110&gt;=0.8,6,IF(D110&lt;=0.4,1.5,3))</f>
        <v>0</v>
      </c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</row>
    <row r="111" spans="1:62" x14ac:dyDescent="0.25">
      <c r="A111" s="1125"/>
      <c r="B111" s="76" t="str">
        <f t="shared" ref="B111:E111" si="182">IF(B49="","",B49)</f>
        <v/>
      </c>
      <c r="C111" s="77" t="str">
        <f t="shared" si="182"/>
        <v/>
      </c>
      <c r="D111" s="63">
        <f t="shared" si="175"/>
        <v>0</v>
      </c>
      <c r="E111" s="83" t="str">
        <f t="shared" si="182"/>
        <v/>
      </c>
      <c r="F111" s="81"/>
      <c r="G111" s="96"/>
      <c r="H111" s="96"/>
      <c r="I111" s="82">
        <f t="shared" si="170"/>
        <v>0</v>
      </c>
      <c r="J111" s="81"/>
      <c r="K111" s="96"/>
      <c r="L111" s="96"/>
      <c r="M111" s="104">
        <f t="shared" si="171"/>
        <v>0</v>
      </c>
      <c r="N111" s="81"/>
      <c r="O111" s="96"/>
      <c r="P111" s="96"/>
      <c r="Q111" s="82">
        <f t="shared" si="172"/>
        <v>0</v>
      </c>
      <c r="R111" s="81"/>
      <c r="S111" s="96"/>
      <c r="T111" s="96"/>
      <c r="U111" s="104">
        <f t="shared" si="173"/>
        <v>0</v>
      </c>
      <c r="V111" s="128">
        <f t="shared" si="176"/>
        <v>0</v>
      </c>
      <c r="W111" s="44">
        <f t="shared" si="177"/>
        <v>0</v>
      </c>
      <c r="X111" s="45">
        <f t="shared" ref="X111" si="183">ROUND(IFERROR((W111/(Y111*IF(ISNUMBER(E111),E111,1))),0),2)</f>
        <v>0</v>
      </c>
      <c r="Y111" s="90" t="str">
        <f t="shared" si="179"/>
        <v/>
      </c>
      <c r="Z111" s="8">
        <f>(IF(I111&lt;30%,0,IF(I111&lt;35%,F111*G111*H111*F!$B$33,IF(I111&lt;40%,F111*G111*H111*F!$B$38,IF(I111&lt;45%,F111*G111*H111*F!$B$43,IF(I111&lt;50%,F111*G111*H111*F!$B$48,IF(I111=50%,F111*G111*H111*F!$B$50,IF(I111=51%,F111*G111*H111*F!$B$51,IF(I111=52%,F111*G111*H111*F!$B$52,IF(I111=53%,F111*G111*H111*F!$B$53,IF(I111=54%,F111*G111*H111*F!$B$54,IF(I111=55%,F111*G111*H111*F!$B$55,IF(I111=56%,F111*G111*H111*F!$B$56,IF(I111=57%,F111*G111*H111*F!$B$57,IF(I111=58%,F111*G111*H111*F!$B$58,IF(I111=59%,F111*G111*H111*F!$B$59,IF(I111=60%,F111*G111*H111*F!$B$60,IF(I111=61%,F111*G111*H111*F!$B$61,IF(I111=62%,F111*G111*H111*F!$B$62,IF(I111=63%,F111*G111*H111*F!$B$63,IF(I111=64%,F111*G111*H111*F!$B$64,IF(I111=65%,F111*G111*H111*F!$B$65,IF(I111=66%,F111*G111*H111*F!$B$66,IF(I111=67%,F111*G111*H111*F!$B$67,IF(I111=68%,F111*G111*H111*F!$B$68,IF(I111=69%,F111*G111*H111*F!$B$69,IF(I111=70%,F111*G111*H111*F!$B$70,IF(I111=71%,F111*G111*H111*F!$B$71,IF(I111=72%,F111*G111*H111*F!$B$72,IF(I111=73%,F111*G111*H111*F!$B$73,IF(I111=74%,F111*G111*H111*F!$B$74,IF(I111=75%,F111*G111*H111*F!$B$75,IF(I111=76%,F111*G111*H111*F!$B$76,IF(I111=77%,F111*G111*H111*F!$B$77,IF(I111=78%,F111*G111*H111*F!$B$78,IF(I111=79%,F111*G111*H111*F!$B$79,IF(I111=80%,F111*G111*H111*F!$B$80,IF(I111=81%,F111*G111*H111*F!$B$81,IF(I111=82%,F111*G111*H111*F!$B$82,IF(I111=83%,F111*G111*H111*F!$B$83,IF(I111=84%,F111*G111*H111*F!$B$84,IF(I111=85%,F111*G111*H111*F!$B$85,IF(I111=86%,F111*G111*H111*F!$B$86,IF(I111=87%,F111*G111*H111*F!$B$87,IF(I111=88%,F111*G111*H111*F!$B$88,IF(I111=89%,F111*G111*H111*F!$B$89,IF(I111=90%,F111*G111*H111*F!$B$90,IF(I111=91%,F111*G111*H111*F!$B$91,IF(I111=92%,F111*G111*H111*F!$B$92,IF(I111=93%,F111*G111*H111*F!$B$93,IF(I111=94%,F111*G111*H111*F!$B$94,IF(I111=95%,F111*G111*H111*F!$B$95,IF(I111=96%,F111*G111*H111*F!$B$96,IF(I111=97%,F111*G111*H111*F!$B$97,IF(I111=98%,F111*G111*H111*F!$B$98,IF(I111=99%,F111*G111*H111*F!$B$99,IF(I111&gt;99%,F111*G111*H111*F!$B$100,))))))))))))))))))))))))))))))))))))))))))))))))))))))))+IF(M111&lt;30%,0,IF(M111&lt;35%,J111*K111*L111*F!$B$33,IF(M111&lt;40%,J111*K111*L111*F!$B$38,IF(M111&lt;45%,J111*K111*L111*F!$B$43,IF(M111&lt;50%,J111*K111*L111*F!$B$48,IF(M111=50%,J111*K111*L111*F!$B$50,IF(M111=51%,J111*K111*L111*F!$B$51,IF(M111=52%,J111*K111*L111*F!$B$52,IF(M111=53%,J111*K111*L111*F!$B$53,IF(M111=54%,J111*K111*L111*F!$B$54,IF(M111=55%,J111*K111*L111*F!$B$55,IF(M111=56%,J111*K111*L111*F!$B$56,IF(M111=57%,J111*K111*L111*F!$B$57,IF(M111=58%,J111*K111*L111*F!$B$58,IF(M111=59%,J111*K111*L111*F!$B$59,IF(M111=60%,J111*K111*L111*F!$B$60,IF(M111=61%,J111*K111*L111*F!$B$61,IF(M111=62%,J111*K111*L111*F!$B$62,IF(M111=63%,J111*K111*L111*F!$B$63,IF(M111=64%,J111*K111*L111*F!$B$64,IF(M111=65%,J111*K111*L111*F!$B$65,IF(M111=66%,J111*K111*L111*F!$B$66,IF(M111=67%,J111*K111*L111*F!$B$67,IF(M111=68%,J111*K111*L111*F!$B$68,IF(M111=69%,J111*K111*L111*F!$B$69,IF(M111=70%,J111*K111*L111*F!$B$70,IF(M111=71%,J111*K111*L111*F!$B$71,IF(M111=72%,J111*K111*L111*F!$B$72,IF(M111=73%,J111*K111*L111*F!$B$73,IF(M111=74%,J111*K111*L111*F!$B$74,IF(M111=75%,J111*K111*L111*F!$B$75,IF(M111=76%,J111*K111*L111*F!$B$76,IF(M111=77%,J111*K111*L111*F!$B$77,IF(M111=78%,J111*K111*L111*F!$B$78,IF(M111=79%,J111*K111*L111*F!$B$79,IF(M111=80%,J111*K111*L111*F!$B$80,IF(M111=81%,J111*K111*L111*F!$B$81,IF(M111=82%,J111*K111*L111*F!$B$82,IF(M111=83%,J111*K111*L111*F!$B$83,IF(M111=84%,J111*K111*L111*F!$B$84,IF(M111=85%,J111*K111*L111*F!$B$85,IF(M111=86%,J111*K111*L111*F!$B$86,IF(M111=87%,J111*K111*L111*F!$B$87,IF(M111=88%,J111*K111*L111*F!$B$88,IF(M111=89%,J111*K111*L111*F!$B$89,IF(M111=90%,J111*K111*L111*F!$B$90,IF(M111=91%,J111*K111*L111*F!$B$91,IF(M111=92%,J111*K111*L111*F!$B$92,IF(M111=93%,J111*K111*L111*F!$B$93,IF(M111=94%,J111*K111*L111*F!$B$94,IF(M111=95%,J111*K111*L111*F!$B$95,IF(M111=96%,J111*K111*L111*F!$B$96,IF(M111=97%,J111*K111*L111*F!$B$97,IF(M111=98%,J111*K111*L111*F!$B$98,IF(M111=99%,J111*K111*L111*F!$B$99,IF(M111&gt;99%,J111*K111*L111*F!$B$100,))))))))))))))))))))))))))))))))))))))))))))))))))))))))+IF(Q111&lt;30%,0,IF(Q111&lt;35%,N111*O111*P111*F!$B$33,IF(Q111&lt;40%,N111*O111*P111*F!$B$38,IF(Q111&lt;45%,N111*O111*P111*F!$B$43,IF(Q111&lt;50%,N111*O111*P111*F!$B$48,IF(Q111=50%,N111*O111*P111*F!$B$50,IF(Q111=51%,N111*O111*P111*F!$B$51,IF(Q111=52%,N111*O111*P111*F!$B$52,IF(Q111=53%,N111*O111*P111*F!$B$53,IF(Q111=54%,N111*O111*P111*F!$B$54,IF(Q111=55%,N111*O111*P111*F!$B$55,IF(Q111=56%,N111*O111*P111*F!$B$56,IF(Q111=57%,N111*O111*P111*F!$B$57,IF(Q111=58%,N111*O111*P111*F!$B$58,IF(Q111=59%,N111*O111*P111*F!$B$59,IF(Q111=60%,N111*O111*P111*F!$B$60,IF(Q111=61%,N111*O111*P111*F!$B$61,IF(Q111=62%,N111*O111*P111*F!$B$62,IF(Q111=63%,N111*O111*P111*F!$B$63,IF(Q111=64%,N111*O111*P111*F!$B$64,IF(Q111=65%,N111*O111*P111*F!$B$65,IF(Q111=66%,N111*O111*P111*F!$B$66,IF(Q111=67%,N111*O111*P111*F!$B$67,IF(Q111=68%,N111*O111*P111*F!$B$68,IF(Q111=69%,N111*O111*P111*F!$B$69,IF(Q111=70%,N111*O111*P111*F!$B$70,IF(Q111=71%,N111*O111*P111*F!$B$71,IF(Q111=72%,N111*O111*P111*F!$B$72,IF(Q111=73%,N111*O111*P111*F!$B$73,IF(Q111=74%,N111*O111*P111*F!$B$74,IF(Q111=75%,N111*O111*P111*F!$B$75,IF(Q111=76%,N111*O111*P111*F!$B$76,IF(Q111=77%,N111*O111*P111*F!$B$77,IF(Q111=78%,N111*O111*P111*F!$B$78,IF(Q111=79%,N111*O111*P111*F!$B$79,IF(Q111=80%,N111*O111*P111*F!$B$80,IF(Q111=81%,N111*O111*P111*F!$B$81,IF(Q111=82%,N111*O111*P111*F!$B$82,IF(Q111=83%,N111*O111*P111*F!$B$83,IF(Q111=84%,N111*O111*P111*F!$B$84,IF(Q111=85%,N111*O111*P111*F!$B$85,IF(Q111=86%,N111*O111*P111*F!$B$86,IF(Q111=87%,N111*O111*P111*F!$B$87,IF(Q111=88%,N111*O111*P111*F!$B$88,IF(Q111=89%,N111*O111*P111*F!$B$89,IF(Q111=90%,N111*O111*P111*F!$B$90,IF(Q111=91%,N111*O111*P111*F!$B$91,IF(Q111=92%,N111*O111*P111*F!$B$92,IF(Q111=93%,N111*O111*P111*F!$B$93,IF(Q111=94%,N111*O111*P111*F!$B$94,IF(Q111=95%,N111*O111*P111*F!$B$95,IF(Q111=96%,N111*O111*P111*F!$B$96,IF(Q111=97%,N111*O111*P111*F!$B$97,IF(Q111=98%,N111*O111*P111*F!$B$98,IF(Q111=99%,N111*O111*P111*F!$B$99,IF(Q111&gt;99%,N111*O111*P111*F!$B$100,))))))))))))))))))))))))))))))))))))))))))))))))))))))))+IF(U111&lt;30%,0,IF(U111&lt;35%,R111*S111*T111*F!$B$33,IF(U111&lt;40%,R111*S111*T111*F!$B$38,IF(U111&lt;45%,R111*S111*T111*F!$B$43,IF(U111&lt;50%,R111*S111*T111*F!$B$48,IF(U111=50%,R111*S111*T111*F!$B$50,IF(U111=51%,R111*S111*T111*F!$B$51,IF(U111=52%,R111*S111*T111*F!$B$52,IF(U111=53%,R111*S111*T111*F!$B$53,IF(U111=54%,R111*S111*T111*F!$B$54,IF(U111=55%,R111*S111*T111*F!$B$55,IF(U111=56%,R111*S111*T111*F!$B$56,IF(U111=57%,R111*S111*T111*F!$B$57,IF(U111=58%,R111*S111*T111*F!$B$58,IF(U111=59%,R111*S111*T111*F!$B$59,IF(U111=60%,R111*S111*T111*F!$B$60,IF(U111=61%,R111*S111*T111*F!$B$61,IF(U111=62%,R111*S111*T111*F!$B$62,IF(U111=63%,R111*S111*T111*F!$B$63,IF(U111=64%,R111*S111*T111*F!$B$64,IF(U111=65%,R111*S111*T111*F!$B$65,IF(U111=66%,R111*S111*T111*F!$B$66,IF(U111=67%,R111*S111*T111*F!$B$67,IF(U111=68%,R111*S111*T111*F!$B$68,IF(U111=69%,R111*S111*T111*F!$B$69,IF(U111=70%,R111*S111*T111*F!$B$70,IF(U111=71%,R111*S111*T111*F!$B$71,IF(U111=72%,R111*S111*T111*F!$B$72,IF(U111=73%,R111*S111*T111*F!$B$73,IF(U111=74%,R111*S111*T111*F!$B$74,IF(U111=75%,R111*S111*T111*F!$B$75,IF(U111=76%,R111*S111*T111*F!$B$76,IF(U111=77%,R111*S111*T111*F!$B$77,IF(U111=78%,R111*S111*T111*F!$B$78,IF(U111=79%,R111*S111*T111*F!$B$79,IF(U111=80%,R111*S111*T111*F!$B$80,IF(U111=81%,R111*S111*T111*F!$B$81,IF(U111=82%,R111*S111*T111*F!$B$82,IF(U111=83%,R111*S111*T111*F!$B$83,IF(U111=84%,R111*S111*T111*F!$B$84,IF(U111=85%,R111*S111*T111*F!$B$85,IF(U111=86%,R111*S111*T111*F!$B$86,IF(U111=87%,R111*S111*T111*F!$B$87,IF(U111=88%,R111*S111*T111*F!$B$88,IF(U111=89%,R111*S111*T111*F!$B$89,IF(U111=90%,R111*S111*T111*F!$B$90,IF(U111=91%,R111*S111*T111*F!$B$91,IF(U111=92%,R111*S111*T111*F!$B$92,IF(U111=93%,R111*S111*T111*F!$B$93,IF(U111=94%,R111*S111*T111*F!$B$94,IF(U111=95%,R111*S111*T111*F!$B$95,IF(U111=96%,R111*S111*T111*F!$B$96,IF(U111=97%,R111*S111*T111*F!$B$97,IF(U111=98%,R111*S111*T111*F!$B$98,IF(U111=99%,R111*S111*T111*F!$B$99,IF(U111&gt;99%,R111*S111*T111*F!$B$100)))))))))))))))))))))))))))))))))))))))))))))))))))))))))*IF(ISNUMBER(E111),E111,1)*IF(ISNUMBER(D111),D111,1)</f>
        <v>0</v>
      </c>
      <c r="AA111" s="8">
        <f>G111*H111+K111*L111+O111*P111+S111*T111</f>
        <v>0</v>
      </c>
      <c r="AB111" s="129">
        <f>(H111*(IF(I111&lt;45%,0.5,IF(I111&lt;55%,0.8,IF(I111&lt;65%,0.9,IF(I111&lt;75%,1,IF(I111&lt;85%,1.1,1.2))))))+L111*(IF(M111&lt;45%,0.5,IF(M111&lt;55%,0.8,IF(M111&lt;65%,0.9,IF(M111&lt;75%,1,IF(M111&lt;85%,1.1,1.2))))))+P111*(IF(Q111&lt;45%,0.5,IF(Q111&lt;55%,0.8,IF(Q111&lt;65%,0.9,IF(Q111&lt;75%,1,IF(Q111&lt;85%,1.1,1.2))))))+T111*(IF(U111&lt;45%,0.5,IF(U111&lt;55%,0.8,IF(U111&lt;65%,0.9,IF(U111&lt;75%,1,IF(U111&lt;85%,1.1,1.2)))))))*IF(D111&gt;=0.8,6,IF(D111&lt;=0.4,1.5,3))</f>
        <v>0</v>
      </c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</row>
    <row r="112" spans="1:62" ht="15.75" thickBot="1" x14ac:dyDescent="0.3">
      <c r="A112" s="1126"/>
      <c r="B112" s="171"/>
      <c r="C112" s="172"/>
      <c r="D112" s="37">
        <f>ROUND(IFERROR((D107*(G107*H107+K107*L107+O107*P107+S107*T107)+D108*(G108*H108+K108*L108+O108*P108+S108*T108)+D109*(G109*H109+K109*L109+O109*P109+S109*T109)+D110*(G110*H110+K110*L110+O110*P110+S110*T110)+D111*(G111*H111+K111*L111+O111*P111+S111*T111))/((G107*H107+K107*L107+O107*P107+S107*T107)+(G108*H108+K108*L108+O108*P108+S108*T108)+(G109*H109+K109*L109+O109*P109+S109*T109)+(G110*H110+K110*L110+O110*P110+S110*T110)+(G111*H111+K111*L111+O111*P111+S111*T111)),0),3)</f>
        <v>0</v>
      </c>
      <c r="E112" s="181"/>
      <c r="F112" s="182"/>
      <c r="G112" s="183"/>
      <c r="H112" s="183"/>
      <c r="I112" s="190"/>
      <c r="J112" s="182"/>
      <c r="K112" s="183"/>
      <c r="L112" s="183"/>
      <c r="M112" s="185"/>
      <c r="N112" s="182"/>
      <c r="O112" s="183"/>
      <c r="P112" s="183"/>
      <c r="Q112" s="184"/>
      <c r="R112" s="182"/>
      <c r="S112" s="183"/>
      <c r="T112" s="183"/>
      <c r="U112" s="185"/>
      <c r="V112" s="122">
        <f>SUM(V107:V111)</f>
        <v>0</v>
      </c>
      <c r="W112" s="117">
        <f>IFERROR(V112/AA112,0)</f>
        <v>0</v>
      </c>
      <c r="X112" s="118">
        <f>ROUND(IFERROR((D107*(I107*G107*H107+M107*K107*L107+Q107*O107*P107+U107*S107*T107)+D108*(I108*G108*H108+M108*K108*L108+Q108*O108*P108+U108*S108*T108)+D109*(I109*G109*H109+M109*K109*L109+Q109*O109*P109+U109*S109*T109)+D110*(I110*G110*H110+M110*K110*L110+Q110*O110*P110+U110*S110*T110)+D111*(I111*G111*H111+M111*K111*L111+Q111*O111*P111+U111*S111*T111))/(D107*(G107*H107+K107*L107+O107*P107+S107*T107)+D108*(G108*H108+K108*L108+O108*P108+S108*T108)+D109*(G109*H109+K109*L109+O109*P109+S109*T109)+D110*(G110*H110+K110*L110+O110*P110+S110*T110)+D111*(G111*H111+K111*L111+O111*P111+S111*T111)),0),2)</f>
        <v>0</v>
      </c>
      <c r="Y112" s="9"/>
      <c r="Z112" s="9">
        <f>SUM(Z107:Z111)</f>
        <v>0</v>
      </c>
      <c r="AA112" s="117">
        <f>SUM(AA107:AA111)</f>
        <v>0</v>
      </c>
      <c r="AB112" s="119">
        <f>IF(SUM(AB107:AB111)=0,TIME(,0,),TIME(,SUM(AB107:AB111)+30,))</f>
        <v>0</v>
      </c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</row>
    <row r="113" spans="1:62" x14ac:dyDescent="0.25">
      <c r="A113" s="145" t="s">
        <v>1</v>
      </c>
      <c r="B113" s="57" t="str">
        <f t="shared" ref="B113:E113" si="184">IF(B51="","",B51)</f>
        <v/>
      </c>
      <c r="C113" s="58" t="str">
        <f t="shared" si="184"/>
        <v/>
      </c>
      <c r="D113" s="59">
        <f>D51</f>
        <v>0</v>
      </c>
      <c r="E113" s="60" t="str">
        <f t="shared" si="184"/>
        <v/>
      </c>
      <c r="F113" s="147"/>
      <c r="G113" s="148"/>
      <c r="H113" s="148"/>
      <c r="I113" s="99">
        <f t="shared" ref="I113:I117" si="185">IFERROR(ROUND(F113/$Y113,2),)</f>
        <v>0</v>
      </c>
      <c r="J113" s="147"/>
      <c r="K113" s="97"/>
      <c r="L113" s="97"/>
      <c r="M113" s="99">
        <f t="shared" ref="M113:M117" si="186">IFERROR(ROUND(J113/$Y113,2),)</f>
        <v>0</v>
      </c>
      <c r="N113" s="147"/>
      <c r="O113" s="97"/>
      <c r="P113" s="97"/>
      <c r="Q113" s="99">
        <f t="shared" ref="Q113:Q117" si="187">IFERROR(ROUND(N113/$Y113,2),)</f>
        <v>0</v>
      </c>
      <c r="R113" s="147"/>
      <c r="S113" s="97"/>
      <c r="T113" s="97"/>
      <c r="U113" s="98">
        <f t="shared" ref="U113:U117" si="188">IFERROR(ROUND(R113/$Y113,2),)</f>
        <v>0</v>
      </c>
      <c r="V113" s="106">
        <f>(IF(ISNUMBER(F113),F113,1)*G113*H113+IF(ISNUMBER(J113),J113,1)*K113*L113+IF(ISNUMBER(N113),N113,1)*O113*P113+IF(ISNUMBER(R113),R113,1)*S113*T113)*IF(ISNUMBER(E113),E113,1)</f>
        <v>0</v>
      </c>
      <c r="W113" s="107">
        <f>IFERROR((IF(ISNUMBER(F113),F113,1)*G113*H113+IF(ISNUMBER(J113),J113,1)*K113*L113+IF(ISNUMBER(N113),N113,1)*O113*P113+IF(ISNUMBER(R113),R113,1)*S113*T113)*IF(ISNUMBER(E113),E113,1)/(G113*H113+K113*L113+O113*P113+S113*T113),0)</f>
        <v>0</v>
      </c>
      <c r="X113" s="28">
        <f>ROUND(IFERROR((W113/(Y113*IF(ISNUMBER(E113),E113,1))),0),2)</f>
        <v>0</v>
      </c>
      <c r="Y113" s="89" t="str">
        <f>IF(ISNUMBER(Y51), Y51+(Y51*$Y$63),"")</f>
        <v/>
      </c>
      <c r="Z113" s="4">
        <f>(IF(I113&lt;30%,0,IF(I113&lt;35%,F113*G113*H113*F!$B$33,IF(I113&lt;40%,F113*G113*H113*F!$B$38,IF(I113&lt;45%,F113*G113*H113*F!$B$43,IF(I113&lt;50%,F113*G113*H113*F!$B$48,IF(I113=50%,F113*G113*H113*F!$B$50,IF(I113=51%,F113*G113*H113*F!$B$51,IF(I113=52%,F113*G113*H113*F!$B$52,IF(I113=53%,F113*G113*H113*F!$B$53,IF(I113=54%,F113*G113*H113*F!$B$54,IF(I113=55%,F113*G113*H113*F!$B$55,IF(I113=56%,F113*G113*H113*F!$B$56,IF(I113=57%,F113*G113*H113*F!$B$57,IF(I113=58%,F113*G113*H113*F!$B$58,IF(I113=59%,F113*G113*H113*F!$B$59,IF(I113=60%,F113*G113*H113*F!$B$60,IF(I113=61%,F113*G113*H113*F!$B$61,IF(I113=62%,F113*G113*H113*F!$B$62,IF(I113=63%,F113*G113*H113*F!$B$63,IF(I113=64%,F113*G113*H113*F!$B$64,IF(I113=65%,F113*G113*H113*F!$B$65,IF(I113=66%,F113*G113*H113*F!$B$66,IF(I113=67%,F113*G113*H113*F!$B$67,IF(I113=68%,F113*G113*H113*F!$B$68,IF(I113=69%,F113*G113*H113*F!$B$69,IF(I113=70%,F113*G113*H113*F!$B$70,IF(I113=71%,F113*G113*H113*F!$B$71,IF(I113=72%,F113*G113*H113*F!$B$72,IF(I113=73%,F113*G113*H113*F!$B$73,IF(I113=74%,F113*G113*H113*F!$B$74,IF(I113=75%,F113*G113*H113*F!$B$75,IF(I113=76%,F113*G113*H113*F!$B$76,IF(I113=77%,F113*G113*H113*F!$B$77,IF(I113=78%,F113*G113*H113*F!$B$78,IF(I113=79%,F113*G113*H113*F!$B$79,IF(I113=80%,F113*G113*H113*F!$B$80,IF(I113=81%,F113*G113*H113*F!$B$81,IF(I113=82%,F113*G113*H113*F!$B$82,IF(I113=83%,F113*G113*H113*F!$B$83,IF(I113=84%,F113*G113*H113*F!$B$84,IF(I113=85%,F113*G113*H113*F!$B$85,IF(I113=86%,F113*G113*H113*F!$B$86,IF(I113=87%,F113*G113*H113*F!$B$87,IF(I113=88%,F113*G113*H113*F!$B$88,IF(I113=89%,F113*G113*H113*F!$B$89,IF(I113=90%,F113*G113*H113*F!$B$90,IF(I113=91%,F113*G113*H113*F!$B$91,IF(I113=92%,F113*G113*H113*F!$B$92,IF(I113=93%,F113*G113*H113*F!$B$93,IF(I113=94%,F113*G113*H113*F!$B$94,IF(I113=95%,F113*G113*H113*F!$B$95,IF(I113=96%,F113*G113*H113*F!$B$96,IF(I113=97%,F113*G113*H113*F!$B$97,IF(I113=98%,F113*G113*H113*F!$B$98,IF(I113=99%,F113*G113*H113*F!$B$99,IF(I113&gt;99%,F113*G113*H113*F!$B$100,))))))))))))))))))))))))))))))))))))))))))))))))))))))))+IF(M113&lt;30%,0,IF(M113&lt;35%,J113*K113*L113*F!$B$33,IF(M113&lt;40%,J113*K113*L113*F!$B$38,IF(M113&lt;45%,J113*K113*L113*F!$B$43,IF(M113&lt;50%,J113*K113*L113*F!$B$48,IF(M113=50%,J113*K113*L113*F!$B$50,IF(M113=51%,J113*K113*L113*F!$B$51,IF(M113=52%,J113*K113*L113*F!$B$52,IF(M113=53%,J113*K113*L113*F!$B$53,IF(M113=54%,J113*K113*L113*F!$B$54,IF(M113=55%,J113*K113*L113*F!$B$55,IF(M113=56%,J113*K113*L113*F!$B$56,IF(M113=57%,J113*K113*L113*F!$B$57,IF(M113=58%,J113*K113*L113*F!$B$58,IF(M113=59%,J113*K113*L113*F!$B$59,IF(M113=60%,J113*K113*L113*F!$B$60,IF(M113=61%,J113*K113*L113*F!$B$61,IF(M113=62%,J113*K113*L113*F!$B$62,IF(M113=63%,J113*K113*L113*F!$B$63,IF(M113=64%,J113*K113*L113*F!$B$64,IF(M113=65%,J113*K113*L113*F!$B$65,IF(M113=66%,J113*K113*L113*F!$B$66,IF(M113=67%,J113*K113*L113*F!$B$67,IF(M113=68%,J113*K113*L113*F!$B$68,IF(M113=69%,J113*K113*L113*F!$B$69,IF(M113=70%,J113*K113*L113*F!$B$70,IF(M113=71%,J113*K113*L113*F!$B$71,IF(M113=72%,J113*K113*L113*F!$B$72,IF(M113=73%,J113*K113*L113*F!$B$73,IF(M113=74%,J113*K113*L113*F!$B$74,IF(M113=75%,J113*K113*L113*F!$B$75,IF(M113=76%,J113*K113*L113*F!$B$76,IF(M113=77%,J113*K113*L113*F!$B$77,IF(M113=78%,J113*K113*L113*F!$B$78,IF(M113=79%,J113*K113*L113*F!$B$79,IF(M113=80%,J113*K113*L113*F!$B$80,IF(M113=81%,J113*K113*L113*F!$B$81,IF(M113=82%,J113*K113*L113*F!$B$82,IF(M113=83%,J113*K113*L113*F!$B$83,IF(M113=84%,J113*K113*L113*F!$B$84,IF(M113=85%,J113*K113*L113*F!$B$85,IF(M113=86%,J113*K113*L113*F!$B$86,IF(M113=87%,J113*K113*L113*F!$B$87,IF(M113=88%,J113*K113*L113*F!$B$88,IF(M113=89%,J113*K113*L113*F!$B$89,IF(M113=90%,J113*K113*L113*F!$B$90,IF(M113=91%,J113*K113*L113*F!$B$91,IF(M113=92%,J113*K113*L113*F!$B$92,IF(M113=93%,J113*K113*L113*F!$B$93,IF(M113=94%,J113*K113*L113*F!$B$94,IF(M113=95%,J113*K113*L113*F!$B$95,IF(M113=96%,J113*K113*L113*F!$B$96,IF(M113=97%,J113*K113*L113*F!$B$97,IF(M113=98%,J113*K113*L113*F!$B$98,IF(M113=99%,J113*K113*L113*F!$B$99,IF(M113&gt;99%,J113*K113*L113*F!$B$100,))))))))))))))))))))))))))))))))))))))))))))))))))))))))+IF(Q113&lt;30%,0,IF(Q113&lt;35%,N113*O113*P113*F!$B$33,IF(Q113&lt;40%,N113*O113*P113*F!$B$38,IF(Q113&lt;45%,N113*O113*P113*F!$B$43,IF(Q113&lt;50%,N113*O113*P113*F!$B$48,IF(Q113=50%,N113*O113*P113*F!$B$50,IF(Q113=51%,N113*O113*P113*F!$B$51,IF(Q113=52%,N113*O113*P113*F!$B$52,IF(Q113=53%,N113*O113*P113*F!$B$53,IF(Q113=54%,N113*O113*P113*F!$B$54,IF(Q113=55%,N113*O113*P113*F!$B$55,IF(Q113=56%,N113*O113*P113*F!$B$56,IF(Q113=57%,N113*O113*P113*F!$B$57,IF(Q113=58%,N113*O113*P113*F!$B$58,IF(Q113=59%,N113*O113*P113*F!$B$59,IF(Q113=60%,N113*O113*P113*F!$B$60,IF(Q113=61%,N113*O113*P113*F!$B$61,IF(Q113=62%,N113*O113*P113*F!$B$62,IF(Q113=63%,N113*O113*P113*F!$B$63,IF(Q113=64%,N113*O113*P113*F!$B$64,IF(Q113=65%,N113*O113*P113*F!$B$65,IF(Q113=66%,N113*O113*P113*F!$B$66,IF(Q113=67%,N113*O113*P113*F!$B$67,IF(Q113=68%,N113*O113*P113*F!$B$68,IF(Q113=69%,N113*O113*P113*F!$B$69,IF(Q113=70%,N113*O113*P113*F!$B$70,IF(Q113=71%,N113*O113*P113*F!$B$71,IF(Q113=72%,N113*O113*P113*F!$B$72,IF(Q113=73%,N113*O113*P113*F!$B$73,IF(Q113=74%,N113*O113*P113*F!$B$74,IF(Q113=75%,N113*O113*P113*F!$B$75,IF(Q113=76%,N113*O113*P113*F!$B$76,IF(Q113=77%,N113*O113*P113*F!$B$77,IF(Q113=78%,N113*O113*P113*F!$B$78,IF(Q113=79%,N113*O113*P113*F!$B$79,IF(Q113=80%,N113*O113*P113*F!$B$80,IF(Q113=81%,N113*O113*P113*F!$B$81,IF(Q113=82%,N113*O113*P113*F!$B$82,IF(Q113=83%,N113*O113*P113*F!$B$83,IF(Q113=84%,N113*O113*P113*F!$B$84,IF(Q113=85%,N113*O113*P113*F!$B$85,IF(Q113=86%,N113*O113*P113*F!$B$86,IF(Q113=87%,N113*O113*P113*F!$B$87,IF(Q113=88%,N113*O113*P113*F!$B$88,IF(Q113=89%,N113*O113*P113*F!$B$89,IF(Q113=90%,N113*O113*P113*F!$B$90,IF(Q113=91%,N113*O113*P113*F!$B$91,IF(Q113=92%,N113*O113*P113*F!$B$92,IF(Q113=93%,N113*O113*P113*F!$B$93,IF(Q113=94%,N113*O113*P113*F!$B$94,IF(Q113=95%,N113*O113*P113*F!$B$95,IF(Q113=96%,N113*O113*P113*F!$B$96,IF(Q113=97%,N113*O113*P113*F!$B$97,IF(Q113=98%,N113*O113*P113*F!$B$98,IF(Q113=99%,N113*O113*P113*F!$B$99,IF(Q113&gt;99%,N113*O113*P113*F!$B$100,))))))))))))))))))))))))))))))))))))))))))))))))))))))))+IF(U113&lt;30%,0,IF(U113&lt;35%,R113*S113*T113*F!$B$33,IF(U113&lt;40%,R113*S113*T113*F!$B$38,IF(U113&lt;45%,R113*S113*T113*F!$B$43,IF(U113&lt;50%,R113*S113*T113*F!$B$48,IF(U113=50%,R113*S113*T113*F!$B$50,IF(U113=51%,R113*S113*T113*F!$B$51,IF(U113=52%,R113*S113*T113*F!$B$52,IF(U113=53%,R113*S113*T113*F!$B$53,IF(U113=54%,R113*S113*T113*F!$B$54,IF(U113=55%,R113*S113*T113*F!$B$55,IF(U113=56%,R113*S113*T113*F!$B$56,IF(U113=57%,R113*S113*T113*F!$B$57,IF(U113=58%,R113*S113*T113*F!$B$58,IF(U113=59%,R113*S113*T113*F!$B$59,IF(U113=60%,R113*S113*T113*F!$B$60,IF(U113=61%,R113*S113*T113*F!$B$61,IF(U113=62%,R113*S113*T113*F!$B$62,IF(U113=63%,R113*S113*T113*F!$B$63,IF(U113=64%,R113*S113*T113*F!$B$64,IF(U113=65%,R113*S113*T113*F!$B$65,IF(U113=66%,R113*S113*T113*F!$B$66,IF(U113=67%,R113*S113*T113*F!$B$67,IF(U113=68%,R113*S113*T113*F!$B$68,IF(U113=69%,R113*S113*T113*F!$B$69,IF(U113=70%,R113*S113*T113*F!$B$70,IF(U113=71%,R113*S113*T113*F!$B$71,IF(U113=72%,R113*S113*T113*F!$B$72,IF(U113=73%,R113*S113*T113*F!$B$73,IF(U113=74%,R113*S113*T113*F!$B$74,IF(U113=75%,R113*S113*T113*F!$B$75,IF(U113=76%,R113*S113*T113*F!$B$76,IF(U113=77%,R113*S113*T113*F!$B$77,IF(U113=78%,R113*S113*T113*F!$B$78,IF(U113=79%,R113*S113*T113*F!$B$79,IF(U113=80%,R113*S113*T113*F!$B$80,IF(U113=81%,R113*S113*T113*F!$B$81,IF(U113=82%,R113*S113*T113*F!$B$82,IF(U113=83%,R113*S113*T113*F!$B$83,IF(U113=84%,R113*S113*T113*F!$B$84,IF(U113=85%,R113*S113*T113*F!$B$85,IF(U113=86%,R113*S113*T113*F!$B$86,IF(U113=87%,R113*S113*T113*F!$B$87,IF(U113=88%,R113*S113*T113*F!$B$88,IF(U113=89%,R113*S113*T113*F!$B$89,IF(U113=90%,R113*S113*T113*F!$B$90,IF(U113=91%,R113*S113*T113*F!$B$91,IF(U113=92%,R113*S113*T113*F!$B$92,IF(U113=93%,R113*S113*T113*F!$B$93,IF(U113=94%,R113*S113*T113*F!$B$94,IF(U113=95%,R113*S113*T113*F!$B$95,IF(U113=96%,R113*S113*T113*F!$B$96,IF(U113=97%,R113*S113*T113*F!$B$97,IF(U113=98%,R113*S113*T113*F!$B$98,IF(U113=99%,R113*S113*T113*F!$B$99,IF(U113&gt;99%,R113*S113*T113*F!$B$100)))))))))))))))))))))))))))))))))))))))))))))))))))))))))*IF(ISNUMBER(E113),E113,1)*IF(ISNUMBER(D113),D113,1)</f>
        <v>0</v>
      </c>
      <c r="AA113" s="4">
        <f>G113*H113+K113*L113+O113*P113+S113*T113</f>
        <v>0</v>
      </c>
      <c r="AB113" s="108">
        <f>(H113*(IF(I113&lt;45%,0.5,IF(I113&lt;55%,0.8,IF(I113&lt;65%,0.9,IF(I113&lt;75%,1,IF(I113&lt;85%,1.1,1.2))))))+L113*(IF(M113&lt;45%,0.5,IF(M113&lt;55%,0.8,IF(M113&lt;65%,0.9,IF(M113&lt;75%,1,IF(M113&lt;85%,1.1,1.2))))))+P113*(IF(Q113&lt;45%,0.5,IF(Q113&lt;55%,0.8,IF(Q113&lt;65%,0.9,IF(Q113&lt;75%,1,IF(Q113&lt;85%,1.1,1.2))))))+T113*(IF(U113&lt;45%,0.5,IF(U113&lt;55%,0.8,IF(U113&lt;65%,0.9,IF(U113&lt;75%,1,IF(U113&lt;85%,1.1,1.2)))))))*IF(D113&gt;=0.8,6,IF(D113&lt;=0.4,1.5,3))</f>
        <v>0</v>
      </c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</row>
    <row r="114" spans="1:62" x14ac:dyDescent="0.25">
      <c r="A114" s="1125">
        <f>A102+1</f>
        <v>41985</v>
      </c>
      <c r="B114" s="61" t="str">
        <f t="shared" ref="B114:E114" si="189">IF(B52="","",B52)</f>
        <v/>
      </c>
      <c r="C114" s="62" t="str">
        <f t="shared" si="189"/>
        <v/>
      </c>
      <c r="D114" s="63">
        <f t="shared" ref="D114:D117" si="190">D52</f>
        <v>0</v>
      </c>
      <c r="E114" s="64" t="str">
        <f t="shared" si="189"/>
        <v/>
      </c>
      <c r="F114" s="150"/>
      <c r="G114" s="151"/>
      <c r="H114" s="151"/>
      <c r="I114" s="102">
        <f t="shared" si="185"/>
        <v>0</v>
      </c>
      <c r="J114" s="150"/>
      <c r="K114" s="100"/>
      <c r="L114" s="100"/>
      <c r="M114" s="102">
        <f t="shared" si="186"/>
        <v>0</v>
      </c>
      <c r="N114" s="150"/>
      <c r="O114" s="100"/>
      <c r="P114" s="100"/>
      <c r="Q114" s="102">
        <f t="shared" si="187"/>
        <v>0</v>
      </c>
      <c r="R114" s="150"/>
      <c r="S114" s="100"/>
      <c r="T114" s="100"/>
      <c r="U114" s="101">
        <f t="shared" si="188"/>
        <v>0</v>
      </c>
      <c r="V114" s="110">
        <f t="shared" ref="V114:V117" si="191">(IF(ISNUMBER(F114),F114,1)*G114*H114+IF(ISNUMBER(J114),J114,1)*K114*L114+IF(ISNUMBER(N114),N114,1)*O114*P114+IF(ISNUMBER(R114),R114,1)*S114*T114)*IF(ISNUMBER(E114),E114,1)</f>
        <v>0</v>
      </c>
      <c r="W114" s="111">
        <f t="shared" ref="W114:W117" si="192">IFERROR((IF(ISNUMBER(F114),F114,1)*G114*H114+IF(ISNUMBER(J114),J114,1)*K114*L114+IF(ISNUMBER(N114),N114,1)*O114*P114+IF(ISNUMBER(R114),R114,1)*S114*T114)*IF(ISNUMBER(E114),E114,1)/(G114*H114+K114*L114+O114*P114+S114*T114),0)</f>
        <v>0</v>
      </c>
      <c r="X114" s="53">
        <f t="shared" ref="X114:X115" si="193">ROUND(IFERROR((W114/(Y114*IF(ISNUMBER(E114),E114,1))),0),2)</f>
        <v>0</v>
      </c>
      <c r="Y114" s="90" t="str">
        <f t="shared" ref="Y114:Y117" si="194">IF(ISNUMBER(Y52), Y52+(Y52*$Y$63),"")</f>
        <v/>
      </c>
      <c r="Z114" s="5">
        <f>(IF(I114&lt;30%,0,IF(I114&lt;35%,F114*G114*H114*F!$B$33,IF(I114&lt;40%,F114*G114*H114*F!$B$38,IF(I114&lt;45%,F114*G114*H114*F!$B$43,IF(I114&lt;50%,F114*G114*H114*F!$B$48,IF(I114=50%,F114*G114*H114*F!$B$50,IF(I114=51%,F114*G114*H114*F!$B$51,IF(I114=52%,F114*G114*H114*F!$B$52,IF(I114=53%,F114*G114*H114*F!$B$53,IF(I114=54%,F114*G114*H114*F!$B$54,IF(I114=55%,F114*G114*H114*F!$B$55,IF(I114=56%,F114*G114*H114*F!$B$56,IF(I114=57%,F114*G114*H114*F!$B$57,IF(I114=58%,F114*G114*H114*F!$B$58,IF(I114=59%,F114*G114*H114*F!$B$59,IF(I114=60%,F114*G114*H114*F!$B$60,IF(I114=61%,F114*G114*H114*F!$B$61,IF(I114=62%,F114*G114*H114*F!$B$62,IF(I114=63%,F114*G114*H114*F!$B$63,IF(I114=64%,F114*G114*H114*F!$B$64,IF(I114=65%,F114*G114*H114*F!$B$65,IF(I114=66%,F114*G114*H114*F!$B$66,IF(I114=67%,F114*G114*H114*F!$B$67,IF(I114=68%,F114*G114*H114*F!$B$68,IF(I114=69%,F114*G114*H114*F!$B$69,IF(I114=70%,F114*G114*H114*F!$B$70,IF(I114=71%,F114*G114*H114*F!$B$71,IF(I114=72%,F114*G114*H114*F!$B$72,IF(I114=73%,F114*G114*H114*F!$B$73,IF(I114=74%,F114*G114*H114*F!$B$74,IF(I114=75%,F114*G114*H114*F!$B$75,IF(I114=76%,F114*G114*H114*F!$B$76,IF(I114=77%,F114*G114*H114*F!$B$77,IF(I114=78%,F114*G114*H114*F!$B$78,IF(I114=79%,F114*G114*H114*F!$B$79,IF(I114=80%,F114*G114*H114*F!$B$80,IF(I114=81%,F114*G114*H114*F!$B$81,IF(I114=82%,F114*G114*H114*F!$B$82,IF(I114=83%,F114*G114*H114*F!$B$83,IF(I114=84%,F114*G114*H114*F!$B$84,IF(I114=85%,F114*G114*H114*F!$B$85,IF(I114=86%,F114*G114*H114*F!$B$86,IF(I114=87%,F114*G114*H114*F!$B$87,IF(I114=88%,F114*G114*H114*F!$B$88,IF(I114=89%,F114*G114*H114*F!$B$89,IF(I114=90%,F114*G114*H114*F!$B$90,IF(I114=91%,F114*G114*H114*F!$B$91,IF(I114=92%,F114*G114*H114*F!$B$92,IF(I114=93%,F114*G114*H114*F!$B$93,IF(I114=94%,F114*G114*H114*F!$B$94,IF(I114=95%,F114*G114*H114*F!$B$95,IF(I114=96%,F114*G114*H114*F!$B$96,IF(I114=97%,F114*G114*H114*F!$B$97,IF(I114=98%,F114*G114*H114*F!$B$98,IF(I114=99%,F114*G114*H114*F!$B$99,IF(I114&gt;99%,F114*G114*H114*F!$B$100,))))))))))))))))))))))))))))))))))))))))))))))))))))))))+IF(M114&lt;30%,0,IF(M114&lt;35%,J114*K114*L114*F!$B$33,IF(M114&lt;40%,J114*K114*L114*F!$B$38,IF(M114&lt;45%,J114*K114*L114*F!$B$43,IF(M114&lt;50%,J114*K114*L114*F!$B$48,IF(M114=50%,J114*K114*L114*F!$B$50,IF(M114=51%,J114*K114*L114*F!$B$51,IF(M114=52%,J114*K114*L114*F!$B$52,IF(M114=53%,J114*K114*L114*F!$B$53,IF(M114=54%,J114*K114*L114*F!$B$54,IF(M114=55%,J114*K114*L114*F!$B$55,IF(M114=56%,J114*K114*L114*F!$B$56,IF(M114=57%,J114*K114*L114*F!$B$57,IF(M114=58%,J114*K114*L114*F!$B$58,IF(M114=59%,J114*K114*L114*F!$B$59,IF(M114=60%,J114*K114*L114*F!$B$60,IF(M114=61%,J114*K114*L114*F!$B$61,IF(M114=62%,J114*K114*L114*F!$B$62,IF(M114=63%,J114*K114*L114*F!$B$63,IF(M114=64%,J114*K114*L114*F!$B$64,IF(M114=65%,J114*K114*L114*F!$B$65,IF(M114=66%,J114*K114*L114*F!$B$66,IF(M114=67%,J114*K114*L114*F!$B$67,IF(M114=68%,J114*K114*L114*F!$B$68,IF(M114=69%,J114*K114*L114*F!$B$69,IF(M114=70%,J114*K114*L114*F!$B$70,IF(M114=71%,J114*K114*L114*F!$B$71,IF(M114=72%,J114*K114*L114*F!$B$72,IF(M114=73%,J114*K114*L114*F!$B$73,IF(M114=74%,J114*K114*L114*F!$B$74,IF(M114=75%,J114*K114*L114*F!$B$75,IF(M114=76%,J114*K114*L114*F!$B$76,IF(M114=77%,J114*K114*L114*F!$B$77,IF(M114=78%,J114*K114*L114*F!$B$78,IF(M114=79%,J114*K114*L114*F!$B$79,IF(M114=80%,J114*K114*L114*F!$B$80,IF(M114=81%,J114*K114*L114*F!$B$81,IF(M114=82%,J114*K114*L114*F!$B$82,IF(M114=83%,J114*K114*L114*F!$B$83,IF(M114=84%,J114*K114*L114*F!$B$84,IF(M114=85%,J114*K114*L114*F!$B$85,IF(M114=86%,J114*K114*L114*F!$B$86,IF(M114=87%,J114*K114*L114*F!$B$87,IF(M114=88%,J114*K114*L114*F!$B$88,IF(M114=89%,J114*K114*L114*F!$B$89,IF(M114=90%,J114*K114*L114*F!$B$90,IF(M114=91%,J114*K114*L114*F!$B$91,IF(M114=92%,J114*K114*L114*F!$B$92,IF(M114=93%,J114*K114*L114*F!$B$93,IF(M114=94%,J114*K114*L114*F!$B$94,IF(M114=95%,J114*K114*L114*F!$B$95,IF(M114=96%,J114*K114*L114*F!$B$96,IF(M114=97%,J114*K114*L114*F!$B$97,IF(M114=98%,J114*K114*L114*F!$B$98,IF(M114=99%,J114*K114*L114*F!$B$99,IF(M114&gt;99%,J114*K114*L114*F!$B$100,))))))))))))))))))))))))))))))))))))))))))))))))))))))))+IF(Q114&lt;30%,0,IF(Q114&lt;35%,N114*O114*P114*F!$B$33,IF(Q114&lt;40%,N114*O114*P114*F!$B$38,IF(Q114&lt;45%,N114*O114*P114*F!$B$43,IF(Q114&lt;50%,N114*O114*P114*F!$B$48,IF(Q114=50%,N114*O114*P114*F!$B$50,IF(Q114=51%,N114*O114*P114*F!$B$51,IF(Q114=52%,N114*O114*P114*F!$B$52,IF(Q114=53%,N114*O114*P114*F!$B$53,IF(Q114=54%,N114*O114*P114*F!$B$54,IF(Q114=55%,N114*O114*P114*F!$B$55,IF(Q114=56%,N114*O114*P114*F!$B$56,IF(Q114=57%,N114*O114*P114*F!$B$57,IF(Q114=58%,N114*O114*P114*F!$B$58,IF(Q114=59%,N114*O114*P114*F!$B$59,IF(Q114=60%,N114*O114*P114*F!$B$60,IF(Q114=61%,N114*O114*P114*F!$B$61,IF(Q114=62%,N114*O114*P114*F!$B$62,IF(Q114=63%,N114*O114*P114*F!$B$63,IF(Q114=64%,N114*O114*P114*F!$B$64,IF(Q114=65%,N114*O114*P114*F!$B$65,IF(Q114=66%,N114*O114*P114*F!$B$66,IF(Q114=67%,N114*O114*P114*F!$B$67,IF(Q114=68%,N114*O114*P114*F!$B$68,IF(Q114=69%,N114*O114*P114*F!$B$69,IF(Q114=70%,N114*O114*P114*F!$B$70,IF(Q114=71%,N114*O114*P114*F!$B$71,IF(Q114=72%,N114*O114*P114*F!$B$72,IF(Q114=73%,N114*O114*P114*F!$B$73,IF(Q114=74%,N114*O114*P114*F!$B$74,IF(Q114=75%,N114*O114*P114*F!$B$75,IF(Q114=76%,N114*O114*P114*F!$B$76,IF(Q114=77%,N114*O114*P114*F!$B$77,IF(Q114=78%,N114*O114*P114*F!$B$78,IF(Q114=79%,N114*O114*P114*F!$B$79,IF(Q114=80%,N114*O114*P114*F!$B$80,IF(Q114=81%,N114*O114*P114*F!$B$81,IF(Q114=82%,N114*O114*P114*F!$B$82,IF(Q114=83%,N114*O114*P114*F!$B$83,IF(Q114=84%,N114*O114*P114*F!$B$84,IF(Q114=85%,N114*O114*P114*F!$B$85,IF(Q114=86%,N114*O114*P114*F!$B$86,IF(Q114=87%,N114*O114*P114*F!$B$87,IF(Q114=88%,N114*O114*P114*F!$B$88,IF(Q114=89%,N114*O114*P114*F!$B$89,IF(Q114=90%,N114*O114*P114*F!$B$90,IF(Q114=91%,N114*O114*P114*F!$B$91,IF(Q114=92%,N114*O114*P114*F!$B$92,IF(Q114=93%,N114*O114*P114*F!$B$93,IF(Q114=94%,N114*O114*P114*F!$B$94,IF(Q114=95%,N114*O114*P114*F!$B$95,IF(Q114=96%,N114*O114*P114*F!$B$96,IF(Q114=97%,N114*O114*P114*F!$B$97,IF(Q114=98%,N114*O114*P114*F!$B$98,IF(Q114=99%,N114*O114*P114*F!$B$99,IF(Q114&gt;99%,N114*O114*P114*F!$B$100,))))))))))))))))))))))))))))))))))))))))))))))))))))))))+IF(U114&lt;30%,0,IF(U114&lt;35%,R114*S114*T114*F!$B$33,IF(U114&lt;40%,R114*S114*T114*F!$B$38,IF(U114&lt;45%,R114*S114*T114*F!$B$43,IF(U114&lt;50%,R114*S114*T114*F!$B$48,IF(U114=50%,R114*S114*T114*F!$B$50,IF(U114=51%,R114*S114*T114*F!$B$51,IF(U114=52%,R114*S114*T114*F!$B$52,IF(U114=53%,R114*S114*T114*F!$B$53,IF(U114=54%,R114*S114*T114*F!$B$54,IF(U114=55%,R114*S114*T114*F!$B$55,IF(U114=56%,R114*S114*T114*F!$B$56,IF(U114=57%,R114*S114*T114*F!$B$57,IF(U114=58%,R114*S114*T114*F!$B$58,IF(U114=59%,R114*S114*T114*F!$B$59,IF(U114=60%,R114*S114*T114*F!$B$60,IF(U114=61%,R114*S114*T114*F!$B$61,IF(U114=62%,R114*S114*T114*F!$B$62,IF(U114=63%,R114*S114*T114*F!$B$63,IF(U114=64%,R114*S114*T114*F!$B$64,IF(U114=65%,R114*S114*T114*F!$B$65,IF(U114=66%,R114*S114*T114*F!$B$66,IF(U114=67%,R114*S114*T114*F!$B$67,IF(U114=68%,R114*S114*T114*F!$B$68,IF(U114=69%,R114*S114*T114*F!$B$69,IF(U114=70%,R114*S114*T114*F!$B$70,IF(U114=71%,R114*S114*T114*F!$B$71,IF(U114=72%,R114*S114*T114*F!$B$72,IF(U114=73%,R114*S114*T114*F!$B$73,IF(U114=74%,R114*S114*T114*F!$B$74,IF(U114=75%,R114*S114*T114*F!$B$75,IF(U114=76%,R114*S114*T114*F!$B$76,IF(U114=77%,R114*S114*T114*F!$B$77,IF(U114=78%,R114*S114*T114*F!$B$78,IF(U114=79%,R114*S114*T114*F!$B$79,IF(U114=80%,R114*S114*T114*F!$B$80,IF(U114=81%,R114*S114*T114*F!$B$81,IF(U114=82%,R114*S114*T114*F!$B$82,IF(U114=83%,R114*S114*T114*F!$B$83,IF(U114=84%,R114*S114*T114*F!$B$84,IF(U114=85%,R114*S114*T114*F!$B$85,IF(U114=86%,R114*S114*T114*F!$B$86,IF(U114=87%,R114*S114*T114*F!$B$87,IF(U114=88%,R114*S114*T114*F!$B$88,IF(U114=89%,R114*S114*T114*F!$B$89,IF(U114=90%,R114*S114*T114*F!$B$90,IF(U114=91%,R114*S114*T114*F!$B$91,IF(U114=92%,R114*S114*T114*F!$B$92,IF(U114=93%,R114*S114*T114*F!$B$93,IF(U114=94%,R114*S114*T114*F!$B$94,IF(U114=95%,R114*S114*T114*F!$B$95,IF(U114=96%,R114*S114*T114*F!$B$96,IF(U114=97%,R114*S114*T114*F!$B$97,IF(U114=98%,R114*S114*T114*F!$B$98,IF(U114=99%,R114*S114*T114*F!$B$99,IF(U114&gt;99%,R114*S114*T114*F!$B$100)))))))))))))))))))))))))))))))))))))))))))))))))))))))))*IF(ISNUMBER(E114),E114,1)*IF(ISNUMBER(D114),D114,1)</f>
        <v>0</v>
      </c>
      <c r="AA114" s="5">
        <f>G114*H114+K114*L114+O114*P114+S114*T114</f>
        <v>0</v>
      </c>
      <c r="AB114" s="112">
        <f>(H114*(IF(I114&lt;45%,0.5,IF(I114&lt;55%,0.8,IF(I114&lt;65%,0.9,IF(I114&lt;75%,1,IF(I114&lt;85%,1.1,1.2))))))+L114*(IF(M114&lt;45%,0.5,IF(M114&lt;55%,0.8,IF(M114&lt;65%,0.9,IF(M114&lt;75%,1,IF(M114&lt;85%,1.1,1.2))))))+P114*(IF(Q114&lt;45%,0.5,IF(Q114&lt;55%,0.8,IF(Q114&lt;65%,0.9,IF(Q114&lt;75%,1,IF(Q114&lt;85%,1.1,1.2))))))+T114*(IF(U114&lt;45%,0.5,IF(U114&lt;55%,0.8,IF(U114&lt;65%,0.9,IF(U114&lt;75%,1,IF(U114&lt;85%,1.1,1.2)))))))*IF(D114&gt;=0.8,6,IF(D114&lt;=0.4,1.5,3))</f>
        <v>0</v>
      </c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</row>
    <row r="115" spans="1:62" x14ac:dyDescent="0.25">
      <c r="A115" s="1125"/>
      <c r="B115" s="61" t="str">
        <f t="shared" ref="B115:E115" si="195">IF(B53="","",B53)</f>
        <v/>
      </c>
      <c r="C115" s="62" t="str">
        <f t="shared" si="195"/>
        <v/>
      </c>
      <c r="D115" s="63">
        <f t="shared" si="190"/>
        <v>0</v>
      </c>
      <c r="E115" s="64" t="str">
        <f t="shared" si="195"/>
        <v/>
      </c>
      <c r="F115" s="152"/>
      <c r="G115" s="153"/>
      <c r="H115" s="153"/>
      <c r="I115" s="95">
        <f t="shared" si="185"/>
        <v>0</v>
      </c>
      <c r="J115" s="152"/>
      <c r="K115" s="94"/>
      <c r="L115" s="94"/>
      <c r="M115" s="95">
        <f t="shared" si="186"/>
        <v>0</v>
      </c>
      <c r="N115" s="152"/>
      <c r="O115" s="94"/>
      <c r="P115" s="94"/>
      <c r="Q115" s="95">
        <f t="shared" si="187"/>
        <v>0</v>
      </c>
      <c r="R115" s="152"/>
      <c r="S115" s="94"/>
      <c r="T115" s="94"/>
      <c r="U115" s="93">
        <f t="shared" si="188"/>
        <v>0</v>
      </c>
      <c r="V115" s="113">
        <f t="shared" si="191"/>
        <v>0</v>
      </c>
      <c r="W115" s="114">
        <f t="shared" si="192"/>
        <v>0</v>
      </c>
      <c r="X115" s="36">
        <f t="shared" si="193"/>
        <v>0</v>
      </c>
      <c r="Y115" s="90" t="str">
        <f t="shared" si="194"/>
        <v/>
      </c>
      <c r="Z115" s="6">
        <f>(IF(I115&lt;30%,0,IF(I115&lt;35%,F115*G115*H115*F!$B$33,IF(I115&lt;40%,F115*G115*H115*F!$B$38,IF(I115&lt;45%,F115*G115*H115*F!$B$43,IF(I115&lt;50%,F115*G115*H115*F!$B$48,IF(I115=50%,F115*G115*H115*F!$B$50,IF(I115=51%,F115*G115*H115*F!$B$51,IF(I115=52%,F115*G115*H115*F!$B$52,IF(I115=53%,F115*G115*H115*F!$B$53,IF(I115=54%,F115*G115*H115*F!$B$54,IF(I115=55%,F115*G115*H115*F!$B$55,IF(I115=56%,F115*G115*H115*F!$B$56,IF(I115=57%,F115*G115*H115*F!$B$57,IF(I115=58%,F115*G115*H115*F!$B$58,IF(I115=59%,F115*G115*H115*F!$B$59,IF(I115=60%,F115*G115*H115*F!$B$60,IF(I115=61%,F115*G115*H115*F!$B$61,IF(I115=62%,F115*G115*H115*F!$B$62,IF(I115=63%,F115*G115*H115*F!$B$63,IF(I115=64%,F115*G115*H115*F!$B$64,IF(I115=65%,F115*G115*H115*F!$B$65,IF(I115=66%,F115*G115*H115*F!$B$66,IF(I115=67%,F115*G115*H115*F!$B$67,IF(I115=68%,F115*G115*H115*F!$B$68,IF(I115=69%,F115*G115*H115*F!$B$69,IF(I115=70%,F115*G115*H115*F!$B$70,IF(I115=71%,F115*G115*H115*F!$B$71,IF(I115=72%,F115*G115*H115*F!$B$72,IF(I115=73%,F115*G115*H115*F!$B$73,IF(I115=74%,F115*G115*H115*F!$B$74,IF(I115=75%,F115*G115*H115*F!$B$75,IF(I115=76%,F115*G115*H115*F!$B$76,IF(I115=77%,F115*G115*H115*F!$B$77,IF(I115=78%,F115*G115*H115*F!$B$78,IF(I115=79%,F115*G115*H115*F!$B$79,IF(I115=80%,F115*G115*H115*F!$B$80,IF(I115=81%,F115*G115*H115*F!$B$81,IF(I115=82%,F115*G115*H115*F!$B$82,IF(I115=83%,F115*G115*H115*F!$B$83,IF(I115=84%,F115*G115*H115*F!$B$84,IF(I115=85%,F115*G115*H115*F!$B$85,IF(I115=86%,F115*G115*H115*F!$B$86,IF(I115=87%,F115*G115*H115*F!$B$87,IF(I115=88%,F115*G115*H115*F!$B$88,IF(I115=89%,F115*G115*H115*F!$B$89,IF(I115=90%,F115*G115*H115*F!$B$90,IF(I115=91%,F115*G115*H115*F!$B$91,IF(I115=92%,F115*G115*H115*F!$B$92,IF(I115=93%,F115*G115*H115*F!$B$93,IF(I115=94%,F115*G115*H115*F!$B$94,IF(I115=95%,F115*G115*H115*F!$B$95,IF(I115=96%,F115*G115*H115*F!$B$96,IF(I115=97%,F115*G115*H115*F!$B$97,IF(I115=98%,F115*G115*H115*F!$B$98,IF(I115=99%,F115*G115*H115*F!$B$99,IF(I115&gt;99%,F115*G115*H115*F!$B$100,))))))))))))))))))))))))))))))))))))))))))))))))))))))))+IF(M115&lt;30%,0,IF(M115&lt;35%,J115*K115*L115*F!$B$33,IF(M115&lt;40%,J115*K115*L115*F!$B$38,IF(M115&lt;45%,J115*K115*L115*F!$B$43,IF(M115&lt;50%,J115*K115*L115*F!$B$48,IF(M115=50%,J115*K115*L115*F!$B$50,IF(M115=51%,J115*K115*L115*F!$B$51,IF(M115=52%,J115*K115*L115*F!$B$52,IF(M115=53%,J115*K115*L115*F!$B$53,IF(M115=54%,J115*K115*L115*F!$B$54,IF(M115=55%,J115*K115*L115*F!$B$55,IF(M115=56%,J115*K115*L115*F!$B$56,IF(M115=57%,J115*K115*L115*F!$B$57,IF(M115=58%,J115*K115*L115*F!$B$58,IF(M115=59%,J115*K115*L115*F!$B$59,IF(M115=60%,J115*K115*L115*F!$B$60,IF(M115=61%,J115*K115*L115*F!$B$61,IF(M115=62%,J115*K115*L115*F!$B$62,IF(M115=63%,J115*K115*L115*F!$B$63,IF(M115=64%,J115*K115*L115*F!$B$64,IF(M115=65%,J115*K115*L115*F!$B$65,IF(M115=66%,J115*K115*L115*F!$B$66,IF(M115=67%,J115*K115*L115*F!$B$67,IF(M115=68%,J115*K115*L115*F!$B$68,IF(M115=69%,J115*K115*L115*F!$B$69,IF(M115=70%,J115*K115*L115*F!$B$70,IF(M115=71%,J115*K115*L115*F!$B$71,IF(M115=72%,J115*K115*L115*F!$B$72,IF(M115=73%,J115*K115*L115*F!$B$73,IF(M115=74%,J115*K115*L115*F!$B$74,IF(M115=75%,J115*K115*L115*F!$B$75,IF(M115=76%,J115*K115*L115*F!$B$76,IF(M115=77%,J115*K115*L115*F!$B$77,IF(M115=78%,J115*K115*L115*F!$B$78,IF(M115=79%,J115*K115*L115*F!$B$79,IF(M115=80%,J115*K115*L115*F!$B$80,IF(M115=81%,J115*K115*L115*F!$B$81,IF(M115=82%,J115*K115*L115*F!$B$82,IF(M115=83%,J115*K115*L115*F!$B$83,IF(M115=84%,J115*K115*L115*F!$B$84,IF(M115=85%,J115*K115*L115*F!$B$85,IF(M115=86%,J115*K115*L115*F!$B$86,IF(M115=87%,J115*K115*L115*F!$B$87,IF(M115=88%,J115*K115*L115*F!$B$88,IF(M115=89%,J115*K115*L115*F!$B$89,IF(M115=90%,J115*K115*L115*F!$B$90,IF(M115=91%,J115*K115*L115*F!$B$91,IF(M115=92%,J115*K115*L115*F!$B$92,IF(M115=93%,J115*K115*L115*F!$B$93,IF(M115=94%,J115*K115*L115*F!$B$94,IF(M115=95%,J115*K115*L115*F!$B$95,IF(M115=96%,J115*K115*L115*F!$B$96,IF(M115=97%,J115*K115*L115*F!$B$97,IF(M115=98%,J115*K115*L115*F!$B$98,IF(M115=99%,J115*K115*L115*F!$B$99,IF(M115&gt;99%,J115*K115*L115*F!$B$100,))))))))))))))))))))))))))))))))))))))))))))))))))))))))+IF(Q115&lt;30%,0,IF(Q115&lt;35%,N115*O115*P115*F!$B$33,IF(Q115&lt;40%,N115*O115*P115*F!$B$38,IF(Q115&lt;45%,N115*O115*P115*F!$B$43,IF(Q115&lt;50%,N115*O115*P115*F!$B$48,IF(Q115=50%,N115*O115*P115*F!$B$50,IF(Q115=51%,N115*O115*P115*F!$B$51,IF(Q115=52%,N115*O115*P115*F!$B$52,IF(Q115=53%,N115*O115*P115*F!$B$53,IF(Q115=54%,N115*O115*P115*F!$B$54,IF(Q115=55%,N115*O115*P115*F!$B$55,IF(Q115=56%,N115*O115*P115*F!$B$56,IF(Q115=57%,N115*O115*P115*F!$B$57,IF(Q115=58%,N115*O115*P115*F!$B$58,IF(Q115=59%,N115*O115*P115*F!$B$59,IF(Q115=60%,N115*O115*P115*F!$B$60,IF(Q115=61%,N115*O115*P115*F!$B$61,IF(Q115=62%,N115*O115*P115*F!$B$62,IF(Q115=63%,N115*O115*P115*F!$B$63,IF(Q115=64%,N115*O115*P115*F!$B$64,IF(Q115=65%,N115*O115*P115*F!$B$65,IF(Q115=66%,N115*O115*P115*F!$B$66,IF(Q115=67%,N115*O115*P115*F!$B$67,IF(Q115=68%,N115*O115*P115*F!$B$68,IF(Q115=69%,N115*O115*P115*F!$B$69,IF(Q115=70%,N115*O115*P115*F!$B$70,IF(Q115=71%,N115*O115*P115*F!$B$71,IF(Q115=72%,N115*O115*P115*F!$B$72,IF(Q115=73%,N115*O115*P115*F!$B$73,IF(Q115=74%,N115*O115*P115*F!$B$74,IF(Q115=75%,N115*O115*P115*F!$B$75,IF(Q115=76%,N115*O115*P115*F!$B$76,IF(Q115=77%,N115*O115*P115*F!$B$77,IF(Q115=78%,N115*O115*P115*F!$B$78,IF(Q115=79%,N115*O115*P115*F!$B$79,IF(Q115=80%,N115*O115*P115*F!$B$80,IF(Q115=81%,N115*O115*P115*F!$B$81,IF(Q115=82%,N115*O115*P115*F!$B$82,IF(Q115=83%,N115*O115*P115*F!$B$83,IF(Q115=84%,N115*O115*P115*F!$B$84,IF(Q115=85%,N115*O115*P115*F!$B$85,IF(Q115=86%,N115*O115*P115*F!$B$86,IF(Q115=87%,N115*O115*P115*F!$B$87,IF(Q115=88%,N115*O115*P115*F!$B$88,IF(Q115=89%,N115*O115*P115*F!$B$89,IF(Q115=90%,N115*O115*P115*F!$B$90,IF(Q115=91%,N115*O115*P115*F!$B$91,IF(Q115=92%,N115*O115*P115*F!$B$92,IF(Q115=93%,N115*O115*P115*F!$B$93,IF(Q115=94%,N115*O115*P115*F!$B$94,IF(Q115=95%,N115*O115*P115*F!$B$95,IF(Q115=96%,N115*O115*P115*F!$B$96,IF(Q115=97%,N115*O115*P115*F!$B$97,IF(Q115=98%,N115*O115*P115*F!$B$98,IF(Q115=99%,N115*O115*P115*F!$B$99,IF(Q115&gt;99%,N115*O115*P115*F!$B$100,))))))))))))))))))))))))))))))))))))))))))))))))))))))))+IF(U115&lt;30%,0,IF(U115&lt;35%,R115*S115*T115*F!$B$33,IF(U115&lt;40%,R115*S115*T115*F!$B$38,IF(U115&lt;45%,R115*S115*T115*F!$B$43,IF(U115&lt;50%,R115*S115*T115*F!$B$48,IF(U115=50%,R115*S115*T115*F!$B$50,IF(U115=51%,R115*S115*T115*F!$B$51,IF(U115=52%,R115*S115*T115*F!$B$52,IF(U115=53%,R115*S115*T115*F!$B$53,IF(U115=54%,R115*S115*T115*F!$B$54,IF(U115=55%,R115*S115*T115*F!$B$55,IF(U115=56%,R115*S115*T115*F!$B$56,IF(U115=57%,R115*S115*T115*F!$B$57,IF(U115=58%,R115*S115*T115*F!$B$58,IF(U115=59%,R115*S115*T115*F!$B$59,IF(U115=60%,R115*S115*T115*F!$B$60,IF(U115=61%,R115*S115*T115*F!$B$61,IF(U115=62%,R115*S115*T115*F!$B$62,IF(U115=63%,R115*S115*T115*F!$B$63,IF(U115=64%,R115*S115*T115*F!$B$64,IF(U115=65%,R115*S115*T115*F!$B$65,IF(U115=66%,R115*S115*T115*F!$B$66,IF(U115=67%,R115*S115*T115*F!$B$67,IF(U115=68%,R115*S115*T115*F!$B$68,IF(U115=69%,R115*S115*T115*F!$B$69,IF(U115=70%,R115*S115*T115*F!$B$70,IF(U115=71%,R115*S115*T115*F!$B$71,IF(U115=72%,R115*S115*T115*F!$B$72,IF(U115=73%,R115*S115*T115*F!$B$73,IF(U115=74%,R115*S115*T115*F!$B$74,IF(U115=75%,R115*S115*T115*F!$B$75,IF(U115=76%,R115*S115*T115*F!$B$76,IF(U115=77%,R115*S115*T115*F!$B$77,IF(U115=78%,R115*S115*T115*F!$B$78,IF(U115=79%,R115*S115*T115*F!$B$79,IF(U115=80%,R115*S115*T115*F!$B$80,IF(U115=81%,R115*S115*T115*F!$B$81,IF(U115=82%,R115*S115*T115*F!$B$82,IF(U115=83%,R115*S115*T115*F!$B$83,IF(U115=84%,R115*S115*T115*F!$B$84,IF(U115=85%,R115*S115*T115*F!$B$85,IF(U115=86%,R115*S115*T115*F!$B$86,IF(U115=87%,R115*S115*T115*F!$B$87,IF(U115=88%,R115*S115*T115*F!$B$88,IF(U115=89%,R115*S115*T115*F!$B$89,IF(U115=90%,R115*S115*T115*F!$B$90,IF(U115=91%,R115*S115*T115*F!$B$91,IF(U115=92%,R115*S115*T115*F!$B$92,IF(U115=93%,R115*S115*T115*F!$B$93,IF(U115=94%,R115*S115*T115*F!$B$94,IF(U115=95%,R115*S115*T115*F!$B$95,IF(U115=96%,R115*S115*T115*F!$B$96,IF(U115=97%,R115*S115*T115*F!$B$97,IF(U115=98%,R115*S115*T115*F!$B$98,IF(U115=99%,R115*S115*T115*F!$B$99,IF(U115&gt;99%,R115*S115*T115*F!$B$100)))))))))))))))))))))))))))))))))))))))))))))))))))))))))*IF(ISNUMBER(E115),E115,1)*IF(ISNUMBER(D115),D115,1)</f>
        <v>0</v>
      </c>
      <c r="AA115" s="6">
        <f>G115*H115+K115*L115+O115*P115+S115*T115</f>
        <v>0</v>
      </c>
      <c r="AB115" s="115">
        <f>(H115*(IF(I115&lt;45%,0.5,IF(I115&lt;55%,0.8,IF(I115&lt;65%,0.9,IF(I115&lt;75%,1,IF(I115&lt;85%,1.1,1.2))))))+L115*(IF(M115&lt;45%,0.5,IF(M115&lt;55%,0.8,IF(M115&lt;65%,0.9,IF(M115&lt;75%,1,IF(M115&lt;85%,1.1,1.2))))))+P115*(IF(Q115&lt;45%,0.5,IF(Q115&lt;55%,0.8,IF(Q115&lt;65%,0.9,IF(Q115&lt;75%,1,IF(Q115&lt;85%,1.1,1.2))))))+T115*(IF(U115&lt;45%,0.5,IF(U115&lt;55%,0.8,IF(U115&lt;65%,0.9,IF(U115&lt;75%,1,IF(U115&lt;85%,1.1,1.2)))))))*IF(D115&gt;=0.8,6,IF(D115&lt;=0.4,1.5,3))</f>
        <v>0</v>
      </c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</row>
    <row r="116" spans="1:62" x14ac:dyDescent="0.25">
      <c r="A116" s="1125"/>
      <c r="B116" s="61" t="str">
        <f t="shared" ref="B116:E116" si="196">IF(B54="","",B54)</f>
        <v/>
      </c>
      <c r="C116" s="62" t="str">
        <f t="shared" si="196"/>
        <v/>
      </c>
      <c r="D116" s="63">
        <f t="shared" si="190"/>
        <v>0</v>
      </c>
      <c r="E116" s="64" t="str">
        <f t="shared" si="196"/>
        <v/>
      </c>
      <c r="F116" s="150"/>
      <c r="G116" s="151"/>
      <c r="H116" s="151"/>
      <c r="I116" s="102">
        <f t="shared" si="185"/>
        <v>0</v>
      </c>
      <c r="J116" s="150"/>
      <c r="K116" s="100"/>
      <c r="L116" s="100"/>
      <c r="M116" s="102">
        <f t="shared" si="186"/>
        <v>0</v>
      </c>
      <c r="N116" s="150"/>
      <c r="O116" s="100"/>
      <c r="P116" s="100"/>
      <c r="Q116" s="102">
        <f t="shared" si="187"/>
        <v>0</v>
      </c>
      <c r="R116" s="150"/>
      <c r="S116" s="100"/>
      <c r="T116" s="100"/>
      <c r="U116" s="101">
        <f t="shared" si="188"/>
        <v>0</v>
      </c>
      <c r="V116" s="110">
        <f t="shared" si="191"/>
        <v>0</v>
      </c>
      <c r="W116" s="111">
        <f t="shared" si="192"/>
        <v>0</v>
      </c>
      <c r="X116" s="53">
        <f>ROUND(IFERROR((W116/(Y116*IF(ISNUMBER(E116),E116,1))),0),2)</f>
        <v>0</v>
      </c>
      <c r="Y116" s="90" t="str">
        <f t="shared" si="194"/>
        <v/>
      </c>
      <c r="Z116" s="5">
        <f>(IF(I116&lt;30%,0,IF(I116&lt;35%,F116*G116*H116*F!$B$33,IF(I116&lt;40%,F116*G116*H116*F!$B$38,IF(I116&lt;45%,F116*G116*H116*F!$B$43,IF(I116&lt;50%,F116*G116*H116*F!$B$48,IF(I116=50%,F116*G116*H116*F!$B$50,IF(I116=51%,F116*G116*H116*F!$B$51,IF(I116=52%,F116*G116*H116*F!$B$52,IF(I116=53%,F116*G116*H116*F!$B$53,IF(I116=54%,F116*G116*H116*F!$B$54,IF(I116=55%,F116*G116*H116*F!$B$55,IF(I116=56%,F116*G116*H116*F!$B$56,IF(I116=57%,F116*G116*H116*F!$B$57,IF(I116=58%,F116*G116*H116*F!$B$58,IF(I116=59%,F116*G116*H116*F!$B$59,IF(I116=60%,F116*G116*H116*F!$B$60,IF(I116=61%,F116*G116*H116*F!$B$61,IF(I116=62%,F116*G116*H116*F!$B$62,IF(I116=63%,F116*G116*H116*F!$B$63,IF(I116=64%,F116*G116*H116*F!$B$64,IF(I116=65%,F116*G116*H116*F!$B$65,IF(I116=66%,F116*G116*H116*F!$B$66,IF(I116=67%,F116*G116*H116*F!$B$67,IF(I116=68%,F116*G116*H116*F!$B$68,IF(I116=69%,F116*G116*H116*F!$B$69,IF(I116=70%,F116*G116*H116*F!$B$70,IF(I116=71%,F116*G116*H116*F!$B$71,IF(I116=72%,F116*G116*H116*F!$B$72,IF(I116=73%,F116*G116*H116*F!$B$73,IF(I116=74%,F116*G116*H116*F!$B$74,IF(I116=75%,F116*G116*H116*F!$B$75,IF(I116=76%,F116*G116*H116*F!$B$76,IF(I116=77%,F116*G116*H116*F!$B$77,IF(I116=78%,F116*G116*H116*F!$B$78,IF(I116=79%,F116*G116*H116*F!$B$79,IF(I116=80%,F116*G116*H116*F!$B$80,IF(I116=81%,F116*G116*H116*F!$B$81,IF(I116=82%,F116*G116*H116*F!$B$82,IF(I116=83%,F116*G116*H116*F!$B$83,IF(I116=84%,F116*G116*H116*F!$B$84,IF(I116=85%,F116*G116*H116*F!$B$85,IF(I116=86%,F116*G116*H116*F!$B$86,IF(I116=87%,F116*G116*H116*F!$B$87,IF(I116=88%,F116*G116*H116*F!$B$88,IF(I116=89%,F116*G116*H116*F!$B$89,IF(I116=90%,F116*G116*H116*F!$B$90,IF(I116=91%,F116*G116*H116*F!$B$91,IF(I116=92%,F116*G116*H116*F!$B$92,IF(I116=93%,F116*G116*H116*F!$B$93,IF(I116=94%,F116*G116*H116*F!$B$94,IF(I116=95%,F116*G116*H116*F!$B$95,IF(I116=96%,F116*G116*H116*F!$B$96,IF(I116=97%,F116*G116*H116*F!$B$97,IF(I116=98%,F116*G116*H116*F!$B$98,IF(I116=99%,F116*G116*H116*F!$B$99,IF(I116&gt;99%,F116*G116*H116*F!$B$100,))))))))))))))))))))))))))))))))))))))))))))))))))))))))+IF(M116&lt;30%,0,IF(M116&lt;35%,J116*K116*L116*F!$B$33,IF(M116&lt;40%,J116*K116*L116*F!$B$38,IF(M116&lt;45%,J116*K116*L116*F!$B$43,IF(M116&lt;50%,J116*K116*L116*F!$B$48,IF(M116=50%,J116*K116*L116*F!$B$50,IF(M116=51%,J116*K116*L116*F!$B$51,IF(M116=52%,J116*K116*L116*F!$B$52,IF(M116=53%,J116*K116*L116*F!$B$53,IF(M116=54%,J116*K116*L116*F!$B$54,IF(M116=55%,J116*K116*L116*F!$B$55,IF(M116=56%,J116*K116*L116*F!$B$56,IF(M116=57%,J116*K116*L116*F!$B$57,IF(M116=58%,J116*K116*L116*F!$B$58,IF(M116=59%,J116*K116*L116*F!$B$59,IF(M116=60%,J116*K116*L116*F!$B$60,IF(M116=61%,J116*K116*L116*F!$B$61,IF(M116=62%,J116*K116*L116*F!$B$62,IF(M116=63%,J116*K116*L116*F!$B$63,IF(M116=64%,J116*K116*L116*F!$B$64,IF(M116=65%,J116*K116*L116*F!$B$65,IF(M116=66%,J116*K116*L116*F!$B$66,IF(M116=67%,J116*K116*L116*F!$B$67,IF(M116=68%,J116*K116*L116*F!$B$68,IF(M116=69%,J116*K116*L116*F!$B$69,IF(M116=70%,J116*K116*L116*F!$B$70,IF(M116=71%,J116*K116*L116*F!$B$71,IF(M116=72%,J116*K116*L116*F!$B$72,IF(M116=73%,J116*K116*L116*F!$B$73,IF(M116=74%,J116*K116*L116*F!$B$74,IF(M116=75%,J116*K116*L116*F!$B$75,IF(M116=76%,J116*K116*L116*F!$B$76,IF(M116=77%,J116*K116*L116*F!$B$77,IF(M116=78%,J116*K116*L116*F!$B$78,IF(M116=79%,J116*K116*L116*F!$B$79,IF(M116=80%,J116*K116*L116*F!$B$80,IF(M116=81%,J116*K116*L116*F!$B$81,IF(M116=82%,J116*K116*L116*F!$B$82,IF(M116=83%,J116*K116*L116*F!$B$83,IF(M116=84%,J116*K116*L116*F!$B$84,IF(M116=85%,J116*K116*L116*F!$B$85,IF(M116=86%,J116*K116*L116*F!$B$86,IF(M116=87%,J116*K116*L116*F!$B$87,IF(M116=88%,J116*K116*L116*F!$B$88,IF(M116=89%,J116*K116*L116*F!$B$89,IF(M116=90%,J116*K116*L116*F!$B$90,IF(M116=91%,J116*K116*L116*F!$B$91,IF(M116=92%,J116*K116*L116*F!$B$92,IF(M116=93%,J116*K116*L116*F!$B$93,IF(M116=94%,J116*K116*L116*F!$B$94,IF(M116=95%,J116*K116*L116*F!$B$95,IF(M116=96%,J116*K116*L116*F!$B$96,IF(M116=97%,J116*K116*L116*F!$B$97,IF(M116=98%,J116*K116*L116*F!$B$98,IF(M116=99%,J116*K116*L116*F!$B$99,IF(M116&gt;99%,J116*K116*L116*F!$B$100,))))))))))))))))))))))))))))))))))))))))))))))))))))))))+IF(Q116&lt;30%,0,IF(Q116&lt;35%,N116*O116*P116*F!$B$33,IF(Q116&lt;40%,N116*O116*P116*F!$B$38,IF(Q116&lt;45%,N116*O116*P116*F!$B$43,IF(Q116&lt;50%,N116*O116*P116*F!$B$48,IF(Q116=50%,N116*O116*P116*F!$B$50,IF(Q116=51%,N116*O116*P116*F!$B$51,IF(Q116=52%,N116*O116*P116*F!$B$52,IF(Q116=53%,N116*O116*P116*F!$B$53,IF(Q116=54%,N116*O116*P116*F!$B$54,IF(Q116=55%,N116*O116*P116*F!$B$55,IF(Q116=56%,N116*O116*P116*F!$B$56,IF(Q116=57%,N116*O116*P116*F!$B$57,IF(Q116=58%,N116*O116*P116*F!$B$58,IF(Q116=59%,N116*O116*P116*F!$B$59,IF(Q116=60%,N116*O116*P116*F!$B$60,IF(Q116=61%,N116*O116*P116*F!$B$61,IF(Q116=62%,N116*O116*P116*F!$B$62,IF(Q116=63%,N116*O116*P116*F!$B$63,IF(Q116=64%,N116*O116*P116*F!$B$64,IF(Q116=65%,N116*O116*P116*F!$B$65,IF(Q116=66%,N116*O116*P116*F!$B$66,IF(Q116=67%,N116*O116*P116*F!$B$67,IF(Q116=68%,N116*O116*P116*F!$B$68,IF(Q116=69%,N116*O116*P116*F!$B$69,IF(Q116=70%,N116*O116*P116*F!$B$70,IF(Q116=71%,N116*O116*P116*F!$B$71,IF(Q116=72%,N116*O116*P116*F!$B$72,IF(Q116=73%,N116*O116*P116*F!$B$73,IF(Q116=74%,N116*O116*P116*F!$B$74,IF(Q116=75%,N116*O116*P116*F!$B$75,IF(Q116=76%,N116*O116*P116*F!$B$76,IF(Q116=77%,N116*O116*P116*F!$B$77,IF(Q116=78%,N116*O116*P116*F!$B$78,IF(Q116=79%,N116*O116*P116*F!$B$79,IF(Q116=80%,N116*O116*P116*F!$B$80,IF(Q116=81%,N116*O116*P116*F!$B$81,IF(Q116=82%,N116*O116*P116*F!$B$82,IF(Q116=83%,N116*O116*P116*F!$B$83,IF(Q116=84%,N116*O116*P116*F!$B$84,IF(Q116=85%,N116*O116*P116*F!$B$85,IF(Q116=86%,N116*O116*P116*F!$B$86,IF(Q116=87%,N116*O116*P116*F!$B$87,IF(Q116=88%,N116*O116*P116*F!$B$88,IF(Q116=89%,N116*O116*P116*F!$B$89,IF(Q116=90%,N116*O116*P116*F!$B$90,IF(Q116=91%,N116*O116*P116*F!$B$91,IF(Q116=92%,N116*O116*P116*F!$B$92,IF(Q116=93%,N116*O116*P116*F!$B$93,IF(Q116=94%,N116*O116*P116*F!$B$94,IF(Q116=95%,N116*O116*P116*F!$B$95,IF(Q116=96%,N116*O116*P116*F!$B$96,IF(Q116=97%,N116*O116*P116*F!$B$97,IF(Q116=98%,N116*O116*P116*F!$B$98,IF(Q116=99%,N116*O116*P116*F!$B$99,IF(Q116&gt;99%,N116*O116*P116*F!$B$100,))))))))))))))))))))))))))))))))))))))))))))))))))))))))+IF(U116&lt;30%,0,IF(U116&lt;35%,R116*S116*T116*F!$B$33,IF(U116&lt;40%,R116*S116*T116*F!$B$38,IF(U116&lt;45%,R116*S116*T116*F!$B$43,IF(U116&lt;50%,R116*S116*T116*F!$B$48,IF(U116=50%,R116*S116*T116*F!$B$50,IF(U116=51%,R116*S116*T116*F!$B$51,IF(U116=52%,R116*S116*T116*F!$B$52,IF(U116=53%,R116*S116*T116*F!$B$53,IF(U116=54%,R116*S116*T116*F!$B$54,IF(U116=55%,R116*S116*T116*F!$B$55,IF(U116=56%,R116*S116*T116*F!$B$56,IF(U116=57%,R116*S116*T116*F!$B$57,IF(U116=58%,R116*S116*T116*F!$B$58,IF(U116=59%,R116*S116*T116*F!$B$59,IF(U116=60%,R116*S116*T116*F!$B$60,IF(U116=61%,R116*S116*T116*F!$B$61,IF(U116=62%,R116*S116*T116*F!$B$62,IF(U116=63%,R116*S116*T116*F!$B$63,IF(U116=64%,R116*S116*T116*F!$B$64,IF(U116=65%,R116*S116*T116*F!$B$65,IF(U116=66%,R116*S116*T116*F!$B$66,IF(U116=67%,R116*S116*T116*F!$B$67,IF(U116=68%,R116*S116*T116*F!$B$68,IF(U116=69%,R116*S116*T116*F!$B$69,IF(U116=70%,R116*S116*T116*F!$B$70,IF(U116=71%,R116*S116*T116*F!$B$71,IF(U116=72%,R116*S116*T116*F!$B$72,IF(U116=73%,R116*S116*T116*F!$B$73,IF(U116=74%,R116*S116*T116*F!$B$74,IF(U116=75%,R116*S116*T116*F!$B$75,IF(U116=76%,R116*S116*T116*F!$B$76,IF(U116=77%,R116*S116*T116*F!$B$77,IF(U116=78%,R116*S116*T116*F!$B$78,IF(U116=79%,R116*S116*T116*F!$B$79,IF(U116=80%,R116*S116*T116*F!$B$80,IF(U116=81%,R116*S116*T116*F!$B$81,IF(U116=82%,R116*S116*T116*F!$B$82,IF(U116=83%,R116*S116*T116*F!$B$83,IF(U116=84%,R116*S116*T116*F!$B$84,IF(U116=85%,R116*S116*T116*F!$B$85,IF(U116=86%,R116*S116*T116*F!$B$86,IF(U116=87%,R116*S116*T116*F!$B$87,IF(U116=88%,R116*S116*T116*F!$B$88,IF(U116=89%,R116*S116*T116*F!$B$89,IF(U116=90%,R116*S116*T116*F!$B$90,IF(U116=91%,R116*S116*T116*F!$B$91,IF(U116=92%,R116*S116*T116*F!$B$92,IF(U116=93%,R116*S116*T116*F!$B$93,IF(U116=94%,R116*S116*T116*F!$B$94,IF(U116=95%,R116*S116*T116*F!$B$95,IF(U116=96%,R116*S116*T116*F!$B$96,IF(U116=97%,R116*S116*T116*F!$B$97,IF(U116=98%,R116*S116*T116*F!$B$98,IF(U116=99%,R116*S116*T116*F!$B$99,IF(U116&gt;99%,R116*S116*T116*F!$B$100)))))))))))))))))))))))))))))))))))))))))))))))))))))))))*IF(ISNUMBER(E116),E116,1)*IF(ISNUMBER(D116),D116,1)</f>
        <v>0</v>
      </c>
      <c r="AA116" s="5">
        <f>G116*H116+K116*L116+O116*P116+S116*T116</f>
        <v>0</v>
      </c>
      <c r="AB116" s="112">
        <f>(H116*(IF(I116&lt;45%,0.5,IF(I116&lt;55%,0.8,IF(I116&lt;65%,0.9,IF(I116&lt;75%,1,IF(I116&lt;85%,1.1,1.2))))))+L116*(IF(M116&lt;45%,0.5,IF(M116&lt;55%,0.8,IF(M116&lt;65%,0.9,IF(M116&lt;75%,1,IF(M116&lt;85%,1.1,1.2))))))+P116*(IF(Q116&lt;45%,0.5,IF(Q116&lt;55%,0.8,IF(Q116&lt;65%,0.9,IF(Q116&lt;75%,1,IF(Q116&lt;85%,1.1,1.2))))))+T116*(IF(U116&lt;45%,0.5,IF(U116&lt;55%,0.8,IF(U116&lt;65%,0.9,IF(U116&lt;75%,1,IF(U116&lt;85%,1.1,1.2)))))))*IF(D116&gt;=0.8,6,IF(D116&lt;=0.4,1.5,3))</f>
        <v>0</v>
      </c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</row>
    <row r="117" spans="1:62" x14ac:dyDescent="0.25">
      <c r="A117" s="1125"/>
      <c r="B117" s="61" t="str">
        <f t="shared" ref="B117:E117" si="197">IF(B55="","",B55)</f>
        <v/>
      </c>
      <c r="C117" s="62" t="str">
        <f t="shared" si="197"/>
        <v/>
      </c>
      <c r="D117" s="63">
        <f t="shared" si="190"/>
        <v>0</v>
      </c>
      <c r="E117" s="64" t="str">
        <f t="shared" si="197"/>
        <v/>
      </c>
      <c r="F117" s="152"/>
      <c r="G117" s="153"/>
      <c r="H117" s="153"/>
      <c r="I117" s="95">
        <f t="shared" si="185"/>
        <v>0</v>
      </c>
      <c r="J117" s="152"/>
      <c r="K117" s="94"/>
      <c r="L117" s="94"/>
      <c r="M117" s="95">
        <f t="shared" si="186"/>
        <v>0</v>
      </c>
      <c r="N117" s="152"/>
      <c r="O117" s="94"/>
      <c r="P117" s="94"/>
      <c r="Q117" s="95">
        <f t="shared" si="187"/>
        <v>0</v>
      </c>
      <c r="R117" s="152"/>
      <c r="S117" s="94"/>
      <c r="T117" s="94"/>
      <c r="U117" s="93">
        <f t="shared" si="188"/>
        <v>0</v>
      </c>
      <c r="V117" s="113">
        <f t="shared" si="191"/>
        <v>0</v>
      </c>
      <c r="W117" s="114">
        <f t="shared" si="192"/>
        <v>0</v>
      </c>
      <c r="X117" s="36">
        <f t="shared" ref="X117" si="198">ROUND(IFERROR((W117/(Y117*IF(ISNUMBER(E117),E117,1))),0),2)</f>
        <v>0</v>
      </c>
      <c r="Y117" s="90" t="str">
        <f t="shared" si="194"/>
        <v/>
      </c>
      <c r="Z117" s="6">
        <f>(IF(I117&lt;30%,0,IF(I117&lt;35%,F117*G117*H117*F!$B$33,IF(I117&lt;40%,F117*G117*H117*F!$B$38,IF(I117&lt;45%,F117*G117*H117*F!$B$43,IF(I117&lt;50%,F117*G117*H117*F!$B$48,IF(I117=50%,F117*G117*H117*F!$B$50,IF(I117=51%,F117*G117*H117*F!$B$51,IF(I117=52%,F117*G117*H117*F!$B$52,IF(I117=53%,F117*G117*H117*F!$B$53,IF(I117=54%,F117*G117*H117*F!$B$54,IF(I117=55%,F117*G117*H117*F!$B$55,IF(I117=56%,F117*G117*H117*F!$B$56,IF(I117=57%,F117*G117*H117*F!$B$57,IF(I117=58%,F117*G117*H117*F!$B$58,IF(I117=59%,F117*G117*H117*F!$B$59,IF(I117=60%,F117*G117*H117*F!$B$60,IF(I117=61%,F117*G117*H117*F!$B$61,IF(I117=62%,F117*G117*H117*F!$B$62,IF(I117=63%,F117*G117*H117*F!$B$63,IF(I117=64%,F117*G117*H117*F!$B$64,IF(I117=65%,F117*G117*H117*F!$B$65,IF(I117=66%,F117*G117*H117*F!$B$66,IF(I117=67%,F117*G117*H117*F!$B$67,IF(I117=68%,F117*G117*H117*F!$B$68,IF(I117=69%,F117*G117*H117*F!$B$69,IF(I117=70%,F117*G117*H117*F!$B$70,IF(I117=71%,F117*G117*H117*F!$B$71,IF(I117=72%,F117*G117*H117*F!$B$72,IF(I117=73%,F117*G117*H117*F!$B$73,IF(I117=74%,F117*G117*H117*F!$B$74,IF(I117=75%,F117*G117*H117*F!$B$75,IF(I117=76%,F117*G117*H117*F!$B$76,IF(I117=77%,F117*G117*H117*F!$B$77,IF(I117=78%,F117*G117*H117*F!$B$78,IF(I117=79%,F117*G117*H117*F!$B$79,IF(I117=80%,F117*G117*H117*F!$B$80,IF(I117=81%,F117*G117*H117*F!$B$81,IF(I117=82%,F117*G117*H117*F!$B$82,IF(I117=83%,F117*G117*H117*F!$B$83,IF(I117=84%,F117*G117*H117*F!$B$84,IF(I117=85%,F117*G117*H117*F!$B$85,IF(I117=86%,F117*G117*H117*F!$B$86,IF(I117=87%,F117*G117*H117*F!$B$87,IF(I117=88%,F117*G117*H117*F!$B$88,IF(I117=89%,F117*G117*H117*F!$B$89,IF(I117=90%,F117*G117*H117*F!$B$90,IF(I117=91%,F117*G117*H117*F!$B$91,IF(I117=92%,F117*G117*H117*F!$B$92,IF(I117=93%,F117*G117*H117*F!$B$93,IF(I117=94%,F117*G117*H117*F!$B$94,IF(I117=95%,F117*G117*H117*F!$B$95,IF(I117=96%,F117*G117*H117*F!$B$96,IF(I117=97%,F117*G117*H117*F!$B$97,IF(I117=98%,F117*G117*H117*F!$B$98,IF(I117=99%,F117*G117*H117*F!$B$99,IF(I117&gt;99%,F117*G117*H117*F!$B$100,))))))))))))))))))))))))))))))))))))))))))))))))))))))))+IF(M117&lt;30%,0,IF(M117&lt;35%,J117*K117*L117*F!$B$33,IF(M117&lt;40%,J117*K117*L117*F!$B$38,IF(M117&lt;45%,J117*K117*L117*F!$B$43,IF(M117&lt;50%,J117*K117*L117*F!$B$48,IF(M117=50%,J117*K117*L117*F!$B$50,IF(M117=51%,J117*K117*L117*F!$B$51,IF(M117=52%,J117*K117*L117*F!$B$52,IF(M117=53%,J117*K117*L117*F!$B$53,IF(M117=54%,J117*K117*L117*F!$B$54,IF(M117=55%,J117*K117*L117*F!$B$55,IF(M117=56%,J117*K117*L117*F!$B$56,IF(M117=57%,J117*K117*L117*F!$B$57,IF(M117=58%,J117*K117*L117*F!$B$58,IF(M117=59%,J117*K117*L117*F!$B$59,IF(M117=60%,J117*K117*L117*F!$B$60,IF(M117=61%,J117*K117*L117*F!$B$61,IF(M117=62%,J117*K117*L117*F!$B$62,IF(M117=63%,J117*K117*L117*F!$B$63,IF(M117=64%,J117*K117*L117*F!$B$64,IF(M117=65%,J117*K117*L117*F!$B$65,IF(M117=66%,J117*K117*L117*F!$B$66,IF(M117=67%,J117*K117*L117*F!$B$67,IF(M117=68%,J117*K117*L117*F!$B$68,IF(M117=69%,J117*K117*L117*F!$B$69,IF(M117=70%,J117*K117*L117*F!$B$70,IF(M117=71%,J117*K117*L117*F!$B$71,IF(M117=72%,J117*K117*L117*F!$B$72,IF(M117=73%,J117*K117*L117*F!$B$73,IF(M117=74%,J117*K117*L117*F!$B$74,IF(M117=75%,J117*K117*L117*F!$B$75,IF(M117=76%,J117*K117*L117*F!$B$76,IF(M117=77%,J117*K117*L117*F!$B$77,IF(M117=78%,J117*K117*L117*F!$B$78,IF(M117=79%,J117*K117*L117*F!$B$79,IF(M117=80%,J117*K117*L117*F!$B$80,IF(M117=81%,J117*K117*L117*F!$B$81,IF(M117=82%,J117*K117*L117*F!$B$82,IF(M117=83%,J117*K117*L117*F!$B$83,IF(M117=84%,J117*K117*L117*F!$B$84,IF(M117=85%,J117*K117*L117*F!$B$85,IF(M117=86%,J117*K117*L117*F!$B$86,IF(M117=87%,J117*K117*L117*F!$B$87,IF(M117=88%,J117*K117*L117*F!$B$88,IF(M117=89%,J117*K117*L117*F!$B$89,IF(M117=90%,J117*K117*L117*F!$B$90,IF(M117=91%,J117*K117*L117*F!$B$91,IF(M117=92%,J117*K117*L117*F!$B$92,IF(M117=93%,J117*K117*L117*F!$B$93,IF(M117=94%,J117*K117*L117*F!$B$94,IF(M117=95%,J117*K117*L117*F!$B$95,IF(M117=96%,J117*K117*L117*F!$B$96,IF(M117=97%,J117*K117*L117*F!$B$97,IF(M117=98%,J117*K117*L117*F!$B$98,IF(M117=99%,J117*K117*L117*F!$B$99,IF(M117&gt;99%,J117*K117*L117*F!$B$100,))))))))))))))))))))))))))))))))))))))))))))))))))))))))+IF(Q117&lt;30%,0,IF(Q117&lt;35%,N117*O117*P117*F!$B$33,IF(Q117&lt;40%,N117*O117*P117*F!$B$38,IF(Q117&lt;45%,N117*O117*P117*F!$B$43,IF(Q117&lt;50%,N117*O117*P117*F!$B$48,IF(Q117=50%,N117*O117*P117*F!$B$50,IF(Q117=51%,N117*O117*P117*F!$B$51,IF(Q117=52%,N117*O117*P117*F!$B$52,IF(Q117=53%,N117*O117*P117*F!$B$53,IF(Q117=54%,N117*O117*P117*F!$B$54,IF(Q117=55%,N117*O117*P117*F!$B$55,IF(Q117=56%,N117*O117*P117*F!$B$56,IF(Q117=57%,N117*O117*P117*F!$B$57,IF(Q117=58%,N117*O117*P117*F!$B$58,IF(Q117=59%,N117*O117*P117*F!$B$59,IF(Q117=60%,N117*O117*P117*F!$B$60,IF(Q117=61%,N117*O117*P117*F!$B$61,IF(Q117=62%,N117*O117*P117*F!$B$62,IF(Q117=63%,N117*O117*P117*F!$B$63,IF(Q117=64%,N117*O117*P117*F!$B$64,IF(Q117=65%,N117*O117*P117*F!$B$65,IF(Q117=66%,N117*O117*P117*F!$B$66,IF(Q117=67%,N117*O117*P117*F!$B$67,IF(Q117=68%,N117*O117*P117*F!$B$68,IF(Q117=69%,N117*O117*P117*F!$B$69,IF(Q117=70%,N117*O117*P117*F!$B$70,IF(Q117=71%,N117*O117*P117*F!$B$71,IF(Q117=72%,N117*O117*P117*F!$B$72,IF(Q117=73%,N117*O117*P117*F!$B$73,IF(Q117=74%,N117*O117*P117*F!$B$74,IF(Q117=75%,N117*O117*P117*F!$B$75,IF(Q117=76%,N117*O117*P117*F!$B$76,IF(Q117=77%,N117*O117*P117*F!$B$77,IF(Q117=78%,N117*O117*P117*F!$B$78,IF(Q117=79%,N117*O117*P117*F!$B$79,IF(Q117=80%,N117*O117*P117*F!$B$80,IF(Q117=81%,N117*O117*P117*F!$B$81,IF(Q117=82%,N117*O117*P117*F!$B$82,IF(Q117=83%,N117*O117*P117*F!$B$83,IF(Q117=84%,N117*O117*P117*F!$B$84,IF(Q117=85%,N117*O117*P117*F!$B$85,IF(Q117=86%,N117*O117*P117*F!$B$86,IF(Q117=87%,N117*O117*P117*F!$B$87,IF(Q117=88%,N117*O117*P117*F!$B$88,IF(Q117=89%,N117*O117*P117*F!$B$89,IF(Q117=90%,N117*O117*P117*F!$B$90,IF(Q117=91%,N117*O117*P117*F!$B$91,IF(Q117=92%,N117*O117*P117*F!$B$92,IF(Q117=93%,N117*O117*P117*F!$B$93,IF(Q117=94%,N117*O117*P117*F!$B$94,IF(Q117=95%,N117*O117*P117*F!$B$95,IF(Q117=96%,N117*O117*P117*F!$B$96,IF(Q117=97%,N117*O117*P117*F!$B$97,IF(Q117=98%,N117*O117*P117*F!$B$98,IF(Q117=99%,N117*O117*P117*F!$B$99,IF(Q117&gt;99%,N117*O117*P117*F!$B$100,))))))))))))))))))))))))))))))))))))))))))))))))))))))))+IF(U117&lt;30%,0,IF(U117&lt;35%,R117*S117*T117*F!$B$33,IF(U117&lt;40%,R117*S117*T117*F!$B$38,IF(U117&lt;45%,R117*S117*T117*F!$B$43,IF(U117&lt;50%,R117*S117*T117*F!$B$48,IF(U117=50%,R117*S117*T117*F!$B$50,IF(U117=51%,R117*S117*T117*F!$B$51,IF(U117=52%,R117*S117*T117*F!$B$52,IF(U117=53%,R117*S117*T117*F!$B$53,IF(U117=54%,R117*S117*T117*F!$B$54,IF(U117=55%,R117*S117*T117*F!$B$55,IF(U117=56%,R117*S117*T117*F!$B$56,IF(U117=57%,R117*S117*T117*F!$B$57,IF(U117=58%,R117*S117*T117*F!$B$58,IF(U117=59%,R117*S117*T117*F!$B$59,IF(U117=60%,R117*S117*T117*F!$B$60,IF(U117=61%,R117*S117*T117*F!$B$61,IF(U117=62%,R117*S117*T117*F!$B$62,IF(U117=63%,R117*S117*T117*F!$B$63,IF(U117=64%,R117*S117*T117*F!$B$64,IF(U117=65%,R117*S117*T117*F!$B$65,IF(U117=66%,R117*S117*T117*F!$B$66,IF(U117=67%,R117*S117*T117*F!$B$67,IF(U117=68%,R117*S117*T117*F!$B$68,IF(U117=69%,R117*S117*T117*F!$B$69,IF(U117=70%,R117*S117*T117*F!$B$70,IF(U117=71%,R117*S117*T117*F!$B$71,IF(U117=72%,R117*S117*T117*F!$B$72,IF(U117=73%,R117*S117*T117*F!$B$73,IF(U117=74%,R117*S117*T117*F!$B$74,IF(U117=75%,R117*S117*T117*F!$B$75,IF(U117=76%,R117*S117*T117*F!$B$76,IF(U117=77%,R117*S117*T117*F!$B$77,IF(U117=78%,R117*S117*T117*F!$B$78,IF(U117=79%,R117*S117*T117*F!$B$79,IF(U117=80%,R117*S117*T117*F!$B$80,IF(U117=81%,R117*S117*T117*F!$B$81,IF(U117=82%,R117*S117*T117*F!$B$82,IF(U117=83%,R117*S117*T117*F!$B$83,IF(U117=84%,R117*S117*T117*F!$B$84,IF(U117=85%,R117*S117*T117*F!$B$85,IF(U117=86%,R117*S117*T117*F!$B$86,IF(U117=87%,R117*S117*T117*F!$B$87,IF(U117=88%,R117*S117*T117*F!$B$88,IF(U117=89%,R117*S117*T117*F!$B$89,IF(U117=90%,R117*S117*T117*F!$B$90,IF(U117=91%,R117*S117*T117*F!$B$91,IF(U117=92%,R117*S117*T117*F!$B$92,IF(U117=93%,R117*S117*T117*F!$B$93,IF(U117=94%,R117*S117*T117*F!$B$94,IF(U117=95%,R117*S117*T117*F!$B$95,IF(U117=96%,R117*S117*T117*F!$B$96,IF(U117=97%,R117*S117*T117*F!$B$97,IF(U117=98%,R117*S117*T117*F!$B$98,IF(U117=99%,R117*S117*T117*F!$B$99,IF(U117&gt;99%,R117*S117*T117*F!$B$100)))))))))))))))))))))))))))))))))))))))))))))))))))))))))*IF(ISNUMBER(E117),E117,1)*IF(ISNUMBER(D117),D117,1)</f>
        <v>0</v>
      </c>
      <c r="AA117" s="6">
        <f>G117*H117+K117*L117+O117*P117+S117*T117</f>
        <v>0</v>
      </c>
      <c r="AB117" s="115">
        <f>(H117*(IF(I117&lt;45%,0.5,IF(I117&lt;55%,0.8,IF(I117&lt;65%,0.9,IF(I117&lt;75%,1,IF(I117&lt;85%,1.1,1.2))))))+L117*(IF(M117&lt;45%,0.5,IF(M117&lt;55%,0.8,IF(M117&lt;65%,0.9,IF(M117&lt;75%,1,IF(M117&lt;85%,1.1,1.2))))))+P117*(IF(Q117&lt;45%,0.5,IF(Q117&lt;55%,0.8,IF(Q117&lt;65%,0.9,IF(Q117&lt;75%,1,IF(Q117&lt;85%,1.1,1.2))))))+T117*(IF(U117&lt;45%,0.5,IF(U117&lt;55%,0.8,IF(U117&lt;65%,0.9,IF(U117&lt;75%,1,IF(U117&lt;85%,1.1,1.2)))))))*IF(D117&gt;=0.8,6,IF(D117&lt;=0.4,1.5,3))</f>
        <v>0</v>
      </c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</row>
    <row r="118" spans="1:62" x14ac:dyDescent="0.25">
      <c r="A118" s="1125"/>
      <c r="B118" s="61"/>
      <c r="C118" s="62"/>
      <c r="D118" s="134">
        <f>ROUND(IFERROR((D113*(G113*H113+K113*L113+O113*P113+S113*T113)+D114*(G114*H114+K114*L114+O114*P114+S114*T114)+D115*(G115*H115+K115*L115+O115*P115+S115*T115)+D116*(G116*H116+K116*L116+O116*P116+S116*T116)+D117*(G117*H117+K117*L117+O117*P117+S117*T117))/((G113*H113+K113*L113+O113*P113+S113*T113)+(G114*H114+K114*L114+O114*P114+S114*T114)+(G115*H115+K115*L115+O115*P115+S115*T115)+(G116*H116+K116*L116+O116*P116+S116*T116)+(G117*H117+K117*L117+O117*P117+S117*T117)),0),3)</f>
        <v>0</v>
      </c>
      <c r="E118" s="64"/>
      <c r="F118" s="65"/>
      <c r="G118" s="151"/>
      <c r="H118" s="151"/>
      <c r="I118" s="102"/>
      <c r="J118" s="65"/>
      <c r="K118" s="100"/>
      <c r="L118" s="100"/>
      <c r="M118" s="102"/>
      <c r="N118" s="65"/>
      <c r="O118" s="100"/>
      <c r="P118" s="100"/>
      <c r="Q118" s="102"/>
      <c r="R118" s="65"/>
      <c r="S118" s="100"/>
      <c r="T118" s="100"/>
      <c r="U118" s="101"/>
      <c r="V118" s="122">
        <f>SUM(V113:V117)</f>
        <v>0</v>
      </c>
      <c r="W118" s="117">
        <f>IFERROR(V118/AA118,0)</f>
        <v>0</v>
      </c>
      <c r="X118" s="118">
        <f>ROUND(IFERROR((D113*(I113*G113*H113+M113*K113*L113+Q113*O113*P113+U113*S113*T113)+D114*(I114*G114*H114+M114*K114*L114+Q114*O114*P114+U114*S114*T114)+D115*(I115*G115*H115+M115*K115*L115+Q115*O115*P115+U115*S115*T115)+D116*(I116*G116*H116+M116*K116*L116+Q116*O116*P116+U116*S116*T116)+D117*(I117*G117*H117+M117*K117*L117+Q117*O117*P117+U117*S117*T117))/(D113*(G113*H113+K113*L113+O113*P113+S113*T113)+D114*(G114*H114+K114*L114+O114*P114+S114*T114)+D115*(G115*H115+K115*L115+O115*P115+S115*T115)+D116*(G116*H116+K116*L116+O116*P116+S116*T116)+D117*(G117*H117+K117*L117+O117*P117+S117*T117)),0),2)</f>
        <v>0</v>
      </c>
      <c r="Y118" s="117"/>
      <c r="Z118" s="117">
        <f>SUM(Z113:Z117)</f>
        <v>0</v>
      </c>
      <c r="AA118" s="117">
        <f>SUM(AA113:AA117)</f>
        <v>0</v>
      </c>
      <c r="AB118" s="119">
        <f>IF(SUM(AB113:AB117)=0,TIME(,0,),TIME(,SUM(AB113:AB117)+30,))</f>
        <v>0</v>
      </c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</row>
    <row r="119" spans="1:62" x14ac:dyDescent="0.25">
      <c r="A119" s="1125"/>
      <c r="B119" s="61" t="str">
        <f t="shared" ref="B119:E119" si="199">IF(B57="","",B57)</f>
        <v/>
      </c>
      <c r="C119" s="62" t="str">
        <f t="shared" si="199"/>
        <v/>
      </c>
      <c r="D119" s="63">
        <f>D57</f>
        <v>0</v>
      </c>
      <c r="E119" s="64" t="str">
        <f t="shared" si="199"/>
        <v/>
      </c>
      <c r="F119" s="152"/>
      <c r="G119" s="153"/>
      <c r="H119" s="153"/>
      <c r="I119" s="95">
        <f t="shared" ref="I119:I123" si="200">IFERROR(ROUND(F119/$Y119,2),)</f>
        <v>0</v>
      </c>
      <c r="J119" s="152"/>
      <c r="K119" s="94"/>
      <c r="L119" s="94"/>
      <c r="M119" s="95">
        <f t="shared" ref="M119:M123" si="201">IFERROR(ROUND(J119/$Y119,2),)</f>
        <v>0</v>
      </c>
      <c r="N119" s="152"/>
      <c r="O119" s="94"/>
      <c r="P119" s="94"/>
      <c r="Q119" s="95">
        <f t="shared" ref="Q119:Q123" si="202">IFERROR(ROUND(N119/$Y119,2),)</f>
        <v>0</v>
      </c>
      <c r="R119" s="152"/>
      <c r="S119" s="94"/>
      <c r="T119" s="94"/>
      <c r="U119" s="93">
        <f t="shared" ref="U119:U123" si="203">IFERROR(ROUND(R119/$Y119,2),)</f>
        <v>0</v>
      </c>
      <c r="V119" s="113">
        <f>(IF(ISNUMBER(F119),F119,1)*G119*H119+IF(ISNUMBER(J119),J119,1)*K119*L119+IF(ISNUMBER(N119),N119,1)*O119*P119+IF(ISNUMBER(R119),R119,1)*S119*T119)*IF(ISNUMBER(E119),E119,1)</f>
        <v>0</v>
      </c>
      <c r="W119" s="43">
        <f>IFERROR((IF(ISNUMBER(F119),F119,1)*G119*H119+IF(ISNUMBER(J119),J119,1)*K119*L119+IF(ISNUMBER(N119),N119,1)*O119*P119+IF(ISNUMBER(R119),R119,1)*S119*T119)*IF(ISNUMBER(E119),E119,1)/(G119*H119+K119*L119+O119*P119+S119*T119),0)</f>
        <v>0</v>
      </c>
      <c r="X119" s="36">
        <f>ROUND(IFERROR((W119/(Y119*IF(ISNUMBER(E119),E119,1))),0),2)</f>
        <v>0</v>
      </c>
      <c r="Y119" s="90" t="str">
        <f>IF(ISNUMBER(Y57), Y57+(Y57*$Y$63),"")</f>
        <v/>
      </c>
      <c r="Z119" s="6">
        <f>(IF(I119&lt;30%,0,IF(I119&lt;35%,F119*G119*H119*F!$B$33,IF(I119&lt;40%,F119*G119*H119*F!$B$38,IF(I119&lt;45%,F119*G119*H119*F!$B$43,IF(I119&lt;50%,F119*G119*H119*F!$B$48,IF(I119=50%,F119*G119*H119*F!$B$50,IF(I119=51%,F119*G119*H119*F!$B$51,IF(I119=52%,F119*G119*H119*F!$B$52,IF(I119=53%,F119*G119*H119*F!$B$53,IF(I119=54%,F119*G119*H119*F!$B$54,IF(I119=55%,F119*G119*H119*F!$B$55,IF(I119=56%,F119*G119*H119*F!$B$56,IF(I119=57%,F119*G119*H119*F!$B$57,IF(I119=58%,F119*G119*H119*F!$B$58,IF(I119=59%,F119*G119*H119*F!$B$59,IF(I119=60%,F119*G119*H119*F!$B$60,IF(I119=61%,F119*G119*H119*F!$B$61,IF(I119=62%,F119*G119*H119*F!$B$62,IF(I119=63%,F119*G119*H119*F!$B$63,IF(I119=64%,F119*G119*H119*F!$B$64,IF(I119=65%,F119*G119*H119*F!$B$65,IF(I119=66%,F119*G119*H119*F!$B$66,IF(I119=67%,F119*G119*H119*F!$B$67,IF(I119=68%,F119*G119*H119*F!$B$68,IF(I119=69%,F119*G119*H119*F!$B$69,IF(I119=70%,F119*G119*H119*F!$B$70,IF(I119=71%,F119*G119*H119*F!$B$71,IF(I119=72%,F119*G119*H119*F!$B$72,IF(I119=73%,F119*G119*H119*F!$B$73,IF(I119=74%,F119*G119*H119*F!$B$74,IF(I119=75%,F119*G119*H119*F!$B$75,IF(I119=76%,F119*G119*H119*F!$B$76,IF(I119=77%,F119*G119*H119*F!$B$77,IF(I119=78%,F119*G119*H119*F!$B$78,IF(I119=79%,F119*G119*H119*F!$B$79,IF(I119=80%,F119*G119*H119*F!$B$80,IF(I119=81%,F119*G119*H119*F!$B$81,IF(I119=82%,F119*G119*H119*F!$B$82,IF(I119=83%,F119*G119*H119*F!$B$83,IF(I119=84%,F119*G119*H119*F!$B$84,IF(I119=85%,F119*G119*H119*F!$B$85,IF(I119=86%,F119*G119*H119*F!$B$86,IF(I119=87%,F119*G119*H119*F!$B$87,IF(I119=88%,F119*G119*H119*F!$B$88,IF(I119=89%,F119*G119*H119*F!$B$89,IF(I119=90%,F119*G119*H119*F!$B$90,IF(I119=91%,F119*G119*H119*F!$B$91,IF(I119=92%,F119*G119*H119*F!$B$92,IF(I119=93%,F119*G119*H119*F!$B$93,IF(I119=94%,F119*G119*H119*F!$B$94,IF(I119=95%,F119*G119*H119*F!$B$95,IF(I119=96%,F119*G119*H119*F!$B$96,IF(I119=97%,F119*G119*H119*F!$B$97,IF(I119=98%,F119*G119*H119*F!$B$98,IF(I119=99%,F119*G119*H119*F!$B$99,IF(I119&gt;99%,F119*G119*H119*F!$B$100,))))))))))))))))))))))))))))))))))))))))))))))))))))))))+IF(M119&lt;30%,0,IF(M119&lt;35%,J119*K119*L119*F!$B$33,IF(M119&lt;40%,J119*K119*L119*F!$B$38,IF(M119&lt;45%,J119*K119*L119*F!$B$43,IF(M119&lt;50%,J119*K119*L119*F!$B$48,IF(M119=50%,J119*K119*L119*F!$B$50,IF(M119=51%,J119*K119*L119*F!$B$51,IF(M119=52%,J119*K119*L119*F!$B$52,IF(M119=53%,J119*K119*L119*F!$B$53,IF(M119=54%,J119*K119*L119*F!$B$54,IF(M119=55%,J119*K119*L119*F!$B$55,IF(M119=56%,J119*K119*L119*F!$B$56,IF(M119=57%,J119*K119*L119*F!$B$57,IF(M119=58%,J119*K119*L119*F!$B$58,IF(M119=59%,J119*K119*L119*F!$B$59,IF(M119=60%,J119*K119*L119*F!$B$60,IF(M119=61%,J119*K119*L119*F!$B$61,IF(M119=62%,J119*K119*L119*F!$B$62,IF(M119=63%,J119*K119*L119*F!$B$63,IF(M119=64%,J119*K119*L119*F!$B$64,IF(M119=65%,J119*K119*L119*F!$B$65,IF(M119=66%,J119*K119*L119*F!$B$66,IF(M119=67%,J119*K119*L119*F!$B$67,IF(M119=68%,J119*K119*L119*F!$B$68,IF(M119=69%,J119*K119*L119*F!$B$69,IF(M119=70%,J119*K119*L119*F!$B$70,IF(M119=71%,J119*K119*L119*F!$B$71,IF(M119=72%,J119*K119*L119*F!$B$72,IF(M119=73%,J119*K119*L119*F!$B$73,IF(M119=74%,J119*K119*L119*F!$B$74,IF(M119=75%,J119*K119*L119*F!$B$75,IF(M119=76%,J119*K119*L119*F!$B$76,IF(M119=77%,J119*K119*L119*F!$B$77,IF(M119=78%,J119*K119*L119*F!$B$78,IF(M119=79%,J119*K119*L119*F!$B$79,IF(M119=80%,J119*K119*L119*F!$B$80,IF(M119=81%,J119*K119*L119*F!$B$81,IF(M119=82%,J119*K119*L119*F!$B$82,IF(M119=83%,J119*K119*L119*F!$B$83,IF(M119=84%,J119*K119*L119*F!$B$84,IF(M119=85%,J119*K119*L119*F!$B$85,IF(M119=86%,J119*K119*L119*F!$B$86,IF(M119=87%,J119*K119*L119*F!$B$87,IF(M119=88%,J119*K119*L119*F!$B$88,IF(M119=89%,J119*K119*L119*F!$B$89,IF(M119=90%,J119*K119*L119*F!$B$90,IF(M119=91%,J119*K119*L119*F!$B$91,IF(M119=92%,J119*K119*L119*F!$B$92,IF(M119=93%,J119*K119*L119*F!$B$93,IF(M119=94%,J119*K119*L119*F!$B$94,IF(M119=95%,J119*K119*L119*F!$B$95,IF(M119=96%,J119*K119*L119*F!$B$96,IF(M119=97%,J119*K119*L119*F!$B$97,IF(M119=98%,J119*K119*L119*F!$B$98,IF(M119=99%,J119*K119*L119*F!$B$99,IF(M119&gt;99%,J119*K119*L119*F!$B$100,))))))))))))))))))))))))))))))))))))))))))))))))))))))))+IF(Q119&lt;30%,0,IF(Q119&lt;35%,N119*O119*P119*F!$B$33,IF(Q119&lt;40%,N119*O119*P119*F!$B$38,IF(Q119&lt;45%,N119*O119*P119*F!$B$43,IF(Q119&lt;50%,N119*O119*P119*F!$B$48,IF(Q119=50%,N119*O119*P119*F!$B$50,IF(Q119=51%,N119*O119*P119*F!$B$51,IF(Q119=52%,N119*O119*P119*F!$B$52,IF(Q119=53%,N119*O119*P119*F!$B$53,IF(Q119=54%,N119*O119*P119*F!$B$54,IF(Q119=55%,N119*O119*P119*F!$B$55,IF(Q119=56%,N119*O119*P119*F!$B$56,IF(Q119=57%,N119*O119*P119*F!$B$57,IF(Q119=58%,N119*O119*P119*F!$B$58,IF(Q119=59%,N119*O119*P119*F!$B$59,IF(Q119=60%,N119*O119*P119*F!$B$60,IF(Q119=61%,N119*O119*P119*F!$B$61,IF(Q119=62%,N119*O119*P119*F!$B$62,IF(Q119=63%,N119*O119*P119*F!$B$63,IF(Q119=64%,N119*O119*P119*F!$B$64,IF(Q119=65%,N119*O119*P119*F!$B$65,IF(Q119=66%,N119*O119*P119*F!$B$66,IF(Q119=67%,N119*O119*P119*F!$B$67,IF(Q119=68%,N119*O119*P119*F!$B$68,IF(Q119=69%,N119*O119*P119*F!$B$69,IF(Q119=70%,N119*O119*P119*F!$B$70,IF(Q119=71%,N119*O119*P119*F!$B$71,IF(Q119=72%,N119*O119*P119*F!$B$72,IF(Q119=73%,N119*O119*P119*F!$B$73,IF(Q119=74%,N119*O119*P119*F!$B$74,IF(Q119=75%,N119*O119*P119*F!$B$75,IF(Q119=76%,N119*O119*P119*F!$B$76,IF(Q119=77%,N119*O119*P119*F!$B$77,IF(Q119=78%,N119*O119*P119*F!$B$78,IF(Q119=79%,N119*O119*P119*F!$B$79,IF(Q119=80%,N119*O119*P119*F!$B$80,IF(Q119=81%,N119*O119*P119*F!$B$81,IF(Q119=82%,N119*O119*P119*F!$B$82,IF(Q119=83%,N119*O119*P119*F!$B$83,IF(Q119=84%,N119*O119*P119*F!$B$84,IF(Q119=85%,N119*O119*P119*F!$B$85,IF(Q119=86%,N119*O119*P119*F!$B$86,IF(Q119=87%,N119*O119*P119*F!$B$87,IF(Q119=88%,N119*O119*P119*F!$B$88,IF(Q119=89%,N119*O119*P119*F!$B$89,IF(Q119=90%,N119*O119*P119*F!$B$90,IF(Q119=91%,N119*O119*P119*F!$B$91,IF(Q119=92%,N119*O119*P119*F!$B$92,IF(Q119=93%,N119*O119*P119*F!$B$93,IF(Q119=94%,N119*O119*P119*F!$B$94,IF(Q119=95%,N119*O119*P119*F!$B$95,IF(Q119=96%,N119*O119*P119*F!$B$96,IF(Q119=97%,N119*O119*P119*F!$B$97,IF(Q119=98%,N119*O119*P119*F!$B$98,IF(Q119=99%,N119*O119*P119*F!$B$99,IF(Q119&gt;99%,N119*O119*P119*F!$B$100,))))))))))))))))))))))))))))))))))))))))))))))))))))))))+IF(U119&lt;30%,0,IF(U119&lt;35%,R119*S119*T119*F!$B$33,IF(U119&lt;40%,R119*S119*T119*F!$B$38,IF(U119&lt;45%,R119*S119*T119*F!$B$43,IF(U119&lt;50%,R119*S119*T119*F!$B$48,IF(U119=50%,R119*S119*T119*F!$B$50,IF(U119=51%,R119*S119*T119*F!$B$51,IF(U119=52%,R119*S119*T119*F!$B$52,IF(U119=53%,R119*S119*T119*F!$B$53,IF(U119=54%,R119*S119*T119*F!$B$54,IF(U119=55%,R119*S119*T119*F!$B$55,IF(U119=56%,R119*S119*T119*F!$B$56,IF(U119=57%,R119*S119*T119*F!$B$57,IF(U119=58%,R119*S119*T119*F!$B$58,IF(U119=59%,R119*S119*T119*F!$B$59,IF(U119=60%,R119*S119*T119*F!$B$60,IF(U119=61%,R119*S119*T119*F!$B$61,IF(U119=62%,R119*S119*T119*F!$B$62,IF(U119=63%,R119*S119*T119*F!$B$63,IF(U119=64%,R119*S119*T119*F!$B$64,IF(U119=65%,R119*S119*T119*F!$B$65,IF(U119=66%,R119*S119*T119*F!$B$66,IF(U119=67%,R119*S119*T119*F!$B$67,IF(U119=68%,R119*S119*T119*F!$B$68,IF(U119=69%,R119*S119*T119*F!$B$69,IF(U119=70%,R119*S119*T119*F!$B$70,IF(U119=71%,R119*S119*T119*F!$B$71,IF(U119=72%,R119*S119*T119*F!$B$72,IF(U119=73%,R119*S119*T119*F!$B$73,IF(U119=74%,R119*S119*T119*F!$B$74,IF(U119=75%,R119*S119*T119*F!$B$75,IF(U119=76%,R119*S119*T119*F!$B$76,IF(U119=77%,R119*S119*T119*F!$B$77,IF(U119=78%,R119*S119*T119*F!$B$78,IF(U119=79%,R119*S119*T119*F!$B$79,IF(U119=80%,R119*S119*T119*F!$B$80,IF(U119=81%,R119*S119*T119*F!$B$81,IF(U119=82%,R119*S119*T119*F!$B$82,IF(U119=83%,R119*S119*T119*F!$B$83,IF(U119=84%,R119*S119*T119*F!$B$84,IF(U119=85%,R119*S119*T119*F!$B$85,IF(U119=86%,R119*S119*T119*F!$B$86,IF(U119=87%,R119*S119*T119*F!$B$87,IF(U119=88%,R119*S119*T119*F!$B$88,IF(U119=89%,R119*S119*T119*F!$B$89,IF(U119=90%,R119*S119*T119*F!$B$90,IF(U119=91%,R119*S119*T119*F!$B$91,IF(U119=92%,R119*S119*T119*F!$B$92,IF(U119=93%,R119*S119*T119*F!$B$93,IF(U119=94%,R119*S119*T119*F!$B$94,IF(U119=95%,R119*S119*T119*F!$B$95,IF(U119=96%,R119*S119*T119*F!$B$96,IF(U119=97%,R119*S119*T119*F!$B$97,IF(U119=98%,R119*S119*T119*F!$B$98,IF(U119=99%,R119*S119*T119*F!$B$99,IF(U119&gt;99%,R119*S119*T119*F!$B$100)))))))))))))))))))))))))))))))))))))))))))))))))))))))))*IF(ISNUMBER(E119),E119,1)*IF(ISNUMBER(D119),D119,1)</f>
        <v>0</v>
      </c>
      <c r="AA119" s="6">
        <f>G119*H119+K119*L119+O119*P119+S119*T119</f>
        <v>0</v>
      </c>
      <c r="AB119" s="35">
        <f>(H119*(IF(I119&lt;45%,0.5,IF(I119&lt;55%,0.8,IF(I119&lt;65%,0.9,IF(I119&lt;75%,1,IF(I119&lt;85%,1.1,1.2))))))+L119*(IF(M119&lt;45%,0.5,IF(M119&lt;55%,0.8,IF(M119&lt;65%,0.9,IF(M119&lt;75%,1,IF(M119&lt;85%,1.1,1.2))))))+P119*(IF(Q119&lt;45%,0.5,IF(Q119&lt;55%,0.8,IF(Q119&lt;65%,0.9,IF(Q119&lt;75%,1,IF(Q119&lt;85%,1.1,1.2))))))+T119*(IF(U119&lt;45%,0.5,IF(U119&lt;55%,0.8,IF(U119&lt;65%,0.9,IF(U119&lt;75%,1,IF(U119&lt;85%,1.1,1.2)))))))*IF(D119&gt;=0.8,6,IF(D119&lt;=0.4,1.5,3))</f>
        <v>0</v>
      </c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</row>
    <row r="120" spans="1:62" x14ac:dyDescent="0.25">
      <c r="A120" s="1125"/>
      <c r="B120" s="61" t="str">
        <f t="shared" ref="B120:E120" si="204">IF(B58="","",B58)</f>
        <v/>
      </c>
      <c r="C120" s="62" t="str">
        <f t="shared" si="204"/>
        <v/>
      </c>
      <c r="D120" s="63">
        <f t="shared" ref="D120:D123" si="205">D58</f>
        <v>0</v>
      </c>
      <c r="E120" s="64" t="str">
        <f t="shared" si="204"/>
        <v/>
      </c>
      <c r="F120" s="150"/>
      <c r="G120" s="151"/>
      <c r="H120" s="151"/>
      <c r="I120" s="102">
        <f t="shared" si="200"/>
        <v>0</v>
      </c>
      <c r="J120" s="150"/>
      <c r="K120" s="100"/>
      <c r="L120" s="100"/>
      <c r="M120" s="102">
        <f t="shared" si="201"/>
        <v>0</v>
      </c>
      <c r="N120" s="150"/>
      <c r="O120" s="100"/>
      <c r="P120" s="100"/>
      <c r="Q120" s="102">
        <f t="shared" si="202"/>
        <v>0</v>
      </c>
      <c r="R120" s="150"/>
      <c r="S120" s="100"/>
      <c r="T120" s="100"/>
      <c r="U120" s="101">
        <f t="shared" si="203"/>
        <v>0</v>
      </c>
      <c r="V120" s="110">
        <f t="shared" ref="V120:V123" si="206">(IF(ISNUMBER(F120),F120,1)*G120*H120+IF(ISNUMBER(J120),J120,1)*K120*L120+IF(ISNUMBER(N120),N120,1)*O120*P120+IF(ISNUMBER(R120),R120,1)*S120*T120)*IF(ISNUMBER(E120),E120,1)</f>
        <v>0</v>
      </c>
      <c r="W120" s="111">
        <f t="shared" ref="W120:W123" si="207">IFERROR((IF(ISNUMBER(F120),F120,1)*G120*H120+IF(ISNUMBER(J120),J120,1)*K120*L120+IF(ISNUMBER(N120),N120,1)*O120*P120+IF(ISNUMBER(R120),R120,1)*S120*T120)*IF(ISNUMBER(E120),E120,1)/(G120*H120+K120*L120+O120*P120+S120*T120),0)</f>
        <v>0</v>
      </c>
      <c r="X120" s="53">
        <f t="shared" ref="X120:X121" si="208">ROUND(IFERROR((W120/(Y120*IF(ISNUMBER(E120),E120,1))),0),2)</f>
        <v>0</v>
      </c>
      <c r="Y120" s="90" t="str">
        <f t="shared" ref="Y120:Y123" si="209">IF(ISNUMBER(Y58), Y58+(Y58*$Y$63),"")</f>
        <v/>
      </c>
      <c r="Z120" s="5">
        <f>(IF(I120&lt;30%,0,IF(I120&lt;35%,F120*G120*H120*F!$B$33,IF(I120&lt;40%,F120*G120*H120*F!$B$38,IF(I120&lt;45%,F120*G120*H120*F!$B$43,IF(I120&lt;50%,F120*G120*H120*F!$B$48,IF(I120=50%,F120*G120*H120*F!$B$50,IF(I120=51%,F120*G120*H120*F!$B$51,IF(I120=52%,F120*G120*H120*F!$B$52,IF(I120=53%,F120*G120*H120*F!$B$53,IF(I120=54%,F120*G120*H120*F!$B$54,IF(I120=55%,F120*G120*H120*F!$B$55,IF(I120=56%,F120*G120*H120*F!$B$56,IF(I120=57%,F120*G120*H120*F!$B$57,IF(I120=58%,F120*G120*H120*F!$B$58,IF(I120=59%,F120*G120*H120*F!$B$59,IF(I120=60%,F120*G120*H120*F!$B$60,IF(I120=61%,F120*G120*H120*F!$B$61,IF(I120=62%,F120*G120*H120*F!$B$62,IF(I120=63%,F120*G120*H120*F!$B$63,IF(I120=64%,F120*G120*H120*F!$B$64,IF(I120=65%,F120*G120*H120*F!$B$65,IF(I120=66%,F120*G120*H120*F!$B$66,IF(I120=67%,F120*G120*H120*F!$B$67,IF(I120=68%,F120*G120*H120*F!$B$68,IF(I120=69%,F120*G120*H120*F!$B$69,IF(I120=70%,F120*G120*H120*F!$B$70,IF(I120=71%,F120*G120*H120*F!$B$71,IF(I120=72%,F120*G120*H120*F!$B$72,IF(I120=73%,F120*G120*H120*F!$B$73,IF(I120=74%,F120*G120*H120*F!$B$74,IF(I120=75%,F120*G120*H120*F!$B$75,IF(I120=76%,F120*G120*H120*F!$B$76,IF(I120=77%,F120*G120*H120*F!$B$77,IF(I120=78%,F120*G120*H120*F!$B$78,IF(I120=79%,F120*G120*H120*F!$B$79,IF(I120=80%,F120*G120*H120*F!$B$80,IF(I120=81%,F120*G120*H120*F!$B$81,IF(I120=82%,F120*G120*H120*F!$B$82,IF(I120=83%,F120*G120*H120*F!$B$83,IF(I120=84%,F120*G120*H120*F!$B$84,IF(I120=85%,F120*G120*H120*F!$B$85,IF(I120=86%,F120*G120*H120*F!$B$86,IF(I120=87%,F120*G120*H120*F!$B$87,IF(I120=88%,F120*G120*H120*F!$B$88,IF(I120=89%,F120*G120*H120*F!$B$89,IF(I120=90%,F120*G120*H120*F!$B$90,IF(I120=91%,F120*G120*H120*F!$B$91,IF(I120=92%,F120*G120*H120*F!$B$92,IF(I120=93%,F120*G120*H120*F!$B$93,IF(I120=94%,F120*G120*H120*F!$B$94,IF(I120=95%,F120*G120*H120*F!$B$95,IF(I120=96%,F120*G120*H120*F!$B$96,IF(I120=97%,F120*G120*H120*F!$B$97,IF(I120=98%,F120*G120*H120*F!$B$98,IF(I120=99%,F120*G120*H120*F!$B$99,IF(I120&gt;99%,F120*G120*H120*F!$B$100,))))))))))))))))))))))))))))))))))))))))))))))))))))))))+IF(M120&lt;30%,0,IF(M120&lt;35%,J120*K120*L120*F!$B$33,IF(M120&lt;40%,J120*K120*L120*F!$B$38,IF(M120&lt;45%,J120*K120*L120*F!$B$43,IF(M120&lt;50%,J120*K120*L120*F!$B$48,IF(M120=50%,J120*K120*L120*F!$B$50,IF(M120=51%,J120*K120*L120*F!$B$51,IF(M120=52%,J120*K120*L120*F!$B$52,IF(M120=53%,J120*K120*L120*F!$B$53,IF(M120=54%,J120*K120*L120*F!$B$54,IF(M120=55%,J120*K120*L120*F!$B$55,IF(M120=56%,J120*K120*L120*F!$B$56,IF(M120=57%,J120*K120*L120*F!$B$57,IF(M120=58%,J120*K120*L120*F!$B$58,IF(M120=59%,J120*K120*L120*F!$B$59,IF(M120=60%,J120*K120*L120*F!$B$60,IF(M120=61%,J120*K120*L120*F!$B$61,IF(M120=62%,J120*K120*L120*F!$B$62,IF(M120=63%,J120*K120*L120*F!$B$63,IF(M120=64%,J120*K120*L120*F!$B$64,IF(M120=65%,J120*K120*L120*F!$B$65,IF(M120=66%,J120*K120*L120*F!$B$66,IF(M120=67%,J120*K120*L120*F!$B$67,IF(M120=68%,J120*K120*L120*F!$B$68,IF(M120=69%,J120*K120*L120*F!$B$69,IF(M120=70%,J120*K120*L120*F!$B$70,IF(M120=71%,J120*K120*L120*F!$B$71,IF(M120=72%,J120*K120*L120*F!$B$72,IF(M120=73%,J120*K120*L120*F!$B$73,IF(M120=74%,J120*K120*L120*F!$B$74,IF(M120=75%,J120*K120*L120*F!$B$75,IF(M120=76%,J120*K120*L120*F!$B$76,IF(M120=77%,J120*K120*L120*F!$B$77,IF(M120=78%,J120*K120*L120*F!$B$78,IF(M120=79%,J120*K120*L120*F!$B$79,IF(M120=80%,J120*K120*L120*F!$B$80,IF(M120=81%,J120*K120*L120*F!$B$81,IF(M120=82%,J120*K120*L120*F!$B$82,IF(M120=83%,J120*K120*L120*F!$B$83,IF(M120=84%,J120*K120*L120*F!$B$84,IF(M120=85%,J120*K120*L120*F!$B$85,IF(M120=86%,J120*K120*L120*F!$B$86,IF(M120=87%,J120*K120*L120*F!$B$87,IF(M120=88%,J120*K120*L120*F!$B$88,IF(M120=89%,J120*K120*L120*F!$B$89,IF(M120=90%,J120*K120*L120*F!$B$90,IF(M120=91%,J120*K120*L120*F!$B$91,IF(M120=92%,J120*K120*L120*F!$B$92,IF(M120=93%,J120*K120*L120*F!$B$93,IF(M120=94%,J120*K120*L120*F!$B$94,IF(M120=95%,J120*K120*L120*F!$B$95,IF(M120=96%,J120*K120*L120*F!$B$96,IF(M120=97%,J120*K120*L120*F!$B$97,IF(M120=98%,J120*K120*L120*F!$B$98,IF(M120=99%,J120*K120*L120*F!$B$99,IF(M120&gt;99%,J120*K120*L120*F!$B$100,))))))))))))))))))))))))))))))))))))))))))))))))))))))))+IF(Q120&lt;30%,0,IF(Q120&lt;35%,N120*O120*P120*F!$B$33,IF(Q120&lt;40%,N120*O120*P120*F!$B$38,IF(Q120&lt;45%,N120*O120*P120*F!$B$43,IF(Q120&lt;50%,N120*O120*P120*F!$B$48,IF(Q120=50%,N120*O120*P120*F!$B$50,IF(Q120=51%,N120*O120*P120*F!$B$51,IF(Q120=52%,N120*O120*P120*F!$B$52,IF(Q120=53%,N120*O120*P120*F!$B$53,IF(Q120=54%,N120*O120*P120*F!$B$54,IF(Q120=55%,N120*O120*P120*F!$B$55,IF(Q120=56%,N120*O120*P120*F!$B$56,IF(Q120=57%,N120*O120*P120*F!$B$57,IF(Q120=58%,N120*O120*P120*F!$B$58,IF(Q120=59%,N120*O120*P120*F!$B$59,IF(Q120=60%,N120*O120*P120*F!$B$60,IF(Q120=61%,N120*O120*P120*F!$B$61,IF(Q120=62%,N120*O120*P120*F!$B$62,IF(Q120=63%,N120*O120*P120*F!$B$63,IF(Q120=64%,N120*O120*P120*F!$B$64,IF(Q120=65%,N120*O120*P120*F!$B$65,IF(Q120=66%,N120*O120*P120*F!$B$66,IF(Q120=67%,N120*O120*P120*F!$B$67,IF(Q120=68%,N120*O120*P120*F!$B$68,IF(Q120=69%,N120*O120*P120*F!$B$69,IF(Q120=70%,N120*O120*P120*F!$B$70,IF(Q120=71%,N120*O120*P120*F!$B$71,IF(Q120=72%,N120*O120*P120*F!$B$72,IF(Q120=73%,N120*O120*P120*F!$B$73,IF(Q120=74%,N120*O120*P120*F!$B$74,IF(Q120=75%,N120*O120*P120*F!$B$75,IF(Q120=76%,N120*O120*P120*F!$B$76,IF(Q120=77%,N120*O120*P120*F!$B$77,IF(Q120=78%,N120*O120*P120*F!$B$78,IF(Q120=79%,N120*O120*P120*F!$B$79,IF(Q120=80%,N120*O120*P120*F!$B$80,IF(Q120=81%,N120*O120*P120*F!$B$81,IF(Q120=82%,N120*O120*P120*F!$B$82,IF(Q120=83%,N120*O120*P120*F!$B$83,IF(Q120=84%,N120*O120*P120*F!$B$84,IF(Q120=85%,N120*O120*P120*F!$B$85,IF(Q120=86%,N120*O120*P120*F!$B$86,IF(Q120=87%,N120*O120*P120*F!$B$87,IF(Q120=88%,N120*O120*P120*F!$B$88,IF(Q120=89%,N120*O120*P120*F!$B$89,IF(Q120=90%,N120*O120*P120*F!$B$90,IF(Q120=91%,N120*O120*P120*F!$B$91,IF(Q120=92%,N120*O120*P120*F!$B$92,IF(Q120=93%,N120*O120*P120*F!$B$93,IF(Q120=94%,N120*O120*P120*F!$B$94,IF(Q120=95%,N120*O120*P120*F!$B$95,IF(Q120=96%,N120*O120*P120*F!$B$96,IF(Q120=97%,N120*O120*P120*F!$B$97,IF(Q120=98%,N120*O120*P120*F!$B$98,IF(Q120=99%,N120*O120*P120*F!$B$99,IF(Q120&gt;99%,N120*O120*P120*F!$B$100,))))))))))))))))))))))))))))))))))))))))))))))))))))))))+IF(U120&lt;30%,0,IF(U120&lt;35%,R120*S120*T120*F!$B$33,IF(U120&lt;40%,R120*S120*T120*F!$B$38,IF(U120&lt;45%,R120*S120*T120*F!$B$43,IF(U120&lt;50%,R120*S120*T120*F!$B$48,IF(U120=50%,R120*S120*T120*F!$B$50,IF(U120=51%,R120*S120*T120*F!$B$51,IF(U120=52%,R120*S120*T120*F!$B$52,IF(U120=53%,R120*S120*T120*F!$B$53,IF(U120=54%,R120*S120*T120*F!$B$54,IF(U120=55%,R120*S120*T120*F!$B$55,IF(U120=56%,R120*S120*T120*F!$B$56,IF(U120=57%,R120*S120*T120*F!$B$57,IF(U120=58%,R120*S120*T120*F!$B$58,IF(U120=59%,R120*S120*T120*F!$B$59,IF(U120=60%,R120*S120*T120*F!$B$60,IF(U120=61%,R120*S120*T120*F!$B$61,IF(U120=62%,R120*S120*T120*F!$B$62,IF(U120=63%,R120*S120*T120*F!$B$63,IF(U120=64%,R120*S120*T120*F!$B$64,IF(U120=65%,R120*S120*T120*F!$B$65,IF(U120=66%,R120*S120*T120*F!$B$66,IF(U120=67%,R120*S120*T120*F!$B$67,IF(U120=68%,R120*S120*T120*F!$B$68,IF(U120=69%,R120*S120*T120*F!$B$69,IF(U120=70%,R120*S120*T120*F!$B$70,IF(U120=71%,R120*S120*T120*F!$B$71,IF(U120=72%,R120*S120*T120*F!$B$72,IF(U120=73%,R120*S120*T120*F!$B$73,IF(U120=74%,R120*S120*T120*F!$B$74,IF(U120=75%,R120*S120*T120*F!$B$75,IF(U120=76%,R120*S120*T120*F!$B$76,IF(U120=77%,R120*S120*T120*F!$B$77,IF(U120=78%,R120*S120*T120*F!$B$78,IF(U120=79%,R120*S120*T120*F!$B$79,IF(U120=80%,R120*S120*T120*F!$B$80,IF(U120=81%,R120*S120*T120*F!$B$81,IF(U120=82%,R120*S120*T120*F!$B$82,IF(U120=83%,R120*S120*T120*F!$B$83,IF(U120=84%,R120*S120*T120*F!$B$84,IF(U120=85%,R120*S120*T120*F!$B$85,IF(U120=86%,R120*S120*T120*F!$B$86,IF(U120=87%,R120*S120*T120*F!$B$87,IF(U120=88%,R120*S120*T120*F!$B$88,IF(U120=89%,R120*S120*T120*F!$B$89,IF(U120=90%,R120*S120*T120*F!$B$90,IF(U120=91%,R120*S120*T120*F!$B$91,IF(U120=92%,R120*S120*T120*F!$B$92,IF(U120=93%,R120*S120*T120*F!$B$93,IF(U120=94%,R120*S120*T120*F!$B$94,IF(U120=95%,R120*S120*T120*F!$B$95,IF(U120=96%,R120*S120*T120*F!$B$96,IF(U120=97%,R120*S120*T120*F!$B$97,IF(U120=98%,R120*S120*T120*F!$B$98,IF(U120=99%,R120*S120*T120*F!$B$99,IF(U120&gt;99%,R120*S120*T120*F!$B$100)))))))))))))))))))))))))))))))))))))))))))))))))))))))))*IF(ISNUMBER(E120),E120,1)*IF(ISNUMBER(D120),D120,1)</f>
        <v>0</v>
      </c>
      <c r="AA120" s="5">
        <f>G120*H120+K120*L120+O120*P120+S120*T120</f>
        <v>0</v>
      </c>
      <c r="AB120" s="32">
        <f>(H120*(IF(I120&lt;45%,0.5,IF(I120&lt;55%,0.8,IF(I120&lt;65%,0.9,IF(I120&lt;75%,1,IF(I120&lt;85%,1.1,1.2))))))+L120*(IF(M120&lt;45%,0.5,IF(M120&lt;55%,0.8,IF(M120&lt;65%,0.9,IF(M120&lt;75%,1,IF(M120&lt;85%,1.1,1.2))))))+P120*(IF(Q120&lt;45%,0.5,IF(Q120&lt;55%,0.8,IF(Q120&lt;65%,0.9,IF(Q120&lt;75%,1,IF(Q120&lt;85%,1.1,1.2))))))+T120*(IF(U120&lt;45%,0.5,IF(U120&lt;55%,0.8,IF(U120&lt;65%,0.9,IF(U120&lt;75%,1,IF(U120&lt;85%,1.1,1.2)))))))*IF(D120&gt;=0.8,6,IF(D120&lt;=0.4,1.5,3))</f>
        <v>0</v>
      </c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</row>
    <row r="121" spans="1:62" x14ac:dyDescent="0.25">
      <c r="A121" s="1125"/>
      <c r="B121" s="61" t="str">
        <f t="shared" ref="B121:E121" si="210">IF(B59="","",B59)</f>
        <v/>
      </c>
      <c r="C121" s="62" t="str">
        <f t="shared" si="210"/>
        <v/>
      </c>
      <c r="D121" s="63">
        <f t="shared" si="205"/>
        <v>0</v>
      </c>
      <c r="E121" s="64" t="str">
        <f t="shared" si="210"/>
        <v/>
      </c>
      <c r="F121" s="152"/>
      <c r="G121" s="153"/>
      <c r="H121" s="153"/>
      <c r="I121" s="95">
        <f t="shared" si="200"/>
        <v>0</v>
      </c>
      <c r="J121" s="152"/>
      <c r="K121" s="94"/>
      <c r="L121" s="94"/>
      <c r="M121" s="95">
        <f t="shared" si="201"/>
        <v>0</v>
      </c>
      <c r="N121" s="152"/>
      <c r="O121" s="94"/>
      <c r="P121" s="94"/>
      <c r="Q121" s="95">
        <f t="shared" si="202"/>
        <v>0</v>
      </c>
      <c r="R121" s="152"/>
      <c r="S121" s="94"/>
      <c r="T121" s="94"/>
      <c r="U121" s="93">
        <f t="shared" si="203"/>
        <v>0</v>
      </c>
      <c r="V121" s="113">
        <f t="shared" si="206"/>
        <v>0</v>
      </c>
      <c r="W121" s="114">
        <f t="shared" si="207"/>
        <v>0</v>
      </c>
      <c r="X121" s="36">
        <f t="shared" si="208"/>
        <v>0</v>
      </c>
      <c r="Y121" s="90" t="str">
        <f t="shared" si="209"/>
        <v/>
      </c>
      <c r="Z121" s="6">
        <f>(IF(I121&lt;30%,0,IF(I121&lt;35%,F121*G121*H121*F!$B$33,IF(I121&lt;40%,F121*G121*H121*F!$B$38,IF(I121&lt;45%,F121*G121*H121*F!$B$43,IF(I121&lt;50%,F121*G121*H121*F!$B$48,IF(I121=50%,F121*G121*H121*F!$B$50,IF(I121=51%,F121*G121*H121*F!$B$51,IF(I121=52%,F121*G121*H121*F!$B$52,IF(I121=53%,F121*G121*H121*F!$B$53,IF(I121=54%,F121*G121*H121*F!$B$54,IF(I121=55%,F121*G121*H121*F!$B$55,IF(I121=56%,F121*G121*H121*F!$B$56,IF(I121=57%,F121*G121*H121*F!$B$57,IF(I121=58%,F121*G121*H121*F!$B$58,IF(I121=59%,F121*G121*H121*F!$B$59,IF(I121=60%,F121*G121*H121*F!$B$60,IF(I121=61%,F121*G121*H121*F!$B$61,IF(I121=62%,F121*G121*H121*F!$B$62,IF(I121=63%,F121*G121*H121*F!$B$63,IF(I121=64%,F121*G121*H121*F!$B$64,IF(I121=65%,F121*G121*H121*F!$B$65,IF(I121=66%,F121*G121*H121*F!$B$66,IF(I121=67%,F121*G121*H121*F!$B$67,IF(I121=68%,F121*G121*H121*F!$B$68,IF(I121=69%,F121*G121*H121*F!$B$69,IF(I121=70%,F121*G121*H121*F!$B$70,IF(I121=71%,F121*G121*H121*F!$B$71,IF(I121=72%,F121*G121*H121*F!$B$72,IF(I121=73%,F121*G121*H121*F!$B$73,IF(I121=74%,F121*G121*H121*F!$B$74,IF(I121=75%,F121*G121*H121*F!$B$75,IF(I121=76%,F121*G121*H121*F!$B$76,IF(I121=77%,F121*G121*H121*F!$B$77,IF(I121=78%,F121*G121*H121*F!$B$78,IF(I121=79%,F121*G121*H121*F!$B$79,IF(I121=80%,F121*G121*H121*F!$B$80,IF(I121=81%,F121*G121*H121*F!$B$81,IF(I121=82%,F121*G121*H121*F!$B$82,IF(I121=83%,F121*G121*H121*F!$B$83,IF(I121=84%,F121*G121*H121*F!$B$84,IF(I121=85%,F121*G121*H121*F!$B$85,IF(I121=86%,F121*G121*H121*F!$B$86,IF(I121=87%,F121*G121*H121*F!$B$87,IF(I121=88%,F121*G121*H121*F!$B$88,IF(I121=89%,F121*G121*H121*F!$B$89,IF(I121=90%,F121*G121*H121*F!$B$90,IF(I121=91%,F121*G121*H121*F!$B$91,IF(I121=92%,F121*G121*H121*F!$B$92,IF(I121=93%,F121*G121*H121*F!$B$93,IF(I121=94%,F121*G121*H121*F!$B$94,IF(I121=95%,F121*G121*H121*F!$B$95,IF(I121=96%,F121*G121*H121*F!$B$96,IF(I121=97%,F121*G121*H121*F!$B$97,IF(I121=98%,F121*G121*H121*F!$B$98,IF(I121=99%,F121*G121*H121*F!$B$99,IF(I121&gt;99%,F121*G121*H121*F!$B$100,))))))))))))))))))))))))))))))))))))))))))))))))))))))))+IF(M121&lt;30%,0,IF(M121&lt;35%,J121*K121*L121*F!$B$33,IF(M121&lt;40%,J121*K121*L121*F!$B$38,IF(M121&lt;45%,J121*K121*L121*F!$B$43,IF(M121&lt;50%,J121*K121*L121*F!$B$48,IF(M121=50%,J121*K121*L121*F!$B$50,IF(M121=51%,J121*K121*L121*F!$B$51,IF(M121=52%,J121*K121*L121*F!$B$52,IF(M121=53%,J121*K121*L121*F!$B$53,IF(M121=54%,J121*K121*L121*F!$B$54,IF(M121=55%,J121*K121*L121*F!$B$55,IF(M121=56%,J121*K121*L121*F!$B$56,IF(M121=57%,J121*K121*L121*F!$B$57,IF(M121=58%,J121*K121*L121*F!$B$58,IF(M121=59%,J121*K121*L121*F!$B$59,IF(M121=60%,J121*K121*L121*F!$B$60,IF(M121=61%,J121*K121*L121*F!$B$61,IF(M121=62%,J121*K121*L121*F!$B$62,IF(M121=63%,J121*K121*L121*F!$B$63,IF(M121=64%,J121*K121*L121*F!$B$64,IF(M121=65%,J121*K121*L121*F!$B$65,IF(M121=66%,J121*K121*L121*F!$B$66,IF(M121=67%,J121*K121*L121*F!$B$67,IF(M121=68%,J121*K121*L121*F!$B$68,IF(M121=69%,J121*K121*L121*F!$B$69,IF(M121=70%,J121*K121*L121*F!$B$70,IF(M121=71%,J121*K121*L121*F!$B$71,IF(M121=72%,J121*K121*L121*F!$B$72,IF(M121=73%,J121*K121*L121*F!$B$73,IF(M121=74%,J121*K121*L121*F!$B$74,IF(M121=75%,J121*K121*L121*F!$B$75,IF(M121=76%,J121*K121*L121*F!$B$76,IF(M121=77%,J121*K121*L121*F!$B$77,IF(M121=78%,J121*K121*L121*F!$B$78,IF(M121=79%,J121*K121*L121*F!$B$79,IF(M121=80%,J121*K121*L121*F!$B$80,IF(M121=81%,J121*K121*L121*F!$B$81,IF(M121=82%,J121*K121*L121*F!$B$82,IF(M121=83%,J121*K121*L121*F!$B$83,IF(M121=84%,J121*K121*L121*F!$B$84,IF(M121=85%,J121*K121*L121*F!$B$85,IF(M121=86%,J121*K121*L121*F!$B$86,IF(M121=87%,J121*K121*L121*F!$B$87,IF(M121=88%,J121*K121*L121*F!$B$88,IF(M121=89%,J121*K121*L121*F!$B$89,IF(M121=90%,J121*K121*L121*F!$B$90,IF(M121=91%,J121*K121*L121*F!$B$91,IF(M121=92%,J121*K121*L121*F!$B$92,IF(M121=93%,J121*K121*L121*F!$B$93,IF(M121=94%,J121*K121*L121*F!$B$94,IF(M121=95%,J121*K121*L121*F!$B$95,IF(M121=96%,J121*K121*L121*F!$B$96,IF(M121=97%,J121*K121*L121*F!$B$97,IF(M121=98%,J121*K121*L121*F!$B$98,IF(M121=99%,J121*K121*L121*F!$B$99,IF(M121&gt;99%,J121*K121*L121*F!$B$100,))))))))))))))))))))))))))))))))))))))))))))))))))))))))+IF(Q121&lt;30%,0,IF(Q121&lt;35%,N121*O121*P121*F!$B$33,IF(Q121&lt;40%,N121*O121*P121*F!$B$38,IF(Q121&lt;45%,N121*O121*P121*F!$B$43,IF(Q121&lt;50%,N121*O121*P121*F!$B$48,IF(Q121=50%,N121*O121*P121*F!$B$50,IF(Q121=51%,N121*O121*P121*F!$B$51,IF(Q121=52%,N121*O121*P121*F!$B$52,IF(Q121=53%,N121*O121*P121*F!$B$53,IF(Q121=54%,N121*O121*P121*F!$B$54,IF(Q121=55%,N121*O121*P121*F!$B$55,IF(Q121=56%,N121*O121*P121*F!$B$56,IF(Q121=57%,N121*O121*P121*F!$B$57,IF(Q121=58%,N121*O121*P121*F!$B$58,IF(Q121=59%,N121*O121*P121*F!$B$59,IF(Q121=60%,N121*O121*P121*F!$B$60,IF(Q121=61%,N121*O121*P121*F!$B$61,IF(Q121=62%,N121*O121*P121*F!$B$62,IF(Q121=63%,N121*O121*P121*F!$B$63,IF(Q121=64%,N121*O121*P121*F!$B$64,IF(Q121=65%,N121*O121*P121*F!$B$65,IF(Q121=66%,N121*O121*P121*F!$B$66,IF(Q121=67%,N121*O121*P121*F!$B$67,IF(Q121=68%,N121*O121*P121*F!$B$68,IF(Q121=69%,N121*O121*P121*F!$B$69,IF(Q121=70%,N121*O121*P121*F!$B$70,IF(Q121=71%,N121*O121*P121*F!$B$71,IF(Q121=72%,N121*O121*P121*F!$B$72,IF(Q121=73%,N121*O121*P121*F!$B$73,IF(Q121=74%,N121*O121*P121*F!$B$74,IF(Q121=75%,N121*O121*P121*F!$B$75,IF(Q121=76%,N121*O121*P121*F!$B$76,IF(Q121=77%,N121*O121*P121*F!$B$77,IF(Q121=78%,N121*O121*P121*F!$B$78,IF(Q121=79%,N121*O121*P121*F!$B$79,IF(Q121=80%,N121*O121*P121*F!$B$80,IF(Q121=81%,N121*O121*P121*F!$B$81,IF(Q121=82%,N121*O121*P121*F!$B$82,IF(Q121=83%,N121*O121*P121*F!$B$83,IF(Q121=84%,N121*O121*P121*F!$B$84,IF(Q121=85%,N121*O121*P121*F!$B$85,IF(Q121=86%,N121*O121*P121*F!$B$86,IF(Q121=87%,N121*O121*P121*F!$B$87,IF(Q121=88%,N121*O121*P121*F!$B$88,IF(Q121=89%,N121*O121*P121*F!$B$89,IF(Q121=90%,N121*O121*P121*F!$B$90,IF(Q121=91%,N121*O121*P121*F!$B$91,IF(Q121=92%,N121*O121*P121*F!$B$92,IF(Q121=93%,N121*O121*P121*F!$B$93,IF(Q121=94%,N121*O121*P121*F!$B$94,IF(Q121=95%,N121*O121*P121*F!$B$95,IF(Q121=96%,N121*O121*P121*F!$B$96,IF(Q121=97%,N121*O121*P121*F!$B$97,IF(Q121=98%,N121*O121*P121*F!$B$98,IF(Q121=99%,N121*O121*P121*F!$B$99,IF(Q121&gt;99%,N121*O121*P121*F!$B$100,))))))))))))))))))))))))))))))))))))))))))))))))))))))))+IF(U121&lt;30%,0,IF(U121&lt;35%,R121*S121*T121*F!$B$33,IF(U121&lt;40%,R121*S121*T121*F!$B$38,IF(U121&lt;45%,R121*S121*T121*F!$B$43,IF(U121&lt;50%,R121*S121*T121*F!$B$48,IF(U121=50%,R121*S121*T121*F!$B$50,IF(U121=51%,R121*S121*T121*F!$B$51,IF(U121=52%,R121*S121*T121*F!$B$52,IF(U121=53%,R121*S121*T121*F!$B$53,IF(U121=54%,R121*S121*T121*F!$B$54,IF(U121=55%,R121*S121*T121*F!$B$55,IF(U121=56%,R121*S121*T121*F!$B$56,IF(U121=57%,R121*S121*T121*F!$B$57,IF(U121=58%,R121*S121*T121*F!$B$58,IF(U121=59%,R121*S121*T121*F!$B$59,IF(U121=60%,R121*S121*T121*F!$B$60,IF(U121=61%,R121*S121*T121*F!$B$61,IF(U121=62%,R121*S121*T121*F!$B$62,IF(U121=63%,R121*S121*T121*F!$B$63,IF(U121=64%,R121*S121*T121*F!$B$64,IF(U121=65%,R121*S121*T121*F!$B$65,IF(U121=66%,R121*S121*T121*F!$B$66,IF(U121=67%,R121*S121*T121*F!$B$67,IF(U121=68%,R121*S121*T121*F!$B$68,IF(U121=69%,R121*S121*T121*F!$B$69,IF(U121=70%,R121*S121*T121*F!$B$70,IF(U121=71%,R121*S121*T121*F!$B$71,IF(U121=72%,R121*S121*T121*F!$B$72,IF(U121=73%,R121*S121*T121*F!$B$73,IF(U121=74%,R121*S121*T121*F!$B$74,IF(U121=75%,R121*S121*T121*F!$B$75,IF(U121=76%,R121*S121*T121*F!$B$76,IF(U121=77%,R121*S121*T121*F!$B$77,IF(U121=78%,R121*S121*T121*F!$B$78,IF(U121=79%,R121*S121*T121*F!$B$79,IF(U121=80%,R121*S121*T121*F!$B$80,IF(U121=81%,R121*S121*T121*F!$B$81,IF(U121=82%,R121*S121*T121*F!$B$82,IF(U121=83%,R121*S121*T121*F!$B$83,IF(U121=84%,R121*S121*T121*F!$B$84,IF(U121=85%,R121*S121*T121*F!$B$85,IF(U121=86%,R121*S121*T121*F!$B$86,IF(U121=87%,R121*S121*T121*F!$B$87,IF(U121=88%,R121*S121*T121*F!$B$88,IF(U121=89%,R121*S121*T121*F!$B$89,IF(U121=90%,R121*S121*T121*F!$B$90,IF(U121=91%,R121*S121*T121*F!$B$91,IF(U121=92%,R121*S121*T121*F!$B$92,IF(U121=93%,R121*S121*T121*F!$B$93,IF(U121=94%,R121*S121*T121*F!$B$94,IF(U121=95%,R121*S121*T121*F!$B$95,IF(U121=96%,R121*S121*T121*F!$B$96,IF(U121=97%,R121*S121*T121*F!$B$97,IF(U121=98%,R121*S121*T121*F!$B$98,IF(U121=99%,R121*S121*T121*F!$B$99,IF(U121&gt;99%,R121*S121*T121*F!$B$100)))))))))))))))))))))))))))))))))))))))))))))))))))))))))*IF(ISNUMBER(E121),E121,1)*IF(ISNUMBER(D121),D121,1)</f>
        <v>0</v>
      </c>
      <c r="AA121" s="6">
        <f>G121*H121+K121*L121+O121*P121+S121*T121</f>
        <v>0</v>
      </c>
      <c r="AB121" s="35">
        <f>(H121*(IF(I121&lt;45%,0.5,IF(I121&lt;55%,0.8,IF(I121&lt;65%,0.9,IF(I121&lt;75%,1,IF(I121&lt;85%,1.1,1.2))))))+L121*(IF(M121&lt;45%,0.5,IF(M121&lt;55%,0.8,IF(M121&lt;65%,0.9,IF(M121&lt;75%,1,IF(M121&lt;85%,1.1,1.2))))))+P121*(IF(Q121&lt;45%,0.5,IF(Q121&lt;55%,0.8,IF(Q121&lt;65%,0.9,IF(Q121&lt;75%,1,IF(Q121&lt;85%,1.1,1.2))))))+T121*(IF(U121&lt;45%,0.5,IF(U121&lt;55%,0.8,IF(U121&lt;65%,0.9,IF(U121&lt;75%,1,IF(U121&lt;85%,1.1,1.2)))))))*IF(D121&gt;=0.8,6,IF(D121&lt;=0.4,1.5,3))</f>
        <v>0</v>
      </c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</row>
    <row r="122" spans="1:62" x14ac:dyDescent="0.25">
      <c r="A122" s="1125"/>
      <c r="B122" s="61" t="str">
        <f t="shared" ref="B122:E122" si="211">IF(B60="","",B60)</f>
        <v/>
      </c>
      <c r="C122" s="62" t="str">
        <f t="shared" si="211"/>
        <v/>
      </c>
      <c r="D122" s="63">
        <f t="shared" si="205"/>
        <v>0</v>
      </c>
      <c r="E122" s="64" t="str">
        <f t="shared" si="211"/>
        <v/>
      </c>
      <c r="F122" s="150"/>
      <c r="G122" s="151"/>
      <c r="H122" s="151"/>
      <c r="I122" s="102">
        <f t="shared" si="200"/>
        <v>0</v>
      </c>
      <c r="J122" s="150"/>
      <c r="K122" s="100"/>
      <c r="L122" s="100"/>
      <c r="M122" s="102">
        <f t="shared" si="201"/>
        <v>0</v>
      </c>
      <c r="N122" s="150"/>
      <c r="O122" s="100"/>
      <c r="P122" s="100"/>
      <c r="Q122" s="102">
        <f t="shared" si="202"/>
        <v>0</v>
      </c>
      <c r="R122" s="150"/>
      <c r="S122" s="100"/>
      <c r="T122" s="100"/>
      <c r="U122" s="101">
        <f t="shared" si="203"/>
        <v>0</v>
      </c>
      <c r="V122" s="110">
        <f t="shared" si="206"/>
        <v>0</v>
      </c>
      <c r="W122" s="111">
        <f t="shared" si="207"/>
        <v>0</v>
      </c>
      <c r="X122" s="53">
        <f>ROUND(IFERROR((W122/(Y122*IF(ISNUMBER(E122),E122,1))),0),2)</f>
        <v>0</v>
      </c>
      <c r="Y122" s="90" t="str">
        <f t="shared" si="209"/>
        <v/>
      </c>
      <c r="Z122" s="5">
        <f>(IF(I122&lt;30%,0,IF(I122&lt;35%,F122*G122*H122*F!$B$33,IF(I122&lt;40%,F122*G122*H122*F!$B$38,IF(I122&lt;45%,F122*G122*H122*F!$B$43,IF(I122&lt;50%,F122*G122*H122*F!$B$48,IF(I122=50%,F122*G122*H122*F!$B$50,IF(I122=51%,F122*G122*H122*F!$B$51,IF(I122=52%,F122*G122*H122*F!$B$52,IF(I122=53%,F122*G122*H122*F!$B$53,IF(I122=54%,F122*G122*H122*F!$B$54,IF(I122=55%,F122*G122*H122*F!$B$55,IF(I122=56%,F122*G122*H122*F!$B$56,IF(I122=57%,F122*G122*H122*F!$B$57,IF(I122=58%,F122*G122*H122*F!$B$58,IF(I122=59%,F122*G122*H122*F!$B$59,IF(I122=60%,F122*G122*H122*F!$B$60,IF(I122=61%,F122*G122*H122*F!$B$61,IF(I122=62%,F122*G122*H122*F!$B$62,IF(I122=63%,F122*G122*H122*F!$B$63,IF(I122=64%,F122*G122*H122*F!$B$64,IF(I122=65%,F122*G122*H122*F!$B$65,IF(I122=66%,F122*G122*H122*F!$B$66,IF(I122=67%,F122*G122*H122*F!$B$67,IF(I122=68%,F122*G122*H122*F!$B$68,IF(I122=69%,F122*G122*H122*F!$B$69,IF(I122=70%,F122*G122*H122*F!$B$70,IF(I122=71%,F122*G122*H122*F!$B$71,IF(I122=72%,F122*G122*H122*F!$B$72,IF(I122=73%,F122*G122*H122*F!$B$73,IF(I122=74%,F122*G122*H122*F!$B$74,IF(I122=75%,F122*G122*H122*F!$B$75,IF(I122=76%,F122*G122*H122*F!$B$76,IF(I122=77%,F122*G122*H122*F!$B$77,IF(I122=78%,F122*G122*H122*F!$B$78,IF(I122=79%,F122*G122*H122*F!$B$79,IF(I122=80%,F122*G122*H122*F!$B$80,IF(I122=81%,F122*G122*H122*F!$B$81,IF(I122=82%,F122*G122*H122*F!$B$82,IF(I122=83%,F122*G122*H122*F!$B$83,IF(I122=84%,F122*G122*H122*F!$B$84,IF(I122=85%,F122*G122*H122*F!$B$85,IF(I122=86%,F122*G122*H122*F!$B$86,IF(I122=87%,F122*G122*H122*F!$B$87,IF(I122=88%,F122*G122*H122*F!$B$88,IF(I122=89%,F122*G122*H122*F!$B$89,IF(I122=90%,F122*G122*H122*F!$B$90,IF(I122=91%,F122*G122*H122*F!$B$91,IF(I122=92%,F122*G122*H122*F!$B$92,IF(I122=93%,F122*G122*H122*F!$B$93,IF(I122=94%,F122*G122*H122*F!$B$94,IF(I122=95%,F122*G122*H122*F!$B$95,IF(I122=96%,F122*G122*H122*F!$B$96,IF(I122=97%,F122*G122*H122*F!$B$97,IF(I122=98%,F122*G122*H122*F!$B$98,IF(I122=99%,F122*G122*H122*F!$B$99,IF(I122&gt;99%,F122*G122*H122*F!$B$100,))))))))))))))))))))))))))))))))))))))))))))))))))))))))+IF(M122&lt;30%,0,IF(M122&lt;35%,J122*K122*L122*F!$B$33,IF(M122&lt;40%,J122*K122*L122*F!$B$38,IF(M122&lt;45%,J122*K122*L122*F!$B$43,IF(M122&lt;50%,J122*K122*L122*F!$B$48,IF(M122=50%,J122*K122*L122*F!$B$50,IF(M122=51%,J122*K122*L122*F!$B$51,IF(M122=52%,J122*K122*L122*F!$B$52,IF(M122=53%,J122*K122*L122*F!$B$53,IF(M122=54%,J122*K122*L122*F!$B$54,IF(M122=55%,J122*K122*L122*F!$B$55,IF(M122=56%,J122*K122*L122*F!$B$56,IF(M122=57%,J122*K122*L122*F!$B$57,IF(M122=58%,J122*K122*L122*F!$B$58,IF(M122=59%,J122*K122*L122*F!$B$59,IF(M122=60%,J122*K122*L122*F!$B$60,IF(M122=61%,J122*K122*L122*F!$B$61,IF(M122=62%,J122*K122*L122*F!$B$62,IF(M122=63%,J122*K122*L122*F!$B$63,IF(M122=64%,J122*K122*L122*F!$B$64,IF(M122=65%,J122*K122*L122*F!$B$65,IF(M122=66%,J122*K122*L122*F!$B$66,IF(M122=67%,J122*K122*L122*F!$B$67,IF(M122=68%,J122*K122*L122*F!$B$68,IF(M122=69%,J122*K122*L122*F!$B$69,IF(M122=70%,J122*K122*L122*F!$B$70,IF(M122=71%,J122*K122*L122*F!$B$71,IF(M122=72%,J122*K122*L122*F!$B$72,IF(M122=73%,J122*K122*L122*F!$B$73,IF(M122=74%,J122*K122*L122*F!$B$74,IF(M122=75%,J122*K122*L122*F!$B$75,IF(M122=76%,J122*K122*L122*F!$B$76,IF(M122=77%,J122*K122*L122*F!$B$77,IF(M122=78%,J122*K122*L122*F!$B$78,IF(M122=79%,J122*K122*L122*F!$B$79,IF(M122=80%,J122*K122*L122*F!$B$80,IF(M122=81%,J122*K122*L122*F!$B$81,IF(M122=82%,J122*K122*L122*F!$B$82,IF(M122=83%,J122*K122*L122*F!$B$83,IF(M122=84%,J122*K122*L122*F!$B$84,IF(M122=85%,J122*K122*L122*F!$B$85,IF(M122=86%,J122*K122*L122*F!$B$86,IF(M122=87%,J122*K122*L122*F!$B$87,IF(M122=88%,J122*K122*L122*F!$B$88,IF(M122=89%,J122*K122*L122*F!$B$89,IF(M122=90%,J122*K122*L122*F!$B$90,IF(M122=91%,J122*K122*L122*F!$B$91,IF(M122=92%,J122*K122*L122*F!$B$92,IF(M122=93%,J122*K122*L122*F!$B$93,IF(M122=94%,J122*K122*L122*F!$B$94,IF(M122=95%,J122*K122*L122*F!$B$95,IF(M122=96%,J122*K122*L122*F!$B$96,IF(M122=97%,J122*K122*L122*F!$B$97,IF(M122=98%,J122*K122*L122*F!$B$98,IF(M122=99%,J122*K122*L122*F!$B$99,IF(M122&gt;99%,J122*K122*L122*F!$B$100,))))))))))))))))))))))))))))))))))))))))))))))))))))))))+IF(Q122&lt;30%,0,IF(Q122&lt;35%,N122*O122*P122*F!$B$33,IF(Q122&lt;40%,N122*O122*P122*F!$B$38,IF(Q122&lt;45%,N122*O122*P122*F!$B$43,IF(Q122&lt;50%,N122*O122*P122*F!$B$48,IF(Q122=50%,N122*O122*P122*F!$B$50,IF(Q122=51%,N122*O122*P122*F!$B$51,IF(Q122=52%,N122*O122*P122*F!$B$52,IF(Q122=53%,N122*O122*P122*F!$B$53,IF(Q122=54%,N122*O122*P122*F!$B$54,IF(Q122=55%,N122*O122*P122*F!$B$55,IF(Q122=56%,N122*O122*P122*F!$B$56,IF(Q122=57%,N122*O122*P122*F!$B$57,IF(Q122=58%,N122*O122*P122*F!$B$58,IF(Q122=59%,N122*O122*P122*F!$B$59,IF(Q122=60%,N122*O122*P122*F!$B$60,IF(Q122=61%,N122*O122*P122*F!$B$61,IF(Q122=62%,N122*O122*P122*F!$B$62,IF(Q122=63%,N122*O122*P122*F!$B$63,IF(Q122=64%,N122*O122*P122*F!$B$64,IF(Q122=65%,N122*O122*P122*F!$B$65,IF(Q122=66%,N122*O122*P122*F!$B$66,IF(Q122=67%,N122*O122*P122*F!$B$67,IF(Q122=68%,N122*O122*P122*F!$B$68,IF(Q122=69%,N122*O122*P122*F!$B$69,IF(Q122=70%,N122*O122*P122*F!$B$70,IF(Q122=71%,N122*O122*P122*F!$B$71,IF(Q122=72%,N122*O122*P122*F!$B$72,IF(Q122=73%,N122*O122*P122*F!$B$73,IF(Q122=74%,N122*O122*P122*F!$B$74,IF(Q122=75%,N122*O122*P122*F!$B$75,IF(Q122=76%,N122*O122*P122*F!$B$76,IF(Q122=77%,N122*O122*P122*F!$B$77,IF(Q122=78%,N122*O122*P122*F!$B$78,IF(Q122=79%,N122*O122*P122*F!$B$79,IF(Q122=80%,N122*O122*P122*F!$B$80,IF(Q122=81%,N122*O122*P122*F!$B$81,IF(Q122=82%,N122*O122*P122*F!$B$82,IF(Q122=83%,N122*O122*P122*F!$B$83,IF(Q122=84%,N122*O122*P122*F!$B$84,IF(Q122=85%,N122*O122*P122*F!$B$85,IF(Q122=86%,N122*O122*P122*F!$B$86,IF(Q122=87%,N122*O122*P122*F!$B$87,IF(Q122=88%,N122*O122*P122*F!$B$88,IF(Q122=89%,N122*O122*P122*F!$B$89,IF(Q122=90%,N122*O122*P122*F!$B$90,IF(Q122=91%,N122*O122*P122*F!$B$91,IF(Q122=92%,N122*O122*P122*F!$B$92,IF(Q122=93%,N122*O122*P122*F!$B$93,IF(Q122=94%,N122*O122*P122*F!$B$94,IF(Q122=95%,N122*O122*P122*F!$B$95,IF(Q122=96%,N122*O122*P122*F!$B$96,IF(Q122=97%,N122*O122*P122*F!$B$97,IF(Q122=98%,N122*O122*P122*F!$B$98,IF(Q122=99%,N122*O122*P122*F!$B$99,IF(Q122&gt;99%,N122*O122*P122*F!$B$100,))))))))))))))))))))))))))))))))))))))))))))))))))))))))+IF(U122&lt;30%,0,IF(U122&lt;35%,R122*S122*T122*F!$B$33,IF(U122&lt;40%,R122*S122*T122*F!$B$38,IF(U122&lt;45%,R122*S122*T122*F!$B$43,IF(U122&lt;50%,R122*S122*T122*F!$B$48,IF(U122=50%,R122*S122*T122*F!$B$50,IF(U122=51%,R122*S122*T122*F!$B$51,IF(U122=52%,R122*S122*T122*F!$B$52,IF(U122=53%,R122*S122*T122*F!$B$53,IF(U122=54%,R122*S122*T122*F!$B$54,IF(U122=55%,R122*S122*T122*F!$B$55,IF(U122=56%,R122*S122*T122*F!$B$56,IF(U122=57%,R122*S122*T122*F!$B$57,IF(U122=58%,R122*S122*T122*F!$B$58,IF(U122=59%,R122*S122*T122*F!$B$59,IF(U122=60%,R122*S122*T122*F!$B$60,IF(U122=61%,R122*S122*T122*F!$B$61,IF(U122=62%,R122*S122*T122*F!$B$62,IF(U122=63%,R122*S122*T122*F!$B$63,IF(U122=64%,R122*S122*T122*F!$B$64,IF(U122=65%,R122*S122*T122*F!$B$65,IF(U122=66%,R122*S122*T122*F!$B$66,IF(U122=67%,R122*S122*T122*F!$B$67,IF(U122=68%,R122*S122*T122*F!$B$68,IF(U122=69%,R122*S122*T122*F!$B$69,IF(U122=70%,R122*S122*T122*F!$B$70,IF(U122=71%,R122*S122*T122*F!$B$71,IF(U122=72%,R122*S122*T122*F!$B$72,IF(U122=73%,R122*S122*T122*F!$B$73,IF(U122=74%,R122*S122*T122*F!$B$74,IF(U122=75%,R122*S122*T122*F!$B$75,IF(U122=76%,R122*S122*T122*F!$B$76,IF(U122=77%,R122*S122*T122*F!$B$77,IF(U122=78%,R122*S122*T122*F!$B$78,IF(U122=79%,R122*S122*T122*F!$B$79,IF(U122=80%,R122*S122*T122*F!$B$80,IF(U122=81%,R122*S122*T122*F!$B$81,IF(U122=82%,R122*S122*T122*F!$B$82,IF(U122=83%,R122*S122*T122*F!$B$83,IF(U122=84%,R122*S122*T122*F!$B$84,IF(U122=85%,R122*S122*T122*F!$B$85,IF(U122=86%,R122*S122*T122*F!$B$86,IF(U122=87%,R122*S122*T122*F!$B$87,IF(U122=88%,R122*S122*T122*F!$B$88,IF(U122=89%,R122*S122*T122*F!$B$89,IF(U122=90%,R122*S122*T122*F!$B$90,IF(U122=91%,R122*S122*T122*F!$B$91,IF(U122=92%,R122*S122*T122*F!$B$92,IF(U122=93%,R122*S122*T122*F!$B$93,IF(U122=94%,R122*S122*T122*F!$B$94,IF(U122=95%,R122*S122*T122*F!$B$95,IF(U122=96%,R122*S122*T122*F!$B$96,IF(U122=97%,R122*S122*T122*F!$B$97,IF(U122=98%,R122*S122*T122*F!$B$98,IF(U122=99%,R122*S122*T122*F!$B$99,IF(U122&gt;99%,R122*S122*T122*F!$B$100)))))))))))))))))))))))))))))))))))))))))))))))))))))))))*IF(ISNUMBER(E122),E122,1)*IF(ISNUMBER(D122),D122,1)</f>
        <v>0</v>
      </c>
      <c r="AA122" s="5">
        <f>G122*H122+K122*L122+O122*P122+S122*T122</f>
        <v>0</v>
      </c>
      <c r="AB122" s="32">
        <f>(H122*(IF(I122&lt;45%,0.5,IF(I122&lt;55%,0.8,IF(I122&lt;65%,0.9,IF(I122&lt;75%,1,IF(I122&lt;85%,1.1,1.2))))))+L122*(IF(M122&lt;45%,0.5,IF(M122&lt;55%,0.8,IF(M122&lt;65%,0.9,IF(M122&lt;75%,1,IF(M122&lt;85%,1.1,1.2))))))+P122*(IF(Q122&lt;45%,0.5,IF(Q122&lt;55%,0.8,IF(Q122&lt;65%,0.9,IF(Q122&lt;75%,1,IF(Q122&lt;85%,1.1,1.2))))))+T122*(IF(U122&lt;45%,0.5,IF(U122&lt;55%,0.8,IF(U122&lt;65%,0.9,IF(U122&lt;75%,1,IF(U122&lt;85%,1.1,1.2)))))))*IF(D122&gt;=0.8,6,IF(D122&lt;=0.4,1.5,3))</f>
        <v>0</v>
      </c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</row>
    <row r="123" spans="1:62" x14ac:dyDescent="0.25">
      <c r="A123" s="1125"/>
      <c r="B123" s="61" t="str">
        <f t="shared" ref="B123:E123" si="212">IF(B61="","",B61)</f>
        <v/>
      </c>
      <c r="C123" s="62" t="str">
        <f t="shared" si="212"/>
        <v/>
      </c>
      <c r="D123" s="63">
        <f t="shared" si="205"/>
        <v>0</v>
      </c>
      <c r="E123" s="64" t="str">
        <f t="shared" si="212"/>
        <v/>
      </c>
      <c r="F123" s="152"/>
      <c r="G123" s="153"/>
      <c r="H123" s="153"/>
      <c r="I123" s="95">
        <f t="shared" si="200"/>
        <v>0</v>
      </c>
      <c r="J123" s="152"/>
      <c r="K123" s="94"/>
      <c r="L123" s="94"/>
      <c r="M123" s="95">
        <f t="shared" si="201"/>
        <v>0</v>
      </c>
      <c r="N123" s="152"/>
      <c r="O123" s="94"/>
      <c r="P123" s="94"/>
      <c r="Q123" s="95">
        <f t="shared" si="202"/>
        <v>0</v>
      </c>
      <c r="R123" s="152"/>
      <c r="S123" s="94"/>
      <c r="T123" s="94"/>
      <c r="U123" s="93">
        <f t="shared" si="203"/>
        <v>0</v>
      </c>
      <c r="V123" s="113">
        <f t="shared" si="206"/>
        <v>0</v>
      </c>
      <c r="W123" s="114">
        <f t="shared" si="207"/>
        <v>0</v>
      </c>
      <c r="X123" s="36">
        <f t="shared" ref="X123" si="213">ROUND(IFERROR((W123/(Y123*IF(ISNUMBER(E123),E123,1))),0),2)</f>
        <v>0</v>
      </c>
      <c r="Y123" s="90" t="str">
        <f t="shared" si="209"/>
        <v/>
      </c>
      <c r="Z123" s="6">
        <f>(IF(I123&lt;30%,0,IF(I123&lt;35%,F123*G123*H123*F!$B$33,IF(I123&lt;40%,F123*G123*H123*F!$B$38,IF(I123&lt;45%,F123*G123*H123*F!$B$43,IF(I123&lt;50%,F123*G123*H123*F!$B$48,IF(I123=50%,F123*G123*H123*F!$B$50,IF(I123=51%,F123*G123*H123*F!$B$51,IF(I123=52%,F123*G123*H123*F!$B$52,IF(I123=53%,F123*G123*H123*F!$B$53,IF(I123=54%,F123*G123*H123*F!$B$54,IF(I123=55%,F123*G123*H123*F!$B$55,IF(I123=56%,F123*G123*H123*F!$B$56,IF(I123=57%,F123*G123*H123*F!$B$57,IF(I123=58%,F123*G123*H123*F!$B$58,IF(I123=59%,F123*G123*H123*F!$B$59,IF(I123=60%,F123*G123*H123*F!$B$60,IF(I123=61%,F123*G123*H123*F!$B$61,IF(I123=62%,F123*G123*H123*F!$B$62,IF(I123=63%,F123*G123*H123*F!$B$63,IF(I123=64%,F123*G123*H123*F!$B$64,IF(I123=65%,F123*G123*H123*F!$B$65,IF(I123=66%,F123*G123*H123*F!$B$66,IF(I123=67%,F123*G123*H123*F!$B$67,IF(I123=68%,F123*G123*H123*F!$B$68,IF(I123=69%,F123*G123*H123*F!$B$69,IF(I123=70%,F123*G123*H123*F!$B$70,IF(I123=71%,F123*G123*H123*F!$B$71,IF(I123=72%,F123*G123*H123*F!$B$72,IF(I123=73%,F123*G123*H123*F!$B$73,IF(I123=74%,F123*G123*H123*F!$B$74,IF(I123=75%,F123*G123*H123*F!$B$75,IF(I123=76%,F123*G123*H123*F!$B$76,IF(I123=77%,F123*G123*H123*F!$B$77,IF(I123=78%,F123*G123*H123*F!$B$78,IF(I123=79%,F123*G123*H123*F!$B$79,IF(I123=80%,F123*G123*H123*F!$B$80,IF(I123=81%,F123*G123*H123*F!$B$81,IF(I123=82%,F123*G123*H123*F!$B$82,IF(I123=83%,F123*G123*H123*F!$B$83,IF(I123=84%,F123*G123*H123*F!$B$84,IF(I123=85%,F123*G123*H123*F!$B$85,IF(I123=86%,F123*G123*H123*F!$B$86,IF(I123=87%,F123*G123*H123*F!$B$87,IF(I123=88%,F123*G123*H123*F!$B$88,IF(I123=89%,F123*G123*H123*F!$B$89,IF(I123=90%,F123*G123*H123*F!$B$90,IF(I123=91%,F123*G123*H123*F!$B$91,IF(I123=92%,F123*G123*H123*F!$B$92,IF(I123=93%,F123*G123*H123*F!$B$93,IF(I123=94%,F123*G123*H123*F!$B$94,IF(I123=95%,F123*G123*H123*F!$B$95,IF(I123=96%,F123*G123*H123*F!$B$96,IF(I123=97%,F123*G123*H123*F!$B$97,IF(I123=98%,F123*G123*H123*F!$B$98,IF(I123=99%,F123*G123*H123*F!$B$99,IF(I123&gt;99%,F123*G123*H123*F!$B$100,))))))))))))))))))))))))))))))))))))))))))))))))))))))))+IF(M123&lt;30%,0,IF(M123&lt;35%,J123*K123*L123*F!$B$33,IF(M123&lt;40%,J123*K123*L123*F!$B$38,IF(M123&lt;45%,J123*K123*L123*F!$B$43,IF(M123&lt;50%,J123*K123*L123*F!$B$48,IF(M123=50%,J123*K123*L123*F!$B$50,IF(M123=51%,J123*K123*L123*F!$B$51,IF(M123=52%,J123*K123*L123*F!$B$52,IF(M123=53%,J123*K123*L123*F!$B$53,IF(M123=54%,J123*K123*L123*F!$B$54,IF(M123=55%,J123*K123*L123*F!$B$55,IF(M123=56%,J123*K123*L123*F!$B$56,IF(M123=57%,J123*K123*L123*F!$B$57,IF(M123=58%,J123*K123*L123*F!$B$58,IF(M123=59%,J123*K123*L123*F!$B$59,IF(M123=60%,J123*K123*L123*F!$B$60,IF(M123=61%,J123*K123*L123*F!$B$61,IF(M123=62%,J123*K123*L123*F!$B$62,IF(M123=63%,J123*K123*L123*F!$B$63,IF(M123=64%,J123*K123*L123*F!$B$64,IF(M123=65%,J123*K123*L123*F!$B$65,IF(M123=66%,J123*K123*L123*F!$B$66,IF(M123=67%,J123*K123*L123*F!$B$67,IF(M123=68%,J123*K123*L123*F!$B$68,IF(M123=69%,J123*K123*L123*F!$B$69,IF(M123=70%,J123*K123*L123*F!$B$70,IF(M123=71%,J123*K123*L123*F!$B$71,IF(M123=72%,J123*K123*L123*F!$B$72,IF(M123=73%,J123*K123*L123*F!$B$73,IF(M123=74%,J123*K123*L123*F!$B$74,IF(M123=75%,J123*K123*L123*F!$B$75,IF(M123=76%,J123*K123*L123*F!$B$76,IF(M123=77%,J123*K123*L123*F!$B$77,IF(M123=78%,J123*K123*L123*F!$B$78,IF(M123=79%,J123*K123*L123*F!$B$79,IF(M123=80%,J123*K123*L123*F!$B$80,IF(M123=81%,J123*K123*L123*F!$B$81,IF(M123=82%,J123*K123*L123*F!$B$82,IF(M123=83%,J123*K123*L123*F!$B$83,IF(M123=84%,J123*K123*L123*F!$B$84,IF(M123=85%,J123*K123*L123*F!$B$85,IF(M123=86%,J123*K123*L123*F!$B$86,IF(M123=87%,J123*K123*L123*F!$B$87,IF(M123=88%,J123*K123*L123*F!$B$88,IF(M123=89%,J123*K123*L123*F!$B$89,IF(M123=90%,J123*K123*L123*F!$B$90,IF(M123=91%,J123*K123*L123*F!$B$91,IF(M123=92%,J123*K123*L123*F!$B$92,IF(M123=93%,J123*K123*L123*F!$B$93,IF(M123=94%,J123*K123*L123*F!$B$94,IF(M123=95%,J123*K123*L123*F!$B$95,IF(M123=96%,J123*K123*L123*F!$B$96,IF(M123=97%,J123*K123*L123*F!$B$97,IF(M123=98%,J123*K123*L123*F!$B$98,IF(M123=99%,J123*K123*L123*F!$B$99,IF(M123&gt;99%,J123*K123*L123*F!$B$100,))))))))))))))))))))))))))))))))))))))))))))))))))))))))+IF(Q123&lt;30%,0,IF(Q123&lt;35%,N123*O123*P123*F!$B$33,IF(Q123&lt;40%,N123*O123*P123*F!$B$38,IF(Q123&lt;45%,N123*O123*P123*F!$B$43,IF(Q123&lt;50%,N123*O123*P123*F!$B$48,IF(Q123=50%,N123*O123*P123*F!$B$50,IF(Q123=51%,N123*O123*P123*F!$B$51,IF(Q123=52%,N123*O123*P123*F!$B$52,IF(Q123=53%,N123*O123*P123*F!$B$53,IF(Q123=54%,N123*O123*P123*F!$B$54,IF(Q123=55%,N123*O123*P123*F!$B$55,IF(Q123=56%,N123*O123*P123*F!$B$56,IF(Q123=57%,N123*O123*P123*F!$B$57,IF(Q123=58%,N123*O123*P123*F!$B$58,IF(Q123=59%,N123*O123*P123*F!$B$59,IF(Q123=60%,N123*O123*P123*F!$B$60,IF(Q123=61%,N123*O123*P123*F!$B$61,IF(Q123=62%,N123*O123*P123*F!$B$62,IF(Q123=63%,N123*O123*P123*F!$B$63,IF(Q123=64%,N123*O123*P123*F!$B$64,IF(Q123=65%,N123*O123*P123*F!$B$65,IF(Q123=66%,N123*O123*P123*F!$B$66,IF(Q123=67%,N123*O123*P123*F!$B$67,IF(Q123=68%,N123*O123*P123*F!$B$68,IF(Q123=69%,N123*O123*P123*F!$B$69,IF(Q123=70%,N123*O123*P123*F!$B$70,IF(Q123=71%,N123*O123*P123*F!$B$71,IF(Q123=72%,N123*O123*P123*F!$B$72,IF(Q123=73%,N123*O123*P123*F!$B$73,IF(Q123=74%,N123*O123*P123*F!$B$74,IF(Q123=75%,N123*O123*P123*F!$B$75,IF(Q123=76%,N123*O123*P123*F!$B$76,IF(Q123=77%,N123*O123*P123*F!$B$77,IF(Q123=78%,N123*O123*P123*F!$B$78,IF(Q123=79%,N123*O123*P123*F!$B$79,IF(Q123=80%,N123*O123*P123*F!$B$80,IF(Q123=81%,N123*O123*P123*F!$B$81,IF(Q123=82%,N123*O123*P123*F!$B$82,IF(Q123=83%,N123*O123*P123*F!$B$83,IF(Q123=84%,N123*O123*P123*F!$B$84,IF(Q123=85%,N123*O123*P123*F!$B$85,IF(Q123=86%,N123*O123*P123*F!$B$86,IF(Q123=87%,N123*O123*P123*F!$B$87,IF(Q123=88%,N123*O123*P123*F!$B$88,IF(Q123=89%,N123*O123*P123*F!$B$89,IF(Q123=90%,N123*O123*P123*F!$B$90,IF(Q123=91%,N123*O123*P123*F!$B$91,IF(Q123=92%,N123*O123*P123*F!$B$92,IF(Q123=93%,N123*O123*P123*F!$B$93,IF(Q123=94%,N123*O123*P123*F!$B$94,IF(Q123=95%,N123*O123*P123*F!$B$95,IF(Q123=96%,N123*O123*P123*F!$B$96,IF(Q123=97%,N123*O123*P123*F!$B$97,IF(Q123=98%,N123*O123*P123*F!$B$98,IF(Q123=99%,N123*O123*P123*F!$B$99,IF(Q123&gt;99%,N123*O123*P123*F!$B$100,))))))))))))))))))))))))))))))))))))))))))))))))))))))))+IF(U123&lt;30%,0,IF(U123&lt;35%,R123*S123*T123*F!$B$33,IF(U123&lt;40%,R123*S123*T123*F!$B$38,IF(U123&lt;45%,R123*S123*T123*F!$B$43,IF(U123&lt;50%,R123*S123*T123*F!$B$48,IF(U123=50%,R123*S123*T123*F!$B$50,IF(U123=51%,R123*S123*T123*F!$B$51,IF(U123=52%,R123*S123*T123*F!$B$52,IF(U123=53%,R123*S123*T123*F!$B$53,IF(U123=54%,R123*S123*T123*F!$B$54,IF(U123=55%,R123*S123*T123*F!$B$55,IF(U123=56%,R123*S123*T123*F!$B$56,IF(U123=57%,R123*S123*T123*F!$B$57,IF(U123=58%,R123*S123*T123*F!$B$58,IF(U123=59%,R123*S123*T123*F!$B$59,IF(U123=60%,R123*S123*T123*F!$B$60,IF(U123=61%,R123*S123*T123*F!$B$61,IF(U123=62%,R123*S123*T123*F!$B$62,IF(U123=63%,R123*S123*T123*F!$B$63,IF(U123=64%,R123*S123*T123*F!$B$64,IF(U123=65%,R123*S123*T123*F!$B$65,IF(U123=66%,R123*S123*T123*F!$B$66,IF(U123=67%,R123*S123*T123*F!$B$67,IF(U123=68%,R123*S123*T123*F!$B$68,IF(U123=69%,R123*S123*T123*F!$B$69,IF(U123=70%,R123*S123*T123*F!$B$70,IF(U123=71%,R123*S123*T123*F!$B$71,IF(U123=72%,R123*S123*T123*F!$B$72,IF(U123=73%,R123*S123*T123*F!$B$73,IF(U123=74%,R123*S123*T123*F!$B$74,IF(U123=75%,R123*S123*T123*F!$B$75,IF(U123=76%,R123*S123*T123*F!$B$76,IF(U123=77%,R123*S123*T123*F!$B$77,IF(U123=78%,R123*S123*T123*F!$B$78,IF(U123=79%,R123*S123*T123*F!$B$79,IF(U123=80%,R123*S123*T123*F!$B$80,IF(U123=81%,R123*S123*T123*F!$B$81,IF(U123=82%,R123*S123*T123*F!$B$82,IF(U123=83%,R123*S123*T123*F!$B$83,IF(U123=84%,R123*S123*T123*F!$B$84,IF(U123=85%,R123*S123*T123*F!$B$85,IF(U123=86%,R123*S123*T123*F!$B$86,IF(U123=87%,R123*S123*T123*F!$B$87,IF(U123=88%,R123*S123*T123*F!$B$88,IF(U123=89%,R123*S123*T123*F!$B$89,IF(U123=90%,R123*S123*T123*F!$B$90,IF(U123=91%,R123*S123*T123*F!$B$91,IF(U123=92%,R123*S123*T123*F!$B$92,IF(U123=93%,R123*S123*T123*F!$B$93,IF(U123=94%,R123*S123*T123*F!$B$94,IF(U123=95%,R123*S123*T123*F!$B$95,IF(U123=96%,R123*S123*T123*F!$B$96,IF(U123=97%,R123*S123*T123*F!$B$97,IF(U123=98%,R123*S123*T123*F!$B$98,IF(U123=99%,R123*S123*T123*F!$B$99,IF(U123&gt;99%,R123*S123*T123*F!$B$100)))))))))))))))))))))))))))))))))))))))))))))))))))))))))*IF(ISNUMBER(E123),E123,1)*IF(ISNUMBER(D123),D123,1)</f>
        <v>0</v>
      </c>
      <c r="AA123" s="6">
        <f>G123*H123+K123*L123+O123*P123+S123*T123</f>
        <v>0</v>
      </c>
      <c r="AB123" s="35">
        <f>(H123*(IF(I123&lt;45%,0.5,IF(I123&lt;55%,0.8,IF(I123&lt;65%,0.9,IF(I123&lt;75%,1,IF(I123&lt;85%,1.1,1.2))))))+L123*(IF(M123&lt;45%,0.5,IF(M123&lt;55%,0.8,IF(M123&lt;65%,0.9,IF(M123&lt;75%,1,IF(M123&lt;85%,1.1,1.2))))))+P123*(IF(Q123&lt;45%,0.5,IF(Q123&lt;55%,0.8,IF(Q123&lt;65%,0.9,IF(Q123&lt;75%,1,IF(Q123&lt;85%,1.1,1.2))))))+T123*(IF(U123&lt;45%,0.5,IF(U123&lt;55%,0.8,IF(U123&lt;65%,0.9,IF(U123&lt;75%,1,IF(U123&lt;85%,1.1,1.2)))))))*IF(D123&gt;=0.8,6,IF(D123&lt;=0.4,1.5,3))</f>
        <v>0</v>
      </c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</row>
    <row r="124" spans="1:62" ht="15.75" thickBot="1" x14ac:dyDescent="0.3">
      <c r="A124" s="1126"/>
      <c r="B124" s="165"/>
      <c r="C124" s="166"/>
      <c r="D124" s="134">
        <f>ROUND(IFERROR((D119*(G119*H119+K119*L119+O119*P119+S119*T119)+D120*(G120*H120+K120*L120+O120*P120+S120*T120)+D121*(G121*H121+K121*L121+O121*P121+S121*T121)+D122*(G122*H122+K122*L122+O122*P122+S122*T122)+D123*(G123*H123+K123*L123+O123*P123+S123*T123))/((G119*H119+K119*L119+O119*P119+S119*T119)+(G120*H120+K120*L120+O120*P120+S120*T120)+(G121*H121+K121*L121+O121*P121+S121*T121)+(G122*H122+K122*L122+O122*P122+S122*T122)+(G123*H123+K123*L123+O123*P123+S123*T123)),0),3)</f>
        <v>0</v>
      </c>
      <c r="E124" s="173"/>
      <c r="F124" s="174"/>
      <c r="G124" s="175"/>
      <c r="H124" s="175"/>
      <c r="I124" s="176"/>
      <c r="J124" s="174"/>
      <c r="K124" s="177"/>
      <c r="L124" s="177"/>
      <c r="M124" s="178"/>
      <c r="N124" s="174"/>
      <c r="O124" s="177"/>
      <c r="P124" s="177"/>
      <c r="Q124" s="179"/>
      <c r="R124" s="174"/>
      <c r="S124" s="180"/>
      <c r="T124" s="177"/>
      <c r="U124" s="178"/>
      <c r="V124" s="122">
        <f>SUM(V119:V123)</f>
        <v>0</v>
      </c>
      <c r="W124" s="117">
        <f>IFERROR(V124/AA124,0)</f>
        <v>0</v>
      </c>
      <c r="X124" s="118">
        <f>ROUND(IFERROR((D119*(I119*G119*H119+M119*K119*L119+Q119*O119*P119+U119*S119*T119)+D120*(I120*G120*H120+M120*K120*L120+Q120*O120*P120+U120*S120*T120)+D121*(I121*G121*H121+M121*K121*L121+Q121*O121*P121+U121*S121*T121)+D122*(I122*G122*H122+M122*K122*L122+Q122*O122*P122+U122*S122*T122)+D123*(I123*G123*H123+M123*K123*L123+Q123*O123*P123+U123*S123*T123))/(D119*(G119*H119+K119*L119+O119*P119+S119*T119)+D120*(G120*H120+K120*L120+O120*P120+S120*T120)+D121*(G121*H121+K121*L121+O121*P121+S121*T121)+D122*(G122*H122+K122*L122+O122*P122+S122*T122)+D123*(G123*H123+K123*L123+O123*P123+S123*T123)),0),2)</f>
        <v>0</v>
      </c>
      <c r="Y124" s="9"/>
      <c r="Z124" s="9">
        <f>SUM(Z119:Z123)</f>
        <v>0</v>
      </c>
      <c r="AA124" s="117">
        <f>SUM(AA119:AA123)</f>
        <v>0</v>
      </c>
      <c r="AB124" s="119">
        <f>IF(SUM(AB119:AB123)=0,TIME(,0,),TIME(,SUM(AB119:AB123)+30,))</f>
        <v>0</v>
      </c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</row>
    <row r="125" spans="1:62" ht="15.75" x14ac:dyDescent="0.25">
      <c r="A125" s="1131" t="s">
        <v>19</v>
      </c>
      <c r="B125" s="1132"/>
      <c r="C125" s="1132"/>
      <c r="D125" s="1132"/>
      <c r="E125" s="1132"/>
      <c r="F125" s="1132"/>
      <c r="G125" s="1132"/>
      <c r="H125" s="1132"/>
      <c r="I125" s="1132"/>
      <c r="J125" s="1132"/>
      <c r="K125" s="1132"/>
      <c r="L125" s="1132"/>
      <c r="M125" s="1132"/>
      <c r="N125" s="1132"/>
      <c r="O125" s="1132"/>
      <c r="P125" s="1132"/>
      <c r="Q125" s="1132"/>
      <c r="R125" s="1132"/>
      <c r="S125" s="1132"/>
      <c r="T125" s="1132"/>
      <c r="U125" s="1132"/>
      <c r="V125" s="20">
        <f>V132+V138+V144+V150+V156+V162+V168+V174+V180+V186</f>
        <v>0</v>
      </c>
      <c r="W125" s="20">
        <f>IFERROR(V125/AA125,0)</f>
        <v>0</v>
      </c>
      <c r="X125" s="21"/>
      <c r="Y125" s="164">
        <v>5.0000000000000001E-3</v>
      </c>
      <c r="Z125" s="20">
        <f>Z132+Z138+Z144+Z150+Z156+Z162+Z168+Z174+Z180+Z186</f>
        <v>0</v>
      </c>
      <c r="AA125" s="20">
        <f>AA132+AA138+AA144+AA150+AA156+AA162+AA168+AA174+AA180+AA186</f>
        <v>0</v>
      </c>
      <c r="AB125" s="22">
        <f>AB132+AB138+AB144+AB150+AB156+AB162+AB168+AB174+AB180+AB186</f>
        <v>0</v>
      </c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</row>
    <row r="126" spans="1:62" ht="15.75" thickBot="1" x14ac:dyDescent="0.3">
      <c r="A126" s="139" t="s">
        <v>3</v>
      </c>
      <c r="B126" s="24" t="s">
        <v>10</v>
      </c>
      <c r="C126" s="24" t="s">
        <v>11</v>
      </c>
      <c r="D126" s="25" t="s">
        <v>12</v>
      </c>
      <c r="E126" s="49" t="s">
        <v>60</v>
      </c>
      <c r="F126" s="24" t="s">
        <v>13</v>
      </c>
      <c r="G126" s="48" t="s">
        <v>14</v>
      </c>
      <c r="H126" s="24" t="s">
        <v>15</v>
      </c>
      <c r="I126" s="24" t="s">
        <v>4</v>
      </c>
      <c r="J126" s="24" t="s">
        <v>13</v>
      </c>
      <c r="K126" s="24" t="s">
        <v>14</v>
      </c>
      <c r="L126" s="24" t="s">
        <v>15</v>
      </c>
      <c r="M126" s="24" t="s">
        <v>4</v>
      </c>
      <c r="N126" s="24" t="s">
        <v>13</v>
      </c>
      <c r="O126" s="24" t="s">
        <v>14</v>
      </c>
      <c r="P126" s="24" t="s">
        <v>15</v>
      </c>
      <c r="Q126" s="24" t="s">
        <v>4</v>
      </c>
      <c r="R126" s="24" t="s">
        <v>13</v>
      </c>
      <c r="S126" s="24" t="s">
        <v>14</v>
      </c>
      <c r="T126" s="24" t="s">
        <v>15</v>
      </c>
      <c r="U126" s="24" t="s">
        <v>4</v>
      </c>
      <c r="V126" s="24" t="s">
        <v>5</v>
      </c>
      <c r="W126" s="25" t="s">
        <v>16</v>
      </c>
      <c r="X126" s="25" t="s">
        <v>33</v>
      </c>
      <c r="Y126" s="105" t="s">
        <v>6</v>
      </c>
      <c r="Z126" s="26" t="s">
        <v>30</v>
      </c>
      <c r="AA126" s="24" t="s">
        <v>7</v>
      </c>
      <c r="AB126" s="27" t="s">
        <v>17</v>
      </c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</row>
    <row r="127" spans="1:62" x14ac:dyDescent="0.25">
      <c r="A127" s="142" t="s">
        <v>8</v>
      </c>
      <c r="B127" s="57" t="str">
        <f>IF(B65="","",B65)</f>
        <v/>
      </c>
      <c r="C127" s="58" t="str">
        <f>IF(C65="","",C65)</f>
        <v/>
      </c>
      <c r="D127" s="59">
        <f>D65</f>
        <v>0</v>
      </c>
      <c r="E127" s="60" t="str">
        <f>IF(E65="","",E65)</f>
        <v/>
      </c>
      <c r="F127" s="147"/>
      <c r="G127" s="148"/>
      <c r="H127" s="148"/>
      <c r="I127" s="99">
        <f t="shared" ref="I127:I131" si="214">IFERROR(ROUND(F127/$Y127,2),)</f>
        <v>0</v>
      </c>
      <c r="J127" s="147"/>
      <c r="K127" s="97"/>
      <c r="L127" s="97"/>
      <c r="M127" s="99">
        <f t="shared" ref="M127:M131" si="215">IFERROR(ROUND(J127/$Y127,2),)</f>
        <v>0</v>
      </c>
      <c r="N127" s="147"/>
      <c r="O127" s="97"/>
      <c r="P127" s="97"/>
      <c r="Q127" s="99">
        <f t="shared" ref="Q127:Q131" si="216">IFERROR(ROUND(N127/$Y127,2),)</f>
        <v>0</v>
      </c>
      <c r="R127" s="147"/>
      <c r="S127" s="97"/>
      <c r="T127" s="97"/>
      <c r="U127" s="98">
        <f t="shared" ref="U127:U131" si="217">IFERROR(ROUND(R127/$Y127,2),)</f>
        <v>0</v>
      </c>
      <c r="V127" s="106">
        <f>(IF(ISNUMBER(F127),F127,1)*G127*H127+IF(ISNUMBER(J127),J127,1)*K127*L127+IF(ISNUMBER(N127),N127,1)*O127*P127+IF(ISNUMBER(R127),R127,1)*S127*T127)*IF(ISNUMBER(E127),E127,1)</f>
        <v>0</v>
      </c>
      <c r="W127" s="107">
        <f>IFERROR((IF(ISNUMBER(F127),F127,1)*G127*H127+IF(ISNUMBER(J127),J127,1)*K127*L127+IF(ISNUMBER(N127),N127,1)*O127*P127+IF(ISNUMBER(R127),R127,1)*S127*T127)*IF(ISNUMBER(E127),E127,1)/(G127*H127+K127*L127+O127*P127+S127*T127),0)</f>
        <v>0</v>
      </c>
      <c r="X127" s="28">
        <f>ROUND(IFERROR((W127/(Y127*IF(ISNUMBER(E127),E127,1))),0),2)</f>
        <v>0</v>
      </c>
      <c r="Y127" s="89" t="str">
        <f>IF(ISNUMBER(Y65), Y65+(Y65*$Y$125),"")</f>
        <v/>
      </c>
      <c r="Z127" s="4">
        <f>(IF(I127&lt;30%,0,IF(I127&lt;35%,F127*G127*H127*F!$B$33,IF(I127&lt;40%,F127*G127*H127*F!$B$38,IF(I127&lt;45%,F127*G127*H127*F!$B$43,IF(I127&lt;50%,F127*G127*H127*F!$B$48,IF(I127=50%,F127*G127*H127*F!$B$50,IF(I127=51%,F127*G127*H127*F!$B$51,IF(I127=52%,F127*G127*H127*F!$B$52,IF(I127=53%,F127*G127*H127*F!$B$53,IF(I127=54%,F127*G127*H127*F!$B$54,IF(I127=55%,F127*G127*H127*F!$B$55,IF(I127=56%,F127*G127*H127*F!$B$56,IF(I127=57%,F127*G127*H127*F!$B$57,IF(I127=58%,F127*G127*H127*F!$B$58,IF(I127=59%,F127*G127*H127*F!$B$59,IF(I127=60%,F127*G127*H127*F!$B$60,IF(I127=61%,F127*G127*H127*F!$B$61,IF(I127=62%,F127*G127*H127*F!$B$62,IF(I127=63%,F127*G127*H127*F!$B$63,IF(I127=64%,F127*G127*H127*F!$B$64,IF(I127=65%,F127*G127*H127*F!$B$65,IF(I127=66%,F127*G127*H127*F!$B$66,IF(I127=67%,F127*G127*H127*F!$B$67,IF(I127=68%,F127*G127*H127*F!$B$68,IF(I127=69%,F127*G127*H127*F!$B$69,IF(I127=70%,F127*G127*H127*F!$B$70,IF(I127=71%,F127*G127*H127*F!$B$71,IF(I127=72%,F127*G127*H127*F!$B$72,IF(I127=73%,F127*G127*H127*F!$B$73,IF(I127=74%,F127*G127*H127*F!$B$74,IF(I127=75%,F127*G127*H127*F!$B$75,IF(I127=76%,F127*G127*H127*F!$B$76,IF(I127=77%,F127*G127*H127*F!$B$77,IF(I127=78%,F127*G127*H127*F!$B$78,IF(I127=79%,F127*G127*H127*F!$B$79,IF(I127=80%,F127*G127*H127*F!$B$80,IF(I127=81%,F127*G127*H127*F!$B$81,IF(I127=82%,F127*G127*H127*F!$B$82,IF(I127=83%,F127*G127*H127*F!$B$83,IF(I127=84%,F127*G127*H127*F!$B$84,IF(I127=85%,F127*G127*H127*F!$B$85,IF(I127=86%,F127*G127*H127*F!$B$86,IF(I127=87%,F127*G127*H127*F!$B$87,IF(I127=88%,F127*G127*H127*F!$B$88,IF(I127=89%,F127*G127*H127*F!$B$89,IF(I127=90%,F127*G127*H127*F!$B$90,IF(I127=91%,F127*G127*H127*F!$B$91,IF(I127=92%,F127*G127*H127*F!$B$92,IF(I127=93%,F127*G127*H127*F!$B$93,IF(I127=94%,F127*G127*H127*F!$B$94,IF(I127=95%,F127*G127*H127*F!$B$95,IF(I127=96%,F127*G127*H127*F!$B$96,IF(I127=97%,F127*G127*H127*F!$B$97,IF(I127=98%,F127*G127*H127*F!$B$98,IF(I127=99%,F127*G127*H127*F!$B$99,IF(I127&gt;99%,F127*G127*H127*F!$B$100,))))))))))))))))))))))))))))))))))))))))))))))))))))))))+IF(M127&lt;30%,0,IF(M127&lt;35%,J127*K127*L127*F!$B$33,IF(M127&lt;40%,J127*K127*L127*F!$B$38,IF(M127&lt;45%,J127*K127*L127*F!$B$43,IF(M127&lt;50%,J127*K127*L127*F!$B$48,IF(M127=50%,J127*K127*L127*F!$B$50,IF(M127=51%,J127*K127*L127*F!$B$51,IF(M127=52%,J127*K127*L127*F!$B$52,IF(M127=53%,J127*K127*L127*F!$B$53,IF(M127=54%,J127*K127*L127*F!$B$54,IF(M127=55%,J127*K127*L127*F!$B$55,IF(M127=56%,J127*K127*L127*F!$B$56,IF(M127=57%,J127*K127*L127*F!$B$57,IF(M127=58%,J127*K127*L127*F!$B$58,IF(M127=59%,J127*K127*L127*F!$B$59,IF(M127=60%,J127*K127*L127*F!$B$60,IF(M127=61%,J127*K127*L127*F!$B$61,IF(M127=62%,J127*K127*L127*F!$B$62,IF(M127=63%,J127*K127*L127*F!$B$63,IF(M127=64%,J127*K127*L127*F!$B$64,IF(M127=65%,J127*K127*L127*F!$B$65,IF(M127=66%,J127*K127*L127*F!$B$66,IF(M127=67%,J127*K127*L127*F!$B$67,IF(M127=68%,J127*K127*L127*F!$B$68,IF(M127=69%,J127*K127*L127*F!$B$69,IF(M127=70%,J127*K127*L127*F!$B$70,IF(M127=71%,J127*K127*L127*F!$B$71,IF(M127=72%,J127*K127*L127*F!$B$72,IF(M127=73%,J127*K127*L127*F!$B$73,IF(M127=74%,J127*K127*L127*F!$B$74,IF(M127=75%,J127*K127*L127*F!$B$75,IF(M127=76%,J127*K127*L127*F!$B$76,IF(M127=77%,J127*K127*L127*F!$B$77,IF(M127=78%,J127*K127*L127*F!$B$78,IF(M127=79%,J127*K127*L127*F!$B$79,IF(M127=80%,J127*K127*L127*F!$B$80,IF(M127=81%,J127*K127*L127*F!$B$81,IF(M127=82%,J127*K127*L127*F!$B$82,IF(M127=83%,J127*K127*L127*F!$B$83,IF(M127=84%,J127*K127*L127*F!$B$84,IF(M127=85%,J127*K127*L127*F!$B$85,IF(M127=86%,J127*K127*L127*F!$B$86,IF(M127=87%,J127*K127*L127*F!$B$87,IF(M127=88%,J127*K127*L127*F!$B$88,IF(M127=89%,J127*K127*L127*F!$B$89,IF(M127=90%,J127*K127*L127*F!$B$90,IF(M127=91%,J127*K127*L127*F!$B$91,IF(M127=92%,J127*K127*L127*F!$B$92,IF(M127=93%,J127*K127*L127*F!$B$93,IF(M127=94%,J127*K127*L127*F!$B$94,IF(M127=95%,J127*K127*L127*F!$B$95,IF(M127=96%,J127*K127*L127*F!$B$96,IF(M127=97%,J127*K127*L127*F!$B$97,IF(M127=98%,J127*K127*L127*F!$B$98,IF(M127=99%,J127*K127*L127*F!$B$99,IF(M127&gt;99%,J127*K127*L127*F!$B$100,))))))))))))))))))))))))))))))))))))))))))))))))))))))))+IF(Q127&lt;30%,0,IF(Q127&lt;35%,N127*O127*P127*F!$B$33,IF(Q127&lt;40%,N127*O127*P127*F!$B$38,IF(Q127&lt;45%,N127*O127*P127*F!$B$43,IF(Q127&lt;50%,N127*O127*P127*F!$B$48,IF(Q127=50%,N127*O127*P127*F!$B$50,IF(Q127=51%,N127*O127*P127*F!$B$51,IF(Q127=52%,N127*O127*P127*F!$B$52,IF(Q127=53%,N127*O127*P127*F!$B$53,IF(Q127=54%,N127*O127*P127*F!$B$54,IF(Q127=55%,N127*O127*P127*F!$B$55,IF(Q127=56%,N127*O127*P127*F!$B$56,IF(Q127=57%,N127*O127*P127*F!$B$57,IF(Q127=58%,N127*O127*P127*F!$B$58,IF(Q127=59%,N127*O127*P127*F!$B$59,IF(Q127=60%,N127*O127*P127*F!$B$60,IF(Q127=61%,N127*O127*P127*F!$B$61,IF(Q127=62%,N127*O127*P127*F!$B$62,IF(Q127=63%,N127*O127*P127*F!$B$63,IF(Q127=64%,N127*O127*P127*F!$B$64,IF(Q127=65%,N127*O127*P127*F!$B$65,IF(Q127=66%,N127*O127*P127*F!$B$66,IF(Q127=67%,N127*O127*P127*F!$B$67,IF(Q127=68%,N127*O127*P127*F!$B$68,IF(Q127=69%,N127*O127*P127*F!$B$69,IF(Q127=70%,N127*O127*P127*F!$B$70,IF(Q127=71%,N127*O127*P127*F!$B$71,IF(Q127=72%,N127*O127*P127*F!$B$72,IF(Q127=73%,N127*O127*P127*F!$B$73,IF(Q127=74%,N127*O127*P127*F!$B$74,IF(Q127=75%,N127*O127*P127*F!$B$75,IF(Q127=76%,N127*O127*P127*F!$B$76,IF(Q127=77%,N127*O127*P127*F!$B$77,IF(Q127=78%,N127*O127*P127*F!$B$78,IF(Q127=79%,N127*O127*P127*F!$B$79,IF(Q127=80%,N127*O127*P127*F!$B$80,IF(Q127=81%,N127*O127*P127*F!$B$81,IF(Q127=82%,N127*O127*P127*F!$B$82,IF(Q127=83%,N127*O127*P127*F!$B$83,IF(Q127=84%,N127*O127*P127*F!$B$84,IF(Q127=85%,N127*O127*P127*F!$B$85,IF(Q127=86%,N127*O127*P127*F!$B$86,IF(Q127=87%,N127*O127*P127*F!$B$87,IF(Q127=88%,N127*O127*P127*F!$B$88,IF(Q127=89%,N127*O127*P127*F!$B$89,IF(Q127=90%,N127*O127*P127*F!$B$90,IF(Q127=91%,N127*O127*P127*F!$B$91,IF(Q127=92%,N127*O127*P127*F!$B$92,IF(Q127=93%,N127*O127*P127*F!$B$93,IF(Q127=94%,N127*O127*P127*F!$B$94,IF(Q127=95%,N127*O127*P127*F!$B$95,IF(Q127=96%,N127*O127*P127*F!$B$96,IF(Q127=97%,N127*O127*P127*F!$B$97,IF(Q127=98%,N127*O127*P127*F!$B$98,IF(Q127=99%,N127*O127*P127*F!$B$99,IF(Q127&gt;99%,N127*O127*P127*F!$B$100,))))))))))))))))))))))))))))))))))))))))))))))))))))))))+IF(U127&lt;30%,0,IF(U127&lt;35%,R127*S127*T127*F!$B$33,IF(U127&lt;40%,R127*S127*T127*F!$B$38,IF(U127&lt;45%,R127*S127*T127*F!$B$43,IF(U127&lt;50%,R127*S127*T127*F!$B$48,IF(U127=50%,R127*S127*T127*F!$B$50,IF(U127=51%,R127*S127*T127*F!$B$51,IF(U127=52%,R127*S127*T127*F!$B$52,IF(U127=53%,R127*S127*T127*F!$B$53,IF(U127=54%,R127*S127*T127*F!$B$54,IF(U127=55%,R127*S127*T127*F!$B$55,IF(U127=56%,R127*S127*T127*F!$B$56,IF(U127=57%,R127*S127*T127*F!$B$57,IF(U127=58%,R127*S127*T127*F!$B$58,IF(U127=59%,R127*S127*T127*F!$B$59,IF(U127=60%,R127*S127*T127*F!$B$60,IF(U127=61%,R127*S127*T127*F!$B$61,IF(U127=62%,R127*S127*T127*F!$B$62,IF(U127=63%,R127*S127*T127*F!$B$63,IF(U127=64%,R127*S127*T127*F!$B$64,IF(U127=65%,R127*S127*T127*F!$B$65,IF(U127=66%,R127*S127*T127*F!$B$66,IF(U127=67%,R127*S127*T127*F!$B$67,IF(U127=68%,R127*S127*T127*F!$B$68,IF(U127=69%,R127*S127*T127*F!$B$69,IF(U127=70%,R127*S127*T127*F!$B$70,IF(U127=71%,R127*S127*T127*F!$B$71,IF(U127=72%,R127*S127*T127*F!$B$72,IF(U127=73%,R127*S127*T127*F!$B$73,IF(U127=74%,R127*S127*T127*F!$B$74,IF(U127=75%,R127*S127*T127*F!$B$75,IF(U127=76%,R127*S127*T127*F!$B$76,IF(U127=77%,R127*S127*T127*F!$B$77,IF(U127=78%,R127*S127*T127*F!$B$78,IF(U127=79%,R127*S127*T127*F!$B$79,IF(U127=80%,R127*S127*T127*F!$B$80,IF(U127=81%,R127*S127*T127*F!$B$81,IF(U127=82%,R127*S127*T127*F!$B$82,IF(U127=83%,R127*S127*T127*F!$B$83,IF(U127=84%,R127*S127*T127*F!$B$84,IF(U127=85%,R127*S127*T127*F!$B$85,IF(U127=86%,R127*S127*T127*F!$B$86,IF(U127=87%,R127*S127*T127*F!$B$87,IF(U127=88%,R127*S127*T127*F!$B$88,IF(U127=89%,R127*S127*T127*F!$B$89,IF(U127=90%,R127*S127*T127*F!$B$90,IF(U127=91%,R127*S127*T127*F!$B$91,IF(U127=92%,R127*S127*T127*F!$B$92,IF(U127=93%,R127*S127*T127*F!$B$93,IF(U127=94%,R127*S127*T127*F!$B$94,IF(U127=95%,R127*S127*T127*F!$B$95,IF(U127=96%,R127*S127*T127*F!$B$96,IF(U127=97%,R127*S127*T127*F!$B$97,IF(U127=98%,R127*S127*T127*F!$B$98,IF(U127=99%,R127*S127*T127*F!$B$99,IF(U127&gt;99%,R127*S127*T127*F!$B$100)))))))))))))))))))))))))))))))))))))))))))))))))))))))))*IF(ISNUMBER(E127),E127,1)*IF(ISNUMBER(D127),D127,1)</f>
        <v>0</v>
      </c>
      <c r="AA127" s="4">
        <f>G127*H127+K127*L127+O127*P127+S127*T127</f>
        <v>0</v>
      </c>
      <c r="AB127" s="108">
        <f>(H127*(IF(I127&lt;45%,0.5,IF(I127&lt;55%,0.8,IF(I127&lt;65%,0.9,IF(I127&lt;75%,1,IF(I127&lt;85%,1.1,1.2))))))+L127*(IF(M127&lt;45%,0.5,IF(M127&lt;55%,0.8,IF(M127&lt;65%,0.9,IF(M127&lt;75%,1,IF(M127&lt;85%,1.1,1.2))))))+P127*(IF(Q127&lt;45%,0.5,IF(Q127&lt;55%,0.8,IF(Q127&lt;65%,0.9,IF(Q127&lt;75%,1,IF(Q127&lt;85%,1.1,1.2))))))+T127*(IF(U127&lt;45%,0.5,IF(U127&lt;55%,0.8,IF(U127&lt;65%,0.9,IF(U127&lt;75%,1,IF(U127&lt;85%,1.1,1.2)))))))*IF(D127&gt;=0.8,6,IF(D127&lt;=0.4,1.5,3))</f>
        <v>0</v>
      </c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</row>
    <row r="128" spans="1:62" x14ac:dyDescent="0.25">
      <c r="A128" s="1125">
        <f>A66+7</f>
        <v>41988</v>
      </c>
      <c r="B128" s="61" t="str">
        <f t="shared" ref="B128:E128" si="218">IF(B66="","",B66)</f>
        <v/>
      </c>
      <c r="C128" s="62" t="str">
        <f t="shared" si="218"/>
        <v/>
      </c>
      <c r="D128" s="63">
        <f t="shared" ref="D128:D131" si="219">D66</f>
        <v>0</v>
      </c>
      <c r="E128" s="64" t="str">
        <f t="shared" si="218"/>
        <v/>
      </c>
      <c r="F128" s="150"/>
      <c r="G128" s="151"/>
      <c r="H128" s="151"/>
      <c r="I128" s="102">
        <f t="shared" si="214"/>
        <v>0</v>
      </c>
      <c r="J128" s="150"/>
      <c r="K128" s="100"/>
      <c r="L128" s="100"/>
      <c r="M128" s="102">
        <f t="shared" si="215"/>
        <v>0</v>
      </c>
      <c r="N128" s="150"/>
      <c r="O128" s="100"/>
      <c r="P128" s="100"/>
      <c r="Q128" s="102">
        <f t="shared" si="216"/>
        <v>0</v>
      </c>
      <c r="R128" s="150"/>
      <c r="S128" s="100"/>
      <c r="T128" s="100"/>
      <c r="U128" s="101">
        <f t="shared" si="217"/>
        <v>0</v>
      </c>
      <c r="V128" s="110">
        <f t="shared" ref="V128" si="220">(IF(ISNUMBER(F128),F128,1)*G128*H128+IF(ISNUMBER(J128),J128,1)*K128*L128+IF(ISNUMBER(N128),N128,1)*O128*P128+IF(ISNUMBER(R128),R128,1)*S128*T128)*IF(ISNUMBER(E128),E128,1)</f>
        <v>0</v>
      </c>
      <c r="W128" s="111">
        <f t="shared" ref="W128:W131" si="221">IFERROR((IF(ISNUMBER(F128),F128,1)*G128*H128+IF(ISNUMBER(J128),J128,1)*K128*L128+IF(ISNUMBER(N128),N128,1)*O128*P128+IF(ISNUMBER(R128),R128,1)*S128*T128)*IF(ISNUMBER(E128),E128,1)/(G128*H128+K128*L128+O128*P128+S128*T128),0)</f>
        <v>0</v>
      </c>
      <c r="X128" s="31">
        <f t="shared" ref="X128:X129" si="222">ROUND(IFERROR((W128/(Y128*IF(ISNUMBER(E128),E128,1))),0),2)</f>
        <v>0</v>
      </c>
      <c r="Y128" s="90" t="str">
        <f t="shared" ref="Y128:Y185" si="223">IF(ISNUMBER(Y66), Y66+(Y66*$Y$125),"")</f>
        <v/>
      </c>
      <c r="Z128" s="5">
        <f>(IF(I128&lt;30%,0,IF(I128&lt;35%,F128*G128*H128*F!$B$33,IF(I128&lt;40%,F128*G128*H128*F!$B$38,IF(I128&lt;45%,F128*G128*H128*F!$B$43,IF(I128&lt;50%,F128*G128*H128*F!$B$48,IF(I128=50%,F128*G128*H128*F!$B$50,IF(I128=51%,F128*G128*H128*F!$B$51,IF(I128=52%,F128*G128*H128*F!$B$52,IF(I128=53%,F128*G128*H128*F!$B$53,IF(I128=54%,F128*G128*H128*F!$B$54,IF(I128=55%,F128*G128*H128*F!$B$55,IF(I128=56%,F128*G128*H128*F!$B$56,IF(I128=57%,F128*G128*H128*F!$B$57,IF(I128=58%,F128*G128*H128*F!$B$58,IF(I128=59%,F128*G128*H128*F!$B$59,IF(I128=60%,F128*G128*H128*F!$B$60,IF(I128=61%,F128*G128*H128*F!$B$61,IF(I128=62%,F128*G128*H128*F!$B$62,IF(I128=63%,F128*G128*H128*F!$B$63,IF(I128=64%,F128*G128*H128*F!$B$64,IF(I128=65%,F128*G128*H128*F!$B$65,IF(I128=66%,F128*G128*H128*F!$B$66,IF(I128=67%,F128*G128*H128*F!$B$67,IF(I128=68%,F128*G128*H128*F!$B$68,IF(I128=69%,F128*G128*H128*F!$B$69,IF(I128=70%,F128*G128*H128*F!$B$70,IF(I128=71%,F128*G128*H128*F!$B$71,IF(I128=72%,F128*G128*H128*F!$B$72,IF(I128=73%,F128*G128*H128*F!$B$73,IF(I128=74%,F128*G128*H128*F!$B$74,IF(I128=75%,F128*G128*H128*F!$B$75,IF(I128=76%,F128*G128*H128*F!$B$76,IF(I128=77%,F128*G128*H128*F!$B$77,IF(I128=78%,F128*G128*H128*F!$B$78,IF(I128=79%,F128*G128*H128*F!$B$79,IF(I128=80%,F128*G128*H128*F!$B$80,IF(I128=81%,F128*G128*H128*F!$B$81,IF(I128=82%,F128*G128*H128*F!$B$82,IF(I128=83%,F128*G128*H128*F!$B$83,IF(I128=84%,F128*G128*H128*F!$B$84,IF(I128=85%,F128*G128*H128*F!$B$85,IF(I128=86%,F128*G128*H128*F!$B$86,IF(I128=87%,F128*G128*H128*F!$B$87,IF(I128=88%,F128*G128*H128*F!$B$88,IF(I128=89%,F128*G128*H128*F!$B$89,IF(I128=90%,F128*G128*H128*F!$B$90,IF(I128=91%,F128*G128*H128*F!$B$91,IF(I128=92%,F128*G128*H128*F!$B$92,IF(I128=93%,F128*G128*H128*F!$B$93,IF(I128=94%,F128*G128*H128*F!$B$94,IF(I128=95%,F128*G128*H128*F!$B$95,IF(I128=96%,F128*G128*H128*F!$B$96,IF(I128=97%,F128*G128*H128*F!$B$97,IF(I128=98%,F128*G128*H128*F!$B$98,IF(I128=99%,F128*G128*H128*F!$B$99,IF(I128&gt;99%,F128*G128*H128*F!$B$100,))))))))))))))))))))))))))))))))))))))))))))))))))))))))+IF(M128&lt;30%,0,IF(M128&lt;35%,J128*K128*L128*F!$B$33,IF(M128&lt;40%,J128*K128*L128*F!$B$38,IF(M128&lt;45%,J128*K128*L128*F!$B$43,IF(M128&lt;50%,J128*K128*L128*F!$B$48,IF(M128=50%,J128*K128*L128*F!$B$50,IF(M128=51%,J128*K128*L128*F!$B$51,IF(M128=52%,J128*K128*L128*F!$B$52,IF(M128=53%,J128*K128*L128*F!$B$53,IF(M128=54%,J128*K128*L128*F!$B$54,IF(M128=55%,J128*K128*L128*F!$B$55,IF(M128=56%,J128*K128*L128*F!$B$56,IF(M128=57%,J128*K128*L128*F!$B$57,IF(M128=58%,J128*K128*L128*F!$B$58,IF(M128=59%,J128*K128*L128*F!$B$59,IF(M128=60%,J128*K128*L128*F!$B$60,IF(M128=61%,J128*K128*L128*F!$B$61,IF(M128=62%,J128*K128*L128*F!$B$62,IF(M128=63%,J128*K128*L128*F!$B$63,IF(M128=64%,J128*K128*L128*F!$B$64,IF(M128=65%,J128*K128*L128*F!$B$65,IF(M128=66%,J128*K128*L128*F!$B$66,IF(M128=67%,J128*K128*L128*F!$B$67,IF(M128=68%,J128*K128*L128*F!$B$68,IF(M128=69%,J128*K128*L128*F!$B$69,IF(M128=70%,J128*K128*L128*F!$B$70,IF(M128=71%,J128*K128*L128*F!$B$71,IF(M128=72%,J128*K128*L128*F!$B$72,IF(M128=73%,J128*K128*L128*F!$B$73,IF(M128=74%,J128*K128*L128*F!$B$74,IF(M128=75%,J128*K128*L128*F!$B$75,IF(M128=76%,J128*K128*L128*F!$B$76,IF(M128=77%,J128*K128*L128*F!$B$77,IF(M128=78%,J128*K128*L128*F!$B$78,IF(M128=79%,J128*K128*L128*F!$B$79,IF(M128=80%,J128*K128*L128*F!$B$80,IF(M128=81%,J128*K128*L128*F!$B$81,IF(M128=82%,J128*K128*L128*F!$B$82,IF(M128=83%,J128*K128*L128*F!$B$83,IF(M128=84%,J128*K128*L128*F!$B$84,IF(M128=85%,J128*K128*L128*F!$B$85,IF(M128=86%,J128*K128*L128*F!$B$86,IF(M128=87%,J128*K128*L128*F!$B$87,IF(M128=88%,J128*K128*L128*F!$B$88,IF(M128=89%,J128*K128*L128*F!$B$89,IF(M128=90%,J128*K128*L128*F!$B$90,IF(M128=91%,J128*K128*L128*F!$B$91,IF(M128=92%,J128*K128*L128*F!$B$92,IF(M128=93%,J128*K128*L128*F!$B$93,IF(M128=94%,J128*K128*L128*F!$B$94,IF(M128=95%,J128*K128*L128*F!$B$95,IF(M128=96%,J128*K128*L128*F!$B$96,IF(M128=97%,J128*K128*L128*F!$B$97,IF(M128=98%,J128*K128*L128*F!$B$98,IF(M128=99%,J128*K128*L128*F!$B$99,IF(M128&gt;99%,J128*K128*L128*F!$B$100,))))))))))))))))))))))))))))))))))))))))))))))))))))))))+IF(Q128&lt;30%,0,IF(Q128&lt;35%,N128*O128*P128*F!$B$33,IF(Q128&lt;40%,N128*O128*P128*F!$B$38,IF(Q128&lt;45%,N128*O128*P128*F!$B$43,IF(Q128&lt;50%,N128*O128*P128*F!$B$48,IF(Q128=50%,N128*O128*P128*F!$B$50,IF(Q128=51%,N128*O128*P128*F!$B$51,IF(Q128=52%,N128*O128*P128*F!$B$52,IF(Q128=53%,N128*O128*P128*F!$B$53,IF(Q128=54%,N128*O128*P128*F!$B$54,IF(Q128=55%,N128*O128*P128*F!$B$55,IF(Q128=56%,N128*O128*P128*F!$B$56,IF(Q128=57%,N128*O128*P128*F!$B$57,IF(Q128=58%,N128*O128*P128*F!$B$58,IF(Q128=59%,N128*O128*P128*F!$B$59,IF(Q128=60%,N128*O128*P128*F!$B$60,IF(Q128=61%,N128*O128*P128*F!$B$61,IF(Q128=62%,N128*O128*P128*F!$B$62,IF(Q128=63%,N128*O128*P128*F!$B$63,IF(Q128=64%,N128*O128*P128*F!$B$64,IF(Q128=65%,N128*O128*P128*F!$B$65,IF(Q128=66%,N128*O128*P128*F!$B$66,IF(Q128=67%,N128*O128*P128*F!$B$67,IF(Q128=68%,N128*O128*P128*F!$B$68,IF(Q128=69%,N128*O128*P128*F!$B$69,IF(Q128=70%,N128*O128*P128*F!$B$70,IF(Q128=71%,N128*O128*P128*F!$B$71,IF(Q128=72%,N128*O128*P128*F!$B$72,IF(Q128=73%,N128*O128*P128*F!$B$73,IF(Q128=74%,N128*O128*P128*F!$B$74,IF(Q128=75%,N128*O128*P128*F!$B$75,IF(Q128=76%,N128*O128*P128*F!$B$76,IF(Q128=77%,N128*O128*P128*F!$B$77,IF(Q128=78%,N128*O128*P128*F!$B$78,IF(Q128=79%,N128*O128*P128*F!$B$79,IF(Q128=80%,N128*O128*P128*F!$B$80,IF(Q128=81%,N128*O128*P128*F!$B$81,IF(Q128=82%,N128*O128*P128*F!$B$82,IF(Q128=83%,N128*O128*P128*F!$B$83,IF(Q128=84%,N128*O128*P128*F!$B$84,IF(Q128=85%,N128*O128*P128*F!$B$85,IF(Q128=86%,N128*O128*P128*F!$B$86,IF(Q128=87%,N128*O128*P128*F!$B$87,IF(Q128=88%,N128*O128*P128*F!$B$88,IF(Q128=89%,N128*O128*P128*F!$B$89,IF(Q128=90%,N128*O128*P128*F!$B$90,IF(Q128=91%,N128*O128*P128*F!$B$91,IF(Q128=92%,N128*O128*P128*F!$B$92,IF(Q128=93%,N128*O128*P128*F!$B$93,IF(Q128=94%,N128*O128*P128*F!$B$94,IF(Q128=95%,N128*O128*P128*F!$B$95,IF(Q128=96%,N128*O128*P128*F!$B$96,IF(Q128=97%,N128*O128*P128*F!$B$97,IF(Q128=98%,N128*O128*P128*F!$B$98,IF(Q128=99%,N128*O128*P128*F!$B$99,IF(Q128&gt;99%,N128*O128*P128*F!$B$100,))))))))))))))))))))))))))))))))))))))))))))))))))))))))+IF(U128&lt;30%,0,IF(U128&lt;35%,R128*S128*T128*F!$B$33,IF(U128&lt;40%,R128*S128*T128*F!$B$38,IF(U128&lt;45%,R128*S128*T128*F!$B$43,IF(U128&lt;50%,R128*S128*T128*F!$B$48,IF(U128=50%,R128*S128*T128*F!$B$50,IF(U128=51%,R128*S128*T128*F!$B$51,IF(U128=52%,R128*S128*T128*F!$B$52,IF(U128=53%,R128*S128*T128*F!$B$53,IF(U128=54%,R128*S128*T128*F!$B$54,IF(U128=55%,R128*S128*T128*F!$B$55,IF(U128=56%,R128*S128*T128*F!$B$56,IF(U128=57%,R128*S128*T128*F!$B$57,IF(U128=58%,R128*S128*T128*F!$B$58,IF(U128=59%,R128*S128*T128*F!$B$59,IF(U128=60%,R128*S128*T128*F!$B$60,IF(U128=61%,R128*S128*T128*F!$B$61,IF(U128=62%,R128*S128*T128*F!$B$62,IF(U128=63%,R128*S128*T128*F!$B$63,IF(U128=64%,R128*S128*T128*F!$B$64,IF(U128=65%,R128*S128*T128*F!$B$65,IF(U128=66%,R128*S128*T128*F!$B$66,IF(U128=67%,R128*S128*T128*F!$B$67,IF(U128=68%,R128*S128*T128*F!$B$68,IF(U128=69%,R128*S128*T128*F!$B$69,IF(U128=70%,R128*S128*T128*F!$B$70,IF(U128=71%,R128*S128*T128*F!$B$71,IF(U128=72%,R128*S128*T128*F!$B$72,IF(U128=73%,R128*S128*T128*F!$B$73,IF(U128=74%,R128*S128*T128*F!$B$74,IF(U128=75%,R128*S128*T128*F!$B$75,IF(U128=76%,R128*S128*T128*F!$B$76,IF(U128=77%,R128*S128*T128*F!$B$77,IF(U128=78%,R128*S128*T128*F!$B$78,IF(U128=79%,R128*S128*T128*F!$B$79,IF(U128=80%,R128*S128*T128*F!$B$80,IF(U128=81%,R128*S128*T128*F!$B$81,IF(U128=82%,R128*S128*T128*F!$B$82,IF(U128=83%,R128*S128*T128*F!$B$83,IF(U128=84%,R128*S128*T128*F!$B$84,IF(U128=85%,R128*S128*T128*F!$B$85,IF(U128=86%,R128*S128*T128*F!$B$86,IF(U128=87%,R128*S128*T128*F!$B$87,IF(U128=88%,R128*S128*T128*F!$B$88,IF(U128=89%,R128*S128*T128*F!$B$89,IF(U128=90%,R128*S128*T128*F!$B$90,IF(U128=91%,R128*S128*T128*F!$B$91,IF(U128=92%,R128*S128*T128*F!$B$92,IF(U128=93%,R128*S128*T128*F!$B$93,IF(U128=94%,R128*S128*T128*F!$B$94,IF(U128=95%,R128*S128*T128*F!$B$95,IF(U128=96%,R128*S128*T128*F!$B$96,IF(U128=97%,R128*S128*T128*F!$B$97,IF(U128=98%,R128*S128*T128*F!$B$98,IF(U128=99%,R128*S128*T128*F!$B$99,IF(U128&gt;99%,R128*S128*T128*F!$B$100)))))))))))))))))))))))))))))))))))))))))))))))))))))))))*IF(ISNUMBER(E128),E128,1)*IF(ISNUMBER(D128),D128,1)</f>
        <v>0</v>
      </c>
      <c r="AA128" s="5">
        <f>G128*H128+K128*L128+O128*P128+S128*T128</f>
        <v>0</v>
      </c>
      <c r="AB128" s="112">
        <f>(H128*(IF(I128&lt;45%,0.5,IF(I128&lt;55%,0.8,IF(I128&lt;65%,0.9,IF(I128&lt;75%,1,IF(I128&lt;85%,1.1,1.2))))))+L128*(IF(M128&lt;45%,0.5,IF(M128&lt;55%,0.8,IF(M128&lt;65%,0.9,IF(M128&lt;75%,1,IF(M128&lt;85%,1.1,1.2))))))+P128*(IF(Q128&lt;45%,0.5,IF(Q128&lt;55%,0.8,IF(Q128&lt;65%,0.9,IF(Q128&lt;75%,1,IF(Q128&lt;85%,1.1,1.2))))))+T128*(IF(U128&lt;45%,0.5,IF(U128&lt;55%,0.8,IF(U128&lt;65%,0.9,IF(U128&lt;75%,1,IF(U128&lt;85%,1.1,1.2)))))))*IF(D128&gt;=0.8,6,IF(D128&lt;=0.4,1.5,3))</f>
        <v>0</v>
      </c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</row>
    <row r="129" spans="1:62" x14ac:dyDescent="0.25">
      <c r="A129" s="1129"/>
      <c r="B129" s="61" t="str">
        <f t="shared" ref="B129:E129" si="224">IF(B67="","",B67)</f>
        <v/>
      </c>
      <c r="C129" s="62" t="str">
        <f t="shared" si="224"/>
        <v/>
      </c>
      <c r="D129" s="63">
        <f t="shared" si="219"/>
        <v>0</v>
      </c>
      <c r="E129" s="64" t="str">
        <f t="shared" si="224"/>
        <v/>
      </c>
      <c r="F129" s="152"/>
      <c r="G129" s="153"/>
      <c r="H129" s="153"/>
      <c r="I129" s="95">
        <f t="shared" si="214"/>
        <v>0</v>
      </c>
      <c r="J129" s="152"/>
      <c r="K129" s="94"/>
      <c r="L129" s="94"/>
      <c r="M129" s="95">
        <f t="shared" si="215"/>
        <v>0</v>
      </c>
      <c r="N129" s="152"/>
      <c r="O129" s="94"/>
      <c r="P129" s="94"/>
      <c r="Q129" s="95">
        <f t="shared" si="216"/>
        <v>0</v>
      </c>
      <c r="R129" s="152"/>
      <c r="S129" s="94"/>
      <c r="T129" s="94"/>
      <c r="U129" s="93">
        <f t="shared" si="217"/>
        <v>0</v>
      </c>
      <c r="V129" s="113">
        <f>(IF(ISNUMBER(F129),F129,1)*G129*H129+IF(ISNUMBER(J129),J129,1)*K129*L129+IF(ISNUMBER(N129),N129,1)*O129*P129+IF(ISNUMBER(R129),R129,1)*S129*T129)*IF(ISNUMBER(E129),E129,1)</f>
        <v>0</v>
      </c>
      <c r="W129" s="114">
        <f t="shared" si="221"/>
        <v>0</v>
      </c>
      <c r="X129" s="34">
        <f t="shared" si="222"/>
        <v>0</v>
      </c>
      <c r="Y129" s="90" t="str">
        <f t="shared" si="223"/>
        <v/>
      </c>
      <c r="Z129" s="6">
        <f>(IF(I129&lt;30%,0,IF(I129&lt;35%,F129*G129*H129*F!$B$33,IF(I129&lt;40%,F129*G129*H129*F!$B$38,IF(I129&lt;45%,F129*G129*H129*F!$B$43,IF(I129&lt;50%,F129*G129*H129*F!$B$48,IF(I129=50%,F129*G129*H129*F!$B$50,IF(I129=51%,F129*G129*H129*F!$B$51,IF(I129=52%,F129*G129*H129*F!$B$52,IF(I129=53%,F129*G129*H129*F!$B$53,IF(I129=54%,F129*G129*H129*F!$B$54,IF(I129=55%,F129*G129*H129*F!$B$55,IF(I129=56%,F129*G129*H129*F!$B$56,IF(I129=57%,F129*G129*H129*F!$B$57,IF(I129=58%,F129*G129*H129*F!$B$58,IF(I129=59%,F129*G129*H129*F!$B$59,IF(I129=60%,F129*G129*H129*F!$B$60,IF(I129=61%,F129*G129*H129*F!$B$61,IF(I129=62%,F129*G129*H129*F!$B$62,IF(I129=63%,F129*G129*H129*F!$B$63,IF(I129=64%,F129*G129*H129*F!$B$64,IF(I129=65%,F129*G129*H129*F!$B$65,IF(I129=66%,F129*G129*H129*F!$B$66,IF(I129=67%,F129*G129*H129*F!$B$67,IF(I129=68%,F129*G129*H129*F!$B$68,IF(I129=69%,F129*G129*H129*F!$B$69,IF(I129=70%,F129*G129*H129*F!$B$70,IF(I129=71%,F129*G129*H129*F!$B$71,IF(I129=72%,F129*G129*H129*F!$B$72,IF(I129=73%,F129*G129*H129*F!$B$73,IF(I129=74%,F129*G129*H129*F!$B$74,IF(I129=75%,F129*G129*H129*F!$B$75,IF(I129=76%,F129*G129*H129*F!$B$76,IF(I129=77%,F129*G129*H129*F!$B$77,IF(I129=78%,F129*G129*H129*F!$B$78,IF(I129=79%,F129*G129*H129*F!$B$79,IF(I129=80%,F129*G129*H129*F!$B$80,IF(I129=81%,F129*G129*H129*F!$B$81,IF(I129=82%,F129*G129*H129*F!$B$82,IF(I129=83%,F129*G129*H129*F!$B$83,IF(I129=84%,F129*G129*H129*F!$B$84,IF(I129=85%,F129*G129*H129*F!$B$85,IF(I129=86%,F129*G129*H129*F!$B$86,IF(I129=87%,F129*G129*H129*F!$B$87,IF(I129=88%,F129*G129*H129*F!$B$88,IF(I129=89%,F129*G129*H129*F!$B$89,IF(I129=90%,F129*G129*H129*F!$B$90,IF(I129=91%,F129*G129*H129*F!$B$91,IF(I129=92%,F129*G129*H129*F!$B$92,IF(I129=93%,F129*G129*H129*F!$B$93,IF(I129=94%,F129*G129*H129*F!$B$94,IF(I129=95%,F129*G129*H129*F!$B$95,IF(I129=96%,F129*G129*H129*F!$B$96,IF(I129=97%,F129*G129*H129*F!$B$97,IF(I129=98%,F129*G129*H129*F!$B$98,IF(I129=99%,F129*G129*H129*F!$B$99,IF(I129&gt;99%,F129*G129*H129*F!$B$100,))))))))))))))))))))))))))))))))))))))))))))))))))))))))+IF(M129&lt;30%,0,IF(M129&lt;35%,J129*K129*L129*F!$B$33,IF(M129&lt;40%,J129*K129*L129*F!$B$38,IF(M129&lt;45%,J129*K129*L129*F!$B$43,IF(M129&lt;50%,J129*K129*L129*F!$B$48,IF(M129=50%,J129*K129*L129*F!$B$50,IF(M129=51%,J129*K129*L129*F!$B$51,IF(M129=52%,J129*K129*L129*F!$B$52,IF(M129=53%,J129*K129*L129*F!$B$53,IF(M129=54%,J129*K129*L129*F!$B$54,IF(M129=55%,J129*K129*L129*F!$B$55,IF(M129=56%,J129*K129*L129*F!$B$56,IF(M129=57%,J129*K129*L129*F!$B$57,IF(M129=58%,J129*K129*L129*F!$B$58,IF(M129=59%,J129*K129*L129*F!$B$59,IF(M129=60%,J129*K129*L129*F!$B$60,IF(M129=61%,J129*K129*L129*F!$B$61,IF(M129=62%,J129*K129*L129*F!$B$62,IF(M129=63%,J129*K129*L129*F!$B$63,IF(M129=64%,J129*K129*L129*F!$B$64,IF(M129=65%,J129*K129*L129*F!$B$65,IF(M129=66%,J129*K129*L129*F!$B$66,IF(M129=67%,J129*K129*L129*F!$B$67,IF(M129=68%,J129*K129*L129*F!$B$68,IF(M129=69%,J129*K129*L129*F!$B$69,IF(M129=70%,J129*K129*L129*F!$B$70,IF(M129=71%,J129*K129*L129*F!$B$71,IF(M129=72%,J129*K129*L129*F!$B$72,IF(M129=73%,J129*K129*L129*F!$B$73,IF(M129=74%,J129*K129*L129*F!$B$74,IF(M129=75%,J129*K129*L129*F!$B$75,IF(M129=76%,J129*K129*L129*F!$B$76,IF(M129=77%,J129*K129*L129*F!$B$77,IF(M129=78%,J129*K129*L129*F!$B$78,IF(M129=79%,J129*K129*L129*F!$B$79,IF(M129=80%,J129*K129*L129*F!$B$80,IF(M129=81%,J129*K129*L129*F!$B$81,IF(M129=82%,J129*K129*L129*F!$B$82,IF(M129=83%,J129*K129*L129*F!$B$83,IF(M129=84%,J129*K129*L129*F!$B$84,IF(M129=85%,J129*K129*L129*F!$B$85,IF(M129=86%,J129*K129*L129*F!$B$86,IF(M129=87%,J129*K129*L129*F!$B$87,IF(M129=88%,J129*K129*L129*F!$B$88,IF(M129=89%,J129*K129*L129*F!$B$89,IF(M129=90%,J129*K129*L129*F!$B$90,IF(M129=91%,J129*K129*L129*F!$B$91,IF(M129=92%,J129*K129*L129*F!$B$92,IF(M129=93%,J129*K129*L129*F!$B$93,IF(M129=94%,J129*K129*L129*F!$B$94,IF(M129=95%,J129*K129*L129*F!$B$95,IF(M129=96%,J129*K129*L129*F!$B$96,IF(M129=97%,J129*K129*L129*F!$B$97,IF(M129=98%,J129*K129*L129*F!$B$98,IF(M129=99%,J129*K129*L129*F!$B$99,IF(M129&gt;99%,J129*K129*L129*F!$B$100,))))))))))))))))))))))))))))))))))))))))))))))))))))))))+IF(Q129&lt;30%,0,IF(Q129&lt;35%,N129*O129*P129*F!$B$33,IF(Q129&lt;40%,N129*O129*P129*F!$B$38,IF(Q129&lt;45%,N129*O129*P129*F!$B$43,IF(Q129&lt;50%,N129*O129*P129*F!$B$48,IF(Q129=50%,N129*O129*P129*F!$B$50,IF(Q129=51%,N129*O129*P129*F!$B$51,IF(Q129=52%,N129*O129*P129*F!$B$52,IF(Q129=53%,N129*O129*P129*F!$B$53,IF(Q129=54%,N129*O129*P129*F!$B$54,IF(Q129=55%,N129*O129*P129*F!$B$55,IF(Q129=56%,N129*O129*P129*F!$B$56,IF(Q129=57%,N129*O129*P129*F!$B$57,IF(Q129=58%,N129*O129*P129*F!$B$58,IF(Q129=59%,N129*O129*P129*F!$B$59,IF(Q129=60%,N129*O129*P129*F!$B$60,IF(Q129=61%,N129*O129*P129*F!$B$61,IF(Q129=62%,N129*O129*P129*F!$B$62,IF(Q129=63%,N129*O129*P129*F!$B$63,IF(Q129=64%,N129*O129*P129*F!$B$64,IF(Q129=65%,N129*O129*P129*F!$B$65,IF(Q129=66%,N129*O129*P129*F!$B$66,IF(Q129=67%,N129*O129*P129*F!$B$67,IF(Q129=68%,N129*O129*P129*F!$B$68,IF(Q129=69%,N129*O129*P129*F!$B$69,IF(Q129=70%,N129*O129*P129*F!$B$70,IF(Q129=71%,N129*O129*P129*F!$B$71,IF(Q129=72%,N129*O129*P129*F!$B$72,IF(Q129=73%,N129*O129*P129*F!$B$73,IF(Q129=74%,N129*O129*P129*F!$B$74,IF(Q129=75%,N129*O129*P129*F!$B$75,IF(Q129=76%,N129*O129*P129*F!$B$76,IF(Q129=77%,N129*O129*P129*F!$B$77,IF(Q129=78%,N129*O129*P129*F!$B$78,IF(Q129=79%,N129*O129*P129*F!$B$79,IF(Q129=80%,N129*O129*P129*F!$B$80,IF(Q129=81%,N129*O129*P129*F!$B$81,IF(Q129=82%,N129*O129*P129*F!$B$82,IF(Q129=83%,N129*O129*P129*F!$B$83,IF(Q129=84%,N129*O129*P129*F!$B$84,IF(Q129=85%,N129*O129*P129*F!$B$85,IF(Q129=86%,N129*O129*P129*F!$B$86,IF(Q129=87%,N129*O129*P129*F!$B$87,IF(Q129=88%,N129*O129*P129*F!$B$88,IF(Q129=89%,N129*O129*P129*F!$B$89,IF(Q129=90%,N129*O129*P129*F!$B$90,IF(Q129=91%,N129*O129*P129*F!$B$91,IF(Q129=92%,N129*O129*P129*F!$B$92,IF(Q129=93%,N129*O129*P129*F!$B$93,IF(Q129=94%,N129*O129*P129*F!$B$94,IF(Q129=95%,N129*O129*P129*F!$B$95,IF(Q129=96%,N129*O129*P129*F!$B$96,IF(Q129=97%,N129*O129*P129*F!$B$97,IF(Q129=98%,N129*O129*P129*F!$B$98,IF(Q129=99%,N129*O129*P129*F!$B$99,IF(Q129&gt;99%,N129*O129*P129*F!$B$100,))))))))))))))))))))))))))))))))))))))))))))))))))))))))+IF(U129&lt;30%,0,IF(U129&lt;35%,R129*S129*T129*F!$B$33,IF(U129&lt;40%,R129*S129*T129*F!$B$38,IF(U129&lt;45%,R129*S129*T129*F!$B$43,IF(U129&lt;50%,R129*S129*T129*F!$B$48,IF(U129=50%,R129*S129*T129*F!$B$50,IF(U129=51%,R129*S129*T129*F!$B$51,IF(U129=52%,R129*S129*T129*F!$B$52,IF(U129=53%,R129*S129*T129*F!$B$53,IF(U129=54%,R129*S129*T129*F!$B$54,IF(U129=55%,R129*S129*T129*F!$B$55,IF(U129=56%,R129*S129*T129*F!$B$56,IF(U129=57%,R129*S129*T129*F!$B$57,IF(U129=58%,R129*S129*T129*F!$B$58,IF(U129=59%,R129*S129*T129*F!$B$59,IF(U129=60%,R129*S129*T129*F!$B$60,IF(U129=61%,R129*S129*T129*F!$B$61,IF(U129=62%,R129*S129*T129*F!$B$62,IF(U129=63%,R129*S129*T129*F!$B$63,IF(U129=64%,R129*S129*T129*F!$B$64,IF(U129=65%,R129*S129*T129*F!$B$65,IF(U129=66%,R129*S129*T129*F!$B$66,IF(U129=67%,R129*S129*T129*F!$B$67,IF(U129=68%,R129*S129*T129*F!$B$68,IF(U129=69%,R129*S129*T129*F!$B$69,IF(U129=70%,R129*S129*T129*F!$B$70,IF(U129=71%,R129*S129*T129*F!$B$71,IF(U129=72%,R129*S129*T129*F!$B$72,IF(U129=73%,R129*S129*T129*F!$B$73,IF(U129=74%,R129*S129*T129*F!$B$74,IF(U129=75%,R129*S129*T129*F!$B$75,IF(U129=76%,R129*S129*T129*F!$B$76,IF(U129=77%,R129*S129*T129*F!$B$77,IF(U129=78%,R129*S129*T129*F!$B$78,IF(U129=79%,R129*S129*T129*F!$B$79,IF(U129=80%,R129*S129*T129*F!$B$80,IF(U129=81%,R129*S129*T129*F!$B$81,IF(U129=82%,R129*S129*T129*F!$B$82,IF(U129=83%,R129*S129*T129*F!$B$83,IF(U129=84%,R129*S129*T129*F!$B$84,IF(U129=85%,R129*S129*T129*F!$B$85,IF(U129=86%,R129*S129*T129*F!$B$86,IF(U129=87%,R129*S129*T129*F!$B$87,IF(U129=88%,R129*S129*T129*F!$B$88,IF(U129=89%,R129*S129*T129*F!$B$89,IF(U129=90%,R129*S129*T129*F!$B$90,IF(U129=91%,R129*S129*T129*F!$B$91,IF(U129=92%,R129*S129*T129*F!$B$92,IF(U129=93%,R129*S129*T129*F!$B$93,IF(U129=94%,R129*S129*T129*F!$B$94,IF(U129=95%,R129*S129*T129*F!$B$95,IF(U129=96%,R129*S129*T129*F!$B$96,IF(U129=97%,R129*S129*T129*F!$B$97,IF(U129=98%,R129*S129*T129*F!$B$98,IF(U129=99%,R129*S129*T129*F!$B$99,IF(U129&gt;99%,R129*S129*T129*F!$B$100)))))))))))))))))))))))))))))))))))))))))))))))))))))))))*IF(ISNUMBER(E129),E129,1)*IF(ISNUMBER(D129),D129,1)</f>
        <v>0</v>
      </c>
      <c r="AA129" s="6">
        <f>G129*H129+K129*L129+O129*P129+S129*T129</f>
        <v>0</v>
      </c>
      <c r="AB129" s="115">
        <f>(H129*(IF(I129&lt;45%,0.5,IF(I129&lt;55%,0.8,IF(I129&lt;65%,0.9,IF(I129&lt;75%,1,IF(I129&lt;85%,1.1,1.2))))))+L129*(IF(M129&lt;45%,0.5,IF(M129&lt;55%,0.8,IF(M129&lt;65%,0.9,IF(M129&lt;75%,1,IF(M129&lt;85%,1.1,1.2))))))+P129*(IF(Q129&lt;45%,0.5,IF(Q129&lt;55%,0.8,IF(Q129&lt;65%,0.9,IF(Q129&lt;75%,1,IF(Q129&lt;85%,1.1,1.2))))))+T129*(IF(U129&lt;45%,0.5,IF(U129&lt;55%,0.8,IF(U129&lt;65%,0.9,IF(U129&lt;75%,1,IF(U129&lt;85%,1.1,1.2)))))))*IF(D129&gt;=0.8,6,IF(D129&lt;=0.4,1.5,3))</f>
        <v>0</v>
      </c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</row>
    <row r="130" spans="1:62" x14ac:dyDescent="0.25">
      <c r="A130" s="1129"/>
      <c r="B130" s="61" t="str">
        <f t="shared" ref="B130:E130" si="225">IF(B68="","",B68)</f>
        <v/>
      </c>
      <c r="C130" s="62" t="str">
        <f t="shared" si="225"/>
        <v/>
      </c>
      <c r="D130" s="63">
        <f t="shared" si="219"/>
        <v>0</v>
      </c>
      <c r="E130" s="64" t="str">
        <f t="shared" si="225"/>
        <v/>
      </c>
      <c r="F130" s="150"/>
      <c r="G130" s="151"/>
      <c r="H130" s="151"/>
      <c r="I130" s="102">
        <f t="shared" si="214"/>
        <v>0</v>
      </c>
      <c r="J130" s="150"/>
      <c r="K130" s="100"/>
      <c r="L130" s="100"/>
      <c r="M130" s="102">
        <f t="shared" si="215"/>
        <v>0</v>
      </c>
      <c r="N130" s="150"/>
      <c r="O130" s="100"/>
      <c r="P130" s="100"/>
      <c r="Q130" s="102">
        <f t="shared" si="216"/>
        <v>0</v>
      </c>
      <c r="R130" s="150"/>
      <c r="S130" s="100"/>
      <c r="T130" s="100"/>
      <c r="U130" s="101">
        <f t="shared" si="217"/>
        <v>0</v>
      </c>
      <c r="V130" s="110">
        <f>(IF(ISNUMBER(F130),F130,1)*G130*H130+IF(ISNUMBER(J130),J130,1)*K130*L130+IF(ISNUMBER(N130),N130,1)*O130*P130+IF(ISNUMBER(R130),R130,1)*S130*T130)*IF(ISNUMBER(E130),E130,1)</f>
        <v>0</v>
      </c>
      <c r="W130" s="111">
        <f t="shared" si="221"/>
        <v>0</v>
      </c>
      <c r="X130" s="31">
        <f>ROUND(IFERROR((W130/(Y130*IF(ISNUMBER(E130),E130,1))),0),2)</f>
        <v>0</v>
      </c>
      <c r="Y130" s="90" t="str">
        <f t="shared" si="223"/>
        <v/>
      </c>
      <c r="Z130" s="5">
        <f>(IF(I130&lt;30%,0,IF(I130&lt;35%,F130*G130*H130*F!$B$33,IF(I130&lt;40%,F130*G130*H130*F!$B$38,IF(I130&lt;45%,F130*G130*H130*F!$B$43,IF(I130&lt;50%,F130*G130*H130*F!$B$48,IF(I130=50%,F130*G130*H130*F!$B$50,IF(I130=51%,F130*G130*H130*F!$B$51,IF(I130=52%,F130*G130*H130*F!$B$52,IF(I130=53%,F130*G130*H130*F!$B$53,IF(I130=54%,F130*G130*H130*F!$B$54,IF(I130=55%,F130*G130*H130*F!$B$55,IF(I130=56%,F130*G130*H130*F!$B$56,IF(I130=57%,F130*G130*H130*F!$B$57,IF(I130=58%,F130*G130*H130*F!$B$58,IF(I130=59%,F130*G130*H130*F!$B$59,IF(I130=60%,F130*G130*H130*F!$B$60,IF(I130=61%,F130*G130*H130*F!$B$61,IF(I130=62%,F130*G130*H130*F!$B$62,IF(I130=63%,F130*G130*H130*F!$B$63,IF(I130=64%,F130*G130*H130*F!$B$64,IF(I130=65%,F130*G130*H130*F!$B$65,IF(I130=66%,F130*G130*H130*F!$B$66,IF(I130=67%,F130*G130*H130*F!$B$67,IF(I130=68%,F130*G130*H130*F!$B$68,IF(I130=69%,F130*G130*H130*F!$B$69,IF(I130=70%,F130*G130*H130*F!$B$70,IF(I130=71%,F130*G130*H130*F!$B$71,IF(I130=72%,F130*G130*H130*F!$B$72,IF(I130=73%,F130*G130*H130*F!$B$73,IF(I130=74%,F130*G130*H130*F!$B$74,IF(I130=75%,F130*G130*H130*F!$B$75,IF(I130=76%,F130*G130*H130*F!$B$76,IF(I130=77%,F130*G130*H130*F!$B$77,IF(I130=78%,F130*G130*H130*F!$B$78,IF(I130=79%,F130*G130*H130*F!$B$79,IF(I130=80%,F130*G130*H130*F!$B$80,IF(I130=81%,F130*G130*H130*F!$B$81,IF(I130=82%,F130*G130*H130*F!$B$82,IF(I130=83%,F130*G130*H130*F!$B$83,IF(I130=84%,F130*G130*H130*F!$B$84,IF(I130=85%,F130*G130*H130*F!$B$85,IF(I130=86%,F130*G130*H130*F!$B$86,IF(I130=87%,F130*G130*H130*F!$B$87,IF(I130=88%,F130*G130*H130*F!$B$88,IF(I130=89%,F130*G130*H130*F!$B$89,IF(I130=90%,F130*G130*H130*F!$B$90,IF(I130=91%,F130*G130*H130*F!$B$91,IF(I130=92%,F130*G130*H130*F!$B$92,IF(I130=93%,F130*G130*H130*F!$B$93,IF(I130=94%,F130*G130*H130*F!$B$94,IF(I130=95%,F130*G130*H130*F!$B$95,IF(I130=96%,F130*G130*H130*F!$B$96,IF(I130=97%,F130*G130*H130*F!$B$97,IF(I130=98%,F130*G130*H130*F!$B$98,IF(I130=99%,F130*G130*H130*F!$B$99,IF(I130&gt;99%,F130*G130*H130*F!$B$100,))))))))))))))))))))))))))))))))))))))))))))))))))))))))+IF(M130&lt;30%,0,IF(M130&lt;35%,J130*K130*L130*F!$B$33,IF(M130&lt;40%,J130*K130*L130*F!$B$38,IF(M130&lt;45%,J130*K130*L130*F!$B$43,IF(M130&lt;50%,J130*K130*L130*F!$B$48,IF(M130=50%,J130*K130*L130*F!$B$50,IF(M130=51%,J130*K130*L130*F!$B$51,IF(M130=52%,J130*K130*L130*F!$B$52,IF(M130=53%,J130*K130*L130*F!$B$53,IF(M130=54%,J130*K130*L130*F!$B$54,IF(M130=55%,J130*K130*L130*F!$B$55,IF(M130=56%,J130*K130*L130*F!$B$56,IF(M130=57%,J130*K130*L130*F!$B$57,IF(M130=58%,J130*K130*L130*F!$B$58,IF(M130=59%,J130*K130*L130*F!$B$59,IF(M130=60%,J130*K130*L130*F!$B$60,IF(M130=61%,J130*K130*L130*F!$B$61,IF(M130=62%,J130*K130*L130*F!$B$62,IF(M130=63%,J130*K130*L130*F!$B$63,IF(M130=64%,J130*K130*L130*F!$B$64,IF(M130=65%,J130*K130*L130*F!$B$65,IF(M130=66%,J130*K130*L130*F!$B$66,IF(M130=67%,J130*K130*L130*F!$B$67,IF(M130=68%,J130*K130*L130*F!$B$68,IF(M130=69%,J130*K130*L130*F!$B$69,IF(M130=70%,J130*K130*L130*F!$B$70,IF(M130=71%,J130*K130*L130*F!$B$71,IF(M130=72%,J130*K130*L130*F!$B$72,IF(M130=73%,J130*K130*L130*F!$B$73,IF(M130=74%,J130*K130*L130*F!$B$74,IF(M130=75%,J130*K130*L130*F!$B$75,IF(M130=76%,J130*K130*L130*F!$B$76,IF(M130=77%,J130*K130*L130*F!$B$77,IF(M130=78%,J130*K130*L130*F!$B$78,IF(M130=79%,J130*K130*L130*F!$B$79,IF(M130=80%,J130*K130*L130*F!$B$80,IF(M130=81%,J130*K130*L130*F!$B$81,IF(M130=82%,J130*K130*L130*F!$B$82,IF(M130=83%,J130*K130*L130*F!$B$83,IF(M130=84%,J130*K130*L130*F!$B$84,IF(M130=85%,J130*K130*L130*F!$B$85,IF(M130=86%,J130*K130*L130*F!$B$86,IF(M130=87%,J130*K130*L130*F!$B$87,IF(M130=88%,J130*K130*L130*F!$B$88,IF(M130=89%,J130*K130*L130*F!$B$89,IF(M130=90%,J130*K130*L130*F!$B$90,IF(M130=91%,J130*K130*L130*F!$B$91,IF(M130=92%,J130*K130*L130*F!$B$92,IF(M130=93%,J130*K130*L130*F!$B$93,IF(M130=94%,J130*K130*L130*F!$B$94,IF(M130=95%,J130*K130*L130*F!$B$95,IF(M130=96%,J130*K130*L130*F!$B$96,IF(M130=97%,J130*K130*L130*F!$B$97,IF(M130=98%,J130*K130*L130*F!$B$98,IF(M130=99%,J130*K130*L130*F!$B$99,IF(M130&gt;99%,J130*K130*L130*F!$B$100,))))))))))))))))))))))))))))))))))))))))))))))))))))))))+IF(Q130&lt;30%,0,IF(Q130&lt;35%,N130*O130*P130*F!$B$33,IF(Q130&lt;40%,N130*O130*P130*F!$B$38,IF(Q130&lt;45%,N130*O130*P130*F!$B$43,IF(Q130&lt;50%,N130*O130*P130*F!$B$48,IF(Q130=50%,N130*O130*P130*F!$B$50,IF(Q130=51%,N130*O130*P130*F!$B$51,IF(Q130=52%,N130*O130*P130*F!$B$52,IF(Q130=53%,N130*O130*P130*F!$B$53,IF(Q130=54%,N130*O130*P130*F!$B$54,IF(Q130=55%,N130*O130*P130*F!$B$55,IF(Q130=56%,N130*O130*P130*F!$B$56,IF(Q130=57%,N130*O130*P130*F!$B$57,IF(Q130=58%,N130*O130*P130*F!$B$58,IF(Q130=59%,N130*O130*P130*F!$B$59,IF(Q130=60%,N130*O130*P130*F!$B$60,IF(Q130=61%,N130*O130*P130*F!$B$61,IF(Q130=62%,N130*O130*P130*F!$B$62,IF(Q130=63%,N130*O130*P130*F!$B$63,IF(Q130=64%,N130*O130*P130*F!$B$64,IF(Q130=65%,N130*O130*P130*F!$B$65,IF(Q130=66%,N130*O130*P130*F!$B$66,IF(Q130=67%,N130*O130*P130*F!$B$67,IF(Q130=68%,N130*O130*P130*F!$B$68,IF(Q130=69%,N130*O130*P130*F!$B$69,IF(Q130=70%,N130*O130*P130*F!$B$70,IF(Q130=71%,N130*O130*P130*F!$B$71,IF(Q130=72%,N130*O130*P130*F!$B$72,IF(Q130=73%,N130*O130*P130*F!$B$73,IF(Q130=74%,N130*O130*P130*F!$B$74,IF(Q130=75%,N130*O130*P130*F!$B$75,IF(Q130=76%,N130*O130*P130*F!$B$76,IF(Q130=77%,N130*O130*P130*F!$B$77,IF(Q130=78%,N130*O130*P130*F!$B$78,IF(Q130=79%,N130*O130*P130*F!$B$79,IF(Q130=80%,N130*O130*P130*F!$B$80,IF(Q130=81%,N130*O130*P130*F!$B$81,IF(Q130=82%,N130*O130*P130*F!$B$82,IF(Q130=83%,N130*O130*P130*F!$B$83,IF(Q130=84%,N130*O130*P130*F!$B$84,IF(Q130=85%,N130*O130*P130*F!$B$85,IF(Q130=86%,N130*O130*P130*F!$B$86,IF(Q130=87%,N130*O130*P130*F!$B$87,IF(Q130=88%,N130*O130*P130*F!$B$88,IF(Q130=89%,N130*O130*P130*F!$B$89,IF(Q130=90%,N130*O130*P130*F!$B$90,IF(Q130=91%,N130*O130*P130*F!$B$91,IF(Q130=92%,N130*O130*P130*F!$B$92,IF(Q130=93%,N130*O130*P130*F!$B$93,IF(Q130=94%,N130*O130*P130*F!$B$94,IF(Q130=95%,N130*O130*P130*F!$B$95,IF(Q130=96%,N130*O130*P130*F!$B$96,IF(Q130=97%,N130*O130*P130*F!$B$97,IF(Q130=98%,N130*O130*P130*F!$B$98,IF(Q130=99%,N130*O130*P130*F!$B$99,IF(Q130&gt;99%,N130*O130*P130*F!$B$100,))))))))))))))))))))))))))))))))))))))))))))))))))))))))+IF(U130&lt;30%,0,IF(U130&lt;35%,R130*S130*T130*F!$B$33,IF(U130&lt;40%,R130*S130*T130*F!$B$38,IF(U130&lt;45%,R130*S130*T130*F!$B$43,IF(U130&lt;50%,R130*S130*T130*F!$B$48,IF(U130=50%,R130*S130*T130*F!$B$50,IF(U130=51%,R130*S130*T130*F!$B$51,IF(U130=52%,R130*S130*T130*F!$B$52,IF(U130=53%,R130*S130*T130*F!$B$53,IF(U130=54%,R130*S130*T130*F!$B$54,IF(U130=55%,R130*S130*T130*F!$B$55,IF(U130=56%,R130*S130*T130*F!$B$56,IF(U130=57%,R130*S130*T130*F!$B$57,IF(U130=58%,R130*S130*T130*F!$B$58,IF(U130=59%,R130*S130*T130*F!$B$59,IF(U130=60%,R130*S130*T130*F!$B$60,IF(U130=61%,R130*S130*T130*F!$B$61,IF(U130=62%,R130*S130*T130*F!$B$62,IF(U130=63%,R130*S130*T130*F!$B$63,IF(U130=64%,R130*S130*T130*F!$B$64,IF(U130=65%,R130*S130*T130*F!$B$65,IF(U130=66%,R130*S130*T130*F!$B$66,IF(U130=67%,R130*S130*T130*F!$B$67,IF(U130=68%,R130*S130*T130*F!$B$68,IF(U130=69%,R130*S130*T130*F!$B$69,IF(U130=70%,R130*S130*T130*F!$B$70,IF(U130=71%,R130*S130*T130*F!$B$71,IF(U130=72%,R130*S130*T130*F!$B$72,IF(U130=73%,R130*S130*T130*F!$B$73,IF(U130=74%,R130*S130*T130*F!$B$74,IF(U130=75%,R130*S130*T130*F!$B$75,IF(U130=76%,R130*S130*T130*F!$B$76,IF(U130=77%,R130*S130*T130*F!$B$77,IF(U130=78%,R130*S130*T130*F!$B$78,IF(U130=79%,R130*S130*T130*F!$B$79,IF(U130=80%,R130*S130*T130*F!$B$80,IF(U130=81%,R130*S130*T130*F!$B$81,IF(U130=82%,R130*S130*T130*F!$B$82,IF(U130=83%,R130*S130*T130*F!$B$83,IF(U130=84%,R130*S130*T130*F!$B$84,IF(U130=85%,R130*S130*T130*F!$B$85,IF(U130=86%,R130*S130*T130*F!$B$86,IF(U130=87%,R130*S130*T130*F!$B$87,IF(U130=88%,R130*S130*T130*F!$B$88,IF(U130=89%,R130*S130*T130*F!$B$89,IF(U130=90%,R130*S130*T130*F!$B$90,IF(U130=91%,R130*S130*T130*F!$B$91,IF(U130=92%,R130*S130*T130*F!$B$92,IF(U130=93%,R130*S130*T130*F!$B$93,IF(U130=94%,R130*S130*T130*F!$B$94,IF(U130=95%,R130*S130*T130*F!$B$95,IF(U130=96%,R130*S130*T130*F!$B$96,IF(U130=97%,R130*S130*T130*F!$B$97,IF(U130=98%,R130*S130*T130*F!$B$98,IF(U130=99%,R130*S130*T130*F!$B$99,IF(U130&gt;99%,R130*S130*T130*F!$B$100)))))))))))))))))))))))))))))))))))))))))))))))))))))))))*IF(ISNUMBER(E130),E130,1)*IF(ISNUMBER(D130),D130,1)</f>
        <v>0</v>
      </c>
      <c r="AA130" s="5">
        <f>G130*H130+K130*L130+O130*P130+S130*T130</f>
        <v>0</v>
      </c>
      <c r="AB130" s="112">
        <f>(H130*(IF(I130&lt;45%,0.5,IF(I130&lt;55%,0.8,IF(I130&lt;65%,0.9,IF(I130&lt;75%,1,IF(I130&lt;85%,1.1,1.2))))))+L130*(IF(M130&lt;45%,0.5,IF(M130&lt;55%,0.8,IF(M130&lt;65%,0.9,IF(M130&lt;75%,1,IF(M130&lt;85%,1.1,1.2))))))+P130*(IF(Q130&lt;45%,0.5,IF(Q130&lt;55%,0.8,IF(Q130&lt;65%,0.9,IF(Q130&lt;75%,1,IF(Q130&lt;85%,1.1,1.2))))))+T130*(IF(U130&lt;45%,0.5,IF(U130&lt;55%,0.8,IF(U130&lt;65%,0.9,IF(U130&lt;75%,1,IF(U130&lt;85%,1.1,1.2)))))))*IF(D130&gt;=0.8,6,IF(D130&lt;=0.4,1.5,3))</f>
        <v>0</v>
      </c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</row>
    <row r="131" spans="1:62" x14ac:dyDescent="0.25">
      <c r="A131" s="1129"/>
      <c r="B131" s="61" t="str">
        <f t="shared" ref="B131" si="226">IF(B69="","",B69)</f>
        <v/>
      </c>
      <c r="C131" s="62" t="str">
        <f>IF(C69="","",C69)</f>
        <v/>
      </c>
      <c r="D131" s="63">
        <f t="shared" si="219"/>
        <v>0</v>
      </c>
      <c r="E131" s="64" t="str">
        <f t="shared" ref="E131" si="227">IF(E69="","",E69)</f>
        <v/>
      </c>
      <c r="F131" s="152"/>
      <c r="G131" s="153"/>
      <c r="H131" s="153"/>
      <c r="I131" s="95">
        <f t="shared" si="214"/>
        <v>0</v>
      </c>
      <c r="J131" s="152"/>
      <c r="K131" s="94"/>
      <c r="L131" s="94"/>
      <c r="M131" s="95">
        <f t="shared" si="215"/>
        <v>0</v>
      </c>
      <c r="N131" s="152"/>
      <c r="O131" s="94"/>
      <c r="P131" s="94"/>
      <c r="Q131" s="95">
        <f t="shared" si="216"/>
        <v>0</v>
      </c>
      <c r="R131" s="152"/>
      <c r="S131" s="94"/>
      <c r="T131" s="94"/>
      <c r="U131" s="93">
        <f t="shared" si="217"/>
        <v>0</v>
      </c>
      <c r="V131" s="113">
        <f t="shared" ref="V131" si="228">(IF(ISNUMBER(F131),F131,1)*G131*H131+IF(ISNUMBER(J131),J131,1)*K131*L131+IF(ISNUMBER(N131),N131,1)*O131*P131+IF(ISNUMBER(R131),R131,1)*S131*T131)*IF(ISNUMBER(E131),E131,1)</f>
        <v>0</v>
      </c>
      <c r="W131" s="114">
        <f t="shared" si="221"/>
        <v>0</v>
      </c>
      <c r="X131" s="36">
        <f t="shared" ref="X131" si="229">ROUND(IFERROR((W131/(Y131*IF(ISNUMBER(E131),E131,1))),0),2)</f>
        <v>0</v>
      </c>
      <c r="Y131" s="90" t="str">
        <f t="shared" si="223"/>
        <v/>
      </c>
      <c r="Z131" s="6">
        <f>(IF(I131&lt;30%,0,IF(I131&lt;35%,F131*G131*H131*F!$B$33,IF(I131&lt;40%,F131*G131*H131*F!$B$38,IF(I131&lt;45%,F131*G131*H131*F!$B$43,IF(I131&lt;50%,F131*G131*H131*F!$B$48,IF(I131=50%,F131*G131*H131*F!$B$50,IF(I131=51%,F131*G131*H131*F!$B$51,IF(I131=52%,F131*G131*H131*F!$B$52,IF(I131=53%,F131*G131*H131*F!$B$53,IF(I131=54%,F131*G131*H131*F!$B$54,IF(I131=55%,F131*G131*H131*F!$B$55,IF(I131=56%,F131*G131*H131*F!$B$56,IF(I131=57%,F131*G131*H131*F!$B$57,IF(I131=58%,F131*G131*H131*F!$B$58,IF(I131=59%,F131*G131*H131*F!$B$59,IF(I131=60%,F131*G131*H131*F!$B$60,IF(I131=61%,F131*G131*H131*F!$B$61,IF(I131=62%,F131*G131*H131*F!$B$62,IF(I131=63%,F131*G131*H131*F!$B$63,IF(I131=64%,F131*G131*H131*F!$B$64,IF(I131=65%,F131*G131*H131*F!$B$65,IF(I131=66%,F131*G131*H131*F!$B$66,IF(I131=67%,F131*G131*H131*F!$B$67,IF(I131=68%,F131*G131*H131*F!$B$68,IF(I131=69%,F131*G131*H131*F!$B$69,IF(I131=70%,F131*G131*H131*F!$B$70,IF(I131=71%,F131*G131*H131*F!$B$71,IF(I131=72%,F131*G131*H131*F!$B$72,IF(I131=73%,F131*G131*H131*F!$B$73,IF(I131=74%,F131*G131*H131*F!$B$74,IF(I131=75%,F131*G131*H131*F!$B$75,IF(I131=76%,F131*G131*H131*F!$B$76,IF(I131=77%,F131*G131*H131*F!$B$77,IF(I131=78%,F131*G131*H131*F!$B$78,IF(I131=79%,F131*G131*H131*F!$B$79,IF(I131=80%,F131*G131*H131*F!$B$80,IF(I131=81%,F131*G131*H131*F!$B$81,IF(I131=82%,F131*G131*H131*F!$B$82,IF(I131=83%,F131*G131*H131*F!$B$83,IF(I131=84%,F131*G131*H131*F!$B$84,IF(I131=85%,F131*G131*H131*F!$B$85,IF(I131=86%,F131*G131*H131*F!$B$86,IF(I131=87%,F131*G131*H131*F!$B$87,IF(I131=88%,F131*G131*H131*F!$B$88,IF(I131=89%,F131*G131*H131*F!$B$89,IF(I131=90%,F131*G131*H131*F!$B$90,IF(I131=91%,F131*G131*H131*F!$B$91,IF(I131=92%,F131*G131*H131*F!$B$92,IF(I131=93%,F131*G131*H131*F!$B$93,IF(I131=94%,F131*G131*H131*F!$B$94,IF(I131=95%,F131*G131*H131*F!$B$95,IF(I131=96%,F131*G131*H131*F!$B$96,IF(I131=97%,F131*G131*H131*F!$B$97,IF(I131=98%,F131*G131*H131*F!$B$98,IF(I131=99%,F131*G131*H131*F!$B$99,IF(I131&gt;99%,F131*G131*H131*F!$B$100,))))))))))))))))))))))))))))))))))))))))))))))))))))))))+IF(M131&lt;30%,0,IF(M131&lt;35%,J131*K131*L131*F!$B$33,IF(M131&lt;40%,J131*K131*L131*F!$B$38,IF(M131&lt;45%,J131*K131*L131*F!$B$43,IF(M131&lt;50%,J131*K131*L131*F!$B$48,IF(M131=50%,J131*K131*L131*F!$B$50,IF(M131=51%,J131*K131*L131*F!$B$51,IF(M131=52%,J131*K131*L131*F!$B$52,IF(M131=53%,J131*K131*L131*F!$B$53,IF(M131=54%,J131*K131*L131*F!$B$54,IF(M131=55%,J131*K131*L131*F!$B$55,IF(M131=56%,J131*K131*L131*F!$B$56,IF(M131=57%,J131*K131*L131*F!$B$57,IF(M131=58%,J131*K131*L131*F!$B$58,IF(M131=59%,J131*K131*L131*F!$B$59,IF(M131=60%,J131*K131*L131*F!$B$60,IF(M131=61%,J131*K131*L131*F!$B$61,IF(M131=62%,J131*K131*L131*F!$B$62,IF(M131=63%,J131*K131*L131*F!$B$63,IF(M131=64%,J131*K131*L131*F!$B$64,IF(M131=65%,J131*K131*L131*F!$B$65,IF(M131=66%,J131*K131*L131*F!$B$66,IF(M131=67%,J131*K131*L131*F!$B$67,IF(M131=68%,J131*K131*L131*F!$B$68,IF(M131=69%,J131*K131*L131*F!$B$69,IF(M131=70%,J131*K131*L131*F!$B$70,IF(M131=71%,J131*K131*L131*F!$B$71,IF(M131=72%,J131*K131*L131*F!$B$72,IF(M131=73%,J131*K131*L131*F!$B$73,IF(M131=74%,J131*K131*L131*F!$B$74,IF(M131=75%,J131*K131*L131*F!$B$75,IF(M131=76%,J131*K131*L131*F!$B$76,IF(M131=77%,J131*K131*L131*F!$B$77,IF(M131=78%,J131*K131*L131*F!$B$78,IF(M131=79%,J131*K131*L131*F!$B$79,IF(M131=80%,J131*K131*L131*F!$B$80,IF(M131=81%,J131*K131*L131*F!$B$81,IF(M131=82%,J131*K131*L131*F!$B$82,IF(M131=83%,J131*K131*L131*F!$B$83,IF(M131=84%,J131*K131*L131*F!$B$84,IF(M131=85%,J131*K131*L131*F!$B$85,IF(M131=86%,J131*K131*L131*F!$B$86,IF(M131=87%,J131*K131*L131*F!$B$87,IF(M131=88%,J131*K131*L131*F!$B$88,IF(M131=89%,J131*K131*L131*F!$B$89,IF(M131=90%,J131*K131*L131*F!$B$90,IF(M131=91%,J131*K131*L131*F!$B$91,IF(M131=92%,J131*K131*L131*F!$B$92,IF(M131=93%,J131*K131*L131*F!$B$93,IF(M131=94%,J131*K131*L131*F!$B$94,IF(M131=95%,J131*K131*L131*F!$B$95,IF(M131=96%,J131*K131*L131*F!$B$96,IF(M131=97%,J131*K131*L131*F!$B$97,IF(M131=98%,J131*K131*L131*F!$B$98,IF(M131=99%,J131*K131*L131*F!$B$99,IF(M131&gt;99%,J131*K131*L131*F!$B$100,))))))))))))))))))))))))))))))))))))))))))))))))))))))))+IF(Q131&lt;30%,0,IF(Q131&lt;35%,N131*O131*P131*F!$B$33,IF(Q131&lt;40%,N131*O131*P131*F!$B$38,IF(Q131&lt;45%,N131*O131*P131*F!$B$43,IF(Q131&lt;50%,N131*O131*P131*F!$B$48,IF(Q131=50%,N131*O131*P131*F!$B$50,IF(Q131=51%,N131*O131*P131*F!$B$51,IF(Q131=52%,N131*O131*P131*F!$B$52,IF(Q131=53%,N131*O131*P131*F!$B$53,IF(Q131=54%,N131*O131*P131*F!$B$54,IF(Q131=55%,N131*O131*P131*F!$B$55,IF(Q131=56%,N131*O131*P131*F!$B$56,IF(Q131=57%,N131*O131*P131*F!$B$57,IF(Q131=58%,N131*O131*P131*F!$B$58,IF(Q131=59%,N131*O131*P131*F!$B$59,IF(Q131=60%,N131*O131*P131*F!$B$60,IF(Q131=61%,N131*O131*P131*F!$B$61,IF(Q131=62%,N131*O131*P131*F!$B$62,IF(Q131=63%,N131*O131*P131*F!$B$63,IF(Q131=64%,N131*O131*P131*F!$B$64,IF(Q131=65%,N131*O131*P131*F!$B$65,IF(Q131=66%,N131*O131*P131*F!$B$66,IF(Q131=67%,N131*O131*P131*F!$B$67,IF(Q131=68%,N131*O131*P131*F!$B$68,IF(Q131=69%,N131*O131*P131*F!$B$69,IF(Q131=70%,N131*O131*P131*F!$B$70,IF(Q131=71%,N131*O131*P131*F!$B$71,IF(Q131=72%,N131*O131*P131*F!$B$72,IF(Q131=73%,N131*O131*P131*F!$B$73,IF(Q131=74%,N131*O131*P131*F!$B$74,IF(Q131=75%,N131*O131*P131*F!$B$75,IF(Q131=76%,N131*O131*P131*F!$B$76,IF(Q131=77%,N131*O131*P131*F!$B$77,IF(Q131=78%,N131*O131*P131*F!$B$78,IF(Q131=79%,N131*O131*P131*F!$B$79,IF(Q131=80%,N131*O131*P131*F!$B$80,IF(Q131=81%,N131*O131*P131*F!$B$81,IF(Q131=82%,N131*O131*P131*F!$B$82,IF(Q131=83%,N131*O131*P131*F!$B$83,IF(Q131=84%,N131*O131*P131*F!$B$84,IF(Q131=85%,N131*O131*P131*F!$B$85,IF(Q131=86%,N131*O131*P131*F!$B$86,IF(Q131=87%,N131*O131*P131*F!$B$87,IF(Q131=88%,N131*O131*P131*F!$B$88,IF(Q131=89%,N131*O131*P131*F!$B$89,IF(Q131=90%,N131*O131*P131*F!$B$90,IF(Q131=91%,N131*O131*P131*F!$B$91,IF(Q131=92%,N131*O131*P131*F!$B$92,IF(Q131=93%,N131*O131*P131*F!$B$93,IF(Q131=94%,N131*O131*P131*F!$B$94,IF(Q131=95%,N131*O131*P131*F!$B$95,IF(Q131=96%,N131*O131*P131*F!$B$96,IF(Q131=97%,N131*O131*P131*F!$B$97,IF(Q131=98%,N131*O131*P131*F!$B$98,IF(Q131=99%,N131*O131*P131*F!$B$99,IF(Q131&gt;99%,N131*O131*P131*F!$B$100,))))))))))))))))))))))))))))))))))))))))))))))))))))))))+IF(U131&lt;30%,0,IF(U131&lt;35%,R131*S131*T131*F!$B$33,IF(U131&lt;40%,R131*S131*T131*F!$B$38,IF(U131&lt;45%,R131*S131*T131*F!$B$43,IF(U131&lt;50%,R131*S131*T131*F!$B$48,IF(U131=50%,R131*S131*T131*F!$B$50,IF(U131=51%,R131*S131*T131*F!$B$51,IF(U131=52%,R131*S131*T131*F!$B$52,IF(U131=53%,R131*S131*T131*F!$B$53,IF(U131=54%,R131*S131*T131*F!$B$54,IF(U131=55%,R131*S131*T131*F!$B$55,IF(U131=56%,R131*S131*T131*F!$B$56,IF(U131=57%,R131*S131*T131*F!$B$57,IF(U131=58%,R131*S131*T131*F!$B$58,IF(U131=59%,R131*S131*T131*F!$B$59,IF(U131=60%,R131*S131*T131*F!$B$60,IF(U131=61%,R131*S131*T131*F!$B$61,IF(U131=62%,R131*S131*T131*F!$B$62,IF(U131=63%,R131*S131*T131*F!$B$63,IF(U131=64%,R131*S131*T131*F!$B$64,IF(U131=65%,R131*S131*T131*F!$B$65,IF(U131=66%,R131*S131*T131*F!$B$66,IF(U131=67%,R131*S131*T131*F!$B$67,IF(U131=68%,R131*S131*T131*F!$B$68,IF(U131=69%,R131*S131*T131*F!$B$69,IF(U131=70%,R131*S131*T131*F!$B$70,IF(U131=71%,R131*S131*T131*F!$B$71,IF(U131=72%,R131*S131*T131*F!$B$72,IF(U131=73%,R131*S131*T131*F!$B$73,IF(U131=74%,R131*S131*T131*F!$B$74,IF(U131=75%,R131*S131*T131*F!$B$75,IF(U131=76%,R131*S131*T131*F!$B$76,IF(U131=77%,R131*S131*T131*F!$B$77,IF(U131=78%,R131*S131*T131*F!$B$78,IF(U131=79%,R131*S131*T131*F!$B$79,IF(U131=80%,R131*S131*T131*F!$B$80,IF(U131=81%,R131*S131*T131*F!$B$81,IF(U131=82%,R131*S131*T131*F!$B$82,IF(U131=83%,R131*S131*T131*F!$B$83,IF(U131=84%,R131*S131*T131*F!$B$84,IF(U131=85%,R131*S131*T131*F!$B$85,IF(U131=86%,R131*S131*T131*F!$B$86,IF(U131=87%,R131*S131*T131*F!$B$87,IF(U131=88%,R131*S131*T131*F!$B$88,IF(U131=89%,R131*S131*T131*F!$B$89,IF(U131=90%,R131*S131*T131*F!$B$90,IF(U131=91%,R131*S131*T131*F!$B$91,IF(U131=92%,R131*S131*T131*F!$B$92,IF(U131=93%,R131*S131*T131*F!$B$93,IF(U131=94%,R131*S131*T131*F!$B$94,IF(U131=95%,R131*S131*T131*F!$B$95,IF(U131=96%,R131*S131*T131*F!$B$96,IF(U131=97%,R131*S131*T131*F!$B$97,IF(U131=98%,R131*S131*T131*F!$B$98,IF(U131=99%,R131*S131*T131*F!$B$99,IF(U131&gt;99%,R131*S131*T131*F!$B$100)))))))))))))))))))))))))))))))))))))))))))))))))))))))))*IF(ISNUMBER(E131),E131,1)*IF(ISNUMBER(D131),D131,1)</f>
        <v>0</v>
      </c>
      <c r="AA131" s="6">
        <f>G131*H131+K131*L131+O131*P131+S131*T131</f>
        <v>0</v>
      </c>
      <c r="AB131" s="115">
        <f>(H131*(IF(I131&lt;45%,0.5,IF(I131&lt;55%,0.8,IF(I131&lt;65%,0.9,IF(I131&lt;75%,1,IF(I131&lt;85%,1.1,1.2))))))+L131*(IF(M131&lt;45%,0.5,IF(M131&lt;55%,0.8,IF(M131&lt;65%,0.9,IF(M131&lt;75%,1,IF(M131&lt;85%,1.1,1.2))))))+P131*(IF(Q131&lt;45%,0.5,IF(Q131&lt;55%,0.8,IF(Q131&lt;65%,0.9,IF(Q131&lt;75%,1,IF(Q131&lt;85%,1.1,1.2))))))+T131*(IF(U131&lt;45%,0.5,IF(U131&lt;55%,0.8,IF(U131&lt;65%,0.9,IF(U131&lt;75%,1,IF(U131&lt;85%,1.1,1.2)))))))*IF(D131&gt;=0.8,6,IF(D131&lt;=0.4,1.5,3))</f>
        <v>0</v>
      </c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</row>
    <row r="132" spans="1:62" x14ac:dyDescent="0.25">
      <c r="A132" s="1129"/>
      <c r="B132" s="61"/>
      <c r="C132" s="62"/>
      <c r="D132" s="134">
        <f>ROUND(IFERROR((D127*(G127*H127+K127*L127+O127*P127+S127*T127)+D128*(G128*H128+K128*L128+O128*P128+S128*T128)+D129*(G129*H129+K129*L129+O129*P129+S129*T129)+D130*(G130*H130+K130*L130+O130*P130+S130*T130)+D131*(G131*H131+K131*L131+O131*P131+S131*T131))/((G127*H127+K127*L127+O127*P127+S127*T127)+(G128*H128+K128*L128+O128*P128+S128*T128)+(G129*H129+K129*L129+O129*P129+S129*T129)+(G130*H130+K130*L130+O130*P130+S130*T130)+(G131*H131+K131*L131+O131*P131+S131*T131)),0),3)</f>
        <v>0</v>
      </c>
      <c r="E132" s="64"/>
      <c r="F132" s="65"/>
      <c r="G132" s="151"/>
      <c r="H132" s="151"/>
      <c r="I132" s="102"/>
      <c r="J132" s="65"/>
      <c r="K132" s="100"/>
      <c r="L132" s="100"/>
      <c r="M132" s="102"/>
      <c r="N132" s="65" t="str">
        <f t="shared" ref="N132" si="230">IF(Q132&lt;&gt;0,(IFERROR(IF($Y132&gt;15,MROUND($Y132*Q132,0.5),MROUND($Y132*Q132,0.1)),)),"")</f>
        <v/>
      </c>
      <c r="O132" s="100"/>
      <c r="P132" s="100"/>
      <c r="Q132" s="102"/>
      <c r="R132" s="65" t="str">
        <f t="shared" ref="R132" si="231">IF(U132&lt;&gt;0,(IFERROR(IF($Y132&gt;15,MROUND($Y132*U132,0.5),MROUND($Y132*U132,0.1)),)),"")</f>
        <v/>
      </c>
      <c r="S132" s="100"/>
      <c r="T132" s="100"/>
      <c r="U132" s="101"/>
      <c r="V132" s="116">
        <f>SUM(V127:V131)</f>
        <v>0</v>
      </c>
      <c r="W132" s="117">
        <f>IFERROR(V132/AA132,0)</f>
        <v>0</v>
      </c>
      <c r="X132" s="118">
        <f>ROUND(IFERROR((D127*(I127*G127*H127+M127*K127*L127+Q127*O127*P127+U127*S127*T127)+D128*(I128*G128*H128+M128*K128*L128+Q128*O128*P128+U128*S128*T128)+D129*(I129*G129*H129+M129*K129*L129+Q129*O129*P129+U129*S129*T129)+D130*(I130*G130*H130+M130*K130*L130+Q130*O130*P130+U130*S130*T130)+D131*(I131*G131*H131+M131*K131*L131+Q131*O131*P131+U131*S131*T131))/(D127*(G127*H127+K127*L127+O127*P127+S127*T127)+D128*(G128*H128+K128*L128+O128*P128+S128*T128)+D129*(G129*H129+K129*L129+O129*P129+S129*T129)+D130*(G130*H130+K130*L130+O130*P130+S130*T130)+D131*(G131*H131+K131*L131+O131*P131+S131*T131)),0),2)</f>
        <v>0</v>
      </c>
      <c r="Y132" s="117"/>
      <c r="Z132" s="117">
        <f>SUM(Z127:Z131)</f>
        <v>0</v>
      </c>
      <c r="AA132" s="117">
        <f>SUM(AA127:AA131)</f>
        <v>0</v>
      </c>
      <c r="AB132" s="119">
        <f>IF(SUM(AB127:AB131)=0,TIME(,0,),TIME(,SUM(AB127:AB131)+30,))</f>
        <v>0</v>
      </c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</row>
    <row r="133" spans="1:62" x14ac:dyDescent="0.25">
      <c r="A133" s="1129"/>
      <c r="B133" s="61" t="str">
        <f t="shared" ref="B133:E133" si="232">IF(B71="","",B71)</f>
        <v/>
      </c>
      <c r="C133" s="62" t="str">
        <f t="shared" si="232"/>
        <v/>
      </c>
      <c r="D133" s="63">
        <f>D71</f>
        <v>0</v>
      </c>
      <c r="E133" s="64" t="str">
        <f t="shared" si="232"/>
        <v/>
      </c>
      <c r="F133" s="152"/>
      <c r="G133" s="153"/>
      <c r="H133" s="153"/>
      <c r="I133" s="95">
        <f t="shared" ref="I133:I137" si="233">IFERROR(ROUND(F133/$Y133,2),)</f>
        <v>0</v>
      </c>
      <c r="J133" s="152"/>
      <c r="K133" s="94"/>
      <c r="L133" s="94"/>
      <c r="M133" s="95">
        <f t="shared" ref="M133:M137" si="234">IFERROR(ROUND(J133/$Y133,2),)</f>
        <v>0</v>
      </c>
      <c r="N133" s="152"/>
      <c r="O133" s="94"/>
      <c r="P133" s="94"/>
      <c r="Q133" s="95">
        <f t="shared" ref="Q133:Q137" si="235">IFERROR(ROUND(N133/$Y133,2),)</f>
        <v>0</v>
      </c>
      <c r="R133" s="152"/>
      <c r="S133" s="94"/>
      <c r="T133" s="94"/>
      <c r="U133" s="93">
        <f t="shared" ref="U133:U137" si="236">IFERROR(ROUND(R133/$Y133,2),)</f>
        <v>0</v>
      </c>
      <c r="V133" s="113">
        <f>(IF(ISNUMBER(F133),F133,1)*G133*H133+IF(ISNUMBER(J133),J133,1)*K133*L133+IF(ISNUMBER(N133),N133,1)*O133*P133+IF(ISNUMBER(R133),R133,1)*S133*T133)*IF(ISNUMBER(E133),E133,1)</f>
        <v>0</v>
      </c>
      <c r="W133" s="43">
        <f>IFERROR((IF(ISNUMBER(F133),F133,1)*G133*H133+IF(ISNUMBER(J133),J133,1)*K133*L133+IF(ISNUMBER(N133),N133,1)*O133*P133+IF(ISNUMBER(R133),R133,1)*S133*T133)*IF(ISNUMBER(E133),E133,1)/(G133*H133+K133*L133+O133*P133+S133*T133),0)</f>
        <v>0</v>
      </c>
      <c r="X133" s="36">
        <f>ROUND(IFERROR((W133/(Y133*IF(ISNUMBER(E133),E133,1))),0),2)</f>
        <v>0</v>
      </c>
      <c r="Y133" s="90" t="str">
        <f t="shared" si="223"/>
        <v/>
      </c>
      <c r="Z133" s="6">
        <f>(IF(I133&lt;30%,0,IF(I133&lt;35%,F133*G133*H133*F!$B$33,IF(I133&lt;40%,F133*G133*H133*F!$B$38,IF(I133&lt;45%,F133*G133*H133*F!$B$43,IF(I133&lt;50%,F133*G133*H133*F!$B$48,IF(I133=50%,F133*G133*H133*F!$B$50,IF(I133=51%,F133*G133*H133*F!$B$51,IF(I133=52%,F133*G133*H133*F!$B$52,IF(I133=53%,F133*G133*H133*F!$B$53,IF(I133=54%,F133*G133*H133*F!$B$54,IF(I133=55%,F133*G133*H133*F!$B$55,IF(I133=56%,F133*G133*H133*F!$B$56,IF(I133=57%,F133*G133*H133*F!$B$57,IF(I133=58%,F133*G133*H133*F!$B$58,IF(I133=59%,F133*G133*H133*F!$B$59,IF(I133=60%,F133*G133*H133*F!$B$60,IF(I133=61%,F133*G133*H133*F!$B$61,IF(I133=62%,F133*G133*H133*F!$B$62,IF(I133=63%,F133*G133*H133*F!$B$63,IF(I133=64%,F133*G133*H133*F!$B$64,IF(I133=65%,F133*G133*H133*F!$B$65,IF(I133=66%,F133*G133*H133*F!$B$66,IF(I133=67%,F133*G133*H133*F!$B$67,IF(I133=68%,F133*G133*H133*F!$B$68,IF(I133=69%,F133*G133*H133*F!$B$69,IF(I133=70%,F133*G133*H133*F!$B$70,IF(I133=71%,F133*G133*H133*F!$B$71,IF(I133=72%,F133*G133*H133*F!$B$72,IF(I133=73%,F133*G133*H133*F!$B$73,IF(I133=74%,F133*G133*H133*F!$B$74,IF(I133=75%,F133*G133*H133*F!$B$75,IF(I133=76%,F133*G133*H133*F!$B$76,IF(I133=77%,F133*G133*H133*F!$B$77,IF(I133=78%,F133*G133*H133*F!$B$78,IF(I133=79%,F133*G133*H133*F!$B$79,IF(I133=80%,F133*G133*H133*F!$B$80,IF(I133=81%,F133*G133*H133*F!$B$81,IF(I133=82%,F133*G133*H133*F!$B$82,IF(I133=83%,F133*G133*H133*F!$B$83,IF(I133=84%,F133*G133*H133*F!$B$84,IF(I133=85%,F133*G133*H133*F!$B$85,IF(I133=86%,F133*G133*H133*F!$B$86,IF(I133=87%,F133*G133*H133*F!$B$87,IF(I133=88%,F133*G133*H133*F!$B$88,IF(I133=89%,F133*G133*H133*F!$B$89,IF(I133=90%,F133*G133*H133*F!$B$90,IF(I133=91%,F133*G133*H133*F!$B$91,IF(I133=92%,F133*G133*H133*F!$B$92,IF(I133=93%,F133*G133*H133*F!$B$93,IF(I133=94%,F133*G133*H133*F!$B$94,IF(I133=95%,F133*G133*H133*F!$B$95,IF(I133=96%,F133*G133*H133*F!$B$96,IF(I133=97%,F133*G133*H133*F!$B$97,IF(I133=98%,F133*G133*H133*F!$B$98,IF(I133=99%,F133*G133*H133*F!$B$99,IF(I133&gt;99%,F133*G133*H133*F!$B$100,))))))))))))))))))))))))))))))))))))))))))))))))))))))))+IF(M133&lt;30%,0,IF(M133&lt;35%,J133*K133*L133*F!$B$33,IF(M133&lt;40%,J133*K133*L133*F!$B$38,IF(M133&lt;45%,J133*K133*L133*F!$B$43,IF(M133&lt;50%,J133*K133*L133*F!$B$48,IF(M133=50%,J133*K133*L133*F!$B$50,IF(M133=51%,J133*K133*L133*F!$B$51,IF(M133=52%,J133*K133*L133*F!$B$52,IF(M133=53%,J133*K133*L133*F!$B$53,IF(M133=54%,J133*K133*L133*F!$B$54,IF(M133=55%,J133*K133*L133*F!$B$55,IF(M133=56%,J133*K133*L133*F!$B$56,IF(M133=57%,J133*K133*L133*F!$B$57,IF(M133=58%,J133*K133*L133*F!$B$58,IF(M133=59%,J133*K133*L133*F!$B$59,IF(M133=60%,J133*K133*L133*F!$B$60,IF(M133=61%,J133*K133*L133*F!$B$61,IF(M133=62%,J133*K133*L133*F!$B$62,IF(M133=63%,J133*K133*L133*F!$B$63,IF(M133=64%,J133*K133*L133*F!$B$64,IF(M133=65%,J133*K133*L133*F!$B$65,IF(M133=66%,J133*K133*L133*F!$B$66,IF(M133=67%,J133*K133*L133*F!$B$67,IF(M133=68%,J133*K133*L133*F!$B$68,IF(M133=69%,J133*K133*L133*F!$B$69,IF(M133=70%,J133*K133*L133*F!$B$70,IF(M133=71%,J133*K133*L133*F!$B$71,IF(M133=72%,J133*K133*L133*F!$B$72,IF(M133=73%,J133*K133*L133*F!$B$73,IF(M133=74%,J133*K133*L133*F!$B$74,IF(M133=75%,J133*K133*L133*F!$B$75,IF(M133=76%,J133*K133*L133*F!$B$76,IF(M133=77%,J133*K133*L133*F!$B$77,IF(M133=78%,J133*K133*L133*F!$B$78,IF(M133=79%,J133*K133*L133*F!$B$79,IF(M133=80%,J133*K133*L133*F!$B$80,IF(M133=81%,J133*K133*L133*F!$B$81,IF(M133=82%,J133*K133*L133*F!$B$82,IF(M133=83%,J133*K133*L133*F!$B$83,IF(M133=84%,J133*K133*L133*F!$B$84,IF(M133=85%,J133*K133*L133*F!$B$85,IF(M133=86%,J133*K133*L133*F!$B$86,IF(M133=87%,J133*K133*L133*F!$B$87,IF(M133=88%,J133*K133*L133*F!$B$88,IF(M133=89%,J133*K133*L133*F!$B$89,IF(M133=90%,J133*K133*L133*F!$B$90,IF(M133=91%,J133*K133*L133*F!$B$91,IF(M133=92%,J133*K133*L133*F!$B$92,IF(M133=93%,J133*K133*L133*F!$B$93,IF(M133=94%,J133*K133*L133*F!$B$94,IF(M133=95%,J133*K133*L133*F!$B$95,IF(M133=96%,J133*K133*L133*F!$B$96,IF(M133=97%,J133*K133*L133*F!$B$97,IF(M133=98%,J133*K133*L133*F!$B$98,IF(M133=99%,J133*K133*L133*F!$B$99,IF(M133&gt;99%,J133*K133*L133*F!$B$100,))))))))))))))))))))))))))))))))))))))))))))))))))))))))+IF(Q133&lt;30%,0,IF(Q133&lt;35%,N133*O133*P133*F!$B$33,IF(Q133&lt;40%,N133*O133*P133*F!$B$38,IF(Q133&lt;45%,N133*O133*P133*F!$B$43,IF(Q133&lt;50%,N133*O133*P133*F!$B$48,IF(Q133=50%,N133*O133*P133*F!$B$50,IF(Q133=51%,N133*O133*P133*F!$B$51,IF(Q133=52%,N133*O133*P133*F!$B$52,IF(Q133=53%,N133*O133*P133*F!$B$53,IF(Q133=54%,N133*O133*P133*F!$B$54,IF(Q133=55%,N133*O133*P133*F!$B$55,IF(Q133=56%,N133*O133*P133*F!$B$56,IF(Q133=57%,N133*O133*P133*F!$B$57,IF(Q133=58%,N133*O133*P133*F!$B$58,IF(Q133=59%,N133*O133*P133*F!$B$59,IF(Q133=60%,N133*O133*P133*F!$B$60,IF(Q133=61%,N133*O133*P133*F!$B$61,IF(Q133=62%,N133*O133*P133*F!$B$62,IF(Q133=63%,N133*O133*P133*F!$B$63,IF(Q133=64%,N133*O133*P133*F!$B$64,IF(Q133=65%,N133*O133*P133*F!$B$65,IF(Q133=66%,N133*O133*P133*F!$B$66,IF(Q133=67%,N133*O133*P133*F!$B$67,IF(Q133=68%,N133*O133*P133*F!$B$68,IF(Q133=69%,N133*O133*P133*F!$B$69,IF(Q133=70%,N133*O133*P133*F!$B$70,IF(Q133=71%,N133*O133*P133*F!$B$71,IF(Q133=72%,N133*O133*P133*F!$B$72,IF(Q133=73%,N133*O133*P133*F!$B$73,IF(Q133=74%,N133*O133*P133*F!$B$74,IF(Q133=75%,N133*O133*P133*F!$B$75,IF(Q133=76%,N133*O133*P133*F!$B$76,IF(Q133=77%,N133*O133*P133*F!$B$77,IF(Q133=78%,N133*O133*P133*F!$B$78,IF(Q133=79%,N133*O133*P133*F!$B$79,IF(Q133=80%,N133*O133*P133*F!$B$80,IF(Q133=81%,N133*O133*P133*F!$B$81,IF(Q133=82%,N133*O133*P133*F!$B$82,IF(Q133=83%,N133*O133*P133*F!$B$83,IF(Q133=84%,N133*O133*P133*F!$B$84,IF(Q133=85%,N133*O133*P133*F!$B$85,IF(Q133=86%,N133*O133*P133*F!$B$86,IF(Q133=87%,N133*O133*P133*F!$B$87,IF(Q133=88%,N133*O133*P133*F!$B$88,IF(Q133=89%,N133*O133*P133*F!$B$89,IF(Q133=90%,N133*O133*P133*F!$B$90,IF(Q133=91%,N133*O133*P133*F!$B$91,IF(Q133=92%,N133*O133*P133*F!$B$92,IF(Q133=93%,N133*O133*P133*F!$B$93,IF(Q133=94%,N133*O133*P133*F!$B$94,IF(Q133=95%,N133*O133*P133*F!$B$95,IF(Q133=96%,N133*O133*P133*F!$B$96,IF(Q133=97%,N133*O133*P133*F!$B$97,IF(Q133=98%,N133*O133*P133*F!$B$98,IF(Q133=99%,N133*O133*P133*F!$B$99,IF(Q133&gt;99%,N133*O133*P133*F!$B$100,))))))))))))))))))))))))))))))))))))))))))))))))))))))))+IF(U133&lt;30%,0,IF(U133&lt;35%,R133*S133*T133*F!$B$33,IF(U133&lt;40%,R133*S133*T133*F!$B$38,IF(U133&lt;45%,R133*S133*T133*F!$B$43,IF(U133&lt;50%,R133*S133*T133*F!$B$48,IF(U133=50%,R133*S133*T133*F!$B$50,IF(U133=51%,R133*S133*T133*F!$B$51,IF(U133=52%,R133*S133*T133*F!$B$52,IF(U133=53%,R133*S133*T133*F!$B$53,IF(U133=54%,R133*S133*T133*F!$B$54,IF(U133=55%,R133*S133*T133*F!$B$55,IF(U133=56%,R133*S133*T133*F!$B$56,IF(U133=57%,R133*S133*T133*F!$B$57,IF(U133=58%,R133*S133*T133*F!$B$58,IF(U133=59%,R133*S133*T133*F!$B$59,IF(U133=60%,R133*S133*T133*F!$B$60,IF(U133=61%,R133*S133*T133*F!$B$61,IF(U133=62%,R133*S133*T133*F!$B$62,IF(U133=63%,R133*S133*T133*F!$B$63,IF(U133=64%,R133*S133*T133*F!$B$64,IF(U133=65%,R133*S133*T133*F!$B$65,IF(U133=66%,R133*S133*T133*F!$B$66,IF(U133=67%,R133*S133*T133*F!$B$67,IF(U133=68%,R133*S133*T133*F!$B$68,IF(U133=69%,R133*S133*T133*F!$B$69,IF(U133=70%,R133*S133*T133*F!$B$70,IF(U133=71%,R133*S133*T133*F!$B$71,IF(U133=72%,R133*S133*T133*F!$B$72,IF(U133=73%,R133*S133*T133*F!$B$73,IF(U133=74%,R133*S133*T133*F!$B$74,IF(U133=75%,R133*S133*T133*F!$B$75,IF(U133=76%,R133*S133*T133*F!$B$76,IF(U133=77%,R133*S133*T133*F!$B$77,IF(U133=78%,R133*S133*T133*F!$B$78,IF(U133=79%,R133*S133*T133*F!$B$79,IF(U133=80%,R133*S133*T133*F!$B$80,IF(U133=81%,R133*S133*T133*F!$B$81,IF(U133=82%,R133*S133*T133*F!$B$82,IF(U133=83%,R133*S133*T133*F!$B$83,IF(U133=84%,R133*S133*T133*F!$B$84,IF(U133=85%,R133*S133*T133*F!$B$85,IF(U133=86%,R133*S133*T133*F!$B$86,IF(U133=87%,R133*S133*T133*F!$B$87,IF(U133=88%,R133*S133*T133*F!$B$88,IF(U133=89%,R133*S133*T133*F!$B$89,IF(U133=90%,R133*S133*T133*F!$B$90,IF(U133=91%,R133*S133*T133*F!$B$91,IF(U133=92%,R133*S133*T133*F!$B$92,IF(U133=93%,R133*S133*T133*F!$B$93,IF(U133=94%,R133*S133*T133*F!$B$94,IF(U133=95%,R133*S133*T133*F!$B$95,IF(U133=96%,R133*S133*T133*F!$B$96,IF(U133=97%,R133*S133*T133*F!$B$97,IF(U133=98%,R133*S133*T133*F!$B$98,IF(U133=99%,R133*S133*T133*F!$B$99,IF(U133&gt;99%,R133*S133*T133*F!$B$100)))))))))))))))))))))))))))))))))))))))))))))))))))))))))*IF(ISNUMBER(E133),E133,1)*IF(ISNUMBER(D133),D133,1)</f>
        <v>0</v>
      </c>
      <c r="AA133" s="6">
        <f>G133*H133+K133*L133+O133*P133+S133*T133</f>
        <v>0</v>
      </c>
      <c r="AB133" s="35">
        <f>(H133*(IF(I133&lt;45%,0.5,IF(I133&lt;55%,0.8,IF(I133&lt;65%,0.9,IF(I133&lt;75%,1,IF(I133&lt;85%,1.1,1.2))))))+L133*(IF(M133&lt;45%,0.5,IF(M133&lt;55%,0.8,IF(M133&lt;65%,0.9,IF(M133&lt;75%,1,IF(M133&lt;85%,1.1,1.2))))))+P133*(IF(Q133&lt;45%,0.5,IF(Q133&lt;55%,0.8,IF(Q133&lt;65%,0.9,IF(Q133&lt;75%,1,IF(Q133&lt;85%,1.1,1.2))))))+T133*(IF(U133&lt;45%,0.5,IF(U133&lt;55%,0.8,IF(U133&lt;65%,0.9,IF(U133&lt;75%,1,IF(U133&lt;85%,1.1,1.2)))))))*IF(D133&gt;=0.8,6,IF(D133&lt;=0.4,1.5,3))</f>
        <v>0</v>
      </c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</row>
    <row r="134" spans="1:62" x14ac:dyDescent="0.25">
      <c r="A134" s="1129"/>
      <c r="B134" s="61" t="str">
        <f t="shared" ref="B134:E134" si="237">IF(B72="","",B72)</f>
        <v/>
      </c>
      <c r="C134" s="62" t="str">
        <f t="shared" si="237"/>
        <v/>
      </c>
      <c r="D134" s="63">
        <f t="shared" ref="D134:D137" si="238">D72</f>
        <v>0</v>
      </c>
      <c r="E134" s="64" t="str">
        <f t="shared" si="237"/>
        <v/>
      </c>
      <c r="F134" s="150"/>
      <c r="G134" s="151"/>
      <c r="H134" s="151"/>
      <c r="I134" s="102">
        <f t="shared" si="233"/>
        <v>0</v>
      </c>
      <c r="J134" s="150"/>
      <c r="K134" s="100"/>
      <c r="L134" s="100"/>
      <c r="M134" s="102">
        <f t="shared" si="234"/>
        <v>0</v>
      </c>
      <c r="N134" s="150"/>
      <c r="O134" s="100"/>
      <c r="P134" s="100"/>
      <c r="Q134" s="102">
        <f t="shared" si="235"/>
        <v>0</v>
      </c>
      <c r="R134" s="150"/>
      <c r="S134" s="100"/>
      <c r="T134" s="100"/>
      <c r="U134" s="101">
        <f t="shared" si="236"/>
        <v>0</v>
      </c>
      <c r="V134" s="110">
        <f t="shared" ref="V134:V137" si="239">(IF(ISNUMBER(F134),F134,1)*G134*H134+IF(ISNUMBER(J134),J134,1)*K134*L134+IF(ISNUMBER(N134),N134,1)*O134*P134+IF(ISNUMBER(R134),R134,1)*S134*T134)*IF(ISNUMBER(E134),E134,1)</f>
        <v>0</v>
      </c>
      <c r="W134" s="111">
        <f t="shared" ref="W134:W137" si="240">IFERROR((IF(ISNUMBER(F134),F134,1)*G134*H134+IF(ISNUMBER(J134),J134,1)*K134*L134+IF(ISNUMBER(N134),N134,1)*O134*P134+IF(ISNUMBER(R134),R134,1)*S134*T134)*IF(ISNUMBER(E134),E134,1)/(G134*H134+K134*L134+O134*P134+S134*T134),0)</f>
        <v>0</v>
      </c>
      <c r="X134" s="53">
        <f t="shared" ref="X134:X135" si="241">ROUND(IFERROR((W134/(Y134*IF(ISNUMBER(E134),E134,1))),0),2)</f>
        <v>0</v>
      </c>
      <c r="Y134" s="90" t="str">
        <f t="shared" si="223"/>
        <v/>
      </c>
      <c r="Z134" s="5">
        <f>(IF(I134&lt;30%,0,IF(I134&lt;35%,F134*G134*H134*F!$B$33,IF(I134&lt;40%,F134*G134*H134*F!$B$38,IF(I134&lt;45%,F134*G134*H134*F!$B$43,IF(I134&lt;50%,F134*G134*H134*F!$B$48,IF(I134=50%,F134*G134*H134*F!$B$50,IF(I134=51%,F134*G134*H134*F!$B$51,IF(I134=52%,F134*G134*H134*F!$B$52,IF(I134=53%,F134*G134*H134*F!$B$53,IF(I134=54%,F134*G134*H134*F!$B$54,IF(I134=55%,F134*G134*H134*F!$B$55,IF(I134=56%,F134*G134*H134*F!$B$56,IF(I134=57%,F134*G134*H134*F!$B$57,IF(I134=58%,F134*G134*H134*F!$B$58,IF(I134=59%,F134*G134*H134*F!$B$59,IF(I134=60%,F134*G134*H134*F!$B$60,IF(I134=61%,F134*G134*H134*F!$B$61,IF(I134=62%,F134*G134*H134*F!$B$62,IF(I134=63%,F134*G134*H134*F!$B$63,IF(I134=64%,F134*G134*H134*F!$B$64,IF(I134=65%,F134*G134*H134*F!$B$65,IF(I134=66%,F134*G134*H134*F!$B$66,IF(I134=67%,F134*G134*H134*F!$B$67,IF(I134=68%,F134*G134*H134*F!$B$68,IF(I134=69%,F134*G134*H134*F!$B$69,IF(I134=70%,F134*G134*H134*F!$B$70,IF(I134=71%,F134*G134*H134*F!$B$71,IF(I134=72%,F134*G134*H134*F!$B$72,IF(I134=73%,F134*G134*H134*F!$B$73,IF(I134=74%,F134*G134*H134*F!$B$74,IF(I134=75%,F134*G134*H134*F!$B$75,IF(I134=76%,F134*G134*H134*F!$B$76,IF(I134=77%,F134*G134*H134*F!$B$77,IF(I134=78%,F134*G134*H134*F!$B$78,IF(I134=79%,F134*G134*H134*F!$B$79,IF(I134=80%,F134*G134*H134*F!$B$80,IF(I134=81%,F134*G134*H134*F!$B$81,IF(I134=82%,F134*G134*H134*F!$B$82,IF(I134=83%,F134*G134*H134*F!$B$83,IF(I134=84%,F134*G134*H134*F!$B$84,IF(I134=85%,F134*G134*H134*F!$B$85,IF(I134=86%,F134*G134*H134*F!$B$86,IF(I134=87%,F134*G134*H134*F!$B$87,IF(I134=88%,F134*G134*H134*F!$B$88,IF(I134=89%,F134*G134*H134*F!$B$89,IF(I134=90%,F134*G134*H134*F!$B$90,IF(I134=91%,F134*G134*H134*F!$B$91,IF(I134=92%,F134*G134*H134*F!$B$92,IF(I134=93%,F134*G134*H134*F!$B$93,IF(I134=94%,F134*G134*H134*F!$B$94,IF(I134=95%,F134*G134*H134*F!$B$95,IF(I134=96%,F134*G134*H134*F!$B$96,IF(I134=97%,F134*G134*H134*F!$B$97,IF(I134=98%,F134*G134*H134*F!$B$98,IF(I134=99%,F134*G134*H134*F!$B$99,IF(I134&gt;99%,F134*G134*H134*F!$B$100,))))))))))))))))))))))))))))))))))))))))))))))))))))))))+IF(M134&lt;30%,0,IF(M134&lt;35%,J134*K134*L134*F!$B$33,IF(M134&lt;40%,J134*K134*L134*F!$B$38,IF(M134&lt;45%,J134*K134*L134*F!$B$43,IF(M134&lt;50%,J134*K134*L134*F!$B$48,IF(M134=50%,J134*K134*L134*F!$B$50,IF(M134=51%,J134*K134*L134*F!$B$51,IF(M134=52%,J134*K134*L134*F!$B$52,IF(M134=53%,J134*K134*L134*F!$B$53,IF(M134=54%,J134*K134*L134*F!$B$54,IF(M134=55%,J134*K134*L134*F!$B$55,IF(M134=56%,J134*K134*L134*F!$B$56,IF(M134=57%,J134*K134*L134*F!$B$57,IF(M134=58%,J134*K134*L134*F!$B$58,IF(M134=59%,J134*K134*L134*F!$B$59,IF(M134=60%,J134*K134*L134*F!$B$60,IF(M134=61%,J134*K134*L134*F!$B$61,IF(M134=62%,J134*K134*L134*F!$B$62,IF(M134=63%,J134*K134*L134*F!$B$63,IF(M134=64%,J134*K134*L134*F!$B$64,IF(M134=65%,J134*K134*L134*F!$B$65,IF(M134=66%,J134*K134*L134*F!$B$66,IF(M134=67%,J134*K134*L134*F!$B$67,IF(M134=68%,J134*K134*L134*F!$B$68,IF(M134=69%,J134*K134*L134*F!$B$69,IF(M134=70%,J134*K134*L134*F!$B$70,IF(M134=71%,J134*K134*L134*F!$B$71,IF(M134=72%,J134*K134*L134*F!$B$72,IF(M134=73%,J134*K134*L134*F!$B$73,IF(M134=74%,J134*K134*L134*F!$B$74,IF(M134=75%,J134*K134*L134*F!$B$75,IF(M134=76%,J134*K134*L134*F!$B$76,IF(M134=77%,J134*K134*L134*F!$B$77,IF(M134=78%,J134*K134*L134*F!$B$78,IF(M134=79%,J134*K134*L134*F!$B$79,IF(M134=80%,J134*K134*L134*F!$B$80,IF(M134=81%,J134*K134*L134*F!$B$81,IF(M134=82%,J134*K134*L134*F!$B$82,IF(M134=83%,J134*K134*L134*F!$B$83,IF(M134=84%,J134*K134*L134*F!$B$84,IF(M134=85%,J134*K134*L134*F!$B$85,IF(M134=86%,J134*K134*L134*F!$B$86,IF(M134=87%,J134*K134*L134*F!$B$87,IF(M134=88%,J134*K134*L134*F!$B$88,IF(M134=89%,J134*K134*L134*F!$B$89,IF(M134=90%,J134*K134*L134*F!$B$90,IF(M134=91%,J134*K134*L134*F!$B$91,IF(M134=92%,J134*K134*L134*F!$B$92,IF(M134=93%,J134*K134*L134*F!$B$93,IF(M134=94%,J134*K134*L134*F!$B$94,IF(M134=95%,J134*K134*L134*F!$B$95,IF(M134=96%,J134*K134*L134*F!$B$96,IF(M134=97%,J134*K134*L134*F!$B$97,IF(M134=98%,J134*K134*L134*F!$B$98,IF(M134=99%,J134*K134*L134*F!$B$99,IF(M134&gt;99%,J134*K134*L134*F!$B$100,))))))))))))))))))))))))))))))))))))))))))))))))))))))))+IF(Q134&lt;30%,0,IF(Q134&lt;35%,N134*O134*P134*F!$B$33,IF(Q134&lt;40%,N134*O134*P134*F!$B$38,IF(Q134&lt;45%,N134*O134*P134*F!$B$43,IF(Q134&lt;50%,N134*O134*P134*F!$B$48,IF(Q134=50%,N134*O134*P134*F!$B$50,IF(Q134=51%,N134*O134*P134*F!$B$51,IF(Q134=52%,N134*O134*P134*F!$B$52,IF(Q134=53%,N134*O134*P134*F!$B$53,IF(Q134=54%,N134*O134*P134*F!$B$54,IF(Q134=55%,N134*O134*P134*F!$B$55,IF(Q134=56%,N134*O134*P134*F!$B$56,IF(Q134=57%,N134*O134*P134*F!$B$57,IF(Q134=58%,N134*O134*P134*F!$B$58,IF(Q134=59%,N134*O134*P134*F!$B$59,IF(Q134=60%,N134*O134*P134*F!$B$60,IF(Q134=61%,N134*O134*P134*F!$B$61,IF(Q134=62%,N134*O134*P134*F!$B$62,IF(Q134=63%,N134*O134*P134*F!$B$63,IF(Q134=64%,N134*O134*P134*F!$B$64,IF(Q134=65%,N134*O134*P134*F!$B$65,IF(Q134=66%,N134*O134*P134*F!$B$66,IF(Q134=67%,N134*O134*P134*F!$B$67,IF(Q134=68%,N134*O134*P134*F!$B$68,IF(Q134=69%,N134*O134*P134*F!$B$69,IF(Q134=70%,N134*O134*P134*F!$B$70,IF(Q134=71%,N134*O134*P134*F!$B$71,IF(Q134=72%,N134*O134*P134*F!$B$72,IF(Q134=73%,N134*O134*P134*F!$B$73,IF(Q134=74%,N134*O134*P134*F!$B$74,IF(Q134=75%,N134*O134*P134*F!$B$75,IF(Q134=76%,N134*O134*P134*F!$B$76,IF(Q134=77%,N134*O134*P134*F!$B$77,IF(Q134=78%,N134*O134*P134*F!$B$78,IF(Q134=79%,N134*O134*P134*F!$B$79,IF(Q134=80%,N134*O134*P134*F!$B$80,IF(Q134=81%,N134*O134*P134*F!$B$81,IF(Q134=82%,N134*O134*P134*F!$B$82,IF(Q134=83%,N134*O134*P134*F!$B$83,IF(Q134=84%,N134*O134*P134*F!$B$84,IF(Q134=85%,N134*O134*P134*F!$B$85,IF(Q134=86%,N134*O134*P134*F!$B$86,IF(Q134=87%,N134*O134*P134*F!$B$87,IF(Q134=88%,N134*O134*P134*F!$B$88,IF(Q134=89%,N134*O134*P134*F!$B$89,IF(Q134=90%,N134*O134*P134*F!$B$90,IF(Q134=91%,N134*O134*P134*F!$B$91,IF(Q134=92%,N134*O134*P134*F!$B$92,IF(Q134=93%,N134*O134*P134*F!$B$93,IF(Q134=94%,N134*O134*P134*F!$B$94,IF(Q134=95%,N134*O134*P134*F!$B$95,IF(Q134=96%,N134*O134*P134*F!$B$96,IF(Q134=97%,N134*O134*P134*F!$B$97,IF(Q134=98%,N134*O134*P134*F!$B$98,IF(Q134=99%,N134*O134*P134*F!$B$99,IF(Q134&gt;99%,N134*O134*P134*F!$B$100,))))))))))))))))))))))))))))))))))))))))))))))))))))))))+IF(U134&lt;30%,0,IF(U134&lt;35%,R134*S134*T134*F!$B$33,IF(U134&lt;40%,R134*S134*T134*F!$B$38,IF(U134&lt;45%,R134*S134*T134*F!$B$43,IF(U134&lt;50%,R134*S134*T134*F!$B$48,IF(U134=50%,R134*S134*T134*F!$B$50,IF(U134=51%,R134*S134*T134*F!$B$51,IF(U134=52%,R134*S134*T134*F!$B$52,IF(U134=53%,R134*S134*T134*F!$B$53,IF(U134=54%,R134*S134*T134*F!$B$54,IF(U134=55%,R134*S134*T134*F!$B$55,IF(U134=56%,R134*S134*T134*F!$B$56,IF(U134=57%,R134*S134*T134*F!$B$57,IF(U134=58%,R134*S134*T134*F!$B$58,IF(U134=59%,R134*S134*T134*F!$B$59,IF(U134=60%,R134*S134*T134*F!$B$60,IF(U134=61%,R134*S134*T134*F!$B$61,IF(U134=62%,R134*S134*T134*F!$B$62,IF(U134=63%,R134*S134*T134*F!$B$63,IF(U134=64%,R134*S134*T134*F!$B$64,IF(U134=65%,R134*S134*T134*F!$B$65,IF(U134=66%,R134*S134*T134*F!$B$66,IF(U134=67%,R134*S134*T134*F!$B$67,IF(U134=68%,R134*S134*T134*F!$B$68,IF(U134=69%,R134*S134*T134*F!$B$69,IF(U134=70%,R134*S134*T134*F!$B$70,IF(U134=71%,R134*S134*T134*F!$B$71,IF(U134=72%,R134*S134*T134*F!$B$72,IF(U134=73%,R134*S134*T134*F!$B$73,IF(U134=74%,R134*S134*T134*F!$B$74,IF(U134=75%,R134*S134*T134*F!$B$75,IF(U134=76%,R134*S134*T134*F!$B$76,IF(U134=77%,R134*S134*T134*F!$B$77,IF(U134=78%,R134*S134*T134*F!$B$78,IF(U134=79%,R134*S134*T134*F!$B$79,IF(U134=80%,R134*S134*T134*F!$B$80,IF(U134=81%,R134*S134*T134*F!$B$81,IF(U134=82%,R134*S134*T134*F!$B$82,IF(U134=83%,R134*S134*T134*F!$B$83,IF(U134=84%,R134*S134*T134*F!$B$84,IF(U134=85%,R134*S134*T134*F!$B$85,IF(U134=86%,R134*S134*T134*F!$B$86,IF(U134=87%,R134*S134*T134*F!$B$87,IF(U134=88%,R134*S134*T134*F!$B$88,IF(U134=89%,R134*S134*T134*F!$B$89,IF(U134=90%,R134*S134*T134*F!$B$90,IF(U134=91%,R134*S134*T134*F!$B$91,IF(U134=92%,R134*S134*T134*F!$B$92,IF(U134=93%,R134*S134*T134*F!$B$93,IF(U134=94%,R134*S134*T134*F!$B$94,IF(U134=95%,R134*S134*T134*F!$B$95,IF(U134=96%,R134*S134*T134*F!$B$96,IF(U134=97%,R134*S134*T134*F!$B$97,IF(U134=98%,R134*S134*T134*F!$B$98,IF(U134=99%,R134*S134*T134*F!$B$99,IF(U134&gt;99%,R134*S134*T134*F!$B$100)))))))))))))))))))))))))))))))))))))))))))))))))))))))))*IF(ISNUMBER(E134),E134,1)*IF(ISNUMBER(D134),D134,1)</f>
        <v>0</v>
      </c>
      <c r="AA134" s="5">
        <f>G134*H134+K134*L134+O134*P134+S134*T134</f>
        <v>0</v>
      </c>
      <c r="AB134" s="32">
        <f>(H134*(IF(I134&lt;45%,0.5,IF(I134&lt;55%,0.8,IF(I134&lt;65%,0.9,IF(I134&lt;75%,1,IF(I134&lt;85%,1.1,1.2))))))+L134*(IF(M134&lt;45%,0.5,IF(M134&lt;55%,0.8,IF(M134&lt;65%,0.9,IF(M134&lt;75%,1,IF(M134&lt;85%,1.1,1.2))))))+P134*(IF(Q134&lt;45%,0.5,IF(Q134&lt;55%,0.8,IF(Q134&lt;65%,0.9,IF(Q134&lt;75%,1,IF(Q134&lt;85%,1.1,1.2))))))+T134*(IF(U134&lt;45%,0.5,IF(U134&lt;55%,0.8,IF(U134&lt;65%,0.9,IF(U134&lt;75%,1,IF(U134&lt;85%,1.1,1.2)))))))*IF(D134&gt;=0.8,6,IF(D134&lt;=0.4,1.5,3))</f>
        <v>0</v>
      </c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</row>
    <row r="135" spans="1:62" x14ac:dyDescent="0.25">
      <c r="A135" s="1129"/>
      <c r="B135" s="61" t="str">
        <f t="shared" ref="B135:E135" si="242">IF(B73="","",B73)</f>
        <v/>
      </c>
      <c r="C135" s="62" t="str">
        <f t="shared" si="242"/>
        <v/>
      </c>
      <c r="D135" s="63">
        <f t="shared" si="238"/>
        <v>0</v>
      </c>
      <c r="E135" s="64" t="str">
        <f t="shared" si="242"/>
        <v/>
      </c>
      <c r="F135" s="152"/>
      <c r="G135" s="153"/>
      <c r="H135" s="153"/>
      <c r="I135" s="95">
        <f t="shared" si="233"/>
        <v>0</v>
      </c>
      <c r="J135" s="152"/>
      <c r="K135" s="94"/>
      <c r="L135" s="94"/>
      <c r="M135" s="95">
        <f t="shared" si="234"/>
        <v>0</v>
      </c>
      <c r="N135" s="152"/>
      <c r="O135" s="94"/>
      <c r="P135" s="94"/>
      <c r="Q135" s="95">
        <f t="shared" si="235"/>
        <v>0</v>
      </c>
      <c r="R135" s="152"/>
      <c r="S135" s="94"/>
      <c r="T135" s="94"/>
      <c r="U135" s="93">
        <f t="shared" si="236"/>
        <v>0</v>
      </c>
      <c r="V135" s="113">
        <f t="shared" si="239"/>
        <v>0</v>
      </c>
      <c r="W135" s="114">
        <f t="shared" si="240"/>
        <v>0</v>
      </c>
      <c r="X135" s="36">
        <f t="shared" si="241"/>
        <v>0</v>
      </c>
      <c r="Y135" s="90" t="str">
        <f t="shared" si="223"/>
        <v/>
      </c>
      <c r="Z135" s="6">
        <f>(IF(I135&lt;30%,0,IF(I135&lt;35%,F135*G135*H135*F!$B$33,IF(I135&lt;40%,F135*G135*H135*F!$B$38,IF(I135&lt;45%,F135*G135*H135*F!$B$43,IF(I135&lt;50%,F135*G135*H135*F!$B$48,IF(I135=50%,F135*G135*H135*F!$B$50,IF(I135=51%,F135*G135*H135*F!$B$51,IF(I135=52%,F135*G135*H135*F!$B$52,IF(I135=53%,F135*G135*H135*F!$B$53,IF(I135=54%,F135*G135*H135*F!$B$54,IF(I135=55%,F135*G135*H135*F!$B$55,IF(I135=56%,F135*G135*H135*F!$B$56,IF(I135=57%,F135*G135*H135*F!$B$57,IF(I135=58%,F135*G135*H135*F!$B$58,IF(I135=59%,F135*G135*H135*F!$B$59,IF(I135=60%,F135*G135*H135*F!$B$60,IF(I135=61%,F135*G135*H135*F!$B$61,IF(I135=62%,F135*G135*H135*F!$B$62,IF(I135=63%,F135*G135*H135*F!$B$63,IF(I135=64%,F135*G135*H135*F!$B$64,IF(I135=65%,F135*G135*H135*F!$B$65,IF(I135=66%,F135*G135*H135*F!$B$66,IF(I135=67%,F135*G135*H135*F!$B$67,IF(I135=68%,F135*G135*H135*F!$B$68,IF(I135=69%,F135*G135*H135*F!$B$69,IF(I135=70%,F135*G135*H135*F!$B$70,IF(I135=71%,F135*G135*H135*F!$B$71,IF(I135=72%,F135*G135*H135*F!$B$72,IF(I135=73%,F135*G135*H135*F!$B$73,IF(I135=74%,F135*G135*H135*F!$B$74,IF(I135=75%,F135*G135*H135*F!$B$75,IF(I135=76%,F135*G135*H135*F!$B$76,IF(I135=77%,F135*G135*H135*F!$B$77,IF(I135=78%,F135*G135*H135*F!$B$78,IF(I135=79%,F135*G135*H135*F!$B$79,IF(I135=80%,F135*G135*H135*F!$B$80,IF(I135=81%,F135*G135*H135*F!$B$81,IF(I135=82%,F135*G135*H135*F!$B$82,IF(I135=83%,F135*G135*H135*F!$B$83,IF(I135=84%,F135*G135*H135*F!$B$84,IF(I135=85%,F135*G135*H135*F!$B$85,IF(I135=86%,F135*G135*H135*F!$B$86,IF(I135=87%,F135*G135*H135*F!$B$87,IF(I135=88%,F135*G135*H135*F!$B$88,IF(I135=89%,F135*G135*H135*F!$B$89,IF(I135=90%,F135*G135*H135*F!$B$90,IF(I135=91%,F135*G135*H135*F!$B$91,IF(I135=92%,F135*G135*H135*F!$B$92,IF(I135=93%,F135*G135*H135*F!$B$93,IF(I135=94%,F135*G135*H135*F!$B$94,IF(I135=95%,F135*G135*H135*F!$B$95,IF(I135=96%,F135*G135*H135*F!$B$96,IF(I135=97%,F135*G135*H135*F!$B$97,IF(I135=98%,F135*G135*H135*F!$B$98,IF(I135=99%,F135*G135*H135*F!$B$99,IF(I135&gt;99%,F135*G135*H135*F!$B$100,))))))))))))))))))))))))))))))))))))))))))))))))))))))))+IF(M135&lt;30%,0,IF(M135&lt;35%,J135*K135*L135*F!$B$33,IF(M135&lt;40%,J135*K135*L135*F!$B$38,IF(M135&lt;45%,J135*K135*L135*F!$B$43,IF(M135&lt;50%,J135*K135*L135*F!$B$48,IF(M135=50%,J135*K135*L135*F!$B$50,IF(M135=51%,J135*K135*L135*F!$B$51,IF(M135=52%,J135*K135*L135*F!$B$52,IF(M135=53%,J135*K135*L135*F!$B$53,IF(M135=54%,J135*K135*L135*F!$B$54,IF(M135=55%,J135*K135*L135*F!$B$55,IF(M135=56%,J135*K135*L135*F!$B$56,IF(M135=57%,J135*K135*L135*F!$B$57,IF(M135=58%,J135*K135*L135*F!$B$58,IF(M135=59%,J135*K135*L135*F!$B$59,IF(M135=60%,J135*K135*L135*F!$B$60,IF(M135=61%,J135*K135*L135*F!$B$61,IF(M135=62%,J135*K135*L135*F!$B$62,IF(M135=63%,J135*K135*L135*F!$B$63,IF(M135=64%,J135*K135*L135*F!$B$64,IF(M135=65%,J135*K135*L135*F!$B$65,IF(M135=66%,J135*K135*L135*F!$B$66,IF(M135=67%,J135*K135*L135*F!$B$67,IF(M135=68%,J135*K135*L135*F!$B$68,IF(M135=69%,J135*K135*L135*F!$B$69,IF(M135=70%,J135*K135*L135*F!$B$70,IF(M135=71%,J135*K135*L135*F!$B$71,IF(M135=72%,J135*K135*L135*F!$B$72,IF(M135=73%,J135*K135*L135*F!$B$73,IF(M135=74%,J135*K135*L135*F!$B$74,IF(M135=75%,J135*K135*L135*F!$B$75,IF(M135=76%,J135*K135*L135*F!$B$76,IF(M135=77%,J135*K135*L135*F!$B$77,IF(M135=78%,J135*K135*L135*F!$B$78,IF(M135=79%,J135*K135*L135*F!$B$79,IF(M135=80%,J135*K135*L135*F!$B$80,IF(M135=81%,J135*K135*L135*F!$B$81,IF(M135=82%,J135*K135*L135*F!$B$82,IF(M135=83%,J135*K135*L135*F!$B$83,IF(M135=84%,J135*K135*L135*F!$B$84,IF(M135=85%,J135*K135*L135*F!$B$85,IF(M135=86%,J135*K135*L135*F!$B$86,IF(M135=87%,J135*K135*L135*F!$B$87,IF(M135=88%,J135*K135*L135*F!$B$88,IF(M135=89%,J135*K135*L135*F!$B$89,IF(M135=90%,J135*K135*L135*F!$B$90,IF(M135=91%,J135*K135*L135*F!$B$91,IF(M135=92%,J135*K135*L135*F!$B$92,IF(M135=93%,J135*K135*L135*F!$B$93,IF(M135=94%,J135*K135*L135*F!$B$94,IF(M135=95%,J135*K135*L135*F!$B$95,IF(M135=96%,J135*K135*L135*F!$B$96,IF(M135=97%,J135*K135*L135*F!$B$97,IF(M135=98%,J135*K135*L135*F!$B$98,IF(M135=99%,J135*K135*L135*F!$B$99,IF(M135&gt;99%,J135*K135*L135*F!$B$100,))))))))))))))))))))))))))))))))))))))))))))))))))))))))+IF(Q135&lt;30%,0,IF(Q135&lt;35%,N135*O135*P135*F!$B$33,IF(Q135&lt;40%,N135*O135*P135*F!$B$38,IF(Q135&lt;45%,N135*O135*P135*F!$B$43,IF(Q135&lt;50%,N135*O135*P135*F!$B$48,IF(Q135=50%,N135*O135*P135*F!$B$50,IF(Q135=51%,N135*O135*P135*F!$B$51,IF(Q135=52%,N135*O135*P135*F!$B$52,IF(Q135=53%,N135*O135*P135*F!$B$53,IF(Q135=54%,N135*O135*P135*F!$B$54,IF(Q135=55%,N135*O135*P135*F!$B$55,IF(Q135=56%,N135*O135*P135*F!$B$56,IF(Q135=57%,N135*O135*P135*F!$B$57,IF(Q135=58%,N135*O135*P135*F!$B$58,IF(Q135=59%,N135*O135*P135*F!$B$59,IF(Q135=60%,N135*O135*P135*F!$B$60,IF(Q135=61%,N135*O135*P135*F!$B$61,IF(Q135=62%,N135*O135*P135*F!$B$62,IF(Q135=63%,N135*O135*P135*F!$B$63,IF(Q135=64%,N135*O135*P135*F!$B$64,IF(Q135=65%,N135*O135*P135*F!$B$65,IF(Q135=66%,N135*O135*P135*F!$B$66,IF(Q135=67%,N135*O135*P135*F!$B$67,IF(Q135=68%,N135*O135*P135*F!$B$68,IF(Q135=69%,N135*O135*P135*F!$B$69,IF(Q135=70%,N135*O135*P135*F!$B$70,IF(Q135=71%,N135*O135*P135*F!$B$71,IF(Q135=72%,N135*O135*P135*F!$B$72,IF(Q135=73%,N135*O135*P135*F!$B$73,IF(Q135=74%,N135*O135*P135*F!$B$74,IF(Q135=75%,N135*O135*P135*F!$B$75,IF(Q135=76%,N135*O135*P135*F!$B$76,IF(Q135=77%,N135*O135*P135*F!$B$77,IF(Q135=78%,N135*O135*P135*F!$B$78,IF(Q135=79%,N135*O135*P135*F!$B$79,IF(Q135=80%,N135*O135*P135*F!$B$80,IF(Q135=81%,N135*O135*P135*F!$B$81,IF(Q135=82%,N135*O135*P135*F!$B$82,IF(Q135=83%,N135*O135*P135*F!$B$83,IF(Q135=84%,N135*O135*P135*F!$B$84,IF(Q135=85%,N135*O135*P135*F!$B$85,IF(Q135=86%,N135*O135*P135*F!$B$86,IF(Q135=87%,N135*O135*P135*F!$B$87,IF(Q135=88%,N135*O135*P135*F!$B$88,IF(Q135=89%,N135*O135*P135*F!$B$89,IF(Q135=90%,N135*O135*P135*F!$B$90,IF(Q135=91%,N135*O135*P135*F!$B$91,IF(Q135=92%,N135*O135*P135*F!$B$92,IF(Q135=93%,N135*O135*P135*F!$B$93,IF(Q135=94%,N135*O135*P135*F!$B$94,IF(Q135=95%,N135*O135*P135*F!$B$95,IF(Q135=96%,N135*O135*P135*F!$B$96,IF(Q135=97%,N135*O135*P135*F!$B$97,IF(Q135=98%,N135*O135*P135*F!$B$98,IF(Q135=99%,N135*O135*P135*F!$B$99,IF(Q135&gt;99%,N135*O135*P135*F!$B$100,))))))))))))))))))))))))))))))))))))))))))))))))))))))))+IF(U135&lt;30%,0,IF(U135&lt;35%,R135*S135*T135*F!$B$33,IF(U135&lt;40%,R135*S135*T135*F!$B$38,IF(U135&lt;45%,R135*S135*T135*F!$B$43,IF(U135&lt;50%,R135*S135*T135*F!$B$48,IF(U135=50%,R135*S135*T135*F!$B$50,IF(U135=51%,R135*S135*T135*F!$B$51,IF(U135=52%,R135*S135*T135*F!$B$52,IF(U135=53%,R135*S135*T135*F!$B$53,IF(U135=54%,R135*S135*T135*F!$B$54,IF(U135=55%,R135*S135*T135*F!$B$55,IF(U135=56%,R135*S135*T135*F!$B$56,IF(U135=57%,R135*S135*T135*F!$B$57,IF(U135=58%,R135*S135*T135*F!$B$58,IF(U135=59%,R135*S135*T135*F!$B$59,IF(U135=60%,R135*S135*T135*F!$B$60,IF(U135=61%,R135*S135*T135*F!$B$61,IF(U135=62%,R135*S135*T135*F!$B$62,IF(U135=63%,R135*S135*T135*F!$B$63,IF(U135=64%,R135*S135*T135*F!$B$64,IF(U135=65%,R135*S135*T135*F!$B$65,IF(U135=66%,R135*S135*T135*F!$B$66,IF(U135=67%,R135*S135*T135*F!$B$67,IF(U135=68%,R135*S135*T135*F!$B$68,IF(U135=69%,R135*S135*T135*F!$B$69,IF(U135=70%,R135*S135*T135*F!$B$70,IF(U135=71%,R135*S135*T135*F!$B$71,IF(U135=72%,R135*S135*T135*F!$B$72,IF(U135=73%,R135*S135*T135*F!$B$73,IF(U135=74%,R135*S135*T135*F!$B$74,IF(U135=75%,R135*S135*T135*F!$B$75,IF(U135=76%,R135*S135*T135*F!$B$76,IF(U135=77%,R135*S135*T135*F!$B$77,IF(U135=78%,R135*S135*T135*F!$B$78,IF(U135=79%,R135*S135*T135*F!$B$79,IF(U135=80%,R135*S135*T135*F!$B$80,IF(U135=81%,R135*S135*T135*F!$B$81,IF(U135=82%,R135*S135*T135*F!$B$82,IF(U135=83%,R135*S135*T135*F!$B$83,IF(U135=84%,R135*S135*T135*F!$B$84,IF(U135=85%,R135*S135*T135*F!$B$85,IF(U135=86%,R135*S135*T135*F!$B$86,IF(U135=87%,R135*S135*T135*F!$B$87,IF(U135=88%,R135*S135*T135*F!$B$88,IF(U135=89%,R135*S135*T135*F!$B$89,IF(U135=90%,R135*S135*T135*F!$B$90,IF(U135=91%,R135*S135*T135*F!$B$91,IF(U135=92%,R135*S135*T135*F!$B$92,IF(U135=93%,R135*S135*T135*F!$B$93,IF(U135=94%,R135*S135*T135*F!$B$94,IF(U135=95%,R135*S135*T135*F!$B$95,IF(U135=96%,R135*S135*T135*F!$B$96,IF(U135=97%,R135*S135*T135*F!$B$97,IF(U135=98%,R135*S135*T135*F!$B$98,IF(U135=99%,R135*S135*T135*F!$B$99,IF(U135&gt;99%,R135*S135*T135*F!$B$100)))))))))))))))))))))))))))))))))))))))))))))))))))))))))*IF(ISNUMBER(E135),E135,1)*IF(ISNUMBER(D135),D135,1)</f>
        <v>0</v>
      </c>
      <c r="AA135" s="6">
        <f>G135*H135+K135*L135+O135*P135+S135*T135</f>
        <v>0</v>
      </c>
      <c r="AB135" s="35">
        <f>(H135*(IF(I135&lt;45%,0.5,IF(I135&lt;55%,0.8,IF(I135&lt;65%,0.9,IF(I135&lt;75%,1,IF(I135&lt;85%,1.1,1.2))))))+L135*(IF(M135&lt;45%,0.5,IF(M135&lt;55%,0.8,IF(M135&lt;65%,0.9,IF(M135&lt;75%,1,IF(M135&lt;85%,1.1,1.2))))))+P135*(IF(Q135&lt;45%,0.5,IF(Q135&lt;55%,0.8,IF(Q135&lt;65%,0.9,IF(Q135&lt;75%,1,IF(Q135&lt;85%,1.1,1.2))))))+T135*(IF(U135&lt;45%,0.5,IF(U135&lt;55%,0.8,IF(U135&lt;65%,0.9,IF(U135&lt;75%,1,IF(U135&lt;85%,1.1,1.2)))))))*IF(D135&gt;=0.8,6,IF(D135&lt;=0.4,1.5,3))</f>
        <v>0</v>
      </c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</row>
    <row r="136" spans="1:62" x14ac:dyDescent="0.25">
      <c r="A136" s="1129"/>
      <c r="B136" s="61" t="str">
        <f t="shared" ref="B136:E136" si="243">IF(B74="","",B74)</f>
        <v/>
      </c>
      <c r="C136" s="62" t="str">
        <f t="shared" si="243"/>
        <v/>
      </c>
      <c r="D136" s="63">
        <f t="shared" si="238"/>
        <v>0</v>
      </c>
      <c r="E136" s="64" t="str">
        <f t="shared" si="243"/>
        <v/>
      </c>
      <c r="F136" s="150"/>
      <c r="G136" s="151"/>
      <c r="H136" s="151"/>
      <c r="I136" s="102">
        <f t="shared" si="233"/>
        <v>0</v>
      </c>
      <c r="J136" s="150"/>
      <c r="K136" s="100"/>
      <c r="L136" s="100"/>
      <c r="M136" s="102">
        <f t="shared" si="234"/>
        <v>0</v>
      </c>
      <c r="N136" s="150"/>
      <c r="O136" s="100"/>
      <c r="P136" s="100"/>
      <c r="Q136" s="102">
        <f t="shared" si="235"/>
        <v>0</v>
      </c>
      <c r="R136" s="150"/>
      <c r="S136" s="100"/>
      <c r="T136" s="100"/>
      <c r="U136" s="101">
        <f t="shared" si="236"/>
        <v>0</v>
      </c>
      <c r="V136" s="110">
        <f t="shared" si="239"/>
        <v>0</v>
      </c>
      <c r="W136" s="111">
        <f t="shared" si="240"/>
        <v>0</v>
      </c>
      <c r="X136" s="53">
        <f>ROUND(IFERROR((W136/(Y136*IF(ISNUMBER(E136),E136,1))),0),2)</f>
        <v>0</v>
      </c>
      <c r="Y136" s="90" t="str">
        <f t="shared" si="223"/>
        <v/>
      </c>
      <c r="Z136" s="5">
        <f>(IF(I136&lt;30%,0,IF(I136&lt;35%,F136*G136*H136*F!$B$33,IF(I136&lt;40%,F136*G136*H136*F!$B$38,IF(I136&lt;45%,F136*G136*H136*F!$B$43,IF(I136&lt;50%,F136*G136*H136*F!$B$48,IF(I136=50%,F136*G136*H136*F!$B$50,IF(I136=51%,F136*G136*H136*F!$B$51,IF(I136=52%,F136*G136*H136*F!$B$52,IF(I136=53%,F136*G136*H136*F!$B$53,IF(I136=54%,F136*G136*H136*F!$B$54,IF(I136=55%,F136*G136*H136*F!$B$55,IF(I136=56%,F136*G136*H136*F!$B$56,IF(I136=57%,F136*G136*H136*F!$B$57,IF(I136=58%,F136*G136*H136*F!$B$58,IF(I136=59%,F136*G136*H136*F!$B$59,IF(I136=60%,F136*G136*H136*F!$B$60,IF(I136=61%,F136*G136*H136*F!$B$61,IF(I136=62%,F136*G136*H136*F!$B$62,IF(I136=63%,F136*G136*H136*F!$B$63,IF(I136=64%,F136*G136*H136*F!$B$64,IF(I136=65%,F136*G136*H136*F!$B$65,IF(I136=66%,F136*G136*H136*F!$B$66,IF(I136=67%,F136*G136*H136*F!$B$67,IF(I136=68%,F136*G136*H136*F!$B$68,IF(I136=69%,F136*G136*H136*F!$B$69,IF(I136=70%,F136*G136*H136*F!$B$70,IF(I136=71%,F136*G136*H136*F!$B$71,IF(I136=72%,F136*G136*H136*F!$B$72,IF(I136=73%,F136*G136*H136*F!$B$73,IF(I136=74%,F136*G136*H136*F!$B$74,IF(I136=75%,F136*G136*H136*F!$B$75,IF(I136=76%,F136*G136*H136*F!$B$76,IF(I136=77%,F136*G136*H136*F!$B$77,IF(I136=78%,F136*G136*H136*F!$B$78,IF(I136=79%,F136*G136*H136*F!$B$79,IF(I136=80%,F136*G136*H136*F!$B$80,IF(I136=81%,F136*G136*H136*F!$B$81,IF(I136=82%,F136*G136*H136*F!$B$82,IF(I136=83%,F136*G136*H136*F!$B$83,IF(I136=84%,F136*G136*H136*F!$B$84,IF(I136=85%,F136*G136*H136*F!$B$85,IF(I136=86%,F136*G136*H136*F!$B$86,IF(I136=87%,F136*G136*H136*F!$B$87,IF(I136=88%,F136*G136*H136*F!$B$88,IF(I136=89%,F136*G136*H136*F!$B$89,IF(I136=90%,F136*G136*H136*F!$B$90,IF(I136=91%,F136*G136*H136*F!$B$91,IF(I136=92%,F136*G136*H136*F!$B$92,IF(I136=93%,F136*G136*H136*F!$B$93,IF(I136=94%,F136*G136*H136*F!$B$94,IF(I136=95%,F136*G136*H136*F!$B$95,IF(I136=96%,F136*G136*H136*F!$B$96,IF(I136=97%,F136*G136*H136*F!$B$97,IF(I136=98%,F136*G136*H136*F!$B$98,IF(I136=99%,F136*G136*H136*F!$B$99,IF(I136&gt;99%,F136*G136*H136*F!$B$100,))))))))))))))))))))))))))))))))))))))))))))))))))))))))+IF(M136&lt;30%,0,IF(M136&lt;35%,J136*K136*L136*F!$B$33,IF(M136&lt;40%,J136*K136*L136*F!$B$38,IF(M136&lt;45%,J136*K136*L136*F!$B$43,IF(M136&lt;50%,J136*K136*L136*F!$B$48,IF(M136=50%,J136*K136*L136*F!$B$50,IF(M136=51%,J136*K136*L136*F!$B$51,IF(M136=52%,J136*K136*L136*F!$B$52,IF(M136=53%,J136*K136*L136*F!$B$53,IF(M136=54%,J136*K136*L136*F!$B$54,IF(M136=55%,J136*K136*L136*F!$B$55,IF(M136=56%,J136*K136*L136*F!$B$56,IF(M136=57%,J136*K136*L136*F!$B$57,IF(M136=58%,J136*K136*L136*F!$B$58,IF(M136=59%,J136*K136*L136*F!$B$59,IF(M136=60%,J136*K136*L136*F!$B$60,IF(M136=61%,J136*K136*L136*F!$B$61,IF(M136=62%,J136*K136*L136*F!$B$62,IF(M136=63%,J136*K136*L136*F!$B$63,IF(M136=64%,J136*K136*L136*F!$B$64,IF(M136=65%,J136*K136*L136*F!$B$65,IF(M136=66%,J136*K136*L136*F!$B$66,IF(M136=67%,J136*K136*L136*F!$B$67,IF(M136=68%,J136*K136*L136*F!$B$68,IF(M136=69%,J136*K136*L136*F!$B$69,IF(M136=70%,J136*K136*L136*F!$B$70,IF(M136=71%,J136*K136*L136*F!$B$71,IF(M136=72%,J136*K136*L136*F!$B$72,IF(M136=73%,J136*K136*L136*F!$B$73,IF(M136=74%,J136*K136*L136*F!$B$74,IF(M136=75%,J136*K136*L136*F!$B$75,IF(M136=76%,J136*K136*L136*F!$B$76,IF(M136=77%,J136*K136*L136*F!$B$77,IF(M136=78%,J136*K136*L136*F!$B$78,IF(M136=79%,J136*K136*L136*F!$B$79,IF(M136=80%,J136*K136*L136*F!$B$80,IF(M136=81%,J136*K136*L136*F!$B$81,IF(M136=82%,J136*K136*L136*F!$B$82,IF(M136=83%,J136*K136*L136*F!$B$83,IF(M136=84%,J136*K136*L136*F!$B$84,IF(M136=85%,J136*K136*L136*F!$B$85,IF(M136=86%,J136*K136*L136*F!$B$86,IF(M136=87%,J136*K136*L136*F!$B$87,IF(M136=88%,J136*K136*L136*F!$B$88,IF(M136=89%,J136*K136*L136*F!$B$89,IF(M136=90%,J136*K136*L136*F!$B$90,IF(M136=91%,J136*K136*L136*F!$B$91,IF(M136=92%,J136*K136*L136*F!$B$92,IF(M136=93%,J136*K136*L136*F!$B$93,IF(M136=94%,J136*K136*L136*F!$B$94,IF(M136=95%,J136*K136*L136*F!$B$95,IF(M136=96%,J136*K136*L136*F!$B$96,IF(M136=97%,J136*K136*L136*F!$B$97,IF(M136=98%,J136*K136*L136*F!$B$98,IF(M136=99%,J136*K136*L136*F!$B$99,IF(M136&gt;99%,J136*K136*L136*F!$B$100,))))))))))))))))))))))))))))))))))))))))))))))))))))))))+IF(Q136&lt;30%,0,IF(Q136&lt;35%,N136*O136*P136*F!$B$33,IF(Q136&lt;40%,N136*O136*P136*F!$B$38,IF(Q136&lt;45%,N136*O136*P136*F!$B$43,IF(Q136&lt;50%,N136*O136*P136*F!$B$48,IF(Q136=50%,N136*O136*P136*F!$B$50,IF(Q136=51%,N136*O136*P136*F!$B$51,IF(Q136=52%,N136*O136*P136*F!$B$52,IF(Q136=53%,N136*O136*P136*F!$B$53,IF(Q136=54%,N136*O136*P136*F!$B$54,IF(Q136=55%,N136*O136*P136*F!$B$55,IF(Q136=56%,N136*O136*P136*F!$B$56,IF(Q136=57%,N136*O136*P136*F!$B$57,IF(Q136=58%,N136*O136*P136*F!$B$58,IF(Q136=59%,N136*O136*P136*F!$B$59,IF(Q136=60%,N136*O136*P136*F!$B$60,IF(Q136=61%,N136*O136*P136*F!$B$61,IF(Q136=62%,N136*O136*P136*F!$B$62,IF(Q136=63%,N136*O136*P136*F!$B$63,IF(Q136=64%,N136*O136*P136*F!$B$64,IF(Q136=65%,N136*O136*P136*F!$B$65,IF(Q136=66%,N136*O136*P136*F!$B$66,IF(Q136=67%,N136*O136*P136*F!$B$67,IF(Q136=68%,N136*O136*P136*F!$B$68,IF(Q136=69%,N136*O136*P136*F!$B$69,IF(Q136=70%,N136*O136*P136*F!$B$70,IF(Q136=71%,N136*O136*P136*F!$B$71,IF(Q136=72%,N136*O136*P136*F!$B$72,IF(Q136=73%,N136*O136*P136*F!$B$73,IF(Q136=74%,N136*O136*P136*F!$B$74,IF(Q136=75%,N136*O136*P136*F!$B$75,IF(Q136=76%,N136*O136*P136*F!$B$76,IF(Q136=77%,N136*O136*P136*F!$B$77,IF(Q136=78%,N136*O136*P136*F!$B$78,IF(Q136=79%,N136*O136*P136*F!$B$79,IF(Q136=80%,N136*O136*P136*F!$B$80,IF(Q136=81%,N136*O136*P136*F!$B$81,IF(Q136=82%,N136*O136*P136*F!$B$82,IF(Q136=83%,N136*O136*P136*F!$B$83,IF(Q136=84%,N136*O136*P136*F!$B$84,IF(Q136=85%,N136*O136*P136*F!$B$85,IF(Q136=86%,N136*O136*P136*F!$B$86,IF(Q136=87%,N136*O136*P136*F!$B$87,IF(Q136=88%,N136*O136*P136*F!$B$88,IF(Q136=89%,N136*O136*P136*F!$B$89,IF(Q136=90%,N136*O136*P136*F!$B$90,IF(Q136=91%,N136*O136*P136*F!$B$91,IF(Q136=92%,N136*O136*P136*F!$B$92,IF(Q136=93%,N136*O136*P136*F!$B$93,IF(Q136=94%,N136*O136*P136*F!$B$94,IF(Q136=95%,N136*O136*P136*F!$B$95,IF(Q136=96%,N136*O136*P136*F!$B$96,IF(Q136=97%,N136*O136*P136*F!$B$97,IF(Q136=98%,N136*O136*P136*F!$B$98,IF(Q136=99%,N136*O136*P136*F!$B$99,IF(Q136&gt;99%,N136*O136*P136*F!$B$100,))))))))))))))))))))))))))))))))))))))))))))))))))))))))+IF(U136&lt;30%,0,IF(U136&lt;35%,R136*S136*T136*F!$B$33,IF(U136&lt;40%,R136*S136*T136*F!$B$38,IF(U136&lt;45%,R136*S136*T136*F!$B$43,IF(U136&lt;50%,R136*S136*T136*F!$B$48,IF(U136=50%,R136*S136*T136*F!$B$50,IF(U136=51%,R136*S136*T136*F!$B$51,IF(U136=52%,R136*S136*T136*F!$B$52,IF(U136=53%,R136*S136*T136*F!$B$53,IF(U136=54%,R136*S136*T136*F!$B$54,IF(U136=55%,R136*S136*T136*F!$B$55,IF(U136=56%,R136*S136*T136*F!$B$56,IF(U136=57%,R136*S136*T136*F!$B$57,IF(U136=58%,R136*S136*T136*F!$B$58,IF(U136=59%,R136*S136*T136*F!$B$59,IF(U136=60%,R136*S136*T136*F!$B$60,IF(U136=61%,R136*S136*T136*F!$B$61,IF(U136=62%,R136*S136*T136*F!$B$62,IF(U136=63%,R136*S136*T136*F!$B$63,IF(U136=64%,R136*S136*T136*F!$B$64,IF(U136=65%,R136*S136*T136*F!$B$65,IF(U136=66%,R136*S136*T136*F!$B$66,IF(U136=67%,R136*S136*T136*F!$B$67,IF(U136=68%,R136*S136*T136*F!$B$68,IF(U136=69%,R136*S136*T136*F!$B$69,IF(U136=70%,R136*S136*T136*F!$B$70,IF(U136=71%,R136*S136*T136*F!$B$71,IF(U136=72%,R136*S136*T136*F!$B$72,IF(U136=73%,R136*S136*T136*F!$B$73,IF(U136=74%,R136*S136*T136*F!$B$74,IF(U136=75%,R136*S136*T136*F!$B$75,IF(U136=76%,R136*S136*T136*F!$B$76,IF(U136=77%,R136*S136*T136*F!$B$77,IF(U136=78%,R136*S136*T136*F!$B$78,IF(U136=79%,R136*S136*T136*F!$B$79,IF(U136=80%,R136*S136*T136*F!$B$80,IF(U136=81%,R136*S136*T136*F!$B$81,IF(U136=82%,R136*S136*T136*F!$B$82,IF(U136=83%,R136*S136*T136*F!$B$83,IF(U136=84%,R136*S136*T136*F!$B$84,IF(U136=85%,R136*S136*T136*F!$B$85,IF(U136=86%,R136*S136*T136*F!$B$86,IF(U136=87%,R136*S136*T136*F!$B$87,IF(U136=88%,R136*S136*T136*F!$B$88,IF(U136=89%,R136*S136*T136*F!$B$89,IF(U136=90%,R136*S136*T136*F!$B$90,IF(U136=91%,R136*S136*T136*F!$B$91,IF(U136=92%,R136*S136*T136*F!$B$92,IF(U136=93%,R136*S136*T136*F!$B$93,IF(U136=94%,R136*S136*T136*F!$B$94,IF(U136=95%,R136*S136*T136*F!$B$95,IF(U136=96%,R136*S136*T136*F!$B$96,IF(U136=97%,R136*S136*T136*F!$B$97,IF(U136=98%,R136*S136*T136*F!$B$98,IF(U136=99%,R136*S136*T136*F!$B$99,IF(U136&gt;99%,R136*S136*T136*F!$B$100)))))))))))))))))))))))))))))))))))))))))))))))))))))))))*IF(ISNUMBER(E136),E136,1)*IF(ISNUMBER(D136),D136,1)</f>
        <v>0</v>
      </c>
      <c r="AA136" s="5">
        <f>G136*H136+K136*L136+O136*P136+S136*T136</f>
        <v>0</v>
      </c>
      <c r="AB136" s="32">
        <f>(H136*(IF(I136&lt;45%,0.5,IF(I136&lt;55%,0.8,IF(I136&lt;65%,0.9,IF(I136&lt;75%,1,IF(I136&lt;85%,1.1,1.2))))))+L136*(IF(M136&lt;45%,0.5,IF(M136&lt;55%,0.8,IF(M136&lt;65%,0.9,IF(M136&lt;75%,1,IF(M136&lt;85%,1.1,1.2))))))+P136*(IF(Q136&lt;45%,0.5,IF(Q136&lt;55%,0.8,IF(Q136&lt;65%,0.9,IF(Q136&lt;75%,1,IF(Q136&lt;85%,1.1,1.2))))))+T136*(IF(U136&lt;45%,0.5,IF(U136&lt;55%,0.8,IF(U136&lt;65%,0.9,IF(U136&lt;75%,1,IF(U136&lt;85%,1.1,1.2)))))))*IF(D136&gt;=0.8,6,IF(D136&lt;=0.4,1.5,3))</f>
        <v>0</v>
      </c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</row>
    <row r="137" spans="1:62" x14ac:dyDescent="0.25">
      <c r="A137" s="1129"/>
      <c r="B137" s="61" t="str">
        <f t="shared" ref="B137:E137" si="244">IF(B75="","",B75)</f>
        <v/>
      </c>
      <c r="C137" s="62" t="str">
        <f t="shared" si="244"/>
        <v/>
      </c>
      <c r="D137" s="63">
        <f t="shared" si="238"/>
        <v>0</v>
      </c>
      <c r="E137" s="64" t="str">
        <f t="shared" si="244"/>
        <v/>
      </c>
      <c r="F137" s="152"/>
      <c r="G137" s="153"/>
      <c r="H137" s="153"/>
      <c r="I137" s="95">
        <f t="shared" si="233"/>
        <v>0</v>
      </c>
      <c r="J137" s="152"/>
      <c r="K137" s="94"/>
      <c r="L137" s="94"/>
      <c r="M137" s="95">
        <f t="shared" si="234"/>
        <v>0</v>
      </c>
      <c r="N137" s="152"/>
      <c r="O137" s="94"/>
      <c r="P137" s="94"/>
      <c r="Q137" s="95">
        <f t="shared" si="235"/>
        <v>0</v>
      </c>
      <c r="R137" s="152"/>
      <c r="S137" s="94"/>
      <c r="T137" s="94"/>
      <c r="U137" s="93">
        <f t="shared" si="236"/>
        <v>0</v>
      </c>
      <c r="V137" s="113">
        <f t="shared" si="239"/>
        <v>0</v>
      </c>
      <c r="W137" s="114">
        <f t="shared" si="240"/>
        <v>0</v>
      </c>
      <c r="X137" s="36">
        <f t="shared" ref="X137" si="245">ROUND(IFERROR((W137/(Y137*IF(ISNUMBER(E137),E137,1))),0),2)</f>
        <v>0</v>
      </c>
      <c r="Y137" s="90" t="str">
        <f t="shared" si="223"/>
        <v/>
      </c>
      <c r="Z137" s="6">
        <f>(IF(I137&lt;30%,0,IF(I137&lt;35%,F137*G137*H137*F!$B$33,IF(I137&lt;40%,F137*G137*H137*F!$B$38,IF(I137&lt;45%,F137*G137*H137*F!$B$43,IF(I137&lt;50%,F137*G137*H137*F!$B$48,IF(I137=50%,F137*G137*H137*F!$B$50,IF(I137=51%,F137*G137*H137*F!$B$51,IF(I137=52%,F137*G137*H137*F!$B$52,IF(I137=53%,F137*G137*H137*F!$B$53,IF(I137=54%,F137*G137*H137*F!$B$54,IF(I137=55%,F137*G137*H137*F!$B$55,IF(I137=56%,F137*G137*H137*F!$B$56,IF(I137=57%,F137*G137*H137*F!$B$57,IF(I137=58%,F137*G137*H137*F!$B$58,IF(I137=59%,F137*G137*H137*F!$B$59,IF(I137=60%,F137*G137*H137*F!$B$60,IF(I137=61%,F137*G137*H137*F!$B$61,IF(I137=62%,F137*G137*H137*F!$B$62,IF(I137=63%,F137*G137*H137*F!$B$63,IF(I137=64%,F137*G137*H137*F!$B$64,IF(I137=65%,F137*G137*H137*F!$B$65,IF(I137=66%,F137*G137*H137*F!$B$66,IF(I137=67%,F137*G137*H137*F!$B$67,IF(I137=68%,F137*G137*H137*F!$B$68,IF(I137=69%,F137*G137*H137*F!$B$69,IF(I137=70%,F137*G137*H137*F!$B$70,IF(I137=71%,F137*G137*H137*F!$B$71,IF(I137=72%,F137*G137*H137*F!$B$72,IF(I137=73%,F137*G137*H137*F!$B$73,IF(I137=74%,F137*G137*H137*F!$B$74,IF(I137=75%,F137*G137*H137*F!$B$75,IF(I137=76%,F137*G137*H137*F!$B$76,IF(I137=77%,F137*G137*H137*F!$B$77,IF(I137=78%,F137*G137*H137*F!$B$78,IF(I137=79%,F137*G137*H137*F!$B$79,IF(I137=80%,F137*G137*H137*F!$B$80,IF(I137=81%,F137*G137*H137*F!$B$81,IF(I137=82%,F137*G137*H137*F!$B$82,IF(I137=83%,F137*G137*H137*F!$B$83,IF(I137=84%,F137*G137*H137*F!$B$84,IF(I137=85%,F137*G137*H137*F!$B$85,IF(I137=86%,F137*G137*H137*F!$B$86,IF(I137=87%,F137*G137*H137*F!$B$87,IF(I137=88%,F137*G137*H137*F!$B$88,IF(I137=89%,F137*G137*H137*F!$B$89,IF(I137=90%,F137*G137*H137*F!$B$90,IF(I137=91%,F137*G137*H137*F!$B$91,IF(I137=92%,F137*G137*H137*F!$B$92,IF(I137=93%,F137*G137*H137*F!$B$93,IF(I137=94%,F137*G137*H137*F!$B$94,IF(I137=95%,F137*G137*H137*F!$B$95,IF(I137=96%,F137*G137*H137*F!$B$96,IF(I137=97%,F137*G137*H137*F!$B$97,IF(I137=98%,F137*G137*H137*F!$B$98,IF(I137=99%,F137*G137*H137*F!$B$99,IF(I137&gt;99%,F137*G137*H137*F!$B$100,))))))))))))))))))))))))))))))))))))))))))))))))))))))))+IF(M137&lt;30%,0,IF(M137&lt;35%,J137*K137*L137*F!$B$33,IF(M137&lt;40%,J137*K137*L137*F!$B$38,IF(M137&lt;45%,J137*K137*L137*F!$B$43,IF(M137&lt;50%,J137*K137*L137*F!$B$48,IF(M137=50%,J137*K137*L137*F!$B$50,IF(M137=51%,J137*K137*L137*F!$B$51,IF(M137=52%,J137*K137*L137*F!$B$52,IF(M137=53%,J137*K137*L137*F!$B$53,IF(M137=54%,J137*K137*L137*F!$B$54,IF(M137=55%,J137*K137*L137*F!$B$55,IF(M137=56%,J137*K137*L137*F!$B$56,IF(M137=57%,J137*K137*L137*F!$B$57,IF(M137=58%,J137*K137*L137*F!$B$58,IF(M137=59%,J137*K137*L137*F!$B$59,IF(M137=60%,J137*K137*L137*F!$B$60,IF(M137=61%,J137*K137*L137*F!$B$61,IF(M137=62%,J137*K137*L137*F!$B$62,IF(M137=63%,J137*K137*L137*F!$B$63,IF(M137=64%,J137*K137*L137*F!$B$64,IF(M137=65%,J137*K137*L137*F!$B$65,IF(M137=66%,J137*K137*L137*F!$B$66,IF(M137=67%,J137*K137*L137*F!$B$67,IF(M137=68%,J137*K137*L137*F!$B$68,IF(M137=69%,J137*K137*L137*F!$B$69,IF(M137=70%,J137*K137*L137*F!$B$70,IF(M137=71%,J137*K137*L137*F!$B$71,IF(M137=72%,J137*K137*L137*F!$B$72,IF(M137=73%,J137*K137*L137*F!$B$73,IF(M137=74%,J137*K137*L137*F!$B$74,IF(M137=75%,J137*K137*L137*F!$B$75,IF(M137=76%,J137*K137*L137*F!$B$76,IF(M137=77%,J137*K137*L137*F!$B$77,IF(M137=78%,J137*K137*L137*F!$B$78,IF(M137=79%,J137*K137*L137*F!$B$79,IF(M137=80%,J137*K137*L137*F!$B$80,IF(M137=81%,J137*K137*L137*F!$B$81,IF(M137=82%,J137*K137*L137*F!$B$82,IF(M137=83%,J137*K137*L137*F!$B$83,IF(M137=84%,J137*K137*L137*F!$B$84,IF(M137=85%,J137*K137*L137*F!$B$85,IF(M137=86%,J137*K137*L137*F!$B$86,IF(M137=87%,J137*K137*L137*F!$B$87,IF(M137=88%,J137*K137*L137*F!$B$88,IF(M137=89%,J137*K137*L137*F!$B$89,IF(M137=90%,J137*K137*L137*F!$B$90,IF(M137=91%,J137*K137*L137*F!$B$91,IF(M137=92%,J137*K137*L137*F!$B$92,IF(M137=93%,J137*K137*L137*F!$B$93,IF(M137=94%,J137*K137*L137*F!$B$94,IF(M137=95%,J137*K137*L137*F!$B$95,IF(M137=96%,J137*K137*L137*F!$B$96,IF(M137=97%,J137*K137*L137*F!$B$97,IF(M137=98%,J137*K137*L137*F!$B$98,IF(M137=99%,J137*K137*L137*F!$B$99,IF(M137&gt;99%,J137*K137*L137*F!$B$100,))))))))))))))))))))))))))))))))))))))))))))))))))))))))+IF(Q137&lt;30%,0,IF(Q137&lt;35%,N137*O137*P137*F!$B$33,IF(Q137&lt;40%,N137*O137*P137*F!$B$38,IF(Q137&lt;45%,N137*O137*P137*F!$B$43,IF(Q137&lt;50%,N137*O137*P137*F!$B$48,IF(Q137=50%,N137*O137*P137*F!$B$50,IF(Q137=51%,N137*O137*P137*F!$B$51,IF(Q137=52%,N137*O137*P137*F!$B$52,IF(Q137=53%,N137*O137*P137*F!$B$53,IF(Q137=54%,N137*O137*P137*F!$B$54,IF(Q137=55%,N137*O137*P137*F!$B$55,IF(Q137=56%,N137*O137*P137*F!$B$56,IF(Q137=57%,N137*O137*P137*F!$B$57,IF(Q137=58%,N137*O137*P137*F!$B$58,IF(Q137=59%,N137*O137*P137*F!$B$59,IF(Q137=60%,N137*O137*P137*F!$B$60,IF(Q137=61%,N137*O137*P137*F!$B$61,IF(Q137=62%,N137*O137*P137*F!$B$62,IF(Q137=63%,N137*O137*P137*F!$B$63,IF(Q137=64%,N137*O137*P137*F!$B$64,IF(Q137=65%,N137*O137*P137*F!$B$65,IF(Q137=66%,N137*O137*P137*F!$B$66,IF(Q137=67%,N137*O137*P137*F!$B$67,IF(Q137=68%,N137*O137*P137*F!$B$68,IF(Q137=69%,N137*O137*P137*F!$B$69,IF(Q137=70%,N137*O137*P137*F!$B$70,IF(Q137=71%,N137*O137*P137*F!$B$71,IF(Q137=72%,N137*O137*P137*F!$B$72,IF(Q137=73%,N137*O137*P137*F!$B$73,IF(Q137=74%,N137*O137*P137*F!$B$74,IF(Q137=75%,N137*O137*P137*F!$B$75,IF(Q137=76%,N137*O137*P137*F!$B$76,IF(Q137=77%,N137*O137*P137*F!$B$77,IF(Q137=78%,N137*O137*P137*F!$B$78,IF(Q137=79%,N137*O137*P137*F!$B$79,IF(Q137=80%,N137*O137*P137*F!$B$80,IF(Q137=81%,N137*O137*P137*F!$B$81,IF(Q137=82%,N137*O137*P137*F!$B$82,IF(Q137=83%,N137*O137*P137*F!$B$83,IF(Q137=84%,N137*O137*P137*F!$B$84,IF(Q137=85%,N137*O137*P137*F!$B$85,IF(Q137=86%,N137*O137*P137*F!$B$86,IF(Q137=87%,N137*O137*P137*F!$B$87,IF(Q137=88%,N137*O137*P137*F!$B$88,IF(Q137=89%,N137*O137*P137*F!$B$89,IF(Q137=90%,N137*O137*P137*F!$B$90,IF(Q137=91%,N137*O137*P137*F!$B$91,IF(Q137=92%,N137*O137*P137*F!$B$92,IF(Q137=93%,N137*O137*P137*F!$B$93,IF(Q137=94%,N137*O137*P137*F!$B$94,IF(Q137=95%,N137*O137*P137*F!$B$95,IF(Q137=96%,N137*O137*P137*F!$B$96,IF(Q137=97%,N137*O137*P137*F!$B$97,IF(Q137=98%,N137*O137*P137*F!$B$98,IF(Q137=99%,N137*O137*P137*F!$B$99,IF(Q137&gt;99%,N137*O137*P137*F!$B$100,))))))))))))))))))))))))))))))))))))))))))))))))))))))))+IF(U137&lt;30%,0,IF(U137&lt;35%,R137*S137*T137*F!$B$33,IF(U137&lt;40%,R137*S137*T137*F!$B$38,IF(U137&lt;45%,R137*S137*T137*F!$B$43,IF(U137&lt;50%,R137*S137*T137*F!$B$48,IF(U137=50%,R137*S137*T137*F!$B$50,IF(U137=51%,R137*S137*T137*F!$B$51,IF(U137=52%,R137*S137*T137*F!$B$52,IF(U137=53%,R137*S137*T137*F!$B$53,IF(U137=54%,R137*S137*T137*F!$B$54,IF(U137=55%,R137*S137*T137*F!$B$55,IF(U137=56%,R137*S137*T137*F!$B$56,IF(U137=57%,R137*S137*T137*F!$B$57,IF(U137=58%,R137*S137*T137*F!$B$58,IF(U137=59%,R137*S137*T137*F!$B$59,IF(U137=60%,R137*S137*T137*F!$B$60,IF(U137=61%,R137*S137*T137*F!$B$61,IF(U137=62%,R137*S137*T137*F!$B$62,IF(U137=63%,R137*S137*T137*F!$B$63,IF(U137=64%,R137*S137*T137*F!$B$64,IF(U137=65%,R137*S137*T137*F!$B$65,IF(U137=66%,R137*S137*T137*F!$B$66,IF(U137=67%,R137*S137*T137*F!$B$67,IF(U137=68%,R137*S137*T137*F!$B$68,IF(U137=69%,R137*S137*T137*F!$B$69,IF(U137=70%,R137*S137*T137*F!$B$70,IF(U137=71%,R137*S137*T137*F!$B$71,IF(U137=72%,R137*S137*T137*F!$B$72,IF(U137=73%,R137*S137*T137*F!$B$73,IF(U137=74%,R137*S137*T137*F!$B$74,IF(U137=75%,R137*S137*T137*F!$B$75,IF(U137=76%,R137*S137*T137*F!$B$76,IF(U137=77%,R137*S137*T137*F!$B$77,IF(U137=78%,R137*S137*T137*F!$B$78,IF(U137=79%,R137*S137*T137*F!$B$79,IF(U137=80%,R137*S137*T137*F!$B$80,IF(U137=81%,R137*S137*T137*F!$B$81,IF(U137=82%,R137*S137*T137*F!$B$82,IF(U137=83%,R137*S137*T137*F!$B$83,IF(U137=84%,R137*S137*T137*F!$B$84,IF(U137=85%,R137*S137*T137*F!$B$85,IF(U137=86%,R137*S137*T137*F!$B$86,IF(U137=87%,R137*S137*T137*F!$B$87,IF(U137=88%,R137*S137*T137*F!$B$88,IF(U137=89%,R137*S137*T137*F!$B$89,IF(U137=90%,R137*S137*T137*F!$B$90,IF(U137=91%,R137*S137*T137*F!$B$91,IF(U137=92%,R137*S137*T137*F!$B$92,IF(U137=93%,R137*S137*T137*F!$B$93,IF(U137=94%,R137*S137*T137*F!$B$94,IF(U137=95%,R137*S137*T137*F!$B$95,IF(U137=96%,R137*S137*T137*F!$B$96,IF(U137=97%,R137*S137*T137*F!$B$97,IF(U137=98%,R137*S137*T137*F!$B$98,IF(U137=99%,R137*S137*T137*F!$B$99,IF(U137&gt;99%,R137*S137*T137*F!$B$100)))))))))))))))))))))))))))))))))))))))))))))))))))))))))*IF(ISNUMBER(E137),E137,1)*IF(ISNUMBER(D137),D137,1)</f>
        <v>0</v>
      </c>
      <c r="AA137" s="6">
        <f>G137*H137+K137*L137+O137*P137+S137*T137</f>
        <v>0</v>
      </c>
      <c r="AB137" s="35">
        <f>(H137*(IF(I137&lt;45%,0.5,IF(I137&lt;55%,0.8,IF(I137&lt;65%,0.9,IF(I137&lt;75%,1,IF(I137&lt;85%,1.1,1.2))))))+L137*(IF(M137&lt;45%,0.5,IF(M137&lt;55%,0.8,IF(M137&lt;65%,0.9,IF(M137&lt;75%,1,IF(M137&lt;85%,1.1,1.2))))))+P137*(IF(Q137&lt;45%,0.5,IF(Q137&lt;55%,0.8,IF(Q137&lt;65%,0.9,IF(Q137&lt;75%,1,IF(Q137&lt;85%,1.1,1.2))))))+T137*(IF(U137&lt;45%,0.5,IF(U137&lt;55%,0.8,IF(U137&lt;65%,0.9,IF(U137&lt;75%,1,IF(U137&lt;85%,1.1,1.2)))))))*IF(D137&gt;=0.8,6,IF(D137&lt;=0.4,1.5,3))</f>
        <v>0</v>
      </c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</row>
    <row r="138" spans="1:62" ht="15.75" thickBot="1" x14ac:dyDescent="0.3">
      <c r="A138" s="1130"/>
      <c r="B138" s="165"/>
      <c r="C138" s="166"/>
      <c r="D138" s="37">
        <f>ROUND(IFERROR((D133*(G133*H133+K133*L133+O133*P133+S133*T133)+D134*(G134*H134+K134*L134+O134*P134+S134*T134)+D135*(G135*H135+K135*L135+O135*P135+S135*T135)+D136*(G136*H136+K136*L136+O136*P136+S136*T136)+D137*(G137*H137+K137*L137+O137*P137+S137*T137))/((G133*H133+K133*L133+O133*P133+S133*T133)+(G134*H134+K134*L134+O134*P134+S134*T134)+(G135*H135+K135*L135+O135*P135+S135*T135)+(G136*H136+K136*L136+O136*P136+S136*T136)+(G137*H137+K137*L137+O137*P137+S137*T137)),0),3)</f>
        <v>0</v>
      </c>
      <c r="E138" s="173"/>
      <c r="F138" s="174" t="str">
        <f t="shared" ref="F138" si="246">IF(I138&lt;&gt;0,(IFERROR(IF($Y138&gt;15,MROUND($Y138*I138,0.5),MROUND($Y138*I138,0.1)),)),"")</f>
        <v/>
      </c>
      <c r="G138" s="175"/>
      <c r="H138" s="175"/>
      <c r="I138" s="176"/>
      <c r="J138" s="174"/>
      <c r="K138" s="177"/>
      <c r="L138" s="177"/>
      <c r="M138" s="178"/>
      <c r="N138" s="174"/>
      <c r="O138" s="177"/>
      <c r="P138" s="177"/>
      <c r="Q138" s="179"/>
      <c r="R138" s="174"/>
      <c r="S138" s="180"/>
      <c r="T138" s="177"/>
      <c r="U138" s="178"/>
      <c r="V138" s="122">
        <f>SUM(V133:V137)</f>
        <v>0</v>
      </c>
      <c r="W138" s="117">
        <f>IFERROR(V138/AA138,0)</f>
        <v>0</v>
      </c>
      <c r="X138" s="118">
        <f>ROUND(IFERROR((D133*(I133*G133*H133+M133*K133*L133+Q133*O133*P133+U133*S133*T133)+D134*(I134*G134*H134+M134*K134*L134+Q134*O134*P134+U134*S134*T134)+D135*(I135*G135*H135+M135*K135*L135+Q135*O135*P135+U135*S135*T135)+D136*(I136*G136*H136+M136*K136*L136+Q136*O136*P136+U136*S136*T136)+D137*(I137*G137*H137+M137*K137*L137+Q137*O137*P137+U137*S137*T137))/(D133*(G133*H133+K133*L133+O133*P133+S133*T133)+D134*(G134*H134+K134*L134+O134*P134+S134*T134)+D135*(G135*H135+K135*L135+O135*P135+S135*T135)+D136*(G136*H136+K136*L136+O136*P136+S136*T136)+D137*(G137*H137+K137*L137+O137*P137+S137*T137)),0),2)</f>
        <v>0</v>
      </c>
      <c r="Y138" s="9"/>
      <c r="Z138" s="9">
        <f>SUM(Z133:Z137)</f>
        <v>0</v>
      </c>
      <c r="AA138" s="117">
        <f>SUM(AA133:AA137)</f>
        <v>0</v>
      </c>
      <c r="AB138" s="119">
        <f>IF(SUM(AB133:AB137)=0,TIME(,0,),TIME(,SUM(AB133:AB137)+30,))</f>
        <v>0</v>
      </c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</row>
    <row r="139" spans="1:62" x14ac:dyDescent="0.25">
      <c r="A139" s="143" t="s">
        <v>27</v>
      </c>
      <c r="B139" s="154" t="str">
        <f t="shared" ref="B139:C139" si="247">IF(B77="","",B77)</f>
        <v/>
      </c>
      <c r="C139" s="155" t="str">
        <f t="shared" si="247"/>
        <v/>
      </c>
      <c r="D139" s="59">
        <f>D77</f>
        <v>0</v>
      </c>
      <c r="E139" s="73" t="str">
        <f t="shared" ref="E139" si="248">IF(E77="","",E77)</f>
        <v/>
      </c>
      <c r="F139" s="74"/>
      <c r="G139" s="92"/>
      <c r="H139" s="92"/>
      <c r="I139" s="75">
        <f t="shared" ref="I139:I143" si="249">IFERROR(ROUND(F139/$Y139,2),)</f>
        <v>0</v>
      </c>
      <c r="J139" s="74"/>
      <c r="K139" s="92"/>
      <c r="L139" s="92"/>
      <c r="M139" s="91">
        <f t="shared" ref="M139:M143" si="250">IFERROR(ROUND(J139/$Y139,2),)</f>
        <v>0</v>
      </c>
      <c r="N139" s="74"/>
      <c r="O139" s="92"/>
      <c r="P139" s="92"/>
      <c r="Q139" s="75">
        <f t="shared" ref="Q139:Q143" si="251">IFERROR(ROUND(N139/$Y139,2),)</f>
        <v>0</v>
      </c>
      <c r="R139" s="74"/>
      <c r="S139" s="92"/>
      <c r="T139" s="92"/>
      <c r="U139" s="91">
        <f t="shared" ref="U139:U143" si="252">IFERROR(ROUND(R139/$Y139,2),)</f>
        <v>0</v>
      </c>
      <c r="V139" s="123">
        <f>(IF(ISNUMBER(F139),F139,1)*G139*H139+IF(ISNUMBER(J139),J139,1)*K139*L139+IF(ISNUMBER(N139),N139,1)*O139*P139+IF(ISNUMBER(R139),R139,1)*S139*T139)*IF(ISNUMBER(E139),E139,1)</f>
        <v>0</v>
      </c>
      <c r="W139" s="40">
        <f>IFERROR((IF(ISNUMBER(F139),F139,1)*G139*H139+IF(ISNUMBER(J139),J139,1)*K139*L139+IF(ISNUMBER(N139),N139,1)*O139*P139+IF(ISNUMBER(R139),R139,1)*S139*T139)*IF(ISNUMBER(E139),E139,1)/(G139*H139+K139*L139+O139*P139+S139*T139),0)</f>
        <v>0</v>
      </c>
      <c r="X139" s="41">
        <f>ROUND(IFERROR((W139/(Y139*IF(ISNUMBER(E139),E139,1))),0),2)</f>
        <v>0</v>
      </c>
      <c r="Y139" s="89" t="str">
        <f t="shared" si="223"/>
        <v/>
      </c>
      <c r="Z139" s="124">
        <f>(IF(I139&lt;30%,0,IF(I139&lt;35%,F139*G139*H139*F!$B$33,IF(I139&lt;40%,F139*G139*H139*F!$B$38,IF(I139&lt;45%,F139*G139*H139*F!$B$43,IF(I139&lt;50%,F139*G139*H139*F!$B$48,IF(I139=50%,F139*G139*H139*F!$B$50,IF(I139=51%,F139*G139*H139*F!$B$51,IF(I139=52%,F139*G139*H139*F!$B$52,IF(I139=53%,F139*G139*H139*F!$B$53,IF(I139=54%,F139*G139*H139*F!$B$54,IF(I139=55%,F139*G139*H139*F!$B$55,IF(I139=56%,F139*G139*H139*F!$B$56,IF(I139=57%,F139*G139*H139*F!$B$57,IF(I139=58%,F139*G139*H139*F!$B$58,IF(I139=59%,F139*G139*H139*F!$B$59,IF(I139=60%,F139*G139*H139*F!$B$60,IF(I139=61%,F139*G139*H139*F!$B$61,IF(I139=62%,F139*G139*H139*F!$B$62,IF(I139=63%,F139*G139*H139*F!$B$63,IF(I139=64%,F139*G139*H139*F!$B$64,IF(I139=65%,F139*G139*H139*F!$B$65,IF(I139=66%,F139*G139*H139*F!$B$66,IF(I139=67%,F139*G139*H139*F!$B$67,IF(I139=68%,F139*G139*H139*F!$B$68,IF(I139=69%,F139*G139*H139*F!$B$69,IF(I139=70%,F139*G139*H139*F!$B$70,IF(I139=71%,F139*G139*H139*F!$B$71,IF(I139=72%,F139*G139*H139*F!$B$72,IF(I139=73%,F139*G139*H139*F!$B$73,IF(I139=74%,F139*G139*H139*F!$B$74,IF(I139=75%,F139*G139*H139*F!$B$75,IF(I139=76%,F139*G139*H139*F!$B$76,IF(I139=77%,F139*G139*H139*F!$B$77,IF(I139=78%,F139*G139*H139*F!$B$78,IF(I139=79%,F139*G139*H139*F!$B$79,IF(I139=80%,F139*G139*H139*F!$B$80,IF(I139=81%,F139*G139*H139*F!$B$81,IF(I139=82%,F139*G139*H139*F!$B$82,IF(I139=83%,F139*G139*H139*F!$B$83,IF(I139=84%,F139*G139*H139*F!$B$84,IF(I139=85%,F139*G139*H139*F!$B$85,IF(I139=86%,F139*G139*H139*F!$B$86,IF(I139=87%,F139*G139*H139*F!$B$87,IF(I139=88%,F139*G139*H139*F!$B$88,IF(I139=89%,F139*G139*H139*F!$B$89,IF(I139=90%,F139*G139*H139*F!$B$90,IF(I139=91%,F139*G139*H139*F!$B$91,IF(I139=92%,F139*G139*H139*F!$B$92,IF(I139=93%,F139*G139*H139*F!$B$93,IF(I139=94%,F139*G139*H139*F!$B$94,IF(I139=95%,F139*G139*H139*F!$B$95,IF(I139=96%,F139*G139*H139*F!$B$96,IF(I139=97%,F139*G139*H139*F!$B$97,IF(I139=98%,F139*G139*H139*F!$B$98,IF(I139=99%,F139*G139*H139*F!$B$99,IF(I139&gt;99%,F139*G139*H139*F!$B$100,))))))))))))))))))))))))))))))))))))))))))))))))))))))))+IF(M139&lt;30%,0,IF(M139&lt;35%,J139*K139*L139*F!$B$33,IF(M139&lt;40%,J139*K139*L139*F!$B$38,IF(M139&lt;45%,J139*K139*L139*F!$B$43,IF(M139&lt;50%,J139*K139*L139*F!$B$48,IF(M139=50%,J139*K139*L139*F!$B$50,IF(M139=51%,J139*K139*L139*F!$B$51,IF(M139=52%,J139*K139*L139*F!$B$52,IF(M139=53%,J139*K139*L139*F!$B$53,IF(M139=54%,J139*K139*L139*F!$B$54,IF(M139=55%,J139*K139*L139*F!$B$55,IF(M139=56%,J139*K139*L139*F!$B$56,IF(M139=57%,J139*K139*L139*F!$B$57,IF(M139=58%,J139*K139*L139*F!$B$58,IF(M139=59%,J139*K139*L139*F!$B$59,IF(M139=60%,J139*K139*L139*F!$B$60,IF(M139=61%,J139*K139*L139*F!$B$61,IF(M139=62%,J139*K139*L139*F!$B$62,IF(M139=63%,J139*K139*L139*F!$B$63,IF(M139=64%,J139*K139*L139*F!$B$64,IF(M139=65%,J139*K139*L139*F!$B$65,IF(M139=66%,J139*K139*L139*F!$B$66,IF(M139=67%,J139*K139*L139*F!$B$67,IF(M139=68%,J139*K139*L139*F!$B$68,IF(M139=69%,J139*K139*L139*F!$B$69,IF(M139=70%,J139*K139*L139*F!$B$70,IF(M139=71%,J139*K139*L139*F!$B$71,IF(M139=72%,J139*K139*L139*F!$B$72,IF(M139=73%,J139*K139*L139*F!$B$73,IF(M139=74%,J139*K139*L139*F!$B$74,IF(M139=75%,J139*K139*L139*F!$B$75,IF(M139=76%,J139*K139*L139*F!$B$76,IF(M139=77%,J139*K139*L139*F!$B$77,IF(M139=78%,J139*K139*L139*F!$B$78,IF(M139=79%,J139*K139*L139*F!$B$79,IF(M139=80%,J139*K139*L139*F!$B$80,IF(M139=81%,J139*K139*L139*F!$B$81,IF(M139=82%,J139*K139*L139*F!$B$82,IF(M139=83%,J139*K139*L139*F!$B$83,IF(M139=84%,J139*K139*L139*F!$B$84,IF(M139=85%,J139*K139*L139*F!$B$85,IF(M139=86%,J139*K139*L139*F!$B$86,IF(M139=87%,J139*K139*L139*F!$B$87,IF(M139=88%,J139*K139*L139*F!$B$88,IF(M139=89%,J139*K139*L139*F!$B$89,IF(M139=90%,J139*K139*L139*F!$B$90,IF(M139=91%,J139*K139*L139*F!$B$91,IF(M139=92%,J139*K139*L139*F!$B$92,IF(M139=93%,J139*K139*L139*F!$B$93,IF(M139=94%,J139*K139*L139*F!$B$94,IF(M139=95%,J139*K139*L139*F!$B$95,IF(M139=96%,J139*K139*L139*F!$B$96,IF(M139=97%,J139*K139*L139*F!$B$97,IF(M139=98%,J139*K139*L139*F!$B$98,IF(M139=99%,J139*K139*L139*F!$B$99,IF(M139&gt;99%,J139*K139*L139*F!$B$100,))))))))))))))))))))))))))))))))))))))))))))))))))))))))+IF(Q139&lt;30%,0,IF(Q139&lt;35%,N139*O139*P139*F!$B$33,IF(Q139&lt;40%,N139*O139*P139*F!$B$38,IF(Q139&lt;45%,N139*O139*P139*F!$B$43,IF(Q139&lt;50%,N139*O139*P139*F!$B$48,IF(Q139=50%,N139*O139*P139*F!$B$50,IF(Q139=51%,N139*O139*P139*F!$B$51,IF(Q139=52%,N139*O139*P139*F!$B$52,IF(Q139=53%,N139*O139*P139*F!$B$53,IF(Q139=54%,N139*O139*P139*F!$B$54,IF(Q139=55%,N139*O139*P139*F!$B$55,IF(Q139=56%,N139*O139*P139*F!$B$56,IF(Q139=57%,N139*O139*P139*F!$B$57,IF(Q139=58%,N139*O139*P139*F!$B$58,IF(Q139=59%,N139*O139*P139*F!$B$59,IF(Q139=60%,N139*O139*P139*F!$B$60,IF(Q139=61%,N139*O139*P139*F!$B$61,IF(Q139=62%,N139*O139*P139*F!$B$62,IF(Q139=63%,N139*O139*P139*F!$B$63,IF(Q139=64%,N139*O139*P139*F!$B$64,IF(Q139=65%,N139*O139*P139*F!$B$65,IF(Q139=66%,N139*O139*P139*F!$B$66,IF(Q139=67%,N139*O139*P139*F!$B$67,IF(Q139=68%,N139*O139*P139*F!$B$68,IF(Q139=69%,N139*O139*P139*F!$B$69,IF(Q139=70%,N139*O139*P139*F!$B$70,IF(Q139=71%,N139*O139*P139*F!$B$71,IF(Q139=72%,N139*O139*P139*F!$B$72,IF(Q139=73%,N139*O139*P139*F!$B$73,IF(Q139=74%,N139*O139*P139*F!$B$74,IF(Q139=75%,N139*O139*P139*F!$B$75,IF(Q139=76%,N139*O139*P139*F!$B$76,IF(Q139=77%,N139*O139*P139*F!$B$77,IF(Q139=78%,N139*O139*P139*F!$B$78,IF(Q139=79%,N139*O139*P139*F!$B$79,IF(Q139=80%,N139*O139*P139*F!$B$80,IF(Q139=81%,N139*O139*P139*F!$B$81,IF(Q139=82%,N139*O139*P139*F!$B$82,IF(Q139=83%,N139*O139*P139*F!$B$83,IF(Q139=84%,N139*O139*P139*F!$B$84,IF(Q139=85%,N139*O139*P139*F!$B$85,IF(Q139=86%,N139*O139*P139*F!$B$86,IF(Q139=87%,N139*O139*P139*F!$B$87,IF(Q139=88%,N139*O139*P139*F!$B$88,IF(Q139=89%,N139*O139*P139*F!$B$89,IF(Q139=90%,N139*O139*P139*F!$B$90,IF(Q139=91%,N139*O139*P139*F!$B$91,IF(Q139=92%,N139*O139*P139*F!$B$92,IF(Q139=93%,N139*O139*P139*F!$B$93,IF(Q139=94%,N139*O139*P139*F!$B$94,IF(Q139=95%,N139*O139*P139*F!$B$95,IF(Q139=96%,N139*O139*P139*F!$B$96,IF(Q139=97%,N139*O139*P139*F!$B$97,IF(Q139=98%,N139*O139*P139*F!$B$98,IF(Q139=99%,N139*O139*P139*F!$B$99,IF(Q139&gt;99%,N139*O139*P139*F!$B$100,))))))))))))))))))))))))))))))))))))))))))))))))))))))))+IF(U139&lt;30%,0,IF(U139&lt;35%,R139*S139*T139*F!$B$33,IF(U139&lt;40%,R139*S139*T139*F!$B$38,IF(U139&lt;45%,R139*S139*T139*F!$B$43,IF(U139&lt;50%,R139*S139*T139*F!$B$48,IF(U139=50%,R139*S139*T139*F!$B$50,IF(U139=51%,R139*S139*T139*F!$B$51,IF(U139=52%,R139*S139*T139*F!$B$52,IF(U139=53%,R139*S139*T139*F!$B$53,IF(U139=54%,R139*S139*T139*F!$B$54,IF(U139=55%,R139*S139*T139*F!$B$55,IF(U139=56%,R139*S139*T139*F!$B$56,IF(U139=57%,R139*S139*T139*F!$B$57,IF(U139=58%,R139*S139*T139*F!$B$58,IF(U139=59%,R139*S139*T139*F!$B$59,IF(U139=60%,R139*S139*T139*F!$B$60,IF(U139=61%,R139*S139*T139*F!$B$61,IF(U139=62%,R139*S139*T139*F!$B$62,IF(U139=63%,R139*S139*T139*F!$B$63,IF(U139=64%,R139*S139*T139*F!$B$64,IF(U139=65%,R139*S139*T139*F!$B$65,IF(U139=66%,R139*S139*T139*F!$B$66,IF(U139=67%,R139*S139*T139*F!$B$67,IF(U139=68%,R139*S139*T139*F!$B$68,IF(U139=69%,R139*S139*T139*F!$B$69,IF(U139=70%,R139*S139*T139*F!$B$70,IF(U139=71%,R139*S139*T139*F!$B$71,IF(U139=72%,R139*S139*T139*F!$B$72,IF(U139=73%,R139*S139*T139*F!$B$73,IF(U139=74%,R139*S139*T139*F!$B$74,IF(U139=75%,R139*S139*T139*F!$B$75,IF(U139=76%,R139*S139*T139*F!$B$76,IF(U139=77%,R139*S139*T139*F!$B$77,IF(U139=78%,R139*S139*T139*F!$B$78,IF(U139=79%,R139*S139*T139*F!$B$79,IF(U139=80%,R139*S139*T139*F!$B$80,IF(U139=81%,R139*S139*T139*F!$B$81,IF(U139=82%,R139*S139*T139*F!$B$82,IF(U139=83%,R139*S139*T139*F!$B$83,IF(U139=84%,R139*S139*T139*F!$B$84,IF(U139=85%,R139*S139*T139*F!$B$85,IF(U139=86%,R139*S139*T139*F!$B$86,IF(U139=87%,R139*S139*T139*F!$B$87,IF(U139=88%,R139*S139*T139*F!$B$88,IF(U139=89%,R139*S139*T139*F!$B$89,IF(U139=90%,R139*S139*T139*F!$B$90,IF(U139=91%,R139*S139*T139*F!$B$91,IF(U139=92%,R139*S139*T139*F!$B$92,IF(U139=93%,R139*S139*T139*F!$B$93,IF(U139=94%,R139*S139*T139*F!$B$94,IF(U139=95%,R139*S139*T139*F!$B$95,IF(U139=96%,R139*S139*T139*F!$B$96,IF(U139=97%,R139*S139*T139*F!$B$97,IF(U139=98%,R139*S139*T139*F!$B$98,IF(U139=99%,R139*S139*T139*F!$B$99,IF(U139&gt;99%,R139*S139*T139*F!$B$100)))))))))))))))))))))))))))))))))))))))))))))))))))))))))*IF(ISNUMBER(E139),E139,1)*IF(ISNUMBER(D139),D139,1)</f>
        <v>0</v>
      </c>
      <c r="AA139" s="124">
        <f>G139*H139+K139*L139+O139*P139+S139*T139</f>
        <v>0</v>
      </c>
      <c r="AB139" s="42">
        <f>(H139*(IF(I139&lt;45%,0.5,IF(I139&lt;55%,0.8,IF(I139&lt;65%,0.9,IF(I139&lt;75%,1,IF(I139&lt;85%,1.1,1.2))))))+L139*(IF(M139&lt;45%,0.5,IF(M139&lt;55%,0.8,IF(M139&lt;65%,0.9,IF(M139&lt;75%,1,IF(M139&lt;85%,1.1,1.2))))))+P139*(IF(Q139&lt;45%,0.5,IF(Q139&lt;55%,0.8,IF(Q139&lt;65%,0.9,IF(Q139&lt;75%,1,IF(Q139&lt;85%,1.1,1.2))))))+T139*(IF(U139&lt;45%,0.5,IF(U139&lt;55%,0.8,IF(U139&lt;65%,0.9,IF(U139&lt;75%,1,IF(U139&lt;85%,1.1,1.2)))))))*IF(D139&gt;=0.8,6,IF(D139&lt;=0.4,1.5,3))</f>
        <v>0</v>
      </c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</row>
    <row r="140" spans="1:62" x14ac:dyDescent="0.25">
      <c r="A140" s="1125">
        <f>A128+1</f>
        <v>41989</v>
      </c>
      <c r="B140" s="156" t="str">
        <f t="shared" ref="B140:E140" si="253">IF(B78="","",B78)</f>
        <v/>
      </c>
      <c r="C140" s="157" t="str">
        <f t="shared" si="253"/>
        <v/>
      </c>
      <c r="D140" s="63">
        <f t="shared" ref="D140:D143" si="254">D78</f>
        <v>0</v>
      </c>
      <c r="E140" s="78" t="str">
        <f t="shared" si="253"/>
        <v/>
      </c>
      <c r="F140" s="79"/>
      <c r="G140" s="94"/>
      <c r="H140" s="94"/>
      <c r="I140" s="70">
        <f t="shared" si="249"/>
        <v>0</v>
      </c>
      <c r="J140" s="79"/>
      <c r="K140" s="94"/>
      <c r="L140" s="94"/>
      <c r="M140" s="71">
        <f t="shared" si="250"/>
        <v>0</v>
      </c>
      <c r="N140" s="79"/>
      <c r="O140" s="94"/>
      <c r="P140" s="94"/>
      <c r="Q140" s="70">
        <f t="shared" si="251"/>
        <v>0</v>
      </c>
      <c r="R140" s="79"/>
      <c r="S140" s="94"/>
      <c r="T140" s="94"/>
      <c r="U140" s="71">
        <f t="shared" si="252"/>
        <v>0</v>
      </c>
      <c r="V140" s="125">
        <f t="shared" ref="V140:V143" si="255">(IF(ISNUMBER(F140),F140,1)*G140*H140+IF(ISNUMBER(J140),J140,1)*K140*L140+IF(ISNUMBER(N140),N140,1)*O140*P140+IF(ISNUMBER(R140),R140,1)*S140*T140)*IF(ISNUMBER(E140),E140,1)</f>
        <v>0</v>
      </c>
      <c r="W140" s="43">
        <f>IFERROR((IF(ISNUMBER(F140),F140,1)*G140*H140+IF(ISNUMBER(J140),J140,1)*K140*L140+IF(ISNUMBER(N140),N140,1)*O140*P140+IF(ISNUMBER(R140),R140,1)*S140*T140)*IF(ISNUMBER(E140),E140,1)/(G140*H140+K140*L140+O140*P140+S140*T140),0)</f>
        <v>0</v>
      </c>
      <c r="X140" s="34">
        <f t="shared" ref="X140:X141" si="256">ROUND(IFERROR((W140/(Y140*IF(ISNUMBER(E140),E140,1))),0),2)</f>
        <v>0</v>
      </c>
      <c r="Y140" s="90" t="str">
        <f t="shared" si="223"/>
        <v/>
      </c>
      <c r="Z140" s="33">
        <f>(IF(I140&lt;30%,0,IF(I140&lt;35%,F140*G140*H140*F!$B$33,IF(I140&lt;40%,F140*G140*H140*F!$B$38,IF(I140&lt;45%,F140*G140*H140*F!$B$43,IF(I140&lt;50%,F140*G140*H140*F!$B$48,IF(I140=50%,F140*G140*H140*F!$B$50,IF(I140=51%,F140*G140*H140*F!$B$51,IF(I140=52%,F140*G140*H140*F!$B$52,IF(I140=53%,F140*G140*H140*F!$B$53,IF(I140=54%,F140*G140*H140*F!$B$54,IF(I140=55%,F140*G140*H140*F!$B$55,IF(I140=56%,F140*G140*H140*F!$B$56,IF(I140=57%,F140*G140*H140*F!$B$57,IF(I140=58%,F140*G140*H140*F!$B$58,IF(I140=59%,F140*G140*H140*F!$B$59,IF(I140=60%,F140*G140*H140*F!$B$60,IF(I140=61%,F140*G140*H140*F!$B$61,IF(I140=62%,F140*G140*H140*F!$B$62,IF(I140=63%,F140*G140*H140*F!$B$63,IF(I140=64%,F140*G140*H140*F!$B$64,IF(I140=65%,F140*G140*H140*F!$B$65,IF(I140=66%,F140*G140*H140*F!$B$66,IF(I140=67%,F140*G140*H140*F!$B$67,IF(I140=68%,F140*G140*H140*F!$B$68,IF(I140=69%,F140*G140*H140*F!$B$69,IF(I140=70%,F140*G140*H140*F!$B$70,IF(I140=71%,F140*G140*H140*F!$B$71,IF(I140=72%,F140*G140*H140*F!$B$72,IF(I140=73%,F140*G140*H140*F!$B$73,IF(I140=74%,F140*G140*H140*F!$B$74,IF(I140=75%,F140*G140*H140*F!$B$75,IF(I140=76%,F140*G140*H140*F!$B$76,IF(I140=77%,F140*G140*H140*F!$B$77,IF(I140=78%,F140*G140*H140*F!$B$78,IF(I140=79%,F140*G140*H140*F!$B$79,IF(I140=80%,F140*G140*H140*F!$B$80,IF(I140=81%,F140*G140*H140*F!$B$81,IF(I140=82%,F140*G140*H140*F!$B$82,IF(I140=83%,F140*G140*H140*F!$B$83,IF(I140=84%,F140*G140*H140*F!$B$84,IF(I140=85%,F140*G140*H140*F!$B$85,IF(I140=86%,F140*G140*H140*F!$B$86,IF(I140=87%,F140*G140*H140*F!$B$87,IF(I140=88%,F140*G140*H140*F!$B$88,IF(I140=89%,F140*G140*H140*F!$B$89,IF(I140=90%,F140*G140*H140*F!$B$90,IF(I140=91%,F140*G140*H140*F!$B$91,IF(I140=92%,F140*G140*H140*F!$B$92,IF(I140=93%,F140*G140*H140*F!$B$93,IF(I140=94%,F140*G140*H140*F!$B$94,IF(I140=95%,F140*G140*H140*F!$B$95,IF(I140=96%,F140*G140*H140*F!$B$96,IF(I140=97%,F140*G140*H140*F!$B$97,IF(I140=98%,F140*G140*H140*F!$B$98,IF(I140=99%,F140*G140*H140*F!$B$99,IF(I140&gt;99%,F140*G140*H140*F!$B$100,))))))))))))))))))))))))))))))))))))))))))))))))))))))))+IF(M140&lt;30%,0,IF(M140&lt;35%,J140*K140*L140*F!$B$33,IF(M140&lt;40%,J140*K140*L140*F!$B$38,IF(M140&lt;45%,J140*K140*L140*F!$B$43,IF(M140&lt;50%,J140*K140*L140*F!$B$48,IF(M140=50%,J140*K140*L140*F!$B$50,IF(M140=51%,J140*K140*L140*F!$B$51,IF(M140=52%,J140*K140*L140*F!$B$52,IF(M140=53%,J140*K140*L140*F!$B$53,IF(M140=54%,J140*K140*L140*F!$B$54,IF(M140=55%,J140*K140*L140*F!$B$55,IF(M140=56%,J140*K140*L140*F!$B$56,IF(M140=57%,J140*K140*L140*F!$B$57,IF(M140=58%,J140*K140*L140*F!$B$58,IF(M140=59%,J140*K140*L140*F!$B$59,IF(M140=60%,J140*K140*L140*F!$B$60,IF(M140=61%,J140*K140*L140*F!$B$61,IF(M140=62%,J140*K140*L140*F!$B$62,IF(M140=63%,J140*K140*L140*F!$B$63,IF(M140=64%,J140*K140*L140*F!$B$64,IF(M140=65%,J140*K140*L140*F!$B$65,IF(M140=66%,J140*K140*L140*F!$B$66,IF(M140=67%,J140*K140*L140*F!$B$67,IF(M140=68%,J140*K140*L140*F!$B$68,IF(M140=69%,J140*K140*L140*F!$B$69,IF(M140=70%,J140*K140*L140*F!$B$70,IF(M140=71%,J140*K140*L140*F!$B$71,IF(M140=72%,J140*K140*L140*F!$B$72,IF(M140=73%,J140*K140*L140*F!$B$73,IF(M140=74%,J140*K140*L140*F!$B$74,IF(M140=75%,J140*K140*L140*F!$B$75,IF(M140=76%,J140*K140*L140*F!$B$76,IF(M140=77%,J140*K140*L140*F!$B$77,IF(M140=78%,J140*K140*L140*F!$B$78,IF(M140=79%,J140*K140*L140*F!$B$79,IF(M140=80%,J140*K140*L140*F!$B$80,IF(M140=81%,J140*K140*L140*F!$B$81,IF(M140=82%,J140*K140*L140*F!$B$82,IF(M140=83%,J140*K140*L140*F!$B$83,IF(M140=84%,J140*K140*L140*F!$B$84,IF(M140=85%,J140*K140*L140*F!$B$85,IF(M140=86%,J140*K140*L140*F!$B$86,IF(M140=87%,J140*K140*L140*F!$B$87,IF(M140=88%,J140*K140*L140*F!$B$88,IF(M140=89%,J140*K140*L140*F!$B$89,IF(M140=90%,J140*K140*L140*F!$B$90,IF(M140=91%,J140*K140*L140*F!$B$91,IF(M140=92%,J140*K140*L140*F!$B$92,IF(M140=93%,J140*K140*L140*F!$B$93,IF(M140=94%,J140*K140*L140*F!$B$94,IF(M140=95%,J140*K140*L140*F!$B$95,IF(M140=96%,J140*K140*L140*F!$B$96,IF(M140=97%,J140*K140*L140*F!$B$97,IF(M140=98%,J140*K140*L140*F!$B$98,IF(M140=99%,J140*K140*L140*F!$B$99,IF(M140&gt;99%,J140*K140*L140*F!$B$100,))))))))))))))))))))))))))))))))))))))))))))))))))))))))+IF(Q140&lt;30%,0,IF(Q140&lt;35%,N140*O140*P140*F!$B$33,IF(Q140&lt;40%,N140*O140*P140*F!$B$38,IF(Q140&lt;45%,N140*O140*P140*F!$B$43,IF(Q140&lt;50%,N140*O140*P140*F!$B$48,IF(Q140=50%,N140*O140*P140*F!$B$50,IF(Q140=51%,N140*O140*P140*F!$B$51,IF(Q140=52%,N140*O140*P140*F!$B$52,IF(Q140=53%,N140*O140*P140*F!$B$53,IF(Q140=54%,N140*O140*P140*F!$B$54,IF(Q140=55%,N140*O140*P140*F!$B$55,IF(Q140=56%,N140*O140*P140*F!$B$56,IF(Q140=57%,N140*O140*P140*F!$B$57,IF(Q140=58%,N140*O140*P140*F!$B$58,IF(Q140=59%,N140*O140*P140*F!$B$59,IF(Q140=60%,N140*O140*P140*F!$B$60,IF(Q140=61%,N140*O140*P140*F!$B$61,IF(Q140=62%,N140*O140*P140*F!$B$62,IF(Q140=63%,N140*O140*P140*F!$B$63,IF(Q140=64%,N140*O140*P140*F!$B$64,IF(Q140=65%,N140*O140*P140*F!$B$65,IF(Q140=66%,N140*O140*P140*F!$B$66,IF(Q140=67%,N140*O140*P140*F!$B$67,IF(Q140=68%,N140*O140*P140*F!$B$68,IF(Q140=69%,N140*O140*P140*F!$B$69,IF(Q140=70%,N140*O140*P140*F!$B$70,IF(Q140=71%,N140*O140*P140*F!$B$71,IF(Q140=72%,N140*O140*P140*F!$B$72,IF(Q140=73%,N140*O140*P140*F!$B$73,IF(Q140=74%,N140*O140*P140*F!$B$74,IF(Q140=75%,N140*O140*P140*F!$B$75,IF(Q140=76%,N140*O140*P140*F!$B$76,IF(Q140=77%,N140*O140*P140*F!$B$77,IF(Q140=78%,N140*O140*P140*F!$B$78,IF(Q140=79%,N140*O140*P140*F!$B$79,IF(Q140=80%,N140*O140*P140*F!$B$80,IF(Q140=81%,N140*O140*P140*F!$B$81,IF(Q140=82%,N140*O140*P140*F!$B$82,IF(Q140=83%,N140*O140*P140*F!$B$83,IF(Q140=84%,N140*O140*P140*F!$B$84,IF(Q140=85%,N140*O140*P140*F!$B$85,IF(Q140=86%,N140*O140*P140*F!$B$86,IF(Q140=87%,N140*O140*P140*F!$B$87,IF(Q140=88%,N140*O140*P140*F!$B$88,IF(Q140=89%,N140*O140*P140*F!$B$89,IF(Q140=90%,N140*O140*P140*F!$B$90,IF(Q140=91%,N140*O140*P140*F!$B$91,IF(Q140=92%,N140*O140*P140*F!$B$92,IF(Q140=93%,N140*O140*P140*F!$B$93,IF(Q140=94%,N140*O140*P140*F!$B$94,IF(Q140=95%,N140*O140*P140*F!$B$95,IF(Q140=96%,N140*O140*P140*F!$B$96,IF(Q140=97%,N140*O140*P140*F!$B$97,IF(Q140=98%,N140*O140*P140*F!$B$98,IF(Q140=99%,N140*O140*P140*F!$B$99,IF(Q140&gt;99%,N140*O140*P140*F!$B$100,))))))))))))))))))))))))))))))))))))))))))))))))))))))))+IF(U140&lt;30%,0,IF(U140&lt;35%,R140*S140*T140*F!$B$33,IF(U140&lt;40%,R140*S140*T140*F!$B$38,IF(U140&lt;45%,R140*S140*T140*F!$B$43,IF(U140&lt;50%,R140*S140*T140*F!$B$48,IF(U140=50%,R140*S140*T140*F!$B$50,IF(U140=51%,R140*S140*T140*F!$B$51,IF(U140=52%,R140*S140*T140*F!$B$52,IF(U140=53%,R140*S140*T140*F!$B$53,IF(U140=54%,R140*S140*T140*F!$B$54,IF(U140=55%,R140*S140*T140*F!$B$55,IF(U140=56%,R140*S140*T140*F!$B$56,IF(U140=57%,R140*S140*T140*F!$B$57,IF(U140=58%,R140*S140*T140*F!$B$58,IF(U140=59%,R140*S140*T140*F!$B$59,IF(U140=60%,R140*S140*T140*F!$B$60,IF(U140=61%,R140*S140*T140*F!$B$61,IF(U140=62%,R140*S140*T140*F!$B$62,IF(U140=63%,R140*S140*T140*F!$B$63,IF(U140=64%,R140*S140*T140*F!$B$64,IF(U140=65%,R140*S140*T140*F!$B$65,IF(U140=66%,R140*S140*T140*F!$B$66,IF(U140=67%,R140*S140*T140*F!$B$67,IF(U140=68%,R140*S140*T140*F!$B$68,IF(U140=69%,R140*S140*T140*F!$B$69,IF(U140=70%,R140*S140*T140*F!$B$70,IF(U140=71%,R140*S140*T140*F!$B$71,IF(U140=72%,R140*S140*T140*F!$B$72,IF(U140=73%,R140*S140*T140*F!$B$73,IF(U140=74%,R140*S140*T140*F!$B$74,IF(U140=75%,R140*S140*T140*F!$B$75,IF(U140=76%,R140*S140*T140*F!$B$76,IF(U140=77%,R140*S140*T140*F!$B$77,IF(U140=78%,R140*S140*T140*F!$B$78,IF(U140=79%,R140*S140*T140*F!$B$79,IF(U140=80%,R140*S140*T140*F!$B$80,IF(U140=81%,R140*S140*T140*F!$B$81,IF(U140=82%,R140*S140*T140*F!$B$82,IF(U140=83%,R140*S140*T140*F!$B$83,IF(U140=84%,R140*S140*T140*F!$B$84,IF(U140=85%,R140*S140*T140*F!$B$85,IF(U140=86%,R140*S140*T140*F!$B$86,IF(U140=87%,R140*S140*T140*F!$B$87,IF(U140=88%,R140*S140*T140*F!$B$88,IF(U140=89%,R140*S140*T140*F!$B$89,IF(U140=90%,R140*S140*T140*F!$B$90,IF(U140=91%,R140*S140*T140*F!$B$91,IF(U140=92%,R140*S140*T140*F!$B$92,IF(U140=93%,R140*S140*T140*F!$B$93,IF(U140=94%,R140*S140*T140*F!$B$94,IF(U140=95%,R140*S140*T140*F!$B$95,IF(U140=96%,R140*S140*T140*F!$B$96,IF(U140=97%,R140*S140*T140*F!$B$97,IF(U140=98%,R140*S140*T140*F!$B$98,IF(U140=99%,R140*S140*T140*F!$B$99,IF(U140&gt;99%,R140*S140*T140*F!$B$100)))))))))))))))))))))))))))))))))))))))))))))))))))))))))*IF(ISNUMBER(E140),E140,1)*IF(ISNUMBER(D140),D140,1)</f>
        <v>0</v>
      </c>
      <c r="AA140" s="33">
        <f>G140*H140+K140*L140+O140*P140+S140*T140</f>
        <v>0</v>
      </c>
      <c r="AB140" s="35">
        <f>(H140*(IF(I140&lt;45%,0.5,IF(I140&lt;55%,0.8,IF(I140&lt;65%,0.9,IF(I140&lt;75%,1,IF(I140&lt;85%,1.1,1.2))))))+L140*(IF(M140&lt;45%,0.5,IF(M140&lt;55%,0.8,IF(M140&lt;65%,0.9,IF(M140&lt;75%,1,IF(M140&lt;85%,1.1,1.2))))))+P140*(IF(Q140&lt;45%,0.5,IF(Q140&lt;55%,0.8,IF(Q140&lt;65%,0.9,IF(Q140&lt;75%,1,IF(Q140&lt;85%,1.1,1.2))))))+T140*(IF(U140&lt;45%,0.5,IF(U140&lt;55%,0.8,IF(U140&lt;65%,0.9,IF(U140&lt;75%,1,IF(U140&lt;85%,1.1,1.2)))))))*IF(D140&gt;=0.8,6,IF(D140&lt;=0.4,1.5,3))</f>
        <v>0</v>
      </c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</row>
    <row r="141" spans="1:62" x14ac:dyDescent="0.25">
      <c r="A141" s="1129"/>
      <c r="B141" s="156" t="str">
        <f t="shared" ref="B141:E141" si="257">IF(B79="","",B79)</f>
        <v/>
      </c>
      <c r="C141" s="157" t="str">
        <f t="shared" si="257"/>
        <v/>
      </c>
      <c r="D141" s="63">
        <f t="shared" si="254"/>
        <v>0</v>
      </c>
      <c r="E141" s="80" t="str">
        <f t="shared" si="257"/>
        <v/>
      </c>
      <c r="F141" s="81"/>
      <c r="G141" s="96"/>
      <c r="H141" s="96"/>
      <c r="I141" s="82">
        <f t="shared" si="249"/>
        <v>0</v>
      </c>
      <c r="J141" s="81"/>
      <c r="K141" s="96"/>
      <c r="L141" s="96"/>
      <c r="M141" s="104">
        <f t="shared" si="250"/>
        <v>0</v>
      </c>
      <c r="N141" s="81"/>
      <c r="O141" s="96"/>
      <c r="P141" s="96"/>
      <c r="Q141" s="82">
        <f t="shared" si="251"/>
        <v>0</v>
      </c>
      <c r="R141" s="81"/>
      <c r="S141" s="96"/>
      <c r="T141" s="96"/>
      <c r="U141" s="104">
        <f t="shared" si="252"/>
        <v>0</v>
      </c>
      <c r="V141" s="126">
        <f t="shared" si="255"/>
        <v>0</v>
      </c>
      <c r="W141" s="44">
        <f t="shared" ref="W141:W143" si="258">IFERROR((IF(ISNUMBER(F141),F141,1)*G141*H141+IF(ISNUMBER(J141),J141,1)*K141*L141+IF(ISNUMBER(N141),N141,1)*O141*P141+IF(ISNUMBER(R141),R141,1)*S141*T141)*IF(ISNUMBER(E141),E141,1)/(G141*H141+K141*L141+O141*P141+S141*T141),0)</f>
        <v>0</v>
      </c>
      <c r="X141" s="45">
        <f t="shared" si="256"/>
        <v>0</v>
      </c>
      <c r="Y141" s="90" t="str">
        <f t="shared" si="223"/>
        <v/>
      </c>
      <c r="Z141" s="127">
        <f>(IF(I141&lt;30%,0,IF(I141&lt;35%,F141*G141*H141*F!$B$33,IF(I141&lt;40%,F141*G141*H141*F!$B$38,IF(I141&lt;45%,F141*G141*H141*F!$B$43,IF(I141&lt;50%,F141*G141*H141*F!$B$48,IF(I141=50%,F141*G141*H141*F!$B$50,IF(I141=51%,F141*G141*H141*F!$B$51,IF(I141=52%,F141*G141*H141*F!$B$52,IF(I141=53%,F141*G141*H141*F!$B$53,IF(I141=54%,F141*G141*H141*F!$B$54,IF(I141=55%,F141*G141*H141*F!$B$55,IF(I141=56%,F141*G141*H141*F!$B$56,IF(I141=57%,F141*G141*H141*F!$B$57,IF(I141=58%,F141*G141*H141*F!$B$58,IF(I141=59%,F141*G141*H141*F!$B$59,IF(I141=60%,F141*G141*H141*F!$B$60,IF(I141=61%,F141*G141*H141*F!$B$61,IF(I141=62%,F141*G141*H141*F!$B$62,IF(I141=63%,F141*G141*H141*F!$B$63,IF(I141=64%,F141*G141*H141*F!$B$64,IF(I141=65%,F141*G141*H141*F!$B$65,IF(I141=66%,F141*G141*H141*F!$B$66,IF(I141=67%,F141*G141*H141*F!$B$67,IF(I141=68%,F141*G141*H141*F!$B$68,IF(I141=69%,F141*G141*H141*F!$B$69,IF(I141=70%,F141*G141*H141*F!$B$70,IF(I141=71%,F141*G141*H141*F!$B$71,IF(I141=72%,F141*G141*H141*F!$B$72,IF(I141=73%,F141*G141*H141*F!$B$73,IF(I141=74%,F141*G141*H141*F!$B$74,IF(I141=75%,F141*G141*H141*F!$B$75,IF(I141=76%,F141*G141*H141*F!$B$76,IF(I141=77%,F141*G141*H141*F!$B$77,IF(I141=78%,F141*G141*H141*F!$B$78,IF(I141=79%,F141*G141*H141*F!$B$79,IF(I141=80%,F141*G141*H141*F!$B$80,IF(I141=81%,F141*G141*H141*F!$B$81,IF(I141=82%,F141*G141*H141*F!$B$82,IF(I141=83%,F141*G141*H141*F!$B$83,IF(I141=84%,F141*G141*H141*F!$B$84,IF(I141=85%,F141*G141*H141*F!$B$85,IF(I141=86%,F141*G141*H141*F!$B$86,IF(I141=87%,F141*G141*H141*F!$B$87,IF(I141=88%,F141*G141*H141*F!$B$88,IF(I141=89%,F141*G141*H141*F!$B$89,IF(I141=90%,F141*G141*H141*F!$B$90,IF(I141=91%,F141*G141*H141*F!$B$91,IF(I141=92%,F141*G141*H141*F!$B$92,IF(I141=93%,F141*G141*H141*F!$B$93,IF(I141=94%,F141*G141*H141*F!$B$94,IF(I141=95%,F141*G141*H141*F!$B$95,IF(I141=96%,F141*G141*H141*F!$B$96,IF(I141=97%,F141*G141*H141*F!$B$97,IF(I141=98%,F141*G141*H141*F!$B$98,IF(I141=99%,F141*G141*H141*F!$B$99,IF(I141&gt;99%,F141*G141*H141*F!$B$100,))))))))))))))))))))))))))))))))))))))))))))))))))))))))+IF(M141&lt;30%,0,IF(M141&lt;35%,J141*K141*L141*F!$B$33,IF(M141&lt;40%,J141*K141*L141*F!$B$38,IF(M141&lt;45%,J141*K141*L141*F!$B$43,IF(M141&lt;50%,J141*K141*L141*F!$B$48,IF(M141=50%,J141*K141*L141*F!$B$50,IF(M141=51%,J141*K141*L141*F!$B$51,IF(M141=52%,J141*K141*L141*F!$B$52,IF(M141=53%,J141*K141*L141*F!$B$53,IF(M141=54%,J141*K141*L141*F!$B$54,IF(M141=55%,J141*K141*L141*F!$B$55,IF(M141=56%,J141*K141*L141*F!$B$56,IF(M141=57%,J141*K141*L141*F!$B$57,IF(M141=58%,J141*K141*L141*F!$B$58,IF(M141=59%,J141*K141*L141*F!$B$59,IF(M141=60%,J141*K141*L141*F!$B$60,IF(M141=61%,J141*K141*L141*F!$B$61,IF(M141=62%,J141*K141*L141*F!$B$62,IF(M141=63%,J141*K141*L141*F!$B$63,IF(M141=64%,J141*K141*L141*F!$B$64,IF(M141=65%,J141*K141*L141*F!$B$65,IF(M141=66%,J141*K141*L141*F!$B$66,IF(M141=67%,J141*K141*L141*F!$B$67,IF(M141=68%,J141*K141*L141*F!$B$68,IF(M141=69%,J141*K141*L141*F!$B$69,IF(M141=70%,J141*K141*L141*F!$B$70,IF(M141=71%,J141*K141*L141*F!$B$71,IF(M141=72%,J141*K141*L141*F!$B$72,IF(M141=73%,J141*K141*L141*F!$B$73,IF(M141=74%,J141*K141*L141*F!$B$74,IF(M141=75%,J141*K141*L141*F!$B$75,IF(M141=76%,J141*K141*L141*F!$B$76,IF(M141=77%,J141*K141*L141*F!$B$77,IF(M141=78%,J141*K141*L141*F!$B$78,IF(M141=79%,J141*K141*L141*F!$B$79,IF(M141=80%,J141*K141*L141*F!$B$80,IF(M141=81%,J141*K141*L141*F!$B$81,IF(M141=82%,J141*K141*L141*F!$B$82,IF(M141=83%,J141*K141*L141*F!$B$83,IF(M141=84%,J141*K141*L141*F!$B$84,IF(M141=85%,J141*K141*L141*F!$B$85,IF(M141=86%,J141*K141*L141*F!$B$86,IF(M141=87%,J141*K141*L141*F!$B$87,IF(M141=88%,J141*K141*L141*F!$B$88,IF(M141=89%,J141*K141*L141*F!$B$89,IF(M141=90%,J141*K141*L141*F!$B$90,IF(M141=91%,J141*K141*L141*F!$B$91,IF(M141=92%,J141*K141*L141*F!$B$92,IF(M141=93%,J141*K141*L141*F!$B$93,IF(M141=94%,J141*K141*L141*F!$B$94,IF(M141=95%,J141*K141*L141*F!$B$95,IF(M141=96%,J141*K141*L141*F!$B$96,IF(M141=97%,J141*K141*L141*F!$B$97,IF(M141=98%,J141*K141*L141*F!$B$98,IF(M141=99%,J141*K141*L141*F!$B$99,IF(M141&gt;99%,J141*K141*L141*F!$B$100,))))))))))))))))))))))))))))))))))))))))))))))))))))))))+IF(Q141&lt;30%,0,IF(Q141&lt;35%,N141*O141*P141*F!$B$33,IF(Q141&lt;40%,N141*O141*P141*F!$B$38,IF(Q141&lt;45%,N141*O141*P141*F!$B$43,IF(Q141&lt;50%,N141*O141*P141*F!$B$48,IF(Q141=50%,N141*O141*P141*F!$B$50,IF(Q141=51%,N141*O141*P141*F!$B$51,IF(Q141=52%,N141*O141*P141*F!$B$52,IF(Q141=53%,N141*O141*P141*F!$B$53,IF(Q141=54%,N141*O141*P141*F!$B$54,IF(Q141=55%,N141*O141*P141*F!$B$55,IF(Q141=56%,N141*O141*P141*F!$B$56,IF(Q141=57%,N141*O141*P141*F!$B$57,IF(Q141=58%,N141*O141*P141*F!$B$58,IF(Q141=59%,N141*O141*P141*F!$B$59,IF(Q141=60%,N141*O141*P141*F!$B$60,IF(Q141=61%,N141*O141*P141*F!$B$61,IF(Q141=62%,N141*O141*P141*F!$B$62,IF(Q141=63%,N141*O141*P141*F!$B$63,IF(Q141=64%,N141*O141*P141*F!$B$64,IF(Q141=65%,N141*O141*P141*F!$B$65,IF(Q141=66%,N141*O141*P141*F!$B$66,IF(Q141=67%,N141*O141*P141*F!$B$67,IF(Q141=68%,N141*O141*P141*F!$B$68,IF(Q141=69%,N141*O141*P141*F!$B$69,IF(Q141=70%,N141*O141*P141*F!$B$70,IF(Q141=71%,N141*O141*P141*F!$B$71,IF(Q141=72%,N141*O141*P141*F!$B$72,IF(Q141=73%,N141*O141*P141*F!$B$73,IF(Q141=74%,N141*O141*P141*F!$B$74,IF(Q141=75%,N141*O141*P141*F!$B$75,IF(Q141=76%,N141*O141*P141*F!$B$76,IF(Q141=77%,N141*O141*P141*F!$B$77,IF(Q141=78%,N141*O141*P141*F!$B$78,IF(Q141=79%,N141*O141*P141*F!$B$79,IF(Q141=80%,N141*O141*P141*F!$B$80,IF(Q141=81%,N141*O141*P141*F!$B$81,IF(Q141=82%,N141*O141*P141*F!$B$82,IF(Q141=83%,N141*O141*P141*F!$B$83,IF(Q141=84%,N141*O141*P141*F!$B$84,IF(Q141=85%,N141*O141*P141*F!$B$85,IF(Q141=86%,N141*O141*P141*F!$B$86,IF(Q141=87%,N141*O141*P141*F!$B$87,IF(Q141=88%,N141*O141*P141*F!$B$88,IF(Q141=89%,N141*O141*P141*F!$B$89,IF(Q141=90%,N141*O141*P141*F!$B$90,IF(Q141=91%,N141*O141*P141*F!$B$91,IF(Q141=92%,N141*O141*P141*F!$B$92,IF(Q141=93%,N141*O141*P141*F!$B$93,IF(Q141=94%,N141*O141*P141*F!$B$94,IF(Q141=95%,N141*O141*P141*F!$B$95,IF(Q141=96%,N141*O141*P141*F!$B$96,IF(Q141=97%,N141*O141*P141*F!$B$97,IF(Q141=98%,N141*O141*P141*F!$B$98,IF(Q141=99%,N141*O141*P141*F!$B$99,IF(Q141&gt;99%,N141*O141*P141*F!$B$100,))))))))))))))))))))))))))))))))))))))))))))))))))))))))+IF(U141&lt;30%,0,IF(U141&lt;35%,R141*S141*T141*F!$B$33,IF(U141&lt;40%,R141*S141*T141*F!$B$38,IF(U141&lt;45%,R141*S141*T141*F!$B$43,IF(U141&lt;50%,R141*S141*T141*F!$B$48,IF(U141=50%,R141*S141*T141*F!$B$50,IF(U141=51%,R141*S141*T141*F!$B$51,IF(U141=52%,R141*S141*T141*F!$B$52,IF(U141=53%,R141*S141*T141*F!$B$53,IF(U141=54%,R141*S141*T141*F!$B$54,IF(U141=55%,R141*S141*T141*F!$B$55,IF(U141=56%,R141*S141*T141*F!$B$56,IF(U141=57%,R141*S141*T141*F!$B$57,IF(U141=58%,R141*S141*T141*F!$B$58,IF(U141=59%,R141*S141*T141*F!$B$59,IF(U141=60%,R141*S141*T141*F!$B$60,IF(U141=61%,R141*S141*T141*F!$B$61,IF(U141=62%,R141*S141*T141*F!$B$62,IF(U141=63%,R141*S141*T141*F!$B$63,IF(U141=64%,R141*S141*T141*F!$B$64,IF(U141=65%,R141*S141*T141*F!$B$65,IF(U141=66%,R141*S141*T141*F!$B$66,IF(U141=67%,R141*S141*T141*F!$B$67,IF(U141=68%,R141*S141*T141*F!$B$68,IF(U141=69%,R141*S141*T141*F!$B$69,IF(U141=70%,R141*S141*T141*F!$B$70,IF(U141=71%,R141*S141*T141*F!$B$71,IF(U141=72%,R141*S141*T141*F!$B$72,IF(U141=73%,R141*S141*T141*F!$B$73,IF(U141=74%,R141*S141*T141*F!$B$74,IF(U141=75%,R141*S141*T141*F!$B$75,IF(U141=76%,R141*S141*T141*F!$B$76,IF(U141=77%,R141*S141*T141*F!$B$77,IF(U141=78%,R141*S141*T141*F!$B$78,IF(U141=79%,R141*S141*T141*F!$B$79,IF(U141=80%,R141*S141*T141*F!$B$80,IF(U141=81%,R141*S141*T141*F!$B$81,IF(U141=82%,R141*S141*T141*F!$B$82,IF(U141=83%,R141*S141*T141*F!$B$83,IF(U141=84%,R141*S141*T141*F!$B$84,IF(U141=85%,R141*S141*T141*F!$B$85,IF(U141=86%,R141*S141*T141*F!$B$86,IF(U141=87%,R141*S141*T141*F!$B$87,IF(U141=88%,R141*S141*T141*F!$B$88,IF(U141=89%,R141*S141*T141*F!$B$89,IF(U141=90%,R141*S141*T141*F!$B$90,IF(U141=91%,R141*S141*T141*F!$B$91,IF(U141=92%,R141*S141*T141*F!$B$92,IF(U141=93%,R141*S141*T141*F!$B$93,IF(U141=94%,R141*S141*T141*F!$B$94,IF(U141=95%,R141*S141*T141*F!$B$95,IF(U141=96%,R141*S141*T141*F!$B$96,IF(U141=97%,R141*S141*T141*F!$B$97,IF(U141=98%,R141*S141*T141*F!$B$98,IF(U141=99%,R141*S141*T141*F!$B$99,IF(U141&gt;99%,R141*S141*T141*F!$B$100)))))))))))))))))))))))))))))))))))))))))))))))))))))))))*IF(ISNUMBER(E141),E141,1)*IF(ISNUMBER(D141),D141,1)</f>
        <v>0</v>
      </c>
      <c r="AA141" s="127">
        <f>G141*H141+K141*L141+O141*P141+S141*T141</f>
        <v>0</v>
      </c>
      <c r="AB141" s="46">
        <f>(H141*(IF(I141&lt;45%,0.5,IF(I141&lt;55%,0.8,IF(I141&lt;65%,0.9,IF(I141&lt;75%,1,IF(I141&lt;85%,1.1,1.2))))))+L141*(IF(M141&lt;45%,0.5,IF(M141&lt;55%,0.8,IF(M141&lt;65%,0.9,IF(M141&lt;75%,1,IF(M141&lt;85%,1.1,1.2))))))+P141*(IF(Q141&lt;45%,0.5,IF(Q141&lt;55%,0.8,IF(Q141&lt;65%,0.9,IF(Q141&lt;75%,1,IF(Q141&lt;85%,1.1,1.2))))))+T141*(IF(U141&lt;45%,0.5,IF(U141&lt;55%,0.8,IF(U141&lt;65%,0.9,IF(U141&lt;75%,1,IF(U141&lt;85%,1.1,1.2)))))))*IF(D141&gt;=0.8,6,IF(D141&lt;=0.4,1.5,3))</f>
        <v>0</v>
      </c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</row>
    <row r="142" spans="1:62" x14ac:dyDescent="0.25">
      <c r="A142" s="1129"/>
      <c r="B142" s="156" t="str">
        <f t="shared" ref="B142:E142" si="259">IF(B80="","",B80)</f>
        <v/>
      </c>
      <c r="C142" s="157" t="str">
        <f t="shared" si="259"/>
        <v/>
      </c>
      <c r="D142" s="63">
        <f t="shared" si="254"/>
        <v>0</v>
      </c>
      <c r="E142" s="78" t="str">
        <f t="shared" si="259"/>
        <v/>
      </c>
      <c r="F142" s="79"/>
      <c r="G142" s="94"/>
      <c r="H142" s="94"/>
      <c r="I142" s="70">
        <f t="shared" si="249"/>
        <v>0</v>
      </c>
      <c r="J142" s="79"/>
      <c r="K142" s="94"/>
      <c r="L142" s="94"/>
      <c r="M142" s="71">
        <f t="shared" si="250"/>
        <v>0</v>
      </c>
      <c r="N142" s="79"/>
      <c r="O142" s="94"/>
      <c r="P142" s="94"/>
      <c r="Q142" s="70">
        <f t="shared" si="251"/>
        <v>0</v>
      </c>
      <c r="R142" s="79"/>
      <c r="S142" s="94"/>
      <c r="T142" s="94"/>
      <c r="U142" s="71">
        <f t="shared" si="252"/>
        <v>0</v>
      </c>
      <c r="V142" s="125">
        <f t="shared" si="255"/>
        <v>0</v>
      </c>
      <c r="W142" s="43">
        <f t="shared" si="258"/>
        <v>0</v>
      </c>
      <c r="X142" s="36">
        <f>ROUND(IFERROR((W142/(Y142*IF(ISNUMBER(E142),E142,1))),0),2)</f>
        <v>0</v>
      </c>
      <c r="Y142" s="90" t="str">
        <f t="shared" si="223"/>
        <v/>
      </c>
      <c r="Z142" s="33">
        <f>(IF(I142&lt;30%,0,IF(I142&lt;35%,F142*G142*H142*F!$B$33,IF(I142&lt;40%,F142*G142*H142*F!$B$38,IF(I142&lt;45%,F142*G142*H142*F!$B$43,IF(I142&lt;50%,F142*G142*H142*F!$B$48,IF(I142=50%,F142*G142*H142*F!$B$50,IF(I142=51%,F142*G142*H142*F!$B$51,IF(I142=52%,F142*G142*H142*F!$B$52,IF(I142=53%,F142*G142*H142*F!$B$53,IF(I142=54%,F142*G142*H142*F!$B$54,IF(I142=55%,F142*G142*H142*F!$B$55,IF(I142=56%,F142*G142*H142*F!$B$56,IF(I142=57%,F142*G142*H142*F!$B$57,IF(I142=58%,F142*G142*H142*F!$B$58,IF(I142=59%,F142*G142*H142*F!$B$59,IF(I142=60%,F142*G142*H142*F!$B$60,IF(I142=61%,F142*G142*H142*F!$B$61,IF(I142=62%,F142*G142*H142*F!$B$62,IF(I142=63%,F142*G142*H142*F!$B$63,IF(I142=64%,F142*G142*H142*F!$B$64,IF(I142=65%,F142*G142*H142*F!$B$65,IF(I142=66%,F142*G142*H142*F!$B$66,IF(I142=67%,F142*G142*H142*F!$B$67,IF(I142=68%,F142*G142*H142*F!$B$68,IF(I142=69%,F142*G142*H142*F!$B$69,IF(I142=70%,F142*G142*H142*F!$B$70,IF(I142=71%,F142*G142*H142*F!$B$71,IF(I142=72%,F142*G142*H142*F!$B$72,IF(I142=73%,F142*G142*H142*F!$B$73,IF(I142=74%,F142*G142*H142*F!$B$74,IF(I142=75%,F142*G142*H142*F!$B$75,IF(I142=76%,F142*G142*H142*F!$B$76,IF(I142=77%,F142*G142*H142*F!$B$77,IF(I142=78%,F142*G142*H142*F!$B$78,IF(I142=79%,F142*G142*H142*F!$B$79,IF(I142=80%,F142*G142*H142*F!$B$80,IF(I142=81%,F142*G142*H142*F!$B$81,IF(I142=82%,F142*G142*H142*F!$B$82,IF(I142=83%,F142*G142*H142*F!$B$83,IF(I142=84%,F142*G142*H142*F!$B$84,IF(I142=85%,F142*G142*H142*F!$B$85,IF(I142=86%,F142*G142*H142*F!$B$86,IF(I142=87%,F142*G142*H142*F!$B$87,IF(I142=88%,F142*G142*H142*F!$B$88,IF(I142=89%,F142*G142*H142*F!$B$89,IF(I142=90%,F142*G142*H142*F!$B$90,IF(I142=91%,F142*G142*H142*F!$B$91,IF(I142=92%,F142*G142*H142*F!$B$92,IF(I142=93%,F142*G142*H142*F!$B$93,IF(I142=94%,F142*G142*H142*F!$B$94,IF(I142=95%,F142*G142*H142*F!$B$95,IF(I142=96%,F142*G142*H142*F!$B$96,IF(I142=97%,F142*G142*H142*F!$B$97,IF(I142=98%,F142*G142*H142*F!$B$98,IF(I142=99%,F142*G142*H142*F!$B$99,IF(I142&gt;99%,F142*G142*H142*F!$B$100,))))))))))))))))))))))))))))))))))))))))))))))))))))))))+IF(M142&lt;30%,0,IF(M142&lt;35%,J142*K142*L142*F!$B$33,IF(M142&lt;40%,J142*K142*L142*F!$B$38,IF(M142&lt;45%,J142*K142*L142*F!$B$43,IF(M142&lt;50%,J142*K142*L142*F!$B$48,IF(M142=50%,J142*K142*L142*F!$B$50,IF(M142=51%,J142*K142*L142*F!$B$51,IF(M142=52%,J142*K142*L142*F!$B$52,IF(M142=53%,J142*K142*L142*F!$B$53,IF(M142=54%,J142*K142*L142*F!$B$54,IF(M142=55%,J142*K142*L142*F!$B$55,IF(M142=56%,J142*K142*L142*F!$B$56,IF(M142=57%,J142*K142*L142*F!$B$57,IF(M142=58%,J142*K142*L142*F!$B$58,IF(M142=59%,J142*K142*L142*F!$B$59,IF(M142=60%,J142*K142*L142*F!$B$60,IF(M142=61%,J142*K142*L142*F!$B$61,IF(M142=62%,J142*K142*L142*F!$B$62,IF(M142=63%,J142*K142*L142*F!$B$63,IF(M142=64%,J142*K142*L142*F!$B$64,IF(M142=65%,J142*K142*L142*F!$B$65,IF(M142=66%,J142*K142*L142*F!$B$66,IF(M142=67%,J142*K142*L142*F!$B$67,IF(M142=68%,J142*K142*L142*F!$B$68,IF(M142=69%,J142*K142*L142*F!$B$69,IF(M142=70%,J142*K142*L142*F!$B$70,IF(M142=71%,J142*K142*L142*F!$B$71,IF(M142=72%,J142*K142*L142*F!$B$72,IF(M142=73%,J142*K142*L142*F!$B$73,IF(M142=74%,J142*K142*L142*F!$B$74,IF(M142=75%,J142*K142*L142*F!$B$75,IF(M142=76%,J142*K142*L142*F!$B$76,IF(M142=77%,J142*K142*L142*F!$B$77,IF(M142=78%,J142*K142*L142*F!$B$78,IF(M142=79%,J142*K142*L142*F!$B$79,IF(M142=80%,J142*K142*L142*F!$B$80,IF(M142=81%,J142*K142*L142*F!$B$81,IF(M142=82%,J142*K142*L142*F!$B$82,IF(M142=83%,J142*K142*L142*F!$B$83,IF(M142=84%,J142*K142*L142*F!$B$84,IF(M142=85%,J142*K142*L142*F!$B$85,IF(M142=86%,J142*K142*L142*F!$B$86,IF(M142=87%,J142*K142*L142*F!$B$87,IF(M142=88%,J142*K142*L142*F!$B$88,IF(M142=89%,J142*K142*L142*F!$B$89,IF(M142=90%,J142*K142*L142*F!$B$90,IF(M142=91%,J142*K142*L142*F!$B$91,IF(M142=92%,J142*K142*L142*F!$B$92,IF(M142=93%,J142*K142*L142*F!$B$93,IF(M142=94%,J142*K142*L142*F!$B$94,IF(M142=95%,J142*K142*L142*F!$B$95,IF(M142=96%,J142*K142*L142*F!$B$96,IF(M142=97%,J142*K142*L142*F!$B$97,IF(M142=98%,J142*K142*L142*F!$B$98,IF(M142=99%,J142*K142*L142*F!$B$99,IF(M142&gt;99%,J142*K142*L142*F!$B$100,))))))))))))))))))))))))))))))))))))))))))))))))))))))))+IF(Q142&lt;30%,0,IF(Q142&lt;35%,N142*O142*P142*F!$B$33,IF(Q142&lt;40%,N142*O142*P142*F!$B$38,IF(Q142&lt;45%,N142*O142*P142*F!$B$43,IF(Q142&lt;50%,N142*O142*P142*F!$B$48,IF(Q142=50%,N142*O142*P142*F!$B$50,IF(Q142=51%,N142*O142*P142*F!$B$51,IF(Q142=52%,N142*O142*P142*F!$B$52,IF(Q142=53%,N142*O142*P142*F!$B$53,IF(Q142=54%,N142*O142*P142*F!$B$54,IF(Q142=55%,N142*O142*P142*F!$B$55,IF(Q142=56%,N142*O142*P142*F!$B$56,IF(Q142=57%,N142*O142*P142*F!$B$57,IF(Q142=58%,N142*O142*P142*F!$B$58,IF(Q142=59%,N142*O142*P142*F!$B$59,IF(Q142=60%,N142*O142*P142*F!$B$60,IF(Q142=61%,N142*O142*P142*F!$B$61,IF(Q142=62%,N142*O142*P142*F!$B$62,IF(Q142=63%,N142*O142*P142*F!$B$63,IF(Q142=64%,N142*O142*P142*F!$B$64,IF(Q142=65%,N142*O142*P142*F!$B$65,IF(Q142=66%,N142*O142*P142*F!$B$66,IF(Q142=67%,N142*O142*P142*F!$B$67,IF(Q142=68%,N142*O142*P142*F!$B$68,IF(Q142=69%,N142*O142*P142*F!$B$69,IF(Q142=70%,N142*O142*P142*F!$B$70,IF(Q142=71%,N142*O142*P142*F!$B$71,IF(Q142=72%,N142*O142*P142*F!$B$72,IF(Q142=73%,N142*O142*P142*F!$B$73,IF(Q142=74%,N142*O142*P142*F!$B$74,IF(Q142=75%,N142*O142*P142*F!$B$75,IF(Q142=76%,N142*O142*P142*F!$B$76,IF(Q142=77%,N142*O142*P142*F!$B$77,IF(Q142=78%,N142*O142*P142*F!$B$78,IF(Q142=79%,N142*O142*P142*F!$B$79,IF(Q142=80%,N142*O142*P142*F!$B$80,IF(Q142=81%,N142*O142*P142*F!$B$81,IF(Q142=82%,N142*O142*P142*F!$B$82,IF(Q142=83%,N142*O142*P142*F!$B$83,IF(Q142=84%,N142*O142*P142*F!$B$84,IF(Q142=85%,N142*O142*P142*F!$B$85,IF(Q142=86%,N142*O142*P142*F!$B$86,IF(Q142=87%,N142*O142*P142*F!$B$87,IF(Q142=88%,N142*O142*P142*F!$B$88,IF(Q142=89%,N142*O142*P142*F!$B$89,IF(Q142=90%,N142*O142*P142*F!$B$90,IF(Q142=91%,N142*O142*P142*F!$B$91,IF(Q142=92%,N142*O142*P142*F!$B$92,IF(Q142=93%,N142*O142*P142*F!$B$93,IF(Q142=94%,N142*O142*P142*F!$B$94,IF(Q142=95%,N142*O142*P142*F!$B$95,IF(Q142=96%,N142*O142*P142*F!$B$96,IF(Q142=97%,N142*O142*P142*F!$B$97,IF(Q142=98%,N142*O142*P142*F!$B$98,IF(Q142=99%,N142*O142*P142*F!$B$99,IF(Q142&gt;99%,N142*O142*P142*F!$B$100,))))))))))))))))))))))))))))))))))))))))))))))))))))))))+IF(U142&lt;30%,0,IF(U142&lt;35%,R142*S142*T142*F!$B$33,IF(U142&lt;40%,R142*S142*T142*F!$B$38,IF(U142&lt;45%,R142*S142*T142*F!$B$43,IF(U142&lt;50%,R142*S142*T142*F!$B$48,IF(U142=50%,R142*S142*T142*F!$B$50,IF(U142=51%,R142*S142*T142*F!$B$51,IF(U142=52%,R142*S142*T142*F!$B$52,IF(U142=53%,R142*S142*T142*F!$B$53,IF(U142=54%,R142*S142*T142*F!$B$54,IF(U142=55%,R142*S142*T142*F!$B$55,IF(U142=56%,R142*S142*T142*F!$B$56,IF(U142=57%,R142*S142*T142*F!$B$57,IF(U142=58%,R142*S142*T142*F!$B$58,IF(U142=59%,R142*S142*T142*F!$B$59,IF(U142=60%,R142*S142*T142*F!$B$60,IF(U142=61%,R142*S142*T142*F!$B$61,IF(U142=62%,R142*S142*T142*F!$B$62,IF(U142=63%,R142*S142*T142*F!$B$63,IF(U142=64%,R142*S142*T142*F!$B$64,IF(U142=65%,R142*S142*T142*F!$B$65,IF(U142=66%,R142*S142*T142*F!$B$66,IF(U142=67%,R142*S142*T142*F!$B$67,IF(U142=68%,R142*S142*T142*F!$B$68,IF(U142=69%,R142*S142*T142*F!$B$69,IF(U142=70%,R142*S142*T142*F!$B$70,IF(U142=71%,R142*S142*T142*F!$B$71,IF(U142=72%,R142*S142*T142*F!$B$72,IF(U142=73%,R142*S142*T142*F!$B$73,IF(U142=74%,R142*S142*T142*F!$B$74,IF(U142=75%,R142*S142*T142*F!$B$75,IF(U142=76%,R142*S142*T142*F!$B$76,IF(U142=77%,R142*S142*T142*F!$B$77,IF(U142=78%,R142*S142*T142*F!$B$78,IF(U142=79%,R142*S142*T142*F!$B$79,IF(U142=80%,R142*S142*T142*F!$B$80,IF(U142=81%,R142*S142*T142*F!$B$81,IF(U142=82%,R142*S142*T142*F!$B$82,IF(U142=83%,R142*S142*T142*F!$B$83,IF(U142=84%,R142*S142*T142*F!$B$84,IF(U142=85%,R142*S142*T142*F!$B$85,IF(U142=86%,R142*S142*T142*F!$B$86,IF(U142=87%,R142*S142*T142*F!$B$87,IF(U142=88%,R142*S142*T142*F!$B$88,IF(U142=89%,R142*S142*T142*F!$B$89,IF(U142=90%,R142*S142*T142*F!$B$90,IF(U142=91%,R142*S142*T142*F!$B$91,IF(U142=92%,R142*S142*T142*F!$B$92,IF(U142=93%,R142*S142*T142*F!$B$93,IF(U142=94%,R142*S142*T142*F!$B$94,IF(U142=95%,R142*S142*T142*F!$B$95,IF(U142=96%,R142*S142*T142*F!$B$96,IF(U142=97%,R142*S142*T142*F!$B$97,IF(U142=98%,R142*S142*T142*F!$B$98,IF(U142=99%,R142*S142*T142*F!$B$99,IF(U142&gt;99%,R142*S142*T142*F!$B$100)))))))))))))))))))))))))))))))))))))))))))))))))))))))))*IF(ISNUMBER(E142),E142,1)*IF(ISNUMBER(D142),D142,1)</f>
        <v>0</v>
      </c>
      <c r="AA142" s="33">
        <f>G142*H142+K142*L142+O142*P142+S142*T142</f>
        <v>0</v>
      </c>
      <c r="AB142" s="35">
        <f>(H142*(IF(I142&lt;45%,0.5,IF(I142&lt;55%,0.8,IF(I142&lt;65%,0.9,IF(I142&lt;75%,1,IF(I142&lt;85%,1.1,1.2))))))+L142*(IF(M142&lt;45%,0.5,IF(M142&lt;55%,0.8,IF(M142&lt;65%,0.9,IF(M142&lt;75%,1,IF(M142&lt;85%,1.1,1.2))))))+P142*(IF(Q142&lt;45%,0.5,IF(Q142&lt;55%,0.8,IF(Q142&lt;65%,0.9,IF(Q142&lt;75%,1,IF(Q142&lt;85%,1.1,1.2))))))+T142*(IF(U142&lt;45%,0.5,IF(U142&lt;55%,0.8,IF(U142&lt;65%,0.9,IF(U142&lt;75%,1,IF(U142&lt;85%,1.1,1.2)))))))*IF(D142&gt;=0.8,6,IF(D142&lt;=0.4,1.5,3))</f>
        <v>0</v>
      </c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</row>
    <row r="143" spans="1:62" x14ac:dyDescent="0.25">
      <c r="A143" s="1129"/>
      <c r="B143" s="156" t="str">
        <f t="shared" ref="B143:E143" si="260">IF(B81="","",B81)</f>
        <v/>
      </c>
      <c r="C143" s="158" t="str">
        <f t="shared" si="260"/>
        <v/>
      </c>
      <c r="D143" s="63">
        <f t="shared" si="254"/>
        <v>0</v>
      </c>
      <c r="E143" s="83" t="str">
        <f t="shared" si="260"/>
        <v/>
      </c>
      <c r="F143" s="81"/>
      <c r="G143" s="96"/>
      <c r="H143" s="96"/>
      <c r="I143" s="82">
        <f t="shared" si="249"/>
        <v>0</v>
      </c>
      <c r="J143" s="81"/>
      <c r="K143" s="96"/>
      <c r="L143" s="96"/>
      <c r="M143" s="104">
        <f t="shared" si="250"/>
        <v>0</v>
      </c>
      <c r="N143" s="81"/>
      <c r="O143" s="96"/>
      <c r="P143" s="96"/>
      <c r="Q143" s="82">
        <f t="shared" si="251"/>
        <v>0</v>
      </c>
      <c r="R143" s="81"/>
      <c r="S143" s="96"/>
      <c r="T143" s="96"/>
      <c r="U143" s="104">
        <f t="shared" si="252"/>
        <v>0</v>
      </c>
      <c r="V143" s="128">
        <f t="shared" si="255"/>
        <v>0</v>
      </c>
      <c r="W143" s="44">
        <f t="shared" si="258"/>
        <v>0</v>
      </c>
      <c r="X143" s="45">
        <f t="shared" ref="X143" si="261">ROUND(IFERROR((W143/(Y143*IF(ISNUMBER(E143),E143,1))),0),2)</f>
        <v>0</v>
      </c>
      <c r="Y143" s="90" t="str">
        <f t="shared" si="223"/>
        <v/>
      </c>
      <c r="Z143" s="127">
        <f>(IF(I143&lt;30%,0,IF(I143&lt;35%,F143*G143*H143*F!$B$33,IF(I143&lt;40%,F143*G143*H143*F!$B$38,IF(I143&lt;45%,F143*G143*H143*F!$B$43,IF(I143&lt;50%,F143*G143*H143*F!$B$48,IF(I143=50%,F143*G143*H143*F!$B$50,IF(I143=51%,F143*G143*H143*F!$B$51,IF(I143=52%,F143*G143*H143*F!$B$52,IF(I143=53%,F143*G143*H143*F!$B$53,IF(I143=54%,F143*G143*H143*F!$B$54,IF(I143=55%,F143*G143*H143*F!$B$55,IF(I143=56%,F143*G143*H143*F!$B$56,IF(I143=57%,F143*G143*H143*F!$B$57,IF(I143=58%,F143*G143*H143*F!$B$58,IF(I143=59%,F143*G143*H143*F!$B$59,IF(I143=60%,F143*G143*H143*F!$B$60,IF(I143=61%,F143*G143*H143*F!$B$61,IF(I143=62%,F143*G143*H143*F!$B$62,IF(I143=63%,F143*G143*H143*F!$B$63,IF(I143=64%,F143*G143*H143*F!$B$64,IF(I143=65%,F143*G143*H143*F!$B$65,IF(I143=66%,F143*G143*H143*F!$B$66,IF(I143=67%,F143*G143*H143*F!$B$67,IF(I143=68%,F143*G143*H143*F!$B$68,IF(I143=69%,F143*G143*H143*F!$B$69,IF(I143=70%,F143*G143*H143*F!$B$70,IF(I143=71%,F143*G143*H143*F!$B$71,IF(I143=72%,F143*G143*H143*F!$B$72,IF(I143=73%,F143*G143*H143*F!$B$73,IF(I143=74%,F143*G143*H143*F!$B$74,IF(I143=75%,F143*G143*H143*F!$B$75,IF(I143=76%,F143*G143*H143*F!$B$76,IF(I143=77%,F143*G143*H143*F!$B$77,IF(I143=78%,F143*G143*H143*F!$B$78,IF(I143=79%,F143*G143*H143*F!$B$79,IF(I143=80%,F143*G143*H143*F!$B$80,IF(I143=81%,F143*G143*H143*F!$B$81,IF(I143=82%,F143*G143*H143*F!$B$82,IF(I143=83%,F143*G143*H143*F!$B$83,IF(I143=84%,F143*G143*H143*F!$B$84,IF(I143=85%,F143*G143*H143*F!$B$85,IF(I143=86%,F143*G143*H143*F!$B$86,IF(I143=87%,F143*G143*H143*F!$B$87,IF(I143=88%,F143*G143*H143*F!$B$88,IF(I143=89%,F143*G143*H143*F!$B$89,IF(I143=90%,F143*G143*H143*F!$B$90,IF(I143=91%,F143*G143*H143*F!$B$91,IF(I143=92%,F143*G143*H143*F!$B$92,IF(I143=93%,F143*G143*H143*F!$B$93,IF(I143=94%,F143*G143*H143*F!$B$94,IF(I143=95%,F143*G143*H143*F!$B$95,IF(I143=96%,F143*G143*H143*F!$B$96,IF(I143=97%,F143*G143*H143*F!$B$97,IF(I143=98%,F143*G143*H143*F!$B$98,IF(I143=99%,F143*G143*H143*F!$B$99,IF(I143&gt;99%,F143*G143*H143*F!$B$100,))))))))))))))))))))))))))))))))))))))))))))))))))))))))+IF(M143&lt;30%,0,IF(M143&lt;35%,J143*K143*L143*F!$B$33,IF(M143&lt;40%,J143*K143*L143*F!$B$38,IF(M143&lt;45%,J143*K143*L143*F!$B$43,IF(M143&lt;50%,J143*K143*L143*F!$B$48,IF(M143=50%,J143*K143*L143*F!$B$50,IF(M143=51%,J143*K143*L143*F!$B$51,IF(M143=52%,J143*K143*L143*F!$B$52,IF(M143=53%,J143*K143*L143*F!$B$53,IF(M143=54%,J143*K143*L143*F!$B$54,IF(M143=55%,J143*K143*L143*F!$B$55,IF(M143=56%,J143*K143*L143*F!$B$56,IF(M143=57%,J143*K143*L143*F!$B$57,IF(M143=58%,J143*K143*L143*F!$B$58,IF(M143=59%,J143*K143*L143*F!$B$59,IF(M143=60%,J143*K143*L143*F!$B$60,IF(M143=61%,J143*K143*L143*F!$B$61,IF(M143=62%,J143*K143*L143*F!$B$62,IF(M143=63%,J143*K143*L143*F!$B$63,IF(M143=64%,J143*K143*L143*F!$B$64,IF(M143=65%,J143*K143*L143*F!$B$65,IF(M143=66%,J143*K143*L143*F!$B$66,IF(M143=67%,J143*K143*L143*F!$B$67,IF(M143=68%,J143*K143*L143*F!$B$68,IF(M143=69%,J143*K143*L143*F!$B$69,IF(M143=70%,J143*K143*L143*F!$B$70,IF(M143=71%,J143*K143*L143*F!$B$71,IF(M143=72%,J143*K143*L143*F!$B$72,IF(M143=73%,J143*K143*L143*F!$B$73,IF(M143=74%,J143*K143*L143*F!$B$74,IF(M143=75%,J143*K143*L143*F!$B$75,IF(M143=76%,J143*K143*L143*F!$B$76,IF(M143=77%,J143*K143*L143*F!$B$77,IF(M143=78%,J143*K143*L143*F!$B$78,IF(M143=79%,J143*K143*L143*F!$B$79,IF(M143=80%,J143*K143*L143*F!$B$80,IF(M143=81%,J143*K143*L143*F!$B$81,IF(M143=82%,J143*K143*L143*F!$B$82,IF(M143=83%,J143*K143*L143*F!$B$83,IF(M143=84%,J143*K143*L143*F!$B$84,IF(M143=85%,J143*K143*L143*F!$B$85,IF(M143=86%,J143*K143*L143*F!$B$86,IF(M143=87%,J143*K143*L143*F!$B$87,IF(M143=88%,J143*K143*L143*F!$B$88,IF(M143=89%,J143*K143*L143*F!$B$89,IF(M143=90%,J143*K143*L143*F!$B$90,IF(M143=91%,J143*K143*L143*F!$B$91,IF(M143=92%,J143*K143*L143*F!$B$92,IF(M143=93%,J143*K143*L143*F!$B$93,IF(M143=94%,J143*K143*L143*F!$B$94,IF(M143=95%,J143*K143*L143*F!$B$95,IF(M143=96%,J143*K143*L143*F!$B$96,IF(M143=97%,J143*K143*L143*F!$B$97,IF(M143=98%,J143*K143*L143*F!$B$98,IF(M143=99%,J143*K143*L143*F!$B$99,IF(M143&gt;99%,J143*K143*L143*F!$B$100,))))))))))))))))))))))))))))))))))))))))))))))))))))))))+IF(Q143&lt;30%,0,IF(Q143&lt;35%,N143*O143*P143*F!$B$33,IF(Q143&lt;40%,N143*O143*P143*F!$B$38,IF(Q143&lt;45%,N143*O143*P143*F!$B$43,IF(Q143&lt;50%,N143*O143*P143*F!$B$48,IF(Q143=50%,N143*O143*P143*F!$B$50,IF(Q143=51%,N143*O143*P143*F!$B$51,IF(Q143=52%,N143*O143*P143*F!$B$52,IF(Q143=53%,N143*O143*P143*F!$B$53,IF(Q143=54%,N143*O143*P143*F!$B$54,IF(Q143=55%,N143*O143*P143*F!$B$55,IF(Q143=56%,N143*O143*P143*F!$B$56,IF(Q143=57%,N143*O143*P143*F!$B$57,IF(Q143=58%,N143*O143*P143*F!$B$58,IF(Q143=59%,N143*O143*P143*F!$B$59,IF(Q143=60%,N143*O143*P143*F!$B$60,IF(Q143=61%,N143*O143*P143*F!$B$61,IF(Q143=62%,N143*O143*P143*F!$B$62,IF(Q143=63%,N143*O143*P143*F!$B$63,IF(Q143=64%,N143*O143*P143*F!$B$64,IF(Q143=65%,N143*O143*P143*F!$B$65,IF(Q143=66%,N143*O143*P143*F!$B$66,IF(Q143=67%,N143*O143*P143*F!$B$67,IF(Q143=68%,N143*O143*P143*F!$B$68,IF(Q143=69%,N143*O143*P143*F!$B$69,IF(Q143=70%,N143*O143*P143*F!$B$70,IF(Q143=71%,N143*O143*P143*F!$B$71,IF(Q143=72%,N143*O143*P143*F!$B$72,IF(Q143=73%,N143*O143*P143*F!$B$73,IF(Q143=74%,N143*O143*P143*F!$B$74,IF(Q143=75%,N143*O143*P143*F!$B$75,IF(Q143=76%,N143*O143*P143*F!$B$76,IF(Q143=77%,N143*O143*P143*F!$B$77,IF(Q143=78%,N143*O143*P143*F!$B$78,IF(Q143=79%,N143*O143*P143*F!$B$79,IF(Q143=80%,N143*O143*P143*F!$B$80,IF(Q143=81%,N143*O143*P143*F!$B$81,IF(Q143=82%,N143*O143*P143*F!$B$82,IF(Q143=83%,N143*O143*P143*F!$B$83,IF(Q143=84%,N143*O143*P143*F!$B$84,IF(Q143=85%,N143*O143*P143*F!$B$85,IF(Q143=86%,N143*O143*P143*F!$B$86,IF(Q143=87%,N143*O143*P143*F!$B$87,IF(Q143=88%,N143*O143*P143*F!$B$88,IF(Q143=89%,N143*O143*P143*F!$B$89,IF(Q143=90%,N143*O143*P143*F!$B$90,IF(Q143=91%,N143*O143*P143*F!$B$91,IF(Q143=92%,N143*O143*P143*F!$B$92,IF(Q143=93%,N143*O143*P143*F!$B$93,IF(Q143=94%,N143*O143*P143*F!$B$94,IF(Q143=95%,N143*O143*P143*F!$B$95,IF(Q143=96%,N143*O143*P143*F!$B$96,IF(Q143=97%,N143*O143*P143*F!$B$97,IF(Q143=98%,N143*O143*P143*F!$B$98,IF(Q143=99%,N143*O143*P143*F!$B$99,IF(Q143&gt;99%,N143*O143*P143*F!$B$100,))))))))))))))))))))))))))))))))))))))))))))))))))))))))+IF(U143&lt;30%,0,IF(U143&lt;35%,R143*S143*T143*F!$B$33,IF(U143&lt;40%,R143*S143*T143*F!$B$38,IF(U143&lt;45%,R143*S143*T143*F!$B$43,IF(U143&lt;50%,R143*S143*T143*F!$B$48,IF(U143=50%,R143*S143*T143*F!$B$50,IF(U143=51%,R143*S143*T143*F!$B$51,IF(U143=52%,R143*S143*T143*F!$B$52,IF(U143=53%,R143*S143*T143*F!$B$53,IF(U143=54%,R143*S143*T143*F!$B$54,IF(U143=55%,R143*S143*T143*F!$B$55,IF(U143=56%,R143*S143*T143*F!$B$56,IF(U143=57%,R143*S143*T143*F!$B$57,IF(U143=58%,R143*S143*T143*F!$B$58,IF(U143=59%,R143*S143*T143*F!$B$59,IF(U143=60%,R143*S143*T143*F!$B$60,IF(U143=61%,R143*S143*T143*F!$B$61,IF(U143=62%,R143*S143*T143*F!$B$62,IF(U143=63%,R143*S143*T143*F!$B$63,IF(U143=64%,R143*S143*T143*F!$B$64,IF(U143=65%,R143*S143*T143*F!$B$65,IF(U143=66%,R143*S143*T143*F!$B$66,IF(U143=67%,R143*S143*T143*F!$B$67,IF(U143=68%,R143*S143*T143*F!$B$68,IF(U143=69%,R143*S143*T143*F!$B$69,IF(U143=70%,R143*S143*T143*F!$B$70,IF(U143=71%,R143*S143*T143*F!$B$71,IF(U143=72%,R143*S143*T143*F!$B$72,IF(U143=73%,R143*S143*T143*F!$B$73,IF(U143=74%,R143*S143*T143*F!$B$74,IF(U143=75%,R143*S143*T143*F!$B$75,IF(U143=76%,R143*S143*T143*F!$B$76,IF(U143=77%,R143*S143*T143*F!$B$77,IF(U143=78%,R143*S143*T143*F!$B$78,IF(U143=79%,R143*S143*T143*F!$B$79,IF(U143=80%,R143*S143*T143*F!$B$80,IF(U143=81%,R143*S143*T143*F!$B$81,IF(U143=82%,R143*S143*T143*F!$B$82,IF(U143=83%,R143*S143*T143*F!$B$83,IF(U143=84%,R143*S143*T143*F!$B$84,IF(U143=85%,R143*S143*T143*F!$B$85,IF(U143=86%,R143*S143*T143*F!$B$86,IF(U143=87%,R143*S143*T143*F!$B$87,IF(U143=88%,R143*S143*T143*F!$B$88,IF(U143=89%,R143*S143*T143*F!$B$89,IF(U143=90%,R143*S143*T143*F!$B$90,IF(U143=91%,R143*S143*T143*F!$B$91,IF(U143=92%,R143*S143*T143*F!$B$92,IF(U143=93%,R143*S143*T143*F!$B$93,IF(U143=94%,R143*S143*T143*F!$B$94,IF(U143=95%,R143*S143*T143*F!$B$95,IF(U143=96%,R143*S143*T143*F!$B$96,IF(U143=97%,R143*S143*T143*F!$B$97,IF(U143=98%,R143*S143*T143*F!$B$98,IF(U143=99%,R143*S143*T143*F!$B$99,IF(U143&gt;99%,R143*S143*T143*F!$B$100)))))))))))))))))))))))))))))))))))))))))))))))))))))))))*IF(ISNUMBER(E143),E143,1)*IF(ISNUMBER(D143),D143,1)</f>
        <v>0</v>
      </c>
      <c r="AA143" s="127">
        <f>G143*H143+K143*L143+O143*P143+S143*T143</f>
        <v>0</v>
      </c>
      <c r="AB143" s="46">
        <f>(H143*(IF(I143&lt;45%,0.5,IF(I143&lt;55%,0.8,IF(I143&lt;65%,0.9,IF(I143&lt;75%,1,IF(I143&lt;85%,1.1,1.2))))))+L143*(IF(M143&lt;45%,0.5,IF(M143&lt;55%,0.8,IF(M143&lt;65%,0.9,IF(M143&lt;75%,1,IF(M143&lt;85%,1.1,1.2))))))+P143*(IF(Q143&lt;45%,0.5,IF(Q143&lt;55%,0.8,IF(Q143&lt;65%,0.9,IF(Q143&lt;75%,1,IF(Q143&lt;85%,1.1,1.2))))))+T143*(IF(U143&lt;45%,0.5,IF(U143&lt;55%,0.8,IF(U143&lt;65%,0.9,IF(U143&lt;75%,1,IF(U143&lt;85%,1.1,1.2)))))))*IF(D143&gt;=0.8,6,IF(D143&lt;=0.4,1.5,3))</f>
        <v>0</v>
      </c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</row>
    <row r="144" spans="1:62" x14ac:dyDescent="0.25">
      <c r="A144" s="1129"/>
      <c r="B144" s="156"/>
      <c r="C144" s="158"/>
      <c r="D144" s="134">
        <f>ROUND(IFERROR((D139*(G139*H139+K139*L139+O139*P139+S139*T139)+D140*(G140*H140+K140*L140+O140*P140+S140*T140)+D141*(G141*H141+K141*L141+O141*P141+S141*T141)+D142*(G142*H142+K142*L142+O142*P142+S142*T142)+D143*(G143*H143+K143*L143+O143*P143+S143*T143))/((G139*H139+K139*L139+O139*P139+S139*T139)+(G140*H140+K140*L140+O140*P140+S140*T140)+(G141*H141+K141*L141+O141*P141+S141*T141)+(G142*H142+K142*L142+O142*P142+S142*T142)+(G143*H143+K143*L143+O143*P143+S143*T143)),0),3)</f>
        <v>0</v>
      </c>
      <c r="E144" s="83"/>
      <c r="F144" s="79" t="str">
        <f t="shared" ref="F144" si="262">IF(I144&lt;&gt;0,(IFERROR(IF($Y144&gt;15,MROUND($Y144*I144,0.5),MROUND($Y144*I144,0.1)),)),"")</f>
        <v/>
      </c>
      <c r="G144" s="94"/>
      <c r="H144" s="94"/>
      <c r="I144" s="70"/>
      <c r="J144" s="79" t="str">
        <f t="shared" ref="J144" si="263">IF(M144&lt;&gt;0,(IFERROR(IF($Y144&gt;15,MROUND($Y144*M144,0.5),MROUND($Y144*M144,0.1)),)),"")</f>
        <v/>
      </c>
      <c r="K144" s="94"/>
      <c r="L144" s="94"/>
      <c r="M144" s="71"/>
      <c r="N144" s="79" t="str">
        <f t="shared" ref="N144" si="264">IF(Q144&lt;&gt;0,(IFERROR(IF($Y144&gt;15,MROUND($Y144*Q144,0.5),MROUND($Y144*Q144,0.1)),)),"")</f>
        <v/>
      </c>
      <c r="O144" s="94"/>
      <c r="P144" s="94"/>
      <c r="Q144" s="70"/>
      <c r="R144" s="79" t="str">
        <f t="shared" ref="R144" si="265">IF(U144&lt;&gt;0,(IFERROR(IF($Y144&gt;15,MROUND($Y144*U144,0.5),MROUND($Y144*U144,0.1)),)),"")</f>
        <v/>
      </c>
      <c r="S144" s="94"/>
      <c r="T144" s="94"/>
      <c r="U144" s="71"/>
      <c r="V144" s="122">
        <f>SUM(V139:V143)</f>
        <v>0</v>
      </c>
      <c r="W144" s="117">
        <f>IFERROR(V144/AA144,0)</f>
        <v>0</v>
      </c>
      <c r="X144" s="118">
        <f>ROUND(IFERROR((D139*(I139*G139*H139+M139*K139*L139+Q139*O139*P139+U139*S139*T139)+D140*(I140*G140*H140+M140*K140*L140+Q140*O140*P140+U140*S140*T140)+D141*(I141*G141*H141+M141*K141*L141+Q141*O141*P141+U141*S141*T141)+D142*(I142*G142*H142+M142*K142*L142+Q142*O142*P142+U142*S142*T142)+D143*(I143*G143*H143+M143*K143*L143+Q143*O143*P143+U143*S143*T143))/(D139*(G139*H139+K139*L139+O139*P139+S139*T139)+D140*(G140*H140+K140*L140+O140*P140+S140*T140)+D141*(G141*H141+K141*L141+O141*P141+S141*T141)+D142*(G142*H142+K142*L142+O142*P142+S142*T142)+D143*(G143*H143+K143*L143+O143*P143+S143*T143)),0),2)</f>
        <v>0</v>
      </c>
      <c r="Y144" s="117"/>
      <c r="Z144" s="117">
        <f>SUM(Z139:Z143)</f>
        <v>0</v>
      </c>
      <c r="AA144" s="117">
        <f>SUM(AA139:AA143)</f>
        <v>0</v>
      </c>
      <c r="AB144" s="119">
        <f>IF(SUM(AB139:AB143)=0,TIME(,0,),TIME(,SUM(AB139:AB143)+30,))</f>
        <v>0</v>
      </c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</row>
    <row r="145" spans="1:62" x14ac:dyDescent="0.25">
      <c r="A145" s="1129"/>
      <c r="B145" s="156" t="str">
        <f t="shared" ref="B145:E145" si="266">IF(B83="","",B83)</f>
        <v/>
      </c>
      <c r="C145" s="158" t="str">
        <f t="shared" si="266"/>
        <v/>
      </c>
      <c r="D145" s="63">
        <f>D83</f>
        <v>0</v>
      </c>
      <c r="E145" s="83" t="str">
        <f t="shared" si="266"/>
        <v/>
      </c>
      <c r="F145" s="81"/>
      <c r="G145" s="96"/>
      <c r="H145" s="96"/>
      <c r="I145" s="82">
        <f t="shared" ref="I145:I149" si="267">IFERROR(ROUND(F145/$Y145,2),)</f>
        <v>0</v>
      </c>
      <c r="J145" s="81"/>
      <c r="K145" s="96"/>
      <c r="L145" s="96"/>
      <c r="M145" s="104">
        <f t="shared" ref="M145:M149" si="268">IFERROR(ROUND(J145/$Y145,2),)</f>
        <v>0</v>
      </c>
      <c r="N145" s="81"/>
      <c r="O145" s="96"/>
      <c r="P145" s="96"/>
      <c r="Q145" s="82">
        <f t="shared" ref="Q145:Q149" si="269">IFERROR(ROUND(N145/$Y145,2),)</f>
        <v>0</v>
      </c>
      <c r="R145" s="81"/>
      <c r="S145" s="96"/>
      <c r="T145" s="96"/>
      <c r="U145" s="104">
        <f t="shared" ref="U145:U149" si="270">IFERROR(ROUND(R145/$Y145,2),)</f>
        <v>0</v>
      </c>
      <c r="V145" s="128">
        <f>(IF(ISNUMBER(F145),F145,1)*G145*H145+IF(ISNUMBER(J145),J145,1)*K145*L145+IF(ISNUMBER(N145),N145,1)*O145*P145+IF(ISNUMBER(R145),R145,1)*S145*T145)*IF(ISNUMBER(E145),E145,1)</f>
        <v>0</v>
      </c>
      <c r="W145" s="44">
        <f>IFERROR((IF(ISNUMBER(F145),F145,1)*G145*H145+IF(ISNUMBER(J145),J145,1)*K145*L145+IF(ISNUMBER(N145),N145,1)*O145*P145+IF(ISNUMBER(R145),R145,1)*S145*T145)*IF(ISNUMBER(E145),E145,1)/(G145*H145+K145*L145+O145*P145+S145*T145),0)</f>
        <v>0</v>
      </c>
      <c r="X145" s="45">
        <f>ROUND(IFERROR((W145/(Y145*IF(ISNUMBER(E145),E145,1))),0),2)</f>
        <v>0</v>
      </c>
      <c r="Y145" s="90" t="str">
        <f t="shared" si="223"/>
        <v/>
      </c>
      <c r="Z145" s="127">
        <f>(IF(I145&lt;30%,0,IF(I145&lt;35%,F145*G145*H145*F!$B$33,IF(I145&lt;40%,F145*G145*H145*F!$B$38,IF(I145&lt;45%,F145*G145*H145*F!$B$43,IF(I145&lt;50%,F145*G145*H145*F!$B$48,IF(I145=50%,F145*G145*H145*F!$B$50,IF(I145=51%,F145*G145*H145*F!$B$51,IF(I145=52%,F145*G145*H145*F!$B$52,IF(I145=53%,F145*G145*H145*F!$B$53,IF(I145=54%,F145*G145*H145*F!$B$54,IF(I145=55%,F145*G145*H145*F!$B$55,IF(I145=56%,F145*G145*H145*F!$B$56,IF(I145=57%,F145*G145*H145*F!$B$57,IF(I145=58%,F145*G145*H145*F!$B$58,IF(I145=59%,F145*G145*H145*F!$B$59,IF(I145=60%,F145*G145*H145*F!$B$60,IF(I145=61%,F145*G145*H145*F!$B$61,IF(I145=62%,F145*G145*H145*F!$B$62,IF(I145=63%,F145*G145*H145*F!$B$63,IF(I145=64%,F145*G145*H145*F!$B$64,IF(I145=65%,F145*G145*H145*F!$B$65,IF(I145=66%,F145*G145*H145*F!$B$66,IF(I145=67%,F145*G145*H145*F!$B$67,IF(I145=68%,F145*G145*H145*F!$B$68,IF(I145=69%,F145*G145*H145*F!$B$69,IF(I145=70%,F145*G145*H145*F!$B$70,IF(I145=71%,F145*G145*H145*F!$B$71,IF(I145=72%,F145*G145*H145*F!$B$72,IF(I145=73%,F145*G145*H145*F!$B$73,IF(I145=74%,F145*G145*H145*F!$B$74,IF(I145=75%,F145*G145*H145*F!$B$75,IF(I145=76%,F145*G145*H145*F!$B$76,IF(I145=77%,F145*G145*H145*F!$B$77,IF(I145=78%,F145*G145*H145*F!$B$78,IF(I145=79%,F145*G145*H145*F!$B$79,IF(I145=80%,F145*G145*H145*F!$B$80,IF(I145=81%,F145*G145*H145*F!$B$81,IF(I145=82%,F145*G145*H145*F!$B$82,IF(I145=83%,F145*G145*H145*F!$B$83,IF(I145=84%,F145*G145*H145*F!$B$84,IF(I145=85%,F145*G145*H145*F!$B$85,IF(I145=86%,F145*G145*H145*F!$B$86,IF(I145=87%,F145*G145*H145*F!$B$87,IF(I145=88%,F145*G145*H145*F!$B$88,IF(I145=89%,F145*G145*H145*F!$B$89,IF(I145=90%,F145*G145*H145*F!$B$90,IF(I145=91%,F145*G145*H145*F!$B$91,IF(I145=92%,F145*G145*H145*F!$B$92,IF(I145=93%,F145*G145*H145*F!$B$93,IF(I145=94%,F145*G145*H145*F!$B$94,IF(I145=95%,F145*G145*H145*F!$B$95,IF(I145=96%,F145*G145*H145*F!$B$96,IF(I145=97%,F145*G145*H145*F!$B$97,IF(I145=98%,F145*G145*H145*F!$B$98,IF(I145=99%,F145*G145*H145*F!$B$99,IF(I145&gt;99%,F145*G145*H145*F!$B$100,))))))))))))))))))))))))))))))))))))))))))))))))))))))))+IF(M145&lt;30%,0,IF(M145&lt;35%,J145*K145*L145*F!$B$33,IF(M145&lt;40%,J145*K145*L145*F!$B$38,IF(M145&lt;45%,J145*K145*L145*F!$B$43,IF(M145&lt;50%,J145*K145*L145*F!$B$48,IF(M145=50%,J145*K145*L145*F!$B$50,IF(M145=51%,J145*K145*L145*F!$B$51,IF(M145=52%,J145*K145*L145*F!$B$52,IF(M145=53%,J145*K145*L145*F!$B$53,IF(M145=54%,J145*K145*L145*F!$B$54,IF(M145=55%,J145*K145*L145*F!$B$55,IF(M145=56%,J145*K145*L145*F!$B$56,IF(M145=57%,J145*K145*L145*F!$B$57,IF(M145=58%,J145*K145*L145*F!$B$58,IF(M145=59%,J145*K145*L145*F!$B$59,IF(M145=60%,J145*K145*L145*F!$B$60,IF(M145=61%,J145*K145*L145*F!$B$61,IF(M145=62%,J145*K145*L145*F!$B$62,IF(M145=63%,J145*K145*L145*F!$B$63,IF(M145=64%,J145*K145*L145*F!$B$64,IF(M145=65%,J145*K145*L145*F!$B$65,IF(M145=66%,J145*K145*L145*F!$B$66,IF(M145=67%,J145*K145*L145*F!$B$67,IF(M145=68%,J145*K145*L145*F!$B$68,IF(M145=69%,J145*K145*L145*F!$B$69,IF(M145=70%,J145*K145*L145*F!$B$70,IF(M145=71%,J145*K145*L145*F!$B$71,IF(M145=72%,J145*K145*L145*F!$B$72,IF(M145=73%,J145*K145*L145*F!$B$73,IF(M145=74%,J145*K145*L145*F!$B$74,IF(M145=75%,J145*K145*L145*F!$B$75,IF(M145=76%,J145*K145*L145*F!$B$76,IF(M145=77%,J145*K145*L145*F!$B$77,IF(M145=78%,J145*K145*L145*F!$B$78,IF(M145=79%,J145*K145*L145*F!$B$79,IF(M145=80%,J145*K145*L145*F!$B$80,IF(M145=81%,J145*K145*L145*F!$B$81,IF(M145=82%,J145*K145*L145*F!$B$82,IF(M145=83%,J145*K145*L145*F!$B$83,IF(M145=84%,J145*K145*L145*F!$B$84,IF(M145=85%,J145*K145*L145*F!$B$85,IF(M145=86%,J145*K145*L145*F!$B$86,IF(M145=87%,J145*K145*L145*F!$B$87,IF(M145=88%,J145*K145*L145*F!$B$88,IF(M145=89%,J145*K145*L145*F!$B$89,IF(M145=90%,J145*K145*L145*F!$B$90,IF(M145=91%,J145*K145*L145*F!$B$91,IF(M145=92%,J145*K145*L145*F!$B$92,IF(M145=93%,J145*K145*L145*F!$B$93,IF(M145=94%,J145*K145*L145*F!$B$94,IF(M145=95%,J145*K145*L145*F!$B$95,IF(M145=96%,J145*K145*L145*F!$B$96,IF(M145=97%,J145*K145*L145*F!$B$97,IF(M145=98%,J145*K145*L145*F!$B$98,IF(M145=99%,J145*K145*L145*F!$B$99,IF(M145&gt;99%,J145*K145*L145*F!$B$100,))))))))))))))))))))))))))))))))))))))))))))))))))))))))+IF(Q145&lt;30%,0,IF(Q145&lt;35%,N145*O145*P145*F!$B$33,IF(Q145&lt;40%,N145*O145*P145*F!$B$38,IF(Q145&lt;45%,N145*O145*P145*F!$B$43,IF(Q145&lt;50%,N145*O145*P145*F!$B$48,IF(Q145=50%,N145*O145*P145*F!$B$50,IF(Q145=51%,N145*O145*P145*F!$B$51,IF(Q145=52%,N145*O145*P145*F!$B$52,IF(Q145=53%,N145*O145*P145*F!$B$53,IF(Q145=54%,N145*O145*P145*F!$B$54,IF(Q145=55%,N145*O145*P145*F!$B$55,IF(Q145=56%,N145*O145*P145*F!$B$56,IF(Q145=57%,N145*O145*P145*F!$B$57,IF(Q145=58%,N145*O145*P145*F!$B$58,IF(Q145=59%,N145*O145*P145*F!$B$59,IF(Q145=60%,N145*O145*P145*F!$B$60,IF(Q145=61%,N145*O145*P145*F!$B$61,IF(Q145=62%,N145*O145*P145*F!$B$62,IF(Q145=63%,N145*O145*P145*F!$B$63,IF(Q145=64%,N145*O145*P145*F!$B$64,IF(Q145=65%,N145*O145*P145*F!$B$65,IF(Q145=66%,N145*O145*P145*F!$B$66,IF(Q145=67%,N145*O145*P145*F!$B$67,IF(Q145=68%,N145*O145*P145*F!$B$68,IF(Q145=69%,N145*O145*P145*F!$B$69,IF(Q145=70%,N145*O145*P145*F!$B$70,IF(Q145=71%,N145*O145*P145*F!$B$71,IF(Q145=72%,N145*O145*P145*F!$B$72,IF(Q145=73%,N145*O145*P145*F!$B$73,IF(Q145=74%,N145*O145*P145*F!$B$74,IF(Q145=75%,N145*O145*P145*F!$B$75,IF(Q145=76%,N145*O145*P145*F!$B$76,IF(Q145=77%,N145*O145*P145*F!$B$77,IF(Q145=78%,N145*O145*P145*F!$B$78,IF(Q145=79%,N145*O145*P145*F!$B$79,IF(Q145=80%,N145*O145*P145*F!$B$80,IF(Q145=81%,N145*O145*P145*F!$B$81,IF(Q145=82%,N145*O145*P145*F!$B$82,IF(Q145=83%,N145*O145*P145*F!$B$83,IF(Q145=84%,N145*O145*P145*F!$B$84,IF(Q145=85%,N145*O145*P145*F!$B$85,IF(Q145=86%,N145*O145*P145*F!$B$86,IF(Q145=87%,N145*O145*P145*F!$B$87,IF(Q145=88%,N145*O145*P145*F!$B$88,IF(Q145=89%,N145*O145*P145*F!$B$89,IF(Q145=90%,N145*O145*P145*F!$B$90,IF(Q145=91%,N145*O145*P145*F!$B$91,IF(Q145=92%,N145*O145*P145*F!$B$92,IF(Q145=93%,N145*O145*P145*F!$B$93,IF(Q145=94%,N145*O145*P145*F!$B$94,IF(Q145=95%,N145*O145*P145*F!$B$95,IF(Q145=96%,N145*O145*P145*F!$B$96,IF(Q145=97%,N145*O145*P145*F!$B$97,IF(Q145=98%,N145*O145*P145*F!$B$98,IF(Q145=99%,N145*O145*P145*F!$B$99,IF(Q145&gt;99%,N145*O145*P145*F!$B$100,))))))))))))))))))))))))))))))))))))))))))))))))))))))))+IF(U145&lt;30%,0,IF(U145&lt;35%,R145*S145*T145*F!$B$33,IF(U145&lt;40%,R145*S145*T145*F!$B$38,IF(U145&lt;45%,R145*S145*T145*F!$B$43,IF(U145&lt;50%,R145*S145*T145*F!$B$48,IF(U145=50%,R145*S145*T145*F!$B$50,IF(U145=51%,R145*S145*T145*F!$B$51,IF(U145=52%,R145*S145*T145*F!$B$52,IF(U145=53%,R145*S145*T145*F!$B$53,IF(U145=54%,R145*S145*T145*F!$B$54,IF(U145=55%,R145*S145*T145*F!$B$55,IF(U145=56%,R145*S145*T145*F!$B$56,IF(U145=57%,R145*S145*T145*F!$B$57,IF(U145=58%,R145*S145*T145*F!$B$58,IF(U145=59%,R145*S145*T145*F!$B$59,IF(U145=60%,R145*S145*T145*F!$B$60,IF(U145=61%,R145*S145*T145*F!$B$61,IF(U145=62%,R145*S145*T145*F!$B$62,IF(U145=63%,R145*S145*T145*F!$B$63,IF(U145=64%,R145*S145*T145*F!$B$64,IF(U145=65%,R145*S145*T145*F!$B$65,IF(U145=66%,R145*S145*T145*F!$B$66,IF(U145=67%,R145*S145*T145*F!$B$67,IF(U145=68%,R145*S145*T145*F!$B$68,IF(U145=69%,R145*S145*T145*F!$B$69,IF(U145=70%,R145*S145*T145*F!$B$70,IF(U145=71%,R145*S145*T145*F!$B$71,IF(U145=72%,R145*S145*T145*F!$B$72,IF(U145=73%,R145*S145*T145*F!$B$73,IF(U145=74%,R145*S145*T145*F!$B$74,IF(U145=75%,R145*S145*T145*F!$B$75,IF(U145=76%,R145*S145*T145*F!$B$76,IF(U145=77%,R145*S145*T145*F!$B$77,IF(U145=78%,R145*S145*T145*F!$B$78,IF(U145=79%,R145*S145*T145*F!$B$79,IF(U145=80%,R145*S145*T145*F!$B$80,IF(U145=81%,R145*S145*T145*F!$B$81,IF(U145=82%,R145*S145*T145*F!$B$82,IF(U145=83%,R145*S145*T145*F!$B$83,IF(U145=84%,R145*S145*T145*F!$B$84,IF(U145=85%,R145*S145*T145*F!$B$85,IF(U145=86%,R145*S145*T145*F!$B$86,IF(U145=87%,R145*S145*T145*F!$B$87,IF(U145=88%,R145*S145*T145*F!$B$88,IF(U145=89%,R145*S145*T145*F!$B$89,IF(U145=90%,R145*S145*T145*F!$B$90,IF(U145=91%,R145*S145*T145*F!$B$91,IF(U145=92%,R145*S145*T145*F!$B$92,IF(U145=93%,R145*S145*T145*F!$B$93,IF(U145=94%,R145*S145*T145*F!$B$94,IF(U145=95%,R145*S145*T145*F!$B$95,IF(U145=96%,R145*S145*T145*F!$B$96,IF(U145=97%,R145*S145*T145*F!$B$97,IF(U145=98%,R145*S145*T145*F!$B$98,IF(U145=99%,R145*S145*T145*F!$B$99,IF(U145&gt;99%,R145*S145*T145*F!$B$100)))))))))))))))))))))))))))))))))))))))))))))))))))))))))*IF(ISNUMBER(E145),E145,1)*IF(ISNUMBER(D145),D145,1)</f>
        <v>0</v>
      </c>
      <c r="AA145" s="127">
        <f>G145*H145+K145*L145+O145*P145+S145*T145</f>
        <v>0</v>
      </c>
      <c r="AB145" s="129">
        <f>(H145*(IF(I145&lt;45%,0.5,IF(I145&lt;55%,0.8,IF(I145&lt;65%,0.9,IF(I145&lt;75%,1,IF(I145&lt;85%,1.1,1.2))))))+L145*(IF(M145&lt;45%,0.5,IF(M145&lt;55%,0.8,IF(M145&lt;65%,0.9,IF(M145&lt;75%,1,IF(M145&lt;85%,1.1,1.2))))))+P145*(IF(Q145&lt;45%,0.5,IF(Q145&lt;55%,0.8,IF(Q145&lt;65%,0.9,IF(Q145&lt;75%,1,IF(Q145&lt;85%,1.1,1.2))))))+T145*(IF(U145&lt;45%,0.5,IF(U145&lt;55%,0.8,IF(U145&lt;65%,0.9,IF(U145&lt;75%,1,IF(U145&lt;85%,1.1,1.2)))))))*IF(D145&gt;=0.8,6,IF(D145&lt;=0.4,1.5,3))</f>
        <v>0</v>
      </c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</row>
    <row r="146" spans="1:62" x14ac:dyDescent="0.25">
      <c r="A146" s="1129"/>
      <c r="B146" s="156" t="str">
        <f t="shared" ref="B146:E146" si="271">IF(B84="","",B84)</f>
        <v/>
      </c>
      <c r="C146" s="158" t="str">
        <f t="shared" si="271"/>
        <v/>
      </c>
      <c r="D146" s="63">
        <f t="shared" ref="D146:D149" si="272">D84</f>
        <v>0</v>
      </c>
      <c r="E146" s="83" t="str">
        <f t="shared" si="271"/>
        <v/>
      </c>
      <c r="F146" s="79"/>
      <c r="G146" s="94"/>
      <c r="H146" s="94"/>
      <c r="I146" s="70">
        <f t="shared" si="267"/>
        <v>0</v>
      </c>
      <c r="J146" s="79"/>
      <c r="K146" s="94"/>
      <c r="L146" s="94"/>
      <c r="M146" s="71">
        <f t="shared" si="268"/>
        <v>0</v>
      </c>
      <c r="N146" s="79"/>
      <c r="O146" s="94"/>
      <c r="P146" s="94"/>
      <c r="Q146" s="70">
        <f t="shared" si="269"/>
        <v>0</v>
      </c>
      <c r="R146" s="79"/>
      <c r="S146" s="94"/>
      <c r="T146" s="94"/>
      <c r="U146" s="71">
        <f t="shared" si="270"/>
        <v>0</v>
      </c>
      <c r="V146" s="125">
        <f t="shared" ref="V146:V149" si="273">(IF(ISNUMBER(F146),F146,1)*G146*H146+IF(ISNUMBER(J146),J146,1)*K146*L146+IF(ISNUMBER(N146),N146,1)*O146*P146+IF(ISNUMBER(R146),R146,1)*S146*T146)*IF(ISNUMBER(E146),E146,1)</f>
        <v>0</v>
      </c>
      <c r="W146" s="43">
        <f t="shared" ref="W146:W149" si="274">IFERROR((IF(ISNUMBER(F146),F146,1)*G146*H146+IF(ISNUMBER(J146),J146,1)*K146*L146+IF(ISNUMBER(N146),N146,1)*O146*P146+IF(ISNUMBER(R146),R146,1)*S146*T146)*IF(ISNUMBER(E146),E146,1)/(G146*H146+K146*L146+O146*P146+S146*T146),0)</f>
        <v>0</v>
      </c>
      <c r="X146" s="36">
        <f t="shared" ref="X146:X147" si="275">ROUND(IFERROR((W146/(Y146*IF(ISNUMBER(E146),E146,1))),0),2)</f>
        <v>0</v>
      </c>
      <c r="Y146" s="90" t="str">
        <f t="shared" si="223"/>
        <v/>
      </c>
      <c r="Z146" s="33">
        <f>(IF(I146&lt;30%,0,IF(I146&lt;35%,F146*G146*H146*F!$B$33,IF(I146&lt;40%,F146*G146*H146*F!$B$38,IF(I146&lt;45%,F146*G146*H146*F!$B$43,IF(I146&lt;50%,F146*G146*H146*F!$B$48,IF(I146=50%,F146*G146*H146*F!$B$50,IF(I146=51%,F146*G146*H146*F!$B$51,IF(I146=52%,F146*G146*H146*F!$B$52,IF(I146=53%,F146*G146*H146*F!$B$53,IF(I146=54%,F146*G146*H146*F!$B$54,IF(I146=55%,F146*G146*H146*F!$B$55,IF(I146=56%,F146*G146*H146*F!$B$56,IF(I146=57%,F146*G146*H146*F!$B$57,IF(I146=58%,F146*G146*H146*F!$B$58,IF(I146=59%,F146*G146*H146*F!$B$59,IF(I146=60%,F146*G146*H146*F!$B$60,IF(I146=61%,F146*G146*H146*F!$B$61,IF(I146=62%,F146*G146*H146*F!$B$62,IF(I146=63%,F146*G146*H146*F!$B$63,IF(I146=64%,F146*G146*H146*F!$B$64,IF(I146=65%,F146*G146*H146*F!$B$65,IF(I146=66%,F146*G146*H146*F!$B$66,IF(I146=67%,F146*G146*H146*F!$B$67,IF(I146=68%,F146*G146*H146*F!$B$68,IF(I146=69%,F146*G146*H146*F!$B$69,IF(I146=70%,F146*G146*H146*F!$B$70,IF(I146=71%,F146*G146*H146*F!$B$71,IF(I146=72%,F146*G146*H146*F!$B$72,IF(I146=73%,F146*G146*H146*F!$B$73,IF(I146=74%,F146*G146*H146*F!$B$74,IF(I146=75%,F146*G146*H146*F!$B$75,IF(I146=76%,F146*G146*H146*F!$B$76,IF(I146=77%,F146*G146*H146*F!$B$77,IF(I146=78%,F146*G146*H146*F!$B$78,IF(I146=79%,F146*G146*H146*F!$B$79,IF(I146=80%,F146*G146*H146*F!$B$80,IF(I146=81%,F146*G146*H146*F!$B$81,IF(I146=82%,F146*G146*H146*F!$B$82,IF(I146=83%,F146*G146*H146*F!$B$83,IF(I146=84%,F146*G146*H146*F!$B$84,IF(I146=85%,F146*G146*H146*F!$B$85,IF(I146=86%,F146*G146*H146*F!$B$86,IF(I146=87%,F146*G146*H146*F!$B$87,IF(I146=88%,F146*G146*H146*F!$B$88,IF(I146=89%,F146*G146*H146*F!$B$89,IF(I146=90%,F146*G146*H146*F!$B$90,IF(I146=91%,F146*G146*H146*F!$B$91,IF(I146=92%,F146*G146*H146*F!$B$92,IF(I146=93%,F146*G146*H146*F!$B$93,IF(I146=94%,F146*G146*H146*F!$B$94,IF(I146=95%,F146*G146*H146*F!$B$95,IF(I146=96%,F146*G146*H146*F!$B$96,IF(I146=97%,F146*G146*H146*F!$B$97,IF(I146=98%,F146*G146*H146*F!$B$98,IF(I146=99%,F146*G146*H146*F!$B$99,IF(I146&gt;99%,F146*G146*H146*F!$B$100,))))))))))))))))))))))))))))))))))))))))))))))))))))))))+IF(M146&lt;30%,0,IF(M146&lt;35%,J146*K146*L146*F!$B$33,IF(M146&lt;40%,J146*K146*L146*F!$B$38,IF(M146&lt;45%,J146*K146*L146*F!$B$43,IF(M146&lt;50%,J146*K146*L146*F!$B$48,IF(M146=50%,J146*K146*L146*F!$B$50,IF(M146=51%,J146*K146*L146*F!$B$51,IF(M146=52%,J146*K146*L146*F!$B$52,IF(M146=53%,J146*K146*L146*F!$B$53,IF(M146=54%,J146*K146*L146*F!$B$54,IF(M146=55%,J146*K146*L146*F!$B$55,IF(M146=56%,J146*K146*L146*F!$B$56,IF(M146=57%,J146*K146*L146*F!$B$57,IF(M146=58%,J146*K146*L146*F!$B$58,IF(M146=59%,J146*K146*L146*F!$B$59,IF(M146=60%,J146*K146*L146*F!$B$60,IF(M146=61%,J146*K146*L146*F!$B$61,IF(M146=62%,J146*K146*L146*F!$B$62,IF(M146=63%,J146*K146*L146*F!$B$63,IF(M146=64%,J146*K146*L146*F!$B$64,IF(M146=65%,J146*K146*L146*F!$B$65,IF(M146=66%,J146*K146*L146*F!$B$66,IF(M146=67%,J146*K146*L146*F!$B$67,IF(M146=68%,J146*K146*L146*F!$B$68,IF(M146=69%,J146*K146*L146*F!$B$69,IF(M146=70%,J146*K146*L146*F!$B$70,IF(M146=71%,J146*K146*L146*F!$B$71,IF(M146=72%,J146*K146*L146*F!$B$72,IF(M146=73%,J146*K146*L146*F!$B$73,IF(M146=74%,J146*K146*L146*F!$B$74,IF(M146=75%,J146*K146*L146*F!$B$75,IF(M146=76%,J146*K146*L146*F!$B$76,IF(M146=77%,J146*K146*L146*F!$B$77,IF(M146=78%,J146*K146*L146*F!$B$78,IF(M146=79%,J146*K146*L146*F!$B$79,IF(M146=80%,J146*K146*L146*F!$B$80,IF(M146=81%,J146*K146*L146*F!$B$81,IF(M146=82%,J146*K146*L146*F!$B$82,IF(M146=83%,J146*K146*L146*F!$B$83,IF(M146=84%,J146*K146*L146*F!$B$84,IF(M146=85%,J146*K146*L146*F!$B$85,IF(M146=86%,J146*K146*L146*F!$B$86,IF(M146=87%,J146*K146*L146*F!$B$87,IF(M146=88%,J146*K146*L146*F!$B$88,IF(M146=89%,J146*K146*L146*F!$B$89,IF(M146=90%,J146*K146*L146*F!$B$90,IF(M146=91%,J146*K146*L146*F!$B$91,IF(M146=92%,J146*K146*L146*F!$B$92,IF(M146=93%,J146*K146*L146*F!$B$93,IF(M146=94%,J146*K146*L146*F!$B$94,IF(M146=95%,J146*K146*L146*F!$B$95,IF(M146=96%,J146*K146*L146*F!$B$96,IF(M146=97%,J146*K146*L146*F!$B$97,IF(M146=98%,J146*K146*L146*F!$B$98,IF(M146=99%,J146*K146*L146*F!$B$99,IF(M146&gt;99%,J146*K146*L146*F!$B$100,))))))))))))))))))))))))))))))))))))))))))))))))))))))))+IF(Q146&lt;30%,0,IF(Q146&lt;35%,N146*O146*P146*F!$B$33,IF(Q146&lt;40%,N146*O146*P146*F!$B$38,IF(Q146&lt;45%,N146*O146*P146*F!$B$43,IF(Q146&lt;50%,N146*O146*P146*F!$B$48,IF(Q146=50%,N146*O146*P146*F!$B$50,IF(Q146=51%,N146*O146*P146*F!$B$51,IF(Q146=52%,N146*O146*P146*F!$B$52,IF(Q146=53%,N146*O146*P146*F!$B$53,IF(Q146=54%,N146*O146*P146*F!$B$54,IF(Q146=55%,N146*O146*P146*F!$B$55,IF(Q146=56%,N146*O146*P146*F!$B$56,IF(Q146=57%,N146*O146*P146*F!$B$57,IF(Q146=58%,N146*O146*P146*F!$B$58,IF(Q146=59%,N146*O146*P146*F!$B$59,IF(Q146=60%,N146*O146*P146*F!$B$60,IF(Q146=61%,N146*O146*P146*F!$B$61,IF(Q146=62%,N146*O146*P146*F!$B$62,IF(Q146=63%,N146*O146*P146*F!$B$63,IF(Q146=64%,N146*O146*P146*F!$B$64,IF(Q146=65%,N146*O146*P146*F!$B$65,IF(Q146=66%,N146*O146*P146*F!$B$66,IF(Q146=67%,N146*O146*P146*F!$B$67,IF(Q146=68%,N146*O146*P146*F!$B$68,IF(Q146=69%,N146*O146*P146*F!$B$69,IF(Q146=70%,N146*O146*P146*F!$B$70,IF(Q146=71%,N146*O146*P146*F!$B$71,IF(Q146=72%,N146*O146*P146*F!$B$72,IF(Q146=73%,N146*O146*P146*F!$B$73,IF(Q146=74%,N146*O146*P146*F!$B$74,IF(Q146=75%,N146*O146*P146*F!$B$75,IF(Q146=76%,N146*O146*P146*F!$B$76,IF(Q146=77%,N146*O146*P146*F!$B$77,IF(Q146=78%,N146*O146*P146*F!$B$78,IF(Q146=79%,N146*O146*P146*F!$B$79,IF(Q146=80%,N146*O146*P146*F!$B$80,IF(Q146=81%,N146*O146*P146*F!$B$81,IF(Q146=82%,N146*O146*P146*F!$B$82,IF(Q146=83%,N146*O146*P146*F!$B$83,IF(Q146=84%,N146*O146*P146*F!$B$84,IF(Q146=85%,N146*O146*P146*F!$B$85,IF(Q146=86%,N146*O146*P146*F!$B$86,IF(Q146=87%,N146*O146*P146*F!$B$87,IF(Q146=88%,N146*O146*P146*F!$B$88,IF(Q146=89%,N146*O146*P146*F!$B$89,IF(Q146=90%,N146*O146*P146*F!$B$90,IF(Q146=91%,N146*O146*P146*F!$B$91,IF(Q146=92%,N146*O146*P146*F!$B$92,IF(Q146=93%,N146*O146*P146*F!$B$93,IF(Q146=94%,N146*O146*P146*F!$B$94,IF(Q146=95%,N146*O146*P146*F!$B$95,IF(Q146=96%,N146*O146*P146*F!$B$96,IF(Q146=97%,N146*O146*P146*F!$B$97,IF(Q146=98%,N146*O146*P146*F!$B$98,IF(Q146=99%,N146*O146*P146*F!$B$99,IF(Q146&gt;99%,N146*O146*P146*F!$B$100,))))))))))))))))))))))))))))))))))))))))))))))))))))))))+IF(U146&lt;30%,0,IF(U146&lt;35%,R146*S146*T146*F!$B$33,IF(U146&lt;40%,R146*S146*T146*F!$B$38,IF(U146&lt;45%,R146*S146*T146*F!$B$43,IF(U146&lt;50%,R146*S146*T146*F!$B$48,IF(U146=50%,R146*S146*T146*F!$B$50,IF(U146=51%,R146*S146*T146*F!$B$51,IF(U146=52%,R146*S146*T146*F!$B$52,IF(U146=53%,R146*S146*T146*F!$B$53,IF(U146=54%,R146*S146*T146*F!$B$54,IF(U146=55%,R146*S146*T146*F!$B$55,IF(U146=56%,R146*S146*T146*F!$B$56,IF(U146=57%,R146*S146*T146*F!$B$57,IF(U146=58%,R146*S146*T146*F!$B$58,IF(U146=59%,R146*S146*T146*F!$B$59,IF(U146=60%,R146*S146*T146*F!$B$60,IF(U146=61%,R146*S146*T146*F!$B$61,IF(U146=62%,R146*S146*T146*F!$B$62,IF(U146=63%,R146*S146*T146*F!$B$63,IF(U146=64%,R146*S146*T146*F!$B$64,IF(U146=65%,R146*S146*T146*F!$B$65,IF(U146=66%,R146*S146*T146*F!$B$66,IF(U146=67%,R146*S146*T146*F!$B$67,IF(U146=68%,R146*S146*T146*F!$B$68,IF(U146=69%,R146*S146*T146*F!$B$69,IF(U146=70%,R146*S146*T146*F!$B$70,IF(U146=71%,R146*S146*T146*F!$B$71,IF(U146=72%,R146*S146*T146*F!$B$72,IF(U146=73%,R146*S146*T146*F!$B$73,IF(U146=74%,R146*S146*T146*F!$B$74,IF(U146=75%,R146*S146*T146*F!$B$75,IF(U146=76%,R146*S146*T146*F!$B$76,IF(U146=77%,R146*S146*T146*F!$B$77,IF(U146=78%,R146*S146*T146*F!$B$78,IF(U146=79%,R146*S146*T146*F!$B$79,IF(U146=80%,R146*S146*T146*F!$B$80,IF(U146=81%,R146*S146*T146*F!$B$81,IF(U146=82%,R146*S146*T146*F!$B$82,IF(U146=83%,R146*S146*T146*F!$B$83,IF(U146=84%,R146*S146*T146*F!$B$84,IF(U146=85%,R146*S146*T146*F!$B$85,IF(U146=86%,R146*S146*T146*F!$B$86,IF(U146=87%,R146*S146*T146*F!$B$87,IF(U146=88%,R146*S146*T146*F!$B$88,IF(U146=89%,R146*S146*T146*F!$B$89,IF(U146=90%,R146*S146*T146*F!$B$90,IF(U146=91%,R146*S146*T146*F!$B$91,IF(U146=92%,R146*S146*T146*F!$B$92,IF(U146=93%,R146*S146*T146*F!$B$93,IF(U146=94%,R146*S146*T146*F!$B$94,IF(U146=95%,R146*S146*T146*F!$B$95,IF(U146=96%,R146*S146*T146*F!$B$96,IF(U146=97%,R146*S146*T146*F!$B$97,IF(U146=98%,R146*S146*T146*F!$B$98,IF(U146=99%,R146*S146*T146*F!$B$99,IF(U146&gt;99%,R146*S146*T146*F!$B$100)))))))))))))))))))))))))))))))))))))))))))))))))))))))))*IF(ISNUMBER(E146),E146,1)*IF(ISNUMBER(D146),D146,1)</f>
        <v>0</v>
      </c>
      <c r="AA146" s="33">
        <f>G146*H146+K146*L146+O146*P146+S146*T146</f>
        <v>0</v>
      </c>
      <c r="AB146" s="35">
        <f>(H146*(IF(I146&lt;45%,0.5,IF(I146&lt;55%,0.8,IF(I146&lt;65%,0.9,IF(I146&lt;75%,1,IF(I146&lt;85%,1.1,1.2))))))+L146*(IF(M146&lt;45%,0.5,IF(M146&lt;55%,0.8,IF(M146&lt;65%,0.9,IF(M146&lt;75%,1,IF(M146&lt;85%,1.1,1.2))))))+P146*(IF(Q146&lt;45%,0.5,IF(Q146&lt;55%,0.8,IF(Q146&lt;65%,0.9,IF(Q146&lt;75%,1,IF(Q146&lt;85%,1.1,1.2))))))+T146*(IF(U146&lt;45%,0.5,IF(U146&lt;55%,0.8,IF(U146&lt;65%,0.9,IF(U146&lt;75%,1,IF(U146&lt;85%,1.1,1.2)))))))*IF(D146&gt;=0.8,6,IF(D146&lt;=0.4,1.5,3))</f>
        <v>0</v>
      </c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</row>
    <row r="147" spans="1:62" x14ac:dyDescent="0.25">
      <c r="A147" s="1129"/>
      <c r="B147" s="156" t="str">
        <f t="shared" ref="B147:E147" si="276">IF(B85="","",B85)</f>
        <v/>
      </c>
      <c r="C147" s="158" t="str">
        <f t="shared" si="276"/>
        <v/>
      </c>
      <c r="D147" s="63">
        <f t="shared" si="272"/>
        <v>0</v>
      </c>
      <c r="E147" s="83" t="str">
        <f t="shared" si="276"/>
        <v/>
      </c>
      <c r="F147" s="81"/>
      <c r="G147" s="96"/>
      <c r="H147" s="96"/>
      <c r="I147" s="82">
        <f t="shared" si="267"/>
        <v>0</v>
      </c>
      <c r="J147" s="81"/>
      <c r="K147" s="96"/>
      <c r="L147" s="96"/>
      <c r="M147" s="104">
        <f t="shared" si="268"/>
        <v>0</v>
      </c>
      <c r="N147" s="81"/>
      <c r="O147" s="96"/>
      <c r="P147" s="96"/>
      <c r="Q147" s="82">
        <f t="shared" si="269"/>
        <v>0</v>
      </c>
      <c r="R147" s="81"/>
      <c r="S147" s="96"/>
      <c r="T147" s="96"/>
      <c r="U147" s="104">
        <f t="shared" si="270"/>
        <v>0</v>
      </c>
      <c r="V147" s="128">
        <f t="shared" si="273"/>
        <v>0</v>
      </c>
      <c r="W147" s="44">
        <f t="shared" si="274"/>
        <v>0</v>
      </c>
      <c r="X147" s="45">
        <f t="shared" si="275"/>
        <v>0</v>
      </c>
      <c r="Y147" s="90" t="str">
        <f t="shared" si="223"/>
        <v/>
      </c>
      <c r="Z147" s="127">
        <f>(IF(I147&lt;30%,0,IF(I147&lt;35%,F147*G147*H147*F!$B$33,IF(I147&lt;40%,F147*G147*H147*F!$B$38,IF(I147&lt;45%,F147*G147*H147*F!$B$43,IF(I147&lt;50%,F147*G147*H147*F!$B$48,IF(I147=50%,F147*G147*H147*F!$B$50,IF(I147=51%,F147*G147*H147*F!$B$51,IF(I147=52%,F147*G147*H147*F!$B$52,IF(I147=53%,F147*G147*H147*F!$B$53,IF(I147=54%,F147*G147*H147*F!$B$54,IF(I147=55%,F147*G147*H147*F!$B$55,IF(I147=56%,F147*G147*H147*F!$B$56,IF(I147=57%,F147*G147*H147*F!$B$57,IF(I147=58%,F147*G147*H147*F!$B$58,IF(I147=59%,F147*G147*H147*F!$B$59,IF(I147=60%,F147*G147*H147*F!$B$60,IF(I147=61%,F147*G147*H147*F!$B$61,IF(I147=62%,F147*G147*H147*F!$B$62,IF(I147=63%,F147*G147*H147*F!$B$63,IF(I147=64%,F147*G147*H147*F!$B$64,IF(I147=65%,F147*G147*H147*F!$B$65,IF(I147=66%,F147*G147*H147*F!$B$66,IF(I147=67%,F147*G147*H147*F!$B$67,IF(I147=68%,F147*G147*H147*F!$B$68,IF(I147=69%,F147*G147*H147*F!$B$69,IF(I147=70%,F147*G147*H147*F!$B$70,IF(I147=71%,F147*G147*H147*F!$B$71,IF(I147=72%,F147*G147*H147*F!$B$72,IF(I147=73%,F147*G147*H147*F!$B$73,IF(I147=74%,F147*G147*H147*F!$B$74,IF(I147=75%,F147*G147*H147*F!$B$75,IF(I147=76%,F147*G147*H147*F!$B$76,IF(I147=77%,F147*G147*H147*F!$B$77,IF(I147=78%,F147*G147*H147*F!$B$78,IF(I147=79%,F147*G147*H147*F!$B$79,IF(I147=80%,F147*G147*H147*F!$B$80,IF(I147=81%,F147*G147*H147*F!$B$81,IF(I147=82%,F147*G147*H147*F!$B$82,IF(I147=83%,F147*G147*H147*F!$B$83,IF(I147=84%,F147*G147*H147*F!$B$84,IF(I147=85%,F147*G147*H147*F!$B$85,IF(I147=86%,F147*G147*H147*F!$B$86,IF(I147=87%,F147*G147*H147*F!$B$87,IF(I147=88%,F147*G147*H147*F!$B$88,IF(I147=89%,F147*G147*H147*F!$B$89,IF(I147=90%,F147*G147*H147*F!$B$90,IF(I147=91%,F147*G147*H147*F!$B$91,IF(I147=92%,F147*G147*H147*F!$B$92,IF(I147=93%,F147*G147*H147*F!$B$93,IF(I147=94%,F147*G147*H147*F!$B$94,IF(I147=95%,F147*G147*H147*F!$B$95,IF(I147=96%,F147*G147*H147*F!$B$96,IF(I147=97%,F147*G147*H147*F!$B$97,IF(I147=98%,F147*G147*H147*F!$B$98,IF(I147=99%,F147*G147*H147*F!$B$99,IF(I147&gt;99%,F147*G147*H147*F!$B$100,))))))))))))))))))))))))))))))))))))))))))))))))))))))))+IF(M147&lt;30%,0,IF(M147&lt;35%,J147*K147*L147*F!$B$33,IF(M147&lt;40%,J147*K147*L147*F!$B$38,IF(M147&lt;45%,J147*K147*L147*F!$B$43,IF(M147&lt;50%,J147*K147*L147*F!$B$48,IF(M147=50%,J147*K147*L147*F!$B$50,IF(M147=51%,J147*K147*L147*F!$B$51,IF(M147=52%,J147*K147*L147*F!$B$52,IF(M147=53%,J147*K147*L147*F!$B$53,IF(M147=54%,J147*K147*L147*F!$B$54,IF(M147=55%,J147*K147*L147*F!$B$55,IF(M147=56%,J147*K147*L147*F!$B$56,IF(M147=57%,J147*K147*L147*F!$B$57,IF(M147=58%,J147*K147*L147*F!$B$58,IF(M147=59%,J147*K147*L147*F!$B$59,IF(M147=60%,J147*K147*L147*F!$B$60,IF(M147=61%,J147*K147*L147*F!$B$61,IF(M147=62%,J147*K147*L147*F!$B$62,IF(M147=63%,J147*K147*L147*F!$B$63,IF(M147=64%,J147*K147*L147*F!$B$64,IF(M147=65%,J147*K147*L147*F!$B$65,IF(M147=66%,J147*K147*L147*F!$B$66,IF(M147=67%,J147*K147*L147*F!$B$67,IF(M147=68%,J147*K147*L147*F!$B$68,IF(M147=69%,J147*K147*L147*F!$B$69,IF(M147=70%,J147*K147*L147*F!$B$70,IF(M147=71%,J147*K147*L147*F!$B$71,IF(M147=72%,J147*K147*L147*F!$B$72,IF(M147=73%,J147*K147*L147*F!$B$73,IF(M147=74%,J147*K147*L147*F!$B$74,IF(M147=75%,J147*K147*L147*F!$B$75,IF(M147=76%,J147*K147*L147*F!$B$76,IF(M147=77%,J147*K147*L147*F!$B$77,IF(M147=78%,J147*K147*L147*F!$B$78,IF(M147=79%,J147*K147*L147*F!$B$79,IF(M147=80%,J147*K147*L147*F!$B$80,IF(M147=81%,J147*K147*L147*F!$B$81,IF(M147=82%,J147*K147*L147*F!$B$82,IF(M147=83%,J147*K147*L147*F!$B$83,IF(M147=84%,J147*K147*L147*F!$B$84,IF(M147=85%,J147*K147*L147*F!$B$85,IF(M147=86%,J147*K147*L147*F!$B$86,IF(M147=87%,J147*K147*L147*F!$B$87,IF(M147=88%,J147*K147*L147*F!$B$88,IF(M147=89%,J147*K147*L147*F!$B$89,IF(M147=90%,J147*K147*L147*F!$B$90,IF(M147=91%,J147*K147*L147*F!$B$91,IF(M147=92%,J147*K147*L147*F!$B$92,IF(M147=93%,J147*K147*L147*F!$B$93,IF(M147=94%,J147*K147*L147*F!$B$94,IF(M147=95%,J147*K147*L147*F!$B$95,IF(M147=96%,J147*K147*L147*F!$B$96,IF(M147=97%,J147*K147*L147*F!$B$97,IF(M147=98%,J147*K147*L147*F!$B$98,IF(M147=99%,J147*K147*L147*F!$B$99,IF(M147&gt;99%,J147*K147*L147*F!$B$100,))))))))))))))))))))))))))))))))))))))))))))))))))))))))+IF(Q147&lt;30%,0,IF(Q147&lt;35%,N147*O147*P147*F!$B$33,IF(Q147&lt;40%,N147*O147*P147*F!$B$38,IF(Q147&lt;45%,N147*O147*P147*F!$B$43,IF(Q147&lt;50%,N147*O147*P147*F!$B$48,IF(Q147=50%,N147*O147*P147*F!$B$50,IF(Q147=51%,N147*O147*P147*F!$B$51,IF(Q147=52%,N147*O147*P147*F!$B$52,IF(Q147=53%,N147*O147*P147*F!$B$53,IF(Q147=54%,N147*O147*P147*F!$B$54,IF(Q147=55%,N147*O147*P147*F!$B$55,IF(Q147=56%,N147*O147*P147*F!$B$56,IF(Q147=57%,N147*O147*P147*F!$B$57,IF(Q147=58%,N147*O147*P147*F!$B$58,IF(Q147=59%,N147*O147*P147*F!$B$59,IF(Q147=60%,N147*O147*P147*F!$B$60,IF(Q147=61%,N147*O147*P147*F!$B$61,IF(Q147=62%,N147*O147*P147*F!$B$62,IF(Q147=63%,N147*O147*P147*F!$B$63,IF(Q147=64%,N147*O147*P147*F!$B$64,IF(Q147=65%,N147*O147*P147*F!$B$65,IF(Q147=66%,N147*O147*P147*F!$B$66,IF(Q147=67%,N147*O147*P147*F!$B$67,IF(Q147=68%,N147*O147*P147*F!$B$68,IF(Q147=69%,N147*O147*P147*F!$B$69,IF(Q147=70%,N147*O147*P147*F!$B$70,IF(Q147=71%,N147*O147*P147*F!$B$71,IF(Q147=72%,N147*O147*P147*F!$B$72,IF(Q147=73%,N147*O147*P147*F!$B$73,IF(Q147=74%,N147*O147*P147*F!$B$74,IF(Q147=75%,N147*O147*P147*F!$B$75,IF(Q147=76%,N147*O147*P147*F!$B$76,IF(Q147=77%,N147*O147*P147*F!$B$77,IF(Q147=78%,N147*O147*P147*F!$B$78,IF(Q147=79%,N147*O147*P147*F!$B$79,IF(Q147=80%,N147*O147*P147*F!$B$80,IF(Q147=81%,N147*O147*P147*F!$B$81,IF(Q147=82%,N147*O147*P147*F!$B$82,IF(Q147=83%,N147*O147*P147*F!$B$83,IF(Q147=84%,N147*O147*P147*F!$B$84,IF(Q147=85%,N147*O147*P147*F!$B$85,IF(Q147=86%,N147*O147*P147*F!$B$86,IF(Q147=87%,N147*O147*P147*F!$B$87,IF(Q147=88%,N147*O147*P147*F!$B$88,IF(Q147=89%,N147*O147*P147*F!$B$89,IF(Q147=90%,N147*O147*P147*F!$B$90,IF(Q147=91%,N147*O147*P147*F!$B$91,IF(Q147=92%,N147*O147*P147*F!$B$92,IF(Q147=93%,N147*O147*P147*F!$B$93,IF(Q147=94%,N147*O147*P147*F!$B$94,IF(Q147=95%,N147*O147*P147*F!$B$95,IF(Q147=96%,N147*O147*P147*F!$B$96,IF(Q147=97%,N147*O147*P147*F!$B$97,IF(Q147=98%,N147*O147*P147*F!$B$98,IF(Q147=99%,N147*O147*P147*F!$B$99,IF(Q147&gt;99%,N147*O147*P147*F!$B$100,))))))))))))))))))))))))))))))))))))))))))))))))))))))))+IF(U147&lt;30%,0,IF(U147&lt;35%,R147*S147*T147*F!$B$33,IF(U147&lt;40%,R147*S147*T147*F!$B$38,IF(U147&lt;45%,R147*S147*T147*F!$B$43,IF(U147&lt;50%,R147*S147*T147*F!$B$48,IF(U147=50%,R147*S147*T147*F!$B$50,IF(U147=51%,R147*S147*T147*F!$B$51,IF(U147=52%,R147*S147*T147*F!$B$52,IF(U147=53%,R147*S147*T147*F!$B$53,IF(U147=54%,R147*S147*T147*F!$B$54,IF(U147=55%,R147*S147*T147*F!$B$55,IF(U147=56%,R147*S147*T147*F!$B$56,IF(U147=57%,R147*S147*T147*F!$B$57,IF(U147=58%,R147*S147*T147*F!$B$58,IF(U147=59%,R147*S147*T147*F!$B$59,IF(U147=60%,R147*S147*T147*F!$B$60,IF(U147=61%,R147*S147*T147*F!$B$61,IF(U147=62%,R147*S147*T147*F!$B$62,IF(U147=63%,R147*S147*T147*F!$B$63,IF(U147=64%,R147*S147*T147*F!$B$64,IF(U147=65%,R147*S147*T147*F!$B$65,IF(U147=66%,R147*S147*T147*F!$B$66,IF(U147=67%,R147*S147*T147*F!$B$67,IF(U147=68%,R147*S147*T147*F!$B$68,IF(U147=69%,R147*S147*T147*F!$B$69,IF(U147=70%,R147*S147*T147*F!$B$70,IF(U147=71%,R147*S147*T147*F!$B$71,IF(U147=72%,R147*S147*T147*F!$B$72,IF(U147=73%,R147*S147*T147*F!$B$73,IF(U147=74%,R147*S147*T147*F!$B$74,IF(U147=75%,R147*S147*T147*F!$B$75,IF(U147=76%,R147*S147*T147*F!$B$76,IF(U147=77%,R147*S147*T147*F!$B$77,IF(U147=78%,R147*S147*T147*F!$B$78,IF(U147=79%,R147*S147*T147*F!$B$79,IF(U147=80%,R147*S147*T147*F!$B$80,IF(U147=81%,R147*S147*T147*F!$B$81,IF(U147=82%,R147*S147*T147*F!$B$82,IF(U147=83%,R147*S147*T147*F!$B$83,IF(U147=84%,R147*S147*T147*F!$B$84,IF(U147=85%,R147*S147*T147*F!$B$85,IF(U147=86%,R147*S147*T147*F!$B$86,IF(U147=87%,R147*S147*T147*F!$B$87,IF(U147=88%,R147*S147*T147*F!$B$88,IF(U147=89%,R147*S147*T147*F!$B$89,IF(U147=90%,R147*S147*T147*F!$B$90,IF(U147=91%,R147*S147*T147*F!$B$91,IF(U147=92%,R147*S147*T147*F!$B$92,IF(U147=93%,R147*S147*T147*F!$B$93,IF(U147=94%,R147*S147*T147*F!$B$94,IF(U147=95%,R147*S147*T147*F!$B$95,IF(U147=96%,R147*S147*T147*F!$B$96,IF(U147=97%,R147*S147*T147*F!$B$97,IF(U147=98%,R147*S147*T147*F!$B$98,IF(U147=99%,R147*S147*T147*F!$B$99,IF(U147&gt;99%,R147*S147*T147*F!$B$100)))))))))))))))))))))))))))))))))))))))))))))))))))))))))*IF(ISNUMBER(E147),E147,1)*IF(ISNUMBER(D147),D147,1)</f>
        <v>0</v>
      </c>
      <c r="AA147" s="127">
        <f>G147*H147+K147*L147+O147*P147+S147*T147</f>
        <v>0</v>
      </c>
      <c r="AB147" s="46">
        <f>(H147*(IF(I147&lt;45%,0.5,IF(I147&lt;55%,0.8,IF(I147&lt;65%,0.9,IF(I147&lt;75%,1,IF(I147&lt;85%,1.1,1.2))))))+L147*(IF(M147&lt;45%,0.5,IF(M147&lt;55%,0.8,IF(M147&lt;65%,0.9,IF(M147&lt;75%,1,IF(M147&lt;85%,1.1,1.2))))))+P147*(IF(Q147&lt;45%,0.5,IF(Q147&lt;55%,0.8,IF(Q147&lt;65%,0.9,IF(Q147&lt;75%,1,IF(Q147&lt;85%,1.1,1.2))))))+T147*(IF(U147&lt;45%,0.5,IF(U147&lt;55%,0.8,IF(U147&lt;65%,0.9,IF(U147&lt;75%,1,IF(U147&lt;85%,1.1,1.2)))))))*IF(D147&gt;=0.8,6,IF(D147&lt;=0.4,1.5,3))</f>
        <v>0</v>
      </c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</row>
    <row r="148" spans="1:62" x14ac:dyDescent="0.25">
      <c r="A148" s="1129"/>
      <c r="B148" s="156" t="str">
        <f t="shared" ref="B148:E148" si="277">IF(B86="","",B86)</f>
        <v/>
      </c>
      <c r="C148" s="158" t="str">
        <f t="shared" si="277"/>
        <v/>
      </c>
      <c r="D148" s="63">
        <f t="shared" si="272"/>
        <v>0</v>
      </c>
      <c r="E148" s="83" t="str">
        <f t="shared" si="277"/>
        <v/>
      </c>
      <c r="F148" s="79"/>
      <c r="G148" s="94"/>
      <c r="H148" s="94"/>
      <c r="I148" s="70">
        <f t="shared" si="267"/>
        <v>0</v>
      </c>
      <c r="J148" s="79"/>
      <c r="K148" s="94"/>
      <c r="L148" s="94"/>
      <c r="M148" s="71">
        <f t="shared" si="268"/>
        <v>0</v>
      </c>
      <c r="N148" s="79"/>
      <c r="O148" s="94"/>
      <c r="P148" s="94"/>
      <c r="Q148" s="70">
        <f t="shared" si="269"/>
        <v>0</v>
      </c>
      <c r="R148" s="79"/>
      <c r="S148" s="94"/>
      <c r="T148" s="94"/>
      <c r="U148" s="71">
        <f t="shared" si="270"/>
        <v>0</v>
      </c>
      <c r="V148" s="125">
        <f t="shared" si="273"/>
        <v>0</v>
      </c>
      <c r="W148" s="43">
        <f t="shared" si="274"/>
        <v>0</v>
      </c>
      <c r="X148" s="36">
        <f>ROUND(IFERROR((W148/(Y148*IF(ISNUMBER(E148),E148,1))),0),2)</f>
        <v>0</v>
      </c>
      <c r="Y148" s="90" t="str">
        <f t="shared" si="223"/>
        <v/>
      </c>
      <c r="Z148" s="33">
        <f>(IF(I148&lt;30%,0,IF(I148&lt;35%,F148*G148*H148*F!$B$33,IF(I148&lt;40%,F148*G148*H148*F!$B$38,IF(I148&lt;45%,F148*G148*H148*F!$B$43,IF(I148&lt;50%,F148*G148*H148*F!$B$48,IF(I148=50%,F148*G148*H148*F!$B$50,IF(I148=51%,F148*G148*H148*F!$B$51,IF(I148=52%,F148*G148*H148*F!$B$52,IF(I148=53%,F148*G148*H148*F!$B$53,IF(I148=54%,F148*G148*H148*F!$B$54,IF(I148=55%,F148*G148*H148*F!$B$55,IF(I148=56%,F148*G148*H148*F!$B$56,IF(I148=57%,F148*G148*H148*F!$B$57,IF(I148=58%,F148*G148*H148*F!$B$58,IF(I148=59%,F148*G148*H148*F!$B$59,IF(I148=60%,F148*G148*H148*F!$B$60,IF(I148=61%,F148*G148*H148*F!$B$61,IF(I148=62%,F148*G148*H148*F!$B$62,IF(I148=63%,F148*G148*H148*F!$B$63,IF(I148=64%,F148*G148*H148*F!$B$64,IF(I148=65%,F148*G148*H148*F!$B$65,IF(I148=66%,F148*G148*H148*F!$B$66,IF(I148=67%,F148*G148*H148*F!$B$67,IF(I148=68%,F148*G148*H148*F!$B$68,IF(I148=69%,F148*G148*H148*F!$B$69,IF(I148=70%,F148*G148*H148*F!$B$70,IF(I148=71%,F148*G148*H148*F!$B$71,IF(I148=72%,F148*G148*H148*F!$B$72,IF(I148=73%,F148*G148*H148*F!$B$73,IF(I148=74%,F148*G148*H148*F!$B$74,IF(I148=75%,F148*G148*H148*F!$B$75,IF(I148=76%,F148*G148*H148*F!$B$76,IF(I148=77%,F148*G148*H148*F!$B$77,IF(I148=78%,F148*G148*H148*F!$B$78,IF(I148=79%,F148*G148*H148*F!$B$79,IF(I148=80%,F148*G148*H148*F!$B$80,IF(I148=81%,F148*G148*H148*F!$B$81,IF(I148=82%,F148*G148*H148*F!$B$82,IF(I148=83%,F148*G148*H148*F!$B$83,IF(I148=84%,F148*G148*H148*F!$B$84,IF(I148=85%,F148*G148*H148*F!$B$85,IF(I148=86%,F148*G148*H148*F!$B$86,IF(I148=87%,F148*G148*H148*F!$B$87,IF(I148=88%,F148*G148*H148*F!$B$88,IF(I148=89%,F148*G148*H148*F!$B$89,IF(I148=90%,F148*G148*H148*F!$B$90,IF(I148=91%,F148*G148*H148*F!$B$91,IF(I148=92%,F148*G148*H148*F!$B$92,IF(I148=93%,F148*G148*H148*F!$B$93,IF(I148=94%,F148*G148*H148*F!$B$94,IF(I148=95%,F148*G148*H148*F!$B$95,IF(I148=96%,F148*G148*H148*F!$B$96,IF(I148=97%,F148*G148*H148*F!$B$97,IF(I148=98%,F148*G148*H148*F!$B$98,IF(I148=99%,F148*G148*H148*F!$B$99,IF(I148&gt;99%,F148*G148*H148*F!$B$100,))))))))))))))))))))))))))))))))))))))))))))))))))))))))+IF(M148&lt;30%,0,IF(M148&lt;35%,J148*K148*L148*F!$B$33,IF(M148&lt;40%,J148*K148*L148*F!$B$38,IF(M148&lt;45%,J148*K148*L148*F!$B$43,IF(M148&lt;50%,J148*K148*L148*F!$B$48,IF(M148=50%,J148*K148*L148*F!$B$50,IF(M148=51%,J148*K148*L148*F!$B$51,IF(M148=52%,J148*K148*L148*F!$B$52,IF(M148=53%,J148*K148*L148*F!$B$53,IF(M148=54%,J148*K148*L148*F!$B$54,IF(M148=55%,J148*K148*L148*F!$B$55,IF(M148=56%,J148*K148*L148*F!$B$56,IF(M148=57%,J148*K148*L148*F!$B$57,IF(M148=58%,J148*K148*L148*F!$B$58,IF(M148=59%,J148*K148*L148*F!$B$59,IF(M148=60%,J148*K148*L148*F!$B$60,IF(M148=61%,J148*K148*L148*F!$B$61,IF(M148=62%,J148*K148*L148*F!$B$62,IF(M148=63%,J148*K148*L148*F!$B$63,IF(M148=64%,J148*K148*L148*F!$B$64,IF(M148=65%,J148*K148*L148*F!$B$65,IF(M148=66%,J148*K148*L148*F!$B$66,IF(M148=67%,J148*K148*L148*F!$B$67,IF(M148=68%,J148*K148*L148*F!$B$68,IF(M148=69%,J148*K148*L148*F!$B$69,IF(M148=70%,J148*K148*L148*F!$B$70,IF(M148=71%,J148*K148*L148*F!$B$71,IF(M148=72%,J148*K148*L148*F!$B$72,IF(M148=73%,J148*K148*L148*F!$B$73,IF(M148=74%,J148*K148*L148*F!$B$74,IF(M148=75%,J148*K148*L148*F!$B$75,IF(M148=76%,J148*K148*L148*F!$B$76,IF(M148=77%,J148*K148*L148*F!$B$77,IF(M148=78%,J148*K148*L148*F!$B$78,IF(M148=79%,J148*K148*L148*F!$B$79,IF(M148=80%,J148*K148*L148*F!$B$80,IF(M148=81%,J148*K148*L148*F!$B$81,IF(M148=82%,J148*K148*L148*F!$B$82,IF(M148=83%,J148*K148*L148*F!$B$83,IF(M148=84%,J148*K148*L148*F!$B$84,IF(M148=85%,J148*K148*L148*F!$B$85,IF(M148=86%,J148*K148*L148*F!$B$86,IF(M148=87%,J148*K148*L148*F!$B$87,IF(M148=88%,J148*K148*L148*F!$B$88,IF(M148=89%,J148*K148*L148*F!$B$89,IF(M148=90%,J148*K148*L148*F!$B$90,IF(M148=91%,J148*K148*L148*F!$B$91,IF(M148=92%,J148*K148*L148*F!$B$92,IF(M148=93%,J148*K148*L148*F!$B$93,IF(M148=94%,J148*K148*L148*F!$B$94,IF(M148=95%,J148*K148*L148*F!$B$95,IF(M148=96%,J148*K148*L148*F!$B$96,IF(M148=97%,J148*K148*L148*F!$B$97,IF(M148=98%,J148*K148*L148*F!$B$98,IF(M148=99%,J148*K148*L148*F!$B$99,IF(M148&gt;99%,J148*K148*L148*F!$B$100,))))))))))))))))))))))))))))))))))))))))))))))))))))))))+IF(Q148&lt;30%,0,IF(Q148&lt;35%,N148*O148*P148*F!$B$33,IF(Q148&lt;40%,N148*O148*P148*F!$B$38,IF(Q148&lt;45%,N148*O148*P148*F!$B$43,IF(Q148&lt;50%,N148*O148*P148*F!$B$48,IF(Q148=50%,N148*O148*P148*F!$B$50,IF(Q148=51%,N148*O148*P148*F!$B$51,IF(Q148=52%,N148*O148*P148*F!$B$52,IF(Q148=53%,N148*O148*P148*F!$B$53,IF(Q148=54%,N148*O148*P148*F!$B$54,IF(Q148=55%,N148*O148*P148*F!$B$55,IF(Q148=56%,N148*O148*P148*F!$B$56,IF(Q148=57%,N148*O148*P148*F!$B$57,IF(Q148=58%,N148*O148*P148*F!$B$58,IF(Q148=59%,N148*O148*P148*F!$B$59,IF(Q148=60%,N148*O148*P148*F!$B$60,IF(Q148=61%,N148*O148*P148*F!$B$61,IF(Q148=62%,N148*O148*P148*F!$B$62,IF(Q148=63%,N148*O148*P148*F!$B$63,IF(Q148=64%,N148*O148*P148*F!$B$64,IF(Q148=65%,N148*O148*P148*F!$B$65,IF(Q148=66%,N148*O148*P148*F!$B$66,IF(Q148=67%,N148*O148*P148*F!$B$67,IF(Q148=68%,N148*O148*P148*F!$B$68,IF(Q148=69%,N148*O148*P148*F!$B$69,IF(Q148=70%,N148*O148*P148*F!$B$70,IF(Q148=71%,N148*O148*P148*F!$B$71,IF(Q148=72%,N148*O148*P148*F!$B$72,IF(Q148=73%,N148*O148*P148*F!$B$73,IF(Q148=74%,N148*O148*P148*F!$B$74,IF(Q148=75%,N148*O148*P148*F!$B$75,IF(Q148=76%,N148*O148*P148*F!$B$76,IF(Q148=77%,N148*O148*P148*F!$B$77,IF(Q148=78%,N148*O148*P148*F!$B$78,IF(Q148=79%,N148*O148*P148*F!$B$79,IF(Q148=80%,N148*O148*P148*F!$B$80,IF(Q148=81%,N148*O148*P148*F!$B$81,IF(Q148=82%,N148*O148*P148*F!$B$82,IF(Q148=83%,N148*O148*P148*F!$B$83,IF(Q148=84%,N148*O148*P148*F!$B$84,IF(Q148=85%,N148*O148*P148*F!$B$85,IF(Q148=86%,N148*O148*P148*F!$B$86,IF(Q148=87%,N148*O148*P148*F!$B$87,IF(Q148=88%,N148*O148*P148*F!$B$88,IF(Q148=89%,N148*O148*P148*F!$B$89,IF(Q148=90%,N148*O148*P148*F!$B$90,IF(Q148=91%,N148*O148*P148*F!$B$91,IF(Q148=92%,N148*O148*P148*F!$B$92,IF(Q148=93%,N148*O148*P148*F!$B$93,IF(Q148=94%,N148*O148*P148*F!$B$94,IF(Q148=95%,N148*O148*P148*F!$B$95,IF(Q148=96%,N148*O148*P148*F!$B$96,IF(Q148=97%,N148*O148*P148*F!$B$97,IF(Q148=98%,N148*O148*P148*F!$B$98,IF(Q148=99%,N148*O148*P148*F!$B$99,IF(Q148&gt;99%,N148*O148*P148*F!$B$100,))))))))))))))))))))))))))))))))))))))))))))))))))))))))+IF(U148&lt;30%,0,IF(U148&lt;35%,R148*S148*T148*F!$B$33,IF(U148&lt;40%,R148*S148*T148*F!$B$38,IF(U148&lt;45%,R148*S148*T148*F!$B$43,IF(U148&lt;50%,R148*S148*T148*F!$B$48,IF(U148=50%,R148*S148*T148*F!$B$50,IF(U148=51%,R148*S148*T148*F!$B$51,IF(U148=52%,R148*S148*T148*F!$B$52,IF(U148=53%,R148*S148*T148*F!$B$53,IF(U148=54%,R148*S148*T148*F!$B$54,IF(U148=55%,R148*S148*T148*F!$B$55,IF(U148=56%,R148*S148*T148*F!$B$56,IF(U148=57%,R148*S148*T148*F!$B$57,IF(U148=58%,R148*S148*T148*F!$B$58,IF(U148=59%,R148*S148*T148*F!$B$59,IF(U148=60%,R148*S148*T148*F!$B$60,IF(U148=61%,R148*S148*T148*F!$B$61,IF(U148=62%,R148*S148*T148*F!$B$62,IF(U148=63%,R148*S148*T148*F!$B$63,IF(U148=64%,R148*S148*T148*F!$B$64,IF(U148=65%,R148*S148*T148*F!$B$65,IF(U148=66%,R148*S148*T148*F!$B$66,IF(U148=67%,R148*S148*T148*F!$B$67,IF(U148=68%,R148*S148*T148*F!$B$68,IF(U148=69%,R148*S148*T148*F!$B$69,IF(U148=70%,R148*S148*T148*F!$B$70,IF(U148=71%,R148*S148*T148*F!$B$71,IF(U148=72%,R148*S148*T148*F!$B$72,IF(U148=73%,R148*S148*T148*F!$B$73,IF(U148=74%,R148*S148*T148*F!$B$74,IF(U148=75%,R148*S148*T148*F!$B$75,IF(U148=76%,R148*S148*T148*F!$B$76,IF(U148=77%,R148*S148*T148*F!$B$77,IF(U148=78%,R148*S148*T148*F!$B$78,IF(U148=79%,R148*S148*T148*F!$B$79,IF(U148=80%,R148*S148*T148*F!$B$80,IF(U148=81%,R148*S148*T148*F!$B$81,IF(U148=82%,R148*S148*T148*F!$B$82,IF(U148=83%,R148*S148*T148*F!$B$83,IF(U148=84%,R148*S148*T148*F!$B$84,IF(U148=85%,R148*S148*T148*F!$B$85,IF(U148=86%,R148*S148*T148*F!$B$86,IF(U148=87%,R148*S148*T148*F!$B$87,IF(U148=88%,R148*S148*T148*F!$B$88,IF(U148=89%,R148*S148*T148*F!$B$89,IF(U148=90%,R148*S148*T148*F!$B$90,IF(U148=91%,R148*S148*T148*F!$B$91,IF(U148=92%,R148*S148*T148*F!$B$92,IF(U148=93%,R148*S148*T148*F!$B$93,IF(U148=94%,R148*S148*T148*F!$B$94,IF(U148=95%,R148*S148*T148*F!$B$95,IF(U148=96%,R148*S148*T148*F!$B$96,IF(U148=97%,R148*S148*T148*F!$B$97,IF(U148=98%,R148*S148*T148*F!$B$98,IF(U148=99%,R148*S148*T148*F!$B$99,IF(U148&gt;99%,R148*S148*T148*F!$B$100)))))))))))))))))))))))))))))))))))))))))))))))))))))))))*IF(ISNUMBER(E148),E148,1)*IF(ISNUMBER(D148),D148,1)</f>
        <v>0</v>
      </c>
      <c r="AA148" s="33">
        <f>G148*H148+K148*L148+O148*P148+S148*T148</f>
        <v>0</v>
      </c>
      <c r="AB148" s="35">
        <f>(H148*(IF(I148&lt;45%,0.5,IF(I148&lt;55%,0.8,IF(I148&lt;65%,0.9,IF(I148&lt;75%,1,IF(I148&lt;85%,1.1,1.2))))))+L148*(IF(M148&lt;45%,0.5,IF(M148&lt;55%,0.8,IF(M148&lt;65%,0.9,IF(M148&lt;75%,1,IF(M148&lt;85%,1.1,1.2))))))+P148*(IF(Q148&lt;45%,0.5,IF(Q148&lt;55%,0.8,IF(Q148&lt;65%,0.9,IF(Q148&lt;75%,1,IF(Q148&lt;85%,1.1,1.2))))))+T148*(IF(U148&lt;45%,0.5,IF(U148&lt;55%,0.8,IF(U148&lt;65%,0.9,IF(U148&lt;75%,1,IF(U148&lt;85%,1.1,1.2)))))))*IF(D148&gt;=0.8,6,IF(D148&lt;=0.4,1.5,3))</f>
        <v>0</v>
      </c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</row>
    <row r="149" spans="1:62" x14ac:dyDescent="0.25">
      <c r="A149" s="1129"/>
      <c r="B149" s="156" t="str">
        <f t="shared" ref="B149:E149" si="278">IF(B87="","",B87)</f>
        <v/>
      </c>
      <c r="C149" s="158" t="str">
        <f t="shared" si="278"/>
        <v/>
      </c>
      <c r="D149" s="63">
        <f t="shared" si="272"/>
        <v>0</v>
      </c>
      <c r="E149" s="83" t="str">
        <f t="shared" si="278"/>
        <v/>
      </c>
      <c r="F149" s="81"/>
      <c r="G149" s="96"/>
      <c r="H149" s="96"/>
      <c r="I149" s="82">
        <f t="shared" si="267"/>
        <v>0</v>
      </c>
      <c r="J149" s="81"/>
      <c r="K149" s="96"/>
      <c r="L149" s="96"/>
      <c r="M149" s="104">
        <f t="shared" si="268"/>
        <v>0</v>
      </c>
      <c r="N149" s="81"/>
      <c r="O149" s="96"/>
      <c r="P149" s="96"/>
      <c r="Q149" s="82">
        <f t="shared" si="269"/>
        <v>0</v>
      </c>
      <c r="R149" s="81"/>
      <c r="S149" s="96"/>
      <c r="T149" s="96"/>
      <c r="U149" s="104">
        <f t="shared" si="270"/>
        <v>0</v>
      </c>
      <c r="V149" s="128">
        <f t="shared" si="273"/>
        <v>0</v>
      </c>
      <c r="W149" s="44">
        <f t="shared" si="274"/>
        <v>0</v>
      </c>
      <c r="X149" s="45">
        <f t="shared" ref="X149" si="279">ROUND(IFERROR((W149/(Y149*IF(ISNUMBER(E149),E149,1))),0),2)</f>
        <v>0</v>
      </c>
      <c r="Y149" s="90" t="str">
        <f t="shared" si="223"/>
        <v/>
      </c>
      <c r="Z149" s="127">
        <f>(IF(I149&lt;30%,0,IF(I149&lt;35%,F149*G149*H149*F!$B$33,IF(I149&lt;40%,F149*G149*H149*F!$B$38,IF(I149&lt;45%,F149*G149*H149*F!$B$43,IF(I149&lt;50%,F149*G149*H149*F!$B$48,IF(I149=50%,F149*G149*H149*F!$B$50,IF(I149=51%,F149*G149*H149*F!$B$51,IF(I149=52%,F149*G149*H149*F!$B$52,IF(I149=53%,F149*G149*H149*F!$B$53,IF(I149=54%,F149*G149*H149*F!$B$54,IF(I149=55%,F149*G149*H149*F!$B$55,IF(I149=56%,F149*G149*H149*F!$B$56,IF(I149=57%,F149*G149*H149*F!$B$57,IF(I149=58%,F149*G149*H149*F!$B$58,IF(I149=59%,F149*G149*H149*F!$B$59,IF(I149=60%,F149*G149*H149*F!$B$60,IF(I149=61%,F149*G149*H149*F!$B$61,IF(I149=62%,F149*G149*H149*F!$B$62,IF(I149=63%,F149*G149*H149*F!$B$63,IF(I149=64%,F149*G149*H149*F!$B$64,IF(I149=65%,F149*G149*H149*F!$B$65,IF(I149=66%,F149*G149*H149*F!$B$66,IF(I149=67%,F149*G149*H149*F!$B$67,IF(I149=68%,F149*G149*H149*F!$B$68,IF(I149=69%,F149*G149*H149*F!$B$69,IF(I149=70%,F149*G149*H149*F!$B$70,IF(I149=71%,F149*G149*H149*F!$B$71,IF(I149=72%,F149*G149*H149*F!$B$72,IF(I149=73%,F149*G149*H149*F!$B$73,IF(I149=74%,F149*G149*H149*F!$B$74,IF(I149=75%,F149*G149*H149*F!$B$75,IF(I149=76%,F149*G149*H149*F!$B$76,IF(I149=77%,F149*G149*H149*F!$B$77,IF(I149=78%,F149*G149*H149*F!$B$78,IF(I149=79%,F149*G149*H149*F!$B$79,IF(I149=80%,F149*G149*H149*F!$B$80,IF(I149=81%,F149*G149*H149*F!$B$81,IF(I149=82%,F149*G149*H149*F!$B$82,IF(I149=83%,F149*G149*H149*F!$B$83,IF(I149=84%,F149*G149*H149*F!$B$84,IF(I149=85%,F149*G149*H149*F!$B$85,IF(I149=86%,F149*G149*H149*F!$B$86,IF(I149=87%,F149*G149*H149*F!$B$87,IF(I149=88%,F149*G149*H149*F!$B$88,IF(I149=89%,F149*G149*H149*F!$B$89,IF(I149=90%,F149*G149*H149*F!$B$90,IF(I149=91%,F149*G149*H149*F!$B$91,IF(I149=92%,F149*G149*H149*F!$B$92,IF(I149=93%,F149*G149*H149*F!$B$93,IF(I149=94%,F149*G149*H149*F!$B$94,IF(I149=95%,F149*G149*H149*F!$B$95,IF(I149=96%,F149*G149*H149*F!$B$96,IF(I149=97%,F149*G149*H149*F!$B$97,IF(I149=98%,F149*G149*H149*F!$B$98,IF(I149=99%,F149*G149*H149*F!$B$99,IF(I149&gt;99%,F149*G149*H149*F!$B$100,))))))))))))))))))))))))))))))))))))))))))))))))))))))))+IF(M149&lt;30%,0,IF(M149&lt;35%,J149*K149*L149*F!$B$33,IF(M149&lt;40%,J149*K149*L149*F!$B$38,IF(M149&lt;45%,J149*K149*L149*F!$B$43,IF(M149&lt;50%,J149*K149*L149*F!$B$48,IF(M149=50%,J149*K149*L149*F!$B$50,IF(M149=51%,J149*K149*L149*F!$B$51,IF(M149=52%,J149*K149*L149*F!$B$52,IF(M149=53%,J149*K149*L149*F!$B$53,IF(M149=54%,J149*K149*L149*F!$B$54,IF(M149=55%,J149*K149*L149*F!$B$55,IF(M149=56%,J149*K149*L149*F!$B$56,IF(M149=57%,J149*K149*L149*F!$B$57,IF(M149=58%,J149*K149*L149*F!$B$58,IF(M149=59%,J149*K149*L149*F!$B$59,IF(M149=60%,J149*K149*L149*F!$B$60,IF(M149=61%,J149*K149*L149*F!$B$61,IF(M149=62%,J149*K149*L149*F!$B$62,IF(M149=63%,J149*K149*L149*F!$B$63,IF(M149=64%,J149*K149*L149*F!$B$64,IF(M149=65%,J149*K149*L149*F!$B$65,IF(M149=66%,J149*K149*L149*F!$B$66,IF(M149=67%,J149*K149*L149*F!$B$67,IF(M149=68%,J149*K149*L149*F!$B$68,IF(M149=69%,J149*K149*L149*F!$B$69,IF(M149=70%,J149*K149*L149*F!$B$70,IF(M149=71%,J149*K149*L149*F!$B$71,IF(M149=72%,J149*K149*L149*F!$B$72,IF(M149=73%,J149*K149*L149*F!$B$73,IF(M149=74%,J149*K149*L149*F!$B$74,IF(M149=75%,J149*K149*L149*F!$B$75,IF(M149=76%,J149*K149*L149*F!$B$76,IF(M149=77%,J149*K149*L149*F!$B$77,IF(M149=78%,J149*K149*L149*F!$B$78,IF(M149=79%,J149*K149*L149*F!$B$79,IF(M149=80%,J149*K149*L149*F!$B$80,IF(M149=81%,J149*K149*L149*F!$B$81,IF(M149=82%,J149*K149*L149*F!$B$82,IF(M149=83%,J149*K149*L149*F!$B$83,IF(M149=84%,J149*K149*L149*F!$B$84,IF(M149=85%,J149*K149*L149*F!$B$85,IF(M149=86%,J149*K149*L149*F!$B$86,IF(M149=87%,J149*K149*L149*F!$B$87,IF(M149=88%,J149*K149*L149*F!$B$88,IF(M149=89%,J149*K149*L149*F!$B$89,IF(M149=90%,J149*K149*L149*F!$B$90,IF(M149=91%,J149*K149*L149*F!$B$91,IF(M149=92%,J149*K149*L149*F!$B$92,IF(M149=93%,J149*K149*L149*F!$B$93,IF(M149=94%,J149*K149*L149*F!$B$94,IF(M149=95%,J149*K149*L149*F!$B$95,IF(M149=96%,J149*K149*L149*F!$B$96,IF(M149=97%,J149*K149*L149*F!$B$97,IF(M149=98%,J149*K149*L149*F!$B$98,IF(M149=99%,J149*K149*L149*F!$B$99,IF(M149&gt;99%,J149*K149*L149*F!$B$100,))))))))))))))))))))))))))))))))))))))))))))))))))))))))+IF(Q149&lt;30%,0,IF(Q149&lt;35%,N149*O149*P149*F!$B$33,IF(Q149&lt;40%,N149*O149*P149*F!$B$38,IF(Q149&lt;45%,N149*O149*P149*F!$B$43,IF(Q149&lt;50%,N149*O149*P149*F!$B$48,IF(Q149=50%,N149*O149*P149*F!$B$50,IF(Q149=51%,N149*O149*P149*F!$B$51,IF(Q149=52%,N149*O149*P149*F!$B$52,IF(Q149=53%,N149*O149*P149*F!$B$53,IF(Q149=54%,N149*O149*P149*F!$B$54,IF(Q149=55%,N149*O149*P149*F!$B$55,IF(Q149=56%,N149*O149*P149*F!$B$56,IF(Q149=57%,N149*O149*P149*F!$B$57,IF(Q149=58%,N149*O149*P149*F!$B$58,IF(Q149=59%,N149*O149*P149*F!$B$59,IF(Q149=60%,N149*O149*P149*F!$B$60,IF(Q149=61%,N149*O149*P149*F!$B$61,IF(Q149=62%,N149*O149*P149*F!$B$62,IF(Q149=63%,N149*O149*P149*F!$B$63,IF(Q149=64%,N149*O149*P149*F!$B$64,IF(Q149=65%,N149*O149*P149*F!$B$65,IF(Q149=66%,N149*O149*P149*F!$B$66,IF(Q149=67%,N149*O149*P149*F!$B$67,IF(Q149=68%,N149*O149*P149*F!$B$68,IF(Q149=69%,N149*O149*P149*F!$B$69,IF(Q149=70%,N149*O149*P149*F!$B$70,IF(Q149=71%,N149*O149*P149*F!$B$71,IF(Q149=72%,N149*O149*P149*F!$B$72,IF(Q149=73%,N149*O149*P149*F!$B$73,IF(Q149=74%,N149*O149*P149*F!$B$74,IF(Q149=75%,N149*O149*P149*F!$B$75,IF(Q149=76%,N149*O149*P149*F!$B$76,IF(Q149=77%,N149*O149*P149*F!$B$77,IF(Q149=78%,N149*O149*P149*F!$B$78,IF(Q149=79%,N149*O149*P149*F!$B$79,IF(Q149=80%,N149*O149*P149*F!$B$80,IF(Q149=81%,N149*O149*P149*F!$B$81,IF(Q149=82%,N149*O149*P149*F!$B$82,IF(Q149=83%,N149*O149*P149*F!$B$83,IF(Q149=84%,N149*O149*P149*F!$B$84,IF(Q149=85%,N149*O149*P149*F!$B$85,IF(Q149=86%,N149*O149*P149*F!$B$86,IF(Q149=87%,N149*O149*P149*F!$B$87,IF(Q149=88%,N149*O149*P149*F!$B$88,IF(Q149=89%,N149*O149*P149*F!$B$89,IF(Q149=90%,N149*O149*P149*F!$B$90,IF(Q149=91%,N149*O149*P149*F!$B$91,IF(Q149=92%,N149*O149*P149*F!$B$92,IF(Q149=93%,N149*O149*P149*F!$B$93,IF(Q149=94%,N149*O149*P149*F!$B$94,IF(Q149=95%,N149*O149*P149*F!$B$95,IF(Q149=96%,N149*O149*P149*F!$B$96,IF(Q149=97%,N149*O149*P149*F!$B$97,IF(Q149=98%,N149*O149*P149*F!$B$98,IF(Q149=99%,N149*O149*P149*F!$B$99,IF(Q149&gt;99%,N149*O149*P149*F!$B$100,))))))))))))))))))))))))))))))))))))))))))))))))))))))))+IF(U149&lt;30%,0,IF(U149&lt;35%,R149*S149*T149*F!$B$33,IF(U149&lt;40%,R149*S149*T149*F!$B$38,IF(U149&lt;45%,R149*S149*T149*F!$B$43,IF(U149&lt;50%,R149*S149*T149*F!$B$48,IF(U149=50%,R149*S149*T149*F!$B$50,IF(U149=51%,R149*S149*T149*F!$B$51,IF(U149=52%,R149*S149*T149*F!$B$52,IF(U149=53%,R149*S149*T149*F!$B$53,IF(U149=54%,R149*S149*T149*F!$B$54,IF(U149=55%,R149*S149*T149*F!$B$55,IF(U149=56%,R149*S149*T149*F!$B$56,IF(U149=57%,R149*S149*T149*F!$B$57,IF(U149=58%,R149*S149*T149*F!$B$58,IF(U149=59%,R149*S149*T149*F!$B$59,IF(U149=60%,R149*S149*T149*F!$B$60,IF(U149=61%,R149*S149*T149*F!$B$61,IF(U149=62%,R149*S149*T149*F!$B$62,IF(U149=63%,R149*S149*T149*F!$B$63,IF(U149=64%,R149*S149*T149*F!$B$64,IF(U149=65%,R149*S149*T149*F!$B$65,IF(U149=66%,R149*S149*T149*F!$B$66,IF(U149=67%,R149*S149*T149*F!$B$67,IF(U149=68%,R149*S149*T149*F!$B$68,IF(U149=69%,R149*S149*T149*F!$B$69,IF(U149=70%,R149*S149*T149*F!$B$70,IF(U149=71%,R149*S149*T149*F!$B$71,IF(U149=72%,R149*S149*T149*F!$B$72,IF(U149=73%,R149*S149*T149*F!$B$73,IF(U149=74%,R149*S149*T149*F!$B$74,IF(U149=75%,R149*S149*T149*F!$B$75,IF(U149=76%,R149*S149*T149*F!$B$76,IF(U149=77%,R149*S149*T149*F!$B$77,IF(U149=78%,R149*S149*T149*F!$B$78,IF(U149=79%,R149*S149*T149*F!$B$79,IF(U149=80%,R149*S149*T149*F!$B$80,IF(U149=81%,R149*S149*T149*F!$B$81,IF(U149=82%,R149*S149*T149*F!$B$82,IF(U149=83%,R149*S149*T149*F!$B$83,IF(U149=84%,R149*S149*T149*F!$B$84,IF(U149=85%,R149*S149*T149*F!$B$85,IF(U149=86%,R149*S149*T149*F!$B$86,IF(U149=87%,R149*S149*T149*F!$B$87,IF(U149=88%,R149*S149*T149*F!$B$88,IF(U149=89%,R149*S149*T149*F!$B$89,IF(U149=90%,R149*S149*T149*F!$B$90,IF(U149=91%,R149*S149*T149*F!$B$91,IF(U149=92%,R149*S149*T149*F!$B$92,IF(U149=93%,R149*S149*T149*F!$B$93,IF(U149=94%,R149*S149*T149*F!$B$94,IF(U149=95%,R149*S149*T149*F!$B$95,IF(U149=96%,R149*S149*T149*F!$B$96,IF(U149=97%,R149*S149*T149*F!$B$97,IF(U149=98%,R149*S149*T149*F!$B$98,IF(U149=99%,R149*S149*T149*F!$B$99,IF(U149&gt;99%,R149*S149*T149*F!$B$100)))))))))))))))))))))))))))))))))))))))))))))))))))))))))*IF(ISNUMBER(E149),E149,1)*IF(ISNUMBER(D149),D149,1)</f>
        <v>0</v>
      </c>
      <c r="AA149" s="127">
        <f>G149*H149+K149*L149+O149*P149+S149*T149</f>
        <v>0</v>
      </c>
      <c r="AB149" s="46">
        <f>(H149*(IF(I149&lt;45%,0.5,IF(I149&lt;55%,0.8,IF(I149&lt;65%,0.9,IF(I149&lt;75%,1,IF(I149&lt;85%,1.1,1.2))))))+L149*(IF(M149&lt;45%,0.5,IF(M149&lt;55%,0.8,IF(M149&lt;65%,0.9,IF(M149&lt;75%,1,IF(M149&lt;85%,1.1,1.2))))))+P149*(IF(Q149&lt;45%,0.5,IF(Q149&lt;55%,0.8,IF(Q149&lt;65%,0.9,IF(Q149&lt;75%,1,IF(Q149&lt;85%,1.1,1.2))))))+T149*(IF(U149&lt;45%,0.5,IF(U149&lt;55%,0.8,IF(U149&lt;65%,0.9,IF(U149&lt;75%,1,IF(U149&lt;85%,1.1,1.2)))))))*IF(D149&gt;=0.8,6,IF(D149&lt;=0.4,1.5,3))</f>
        <v>0</v>
      </c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</row>
    <row r="150" spans="1:62" ht="15.75" thickBot="1" x14ac:dyDescent="0.3">
      <c r="A150" s="1130"/>
      <c r="B150" s="167"/>
      <c r="C150" s="168"/>
      <c r="D150" s="37">
        <f>ROUND(IFERROR((D145*(G145*H145+K145*L145+O145*P145+S145*T145)+D146*(G146*H146+K146*L146+O146*P146+S146*T146)+D147*(G147*H147+K147*L147+O147*P147+S147*T147)+D148*(G148*H148+K148*L148+O148*P148+S148*T148)+D149*(G149*H149+K149*L149+O149*P149+S149*T149))/((G145*H145+K145*L145+O145*P145+S145*T145)+(G146*H146+K146*L146+O146*P146+S146*T146)+(G147*H147+K147*L147+O147*P147+S147*T147)+(G148*H148+K148*L148+O148*P148+S148*T148)+(G149*H149+K149*L149+O149*P149+S149*T149)),0),3)</f>
        <v>0</v>
      </c>
      <c r="E150" s="181"/>
      <c r="F150" s="182" t="str">
        <f t="shared" ref="F150" si="280">IF(I150&lt;&gt;0,(IFERROR(IF($Y150&gt;15,MROUND($Y150*I150,0.5),MROUND($Y150*I150,0.1)),)),"")</f>
        <v/>
      </c>
      <c r="G150" s="183"/>
      <c r="H150" s="183"/>
      <c r="I150" s="184"/>
      <c r="J150" s="182"/>
      <c r="K150" s="183"/>
      <c r="L150" s="183"/>
      <c r="M150" s="185"/>
      <c r="N150" s="182"/>
      <c r="O150" s="183"/>
      <c r="P150" s="183"/>
      <c r="Q150" s="184"/>
      <c r="R150" s="182"/>
      <c r="S150" s="183"/>
      <c r="T150" s="183"/>
      <c r="U150" s="185"/>
      <c r="V150" s="122">
        <f>SUM(V145:V149)</f>
        <v>0</v>
      </c>
      <c r="W150" s="117">
        <f>IFERROR(V150/AA150,0)</f>
        <v>0</v>
      </c>
      <c r="X150" s="118">
        <f>ROUND(IFERROR((D145*(I145*G145*H145+M145*K145*L145+Q145*O145*P145+U145*S145*T145)+D146*(I146*G146*H146+M146*K146*L146+Q146*O146*P146+U146*S146*T146)+D147*(I147*G147*H147+M147*K147*L147+Q147*O147*P147+U147*S147*T147)+D148*(I148*G148*H148+M148*K148*L148+Q148*O148*P148+U148*S148*T148)+D149*(I149*G149*H149+M149*K149*L149+Q149*O149*P149+U149*S149*T149))/(D145*(G145*H145+K145*L145+O145*P145+S145*T145)+D146*(G146*H146+K146*L146+O146*P146+S146*T146)+D147*(G147*H147+K147*L147+O147*P147+S147*T147)+D148*(G148*H148+K148*L148+O148*P148+S148*T148)+D149*(G149*H149+K149*L149+O149*P149+S149*T149)),0),2)</f>
        <v>0</v>
      </c>
      <c r="Y150" s="9"/>
      <c r="Z150" s="9">
        <f>SUM(Z145:Z149)</f>
        <v>0</v>
      </c>
      <c r="AA150" s="117">
        <f>SUM(AA145:AA149)</f>
        <v>0</v>
      </c>
      <c r="AB150" s="119">
        <f>IF(SUM(AB145:AB149)=0,TIME(,0,),TIME(,SUM(AB145:AB149)+30,))</f>
        <v>0</v>
      </c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</row>
    <row r="151" spans="1:62" x14ac:dyDescent="0.25">
      <c r="A151" s="144" t="s">
        <v>0</v>
      </c>
      <c r="B151" s="86" t="str">
        <f t="shared" ref="B151:C151" si="281">IF(B89="","",B89)</f>
        <v/>
      </c>
      <c r="C151" s="84" t="str">
        <f t="shared" si="281"/>
        <v/>
      </c>
      <c r="D151" s="59">
        <f>D89</f>
        <v>0</v>
      </c>
      <c r="E151" s="85" t="str">
        <f t="shared" ref="E151" si="282">IF(E89="","",E89)</f>
        <v/>
      </c>
      <c r="F151" s="152"/>
      <c r="G151" s="94"/>
      <c r="H151" s="94"/>
      <c r="I151" s="93">
        <f t="shared" ref="I151:I155" si="283">IFERROR(ROUND(F151/$Y151,2),)</f>
        <v>0</v>
      </c>
      <c r="J151" s="147"/>
      <c r="K151" s="97"/>
      <c r="L151" s="97"/>
      <c r="M151" s="99">
        <f t="shared" ref="M151:M155" si="284">IFERROR(ROUND(J151/$Y151,2),)</f>
        <v>0</v>
      </c>
      <c r="N151" s="152"/>
      <c r="O151" s="94"/>
      <c r="P151" s="94"/>
      <c r="Q151" s="95">
        <f t="shared" ref="Q151:Q155" si="285">IFERROR(ROUND(N151/$Y151,2),)</f>
        <v>0</v>
      </c>
      <c r="R151" s="152"/>
      <c r="S151" s="94"/>
      <c r="T151" s="94"/>
      <c r="U151" s="93">
        <f t="shared" ref="U151:U155" si="286">IFERROR(ROUND(R151/$Y151,2),)</f>
        <v>0</v>
      </c>
      <c r="V151" s="106">
        <f>(IF(ISNUMBER(F151),F151,1)*G151*H151+IF(ISNUMBER(J151),J151,1)*K151*L151+IF(ISNUMBER(N151),N151,1)*O151*P151+IF(ISNUMBER(R151),R151,1)*S151*T151)*IF(ISNUMBER(E151),E151,1)</f>
        <v>0</v>
      </c>
      <c r="W151" s="107">
        <f>IFERROR((IF(ISNUMBER(F151),F151,1)*G151*H151+IF(ISNUMBER(J151),J151,1)*K151*L151+IF(ISNUMBER(N151),N151,1)*O151*P151+IF(ISNUMBER(R151),R151,1)*S151*T151)*IF(ISNUMBER(E151),E151,1)/(G151*H151+K151*L151+O151*P151+S151*T151),0)</f>
        <v>0</v>
      </c>
      <c r="X151" s="28">
        <f>ROUND(IFERROR((W151/(Y151*IF(ISNUMBER(E151),E151,1))),0),2)</f>
        <v>0</v>
      </c>
      <c r="Y151" s="89" t="str">
        <f t="shared" si="223"/>
        <v/>
      </c>
      <c r="Z151" s="4">
        <f>(IF(I151&lt;30%,0,IF(I151&lt;35%,F151*G151*H151*F!$B$33,IF(I151&lt;40%,F151*G151*H151*F!$B$38,IF(I151&lt;45%,F151*G151*H151*F!$B$43,IF(I151&lt;50%,F151*G151*H151*F!$B$48,IF(I151=50%,F151*G151*H151*F!$B$50,IF(I151=51%,F151*G151*H151*F!$B$51,IF(I151=52%,F151*G151*H151*F!$B$52,IF(I151=53%,F151*G151*H151*F!$B$53,IF(I151=54%,F151*G151*H151*F!$B$54,IF(I151=55%,F151*G151*H151*F!$B$55,IF(I151=56%,F151*G151*H151*F!$B$56,IF(I151=57%,F151*G151*H151*F!$B$57,IF(I151=58%,F151*G151*H151*F!$B$58,IF(I151=59%,F151*G151*H151*F!$B$59,IF(I151=60%,F151*G151*H151*F!$B$60,IF(I151=61%,F151*G151*H151*F!$B$61,IF(I151=62%,F151*G151*H151*F!$B$62,IF(I151=63%,F151*G151*H151*F!$B$63,IF(I151=64%,F151*G151*H151*F!$B$64,IF(I151=65%,F151*G151*H151*F!$B$65,IF(I151=66%,F151*G151*H151*F!$B$66,IF(I151=67%,F151*G151*H151*F!$B$67,IF(I151=68%,F151*G151*H151*F!$B$68,IF(I151=69%,F151*G151*H151*F!$B$69,IF(I151=70%,F151*G151*H151*F!$B$70,IF(I151=71%,F151*G151*H151*F!$B$71,IF(I151=72%,F151*G151*H151*F!$B$72,IF(I151=73%,F151*G151*H151*F!$B$73,IF(I151=74%,F151*G151*H151*F!$B$74,IF(I151=75%,F151*G151*H151*F!$B$75,IF(I151=76%,F151*G151*H151*F!$B$76,IF(I151=77%,F151*G151*H151*F!$B$77,IF(I151=78%,F151*G151*H151*F!$B$78,IF(I151=79%,F151*G151*H151*F!$B$79,IF(I151=80%,F151*G151*H151*F!$B$80,IF(I151=81%,F151*G151*H151*F!$B$81,IF(I151=82%,F151*G151*H151*F!$B$82,IF(I151=83%,F151*G151*H151*F!$B$83,IF(I151=84%,F151*G151*H151*F!$B$84,IF(I151=85%,F151*G151*H151*F!$B$85,IF(I151=86%,F151*G151*H151*F!$B$86,IF(I151=87%,F151*G151*H151*F!$B$87,IF(I151=88%,F151*G151*H151*F!$B$88,IF(I151=89%,F151*G151*H151*F!$B$89,IF(I151=90%,F151*G151*H151*F!$B$90,IF(I151=91%,F151*G151*H151*F!$B$91,IF(I151=92%,F151*G151*H151*F!$B$92,IF(I151=93%,F151*G151*H151*F!$B$93,IF(I151=94%,F151*G151*H151*F!$B$94,IF(I151=95%,F151*G151*H151*F!$B$95,IF(I151=96%,F151*G151*H151*F!$B$96,IF(I151=97%,F151*G151*H151*F!$B$97,IF(I151=98%,F151*G151*H151*F!$B$98,IF(I151=99%,F151*G151*H151*F!$B$99,IF(I151&gt;99%,F151*G151*H151*F!$B$100,))))))))))))))))))))))))))))))))))))))))))))))))))))))))+IF(M151&lt;30%,0,IF(M151&lt;35%,J151*K151*L151*F!$B$33,IF(M151&lt;40%,J151*K151*L151*F!$B$38,IF(M151&lt;45%,J151*K151*L151*F!$B$43,IF(M151&lt;50%,J151*K151*L151*F!$B$48,IF(M151=50%,J151*K151*L151*F!$B$50,IF(M151=51%,J151*K151*L151*F!$B$51,IF(M151=52%,J151*K151*L151*F!$B$52,IF(M151=53%,J151*K151*L151*F!$B$53,IF(M151=54%,J151*K151*L151*F!$B$54,IF(M151=55%,J151*K151*L151*F!$B$55,IF(M151=56%,J151*K151*L151*F!$B$56,IF(M151=57%,J151*K151*L151*F!$B$57,IF(M151=58%,J151*K151*L151*F!$B$58,IF(M151=59%,J151*K151*L151*F!$B$59,IF(M151=60%,J151*K151*L151*F!$B$60,IF(M151=61%,J151*K151*L151*F!$B$61,IF(M151=62%,J151*K151*L151*F!$B$62,IF(M151=63%,J151*K151*L151*F!$B$63,IF(M151=64%,J151*K151*L151*F!$B$64,IF(M151=65%,J151*K151*L151*F!$B$65,IF(M151=66%,J151*K151*L151*F!$B$66,IF(M151=67%,J151*K151*L151*F!$B$67,IF(M151=68%,J151*K151*L151*F!$B$68,IF(M151=69%,J151*K151*L151*F!$B$69,IF(M151=70%,J151*K151*L151*F!$B$70,IF(M151=71%,J151*K151*L151*F!$B$71,IF(M151=72%,J151*K151*L151*F!$B$72,IF(M151=73%,J151*K151*L151*F!$B$73,IF(M151=74%,J151*K151*L151*F!$B$74,IF(M151=75%,J151*K151*L151*F!$B$75,IF(M151=76%,J151*K151*L151*F!$B$76,IF(M151=77%,J151*K151*L151*F!$B$77,IF(M151=78%,J151*K151*L151*F!$B$78,IF(M151=79%,J151*K151*L151*F!$B$79,IF(M151=80%,J151*K151*L151*F!$B$80,IF(M151=81%,J151*K151*L151*F!$B$81,IF(M151=82%,J151*K151*L151*F!$B$82,IF(M151=83%,J151*K151*L151*F!$B$83,IF(M151=84%,J151*K151*L151*F!$B$84,IF(M151=85%,J151*K151*L151*F!$B$85,IF(M151=86%,J151*K151*L151*F!$B$86,IF(M151=87%,J151*K151*L151*F!$B$87,IF(M151=88%,J151*K151*L151*F!$B$88,IF(M151=89%,J151*K151*L151*F!$B$89,IF(M151=90%,J151*K151*L151*F!$B$90,IF(M151=91%,J151*K151*L151*F!$B$91,IF(M151=92%,J151*K151*L151*F!$B$92,IF(M151=93%,J151*K151*L151*F!$B$93,IF(M151=94%,J151*K151*L151*F!$B$94,IF(M151=95%,J151*K151*L151*F!$B$95,IF(M151=96%,J151*K151*L151*F!$B$96,IF(M151=97%,J151*K151*L151*F!$B$97,IF(M151=98%,J151*K151*L151*F!$B$98,IF(M151=99%,J151*K151*L151*F!$B$99,IF(M151&gt;99%,J151*K151*L151*F!$B$100,))))))))))))))))))))))))))))))))))))))))))))))))))))))))+IF(Q151&lt;30%,0,IF(Q151&lt;35%,N151*O151*P151*F!$B$33,IF(Q151&lt;40%,N151*O151*P151*F!$B$38,IF(Q151&lt;45%,N151*O151*P151*F!$B$43,IF(Q151&lt;50%,N151*O151*P151*F!$B$48,IF(Q151=50%,N151*O151*P151*F!$B$50,IF(Q151=51%,N151*O151*P151*F!$B$51,IF(Q151=52%,N151*O151*P151*F!$B$52,IF(Q151=53%,N151*O151*P151*F!$B$53,IF(Q151=54%,N151*O151*P151*F!$B$54,IF(Q151=55%,N151*O151*P151*F!$B$55,IF(Q151=56%,N151*O151*P151*F!$B$56,IF(Q151=57%,N151*O151*P151*F!$B$57,IF(Q151=58%,N151*O151*P151*F!$B$58,IF(Q151=59%,N151*O151*P151*F!$B$59,IF(Q151=60%,N151*O151*P151*F!$B$60,IF(Q151=61%,N151*O151*P151*F!$B$61,IF(Q151=62%,N151*O151*P151*F!$B$62,IF(Q151=63%,N151*O151*P151*F!$B$63,IF(Q151=64%,N151*O151*P151*F!$B$64,IF(Q151=65%,N151*O151*P151*F!$B$65,IF(Q151=66%,N151*O151*P151*F!$B$66,IF(Q151=67%,N151*O151*P151*F!$B$67,IF(Q151=68%,N151*O151*P151*F!$B$68,IF(Q151=69%,N151*O151*P151*F!$B$69,IF(Q151=70%,N151*O151*P151*F!$B$70,IF(Q151=71%,N151*O151*P151*F!$B$71,IF(Q151=72%,N151*O151*P151*F!$B$72,IF(Q151=73%,N151*O151*P151*F!$B$73,IF(Q151=74%,N151*O151*P151*F!$B$74,IF(Q151=75%,N151*O151*P151*F!$B$75,IF(Q151=76%,N151*O151*P151*F!$B$76,IF(Q151=77%,N151*O151*P151*F!$B$77,IF(Q151=78%,N151*O151*P151*F!$B$78,IF(Q151=79%,N151*O151*P151*F!$B$79,IF(Q151=80%,N151*O151*P151*F!$B$80,IF(Q151=81%,N151*O151*P151*F!$B$81,IF(Q151=82%,N151*O151*P151*F!$B$82,IF(Q151=83%,N151*O151*P151*F!$B$83,IF(Q151=84%,N151*O151*P151*F!$B$84,IF(Q151=85%,N151*O151*P151*F!$B$85,IF(Q151=86%,N151*O151*P151*F!$B$86,IF(Q151=87%,N151*O151*P151*F!$B$87,IF(Q151=88%,N151*O151*P151*F!$B$88,IF(Q151=89%,N151*O151*P151*F!$B$89,IF(Q151=90%,N151*O151*P151*F!$B$90,IF(Q151=91%,N151*O151*P151*F!$B$91,IF(Q151=92%,N151*O151*P151*F!$B$92,IF(Q151=93%,N151*O151*P151*F!$B$93,IF(Q151=94%,N151*O151*P151*F!$B$94,IF(Q151=95%,N151*O151*P151*F!$B$95,IF(Q151=96%,N151*O151*P151*F!$B$96,IF(Q151=97%,N151*O151*P151*F!$B$97,IF(Q151=98%,N151*O151*P151*F!$B$98,IF(Q151=99%,N151*O151*P151*F!$B$99,IF(Q151&gt;99%,N151*O151*P151*F!$B$100,))))))))))))))))))))))))))))))))))))))))))))))))))))))))+IF(U151&lt;30%,0,IF(U151&lt;35%,R151*S151*T151*F!$B$33,IF(U151&lt;40%,R151*S151*T151*F!$B$38,IF(U151&lt;45%,R151*S151*T151*F!$B$43,IF(U151&lt;50%,R151*S151*T151*F!$B$48,IF(U151=50%,R151*S151*T151*F!$B$50,IF(U151=51%,R151*S151*T151*F!$B$51,IF(U151=52%,R151*S151*T151*F!$B$52,IF(U151=53%,R151*S151*T151*F!$B$53,IF(U151=54%,R151*S151*T151*F!$B$54,IF(U151=55%,R151*S151*T151*F!$B$55,IF(U151=56%,R151*S151*T151*F!$B$56,IF(U151=57%,R151*S151*T151*F!$B$57,IF(U151=58%,R151*S151*T151*F!$B$58,IF(U151=59%,R151*S151*T151*F!$B$59,IF(U151=60%,R151*S151*T151*F!$B$60,IF(U151=61%,R151*S151*T151*F!$B$61,IF(U151=62%,R151*S151*T151*F!$B$62,IF(U151=63%,R151*S151*T151*F!$B$63,IF(U151=64%,R151*S151*T151*F!$B$64,IF(U151=65%,R151*S151*T151*F!$B$65,IF(U151=66%,R151*S151*T151*F!$B$66,IF(U151=67%,R151*S151*T151*F!$B$67,IF(U151=68%,R151*S151*T151*F!$B$68,IF(U151=69%,R151*S151*T151*F!$B$69,IF(U151=70%,R151*S151*T151*F!$B$70,IF(U151=71%,R151*S151*T151*F!$B$71,IF(U151=72%,R151*S151*T151*F!$B$72,IF(U151=73%,R151*S151*T151*F!$B$73,IF(U151=74%,R151*S151*T151*F!$B$74,IF(U151=75%,R151*S151*T151*F!$B$75,IF(U151=76%,R151*S151*T151*F!$B$76,IF(U151=77%,R151*S151*T151*F!$B$77,IF(U151=78%,R151*S151*T151*F!$B$78,IF(U151=79%,R151*S151*T151*F!$B$79,IF(U151=80%,R151*S151*T151*F!$B$80,IF(U151=81%,R151*S151*T151*F!$B$81,IF(U151=82%,R151*S151*T151*F!$B$82,IF(U151=83%,R151*S151*T151*F!$B$83,IF(U151=84%,R151*S151*T151*F!$B$84,IF(U151=85%,R151*S151*T151*F!$B$85,IF(U151=86%,R151*S151*T151*F!$B$86,IF(U151=87%,R151*S151*T151*F!$B$87,IF(U151=88%,R151*S151*T151*F!$B$88,IF(U151=89%,R151*S151*T151*F!$B$89,IF(U151=90%,R151*S151*T151*F!$B$90,IF(U151=91%,R151*S151*T151*F!$B$91,IF(U151=92%,R151*S151*T151*F!$B$92,IF(U151=93%,R151*S151*T151*F!$B$93,IF(U151=94%,R151*S151*T151*F!$B$94,IF(U151=95%,R151*S151*T151*F!$B$95,IF(U151=96%,R151*S151*T151*F!$B$96,IF(U151=97%,R151*S151*T151*F!$B$97,IF(U151=98%,R151*S151*T151*F!$B$98,IF(U151=99%,R151*S151*T151*F!$B$99,IF(U151&gt;99%,R151*S151*T151*F!$B$100)))))))))))))))))))))))))))))))))))))))))))))))))))))))))*IF(ISNUMBER(E151),E151,1)*IF(ISNUMBER(D151),D151,1)</f>
        <v>0</v>
      </c>
      <c r="AA151" s="4">
        <f>G151*H151+K151*L151+O151*P151+S151*T151</f>
        <v>0</v>
      </c>
      <c r="AB151" s="108">
        <f>(H151*(IF(I151&lt;45%,0.5,IF(I151&lt;55%,0.8,IF(I151&lt;65%,0.9,IF(I151&lt;75%,1,IF(I151&lt;85%,1.1,1.2))))))+L151*(IF(M151&lt;45%,0.5,IF(M151&lt;55%,0.8,IF(M151&lt;65%,0.9,IF(M151&lt;75%,1,IF(M151&lt;85%,1.1,1.2))))))+P151*(IF(Q151&lt;45%,0.5,IF(Q151&lt;55%,0.8,IF(Q151&lt;65%,0.9,IF(Q151&lt;75%,1,IF(Q151&lt;85%,1.1,1.2))))))+T151*(IF(U151&lt;45%,0.5,IF(U151&lt;55%,0.8,IF(U151&lt;65%,0.9,IF(U151&lt;75%,1,IF(U151&lt;85%,1.1,1.2)))))))*IF(D151&gt;=0.8,6,IF(D151&lt;=0.4,1.5,3))</f>
        <v>0</v>
      </c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</row>
    <row r="152" spans="1:62" x14ac:dyDescent="0.25">
      <c r="A152" s="1125">
        <f>A140+1</f>
        <v>41990</v>
      </c>
      <c r="B152" s="86" t="str">
        <f t="shared" ref="B152:E152" si="287">IF(B90="","",B90)</f>
        <v/>
      </c>
      <c r="C152" s="84" t="str">
        <f t="shared" si="287"/>
        <v/>
      </c>
      <c r="D152" s="63">
        <f t="shared" ref="D152:D155" si="288">D90</f>
        <v>0</v>
      </c>
      <c r="E152" s="85" t="str">
        <f t="shared" si="287"/>
        <v/>
      </c>
      <c r="F152" s="150"/>
      <c r="G152" s="100"/>
      <c r="H152" s="100"/>
      <c r="I152" s="101">
        <f t="shared" si="283"/>
        <v>0</v>
      </c>
      <c r="J152" s="150"/>
      <c r="K152" s="100"/>
      <c r="L152" s="100"/>
      <c r="M152" s="102">
        <f t="shared" si="284"/>
        <v>0</v>
      </c>
      <c r="N152" s="150"/>
      <c r="O152" s="100"/>
      <c r="P152" s="100"/>
      <c r="Q152" s="102">
        <f t="shared" si="285"/>
        <v>0</v>
      </c>
      <c r="R152" s="150"/>
      <c r="S152" s="100"/>
      <c r="T152" s="100"/>
      <c r="U152" s="101">
        <f t="shared" si="286"/>
        <v>0</v>
      </c>
      <c r="V152" s="110">
        <f t="shared" ref="V152:V155" si="289">(IF(ISNUMBER(F152),F152,1)*G152*H152+IF(ISNUMBER(J152),J152,1)*K152*L152+IF(ISNUMBER(N152),N152,1)*O152*P152+IF(ISNUMBER(R152),R152,1)*S152*T152)*IF(ISNUMBER(E152),E152,1)</f>
        <v>0</v>
      </c>
      <c r="W152" s="111">
        <f t="shared" ref="W152:W155" si="290">IFERROR((IF(ISNUMBER(F152),F152,1)*G152*H152+IF(ISNUMBER(J152),J152,1)*K152*L152+IF(ISNUMBER(N152),N152,1)*O152*P152+IF(ISNUMBER(R152),R152,1)*S152*T152)*IF(ISNUMBER(E152),E152,1)/(G152*H152+K152*L152+O152*P152+S152*T152),0)</f>
        <v>0</v>
      </c>
      <c r="X152" s="53">
        <f t="shared" ref="X152:X153" si="291">ROUND(IFERROR((W152/(Y152*IF(ISNUMBER(E152),E152,1))),0),2)</f>
        <v>0</v>
      </c>
      <c r="Y152" s="90" t="str">
        <f t="shared" si="223"/>
        <v/>
      </c>
      <c r="Z152" s="5">
        <f>(IF(I152&lt;30%,0,IF(I152&lt;35%,F152*G152*H152*F!$B$33,IF(I152&lt;40%,F152*G152*H152*F!$B$38,IF(I152&lt;45%,F152*G152*H152*F!$B$43,IF(I152&lt;50%,F152*G152*H152*F!$B$48,IF(I152=50%,F152*G152*H152*F!$B$50,IF(I152=51%,F152*G152*H152*F!$B$51,IF(I152=52%,F152*G152*H152*F!$B$52,IF(I152=53%,F152*G152*H152*F!$B$53,IF(I152=54%,F152*G152*H152*F!$B$54,IF(I152=55%,F152*G152*H152*F!$B$55,IF(I152=56%,F152*G152*H152*F!$B$56,IF(I152=57%,F152*G152*H152*F!$B$57,IF(I152=58%,F152*G152*H152*F!$B$58,IF(I152=59%,F152*G152*H152*F!$B$59,IF(I152=60%,F152*G152*H152*F!$B$60,IF(I152=61%,F152*G152*H152*F!$B$61,IF(I152=62%,F152*G152*H152*F!$B$62,IF(I152=63%,F152*G152*H152*F!$B$63,IF(I152=64%,F152*G152*H152*F!$B$64,IF(I152=65%,F152*G152*H152*F!$B$65,IF(I152=66%,F152*G152*H152*F!$B$66,IF(I152=67%,F152*G152*H152*F!$B$67,IF(I152=68%,F152*G152*H152*F!$B$68,IF(I152=69%,F152*G152*H152*F!$B$69,IF(I152=70%,F152*G152*H152*F!$B$70,IF(I152=71%,F152*G152*H152*F!$B$71,IF(I152=72%,F152*G152*H152*F!$B$72,IF(I152=73%,F152*G152*H152*F!$B$73,IF(I152=74%,F152*G152*H152*F!$B$74,IF(I152=75%,F152*G152*H152*F!$B$75,IF(I152=76%,F152*G152*H152*F!$B$76,IF(I152=77%,F152*G152*H152*F!$B$77,IF(I152=78%,F152*G152*H152*F!$B$78,IF(I152=79%,F152*G152*H152*F!$B$79,IF(I152=80%,F152*G152*H152*F!$B$80,IF(I152=81%,F152*G152*H152*F!$B$81,IF(I152=82%,F152*G152*H152*F!$B$82,IF(I152=83%,F152*G152*H152*F!$B$83,IF(I152=84%,F152*G152*H152*F!$B$84,IF(I152=85%,F152*G152*H152*F!$B$85,IF(I152=86%,F152*G152*H152*F!$B$86,IF(I152=87%,F152*G152*H152*F!$B$87,IF(I152=88%,F152*G152*H152*F!$B$88,IF(I152=89%,F152*G152*H152*F!$B$89,IF(I152=90%,F152*G152*H152*F!$B$90,IF(I152=91%,F152*G152*H152*F!$B$91,IF(I152=92%,F152*G152*H152*F!$B$92,IF(I152=93%,F152*G152*H152*F!$B$93,IF(I152=94%,F152*G152*H152*F!$B$94,IF(I152=95%,F152*G152*H152*F!$B$95,IF(I152=96%,F152*G152*H152*F!$B$96,IF(I152=97%,F152*G152*H152*F!$B$97,IF(I152=98%,F152*G152*H152*F!$B$98,IF(I152=99%,F152*G152*H152*F!$B$99,IF(I152&gt;99%,F152*G152*H152*F!$B$100,))))))))))))))))))))))))))))))))))))))))))))))))))))))))+IF(M152&lt;30%,0,IF(M152&lt;35%,J152*K152*L152*F!$B$33,IF(M152&lt;40%,J152*K152*L152*F!$B$38,IF(M152&lt;45%,J152*K152*L152*F!$B$43,IF(M152&lt;50%,J152*K152*L152*F!$B$48,IF(M152=50%,J152*K152*L152*F!$B$50,IF(M152=51%,J152*K152*L152*F!$B$51,IF(M152=52%,J152*K152*L152*F!$B$52,IF(M152=53%,J152*K152*L152*F!$B$53,IF(M152=54%,J152*K152*L152*F!$B$54,IF(M152=55%,J152*K152*L152*F!$B$55,IF(M152=56%,J152*K152*L152*F!$B$56,IF(M152=57%,J152*K152*L152*F!$B$57,IF(M152=58%,J152*K152*L152*F!$B$58,IF(M152=59%,J152*K152*L152*F!$B$59,IF(M152=60%,J152*K152*L152*F!$B$60,IF(M152=61%,J152*K152*L152*F!$B$61,IF(M152=62%,J152*K152*L152*F!$B$62,IF(M152=63%,J152*K152*L152*F!$B$63,IF(M152=64%,J152*K152*L152*F!$B$64,IF(M152=65%,J152*K152*L152*F!$B$65,IF(M152=66%,J152*K152*L152*F!$B$66,IF(M152=67%,J152*K152*L152*F!$B$67,IF(M152=68%,J152*K152*L152*F!$B$68,IF(M152=69%,J152*K152*L152*F!$B$69,IF(M152=70%,J152*K152*L152*F!$B$70,IF(M152=71%,J152*K152*L152*F!$B$71,IF(M152=72%,J152*K152*L152*F!$B$72,IF(M152=73%,J152*K152*L152*F!$B$73,IF(M152=74%,J152*K152*L152*F!$B$74,IF(M152=75%,J152*K152*L152*F!$B$75,IF(M152=76%,J152*K152*L152*F!$B$76,IF(M152=77%,J152*K152*L152*F!$B$77,IF(M152=78%,J152*K152*L152*F!$B$78,IF(M152=79%,J152*K152*L152*F!$B$79,IF(M152=80%,J152*K152*L152*F!$B$80,IF(M152=81%,J152*K152*L152*F!$B$81,IF(M152=82%,J152*K152*L152*F!$B$82,IF(M152=83%,J152*K152*L152*F!$B$83,IF(M152=84%,J152*K152*L152*F!$B$84,IF(M152=85%,J152*K152*L152*F!$B$85,IF(M152=86%,J152*K152*L152*F!$B$86,IF(M152=87%,J152*K152*L152*F!$B$87,IF(M152=88%,J152*K152*L152*F!$B$88,IF(M152=89%,J152*K152*L152*F!$B$89,IF(M152=90%,J152*K152*L152*F!$B$90,IF(M152=91%,J152*K152*L152*F!$B$91,IF(M152=92%,J152*K152*L152*F!$B$92,IF(M152=93%,J152*K152*L152*F!$B$93,IF(M152=94%,J152*K152*L152*F!$B$94,IF(M152=95%,J152*K152*L152*F!$B$95,IF(M152=96%,J152*K152*L152*F!$B$96,IF(M152=97%,J152*K152*L152*F!$B$97,IF(M152=98%,J152*K152*L152*F!$B$98,IF(M152=99%,J152*K152*L152*F!$B$99,IF(M152&gt;99%,J152*K152*L152*F!$B$100,))))))))))))))))))))))))))))))))))))))))))))))))))))))))+IF(Q152&lt;30%,0,IF(Q152&lt;35%,N152*O152*P152*F!$B$33,IF(Q152&lt;40%,N152*O152*P152*F!$B$38,IF(Q152&lt;45%,N152*O152*P152*F!$B$43,IF(Q152&lt;50%,N152*O152*P152*F!$B$48,IF(Q152=50%,N152*O152*P152*F!$B$50,IF(Q152=51%,N152*O152*P152*F!$B$51,IF(Q152=52%,N152*O152*P152*F!$B$52,IF(Q152=53%,N152*O152*P152*F!$B$53,IF(Q152=54%,N152*O152*P152*F!$B$54,IF(Q152=55%,N152*O152*P152*F!$B$55,IF(Q152=56%,N152*O152*P152*F!$B$56,IF(Q152=57%,N152*O152*P152*F!$B$57,IF(Q152=58%,N152*O152*P152*F!$B$58,IF(Q152=59%,N152*O152*P152*F!$B$59,IF(Q152=60%,N152*O152*P152*F!$B$60,IF(Q152=61%,N152*O152*P152*F!$B$61,IF(Q152=62%,N152*O152*P152*F!$B$62,IF(Q152=63%,N152*O152*P152*F!$B$63,IF(Q152=64%,N152*O152*P152*F!$B$64,IF(Q152=65%,N152*O152*P152*F!$B$65,IF(Q152=66%,N152*O152*P152*F!$B$66,IF(Q152=67%,N152*O152*P152*F!$B$67,IF(Q152=68%,N152*O152*P152*F!$B$68,IF(Q152=69%,N152*O152*P152*F!$B$69,IF(Q152=70%,N152*O152*P152*F!$B$70,IF(Q152=71%,N152*O152*P152*F!$B$71,IF(Q152=72%,N152*O152*P152*F!$B$72,IF(Q152=73%,N152*O152*P152*F!$B$73,IF(Q152=74%,N152*O152*P152*F!$B$74,IF(Q152=75%,N152*O152*P152*F!$B$75,IF(Q152=76%,N152*O152*P152*F!$B$76,IF(Q152=77%,N152*O152*P152*F!$B$77,IF(Q152=78%,N152*O152*P152*F!$B$78,IF(Q152=79%,N152*O152*P152*F!$B$79,IF(Q152=80%,N152*O152*P152*F!$B$80,IF(Q152=81%,N152*O152*P152*F!$B$81,IF(Q152=82%,N152*O152*P152*F!$B$82,IF(Q152=83%,N152*O152*P152*F!$B$83,IF(Q152=84%,N152*O152*P152*F!$B$84,IF(Q152=85%,N152*O152*P152*F!$B$85,IF(Q152=86%,N152*O152*P152*F!$B$86,IF(Q152=87%,N152*O152*P152*F!$B$87,IF(Q152=88%,N152*O152*P152*F!$B$88,IF(Q152=89%,N152*O152*P152*F!$B$89,IF(Q152=90%,N152*O152*P152*F!$B$90,IF(Q152=91%,N152*O152*P152*F!$B$91,IF(Q152=92%,N152*O152*P152*F!$B$92,IF(Q152=93%,N152*O152*P152*F!$B$93,IF(Q152=94%,N152*O152*P152*F!$B$94,IF(Q152=95%,N152*O152*P152*F!$B$95,IF(Q152=96%,N152*O152*P152*F!$B$96,IF(Q152=97%,N152*O152*P152*F!$B$97,IF(Q152=98%,N152*O152*P152*F!$B$98,IF(Q152=99%,N152*O152*P152*F!$B$99,IF(Q152&gt;99%,N152*O152*P152*F!$B$100,))))))))))))))))))))))))))))))))))))))))))))))))))))))))+IF(U152&lt;30%,0,IF(U152&lt;35%,R152*S152*T152*F!$B$33,IF(U152&lt;40%,R152*S152*T152*F!$B$38,IF(U152&lt;45%,R152*S152*T152*F!$B$43,IF(U152&lt;50%,R152*S152*T152*F!$B$48,IF(U152=50%,R152*S152*T152*F!$B$50,IF(U152=51%,R152*S152*T152*F!$B$51,IF(U152=52%,R152*S152*T152*F!$B$52,IF(U152=53%,R152*S152*T152*F!$B$53,IF(U152=54%,R152*S152*T152*F!$B$54,IF(U152=55%,R152*S152*T152*F!$B$55,IF(U152=56%,R152*S152*T152*F!$B$56,IF(U152=57%,R152*S152*T152*F!$B$57,IF(U152=58%,R152*S152*T152*F!$B$58,IF(U152=59%,R152*S152*T152*F!$B$59,IF(U152=60%,R152*S152*T152*F!$B$60,IF(U152=61%,R152*S152*T152*F!$B$61,IF(U152=62%,R152*S152*T152*F!$B$62,IF(U152=63%,R152*S152*T152*F!$B$63,IF(U152=64%,R152*S152*T152*F!$B$64,IF(U152=65%,R152*S152*T152*F!$B$65,IF(U152=66%,R152*S152*T152*F!$B$66,IF(U152=67%,R152*S152*T152*F!$B$67,IF(U152=68%,R152*S152*T152*F!$B$68,IF(U152=69%,R152*S152*T152*F!$B$69,IF(U152=70%,R152*S152*T152*F!$B$70,IF(U152=71%,R152*S152*T152*F!$B$71,IF(U152=72%,R152*S152*T152*F!$B$72,IF(U152=73%,R152*S152*T152*F!$B$73,IF(U152=74%,R152*S152*T152*F!$B$74,IF(U152=75%,R152*S152*T152*F!$B$75,IF(U152=76%,R152*S152*T152*F!$B$76,IF(U152=77%,R152*S152*T152*F!$B$77,IF(U152=78%,R152*S152*T152*F!$B$78,IF(U152=79%,R152*S152*T152*F!$B$79,IF(U152=80%,R152*S152*T152*F!$B$80,IF(U152=81%,R152*S152*T152*F!$B$81,IF(U152=82%,R152*S152*T152*F!$B$82,IF(U152=83%,R152*S152*T152*F!$B$83,IF(U152=84%,R152*S152*T152*F!$B$84,IF(U152=85%,R152*S152*T152*F!$B$85,IF(U152=86%,R152*S152*T152*F!$B$86,IF(U152=87%,R152*S152*T152*F!$B$87,IF(U152=88%,R152*S152*T152*F!$B$88,IF(U152=89%,R152*S152*T152*F!$B$89,IF(U152=90%,R152*S152*T152*F!$B$90,IF(U152=91%,R152*S152*T152*F!$B$91,IF(U152=92%,R152*S152*T152*F!$B$92,IF(U152=93%,R152*S152*T152*F!$B$93,IF(U152=94%,R152*S152*T152*F!$B$94,IF(U152=95%,R152*S152*T152*F!$B$95,IF(U152=96%,R152*S152*T152*F!$B$96,IF(U152=97%,R152*S152*T152*F!$B$97,IF(U152=98%,R152*S152*T152*F!$B$98,IF(U152=99%,R152*S152*T152*F!$B$99,IF(U152&gt;99%,R152*S152*T152*F!$B$100)))))))))))))))))))))))))))))))))))))))))))))))))))))))))*IF(ISNUMBER(E152),E152,1)*IF(ISNUMBER(D152),D152,1)</f>
        <v>0</v>
      </c>
      <c r="AA152" s="5">
        <f>G152*H152+K152*L152+O152*P152+S152*T152</f>
        <v>0</v>
      </c>
      <c r="AB152" s="112">
        <f>(H152*(IF(I152&lt;45%,0.5,IF(I152&lt;55%,0.8,IF(I152&lt;65%,0.9,IF(I152&lt;75%,1,IF(I152&lt;85%,1.1,1.2))))))+L152*(IF(M152&lt;45%,0.5,IF(M152&lt;55%,0.8,IF(M152&lt;65%,0.9,IF(M152&lt;75%,1,IF(M152&lt;85%,1.1,1.2))))))+P152*(IF(Q152&lt;45%,0.5,IF(Q152&lt;55%,0.8,IF(Q152&lt;65%,0.9,IF(Q152&lt;75%,1,IF(Q152&lt;85%,1.1,1.2))))))+T152*(IF(U152&lt;45%,0.5,IF(U152&lt;55%,0.8,IF(U152&lt;65%,0.9,IF(U152&lt;75%,1,IF(U152&lt;85%,1.1,1.2)))))))*IF(D152&gt;=0.8,6,IF(D152&lt;=0.4,1.5,3))</f>
        <v>0</v>
      </c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</row>
    <row r="153" spans="1:62" x14ac:dyDescent="0.25">
      <c r="A153" s="1125"/>
      <c r="B153" s="86" t="str">
        <f t="shared" ref="B153:E153" si="292">IF(B91="","",B91)</f>
        <v/>
      </c>
      <c r="C153" s="84" t="str">
        <f t="shared" si="292"/>
        <v/>
      </c>
      <c r="D153" s="63">
        <f t="shared" si="288"/>
        <v>0</v>
      </c>
      <c r="E153" s="85" t="str">
        <f t="shared" si="292"/>
        <v/>
      </c>
      <c r="F153" s="152"/>
      <c r="G153" s="94"/>
      <c r="H153" s="94"/>
      <c r="I153" s="93">
        <f t="shared" si="283"/>
        <v>0</v>
      </c>
      <c r="J153" s="152"/>
      <c r="K153" s="94"/>
      <c r="L153" s="94"/>
      <c r="M153" s="95">
        <f t="shared" si="284"/>
        <v>0</v>
      </c>
      <c r="N153" s="152"/>
      <c r="O153" s="94"/>
      <c r="P153" s="94"/>
      <c r="Q153" s="95">
        <f t="shared" si="285"/>
        <v>0</v>
      </c>
      <c r="R153" s="152"/>
      <c r="S153" s="94"/>
      <c r="T153" s="94"/>
      <c r="U153" s="93">
        <f t="shared" si="286"/>
        <v>0</v>
      </c>
      <c r="V153" s="113">
        <f t="shared" si="289"/>
        <v>0</v>
      </c>
      <c r="W153" s="114">
        <f t="shared" si="290"/>
        <v>0</v>
      </c>
      <c r="X153" s="36">
        <f t="shared" si="291"/>
        <v>0</v>
      </c>
      <c r="Y153" s="90" t="str">
        <f t="shared" si="223"/>
        <v/>
      </c>
      <c r="Z153" s="6">
        <f>(IF(I153&lt;30%,0,IF(I153&lt;35%,F153*G153*H153*F!$B$33,IF(I153&lt;40%,F153*G153*H153*F!$B$38,IF(I153&lt;45%,F153*G153*H153*F!$B$43,IF(I153&lt;50%,F153*G153*H153*F!$B$48,IF(I153=50%,F153*G153*H153*F!$B$50,IF(I153=51%,F153*G153*H153*F!$B$51,IF(I153=52%,F153*G153*H153*F!$B$52,IF(I153=53%,F153*G153*H153*F!$B$53,IF(I153=54%,F153*G153*H153*F!$B$54,IF(I153=55%,F153*G153*H153*F!$B$55,IF(I153=56%,F153*G153*H153*F!$B$56,IF(I153=57%,F153*G153*H153*F!$B$57,IF(I153=58%,F153*G153*H153*F!$B$58,IF(I153=59%,F153*G153*H153*F!$B$59,IF(I153=60%,F153*G153*H153*F!$B$60,IF(I153=61%,F153*G153*H153*F!$B$61,IF(I153=62%,F153*G153*H153*F!$B$62,IF(I153=63%,F153*G153*H153*F!$B$63,IF(I153=64%,F153*G153*H153*F!$B$64,IF(I153=65%,F153*G153*H153*F!$B$65,IF(I153=66%,F153*G153*H153*F!$B$66,IF(I153=67%,F153*G153*H153*F!$B$67,IF(I153=68%,F153*G153*H153*F!$B$68,IF(I153=69%,F153*G153*H153*F!$B$69,IF(I153=70%,F153*G153*H153*F!$B$70,IF(I153=71%,F153*G153*H153*F!$B$71,IF(I153=72%,F153*G153*H153*F!$B$72,IF(I153=73%,F153*G153*H153*F!$B$73,IF(I153=74%,F153*G153*H153*F!$B$74,IF(I153=75%,F153*G153*H153*F!$B$75,IF(I153=76%,F153*G153*H153*F!$B$76,IF(I153=77%,F153*G153*H153*F!$B$77,IF(I153=78%,F153*G153*H153*F!$B$78,IF(I153=79%,F153*G153*H153*F!$B$79,IF(I153=80%,F153*G153*H153*F!$B$80,IF(I153=81%,F153*G153*H153*F!$B$81,IF(I153=82%,F153*G153*H153*F!$B$82,IF(I153=83%,F153*G153*H153*F!$B$83,IF(I153=84%,F153*G153*H153*F!$B$84,IF(I153=85%,F153*G153*H153*F!$B$85,IF(I153=86%,F153*G153*H153*F!$B$86,IF(I153=87%,F153*G153*H153*F!$B$87,IF(I153=88%,F153*G153*H153*F!$B$88,IF(I153=89%,F153*G153*H153*F!$B$89,IF(I153=90%,F153*G153*H153*F!$B$90,IF(I153=91%,F153*G153*H153*F!$B$91,IF(I153=92%,F153*G153*H153*F!$B$92,IF(I153=93%,F153*G153*H153*F!$B$93,IF(I153=94%,F153*G153*H153*F!$B$94,IF(I153=95%,F153*G153*H153*F!$B$95,IF(I153=96%,F153*G153*H153*F!$B$96,IF(I153=97%,F153*G153*H153*F!$B$97,IF(I153=98%,F153*G153*H153*F!$B$98,IF(I153=99%,F153*G153*H153*F!$B$99,IF(I153&gt;99%,F153*G153*H153*F!$B$100,))))))))))))))))))))))))))))))))))))))))))))))))))))))))+IF(M153&lt;30%,0,IF(M153&lt;35%,J153*K153*L153*F!$B$33,IF(M153&lt;40%,J153*K153*L153*F!$B$38,IF(M153&lt;45%,J153*K153*L153*F!$B$43,IF(M153&lt;50%,J153*K153*L153*F!$B$48,IF(M153=50%,J153*K153*L153*F!$B$50,IF(M153=51%,J153*K153*L153*F!$B$51,IF(M153=52%,J153*K153*L153*F!$B$52,IF(M153=53%,J153*K153*L153*F!$B$53,IF(M153=54%,J153*K153*L153*F!$B$54,IF(M153=55%,J153*K153*L153*F!$B$55,IF(M153=56%,J153*K153*L153*F!$B$56,IF(M153=57%,J153*K153*L153*F!$B$57,IF(M153=58%,J153*K153*L153*F!$B$58,IF(M153=59%,J153*K153*L153*F!$B$59,IF(M153=60%,J153*K153*L153*F!$B$60,IF(M153=61%,J153*K153*L153*F!$B$61,IF(M153=62%,J153*K153*L153*F!$B$62,IF(M153=63%,J153*K153*L153*F!$B$63,IF(M153=64%,J153*K153*L153*F!$B$64,IF(M153=65%,J153*K153*L153*F!$B$65,IF(M153=66%,J153*K153*L153*F!$B$66,IF(M153=67%,J153*K153*L153*F!$B$67,IF(M153=68%,J153*K153*L153*F!$B$68,IF(M153=69%,J153*K153*L153*F!$B$69,IF(M153=70%,J153*K153*L153*F!$B$70,IF(M153=71%,J153*K153*L153*F!$B$71,IF(M153=72%,J153*K153*L153*F!$B$72,IF(M153=73%,J153*K153*L153*F!$B$73,IF(M153=74%,J153*K153*L153*F!$B$74,IF(M153=75%,J153*K153*L153*F!$B$75,IF(M153=76%,J153*K153*L153*F!$B$76,IF(M153=77%,J153*K153*L153*F!$B$77,IF(M153=78%,J153*K153*L153*F!$B$78,IF(M153=79%,J153*K153*L153*F!$B$79,IF(M153=80%,J153*K153*L153*F!$B$80,IF(M153=81%,J153*K153*L153*F!$B$81,IF(M153=82%,J153*K153*L153*F!$B$82,IF(M153=83%,J153*K153*L153*F!$B$83,IF(M153=84%,J153*K153*L153*F!$B$84,IF(M153=85%,J153*K153*L153*F!$B$85,IF(M153=86%,J153*K153*L153*F!$B$86,IF(M153=87%,J153*K153*L153*F!$B$87,IF(M153=88%,J153*K153*L153*F!$B$88,IF(M153=89%,J153*K153*L153*F!$B$89,IF(M153=90%,J153*K153*L153*F!$B$90,IF(M153=91%,J153*K153*L153*F!$B$91,IF(M153=92%,J153*K153*L153*F!$B$92,IF(M153=93%,J153*K153*L153*F!$B$93,IF(M153=94%,J153*K153*L153*F!$B$94,IF(M153=95%,J153*K153*L153*F!$B$95,IF(M153=96%,J153*K153*L153*F!$B$96,IF(M153=97%,J153*K153*L153*F!$B$97,IF(M153=98%,J153*K153*L153*F!$B$98,IF(M153=99%,J153*K153*L153*F!$B$99,IF(M153&gt;99%,J153*K153*L153*F!$B$100,))))))))))))))))))))))))))))))))))))))))))))))))))))))))+IF(Q153&lt;30%,0,IF(Q153&lt;35%,N153*O153*P153*F!$B$33,IF(Q153&lt;40%,N153*O153*P153*F!$B$38,IF(Q153&lt;45%,N153*O153*P153*F!$B$43,IF(Q153&lt;50%,N153*O153*P153*F!$B$48,IF(Q153=50%,N153*O153*P153*F!$B$50,IF(Q153=51%,N153*O153*P153*F!$B$51,IF(Q153=52%,N153*O153*P153*F!$B$52,IF(Q153=53%,N153*O153*P153*F!$B$53,IF(Q153=54%,N153*O153*P153*F!$B$54,IF(Q153=55%,N153*O153*P153*F!$B$55,IF(Q153=56%,N153*O153*P153*F!$B$56,IF(Q153=57%,N153*O153*P153*F!$B$57,IF(Q153=58%,N153*O153*P153*F!$B$58,IF(Q153=59%,N153*O153*P153*F!$B$59,IF(Q153=60%,N153*O153*P153*F!$B$60,IF(Q153=61%,N153*O153*P153*F!$B$61,IF(Q153=62%,N153*O153*P153*F!$B$62,IF(Q153=63%,N153*O153*P153*F!$B$63,IF(Q153=64%,N153*O153*P153*F!$B$64,IF(Q153=65%,N153*O153*P153*F!$B$65,IF(Q153=66%,N153*O153*P153*F!$B$66,IF(Q153=67%,N153*O153*P153*F!$B$67,IF(Q153=68%,N153*O153*P153*F!$B$68,IF(Q153=69%,N153*O153*P153*F!$B$69,IF(Q153=70%,N153*O153*P153*F!$B$70,IF(Q153=71%,N153*O153*P153*F!$B$71,IF(Q153=72%,N153*O153*P153*F!$B$72,IF(Q153=73%,N153*O153*P153*F!$B$73,IF(Q153=74%,N153*O153*P153*F!$B$74,IF(Q153=75%,N153*O153*P153*F!$B$75,IF(Q153=76%,N153*O153*P153*F!$B$76,IF(Q153=77%,N153*O153*P153*F!$B$77,IF(Q153=78%,N153*O153*P153*F!$B$78,IF(Q153=79%,N153*O153*P153*F!$B$79,IF(Q153=80%,N153*O153*P153*F!$B$80,IF(Q153=81%,N153*O153*P153*F!$B$81,IF(Q153=82%,N153*O153*P153*F!$B$82,IF(Q153=83%,N153*O153*P153*F!$B$83,IF(Q153=84%,N153*O153*P153*F!$B$84,IF(Q153=85%,N153*O153*P153*F!$B$85,IF(Q153=86%,N153*O153*P153*F!$B$86,IF(Q153=87%,N153*O153*P153*F!$B$87,IF(Q153=88%,N153*O153*P153*F!$B$88,IF(Q153=89%,N153*O153*P153*F!$B$89,IF(Q153=90%,N153*O153*P153*F!$B$90,IF(Q153=91%,N153*O153*P153*F!$B$91,IF(Q153=92%,N153*O153*P153*F!$B$92,IF(Q153=93%,N153*O153*P153*F!$B$93,IF(Q153=94%,N153*O153*P153*F!$B$94,IF(Q153=95%,N153*O153*P153*F!$B$95,IF(Q153=96%,N153*O153*P153*F!$B$96,IF(Q153=97%,N153*O153*P153*F!$B$97,IF(Q153=98%,N153*O153*P153*F!$B$98,IF(Q153=99%,N153*O153*P153*F!$B$99,IF(Q153&gt;99%,N153*O153*P153*F!$B$100,))))))))))))))))))))))))))))))))))))))))))))))))))))))))+IF(U153&lt;30%,0,IF(U153&lt;35%,R153*S153*T153*F!$B$33,IF(U153&lt;40%,R153*S153*T153*F!$B$38,IF(U153&lt;45%,R153*S153*T153*F!$B$43,IF(U153&lt;50%,R153*S153*T153*F!$B$48,IF(U153=50%,R153*S153*T153*F!$B$50,IF(U153=51%,R153*S153*T153*F!$B$51,IF(U153=52%,R153*S153*T153*F!$B$52,IF(U153=53%,R153*S153*T153*F!$B$53,IF(U153=54%,R153*S153*T153*F!$B$54,IF(U153=55%,R153*S153*T153*F!$B$55,IF(U153=56%,R153*S153*T153*F!$B$56,IF(U153=57%,R153*S153*T153*F!$B$57,IF(U153=58%,R153*S153*T153*F!$B$58,IF(U153=59%,R153*S153*T153*F!$B$59,IF(U153=60%,R153*S153*T153*F!$B$60,IF(U153=61%,R153*S153*T153*F!$B$61,IF(U153=62%,R153*S153*T153*F!$B$62,IF(U153=63%,R153*S153*T153*F!$B$63,IF(U153=64%,R153*S153*T153*F!$B$64,IF(U153=65%,R153*S153*T153*F!$B$65,IF(U153=66%,R153*S153*T153*F!$B$66,IF(U153=67%,R153*S153*T153*F!$B$67,IF(U153=68%,R153*S153*T153*F!$B$68,IF(U153=69%,R153*S153*T153*F!$B$69,IF(U153=70%,R153*S153*T153*F!$B$70,IF(U153=71%,R153*S153*T153*F!$B$71,IF(U153=72%,R153*S153*T153*F!$B$72,IF(U153=73%,R153*S153*T153*F!$B$73,IF(U153=74%,R153*S153*T153*F!$B$74,IF(U153=75%,R153*S153*T153*F!$B$75,IF(U153=76%,R153*S153*T153*F!$B$76,IF(U153=77%,R153*S153*T153*F!$B$77,IF(U153=78%,R153*S153*T153*F!$B$78,IF(U153=79%,R153*S153*T153*F!$B$79,IF(U153=80%,R153*S153*T153*F!$B$80,IF(U153=81%,R153*S153*T153*F!$B$81,IF(U153=82%,R153*S153*T153*F!$B$82,IF(U153=83%,R153*S153*T153*F!$B$83,IF(U153=84%,R153*S153*T153*F!$B$84,IF(U153=85%,R153*S153*T153*F!$B$85,IF(U153=86%,R153*S153*T153*F!$B$86,IF(U153=87%,R153*S153*T153*F!$B$87,IF(U153=88%,R153*S153*T153*F!$B$88,IF(U153=89%,R153*S153*T153*F!$B$89,IF(U153=90%,R153*S153*T153*F!$B$90,IF(U153=91%,R153*S153*T153*F!$B$91,IF(U153=92%,R153*S153*T153*F!$B$92,IF(U153=93%,R153*S153*T153*F!$B$93,IF(U153=94%,R153*S153*T153*F!$B$94,IF(U153=95%,R153*S153*T153*F!$B$95,IF(U153=96%,R153*S153*T153*F!$B$96,IF(U153=97%,R153*S153*T153*F!$B$97,IF(U153=98%,R153*S153*T153*F!$B$98,IF(U153=99%,R153*S153*T153*F!$B$99,IF(U153&gt;99%,R153*S153*T153*F!$B$100)))))))))))))))))))))))))))))))))))))))))))))))))))))))))*IF(ISNUMBER(E153),E153,1)*IF(ISNUMBER(D153),D153,1)</f>
        <v>0</v>
      </c>
      <c r="AA153" s="6">
        <f>G153*H153+K153*L153+O153*P153+S153*T153</f>
        <v>0</v>
      </c>
      <c r="AB153" s="115">
        <f>(H153*(IF(I153&lt;45%,0.5,IF(I153&lt;55%,0.8,IF(I153&lt;65%,0.9,IF(I153&lt;75%,1,IF(I153&lt;85%,1.1,1.2))))))+L153*(IF(M153&lt;45%,0.5,IF(M153&lt;55%,0.8,IF(M153&lt;65%,0.9,IF(M153&lt;75%,1,IF(M153&lt;85%,1.1,1.2))))))+P153*(IF(Q153&lt;45%,0.5,IF(Q153&lt;55%,0.8,IF(Q153&lt;65%,0.9,IF(Q153&lt;75%,1,IF(Q153&lt;85%,1.1,1.2))))))+T153*(IF(U153&lt;45%,0.5,IF(U153&lt;55%,0.8,IF(U153&lt;65%,0.9,IF(U153&lt;75%,1,IF(U153&lt;85%,1.1,1.2)))))))*IF(D153&gt;=0.8,6,IF(D153&lt;=0.4,1.5,3))</f>
        <v>0</v>
      </c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</row>
    <row r="154" spans="1:62" x14ac:dyDescent="0.25">
      <c r="A154" s="1125"/>
      <c r="B154" s="86" t="str">
        <f t="shared" ref="B154:E154" si="293">IF(B92="","",B92)</f>
        <v/>
      </c>
      <c r="C154" s="84" t="str">
        <f t="shared" si="293"/>
        <v/>
      </c>
      <c r="D154" s="63">
        <f t="shared" si="288"/>
        <v>0</v>
      </c>
      <c r="E154" s="85" t="str">
        <f t="shared" si="293"/>
        <v/>
      </c>
      <c r="F154" s="150"/>
      <c r="G154" s="100"/>
      <c r="H154" s="100"/>
      <c r="I154" s="101">
        <f t="shared" si="283"/>
        <v>0</v>
      </c>
      <c r="J154" s="150"/>
      <c r="K154" s="100"/>
      <c r="L154" s="100"/>
      <c r="M154" s="102">
        <f t="shared" si="284"/>
        <v>0</v>
      </c>
      <c r="N154" s="150"/>
      <c r="O154" s="100"/>
      <c r="P154" s="100"/>
      <c r="Q154" s="102">
        <f t="shared" si="285"/>
        <v>0</v>
      </c>
      <c r="R154" s="150"/>
      <c r="S154" s="100"/>
      <c r="T154" s="100"/>
      <c r="U154" s="101">
        <f t="shared" si="286"/>
        <v>0</v>
      </c>
      <c r="V154" s="110">
        <f t="shared" si="289"/>
        <v>0</v>
      </c>
      <c r="W154" s="111">
        <f t="shared" si="290"/>
        <v>0</v>
      </c>
      <c r="X154" s="53">
        <f>ROUND(IFERROR((W154/(Y154*IF(ISNUMBER(E154),E154,1))),0),2)</f>
        <v>0</v>
      </c>
      <c r="Y154" s="90" t="str">
        <f t="shared" si="223"/>
        <v/>
      </c>
      <c r="Z154" s="5">
        <f>(IF(I154&lt;30%,0,IF(I154&lt;35%,F154*G154*H154*F!$B$33,IF(I154&lt;40%,F154*G154*H154*F!$B$38,IF(I154&lt;45%,F154*G154*H154*F!$B$43,IF(I154&lt;50%,F154*G154*H154*F!$B$48,IF(I154=50%,F154*G154*H154*F!$B$50,IF(I154=51%,F154*G154*H154*F!$B$51,IF(I154=52%,F154*G154*H154*F!$B$52,IF(I154=53%,F154*G154*H154*F!$B$53,IF(I154=54%,F154*G154*H154*F!$B$54,IF(I154=55%,F154*G154*H154*F!$B$55,IF(I154=56%,F154*G154*H154*F!$B$56,IF(I154=57%,F154*G154*H154*F!$B$57,IF(I154=58%,F154*G154*H154*F!$B$58,IF(I154=59%,F154*G154*H154*F!$B$59,IF(I154=60%,F154*G154*H154*F!$B$60,IF(I154=61%,F154*G154*H154*F!$B$61,IF(I154=62%,F154*G154*H154*F!$B$62,IF(I154=63%,F154*G154*H154*F!$B$63,IF(I154=64%,F154*G154*H154*F!$B$64,IF(I154=65%,F154*G154*H154*F!$B$65,IF(I154=66%,F154*G154*H154*F!$B$66,IF(I154=67%,F154*G154*H154*F!$B$67,IF(I154=68%,F154*G154*H154*F!$B$68,IF(I154=69%,F154*G154*H154*F!$B$69,IF(I154=70%,F154*G154*H154*F!$B$70,IF(I154=71%,F154*G154*H154*F!$B$71,IF(I154=72%,F154*G154*H154*F!$B$72,IF(I154=73%,F154*G154*H154*F!$B$73,IF(I154=74%,F154*G154*H154*F!$B$74,IF(I154=75%,F154*G154*H154*F!$B$75,IF(I154=76%,F154*G154*H154*F!$B$76,IF(I154=77%,F154*G154*H154*F!$B$77,IF(I154=78%,F154*G154*H154*F!$B$78,IF(I154=79%,F154*G154*H154*F!$B$79,IF(I154=80%,F154*G154*H154*F!$B$80,IF(I154=81%,F154*G154*H154*F!$B$81,IF(I154=82%,F154*G154*H154*F!$B$82,IF(I154=83%,F154*G154*H154*F!$B$83,IF(I154=84%,F154*G154*H154*F!$B$84,IF(I154=85%,F154*G154*H154*F!$B$85,IF(I154=86%,F154*G154*H154*F!$B$86,IF(I154=87%,F154*G154*H154*F!$B$87,IF(I154=88%,F154*G154*H154*F!$B$88,IF(I154=89%,F154*G154*H154*F!$B$89,IF(I154=90%,F154*G154*H154*F!$B$90,IF(I154=91%,F154*G154*H154*F!$B$91,IF(I154=92%,F154*G154*H154*F!$B$92,IF(I154=93%,F154*G154*H154*F!$B$93,IF(I154=94%,F154*G154*H154*F!$B$94,IF(I154=95%,F154*G154*H154*F!$B$95,IF(I154=96%,F154*G154*H154*F!$B$96,IF(I154=97%,F154*G154*H154*F!$B$97,IF(I154=98%,F154*G154*H154*F!$B$98,IF(I154=99%,F154*G154*H154*F!$B$99,IF(I154&gt;99%,F154*G154*H154*F!$B$100,))))))))))))))))))))))))))))))))))))))))))))))))))))))))+IF(M154&lt;30%,0,IF(M154&lt;35%,J154*K154*L154*F!$B$33,IF(M154&lt;40%,J154*K154*L154*F!$B$38,IF(M154&lt;45%,J154*K154*L154*F!$B$43,IF(M154&lt;50%,J154*K154*L154*F!$B$48,IF(M154=50%,J154*K154*L154*F!$B$50,IF(M154=51%,J154*K154*L154*F!$B$51,IF(M154=52%,J154*K154*L154*F!$B$52,IF(M154=53%,J154*K154*L154*F!$B$53,IF(M154=54%,J154*K154*L154*F!$B$54,IF(M154=55%,J154*K154*L154*F!$B$55,IF(M154=56%,J154*K154*L154*F!$B$56,IF(M154=57%,J154*K154*L154*F!$B$57,IF(M154=58%,J154*K154*L154*F!$B$58,IF(M154=59%,J154*K154*L154*F!$B$59,IF(M154=60%,J154*K154*L154*F!$B$60,IF(M154=61%,J154*K154*L154*F!$B$61,IF(M154=62%,J154*K154*L154*F!$B$62,IF(M154=63%,J154*K154*L154*F!$B$63,IF(M154=64%,J154*K154*L154*F!$B$64,IF(M154=65%,J154*K154*L154*F!$B$65,IF(M154=66%,J154*K154*L154*F!$B$66,IF(M154=67%,J154*K154*L154*F!$B$67,IF(M154=68%,J154*K154*L154*F!$B$68,IF(M154=69%,J154*K154*L154*F!$B$69,IF(M154=70%,J154*K154*L154*F!$B$70,IF(M154=71%,J154*K154*L154*F!$B$71,IF(M154=72%,J154*K154*L154*F!$B$72,IF(M154=73%,J154*K154*L154*F!$B$73,IF(M154=74%,J154*K154*L154*F!$B$74,IF(M154=75%,J154*K154*L154*F!$B$75,IF(M154=76%,J154*K154*L154*F!$B$76,IF(M154=77%,J154*K154*L154*F!$B$77,IF(M154=78%,J154*K154*L154*F!$B$78,IF(M154=79%,J154*K154*L154*F!$B$79,IF(M154=80%,J154*K154*L154*F!$B$80,IF(M154=81%,J154*K154*L154*F!$B$81,IF(M154=82%,J154*K154*L154*F!$B$82,IF(M154=83%,J154*K154*L154*F!$B$83,IF(M154=84%,J154*K154*L154*F!$B$84,IF(M154=85%,J154*K154*L154*F!$B$85,IF(M154=86%,J154*K154*L154*F!$B$86,IF(M154=87%,J154*K154*L154*F!$B$87,IF(M154=88%,J154*K154*L154*F!$B$88,IF(M154=89%,J154*K154*L154*F!$B$89,IF(M154=90%,J154*K154*L154*F!$B$90,IF(M154=91%,J154*K154*L154*F!$B$91,IF(M154=92%,J154*K154*L154*F!$B$92,IF(M154=93%,J154*K154*L154*F!$B$93,IF(M154=94%,J154*K154*L154*F!$B$94,IF(M154=95%,J154*K154*L154*F!$B$95,IF(M154=96%,J154*K154*L154*F!$B$96,IF(M154=97%,J154*K154*L154*F!$B$97,IF(M154=98%,J154*K154*L154*F!$B$98,IF(M154=99%,J154*K154*L154*F!$B$99,IF(M154&gt;99%,J154*K154*L154*F!$B$100,))))))))))))))))))))))))))))))))))))))))))))))))))))))))+IF(Q154&lt;30%,0,IF(Q154&lt;35%,N154*O154*P154*F!$B$33,IF(Q154&lt;40%,N154*O154*P154*F!$B$38,IF(Q154&lt;45%,N154*O154*P154*F!$B$43,IF(Q154&lt;50%,N154*O154*P154*F!$B$48,IF(Q154=50%,N154*O154*P154*F!$B$50,IF(Q154=51%,N154*O154*P154*F!$B$51,IF(Q154=52%,N154*O154*P154*F!$B$52,IF(Q154=53%,N154*O154*P154*F!$B$53,IF(Q154=54%,N154*O154*P154*F!$B$54,IF(Q154=55%,N154*O154*P154*F!$B$55,IF(Q154=56%,N154*O154*P154*F!$B$56,IF(Q154=57%,N154*O154*P154*F!$B$57,IF(Q154=58%,N154*O154*P154*F!$B$58,IF(Q154=59%,N154*O154*P154*F!$B$59,IF(Q154=60%,N154*O154*P154*F!$B$60,IF(Q154=61%,N154*O154*P154*F!$B$61,IF(Q154=62%,N154*O154*P154*F!$B$62,IF(Q154=63%,N154*O154*P154*F!$B$63,IF(Q154=64%,N154*O154*P154*F!$B$64,IF(Q154=65%,N154*O154*P154*F!$B$65,IF(Q154=66%,N154*O154*P154*F!$B$66,IF(Q154=67%,N154*O154*P154*F!$B$67,IF(Q154=68%,N154*O154*P154*F!$B$68,IF(Q154=69%,N154*O154*P154*F!$B$69,IF(Q154=70%,N154*O154*P154*F!$B$70,IF(Q154=71%,N154*O154*P154*F!$B$71,IF(Q154=72%,N154*O154*P154*F!$B$72,IF(Q154=73%,N154*O154*P154*F!$B$73,IF(Q154=74%,N154*O154*P154*F!$B$74,IF(Q154=75%,N154*O154*P154*F!$B$75,IF(Q154=76%,N154*O154*P154*F!$B$76,IF(Q154=77%,N154*O154*P154*F!$B$77,IF(Q154=78%,N154*O154*P154*F!$B$78,IF(Q154=79%,N154*O154*P154*F!$B$79,IF(Q154=80%,N154*O154*P154*F!$B$80,IF(Q154=81%,N154*O154*P154*F!$B$81,IF(Q154=82%,N154*O154*P154*F!$B$82,IF(Q154=83%,N154*O154*P154*F!$B$83,IF(Q154=84%,N154*O154*P154*F!$B$84,IF(Q154=85%,N154*O154*P154*F!$B$85,IF(Q154=86%,N154*O154*P154*F!$B$86,IF(Q154=87%,N154*O154*P154*F!$B$87,IF(Q154=88%,N154*O154*P154*F!$B$88,IF(Q154=89%,N154*O154*P154*F!$B$89,IF(Q154=90%,N154*O154*P154*F!$B$90,IF(Q154=91%,N154*O154*P154*F!$B$91,IF(Q154=92%,N154*O154*P154*F!$B$92,IF(Q154=93%,N154*O154*P154*F!$B$93,IF(Q154=94%,N154*O154*P154*F!$B$94,IF(Q154=95%,N154*O154*P154*F!$B$95,IF(Q154=96%,N154*O154*P154*F!$B$96,IF(Q154=97%,N154*O154*P154*F!$B$97,IF(Q154=98%,N154*O154*P154*F!$B$98,IF(Q154=99%,N154*O154*P154*F!$B$99,IF(Q154&gt;99%,N154*O154*P154*F!$B$100,))))))))))))))))))))))))))))))))))))))))))))))))))))))))+IF(U154&lt;30%,0,IF(U154&lt;35%,R154*S154*T154*F!$B$33,IF(U154&lt;40%,R154*S154*T154*F!$B$38,IF(U154&lt;45%,R154*S154*T154*F!$B$43,IF(U154&lt;50%,R154*S154*T154*F!$B$48,IF(U154=50%,R154*S154*T154*F!$B$50,IF(U154=51%,R154*S154*T154*F!$B$51,IF(U154=52%,R154*S154*T154*F!$B$52,IF(U154=53%,R154*S154*T154*F!$B$53,IF(U154=54%,R154*S154*T154*F!$B$54,IF(U154=55%,R154*S154*T154*F!$B$55,IF(U154=56%,R154*S154*T154*F!$B$56,IF(U154=57%,R154*S154*T154*F!$B$57,IF(U154=58%,R154*S154*T154*F!$B$58,IF(U154=59%,R154*S154*T154*F!$B$59,IF(U154=60%,R154*S154*T154*F!$B$60,IF(U154=61%,R154*S154*T154*F!$B$61,IF(U154=62%,R154*S154*T154*F!$B$62,IF(U154=63%,R154*S154*T154*F!$B$63,IF(U154=64%,R154*S154*T154*F!$B$64,IF(U154=65%,R154*S154*T154*F!$B$65,IF(U154=66%,R154*S154*T154*F!$B$66,IF(U154=67%,R154*S154*T154*F!$B$67,IF(U154=68%,R154*S154*T154*F!$B$68,IF(U154=69%,R154*S154*T154*F!$B$69,IF(U154=70%,R154*S154*T154*F!$B$70,IF(U154=71%,R154*S154*T154*F!$B$71,IF(U154=72%,R154*S154*T154*F!$B$72,IF(U154=73%,R154*S154*T154*F!$B$73,IF(U154=74%,R154*S154*T154*F!$B$74,IF(U154=75%,R154*S154*T154*F!$B$75,IF(U154=76%,R154*S154*T154*F!$B$76,IF(U154=77%,R154*S154*T154*F!$B$77,IF(U154=78%,R154*S154*T154*F!$B$78,IF(U154=79%,R154*S154*T154*F!$B$79,IF(U154=80%,R154*S154*T154*F!$B$80,IF(U154=81%,R154*S154*T154*F!$B$81,IF(U154=82%,R154*S154*T154*F!$B$82,IF(U154=83%,R154*S154*T154*F!$B$83,IF(U154=84%,R154*S154*T154*F!$B$84,IF(U154=85%,R154*S154*T154*F!$B$85,IF(U154=86%,R154*S154*T154*F!$B$86,IF(U154=87%,R154*S154*T154*F!$B$87,IF(U154=88%,R154*S154*T154*F!$B$88,IF(U154=89%,R154*S154*T154*F!$B$89,IF(U154=90%,R154*S154*T154*F!$B$90,IF(U154=91%,R154*S154*T154*F!$B$91,IF(U154=92%,R154*S154*T154*F!$B$92,IF(U154=93%,R154*S154*T154*F!$B$93,IF(U154=94%,R154*S154*T154*F!$B$94,IF(U154=95%,R154*S154*T154*F!$B$95,IF(U154=96%,R154*S154*T154*F!$B$96,IF(U154=97%,R154*S154*T154*F!$B$97,IF(U154=98%,R154*S154*T154*F!$B$98,IF(U154=99%,R154*S154*T154*F!$B$99,IF(U154&gt;99%,R154*S154*T154*F!$B$100)))))))))))))))))))))))))))))))))))))))))))))))))))))))))*IF(ISNUMBER(E154),E154,1)*IF(ISNUMBER(D154),D154,1)</f>
        <v>0</v>
      </c>
      <c r="AA154" s="5">
        <f>G154*H154+K154*L154+O154*P154+S154*T154</f>
        <v>0</v>
      </c>
      <c r="AB154" s="112">
        <f>(H154*(IF(I154&lt;45%,0.5,IF(I154&lt;55%,0.8,IF(I154&lt;65%,0.9,IF(I154&lt;75%,1,IF(I154&lt;85%,1.1,1.2))))))+L154*(IF(M154&lt;45%,0.5,IF(M154&lt;55%,0.8,IF(M154&lt;65%,0.9,IF(M154&lt;75%,1,IF(M154&lt;85%,1.1,1.2))))))+P154*(IF(Q154&lt;45%,0.5,IF(Q154&lt;55%,0.8,IF(Q154&lt;65%,0.9,IF(Q154&lt;75%,1,IF(Q154&lt;85%,1.1,1.2))))))+T154*(IF(U154&lt;45%,0.5,IF(U154&lt;55%,0.8,IF(U154&lt;65%,0.9,IF(U154&lt;75%,1,IF(U154&lt;85%,1.1,1.2)))))))*IF(D154&gt;=0.8,6,IF(D154&lt;=0.4,1.5,3))</f>
        <v>0</v>
      </c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</row>
    <row r="155" spans="1:62" x14ac:dyDescent="0.25">
      <c r="A155" s="1125"/>
      <c r="B155" s="86" t="str">
        <f t="shared" ref="B155:E155" si="294">IF(B93="","",B93)</f>
        <v/>
      </c>
      <c r="C155" s="84" t="str">
        <f t="shared" si="294"/>
        <v/>
      </c>
      <c r="D155" s="63">
        <f t="shared" si="288"/>
        <v>0</v>
      </c>
      <c r="E155" s="85" t="str">
        <f t="shared" si="294"/>
        <v/>
      </c>
      <c r="F155" s="152"/>
      <c r="G155" s="94"/>
      <c r="H155" s="94"/>
      <c r="I155" s="93">
        <f t="shared" si="283"/>
        <v>0</v>
      </c>
      <c r="J155" s="152"/>
      <c r="K155" s="94"/>
      <c r="L155" s="94"/>
      <c r="M155" s="95">
        <f t="shared" si="284"/>
        <v>0</v>
      </c>
      <c r="N155" s="152"/>
      <c r="O155" s="94"/>
      <c r="P155" s="94"/>
      <c r="Q155" s="95">
        <f t="shared" si="285"/>
        <v>0</v>
      </c>
      <c r="R155" s="152"/>
      <c r="S155" s="94"/>
      <c r="T155" s="94"/>
      <c r="U155" s="93">
        <f t="shared" si="286"/>
        <v>0</v>
      </c>
      <c r="V155" s="113">
        <f t="shared" si="289"/>
        <v>0</v>
      </c>
      <c r="W155" s="114">
        <f t="shared" si="290"/>
        <v>0</v>
      </c>
      <c r="X155" s="36">
        <f t="shared" ref="X155" si="295">ROUND(IFERROR((W155/(Y155*IF(ISNUMBER(E155),E155,1))),0),2)</f>
        <v>0</v>
      </c>
      <c r="Y155" s="90" t="str">
        <f t="shared" si="223"/>
        <v/>
      </c>
      <c r="Z155" s="6">
        <f>(IF(I155&lt;30%,0,IF(I155&lt;35%,F155*G155*H155*F!$B$33,IF(I155&lt;40%,F155*G155*H155*F!$B$38,IF(I155&lt;45%,F155*G155*H155*F!$B$43,IF(I155&lt;50%,F155*G155*H155*F!$B$48,IF(I155=50%,F155*G155*H155*F!$B$50,IF(I155=51%,F155*G155*H155*F!$B$51,IF(I155=52%,F155*G155*H155*F!$B$52,IF(I155=53%,F155*G155*H155*F!$B$53,IF(I155=54%,F155*G155*H155*F!$B$54,IF(I155=55%,F155*G155*H155*F!$B$55,IF(I155=56%,F155*G155*H155*F!$B$56,IF(I155=57%,F155*G155*H155*F!$B$57,IF(I155=58%,F155*G155*H155*F!$B$58,IF(I155=59%,F155*G155*H155*F!$B$59,IF(I155=60%,F155*G155*H155*F!$B$60,IF(I155=61%,F155*G155*H155*F!$B$61,IF(I155=62%,F155*G155*H155*F!$B$62,IF(I155=63%,F155*G155*H155*F!$B$63,IF(I155=64%,F155*G155*H155*F!$B$64,IF(I155=65%,F155*G155*H155*F!$B$65,IF(I155=66%,F155*G155*H155*F!$B$66,IF(I155=67%,F155*G155*H155*F!$B$67,IF(I155=68%,F155*G155*H155*F!$B$68,IF(I155=69%,F155*G155*H155*F!$B$69,IF(I155=70%,F155*G155*H155*F!$B$70,IF(I155=71%,F155*G155*H155*F!$B$71,IF(I155=72%,F155*G155*H155*F!$B$72,IF(I155=73%,F155*G155*H155*F!$B$73,IF(I155=74%,F155*G155*H155*F!$B$74,IF(I155=75%,F155*G155*H155*F!$B$75,IF(I155=76%,F155*G155*H155*F!$B$76,IF(I155=77%,F155*G155*H155*F!$B$77,IF(I155=78%,F155*G155*H155*F!$B$78,IF(I155=79%,F155*G155*H155*F!$B$79,IF(I155=80%,F155*G155*H155*F!$B$80,IF(I155=81%,F155*G155*H155*F!$B$81,IF(I155=82%,F155*G155*H155*F!$B$82,IF(I155=83%,F155*G155*H155*F!$B$83,IF(I155=84%,F155*G155*H155*F!$B$84,IF(I155=85%,F155*G155*H155*F!$B$85,IF(I155=86%,F155*G155*H155*F!$B$86,IF(I155=87%,F155*G155*H155*F!$B$87,IF(I155=88%,F155*G155*H155*F!$B$88,IF(I155=89%,F155*G155*H155*F!$B$89,IF(I155=90%,F155*G155*H155*F!$B$90,IF(I155=91%,F155*G155*H155*F!$B$91,IF(I155=92%,F155*G155*H155*F!$B$92,IF(I155=93%,F155*G155*H155*F!$B$93,IF(I155=94%,F155*G155*H155*F!$B$94,IF(I155=95%,F155*G155*H155*F!$B$95,IF(I155=96%,F155*G155*H155*F!$B$96,IF(I155=97%,F155*G155*H155*F!$B$97,IF(I155=98%,F155*G155*H155*F!$B$98,IF(I155=99%,F155*G155*H155*F!$B$99,IF(I155&gt;99%,F155*G155*H155*F!$B$100,))))))))))))))))))))))))))))))))))))))))))))))))))))))))+IF(M155&lt;30%,0,IF(M155&lt;35%,J155*K155*L155*F!$B$33,IF(M155&lt;40%,J155*K155*L155*F!$B$38,IF(M155&lt;45%,J155*K155*L155*F!$B$43,IF(M155&lt;50%,J155*K155*L155*F!$B$48,IF(M155=50%,J155*K155*L155*F!$B$50,IF(M155=51%,J155*K155*L155*F!$B$51,IF(M155=52%,J155*K155*L155*F!$B$52,IF(M155=53%,J155*K155*L155*F!$B$53,IF(M155=54%,J155*K155*L155*F!$B$54,IF(M155=55%,J155*K155*L155*F!$B$55,IF(M155=56%,J155*K155*L155*F!$B$56,IF(M155=57%,J155*K155*L155*F!$B$57,IF(M155=58%,J155*K155*L155*F!$B$58,IF(M155=59%,J155*K155*L155*F!$B$59,IF(M155=60%,J155*K155*L155*F!$B$60,IF(M155=61%,J155*K155*L155*F!$B$61,IF(M155=62%,J155*K155*L155*F!$B$62,IF(M155=63%,J155*K155*L155*F!$B$63,IF(M155=64%,J155*K155*L155*F!$B$64,IF(M155=65%,J155*K155*L155*F!$B$65,IF(M155=66%,J155*K155*L155*F!$B$66,IF(M155=67%,J155*K155*L155*F!$B$67,IF(M155=68%,J155*K155*L155*F!$B$68,IF(M155=69%,J155*K155*L155*F!$B$69,IF(M155=70%,J155*K155*L155*F!$B$70,IF(M155=71%,J155*K155*L155*F!$B$71,IF(M155=72%,J155*K155*L155*F!$B$72,IF(M155=73%,J155*K155*L155*F!$B$73,IF(M155=74%,J155*K155*L155*F!$B$74,IF(M155=75%,J155*K155*L155*F!$B$75,IF(M155=76%,J155*K155*L155*F!$B$76,IF(M155=77%,J155*K155*L155*F!$B$77,IF(M155=78%,J155*K155*L155*F!$B$78,IF(M155=79%,J155*K155*L155*F!$B$79,IF(M155=80%,J155*K155*L155*F!$B$80,IF(M155=81%,J155*K155*L155*F!$B$81,IF(M155=82%,J155*K155*L155*F!$B$82,IF(M155=83%,J155*K155*L155*F!$B$83,IF(M155=84%,J155*K155*L155*F!$B$84,IF(M155=85%,J155*K155*L155*F!$B$85,IF(M155=86%,J155*K155*L155*F!$B$86,IF(M155=87%,J155*K155*L155*F!$B$87,IF(M155=88%,J155*K155*L155*F!$B$88,IF(M155=89%,J155*K155*L155*F!$B$89,IF(M155=90%,J155*K155*L155*F!$B$90,IF(M155=91%,J155*K155*L155*F!$B$91,IF(M155=92%,J155*K155*L155*F!$B$92,IF(M155=93%,J155*K155*L155*F!$B$93,IF(M155=94%,J155*K155*L155*F!$B$94,IF(M155=95%,J155*K155*L155*F!$B$95,IF(M155=96%,J155*K155*L155*F!$B$96,IF(M155=97%,J155*K155*L155*F!$B$97,IF(M155=98%,J155*K155*L155*F!$B$98,IF(M155=99%,J155*K155*L155*F!$B$99,IF(M155&gt;99%,J155*K155*L155*F!$B$100,))))))))))))))))))))))))))))))))))))))))))))))))))))))))+IF(Q155&lt;30%,0,IF(Q155&lt;35%,N155*O155*P155*F!$B$33,IF(Q155&lt;40%,N155*O155*P155*F!$B$38,IF(Q155&lt;45%,N155*O155*P155*F!$B$43,IF(Q155&lt;50%,N155*O155*P155*F!$B$48,IF(Q155=50%,N155*O155*P155*F!$B$50,IF(Q155=51%,N155*O155*P155*F!$B$51,IF(Q155=52%,N155*O155*P155*F!$B$52,IF(Q155=53%,N155*O155*P155*F!$B$53,IF(Q155=54%,N155*O155*P155*F!$B$54,IF(Q155=55%,N155*O155*P155*F!$B$55,IF(Q155=56%,N155*O155*P155*F!$B$56,IF(Q155=57%,N155*O155*P155*F!$B$57,IF(Q155=58%,N155*O155*P155*F!$B$58,IF(Q155=59%,N155*O155*P155*F!$B$59,IF(Q155=60%,N155*O155*P155*F!$B$60,IF(Q155=61%,N155*O155*P155*F!$B$61,IF(Q155=62%,N155*O155*P155*F!$B$62,IF(Q155=63%,N155*O155*P155*F!$B$63,IF(Q155=64%,N155*O155*P155*F!$B$64,IF(Q155=65%,N155*O155*P155*F!$B$65,IF(Q155=66%,N155*O155*P155*F!$B$66,IF(Q155=67%,N155*O155*P155*F!$B$67,IF(Q155=68%,N155*O155*P155*F!$B$68,IF(Q155=69%,N155*O155*P155*F!$B$69,IF(Q155=70%,N155*O155*P155*F!$B$70,IF(Q155=71%,N155*O155*P155*F!$B$71,IF(Q155=72%,N155*O155*P155*F!$B$72,IF(Q155=73%,N155*O155*P155*F!$B$73,IF(Q155=74%,N155*O155*P155*F!$B$74,IF(Q155=75%,N155*O155*P155*F!$B$75,IF(Q155=76%,N155*O155*P155*F!$B$76,IF(Q155=77%,N155*O155*P155*F!$B$77,IF(Q155=78%,N155*O155*P155*F!$B$78,IF(Q155=79%,N155*O155*P155*F!$B$79,IF(Q155=80%,N155*O155*P155*F!$B$80,IF(Q155=81%,N155*O155*P155*F!$B$81,IF(Q155=82%,N155*O155*P155*F!$B$82,IF(Q155=83%,N155*O155*P155*F!$B$83,IF(Q155=84%,N155*O155*P155*F!$B$84,IF(Q155=85%,N155*O155*P155*F!$B$85,IF(Q155=86%,N155*O155*P155*F!$B$86,IF(Q155=87%,N155*O155*P155*F!$B$87,IF(Q155=88%,N155*O155*P155*F!$B$88,IF(Q155=89%,N155*O155*P155*F!$B$89,IF(Q155=90%,N155*O155*P155*F!$B$90,IF(Q155=91%,N155*O155*P155*F!$B$91,IF(Q155=92%,N155*O155*P155*F!$B$92,IF(Q155=93%,N155*O155*P155*F!$B$93,IF(Q155=94%,N155*O155*P155*F!$B$94,IF(Q155=95%,N155*O155*P155*F!$B$95,IF(Q155=96%,N155*O155*P155*F!$B$96,IF(Q155=97%,N155*O155*P155*F!$B$97,IF(Q155=98%,N155*O155*P155*F!$B$98,IF(Q155=99%,N155*O155*P155*F!$B$99,IF(Q155&gt;99%,N155*O155*P155*F!$B$100,))))))))))))))))))))))))))))))))))))))))))))))))))))))))+IF(U155&lt;30%,0,IF(U155&lt;35%,R155*S155*T155*F!$B$33,IF(U155&lt;40%,R155*S155*T155*F!$B$38,IF(U155&lt;45%,R155*S155*T155*F!$B$43,IF(U155&lt;50%,R155*S155*T155*F!$B$48,IF(U155=50%,R155*S155*T155*F!$B$50,IF(U155=51%,R155*S155*T155*F!$B$51,IF(U155=52%,R155*S155*T155*F!$B$52,IF(U155=53%,R155*S155*T155*F!$B$53,IF(U155=54%,R155*S155*T155*F!$B$54,IF(U155=55%,R155*S155*T155*F!$B$55,IF(U155=56%,R155*S155*T155*F!$B$56,IF(U155=57%,R155*S155*T155*F!$B$57,IF(U155=58%,R155*S155*T155*F!$B$58,IF(U155=59%,R155*S155*T155*F!$B$59,IF(U155=60%,R155*S155*T155*F!$B$60,IF(U155=61%,R155*S155*T155*F!$B$61,IF(U155=62%,R155*S155*T155*F!$B$62,IF(U155=63%,R155*S155*T155*F!$B$63,IF(U155=64%,R155*S155*T155*F!$B$64,IF(U155=65%,R155*S155*T155*F!$B$65,IF(U155=66%,R155*S155*T155*F!$B$66,IF(U155=67%,R155*S155*T155*F!$B$67,IF(U155=68%,R155*S155*T155*F!$B$68,IF(U155=69%,R155*S155*T155*F!$B$69,IF(U155=70%,R155*S155*T155*F!$B$70,IF(U155=71%,R155*S155*T155*F!$B$71,IF(U155=72%,R155*S155*T155*F!$B$72,IF(U155=73%,R155*S155*T155*F!$B$73,IF(U155=74%,R155*S155*T155*F!$B$74,IF(U155=75%,R155*S155*T155*F!$B$75,IF(U155=76%,R155*S155*T155*F!$B$76,IF(U155=77%,R155*S155*T155*F!$B$77,IF(U155=78%,R155*S155*T155*F!$B$78,IF(U155=79%,R155*S155*T155*F!$B$79,IF(U155=80%,R155*S155*T155*F!$B$80,IF(U155=81%,R155*S155*T155*F!$B$81,IF(U155=82%,R155*S155*T155*F!$B$82,IF(U155=83%,R155*S155*T155*F!$B$83,IF(U155=84%,R155*S155*T155*F!$B$84,IF(U155=85%,R155*S155*T155*F!$B$85,IF(U155=86%,R155*S155*T155*F!$B$86,IF(U155=87%,R155*S155*T155*F!$B$87,IF(U155=88%,R155*S155*T155*F!$B$88,IF(U155=89%,R155*S155*T155*F!$B$89,IF(U155=90%,R155*S155*T155*F!$B$90,IF(U155=91%,R155*S155*T155*F!$B$91,IF(U155=92%,R155*S155*T155*F!$B$92,IF(U155=93%,R155*S155*T155*F!$B$93,IF(U155=94%,R155*S155*T155*F!$B$94,IF(U155=95%,R155*S155*T155*F!$B$95,IF(U155=96%,R155*S155*T155*F!$B$96,IF(U155=97%,R155*S155*T155*F!$B$97,IF(U155=98%,R155*S155*T155*F!$B$98,IF(U155=99%,R155*S155*T155*F!$B$99,IF(U155&gt;99%,R155*S155*T155*F!$B$100)))))))))))))))))))))))))))))))))))))))))))))))))))))))))*IF(ISNUMBER(E155),E155,1)*IF(ISNUMBER(D155),D155,1)</f>
        <v>0</v>
      </c>
      <c r="AA155" s="6">
        <f>G155*H155+K155*L155+O155*P155+S155*T155</f>
        <v>0</v>
      </c>
      <c r="AB155" s="115">
        <f>(H155*(IF(I155&lt;45%,0.5,IF(I155&lt;55%,0.8,IF(I155&lt;65%,0.9,IF(I155&lt;75%,1,IF(I155&lt;85%,1.1,1.2))))))+L155*(IF(M155&lt;45%,0.5,IF(M155&lt;55%,0.8,IF(M155&lt;65%,0.9,IF(M155&lt;75%,1,IF(M155&lt;85%,1.1,1.2))))))+P155*(IF(Q155&lt;45%,0.5,IF(Q155&lt;55%,0.8,IF(Q155&lt;65%,0.9,IF(Q155&lt;75%,1,IF(Q155&lt;85%,1.1,1.2))))))+T155*(IF(U155&lt;45%,0.5,IF(U155&lt;55%,0.8,IF(U155&lt;65%,0.9,IF(U155&lt;75%,1,IF(U155&lt;85%,1.1,1.2)))))))*IF(D155&gt;=0.8,6,IF(D155&lt;=0.4,1.5,3))</f>
        <v>0</v>
      </c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</row>
    <row r="156" spans="1:62" x14ac:dyDescent="0.25">
      <c r="A156" s="1125"/>
      <c r="B156" s="86"/>
      <c r="C156" s="84"/>
      <c r="D156" s="134">
        <f>ROUND(IFERROR((D151*(G151*H151+K151*L151+O151*P151+S151*T151)+D152*(G152*H152+K152*L152+O152*P152+S152*T152)+D153*(G153*H153+K153*L153+O153*P153+S153*T153)+D154*(G154*H154+K154*L154+O154*P154+S154*T154)+D155*(G155*H155+K155*L155+O155*P155+S155*T155))/((G151*H151+K151*L151+O151*P151+S151*T151)+(G152*H152+K152*L152+O152*P152+S152*T152)+(G153*H153+K153*L153+O153*P153+S153*T153)+(G154*H154+K154*L154+O154*P154+S154*T154)+(G155*H155+K155*L155+O155*P155+S155*T155)),0),3)</f>
        <v>0</v>
      </c>
      <c r="E156" s="85"/>
      <c r="F156" s="65" t="str">
        <f t="shared" ref="F156" si="296">IF(I156&lt;&gt;0,(IFERROR(IF($Y156&gt;15,MROUND($Y156*I156,0.5),MROUND($Y156*I156,0.1)),)),"")</f>
        <v/>
      </c>
      <c r="G156" s="100"/>
      <c r="H156" s="100"/>
      <c r="I156" s="101"/>
      <c r="J156" s="65" t="str">
        <f t="shared" ref="J156" si="297">IF(M156&lt;&gt;0,(IFERROR(IF($Y156&gt;15,MROUND($Y156*M156,0.5),MROUND($Y156*M156,0.1)),)),"")</f>
        <v/>
      </c>
      <c r="K156" s="100"/>
      <c r="L156" s="100"/>
      <c r="M156" s="102"/>
      <c r="N156" s="65" t="str">
        <f t="shared" ref="N156" si="298">IF(Q156&lt;&gt;0,(IFERROR(IF($Y156&gt;15,MROUND($Y156*Q156,0.5),MROUND($Y156*Q156,0.1)),)),"")</f>
        <v/>
      </c>
      <c r="O156" s="100"/>
      <c r="P156" s="100"/>
      <c r="Q156" s="102"/>
      <c r="R156" s="65" t="str">
        <f t="shared" ref="R156" si="299">IF(U156&lt;&gt;0,(IFERROR(IF($Y156&gt;15,MROUND($Y156*U156,0.5),MROUND($Y156*U156,0.1)),)),"")</f>
        <v/>
      </c>
      <c r="S156" s="100"/>
      <c r="T156" s="100"/>
      <c r="U156" s="101"/>
      <c r="V156" s="122">
        <f>SUM(V151:V155)</f>
        <v>0</v>
      </c>
      <c r="W156" s="117">
        <f>IFERROR(V156/AA156,0)</f>
        <v>0</v>
      </c>
      <c r="X156" s="118">
        <f>ROUND(IFERROR((D151*(I151*G151*H151+M151*K151*L151+Q151*O151*P151+U151*S151*T151)+D152*(I152*G152*H152+M152*K152*L152+Q152*O152*P152+U152*S152*T152)+D153*(I153*G153*H153+M153*K153*L153+Q153*O153*P153+U153*S153*T153)+D154*(I154*G154*H154+M154*K154*L154+Q154*O154*P154+U154*S154*T154)+D155*(I155*G155*H155+M155*K155*L155+Q155*O155*P155+U155*S155*T155))/(D151*(G151*H151+K151*L151+O151*P151+S151*T151)+D152*(G152*H152+K152*L152+O152*P152+S152*T152)+D153*(G153*H153+K153*L153+O153*P153+S153*T153)+D154*(G154*H154+K154*L154+O154*P154+S154*T154)+D155*(G155*H155+K155*L155+O155*P155+S155*T155)),0),2)</f>
        <v>0</v>
      </c>
      <c r="Y156" s="117"/>
      <c r="Z156" s="117">
        <f>SUM(Z151:Z155)</f>
        <v>0</v>
      </c>
      <c r="AA156" s="117">
        <f>SUM(AA151:AA155)</f>
        <v>0</v>
      </c>
      <c r="AB156" s="119">
        <f>IF(SUM(AB151:AB155)=0,TIME(,0,),TIME(,SUM(AB151:AB155)+30,))</f>
        <v>0</v>
      </c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</row>
    <row r="157" spans="1:62" x14ac:dyDescent="0.25">
      <c r="A157" s="1125"/>
      <c r="B157" s="86" t="str">
        <f t="shared" ref="B157:E157" si="300">IF(B95="","",B95)</f>
        <v/>
      </c>
      <c r="C157" s="84" t="str">
        <f t="shared" si="300"/>
        <v/>
      </c>
      <c r="D157" s="63">
        <f>D95</f>
        <v>0</v>
      </c>
      <c r="E157" s="85" t="str">
        <f t="shared" si="300"/>
        <v/>
      </c>
      <c r="F157" s="152"/>
      <c r="G157" s="94"/>
      <c r="H157" s="94"/>
      <c r="I157" s="93">
        <f t="shared" ref="I157:I161" si="301">IFERROR(ROUND(F157/$Y157,2),)</f>
        <v>0</v>
      </c>
      <c r="J157" s="152"/>
      <c r="K157" s="94"/>
      <c r="L157" s="94"/>
      <c r="M157" s="95">
        <f t="shared" ref="M157:M161" si="302">IFERROR(ROUND(J157/$Y157,2),)</f>
        <v>0</v>
      </c>
      <c r="N157" s="152"/>
      <c r="O157" s="94"/>
      <c r="P157" s="94"/>
      <c r="Q157" s="95">
        <f t="shared" ref="Q157:Q161" si="303">IFERROR(ROUND(N157/$Y157,2),)</f>
        <v>0</v>
      </c>
      <c r="R157" s="152"/>
      <c r="S157" s="94"/>
      <c r="T157" s="94"/>
      <c r="U157" s="93">
        <f t="shared" ref="U157:U161" si="304">IFERROR(ROUND(R157/$Y157,2),)</f>
        <v>0</v>
      </c>
      <c r="V157" s="113">
        <f>(IF(ISNUMBER(F157),F157,1)*G157*H157+IF(ISNUMBER(J157),J157,1)*K157*L157+IF(ISNUMBER(N157),N157,1)*O157*P157+IF(ISNUMBER(R157),R157,1)*S157*T157)*IF(ISNUMBER(E157),E157,1)</f>
        <v>0</v>
      </c>
      <c r="W157" s="114">
        <f>IFERROR((IF(ISNUMBER(F157),F157,1)*G157*H157+IF(ISNUMBER(J157),J157,1)*K157*L157+IF(ISNUMBER(N157),N157,1)*O157*P157+IF(ISNUMBER(R157),R157,1)*S157*T157)*IF(ISNUMBER(E157),E157,1)/(G157*H157+K157*L157+O157*P157+S157*T157),0)</f>
        <v>0</v>
      </c>
      <c r="X157" s="36">
        <f>ROUND(IFERROR((W157/(Y157*IF(ISNUMBER(E157),E157,1))),0),2)</f>
        <v>0</v>
      </c>
      <c r="Y157" s="90" t="str">
        <f t="shared" si="223"/>
        <v/>
      </c>
      <c r="Z157" s="6">
        <f>(IF(I157&lt;30%,0,IF(I157&lt;35%,F157*G157*H157*F!$B$33,IF(I157&lt;40%,F157*G157*H157*F!$B$38,IF(I157&lt;45%,F157*G157*H157*F!$B$43,IF(I157&lt;50%,F157*G157*H157*F!$B$48,IF(I157=50%,F157*G157*H157*F!$B$50,IF(I157=51%,F157*G157*H157*F!$B$51,IF(I157=52%,F157*G157*H157*F!$B$52,IF(I157=53%,F157*G157*H157*F!$B$53,IF(I157=54%,F157*G157*H157*F!$B$54,IF(I157=55%,F157*G157*H157*F!$B$55,IF(I157=56%,F157*G157*H157*F!$B$56,IF(I157=57%,F157*G157*H157*F!$B$57,IF(I157=58%,F157*G157*H157*F!$B$58,IF(I157=59%,F157*G157*H157*F!$B$59,IF(I157=60%,F157*G157*H157*F!$B$60,IF(I157=61%,F157*G157*H157*F!$B$61,IF(I157=62%,F157*G157*H157*F!$B$62,IF(I157=63%,F157*G157*H157*F!$B$63,IF(I157=64%,F157*G157*H157*F!$B$64,IF(I157=65%,F157*G157*H157*F!$B$65,IF(I157=66%,F157*G157*H157*F!$B$66,IF(I157=67%,F157*G157*H157*F!$B$67,IF(I157=68%,F157*G157*H157*F!$B$68,IF(I157=69%,F157*G157*H157*F!$B$69,IF(I157=70%,F157*G157*H157*F!$B$70,IF(I157=71%,F157*G157*H157*F!$B$71,IF(I157=72%,F157*G157*H157*F!$B$72,IF(I157=73%,F157*G157*H157*F!$B$73,IF(I157=74%,F157*G157*H157*F!$B$74,IF(I157=75%,F157*G157*H157*F!$B$75,IF(I157=76%,F157*G157*H157*F!$B$76,IF(I157=77%,F157*G157*H157*F!$B$77,IF(I157=78%,F157*G157*H157*F!$B$78,IF(I157=79%,F157*G157*H157*F!$B$79,IF(I157=80%,F157*G157*H157*F!$B$80,IF(I157=81%,F157*G157*H157*F!$B$81,IF(I157=82%,F157*G157*H157*F!$B$82,IF(I157=83%,F157*G157*H157*F!$B$83,IF(I157=84%,F157*G157*H157*F!$B$84,IF(I157=85%,F157*G157*H157*F!$B$85,IF(I157=86%,F157*G157*H157*F!$B$86,IF(I157=87%,F157*G157*H157*F!$B$87,IF(I157=88%,F157*G157*H157*F!$B$88,IF(I157=89%,F157*G157*H157*F!$B$89,IF(I157=90%,F157*G157*H157*F!$B$90,IF(I157=91%,F157*G157*H157*F!$B$91,IF(I157=92%,F157*G157*H157*F!$B$92,IF(I157=93%,F157*G157*H157*F!$B$93,IF(I157=94%,F157*G157*H157*F!$B$94,IF(I157=95%,F157*G157*H157*F!$B$95,IF(I157=96%,F157*G157*H157*F!$B$96,IF(I157=97%,F157*G157*H157*F!$B$97,IF(I157=98%,F157*G157*H157*F!$B$98,IF(I157=99%,F157*G157*H157*F!$B$99,IF(I157&gt;99%,F157*G157*H157*F!$B$100,))))))))))))))))))))))))))))))))))))))))))))))))))))))))+IF(M157&lt;30%,0,IF(M157&lt;35%,J157*K157*L157*F!$B$33,IF(M157&lt;40%,J157*K157*L157*F!$B$38,IF(M157&lt;45%,J157*K157*L157*F!$B$43,IF(M157&lt;50%,J157*K157*L157*F!$B$48,IF(M157=50%,J157*K157*L157*F!$B$50,IF(M157=51%,J157*K157*L157*F!$B$51,IF(M157=52%,J157*K157*L157*F!$B$52,IF(M157=53%,J157*K157*L157*F!$B$53,IF(M157=54%,J157*K157*L157*F!$B$54,IF(M157=55%,J157*K157*L157*F!$B$55,IF(M157=56%,J157*K157*L157*F!$B$56,IF(M157=57%,J157*K157*L157*F!$B$57,IF(M157=58%,J157*K157*L157*F!$B$58,IF(M157=59%,J157*K157*L157*F!$B$59,IF(M157=60%,J157*K157*L157*F!$B$60,IF(M157=61%,J157*K157*L157*F!$B$61,IF(M157=62%,J157*K157*L157*F!$B$62,IF(M157=63%,J157*K157*L157*F!$B$63,IF(M157=64%,J157*K157*L157*F!$B$64,IF(M157=65%,J157*K157*L157*F!$B$65,IF(M157=66%,J157*K157*L157*F!$B$66,IF(M157=67%,J157*K157*L157*F!$B$67,IF(M157=68%,J157*K157*L157*F!$B$68,IF(M157=69%,J157*K157*L157*F!$B$69,IF(M157=70%,J157*K157*L157*F!$B$70,IF(M157=71%,J157*K157*L157*F!$B$71,IF(M157=72%,J157*K157*L157*F!$B$72,IF(M157=73%,J157*K157*L157*F!$B$73,IF(M157=74%,J157*K157*L157*F!$B$74,IF(M157=75%,J157*K157*L157*F!$B$75,IF(M157=76%,J157*K157*L157*F!$B$76,IF(M157=77%,J157*K157*L157*F!$B$77,IF(M157=78%,J157*K157*L157*F!$B$78,IF(M157=79%,J157*K157*L157*F!$B$79,IF(M157=80%,J157*K157*L157*F!$B$80,IF(M157=81%,J157*K157*L157*F!$B$81,IF(M157=82%,J157*K157*L157*F!$B$82,IF(M157=83%,J157*K157*L157*F!$B$83,IF(M157=84%,J157*K157*L157*F!$B$84,IF(M157=85%,J157*K157*L157*F!$B$85,IF(M157=86%,J157*K157*L157*F!$B$86,IF(M157=87%,J157*K157*L157*F!$B$87,IF(M157=88%,J157*K157*L157*F!$B$88,IF(M157=89%,J157*K157*L157*F!$B$89,IF(M157=90%,J157*K157*L157*F!$B$90,IF(M157=91%,J157*K157*L157*F!$B$91,IF(M157=92%,J157*K157*L157*F!$B$92,IF(M157=93%,J157*K157*L157*F!$B$93,IF(M157=94%,J157*K157*L157*F!$B$94,IF(M157=95%,J157*K157*L157*F!$B$95,IF(M157=96%,J157*K157*L157*F!$B$96,IF(M157=97%,J157*K157*L157*F!$B$97,IF(M157=98%,J157*K157*L157*F!$B$98,IF(M157=99%,J157*K157*L157*F!$B$99,IF(M157&gt;99%,J157*K157*L157*F!$B$100,))))))))))))))))))))))))))))))))))))))))))))))))))))))))+IF(Q157&lt;30%,0,IF(Q157&lt;35%,N157*O157*P157*F!$B$33,IF(Q157&lt;40%,N157*O157*P157*F!$B$38,IF(Q157&lt;45%,N157*O157*P157*F!$B$43,IF(Q157&lt;50%,N157*O157*P157*F!$B$48,IF(Q157=50%,N157*O157*P157*F!$B$50,IF(Q157=51%,N157*O157*P157*F!$B$51,IF(Q157=52%,N157*O157*P157*F!$B$52,IF(Q157=53%,N157*O157*P157*F!$B$53,IF(Q157=54%,N157*O157*P157*F!$B$54,IF(Q157=55%,N157*O157*P157*F!$B$55,IF(Q157=56%,N157*O157*P157*F!$B$56,IF(Q157=57%,N157*O157*P157*F!$B$57,IF(Q157=58%,N157*O157*P157*F!$B$58,IF(Q157=59%,N157*O157*P157*F!$B$59,IF(Q157=60%,N157*O157*P157*F!$B$60,IF(Q157=61%,N157*O157*P157*F!$B$61,IF(Q157=62%,N157*O157*P157*F!$B$62,IF(Q157=63%,N157*O157*P157*F!$B$63,IF(Q157=64%,N157*O157*P157*F!$B$64,IF(Q157=65%,N157*O157*P157*F!$B$65,IF(Q157=66%,N157*O157*P157*F!$B$66,IF(Q157=67%,N157*O157*P157*F!$B$67,IF(Q157=68%,N157*O157*P157*F!$B$68,IF(Q157=69%,N157*O157*P157*F!$B$69,IF(Q157=70%,N157*O157*P157*F!$B$70,IF(Q157=71%,N157*O157*P157*F!$B$71,IF(Q157=72%,N157*O157*P157*F!$B$72,IF(Q157=73%,N157*O157*P157*F!$B$73,IF(Q157=74%,N157*O157*P157*F!$B$74,IF(Q157=75%,N157*O157*P157*F!$B$75,IF(Q157=76%,N157*O157*P157*F!$B$76,IF(Q157=77%,N157*O157*P157*F!$B$77,IF(Q157=78%,N157*O157*P157*F!$B$78,IF(Q157=79%,N157*O157*P157*F!$B$79,IF(Q157=80%,N157*O157*P157*F!$B$80,IF(Q157=81%,N157*O157*P157*F!$B$81,IF(Q157=82%,N157*O157*P157*F!$B$82,IF(Q157=83%,N157*O157*P157*F!$B$83,IF(Q157=84%,N157*O157*P157*F!$B$84,IF(Q157=85%,N157*O157*P157*F!$B$85,IF(Q157=86%,N157*O157*P157*F!$B$86,IF(Q157=87%,N157*O157*P157*F!$B$87,IF(Q157=88%,N157*O157*P157*F!$B$88,IF(Q157=89%,N157*O157*P157*F!$B$89,IF(Q157=90%,N157*O157*P157*F!$B$90,IF(Q157=91%,N157*O157*P157*F!$B$91,IF(Q157=92%,N157*O157*P157*F!$B$92,IF(Q157=93%,N157*O157*P157*F!$B$93,IF(Q157=94%,N157*O157*P157*F!$B$94,IF(Q157=95%,N157*O157*P157*F!$B$95,IF(Q157=96%,N157*O157*P157*F!$B$96,IF(Q157=97%,N157*O157*P157*F!$B$97,IF(Q157=98%,N157*O157*P157*F!$B$98,IF(Q157=99%,N157*O157*P157*F!$B$99,IF(Q157&gt;99%,N157*O157*P157*F!$B$100,))))))))))))))))))))))))))))))))))))))))))))))))))))))))+IF(U157&lt;30%,0,IF(U157&lt;35%,R157*S157*T157*F!$B$33,IF(U157&lt;40%,R157*S157*T157*F!$B$38,IF(U157&lt;45%,R157*S157*T157*F!$B$43,IF(U157&lt;50%,R157*S157*T157*F!$B$48,IF(U157=50%,R157*S157*T157*F!$B$50,IF(U157=51%,R157*S157*T157*F!$B$51,IF(U157=52%,R157*S157*T157*F!$B$52,IF(U157=53%,R157*S157*T157*F!$B$53,IF(U157=54%,R157*S157*T157*F!$B$54,IF(U157=55%,R157*S157*T157*F!$B$55,IF(U157=56%,R157*S157*T157*F!$B$56,IF(U157=57%,R157*S157*T157*F!$B$57,IF(U157=58%,R157*S157*T157*F!$B$58,IF(U157=59%,R157*S157*T157*F!$B$59,IF(U157=60%,R157*S157*T157*F!$B$60,IF(U157=61%,R157*S157*T157*F!$B$61,IF(U157=62%,R157*S157*T157*F!$B$62,IF(U157=63%,R157*S157*T157*F!$B$63,IF(U157=64%,R157*S157*T157*F!$B$64,IF(U157=65%,R157*S157*T157*F!$B$65,IF(U157=66%,R157*S157*T157*F!$B$66,IF(U157=67%,R157*S157*T157*F!$B$67,IF(U157=68%,R157*S157*T157*F!$B$68,IF(U157=69%,R157*S157*T157*F!$B$69,IF(U157=70%,R157*S157*T157*F!$B$70,IF(U157=71%,R157*S157*T157*F!$B$71,IF(U157=72%,R157*S157*T157*F!$B$72,IF(U157=73%,R157*S157*T157*F!$B$73,IF(U157=74%,R157*S157*T157*F!$B$74,IF(U157=75%,R157*S157*T157*F!$B$75,IF(U157=76%,R157*S157*T157*F!$B$76,IF(U157=77%,R157*S157*T157*F!$B$77,IF(U157=78%,R157*S157*T157*F!$B$78,IF(U157=79%,R157*S157*T157*F!$B$79,IF(U157=80%,R157*S157*T157*F!$B$80,IF(U157=81%,R157*S157*T157*F!$B$81,IF(U157=82%,R157*S157*T157*F!$B$82,IF(U157=83%,R157*S157*T157*F!$B$83,IF(U157=84%,R157*S157*T157*F!$B$84,IF(U157=85%,R157*S157*T157*F!$B$85,IF(U157=86%,R157*S157*T157*F!$B$86,IF(U157=87%,R157*S157*T157*F!$B$87,IF(U157=88%,R157*S157*T157*F!$B$88,IF(U157=89%,R157*S157*T157*F!$B$89,IF(U157=90%,R157*S157*T157*F!$B$90,IF(U157=91%,R157*S157*T157*F!$B$91,IF(U157=92%,R157*S157*T157*F!$B$92,IF(U157=93%,R157*S157*T157*F!$B$93,IF(U157=94%,R157*S157*T157*F!$B$94,IF(U157=95%,R157*S157*T157*F!$B$95,IF(U157=96%,R157*S157*T157*F!$B$96,IF(U157=97%,R157*S157*T157*F!$B$97,IF(U157=98%,R157*S157*T157*F!$B$98,IF(U157=99%,R157*S157*T157*F!$B$99,IF(U157&gt;99%,R157*S157*T157*F!$B$100)))))))))))))))))))))))))))))))))))))))))))))))))))))))))*IF(ISNUMBER(E157),E157,1)*IF(ISNUMBER(D157),D157,1)</f>
        <v>0</v>
      </c>
      <c r="AA157" s="6">
        <f>G157*H157+K157*L157+O157*P157+S157*T157</f>
        <v>0</v>
      </c>
      <c r="AB157" s="35">
        <f>(H157*(IF(I157&lt;45%,0.5,IF(I157&lt;55%,0.8,IF(I157&lt;65%,0.9,IF(I157&lt;75%,1,IF(I157&lt;85%,1.1,1.2))))))+L157*(IF(M157&lt;45%,0.5,IF(M157&lt;55%,0.8,IF(M157&lt;65%,0.9,IF(M157&lt;75%,1,IF(M157&lt;85%,1.1,1.2))))))+P157*(IF(Q157&lt;45%,0.5,IF(Q157&lt;55%,0.8,IF(Q157&lt;65%,0.9,IF(Q157&lt;75%,1,IF(Q157&lt;85%,1.1,1.2))))))+T157*(IF(U157&lt;45%,0.5,IF(U157&lt;55%,0.8,IF(U157&lt;65%,0.9,IF(U157&lt;75%,1,IF(U157&lt;85%,1.1,1.2)))))))*IF(D157&gt;=0.8,6,IF(D157&lt;=0.4,1.5,3))</f>
        <v>0</v>
      </c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</row>
    <row r="158" spans="1:62" x14ac:dyDescent="0.25">
      <c r="A158" s="1125"/>
      <c r="B158" s="86" t="str">
        <f t="shared" ref="B158:E158" si="305">IF(B96="","",B96)</f>
        <v/>
      </c>
      <c r="C158" s="84" t="str">
        <f t="shared" si="305"/>
        <v/>
      </c>
      <c r="D158" s="63">
        <f t="shared" ref="D158:D161" si="306">D96</f>
        <v>0</v>
      </c>
      <c r="E158" s="85" t="str">
        <f t="shared" si="305"/>
        <v/>
      </c>
      <c r="F158" s="150"/>
      <c r="G158" s="100"/>
      <c r="H158" s="100"/>
      <c r="I158" s="101">
        <f t="shared" si="301"/>
        <v>0</v>
      </c>
      <c r="J158" s="150"/>
      <c r="K158" s="100"/>
      <c r="L158" s="100"/>
      <c r="M158" s="102">
        <f t="shared" si="302"/>
        <v>0</v>
      </c>
      <c r="N158" s="150"/>
      <c r="O158" s="100"/>
      <c r="P158" s="100"/>
      <c r="Q158" s="102">
        <f t="shared" si="303"/>
        <v>0</v>
      </c>
      <c r="R158" s="150"/>
      <c r="S158" s="100"/>
      <c r="T158" s="100"/>
      <c r="U158" s="101">
        <f t="shared" si="304"/>
        <v>0</v>
      </c>
      <c r="V158" s="110">
        <f t="shared" ref="V158:V161" si="307">(IF(ISNUMBER(F158),F158,1)*G158*H158+IF(ISNUMBER(J158),J158,1)*K158*L158+IF(ISNUMBER(N158),N158,1)*O158*P158+IF(ISNUMBER(R158),R158,1)*S158*T158)*IF(ISNUMBER(E158),E158,1)</f>
        <v>0</v>
      </c>
      <c r="W158" s="111">
        <f t="shared" ref="W158:W161" si="308">IFERROR((IF(ISNUMBER(F158),F158,1)*G158*H158+IF(ISNUMBER(J158),J158,1)*K158*L158+IF(ISNUMBER(N158),N158,1)*O158*P158+IF(ISNUMBER(R158),R158,1)*S158*T158)*IF(ISNUMBER(E158),E158,1)/(G158*H158+K158*L158+O158*P158+S158*T158),0)</f>
        <v>0</v>
      </c>
      <c r="X158" s="53">
        <f t="shared" ref="X158:X159" si="309">ROUND(IFERROR((W158/(Y158*IF(ISNUMBER(E158),E158,1))),0),2)</f>
        <v>0</v>
      </c>
      <c r="Y158" s="90" t="str">
        <f t="shared" si="223"/>
        <v/>
      </c>
      <c r="Z158" s="5">
        <f>(IF(I158&lt;30%,0,IF(I158&lt;35%,F158*G158*H158*F!$B$33,IF(I158&lt;40%,F158*G158*H158*F!$B$38,IF(I158&lt;45%,F158*G158*H158*F!$B$43,IF(I158&lt;50%,F158*G158*H158*F!$B$48,IF(I158=50%,F158*G158*H158*F!$B$50,IF(I158=51%,F158*G158*H158*F!$B$51,IF(I158=52%,F158*G158*H158*F!$B$52,IF(I158=53%,F158*G158*H158*F!$B$53,IF(I158=54%,F158*G158*H158*F!$B$54,IF(I158=55%,F158*G158*H158*F!$B$55,IF(I158=56%,F158*G158*H158*F!$B$56,IF(I158=57%,F158*G158*H158*F!$B$57,IF(I158=58%,F158*G158*H158*F!$B$58,IF(I158=59%,F158*G158*H158*F!$B$59,IF(I158=60%,F158*G158*H158*F!$B$60,IF(I158=61%,F158*G158*H158*F!$B$61,IF(I158=62%,F158*G158*H158*F!$B$62,IF(I158=63%,F158*G158*H158*F!$B$63,IF(I158=64%,F158*G158*H158*F!$B$64,IF(I158=65%,F158*G158*H158*F!$B$65,IF(I158=66%,F158*G158*H158*F!$B$66,IF(I158=67%,F158*G158*H158*F!$B$67,IF(I158=68%,F158*G158*H158*F!$B$68,IF(I158=69%,F158*G158*H158*F!$B$69,IF(I158=70%,F158*G158*H158*F!$B$70,IF(I158=71%,F158*G158*H158*F!$B$71,IF(I158=72%,F158*G158*H158*F!$B$72,IF(I158=73%,F158*G158*H158*F!$B$73,IF(I158=74%,F158*G158*H158*F!$B$74,IF(I158=75%,F158*G158*H158*F!$B$75,IF(I158=76%,F158*G158*H158*F!$B$76,IF(I158=77%,F158*G158*H158*F!$B$77,IF(I158=78%,F158*G158*H158*F!$B$78,IF(I158=79%,F158*G158*H158*F!$B$79,IF(I158=80%,F158*G158*H158*F!$B$80,IF(I158=81%,F158*G158*H158*F!$B$81,IF(I158=82%,F158*G158*H158*F!$B$82,IF(I158=83%,F158*G158*H158*F!$B$83,IF(I158=84%,F158*G158*H158*F!$B$84,IF(I158=85%,F158*G158*H158*F!$B$85,IF(I158=86%,F158*G158*H158*F!$B$86,IF(I158=87%,F158*G158*H158*F!$B$87,IF(I158=88%,F158*G158*H158*F!$B$88,IF(I158=89%,F158*G158*H158*F!$B$89,IF(I158=90%,F158*G158*H158*F!$B$90,IF(I158=91%,F158*G158*H158*F!$B$91,IF(I158=92%,F158*G158*H158*F!$B$92,IF(I158=93%,F158*G158*H158*F!$B$93,IF(I158=94%,F158*G158*H158*F!$B$94,IF(I158=95%,F158*G158*H158*F!$B$95,IF(I158=96%,F158*G158*H158*F!$B$96,IF(I158=97%,F158*G158*H158*F!$B$97,IF(I158=98%,F158*G158*H158*F!$B$98,IF(I158=99%,F158*G158*H158*F!$B$99,IF(I158&gt;99%,F158*G158*H158*F!$B$100,))))))))))))))))))))))))))))))))))))))))))))))))))))))))+IF(M158&lt;30%,0,IF(M158&lt;35%,J158*K158*L158*F!$B$33,IF(M158&lt;40%,J158*K158*L158*F!$B$38,IF(M158&lt;45%,J158*K158*L158*F!$B$43,IF(M158&lt;50%,J158*K158*L158*F!$B$48,IF(M158=50%,J158*K158*L158*F!$B$50,IF(M158=51%,J158*K158*L158*F!$B$51,IF(M158=52%,J158*K158*L158*F!$B$52,IF(M158=53%,J158*K158*L158*F!$B$53,IF(M158=54%,J158*K158*L158*F!$B$54,IF(M158=55%,J158*K158*L158*F!$B$55,IF(M158=56%,J158*K158*L158*F!$B$56,IF(M158=57%,J158*K158*L158*F!$B$57,IF(M158=58%,J158*K158*L158*F!$B$58,IF(M158=59%,J158*K158*L158*F!$B$59,IF(M158=60%,J158*K158*L158*F!$B$60,IF(M158=61%,J158*K158*L158*F!$B$61,IF(M158=62%,J158*K158*L158*F!$B$62,IF(M158=63%,J158*K158*L158*F!$B$63,IF(M158=64%,J158*K158*L158*F!$B$64,IF(M158=65%,J158*K158*L158*F!$B$65,IF(M158=66%,J158*K158*L158*F!$B$66,IF(M158=67%,J158*K158*L158*F!$B$67,IF(M158=68%,J158*K158*L158*F!$B$68,IF(M158=69%,J158*K158*L158*F!$B$69,IF(M158=70%,J158*K158*L158*F!$B$70,IF(M158=71%,J158*K158*L158*F!$B$71,IF(M158=72%,J158*K158*L158*F!$B$72,IF(M158=73%,J158*K158*L158*F!$B$73,IF(M158=74%,J158*K158*L158*F!$B$74,IF(M158=75%,J158*K158*L158*F!$B$75,IF(M158=76%,J158*K158*L158*F!$B$76,IF(M158=77%,J158*K158*L158*F!$B$77,IF(M158=78%,J158*K158*L158*F!$B$78,IF(M158=79%,J158*K158*L158*F!$B$79,IF(M158=80%,J158*K158*L158*F!$B$80,IF(M158=81%,J158*K158*L158*F!$B$81,IF(M158=82%,J158*K158*L158*F!$B$82,IF(M158=83%,J158*K158*L158*F!$B$83,IF(M158=84%,J158*K158*L158*F!$B$84,IF(M158=85%,J158*K158*L158*F!$B$85,IF(M158=86%,J158*K158*L158*F!$B$86,IF(M158=87%,J158*K158*L158*F!$B$87,IF(M158=88%,J158*K158*L158*F!$B$88,IF(M158=89%,J158*K158*L158*F!$B$89,IF(M158=90%,J158*K158*L158*F!$B$90,IF(M158=91%,J158*K158*L158*F!$B$91,IF(M158=92%,J158*K158*L158*F!$B$92,IF(M158=93%,J158*K158*L158*F!$B$93,IF(M158=94%,J158*K158*L158*F!$B$94,IF(M158=95%,J158*K158*L158*F!$B$95,IF(M158=96%,J158*K158*L158*F!$B$96,IF(M158=97%,J158*K158*L158*F!$B$97,IF(M158=98%,J158*K158*L158*F!$B$98,IF(M158=99%,J158*K158*L158*F!$B$99,IF(M158&gt;99%,J158*K158*L158*F!$B$100,))))))))))))))))))))))))))))))))))))))))))))))))))))))))+IF(Q158&lt;30%,0,IF(Q158&lt;35%,N158*O158*P158*F!$B$33,IF(Q158&lt;40%,N158*O158*P158*F!$B$38,IF(Q158&lt;45%,N158*O158*P158*F!$B$43,IF(Q158&lt;50%,N158*O158*P158*F!$B$48,IF(Q158=50%,N158*O158*P158*F!$B$50,IF(Q158=51%,N158*O158*P158*F!$B$51,IF(Q158=52%,N158*O158*P158*F!$B$52,IF(Q158=53%,N158*O158*P158*F!$B$53,IF(Q158=54%,N158*O158*P158*F!$B$54,IF(Q158=55%,N158*O158*P158*F!$B$55,IF(Q158=56%,N158*O158*P158*F!$B$56,IF(Q158=57%,N158*O158*P158*F!$B$57,IF(Q158=58%,N158*O158*P158*F!$B$58,IF(Q158=59%,N158*O158*P158*F!$B$59,IF(Q158=60%,N158*O158*P158*F!$B$60,IF(Q158=61%,N158*O158*P158*F!$B$61,IF(Q158=62%,N158*O158*P158*F!$B$62,IF(Q158=63%,N158*O158*P158*F!$B$63,IF(Q158=64%,N158*O158*P158*F!$B$64,IF(Q158=65%,N158*O158*P158*F!$B$65,IF(Q158=66%,N158*O158*P158*F!$B$66,IF(Q158=67%,N158*O158*P158*F!$B$67,IF(Q158=68%,N158*O158*P158*F!$B$68,IF(Q158=69%,N158*O158*P158*F!$B$69,IF(Q158=70%,N158*O158*P158*F!$B$70,IF(Q158=71%,N158*O158*P158*F!$B$71,IF(Q158=72%,N158*O158*P158*F!$B$72,IF(Q158=73%,N158*O158*P158*F!$B$73,IF(Q158=74%,N158*O158*P158*F!$B$74,IF(Q158=75%,N158*O158*P158*F!$B$75,IF(Q158=76%,N158*O158*P158*F!$B$76,IF(Q158=77%,N158*O158*P158*F!$B$77,IF(Q158=78%,N158*O158*P158*F!$B$78,IF(Q158=79%,N158*O158*P158*F!$B$79,IF(Q158=80%,N158*O158*P158*F!$B$80,IF(Q158=81%,N158*O158*P158*F!$B$81,IF(Q158=82%,N158*O158*P158*F!$B$82,IF(Q158=83%,N158*O158*P158*F!$B$83,IF(Q158=84%,N158*O158*P158*F!$B$84,IF(Q158=85%,N158*O158*P158*F!$B$85,IF(Q158=86%,N158*O158*P158*F!$B$86,IF(Q158=87%,N158*O158*P158*F!$B$87,IF(Q158=88%,N158*O158*P158*F!$B$88,IF(Q158=89%,N158*O158*P158*F!$B$89,IF(Q158=90%,N158*O158*P158*F!$B$90,IF(Q158=91%,N158*O158*P158*F!$B$91,IF(Q158=92%,N158*O158*P158*F!$B$92,IF(Q158=93%,N158*O158*P158*F!$B$93,IF(Q158=94%,N158*O158*P158*F!$B$94,IF(Q158=95%,N158*O158*P158*F!$B$95,IF(Q158=96%,N158*O158*P158*F!$B$96,IF(Q158=97%,N158*O158*P158*F!$B$97,IF(Q158=98%,N158*O158*P158*F!$B$98,IF(Q158=99%,N158*O158*P158*F!$B$99,IF(Q158&gt;99%,N158*O158*P158*F!$B$100,))))))))))))))))))))))))))))))))))))))))))))))))))))))))+IF(U158&lt;30%,0,IF(U158&lt;35%,R158*S158*T158*F!$B$33,IF(U158&lt;40%,R158*S158*T158*F!$B$38,IF(U158&lt;45%,R158*S158*T158*F!$B$43,IF(U158&lt;50%,R158*S158*T158*F!$B$48,IF(U158=50%,R158*S158*T158*F!$B$50,IF(U158=51%,R158*S158*T158*F!$B$51,IF(U158=52%,R158*S158*T158*F!$B$52,IF(U158=53%,R158*S158*T158*F!$B$53,IF(U158=54%,R158*S158*T158*F!$B$54,IF(U158=55%,R158*S158*T158*F!$B$55,IF(U158=56%,R158*S158*T158*F!$B$56,IF(U158=57%,R158*S158*T158*F!$B$57,IF(U158=58%,R158*S158*T158*F!$B$58,IF(U158=59%,R158*S158*T158*F!$B$59,IF(U158=60%,R158*S158*T158*F!$B$60,IF(U158=61%,R158*S158*T158*F!$B$61,IF(U158=62%,R158*S158*T158*F!$B$62,IF(U158=63%,R158*S158*T158*F!$B$63,IF(U158=64%,R158*S158*T158*F!$B$64,IF(U158=65%,R158*S158*T158*F!$B$65,IF(U158=66%,R158*S158*T158*F!$B$66,IF(U158=67%,R158*S158*T158*F!$B$67,IF(U158=68%,R158*S158*T158*F!$B$68,IF(U158=69%,R158*S158*T158*F!$B$69,IF(U158=70%,R158*S158*T158*F!$B$70,IF(U158=71%,R158*S158*T158*F!$B$71,IF(U158=72%,R158*S158*T158*F!$B$72,IF(U158=73%,R158*S158*T158*F!$B$73,IF(U158=74%,R158*S158*T158*F!$B$74,IF(U158=75%,R158*S158*T158*F!$B$75,IF(U158=76%,R158*S158*T158*F!$B$76,IF(U158=77%,R158*S158*T158*F!$B$77,IF(U158=78%,R158*S158*T158*F!$B$78,IF(U158=79%,R158*S158*T158*F!$B$79,IF(U158=80%,R158*S158*T158*F!$B$80,IF(U158=81%,R158*S158*T158*F!$B$81,IF(U158=82%,R158*S158*T158*F!$B$82,IF(U158=83%,R158*S158*T158*F!$B$83,IF(U158=84%,R158*S158*T158*F!$B$84,IF(U158=85%,R158*S158*T158*F!$B$85,IF(U158=86%,R158*S158*T158*F!$B$86,IF(U158=87%,R158*S158*T158*F!$B$87,IF(U158=88%,R158*S158*T158*F!$B$88,IF(U158=89%,R158*S158*T158*F!$B$89,IF(U158=90%,R158*S158*T158*F!$B$90,IF(U158=91%,R158*S158*T158*F!$B$91,IF(U158=92%,R158*S158*T158*F!$B$92,IF(U158=93%,R158*S158*T158*F!$B$93,IF(U158=94%,R158*S158*T158*F!$B$94,IF(U158=95%,R158*S158*T158*F!$B$95,IF(U158=96%,R158*S158*T158*F!$B$96,IF(U158=97%,R158*S158*T158*F!$B$97,IF(U158=98%,R158*S158*T158*F!$B$98,IF(U158=99%,R158*S158*T158*F!$B$99,IF(U158&gt;99%,R158*S158*T158*F!$B$100)))))))))))))))))))))))))))))))))))))))))))))))))))))))))*IF(ISNUMBER(E158),E158,1)*IF(ISNUMBER(D158),D158,1)</f>
        <v>0</v>
      </c>
      <c r="AA158" s="5">
        <f>G158*H158+K158*L158+O158*P158+S158*T158</f>
        <v>0</v>
      </c>
      <c r="AB158" s="32">
        <f>(H158*(IF(I158&lt;45%,0.5,IF(I158&lt;55%,0.8,IF(I158&lt;65%,0.9,IF(I158&lt;75%,1,IF(I158&lt;85%,1.1,1.2))))))+L158*(IF(M158&lt;45%,0.5,IF(M158&lt;55%,0.8,IF(M158&lt;65%,0.9,IF(M158&lt;75%,1,IF(M158&lt;85%,1.1,1.2))))))+P158*(IF(Q158&lt;45%,0.5,IF(Q158&lt;55%,0.8,IF(Q158&lt;65%,0.9,IF(Q158&lt;75%,1,IF(Q158&lt;85%,1.1,1.2))))))+T158*(IF(U158&lt;45%,0.5,IF(U158&lt;55%,0.8,IF(U158&lt;65%,0.9,IF(U158&lt;75%,1,IF(U158&lt;85%,1.1,1.2)))))))*IF(D158&gt;=0.8,6,IF(D158&lt;=0.4,1.5,3))</f>
        <v>0</v>
      </c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</row>
    <row r="159" spans="1:62" x14ac:dyDescent="0.25">
      <c r="A159" s="1125"/>
      <c r="B159" s="86" t="str">
        <f t="shared" ref="B159:E159" si="310">IF(B97="","",B97)</f>
        <v/>
      </c>
      <c r="C159" s="84" t="str">
        <f t="shared" si="310"/>
        <v/>
      </c>
      <c r="D159" s="63">
        <f t="shared" si="306"/>
        <v>0</v>
      </c>
      <c r="E159" s="85" t="str">
        <f t="shared" si="310"/>
        <v/>
      </c>
      <c r="F159" s="152"/>
      <c r="G159" s="94"/>
      <c r="H159" s="94"/>
      <c r="I159" s="93">
        <f t="shared" si="301"/>
        <v>0</v>
      </c>
      <c r="J159" s="152"/>
      <c r="K159" s="94"/>
      <c r="L159" s="94"/>
      <c r="M159" s="95">
        <f t="shared" si="302"/>
        <v>0</v>
      </c>
      <c r="N159" s="152"/>
      <c r="O159" s="94"/>
      <c r="P159" s="94"/>
      <c r="Q159" s="95">
        <f t="shared" si="303"/>
        <v>0</v>
      </c>
      <c r="R159" s="152"/>
      <c r="S159" s="94"/>
      <c r="T159" s="94"/>
      <c r="U159" s="93">
        <f t="shared" si="304"/>
        <v>0</v>
      </c>
      <c r="V159" s="113">
        <f t="shared" si="307"/>
        <v>0</v>
      </c>
      <c r="W159" s="114">
        <f t="shared" si="308"/>
        <v>0</v>
      </c>
      <c r="X159" s="36">
        <f t="shared" si="309"/>
        <v>0</v>
      </c>
      <c r="Y159" s="90" t="str">
        <f t="shared" si="223"/>
        <v/>
      </c>
      <c r="Z159" s="6">
        <f>(IF(I159&lt;30%,0,IF(I159&lt;35%,F159*G159*H159*F!$B$33,IF(I159&lt;40%,F159*G159*H159*F!$B$38,IF(I159&lt;45%,F159*G159*H159*F!$B$43,IF(I159&lt;50%,F159*G159*H159*F!$B$48,IF(I159=50%,F159*G159*H159*F!$B$50,IF(I159=51%,F159*G159*H159*F!$B$51,IF(I159=52%,F159*G159*H159*F!$B$52,IF(I159=53%,F159*G159*H159*F!$B$53,IF(I159=54%,F159*G159*H159*F!$B$54,IF(I159=55%,F159*G159*H159*F!$B$55,IF(I159=56%,F159*G159*H159*F!$B$56,IF(I159=57%,F159*G159*H159*F!$B$57,IF(I159=58%,F159*G159*H159*F!$B$58,IF(I159=59%,F159*G159*H159*F!$B$59,IF(I159=60%,F159*G159*H159*F!$B$60,IF(I159=61%,F159*G159*H159*F!$B$61,IF(I159=62%,F159*G159*H159*F!$B$62,IF(I159=63%,F159*G159*H159*F!$B$63,IF(I159=64%,F159*G159*H159*F!$B$64,IF(I159=65%,F159*G159*H159*F!$B$65,IF(I159=66%,F159*G159*H159*F!$B$66,IF(I159=67%,F159*G159*H159*F!$B$67,IF(I159=68%,F159*G159*H159*F!$B$68,IF(I159=69%,F159*G159*H159*F!$B$69,IF(I159=70%,F159*G159*H159*F!$B$70,IF(I159=71%,F159*G159*H159*F!$B$71,IF(I159=72%,F159*G159*H159*F!$B$72,IF(I159=73%,F159*G159*H159*F!$B$73,IF(I159=74%,F159*G159*H159*F!$B$74,IF(I159=75%,F159*G159*H159*F!$B$75,IF(I159=76%,F159*G159*H159*F!$B$76,IF(I159=77%,F159*G159*H159*F!$B$77,IF(I159=78%,F159*G159*H159*F!$B$78,IF(I159=79%,F159*G159*H159*F!$B$79,IF(I159=80%,F159*G159*H159*F!$B$80,IF(I159=81%,F159*G159*H159*F!$B$81,IF(I159=82%,F159*G159*H159*F!$B$82,IF(I159=83%,F159*G159*H159*F!$B$83,IF(I159=84%,F159*G159*H159*F!$B$84,IF(I159=85%,F159*G159*H159*F!$B$85,IF(I159=86%,F159*G159*H159*F!$B$86,IF(I159=87%,F159*G159*H159*F!$B$87,IF(I159=88%,F159*G159*H159*F!$B$88,IF(I159=89%,F159*G159*H159*F!$B$89,IF(I159=90%,F159*G159*H159*F!$B$90,IF(I159=91%,F159*G159*H159*F!$B$91,IF(I159=92%,F159*G159*H159*F!$B$92,IF(I159=93%,F159*G159*H159*F!$B$93,IF(I159=94%,F159*G159*H159*F!$B$94,IF(I159=95%,F159*G159*H159*F!$B$95,IF(I159=96%,F159*G159*H159*F!$B$96,IF(I159=97%,F159*G159*H159*F!$B$97,IF(I159=98%,F159*G159*H159*F!$B$98,IF(I159=99%,F159*G159*H159*F!$B$99,IF(I159&gt;99%,F159*G159*H159*F!$B$100,))))))))))))))))))))))))))))))))))))))))))))))))))))))))+IF(M159&lt;30%,0,IF(M159&lt;35%,J159*K159*L159*F!$B$33,IF(M159&lt;40%,J159*K159*L159*F!$B$38,IF(M159&lt;45%,J159*K159*L159*F!$B$43,IF(M159&lt;50%,J159*K159*L159*F!$B$48,IF(M159=50%,J159*K159*L159*F!$B$50,IF(M159=51%,J159*K159*L159*F!$B$51,IF(M159=52%,J159*K159*L159*F!$B$52,IF(M159=53%,J159*K159*L159*F!$B$53,IF(M159=54%,J159*K159*L159*F!$B$54,IF(M159=55%,J159*K159*L159*F!$B$55,IF(M159=56%,J159*K159*L159*F!$B$56,IF(M159=57%,J159*K159*L159*F!$B$57,IF(M159=58%,J159*K159*L159*F!$B$58,IF(M159=59%,J159*K159*L159*F!$B$59,IF(M159=60%,J159*K159*L159*F!$B$60,IF(M159=61%,J159*K159*L159*F!$B$61,IF(M159=62%,J159*K159*L159*F!$B$62,IF(M159=63%,J159*K159*L159*F!$B$63,IF(M159=64%,J159*K159*L159*F!$B$64,IF(M159=65%,J159*K159*L159*F!$B$65,IF(M159=66%,J159*K159*L159*F!$B$66,IF(M159=67%,J159*K159*L159*F!$B$67,IF(M159=68%,J159*K159*L159*F!$B$68,IF(M159=69%,J159*K159*L159*F!$B$69,IF(M159=70%,J159*K159*L159*F!$B$70,IF(M159=71%,J159*K159*L159*F!$B$71,IF(M159=72%,J159*K159*L159*F!$B$72,IF(M159=73%,J159*K159*L159*F!$B$73,IF(M159=74%,J159*K159*L159*F!$B$74,IF(M159=75%,J159*K159*L159*F!$B$75,IF(M159=76%,J159*K159*L159*F!$B$76,IF(M159=77%,J159*K159*L159*F!$B$77,IF(M159=78%,J159*K159*L159*F!$B$78,IF(M159=79%,J159*K159*L159*F!$B$79,IF(M159=80%,J159*K159*L159*F!$B$80,IF(M159=81%,J159*K159*L159*F!$B$81,IF(M159=82%,J159*K159*L159*F!$B$82,IF(M159=83%,J159*K159*L159*F!$B$83,IF(M159=84%,J159*K159*L159*F!$B$84,IF(M159=85%,J159*K159*L159*F!$B$85,IF(M159=86%,J159*K159*L159*F!$B$86,IF(M159=87%,J159*K159*L159*F!$B$87,IF(M159=88%,J159*K159*L159*F!$B$88,IF(M159=89%,J159*K159*L159*F!$B$89,IF(M159=90%,J159*K159*L159*F!$B$90,IF(M159=91%,J159*K159*L159*F!$B$91,IF(M159=92%,J159*K159*L159*F!$B$92,IF(M159=93%,J159*K159*L159*F!$B$93,IF(M159=94%,J159*K159*L159*F!$B$94,IF(M159=95%,J159*K159*L159*F!$B$95,IF(M159=96%,J159*K159*L159*F!$B$96,IF(M159=97%,J159*K159*L159*F!$B$97,IF(M159=98%,J159*K159*L159*F!$B$98,IF(M159=99%,J159*K159*L159*F!$B$99,IF(M159&gt;99%,J159*K159*L159*F!$B$100,))))))))))))))))))))))))))))))))))))))))))))))))))))))))+IF(Q159&lt;30%,0,IF(Q159&lt;35%,N159*O159*P159*F!$B$33,IF(Q159&lt;40%,N159*O159*P159*F!$B$38,IF(Q159&lt;45%,N159*O159*P159*F!$B$43,IF(Q159&lt;50%,N159*O159*P159*F!$B$48,IF(Q159=50%,N159*O159*P159*F!$B$50,IF(Q159=51%,N159*O159*P159*F!$B$51,IF(Q159=52%,N159*O159*P159*F!$B$52,IF(Q159=53%,N159*O159*P159*F!$B$53,IF(Q159=54%,N159*O159*P159*F!$B$54,IF(Q159=55%,N159*O159*P159*F!$B$55,IF(Q159=56%,N159*O159*P159*F!$B$56,IF(Q159=57%,N159*O159*P159*F!$B$57,IF(Q159=58%,N159*O159*P159*F!$B$58,IF(Q159=59%,N159*O159*P159*F!$B$59,IF(Q159=60%,N159*O159*P159*F!$B$60,IF(Q159=61%,N159*O159*P159*F!$B$61,IF(Q159=62%,N159*O159*P159*F!$B$62,IF(Q159=63%,N159*O159*P159*F!$B$63,IF(Q159=64%,N159*O159*P159*F!$B$64,IF(Q159=65%,N159*O159*P159*F!$B$65,IF(Q159=66%,N159*O159*P159*F!$B$66,IF(Q159=67%,N159*O159*P159*F!$B$67,IF(Q159=68%,N159*O159*P159*F!$B$68,IF(Q159=69%,N159*O159*P159*F!$B$69,IF(Q159=70%,N159*O159*P159*F!$B$70,IF(Q159=71%,N159*O159*P159*F!$B$71,IF(Q159=72%,N159*O159*P159*F!$B$72,IF(Q159=73%,N159*O159*P159*F!$B$73,IF(Q159=74%,N159*O159*P159*F!$B$74,IF(Q159=75%,N159*O159*P159*F!$B$75,IF(Q159=76%,N159*O159*P159*F!$B$76,IF(Q159=77%,N159*O159*P159*F!$B$77,IF(Q159=78%,N159*O159*P159*F!$B$78,IF(Q159=79%,N159*O159*P159*F!$B$79,IF(Q159=80%,N159*O159*P159*F!$B$80,IF(Q159=81%,N159*O159*P159*F!$B$81,IF(Q159=82%,N159*O159*P159*F!$B$82,IF(Q159=83%,N159*O159*P159*F!$B$83,IF(Q159=84%,N159*O159*P159*F!$B$84,IF(Q159=85%,N159*O159*P159*F!$B$85,IF(Q159=86%,N159*O159*P159*F!$B$86,IF(Q159=87%,N159*O159*P159*F!$B$87,IF(Q159=88%,N159*O159*P159*F!$B$88,IF(Q159=89%,N159*O159*P159*F!$B$89,IF(Q159=90%,N159*O159*P159*F!$B$90,IF(Q159=91%,N159*O159*P159*F!$B$91,IF(Q159=92%,N159*O159*P159*F!$B$92,IF(Q159=93%,N159*O159*P159*F!$B$93,IF(Q159=94%,N159*O159*P159*F!$B$94,IF(Q159=95%,N159*O159*P159*F!$B$95,IF(Q159=96%,N159*O159*P159*F!$B$96,IF(Q159=97%,N159*O159*P159*F!$B$97,IF(Q159=98%,N159*O159*P159*F!$B$98,IF(Q159=99%,N159*O159*P159*F!$B$99,IF(Q159&gt;99%,N159*O159*P159*F!$B$100,))))))))))))))))))))))))))))))))))))))))))))))))))))))))+IF(U159&lt;30%,0,IF(U159&lt;35%,R159*S159*T159*F!$B$33,IF(U159&lt;40%,R159*S159*T159*F!$B$38,IF(U159&lt;45%,R159*S159*T159*F!$B$43,IF(U159&lt;50%,R159*S159*T159*F!$B$48,IF(U159=50%,R159*S159*T159*F!$B$50,IF(U159=51%,R159*S159*T159*F!$B$51,IF(U159=52%,R159*S159*T159*F!$B$52,IF(U159=53%,R159*S159*T159*F!$B$53,IF(U159=54%,R159*S159*T159*F!$B$54,IF(U159=55%,R159*S159*T159*F!$B$55,IF(U159=56%,R159*S159*T159*F!$B$56,IF(U159=57%,R159*S159*T159*F!$B$57,IF(U159=58%,R159*S159*T159*F!$B$58,IF(U159=59%,R159*S159*T159*F!$B$59,IF(U159=60%,R159*S159*T159*F!$B$60,IF(U159=61%,R159*S159*T159*F!$B$61,IF(U159=62%,R159*S159*T159*F!$B$62,IF(U159=63%,R159*S159*T159*F!$B$63,IF(U159=64%,R159*S159*T159*F!$B$64,IF(U159=65%,R159*S159*T159*F!$B$65,IF(U159=66%,R159*S159*T159*F!$B$66,IF(U159=67%,R159*S159*T159*F!$B$67,IF(U159=68%,R159*S159*T159*F!$B$68,IF(U159=69%,R159*S159*T159*F!$B$69,IF(U159=70%,R159*S159*T159*F!$B$70,IF(U159=71%,R159*S159*T159*F!$B$71,IF(U159=72%,R159*S159*T159*F!$B$72,IF(U159=73%,R159*S159*T159*F!$B$73,IF(U159=74%,R159*S159*T159*F!$B$74,IF(U159=75%,R159*S159*T159*F!$B$75,IF(U159=76%,R159*S159*T159*F!$B$76,IF(U159=77%,R159*S159*T159*F!$B$77,IF(U159=78%,R159*S159*T159*F!$B$78,IF(U159=79%,R159*S159*T159*F!$B$79,IF(U159=80%,R159*S159*T159*F!$B$80,IF(U159=81%,R159*S159*T159*F!$B$81,IF(U159=82%,R159*S159*T159*F!$B$82,IF(U159=83%,R159*S159*T159*F!$B$83,IF(U159=84%,R159*S159*T159*F!$B$84,IF(U159=85%,R159*S159*T159*F!$B$85,IF(U159=86%,R159*S159*T159*F!$B$86,IF(U159=87%,R159*S159*T159*F!$B$87,IF(U159=88%,R159*S159*T159*F!$B$88,IF(U159=89%,R159*S159*T159*F!$B$89,IF(U159=90%,R159*S159*T159*F!$B$90,IF(U159=91%,R159*S159*T159*F!$B$91,IF(U159=92%,R159*S159*T159*F!$B$92,IF(U159=93%,R159*S159*T159*F!$B$93,IF(U159=94%,R159*S159*T159*F!$B$94,IF(U159=95%,R159*S159*T159*F!$B$95,IF(U159=96%,R159*S159*T159*F!$B$96,IF(U159=97%,R159*S159*T159*F!$B$97,IF(U159=98%,R159*S159*T159*F!$B$98,IF(U159=99%,R159*S159*T159*F!$B$99,IF(U159&gt;99%,R159*S159*T159*F!$B$100)))))))))))))))))))))))))))))))))))))))))))))))))))))))))*IF(ISNUMBER(E159),E159,1)*IF(ISNUMBER(D159),D159,1)</f>
        <v>0</v>
      </c>
      <c r="AA159" s="6">
        <f>G159*H159+K159*L159+O159*P159+S159*T159</f>
        <v>0</v>
      </c>
      <c r="AB159" s="35">
        <f>(H159*(IF(I159&lt;45%,0.5,IF(I159&lt;55%,0.8,IF(I159&lt;65%,0.9,IF(I159&lt;75%,1,IF(I159&lt;85%,1.1,1.2))))))+L159*(IF(M159&lt;45%,0.5,IF(M159&lt;55%,0.8,IF(M159&lt;65%,0.9,IF(M159&lt;75%,1,IF(M159&lt;85%,1.1,1.2))))))+P159*(IF(Q159&lt;45%,0.5,IF(Q159&lt;55%,0.8,IF(Q159&lt;65%,0.9,IF(Q159&lt;75%,1,IF(Q159&lt;85%,1.1,1.2))))))+T159*(IF(U159&lt;45%,0.5,IF(U159&lt;55%,0.8,IF(U159&lt;65%,0.9,IF(U159&lt;75%,1,IF(U159&lt;85%,1.1,1.2)))))))*IF(D159&gt;=0.8,6,IF(D159&lt;=0.4,1.5,3))</f>
        <v>0</v>
      </c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</row>
    <row r="160" spans="1:62" x14ac:dyDescent="0.25">
      <c r="A160" s="1125"/>
      <c r="B160" s="86" t="str">
        <f t="shared" ref="B160:E160" si="311">IF(B98="","",B98)</f>
        <v/>
      </c>
      <c r="C160" s="84" t="str">
        <f t="shared" si="311"/>
        <v/>
      </c>
      <c r="D160" s="63">
        <f t="shared" si="306"/>
        <v>0</v>
      </c>
      <c r="E160" s="85" t="str">
        <f t="shared" si="311"/>
        <v/>
      </c>
      <c r="F160" s="150"/>
      <c r="G160" s="100"/>
      <c r="H160" s="100"/>
      <c r="I160" s="101">
        <f t="shared" si="301"/>
        <v>0</v>
      </c>
      <c r="J160" s="150"/>
      <c r="K160" s="100"/>
      <c r="L160" s="100"/>
      <c r="M160" s="102">
        <f t="shared" si="302"/>
        <v>0</v>
      </c>
      <c r="N160" s="150"/>
      <c r="O160" s="100"/>
      <c r="P160" s="100"/>
      <c r="Q160" s="102">
        <f t="shared" si="303"/>
        <v>0</v>
      </c>
      <c r="R160" s="150"/>
      <c r="S160" s="100"/>
      <c r="T160" s="100"/>
      <c r="U160" s="101">
        <f t="shared" si="304"/>
        <v>0</v>
      </c>
      <c r="V160" s="130">
        <f t="shared" si="307"/>
        <v>0</v>
      </c>
      <c r="W160" s="111">
        <f t="shared" si="308"/>
        <v>0</v>
      </c>
      <c r="X160" s="53">
        <f>ROUND(IFERROR((W160/(Y160*IF(ISNUMBER(E160),E160,1))),0),2)</f>
        <v>0</v>
      </c>
      <c r="Y160" s="90" t="str">
        <f t="shared" si="223"/>
        <v/>
      </c>
      <c r="Z160" s="5">
        <f>(IF(I160&lt;30%,0,IF(I160&lt;35%,F160*G160*H160*F!$B$33,IF(I160&lt;40%,F160*G160*H160*F!$B$38,IF(I160&lt;45%,F160*G160*H160*F!$B$43,IF(I160&lt;50%,F160*G160*H160*F!$B$48,IF(I160=50%,F160*G160*H160*F!$B$50,IF(I160=51%,F160*G160*H160*F!$B$51,IF(I160=52%,F160*G160*H160*F!$B$52,IF(I160=53%,F160*G160*H160*F!$B$53,IF(I160=54%,F160*G160*H160*F!$B$54,IF(I160=55%,F160*G160*H160*F!$B$55,IF(I160=56%,F160*G160*H160*F!$B$56,IF(I160=57%,F160*G160*H160*F!$B$57,IF(I160=58%,F160*G160*H160*F!$B$58,IF(I160=59%,F160*G160*H160*F!$B$59,IF(I160=60%,F160*G160*H160*F!$B$60,IF(I160=61%,F160*G160*H160*F!$B$61,IF(I160=62%,F160*G160*H160*F!$B$62,IF(I160=63%,F160*G160*H160*F!$B$63,IF(I160=64%,F160*G160*H160*F!$B$64,IF(I160=65%,F160*G160*H160*F!$B$65,IF(I160=66%,F160*G160*H160*F!$B$66,IF(I160=67%,F160*G160*H160*F!$B$67,IF(I160=68%,F160*G160*H160*F!$B$68,IF(I160=69%,F160*G160*H160*F!$B$69,IF(I160=70%,F160*G160*H160*F!$B$70,IF(I160=71%,F160*G160*H160*F!$B$71,IF(I160=72%,F160*G160*H160*F!$B$72,IF(I160=73%,F160*G160*H160*F!$B$73,IF(I160=74%,F160*G160*H160*F!$B$74,IF(I160=75%,F160*G160*H160*F!$B$75,IF(I160=76%,F160*G160*H160*F!$B$76,IF(I160=77%,F160*G160*H160*F!$B$77,IF(I160=78%,F160*G160*H160*F!$B$78,IF(I160=79%,F160*G160*H160*F!$B$79,IF(I160=80%,F160*G160*H160*F!$B$80,IF(I160=81%,F160*G160*H160*F!$B$81,IF(I160=82%,F160*G160*H160*F!$B$82,IF(I160=83%,F160*G160*H160*F!$B$83,IF(I160=84%,F160*G160*H160*F!$B$84,IF(I160=85%,F160*G160*H160*F!$B$85,IF(I160=86%,F160*G160*H160*F!$B$86,IF(I160=87%,F160*G160*H160*F!$B$87,IF(I160=88%,F160*G160*H160*F!$B$88,IF(I160=89%,F160*G160*H160*F!$B$89,IF(I160=90%,F160*G160*H160*F!$B$90,IF(I160=91%,F160*G160*H160*F!$B$91,IF(I160=92%,F160*G160*H160*F!$B$92,IF(I160=93%,F160*G160*H160*F!$B$93,IF(I160=94%,F160*G160*H160*F!$B$94,IF(I160=95%,F160*G160*H160*F!$B$95,IF(I160=96%,F160*G160*H160*F!$B$96,IF(I160=97%,F160*G160*H160*F!$B$97,IF(I160=98%,F160*G160*H160*F!$B$98,IF(I160=99%,F160*G160*H160*F!$B$99,IF(I160&gt;99%,F160*G160*H160*F!$B$100,))))))))))))))))))))))))))))))))))))))))))))))))))))))))+IF(M160&lt;30%,0,IF(M160&lt;35%,J160*K160*L160*F!$B$33,IF(M160&lt;40%,J160*K160*L160*F!$B$38,IF(M160&lt;45%,J160*K160*L160*F!$B$43,IF(M160&lt;50%,J160*K160*L160*F!$B$48,IF(M160=50%,J160*K160*L160*F!$B$50,IF(M160=51%,J160*K160*L160*F!$B$51,IF(M160=52%,J160*K160*L160*F!$B$52,IF(M160=53%,J160*K160*L160*F!$B$53,IF(M160=54%,J160*K160*L160*F!$B$54,IF(M160=55%,J160*K160*L160*F!$B$55,IF(M160=56%,J160*K160*L160*F!$B$56,IF(M160=57%,J160*K160*L160*F!$B$57,IF(M160=58%,J160*K160*L160*F!$B$58,IF(M160=59%,J160*K160*L160*F!$B$59,IF(M160=60%,J160*K160*L160*F!$B$60,IF(M160=61%,J160*K160*L160*F!$B$61,IF(M160=62%,J160*K160*L160*F!$B$62,IF(M160=63%,J160*K160*L160*F!$B$63,IF(M160=64%,J160*K160*L160*F!$B$64,IF(M160=65%,J160*K160*L160*F!$B$65,IF(M160=66%,J160*K160*L160*F!$B$66,IF(M160=67%,J160*K160*L160*F!$B$67,IF(M160=68%,J160*K160*L160*F!$B$68,IF(M160=69%,J160*K160*L160*F!$B$69,IF(M160=70%,J160*K160*L160*F!$B$70,IF(M160=71%,J160*K160*L160*F!$B$71,IF(M160=72%,J160*K160*L160*F!$B$72,IF(M160=73%,J160*K160*L160*F!$B$73,IF(M160=74%,J160*K160*L160*F!$B$74,IF(M160=75%,J160*K160*L160*F!$B$75,IF(M160=76%,J160*K160*L160*F!$B$76,IF(M160=77%,J160*K160*L160*F!$B$77,IF(M160=78%,J160*K160*L160*F!$B$78,IF(M160=79%,J160*K160*L160*F!$B$79,IF(M160=80%,J160*K160*L160*F!$B$80,IF(M160=81%,J160*K160*L160*F!$B$81,IF(M160=82%,J160*K160*L160*F!$B$82,IF(M160=83%,J160*K160*L160*F!$B$83,IF(M160=84%,J160*K160*L160*F!$B$84,IF(M160=85%,J160*K160*L160*F!$B$85,IF(M160=86%,J160*K160*L160*F!$B$86,IF(M160=87%,J160*K160*L160*F!$B$87,IF(M160=88%,J160*K160*L160*F!$B$88,IF(M160=89%,J160*K160*L160*F!$B$89,IF(M160=90%,J160*K160*L160*F!$B$90,IF(M160=91%,J160*K160*L160*F!$B$91,IF(M160=92%,J160*K160*L160*F!$B$92,IF(M160=93%,J160*K160*L160*F!$B$93,IF(M160=94%,J160*K160*L160*F!$B$94,IF(M160=95%,J160*K160*L160*F!$B$95,IF(M160=96%,J160*K160*L160*F!$B$96,IF(M160=97%,J160*K160*L160*F!$B$97,IF(M160=98%,J160*K160*L160*F!$B$98,IF(M160=99%,J160*K160*L160*F!$B$99,IF(M160&gt;99%,J160*K160*L160*F!$B$100,))))))))))))))))))))))))))))))))))))))))))))))))))))))))+IF(Q160&lt;30%,0,IF(Q160&lt;35%,N160*O160*P160*F!$B$33,IF(Q160&lt;40%,N160*O160*P160*F!$B$38,IF(Q160&lt;45%,N160*O160*P160*F!$B$43,IF(Q160&lt;50%,N160*O160*P160*F!$B$48,IF(Q160=50%,N160*O160*P160*F!$B$50,IF(Q160=51%,N160*O160*P160*F!$B$51,IF(Q160=52%,N160*O160*P160*F!$B$52,IF(Q160=53%,N160*O160*P160*F!$B$53,IF(Q160=54%,N160*O160*P160*F!$B$54,IF(Q160=55%,N160*O160*P160*F!$B$55,IF(Q160=56%,N160*O160*P160*F!$B$56,IF(Q160=57%,N160*O160*P160*F!$B$57,IF(Q160=58%,N160*O160*P160*F!$B$58,IF(Q160=59%,N160*O160*P160*F!$B$59,IF(Q160=60%,N160*O160*P160*F!$B$60,IF(Q160=61%,N160*O160*P160*F!$B$61,IF(Q160=62%,N160*O160*P160*F!$B$62,IF(Q160=63%,N160*O160*P160*F!$B$63,IF(Q160=64%,N160*O160*P160*F!$B$64,IF(Q160=65%,N160*O160*P160*F!$B$65,IF(Q160=66%,N160*O160*P160*F!$B$66,IF(Q160=67%,N160*O160*P160*F!$B$67,IF(Q160=68%,N160*O160*P160*F!$B$68,IF(Q160=69%,N160*O160*P160*F!$B$69,IF(Q160=70%,N160*O160*P160*F!$B$70,IF(Q160=71%,N160*O160*P160*F!$B$71,IF(Q160=72%,N160*O160*P160*F!$B$72,IF(Q160=73%,N160*O160*P160*F!$B$73,IF(Q160=74%,N160*O160*P160*F!$B$74,IF(Q160=75%,N160*O160*P160*F!$B$75,IF(Q160=76%,N160*O160*P160*F!$B$76,IF(Q160=77%,N160*O160*P160*F!$B$77,IF(Q160=78%,N160*O160*P160*F!$B$78,IF(Q160=79%,N160*O160*P160*F!$B$79,IF(Q160=80%,N160*O160*P160*F!$B$80,IF(Q160=81%,N160*O160*P160*F!$B$81,IF(Q160=82%,N160*O160*P160*F!$B$82,IF(Q160=83%,N160*O160*P160*F!$B$83,IF(Q160=84%,N160*O160*P160*F!$B$84,IF(Q160=85%,N160*O160*P160*F!$B$85,IF(Q160=86%,N160*O160*P160*F!$B$86,IF(Q160=87%,N160*O160*P160*F!$B$87,IF(Q160=88%,N160*O160*P160*F!$B$88,IF(Q160=89%,N160*O160*P160*F!$B$89,IF(Q160=90%,N160*O160*P160*F!$B$90,IF(Q160=91%,N160*O160*P160*F!$B$91,IF(Q160=92%,N160*O160*P160*F!$B$92,IF(Q160=93%,N160*O160*P160*F!$B$93,IF(Q160=94%,N160*O160*P160*F!$B$94,IF(Q160=95%,N160*O160*P160*F!$B$95,IF(Q160=96%,N160*O160*P160*F!$B$96,IF(Q160=97%,N160*O160*P160*F!$B$97,IF(Q160=98%,N160*O160*P160*F!$B$98,IF(Q160=99%,N160*O160*P160*F!$B$99,IF(Q160&gt;99%,N160*O160*P160*F!$B$100,))))))))))))))))))))))))))))))))))))))))))))))))))))))))+IF(U160&lt;30%,0,IF(U160&lt;35%,R160*S160*T160*F!$B$33,IF(U160&lt;40%,R160*S160*T160*F!$B$38,IF(U160&lt;45%,R160*S160*T160*F!$B$43,IF(U160&lt;50%,R160*S160*T160*F!$B$48,IF(U160=50%,R160*S160*T160*F!$B$50,IF(U160=51%,R160*S160*T160*F!$B$51,IF(U160=52%,R160*S160*T160*F!$B$52,IF(U160=53%,R160*S160*T160*F!$B$53,IF(U160=54%,R160*S160*T160*F!$B$54,IF(U160=55%,R160*S160*T160*F!$B$55,IF(U160=56%,R160*S160*T160*F!$B$56,IF(U160=57%,R160*S160*T160*F!$B$57,IF(U160=58%,R160*S160*T160*F!$B$58,IF(U160=59%,R160*S160*T160*F!$B$59,IF(U160=60%,R160*S160*T160*F!$B$60,IF(U160=61%,R160*S160*T160*F!$B$61,IF(U160=62%,R160*S160*T160*F!$B$62,IF(U160=63%,R160*S160*T160*F!$B$63,IF(U160=64%,R160*S160*T160*F!$B$64,IF(U160=65%,R160*S160*T160*F!$B$65,IF(U160=66%,R160*S160*T160*F!$B$66,IF(U160=67%,R160*S160*T160*F!$B$67,IF(U160=68%,R160*S160*T160*F!$B$68,IF(U160=69%,R160*S160*T160*F!$B$69,IF(U160=70%,R160*S160*T160*F!$B$70,IF(U160=71%,R160*S160*T160*F!$B$71,IF(U160=72%,R160*S160*T160*F!$B$72,IF(U160=73%,R160*S160*T160*F!$B$73,IF(U160=74%,R160*S160*T160*F!$B$74,IF(U160=75%,R160*S160*T160*F!$B$75,IF(U160=76%,R160*S160*T160*F!$B$76,IF(U160=77%,R160*S160*T160*F!$B$77,IF(U160=78%,R160*S160*T160*F!$B$78,IF(U160=79%,R160*S160*T160*F!$B$79,IF(U160=80%,R160*S160*T160*F!$B$80,IF(U160=81%,R160*S160*T160*F!$B$81,IF(U160=82%,R160*S160*T160*F!$B$82,IF(U160=83%,R160*S160*T160*F!$B$83,IF(U160=84%,R160*S160*T160*F!$B$84,IF(U160=85%,R160*S160*T160*F!$B$85,IF(U160=86%,R160*S160*T160*F!$B$86,IF(U160=87%,R160*S160*T160*F!$B$87,IF(U160=88%,R160*S160*T160*F!$B$88,IF(U160=89%,R160*S160*T160*F!$B$89,IF(U160=90%,R160*S160*T160*F!$B$90,IF(U160=91%,R160*S160*T160*F!$B$91,IF(U160=92%,R160*S160*T160*F!$B$92,IF(U160=93%,R160*S160*T160*F!$B$93,IF(U160=94%,R160*S160*T160*F!$B$94,IF(U160=95%,R160*S160*T160*F!$B$95,IF(U160=96%,R160*S160*T160*F!$B$96,IF(U160=97%,R160*S160*T160*F!$B$97,IF(U160=98%,R160*S160*T160*F!$B$98,IF(U160=99%,R160*S160*T160*F!$B$99,IF(U160&gt;99%,R160*S160*T160*F!$B$100)))))))))))))))))))))))))))))))))))))))))))))))))))))))))*IF(ISNUMBER(E160),E160,1)*IF(ISNUMBER(D160),D160,1)</f>
        <v>0</v>
      </c>
      <c r="AA160" s="5">
        <f>G160*H160+K160*L160+O160*P160+S160*T160</f>
        <v>0</v>
      </c>
      <c r="AB160" s="32">
        <f>(H160*(IF(I160&lt;45%,0.5,IF(I160&lt;55%,0.8,IF(I160&lt;65%,0.9,IF(I160&lt;75%,1,IF(I160&lt;85%,1.1,1.2))))))+L160*(IF(M160&lt;45%,0.5,IF(M160&lt;55%,0.8,IF(M160&lt;65%,0.9,IF(M160&lt;75%,1,IF(M160&lt;85%,1.1,1.2))))))+P160*(IF(Q160&lt;45%,0.5,IF(Q160&lt;55%,0.8,IF(Q160&lt;65%,0.9,IF(Q160&lt;75%,1,IF(Q160&lt;85%,1.1,1.2))))))+T160*(IF(U160&lt;45%,0.5,IF(U160&lt;55%,0.8,IF(U160&lt;65%,0.9,IF(U160&lt;75%,1,IF(U160&lt;85%,1.1,1.2)))))))*IF(D160&gt;=0.8,6,IF(D160&lt;=0.4,1.5,3))</f>
        <v>0</v>
      </c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</row>
    <row r="161" spans="1:62" x14ac:dyDescent="0.25">
      <c r="A161" s="1125"/>
      <c r="B161" s="86" t="str">
        <f t="shared" ref="B161:E161" si="312">IF(B99="","",B99)</f>
        <v/>
      </c>
      <c r="C161" s="84" t="str">
        <f t="shared" si="312"/>
        <v/>
      </c>
      <c r="D161" s="63">
        <f t="shared" si="306"/>
        <v>0</v>
      </c>
      <c r="E161" s="87" t="str">
        <f t="shared" si="312"/>
        <v/>
      </c>
      <c r="F161" s="152"/>
      <c r="G161" s="94"/>
      <c r="H161" s="94"/>
      <c r="I161" s="93">
        <f t="shared" si="301"/>
        <v>0</v>
      </c>
      <c r="J161" s="152"/>
      <c r="K161" s="94"/>
      <c r="L161" s="94"/>
      <c r="M161" s="95">
        <f t="shared" si="302"/>
        <v>0</v>
      </c>
      <c r="N161" s="152"/>
      <c r="O161" s="94"/>
      <c r="P161" s="94"/>
      <c r="Q161" s="95">
        <f t="shared" si="303"/>
        <v>0</v>
      </c>
      <c r="R161" s="152"/>
      <c r="S161" s="94"/>
      <c r="T161" s="94"/>
      <c r="U161" s="93">
        <f t="shared" si="304"/>
        <v>0</v>
      </c>
      <c r="V161" s="113">
        <f t="shared" si="307"/>
        <v>0</v>
      </c>
      <c r="W161" s="114">
        <f t="shared" si="308"/>
        <v>0</v>
      </c>
      <c r="X161" s="36">
        <f t="shared" ref="X161" si="313">ROUND(IFERROR((W161/(Y161*IF(ISNUMBER(E161),E161,1))),0),2)</f>
        <v>0</v>
      </c>
      <c r="Y161" s="90" t="str">
        <f t="shared" si="223"/>
        <v/>
      </c>
      <c r="Z161" s="6">
        <f>(IF(I161&lt;30%,0,IF(I161&lt;35%,F161*G161*H161*F!$B$33,IF(I161&lt;40%,F161*G161*H161*F!$B$38,IF(I161&lt;45%,F161*G161*H161*F!$B$43,IF(I161&lt;50%,F161*G161*H161*F!$B$48,IF(I161=50%,F161*G161*H161*F!$B$50,IF(I161=51%,F161*G161*H161*F!$B$51,IF(I161=52%,F161*G161*H161*F!$B$52,IF(I161=53%,F161*G161*H161*F!$B$53,IF(I161=54%,F161*G161*H161*F!$B$54,IF(I161=55%,F161*G161*H161*F!$B$55,IF(I161=56%,F161*G161*H161*F!$B$56,IF(I161=57%,F161*G161*H161*F!$B$57,IF(I161=58%,F161*G161*H161*F!$B$58,IF(I161=59%,F161*G161*H161*F!$B$59,IF(I161=60%,F161*G161*H161*F!$B$60,IF(I161=61%,F161*G161*H161*F!$B$61,IF(I161=62%,F161*G161*H161*F!$B$62,IF(I161=63%,F161*G161*H161*F!$B$63,IF(I161=64%,F161*G161*H161*F!$B$64,IF(I161=65%,F161*G161*H161*F!$B$65,IF(I161=66%,F161*G161*H161*F!$B$66,IF(I161=67%,F161*G161*H161*F!$B$67,IF(I161=68%,F161*G161*H161*F!$B$68,IF(I161=69%,F161*G161*H161*F!$B$69,IF(I161=70%,F161*G161*H161*F!$B$70,IF(I161=71%,F161*G161*H161*F!$B$71,IF(I161=72%,F161*G161*H161*F!$B$72,IF(I161=73%,F161*G161*H161*F!$B$73,IF(I161=74%,F161*G161*H161*F!$B$74,IF(I161=75%,F161*G161*H161*F!$B$75,IF(I161=76%,F161*G161*H161*F!$B$76,IF(I161=77%,F161*G161*H161*F!$B$77,IF(I161=78%,F161*G161*H161*F!$B$78,IF(I161=79%,F161*G161*H161*F!$B$79,IF(I161=80%,F161*G161*H161*F!$B$80,IF(I161=81%,F161*G161*H161*F!$B$81,IF(I161=82%,F161*G161*H161*F!$B$82,IF(I161=83%,F161*G161*H161*F!$B$83,IF(I161=84%,F161*G161*H161*F!$B$84,IF(I161=85%,F161*G161*H161*F!$B$85,IF(I161=86%,F161*G161*H161*F!$B$86,IF(I161=87%,F161*G161*H161*F!$B$87,IF(I161=88%,F161*G161*H161*F!$B$88,IF(I161=89%,F161*G161*H161*F!$B$89,IF(I161=90%,F161*G161*H161*F!$B$90,IF(I161=91%,F161*G161*H161*F!$B$91,IF(I161=92%,F161*G161*H161*F!$B$92,IF(I161=93%,F161*G161*H161*F!$B$93,IF(I161=94%,F161*G161*H161*F!$B$94,IF(I161=95%,F161*G161*H161*F!$B$95,IF(I161=96%,F161*G161*H161*F!$B$96,IF(I161=97%,F161*G161*H161*F!$B$97,IF(I161=98%,F161*G161*H161*F!$B$98,IF(I161=99%,F161*G161*H161*F!$B$99,IF(I161&gt;99%,F161*G161*H161*F!$B$100,))))))))))))))))))))))))))))))))))))))))))))))))))))))))+IF(M161&lt;30%,0,IF(M161&lt;35%,J161*K161*L161*F!$B$33,IF(M161&lt;40%,J161*K161*L161*F!$B$38,IF(M161&lt;45%,J161*K161*L161*F!$B$43,IF(M161&lt;50%,J161*K161*L161*F!$B$48,IF(M161=50%,J161*K161*L161*F!$B$50,IF(M161=51%,J161*K161*L161*F!$B$51,IF(M161=52%,J161*K161*L161*F!$B$52,IF(M161=53%,J161*K161*L161*F!$B$53,IF(M161=54%,J161*K161*L161*F!$B$54,IF(M161=55%,J161*K161*L161*F!$B$55,IF(M161=56%,J161*K161*L161*F!$B$56,IF(M161=57%,J161*K161*L161*F!$B$57,IF(M161=58%,J161*K161*L161*F!$B$58,IF(M161=59%,J161*K161*L161*F!$B$59,IF(M161=60%,J161*K161*L161*F!$B$60,IF(M161=61%,J161*K161*L161*F!$B$61,IF(M161=62%,J161*K161*L161*F!$B$62,IF(M161=63%,J161*K161*L161*F!$B$63,IF(M161=64%,J161*K161*L161*F!$B$64,IF(M161=65%,J161*K161*L161*F!$B$65,IF(M161=66%,J161*K161*L161*F!$B$66,IF(M161=67%,J161*K161*L161*F!$B$67,IF(M161=68%,J161*K161*L161*F!$B$68,IF(M161=69%,J161*K161*L161*F!$B$69,IF(M161=70%,J161*K161*L161*F!$B$70,IF(M161=71%,J161*K161*L161*F!$B$71,IF(M161=72%,J161*K161*L161*F!$B$72,IF(M161=73%,J161*K161*L161*F!$B$73,IF(M161=74%,J161*K161*L161*F!$B$74,IF(M161=75%,J161*K161*L161*F!$B$75,IF(M161=76%,J161*K161*L161*F!$B$76,IF(M161=77%,J161*K161*L161*F!$B$77,IF(M161=78%,J161*K161*L161*F!$B$78,IF(M161=79%,J161*K161*L161*F!$B$79,IF(M161=80%,J161*K161*L161*F!$B$80,IF(M161=81%,J161*K161*L161*F!$B$81,IF(M161=82%,J161*K161*L161*F!$B$82,IF(M161=83%,J161*K161*L161*F!$B$83,IF(M161=84%,J161*K161*L161*F!$B$84,IF(M161=85%,J161*K161*L161*F!$B$85,IF(M161=86%,J161*K161*L161*F!$B$86,IF(M161=87%,J161*K161*L161*F!$B$87,IF(M161=88%,J161*K161*L161*F!$B$88,IF(M161=89%,J161*K161*L161*F!$B$89,IF(M161=90%,J161*K161*L161*F!$B$90,IF(M161=91%,J161*K161*L161*F!$B$91,IF(M161=92%,J161*K161*L161*F!$B$92,IF(M161=93%,J161*K161*L161*F!$B$93,IF(M161=94%,J161*K161*L161*F!$B$94,IF(M161=95%,J161*K161*L161*F!$B$95,IF(M161=96%,J161*K161*L161*F!$B$96,IF(M161=97%,J161*K161*L161*F!$B$97,IF(M161=98%,J161*K161*L161*F!$B$98,IF(M161=99%,J161*K161*L161*F!$B$99,IF(M161&gt;99%,J161*K161*L161*F!$B$100,))))))))))))))))))))))))))))))))))))))))))))))))))))))))+IF(Q161&lt;30%,0,IF(Q161&lt;35%,N161*O161*P161*F!$B$33,IF(Q161&lt;40%,N161*O161*P161*F!$B$38,IF(Q161&lt;45%,N161*O161*P161*F!$B$43,IF(Q161&lt;50%,N161*O161*P161*F!$B$48,IF(Q161=50%,N161*O161*P161*F!$B$50,IF(Q161=51%,N161*O161*P161*F!$B$51,IF(Q161=52%,N161*O161*P161*F!$B$52,IF(Q161=53%,N161*O161*P161*F!$B$53,IF(Q161=54%,N161*O161*P161*F!$B$54,IF(Q161=55%,N161*O161*P161*F!$B$55,IF(Q161=56%,N161*O161*P161*F!$B$56,IF(Q161=57%,N161*O161*P161*F!$B$57,IF(Q161=58%,N161*O161*P161*F!$B$58,IF(Q161=59%,N161*O161*P161*F!$B$59,IF(Q161=60%,N161*O161*P161*F!$B$60,IF(Q161=61%,N161*O161*P161*F!$B$61,IF(Q161=62%,N161*O161*P161*F!$B$62,IF(Q161=63%,N161*O161*P161*F!$B$63,IF(Q161=64%,N161*O161*P161*F!$B$64,IF(Q161=65%,N161*O161*P161*F!$B$65,IF(Q161=66%,N161*O161*P161*F!$B$66,IF(Q161=67%,N161*O161*P161*F!$B$67,IF(Q161=68%,N161*O161*P161*F!$B$68,IF(Q161=69%,N161*O161*P161*F!$B$69,IF(Q161=70%,N161*O161*P161*F!$B$70,IF(Q161=71%,N161*O161*P161*F!$B$71,IF(Q161=72%,N161*O161*P161*F!$B$72,IF(Q161=73%,N161*O161*P161*F!$B$73,IF(Q161=74%,N161*O161*P161*F!$B$74,IF(Q161=75%,N161*O161*P161*F!$B$75,IF(Q161=76%,N161*O161*P161*F!$B$76,IF(Q161=77%,N161*O161*P161*F!$B$77,IF(Q161=78%,N161*O161*P161*F!$B$78,IF(Q161=79%,N161*O161*P161*F!$B$79,IF(Q161=80%,N161*O161*P161*F!$B$80,IF(Q161=81%,N161*O161*P161*F!$B$81,IF(Q161=82%,N161*O161*P161*F!$B$82,IF(Q161=83%,N161*O161*P161*F!$B$83,IF(Q161=84%,N161*O161*P161*F!$B$84,IF(Q161=85%,N161*O161*P161*F!$B$85,IF(Q161=86%,N161*O161*P161*F!$B$86,IF(Q161=87%,N161*O161*P161*F!$B$87,IF(Q161=88%,N161*O161*P161*F!$B$88,IF(Q161=89%,N161*O161*P161*F!$B$89,IF(Q161=90%,N161*O161*P161*F!$B$90,IF(Q161=91%,N161*O161*P161*F!$B$91,IF(Q161=92%,N161*O161*P161*F!$B$92,IF(Q161=93%,N161*O161*P161*F!$B$93,IF(Q161=94%,N161*O161*P161*F!$B$94,IF(Q161=95%,N161*O161*P161*F!$B$95,IF(Q161=96%,N161*O161*P161*F!$B$96,IF(Q161=97%,N161*O161*P161*F!$B$97,IF(Q161=98%,N161*O161*P161*F!$B$98,IF(Q161=99%,N161*O161*P161*F!$B$99,IF(Q161&gt;99%,N161*O161*P161*F!$B$100,))))))))))))))))))))))))))))))))))))))))))))))))))))))))+IF(U161&lt;30%,0,IF(U161&lt;35%,R161*S161*T161*F!$B$33,IF(U161&lt;40%,R161*S161*T161*F!$B$38,IF(U161&lt;45%,R161*S161*T161*F!$B$43,IF(U161&lt;50%,R161*S161*T161*F!$B$48,IF(U161=50%,R161*S161*T161*F!$B$50,IF(U161=51%,R161*S161*T161*F!$B$51,IF(U161=52%,R161*S161*T161*F!$B$52,IF(U161=53%,R161*S161*T161*F!$B$53,IF(U161=54%,R161*S161*T161*F!$B$54,IF(U161=55%,R161*S161*T161*F!$B$55,IF(U161=56%,R161*S161*T161*F!$B$56,IF(U161=57%,R161*S161*T161*F!$B$57,IF(U161=58%,R161*S161*T161*F!$B$58,IF(U161=59%,R161*S161*T161*F!$B$59,IF(U161=60%,R161*S161*T161*F!$B$60,IF(U161=61%,R161*S161*T161*F!$B$61,IF(U161=62%,R161*S161*T161*F!$B$62,IF(U161=63%,R161*S161*T161*F!$B$63,IF(U161=64%,R161*S161*T161*F!$B$64,IF(U161=65%,R161*S161*T161*F!$B$65,IF(U161=66%,R161*S161*T161*F!$B$66,IF(U161=67%,R161*S161*T161*F!$B$67,IF(U161=68%,R161*S161*T161*F!$B$68,IF(U161=69%,R161*S161*T161*F!$B$69,IF(U161=70%,R161*S161*T161*F!$B$70,IF(U161=71%,R161*S161*T161*F!$B$71,IF(U161=72%,R161*S161*T161*F!$B$72,IF(U161=73%,R161*S161*T161*F!$B$73,IF(U161=74%,R161*S161*T161*F!$B$74,IF(U161=75%,R161*S161*T161*F!$B$75,IF(U161=76%,R161*S161*T161*F!$B$76,IF(U161=77%,R161*S161*T161*F!$B$77,IF(U161=78%,R161*S161*T161*F!$B$78,IF(U161=79%,R161*S161*T161*F!$B$79,IF(U161=80%,R161*S161*T161*F!$B$80,IF(U161=81%,R161*S161*T161*F!$B$81,IF(U161=82%,R161*S161*T161*F!$B$82,IF(U161=83%,R161*S161*T161*F!$B$83,IF(U161=84%,R161*S161*T161*F!$B$84,IF(U161=85%,R161*S161*T161*F!$B$85,IF(U161=86%,R161*S161*T161*F!$B$86,IF(U161=87%,R161*S161*T161*F!$B$87,IF(U161=88%,R161*S161*T161*F!$B$88,IF(U161=89%,R161*S161*T161*F!$B$89,IF(U161=90%,R161*S161*T161*F!$B$90,IF(U161=91%,R161*S161*T161*F!$B$91,IF(U161=92%,R161*S161*T161*F!$B$92,IF(U161=93%,R161*S161*T161*F!$B$93,IF(U161=94%,R161*S161*T161*F!$B$94,IF(U161=95%,R161*S161*T161*F!$B$95,IF(U161=96%,R161*S161*T161*F!$B$96,IF(U161=97%,R161*S161*T161*F!$B$97,IF(U161=98%,R161*S161*T161*F!$B$98,IF(U161=99%,R161*S161*T161*F!$B$99,IF(U161&gt;99%,R161*S161*T161*F!$B$100)))))))))))))))))))))))))))))))))))))))))))))))))))))))))*IF(ISNUMBER(E161),E161,1)*IF(ISNUMBER(D161),D161,1)</f>
        <v>0</v>
      </c>
      <c r="AA161" s="6">
        <f>G161*H161+K161*L161+O161*P161+S161*T161</f>
        <v>0</v>
      </c>
      <c r="AB161" s="35">
        <f>(H161*(IF(I161&lt;45%,0.5,IF(I161&lt;55%,0.8,IF(I161&lt;65%,0.9,IF(I161&lt;75%,1,IF(I161&lt;85%,1.1,1.2))))))+L161*(IF(M161&lt;45%,0.5,IF(M161&lt;55%,0.8,IF(M161&lt;65%,0.9,IF(M161&lt;75%,1,IF(M161&lt;85%,1.1,1.2))))))+P161*(IF(Q161&lt;45%,0.5,IF(Q161&lt;55%,0.8,IF(Q161&lt;65%,0.9,IF(Q161&lt;75%,1,IF(Q161&lt;85%,1.1,1.2))))))+T161*(IF(U161&lt;45%,0.5,IF(U161&lt;55%,0.8,IF(U161&lt;65%,0.9,IF(U161&lt;75%,1,IF(U161&lt;85%,1.1,1.2)))))))*IF(D161&gt;=0.8,6,IF(D161&lt;=0.4,1.5,3))</f>
        <v>0</v>
      </c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</row>
    <row r="162" spans="1:62" ht="15.75" thickBot="1" x14ac:dyDescent="0.3">
      <c r="A162" s="1126"/>
      <c r="B162" s="169"/>
      <c r="C162" s="170"/>
      <c r="D162" s="37">
        <f>ROUND(IFERROR((D157*(G157*H157+K157*L157+O157*P157+S157*T157)+D158*(G158*H158+K158*L158+O158*P158+S158*T158)+D159*(G159*H159+K159*L159+O159*P159+S159*T159)+D160*(G160*H160+K160*L160+O160*P160+S160*T160)+D161*(G161*H161+K161*L161+O161*P161+S161*T161))/((G157*H157+K157*L157+O157*P157+S157*T157)+(G158*H158+K158*L158+O158*P158+S158*T158)+(G159*H159+K159*L159+O159*P159+S159*T159)+(G160*H160+K160*L160+O160*P160+S160*T160)+(G161*H161+K161*L161+O161*P161+S161*T161)),0),3)</f>
        <v>0</v>
      </c>
      <c r="E162" s="186"/>
      <c r="F162" s="187" t="str">
        <f t="shared" ref="F162" si="314">IF(I162&lt;&gt;0,(IFERROR(IF($Y162&gt;15,MROUND($Y162*I162,0.5),MROUND($Y162*I162,0.1)),)),"")</f>
        <v/>
      </c>
      <c r="G162" s="175"/>
      <c r="H162" s="175"/>
      <c r="I162" s="188"/>
      <c r="J162" s="189"/>
      <c r="K162" s="175"/>
      <c r="L162" s="175"/>
      <c r="M162" s="176"/>
      <c r="N162" s="187"/>
      <c r="O162" s="175"/>
      <c r="P162" s="175"/>
      <c r="Q162" s="176"/>
      <c r="R162" s="187"/>
      <c r="S162" s="180"/>
      <c r="T162" s="177"/>
      <c r="U162" s="188"/>
      <c r="V162" s="122">
        <f>SUM(V157:V161)</f>
        <v>0</v>
      </c>
      <c r="W162" s="117">
        <f>IFERROR(V162/AA162,0)</f>
        <v>0</v>
      </c>
      <c r="X162" s="118">
        <f>ROUND(IFERROR((D157*(I157*G157*H157+M157*K157*L157+Q157*O157*P157+U157*S157*T157)+D158*(I158*G158*H158+M158*K158*L158+Q158*O158*P158+U158*S158*T158)+D159*(I159*G159*H159+M159*K159*L159+Q159*O159*P159+U159*S159*T159)+D160*(I160*G160*H160+M160*K160*L160+Q160*O160*P160+U160*S160*T160)+D161*(I161*G161*H161+M161*K161*L161+Q161*O161*P161+U161*S161*T161))/(D157*(G157*H157+K157*L157+O157*P157+S157*T157)+D158*(G158*H158+K158*L158+O158*P158+S158*T158)+D159*(G159*H159+K159*L159+O159*P159+S159*T159)+D160*(G160*H160+K160*L160+O160*P160+S160*T160)+D161*(G161*H161+K161*L161+O161*P161+S161*T161)),0),2)</f>
        <v>0</v>
      </c>
      <c r="Y162" s="9"/>
      <c r="Z162" s="9">
        <f>SUM(Z157:Z161)</f>
        <v>0</v>
      </c>
      <c r="AA162" s="117">
        <f>SUM(AA157:AA161)</f>
        <v>0</v>
      </c>
      <c r="AB162" s="119">
        <f>IF(SUM(AB157:AB161)=0,TIME(,0,),TIME(,SUM(AB157:AB161)+30,))</f>
        <v>0</v>
      </c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</row>
    <row r="163" spans="1:62" x14ac:dyDescent="0.25">
      <c r="A163" s="145" t="s">
        <v>28</v>
      </c>
      <c r="B163" s="76" t="str">
        <f t="shared" ref="B163:C163" si="315">IF(B101="","",B101)</f>
        <v/>
      </c>
      <c r="C163" s="103" t="str">
        <f t="shared" si="315"/>
        <v/>
      </c>
      <c r="D163" s="59">
        <f>D101</f>
        <v>0</v>
      </c>
      <c r="E163" s="88" t="str">
        <f t="shared" ref="E163" si="316">IF(E101="","",E101)</f>
        <v/>
      </c>
      <c r="F163" s="74"/>
      <c r="G163" s="92"/>
      <c r="H163" s="92"/>
      <c r="I163" s="75">
        <f t="shared" ref="I163:I167" si="317">IFERROR(ROUND(F163/$Y163,2),)</f>
        <v>0</v>
      </c>
      <c r="J163" s="74"/>
      <c r="K163" s="92"/>
      <c r="L163" s="92"/>
      <c r="M163" s="91">
        <f t="shared" ref="M163:M167" si="318">IFERROR(ROUND(J163/$Y163,2),)</f>
        <v>0</v>
      </c>
      <c r="N163" s="74"/>
      <c r="O163" s="92"/>
      <c r="P163" s="92"/>
      <c r="Q163" s="75">
        <f t="shared" ref="Q163:Q167" si="319">IFERROR(ROUND(N163/$Y163,2),)</f>
        <v>0</v>
      </c>
      <c r="R163" s="74"/>
      <c r="S163" s="92"/>
      <c r="T163" s="92"/>
      <c r="U163" s="91">
        <f t="shared" ref="U163:U167" si="320">IFERROR(ROUND(R163/$Y163,2),)</f>
        <v>0</v>
      </c>
      <c r="V163" s="123">
        <f>(IF(ISNUMBER(F163),F163,1)*G163*H163+IF(ISNUMBER(J163),J163,1)*K163*L163+IF(ISNUMBER(N163),N163,1)*O163*P163+IF(ISNUMBER(R163),R163,1)*S163*T163)*IF(ISNUMBER(E163),E163,1)</f>
        <v>0</v>
      </c>
      <c r="W163" s="40">
        <f>IFERROR((IF(ISNUMBER(F163),F163,1)*G163*H163+IF(ISNUMBER(J163),J163,1)*K163*L163+IF(ISNUMBER(N163),N163,1)*O163*P163+IF(ISNUMBER(R163),R163,1)*S163*T163)*IF(ISNUMBER(E163),E163,1)/(G163*H163+K163*L163+O163*P163+S163*T163),0)</f>
        <v>0</v>
      </c>
      <c r="X163" s="41">
        <f>ROUND(IFERROR((W163/(Y163*IF(ISNUMBER(E163),E163,1))),0),2)</f>
        <v>0</v>
      </c>
      <c r="Y163" s="89" t="str">
        <f t="shared" si="223"/>
        <v/>
      </c>
      <c r="Z163" s="7">
        <f>(IF(I163&lt;30%,0,IF(I163&lt;35%,F163*G163*H163*F!$B$33,IF(I163&lt;40%,F163*G163*H163*F!$B$38,IF(I163&lt;45%,F163*G163*H163*F!$B$43,IF(I163&lt;50%,F163*G163*H163*F!$B$48,IF(I163=50%,F163*G163*H163*F!$B$50,IF(I163=51%,F163*G163*H163*F!$B$51,IF(I163=52%,F163*G163*H163*F!$B$52,IF(I163=53%,F163*G163*H163*F!$B$53,IF(I163=54%,F163*G163*H163*F!$B$54,IF(I163=55%,F163*G163*H163*F!$B$55,IF(I163=56%,F163*G163*H163*F!$B$56,IF(I163=57%,F163*G163*H163*F!$B$57,IF(I163=58%,F163*G163*H163*F!$B$58,IF(I163=59%,F163*G163*H163*F!$B$59,IF(I163=60%,F163*G163*H163*F!$B$60,IF(I163=61%,F163*G163*H163*F!$B$61,IF(I163=62%,F163*G163*H163*F!$B$62,IF(I163=63%,F163*G163*H163*F!$B$63,IF(I163=64%,F163*G163*H163*F!$B$64,IF(I163=65%,F163*G163*H163*F!$B$65,IF(I163=66%,F163*G163*H163*F!$B$66,IF(I163=67%,F163*G163*H163*F!$B$67,IF(I163=68%,F163*G163*H163*F!$B$68,IF(I163=69%,F163*G163*H163*F!$B$69,IF(I163=70%,F163*G163*H163*F!$B$70,IF(I163=71%,F163*G163*H163*F!$B$71,IF(I163=72%,F163*G163*H163*F!$B$72,IF(I163=73%,F163*G163*H163*F!$B$73,IF(I163=74%,F163*G163*H163*F!$B$74,IF(I163=75%,F163*G163*H163*F!$B$75,IF(I163=76%,F163*G163*H163*F!$B$76,IF(I163=77%,F163*G163*H163*F!$B$77,IF(I163=78%,F163*G163*H163*F!$B$78,IF(I163=79%,F163*G163*H163*F!$B$79,IF(I163=80%,F163*G163*H163*F!$B$80,IF(I163=81%,F163*G163*H163*F!$B$81,IF(I163=82%,F163*G163*H163*F!$B$82,IF(I163=83%,F163*G163*H163*F!$B$83,IF(I163=84%,F163*G163*H163*F!$B$84,IF(I163=85%,F163*G163*H163*F!$B$85,IF(I163=86%,F163*G163*H163*F!$B$86,IF(I163=87%,F163*G163*H163*F!$B$87,IF(I163=88%,F163*G163*H163*F!$B$88,IF(I163=89%,F163*G163*H163*F!$B$89,IF(I163=90%,F163*G163*H163*F!$B$90,IF(I163=91%,F163*G163*H163*F!$B$91,IF(I163=92%,F163*G163*H163*F!$B$92,IF(I163=93%,F163*G163*H163*F!$B$93,IF(I163=94%,F163*G163*H163*F!$B$94,IF(I163=95%,F163*G163*H163*F!$B$95,IF(I163=96%,F163*G163*H163*F!$B$96,IF(I163=97%,F163*G163*H163*F!$B$97,IF(I163=98%,F163*G163*H163*F!$B$98,IF(I163=99%,F163*G163*H163*F!$B$99,IF(I163&gt;99%,F163*G163*H163*F!$B$100,))))))))))))))))))))))))))))))))))))))))))))))))))))))))+IF(M163&lt;30%,0,IF(M163&lt;35%,J163*K163*L163*F!$B$33,IF(M163&lt;40%,J163*K163*L163*F!$B$38,IF(M163&lt;45%,J163*K163*L163*F!$B$43,IF(M163&lt;50%,J163*K163*L163*F!$B$48,IF(M163=50%,J163*K163*L163*F!$B$50,IF(M163=51%,J163*K163*L163*F!$B$51,IF(M163=52%,J163*K163*L163*F!$B$52,IF(M163=53%,J163*K163*L163*F!$B$53,IF(M163=54%,J163*K163*L163*F!$B$54,IF(M163=55%,J163*K163*L163*F!$B$55,IF(M163=56%,J163*K163*L163*F!$B$56,IF(M163=57%,J163*K163*L163*F!$B$57,IF(M163=58%,J163*K163*L163*F!$B$58,IF(M163=59%,J163*K163*L163*F!$B$59,IF(M163=60%,J163*K163*L163*F!$B$60,IF(M163=61%,J163*K163*L163*F!$B$61,IF(M163=62%,J163*K163*L163*F!$B$62,IF(M163=63%,J163*K163*L163*F!$B$63,IF(M163=64%,J163*K163*L163*F!$B$64,IF(M163=65%,J163*K163*L163*F!$B$65,IF(M163=66%,J163*K163*L163*F!$B$66,IF(M163=67%,J163*K163*L163*F!$B$67,IF(M163=68%,J163*K163*L163*F!$B$68,IF(M163=69%,J163*K163*L163*F!$B$69,IF(M163=70%,J163*K163*L163*F!$B$70,IF(M163=71%,J163*K163*L163*F!$B$71,IF(M163=72%,J163*K163*L163*F!$B$72,IF(M163=73%,J163*K163*L163*F!$B$73,IF(M163=74%,J163*K163*L163*F!$B$74,IF(M163=75%,J163*K163*L163*F!$B$75,IF(M163=76%,J163*K163*L163*F!$B$76,IF(M163=77%,J163*K163*L163*F!$B$77,IF(M163=78%,J163*K163*L163*F!$B$78,IF(M163=79%,J163*K163*L163*F!$B$79,IF(M163=80%,J163*K163*L163*F!$B$80,IF(M163=81%,J163*K163*L163*F!$B$81,IF(M163=82%,J163*K163*L163*F!$B$82,IF(M163=83%,J163*K163*L163*F!$B$83,IF(M163=84%,J163*K163*L163*F!$B$84,IF(M163=85%,J163*K163*L163*F!$B$85,IF(M163=86%,J163*K163*L163*F!$B$86,IF(M163=87%,J163*K163*L163*F!$B$87,IF(M163=88%,J163*K163*L163*F!$B$88,IF(M163=89%,J163*K163*L163*F!$B$89,IF(M163=90%,J163*K163*L163*F!$B$90,IF(M163=91%,J163*K163*L163*F!$B$91,IF(M163=92%,J163*K163*L163*F!$B$92,IF(M163=93%,J163*K163*L163*F!$B$93,IF(M163=94%,J163*K163*L163*F!$B$94,IF(M163=95%,J163*K163*L163*F!$B$95,IF(M163=96%,J163*K163*L163*F!$B$96,IF(M163=97%,J163*K163*L163*F!$B$97,IF(M163=98%,J163*K163*L163*F!$B$98,IF(M163=99%,J163*K163*L163*F!$B$99,IF(M163&gt;99%,J163*K163*L163*F!$B$100,))))))))))))))))))))))))))))))))))))))))))))))))))))))))+IF(Q163&lt;30%,0,IF(Q163&lt;35%,N163*O163*P163*F!$B$33,IF(Q163&lt;40%,N163*O163*P163*F!$B$38,IF(Q163&lt;45%,N163*O163*P163*F!$B$43,IF(Q163&lt;50%,N163*O163*P163*F!$B$48,IF(Q163=50%,N163*O163*P163*F!$B$50,IF(Q163=51%,N163*O163*P163*F!$B$51,IF(Q163=52%,N163*O163*P163*F!$B$52,IF(Q163=53%,N163*O163*P163*F!$B$53,IF(Q163=54%,N163*O163*P163*F!$B$54,IF(Q163=55%,N163*O163*P163*F!$B$55,IF(Q163=56%,N163*O163*P163*F!$B$56,IF(Q163=57%,N163*O163*P163*F!$B$57,IF(Q163=58%,N163*O163*P163*F!$B$58,IF(Q163=59%,N163*O163*P163*F!$B$59,IF(Q163=60%,N163*O163*P163*F!$B$60,IF(Q163=61%,N163*O163*P163*F!$B$61,IF(Q163=62%,N163*O163*P163*F!$B$62,IF(Q163=63%,N163*O163*P163*F!$B$63,IF(Q163=64%,N163*O163*P163*F!$B$64,IF(Q163=65%,N163*O163*P163*F!$B$65,IF(Q163=66%,N163*O163*P163*F!$B$66,IF(Q163=67%,N163*O163*P163*F!$B$67,IF(Q163=68%,N163*O163*P163*F!$B$68,IF(Q163=69%,N163*O163*P163*F!$B$69,IF(Q163=70%,N163*O163*P163*F!$B$70,IF(Q163=71%,N163*O163*P163*F!$B$71,IF(Q163=72%,N163*O163*P163*F!$B$72,IF(Q163=73%,N163*O163*P163*F!$B$73,IF(Q163=74%,N163*O163*P163*F!$B$74,IF(Q163=75%,N163*O163*P163*F!$B$75,IF(Q163=76%,N163*O163*P163*F!$B$76,IF(Q163=77%,N163*O163*P163*F!$B$77,IF(Q163=78%,N163*O163*P163*F!$B$78,IF(Q163=79%,N163*O163*P163*F!$B$79,IF(Q163=80%,N163*O163*P163*F!$B$80,IF(Q163=81%,N163*O163*P163*F!$B$81,IF(Q163=82%,N163*O163*P163*F!$B$82,IF(Q163=83%,N163*O163*P163*F!$B$83,IF(Q163=84%,N163*O163*P163*F!$B$84,IF(Q163=85%,N163*O163*P163*F!$B$85,IF(Q163=86%,N163*O163*P163*F!$B$86,IF(Q163=87%,N163*O163*P163*F!$B$87,IF(Q163=88%,N163*O163*P163*F!$B$88,IF(Q163=89%,N163*O163*P163*F!$B$89,IF(Q163=90%,N163*O163*P163*F!$B$90,IF(Q163=91%,N163*O163*P163*F!$B$91,IF(Q163=92%,N163*O163*P163*F!$B$92,IF(Q163=93%,N163*O163*P163*F!$B$93,IF(Q163=94%,N163*O163*P163*F!$B$94,IF(Q163=95%,N163*O163*P163*F!$B$95,IF(Q163=96%,N163*O163*P163*F!$B$96,IF(Q163=97%,N163*O163*P163*F!$B$97,IF(Q163=98%,N163*O163*P163*F!$B$98,IF(Q163=99%,N163*O163*P163*F!$B$99,IF(Q163&gt;99%,N163*O163*P163*F!$B$100,))))))))))))))))))))))))))))))))))))))))))))))))))))))))+IF(U163&lt;30%,0,IF(U163&lt;35%,R163*S163*T163*F!$B$33,IF(U163&lt;40%,R163*S163*T163*F!$B$38,IF(U163&lt;45%,R163*S163*T163*F!$B$43,IF(U163&lt;50%,R163*S163*T163*F!$B$48,IF(U163=50%,R163*S163*T163*F!$B$50,IF(U163=51%,R163*S163*T163*F!$B$51,IF(U163=52%,R163*S163*T163*F!$B$52,IF(U163=53%,R163*S163*T163*F!$B$53,IF(U163=54%,R163*S163*T163*F!$B$54,IF(U163=55%,R163*S163*T163*F!$B$55,IF(U163=56%,R163*S163*T163*F!$B$56,IF(U163=57%,R163*S163*T163*F!$B$57,IF(U163=58%,R163*S163*T163*F!$B$58,IF(U163=59%,R163*S163*T163*F!$B$59,IF(U163=60%,R163*S163*T163*F!$B$60,IF(U163=61%,R163*S163*T163*F!$B$61,IF(U163=62%,R163*S163*T163*F!$B$62,IF(U163=63%,R163*S163*T163*F!$B$63,IF(U163=64%,R163*S163*T163*F!$B$64,IF(U163=65%,R163*S163*T163*F!$B$65,IF(U163=66%,R163*S163*T163*F!$B$66,IF(U163=67%,R163*S163*T163*F!$B$67,IF(U163=68%,R163*S163*T163*F!$B$68,IF(U163=69%,R163*S163*T163*F!$B$69,IF(U163=70%,R163*S163*T163*F!$B$70,IF(U163=71%,R163*S163*T163*F!$B$71,IF(U163=72%,R163*S163*T163*F!$B$72,IF(U163=73%,R163*S163*T163*F!$B$73,IF(U163=74%,R163*S163*T163*F!$B$74,IF(U163=75%,R163*S163*T163*F!$B$75,IF(U163=76%,R163*S163*T163*F!$B$76,IF(U163=77%,R163*S163*T163*F!$B$77,IF(U163=78%,R163*S163*T163*F!$B$78,IF(U163=79%,R163*S163*T163*F!$B$79,IF(U163=80%,R163*S163*T163*F!$B$80,IF(U163=81%,R163*S163*T163*F!$B$81,IF(U163=82%,R163*S163*T163*F!$B$82,IF(U163=83%,R163*S163*T163*F!$B$83,IF(U163=84%,R163*S163*T163*F!$B$84,IF(U163=85%,R163*S163*T163*F!$B$85,IF(U163=86%,R163*S163*T163*F!$B$86,IF(U163=87%,R163*S163*T163*F!$B$87,IF(U163=88%,R163*S163*T163*F!$B$88,IF(U163=89%,R163*S163*T163*F!$B$89,IF(U163=90%,R163*S163*T163*F!$B$90,IF(U163=91%,R163*S163*T163*F!$B$91,IF(U163=92%,R163*S163*T163*F!$B$92,IF(U163=93%,R163*S163*T163*F!$B$93,IF(U163=94%,R163*S163*T163*F!$B$94,IF(U163=95%,R163*S163*T163*F!$B$95,IF(U163=96%,R163*S163*T163*F!$B$96,IF(U163=97%,R163*S163*T163*F!$B$97,IF(U163=98%,R163*S163*T163*F!$B$98,IF(U163=99%,R163*S163*T163*F!$B$99,IF(U163&gt;99%,R163*S163*T163*F!$B$100)))))))))))))))))))))))))))))))))))))))))))))))))))))))))*IF(ISNUMBER(E163),E163,1)*IF(ISNUMBER(D163),D163,1)</f>
        <v>0</v>
      </c>
      <c r="AA163" s="7">
        <f>G163*H163+K163*L163+O163*P163+S163*T163</f>
        <v>0</v>
      </c>
      <c r="AB163" s="131">
        <f>(H163*(IF(I163&lt;45%,0.5,IF(I163&lt;55%,0.8,IF(I163&lt;65%,0.9,IF(I163&lt;75%,1,IF(I163&lt;85%,1.1,1.2))))))+L163*(IF(M163&lt;45%,0.5,IF(M163&lt;55%,0.8,IF(M163&lt;65%,0.9,IF(M163&lt;75%,1,IF(M163&lt;85%,1.1,1.2))))))+P163*(IF(Q163&lt;45%,0.5,IF(Q163&lt;55%,0.8,IF(Q163&lt;65%,0.9,IF(Q163&lt;75%,1,IF(Q163&lt;85%,1.1,1.2))))))+T163*(IF(U163&lt;45%,0.5,IF(U163&lt;55%,0.8,IF(U163&lt;65%,0.9,IF(U163&lt;75%,1,IF(U163&lt;85%,1.1,1.2)))))))*IF(D163&gt;=0.8,6,IF(D163&lt;=0.4,1.5,3))</f>
        <v>0</v>
      </c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</row>
    <row r="164" spans="1:62" x14ac:dyDescent="0.25">
      <c r="A164" s="1125">
        <f>A152+1</f>
        <v>41991</v>
      </c>
      <c r="B164" s="76" t="str">
        <f t="shared" ref="B164:E164" si="321">IF(B102="","",B102)</f>
        <v/>
      </c>
      <c r="C164" s="77" t="str">
        <f t="shared" si="321"/>
        <v/>
      </c>
      <c r="D164" s="63">
        <f t="shared" ref="D164:D167" si="322">D102</f>
        <v>0</v>
      </c>
      <c r="E164" s="83" t="str">
        <f t="shared" si="321"/>
        <v/>
      </c>
      <c r="F164" s="79"/>
      <c r="G164" s="94"/>
      <c r="H164" s="94"/>
      <c r="I164" s="70">
        <f t="shared" si="317"/>
        <v>0</v>
      </c>
      <c r="J164" s="79"/>
      <c r="K164" s="94"/>
      <c r="L164" s="94"/>
      <c r="M164" s="71">
        <f t="shared" si="318"/>
        <v>0</v>
      </c>
      <c r="N164" s="79"/>
      <c r="O164" s="94"/>
      <c r="P164" s="94"/>
      <c r="Q164" s="70">
        <f t="shared" si="319"/>
        <v>0</v>
      </c>
      <c r="R164" s="79"/>
      <c r="S164" s="94"/>
      <c r="T164" s="94"/>
      <c r="U164" s="71">
        <f t="shared" si="320"/>
        <v>0</v>
      </c>
      <c r="V164" s="125">
        <f t="shared" ref="V164:V167" si="323">(IF(ISNUMBER(F164),F164,1)*G164*H164+IF(ISNUMBER(J164),J164,1)*K164*L164+IF(ISNUMBER(N164),N164,1)*O164*P164+IF(ISNUMBER(R164),R164,1)*S164*T164)*IF(ISNUMBER(E164),E164,1)</f>
        <v>0</v>
      </c>
      <c r="W164" s="43">
        <f t="shared" ref="W164:W167" si="324">IFERROR((IF(ISNUMBER(F164),F164,1)*G164*H164+IF(ISNUMBER(J164),J164,1)*K164*L164+IF(ISNUMBER(N164),N164,1)*O164*P164+IF(ISNUMBER(R164),R164,1)*S164*T164)*IF(ISNUMBER(E164),E164,1)/(G164*H164+K164*L164+O164*P164+S164*T164),0)</f>
        <v>0</v>
      </c>
      <c r="X164" s="34">
        <f t="shared" ref="X164:X165" si="325">ROUND(IFERROR((W164/(Y164*IF(ISNUMBER(E164),E164,1))),0),2)</f>
        <v>0</v>
      </c>
      <c r="Y164" s="90" t="str">
        <f t="shared" si="223"/>
        <v/>
      </c>
      <c r="Z164" s="6">
        <f>(IF(I164&lt;30%,0,IF(I164&lt;35%,F164*G164*H164*F!$B$33,IF(I164&lt;40%,F164*G164*H164*F!$B$38,IF(I164&lt;45%,F164*G164*H164*F!$B$43,IF(I164&lt;50%,F164*G164*H164*F!$B$48,IF(I164=50%,F164*G164*H164*F!$B$50,IF(I164=51%,F164*G164*H164*F!$B$51,IF(I164=52%,F164*G164*H164*F!$B$52,IF(I164=53%,F164*G164*H164*F!$B$53,IF(I164=54%,F164*G164*H164*F!$B$54,IF(I164=55%,F164*G164*H164*F!$B$55,IF(I164=56%,F164*G164*H164*F!$B$56,IF(I164=57%,F164*G164*H164*F!$B$57,IF(I164=58%,F164*G164*H164*F!$B$58,IF(I164=59%,F164*G164*H164*F!$B$59,IF(I164=60%,F164*G164*H164*F!$B$60,IF(I164=61%,F164*G164*H164*F!$B$61,IF(I164=62%,F164*G164*H164*F!$B$62,IF(I164=63%,F164*G164*H164*F!$B$63,IF(I164=64%,F164*G164*H164*F!$B$64,IF(I164=65%,F164*G164*H164*F!$B$65,IF(I164=66%,F164*G164*H164*F!$B$66,IF(I164=67%,F164*G164*H164*F!$B$67,IF(I164=68%,F164*G164*H164*F!$B$68,IF(I164=69%,F164*G164*H164*F!$B$69,IF(I164=70%,F164*G164*H164*F!$B$70,IF(I164=71%,F164*G164*H164*F!$B$71,IF(I164=72%,F164*G164*H164*F!$B$72,IF(I164=73%,F164*G164*H164*F!$B$73,IF(I164=74%,F164*G164*H164*F!$B$74,IF(I164=75%,F164*G164*H164*F!$B$75,IF(I164=76%,F164*G164*H164*F!$B$76,IF(I164=77%,F164*G164*H164*F!$B$77,IF(I164=78%,F164*G164*H164*F!$B$78,IF(I164=79%,F164*G164*H164*F!$B$79,IF(I164=80%,F164*G164*H164*F!$B$80,IF(I164=81%,F164*G164*H164*F!$B$81,IF(I164=82%,F164*G164*H164*F!$B$82,IF(I164=83%,F164*G164*H164*F!$B$83,IF(I164=84%,F164*G164*H164*F!$B$84,IF(I164=85%,F164*G164*H164*F!$B$85,IF(I164=86%,F164*G164*H164*F!$B$86,IF(I164=87%,F164*G164*H164*F!$B$87,IF(I164=88%,F164*G164*H164*F!$B$88,IF(I164=89%,F164*G164*H164*F!$B$89,IF(I164=90%,F164*G164*H164*F!$B$90,IF(I164=91%,F164*G164*H164*F!$B$91,IF(I164=92%,F164*G164*H164*F!$B$92,IF(I164=93%,F164*G164*H164*F!$B$93,IF(I164=94%,F164*G164*H164*F!$B$94,IF(I164=95%,F164*G164*H164*F!$B$95,IF(I164=96%,F164*G164*H164*F!$B$96,IF(I164=97%,F164*G164*H164*F!$B$97,IF(I164=98%,F164*G164*H164*F!$B$98,IF(I164=99%,F164*G164*H164*F!$B$99,IF(I164&gt;99%,F164*G164*H164*F!$B$100,))))))))))))))))))))))))))))))))))))))))))))))))))))))))+IF(M164&lt;30%,0,IF(M164&lt;35%,J164*K164*L164*F!$B$33,IF(M164&lt;40%,J164*K164*L164*F!$B$38,IF(M164&lt;45%,J164*K164*L164*F!$B$43,IF(M164&lt;50%,J164*K164*L164*F!$B$48,IF(M164=50%,J164*K164*L164*F!$B$50,IF(M164=51%,J164*K164*L164*F!$B$51,IF(M164=52%,J164*K164*L164*F!$B$52,IF(M164=53%,J164*K164*L164*F!$B$53,IF(M164=54%,J164*K164*L164*F!$B$54,IF(M164=55%,J164*K164*L164*F!$B$55,IF(M164=56%,J164*K164*L164*F!$B$56,IF(M164=57%,J164*K164*L164*F!$B$57,IF(M164=58%,J164*K164*L164*F!$B$58,IF(M164=59%,J164*K164*L164*F!$B$59,IF(M164=60%,J164*K164*L164*F!$B$60,IF(M164=61%,J164*K164*L164*F!$B$61,IF(M164=62%,J164*K164*L164*F!$B$62,IF(M164=63%,J164*K164*L164*F!$B$63,IF(M164=64%,J164*K164*L164*F!$B$64,IF(M164=65%,J164*K164*L164*F!$B$65,IF(M164=66%,J164*K164*L164*F!$B$66,IF(M164=67%,J164*K164*L164*F!$B$67,IF(M164=68%,J164*K164*L164*F!$B$68,IF(M164=69%,J164*K164*L164*F!$B$69,IF(M164=70%,J164*K164*L164*F!$B$70,IF(M164=71%,J164*K164*L164*F!$B$71,IF(M164=72%,J164*K164*L164*F!$B$72,IF(M164=73%,J164*K164*L164*F!$B$73,IF(M164=74%,J164*K164*L164*F!$B$74,IF(M164=75%,J164*K164*L164*F!$B$75,IF(M164=76%,J164*K164*L164*F!$B$76,IF(M164=77%,J164*K164*L164*F!$B$77,IF(M164=78%,J164*K164*L164*F!$B$78,IF(M164=79%,J164*K164*L164*F!$B$79,IF(M164=80%,J164*K164*L164*F!$B$80,IF(M164=81%,J164*K164*L164*F!$B$81,IF(M164=82%,J164*K164*L164*F!$B$82,IF(M164=83%,J164*K164*L164*F!$B$83,IF(M164=84%,J164*K164*L164*F!$B$84,IF(M164=85%,J164*K164*L164*F!$B$85,IF(M164=86%,J164*K164*L164*F!$B$86,IF(M164=87%,J164*K164*L164*F!$B$87,IF(M164=88%,J164*K164*L164*F!$B$88,IF(M164=89%,J164*K164*L164*F!$B$89,IF(M164=90%,J164*K164*L164*F!$B$90,IF(M164=91%,J164*K164*L164*F!$B$91,IF(M164=92%,J164*K164*L164*F!$B$92,IF(M164=93%,J164*K164*L164*F!$B$93,IF(M164=94%,J164*K164*L164*F!$B$94,IF(M164=95%,J164*K164*L164*F!$B$95,IF(M164=96%,J164*K164*L164*F!$B$96,IF(M164=97%,J164*K164*L164*F!$B$97,IF(M164=98%,J164*K164*L164*F!$B$98,IF(M164=99%,J164*K164*L164*F!$B$99,IF(M164&gt;99%,J164*K164*L164*F!$B$100,))))))))))))))))))))))))))))))))))))))))))))))))))))))))+IF(Q164&lt;30%,0,IF(Q164&lt;35%,N164*O164*P164*F!$B$33,IF(Q164&lt;40%,N164*O164*P164*F!$B$38,IF(Q164&lt;45%,N164*O164*P164*F!$B$43,IF(Q164&lt;50%,N164*O164*P164*F!$B$48,IF(Q164=50%,N164*O164*P164*F!$B$50,IF(Q164=51%,N164*O164*P164*F!$B$51,IF(Q164=52%,N164*O164*P164*F!$B$52,IF(Q164=53%,N164*O164*P164*F!$B$53,IF(Q164=54%,N164*O164*P164*F!$B$54,IF(Q164=55%,N164*O164*P164*F!$B$55,IF(Q164=56%,N164*O164*P164*F!$B$56,IF(Q164=57%,N164*O164*P164*F!$B$57,IF(Q164=58%,N164*O164*P164*F!$B$58,IF(Q164=59%,N164*O164*P164*F!$B$59,IF(Q164=60%,N164*O164*P164*F!$B$60,IF(Q164=61%,N164*O164*P164*F!$B$61,IF(Q164=62%,N164*O164*P164*F!$B$62,IF(Q164=63%,N164*O164*P164*F!$B$63,IF(Q164=64%,N164*O164*P164*F!$B$64,IF(Q164=65%,N164*O164*P164*F!$B$65,IF(Q164=66%,N164*O164*P164*F!$B$66,IF(Q164=67%,N164*O164*P164*F!$B$67,IF(Q164=68%,N164*O164*P164*F!$B$68,IF(Q164=69%,N164*O164*P164*F!$B$69,IF(Q164=70%,N164*O164*P164*F!$B$70,IF(Q164=71%,N164*O164*P164*F!$B$71,IF(Q164=72%,N164*O164*P164*F!$B$72,IF(Q164=73%,N164*O164*P164*F!$B$73,IF(Q164=74%,N164*O164*P164*F!$B$74,IF(Q164=75%,N164*O164*P164*F!$B$75,IF(Q164=76%,N164*O164*P164*F!$B$76,IF(Q164=77%,N164*O164*P164*F!$B$77,IF(Q164=78%,N164*O164*P164*F!$B$78,IF(Q164=79%,N164*O164*P164*F!$B$79,IF(Q164=80%,N164*O164*P164*F!$B$80,IF(Q164=81%,N164*O164*P164*F!$B$81,IF(Q164=82%,N164*O164*P164*F!$B$82,IF(Q164=83%,N164*O164*P164*F!$B$83,IF(Q164=84%,N164*O164*P164*F!$B$84,IF(Q164=85%,N164*O164*P164*F!$B$85,IF(Q164=86%,N164*O164*P164*F!$B$86,IF(Q164=87%,N164*O164*P164*F!$B$87,IF(Q164=88%,N164*O164*P164*F!$B$88,IF(Q164=89%,N164*O164*P164*F!$B$89,IF(Q164=90%,N164*O164*P164*F!$B$90,IF(Q164=91%,N164*O164*P164*F!$B$91,IF(Q164=92%,N164*O164*P164*F!$B$92,IF(Q164=93%,N164*O164*P164*F!$B$93,IF(Q164=94%,N164*O164*P164*F!$B$94,IF(Q164=95%,N164*O164*P164*F!$B$95,IF(Q164=96%,N164*O164*P164*F!$B$96,IF(Q164=97%,N164*O164*P164*F!$B$97,IF(Q164=98%,N164*O164*P164*F!$B$98,IF(Q164=99%,N164*O164*P164*F!$B$99,IF(Q164&gt;99%,N164*O164*P164*F!$B$100,))))))))))))))))))))))))))))))))))))))))))))))))))))))))+IF(U164&lt;30%,0,IF(U164&lt;35%,R164*S164*T164*F!$B$33,IF(U164&lt;40%,R164*S164*T164*F!$B$38,IF(U164&lt;45%,R164*S164*T164*F!$B$43,IF(U164&lt;50%,R164*S164*T164*F!$B$48,IF(U164=50%,R164*S164*T164*F!$B$50,IF(U164=51%,R164*S164*T164*F!$B$51,IF(U164=52%,R164*S164*T164*F!$B$52,IF(U164=53%,R164*S164*T164*F!$B$53,IF(U164=54%,R164*S164*T164*F!$B$54,IF(U164=55%,R164*S164*T164*F!$B$55,IF(U164=56%,R164*S164*T164*F!$B$56,IF(U164=57%,R164*S164*T164*F!$B$57,IF(U164=58%,R164*S164*T164*F!$B$58,IF(U164=59%,R164*S164*T164*F!$B$59,IF(U164=60%,R164*S164*T164*F!$B$60,IF(U164=61%,R164*S164*T164*F!$B$61,IF(U164=62%,R164*S164*T164*F!$B$62,IF(U164=63%,R164*S164*T164*F!$B$63,IF(U164=64%,R164*S164*T164*F!$B$64,IF(U164=65%,R164*S164*T164*F!$B$65,IF(U164=66%,R164*S164*T164*F!$B$66,IF(U164=67%,R164*S164*T164*F!$B$67,IF(U164=68%,R164*S164*T164*F!$B$68,IF(U164=69%,R164*S164*T164*F!$B$69,IF(U164=70%,R164*S164*T164*F!$B$70,IF(U164=71%,R164*S164*T164*F!$B$71,IF(U164=72%,R164*S164*T164*F!$B$72,IF(U164=73%,R164*S164*T164*F!$B$73,IF(U164=74%,R164*S164*T164*F!$B$74,IF(U164=75%,R164*S164*T164*F!$B$75,IF(U164=76%,R164*S164*T164*F!$B$76,IF(U164=77%,R164*S164*T164*F!$B$77,IF(U164=78%,R164*S164*T164*F!$B$78,IF(U164=79%,R164*S164*T164*F!$B$79,IF(U164=80%,R164*S164*T164*F!$B$80,IF(U164=81%,R164*S164*T164*F!$B$81,IF(U164=82%,R164*S164*T164*F!$B$82,IF(U164=83%,R164*S164*T164*F!$B$83,IF(U164=84%,R164*S164*T164*F!$B$84,IF(U164=85%,R164*S164*T164*F!$B$85,IF(U164=86%,R164*S164*T164*F!$B$86,IF(U164=87%,R164*S164*T164*F!$B$87,IF(U164=88%,R164*S164*T164*F!$B$88,IF(U164=89%,R164*S164*T164*F!$B$89,IF(U164=90%,R164*S164*T164*F!$B$90,IF(U164=91%,R164*S164*T164*F!$B$91,IF(U164=92%,R164*S164*T164*F!$B$92,IF(U164=93%,R164*S164*T164*F!$B$93,IF(U164=94%,R164*S164*T164*F!$B$94,IF(U164=95%,R164*S164*T164*F!$B$95,IF(U164=96%,R164*S164*T164*F!$B$96,IF(U164=97%,R164*S164*T164*F!$B$97,IF(U164=98%,R164*S164*T164*F!$B$98,IF(U164=99%,R164*S164*T164*F!$B$99,IF(U164&gt;99%,R164*S164*T164*F!$B$100)))))))))))))))))))))))))))))))))))))))))))))))))))))))))*IF(ISNUMBER(E164),E164,1)*IF(ISNUMBER(D164),D164,1)</f>
        <v>0</v>
      </c>
      <c r="AA164" s="6">
        <f>G164*H164+K164*L164+O164*P164+S164*T164</f>
        <v>0</v>
      </c>
      <c r="AB164" s="115">
        <f>(H164*(IF(I164&lt;45%,0.5,IF(I164&lt;55%,0.8,IF(I164&lt;65%,0.9,IF(I164&lt;75%,1,IF(I164&lt;85%,1.1,1.2))))))+L164*(IF(M164&lt;45%,0.5,IF(M164&lt;55%,0.8,IF(M164&lt;65%,0.9,IF(M164&lt;75%,1,IF(M164&lt;85%,1.1,1.2))))))+P164*(IF(Q164&lt;45%,0.5,IF(Q164&lt;55%,0.8,IF(Q164&lt;65%,0.9,IF(Q164&lt;75%,1,IF(Q164&lt;85%,1.1,1.2))))))+T164*(IF(U164&lt;45%,0.5,IF(U164&lt;55%,0.8,IF(U164&lt;65%,0.9,IF(U164&lt;75%,1,IF(U164&lt;85%,1.1,1.2)))))))*IF(D164&gt;=0.8,6,IF(D164&lt;=0.4,1.5,3))</f>
        <v>0</v>
      </c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</row>
    <row r="165" spans="1:62" x14ac:dyDescent="0.25">
      <c r="A165" s="1125"/>
      <c r="B165" s="76" t="str">
        <f t="shared" ref="B165:E165" si="326">IF(B103="","",B103)</f>
        <v/>
      </c>
      <c r="C165" s="77" t="str">
        <f t="shared" si="326"/>
        <v/>
      </c>
      <c r="D165" s="63">
        <f t="shared" si="322"/>
        <v>0</v>
      </c>
      <c r="E165" s="83" t="str">
        <f t="shared" si="326"/>
        <v/>
      </c>
      <c r="F165" s="81"/>
      <c r="G165" s="96"/>
      <c r="H165" s="96"/>
      <c r="I165" s="82">
        <f t="shared" si="317"/>
        <v>0</v>
      </c>
      <c r="J165" s="81"/>
      <c r="K165" s="96"/>
      <c r="L165" s="96"/>
      <c r="M165" s="104">
        <f t="shared" si="318"/>
        <v>0</v>
      </c>
      <c r="N165" s="81"/>
      <c r="O165" s="96"/>
      <c r="P165" s="96"/>
      <c r="Q165" s="82">
        <f t="shared" si="319"/>
        <v>0</v>
      </c>
      <c r="R165" s="81"/>
      <c r="S165" s="96"/>
      <c r="T165" s="96"/>
      <c r="U165" s="104">
        <f t="shared" si="320"/>
        <v>0</v>
      </c>
      <c r="V165" s="128">
        <f t="shared" si="323"/>
        <v>0</v>
      </c>
      <c r="W165" s="44">
        <f t="shared" si="324"/>
        <v>0</v>
      </c>
      <c r="X165" s="45">
        <f t="shared" si="325"/>
        <v>0</v>
      </c>
      <c r="Y165" s="90" t="str">
        <f t="shared" si="223"/>
        <v/>
      </c>
      <c r="Z165" s="8">
        <f>(IF(I165&lt;30%,0,IF(I165&lt;35%,F165*G165*H165*F!$B$33,IF(I165&lt;40%,F165*G165*H165*F!$B$38,IF(I165&lt;45%,F165*G165*H165*F!$B$43,IF(I165&lt;50%,F165*G165*H165*F!$B$48,IF(I165=50%,F165*G165*H165*F!$B$50,IF(I165=51%,F165*G165*H165*F!$B$51,IF(I165=52%,F165*G165*H165*F!$B$52,IF(I165=53%,F165*G165*H165*F!$B$53,IF(I165=54%,F165*G165*H165*F!$B$54,IF(I165=55%,F165*G165*H165*F!$B$55,IF(I165=56%,F165*G165*H165*F!$B$56,IF(I165=57%,F165*G165*H165*F!$B$57,IF(I165=58%,F165*G165*H165*F!$B$58,IF(I165=59%,F165*G165*H165*F!$B$59,IF(I165=60%,F165*G165*H165*F!$B$60,IF(I165=61%,F165*G165*H165*F!$B$61,IF(I165=62%,F165*G165*H165*F!$B$62,IF(I165=63%,F165*G165*H165*F!$B$63,IF(I165=64%,F165*G165*H165*F!$B$64,IF(I165=65%,F165*G165*H165*F!$B$65,IF(I165=66%,F165*G165*H165*F!$B$66,IF(I165=67%,F165*G165*H165*F!$B$67,IF(I165=68%,F165*G165*H165*F!$B$68,IF(I165=69%,F165*G165*H165*F!$B$69,IF(I165=70%,F165*G165*H165*F!$B$70,IF(I165=71%,F165*G165*H165*F!$B$71,IF(I165=72%,F165*G165*H165*F!$B$72,IF(I165=73%,F165*G165*H165*F!$B$73,IF(I165=74%,F165*G165*H165*F!$B$74,IF(I165=75%,F165*G165*H165*F!$B$75,IF(I165=76%,F165*G165*H165*F!$B$76,IF(I165=77%,F165*G165*H165*F!$B$77,IF(I165=78%,F165*G165*H165*F!$B$78,IF(I165=79%,F165*G165*H165*F!$B$79,IF(I165=80%,F165*G165*H165*F!$B$80,IF(I165=81%,F165*G165*H165*F!$B$81,IF(I165=82%,F165*G165*H165*F!$B$82,IF(I165=83%,F165*G165*H165*F!$B$83,IF(I165=84%,F165*G165*H165*F!$B$84,IF(I165=85%,F165*G165*H165*F!$B$85,IF(I165=86%,F165*G165*H165*F!$B$86,IF(I165=87%,F165*G165*H165*F!$B$87,IF(I165=88%,F165*G165*H165*F!$B$88,IF(I165=89%,F165*G165*H165*F!$B$89,IF(I165=90%,F165*G165*H165*F!$B$90,IF(I165=91%,F165*G165*H165*F!$B$91,IF(I165=92%,F165*G165*H165*F!$B$92,IF(I165=93%,F165*G165*H165*F!$B$93,IF(I165=94%,F165*G165*H165*F!$B$94,IF(I165=95%,F165*G165*H165*F!$B$95,IF(I165=96%,F165*G165*H165*F!$B$96,IF(I165=97%,F165*G165*H165*F!$B$97,IF(I165=98%,F165*G165*H165*F!$B$98,IF(I165=99%,F165*G165*H165*F!$B$99,IF(I165&gt;99%,F165*G165*H165*F!$B$100,))))))))))))))))))))))))))))))))))))))))))))))))))))))))+IF(M165&lt;30%,0,IF(M165&lt;35%,J165*K165*L165*F!$B$33,IF(M165&lt;40%,J165*K165*L165*F!$B$38,IF(M165&lt;45%,J165*K165*L165*F!$B$43,IF(M165&lt;50%,J165*K165*L165*F!$B$48,IF(M165=50%,J165*K165*L165*F!$B$50,IF(M165=51%,J165*K165*L165*F!$B$51,IF(M165=52%,J165*K165*L165*F!$B$52,IF(M165=53%,J165*K165*L165*F!$B$53,IF(M165=54%,J165*K165*L165*F!$B$54,IF(M165=55%,J165*K165*L165*F!$B$55,IF(M165=56%,J165*K165*L165*F!$B$56,IF(M165=57%,J165*K165*L165*F!$B$57,IF(M165=58%,J165*K165*L165*F!$B$58,IF(M165=59%,J165*K165*L165*F!$B$59,IF(M165=60%,J165*K165*L165*F!$B$60,IF(M165=61%,J165*K165*L165*F!$B$61,IF(M165=62%,J165*K165*L165*F!$B$62,IF(M165=63%,J165*K165*L165*F!$B$63,IF(M165=64%,J165*K165*L165*F!$B$64,IF(M165=65%,J165*K165*L165*F!$B$65,IF(M165=66%,J165*K165*L165*F!$B$66,IF(M165=67%,J165*K165*L165*F!$B$67,IF(M165=68%,J165*K165*L165*F!$B$68,IF(M165=69%,J165*K165*L165*F!$B$69,IF(M165=70%,J165*K165*L165*F!$B$70,IF(M165=71%,J165*K165*L165*F!$B$71,IF(M165=72%,J165*K165*L165*F!$B$72,IF(M165=73%,J165*K165*L165*F!$B$73,IF(M165=74%,J165*K165*L165*F!$B$74,IF(M165=75%,J165*K165*L165*F!$B$75,IF(M165=76%,J165*K165*L165*F!$B$76,IF(M165=77%,J165*K165*L165*F!$B$77,IF(M165=78%,J165*K165*L165*F!$B$78,IF(M165=79%,J165*K165*L165*F!$B$79,IF(M165=80%,J165*K165*L165*F!$B$80,IF(M165=81%,J165*K165*L165*F!$B$81,IF(M165=82%,J165*K165*L165*F!$B$82,IF(M165=83%,J165*K165*L165*F!$B$83,IF(M165=84%,J165*K165*L165*F!$B$84,IF(M165=85%,J165*K165*L165*F!$B$85,IF(M165=86%,J165*K165*L165*F!$B$86,IF(M165=87%,J165*K165*L165*F!$B$87,IF(M165=88%,J165*K165*L165*F!$B$88,IF(M165=89%,J165*K165*L165*F!$B$89,IF(M165=90%,J165*K165*L165*F!$B$90,IF(M165=91%,J165*K165*L165*F!$B$91,IF(M165=92%,J165*K165*L165*F!$B$92,IF(M165=93%,J165*K165*L165*F!$B$93,IF(M165=94%,J165*K165*L165*F!$B$94,IF(M165=95%,J165*K165*L165*F!$B$95,IF(M165=96%,J165*K165*L165*F!$B$96,IF(M165=97%,J165*K165*L165*F!$B$97,IF(M165=98%,J165*K165*L165*F!$B$98,IF(M165=99%,J165*K165*L165*F!$B$99,IF(M165&gt;99%,J165*K165*L165*F!$B$100,))))))))))))))))))))))))))))))))))))))))))))))))))))))))+IF(Q165&lt;30%,0,IF(Q165&lt;35%,N165*O165*P165*F!$B$33,IF(Q165&lt;40%,N165*O165*P165*F!$B$38,IF(Q165&lt;45%,N165*O165*P165*F!$B$43,IF(Q165&lt;50%,N165*O165*P165*F!$B$48,IF(Q165=50%,N165*O165*P165*F!$B$50,IF(Q165=51%,N165*O165*P165*F!$B$51,IF(Q165=52%,N165*O165*P165*F!$B$52,IF(Q165=53%,N165*O165*P165*F!$B$53,IF(Q165=54%,N165*O165*P165*F!$B$54,IF(Q165=55%,N165*O165*P165*F!$B$55,IF(Q165=56%,N165*O165*P165*F!$B$56,IF(Q165=57%,N165*O165*P165*F!$B$57,IF(Q165=58%,N165*O165*P165*F!$B$58,IF(Q165=59%,N165*O165*P165*F!$B$59,IF(Q165=60%,N165*O165*P165*F!$B$60,IF(Q165=61%,N165*O165*P165*F!$B$61,IF(Q165=62%,N165*O165*P165*F!$B$62,IF(Q165=63%,N165*O165*P165*F!$B$63,IF(Q165=64%,N165*O165*P165*F!$B$64,IF(Q165=65%,N165*O165*P165*F!$B$65,IF(Q165=66%,N165*O165*P165*F!$B$66,IF(Q165=67%,N165*O165*P165*F!$B$67,IF(Q165=68%,N165*O165*P165*F!$B$68,IF(Q165=69%,N165*O165*P165*F!$B$69,IF(Q165=70%,N165*O165*P165*F!$B$70,IF(Q165=71%,N165*O165*P165*F!$B$71,IF(Q165=72%,N165*O165*P165*F!$B$72,IF(Q165=73%,N165*O165*P165*F!$B$73,IF(Q165=74%,N165*O165*P165*F!$B$74,IF(Q165=75%,N165*O165*P165*F!$B$75,IF(Q165=76%,N165*O165*P165*F!$B$76,IF(Q165=77%,N165*O165*P165*F!$B$77,IF(Q165=78%,N165*O165*P165*F!$B$78,IF(Q165=79%,N165*O165*P165*F!$B$79,IF(Q165=80%,N165*O165*P165*F!$B$80,IF(Q165=81%,N165*O165*P165*F!$B$81,IF(Q165=82%,N165*O165*P165*F!$B$82,IF(Q165=83%,N165*O165*P165*F!$B$83,IF(Q165=84%,N165*O165*P165*F!$B$84,IF(Q165=85%,N165*O165*P165*F!$B$85,IF(Q165=86%,N165*O165*P165*F!$B$86,IF(Q165=87%,N165*O165*P165*F!$B$87,IF(Q165=88%,N165*O165*P165*F!$B$88,IF(Q165=89%,N165*O165*P165*F!$B$89,IF(Q165=90%,N165*O165*P165*F!$B$90,IF(Q165=91%,N165*O165*P165*F!$B$91,IF(Q165=92%,N165*O165*P165*F!$B$92,IF(Q165=93%,N165*O165*P165*F!$B$93,IF(Q165=94%,N165*O165*P165*F!$B$94,IF(Q165=95%,N165*O165*P165*F!$B$95,IF(Q165=96%,N165*O165*P165*F!$B$96,IF(Q165=97%,N165*O165*P165*F!$B$97,IF(Q165=98%,N165*O165*P165*F!$B$98,IF(Q165=99%,N165*O165*P165*F!$B$99,IF(Q165&gt;99%,N165*O165*P165*F!$B$100,))))))))))))))))))))))))))))))))))))))))))))))))))))))))+IF(U165&lt;30%,0,IF(U165&lt;35%,R165*S165*T165*F!$B$33,IF(U165&lt;40%,R165*S165*T165*F!$B$38,IF(U165&lt;45%,R165*S165*T165*F!$B$43,IF(U165&lt;50%,R165*S165*T165*F!$B$48,IF(U165=50%,R165*S165*T165*F!$B$50,IF(U165=51%,R165*S165*T165*F!$B$51,IF(U165=52%,R165*S165*T165*F!$B$52,IF(U165=53%,R165*S165*T165*F!$B$53,IF(U165=54%,R165*S165*T165*F!$B$54,IF(U165=55%,R165*S165*T165*F!$B$55,IF(U165=56%,R165*S165*T165*F!$B$56,IF(U165=57%,R165*S165*T165*F!$B$57,IF(U165=58%,R165*S165*T165*F!$B$58,IF(U165=59%,R165*S165*T165*F!$B$59,IF(U165=60%,R165*S165*T165*F!$B$60,IF(U165=61%,R165*S165*T165*F!$B$61,IF(U165=62%,R165*S165*T165*F!$B$62,IF(U165=63%,R165*S165*T165*F!$B$63,IF(U165=64%,R165*S165*T165*F!$B$64,IF(U165=65%,R165*S165*T165*F!$B$65,IF(U165=66%,R165*S165*T165*F!$B$66,IF(U165=67%,R165*S165*T165*F!$B$67,IF(U165=68%,R165*S165*T165*F!$B$68,IF(U165=69%,R165*S165*T165*F!$B$69,IF(U165=70%,R165*S165*T165*F!$B$70,IF(U165=71%,R165*S165*T165*F!$B$71,IF(U165=72%,R165*S165*T165*F!$B$72,IF(U165=73%,R165*S165*T165*F!$B$73,IF(U165=74%,R165*S165*T165*F!$B$74,IF(U165=75%,R165*S165*T165*F!$B$75,IF(U165=76%,R165*S165*T165*F!$B$76,IF(U165=77%,R165*S165*T165*F!$B$77,IF(U165=78%,R165*S165*T165*F!$B$78,IF(U165=79%,R165*S165*T165*F!$B$79,IF(U165=80%,R165*S165*T165*F!$B$80,IF(U165=81%,R165*S165*T165*F!$B$81,IF(U165=82%,R165*S165*T165*F!$B$82,IF(U165=83%,R165*S165*T165*F!$B$83,IF(U165=84%,R165*S165*T165*F!$B$84,IF(U165=85%,R165*S165*T165*F!$B$85,IF(U165=86%,R165*S165*T165*F!$B$86,IF(U165=87%,R165*S165*T165*F!$B$87,IF(U165=88%,R165*S165*T165*F!$B$88,IF(U165=89%,R165*S165*T165*F!$B$89,IF(U165=90%,R165*S165*T165*F!$B$90,IF(U165=91%,R165*S165*T165*F!$B$91,IF(U165=92%,R165*S165*T165*F!$B$92,IF(U165=93%,R165*S165*T165*F!$B$93,IF(U165=94%,R165*S165*T165*F!$B$94,IF(U165=95%,R165*S165*T165*F!$B$95,IF(U165=96%,R165*S165*T165*F!$B$96,IF(U165=97%,R165*S165*T165*F!$B$97,IF(U165=98%,R165*S165*T165*F!$B$98,IF(U165=99%,R165*S165*T165*F!$B$99,IF(U165&gt;99%,R165*S165*T165*F!$B$100)))))))))))))))))))))))))))))))))))))))))))))))))))))))))*IF(ISNUMBER(E165),E165,1)*IF(ISNUMBER(D165),D165,1)</f>
        <v>0</v>
      </c>
      <c r="AA165" s="8">
        <f>G165*H165+K165*L165+O165*P165+S165*T165</f>
        <v>0</v>
      </c>
      <c r="AB165" s="129">
        <f>(H165*(IF(I165&lt;45%,0.5,IF(I165&lt;55%,0.8,IF(I165&lt;65%,0.9,IF(I165&lt;75%,1,IF(I165&lt;85%,1.1,1.2))))))+L165*(IF(M165&lt;45%,0.5,IF(M165&lt;55%,0.8,IF(M165&lt;65%,0.9,IF(M165&lt;75%,1,IF(M165&lt;85%,1.1,1.2))))))+P165*(IF(Q165&lt;45%,0.5,IF(Q165&lt;55%,0.8,IF(Q165&lt;65%,0.9,IF(Q165&lt;75%,1,IF(Q165&lt;85%,1.1,1.2))))))+T165*(IF(U165&lt;45%,0.5,IF(U165&lt;55%,0.8,IF(U165&lt;65%,0.9,IF(U165&lt;75%,1,IF(U165&lt;85%,1.1,1.2)))))))*IF(D165&gt;=0.8,6,IF(D165&lt;=0.4,1.5,3))</f>
        <v>0</v>
      </c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</row>
    <row r="166" spans="1:62" x14ac:dyDescent="0.25">
      <c r="A166" s="1125"/>
      <c r="B166" s="76" t="str">
        <f t="shared" ref="B166:E166" si="327">IF(B104="","",B104)</f>
        <v/>
      </c>
      <c r="C166" s="77" t="str">
        <f t="shared" si="327"/>
        <v/>
      </c>
      <c r="D166" s="63">
        <f t="shared" si="322"/>
        <v>0</v>
      </c>
      <c r="E166" s="83" t="str">
        <f t="shared" si="327"/>
        <v/>
      </c>
      <c r="F166" s="79"/>
      <c r="G166" s="94"/>
      <c r="H166" s="94"/>
      <c r="I166" s="70">
        <f t="shared" si="317"/>
        <v>0</v>
      </c>
      <c r="J166" s="79"/>
      <c r="K166" s="94"/>
      <c r="L166" s="94"/>
      <c r="M166" s="71">
        <f t="shared" si="318"/>
        <v>0</v>
      </c>
      <c r="N166" s="79"/>
      <c r="O166" s="94"/>
      <c r="P166" s="94"/>
      <c r="Q166" s="70">
        <f t="shared" si="319"/>
        <v>0</v>
      </c>
      <c r="R166" s="79"/>
      <c r="S166" s="94"/>
      <c r="T166" s="94"/>
      <c r="U166" s="71">
        <f t="shared" si="320"/>
        <v>0</v>
      </c>
      <c r="V166" s="125">
        <f t="shared" si="323"/>
        <v>0</v>
      </c>
      <c r="W166" s="43">
        <f t="shared" si="324"/>
        <v>0</v>
      </c>
      <c r="X166" s="36">
        <f>ROUND(IFERROR((W166/(Y166*IF(ISNUMBER(E166),E166,1))),0),2)</f>
        <v>0</v>
      </c>
      <c r="Y166" s="90" t="str">
        <f t="shared" si="223"/>
        <v/>
      </c>
      <c r="Z166" s="6">
        <f>(IF(I166&lt;30%,0,IF(I166&lt;35%,F166*G166*H166*F!$B$33,IF(I166&lt;40%,F166*G166*H166*F!$B$38,IF(I166&lt;45%,F166*G166*H166*F!$B$43,IF(I166&lt;50%,F166*G166*H166*F!$B$48,IF(I166=50%,F166*G166*H166*F!$B$50,IF(I166=51%,F166*G166*H166*F!$B$51,IF(I166=52%,F166*G166*H166*F!$B$52,IF(I166=53%,F166*G166*H166*F!$B$53,IF(I166=54%,F166*G166*H166*F!$B$54,IF(I166=55%,F166*G166*H166*F!$B$55,IF(I166=56%,F166*G166*H166*F!$B$56,IF(I166=57%,F166*G166*H166*F!$B$57,IF(I166=58%,F166*G166*H166*F!$B$58,IF(I166=59%,F166*G166*H166*F!$B$59,IF(I166=60%,F166*G166*H166*F!$B$60,IF(I166=61%,F166*G166*H166*F!$B$61,IF(I166=62%,F166*G166*H166*F!$B$62,IF(I166=63%,F166*G166*H166*F!$B$63,IF(I166=64%,F166*G166*H166*F!$B$64,IF(I166=65%,F166*G166*H166*F!$B$65,IF(I166=66%,F166*G166*H166*F!$B$66,IF(I166=67%,F166*G166*H166*F!$B$67,IF(I166=68%,F166*G166*H166*F!$B$68,IF(I166=69%,F166*G166*H166*F!$B$69,IF(I166=70%,F166*G166*H166*F!$B$70,IF(I166=71%,F166*G166*H166*F!$B$71,IF(I166=72%,F166*G166*H166*F!$B$72,IF(I166=73%,F166*G166*H166*F!$B$73,IF(I166=74%,F166*G166*H166*F!$B$74,IF(I166=75%,F166*G166*H166*F!$B$75,IF(I166=76%,F166*G166*H166*F!$B$76,IF(I166=77%,F166*G166*H166*F!$B$77,IF(I166=78%,F166*G166*H166*F!$B$78,IF(I166=79%,F166*G166*H166*F!$B$79,IF(I166=80%,F166*G166*H166*F!$B$80,IF(I166=81%,F166*G166*H166*F!$B$81,IF(I166=82%,F166*G166*H166*F!$B$82,IF(I166=83%,F166*G166*H166*F!$B$83,IF(I166=84%,F166*G166*H166*F!$B$84,IF(I166=85%,F166*G166*H166*F!$B$85,IF(I166=86%,F166*G166*H166*F!$B$86,IF(I166=87%,F166*G166*H166*F!$B$87,IF(I166=88%,F166*G166*H166*F!$B$88,IF(I166=89%,F166*G166*H166*F!$B$89,IF(I166=90%,F166*G166*H166*F!$B$90,IF(I166=91%,F166*G166*H166*F!$B$91,IF(I166=92%,F166*G166*H166*F!$B$92,IF(I166=93%,F166*G166*H166*F!$B$93,IF(I166=94%,F166*G166*H166*F!$B$94,IF(I166=95%,F166*G166*H166*F!$B$95,IF(I166=96%,F166*G166*H166*F!$B$96,IF(I166=97%,F166*G166*H166*F!$B$97,IF(I166=98%,F166*G166*H166*F!$B$98,IF(I166=99%,F166*G166*H166*F!$B$99,IF(I166&gt;99%,F166*G166*H166*F!$B$100,))))))))))))))))))))))))))))))))))))))))))))))))))))))))+IF(M166&lt;30%,0,IF(M166&lt;35%,J166*K166*L166*F!$B$33,IF(M166&lt;40%,J166*K166*L166*F!$B$38,IF(M166&lt;45%,J166*K166*L166*F!$B$43,IF(M166&lt;50%,J166*K166*L166*F!$B$48,IF(M166=50%,J166*K166*L166*F!$B$50,IF(M166=51%,J166*K166*L166*F!$B$51,IF(M166=52%,J166*K166*L166*F!$B$52,IF(M166=53%,J166*K166*L166*F!$B$53,IF(M166=54%,J166*K166*L166*F!$B$54,IF(M166=55%,J166*K166*L166*F!$B$55,IF(M166=56%,J166*K166*L166*F!$B$56,IF(M166=57%,J166*K166*L166*F!$B$57,IF(M166=58%,J166*K166*L166*F!$B$58,IF(M166=59%,J166*K166*L166*F!$B$59,IF(M166=60%,J166*K166*L166*F!$B$60,IF(M166=61%,J166*K166*L166*F!$B$61,IF(M166=62%,J166*K166*L166*F!$B$62,IF(M166=63%,J166*K166*L166*F!$B$63,IF(M166=64%,J166*K166*L166*F!$B$64,IF(M166=65%,J166*K166*L166*F!$B$65,IF(M166=66%,J166*K166*L166*F!$B$66,IF(M166=67%,J166*K166*L166*F!$B$67,IF(M166=68%,J166*K166*L166*F!$B$68,IF(M166=69%,J166*K166*L166*F!$B$69,IF(M166=70%,J166*K166*L166*F!$B$70,IF(M166=71%,J166*K166*L166*F!$B$71,IF(M166=72%,J166*K166*L166*F!$B$72,IF(M166=73%,J166*K166*L166*F!$B$73,IF(M166=74%,J166*K166*L166*F!$B$74,IF(M166=75%,J166*K166*L166*F!$B$75,IF(M166=76%,J166*K166*L166*F!$B$76,IF(M166=77%,J166*K166*L166*F!$B$77,IF(M166=78%,J166*K166*L166*F!$B$78,IF(M166=79%,J166*K166*L166*F!$B$79,IF(M166=80%,J166*K166*L166*F!$B$80,IF(M166=81%,J166*K166*L166*F!$B$81,IF(M166=82%,J166*K166*L166*F!$B$82,IF(M166=83%,J166*K166*L166*F!$B$83,IF(M166=84%,J166*K166*L166*F!$B$84,IF(M166=85%,J166*K166*L166*F!$B$85,IF(M166=86%,J166*K166*L166*F!$B$86,IF(M166=87%,J166*K166*L166*F!$B$87,IF(M166=88%,J166*K166*L166*F!$B$88,IF(M166=89%,J166*K166*L166*F!$B$89,IF(M166=90%,J166*K166*L166*F!$B$90,IF(M166=91%,J166*K166*L166*F!$B$91,IF(M166=92%,J166*K166*L166*F!$B$92,IF(M166=93%,J166*K166*L166*F!$B$93,IF(M166=94%,J166*K166*L166*F!$B$94,IF(M166=95%,J166*K166*L166*F!$B$95,IF(M166=96%,J166*K166*L166*F!$B$96,IF(M166=97%,J166*K166*L166*F!$B$97,IF(M166=98%,J166*K166*L166*F!$B$98,IF(M166=99%,J166*K166*L166*F!$B$99,IF(M166&gt;99%,J166*K166*L166*F!$B$100,))))))))))))))))))))))))))))))))))))))))))))))))))))))))+IF(Q166&lt;30%,0,IF(Q166&lt;35%,N166*O166*P166*F!$B$33,IF(Q166&lt;40%,N166*O166*P166*F!$B$38,IF(Q166&lt;45%,N166*O166*P166*F!$B$43,IF(Q166&lt;50%,N166*O166*P166*F!$B$48,IF(Q166=50%,N166*O166*P166*F!$B$50,IF(Q166=51%,N166*O166*P166*F!$B$51,IF(Q166=52%,N166*O166*P166*F!$B$52,IF(Q166=53%,N166*O166*P166*F!$B$53,IF(Q166=54%,N166*O166*P166*F!$B$54,IF(Q166=55%,N166*O166*P166*F!$B$55,IF(Q166=56%,N166*O166*P166*F!$B$56,IF(Q166=57%,N166*O166*P166*F!$B$57,IF(Q166=58%,N166*O166*P166*F!$B$58,IF(Q166=59%,N166*O166*P166*F!$B$59,IF(Q166=60%,N166*O166*P166*F!$B$60,IF(Q166=61%,N166*O166*P166*F!$B$61,IF(Q166=62%,N166*O166*P166*F!$B$62,IF(Q166=63%,N166*O166*P166*F!$B$63,IF(Q166=64%,N166*O166*P166*F!$B$64,IF(Q166=65%,N166*O166*P166*F!$B$65,IF(Q166=66%,N166*O166*P166*F!$B$66,IF(Q166=67%,N166*O166*P166*F!$B$67,IF(Q166=68%,N166*O166*P166*F!$B$68,IF(Q166=69%,N166*O166*P166*F!$B$69,IF(Q166=70%,N166*O166*P166*F!$B$70,IF(Q166=71%,N166*O166*P166*F!$B$71,IF(Q166=72%,N166*O166*P166*F!$B$72,IF(Q166=73%,N166*O166*P166*F!$B$73,IF(Q166=74%,N166*O166*P166*F!$B$74,IF(Q166=75%,N166*O166*P166*F!$B$75,IF(Q166=76%,N166*O166*P166*F!$B$76,IF(Q166=77%,N166*O166*P166*F!$B$77,IF(Q166=78%,N166*O166*P166*F!$B$78,IF(Q166=79%,N166*O166*P166*F!$B$79,IF(Q166=80%,N166*O166*P166*F!$B$80,IF(Q166=81%,N166*O166*P166*F!$B$81,IF(Q166=82%,N166*O166*P166*F!$B$82,IF(Q166=83%,N166*O166*P166*F!$B$83,IF(Q166=84%,N166*O166*P166*F!$B$84,IF(Q166=85%,N166*O166*P166*F!$B$85,IF(Q166=86%,N166*O166*P166*F!$B$86,IF(Q166=87%,N166*O166*P166*F!$B$87,IF(Q166=88%,N166*O166*P166*F!$B$88,IF(Q166=89%,N166*O166*P166*F!$B$89,IF(Q166=90%,N166*O166*P166*F!$B$90,IF(Q166=91%,N166*O166*P166*F!$B$91,IF(Q166=92%,N166*O166*P166*F!$B$92,IF(Q166=93%,N166*O166*P166*F!$B$93,IF(Q166=94%,N166*O166*P166*F!$B$94,IF(Q166=95%,N166*O166*P166*F!$B$95,IF(Q166=96%,N166*O166*P166*F!$B$96,IF(Q166=97%,N166*O166*P166*F!$B$97,IF(Q166=98%,N166*O166*P166*F!$B$98,IF(Q166=99%,N166*O166*P166*F!$B$99,IF(Q166&gt;99%,N166*O166*P166*F!$B$100,))))))))))))))))))))))))))))))))))))))))))))))))))))))))+IF(U166&lt;30%,0,IF(U166&lt;35%,R166*S166*T166*F!$B$33,IF(U166&lt;40%,R166*S166*T166*F!$B$38,IF(U166&lt;45%,R166*S166*T166*F!$B$43,IF(U166&lt;50%,R166*S166*T166*F!$B$48,IF(U166=50%,R166*S166*T166*F!$B$50,IF(U166=51%,R166*S166*T166*F!$B$51,IF(U166=52%,R166*S166*T166*F!$B$52,IF(U166=53%,R166*S166*T166*F!$B$53,IF(U166=54%,R166*S166*T166*F!$B$54,IF(U166=55%,R166*S166*T166*F!$B$55,IF(U166=56%,R166*S166*T166*F!$B$56,IF(U166=57%,R166*S166*T166*F!$B$57,IF(U166=58%,R166*S166*T166*F!$B$58,IF(U166=59%,R166*S166*T166*F!$B$59,IF(U166=60%,R166*S166*T166*F!$B$60,IF(U166=61%,R166*S166*T166*F!$B$61,IF(U166=62%,R166*S166*T166*F!$B$62,IF(U166=63%,R166*S166*T166*F!$B$63,IF(U166=64%,R166*S166*T166*F!$B$64,IF(U166=65%,R166*S166*T166*F!$B$65,IF(U166=66%,R166*S166*T166*F!$B$66,IF(U166=67%,R166*S166*T166*F!$B$67,IF(U166=68%,R166*S166*T166*F!$B$68,IF(U166=69%,R166*S166*T166*F!$B$69,IF(U166=70%,R166*S166*T166*F!$B$70,IF(U166=71%,R166*S166*T166*F!$B$71,IF(U166=72%,R166*S166*T166*F!$B$72,IF(U166=73%,R166*S166*T166*F!$B$73,IF(U166=74%,R166*S166*T166*F!$B$74,IF(U166=75%,R166*S166*T166*F!$B$75,IF(U166=76%,R166*S166*T166*F!$B$76,IF(U166=77%,R166*S166*T166*F!$B$77,IF(U166=78%,R166*S166*T166*F!$B$78,IF(U166=79%,R166*S166*T166*F!$B$79,IF(U166=80%,R166*S166*T166*F!$B$80,IF(U166=81%,R166*S166*T166*F!$B$81,IF(U166=82%,R166*S166*T166*F!$B$82,IF(U166=83%,R166*S166*T166*F!$B$83,IF(U166=84%,R166*S166*T166*F!$B$84,IF(U166=85%,R166*S166*T166*F!$B$85,IF(U166=86%,R166*S166*T166*F!$B$86,IF(U166=87%,R166*S166*T166*F!$B$87,IF(U166=88%,R166*S166*T166*F!$B$88,IF(U166=89%,R166*S166*T166*F!$B$89,IF(U166=90%,R166*S166*T166*F!$B$90,IF(U166=91%,R166*S166*T166*F!$B$91,IF(U166=92%,R166*S166*T166*F!$B$92,IF(U166=93%,R166*S166*T166*F!$B$93,IF(U166=94%,R166*S166*T166*F!$B$94,IF(U166=95%,R166*S166*T166*F!$B$95,IF(U166=96%,R166*S166*T166*F!$B$96,IF(U166=97%,R166*S166*T166*F!$B$97,IF(U166=98%,R166*S166*T166*F!$B$98,IF(U166=99%,R166*S166*T166*F!$B$99,IF(U166&gt;99%,R166*S166*T166*F!$B$100)))))))))))))))))))))))))))))))))))))))))))))))))))))))))*IF(ISNUMBER(E166),E166,1)*IF(ISNUMBER(D166),D166,1)</f>
        <v>0</v>
      </c>
      <c r="AA166" s="6">
        <f>G166*H166+K166*L166+O166*P166+S166*T166</f>
        <v>0</v>
      </c>
      <c r="AB166" s="115">
        <f>(H166*(IF(I166&lt;45%,0.5,IF(I166&lt;55%,0.8,IF(I166&lt;65%,0.9,IF(I166&lt;75%,1,IF(I166&lt;85%,1.1,1.2))))))+L166*(IF(M166&lt;45%,0.5,IF(M166&lt;55%,0.8,IF(M166&lt;65%,0.9,IF(M166&lt;75%,1,IF(M166&lt;85%,1.1,1.2))))))+P166*(IF(Q166&lt;45%,0.5,IF(Q166&lt;55%,0.8,IF(Q166&lt;65%,0.9,IF(Q166&lt;75%,1,IF(Q166&lt;85%,1.1,1.2))))))+T166*(IF(U166&lt;45%,0.5,IF(U166&lt;55%,0.8,IF(U166&lt;65%,0.9,IF(U166&lt;75%,1,IF(U166&lt;85%,1.1,1.2)))))))*IF(D166&gt;=0.8,6,IF(D166&lt;=0.4,1.5,3))</f>
        <v>0</v>
      </c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</row>
    <row r="167" spans="1:62" x14ac:dyDescent="0.25">
      <c r="A167" s="1125"/>
      <c r="B167" s="76" t="str">
        <f t="shared" ref="B167:E167" si="328">IF(B105="","",B105)</f>
        <v/>
      </c>
      <c r="C167" s="77" t="str">
        <f t="shared" si="328"/>
        <v/>
      </c>
      <c r="D167" s="63">
        <f t="shared" si="322"/>
        <v>0</v>
      </c>
      <c r="E167" s="83" t="str">
        <f t="shared" si="328"/>
        <v/>
      </c>
      <c r="F167" s="81"/>
      <c r="G167" s="96"/>
      <c r="H167" s="96"/>
      <c r="I167" s="82">
        <f t="shared" si="317"/>
        <v>0</v>
      </c>
      <c r="J167" s="81"/>
      <c r="K167" s="96"/>
      <c r="L167" s="96"/>
      <c r="M167" s="104">
        <f t="shared" si="318"/>
        <v>0</v>
      </c>
      <c r="N167" s="81"/>
      <c r="O167" s="96"/>
      <c r="P167" s="96"/>
      <c r="Q167" s="82">
        <f t="shared" si="319"/>
        <v>0</v>
      </c>
      <c r="R167" s="81"/>
      <c r="S167" s="96"/>
      <c r="T167" s="96"/>
      <c r="U167" s="104">
        <f t="shared" si="320"/>
        <v>0</v>
      </c>
      <c r="V167" s="128">
        <f t="shared" si="323"/>
        <v>0</v>
      </c>
      <c r="W167" s="44">
        <f t="shared" si="324"/>
        <v>0</v>
      </c>
      <c r="X167" s="45">
        <f t="shared" ref="X167" si="329">ROUND(IFERROR((W167/(Y167*IF(ISNUMBER(E167),E167,1))),0),2)</f>
        <v>0</v>
      </c>
      <c r="Y167" s="90" t="str">
        <f t="shared" si="223"/>
        <v/>
      </c>
      <c r="Z167" s="8">
        <f>(IF(I167&lt;30%,0,IF(I167&lt;35%,F167*G167*H167*F!$B$33,IF(I167&lt;40%,F167*G167*H167*F!$B$38,IF(I167&lt;45%,F167*G167*H167*F!$B$43,IF(I167&lt;50%,F167*G167*H167*F!$B$48,IF(I167=50%,F167*G167*H167*F!$B$50,IF(I167=51%,F167*G167*H167*F!$B$51,IF(I167=52%,F167*G167*H167*F!$B$52,IF(I167=53%,F167*G167*H167*F!$B$53,IF(I167=54%,F167*G167*H167*F!$B$54,IF(I167=55%,F167*G167*H167*F!$B$55,IF(I167=56%,F167*G167*H167*F!$B$56,IF(I167=57%,F167*G167*H167*F!$B$57,IF(I167=58%,F167*G167*H167*F!$B$58,IF(I167=59%,F167*G167*H167*F!$B$59,IF(I167=60%,F167*G167*H167*F!$B$60,IF(I167=61%,F167*G167*H167*F!$B$61,IF(I167=62%,F167*G167*H167*F!$B$62,IF(I167=63%,F167*G167*H167*F!$B$63,IF(I167=64%,F167*G167*H167*F!$B$64,IF(I167=65%,F167*G167*H167*F!$B$65,IF(I167=66%,F167*G167*H167*F!$B$66,IF(I167=67%,F167*G167*H167*F!$B$67,IF(I167=68%,F167*G167*H167*F!$B$68,IF(I167=69%,F167*G167*H167*F!$B$69,IF(I167=70%,F167*G167*H167*F!$B$70,IF(I167=71%,F167*G167*H167*F!$B$71,IF(I167=72%,F167*G167*H167*F!$B$72,IF(I167=73%,F167*G167*H167*F!$B$73,IF(I167=74%,F167*G167*H167*F!$B$74,IF(I167=75%,F167*G167*H167*F!$B$75,IF(I167=76%,F167*G167*H167*F!$B$76,IF(I167=77%,F167*G167*H167*F!$B$77,IF(I167=78%,F167*G167*H167*F!$B$78,IF(I167=79%,F167*G167*H167*F!$B$79,IF(I167=80%,F167*G167*H167*F!$B$80,IF(I167=81%,F167*G167*H167*F!$B$81,IF(I167=82%,F167*G167*H167*F!$B$82,IF(I167=83%,F167*G167*H167*F!$B$83,IF(I167=84%,F167*G167*H167*F!$B$84,IF(I167=85%,F167*G167*H167*F!$B$85,IF(I167=86%,F167*G167*H167*F!$B$86,IF(I167=87%,F167*G167*H167*F!$B$87,IF(I167=88%,F167*G167*H167*F!$B$88,IF(I167=89%,F167*G167*H167*F!$B$89,IF(I167=90%,F167*G167*H167*F!$B$90,IF(I167=91%,F167*G167*H167*F!$B$91,IF(I167=92%,F167*G167*H167*F!$B$92,IF(I167=93%,F167*G167*H167*F!$B$93,IF(I167=94%,F167*G167*H167*F!$B$94,IF(I167=95%,F167*G167*H167*F!$B$95,IF(I167=96%,F167*G167*H167*F!$B$96,IF(I167=97%,F167*G167*H167*F!$B$97,IF(I167=98%,F167*G167*H167*F!$B$98,IF(I167=99%,F167*G167*H167*F!$B$99,IF(I167&gt;99%,F167*G167*H167*F!$B$100,))))))))))))))))))))))))))))))))))))))))))))))))))))))))+IF(M167&lt;30%,0,IF(M167&lt;35%,J167*K167*L167*F!$B$33,IF(M167&lt;40%,J167*K167*L167*F!$B$38,IF(M167&lt;45%,J167*K167*L167*F!$B$43,IF(M167&lt;50%,J167*K167*L167*F!$B$48,IF(M167=50%,J167*K167*L167*F!$B$50,IF(M167=51%,J167*K167*L167*F!$B$51,IF(M167=52%,J167*K167*L167*F!$B$52,IF(M167=53%,J167*K167*L167*F!$B$53,IF(M167=54%,J167*K167*L167*F!$B$54,IF(M167=55%,J167*K167*L167*F!$B$55,IF(M167=56%,J167*K167*L167*F!$B$56,IF(M167=57%,J167*K167*L167*F!$B$57,IF(M167=58%,J167*K167*L167*F!$B$58,IF(M167=59%,J167*K167*L167*F!$B$59,IF(M167=60%,J167*K167*L167*F!$B$60,IF(M167=61%,J167*K167*L167*F!$B$61,IF(M167=62%,J167*K167*L167*F!$B$62,IF(M167=63%,J167*K167*L167*F!$B$63,IF(M167=64%,J167*K167*L167*F!$B$64,IF(M167=65%,J167*K167*L167*F!$B$65,IF(M167=66%,J167*K167*L167*F!$B$66,IF(M167=67%,J167*K167*L167*F!$B$67,IF(M167=68%,J167*K167*L167*F!$B$68,IF(M167=69%,J167*K167*L167*F!$B$69,IF(M167=70%,J167*K167*L167*F!$B$70,IF(M167=71%,J167*K167*L167*F!$B$71,IF(M167=72%,J167*K167*L167*F!$B$72,IF(M167=73%,J167*K167*L167*F!$B$73,IF(M167=74%,J167*K167*L167*F!$B$74,IF(M167=75%,J167*K167*L167*F!$B$75,IF(M167=76%,J167*K167*L167*F!$B$76,IF(M167=77%,J167*K167*L167*F!$B$77,IF(M167=78%,J167*K167*L167*F!$B$78,IF(M167=79%,J167*K167*L167*F!$B$79,IF(M167=80%,J167*K167*L167*F!$B$80,IF(M167=81%,J167*K167*L167*F!$B$81,IF(M167=82%,J167*K167*L167*F!$B$82,IF(M167=83%,J167*K167*L167*F!$B$83,IF(M167=84%,J167*K167*L167*F!$B$84,IF(M167=85%,J167*K167*L167*F!$B$85,IF(M167=86%,J167*K167*L167*F!$B$86,IF(M167=87%,J167*K167*L167*F!$B$87,IF(M167=88%,J167*K167*L167*F!$B$88,IF(M167=89%,J167*K167*L167*F!$B$89,IF(M167=90%,J167*K167*L167*F!$B$90,IF(M167=91%,J167*K167*L167*F!$B$91,IF(M167=92%,J167*K167*L167*F!$B$92,IF(M167=93%,J167*K167*L167*F!$B$93,IF(M167=94%,J167*K167*L167*F!$B$94,IF(M167=95%,J167*K167*L167*F!$B$95,IF(M167=96%,J167*K167*L167*F!$B$96,IF(M167=97%,J167*K167*L167*F!$B$97,IF(M167=98%,J167*K167*L167*F!$B$98,IF(M167=99%,J167*K167*L167*F!$B$99,IF(M167&gt;99%,J167*K167*L167*F!$B$100,))))))))))))))))))))))))))))))))))))))))))))))))))))))))+IF(Q167&lt;30%,0,IF(Q167&lt;35%,N167*O167*P167*F!$B$33,IF(Q167&lt;40%,N167*O167*P167*F!$B$38,IF(Q167&lt;45%,N167*O167*P167*F!$B$43,IF(Q167&lt;50%,N167*O167*P167*F!$B$48,IF(Q167=50%,N167*O167*P167*F!$B$50,IF(Q167=51%,N167*O167*P167*F!$B$51,IF(Q167=52%,N167*O167*P167*F!$B$52,IF(Q167=53%,N167*O167*P167*F!$B$53,IF(Q167=54%,N167*O167*P167*F!$B$54,IF(Q167=55%,N167*O167*P167*F!$B$55,IF(Q167=56%,N167*O167*P167*F!$B$56,IF(Q167=57%,N167*O167*P167*F!$B$57,IF(Q167=58%,N167*O167*P167*F!$B$58,IF(Q167=59%,N167*O167*P167*F!$B$59,IF(Q167=60%,N167*O167*P167*F!$B$60,IF(Q167=61%,N167*O167*P167*F!$B$61,IF(Q167=62%,N167*O167*P167*F!$B$62,IF(Q167=63%,N167*O167*P167*F!$B$63,IF(Q167=64%,N167*O167*P167*F!$B$64,IF(Q167=65%,N167*O167*P167*F!$B$65,IF(Q167=66%,N167*O167*P167*F!$B$66,IF(Q167=67%,N167*O167*P167*F!$B$67,IF(Q167=68%,N167*O167*P167*F!$B$68,IF(Q167=69%,N167*O167*P167*F!$B$69,IF(Q167=70%,N167*O167*P167*F!$B$70,IF(Q167=71%,N167*O167*P167*F!$B$71,IF(Q167=72%,N167*O167*P167*F!$B$72,IF(Q167=73%,N167*O167*P167*F!$B$73,IF(Q167=74%,N167*O167*P167*F!$B$74,IF(Q167=75%,N167*O167*P167*F!$B$75,IF(Q167=76%,N167*O167*P167*F!$B$76,IF(Q167=77%,N167*O167*P167*F!$B$77,IF(Q167=78%,N167*O167*P167*F!$B$78,IF(Q167=79%,N167*O167*P167*F!$B$79,IF(Q167=80%,N167*O167*P167*F!$B$80,IF(Q167=81%,N167*O167*P167*F!$B$81,IF(Q167=82%,N167*O167*P167*F!$B$82,IF(Q167=83%,N167*O167*P167*F!$B$83,IF(Q167=84%,N167*O167*P167*F!$B$84,IF(Q167=85%,N167*O167*P167*F!$B$85,IF(Q167=86%,N167*O167*P167*F!$B$86,IF(Q167=87%,N167*O167*P167*F!$B$87,IF(Q167=88%,N167*O167*P167*F!$B$88,IF(Q167=89%,N167*O167*P167*F!$B$89,IF(Q167=90%,N167*O167*P167*F!$B$90,IF(Q167=91%,N167*O167*P167*F!$B$91,IF(Q167=92%,N167*O167*P167*F!$B$92,IF(Q167=93%,N167*O167*P167*F!$B$93,IF(Q167=94%,N167*O167*P167*F!$B$94,IF(Q167=95%,N167*O167*P167*F!$B$95,IF(Q167=96%,N167*O167*P167*F!$B$96,IF(Q167=97%,N167*O167*P167*F!$B$97,IF(Q167=98%,N167*O167*P167*F!$B$98,IF(Q167=99%,N167*O167*P167*F!$B$99,IF(Q167&gt;99%,N167*O167*P167*F!$B$100,))))))))))))))))))))))))))))))))))))))))))))))))))))))))+IF(U167&lt;30%,0,IF(U167&lt;35%,R167*S167*T167*F!$B$33,IF(U167&lt;40%,R167*S167*T167*F!$B$38,IF(U167&lt;45%,R167*S167*T167*F!$B$43,IF(U167&lt;50%,R167*S167*T167*F!$B$48,IF(U167=50%,R167*S167*T167*F!$B$50,IF(U167=51%,R167*S167*T167*F!$B$51,IF(U167=52%,R167*S167*T167*F!$B$52,IF(U167=53%,R167*S167*T167*F!$B$53,IF(U167=54%,R167*S167*T167*F!$B$54,IF(U167=55%,R167*S167*T167*F!$B$55,IF(U167=56%,R167*S167*T167*F!$B$56,IF(U167=57%,R167*S167*T167*F!$B$57,IF(U167=58%,R167*S167*T167*F!$B$58,IF(U167=59%,R167*S167*T167*F!$B$59,IF(U167=60%,R167*S167*T167*F!$B$60,IF(U167=61%,R167*S167*T167*F!$B$61,IF(U167=62%,R167*S167*T167*F!$B$62,IF(U167=63%,R167*S167*T167*F!$B$63,IF(U167=64%,R167*S167*T167*F!$B$64,IF(U167=65%,R167*S167*T167*F!$B$65,IF(U167=66%,R167*S167*T167*F!$B$66,IF(U167=67%,R167*S167*T167*F!$B$67,IF(U167=68%,R167*S167*T167*F!$B$68,IF(U167=69%,R167*S167*T167*F!$B$69,IF(U167=70%,R167*S167*T167*F!$B$70,IF(U167=71%,R167*S167*T167*F!$B$71,IF(U167=72%,R167*S167*T167*F!$B$72,IF(U167=73%,R167*S167*T167*F!$B$73,IF(U167=74%,R167*S167*T167*F!$B$74,IF(U167=75%,R167*S167*T167*F!$B$75,IF(U167=76%,R167*S167*T167*F!$B$76,IF(U167=77%,R167*S167*T167*F!$B$77,IF(U167=78%,R167*S167*T167*F!$B$78,IF(U167=79%,R167*S167*T167*F!$B$79,IF(U167=80%,R167*S167*T167*F!$B$80,IF(U167=81%,R167*S167*T167*F!$B$81,IF(U167=82%,R167*S167*T167*F!$B$82,IF(U167=83%,R167*S167*T167*F!$B$83,IF(U167=84%,R167*S167*T167*F!$B$84,IF(U167=85%,R167*S167*T167*F!$B$85,IF(U167=86%,R167*S167*T167*F!$B$86,IF(U167=87%,R167*S167*T167*F!$B$87,IF(U167=88%,R167*S167*T167*F!$B$88,IF(U167=89%,R167*S167*T167*F!$B$89,IF(U167=90%,R167*S167*T167*F!$B$90,IF(U167=91%,R167*S167*T167*F!$B$91,IF(U167=92%,R167*S167*T167*F!$B$92,IF(U167=93%,R167*S167*T167*F!$B$93,IF(U167=94%,R167*S167*T167*F!$B$94,IF(U167=95%,R167*S167*T167*F!$B$95,IF(U167=96%,R167*S167*T167*F!$B$96,IF(U167=97%,R167*S167*T167*F!$B$97,IF(U167=98%,R167*S167*T167*F!$B$98,IF(U167=99%,R167*S167*T167*F!$B$99,IF(U167&gt;99%,R167*S167*T167*F!$B$100)))))))))))))))))))))))))))))))))))))))))))))))))))))))))*IF(ISNUMBER(E167),E167,1)*IF(ISNUMBER(D167),D167,1)</f>
        <v>0</v>
      </c>
      <c r="AA167" s="8">
        <f>G167*H167+K167*L167+O167*P167+S167*T167</f>
        <v>0</v>
      </c>
      <c r="AB167" s="129">
        <f>(H167*(IF(I167&lt;45%,0.5,IF(I167&lt;55%,0.8,IF(I167&lt;65%,0.9,IF(I167&lt;75%,1,IF(I167&lt;85%,1.1,1.2))))))+L167*(IF(M167&lt;45%,0.5,IF(M167&lt;55%,0.8,IF(M167&lt;65%,0.9,IF(M167&lt;75%,1,IF(M167&lt;85%,1.1,1.2))))))+P167*(IF(Q167&lt;45%,0.5,IF(Q167&lt;55%,0.8,IF(Q167&lt;65%,0.9,IF(Q167&lt;75%,1,IF(Q167&lt;85%,1.1,1.2))))))+T167*(IF(U167&lt;45%,0.5,IF(U167&lt;55%,0.8,IF(U167&lt;65%,0.9,IF(U167&lt;75%,1,IF(U167&lt;85%,1.1,1.2)))))))*IF(D167&gt;=0.8,6,IF(D167&lt;=0.4,1.5,3))</f>
        <v>0</v>
      </c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</row>
    <row r="168" spans="1:62" x14ac:dyDescent="0.25">
      <c r="A168" s="1125"/>
      <c r="B168" s="76"/>
      <c r="C168" s="77"/>
      <c r="D168" s="134">
        <f>ROUND(IFERROR((D163*(G163*H163+K163*L163+O163*P163+S163*T163)+D164*(G164*H164+K164*L164+O164*P164+S164*T164)+D165*(G165*H165+K165*L165+O165*P165+S165*T165)+D166*(G166*H166+K166*L166+O166*P166+S166*T166)+D167*(G167*H167+K167*L167+O167*P167+S167*T167))/((G163*H163+K163*L163+O163*P163+S163*T163)+(G164*H164+K164*L164+O164*P164+S164*T164)+(G165*H165+K165*L165+O165*P165+S165*T165)+(G166*H166+K166*L166+O166*P166+S166*T166)+(G167*H167+K167*L167+O167*P167+S167*T167)),0),3)</f>
        <v>0</v>
      </c>
      <c r="E168" s="83"/>
      <c r="F168" s="79" t="str">
        <f t="shared" ref="F168" si="330">IF(I168&lt;&gt;0,(IFERROR(IF($Y168&gt;15,MROUND($Y168*I168,0.5),MROUND($Y168*I168,0.1)),)),"")</f>
        <v/>
      </c>
      <c r="G168" s="94"/>
      <c r="H168" s="94"/>
      <c r="I168" s="70"/>
      <c r="J168" s="79" t="str">
        <f t="shared" ref="J168" si="331">IF(M168&lt;&gt;0,(IFERROR(IF($Y168&gt;15,MROUND($Y168*M168,0.5),MROUND($Y168*M168,0.1)),)),"")</f>
        <v/>
      </c>
      <c r="K168" s="94"/>
      <c r="L168" s="94"/>
      <c r="M168" s="71"/>
      <c r="N168" s="79" t="str">
        <f t="shared" ref="N168" si="332">IF(Q168&lt;&gt;0,(IFERROR(IF($Y168&gt;15,MROUND($Y168*Q168,0.5),MROUND($Y168*Q168,0.1)),)),"")</f>
        <v/>
      </c>
      <c r="O168" s="94"/>
      <c r="P168" s="94"/>
      <c r="Q168" s="70"/>
      <c r="R168" s="79" t="str">
        <f t="shared" ref="R168" si="333">IF(U168&lt;&gt;0,(IFERROR(IF($Y168&gt;15,MROUND($Y168*U168,0.5),MROUND($Y168*U168,0.1)),)),"")</f>
        <v/>
      </c>
      <c r="S168" s="94"/>
      <c r="T168" s="94"/>
      <c r="U168" s="71"/>
      <c r="V168" s="122">
        <f>SUM(V163:V167)</f>
        <v>0</v>
      </c>
      <c r="W168" s="117">
        <f>IFERROR(V168/AA168,0)</f>
        <v>0</v>
      </c>
      <c r="X168" s="118">
        <f>ROUND(IFERROR((D163*(I163*G163*H163+M163*K163*L163+Q163*O163*P163+U163*S163*T163)+D164*(I164*G164*H164+M164*K164*L164+Q164*O164*P164+U164*S164*T164)+D165*(I165*G165*H165+M165*K165*L165+Q165*O165*P165+U165*S165*T165)+D166*(I166*G166*H166+M166*K166*L166+Q166*O166*P166+U166*S166*T166)+D167*(I167*G167*H167+M167*K167*L167+Q167*O167*P167+U167*S167*T167))/(D163*(G163*H163+K163*L163+O163*P163+S163*T163)+D164*(G164*H164+K164*L164+O164*P164+S164*T164)+D165*(G165*H165+K165*L165+O165*P165+S165*T165)+D166*(G166*H166+K166*L166+O166*P166+S166*T166)+D167*(G167*H167+K167*L167+O167*P167+S167*T167)),0),2)</f>
        <v>0</v>
      </c>
      <c r="Y168" s="117"/>
      <c r="Z168" s="117">
        <f>SUM(Z163:Z167)</f>
        <v>0</v>
      </c>
      <c r="AA168" s="117">
        <f>SUM(AA163:AA167)</f>
        <v>0</v>
      </c>
      <c r="AB168" s="119">
        <f>IF(SUM(AB163:AB167)=0,TIME(,0,),TIME(,SUM(AB163:AB167)+30,))</f>
        <v>0</v>
      </c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</row>
    <row r="169" spans="1:62" x14ac:dyDescent="0.25">
      <c r="A169" s="1125"/>
      <c r="B169" s="76" t="str">
        <f t="shared" ref="B169:E169" si="334">IF(B107="","",B107)</f>
        <v/>
      </c>
      <c r="C169" s="77" t="str">
        <f t="shared" si="334"/>
        <v/>
      </c>
      <c r="D169" s="63">
        <f>D107</f>
        <v>0</v>
      </c>
      <c r="E169" s="83" t="str">
        <f t="shared" si="334"/>
        <v/>
      </c>
      <c r="F169" s="81"/>
      <c r="G169" s="96"/>
      <c r="H169" s="96"/>
      <c r="I169" s="82">
        <f t="shared" ref="I169:I173" si="335">IFERROR(ROUND(F169/$Y169,2),)</f>
        <v>0</v>
      </c>
      <c r="J169" s="81"/>
      <c r="K169" s="96"/>
      <c r="L169" s="96"/>
      <c r="M169" s="104">
        <f t="shared" ref="M169:M173" si="336">IFERROR(ROUND(J169/$Y169,2),)</f>
        <v>0</v>
      </c>
      <c r="N169" s="81"/>
      <c r="O169" s="96"/>
      <c r="P169" s="96"/>
      <c r="Q169" s="82">
        <f t="shared" ref="Q169:Q173" si="337">IFERROR(ROUND(N169/$Y169,2),)</f>
        <v>0</v>
      </c>
      <c r="R169" s="81"/>
      <c r="S169" s="96"/>
      <c r="T169" s="96"/>
      <c r="U169" s="104">
        <f t="shared" ref="U169:U173" si="338">IFERROR(ROUND(R169/$Y169,2),)</f>
        <v>0</v>
      </c>
      <c r="V169" s="128">
        <f>(IF(ISNUMBER(F169),F169,1)*G169*H169+IF(ISNUMBER(J169),J169,1)*K169*L169+IF(ISNUMBER(N169),N169,1)*O169*P169+IF(ISNUMBER(R169),R169,1)*S169*T169)*IF(ISNUMBER(E169),E169,1)</f>
        <v>0</v>
      </c>
      <c r="W169" s="44">
        <f>IFERROR((IF(ISNUMBER(F169),F169,1)*G169*H169+IF(ISNUMBER(J169),J169,1)*K169*L169+IF(ISNUMBER(N169),N169,1)*O169*P169+IF(ISNUMBER(R169),R169,1)*S169*T169)*IF(ISNUMBER(E169),E169,1)/(G169*H169+K169*L169+O169*P169+S169*T169),0)</f>
        <v>0</v>
      </c>
      <c r="X169" s="45">
        <f>ROUND(IFERROR((W169/(Y169*IF(ISNUMBER(E169),E169,1))),0),2)</f>
        <v>0</v>
      </c>
      <c r="Y169" s="90" t="str">
        <f t="shared" si="223"/>
        <v/>
      </c>
      <c r="Z169" s="8">
        <f>(IF(I169&lt;30%,0,IF(I169&lt;35%,F169*G169*H169*F!$B$33,IF(I169&lt;40%,F169*G169*H169*F!$B$38,IF(I169&lt;45%,F169*G169*H169*F!$B$43,IF(I169&lt;50%,F169*G169*H169*F!$B$48,IF(I169=50%,F169*G169*H169*F!$B$50,IF(I169=51%,F169*G169*H169*F!$B$51,IF(I169=52%,F169*G169*H169*F!$B$52,IF(I169=53%,F169*G169*H169*F!$B$53,IF(I169=54%,F169*G169*H169*F!$B$54,IF(I169=55%,F169*G169*H169*F!$B$55,IF(I169=56%,F169*G169*H169*F!$B$56,IF(I169=57%,F169*G169*H169*F!$B$57,IF(I169=58%,F169*G169*H169*F!$B$58,IF(I169=59%,F169*G169*H169*F!$B$59,IF(I169=60%,F169*G169*H169*F!$B$60,IF(I169=61%,F169*G169*H169*F!$B$61,IF(I169=62%,F169*G169*H169*F!$B$62,IF(I169=63%,F169*G169*H169*F!$B$63,IF(I169=64%,F169*G169*H169*F!$B$64,IF(I169=65%,F169*G169*H169*F!$B$65,IF(I169=66%,F169*G169*H169*F!$B$66,IF(I169=67%,F169*G169*H169*F!$B$67,IF(I169=68%,F169*G169*H169*F!$B$68,IF(I169=69%,F169*G169*H169*F!$B$69,IF(I169=70%,F169*G169*H169*F!$B$70,IF(I169=71%,F169*G169*H169*F!$B$71,IF(I169=72%,F169*G169*H169*F!$B$72,IF(I169=73%,F169*G169*H169*F!$B$73,IF(I169=74%,F169*G169*H169*F!$B$74,IF(I169=75%,F169*G169*H169*F!$B$75,IF(I169=76%,F169*G169*H169*F!$B$76,IF(I169=77%,F169*G169*H169*F!$B$77,IF(I169=78%,F169*G169*H169*F!$B$78,IF(I169=79%,F169*G169*H169*F!$B$79,IF(I169=80%,F169*G169*H169*F!$B$80,IF(I169=81%,F169*G169*H169*F!$B$81,IF(I169=82%,F169*G169*H169*F!$B$82,IF(I169=83%,F169*G169*H169*F!$B$83,IF(I169=84%,F169*G169*H169*F!$B$84,IF(I169=85%,F169*G169*H169*F!$B$85,IF(I169=86%,F169*G169*H169*F!$B$86,IF(I169=87%,F169*G169*H169*F!$B$87,IF(I169=88%,F169*G169*H169*F!$B$88,IF(I169=89%,F169*G169*H169*F!$B$89,IF(I169=90%,F169*G169*H169*F!$B$90,IF(I169=91%,F169*G169*H169*F!$B$91,IF(I169=92%,F169*G169*H169*F!$B$92,IF(I169=93%,F169*G169*H169*F!$B$93,IF(I169=94%,F169*G169*H169*F!$B$94,IF(I169=95%,F169*G169*H169*F!$B$95,IF(I169=96%,F169*G169*H169*F!$B$96,IF(I169=97%,F169*G169*H169*F!$B$97,IF(I169=98%,F169*G169*H169*F!$B$98,IF(I169=99%,F169*G169*H169*F!$B$99,IF(I169&gt;99%,F169*G169*H169*F!$B$100,))))))))))))))))))))))))))))))))))))))))))))))))))))))))+IF(M169&lt;30%,0,IF(M169&lt;35%,J169*K169*L169*F!$B$33,IF(M169&lt;40%,J169*K169*L169*F!$B$38,IF(M169&lt;45%,J169*K169*L169*F!$B$43,IF(M169&lt;50%,J169*K169*L169*F!$B$48,IF(M169=50%,J169*K169*L169*F!$B$50,IF(M169=51%,J169*K169*L169*F!$B$51,IF(M169=52%,J169*K169*L169*F!$B$52,IF(M169=53%,J169*K169*L169*F!$B$53,IF(M169=54%,J169*K169*L169*F!$B$54,IF(M169=55%,J169*K169*L169*F!$B$55,IF(M169=56%,J169*K169*L169*F!$B$56,IF(M169=57%,J169*K169*L169*F!$B$57,IF(M169=58%,J169*K169*L169*F!$B$58,IF(M169=59%,J169*K169*L169*F!$B$59,IF(M169=60%,J169*K169*L169*F!$B$60,IF(M169=61%,J169*K169*L169*F!$B$61,IF(M169=62%,J169*K169*L169*F!$B$62,IF(M169=63%,J169*K169*L169*F!$B$63,IF(M169=64%,J169*K169*L169*F!$B$64,IF(M169=65%,J169*K169*L169*F!$B$65,IF(M169=66%,J169*K169*L169*F!$B$66,IF(M169=67%,J169*K169*L169*F!$B$67,IF(M169=68%,J169*K169*L169*F!$B$68,IF(M169=69%,J169*K169*L169*F!$B$69,IF(M169=70%,J169*K169*L169*F!$B$70,IF(M169=71%,J169*K169*L169*F!$B$71,IF(M169=72%,J169*K169*L169*F!$B$72,IF(M169=73%,J169*K169*L169*F!$B$73,IF(M169=74%,J169*K169*L169*F!$B$74,IF(M169=75%,J169*K169*L169*F!$B$75,IF(M169=76%,J169*K169*L169*F!$B$76,IF(M169=77%,J169*K169*L169*F!$B$77,IF(M169=78%,J169*K169*L169*F!$B$78,IF(M169=79%,J169*K169*L169*F!$B$79,IF(M169=80%,J169*K169*L169*F!$B$80,IF(M169=81%,J169*K169*L169*F!$B$81,IF(M169=82%,J169*K169*L169*F!$B$82,IF(M169=83%,J169*K169*L169*F!$B$83,IF(M169=84%,J169*K169*L169*F!$B$84,IF(M169=85%,J169*K169*L169*F!$B$85,IF(M169=86%,J169*K169*L169*F!$B$86,IF(M169=87%,J169*K169*L169*F!$B$87,IF(M169=88%,J169*K169*L169*F!$B$88,IF(M169=89%,J169*K169*L169*F!$B$89,IF(M169=90%,J169*K169*L169*F!$B$90,IF(M169=91%,J169*K169*L169*F!$B$91,IF(M169=92%,J169*K169*L169*F!$B$92,IF(M169=93%,J169*K169*L169*F!$B$93,IF(M169=94%,J169*K169*L169*F!$B$94,IF(M169=95%,J169*K169*L169*F!$B$95,IF(M169=96%,J169*K169*L169*F!$B$96,IF(M169=97%,J169*K169*L169*F!$B$97,IF(M169=98%,J169*K169*L169*F!$B$98,IF(M169=99%,J169*K169*L169*F!$B$99,IF(M169&gt;99%,J169*K169*L169*F!$B$100,))))))))))))))))))))))))))))))))))))))))))))))))))))))))+IF(Q169&lt;30%,0,IF(Q169&lt;35%,N169*O169*P169*F!$B$33,IF(Q169&lt;40%,N169*O169*P169*F!$B$38,IF(Q169&lt;45%,N169*O169*P169*F!$B$43,IF(Q169&lt;50%,N169*O169*P169*F!$B$48,IF(Q169=50%,N169*O169*P169*F!$B$50,IF(Q169=51%,N169*O169*P169*F!$B$51,IF(Q169=52%,N169*O169*P169*F!$B$52,IF(Q169=53%,N169*O169*P169*F!$B$53,IF(Q169=54%,N169*O169*P169*F!$B$54,IF(Q169=55%,N169*O169*P169*F!$B$55,IF(Q169=56%,N169*O169*P169*F!$B$56,IF(Q169=57%,N169*O169*P169*F!$B$57,IF(Q169=58%,N169*O169*P169*F!$B$58,IF(Q169=59%,N169*O169*P169*F!$B$59,IF(Q169=60%,N169*O169*P169*F!$B$60,IF(Q169=61%,N169*O169*P169*F!$B$61,IF(Q169=62%,N169*O169*P169*F!$B$62,IF(Q169=63%,N169*O169*P169*F!$B$63,IF(Q169=64%,N169*O169*P169*F!$B$64,IF(Q169=65%,N169*O169*P169*F!$B$65,IF(Q169=66%,N169*O169*P169*F!$B$66,IF(Q169=67%,N169*O169*P169*F!$B$67,IF(Q169=68%,N169*O169*P169*F!$B$68,IF(Q169=69%,N169*O169*P169*F!$B$69,IF(Q169=70%,N169*O169*P169*F!$B$70,IF(Q169=71%,N169*O169*P169*F!$B$71,IF(Q169=72%,N169*O169*P169*F!$B$72,IF(Q169=73%,N169*O169*P169*F!$B$73,IF(Q169=74%,N169*O169*P169*F!$B$74,IF(Q169=75%,N169*O169*P169*F!$B$75,IF(Q169=76%,N169*O169*P169*F!$B$76,IF(Q169=77%,N169*O169*P169*F!$B$77,IF(Q169=78%,N169*O169*P169*F!$B$78,IF(Q169=79%,N169*O169*P169*F!$B$79,IF(Q169=80%,N169*O169*P169*F!$B$80,IF(Q169=81%,N169*O169*P169*F!$B$81,IF(Q169=82%,N169*O169*P169*F!$B$82,IF(Q169=83%,N169*O169*P169*F!$B$83,IF(Q169=84%,N169*O169*P169*F!$B$84,IF(Q169=85%,N169*O169*P169*F!$B$85,IF(Q169=86%,N169*O169*P169*F!$B$86,IF(Q169=87%,N169*O169*P169*F!$B$87,IF(Q169=88%,N169*O169*P169*F!$B$88,IF(Q169=89%,N169*O169*P169*F!$B$89,IF(Q169=90%,N169*O169*P169*F!$B$90,IF(Q169=91%,N169*O169*P169*F!$B$91,IF(Q169=92%,N169*O169*P169*F!$B$92,IF(Q169=93%,N169*O169*P169*F!$B$93,IF(Q169=94%,N169*O169*P169*F!$B$94,IF(Q169=95%,N169*O169*P169*F!$B$95,IF(Q169=96%,N169*O169*P169*F!$B$96,IF(Q169=97%,N169*O169*P169*F!$B$97,IF(Q169=98%,N169*O169*P169*F!$B$98,IF(Q169=99%,N169*O169*P169*F!$B$99,IF(Q169&gt;99%,N169*O169*P169*F!$B$100,))))))))))))))))))))))))))))))))))))))))))))))))))))))))+IF(U169&lt;30%,0,IF(U169&lt;35%,R169*S169*T169*F!$B$33,IF(U169&lt;40%,R169*S169*T169*F!$B$38,IF(U169&lt;45%,R169*S169*T169*F!$B$43,IF(U169&lt;50%,R169*S169*T169*F!$B$48,IF(U169=50%,R169*S169*T169*F!$B$50,IF(U169=51%,R169*S169*T169*F!$B$51,IF(U169=52%,R169*S169*T169*F!$B$52,IF(U169=53%,R169*S169*T169*F!$B$53,IF(U169=54%,R169*S169*T169*F!$B$54,IF(U169=55%,R169*S169*T169*F!$B$55,IF(U169=56%,R169*S169*T169*F!$B$56,IF(U169=57%,R169*S169*T169*F!$B$57,IF(U169=58%,R169*S169*T169*F!$B$58,IF(U169=59%,R169*S169*T169*F!$B$59,IF(U169=60%,R169*S169*T169*F!$B$60,IF(U169=61%,R169*S169*T169*F!$B$61,IF(U169=62%,R169*S169*T169*F!$B$62,IF(U169=63%,R169*S169*T169*F!$B$63,IF(U169=64%,R169*S169*T169*F!$B$64,IF(U169=65%,R169*S169*T169*F!$B$65,IF(U169=66%,R169*S169*T169*F!$B$66,IF(U169=67%,R169*S169*T169*F!$B$67,IF(U169=68%,R169*S169*T169*F!$B$68,IF(U169=69%,R169*S169*T169*F!$B$69,IF(U169=70%,R169*S169*T169*F!$B$70,IF(U169=71%,R169*S169*T169*F!$B$71,IF(U169=72%,R169*S169*T169*F!$B$72,IF(U169=73%,R169*S169*T169*F!$B$73,IF(U169=74%,R169*S169*T169*F!$B$74,IF(U169=75%,R169*S169*T169*F!$B$75,IF(U169=76%,R169*S169*T169*F!$B$76,IF(U169=77%,R169*S169*T169*F!$B$77,IF(U169=78%,R169*S169*T169*F!$B$78,IF(U169=79%,R169*S169*T169*F!$B$79,IF(U169=80%,R169*S169*T169*F!$B$80,IF(U169=81%,R169*S169*T169*F!$B$81,IF(U169=82%,R169*S169*T169*F!$B$82,IF(U169=83%,R169*S169*T169*F!$B$83,IF(U169=84%,R169*S169*T169*F!$B$84,IF(U169=85%,R169*S169*T169*F!$B$85,IF(U169=86%,R169*S169*T169*F!$B$86,IF(U169=87%,R169*S169*T169*F!$B$87,IF(U169=88%,R169*S169*T169*F!$B$88,IF(U169=89%,R169*S169*T169*F!$B$89,IF(U169=90%,R169*S169*T169*F!$B$90,IF(U169=91%,R169*S169*T169*F!$B$91,IF(U169=92%,R169*S169*T169*F!$B$92,IF(U169=93%,R169*S169*T169*F!$B$93,IF(U169=94%,R169*S169*T169*F!$B$94,IF(U169=95%,R169*S169*T169*F!$B$95,IF(U169=96%,R169*S169*T169*F!$B$96,IF(U169=97%,R169*S169*T169*F!$B$97,IF(U169=98%,R169*S169*T169*F!$B$98,IF(U169=99%,R169*S169*T169*F!$B$99,IF(U169&gt;99%,R169*S169*T169*F!$B$100)))))))))))))))))))))))))))))))))))))))))))))))))))))))))*IF(ISNUMBER(E169),E169,1)*IF(ISNUMBER(D169),D169,1)</f>
        <v>0</v>
      </c>
      <c r="AA169" s="8">
        <f>G169*H169+K169*L169+O169*P169+S169*T169</f>
        <v>0</v>
      </c>
      <c r="AB169" s="129">
        <f>(H169*(IF(I169&lt;45%,0.5,IF(I169&lt;55%,0.8,IF(I169&lt;65%,0.9,IF(I169&lt;75%,1,IF(I169&lt;85%,1.1,1.2))))))+L169*(IF(M169&lt;45%,0.5,IF(M169&lt;55%,0.8,IF(M169&lt;65%,0.9,IF(M169&lt;75%,1,IF(M169&lt;85%,1.1,1.2))))))+P169*(IF(Q169&lt;45%,0.5,IF(Q169&lt;55%,0.8,IF(Q169&lt;65%,0.9,IF(Q169&lt;75%,1,IF(Q169&lt;85%,1.1,1.2))))))+T169*(IF(U169&lt;45%,0.5,IF(U169&lt;55%,0.8,IF(U169&lt;65%,0.9,IF(U169&lt;75%,1,IF(U169&lt;85%,1.1,1.2)))))))*IF(D169&gt;=0.8,6,IF(D169&lt;=0.4,1.5,3))</f>
        <v>0</v>
      </c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</row>
    <row r="170" spans="1:62" x14ac:dyDescent="0.25">
      <c r="A170" s="1125"/>
      <c r="B170" s="76" t="str">
        <f t="shared" ref="B170:E170" si="339">IF(B108="","",B108)</f>
        <v/>
      </c>
      <c r="C170" s="77" t="str">
        <f t="shared" si="339"/>
        <v/>
      </c>
      <c r="D170" s="63">
        <f t="shared" ref="D170:D173" si="340">D108</f>
        <v>0</v>
      </c>
      <c r="E170" s="83" t="str">
        <f t="shared" si="339"/>
        <v/>
      </c>
      <c r="F170" s="79"/>
      <c r="G170" s="94"/>
      <c r="H170" s="94"/>
      <c r="I170" s="70">
        <f t="shared" si="335"/>
        <v>0</v>
      </c>
      <c r="J170" s="79"/>
      <c r="K170" s="94"/>
      <c r="L170" s="94"/>
      <c r="M170" s="71">
        <f t="shared" si="336"/>
        <v>0</v>
      </c>
      <c r="N170" s="79"/>
      <c r="O170" s="94"/>
      <c r="P170" s="94"/>
      <c r="Q170" s="70">
        <f t="shared" si="337"/>
        <v>0</v>
      </c>
      <c r="R170" s="79"/>
      <c r="S170" s="94"/>
      <c r="T170" s="94"/>
      <c r="U170" s="71">
        <f t="shared" si="338"/>
        <v>0</v>
      </c>
      <c r="V170" s="125">
        <f t="shared" ref="V170:V173" si="341">(IF(ISNUMBER(F170),F170,1)*G170*H170+IF(ISNUMBER(J170),J170,1)*K170*L170+IF(ISNUMBER(N170),N170,1)*O170*P170+IF(ISNUMBER(R170),R170,1)*S170*T170)*IF(ISNUMBER(E170),E170,1)</f>
        <v>0</v>
      </c>
      <c r="W170" s="43">
        <f t="shared" ref="W170:W173" si="342">IFERROR((IF(ISNUMBER(F170),F170,1)*G170*H170+IF(ISNUMBER(J170),J170,1)*K170*L170+IF(ISNUMBER(N170),N170,1)*O170*P170+IF(ISNUMBER(R170),R170,1)*S170*T170)*IF(ISNUMBER(E170),E170,1)/(G170*H170+K170*L170+O170*P170+S170*T170),0)</f>
        <v>0</v>
      </c>
      <c r="X170" s="36">
        <f t="shared" ref="X170:X171" si="343">ROUND(IFERROR((W170/(Y170*IF(ISNUMBER(E170),E170,1))),0),2)</f>
        <v>0</v>
      </c>
      <c r="Y170" s="90" t="str">
        <f t="shared" si="223"/>
        <v/>
      </c>
      <c r="Z170" s="6">
        <f>(IF(I170&lt;30%,0,IF(I170&lt;35%,F170*G170*H170*F!$B$33,IF(I170&lt;40%,F170*G170*H170*F!$B$38,IF(I170&lt;45%,F170*G170*H170*F!$B$43,IF(I170&lt;50%,F170*G170*H170*F!$B$48,IF(I170=50%,F170*G170*H170*F!$B$50,IF(I170=51%,F170*G170*H170*F!$B$51,IF(I170=52%,F170*G170*H170*F!$B$52,IF(I170=53%,F170*G170*H170*F!$B$53,IF(I170=54%,F170*G170*H170*F!$B$54,IF(I170=55%,F170*G170*H170*F!$B$55,IF(I170=56%,F170*G170*H170*F!$B$56,IF(I170=57%,F170*G170*H170*F!$B$57,IF(I170=58%,F170*G170*H170*F!$B$58,IF(I170=59%,F170*G170*H170*F!$B$59,IF(I170=60%,F170*G170*H170*F!$B$60,IF(I170=61%,F170*G170*H170*F!$B$61,IF(I170=62%,F170*G170*H170*F!$B$62,IF(I170=63%,F170*G170*H170*F!$B$63,IF(I170=64%,F170*G170*H170*F!$B$64,IF(I170=65%,F170*G170*H170*F!$B$65,IF(I170=66%,F170*G170*H170*F!$B$66,IF(I170=67%,F170*G170*H170*F!$B$67,IF(I170=68%,F170*G170*H170*F!$B$68,IF(I170=69%,F170*G170*H170*F!$B$69,IF(I170=70%,F170*G170*H170*F!$B$70,IF(I170=71%,F170*G170*H170*F!$B$71,IF(I170=72%,F170*G170*H170*F!$B$72,IF(I170=73%,F170*G170*H170*F!$B$73,IF(I170=74%,F170*G170*H170*F!$B$74,IF(I170=75%,F170*G170*H170*F!$B$75,IF(I170=76%,F170*G170*H170*F!$B$76,IF(I170=77%,F170*G170*H170*F!$B$77,IF(I170=78%,F170*G170*H170*F!$B$78,IF(I170=79%,F170*G170*H170*F!$B$79,IF(I170=80%,F170*G170*H170*F!$B$80,IF(I170=81%,F170*G170*H170*F!$B$81,IF(I170=82%,F170*G170*H170*F!$B$82,IF(I170=83%,F170*G170*H170*F!$B$83,IF(I170=84%,F170*G170*H170*F!$B$84,IF(I170=85%,F170*G170*H170*F!$B$85,IF(I170=86%,F170*G170*H170*F!$B$86,IF(I170=87%,F170*G170*H170*F!$B$87,IF(I170=88%,F170*G170*H170*F!$B$88,IF(I170=89%,F170*G170*H170*F!$B$89,IF(I170=90%,F170*G170*H170*F!$B$90,IF(I170=91%,F170*G170*H170*F!$B$91,IF(I170=92%,F170*G170*H170*F!$B$92,IF(I170=93%,F170*G170*H170*F!$B$93,IF(I170=94%,F170*G170*H170*F!$B$94,IF(I170=95%,F170*G170*H170*F!$B$95,IF(I170=96%,F170*G170*H170*F!$B$96,IF(I170=97%,F170*G170*H170*F!$B$97,IF(I170=98%,F170*G170*H170*F!$B$98,IF(I170=99%,F170*G170*H170*F!$B$99,IF(I170&gt;99%,F170*G170*H170*F!$B$100,))))))))))))))))))))))))))))))))))))))))))))))))))))))))+IF(M170&lt;30%,0,IF(M170&lt;35%,J170*K170*L170*F!$B$33,IF(M170&lt;40%,J170*K170*L170*F!$B$38,IF(M170&lt;45%,J170*K170*L170*F!$B$43,IF(M170&lt;50%,J170*K170*L170*F!$B$48,IF(M170=50%,J170*K170*L170*F!$B$50,IF(M170=51%,J170*K170*L170*F!$B$51,IF(M170=52%,J170*K170*L170*F!$B$52,IF(M170=53%,J170*K170*L170*F!$B$53,IF(M170=54%,J170*K170*L170*F!$B$54,IF(M170=55%,J170*K170*L170*F!$B$55,IF(M170=56%,J170*K170*L170*F!$B$56,IF(M170=57%,J170*K170*L170*F!$B$57,IF(M170=58%,J170*K170*L170*F!$B$58,IF(M170=59%,J170*K170*L170*F!$B$59,IF(M170=60%,J170*K170*L170*F!$B$60,IF(M170=61%,J170*K170*L170*F!$B$61,IF(M170=62%,J170*K170*L170*F!$B$62,IF(M170=63%,J170*K170*L170*F!$B$63,IF(M170=64%,J170*K170*L170*F!$B$64,IF(M170=65%,J170*K170*L170*F!$B$65,IF(M170=66%,J170*K170*L170*F!$B$66,IF(M170=67%,J170*K170*L170*F!$B$67,IF(M170=68%,J170*K170*L170*F!$B$68,IF(M170=69%,J170*K170*L170*F!$B$69,IF(M170=70%,J170*K170*L170*F!$B$70,IF(M170=71%,J170*K170*L170*F!$B$71,IF(M170=72%,J170*K170*L170*F!$B$72,IF(M170=73%,J170*K170*L170*F!$B$73,IF(M170=74%,J170*K170*L170*F!$B$74,IF(M170=75%,J170*K170*L170*F!$B$75,IF(M170=76%,J170*K170*L170*F!$B$76,IF(M170=77%,J170*K170*L170*F!$B$77,IF(M170=78%,J170*K170*L170*F!$B$78,IF(M170=79%,J170*K170*L170*F!$B$79,IF(M170=80%,J170*K170*L170*F!$B$80,IF(M170=81%,J170*K170*L170*F!$B$81,IF(M170=82%,J170*K170*L170*F!$B$82,IF(M170=83%,J170*K170*L170*F!$B$83,IF(M170=84%,J170*K170*L170*F!$B$84,IF(M170=85%,J170*K170*L170*F!$B$85,IF(M170=86%,J170*K170*L170*F!$B$86,IF(M170=87%,J170*K170*L170*F!$B$87,IF(M170=88%,J170*K170*L170*F!$B$88,IF(M170=89%,J170*K170*L170*F!$B$89,IF(M170=90%,J170*K170*L170*F!$B$90,IF(M170=91%,J170*K170*L170*F!$B$91,IF(M170=92%,J170*K170*L170*F!$B$92,IF(M170=93%,J170*K170*L170*F!$B$93,IF(M170=94%,J170*K170*L170*F!$B$94,IF(M170=95%,J170*K170*L170*F!$B$95,IF(M170=96%,J170*K170*L170*F!$B$96,IF(M170=97%,J170*K170*L170*F!$B$97,IF(M170=98%,J170*K170*L170*F!$B$98,IF(M170=99%,J170*K170*L170*F!$B$99,IF(M170&gt;99%,J170*K170*L170*F!$B$100,))))))))))))))))))))))))))))))))))))))))))))))))))))))))+IF(Q170&lt;30%,0,IF(Q170&lt;35%,N170*O170*P170*F!$B$33,IF(Q170&lt;40%,N170*O170*P170*F!$B$38,IF(Q170&lt;45%,N170*O170*P170*F!$B$43,IF(Q170&lt;50%,N170*O170*P170*F!$B$48,IF(Q170=50%,N170*O170*P170*F!$B$50,IF(Q170=51%,N170*O170*P170*F!$B$51,IF(Q170=52%,N170*O170*P170*F!$B$52,IF(Q170=53%,N170*O170*P170*F!$B$53,IF(Q170=54%,N170*O170*P170*F!$B$54,IF(Q170=55%,N170*O170*P170*F!$B$55,IF(Q170=56%,N170*O170*P170*F!$B$56,IF(Q170=57%,N170*O170*P170*F!$B$57,IF(Q170=58%,N170*O170*P170*F!$B$58,IF(Q170=59%,N170*O170*P170*F!$B$59,IF(Q170=60%,N170*O170*P170*F!$B$60,IF(Q170=61%,N170*O170*P170*F!$B$61,IF(Q170=62%,N170*O170*P170*F!$B$62,IF(Q170=63%,N170*O170*P170*F!$B$63,IF(Q170=64%,N170*O170*P170*F!$B$64,IF(Q170=65%,N170*O170*P170*F!$B$65,IF(Q170=66%,N170*O170*P170*F!$B$66,IF(Q170=67%,N170*O170*P170*F!$B$67,IF(Q170=68%,N170*O170*P170*F!$B$68,IF(Q170=69%,N170*O170*P170*F!$B$69,IF(Q170=70%,N170*O170*P170*F!$B$70,IF(Q170=71%,N170*O170*P170*F!$B$71,IF(Q170=72%,N170*O170*P170*F!$B$72,IF(Q170=73%,N170*O170*P170*F!$B$73,IF(Q170=74%,N170*O170*P170*F!$B$74,IF(Q170=75%,N170*O170*P170*F!$B$75,IF(Q170=76%,N170*O170*P170*F!$B$76,IF(Q170=77%,N170*O170*P170*F!$B$77,IF(Q170=78%,N170*O170*P170*F!$B$78,IF(Q170=79%,N170*O170*P170*F!$B$79,IF(Q170=80%,N170*O170*P170*F!$B$80,IF(Q170=81%,N170*O170*P170*F!$B$81,IF(Q170=82%,N170*O170*P170*F!$B$82,IF(Q170=83%,N170*O170*P170*F!$B$83,IF(Q170=84%,N170*O170*P170*F!$B$84,IF(Q170=85%,N170*O170*P170*F!$B$85,IF(Q170=86%,N170*O170*P170*F!$B$86,IF(Q170=87%,N170*O170*P170*F!$B$87,IF(Q170=88%,N170*O170*P170*F!$B$88,IF(Q170=89%,N170*O170*P170*F!$B$89,IF(Q170=90%,N170*O170*P170*F!$B$90,IF(Q170=91%,N170*O170*P170*F!$B$91,IF(Q170=92%,N170*O170*P170*F!$B$92,IF(Q170=93%,N170*O170*P170*F!$B$93,IF(Q170=94%,N170*O170*P170*F!$B$94,IF(Q170=95%,N170*O170*P170*F!$B$95,IF(Q170=96%,N170*O170*P170*F!$B$96,IF(Q170=97%,N170*O170*P170*F!$B$97,IF(Q170=98%,N170*O170*P170*F!$B$98,IF(Q170=99%,N170*O170*P170*F!$B$99,IF(Q170&gt;99%,N170*O170*P170*F!$B$100,))))))))))))))))))))))))))))))))))))))))))))))))))))))))+IF(U170&lt;30%,0,IF(U170&lt;35%,R170*S170*T170*F!$B$33,IF(U170&lt;40%,R170*S170*T170*F!$B$38,IF(U170&lt;45%,R170*S170*T170*F!$B$43,IF(U170&lt;50%,R170*S170*T170*F!$B$48,IF(U170=50%,R170*S170*T170*F!$B$50,IF(U170=51%,R170*S170*T170*F!$B$51,IF(U170=52%,R170*S170*T170*F!$B$52,IF(U170=53%,R170*S170*T170*F!$B$53,IF(U170=54%,R170*S170*T170*F!$B$54,IF(U170=55%,R170*S170*T170*F!$B$55,IF(U170=56%,R170*S170*T170*F!$B$56,IF(U170=57%,R170*S170*T170*F!$B$57,IF(U170=58%,R170*S170*T170*F!$B$58,IF(U170=59%,R170*S170*T170*F!$B$59,IF(U170=60%,R170*S170*T170*F!$B$60,IF(U170=61%,R170*S170*T170*F!$B$61,IF(U170=62%,R170*S170*T170*F!$B$62,IF(U170=63%,R170*S170*T170*F!$B$63,IF(U170=64%,R170*S170*T170*F!$B$64,IF(U170=65%,R170*S170*T170*F!$B$65,IF(U170=66%,R170*S170*T170*F!$B$66,IF(U170=67%,R170*S170*T170*F!$B$67,IF(U170=68%,R170*S170*T170*F!$B$68,IF(U170=69%,R170*S170*T170*F!$B$69,IF(U170=70%,R170*S170*T170*F!$B$70,IF(U170=71%,R170*S170*T170*F!$B$71,IF(U170=72%,R170*S170*T170*F!$B$72,IF(U170=73%,R170*S170*T170*F!$B$73,IF(U170=74%,R170*S170*T170*F!$B$74,IF(U170=75%,R170*S170*T170*F!$B$75,IF(U170=76%,R170*S170*T170*F!$B$76,IF(U170=77%,R170*S170*T170*F!$B$77,IF(U170=78%,R170*S170*T170*F!$B$78,IF(U170=79%,R170*S170*T170*F!$B$79,IF(U170=80%,R170*S170*T170*F!$B$80,IF(U170=81%,R170*S170*T170*F!$B$81,IF(U170=82%,R170*S170*T170*F!$B$82,IF(U170=83%,R170*S170*T170*F!$B$83,IF(U170=84%,R170*S170*T170*F!$B$84,IF(U170=85%,R170*S170*T170*F!$B$85,IF(U170=86%,R170*S170*T170*F!$B$86,IF(U170=87%,R170*S170*T170*F!$B$87,IF(U170=88%,R170*S170*T170*F!$B$88,IF(U170=89%,R170*S170*T170*F!$B$89,IF(U170=90%,R170*S170*T170*F!$B$90,IF(U170=91%,R170*S170*T170*F!$B$91,IF(U170=92%,R170*S170*T170*F!$B$92,IF(U170=93%,R170*S170*T170*F!$B$93,IF(U170=94%,R170*S170*T170*F!$B$94,IF(U170=95%,R170*S170*T170*F!$B$95,IF(U170=96%,R170*S170*T170*F!$B$96,IF(U170=97%,R170*S170*T170*F!$B$97,IF(U170=98%,R170*S170*T170*F!$B$98,IF(U170=99%,R170*S170*T170*F!$B$99,IF(U170&gt;99%,R170*S170*T170*F!$B$100)))))))))))))))))))))))))))))))))))))))))))))))))))))))))*IF(ISNUMBER(E170),E170,1)*IF(ISNUMBER(D170),D170,1)</f>
        <v>0</v>
      </c>
      <c r="AA170" s="6">
        <f>G170*H170+K170*L170+O170*P170+S170*T170</f>
        <v>0</v>
      </c>
      <c r="AB170" s="115">
        <f>(H170*(IF(I170&lt;45%,0.5,IF(I170&lt;55%,0.8,IF(I170&lt;65%,0.9,IF(I170&lt;75%,1,IF(I170&lt;85%,1.1,1.2))))))+L170*(IF(M170&lt;45%,0.5,IF(M170&lt;55%,0.8,IF(M170&lt;65%,0.9,IF(M170&lt;75%,1,IF(M170&lt;85%,1.1,1.2))))))+P170*(IF(Q170&lt;45%,0.5,IF(Q170&lt;55%,0.8,IF(Q170&lt;65%,0.9,IF(Q170&lt;75%,1,IF(Q170&lt;85%,1.1,1.2))))))+T170*(IF(U170&lt;45%,0.5,IF(U170&lt;55%,0.8,IF(U170&lt;65%,0.9,IF(U170&lt;75%,1,IF(U170&lt;85%,1.1,1.2)))))))*IF(D170&gt;=0.8,6,IF(D170&lt;=0.4,1.5,3))</f>
        <v>0</v>
      </c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</row>
    <row r="171" spans="1:62" x14ac:dyDescent="0.25">
      <c r="A171" s="1125"/>
      <c r="B171" s="76" t="str">
        <f t="shared" ref="B171:E171" si="344">IF(B109="","",B109)</f>
        <v/>
      </c>
      <c r="C171" s="77" t="str">
        <f t="shared" si="344"/>
        <v/>
      </c>
      <c r="D171" s="63">
        <f t="shared" si="340"/>
        <v>0</v>
      </c>
      <c r="E171" s="83" t="str">
        <f t="shared" si="344"/>
        <v/>
      </c>
      <c r="F171" s="81"/>
      <c r="G171" s="96"/>
      <c r="H171" s="96"/>
      <c r="I171" s="82">
        <f t="shared" si="335"/>
        <v>0</v>
      </c>
      <c r="J171" s="81"/>
      <c r="K171" s="96"/>
      <c r="L171" s="96"/>
      <c r="M171" s="104">
        <f t="shared" si="336"/>
        <v>0</v>
      </c>
      <c r="N171" s="81"/>
      <c r="O171" s="96"/>
      <c r="P171" s="96"/>
      <c r="Q171" s="82">
        <f t="shared" si="337"/>
        <v>0</v>
      </c>
      <c r="R171" s="81"/>
      <c r="S171" s="96"/>
      <c r="T171" s="96"/>
      <c r="U171" s="104">
        <f t="shared" si="338"/>
        <v>0</v>
      </c>
      <c r="V171" s="128">
        <f t="shared" si="341"/>
        <v>0</v>
      </c>
      <c r="W171" s="44">
        <f t="shared" si="342"/>
        <v>0</v>
      </c>
      <c r="X171" s="45">
        <f t="shared" si="343"/>
        <v>0</v>
      </c>
      <c r="Y171" s="90" t="str">
        <f t="shared" si="223"/>
        <v/>
      </c>
      <c r="Z171" s="8">
        <f>(IF(I171&lt;30%,0,IF(I171&lt;35%,F171*G171*H171*F!$B$33,IF(I171&lt;40%,F171*G171*H171*F!$B$38,IF(I171&lt;45%,F171*G171*H171*F!$B$43,IF(I171&lt;50%,F171*G171*H171*F!$B$48,IF(I171=50%,F171*G171*H171*F!$B$50,IF(I171=51%,F171*G171*H171*F!$B$51,IF(I171=52%,F171*G171*H171*F!$B$52,IF(I171=53%,F171*G171*H171*F!$B$53,IF(I171=54%,F171*G171*H171*F!$B$54,IF(I171=55%,F171*G171*H171*F!$B$55,IF(I171=56%,F171*G171*H171*F!$B$56,IF(I171=57%,F171*G171*H171*F!$B$57,IF(I171=58%,F171*G171*H171*F!$B$58,IF(I171=59%,F171*G171*H171*F!$B$59,IF(I171=60%,F171*G171*H171*F!$B$60,IF(I171=61%,F171*G171*H171*F!$B$61,IF(I171=62%,F171*G171*H171*F!$B$62,IF(I171=63%,F171*G171*H171*F!$B$63,IF(I171=64%,F171*G171*H171*F!$B$64,IF(I171=65%,F171*G171*H171*F!$B$65,IF(I171=66%,F171*G171*H171*F!$B$66,IF(I171=67%,F171*G171*H171*F!$B$67,IF(I171=68%,F171*G171*H171*F!$B$68,IF(I171=69%,F171*G171*H171*F!$B$69,IF(I171=70%,F171*G171*H171*F!$B$70,IF(I171=71%,F171*G171*H171*F!$B$71,IF(I171=72%,F171*G171*H171*F!$B$72,IF(I171=73%,F171*G171*H171*F!$B$73,IF(I171=74%,F171*G171*H171*F!$B$74,IF(I171=75%,F171*G171*H171*F!$B$75,IF(I171=76%,F171*G171*H171*F!$B$76,IF(I171=77%,F171*G171*H171*F!$B$77,IF(I171=78%,F171*G171*H171*F!$B$78,IF(I171=79%,F171*G171*H171*F!$B$79,IF(I171=80%,F171*G171*H171*F!$B$80,IF(I171=81%,F171*G171*H171*F!$B$81,IF(I171=82%,F171*G171*H171*F!$B$82,IF(I171=83%,F171*G171*H171*F!$B$83,IF(I171=84%,F171*G171*H171*F!$B$84,IF(I171=85%,F171*G171*H171*F!$B$85,IF(I171=86%,F171*G171*H171*F!$B$86,IF(I171=87%,F171*G171*H171*F!$B$87,IF(I171=88%,F171*G171*H171*F!$B$88,IF(I171=89%,F171*G171*H171*F!$B$89,IF(I171=90%,F171*G171*H171*F!$B$90,IF(I171=91%,F171*G171*H171*F!$B$91,IF(I171=92%,F171*G171*H171*F!$B$92,IF(I171=93%,F171*G171*H171*F!$B$93,IF(I171=94%,F171*G171*H171*F!$B$94,IF(I171=95%,F171*G171*H171*F!$B$95,IF(I171=96%,F171*G171*H171*F!$B$96,IF(I171=97%,F171*G171*H171*F!$B$97,IF(I171=98%,F171*G171*H171*F!$B$98,IF(I171=99%,F171*G171*H171*F!$B$99,IF(I171&gt;99%,F171*G171*H171*F!$B$100,))))))))))))))))))))))))))))))))))))))))))))))))))))))))+IF(M171&lt;30%,0,IF(M171&lt;35%,J171*K171*L171*F!$B$33,IF(M171&lt;40%,J171*K171*L171*F!$B$38,IF(M171&lt;45%,J171*K171*L171*F!$B$43,IF(M171&lt;50%,J171*K171*L171*F!$B$48,IF(M171=50%,J171*K171*L171*F!$B$50,IF(M171=51%,J171*K171*L171*F!$B$51,IF(M171=52%,J171*K171*L171*F!$B$52,IF(M171=53%,J171*K171*L171*F!$B$53,IF(M171=54%,J171*K171*L171*F!$B$54,IF(M171=55%,J171*K171*L171*F!$B$55,IF(M171=56%,J171*K171*L171*F!$B$56,IF(M171=57%,J171*K171*L171*F!$B$57,IF(M171=58%,J171*K171*L171*F!$B$58,IF(M171=59%,J171*K171*L171*F!$B$59,IF(M171=60%,J171*K171*L171*F!$B$60,IF(M171=61%,J171*K171*L171*F!$B$61,IF(M171=62%,J171*K171*L171*F!$B$62,IF(M171=63%,J171*K171*L171*F!$B$63,IF(M171=64%,J171*K171*L171*F!$B$64,IF(M171=65%,J171*K171*L171*F!$B$65,IF(M171=66%,J171*K171*L171*F!$B$66,IF(M171=67%,J171*K171*L171*F!$B$67,IF(M171=68%,J171*K171*L171*F!$B$68,IF(M171=69%,J171*K171*L171*F!$B$69,IF(M171=70%,J171*K171*L171*F!$B$70,IF(M171=71%,J171*K171*L171*F!$B$71,IF(M171=72%,J171*K171*L171*F!$B$72,IF(M171=73%,J171*K171*L171*F!$B$73,IF(M171=74%,J171*K171*L171*F!$B$74,IF(M171=75%,J171*K171*L171*F!$B$75,IF(M171=76%,J171*K171*L171*F!$B$76,IF(M171=77%,J171*K171*L171*F!$B$77,IF(M171=78%,J171*K171*L171*F!$B$78,IF(M171=79%,J171*K171*L171*F!$B$79,IF(M171=80%,J171*K171*L171*F!$B$80,IF(M171=81%,J171*K171*L171*F!$B$81,IF(M171=82%,J171*K171*L171*F!$B$82,IF(M171=83%,J171*K171*L171*F!$B$83,IF(M171=84%,J171*K171*L171*F!$B$84,IF(M171=85%,J171*K171*L171*F!$B$85,IF(M171=86%,J171*K171*L171*F!$B$86,IF(M171=87%,J171*K171*L171*F!$B$87,IF(M171=88%,J171*K171*L171*F!$B$88,IF(M171=89%,J171*K171*L171*F!$B$89,IF(M171=90%,J171*K171*L171*F!$B$90,IF(M171=91%,J171*K171*L171*F!$B$91,IF(M171=92%,J171*K171*L171*F!$B$92,IF(M171=93%,J171*K171*L171*F!$B$93,IF(M171=94%,J171*K171*L171*F!$B$94,IF(M171=95%,J171*K171*L171*F!$B$95,IF(M171=96%,J171*K171*L171*F!$B$96,IF(M171=97%,J171*K171*L171*F!$B$97,IF(M171=98%,J171*K171*L171*F!$B$98,IF(M171=99%,J171*K171*L171*F!$B$99,IF(M171&gt;99%,J171*K171*L171*F!$B$100,))))))))))))))))))))))))))))))))))))))))))))))))))))))))+IF(Q171&lt;30%,0,IF(Q171&lt;35%,N171*O171*P171*F!$B$33,IF(Q171&lt;40%,N171*O171*P171*F!$B$38,IF(Q171&lt;45%,N171*O171*P171*F!$B$43,IF(Q171&lt;50%,N171*O171*P171*F!$B$48,IF(Q171=50%,N171*O171*P171*F!$B$50,IF(Q171=51%,N171*O171*P171*F!$B$51,IF(Q171=52%,N171*O171*P171*F!$B$52,IF(Q171=53%,N171*O171*P171*F!$B$53,IF(Q171=54%,N171*O171*P171*F!$B$54,IF(Q171=55%,N171*O171*P171*F!$B$55,IF(Q171=56%,N171*O171*P171*F!$B$56,IF(Q171=57%,N171*O171*P171*F!$B$57,IF(Q171=58%,N171*O171*P171*F!$B$58,IF(Q171=59%,N171*O171*P171*F!$B$59,IF(Q171=60%,N171*O171*P171*F!$B$60,IF(Q171=61%,N171*O171*P171*F!$B$61,IF(Q171=62%,N171*O171*P171*F!$B$62,IF(Q171=63%,N171*O171*P171*F!$B$63,IF(Q171=64%,N171*O171*P171*F!$B$64,IF(Q171=65%,N171*O171*P171*F!$B$65,IF(Q171=66%,N171*O171*P171*F!$B$66,IF(Q171=67%,N171*O171*P171*F!$B$67,IF(Q171=68%,N171*O171*P171*F!$B$68,IF(Q171=69%,N171*O171*P171*F!$B$69,IF(Q171=70%,N171*O171*P171*F!$B$70,IF(Q171=71%,N171*O171*P171*F!$B$71,IF(Q171=72%,N171*O171*P171*F!$B$72,IF(Q171=73%,N171*O171*P171*F!$B$73,IF(Q171=74%,N171*O171*P171*F!$B$74,IF(Q171=75%,N171*O171*P171*F!$B$75,IF(Q171=76%,N171*O171*P171*F!$B$76,IF(Q171=77%,N171*O171*P171*F!$B$77,IF(Q171=78%,N171*O171*P171*F!$B$78,IF(Q171=79%,N171*O171*P171*F!$B$79,IF(Q171=80%,N171*O171*P171*F!$B$80,IF(Q171=81%,N171*O171*P171*F!$B$81,IF(Q171=82%,N171*O171*P171*F!$B$82,IF(Q171=83%,N171*O171*P171*F!$B$83,IF(Q171=84%,N171*O171*P171*F!$B$84,IF(Q171=85%,N171*O171*P171*F!$B$85,IF(Q171=86%,N171*O171*P171*F!$B$86,IF(Q171=87%,N171*O171*P171*F!$B$87,IF(Q171=88%,N171*O171*P171*F!$B$88,IF(Q171=89%,N171*O171*P171*F!$B$89,IF(Q171=90%,N171*O171*P171*F!$B$90,IF(Q171=91%,N171*O171*P171*F!$B$91,IF(Q171=92%,N171*O171*P171*F!$B$92,IF(Q171=93%,N171*O171*P171*F!$B$93,IF(Q171=94%,N171*O171*P171*F!$B$94,IF(Q171=95%,N171*O171*P171*F!$B$95,IF(Q171=96%,N171*O171*P171*F!$B$96,IF(Q171=97%,N171*O171*P171*F!$B$97,IF(Q171=98%,N171*O171*P171*F!$B$98,IF(Q171=99%,N171*O171*P171*F!$B$99,IF(Q171&gt;99%,N171*O171*P171*F!$B$100,))))))))))))))))))))))))))))))))))))))))))))))))))))))))+IF(U171&lt;30%,0,IF(U171&lt;35%,R171*S171*T171*F!$B$33,IF(U171&lt;40%,R171*S171*T171*F!$B$38,IF(U171&lt;45%,R171*S171*T171*F!$B$43,IF(U171&lt;50%,R171*S171*T171*F!$B$48,IF(U171=50%,R171*S171*T171*F!$B$50,IF(U171=51%,R171*S171*T171*F!$B$51,IF(U171=52%,R171*S171*T171*F!$B$52,IF(U171=53%,R171*S171*T171*F!$B$53,IF(U171=54%,R171*S171*T171*F!$B$54,IF(U171=55%,R171*S171*T171*F!$B$55,IF(U171=56%,R171*S171*T171*F!$B$56,IF(U171=57%,R171*S171*T171*F!$B$57,IF(U171=58%,R171*S171*T171*F!$B$58,IF(U171=59%,R171*S171*T171*F!$B$59,IF(U171=60%,R171*S171*T171*F!$B$60,IF(U171=61%,R171*S171*T171*F!$B$61,IF(U171=62%,R171*S171*T171*F!$B$62,IF(U171=63%,R171*S171*T171*F!$B$63,IF(U171=64%,R171*S171*T171*F!$B$64,IF(U171=65%,R171*S171*T171*F!$B$65,IF(U171=66%,R171*S171*T171*F!$B$66,IF(U171=67%,R171*S171*T171*F!$B$67,IF(U171=68%,R171*S171*T171*F!$B$68,IF(U171=69%,R171*S171*T171*F!$B$69,IF(U171=70%,R171*S171*T171*F!$B$70,IF(U171=71%,R171*S171*T171*F!$B$71,IF(U171=72%,R171*S171*T171*F!$B$72,IF(U171=73%,R171*S171*T171*F!$B$73,IF(U171=74%,R171*S171*T171*F!$B$74,IF(U171=75%,R171*S171*T171*F!$B$75,IF(U171=76%,R171*S171*T171*F!$B$76,IF(U171=77%,R171*S171*T171*F!$B$77,IF(U171=78%,R171*S171*T171*F!$B$78,IF(U171=79%,R171*S171*T171*F!$B$79,IF(U171=80%,R171*S171*T171*F!$B$80,IF(U171=81%,R171*S171*T171*F!$B$81,IF(U171=82%,R171*S171*T171*F!$B$82,IF(U171=83%,R171*S171*T171*F!$B$83,IF(U171=84%,R171*S171*T171*F!$B$84,IF(U171=85%,R171*S171*T171*F!$B$85,IF(U171=86%,R171*S171*T171*F!$B$86,IF(U171=87%,R171*S171*T171*F!$B$87,IF(U171=88%,R171*S171*T171*F!$B$88,IF(U171=89%,R171*S171*T171*F!$B$89,IF(U171=90%,R171*S171*T171*F!$B$90,IF(U171=91%,R171*S171*T171*F!$B$91,IF(U171=92%,R171*S171*T171*F!$B$92,IF(U171=93%,R171*S171*T171*F!$B$93,IF(U171=94%,R171*S171*T171*F!$B$94,IF(U171=95%,R171*S171*T171*F!$B$95,IF(U171=96%,R171*S171*T171*F!$B$96,IF(U171=97%,R171*S171*T171*F!$B$97,IF(U171=98%,R171*S171*T171*F!$B$98,IF(U171=99%,R171*S171*T171*F!$B$99,IF(U171&gt;99%,R171*S171*T171*F!$B$100)))))))))))))))))))))))))))))))))))))))))))))))))))))))))*IF(ISNUMBER(E171),E171,1)*IF(ISNUMBER(D171),D171,1)</f>
        <v>0</v>
      </c>
      <c r="AA171" s="8">
        <f>G171*H171+K171*L171+O171*P171+S171*T171</f>
        <v>0</v>
      </c>
      <c r="AB171" s="129">
        <f>(H171*(IF(I171&lt;45%,0.5,IF(I171&lt;55%,0.8,IF(I171&lt;65%,0.9,IF(I171&lt;75%,1,IF(I171&lt;85%,1.1,1.2))))))+L171*(IF(M171&lt;45%,0.5,IF(M171&lt;55%,0.8,IF(M171&lt;65%,0.9,IF(M171&lt;75%,1,IF(M171&lt;85%,1.1,1.2))))))+P171*(IF(Q171&lt;45%,0.5,IF(Q171&lt;55%,0.8,IF(Q171&lt;65%,0.9,IF(Q171&lt;75%,1,IF(Q171&lt;85%,1.1,1.2))))))+T171*(IF(U171&lt;45%,0.5,IF(U171&lt;55%,0.8,IF(U171&lt;65%,0.9,IF(U171&lt;75%,1,IF(U171&lt;85%,1.1,1.2)))))))*IF(D171&gt;=0.8,6,IF(D171&lt;=0.4,1.5,3))</f>
        <v>0</v>
      </c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</row>
    <row r="172" spans="1:62" x14ac:dyDescent="0.25">
      <c r="A172" s="1125"/>
      <c r="B172" s="76" t="str">
        <f t="shared" ref="B172:E172" si="345">IF(B110="","",B110)</f>
        <v/>
      </c>
      <c r="C172" s="77" t="str">
        <f t="shared" si="345"/>
        <v/>
      </c>
      <c r="D172" s="63">
        <f t="shared" si="340"/>
        <v>0</v>
      </c>
      <c r="E172" s="83" t="str">
        <f t="shared" si="345"/>
        <v/>
      </c>
      <c r="F172" s="79"/>
      <c r="G172" s="94"/>
      <c r="H172" s="94"/>
      <c r="I172" s="70">
        <f t="shared" si="335"/>
        <v>0</v>
      </c>
      <c r="J172" s="79"/>
      <c r="K172" s="94"/>
      <c r="L172" s="94"/>
      <c r="M172" s="71">
        <f t="shared" si="336"/>
        <v>0</v>
      </c>
      <c r="N172" s="79"/>
      <c r="O172" s="94"/>
      <c r="P172" s="94"/>
      <c r="Q172" s="70">
        <f t="shared" si="337"/>
        <v>0</v>
      </c>
      <c r="R172" s="79"/>
      <c r="S172" s="94"/>
      <c r="T172" s="94"/>
      <c r="U172" s="71">
        <f t="shared" si="338"/>
        <v>0</v>
      </c>
      <c r="V172" s="125">
        <f t="shared" si="341"/>
        <v>0</v>
      </c>
      <c r="W172" s="43">
        <f t="shared" si="342"/>
        <v>0</v>
      </c>
      <c r="X172" s="36">
        <f>ROUND(IFERROR((W172/(Y172*IF(ISNUMBER(E172),E172,1))),0),2)</f>
        <v>0</v>
      </c>
      <c r="Y172" s="90" t="str">
        <f t="shared" si="223"/>
        <v/>
      </c>
      <c r="Z172" s="6">
        <f>(IF(I172&lt;30%,0,IF(I172&lt;35%,F172*G172*H172*F!$B$33,IF(I172&lt;40%,F172*G172*H172*F!$B$38,IF(I172&lt;45%,F172*G172*H172*F!$B$43,IF(I172&lt;50%,F172*G172*H172*F!$B$48,IF(I172=50%,F172*G172*H172*F!$B$50,IF(I172=51%,F172*G172*H172*F!$B$51,IF(I172=52%,F172*G172*H172*F!$B$52,IF(I172=53%,F172*G172*H172*F!$B$53,IF(I172=54%,F172*G172*H172*F!$B$54,IF(I172=55%,F172*G172*H172*F!$B$55,IF(I172=56%,F172*G172*H172*F!$B$56,IF(I172=57%,F172*G172*H172*F!$B$57,IF(I172=58%,F172*G172*H172*F!$B$58,IF(I172=59%,F172*G172*H172*F!$B$59,IF(I172=60%,F172*G172*H172*F!$B$60,IF(I172=61%,F172*G172*H172*F!$B$61,IF(I172=62%,F172*G172*H172*F!$B$62,IF(I172=63%,F172*G172*H172*F!$B$63,IF(I172=64%,F172*G172*H172*F!$B$64,IF(I172=65%,F172*G172*H172*F!$B$65,IF(I172=66%,F172*G172*H172*F!$B$66,IF(I172=67%,F172*G172*H172*F!$B$67,IF(I172=68%,F172*G172*H172*F!$B$68,IF(I172=69%,F172*G172*H172*F!$B$69,IF(I172=70%,F172*G172*H172*F!$B$70,IF(I172=71%,F172*G172*H172*F!$B$71,IF(I172=72%,F172*G172*H172*F!$B$72,IF(I172=73%,F172*G172*H172*F!$B$73,IF(I172=74%,F172*G172*H172*F!$B$74,IF(I172=75%,F172*G172*H172*F!$B$75,IF(I172=76%,F172*G172*H172*F!$B$76,IF(I172=77%,F172*G172*H172*F!$B$77,IF(I172=78%,F172*G172*H172*F!$B$78,IF(I172=79%,F172*G172*H172*F!$B$79,IF(I172=80%,F172*G172*H172*F!$B$80,IF(I172=81%,F172*G172*H172*F!$B$81,IF(I172=82%,F172*G172*H172*F!$B$82,IF(I172=83%,F172*G172*H172*F!$B$83,IF(I172=84%,F172*G172*H172*F!$B$84,IF(I172=85%,F172*G172*H172*F!$B$85,IF(I172=86%,F172*G172*H172*F!$B$86,IF(I172=87%,F172*G172*H172*F!$B$87,IF(I172=88%,F172*G172*H172*F!$B$88,IF(I172=89%,F172*G172*H172*F!$B$89,IF(I172=90%,F172*G172*H172*F!$B$90,IF(I172=91%,F172*G172*H172*F!$B$91,IF(I172=92%,F172*G172*H172*F!$B$92,IF(I172=93%,F172*G172*H172*F!$B$93,IF(I172=94%,F172*G172*H172*F!$B$94,IF(I172=95%,F172*G172*H172*F!$B$95,IF(I172=96%,F172*G172*H172*F!$B$96,IF(I172=97%,F172*G172*H172*F!$B$97,IF(I172=98%,F172*G172*H172*F!$B$98,IF(I172=99%,F172*G172*H172*F!$B$99,IF(I172&gt;99%,F172*G172*H172*F!$B$100,))))))))))))))))))))))))))))))))))))))))))))))))))))))))+IF(M172&lt;30%,0,IF(M172&lt;35%,J172*K172*L172*F!$B$33,IF(M172&lt;40%,J172*K172*L172*F!$B$38,IF(M172&lt;45%,J172*K172*L172*F!$B$43,IF(M172&lt;50%,J172*K172*L172*F!$B$48,IF(M172=50%,J172*K172*L172*F!$B$50,IF(M172=51%,J172*K172*L172*F!$B$51,IF(M172=52%,J172*K172*L172*F!$B$52,IF(M172=53%,J172*K172*L172*F!$B$53,IF(M172=54%,J172*K172*L172*F!$B$54,IF(M172=55%,J172*K172*L172*F!$B$55,IF(M172=56%,J172*K172*L172*F!$B$56,IF(M172=57%,J172*K172*L172*F!$B$57,IF(M172=58%,J172*K172*L172*F!$B$58,IF(M172=59%,J172*K172*L172*F!$B$59,IF(M172=60%,J172*K172*L172*F!$B$60,IF(M172=61%,J172*K172*L172*F!$B$61,IF(M172=62%,J172*K172*L172*F!$B$62,IF(M172=63%,J172*K172*L172*F!$B$63,IF(M172=64%,J172*K172*L172*F!$B$64,IF(M172=65%,J172*K172*L172*F!$B$65,IF(M172=66%,J172*K172*L172*F!$B$66,IF(M172=67%,J172*K172*L172*F!$B$67,IF(M172=68%,J172*K172*L172*F!$B$68,IF(M172=69%,J172*K172*L172*F!$B$69,IF(M172=70%,J172*K172*L172*F!$B$70,IF(M172=71%,J172*K172*L172*F!$B$71,IF(M172=72%,J172*K172*L172*F!$B$72,IF(M172=73%,J172*K172*L172*F!$B$73,IF(M172=74%,J172*K172*L172*F!$B$74,IF(M172=75%,J172*K172*L172*F!$B$75,IF(M172=76%,J172*K172*L172*F!$B$76,IF(M172=77%,J172*K172*L172*F!$B$77,IF(M172=78%,J172*K172*L172*F!$B$78,IF(M172=79%,J172*K172*L172*F!$B$79,IF(M172=80%,J172*K172*L172*F!$B$80,IF(M172=81%,J172*K172*L172*F!$B$81,IF(M172=82%,J172*K172*L172*F!$B$82,IF(M172=83%,J172*K172*L172*F!$B$83,IF(M172=84%,J172*K172*L172*F!$B$84,IF(M172=85%,J172*K172*L172*F!$B$85,IF(M172=86%,J172*K172*L172*F!$B$86,IF(M172=87%,J172*K172*L172*F!$B$87,IF(M172=88%,J172*K172*L172*F!$B$88,IF(M172=89%,J172*K172*L172*F!$B$89,IF(M172=90%,J172*K172*L172*F!$B$90,IF(M172=91%,J172*K172*L172*F!$B$91,IF(M172=92%,J172*K172*L172*F!$B$92,IF(M172=93%,J172*K172*L172*F!$B$93,IF(M172=94%,J172*K172*L172*F!$B$94,IF(M172=95%,J172*K172*L172*F!$B$95,IF(M172=96%,J172*K172*L172*F!$B$96,IF(M172=97%,J172*K172*L172*F!$B$97,IF(M172=98%,J172*K172*L172*F!$B$98,IF(M172=99%,J172*K172*L172*F!$B$99,IF(M172&gt;99%,J172*K172*L172*F!$B$100,))))))))))))))))))))))))))))))))))))))))))))))))))))))))+IF(Q172&lt;30%,0,IF(Q172&lt;35%,N172*O172*P172*F!$B$33,IF(Q172&lt;40%,N172*O172*P172*F!$B$38,IF(Q172&lt;45%,N172*O172*P172*F!$B$43,IF(Q172&lt;50%,N172*O172*P172*F!$B$48,IF(Q172=50%,N172*O172*P172*F!$B$50,IF(Q172=51%,N172*O172*P172*F!$B$51,IF(Q172=52%,N172*O172*P172*F!$B$52,IF(Q172=53%,N172*O172*P172*F!$B$53,IF(Q172=54%,N172*O172*P172*F!$B$54,IF(Q172=55%,N172*O172*P172*F!$B$55,IF(Q172=56%,N172*O172*P172*F!$B$56,IF(Q172=57%,N172*O172*P172*F!$B$57,IF(Q172=58%,N172*O172*P172*F!$B$58,IF(Q172=59%,N172*O172*P172*F!$B$59,IF(Q172=60%,N172*O172*P172*F!$B$60,IF(Q172=61%,N172*O172*P172*F!$B$61,IF(Q172=62%,N172*O172*P172*F!$B$62,IF(Q172=63%,N172*O172*P172*F!$B$63,IF(Q172=64%,N172*O172*P172*F!$B$64,IF(Q172=65%,N172*O172*P172*F!$B$65,IF(Q172=66%,N172*O172*P172*F!$B$66,IF(Q172=67%,N172*O172*P172*F!$B$67,IF(Q172=68%,N172*O172*P172*F!$B$68,IF(Q172=69%,N172*O172*P172*F!$B$69,IF(Q172=70%,N172*O172*P172*F!$B$70,IF(Q172=71%,N172*O172*P172*F!$B$71,IF(Q172=72%,N172*O172*P172*F!$B$72,IF(Q172=73%,N172*O172*P172*F!$B$73,IF(Q172=74%,N172*O172*P172*F!$B$74,IF(Q172=75%,N172*O172*P172*F!$B$75,IF(Q172=76%,N172*O172*P172*F!$B$76,IF(Q172=77%,N172*O172*P172*F!$B$77,IF(Q172=78%,N172*O172*P172*F!$B$78,IF(Q172=79%,N172*O172*P172*F!$B$79,IF(Q172=80%,N172*O172*P172*F!$B$80,IF(Q172=81%,N172*O172*P172*F!$B$81,IF(Q172=82%,N172*O172*P172*F!$B$82,IF(Q172=83%,N172*O172*P172*F!$B$83,IF(Q172=84%,N172*O172*P172*F!$B$84,IF(Q172=85%,N172*O172*P172*F!$B$85,IF(Q172=86%,N172*O172*P172*F!$B$86,IF(Q172=87%,N172*O172*P172*F!$B$87,IF(Q172=88%,N172*O172*P172*F!$B$88,IF(Q172=89%,N172*O172*P172*F!$B$89,IF(Q172=90%,N172*O172*P172*F!$B$90,IF(Q172=91%,N172*O172*P172*F!$B$91,IF(Q172=92%,N172*O172*P172*F!$B$92,IF(Q172=93%,N172*O172*P172*F!$B$93,IF(Q172=94%,N172*O172*P172*F!$B$94,IF(Q172=95%,N172*O172*P172*F!$B$95,IF(Q172=96%,N172*O172*P172*F!$B$96,IF(Q172=97%,N172*O172*P172*F!$B$97,IF(Q172=98%,N172*O172*P172*F!$B$98,IF(Q172=99%,N172*O172*P172*F!$B$99,IF(Q172&gt;99%,N172*O172*P172*F!$B$100,))))))))))))))))))))))))))))))))))))))))))))))))))))))))+IF(U172&lt;30%,0,IF(U172&lt;35%,R172*S172*T172*F!$B$33,IF(U172&lt;40%,R172*S172*T172*F!$B$38,IF(U172&lt;45%,R172*S172*T172*F!$B$43,IF(U172&lt;50%,R172*S172*T172*F!$B$48,IF(U172=50%,R172*S172*T172*F!$B$50,IF(U172=51%,R172*S172*T172*F!$B$51,IF(U172=52%,R172*S172*T172*F!$B$52,IF(U172=53%,R172*S172*T172*F!$B$53,IF(U172=54%,R172*S172*T172*F!$B$54,IF(U172=55%,R172*S172*T172*F!$B$55,IF(U172=56%,R172*S172*T172*F!$B$56,IF(U172=57%,R172*S172*T172*F!$B$57,IF(U172=58%,R172*S172*T172*F!$B$58,IF(U172=59%,R172*S172*T172*F!$B$59,IF(U172=60%,R172*S172*T172*F!$B$60,IF(U172=61%,R172*S172*T172*F!$B$61,IF(U172=62%,R172*S172*T172*F!$B$62,IF(U172=63%,R172*S172*T172*F!$B$63,IF(U172=64%,R172*S172*T172*F!$B$64,IF(U172=65%,R172*S172*T172*F!$B$65,IF(U172=66%,R172*S172*T172*F!$B$66,IF(U172=67%,R172*S172*T172*F!$B$67,IF(U172=68%,R172*S172*T172*F!$B$68,IF(U172=69%,R172*S172*T172*F!$B$69,IF(U172=70%,R172*S172*T172*F!$B$70,IF(U172=71%,R172*S172*T172*F!$B$71,IF(U172=72%,R172*S172*T172*F!$B$72,IF(U172=73%,R172*S172*T172*F!$B$73,IF(U172=74%,R172*S172*T172*F!$B$74,IF(U172=75%,R172*S172*T172*F!$B$75,IF(U172=76%,R172*S172*T172*F!$B$76,IF(U172=77%,R172*S172*T172*F!$B$77,IF(U172=78%,R172*S172*T172*F!$B$78,IF(U172=79%,R172*S172*T172*F!$B$79,IF(U172=80%,R172*S172*T172*F!$B$80,IF(U172=81%,R172*S172*T172*F!$B$81,IF(U172=82%,R172*S172*T172*F!$B$82,IF(U172=83%,R172*S172*T172*F!$B$83,IF(U172=84%,R172*S172*T172*F!$B$84,IF(U172=85%,R172*S172*T172*F!$B$85,IF(U172=86%,R172*S172*T172*F!$B$86,IF(U172=87%,R172*S172*T172*F!$B$87,IF(U172=88%,R172*S172*T172*F!$B$88,IF(U172=89%,R172*S172*T172*F!$B$89,IF(U172=90%,R172*S172*T172*F!$B$90,IF(U172=91%,R172*S172*T172*F!$B$91,IF(U172=92%,R172*S172*T172*F!$B$92,IF(U172=93%,R172*S172*T172*F!$B$93,IF(U172=94%,R172*S172*T172*F!$B$94,IF(U172=95%,R172*S172*T172*F!$B$95,IF(U172=96%,R172*S172*T172*F!$B$96,IF(U172=97%,R172*S172*T172*F!$B$97,IF(U172=98%,R172*S172*T172*F!$B$98,IF(U172=99%,R172*S172*T172*F!$B$99,IF(U172&gt;99%,R172*S172*T172*F!$B$100)))))))))))))))))))))))))))))))))))))))))))))))))))))))))*IF(ISNUMBER(E172),E172,1)*IF(ISNUMBER(D172),D172,1)</f>
        <v>0</v>
      </c>
      <c r="AA172" s="6">
        <f>G172*H172+K172*L172+O172*P172+S172*T172</f>
        <v>0</v>
      </c>
      <c r="AB172" s="115">
        <f>(H172*(IF(I172&lt;45%,0.5,IF(I172&lt;55%,0.8,IF(I172&lt;65%,0.9,IF(I172&lt;75%,1,IF(I172&lt;85%,1.1,1.2))))))+L172*(IF(M172&lt;45%,0.5,IF(M172&lt;55%,0.8,IF(M172&lt;65%,0.9,IF(M172&lt;75%,1,IF(M172&lt;85%,1.1,1.2))))))+P172*(IF(Q172&lt;45%,0.5,IF(Q172&lt;55%,0.8,IF(Q172&lt;65%,0.9,IF(Q172&lt;75%,1,IF(Q172&lt;85%,1.1,1.2))))))+T172*(IF(U172&lt;45%,0.5,IF(U172&lt;55%,0.8,IF(U172&lt;65%,0.9,IF(U172&lt;75%,1,IF(U172&lt;85%,1.1,1.2)))))))*IF(D172&gt;=0.8,6,IF(D172&lt;=0.4,1.5,3))</f>
        <v>0</v>
      </c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</row>
    <row r="173" spans="1:62" x14ac:dyDescent="0.25">
      <c r="A173" s="1125"/>
      <c r="B173" s="76" t="str">
        <f t="shared" ref="B173:E173" si="346">IF(B111="","",B111)</f>
        <v/>
      </c>
      <c r="C173" s="77" t="str">
        <f t="shared" si="346"/>
        <v/>
      </c>
      <c r="D173" s="63">
        <f t="shared" si="340"/>
        <v>0</v>
      </c>
      <c r="E173" s="83" t="str">
        <f t="shared" si="346"/>
        <v/>
      </c>
      <c r="F173" s="81"/>
      <c r="G173" s="96"/>
      <c r="H173" s="96"/>
      <c r="I173" s="82">
        <f t="shared" si="335"/>
        <v>0</v>
      </c>
      <c r="J173" s="81"/>
      <c r="K173" s="96"/>
      <c r="L173" s="96"/>
      <c r="M173" s="104">
        <f t="shared" si="336"/>
        <v>0</v>
      </c>
      <c r="N173" s="81"/>
      <c r="O173" s="96"/>
      <c r="P173" s="96"/>
      <c r="Q173" s="82">
        <f t="shared" si="337"/>
        <v>0</v>
      </c>
      <c r="R173" s="81"/>
      <c r="S173" s="96"/>
      <c r="T173" s="96"/>
      <c r="U173" s="104">
        <f t="shared" si="338"/>
        <v>0</v>
      </c>
      <c r="V173" s="128">
        <f t="shared" si="341"/>
        <v>0</v>
      </c>
      <c r="W173" s="44">
        <f t="shared" si="342"/>
        <v>0</v>
      </c>
      <c r="X173" s="45">
        <f t="shared" ref="X173" si="347">ROUND(IFERROR((W173/(Y173*IF(ISNUMBER(E173),E173,1))),0),2)</f>
        <v>0</v>
      </c>
      <c r="Y173" s="90" t="str">
        <f t="shared" si="223"/>
        <v/>
      </c>
      <c r="Z173" s="8">
        <f>(IF(I173&lt;30%,0,IF(I173&lt;35%,F173*G173*H173*F!$B$33,IF(I173&lt;40%,F173*G173*H173*F!$B$38,IF(I173&lt;45%,F173*G173*H173*F!$B$43,IF(I173&lt;50%,F173*G173*H173*F!$B$48,IF(I173=50%,F173*G173*H173*F!$B$50,IF(I173=51%,F173*G173*H173*F!$B$51,IF(I173=52%,F173*G173*H173*F!$B$52,IF(I173=53%,F173*G173*H173*F!$B$53,IF(I173=54%,F173*G173*H173*F!$B$54,IF(I173=55%,F173*G173*H173*F!$B$55,IF(I173=56%,F173*G173*H173*F!$B$56,IF(I173=57%,F173*G173*H173*F!$B$57,IF(I173=58%,F173*G173*H173*F!$B$58,IF(I173=59%,F173*G173*H173*F!$B$59,IF(I173=60%,F173*G173*H173*F!$B$60,IF(I173=61%,F173*G173*H173*F!$B$61,IF(I173=62%,F173*G173*H173*F!$B$62,IF(I173=63%,F173*G173*H173*F!$B$63,IF(I173=64%,F173*G173*H173*F!$B$64,IF(I173=65%,F173*G173*H173*F!$B$65,IF(I173=66%,F173*G173*H173*F!$B$66,IF(I173=67%,F173*G173*H173*F!$B$67,IF(I173=68%,F173*G173*H173*F!$B$68,IF(I173=69%,F173*G173*H173*F!$B$69,IF(I173=70%,F173*G173*H173*F!$B$70,IF(I173=71%,F173*G173*H173*F!$B$71,IF(I173=72%,F173*G173*H173*F!$B$72,IF(I173=73%,F173*G173*H173*F!$B$73,IF(I173=74%,F173*G173*H173*F!$B$74,IF(I173=75%,F173*G173*H173*F!$B$75,IF(I173=76%,F173*G173*H173*F!$B$76,IF(I173=77%,F173*G173*H173*F!$B$77,IF(I173=78%,F173*G173*H173*F!$B$78,IF(I173=79%,F173*G173*H173*F!$B$79,IF(I173=80%,F173*G173*H173*F!$B$80,IF(I173=81%,F173*G173*H173*F!$B$81,IF(I173=82%,F173*G173*H173*F!$B$82,IF(I173=83%,F173*G173*H173*F!$B$83,IF(I173=84%,F173*G173*H173*F!$B$84,IF(I173=85%,F173*G173*H173*F!$B$85,IF(I173=86%,F173*G173*H173*F!$B$86,IF(I173=87%,F173*G173*H173*F!$B$87,IF(I173=88%,F173*G173*H173*F!$B$88,IF(I173=89%,F173*G173*H173*F!$B$89,IF(I173=90%,F173*G173*H173*F!$B$90,IF(I173=91%,F173*G173*H173*F!$B$91,IF(I173=92%,F173*G173*H173*F!$B$92,IF(I173=93%,F173*G173*H173*F!$B$93,IF(I173=94%,F173*G173*H173*F!$B$94,IF(I173=95%,F173*G173*H173*F!$B$95,IF(I173=96%,F173*G173*H173*F!$B$96,IF(I173=97%,F173*G173*H173*F!$B$97,IF(I173=98%,F173*G173*H173*F!$B$98,IF(I173=99%,F173*G173*H173*F!$B$99,IF(I173&gt;99%,F173*G173*H173*F!$B$100,))))))))))))))))))))))))))))))))))))))))))))))))))))))))+IF(M173&lt;30%,0,IF(M173&lt;35%,J173*K173*L173*F!$B$33,IF(M173&lt;40%,J173*K173*L173*F!$B$38,IF(M173&lt;45%,J173*K173*L173*F!$B$43,IF(M173&lt;50%,J173*K173*L173*F!$B$48,IF(M173=50%,J173*K173*L173*F!$B$50,IF(M173=51%,J173*K173*L173*F!$B$51,IF(M173=52%,J173*K173*L173*F!$B$52,IF(M173=53%,J173*K173*L173*F!$B$53,IF(M173=54%,J173*K173*L173*F!$B$54,IF(M173=55%,J173*K173*L173*F!$B$55,IF(M173=56%,J173*K173*L173*F!$B$56,IF(M173=57%,J173*K173*L173*F!$B$57,IF(M173=58%,J173*K173*L173*F!$B$58,IF(M173=59%,J173*K173*L173*F!$B$59,IF(M173=60%,J173*K173*L173*F!$B$60,IF(M173=61%,J173*K173*L173*F!$B$61,IF(M173=62%,J173*K173*L173*F!$B$62,IF(M173=63%,J173*K173*L173*F!$B$63,IF(M173=64%,J173*K173*L173*F!$B$64,IF(M173=65%,J173*K173*L173*F!$B$65,IF(M173=66%,J173*K173*L173*F!$B$66,IF(M173=67%,J173*K173*L173*F!$B$67,IF(M173=68%,J173*K173*L173*F!$B$68,IF(M173=69%,J173*K173*L173*F!$B$69,IF(M173=70%,J173*K173*L173*F!$B$70,IF(M173=71%,J173*K173*L173*F!$B$71,IF(M173=72%,J173*K173*L173*F!$B$72,IF(M173=73%,J173*K173*L173*F!$B$73,IF(M173=74%,J173*K173*L173*F!$B$74,IF(M173=75%,J173*K173*L173*F!$B$75,IF(M173=76%,J173*K173*L173*F!$B$76,IF(M173=77%,J173*K173*L173*F!$B$77,IF(M173=78%,J173*K173*L173*F!$B$78,IF(M173=79%,J173*K173*L173*F!$B$79,IF(M173=80%,J173*K173*L173*F!$B$80,IF(M173=81%,J173*K173*L173*F!$B$81,IF(M173=82%,J173*K173*L173*F!$B$82,IF(M173=83%,J173*K173*L173*F!$B$83,IF(M173=84%,J173*K173*L173*F!$B$84,IF(M173=85%,J173*K173*L173*F!$B$85,IF(M173=86%,J173*K173*L173*F!$B$86,IF(M173=87%,J173*K173*L173*F!$B$87,IF(M173=88%,J173*K173*L173*F!$B$88,IF(M173=89%,J173*K173*L173*F!$B$89,IF(M173=90%,J173*K173*L173*F!$B$90,IF(M173=91%,J173*K173*L173*F!$B$91,IF(M173=92%,J173*K173*L173*F!$B$92,IF(M173=93%,J173*K173*L173*F!$B$93,IF(M173=94%,J173*K173*L173*F!$B$94,IF(M173=95%,J173*K173*L173*F!$B$95,IF(M173=96%,J173*K173*L173*F!$B$96,IF(M173=97%,J173*K173*L173*F!$B$97,IF(M173=98%,J173*K173*L173*F!$B$98,IF(M173=99%,J173*K173*L173*F!$B$99,IF(M173&gt;99%,J173*K173*L173*F!$B$100,))))))))))))))))))))))))))))))))))))))))))))))))))))))))+IF(Q173&lt;30%,0,IF(Q173&lt;35%,N173*O173*P173*F!$B$33,IF(Q173&lt;40%,N173*O173*P173*F!$B$38,IF(Q173&lt;45%,N173*O173*P173*F!$B$43,IF(Q173&lt;50%,N173*O173*P173*F!$B$48,IF(Q173=50%,N173*O173*P173*F!$B$50,IF(Q173=51%,N173*O173*P173*F!$B$51,IF(Q173=52%,N173*O173*P173*F!$B$52,IF(Q173=53%,N173*O173*P173*F!$B$53,IF(Q173=54%,N173*O173*P173*F!$B$54,IF(Q173=55%,N173*O173*P173*F!$B$55,IF(Q173=56%,N173*O173*P173*F!$B$56,IF(Q173=57%,N173*O173*P173*F!$B$57,IF(Q173=58%,N173*O173*P173*F!$B$58,IF(Q173=59%,N173*O173*P173*F!$B$59,IF(Q173=60%,N173*O173*P173*F!$B$60,IF(Q173=61%,N173*O173*P173*F!$B$61,IF(Q173=62%,N173*O173*P173*F!$B$62,IF(Q173=63%,N173*O173*P173*F!$B$63,IF(Q173=64%,N173*O173*P173*F!$B$64,IF(Q173=65%,N173*O173*P173*F!$B$65,IF(Q173=66%,N173*O173*P173*F!$B$66,IF(Q173=67%,N173*O173*P173*F!$B$67,IF(Q173=68%,N173*O173*P173*F!$B$68,IF(Q173=69%,N173*O173*P173*F!$B$69,IF(Q173=70%,N173*O173*P173*F!$B$70,IF(Q173=71%,N173*O173*P173*F!$B$71,IF(Q173=72%,N173*O173*P173*F!$B$72,IF(Q173=73%,N173*O173*P173*F!$B$73,IF(Q173=74%,N173*O173*P173*F!$B$74,IF(Q173=75%,N173*O173*P173*F!$B$75,IF(Q173=76%,N173*O173*P173*F!$B$76,IF(Q173=77%,N173*O173*P173*F!$B$77,IF(Q173=78%,N173*O173*P173*F!$B$78,IF(Q173=79%,N173*O173*P173*F!$B$79,IF(Q173=80%,N173*O173*P173*F!$B$80,IF(Q173=81%,N173*O173*P173*F!$B$81,IF(Q173=82%,N173*O173*P173*F!$B$82,IF(Q173=83%,N173*O173*P173*F!$B$83,IF(Q173=84%,N173*O173*P173*F!$B$84,IF(Q173=85%,N173*O173*P173*F!$B$85,IF(Q173=86%,N173*O173*P173*F!$B$86,IF(Q173=87%,N173*O173*P173*F!$B$87,IF(Q173=88%,N173*O173*P173*F!$B$88,IF(Q173=89%,N173*O173*P173*F!$B$89,IF(Q173=90%,N173*O173*P173*F!$B$90,IF(Q173=91%,N173*O173*P173*F!$B$91,IF(Q173=92%,N173*O173*P173*F!$B$92,IF(Q173=93%,N173*O173*P173*F!$B$93,IF(Q173=94%,N173*O173*P173*F!$B$94,IF(Q173=95%,N173*O173*P173*F!$B$95,IF(Q173=96%,N173*O173*P173*F!$B$96,IF(Q173=97%,N173*O173*P173*F!$B$97,IF(Q173=98%,N173*O173*P173*F!$B$98,IF(Q173=99%,N173*O173*P173*F!$B$99,IF(Q173&gt;99%,N173*O173*P173*F!$B$100,))))))))))))))))))))))))))))))))))))))))))))))))))))))))+IF(U173&lt;30%,0,IF(U173&lt;35%,R173*S173*T173*F!$B$33,IF(U173&lt;40%,R173*S173*T173*F!$B$38,IF(U173&lt;45%,R173*S173*T173*F!$B$43,IF(U173&lt;50%,R173*S173*T173*F!$B$48,IF(U173=50%,R173*S173*T173*F!$B$50,IF(U173=51%,R173*S173*T173*F!$B$51,IF(U173=52%,R173*S173*T173*F!$B$52,IF(U173=53%,R173*S173*T173*F!$B$53,IF(U173=54%,R173*S173*T173*F!$B$54,IF(U173=55%,R173*S173*T173*F!$B$55,IF(U173=56%,R173*S173*T173*F!$B$56,IF(U173=57%,R173*S173*T173*F!$B$57,IF(U173=58%,R173*S173*T173*F!$B$58,IF(U173=59%,R173*S173*T173*F!$B$59,IF(U173=60%,R173*S173*T173*F!$B$60,IF(U173=61%,R173*S173*T173*F!$B$61,IF(U173=62%,R173*S173*T173*F!$B$62,IF(U173=63%,R173*S173*T173*F!$B$63,IF(U173=64%,R173*S173*T173*F!$B$64,IF(U173=65%,R173*S173*T173*F!$B$65,IF(U173=66%,R173*S173*T173*F!$B$66,IF(U173=67%,R173*S173*T173*F!$B$67,IF(U173=68%,R173*S173*T173*F!$B$68,IF(U173=69%,R173*S173*T173*F!$B$69,IF(U173=70%,R173*S173*T173*F!$B$70,IF(U173=71%,R173*S173*T173*F!$B$71,IF(U173=72%,R173*S173*T173*F!$B$72,IF(U173=73%,R173*S173*T173*F!$B$73,IF(U173=74%,R173*S173*T173*F!$B$74,IF(U173=75%,R173*S173*T173*F!$B$75,IF(U173=76%,R173*S173*T173*F!$B$76,IF(U173=77%,R173*S173*T173*F!$B$77,IF(U173=78%,R173*S173*T173*F!$B$78,IF(U173=79%,R173*S173*T173*F!$B$79,IF(U173=80%,R173*S173*T173*F!$B$80,IF(U173=81%,R173*S173*T173*F!$B$81,IF(U173=82%,R173*S173*T173*F!$B$82,IF(U173=83%,R173*S173*T173*F!$B$83,IF(U173=84%,R173*S173*T173*F!$B$84,IF(U173=85%,R173*S173*T173*F!$B$85,IF(U173=86%,R173*S173*T173*F!$B$86,IF(U173=87%,R173*S173*T173*F!$B$87,IF(U173=88%,R173*S173*T173*F!$B$88,IF(U173=89%,R173*S173*T173*F!$B$89,IF(U173=90%,R173*S173*T173*F!$B$90,IF(U173=91%,R173*S173*T173*F!$B$91,IF(U173=92%,R173*S173*T173*F!$B$92,IF(U173=93%,R173*S173*T173*F!$B$93,IF(U173=94%,R173*S173*T173*F!$B$94,IF(U173=95%,R173*S173*T173*F!$B$95,IF(U173=96%,R173*S173*T173*F!$B$96,IF(U173=97%,R173*S173*T173*F!$B$97,IF(U173=98%,R173*S173*T173*F!$B$98,IF(U173=99%,R173*S173*T173*F!$B$99,IF(U173&gt;99%,R173*S173*T173*F!$B$100)))))))))))))))))))))))))))))))))))))))))))))))))))))))))*IF(ISNUMBER(E173),E173,1)*IF(ISNUMBER(D173),D173,1)</f>
        <v>0</v>
      </c>
      <c r="AA173" s="8">
        <f>G173*H173+K173*L173+O173*P173+S173*T173</f>
        <v>0</v>
      </c>
      <c r="AB173" s="129">
        <f>(H173*(IF(I173&lt;45%,0.5,IF(I173&lt;55%,0.8,IF(I173&lt;65%,0.9,IF(I173&lt;75%,1,IF(I173&lt;85%,1.1,1.2))))))+L173*(IF(M173&lt;45%,0.5,IF(M173&lt;55%,0.8,IF(M173&lt;65%,0.9,IF(M173&lt;75%,1,IF(M173&lt;85%,1.1,1.2))))))+P173*(IF(Q173&lt;45%,0.5,IF(Q173&lt;55%,0.8,IF(Q173&lt;65%,0.9,IF(Q173&lt;75%,1,IF(Q173&lt;85%,1.1,1.2))))))+T173*(IF(U173&lt;45%,0.5,IF(U173&lt;55%,0.8,IF(U173&lt;65%,0.9,IF(U173&lt;75%,1,IF(U173&lt;85%,1.1,1.2)))))))*IF(D173&gt;=0.8,6,IF(D173&lt;=0.4,1.5,3))</f>
        <v>0</v>
      </c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</row>
    <row r="174" spans="1:62" ht="15.75" thickBot="1" x14ac:dyDescent="0.3">
      <c r="A174" s="1126"/>
      <c r="B174" s="171"/>
      <c r="C174" s="172"/>
      <c r="D174" s="37">
        <f>ROUND(IFERROR((D169*(G169*H169+K169*L169+O169*P169+S169*T169)+D170*(G170*H170+K170*L170+O170*P170+S170*T170)+D171*(G171*H171+K171*L171+O171*P171+S171*T171)+D172*(G172*H172+K172*L172+O172*P172+S172*T172)+D173*(G173*H173+K173*L173+O173*P173+S173*T173))/((G169*H169+K169*L169+O169*P169+S169*T169)+(G170*H170+K170*L170+O170*P170+S170*T170)+(G171*H171+K171*L171+O171*P171+S171*T171)+(G172*H172+K172*L172+O172*P172+S172*T172)+(G173*H173+K173*L173+O173*P173+S173*T173)),0),3)</f>
        <v>0</v>
      </c>
      <c r="E174" s="181"/>
      <c r="F174" s="182" t="str">
        <f t="shared" ref="F174" si="348">IF(I174&lt;&gt;0,(IFERROR(IF($Y174&gt;15,MROUND($Y174*I174,0.5),MROUND($Y174*I174,0.1)),)),"")</f>
        <v/>
      </c>
      <c r="G174" s="183"/>
      <c r="H174" s="183"/>
      <c r="I174" s="190"/>
      <c r="J174" s="182"/>
      <c r="K174" s="183"/>
      <c r="L174" s="183"/>
      <c r="M174" s="185"/>
      <c r="N174" s="182"/>
      <c r="O174" s="183"/>
      <c r="P174" s="183"/>
      <c r="Q174" s="184"/>
      <c r="R174" s="182"/>
      <c r="S174" s="183"/>
      <c r="T174" s="183"/>
      <c r="U174" s="185"/>
      <c r="V174" s="122">
        <f>SUM(V169:V173)</f>
        <v>0</v>
      </c>
      <c r="W174" s="117">
        <f>IFERROR(V174/AA174,0)</f>
        <v>0</v>
      </c>
      <c r="X174" s="118">
        <f>ROUND(IFERROR((D169*(I169*G169*H169+M169*K169*L169+Q169*O169*P169+U169*S169*T169)+D170*(I170*G170*H170+M170*K170*L170+Q170*O170*P170+U170*S170*T170)+D171*(I171*G171*H171+M171*K171*L171+Q171*O171*P171+U171*S171*T171)+D172*(I172*G172*H172+M172*K172*L172+Q172*O172*P172+U172*S172*T172)+D173*(I173*G173*H173+M173*K173*L173+Q173*O173*P173+U173*S173*T173))/(D169*(G169*H169+K169*L169+O169*P169+S169*T169)+D170*(G170*H170+K170*L170+O170*P170+S170*T170)+D171*(G171*H171+K171*L171+O171*P171+S171*T171)+D172*(G172*H172+K172*L172+O172*P172+S172*T172)+D173*(G173*H173+K173*L173+O173*P173+S173*T173)),0),2)</f>
        <v>0</v>
      </c>
      <c r="Y174" s="9"/>
      <c r="Z174" s="9">
        <f>SUM(Z169:Z173)</f>
        <v>0</v>
      </c>
      <c r="AA174" s="117">
        <f>SUM(AA169:AA173)</f>
        <v>0</v>
      </c>
      <c r="AB174" s="119">
        <f>IF(SUM(AB169:AB173)=0,TIME(,0,),TIME(,SUM(AB169:AB173)+30,))</f>
        <v>0</v>
      </c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</row>
    <row r="175" spans="1:62" x14ac:dyDescent="0.25">
      <c r="A175" s="145" t="s">
        <v>1</v>
      </c>
      <c r="B175" s="57" t="str">
        <f t="shared" ref="B175:C175" si="349">IF(B113="","",B113)</f>
        <v/>
      </c>
      <c r="C175" s="58" t="str">
        <f t="shared" si="349"/>
        <v/>
      </c>
      <c r="D175" s="59">
        <f>D113</f>
        <v>0</v>
      </c>
      <c r="E175" s="60" t="str">
        <f t="shared" ref="E175" si="350">IF(E113="","",E113)</f>
        <v/>
      </c>
      <c r="F175" s="147"/>
      <c r="G175" s="148"/>
      <c r="H175" s="148"/>
      <c r="I175" s="99">
        <f t="shared" ref="I175:I179" si="351">IFERROR(ROUND(F175/$Y175,2),)</f>
        <v>0</v>
      </c>
      <c r="J175" s="147"/>
      <c r="K175" s="97"/>
      <c r="L175" s="97"/>
      <c r="M175" s="99">
        <f t="shared" ref="M175:M179" si="352">IFERROR(ROUND(J175/$Y175,2),)</f>
        <v>0</v>
      </c>
      <c r="N175" s="147"/>
      <c r="O175" s="97"/>
      <c r="P175" s="97"/>
      <c r="Q175" s="99">
        <f t="shared" ref="Q175:Q179" si="353">IFERROR(ROUND(N175/$Y175,2),)</f>
        <v>0</v>
      </c>
      <c r="R175" s="147"/>
      <c r="S175" s="97"/>
      <c r="T175" s="97"/>
      <c r="U175" s="98">
        <f t="shared" ref="U175:U179" si="354">IFERROR(ROUND(R175/$Y175,2),)</f>
        <v>0</v>
      </c>
      <c r="V175" s="106">
        <f>(IF(ISNUMBER(F175),F175,1)*G175*H175+IF(ISNUMBER(J175),J175,1)*K175*L175+IF(ISNUMBER(N175),N175,1)*O175*P175+IF(ISNUMBER(R175),R175,1)*S175*T175)*IF(ISNUMBER(E175),E175,1)</f>
        <v>0</v>
      </c>
      <c r="W175" s="107">
        <f>IFERROR((IF(ISNUMBER(F175),F175,1)*G175*H175+IF(ISNUMBER(J175),J175,1)*K175*L175+IF(ISNUMBER(N175),N175,1)*O175*P175+IF(ISNUMBER(R175),R175,1)*S175*T175)*IF(ISNUMBER(E175),E175,1)/(G175*H175+K175*L175+O175*P175+S175*T175),0)</f>
        <v>0</v>
      </c>
      <c r="X175" s="28">
        <f>ROUND(IFERROR((W175/(Y175*IF(ISNUMBER(E175),E175,1))),0),2)</f>
        <v>0</v>
      </c>
      <c r="Y175" s="89" t="str">
        <f t="shared" si="223"/>
        <v/>
      </c>
      <c r="Z175" s="4">
        <f>(IF(I175&lt;30%,0,IF(I175&lt;35%,F175*G175*H175*F!$B$33,IF(I175&lt;40%,F175*G175*H175*F!$B$38,IF(I175&lt;45%,F175*G175*H175*F!$B$43,IF(I175&lt;50%,F175*G175*H175*F!$B$48,IF(I175=50%,F175*G175*H175*F!$B$50,IF(I175=51%,F175*G175*H175*F!$B$51,IF(I175=52%,F175*G175*H175*F!$B$52,IF(I175=53%,F175*G175*H175*F!$B$53,IF(I175=54%,F175*G175*H175*F!$B$54,IF(I175=55%,F175*G175*H175*F!$B$55,IF(I175=56%,F175*G175*H175*F!$B$56,IF(I175=57%,F175*G175*H175*F!$B$57,IF(I175=58%,F175*G175*H175*F!$B$58,IF(I175=59%,F175*G175*H175*F!$B$59,IF(I175=60%,F175*G175*H175*F!$B$60,IF(I175=61%,F175*G175*H175*F!$B$61,IF(I175=62%,F175*G175*H175*F!$B$62,IF(I175=63%,F175*G175*H175*F!$B$63,IF(I175=64%,F175*G175*H175*F!$B$64,IF(I175=65%,F175*G175*H175*F!$B$65,IF(I175=66%,F175*G175*H175*F!$B$66,IF(I175=67%,F175*G175*H175*F!$B$67,IF(I175=68%,F175*G175*H175*F!$B$68,IF(I175=69%,F175*G175*H175*F!$B$69,IF(I175=70%,F175*G175*H175*F!$B$70,IF(I175=71%,F175*G175*H175*F!$B$71,IF(I175=72%,F175*G175*H175*F!$B$72,IF(I175=73%,F175*G175*H175*F!$B$73,IF(I175=74%,F175*G175*H175*F!$B$74,IF(I175=75%,F175*G175*H175*F!$B$75,IF(I175=76%,F175*G175*H175*F!$B$76,IF(I175=77%,F175*G175*H175*F!$B$77,IF(I175=78%,F175*G175*H175*F!$B$78,IF(I175=79%,F175*G175*H175*F!$B$79,IF(I175=80%,F175*G175*H175*F!$B$80,IF(I175=81%,F175*G175*H175*F!$B$81,IF(I175=82%,F175*G175*H175*F!$B$82,IF(I175=83%,F175*G175*H175*F!$B$83,IF(I175=84%,F175*G175*H175*F!$B$84,IF(I175=85%,F175*G175*H175*F!$B$85,IF(I175=86%,F175*G175*H175*F!$B$86,IF(I175=87%,F175*G175*H175*F!$B$87,IF(I175=88%,F175*G175*H175*F!$B$88,IF(I175=89%,F175*G175*H175*F!$B$89,IF(I175=90%,F175*G175*H175*F!$B$90,IF(I175=91%,F175*G175*H175*F!$B$91,IF(I175=92%,F175*G175*H175*F!$B$92,IF(I175=93%,F175*G175*H175*F!$B$93,IF(I175=94%,F175*G175*H175*F!$B$94,IF(I175=95%,F175*G175*H175*F!$B$95,IF(I175=96%,F175*G175*H175*F!$B$96,IF(I175=97%,F175*G175*H175*F!$B$97,IF(I175=98%,F175*G175*H175*F!$B$98,IF(I175=99%,F175*G175*H175*F!$B$99,IF(I175&gt;99%,F175*G175*H175*F!$B$100,))))))))))))))))))))))))))))))))))))))))))))))))))))))))+IF(M175&lt;30%,0,IF(M175&lt;35%,J175*K175*L175*F!$B$33,IF(M175&lt;40%,J175*K175*L175*F!$B$38,IF(M175&lt;45%,J175*K175*L175*F!$B$43,IF(M175&lt;50%,J175*K175*L175*F!$B$48,IF(M175=50%,J175*K175*L175*F!$B$50,IF(M175=51%,J175*K175*L175*F!$B$51,IF(M175=52%,J175*K175*L175*F!$B$52,IF(M175=53%,J175*K175*L175*F!$B$53,IF(M175=54%,J175*K175*L175*F!$B$54,IF(M175=55%,J175*K175*L175*F!$B$55,IF(M175=56%,J175*K175*L175*F!$B$56,IF(M175=57%,J175*K175*L175*F!$B$57,IF(M175=58%,J175*K175*L175*F!$B$58,IF(M175=59%,J175*K175*L175*F!$B$59,IF(M175=60%,J175*K175*L175*F!$B$60,IF(M175=61%,J175*K175*L175*F!$B$61,IF(M175=62%,J175*K175*L175*F!$B$62,IF(M175=63%,J175*K175*L175*F!$B$63,IF(M175=64%,J175*K175*L175*F!$B$64,IF(M175=65%,J175*K175*L175*F!$B$65,IF(M175=66%,J175*K175*L175*F!$B$66,IF(M175=67%,J175*K175*L175*F!$B$67,IF(M175=68%,J175*K175*L175*F!$B$68,IF(M175=69%,J175*K175*L175*F!$B$69,IF(M175=70%,J175*K175*L175*F!$B$70,IF(M175=71%,J175*K175*L175*F!$B$71,IF(M175=72%,J175*K175*L175*F!$B$72,IF(M175=73%,J175*K175*L175*F!$B$73,IF(M175=74%,J175*K175*L175*F!$B$74,IF(M175=75%,J175*K175*L175*F!$B$75,IF(M175=76%,J175*K175*L175*F!$B$76,IF(M175=77%,J175*K175*L175*F!$B$77,IF(M175=78%,J175*K175*L175*F!$B$78,IF(M175=79%,J175*K175*L175*F!$B$79,IF(M175=80%,J175*K175*L175*F!$B$80,IF(M175=81%,J175*K175*L175*F!$B$81,IF(M175=82%,J175*K175*L175*F!$B$82,IF(M175=83%,J175*K175*L175*F!$B$83,IF(M175=84%,J175*K175*L175*F!$B$84,IF(M175=85%,J175*K175*L175*F!$B$85,IF(M175=86%,J175*K175*L175*F!$B$86,IF(M175=87%,J175*K175*L175*F!$B$87,IF(M175=88%,J175*K175*L175*F!$B$88,IF(M175=89%,J175*K175*L175*F!$B$89,IF(M175=90%,J175*K175*L175*F!$B$90,IF(M175=91%,J175*K175*L175*F!$B$91,IF(M175=92%,J175*K175*L175*F!$B$92,IF(M175=93%,J175*K175*L175*F!$B$93,IF(M175=94%,J175*K175*L175*F!$B$94,IF(M175=95%,J175*K175*L175*F!$B$95,IF(M175=96%,J175*K175*L175*F!$B$96,IF(M175=97%,J175*K175*L175*F!$B$97,IF(M175=98%,J175*K175*L175*F!$B$98,IF(M175=99%,J175*K175*L175*F!$B$99,IF(M175&gt;99%,J175*K175*L175*F!$B$100,))))))))))))))))))))))))))))))))))))))))))))))))))))))))+IF(Q175&lt;30%,0,IF(Q175&lt;35%,N175*O175*P175*F!$B$33,IF(Q175&lt;40%,N175*O175*P175*F!$B$38,IF(Q175&lt;45%,N175*O175*P175*F!$B$43,IF(Q175&lt;50%,N175*O175*P175*F!$B$48,IF(Q175=50%,N175*O175*P175*F!$B$50,IF(Q175=51%,N175*O175*P175*F!$B$51,IF(Q175=52%,N175*O175*P175*F!$B$52,IF(Q175=53%,N175*O175*P175*F!$B$53,IF(Q175=54%,N175*O175*P175*F!$B$54,IF(Q175=55%,N175*O175*P175*F!$B$55,IF(Q175=56%,N175*O175*P175*F!$B$56,IF(Q175=57%,N175*O175*P175*F!$B$57,IF(Q175=58%,N175*O175*P175*F!$B$58,IF(Q175=59%,N175*O175*P175*F!$B$59,IF(Q175=60%,N175*O175*P175*F!$B$60,IF(Q175=61%,N175*O175*P175*F!$B$61,IF(Q175=62%,N175*O175*P175*F!$B$62,IF(Q175=63%,N175*O175*P175*F!$B$63,IF(Q175=64%,N175*O175*P175*F!$B$64,IF(Q175=65%,N175*O175*P175*F!$B$65,IF(Q175=66%,N175*O175*P175*F!$B$66,IF(Q175=67%,N175*O175*P175*F!$B$67,IF(Q175=68%,N175*O175*P175*F!$B$68,IF(Q175=69%,N175*O175*P175*F!$B$69,IF(Q175=70%,N175*O175*P175*F!$B$70,IF(Q175=71%,N175*O175*P175*F!$B$71,IF(Q175=72%,N175*O175*P175*F!$B$72,IF(Q175=73%,N175*O175*P175*F!$B$73,IF(Q175=74%,N175*O175*P175*F!$B$74,IF(Q175=75%,N175*O175*P175*F!$B$75,IF(Q175=76%,N175*O175*P175*F!$B$76,IF(Q175=77%,N175*O175*P175*F!$B$77,IF(Q175=78%,N175*O175*P175*F!$B$78,IF(Q175=79%,N175*O175*P175*F!$B$79,IF(Q175=80%,N175*O175*P175*F!$B$80,IF(Q175=81%,N175*O175*P175*F!$B$81,IF(Q175=82%,N175*O175*P175*F!$B$82,IF(Q175=83%,N175*O175*P175*F!$B$83,IF(Q175=84%,N175*O175*P175*F!$B$84,IF(Q175=85%,N175*O175*P175*F!$B$85,IF(Q175=86%,N175*O175*P175*F!$B$86,IF(Q175=87%,N175*O175*P175*F!$B$87,IF(Q175=88%,N175*O175*P175*F!$B$88,IF(Q175=89%,N175*O175*P175*F!$B$89,IF(Q175=90%,N175*O175*P175*F!$B$90,IF(Q175=91%,N175*O175*P175*F!$B$91,IF(Q175=92%,N175*O175*P175*F!$B$92,IF(Q175=93%,N175*O175*P175*F!$B$93,IF(Q175=94%,N175*O175*P175*F!$B$94,IF(Q175=95%,N175*O175*P175*F!$B$95,IF(Q175=96%,N175*O175*P175*F!$B$96,IF(Q175=97%,N175*O175*P175*F!$B$97,IF(Q175=98%,N175*O175*P175*F!$B$98,IF(Q175=99%,N175*O175*P175*F!$B$99,IF(Q175&gt;99%,N175*O175*P175*F!$B$100,))))))))))))))))))))))))))))))))))))))))))))))))))))))))+IF(U175&lt;30%,0,IF(U175&lt;35%,R175*S175*T175*F!$B$33,IF(U175&lt;40%,R175*S175*T175*F!$B$38,IF(U175&lt;45%,R175*S175*T175*F!$B$43,IF(U175&lt;50%,R175*S175*T175*F!$B$48,IF(U175=50%,R175*S175*T175*F!$B$50,IF(U175=51%,R175*S175*T175*F!$B$51,IF(U175=52%,R175*S175*T175*F!$B$52,IF(U175=53%,R175*S175*T175*F!$B$53,IF(U175=54%,R175*S175*T175*F!$B$54,IF(U175=55%,R175*S175*T175*F!$B$55,IF(U175=56%,R175*S175*T175*F!$B$56,IF(U175=57%,R175*S175*T175*F!$B$57,IF(U175=58%,R175*S175*T175*F!$B$58,IF(U175=59%,R175*S175*T175*F!$B$59,IF(U175=60%,R175*S175*T175*F!$B$60,IF(U175=61%,R175*S175*T175*F!$B$61,IF(U175=62%,R175*S175*T175*F!$B$62,IF(U175=63%,R175*S175*T175*F!$B$63,IF(U175=64%,R175*S175*T175*F!$B$64,IF(U175=65%,R175*S175*T175*F!$B$65,IF(U175=66%,R175*S175*T175*F!$B$66,IF(U175=67%,R175*S175*T175*F!$B$67,IF(U175=68%,R175*S175*T175*F!$B$68,IF(U175=69%,R175*S175*T175*F!$B$69,IF(U175=70%,R175*S175*T175*F!$B$70,IF(U175=71%,R175*S175*T175*F!$B$71,IF(U175=72%,R175*S175*T175*F!$B$72,IF(U175=73%,R175*S175*T175*F!$B$73,IF(U175=74%,R175*S175*T175*F!$B$74,IF(U175=75%,R175*S175*T175*F!$B$75,IF(U175=76%,R175*S175*T175*F!$B$76,IF(U175=77%,R175*S175*T175*F!$B$77,IF(U175=78%,R175*S175*T175*F!$B$78,IF(U175=79%,R175*S175*T175*F!$B$79,IF(U175=80%,R175*S175*T175*F!$B$80,IF(U175=81%,R175*S175*T175*F!$B$81,IF(U175=82%,R175*S175*T175*F!$B$82,IF(U175=83%,R175*S175*T175*F!$B$83,IF(U175=84%,R175*S175*T175*F!$B$84,IF(U175=85%,R175*S175*T175*F!$B$85,IF(U175=86%,R175*S175*T175*F!$B$86,IF(U175=87%,R175*S175*T175*F!$B$87,IF(U175=88%,R175*S175*T175*F!$B$88,IF(U175=89%,R175*S175*T175*F!$B$89,IF(U175=90%,R175*S175*T175*F!$B$90,IF(U175=91%,R175*S175*T175*F!$B$91,IF(U175=92%,R175*S175*T175*F!$B$92,IF(U175=93%,R175*S175*T175*F!$B$93,IF(U175=94%,R175*S175*T175*F!$B$94,IF(U175=95%,R175*S175*T175*F!$B$95,IF(U175=96%,R175*S175*T175*F!$B$96,IF(U175=97%,R175*S175*T175*F!$B$97,IF(U175=98%,R175*S175*T175*F!$B$98,IF(U175=99%,R175*S175*T175*F!$B$99,IF(U175&gt;99%,R175*S175*T175*F!$B$100)))))))))))))))))))))))))))))))))))))))))))))))))))))))))*IF(ISNUMBER(E175),E175,1)*IF(ISNUMBER(D175),D175,1)</f>
        <v>0</v>
      </c>
      <c r="AA175" s="4">
        <f>G175*H175+K175*L175+O175*P175+S175*T175</f>
        <v>0</v>
      </c>
      <c r="AB175" s="108">
        <f>(H175*(IF(I175&lt;45%,0.5,IF(I175&lt;55%,0.8,IF(I175&lt;65%,0.9,IF(I175&lt;75%,1,IF(I175&lt;85%,1.1,1.2))))))+L175*(IF(M175&lt;45%,0.5,IF(M175&lt;55%,0.8,IF(M175&lt;65%,0.9,IF(M175&lt;75%,1,IF(M175&lt;85%,1.1,1.2))))))+P175*(IF(Q175&lt;45%,0.5,IF(Q175&lt;55%,0.8,IF(Q175&lt;65%,0.9,IF(Q175&lt;75%,1,IF(Q175&lt;85%,1.1,1.2))))))+T175*(IF(U175&lt;45%,0.5,IF(U175&lt;55%,0.8,IF(U175&lt;65%,0.9,IF(U175&lt;75%,1,IF(U175&lt;85%,1.1,1.2)))))))*IF(D175&gt;=0.8,6,IF(D175&lt;=0.4,1.5,3))</f>
        <v>0</v>
      </c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</row>
    <row r="176" spans="1:62" x14ac:dyDescent="0.25">
      <c r="A176" s="1125">
        <f>A164+1</f>
        <v>41992</v>
      </c>
      <c r="B176" s="61" t="str">
        <f t="shared" ref="B176:E176" si="355">IF(B114="","",B114)</f>
        <v/>
      </c>
      <c r="C176" s="62" t="str">
        <f t="shared" si="355"/>
        <v/>
      </c>
      <c r="D176" s="63">
        <f t="shared" ref="D176:D179" si="356">D114</f>
        <v>0</v>
      </c>
      <c r="E176" s="64" t="str">
        <f t="shared" si="355"/>
        <v/>
      </c>
      <c r="F176" s="150"/>
      <c r="G176" s="151"/>
      <c r="H176" s="151"/>
      <c r="I176" s="102">
        <f t="shared" si="351"/>
        <v>0</v>
      </c>
      <c r="J176" s="150"/>
      <c r="K176" s="100"/>
      <c r="L176" s="100"/>
      <c r="M176" s="102">
        <f t="shared" si="352"/>
        <v>0</v>
      </c>
      <c r="N176" s="150"/>
      <c r="O176" s="100"/>
      <c r="P176" s="100"/>
      <c r="Q176" s="102">
        <f t="shared" si="353"/>
        <v>0</v>
      </c>
      <c r="R176" s="150"/>
      <c r="S176" s="100"/>
      <c r="T176" s="100"/>
      <c r="U176" s="101">
        <f t="shared" si="354"/>
        <v>0</v>
      </c>
      <c r="V176" s="110">
        <f t="shared" ref="V176:V179" si="357">(IF(ISNUMBER(F176),F176,1)*G176*H176+IF(ISNUMBER(J176),J176,1)*K176*L176+IF(ISNUMBER(N176),N176,1)*O176*P176+IF(ISNUMBER(R176),R176,1)*S176*T176)*IF(ISNUMBER(E176),E176,1)</f>
        <v>0</v>
      </c>
      <c r="W176" s="111">
        <f t="shared" ref="W176:W179" si="358">IFERROR((IF(ISNUMBER(F176),F176,1)*G176*H176+IF(ISNUMBER(J176),J176,1)*K176*L176+IF(ISNUMBER(N176),N176,1)*O176*P176+IF(ISNUMBER(R176),R176,1)*S176*T176)*IF(ISNUMBER(E176),E176,1)/(G176*H176+K176*L176+O176*P176+S176*T176),0)</f>
        <v>0</v>
      </c>
      <c r="X176" s="53">
        <f t="shared" ref="X176:X177" si="359">ROUND(IFERROR((W176/(Y176*IF(ISNUMBER(E176),E176,1))),0),2)</f>
        <v>0</v>
      </c>
      <c r="Y176" s="90" t="str">
        <f t="shared" si="223"/>
        <v/>
      </c>
      <c r="Z176" s="5">
        <f>(IF(I176&lt;30%,0,IF(I176&lt;35%,F176*G176*H176*F!$B$33,IF(I176&lt;40%,F176*G176*H176*F!$B$38,IF(I176&lt;45%,F176*G176*H176*F!$B$43,IF(I176&lt;50%,F176*G176*H176*F!$B$48,IF(I176=50%,F176*G176*H176*F!$B$50,IF(I176=51%,F176*G176*H176*F!$B$51,IF(I176=52%,F176*G176*H176*F!$B$52,IF(I176=53%,F176*G176*H176*F!$B$53,IF(I176=54%,F176*G176*H176*F!$B$54,IF(I176=55%,F176*G176*H176*F!$B$55,IF(I176=56%,F176*G176*H176*F!$B$56,IF(I176=57%,F176*G176*H176*F!$B$57,IF(I176=58%,F176*G176*H176*F!$B$58,IF(I176=59%,F176*G176*H176*F!$B$59,IF(I176=60%,F176*G176*H176*F!$B$60,IF(I176=61%,F176*G176*H176*F!$B$61,IF(I176=62%,F176*G176*H176*F!$B$62,IF(I176=63%,F176*G176*H176*F!$B$63,IF(I176=64%,F176*G176*H176*F!$B$64,IF(I176=65%,F176*G176*H176*F!$B$65,IF(I176=66%,F176*G176*H176*F!$B$66,IF(I176=67%,F176*G176*H176*F!$B$67,IF(I176=68%,F176*G176*H176*F!$B$68,IF(I176=69%,F176*G176*H176*F!$B$69,IF(I176=70%,F176*G176*H176*F!$B$70,IF(I176=71%,F176*G176*H176*F!$B$71,IF(I176=72%,F176*G176*H176*F!$B$72,IF(I176=73%,F176*G176*H176*F!$B$73,IF(I176=74%,F176*G176*H176*F!$B$74,IF(I176=75%,F176*G176*H176*F!$B$75,IF(I176=76%,F176*G176*H176*F!$B$76,IF(I176=77%,F176*G176*H176*F!$B$77,IF(I176=78%,F176*G176*H176*F!$B$78,IF(I176=79%,F176*G176*H176*F!$B$79,IF(I176=80%,F176*G176*H176*F!$B$80,IF(I176=81%,F176*G176*H176*F!$B$81,IF(I176=82%,F176*G176*H176*F!$B$82,IF(I176=83%,F176*G176*H176*F!$B$83,IF(I176=84%,F176*G176*H176*F!$B$84,IF(I176=85%,F176*G176*H176*F!$B$85,IF(I176=86%,F176*G176*H176*F!$B$86,IF(I176=87%,F176*G176*H176*F!$B$87,IF(I176=88%,F176*G176*H176*F!$B$88,IF(I176=89%,F176*G176*H176*F!$B$89,IF(I176=90%,F176*G176*H176*F!$B$90,IF(I176=91%,F176*G176*H176*F!$B$91,IF(I176=92%,F176*G176*H176*F!$B$92,IF(I176=93%,F176*G176*H176*F!$B$93,IF(I176=94%,F176*G176*H176*F!$B$94,IF(I176=95%,F176*G176*H176*F!$B$95,IF(I176=96%,F176*G176*H176*F!$B$96,IF(I176=97%,F176*G176*H176*F!$B$97,IF(I176=98%,F176*G176*H176*F!$B$98,IF(I176=99%,F176*G176*H176*F!$B$99,IF(I176&gt;99%,F176*G176*H176*F!$B$100,))))))))))))))))))))))))))))))))))))))))))))))))))))))))+IF(M176&lt;30%,0,IF(M176&lt;35%,J176*K176*L176*F!$B$33,IF(M176&lt;40%,J176*K176*L176*F!$B$38,IF(M176&lt;45%,J176*K176*L176*F!$B$43,IF(M176&lt;50%,J176*K176*L176*F!$B$48,IF(M176=50%,J176*K176*L176*F!$B$50,IF(M176=51%,J176*K176*L176*F!$B$51,IF(M176=52%,J176*K176*L176*F!$B$52,IF(M176=53%,J176*K176*L176*F!$B$53,IF(M176=54%,J176*K176*L176*F!$B$54,IF(M176=55%,J176*K176*L176*F!$B$55,IF(M176=56%,J176*K176*L176*F!$B$56,IF(M176=57%,J176*K176*L176*F!$B$57,IF(M176=58%,J176*K176*L176*F!$B$58,IF(M176=59%,J176*K176*L176*F!$B$59,IF(M176=60%,J176*K176*L176*F!$B$60,IF(M176=61%,J176*K176*L176*F!$B$61,IF(M176=62%,J176*K176*L176*F!$B$62,IF(M176=63%,J176*K176*L176*F!$B$63,IF(M176=64%,J176*K176*L176*F!$B$64,IF(M176=65%,J176*K176*L176*F!$B$65,IF(M176=66%,J176*K176*L176*F!$B$66,IF(M176=67%,J176*K176*L176*F!$B$67,IF(M176=68%,J176*K176*L176*F!$B$68,IF(M176=69%,J176*K176*L176*F!$B$69,IF(M176=70%,J176*K176*L176*F!$B$70,IF(M176=71%,J176*K176*L176*F!$B$71,IF(M176=72%,J176*K176*L176*F!$B$72,IF(M176=73%,J176*K176*L176*F!$B$73,IF(M176=74%,J176*K176*L176*F!$B$74,IF(M176=75%,J176*K176*L176*F!$B$75,IF(M176=76%,J176*K176*L176*F!$B$76,IF(M176=77%,J176*K176*L176*F!$B$77,IF(M176=78%,J176*K176*L176*F!$B$78,IF(M176=79%,J176*K176*L176*F!$B$79,IF(M176=80%,J176*K176*L176*F!$B$80,IF(M176=81%,J176*K176*L176*F!$B$81,IF(M176=82%,J176*K176*L176*F!$B$82,IF(M176=83%,J176*K176*L176*F!$B$83,IF(M176=84%,J176*K176*L176*F!$B$84,IF(M176=85%,J176*K176*L176*F!$B$85,IF(M176=86%,J176*K176*L176*F!$B$86,IF(M176=87%,J176*K176*L176*F!$B$87,IF(M176=88%,J176*K176*L176*F!$B$88,IF(M176=89%,J176*K176*L176*F!$B$89,IF(M176=90%,J176*K176*L176*F!$B$90,IF(M176=91%,J176*K176*L176*F!$B$91,IF(M176=92%,J176*K176*L176*F!$B$92,IF(M176=93%,J176*K176*L176*F!$B$93,IF(M176=94%,J176*K176*L176*F!$B$94,IF(M176=95%,J176*K176*L176*F!$B$95,IF(M176=96%,J176*K176*L176*F!$B$96,IF(M176=97%,J176*K176*L176*F!$B$97,IF(M176=98%,J176*K176*L176*F!$B$98,IF(M176=99%,J176*K176*L176*F!$B$99,IF(M176&gt;99%,J176*K176*L176*F!$B$100,))))))))))))))))))))))))))))))))))))))))))))))))))))))))+IF(Q176&lt;30%,0,IF(Q176&lt;35%,N176*O176*P176*F!$B$33,IF(Q176&lt;40%,N176*O176*P176*F!$B$38,IF(Q176&lt;45%,N176*O176*P176*F!$B$43,IF(Q176&lt;50%,N176*O176*P176*F!$B$48,IF(Q176=50%,N176*O176*P176*F!$B$50,IF(Q176=51%,N176*O176*P176*F!$B$51,IF(Q176=52%,N176*O176*P176*F!$B$52,IF(Q176=53%,N176*O176*P176*F!$B$53,IF(Q176=54%,N176*O176*P176*F!$B$54,IF(Q176=55%,N176*O176*P176*F!$B$55,IF(Q176=56%,N176*O176*P176*F!$B$56,IF(Q176=57%,N176*O176*P176*F!$B$57,IF(Q176=58%,N176*O176*P176*F!$B$58,IF(Q176=59%,N176*O176*P176*F!$B$59,IF(Q176=60%,N176*O176*P176*F!$B$60,IF(Q176=61%,N176*O176*P176*F!$B$61,IF(Q176=62%,N176*O176*P176*F!$B$62,IF(Q176=63%,N176*O176*P176*F!$B$63,IF(Q176=64%,N176*O176*P176*F!$B$64,IF(Q176=65%,N176*O176*P176*F!$B$65,IF(Q176=66%,N176*O176*P176*F!$B$66,IF(Q176=67%,N176*O176*P176*F!$B$67,IF(Q176=68%,N176*O176*P176*F!$B$68,IF(Q176=69%,N176*O176*P176*F!$B$69,IF(Q176=70%,N176*O176*P176*F!$B$70,IF(Q176=71%,N176*O176*P176*F!$B$71,IF(Q176=72%,N176*O176*P176*F!$B$72,IF(Q176=73%,N176*O176*P176*F!$B$73,IF(Q176=74%,N176*O176*P176*F!$B$74,IF(Q176=75%,N176*O176*P176*F!$B$75,IF(Q176=76%,N176*O176*P176*F!$B$76,IF(Q176=77%,N176*O176*P176*F!$B$77,IF(Q176=78%,N176*O176*P176*F!$B$78,IF(Q176=79%,N176*O176*P176*F!$B$79,IF(Q176=80%,N176*O176*P176*F!$B$80,IF(Q176=81%,N176*O176*P176*F!$B$81,IF(Q176=82%,N176*O176*P176*F!$B$82,IF(Q176=83%,N176*O176*P176*F!$B$83,IF(Q176=84%,N176*O176*P176*F!$B$84,IF(Q176=85%,N176*O176*P176*F!$B$85,IF(Q176=86%,N176*O176*P176*F!$B$86,IF(Q176=87%,N176*O176*P176*F!$B$87,IF(Q176=88%,N176*O176*P176*F!$B$88,IF(Q176=89%,N176*O176*P176*F!$B$89,IF(Q176=90%,N176*O176*P176*F!$B$90,IF(Q176=91%,N176*O176*P176*F!$B$91,IF(Q176=92%,N176*O176*P176*F!$B$92,IF(Q176=93%,N176*O176*P176*F!$B$93,IF(Q176=94%,N176*O176*P176*F!$B$94,IF(Q176=95%,N176*O176*P176*F!$B$95,IF(Q176=96%,N176*O176*P176*F!$B$96,IF(Q176=97%,N176*O176*P176*F!$B$97,IF(Q176=98%,N176*O176*P176*F!$B$98,IF(Q176=99%,N176*O176*P176*F!$B$99,IF(Q176&gt;99%,N176*O176*P176*F!$B$100,))))))))))))))))))))))))))))))))))))))))))))))))))))))))+IF(U176&lt;30%,0,IF(U176&lt;35%,R176*S176*T176*F!$B$33,IF(U176&lt;40%,R176*S176*T176*F!$B$38,IF(U176&lt;45%,R176*S176*T176*F!$B$43,IF(U176&lt;50%,R176*S176*T176*F!$B$48,IF(U176=50%,R176*S176*T176*F!$B$50,IF(U176=51%,R176*S176*T176*F!$B$51,IF(U176=52%,R176*S176*T176*F!$B$52,IF(U176=53%,R176*S176*T176*F!$B$53,IF(U176=54%,R176*S176*T176*F!$B$54,IF(U176=55%,R176*S176*T176*F!$B$55,IF(U176=56%,R176*S176*T176*F!$B$56,IF(U176=57%,R176*S176*T176*F!$B$57,IF(U176=58%,R176*S176*T176*F!$B$58,IF(U176=59%,R176*S176*T176*F!$B$59,IF(U176=60%,R176*S176*T176*F!$B$60,IF(U176=61%,R176*S176*T176*F!$B$61,IF(U176=62%,R176*S176*T176*F!$B$62,IF(U176=63%,R176*S176*T176*F!$B$63,IF(U176=64%,R176*S176*T176*F!$B$64,IF(U176=65%,R176*S176*T176*F!$B$65,IF(U176=66%,R176*S176*T176*F!$B$66,IF(U176=67%,R176*S176*T176*F!$B$67,IF(U176=68%,R176*S176*T176*F!$B$68,IF(U176=69%,R176*S176*T176*F!$B$69,IF(U176=70%,R176*S176*T176*F!$B$70,IF(U176=71%,R176*S176*T176*F!$B$71,IF(U176=72%,R176*S176*T176*F!$B$72,IF(U176=73%,R176*S176*T176*F!$B$73,IF(U176=74%,R176*S176*T176*F!$B$74,IF(U176=75%,R176*S176*T176*F!$B$75,IF(U176=76%,R176*S176*T176*F!$B$76,IF(U176=77%,R176*S176*T176*F!$B$77,IF(U176=78%,R176*S176*T176*F!$B$78,IF(U176=79%,R176*S176*T176*F!$B$79,IF(U176=80%,R176*S176*T176*F!$B$80,IF(U176=81%,R176*S176*T176*F!$B$81,IF(U176=82%,R176*S176*T176*F!$B$82,IF(U176=83%,R176*S176*T176*F!$B$83,IF(U176=84%,R176*S176*T176*F!$B$84,IF(U176=85%,R176*S176*T176*F!$B$85,IF(U176=86%,R176*S176*T176*F!$B$86,IF(U176=87%,R176*S176*T176*F!$B$87,IF(U176=88%,R176*S176*T176*F!$B$88,IF(U176=89%,R176*S176*T176*F!$B$89,IF(U176=90%,R176*S176*T176*F!$B$90,IF(U176=91%,R176*S176*T176*F!$B$91,IF(U176=92%,R176*S176*T176*F!$B$92,IF(U176=93%,R176*S176*T176*F!$B$93,IF(U176=94%,R176*S176*T176*F!$B$94,IF(U176=95%,R176*S176*T176*F!$B$95,IF(U176=96%,R176*S176*T176*F!$B$96,IF(U176=97%,R176*S176*T176*F!$B$97,IF(U176=98%,R176*S176*T176*F!$B$98,IF(U176=99%,R176*S176*T176*F!$B$99,IF(U176&gt;99%,R176*S176*T176*F!$B$100)))))))))))))))))))))))))))))))))))))))))))))))))))))))))*IF(ISNUMBER(E176),E176,1)*IF(ISNUMBER(D176),D176,1)</f>
        <v>0</v>
      </c>
      <c r="AA176" s="5">
        <f>G176*H176+K176*L176+O176*P176+S176*T176</f>
        <v>0</v>
      </c>
      <c r="AB176" s="112">
        <f>(H176*(IF(I176&lt;45%,0.5,IF(I176&lt;55%,0.8,IF(I176&lt;65%,0.9,IF(I176&lt;75%,1,IF(I176&lt;85%,1.1,1.2))))))+L176*(IF(M176&lt;45%,0.5,IF(M176&lt;55%,0.8,IF(M176&lt;65%,0.9,IF(M176&lt;75%,1,IF(M176&lt;85%,1.1,1.2))))))+P176*(IF(Q176&lt;45%,0.5,IF(Q176&lt;55%,0.8,IF(Q176&lt;65%,0.9,IF(Q176&lt;75%,1,IF(Q176&lt;85%,1.1,1.2))))))+T176*(IF(U176&lt;45%,0.5,IF(U176&lt;55%,0.8,IF(U176&lt;65%,0.9,IF(U176&lt;75%,1,IF(U176&lt;85%,1.1,1.2)))))))*IF(D176&gt;=0.8,6,IF(D176&lt;=0.4,1.5,3))</f>
        <v>0</v>
      </c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</row>
    <row r="177" spans="1:62" x14ac:dyDescent="0.25">
      <c r="A177" s="1125"/>
      <c r="B177" s="61" t="str">
        <f t="shared" ref="B177:E177" si="360">IF(B115="","",B115)</f>
        <v/>
      </c>
      <c r="C177" s="62" t="str">
        <f t="shared" si="360"/>
        <v/>
      </c>
      <c r="D177" s="63">
        <f t="shared" si="356"/>
        <v>0</v>
      </c>
      <c r="E177" s="64" t="str">
        <f t="shared" si="360"/>
        <v/>
      </c>
      <c r="F177" s="152"/>
      <c r="G177" s="153"/>
      <c r="H177" s="153"/>
      <c r="I177" s="95">
        <f t="shared" si="351"/>
        <v>0</v>
      </c>
      <c r="J177" s="152"/>
      <c r="K177" s="94"/>
      <c r="L177" s="94"/>
      <c r="M177" s="95">
        <f t="shared" si="352"/>
        <v>0</v>
      </c>
      <c r="N177" s="152"/>
      <c r="O177" s="94"/>
      <c r="P177" s="94"/>
      <c r="Q177" s="95">
        <f t="shared" si="353"/>
        <v>0</v>
      </c>
      <c r="R177" s="152"/>
      <c r="S177" s="94"/>
      <c r="T177" s="94"/>
      <c r="U177" s="93">
        <f t="shared" si="354"/>
        <v>0</v>
      </c>
      <c r="V177" s="113">
        <f t="shared" si="357"/>
        <v>0</v>
      </c>
      <c r="W177" s="114">
        <f t="shared" si="358"/>
        <v>0</v>
      </c>
      <c r="X177" s="36">
        <f t="shared" si="359"/>
        <v>0</v>
      </c>
      <c r="Y177" s="90" t="str">
        <f t="shared" si="223"/>
        <v/>
      </c>
      <c r="Z177" s="6">
        <f>(IF(I177&lt;30%,0,IF(I177&lt;35%,F177*G177*H177*F!$B$33,IF(I177&lt;40%,F177*G177*H177*F!$B$38,IF(I177&lt;45%,F177*G177*H177*F!$B$43,IF(I177&lt;50%,F177*G177*H177*F!$B$48,IF(I177=50%,F177*G177*H177*F!$B$50,IF(I177=51%,F177*G177*H177*F!$B$51,IF(I177=52%,F177*G177*H177*F!$B$52,IF(I177=53%,F177*G177*H177*F!$B$53,IF(I177=54%,F177*G177*H177*F!$B$54,IF(I177=55%,F177*G177*H177*F!$B$55,IF(I177=56%,F177*G177*H177*F!$B$56,IF(I177=57%,F177*G177*H177*F!$B$57,IF(I177=58%,F177*G177*H177*F!$B$58,IF(I177=59%,F177*G177*H177*F!$B$59,IF(I177=60%,F177*G177*H177*F!$B$60,IF(I177=61%,F177*G177*H177*F!$B$61,IF(I177=62%,F177*G177*H177*F!$B$62,IF(I177=63%,F177*G177*H177*F!$B$63,IF(I177=64%,F177*G177*H177*F!$B$64,IF(I177=65%,F177*G177*H177*F!$B$65,IF(I177=66%,F177*G177*H177*F!$B$66,IF(I177=67%,F177*G177*H177*F!$B$67,IF(I177=68%,F177*G177*H177*F!$B$68,IF(I177=69%,F177*G177*H177*F!$B$69,IF(I177=70%,F177*G177*H177*F!$B$70,IF(I177=71%,F177*G177*H177*F!$B$71,IF(I177=72%,F177*G177*H177*F!$B$72,IF(I177=73%,F177*G177*H177*F!$B$73,IF(I177=74%,F177*G177*H177*F!$B$74,IF(I177=75%,F177*G177*H177*F!$B$75,IF(I177=76%,F177*G177*H177*F!$B$76,IF(I177=77%,F177*G177*H177*F!$B$77,IF(I177=78%,F177*G177*H177*F!$B$78,IF(I177=79%,F177*G177*H177*F!$B$79,IF(I177=80%,F177*G177*H177*F!$B$80,IF(I177=81%,F177*G177*H177*F!$B$81,IF(I177=82%,F177*G177*H177*F!$B$82,IF(I177=83%,F177*G177*H177*F!$B$83,IF(I177=84%,F177*G177*H177*F!$B$84,IF(I177=85%,F177*G177*H177*F!$B$85,IF(I177=86%,F177*G177*H177*F!$B$86,IF(I177=87%,F177*G177*H177*F!$B$87,IF(I177=88%,F177*G177*H177*F!$B$88,IF(I177=89%,F177*G177*H177*F!$B$89,IF(I177=90%,F177*G177*H177*F!$B$90,IF(I177=91%,F177*G177*H177*F!$B$91,IF(I177=92%,F177*G177*H177*F!$B$92,IF(I177=93%,F177*G177*H177*F!$B$93,IF(I177=94%,F177*G177*H177*F!$B$94,IF(I177=95%,F177*G177*H177*F!$B$95,IF(I177=96%,F177*G177*H177*F!$B$96,IF(I177=97%,F177*G177*H177*F!$B$97,IF(I177=98%,F177*G177*H177*F!$B$98,IF(I177=99%,F177*G177*H177*F!$B$99,IF(I177&gt;99%,F177*G177*H177*F!$B$100,))))))))))))))))))))))))))))))))))))))))))))))))))))))))+IF(M177&lt;30%,0,IF(M177&lt;35%,J177*K177*L177*F!$B$33,IF(M177&lt;40%,J177*K177*L177*F!$B$38,IF(M177&lt;45%,J177*K177*L177*F!$B$43,IF(M177&lt;50%,J177*K177*L177*F!$B$48,IF(M177=50%,J177*K177*L177*F!$B$50,IF(M177=51%,J177*K177*L177*F!$B$51,IF(M177=52%,J177*K177*L177*F!$B$52,IF(M177=53%,J177*K177*L177*F!$B$53,IF(M177=54%,J177*K177*L177*F!$B$54,IF(M177=55%,J177*K177*L177*F!$B$55,IF(M177=56%,J177*K177*L177*F!$B$56,IF(M177=57%,J177*K177*L177*F!$B$57,IF(M177=58%,J177*K177*L177*F!$B$58,IF(M177=59%,J177*K177*L177*F!$B$59,IF(M177=60%,J177*K177*L177*F!$B$60,IF(M177=61%,J177*K177*L177*F!$B$61,IF(M177=62%,J177*K177*L177*F!$B$62,IF(M177=63%,J177*K177*L177*F!$B$63,IF(M177=64%,J177*K177*L177*F!$B$64,IF(M177=65%,J177*K177*L177*F!$B$65,IF(M177=66%,J177*K177*L177*F!$B$66,IF(M177=67%,J177*K177*L177*F!$B$67,IF(M177=68%,J177*K177*L177*F!$B$68,IF(M177=69%,J177*K177*L177*F!$B$69,IF(M177=70%,J177*K177*L177*F!$B$70,IF(M177=71%,J177*K177*L177*F!$B$71,IF(M177=72%,J177*K177*L177*F!$B$72,IF(M177=73%,J177*K177*L177*F!$B$73,IF(M177=74%,J177*K177*L177*F!$B$74,IF(M177=75%,J177*K177*L177*F!$B$75,IF(M177=76%,J177*K177*L177*F!$B$76,IF(M177=77%,J177*K177*L177*F!$B$77,IF(M177=78%,J177*K177*L177*F!$B$78,IF(M177=79%,J177*K177*L177*F!$B$79,IF(M177=80%,J177*K177*L177*F!$B$80,IF(M177=81%,J177*K177*L177*F!$B$81,IF(M177=82%,J177*K177*L177*F!$B$82,IF(M177=83%,J177*K177*L177*F!$B$83,IF(M177=84%,J177*K177*L177*F!$B$84,IF(M177=85%,J177*K177*L177*F!$B$85,IF(M177=86%,J177*K177*L177*F!$B$86,IF(M177=87%,J177*K177*L177*F!$B$87,IF(M177=88%,J177*K177*L177*F!$B$88,IF(M177=89%,J177*K177*L177*F!$B$89,IF(M177=90%,J177*K177*L177*F!$B$90,IF(M177=91%,J177*K177*L177*F!$B$91,IF(M177=92%,J177*K177*L177*F!$B$92,IF(M177=93%,J177*K177*L177*F!$B$93,IF(M177=94%,J177*K177*L177*F!$B$94,IF(M177=95%,J177*K177*L177*F!$B$95,IF(M177=96%,J177*K177*L177*F!$B$96,IF(M177=97%,J177*K177*L177*F!$B$97,IF(M177=98%,J177*K177*L177*F!$B$98,IF(M177=99%,J177*K177*L177*F!$B$99,IF(M177&gt;99%,J177*K177*L177*F!$B$100,))))))))))))))))))))))))))))))))))))))))))))))))))))))))+IF(Q177&lt;30%,0,IF(Q177&lt;35%,N177*O177*P177*F!$B$33,IF(Q177&lt;40%,N177*O177*P177*F!$B$38,IF(Q177&lt;45%,N177*O177*P177*F!$B$43,IF(Q177&lt;50%,N177*O177*P177*F!$B$48,IF(Q177=50%,N177*O177*P177*F!$B$50,IF(Q177=51%,N177*O177*P177*F!$B$51,IF(Q177=52%,N177*O177*P177*F!$B$52,IF(Q177=53%,N177*O177*P177*F!$B$53,IF(Q177=54%,N177*O177*P177*F!$B$54,IF(Q177=55%,N177*O177*P177*F!$B$55,IF(Q177=56%,N177*O177*P177*F!$B$56,IF(Q177=57%,N177*O177*P177*F!$B$57,IF(Q177=58%,N177*O177*P177*F!$B$58,IF(Q177=59%,N177*O177*P177*F!$B$59,IF(Q177=60%,N177*O177*P177*F!$B$60,IF(Q177=61%,N177*O177*P177*F!$B$61,IF(Q177=62%,N177*O177*P177*F!$B$62,IF(Q177=63%,N177*O177*P177*F!$B$63,IF(Q177=64%,N177*O177*P177*F!$B$64,IF(Q177=65%,N177*O177*P177*F!$B$65,IF(Q177=66%,N177*O177*P177*F!$B$66,IF(Q177=67%,N177*O177*P177*F!$B$67,IF(Q177=68%,N177*O177*P177*F!$B$68,IF(Q177=69%,N177*O177*P177*F!$B$69,IF(Q177=70%,N177*O177*P177*F!$B$70,IF(Q177=71%,N177*O177*P177*F!$B$71,IF(Q177=72%,N177*O177*P177*F!$B$72,IF(Q177=73%,N177*O177*P177*F!$B$73,IF(Q177=74%,N177*O177*P177*F!$B$74,IF(Q177=75%,N177*O177*P177*F!$B$75,IF(Q177=76%,N177*O177*P177*F!$B$76,IF(Q177=77%,N177*O177*P177*F!$B$77,IF(Q177=78%,N177*O177*P177*F!$B$78,IF(Q177=79%,N177*O177*P177*F!$B$79,IF(Q177=80%,N177*O177*P177*F!$B$80,IF(Q177=81%,N177*O177*P177*F!$B$81,IF(Q177=82%,N177*O177*P177*F!$B$82,IF(Q177=83%,N177*O177*P177*F!$B$83,IF(Q177=84%,N177*O177*P177*F!$B$84,IF(Q177=85%,N177*O177*P177*F!$B$85,IF(Q177=86%,N177*O177*P177*F!$B$86,IF(Q177=87%,N177*O177*P177*F!$B$87,IF(Q177=88%,N177*O177*P177*F!$B$88,IF(Q177=89%,N177*O177*P177*F!$B$89,IF(Q177=90%,N177*O177*P177*F!$B$90,IF(Q177=91%,N177*O177*P177*F!$B$91,IF(Q177=92%,N177*O177*P177*F!$B$92,IF(Q177=93%,N177*O177*P177*F!$B$93,IF(Q177=94%,N177*O177*P177*F!$B$94,IF(Q177=95%,N177*O177*P177*F!$B$95,IF(Q177=96%,N177*O177*P177*F!$B$96,IF(Q177=97%,N177*O177*P177*F!$B$97,IF(Q177=98%,N177*O177*P177*F!$B$98,IF(Q177=99%,N177*O177*P177*F!$B$99,IF(Q177&gt;99%,N177*O177*P177*F!$B$100,))))))))))))))))))))))))))))))))))))))))))))))))))))))))+IF(U177&lt;30%,0,IF(U177&lt;35%,R177*S177*T177*F!$B$33,IF(U177&lt;40%,R177*S177*T177*F!$B$38,IF(U177&lt;45%,R177*S177*T177*F!$B$43,IF(U177&lt;50%,R177*S177*T177*F!$B$48,IF(U177=50%,R177*S177*T177*F!$B$50,IF(U177=51%,R177*S177*T177*F!$B$51,IF(U177=52%,R177*S177*T177*F!$B$52,IF(U177=53%,R177*S177*T177*F!$B$53,IF(U177=54%,R177*S177*T177*F!$B$54,IF(U177=55%,R177*S177*T177*F!$B$55,IF(U177=56%,R177*S177*T177*F!$B$56,IF(U177=57%,R177*S177*T177*F!$B$57,IF(U177=58%,R177*S177*T177*F!$B$58,IF(U177=59%,R177*S177*T177*F!$B$59,IF(U177=60%,R177*S177*T177*F!$B$60,IF(U177=61%,R177*S177*T177*F!$B$61,IF(U177=62%,R177*S177*T177*F!$B$62,IF(U177=63%,R177*S177*T177*F!$B$63,IF(U177=64%,R177*S177*T177*F!$B$64,IF(U177=65%,R177*S177*T177*F!$B$65,IF(U177=66%,R177*S177*T177*F!$B$66,IF(U177=67%,R177*S177*T177*F!$B$67,IF(U177=68%,R177*S177*T177*F!$B$68,IF(U177=69%,R177*S177*T177*F!$B$69,IF(U177=70%,R177*S177*T177*F!$B$70,IF(U177=71%,R177*S177*T177*F!$B$71,IF(U177=72%,R177*S177*T177*F!$B$72,IF(U177=73%,R177*S177*T177*F!$B$73,IF(U177=74%,R177*S177*T177*F!$B$74,IF(U177=75%,R177*S177*T177*F!$B$75,IF(U177=76%,R177*S177*T177*F!$B$76,IF(U177=77%,R177*S177*T177*F!$B$77,IF(U177=78%,R177*S177*T177*F!$B$78,IF(U177=79%,R177*S177*T177*F!$B$79,IF(U177=80%,R177*S177*T177*F!$B$80,IF(U177=81%,R177*S177*T177*F!$B$81,IF(U177=82%,R177*S177*T177*F!$B$82,IF(U177=83%,R177*S177*T177*F!$B$83,IF(U177=84%,R177*S177*T177*F!$B$84,IF(U177=85%,R177*S177*T177*F!$B$85,IF(U177=86%,R177*S177*T177*F!$B$86,IF(U177=87%,R177*S177*T177*F!$B$87,IF(U177=88%,R177*S177*T177*F!$B$88,IF(U177=89%,R177*S177*T177*F!$B$89,IF(U177=90%,R177*S177*T177*F!$B$90,IF(U177=91%,R177*S177*T177*F!$B$91,IF(U177=92%,R177*S177*T177*F!$B$92,IF(U177=93%,R177*S177*T177*F!$B$93,IF(U177=94%,R177*S177*T177*F!$B$94,IF(U177=95%,R177*S177*T177*F!$B$95,IF(U177=96%,R177*S177*T177*F!$B$96,IF(U177=97%,R177*S177*T177*F!$B$97,IF(U177=98%,R177*S177*T177*F!$B$98,IF(U177=99%,R177*S177*T177*F!$B$99,IF(U177&gt;99%,R177*S177*T177*F!$B$100)))))))))))))))))))))))))))))))))))))))))))))))))))))))))*IF(ISNUMBER(E177),E177,1)*IF(ISNUMBER(D177),D177,1)</f>
        <v>0</v>
      </c>
      <c r="AA177" s="6">
        <f>G177*H177+K177*L177+O177*P177+S177*T177</f>
        <v>0</v>
      </c>
      <c r="AB177" s="115">
        <f>(H177*(IF(I177&lt;45%,0.5,IF(I177&lt;55%,0.8,IF(I177&lt;65%,0.9,IF(I177&lt;75%,1,IF(I177&lt;85%,1.1,1.2))))))+L177*(IF(M177&lt;45%,0.5,IF(M177&lt;55%,0.8,IF(M177&lt;65%,0.9,IF(M177&lt;75%,1,IF(M177&lt;85%,1.1,1.2))))))+P177*(IF(Q177&lt;45%,0.5,IF(Q177&lt;55%,0.8,IF(Q177&lt;65%,0.9,IF(Q177&lt;75%,1,IF(Q177&lt;85%,1.1,1.2))))))+T177*(IF(U177&lt;45%,0.5,IF(U177&lt;55%,0.8,IF(U177&lt;65%,0.9,IF(U177&lt;75%,1,IF(U177&lt;85%,1.1,1.2)))))))*IF(D177&gt;=0.8,6,IF(D177&lt;=0.4,1.5,3))</f>
        <v>0</v>
      </c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</row>
    <row r="178" spans="1:62" x14ac:dyDescent="0.25">
      <c r="A178" s="1125"/>
      <c r="B178" s="61" t="str">
        <f t="shared" ref="B178:E178" si="361">IF(B116="","",B116)</f>
        <v/>
      </c>
      <c r="C178" s="62" t="str">
        <f t="shared" si="361"/>
        <v/>
      </c>
      <c r="D178" s="63">
        <f t="shared" si="356"/>
        <v>0</v>
      </c>
      <c r="E178" s="64" t="str">
        <f t="shared" si="361"/>
        <v/>
      </c>
      <c r="F178" s="150"/>
      <c r="G178" s="151"/>
      <c r="H178" s="151"/>
      <c r="I178" s="102">
        <f t="shared" si="351"/>
        <v>0</v>
      </c>
      <c r="J178" s="150"/>
      <c r="K178" s="100"/>
      <c r="L178" s="100"/>
      <c r="M178" s="102">
        <f t="shared" si="352"/>
        <v>0</v>
      </c>
      <c r="N178" s="150"/>
      <c r="O178" s="100"/>
      <c r="P178" s="100"/>
      <c r="Q178" s="102">
        <f t="shared" si="353"/>
        <v>0</v>
      </c>
      <c r="R178" s="150"/>
      <c r="S178" s="100"/>
      <c r="T178" s="100"/>
      <c r="U178" s="101">
        <f t="shared" si="354"/>
        <v>0</v>
      </c>
      <c r="V178" s="110">
        <f t="shared" si="357"/>
        <v>0</v>
      </c>
      <c r="W178" s="111">
        <f t="shared" si="358"/>
        <v>0</v>
      </c>
      <c r="X178" s="53">
        <f>ROUND(IFERROR((W178/(Y178*IF(ISNUMBER(E178),E178,1))),0),2)</f>
        <v>0</v>
      </c>
      <c r="Y178" s="90" t="str">
        <f t="shared" si="223"/>
        <v/>
      </c>
      <c r="Z178" s="5">
        <f>(IF(I178&lt;30%,0,IF(I178&lt;35%,F178*G178*H178*F!$B$33,IF(I178&lt;40%,F178*G178*H178*F!$B$38,IF(I178&lt;45%,F178*G178*H178*F!$B$43,IF(I178&lt;50%,F178*G178*H178*F!$B$48,IF(I178=50%,F178*G178*H178*F!$B$50,IF(I178=51%,F178*G178*H178*F!$B$51,IF(I178=52%,F178*G178*H178*F!$B$52,IF(I178=53%,F178*G178*H178*F!$B$53,IF(I178=54%,F178*G178*H178*F!$B$54,IF(I178=55%,F178*G178*H178*F!$B$55,IF(I178=56%,F178*G178*H178*F!$B$56,IF(I178=57%,F178*G178*H178*F!$B$57,IF(I178=58%,F178*G178*H178*F!$B$58,IF(I178=59%,F178*G178*H178*F!$B$59,IF(I178=60%,F178*G178*H178*F!$B$60,IF(I178=61%,F178*G178*H178*F!$B$61,IF(I178=62%,F178*G178*H178*F!$B$62,IF(I178=63%,F178*G178*H178*F!$B$63,IF(I178=64%,F178*G178*H178*F!$B$64,IF(I178=65%,F178*G178*H178*F!$B$65,IF(I178=66%,F178*G178*H178*F!$B$66,IF(I178=67%,F178*G178*H178*F!$B$67,IF(I178=68%,F178*G178*H178*F!$B$68,IF(I178=69%,F178*G178*H178*F!$B$69,IF(I178=70%,F178*G178*H178*F!$B$70,IF(I178=71%,F178*G178*H178*F!$B$71,IF(I178=72%,F178*G178*H178*F!$B$72,IF(I178=73%,F178*G178*H178*F!$B$73,IF(I178=74%,F178*G178*H178*F!$B$74,IF(I178=75%,F178*G178*H178*F!$B$75,IF(I178=76%,F178*G178*H178*F!$B$76,IF(I178=77%,F178*G178*H178*F!$B$77,IF(I178=78%,F178*G178*H178*F!$B$78,IF(I178=79%,F178*G178*H178*F!$B$79,IF(I178=80%,F178*G178*H178*F!$B$80,IF(I178=81%,F178*G178*H178*F!$B$81,IF(I178=82%,F178*G178*H178*F!$B$82,IF(I178=83%,F178*G178*H178*F!$B$83,IF(I178=84%,F178*G178*H178*F!$B$84,IF(I178=85%,F178*G178*H178*F!$B$85,IF(I178=86%,F178*G178*H178*F!$B$86,IF(I178=87%,F178*G178*H178*F!$B$87,IF(I178=88%,F178*G178*H178*F!$B$88,IF(I178=89%,F178*G178*H178*F!$B$89,IF(I178=90%,F178*G178*H178*F!$B$90,IF(I178=91%,F178*G178*H178*F!$B$91,IF(I178=92%,F178*G178*H178*F!$B$92,IF(I178=93%,F178*G178*H178*F!$B$93,IF(I178=94%,F178*G178*H178*F!$B$94,IF(I178=95%,F178*G178*H178*F!$B$95,IF(I178=96%,F178*G178*H178*F!$B$96,IF(I178=97%,F178*G178*H178*F!$B$97,IF(I178=98%,F178*G178*H178*F!$B$98,IF(I178=99%,F178*G178*H178*F!$B$99,IF(I178&gt;99%,F178*G178*H178*F!$B$100,))))))))))))))))))))))))))))))))))))))))))))))))))))))))+IF(M178&lt;30%,0,IF(M178&lt;35%,J178*K178*L178*F!$B$33,IF(M178&lt;40%,J178*K178*L178*F!$B$38,IF(M178&lt;45%,J178*K178*L178*F!$B$43,IF(M178&lt;50%,J178*K178*L178*F!$B$48,IF(M178=50%,J178*K178*L178*F!$B$50,IF(M178=51%,J178*K178*L178*F!$B$51,IF(M178=52%,J178*K178*L178*F!$B$52,IF(M178=53%,J178*K178*L178*F!$B$53,IF(M178=54%,J178*K178*L178*F!$B$54,IF(M178=55%,J178*K178*L178*F!$B$55,IF(M178=56%,J178*K178*L178*F!$B$56,IF(M178=57%,J178*K178*L178*F!$B$57,IF(M178=58%,J178*K178*L178*F!$B$58,IF(M178=59%,J178*K178*L178*F!$B$59,IF(M178=60%,J178*K178*L178*F!$B$60,IF(M178=61%,J178*K178*L178*F!$B$61,IF(M178=62%,J178*K178*L178*F!$B$62,IF(M178=63%,J178*K178*L178*F!$B$63,IF(M178=64%,J178*K178*L178*F!$B$64,IF(M178=65%,J178*K178*L178*F!$B$65,IF(M178=66%,J178*K178*L178*F!$B$66,IF(M178=67%,J178*K178*L178*F!$B$67,IF(M178=68%,J178*K178*L178*F!$B$68,IF(M178=69%,J178*K178*L178*F!$B$69,IF(M178=70%,J178*K178*L178*F!$B$70,IF(M178=71%,J178*K178*L178*F!$B$71,IF(M178=72%,J178*K178*L178*F!$B$72,IF(M178=73%,J178*K178*L178*F!$B$73,IF(M178=74%,J178*K178*L178*F!$B$74,IF(M178=75%,J178*K178*L178*F!$B$75,IF(M178=76%,J178*K178*L178*F!$B$76,IF(M178=77%,J178*K178*L178*F!$B$77,IF(M178=78%,J178*K178*L178*F!$B$78,IF(M178=79%,J178*K178*L178*F!$B$79,IF(M178=80%,J178*K178*L178*F!$B$80,IF(M178=81%,J178*K178*L178*F!$B$81,IF(M178=82%,J178*K178*L178*F!$B$82,IF(M178=83%,J178*K178*L178*F!$B$83,IF(M178=84%,J178*K178*L178*F!$B$84,IF(M178=85%,J178*K178*L178*F!$B$85,IF(M178=86%,J178*K178*L178*F!$B$86,IF(M178=87%,J178*K178*L178*F!$B$87,IF(M178=88%,J178*K178*L178*F!$B$88,IF(M178=89%,J178*K178*L178*F!$B$89,IF(M178=90%,J178*K178*L178*F!$B$90,IF(M178=91%,J178*K178*L178*F!$B$91,IF(M178=92%,J178*K178*L178*F!$B$92,IF(M178=93%,J178*K178*L178*F!$B$93,IF(M178=94%,J178*K178*L178*F!$B$94,IF(M178=95%,J178*K178*L178*F!$B$95,IF(M178=96%,J178*K178*L178*F!$B$96,IF(M178=97%,J178*K178*L178*F!$B$97,IF(M178=98%,J178*K178*L178*F!$B$98,IF(M178=99%,J178*K178*L178*F!$B$99,IF(M178&gt;99%,J178*K178*L178*F!$B$100,))))))))))))))))))))))))))))))))))))))))))))))))))))))))+IF(Q178&lt;30%,0,IF(Q178&lt;35%,N178*O178*P178*F!$B$33,IF(Q178&lt;40%,N178*O178*P178*F!$B$38,IF(Q178&lt;45%,N178*O178*P178*F!$B$43,IF(Q178&lt;50%,N178*O178*P178*F!$B$48,IF(Q178=50%,N178*O178*P178*F!$B$50,IF(Q178=51%,N178*O178*P178*F!$B$51,IF(Q178=52%,N178*O178*P178*F!$B$52,IF(Q178=53%,N178*O178*P178*F!$B$53,IF(Q178=54%,N178*O178*P178*F!$B$54,IF(Q178=55%,N178*O178*P178*F!$B$55,IF(Q178=56%,N178*O178*P178*F!$B$56,IF(Q178=57%,N178*O178*P178*F!$B$57,IF(Q178=58%,N178*O178*P178*F!$B$58,IF(Q178=59%,N178*O178*P178*F!$B$59,IF(Q178=60%,N178*O178*P178*F!$B$60,IF(Q178=61%,N178*O178*P178*F!$B$61,IF(Q178=62%,N178*O178*P178*F!$B$62,IF(Q178=63%,N178*O178*P178*F!$B$63,IF(Q178=64%,N178*O178*P178*F!$B$64,IF(Q178=65%,N178*O178*P178*F!$B$65,IF(Q178=66%,N178*O178*P178*F!$B$66,IF(Q178=67%,N178*O178*P178*F!$B$67,IF(Q178=68%,N178*O178*P178*F!$B$68,IF(Q178=69%,N178*O178*P178*F!$B$69,IF(Q178=70%,N178*O178*P178*F!$B$70,IF(Q178=71%,N178*O178*P178*F!$B$71,IF(Q178=72%,N178*O178*P178*F!$B$72,IF(Q178=73%,N178*O178*P178*F!$B$73,IF(Q178=74%,N178*O178*P178*F!$B$74,IF(Q178=75%,N178*O178*P178*F!$B$75,IF(Q178=76%,N178*O178*P178*F!$B$76,IF(Q178=77%,N178*O178*P178*F!$B$77,IF(Q178=78%,N178*O178*P178*F!$B$78,IF(Q178=79%,N178*O178*P178*F!$B$79,IF(Q178=80%,N178*O178*P178*F!$B$80,IF(Q178=81%,N178*O178*P178*F!$B$81,IF(Q178=82%,N178*O178*P178*F!$B$82,IF(Q178=83%,N178*O178*P178*F!$B$83,IF(Q178=84%,N178*O178*P178*F!$B$84,IF(Q178=85%,N178*O178*P178*F!$B$85,IF(Q178=86%,N178*O178*P178*F!$B$86,IF(Q178=87%,N178*O178*P178*F!$B$87,IF(Q178=88%,N178*O178*P178*F!$B$88,IF(Q178=89%,N178*O178*P178*F!$B$89,IF(Q178=90%,N178*O178*P178*F!$B$90,IF(Q178=91%,N178*O178*P178*F!$B$91,IF(Q178=92%,N178*O178*P178*F!$B$92,IF(Q178=93%,N178*O178*P178*F!$B$93,IF(Q178=94%,N178*O178*P178*F!$B$94,IF(Q178=95%,N178*O178*P178*F!$B$95,IF(Q178=96%,N178*O178*P178*F!$B$96,IF(Q178=97%,N178*O178*P178*F!$B$97,IF(Q178=98%,N178*O178*P178*F!$B$98,IF(Q178=99%,N178*O178*P178*F!$B$99,IF(Q178&gt;99%,N178*O178*P178*F!$B$100,))))))))))))))))))))))))))))))))))))))))))))))))))))))))+IF(U178&lt;30%,0,IF(U178&lt;35%,R178*S178*T178*F!$B$33,IF(U178&lt;40%,R178*S178*T178*F!$B$38,IF(U178&lt;45%,R178*S178*T178*F!$B$43,IF(U178&lt;50%,R178*S178*T178*F!$B$48,IF(U178=50%,R178*S178*T178*F!$B$50,IF(U178=51%,R178*S178*T178*F!$B$51,IF(U178=52%,R178*S178*T178*F!$B$52,IF(U178=53%,R178*S178*T178*F!$B$53,IF(U178=54%,R178*S178*T178*F!$B$54,IF(U178=55%,R178*S178*T178*F!$B$55,IF(U178=56%,R178*S178*T178*F!$B$56,IF(U178=57%,R178*S178*T178*F!$B$57,IF(U178=58%,R178*S178*T178*F!$B$58,IF(U178=59%,R178*S178*T178*F!$B$59,IF(U178=60%,R178*S178*T178*F!$B$60,IF(U178=61%,R178*S178*T178*F!$B$61,IF(U178=62%,R178*S178*T178*F!$B$62,IF(U178=63%,R178*S178*T178*F!$B$63,IF(U178=64%,R178*S178*T178*F!$B$64,IF(U178=65%,R178*S178*T178*F!$B$65,IF(U178=66%,R178*S178*T178*F!$B$66,IF(U178=67%,R178*S178*T178*F!$B$67,IF(U178=68%,R178*S178*T178*F!$B$68,IF(U178=69%,R178*S178*T178*F!$B$69,IF(U178=70%,R178*S178*T178*F!$B$70,IF(U178=71%,R178*S178*T178*F!$B$71,IF(U178=72%,R178*S178*T178*F!$B$72,IF(U178=73%,R178*S178*T178*F!$B$73,IF(U178=74%,R178*S178*T178*F!$B$74,IF(U178=75%,R178*S178*T178*F!$B$75,IF(U178=76%,R178*S178*T178*F!$B$76,IF(U178=77%,R178*S178*T178*F!$B$77,IF(U178=78%,R178*S178*T178*F!$B$78,IF(U178=79%,R178*S178*T178*F!$B$79,IF(U178=80%,R178*S178*T178*F!$B$80,IF(U178=81%,R178*S178*T178*F!$B$81,IF(U178=82%,R178*S178*T178*F!$B$82,IF(U178=83%,R178*S178*T178*F!$B$83,IF(U178=84%,R178*S178*T178*F!$B$84,IF(U178=85%,R178*S178*T178*F!$B$85,IF(U178=86%,R178*S178*T178*F!$B$86,IF(U178=87%,R178*S178*T178*F!$B$87,IF(U178=88%,R178*S178*T178*F!$B$88,IF(U178=89%,R178*S178*T178*F!$B$89,IF(U178=90%,R178*S178*T178*F!$B$90,IF(U178=91%,R178*S178*T178*F!$B$91,IF(U178=92%,R178*S178*T178*F!$B$92,IF(U178=93%,R178*S178*T178*F!$B$93,IF(U178=94%,R178*S178*T178*F!$B$94,IF(U178=95%,R178*S178*T178*F!$B$95,IF(U178=96%,R178*S178*T178*F!$B$96,IF(U178=97%,R178*S178*T178*F!$B$97,IF(U178=98%,R178*S178*T178*F!$B$98,IF(U178=99%,R178*S178*T178*F!$B$99,IF(U178&gt;99%,R178*S178*T178*F!$B$100)))))))))))))))))))))))))))))))))))))))))))))))))))))))))*IF(ISNUMBER(E178),E178,1)*IF(ISNUMBER(D178),D178,1)</f>
        <v>0</v>
      </c>
      <c r="AA178" s="5">
        <f>G178*H178+K178*L178+O178*P178+S178*T178</f>
        <v>0</v>
      </c>
      <c r="AB178" s="112">
        <f>(H178*(IF(I178&lt;45%,0.5,IF(I178&lt;55%,0.8,IF(I178&lt;65%,0.9,IF(I178&lt;75%,1,IF(I178&lt;85%,1.1,1.2))))))+L178*(IF(M178&lt;45%,0.5,IF(M178&lt;55%,0.8,IF(M178&lt;65%,0.9,IF(M178&lt;75%,1,IF(M178&lt;85%,1.1,1.2))))))+P178*(IF(Q178&lt;45%,0.5,IF(Q178&lt;55%,0.8,IF(Q178&lt;65%,0.9,IF(Q178&lt;75%,1,IF(Q178&lt;85%,1.1,1.2))))))+T178*(IF(U178&lt;45%,0.5,IF(U178&lt;55%,0.8,IF(U178&lt;65%,0.9,IF(U178&lt;75%,1,IF(U178&lt;85%,1.1,1.2)))))))*IF(D178&gt;=0.8,6,IF(D178&lt;=0.4,1.5,3))</f>
        <v>0</v>
      </c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</row>
    <row r="179" spans="1:62" x14ac:dyDescent="0.25">
      <c r="A179" s="1125"/>
      <c r="B179" s="61" t="str">
        <f t="shared" ref="B179:E179" si="362">IF(B117="","",B117)</f>
        <v/>
      </c>
      <c r="C179" s="62" t="str">
        <f t="shared" si="362"/>
        <v/>
      </c>
      <c r="D179" s="63">
        <f t="shared" si="356"/>
        <v>0</v>
      </c>
      <c r="E179" s="64" t="str">
        <f t="shared" si="362"/>
        <v/>
      </c>
      <c r="F179" s="152"/>
      <c r="G179" s="153"/>
      <c r="H179" s="153"/>
      <c r="I179" s="95">
        <f t="shared" si="351"/>
        <v>0</v>
      </c>
      <c r="J179" s="152"/>
      <c r="K179" s="94"/>
      <c r="L179" s="94"/>
      <c r="M179" s="95">
        <f t="shared" si="352"/>
        <v>0</v>
      </c>
      <c r="N179" s="152"/>
      <c r="O179" s="94"/>
      <c r="P179" s="94"/>
      <c r="Q179" s="95">
        <f t="shared" si="353"/>
        <v>0</v>
      </c>
      <c r="R179" s="152"/>
      <c r="S179" s="94"/>
      <c r="T179" s="94"/>
      <c r="U179" s="93">
        <f t="shared" si="354"/>
        <v>0</v>
      </c>
      <c r="V179" s="113">
        <f t="shared" si="357"/>
        <v>0</v>
      </c>
      <c r="W179" s="114">
        <f t="shared" si="358"/>
        <v>0</v>
      </c>
      <c r="X179" s="36">
        <f t="shared" ref="X179" si="363">ROUND(IFERROR((W179/(Y179*IF(ISNUMBER(E179),E179,1))),0),2)</f>
        <v>0</v>
      </c>
      <c r="Y179" s="90" t="str">
        <f t="shared" si="223"/>
        <v/>
      </c>
      <c r="Z179" s="6">
        <f>(IF(I179&lt;30%,0,IF(I179&lt;35%,F179*G179*H179*F!$B$33,IF(I179&lt;40%,F179*G179*H179*F!$B$38,IF(I179&lt;45%,F179*G179*H179*F!$B$43,IF(I179&lt;50%,F179*G179*H179*F!$B$48,IF(I179=50%,F179*G179*H179*F!$B$50,IF(I179=51%,F179*G179*H179*F!$B$51,IF(I179=52%,F179*G179*H179*F!$B$52,IF(I179=53%,F179*G179*H179*F!$B$53,IF(I179=54%,F179*G179*H179*F!$B$54,IF(I179=55%,F179*G179*H179*F!$B$55,IF(I179=56%,F179*G179*H179*F!$B$56,IF(I179=57%,F179*G179*H179*F!$B$57,IF(I179=58%,F179*G179*H179*F!$B$58,IF(I179=59%,F179*G179*H179*F!$B$59,IF(I179=60%,F179*G179*H179*F!$B$60,IF(I179=61%,F179*G179*H179*F!$B$61,IF(I179=62%,F179*G179*H179*F!$B$62,IF(I179=63%,F179*G179*H179*F!$B$63,IF(I179=64%,F179*G179*H179*F!$B$64,IF(I179=65%,F179*G179*H179*F!$B$65,IF(I179=66%,F179*G179*H179*F!$B$66,IF(I179=67%,F179*G179*H179*F!$B$67,IF(I179=68%,F179*G179*H179*F!$B$68,IF(I179=69%,F179*G179*H179*F!$B$69,IF(I179=70%,F179*G179*H179*F!$B$70,IF(I179=71%,F179*G179*H179*F!$B$71,IF(I179=72%,F179*G179*H179*F!$B$72,IF(I179=73%,F179*G179*H179*F!$B$73,IF(I179=74%,F179*G179*H179*F!$B$74,IF(I179=75%,F179*G179*H179*F!$B$75,IF(I179=76%,F179*G179*H179*F!$B$76,IF(I179=77%,F179*G179*H179*F!$B$77,IF(I179=78%,F179*G179*H179*F!$B$78,IF(I179=79%,F179*G179*H179*F!$B$79,IF(I179=80%,F179*G179*H179*F!$B$80,IF(I179=81%,F179*G179*H179*F!$B$81,IF(I179=82%,F179*G179*H179*F!$B$82,IF(I179=83%,F179*G179*H179*F!$B$83,IF(I179=84%,F179*G179*H179*F!$B$84,IF(I179=85%,F179*G179*H179*F!$B$85,IF(I179=86%,F179*G179*H179*F!$B$86,IF(I179=87%,F179*G179*H179*F!$B$87,IF(I179=88%,F179*G179*H179*F!$B$88,IF(I179=89%,F179*G179*H179*F!$B$89,IF(I179=90%,F179*G179*H179*F!$B$90,IF(I179=91%,F179*G179*H179*F!$B$91,IF(I179=92%,F179*G179*H179*F!$B$92,IF(I179=93%,F179*G179*H179*F!$B$93,IF(I179=94%,F179*G179*H179*F!$B$94,IF(I179=95%,F179*G179*H179*F!$B$95,IF(I179=96%,F179*G179*H179*F!$B$96,IF(I179=97%,F179*G179*H179*F!$B$97,IF(I179=98%,F179*G179*H179*F!$B$98,IF(I179=99%,F179*G179*H179*F!$B$99,IF(I179&gt;99%,F179*G179*H179*F!$B$100,))))))))))))))))))))))))))))))))))))))))))))))))))))))))+IF(M179&lt;30%,0,IF(M179&lt;35%,J179*K179*L179*F!$B$33,IF(M179&lt;40%,J179*K179*L179*F!$B$38,IF(M179&lt;45%,J179*K179*L179*F!$B$43,IF(M179&lt;50%,J179*K179*L179*F!$B$48,IF(M179=50%,J179*K179*L179*F!$B$50,IF(M179=51%,J179*K179*L179*F!$B$51,IF(M179=52%,J179*K179*L179*F!$B$52,IF(M179=53%,J179*K179*L179*F!$B$53,IF(M179=54%,J179*K179*L179*F!$B$54,IF(M179=55%,J179*K179*L179*F!$B$55,IF(M179=56%,J179*K179*L179*F!$B$56,IF(M179=57%,J179*K179*L179*F!$B$57,IF(M179=58%,J179*K179*L179*F!$B$58,IF(M179=59%,J179*K179*L179*F!$B$59,IF(M179=60%,J179*K179*L179*F!$B$60,IF(M179=61%,J179*K179*L179*F!$B$61,IF(M179=62%,J179*K179*L179*F!$B$62,IF(M179=63%,J179*K179*L179*F!$B$63,IF(M179=64%,J179*K179*L179*F!$B$64,IF(M179=65%,J179*K179*L179*F!$B$65,IF(M179=66%,J179*K179*L179*F!$B$66,IF(M179=67%,J179*K179*L179*F!$B$67,IF(M179=68%,J179*K179*L179*F!$B$68,IF(M179=69%,J179*K179*L179*F!$B$69,IF(M179=70%,J179*K179*L179*F!$B$70,IF(M179=71%,J179*K179*L179*F!$B$71,IF(M179=72%,J179*K179*L179*F!$B$72,IF(M179=73%,J179*K179*L179*F!$B$73,IF(M179=74%,J179*K179*L179*F!$B$74,IF(M179=75%,J179*K179*L179*F!$B$75,IF(M179=76%,J179*K179*L179*F!$B$76,IF(M179=77%,J179*K179*L179*F!$B$77,IF(M179=78%,J179*K179*L179*F!$B$78,IF(M179=79%,J179*K179*L179*F!$B$79,IF(M179=80%,J179*K179*L179*F!$B$80,IF(M179=81%,J179*K179*L179*F!$B$81,IF(M179=82%,J179*K179*L179*F!$B$82,IF(M179=83%,J179*K179*L179*F!$B$83,IF(M179=84%,J179*K179*L179*F!$B$84,IF(M179=85%,J179*K179*L179*F!$B$85,IF(M179=86%,J179*K179*L179*F!$B$86,IF(M179=87%,J179*K179*L179*F!$B$87,IF(M179=88%,J179*K179*L179*F!$B$88,IF(M179=89%,J179*K179*L179*F!$B$89,IF(M179=90%,J179*K179*L179*F!$B$90,IF(M179=91%,J179*K179*L179*F!$B$91,IF(M179=92%,J179*K179*L179*F!$B$92,IF(M179=93%,J179*K179*L179*F!$B$93,IF(M179=94%,J179*K179*L179*F!$B$94,IF(M179=95%,J179*K179*L179*F!$B$95,IF(M179=96%,J179*K179*L179*F!$B$96,IF(M179=97%,J179*K179*L179*F!$B$97,IF(M179=98%,J179*K179*L179*F!$B$98,IF(M179=99%,J179*K179*L179*F!$B$99,IF(M179&gt;99%,J179*K179*L179*F!$B$100,))))))))))))))))))))))))))))))))))))))))))))))))))))))))+IF(Q179&lt;30%,0,IF(Q179&lt;35%,N179*O179*P179*F!$B$33,IF(Q179&lt;40%,N179*O179*P179*F!$B$38,IF(Q179&lt;45%,N179*O179*P179*F!$B$43,IF(Q179&lt;50%,N179*O179*P179*F!$B$48,IF(Q179=50%,N179*O179*P179*F!$B$50,IF(Q179=51%,N179*O179*P179*F!$B$51,IF(Q179=52%,N179*O179*P179*F!$B$52,IF(Q179=53%,N179*O179*P179*F!$B$53,IF(Q179=54%,N179*O179*P179*F!$B$54,IF(Q179=55%,N179*O179*P179*F!$B$55,IF(Q179=56%,N179*O179*P179*F!$B$56,IF(Q179=57%,N179*O179*P179*F!$B$57,IF(Q179=58%,N179*O179*P179*F!$B$58,IF(Q179=59%,N179*O179*P179*F!$B$59,IF(Q179=60%,N179*O179*P179*F!$B$60,IF(Q179=61%,N179*O179*P179*F!$B$61,IF(Q179=62%,N179*O179*P179*F!$B$62,IF(Q179=63%,N179*O179*P179*F!$B$63,IF(Q179=64%,N179*O179*P179*F!$B$64,IF(Q179=65%,N179*O179*P179*F!$B$65,IF(Q179=66%,N179*O179*P179*F!$B$66,IF(Q179=67%,N179*O179*P179*F!$B$67,IF(Q179=68%,N179*O179*P179*F!$B$68,IF(Q179=69%,N179*O179*P179*F!$B$69,IF(Q179=70%,N179*O179*P179*F!$B$70,IF(Q179=71%,N179*O179*P179*F!$B$71,IF(Q179=72%,N179*O179*P179*F!$B$72,IF(Q179=73%,N179*O179*P179*F!$B$73,IF(Q179=74%,N179*O179*P179*F!$B$74,IF(Q179=75%,N179*O179*P179*F!$B$75,IF(Q179=76%,N179*O179*P179*F!$B$76,IF(Q179=77%,N179*O179*P179*F!$B$77,IF(Q179=78%,N179*O179*P179*F!$B$78,IF(Q179=79%,N179*O179*P179*F!$B$79,IF(Q179=80%,N179*O179*P179*F!$B$80,IF(Q179=81%,N179*O179*P179*F!$B$81,IF(Q179=82%,N179*O179*P179*F!$B$82,IF(Q179=83%,N179*O179*P179*F!$B$83,IF(Q179=84%,N179*O179*P179*F!$B$84,IF(Q179=85%,N179*O179*P179*F!$B$85,IF(Q179=86%,N179*O179*P179*F!$B$86,IF(Q179=87%,N179*O179*P179*F!$B$87,IF(Q179=88%,N179*O179*P179*F!$B$88,IF(Q179=89%,N179*O179*P179*F!$B$89,IF(Q179=90%,N179*O179*P179*F!$B$90,IF(Q179=91%,N179*O179*P179*F!$B$91,IF(Q179=92%,N179*O179*P179*F!$B$92,IF(Q179=93%,N179*O179*P179*F!$B$93,IF(Q179=94%,N179*O179*P179*F!$B$94,IF(Q179=95%,N179*O179*P179*F!$B$95,IF(Q179=96%,N179*O179*P179*F!$B$96,IF(Q179=97%,N179*O179*P179*F!$B$97,IF(Q179=98%,N179*O179*P179*F!$B$98,IF(Q179=99%,N179*O179*P179*F!$B$99,IF(Q179&gt;99%,N179*O179*P179*F!$B$100,))))))))))))))))))))))))))))))))))))))))))))))))))))))))+IF(U179&lt;30%,0,IF(U179&lt;35%,R179*S179*T179*F!$B$33,IF(U179&lt;40%,R179*S179*T179*F!$B$38,IF(U179&lt;45%,R179*S179*T179*F!$B$43,IF(U179&lt;50%,R179*S179*T179*F!$B$48,IF(U179=50%,R179*S179*T179*F!$B$50,IF(U179=51%,R179*S179*T179*F!$B$51,IF(U179=52%,R179*S179*T179*F!$B$52,IF(U179=53%,R179*S179*T179*F!$B$53,IF(U179=54%,R179*S179*T179*F!$B$54,IF(U179=55%,R179*S179*T179*F!$B$55,IF(U179=56%,R179*S179*T179*F!$B$56,IF(U179=57%,R179*S179*T179*F!$B$57,IF(U179=58%,R179*S179*T179*F!$B$58,IF(U179=59%,R179*S179*T179*F!$B$59,IF(U179=60%,R179*S179*T179*F!$B$60,IF(U179=61%,R179*S179*T179*F!$B$61,IF(U179=62%,R179*S179*T179*F!$B$62,IF(U179=63%,R179*S179*T179*F!$B$63,IF(U179=64%,R179*S179*T179*F!$B$64,IF(U179=65%,R179*S179*T179*F!$B$65,IF(U179=66%,R179*S179*T179*F!$B$66,IF(U179=67%,R179*S179*T179*F!$B$67,IF(U179=68%,R179*S179*T179*F!$B$68,IF(U179=69%,R179*S179*T179*F!$B$69,IF(U179=70%,R179*S179*T179*F!$B$70,IF(U179=71%,R179*S179*T179*F!$B$71,IF(U179=72%,R179*S179*T179*F!$B$72,IF(U179=73%,R179*S179*T179*F!$B$73,IF(U179=74%,R179*S179*T179*F!$B$74,IF(U179=75%,R179*S179*T179*F!$B$75,IF(U179=76%,R179*S179*T179*F!$B$76,IF(U179=77%,R179*S179*T179*F!$B$77,IF(U179=78%,R179*S179*T179*F!$B$78,IF(U179=79%,R179*S179*T179*F!$B$79,IF(U179=80%,R179*S179*T179*F!$B$80,IF(U179=81%,R179*S179*T179*F!$B$81,IF(U179=82%,R179*S179*T179*F!$B$82,IF(U179=83%,R179*S179*T179*F!$B$83,IF(U179=84%,R179*S179*T179*F!$B$84,IF(U179=85%,R179*S179*T179*F!$B$85,IF(U179=86%,R179*S179*T179*F!$B$86,IF(U179=87%,R179*S179*T179*F!$B$87,IF(U179=88%,R179*S179*T179*F!$B$88,IF(U179=89%,R179*S179*T179*F!$B$89,IF(U179=90%,R179*S179*T179*F!$B$90,IF(U179=91%,R179*S179*T179*F!$B$91,IF(U179=92%,R179*S179*T179*F!$B$92,IF(U179=93%,R179*S179*T179*F!$B$93,IF(U179=94%,R179*S179*T179*F!$B$94,IF(U179=95%,R179*S179*T179*F!$B$95,IF(U179=96%,R179*S179*T179*F!$B$96,IF(U179=97%,R179*S179*T179*F!$B$97,IF(U179=98%,R179*S179*T179*F!$B$98,IF(U179=99%,R179*S179*T179*F!$B$99,IF(U179&gt;99%,R179*S179*T179*F!$B$100)))))))))))))))))))))))))))))))))))))))))))))))))))))))))*IF(ISNUMBER(E179),E179,1)*IF(ISNUMBER(D179),D179,1)</f>
        <v>0</v>
      </c>
      <c r="AA179" s="6">
        <f>G179*H179+K179*L179+O179*P179+S179*T179</f>
        <v>0</v>
      </c>
      <c r="AB179" s="115">
        <f>(H179*(IF(I179&lt;45%,0.5,IF(I179&lt;55%,0.8,IF(I179&lt;65%,0.9,IF(I179&lt;75%,1,IF(I179&lt;85%,1.1,1.2))))))+L179*(IF(M179&lt;45%,0.5,IF(M179&lt;55%,0.8,IF(M179&lt;65%,0.9,IF(M179&lt;75%,1,IF(M179&lt;85%,1.1,1.2))))))+P179*(IF(Q179&lt;45%,0.5,IF(Q179&lt;55%,0.8,IF(Q179&lt;65%,0.9,IF(Q179&lt;75%,1,IF(Q179&lt;85%,1.1,1.2))))))+T179*(IF(U179&lt;45%,0.5,IF(U179&lt;55%,0.8,IF(U179&lt;65%,0.9,IF(U179&lt;75%,1,IF(U179&lt;85%,1.1,1.2)))))))*IF(D179&gt;=0.8,6,IF(D179&lt;=0.4,1.5,3))</f>
        <v>0</v>
      </c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</row>
    <row r="180" spans="1:62" x14ac:dyDescent="0.25">
      <c r="A180" s="1125"/>
      <c r="B180" s="61"/>
      <c r="C180" s="62"/>
      <c r="D180" s="134">
        <f>ROUND(IFERROR((D175*(G175*H175+K175*L175+O175*P175+S175*T175)+D176*(G176*H176+K176*L176+O176*P176+S176*T176)+D177*(G177*H177+K177*L177+O177*P177+S177*T177)+D178*(G178*H178+K178*L178+O178*P178+S178*T178)+D179*(G179*H179+K179*L179+O179*P179+S179*T179))/((G175*H175+K175*L175+O175*P175+S175*T175)+(G176*H176+K176*L176+O176*P176+S176*T176)+(G177*H177+K177*L177+O177*P177+S177*T177)+(G178*H178+K178*L178+O178*P178+S178*T178)+(G179*H179+K179*L179+O179*P179+S179*T179)),0),3)</f>
        <v>0</v>
      </c>
      <c r="E180" s="64"/>
      <c r="F180" s="65" t="str">
        <f t="shared" ref="F180" si="364">IF(I180&lt;&gt;0,(IFERROR(IF($Y180&gt;15,MROUND($Y180*I180,0.5),MROUND($Y180*I180,0.1)),)),"")</f>
        <v/>
      </c>
      <c r="G180" s="151"/>
      <c r="H180" s="151"/>
      <c r="I180" s="102"/>
      <c r="J180" s="65" t="str">
        <f t="shared" ref="J180" si="365">IF(M180&lt;&gt;0,(IFERROR(IF($Y180&gt;15,MROUND($Y180*M180,0.5),MROUND($Y180*M180,0.1)),)),"")</f>
        <v/>
      </c>
      <c r="K180" s="100"/>
      <c r="L180" s="100"/>
      <c r="M180" s="102"/>
      <c r="N180" s="65" t="str">
        <f t="shared" ref="N180" si="366">IF(Q180&lt;&gt;0,(IFERROR(IF($Y180&gt;15,MROUND($Y180*Q180,0.5),MROUND($Y180*Q180,0.1)),)),"")</f>
        <v/>
      </c>
      <c r="O180" s="100"/>
      <c r="P180" s="100"/>
      <c r="Q180" s="102"/>
      <c r="R180" s="65" t="str">
        <f t="shared" ref="R180" si="367">IF(U180&lt;&gt;0,(IFERROR(IF($Y180&gt;15,MROUND($Y180*U180,0.5),MROUND($Y180*U180,0.1)),)),"")</f>
        <v/>
      </c>
      <c r="S180" s="100"/>
      <c r="T180" s="100"/>
      <c r="U180" s="101"/>
      <c r="V180" s="122">
        <f>SUM(V175:V179)</f>
        <v>0</v>
      </c>
      <c r="W180" s="117">
        <f>IFERROR(V180/AA180,0)</f>
        <v>0</v>
      </c>
      <c r="X180" s="118">
        <f>ROUND(IFERROR((D175*(I175*G175*H175+M175*K175*L175+Q175*O175*P175+U175*S175*T175)+D176*(I176*G176*H176+M176*K176*L176+Q176*O176*P176+U176*S176*T176)+D177*(I177*G177*H177+M177*K177*L177+Q177*O177*P177+U177*S177*T177)+D178*(I178*G178*H178+M178*K178*L178+Q178*O178*P178+U178*S178*T178)+D179*(I179*G179*H179+M179*K179*L179+Q179*O179*P179+U179*S179*T179))/(D175*(G175*H175+K175*L175+O175*P175+S175*T175)+D176*(G176*H176+K176*L176+O176*P176+S176*T176)+D177*(G177*H177+K177*L177+O177*P177+S177*T177)+D178*(G178*H178+K178*L178+O178*P178+S178*T178)+D179*(G179*H179+K179*L179+O179*P179+S179*T179)),0),2)</f>
        <v>0</v>
      </c>
      <c r="Y180" s="117"/>
      <c r="Z180" s="117">
        <f>SUM(Z175:Z179)</f>
        <v>0</v>
      </c>
      <c r="AA180" s="117">
        <f>SUM(AA175:AA179)</f>
        <v>0</v>
      </c>
      <c r="AB180" s="119">
        <f>IF(SUM(AB175:AB179)=0,TIME(,0,),TIME(,SUM(AB175:AB179)+30,))</f>
        <v>0</v>
      </c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</row>
    <row r="181" spans="1:62" x14ac:dyDescent="0.25">
      <c r="A181" s="1125"/>
      <c r="B181" s="61" t="str">
        <f t="shared" ref="B181:E181" si="368">IF(B119="","",B119)</f>
        <v/>
      </c>
      <c r="C181" s="62" t="str">
        <f t="shared" si="368"/>
        <v/>
      </c>
      <c r="D181" s="63">
        <f>D119</f>
        <v>0</v>
      </c>
      <c r="E181" s="64" t="str">
        <f t="shared" si="368"/>
        <v/>
      </c>
      <c r="F181" s="152"/>
      <c r="G181" s="153"/>
      <c r="H181" s="153"/>
      <c r="I181" s="95">
        <f t="shared" ref="I181:I185" si="369">IFERROR(ROUND(F181/$Y181,2),)</f>
        <v>0</v>
      </c>
      <c r="J181" s="152"/>
      <c r="K181" s="94"/>
      <c r="L181" s="94"/>
      <c r="M181" s="95">
        <f t="shared" ref="M181:M185" si="370">IFERROR(ROUND(J181/$Y181,2),)</f>
        <v>0</v>
      </c>
      <c r="N181" s="152"/>
      <c r="O181" s="94"/>
      <c r="P181" s="94"/>
      <c r="Q181" s="95">
        <f t="shared" ref="Q181:Q185" si="371">IFERROR(ROUND(N181/$Y181,2),)</f>
        <v>0</v>
      </c>
      <c r="R181" s="152"/>
      <c r="S181" s="94"/>
      <c r="T181" s="94"/>
      <c r="U181" s="93">
        <f t="shared" ref="U181:U185" si="372">IFERROR(ROUND(R181/$Y181,2),)</f>
        <v>0</v>
      </c>
      <c r="V181" s="113">
        <f>(IF(ISNUMBER(F181),F181,1)*G181*H181+IF(ISNUMBER(J181),J181,1)*K181*L181+IF(ISNUMBER(N181),N181,1)*O181*P181+IF(ISNUMBER(R181),R181,1)*S181*T181)*IF(ISNUMBER(E181),E181,1)</f>
        <v>0</v>
      </c>
      <c r="W181" s="43">
        <f>IFERROR((IF(ISNUMBER(F181),F181,1)*G181*H181+IF(ISNUMBER(J181),J181,1)*K181*L181+IF(ISNUMBER(N181),N181,1)*O181*P181+IF(ISNUMBER(R181),R181,1)*S181*T181)*IF(ISNUMBER(E181),E181,1)/(G181*H181+K181*L181+O181*P181+S181*T181),0)</f>
        <v>0</v>
      </c>
      <c r="X181" s="36">
        <f>ROUND(IFERROR((W181/(Y181*IF(ISNUMBER(E181),E181,1))),0),2)</f>
        <v>0</v>
      </c>
      <c r="Y181" s="90" t="str">
        <f t="shared" si="223"/>
        <v/>
      </c>
      <c r="Z181" s="6">
        <f>(IF(I181&lt;30%,0,IF(I181&lt;35%,F181*G181*H181*F!$B$33,IF(I181&lt;40%,F181*G181*H181*F!$B$38,IF(I181&lt;45%,F181*G181*H181*F!$B$43,IF(I181&lt;50%,F181*G181*H181*F!$B$48,IF(I181=50%,F181*G181*H181*F!$B$50,IF(I181=51%,F181*G181*H181*F!$B$51,IF(I181=52%,F181*G181*H181*F!$B$52,IF(I181=53%,F181*G181*H181*F!$B$53,IF(I181=54%,F181*G181*H181*F!$B$54,IF(I181=55%,F181*G181*H181*F!$B$55,IF(I181=56%,F181*G181*H181*F!$B$56,IF(I181=57%,F181*G181*H181*F!$B$57,IF(I181=58%,F181*G181*H181*F!$B$58,IF(I181=59%,F181*G181*H181*F!$B$59,IF(I181=60%,F181*G181*H181*F!$B$60,IF(I181=61%,F181*G181*H181*F!$B$61,IF(I181=62%,F181*G181*H181*F!$B$62,IF(I181=63%,F181*G181*H181*F!$B$63,IF(I181=64%,F181*G181*H181*F!$B$64,IF(I181=65%,F181*G181*H181*F!$B$65,IF(I181=66%,F181*G181*H181*F!$B$66,IF(I181=67%,F181*G181*H181*F!$B$67,IF(I181=68%,F181*G181*H181*F!$B$68,IF(I181=69%,F181*G181*H181*F!$B$69,IF(I181=70%,F181*G181*H181*F!$B$70,IF(I181=71%,F181*G181*H181*F!$B$71,IF(I181=72%,F181*G181*H181*F!$B$72,IF(I181=73%,F181*G181*H181*F!$B$73,IF(I181=74%,F181*G181*H181*F!$B$74,IF(I181=75%,F181*G181*H181*F!$B$75,IF(I181=76%,F181*G181*H181*F!$B$76,IF(I181=77%,F181*G181*H181*F!$B$77,IF(I181=78%,F181*G181*H181*F!$B$78,IF(I181=79%,F181*G181*H181*F!$B$79,IF(I181=80%,F181*G181*H181*F!$B$80,IF(I181=81%,F181*G181*H181*F!$B$81,IF(I181=82%,F181*G181*H181*F!$B$82,IF(I181=83%,F181*G181*H181*F!$B$83,IF(I181=84%,F181*G181*H181*F!$B$84,IF(I181=85%,F181*G181*H181*F!$B$85,IF(I181=86%,F181*G181*H181*F!$B$86,IF(I181=87%,F181*G181*H181*F!$B$87,IF(I181=88%,F181*G181*H181*F!$B$88,IF(I181=89%,F181*G181*H181*F!$B$89,IF(I181=90%,F181*G181*H181*F!$B$90,IF(I181=91%,F181*G181*H181*F!$B$91,IF(I181=92%,F181*G181*H181*F!$B$92,IF(I181=93%,F181*G181*H181*F!$B$93,IF(I181=94%,F181*G181*H181*F!$B$94,IF(I181=95%,F181*G181*H181*F!$B$95,IF(I181=96%,F181*G181*H181*F!$B$96,IF(I181=97%,F181*G181*H181*F!$B$97,IF(I181=98%,F181*G181*H181*F!$B$98,IF(I181=99%,F181*G181*H181*F!$B$99,IF(I181&gt;99%,F181*G181*H181*F!$B$100,))))))))))))))))))))))))))))))))))))))))))))))))))))))))+IF(M181&lt;30%,0,IF(M181&lt;35%,J181*K181*L181*F!$B$33,IF(M181&lt;40%,J181*K181*L181*F!$B$38,IF(M181&lt;45%,J181*K181*L181*F!$B$43,IF(M181&lt;50%,J181*K181*L181*F!$B$48,IF(M181=50%,J181*K181*L181*F!$B$50,IF(M181=51%,J181*K181*L181*F!$B$51,IF(M181=52%,J181*K181*L181*F!$B$52,IF(M181=53%,J181*K181*L181*F!$B$53,IF(M181=54%,J181*K181*L181*F!$B$54,IF(M181=55%,J181*K181*L181*F!$B$55,IF(M181=56%,J181*K181*L181*F!$B$56,IF(M181=57%,J181*K181*L181*F!$B$57,IF(M181=58%,J181*K181*L181*F!$B$58,IF(M181=59%,J181*K181*L181*F!$B$59,IF(M181=60%,J181*K181*L181*F!$B$60,IF(M181=61%,J181*K181*L181*F!$B$61,IF(M181=62%,J181*K181*L181*F!$B$62,IF(M181=63%,J181*K181*L181*F!$B$63,IF(M181=64%,J181*K181*L181*F!$B$64,IF(M181=65%,J181*K181*L181*F!$B$65,IF(M181=66%,J181*K181*L181*F!$B$66,IF(M181=67%,J181*K181*L181*F!$B$67,IF(M181=68%,J181*K181*L181*F!$B$68,IF(M181=69%,J181*K181*L181*F!$B$69,IF(M181=70%,J181*K181*L181*F!$B$70,IF(M181=71%,J181*K181*L181*F!$B$71,IF(M181=72%,J181*K181*L181*F!$B$72,IF(M181=73%,J181*K181*L181*F!$B$73,IF(M181=74%,J181*K181*L181*F!$B$74,IF(M181=75%,J181*K181*L181*F!$B$75,IF(M181=76%,J181*K181*L181*F!$B$76,IF(M181=77%,J181*K181*L181*F!$B$77,IF(M181=78%,J181*K181*L181*F!$B$78,IF(M181=79%,J181*K181*L181*F!$B$79,IF(M181=80%,J181*K181*L181*F!$B$80,IF(M181=81%,J181*K181*L181*F!$B$81,IF(M181=82%,J181*K181*L181*F!$B$82,IF(M181=83%,J181*K181*L181*F!$B$83,IF(M181=84%,J181*K181*L181*F!$B$84,IF(M181=85%,J181*K181*L181*F!$B$85,IF(M181=86%,J181*K181*L181*F!$B$86,IF(M181=87%,J181*K181*L181*F!$B$87,IF(M181=88%,J181*K181*L181*F!$B$88,IF(M181=89%,J181*K181*L181*F!$B$89,IF(M181=90%,J181*K181*L181*F!$B$90,IF(M181=91%,J181*K181*L181*F!$B$91,IF(M181=92%,J181*K181*L181*F!$B$92,IF(M181=93%,J181*K181*L181*F!$B$93,IF(M181=94%,J181*K181*L181*F!$B$94,IF(M181=95%,J181*K181*L181*F!$B$95,IF(M181=96%,J181*K181*L181*F!$B$96,IF(M181=97%,J181*K181*L181*F!$B$97,IF(M181=98%,J181*K181*L181*F!$B$98,IF(M181=99%,J181*K181*L181*F!$B$99,IF(M181&gt;99%,J181*K181*L181*F!$B$100,))))))))))))))))))))))))))))))))))))))))))))))))))))))))+IF(Q181&lt;30%,0,IF(Q181&lt;35%,N181*O181*P181*F!$B$33,IF(Q181&lt;40%,N181*O181*P181*F!$B$38,IF(Q181&lt;45%,N181*O181*P181*F!$B$43,IF(Q181&lt;50%,N181*O181*P181*F!$B$48,IF(Q181=50%,N181*O181*P181*F!$B$50,IF(Q181=51%,N181*O181*P181*F!$B$51,IF(Q181=52%,N181*O181*P181*F!$B$52,IF(Q181=53%,N181*O181*P181*F!$B$53,IF(Q181=54%,N181*O181*P181*F!$B$54,IF(Q181=55%,N181*O181*P181*F!$B$55,IF(Q181=56%,N181*O181*P181*F!$B$56,IF(Q181=57%,N181*O181*P181*F!$B$57,IF(Q181=58%,N181*O181*P181*F!$B$58,IF(Q181=59%,N181*O181*P181*F!$B$59,IF(Q181=60%,N181*O181*P181*F!$B$60,IF(Q181=61%,N181*O181*P181*F!$B$61,IF(Q181=62%,N181*O181*P181*F!$B$62,IF(Q181=63%,N181*O181*P181*F!$B$63,IF(Q181=64%,N181*O181*P181*F!$B$64,IF(Q181=65%,N181*O181*P181*F!$B$65,IF(Q181=66%,N181*O181*P181*F!$B$66,IF(Q181=67%,N181*O181*P181*F!$B$67,IF(Q181=68%,N181*O181*P181*F!$B$68,IF(Q181=69%,N181*O181*P181*F!$B$69,IF(Q181=70%,N181*O181*P181*F!$B$70,IF(Q181=71%,N181*O181*P181*F!$B$71,IF(Q181=72%,N181*O181*P181*F!$B$72,IF(Q181=73%,N181*O181*P181*F!$B$73,IF(Q181=74%,N181*O181*P181*F!$B$74,IF(Q181=75%,N181*O181*P181*F!$B$75,IF(Q181=76%,N181*O181*P181*F!$B$76,IF(Q181=77%,N181*O181*P181*F!$B$77,IF(Q181=78%,N181*O181*P181*F!$B$78,IF(Q181=79%,N181*O181*P181*F!$B$79,IF(Q181=80%,N181*O181*P181*F!$B$80,IF(Q181=81%,N181*O181*P181*F!$B$81,IF(Q181=82%,N181*O181*P181*F!$B$82,IF(Q181=83%,N181*O181*P181*F!$B$83,IF(Q181=84%,N181*O181*P181*F!$B$84,IF(Q181=85%,N181*O181*P181*F!$B$85,IF(Q181=86%,N181*O181*P181*F!$B$86,IF(Q181=87%,N181*O181*P181*F!$B$87,IF(Q181=88%,N181*O181*P181*F!$B$88,IF(Q181=89%,N181*O181*P181*F!$B$89,IF(Q181=90%,N181*O181*P181*F!$B$90,IF(Q181=91%,N181*O181*P181*F!$B$91,IF(Q181=92%,N181*O181*P181*F!$B$92,IF(Q181=93%,N181*O181*P181*F!$B$93,IF(Q181=94%,N181*O181*P181*F!$B$94,IF(Q181=95%,N181*O181*P181*F!$B$95,IF(Q181=96%,N181*O181*P181*F!$B$96,IF(Q181=97%,N181*O181*P181*F!$B$97,IF(Q181=98%,N181*O181*P181*F!$B$98,IF(Q181=99%,N181*O181*P181*F!$B$99,IF(Q181&gt;99%,N181*O181*P181*F!$B$100,))))))))))))))))))))))))))))))))))))))))))))))))))))))))+IF(U181&lt;30%,0,IF(U181&lt;35%,R181*S181*T181*F!$B$33,IF(U181&lt;40%,R181*S181*T181*F!$B$38,IF(U181&lt;45%,R181*S181*T181*F!$B$43,IF(U181&lt;50%,R181*S181*T181*F!$B$48,IF(U181=50%,R181*S181*T181*F!$B$50,IF(U181=51%,R181*S181*T181*F!$B$51,IF(U181=52%,R181*S181*T181*F!$B$52,IF(U181=53%,R181*S181*T181*F!$B$53,IF(U181=54%,R181*S181*T181*F!$B$54,IF(U181=55%,R181*S181*T181*F!$B$55,IF(U181=56%,R181*S181*T181*F!$B$56,IF(U181=57%,R181*S181*T181*F!$B$57,IF(U181=58%,R181*S181*T181*F!$B$58,IF(U181=59%,R181*S181*T181*F!$B$59,IF(U181=60%,R181*S181*T181*F!$B$60,IF(U181=61%,R181*S181*T181*F!$B$61,IF(U181=62%,R181*S181*T181*F!$B$62,IF(U181=63%,R181*S181*T181*F!$B$63,IF(U181=64%,R181*S181*T181*F!$B$64,IF(U181=65%,R181*S181*T181*F!$B$65,IF(U181=66%,R181*S181*T181*F!$B$66,IF(U181=67%,R181*S181*T181*F!$B$67,IF(U181=68%,R181*S181*T181*F!$B$68,IF(U181=69%,R181*S181*T181*F!$B$69,IF(U181=70%,R181*S181*T181*F!$B$70,IF(U181=71%,R181*S181*T181*F!$B$71,IF(U181=72%,R181*S181*T181*F!$B$72,IF(U181=73%,R181*S181*T181*F!$B$73,IF(U181=74%,R181*S181*T181*F!$B$74,IF(U181=75%,R181*S181*T181*F!$B$75,IF(U181=76%,R181*S181*T181*F!$B$76,IF(U181=77%,R181*S181*T181*F!$B$77,IF(U181=78%,R181*S181*T181*F!$B$78,IF(U181=79%,R181*S181*T181*F!$B$79,IF(U181=80%,R181*S181*T181*F!$B$80,IF(U181=81%,R181*S181*T181*F!$B$81,IF(U181=82%,R181*S181*T181*F!$B$82,IF(U181=83%,R181*S181*T181*F!$B$83,IF(U181=84%,R181*S181*T181*F!$B$84,IF(U181=85%,R181*S181*T181*F!$B$85,IF(U181=86%,R181*S181*T181*F!$B$86,IF(U181=87%,R181*S181*T181*F!$B$87,IF(U181=88%,R181*S181*T181*F!$B$88,IF(U181=89%,R181*S181*T181*F!$B$89,IF(U181=90%,R181*S181*T181*F!$B$90,IF(U181=91%,R181*S181*T181*F!$B$91,IF(U181=92%,R181*S181*T181*F!$B$92,IF(U181=93%,R181*S181*T181*F!$B$93,IF(U181=94%,R181*S181*T181*F!$B$94,IF(U181=95%,R181*S181*T181*F!$B$95,IF(U181=96%,R181*S181*T181*F!$B$96,IF(U181=97%,R181*S181*T181*F!$B$97,IF(U181=98%,R181*S181*T181*F!$B$98,IF(U181=99%,R181*S181*T181*F!$B$99,IF(U181&gt;99%,R181*S181*T181*F!$B$100)))))))))))))))))))))))))))))))))))))))))))))))))))))))))*IF(ISNUMBER(E181),E181,1)*IF(ISNUMBER(D181),D181,1)</f>
        <v>0</v>
      </c>
      <c r="AA181" s="6">
        <f>G181*H181+K181*L181+O181*P181+S181*T181</f>
        <v>0</v>
      </c>
      <c r="AB181" s="35">
        <f>(H181*(IF(I181&lt;45%,0.5,IF(I181&lt;55%,0.8,IF(I181&lt;65%,0.9,IF(I181&lt;75%,1,IF(I181&lt;85%,1.1,1.2))))))+L181*(IF(M181&lt;45%,0.5,IF(M181&lt;55%,0.8,IF(M181&lt;65%,0.9,IF(M181&lt;75%,1,IF(M181&lt;85%,1.1,1.2))))))+P181*(IF(Q181&lt;45%,0.5,IF(Q181&lt;55%,0.8,IF(Q181&lt;65%,0.9,IF(Q181&lt;75%,1,IF(Q181&lt;85%,1.1,1.2))))))+T181*(IF(U181&lt;45%,0.5,IF(U181&lt;55%,0.8,IF(U181&lt;65%,0.9,IF(U181&lt;75%,1,IF(U181&lt;85%,1.1,1.2)))))))*IF(D181&gt;=0.8,6,IF(D181&lt;=0.4,1.5,3))</f>
        <v>0</v>
      </c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</row>
    <row r="182" spans="1:62" x14ac:dyDescent="0.25">
      <c r="A182" s="1125"/>
      <c r="B182" s="61" t="str">
        <f t="shared" ref="B182:E182" si="373">IF(B120="","",B120)</f>
        <v/>
      </c>
      <c r="C182" s="62" t="str">
        <f t="shared" si="373"/>
        <v/>
      </c>
      <c r="D182" s="63">
        <f t="shared" ref="D182:D185" si="374">D120</f>
        <v>0</v>
      </c>
      <c r="E182" s="64" t="str">
        <f t="shared" si="373"/>
        <v/>
      </c>
      <c r="F182" s="150"/>
      <c r="G182" s="151"/>
      <c r="H182" s="151"/>
      <c r="I182" s="102">
        <f t="shared" si="369"/>
        <v>0</v>
      </c>
      <c r="J182" s="150"/>
      <c r="K182" s="100"/>
      <c r="L182" s="100"/>
      <c r="M182" s="102">
        <f t="shared" si="370"/>
        <v>0</v>
      </c>
      <c r="N182" s="150"/>
      <c r="O182" s="100"/>
      <c r="P182" s="100"/>
      <c r="Q182" s="102">
        <f t="shared" si="371"/>
        <v>0</v>
      </c>
      <c r="R182" s="150"/>
      <c r="S182" s="100"/>
      <c r="T182" s="100"/>
      <c r="U182" s="101">
        <f t="shared" si="372"/>
        <v>0</v>
      </c>
      <c r="V182" s="110">
        <f t="shared" ref="V182:V185" si="375">(IF(ISNUMBER(F182),F182,1)*G182*H182+IF(ISNUMBER(J182),J182,1)*K182*L182+IF(ISNUMBER(N182),N182,1)*O182*P182+IF(ISNUMBER(R182),R182,1)*S182*T182)*IF(ISNUMBER(E182),E182,1)</f>
        <v>0</v>
      </c>
      <c r="W182" s="111">
        <f t="shared" ref="W182:W185" si="376">IFERROR((IF(ISNUMBER(F182),F182,1)*G182*H182+IF(ISNUMBER(J182),J182,1)*K182*L182+IF(ISNUMBER(N182),N182,1)*O182*P182+IF(ISNUMBER(R182),R182,1)*S182*T182)*IF(ISNUMBER(E182),E182,1)/(G182*H182+K182*L182+O182*P182+S182*T182),0)</f>
        <v>0</v>
      </c>
      <c r="X182" s="53">
        <f t="shared" ref="X182:X183" si="377">ROUND(IFERROR((W182/(Y182*IF(ISNUMBER(E182),E182,1))),0),2)</f>
        <v>0</v>
      </c>
      <c r="Y182" s="90" t="str">
        <f t="shared" si="223"/>
        <v/>
      </c>
      <c r="Z182" s="5">
        <f>(IF(I182&lt;30%,0,IF(I182&lt;35%,F182*G182*H182*F!$B$33,IF(I182&lt;40%,F182*G182*H182*F!$B$38,IF(I182&lt;45%,F182*G182*H182*F!$B$43,IF(I182&lt;50%,F182*G182*H182*F!$B$48,IF(I182=50%,F182*G182*H182*F!$B$50,IF(I182=51%,F182*G182*H182*F!$B$51,IF(I182=52%,F182*G182*H182*F!$B$52,IF(I182=53%,F182*G182*H182*F!$B$53,IF(I182=54%,F182*G182*H182*F!$B$54,IF(I182=55%,F182*G182*H182*F!$B$55,IF(I182=56%,F182*G182*H182*F!$B$56,IF(I182=57%,F182*G182*H182*F!$B$57,IF(I182=58%,F182*G182*H182*F!$B$58,IF(I182=59%,F182*G182*H182*F!$B$59,IF(I182=60%,F182*G182*H182*F!$B$60,IF(I182=61%,F182*G182*H182*F!$B$61,IF(I182=62%,F182*G182*H182*F!$B$62,IF(I182=63%,F182*G182*H182*F!$B$63,IF(I182=64%,F182*G182*H182*F!$B$64,IF(I182=65%,F182*G182*H182*F!$B$65,IF(I182=66%,F182*G182*H182*F!$B$66,IF(I182=67%,F182*G182*H182*F!$B$67,IF(I182=68%,F182*G182*H182*F!$B$68,IF(I182=69%,F182*G182*H182*F!$B$69,IF(I182=70%,F182*G182*H182*F!$B$70,IF(I182=71%,F182*G182*H182*F!$B$71,IF(I182=72%,F182*G182*H182*F!$B$72,IF(I182=73%,F182*G182*H182*F!$B$73,IF(I182=74%,F182*G182*H182*F!$B$74,IF(I182=75%,F182*G182*H182*F!$B$75,IF(I182=76%,F182*G182*H182*F!$B$76,IF(I182=77%,F182*G182*H182*F!$B$77,IF(I182=78%,F182*G182*H182*F!$B$78,IF(I182=79%,F182*G182*H182*F!$B$79,IF(I182=80%,F182*G182*H182*F!$B$80,IF(I182=81%,F182*G182*H182*F!$B$81,IF(I182=82%,F182*G182*H182*F!$B$82,IF(I182=83%,F182*G182*H182*F!$B$83,IF(I182=84%,F182*G182*H182*F!$B$84,IF(I182=85%,F182*G182*H182*F!$B$85,IF(I182=86%,F182*G182*H182*F!$B$86,IF(I182=87%,F182*G182*H182*F!$B$87,IF(I182=88%,F182*G182*H182*F!$B$88,IF(I182=89%,F182*G182*H182*F!$B$89,IF(I182=90%,F182*G182*H182*F!$B$90,IF(I182=91%,F182*G182*H182*F!$B$91,IF(I182=92%,F182*G182*H182*F!$B$92,IF(I182=93%,F182*G182*H182*F!$B$93,IF(I182=94%,F182*G182*H182*F!$B$94,IF(I182=95%,F182*G182*H182*F!$B$95,IF(I182=96%,F182*G182*H182*F!$B$96,IF(I182=97%,F182*G182*H182*F!$B$97,IF(I182=98%,F182*G182*H182*F!$B$98,IF(I182=99%,F182*G182*H182*F!$B$99,IF(I182&gt;99%,F182*G182*H182*F!$B$100,))))))))))))))))))))))))))))))))))))))))))))))))))))))))+IF(M182&lt;30%,0,IF(M182&lt;35%,J182*K182*L182*F!$B$33,IF(M182&lt;40%,J182*K182*L182*F!$B$38,IF(M182&lt;45%,J182*K182*L182*F!$B$43,IF(M182&lt;50%,J182*K182*L182*F!$B$48,IF(M182=50%,J182*K182*L182*F!$B$50,IF(M182=51%,J182*K182*L182*F!$B$51,IF(M182=52%,J182*K182*L182*F!$B$52,IF(M182=53%,J182*K182*L182*F!$B$53,IF(M182=54%,J182*K182*L182*F!$B$54,IF(M182=55%,J182*K182*L182*F!$B$55,IF(M182=56%,J182*K182*L182*F!$B$56,IF(M182=57%,J182*K182*L182*F!$B$57,IF(M182=58%,J182*K182*L182*F!$B$58,IF(M182=59%,J182*K182*L182*F!$B$59,IF(M182=60%,J182*K182*L182*F!$B$60,IF(M182=61%,J182*K182*L182*F!$B$61,IF(M182=62%,J182*K182*L182*F!$B$62,IF(M182=63%,J182*K182*L182*F!$B$63,IF(M182=64%,J182*K182*L182*F!$B$64,IF(M182=65%,J182*K182*L182*F!$B$65,IF(M182=66%,J182*K182*L182*F!$B$66,IF(M182=67%,J182*K182*L182*F!$B$67,IF(M182=68%,J182*K182*L182*F!$B$68,IF(M182=69%,J182*K182*L182*F!$B$69,IF(M182=70%,J182*K182*L182*F!$B$70,IF(M182=71%,J182*K182*L182*F!$B$71,IF(M182=72%,J182*K182*L182*F!$B$72,IF(M182=73%,J182*K182*L182*F!$B$73,IF(M182=74%,J182*K182*L182*F!$B$74,IF(M182=75%,J182*K182*L182*F!$B$75,IF(M182=76%,J182*K182*L182*F!$B$76,IF(M182=77%,J182*K182*L182*F!$B$77,IF(M182=78%,J182*K182*L182*F!$B$78,IF(M182=79%,J182*K182*L182*F!$B$79,IF(M182=80%,J182*K182*L182*F!$B$80,IF(M182=81%,J182*K182*L182*F!$B$81,IF(M182=82%,J182*K182*L182*F!$B$82,IF(M182=83%,J182*K182*L182*F!$B$83,IF(M182=84%,J182*K182*L182*F!$B$84,IF(M182=85%,J182*K182*L182*F!$B$85,IF(M182=86%,J182*K182*L182*F!$B$86,IF(M182=87%,J182*K182*L182*F!$B$87,IF(M182=88%,J182*K182*L182*F!$B$88,IF(M182=89%,J182*K182*L182*F!$B$89,IF(M182=90%,J182*K182*L182*F!$B$90,IF(M182=91%,J182*K182*L182*F!$B$91,IF(M182=92%,J182*K182*L182*F!$B$92,IF(M182=93%,J182*K182*L182*F!$B$93,IF(M182=94%,J182*K182*L182*F!$B$94,IF(M182=95%,J182*K182*L182*F!$B$95,IF(M182=96%,J182*K182*L182*F!$B$96,IF(M182=97%,J182*K182*L182*F!$B$97,IF(M182=98%,J182*K182*L182*F!$B$98,IF(M182=99%,J182*K182*L182*F!$B$99,IF(M182&gt;99%,J182*K182*L182*F!$B$100,))))))))))))))))))))))))))))))))))))))))))))))))))))))))+IF(Q182&lt;30%,0,IF(Q182&lt;35%,N182*O182*P182*F!$B$33,IF(Q182&lt;40%,N182*O182*P182*F!$B$38,IF(Q182&lt;45%,N182*O182*P182*F!$B$43,IF(Q182&lt;50%,N182*O182*P182*F!$B$48,IF(Q182=50%,N182*O182*P182*F!$B$50,IF(Q182=51%,N182*O182*P182*F!$B$51,IF(Q182=52%,N182*O182*P182*F!$B$52,IF(Q182=53%,N182*O182*P182*F!$B$53,IF(Q182=54%,N182*O182*P182*F!$B$54,IF(Q182=55%,N182*O182*P182*F!$B$55,IF(Q182=56%,N182*O182*P182*F!$B$56,IF(Q182=57%,N182*O182*P182*F!$B$57,IF(Q182=58%,N182*O182*P182*F!$B$58,IF(Q182=59%,N182*O182*P182*F!$B$59,IF(Q182=60%,N182*O182*P182*F!$B$60,IF(Q182=61%,N182*O182*P182*F!$B$61,IF(Q182=62%,N182*O182*P182*F!$B$62,IF(Q182=63%,N182*O182*P182*F!$B$63,IF(Q182=64%,N182*O182*P182*F!$B$64,IF(Q182=65%,N182*O182*P182*F!$B$65,IF(Q182=66%,N182*O182*P182*F!$B$66,IF(Q182=67%,N182*O182*P182*F!$B$67,IF(Q182=68%,N182*O182*P182*F!$B$68,IF(Q182=69%,N182*O182*P182*F!$B$69,IF(Q182=70%,N182*O182*P182*F!$B$70,IF(Q182=71%,N182*O182*P182*F!$B$71,IF(Q182=72%,N182*O182*P182*F!$B$72,IF(Q182=73%,N182*O182*P182*F!$B$73,IF(Q182=74%,N182*O182*P182*F!$B$74,IF(Q182=75%,N182*O182*P182*F!$B$75,IF(Q182=76%,N182*O182*P182*F!$B$76,IF(Q182=77%,N182*O182*P182*F!$B$77,IF(Q182=78%,N182*O182*P182*F!$B$78,IF(Q182=79%,N182*O182*P182*F!$B$79,IF(Q182=80%,N182*O182*P182*F!$B$80,IF(Q182=81%,N182*O182*P182*F!$B$81,IF(Q182=82%,N182*O182*P182*F!$B$82,IF(Q182=83%,N182*O182*P182*F!$B$83,IF(Q182=84%,N182*O182*P182*F!$B$84,IF(Q182=85%,N182*O182*P182*F!$B$85,IF(Q182=86%,N182*O182*P182*F!$B$86,IF(Q182=87%,N182*O182*P182*F!$B$87,IF(Q182=88%,N182*O182*P182*F!$B$88,IF(Q182=89%,N182*O182*P182*F!$B$89,IF(Q182=90%,N182*O182*P182*F!$B$90,IF(Q182=91%,N182*O182*P182*F!$B$91,IF(Q182=92%,N182*O182*P182*F!$B$92,IF(Q182=93%,N182*O182*P182*F!$B$93,IF(Q182=94%,N182*O182*P182*F!$B$94,IF(Q182=95%,N182*O182*P182*F!$B$95,IF(Q182=96%,N182*O182*P182*F!$B$96,IF(Q182=97%,N182*O182*P182*F!$B$97,IF(Q182=98%,N182*O182*P182*F!$B$98,IF(Q182=99%,N182*O182*P182*F!$B$99,IF(Q182&gt;99%,N182*O182*P182*F!$B$100,))))))))))))))))))))))))))))))))))))))))))))))))))))))))+IF(U182&lt;30%,0,IF(U182&lt;35%,R182*S182*T182*F!$B$33,IF(U182&lt;40%,R182*S182*T182*F!$B$38,IF(U182&lt;45%,R182*S182*T182*F!$B$43,IF(U182&lt;50%,R182*S182*T182*F!$B$48,IF(U182=50%,R182*S182*T182*F!$B$50,IF(U182=51%,R182*S182*T182*F!$B$51,IF(U182=52%,R182*S182*T182*F!$B$52,IF(U182=53%,R182*S182*T182*F!$B$53,IF(U182=54%,R182*S182*T182*F!$B$54,IF(U182=55%,R182*S182*T182*F!$B$55,IF(U182=56%,R182*S182*T182*F!$B$56,IF(U182=57%,R182*S182*T182*F!$B$57,IF(U182=58%,R182*S182*T182*F!$B$58,IF(U182=59%,R182*S182*T182*F!$B$59,IF(U182=60%,R182*S182*T182*F!$B$60,IF(U182=61%,R182*S182*T182*F!$B$61,IF(U182=62%,R182*S182*T182*F!$B$62,IF(U182=63%,R182*S182*T182*F!$B$63,IF(U182=64%,R182*S182*T182*F!$B$64,IF(U182=65%,R182*S182*T182*F!$B$65,IF(U182=66%,R182*S182*T182*F!$B$66,IF(U182=67%,R182*S182*T182*F!$B$67,IF(U182=68%,R182*S182*T182*F!$B$68,IF(U182=69%,R182*S182*T182*F!$B$69,IF(U182=70%,R182*S182*T182*F!$B$70,IF(U182=71%,R182*S182*T182*F!$B$71,IF(U182=72%,R182*S182*T182*F!$B$72,IF(U182=73%,R182*S182*T182*F!$B$73,IF(U182=74%,R182*S182*T182*F!$B$74,IF(U182=75%,R182*S182*T182*F!$B$75,IF(U182=76%,R182*S182*T182*F!$B$76,IF(U182=77%,R182*S182*T182*F!$B$77,IF(U182=78%,R182*S182*T182*F!$B$78,IF(U182=79%,R182*S182*T182*F!$B$79,IF(U182=80%,R182*S182*T182*F!$B$80,IF(U182=81%,R182*S182*T182*F!$B$81,IF(U182=82%,R182*S182*T182*F!$B$82,IF(U182=83%,R182*S182*T182*F!$B$83,IF(U182=84%,R182*S182*T182*F!$B$84,IF(U182=85%,R182*S182*T182*F!$B$85,IF(U182=86%,R182*S182*T182*F!$B$86,IF(U182=87%,R182*S182*T182*F!$B$87,IF(U182=88%,R182*S182*T182*F!$B$88,IF(U182=89%,R182*S182*T182*F!$B$89,IF(U182=90%,R182*S182*T182*F!$B$90,IF(U182=91%,R182*S182*T182*F!$B$91,IF(U182=92%,R182*S182*T182*F!$B$92,IF(U182=93%,R182*S182*T182*F!$B$93,IF(U182=94%,R182*S182*T182*F!$B$94,IF(U182=95%,R182*S182*T182*F!$B$95,IF(U182=96%,R182*S182*T182*F!$B$96,IF(U182=97%,R182*S182*T182*F!$B$97,IF(U182=98%,R182*S182*T182*F!$B$98,IF(U182=99%,R182*S182*T182*F!$B$99,IF(U182&gt;99%,R182*S182*T182*F!$B$100)))))))))))))))))))))))))))))))))))))))))))))))))))))))))*IF(ISNUMBER(E182),E182,1)*IF(ISNUMBER(D182),D182,1)</f>
        <v>0</v>
      </c>
      <c r="AA182" s="5">
        <f>G182*H182+K182*L182+O182*P182+S182*T182</f>
        <v>0</v>
      </c>
      <c r="AB182" s="32">
        <f>(H182*(IF(I182&lt;45%,0.5,IF(I182&lt;55%,0.8,IF(I182&lt;65%,0.9,IF(I182&lt;75%,1,IF(I182&lt;85%,1.1,1.2))))))+L182*(IF(M182&lt;45%,0.5,IF(M182&lt;55%,0.8,IF(M182&lt;65%,0.9,IF(M182&lt;75%,1,IF(M182&lt;85%,1.1,1.2))))))+P182*(IF(Q182&lt;45%,0.5,IF(Q182&lt;55%,0.8,IF(Q182&lt;65%,0.9,IF(Q182&lt;75%,1,IF(Q182&lt;85%,1.1,1.2))))))+T182*(IF(U182&lt;45%,0.5,IF(U182&lt;55%,0.8,IF(U182&lt;65%,0.9,IF(U182&lt;75%,1,IF(U182&lt;85%,1.1,1.2)))))))*IF(D182&gt;=0.8,6,IF(D182&lt;=0.4,1.5,3))</f>
        <v>0</v>
      </c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</row>
    <row r="183" spans="1:62" x14ac:dyDescent="0.25">
      <c r="A183" s="1125"/>
      <c r="B183" s="61" t="str">
        <f t="shared" ref="B183:E183" si="378">IF(B121="","",B121)</f>
        <v/>
      </c>
      <c r="C183" s="62" t="str">
        <f t="shared" si="378"/>
        <v/>
      </c>
      <c r="D183" s="63">
        <f t="shared" si="374"/>
        <v>0</v>
      </c>
      <c r="E183" s="64" t="str">
        <f t="shared" si="378"/>
        <v/>
      </c>
      <c r="F183" s="152"/>
      <c r="G183" s="153"/>
      <c r="H183" s="153"/>
      <c r="I183" s="95">
        <f t="shared" si="369"/>
        <v>0</v>
      </c>
      <c r="J183" s="152"/>
      <c r="K183" s="94"/>
      <c r="L183" s="94"/>
      <c r="M183" s="95">
        <f t="shared" si="370"/>
        <v>0</v>
      </c>
      <c r="N183" s="152"/>
      <c r="O183" s="94"/>
      <c r="P183" s="94"/>
      <c r="Q183" s="95">
        <f t="shared" si="371"/>
        <v>0</v>
      </c>
      <c r="R183" s="152"/>
      <c r="S183" s="94"/>
      <c r="T183" s="94"/>
      <c r="U183" s="93">
        <f t="shared" si="372"/>
        <v>0</v>
      </c>
      <c r="V183" s="113">
        <f t="shared" si="375"/>
        <v>0</v>
      </c>
      <c r="W183" s="114">
        <f t="shared" si="376"/>
        <v>0</v>
      </c>
      <c r="X183" s="36">
        <f t="shared" si="377"/>
        <v>0</v>
      </c>
      <c r="Y183" s="90" t="str">
        <f t="shared" si="223"/>
        <v/>
      </c>
      <c r="Z183" s="6">
        <f>(IF(I183&lt;30%,0,IF(I183&lt;35%,F183*G183*H183*F!$B$33,IF(I183&lt;40%,F183*G183*H183*F!$B$38,IF(I183&lt;45%,F183*G183*H183*F!$B$43,IF(I183&lt;50%,F183*G183*H183*F!$B$48,IF(I183=50%,F183*G183*H183*F!$B$50,IF(I183=51%,F183*G183*H183*F!$B$51,IF(I183=52%,F183*G183*H183*F!$B$52,IF(I183=53%,F183*G183*H183*F!$B$53,IF(I183=54%,F183*G183*H183*F!$B$54,IF(I183=55%,F183*G183*H183*F!$B$55,IF(I183=56%,F183*G183*H183*F!$B$56,IF(I183=57%,F183*G183*H183*F!$B$57,IF(I183=58%,F183*G183*H183*F!$B$58,IF(I183=59%,F183*G183*H183*F!$B$59,IF(I183=60%,F183*G183*H183*F!$B$60,IF(I183=61%,F183*G183*H183*F!$B$61,IF(I183=62%,F183*G183*H183*F!$B$62,IF(I183=63%,F183*G183*H183*F!$B$63,IF(I183=64%,F183*G183*H183*F!$B$64,IF(I183=65%,F183*G183*H183*F!$B$65,IF(I183=66%,F183*G183*H183*F!$B$66,IF(I183=67%,F183*G183*H183*F!$B$67,IF(I183=68%,F183*G183*H183*F!$B$68,IF(I183=69%,F183*G183*H183*F!$B$69,IF(I183=70%,F183*G183*H183*F!$B$70,IF(I183=71%,F183*G183*H183*F!$B$71,IF(I183=72%,F183*G183*H183*F!$B$72,IF(I183=73%,F183*G183*H183*F!$B$73,IF(I183=74%,F183*G183*H183*F!$B$74,IF(I183=75%,F183*G183*H183*F!$B$75,IF(I183=76%,F183*G183*H183*F!$B$76,IF(I183=77%,F183*G183*H183*F!$B$77,IF(I183=78%,F183*G183*H183*F!$B$78,IF(I183=79%,F183*G183*H183*F!$B$79,IF(I183=80%,F183*G183*H183*F!$B$80,IF(I183=81%,F183*G183*H183*F!$B$81,IF(I183=82%,F183*G183*H183*F!$B$82,IF(I183=83%,F183*G183*H183*F!$B$83,IF(I183=84%,F183*G183*H183*F!$B$84,IF(I183=85%,F183*G183*H183*F!$B$85,IF(I183=86%,F183*G183*H183*F!$B$86,IF(I183=87%,F183*G183*H183*F!$B$87,IF(I183=88%,F183*G183*H183*F!$B$88,IF(I183=89%,F183*G183*H183*F!$B$89,IF(I183=90%,F183*G183*H183*F!$B$90,IF(I183=91%,F183*G183*H183*F!$B$91,IF(I183=92%,F183*G183*H183*F!$B$92,IF(I183=93%,F183*G183*H183*F!$B$93,IF(I183=94%,F183*G183*H183*F!$B$94,IF(I183=95%,F183*G183*H183*F!$B$95,IF(I183=96%,F183*G183*H183*F!$B$96,IF(I183=97%,F183*G183*H183*F!$B$97,IF(I183=98%,F183*G183*H183*F!$B$98,IF(I183=99%,F183*G183*H183*F!$B$99,IF(I183&gt;99%,F183*G183*H183*F!$B$100,))))))))))))))))))))))))))))))))))))))))))))))))))))))))+IF(M183&lt;30%,0,IF(M183&lt;35%,J183*K183*L183*F!$B$33,IF(M183&lt;40%,J183*K183*L183*F!$B$38,IF(M183&lt;45%,J183*K183*L183*F!$B$43,IF(M183&lt;50%,J183*K183*L183*F!$B$48,IF(M183=50%,J183*K183*L183*F!$B$50,IF(M183=51%,J183*K183*L183*F!$B$51,IF(M183=52%,J183*K183*L183*F!$B$52,IF(M183=53%,J183*K183*L183*F!$B$53,IF(M183=54%,J183*K183*L183*F!$B$54,IF(M183=55%,J183*K183*L183*F!$B$55,IF(M183=56%,J183*K183*L183*F!$B$56,IF(M183=57%,J183*K183*L183*F!$B$57,IF(M183=58%,J183*K183*L183*F!$B$58,IF(M183=59%,J183*K183*L183*F!$B$59,IF(M183=60%,J183*K183*L183*F!$B$60,IF(M183=61%,J183*K183*L183*F!$B$61,IF(M183=62%,J183*K183*L183*F!$B$62,IF(M183=63%,J183*K183*L183*F!$B$63,IF(M183=64%,J183*K183*L183*F!$B$64,IF(M183=65%,J183*K183*L183*F!$B$65,IF(M183=66%,J183*K183*L183*F!$B$66,IF(M183=67%,J183*K183*L183*F!$B$67,IF(M183=68%,J183*K183*L183*F!$B$68,IF(M183=69%,J183*K183*L183*F!$B$69,IF(M183=70%,J183*K183*L183*F!$B$70,IF(M183=71%,J183*K183*L183*F!$B$71,IF(M183=72%,J183*K183*L183*F!$B$72,IF(M183=73%,J183*K183*L183*F!$B$73,IF(M183=74%,J183*K183*L183*F!$B$74,IF(M183=75%,J183*K183*L183*F!$B$75,IF(M183=76%,J183*K183*L183*F!$B$76,IF(M183=77%,J183*K183*L183*F!$B$77,IF(M183=78%,J183*K183*L183*F!$B$78,IF(M183=79%,J183*K183*L183*F!$B$79,IF(M183=80%,J183*K183*L183*F!$B$80,IF(M183=81%,J183*K183*L183*F!$B$81,IF(M183=82%,J183*K183*L183*F!$B$82,IF(M183=83%,J183*K183*L183*F!$B$83,IF(M183=84%,J183*K183*L183*F!$B$84,IF(M183=85%,J183*K183*L183*F!$B$85,IF(M183=86%,J183*K183*L183*F!$B$86,IF(M183=87%,J183*K183*L183*F!$B$87,IF(M183=88%,J183*K183*L183*F!$B$88,IF(M183=89%,J183*K183*L183*F!$B$89,IF(M183=90%,J183*K183*L183*F!$B$90,IF(M183=91%,J183*K183*L183*F!$B$91,IF(M183=92%,J183*K183*L183*F!$B$92,IF(M183=93%,J183*K183*L183*F!$B$93,IF(M183=94%,J183*K183*L183*F!$B$94,IF(M183=95%,J183*K183*L183*F!$B$95,IF(M183=96%,J183*K183*L183*F!$B$96,IF(M183=97%,J183*K183*L183*F!$B$97,IF(M183=98%,J183*K183*L183*F!$B$98,IF(M183=99%,J183*K183*L183*F!$B$99,IF(M183&gt;99%,J183*K183*L183*F!$B$100,))))))))))))))))))))))))))))))))))))))))))))))))))))))))+IF(Q183&lt;30%,0,IF(Q183&lt;35%,N183*O183*P183*F!$B$33,IF(Q183&lt;40%,N183*O183*P183*F!$B$38,IF(Q183&lt;45%,N183*O183*P183*F!$B$43,IF(Q183&lt;50%,N183*O183*P183*F!$B$48,IF(Q183=50%,N183*O183*P183*F!$B$50,IF(Q183=51%,N183*O183*P183*F!$B$51,IF(Q183=52%,N183*O183*P183*F!$B$52,IF(Q183=53%,N183*O183*P183*F!$B$53,IF(Q183=54%,N183*O183*P183*F!$B$54,IF(Q183=55%,N183*O183*P183*F!$B$55,IF(Q183=56%,N183*O183*P183*F!$B$56,IF(Q183=57%,N183*O183*P183*F!$B$57,IF(Q183=58%,N183*O183*P183*F!$B$58,IF(Q183=59%,N183*O183*P183*F!$B$59,IF(Q183=60%,N183*O183*P183*F!$B$60,IF(Q183=61%,N183*O183*P183*F!$B$61,IF(Q183=62%,N183*O183*P183*F!$B$62,IF(Q183=63%,N183*O183*P183*F!$B$63,IF(Q183=64%,N183*O183*P183*F!$B$64,IF(Q183=65%,N183*O183*P183*F!$B$65,IF(Q183=66%,N183*O183*P183*F!$B$66,IF(Q183=67%,N183*O183*P183*F!$B$67,IF(Q183=68%,N183*O183*P183*F!$B$68,IF(Q183=69%,N183*O183*P183*F!$B$69,IF(Q183=70%,N183*O183*P183*F!$B$70,IF(Q183=71%,N183*O183*P183*F!$B$71,IF(Q183=72%,N183*O183*P183*F!$B$72,IF(Q183=73%,N183*O183*P183*F!$B$73,IF(Q183=74%,N183*O183*P183*F!$B$74,IF(Q183=75%,N183*O183*P183*F!$B$75,IF(Q183=76%,N183*O183*P183*F!$B$76,IF(Q183=77%,N183*O183*P183*F!$B$77,IF(Q183=78%,N183*O183*P183*F!$B$78,IF(Q183=79%,N183*O183*P183*F!$B$79,IF(Q183=80%,N183*O183*P183*F!$B$80,IF(Q183=81%,N183*O183*P183*F!$B$81,IF(Q183=82%,N183*O183*P183*F!$B$82,IF(Q183=83%,N183*O183*P183*F!$B$83,IF(Q183=84%,N183*O183*P183*F!$B$84,IF(Q183=85%,N183*O183*P183*F!$B$85,IF(Q183=86%,N183*O183*P183*F!$B$86,IF(Q183=87%,N183*O183*P183*F!$B$87,IF(Q183=88%,N183*O183*P183*F!$B$88,IF(Q183=89%,N183*O183*P183*F!$B$89,IF(Q183=90%,N183*O183*P183*F!$B$90,IF(Q183=91%,N183*O183*P183*F!$B$91,IF(Q183=92%,N183*O183*P183*F!$B$92,IF(Q183=93%,N183*O183*P183*F!$B$93,IF(Q183=94%,N183*O183*P183*F!$B$94,IF(Q183=95%,N183*O183*P183*F!$B$95,IF(Q183=96%,N183*O183*P183*F!$B$96,IF(Q183=97%,N183*O183*P183*F!$B$97,IF(Q183=98%,N183*O183*P183*F!$B$98,IF(Q183=99%,N183*O183*P183*F!$B$99,IF(Q183&gt;99%,N183*O183*P183*F!$B$100,))))))))))))))))))))))))))))))))))))))))))))))))))))))))+IF(U183&lt;30%,0,IF(U183&lt;35%,R183*S183*T183*F!$B$33,IF(U183&lt;40%,R183*S183*T183*F!$B$38,IF(U183&lt;45%,R183*S183*T183*F!$B$43,IF(U183&lt;50%,R183*S183*T183*F!$B$48,IF(U183=50%,R183*S183*T183*F!$B$50,IF(U183=51%,R183*S183*T183*F!$B$51,IF(U183=52%,R183*S183*T183*F!$B$52,IF(U183=53%,R183*S183*T183*F!$B$53,IF(U183=54%,R183*S183*T183*F!$B$54,IF(U183=55%,R183*S183*T183*F!$B$55,IF(U183=56%,R183*S183*T183*F!$B$56,IF(U183=57%,R183*S183*T183*F!$B$57,IF(U183=58%,R183*S183*T183*F!$B$58,IF(U183=59%,R183*S183*T183*F!$B$59,IF(U183=60%,R183*S183*T183*F!$B$60,IF(U183=61%,R183*S183*T183*F!$B$61,IF(U183=62%,R183*S183*T183*F!$B$62,IF(U183=63%,R183*S183*T183*F!$B$63,IF(U183=64%,R183*S183*T183*F!$B$64,IF(U183=65%,R183*S183*T183*F!$B$65,IF(U183=66%,R183*S183*T183*F!$B$66,IF(U183=67%,R183*S183*T183*F!$B$67,IF(U183=68%,R183*S183*T183*F!$B$68,IF(U183=69%,R183*S183*T183*F!$B$69,IF(U183=70%,R183*S183*T183*F!$B$70,IF(U183=71%,R183*S183*T183*F!$B$71,IF(U183=72%,R183*S183*T183*F!$B$72,IF(U183=73%,R183*S183*T183*F!$B$73,IF(U183=74%,R183*S183*T183*F!$B$74,IF(U183=75%,R183*S183*T183*F!$B$75,IF(U183=76%,R183*S183*T183*F!$B$76,IF(U183=77%,R183*S183*T183*F!$B$77,IF(U183=78%,R183*S183*T183*F!$B$78,IF(U183=79%,R183*S183*T183*F!$B$79,IF(U183=80%,R183*S183*T183*F!$B$80,IF(U183=81%,R183*S183*T183*F!$B$81,IF(U183=82%,R183*S183*T183*F!$B$82,IF(U183=83%,R183*S183*T183*F!$B$83,IF(U183=84%,R183*S183*T183*F!$B$84,IF(U183=85%,R183*S183*T183*F!$B$85,IF(U183=86%,R183*S183*T183*F!$B$86,IF(U183=87%,R183*S183*T183*F!$B$87,IF(U183=88%,R183*S183*T183*F!$B$88,IF(U183=89%,R183*S183*T183*F!$B$89,IF(U183=90%,R183*S183*T183*F!$B$90,IF(U183=91%,R183*S183*T183*F!$B$91,IF(U183=92%,R183*S183*T183*F!$B$92,IF(U183=93%,R183*S183*T183*F!$B$93,IF(U183=94%,R183*S183*T183*F!$B$94,IF(U183=95%,R183*S183*T183*F!$B$95,IF(U183=96%,R183*S183*T183*F!$B$96,IF(U183=97%,R183*S183*T183*F!$B$97,IF(U183=98%,R183*S183*T183*F!$B$98,IF(U183=99%,R183*S183*T183*F!$B$99,IF(U183&gt;99%,R183*S183*T183*F!$B$100)))))))))))))))))))))))))))))))))))))))))))))))))))))))))*IF(ISNUMBER(E183),E183,1)*IF(ISNUMBER(D183),D183,1)</f>
        <v>0</v>
      </c>
      <c r="AA183" s="6">
        <f>G183*H183+K183*L183+O183*P183+S183*T183</f>
        <v>0</v>
      </c>
      <c r="AB183" s="35">
        <f>(H183*(IF(I183&lt;45%,0.5,IF(I183&lt;55%,0.8,IF(I183&lt;65%,0.9,IF(I183&lt;75%,1,IF(I183&lt;85%,1.1,1.2))))))+L183*(IF(M183&lt;45%,0.5,IF(M183&lt;55%,0.8,IF(M183&lt;65%,0.9,IF(M183&lt;75%,1,IF(M183&lt;85%,1.1,1.2))))))+P183*(IF(Q183&lt;45%,0.5,IF(Q183&lt;55%,0.8,IF(Q183&lt;65%,0.9,IF(Q183&lt;75%,1,IF(Q183&lt;85%,1.1,1.2))))))+T183*(IF(U183&lt;45%,0.5,IF(U183&lt;55%,0.8,IF(U183&lt;65%,0.9,IF(U183&lt;75%,1,IF(U183&lt;85%,1.1,1.2)))))))*IF(D183&gt;=0.8,6,IF(D183&lt;=0.4,1.5,3))</f>
        <v>0</v>
      </c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</row>
    <row r="184" spans="1:62" x14ac:dyDescent="0.25">
      <c r="A184" s="1125"/>
      <c r="B184" s="61" t="str">
        <f t="shared" ref="B184:E184" si="379">IF(B122="","",B122)</f>
        <v/>
      </c>
      <c r="C184" s="62" t="str">
        <f t="shared" si="379"/>
        <v/>
      </c>
      <c r="D184" s="63">
        <f t="shared" si="374"/>
        <v>0</v>
      </c>
      <c r="E184" s="64" t="str">
        <f t="shared" si="379"/>
        <v/>
      </c>
      <c r="F184" s="150"/>
      <c r="G184" s="151"/>
      <c r="H184" s="151"/>
      <c r="I184" s="102">
        <f t="shared" si="369"/>
        <v>0</v>
      </c>
      <c r="J184" s="150"/>
      <c r="K184" s="100"/>
      <c r="L184" s="100"/>
      <c r="M184" s="102">
        <f t="shared" si="370"/>
        <v>0</v>
      </c>
      <c r="N184" s="150"/>
      <c r="O184" s="100"/>
      <c r="P184" s="100"/>
      <c r="Q184" s="102">
        <f t="shared" si="371"/>
        <v>0</v>
      </c>
      <c r="R184" s="150"/>
      <c r="S184" s="100"/>
      <c r="T184" s="100"/>
      <c r="U184" s="101">
        <f t="shared" si="372"/>
        <v>0</v>
      </c>
      <c r="V184" s="110">
        <f t="shared" si="375"/>
        <v>0</v>
      </c>
      <c r="W184" s="111">
        <f t="shared" si="376"/>
        <v>0</v>
      </c>
      <c r="X184" s="53">
        <f>ROUND(IFERROR((W184/(Y184*IF(ISNUMBER(E184),E184,1))),0),2)</f>
        <v>0</v>
      </c>
      <c r="Y184" s="90" t="str">
        <f t="shared" si="223"/>
        <v/>
      </c>
      <c r="Z184" s="5">
        <f>(IF(I184&lt;30%,0,IF(I184&lt;35%,F184*G184*H184*F!$B$33,IF(I184&lt;40%,F184*G184*H184*F!$B$38,IF(I184&lt;45%,F184*G184*H184*F!$B$43,IF(I184&lt;50%,F184*G184*H184*F!$B$48,IF(I184=50%,F184*G184*H184*F!$B$50,IF(I184=51%,F184*G184*H184*F!$B$51,IF(I184=52%,F184*G184*H184*F!$B$52,IF(I184=53%,F184*G184*H184*F!$B$53,IF(I184=54%,F184*G184*H184*F!$B$54,IF(I184=55%,F184*G184*H184*F!$B$55,IF(I184=56%,F184*G184*H184*F!$B$56,IF(I184=57%,F184*G184*H184*F!$B$57,IF(I184=58%,F184*G184*H184*F!$B$58,IF(I184=59%,F184*G184*H184*F!$B$59,IF(I184=60%,F184*G184*H184*F!$B$60,IF(I184=61%,F184*G184*H184*F!$B$61,IF(I184=62%,F184*G184*H184*F!$B$62,IF(I184=63%,F184*G184*H184*F!$B$63,IF(I184=64%,F184*G184*H184*F!$B$64,IF(I184=65%,F184*G184*H184*F!$B$65,IF(I184=66%,F184*G184*H184*F!$B$66,IF(I184=67%,F184*G184*H184*F!$B$67,IF(I184=68%,F184*G184*H184*F!$B$68,IF(I184=69%,F184*G184*H184*F!$B$69,IF(I184=70%,F184*G184*H184*F!$B$70,IF(I184=71%,F184*G184*H184*F!$B$71,IF(I184=72%,F184*G184*H184*F!$B$72,IF(I184=73%,F184*G184*H184*F!$B$73,IF(I184=74%,F184*G184*H184*F!$B$74,IF(I184=75%,F184*G184*H184*F!$B$75,IF(I184=76%,F184*G184*H184*F!$B$76,IF(I184=77%,F184*G184*H184*F!$B$77,IF(I184=78%,F184*G184*H184*F!$B$78,IF(I184=79%,F184*G184*H184*F!$B$79,IF(I184=80%,F184*G184*H184*F!$B$80,IF(I184=81%,F184*G184*H184*F!$B$81,IF(I184=82%,F184*G184*H184*F!$B$82,IF(I184=83%,F184*G184*H184*F!$B$83,IF(I184=84%,F184*G184*H184*F!$B$84,IF(I184=85%,F184*G184*H184*F!$B$85,IF(I184=86%,F184*G184*H184*F!$B$86,IF(I184=87%,F184*G184*H184*F!$B$87,IF(I184=88%,F184*G184*H184*F!$B$88,IF(I184=89%,F184*G184*H184*F!$B$89,IF(I184=90%,F184*G184*H184*F!$B$90,IF(I184=91%,F184*G184*H184*F!$B$91,IF(I184=92%,F184*G184*H184*F!$B$92,IF(I184=93%,F184*G184*H184*F!$B$93,IF(I184=94%,F184*G184*H184*F!$B$94,IF(I184=95%,F184*G184*H184*F!$B$95,IF(I184=96%,F184*G184*H184*F!$B$96,IF(I184=97%,F184*G184*H184*F!$B$97,IF(I184=98%,F184*G184*H184*F!$B$98,IF(I184=99%,F184*G184*H184*F!$B$99,IF(I184&gt;99%,F184*G184*H184*F!$B$100,))))))))))))))))))))))))))))))))))))))))))))))))))))))))+IF(M184&lt;30%,0,IF(M184&lt;35%,J184*K184*L184*F!$B$33,IF(M184&lt;40%,J184*K184*L184*F!$B$38,IF(M184&lt;45%,J184*K184*L184*F!$B$43,IF(M184&lt;50%,J184*K184*L184*F!$B$48,IF(M184=50%,J184*K184*L184*F!$B$50,IF(M184=51%,J184*K184*L184*F!$B$51,IF(M184=52%,J184*K184*L184*F!$B$52,IF(M184=53%,J184*K184*L184*F!$B$53,IF(M184=54%,J184*K184*L184*F!$B$54,IF(M184=55%,J184*K184*L184*F!$B$55,IF(M184=56%,J184*K184*L184*F!$B$56,IF(M184=57%,J184*K184*L184*F!$B$57,IF(M184=58%,J184*K184*L184*F!$B$58,IF(M184=59%,J184*K184*L184*F!$B$59,IF(M184=60%,J184*K184*L184*F!$B$60,IF(M184=61%,J184*K184*L184*F!$B$61,IF(M184=62%,J184*K184*L184*F!$B$62,IF(M184=63%,J184*K184*L184*F!$B$63,IF(M184=64%,J184*K184*L184*F!$B$64,IF(M184=65%,J184*K184*L184*F!$B$65,IF(M184=66%,J184*K184*L184*F!$B$66,IF(M184=67%,J184*K184*L184*F!$B$67,IF(M184=68%,J184*K184*L184*F!$B$68,IF(M184=69%,J184*K184*L184*F!$B$69,IF(M184=70%,J184*K184*L184*F!$B$70,IF(M184=71%,J184*K184*L184*F!$B$71,IF(M184=72%,J184*K184*L184*F!$B$72,IF(M184=73%,J184*K184*L184*F!$B$73,IF(M184=74%,J184*K184*L184*F!$B$74,IF(M184=75%,J184*K184*L184*F!$B$75,IF(M184=76%,J184*K184*L184*F!$B$76,IF(M184=77%,J184*K184*L184*F!$B$77,IF(M184=78%,J184*K184*L184*F!$B$78,IF(M184=79%,J184*K184*L184*F!$B$79,IF(M184=80%,J184*K184*L184*F!$B$80,IF(M184=81%,J184*K184*L184*F!$B$81,IF(M184=82%,J184*K184*L184*F!$B$82,IF(M184=83%,J184*K184*L184*F!$B$83,IF(M184=84%,J184*K184*L184*F!$B$84,IF(M184=85%,J184*K184*L184*F!$B$85,IF(M184=86%,J184*K184*L184*F!$B$86,IF(M184=87%,J184*K184*L184*F!$B$87,IF(M184=88%,J184*K184*L184*F!$B$88,IF(M184=89%,J184*K184*L184*F!$B$89,IF(M184=90%,J184*K184*L184*F!$B$90,IF(M184=91%,J184*K184*L184*F!$B$91,IF(M184=92%,J184*K184*L184*F!$B$92,IF(M184=93%,J184*K184*L184*F!$B$93,IF(M184=94%,J184*K184*L184*F!$B$94,IF(M184=95%,J184*K184*L184*F!$B$95,IF(M184=96%,J184*K184*L184*F!$B$96,IF(M184=97%,J184*K184*L184*F!$B$97,IF(M184=98%,J184*K184*L184*F!$B$98,IF(M184=99%,J184*K184*L184*F!$B$99,IF(M184&gt;99%,J184*K184*L184*F!$B$100,))))))))))))))))))))))))))))))))))))))))))))))))))))))))+IF(Q184&lt;30%,0,IF(Q184&lt;35%,N184*O184*P184*F!$B$33,IF(Q184&lt;40%,N184*O184*P184*F!$B$38,IF(Q184&lt;45%,N184*O184*P184*F!$B$43,IF(Q184&lt;50%,N184*O184*P184*F!$B$48,IF(Q184=50%,N184*O184*P184*F!$B$50,IF(Q184=51%,N184*O184*P184*F!$B$51,IF(Q184=52%,N184*O184*P184*F!$B$52,IF(Q184=53%,N184*O184*P184*F!$B$53,IF(Q184=54%,N184*O184*P184*F!$B$54,IF(Q184=55%,N184*O184*P184*F!$B$55,IF(Q184=56%,N184*O184*P184*F!$B$56,IF(Q184=57%,N184*O184*P184*F!$B$57,IF(Q184=58%,N184*O184*P184*F!$B$58,IF(Q184=59%,N184*O184*P184*F!$B$59,IF(Q184=60%,N184*O184*P184*F!$B$60,IF(Q184=61%,N184*O184*P184*F!$B$61,IF(Q184=62%,N184*O184*P184*F!$B$62,IF(Q184=63%,N184*O184*P184*F!$B$63,IF(Q184=64%,N184*O184*P184*F!$B$64,IF(Q184=65%,N184*O184*P184*F!$B$65,IF(Q184=66%,N184*O184*P184*F!$B$66,IF(Q184=67%,N184*O184*P184*F!$B$67,IF(Q184=68%,N184*O184*P184*F!$B$68,IF(Q184=69%,N184*O184*P184*F!$B$69,IF(Q184=70%,N184*O184*P184*F!$B$70,IF(Q184=71%,N184*O184*P184*F!$B$71,IF(Q184=72%,N184*O184*P184*F!$B$72,IF(Q184=73%,N184*O184*P184*F!$B$73,IF(Q184=74%,N184*O184*P184*F!$B$74,IF(Q184=75%,N184*O184*P184*F!$B$75,IF(Q184=76%,N184*O184*P184*F!$B$76,IF(Q184=77%,N184*O184*P184*F!$B$77,IF(Q184=78%,N184*O184*P184*F!$B$78,IF(Q184=79%,N184*O184*P184*F!$B$79,IF(Q184=80%,N184*O184*P184*F!$B$80,IF(Q184=81%,N184*O184*P184*F!$B$81,IF(Q184=82%,N184*O184*P184*F!$B$82,IF(Q184=83%,N184*O184*P184*F!$B$83,IF(Q184=84%,N184*O184*P184*F!$B$84,IF(Q184=85%,N184*O184*P184*F!$B$85,IF(Q184=86%,N184*O184*P184*F!$B$86,IF(Q184=87%,N184*O184*P184*F!$B$87,IF(Q184=88%,N184*O184*P184*F!$B$88,IF(Q184=89%,N184*O184*P184*F!$B$89,IF(Q184=90%,N184*O184*P184*F!$B$90,IF(Q184=91%,N184*O184*P184*F!$B$91,IF(Q184=92%,N184*O184*P184*F!$B$92,IF(Q184=93%,N184*O184*P184*F!$B$93,IF(Q184=94%,N184*O184*P184*F!$B$94,IF(Q184=95%,N184*O184*P184*F!$B$95,IF(Q184=96%,N184*O184*P184*F!$B$96,IF(Q184=97%,N184*O184*P184*F!$B$97,IF(Q184=98%,N184*O184*P184*F!$B$98,IF(Q184=99%,N184*O184*P184*F!$B$99,IF(Q184&gt;99%,N184*O184*P184*F!$B$100,))))))))))))))))))))))))))))))))))))))))))))))))))))))))+IF(U184&lt;30%,0,IF(U184&lt;35%,R184*S184*T184*F!$B$33,IF(U184&lt;40%,R184*S184*T184*F!$B$38,IF(U184&lt;45%,R184*S184*T184*F!$B$43,IF(U184&lt;50%,R184*S184*T184*F!$B$48,IF(U184=50%,R184*S184*T184*F!$B$50,IF(U184=51%,R184*S184*T184*F!$B$51,IF(U184=52%,R184*S184*T184*F!$B$52,IF(U184=53%,R184*S184*T184*F!$B$53,IF(U184=54%,R184*S184*T184*F!$B$54,IF(U184=55%,R184*S184*T184*F!$B$55,IF(U184=56%,R184*S184*T184*F!$B$56,IF(U184=57%,R184*S184*T184*F!$B$57,IF(U184=58%,R184*S184*T184*F!$B$58,IF(U184=59%,R184*S184*T184*F!$B$59,IF(U184=60%,R184*S184*T184*F!$B$60,IF(U184=61%,R184*S184*T184*F!$B$61,IF(U184=62%,R184*S184*T184*F!$B$62,IF(U184=63%,R184*S184*T184*F!$B$63,IF(U184=64%,R184*S184*T184*F!$B$64,IF(U184=65%,R184*S184*T184*F!$B$65,IF(U184=66%,R184*S184*T184*F!$B$66,IF(U184=67%,R184*S184*T184*F!$B$67,IF(U184=68%,R184*S184*T184*F!$B$68,IF(U184=69%,R184*S184*T184*F!$B$69,IF(U184=70%,R184*S184*T184*F!$B$70,IF(U184=71%,R184*S184*T184*F!$B$71,IF(U184=72%,R184*S184*T184*F!$B$72,IF(U184=73%,R184*S184*T184*F!$B$73,IF(U184=74%,R184*S184*T184*F!$B$74,IF(U184=75%,R184*S184*T184*F!$B$75,IF(U184=76%,R184*S184*T184*F!$B$76,IF(U184=77%,R184*S184*T184*F!$B$77,IF(U184=78%,R184*S184*T184*F!$B$78,IF(U184=79%,R184*S184*T184*F!$B$79,IF(U184=80%,R184*S184*T184*F!$B$80,IF(U184=81%,R184*S184*T184*F!$B$81,IF(U184=82%,R184*S184*T184*F!$B$82,IF(U184=83%,R184*S184*T184*F!$B$83,IF(U184=84%,R184*S184*T184*F!$B$84,IF(U184=85%,R184*S184*T184*F!$B$85,IF(U184=86%,R184*S184*T184*F!$B$86,IF(U184=87%,R184*S184*T184*F!$B$87,IF(U184=88%,R184*S184*T184*F!$B$88,IF(U184=89%,R184*S184*T184*F!$B$89,IF(U184=90%,R184*S184*T184*F!$B$90,IF(U184=91%,R184*S184*T184*F!$B$91,IF(U184=92%,R184*S184*T184*F!$B$92,IF(U184=93%,R184*S184*T184*F!$B$93,IF(U184=94%,R184*S184*T184*F!$B$94,IF(U184=95%,R184*S184*T184*F!$B$95,IF(U184=96%,R184*S184*T184*F!$B$96,IF(U184=97%,R184*S184*T184*F!$B$97,IF(U184=98%,R184*S184*T184*F!$B$98,IF(U184=99%,R184*S184*T184*F!$B$99,IF(U184&gt;99%,R184*S184*T184*F!$B$100)))))))))))))))))))))))))))))))))))))))))))))))))))))))))*IF(ISNUMBER(E184),E184,1)*IF(ISNUMBER(D184),D184,1)</f>
        <v>0</v>
      </c>
      <c r="AA184" s="5">
        <f>G184*H184+K184*L184+O184*P184+S184*T184</f>
        <v>0</v>
      </c>
      <c r="AB184" s="32">
        <f>(H184*(IF(I184&lt;45%,0.5,IF(I184&lt;55%,0.8,IF(I184&lt;65%,0.9,IF(I184&lt;75%,1,IF(I184&lt;85%,1.1,1.2))))))+L184*(IF(M184&lt;45%,0.5,IF(M184&lt;55%,0.8,IF(M184&lt;65%,0.9,IF(M184&lt;75%,1,IF(M184&lt;85%,1.1,1.2))))))+P184*(IF(Q184&lt;45%,0.5,IF(Q184&lt;55%,0.8,IF(Q184&lt;65%,0.9,IF(Q184&lt;75%,1,IF(Q184&lt;85%,1.1,1.2))))))+T184*(IF(U184&lt;45%,0.5,IF(U184&lt;55%,0.8,IF(U184&lt;65%,0.9,IF(U184&lt;75%,1,IF(U184&lt;85%,1.1,1.2)))))))*IF(D184&gt;=0.8,6,IF(D184&lt;=0.4,1.5,3))</f>
        <v>0</v>
      </c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</row>
    <row r="185" spans="1:62" x14ac:dyDescent="0.25">
      <c r="A185" s="1125"/>
      <c r="B185" s="61" t="str">
        <f t="shared" ref="B185:E185" si="380">IF(B123="","",B123)</f>
        <v/>
      </c>
      <c r="C185" s="62" t="str">
        <f t="shared" si="380"/>
        <v/>
      </c>
      <c r="D185" s="63">
        <f t="shared" si="374"/>
        <v>0</v>
      </c>
      <c r="E185" s="64" t="str">
        <f t="shared" si="380"/>
        <v/>
      </c>
      <c r="F185" s="152"/>
      <c r="G185" s="153"/>
      <c r="H185" s="153"/>
      <c r="I185" s="95">
        <f t="shared" si="369"/>
        <v>0</v>
      </c>
      <c r="J185" s="152"/>
      <c r="K185" s="94"/>
      <c r="L185" s="94"/>
      <c r="M185" s="95">
        <f t="shared" si="370"/>
        <v>0</v>
      </c>
      <c r="N185" s="152"/>
      <c r="O185" s="94"/>
      <c r="P185" s="94"/>
      <c r="Q185" s="95">
        <f t="shared" si="371"/>
        <v>0</v>
      </c>
      <c r="R185" s="152"/>
      <c r="S185" s="94"/>
      <c r="T185" s="94"/>
      <c r="U185" s="93">
        <f t="shared" si="372"/>
        <v>0</v>
      </c>
      <c r="V185" s="113">
        <f t="shared" si="375"/>
        <v>0</v>
      </c>
      <c r="W185" s="114">
        <f t="shared" si="376"/>
        <v>0</v>
      </c>
      <c r="X185" s="36">
        <f t="shared" ref="X185" si="381">ROUND(IFERROR((W185/(Y185*IF(ISNUMBER(E185),E185,1))),0),2)</f>
        <v>0</v>
      </c>
      <c r="Y185" s="90" t="str">
        <f t="shared" si="223"/>
        <v/>
      </c>
      <c r="Z185" s="6">
        <f>(IF(I185&lt;30%,0,IF(I185&lt;35%,F185*G185*H185*F!$B$33,IF(I185&lt;40%,F185*G185*H185*F!$B$38,IF(I185&lt;45%,F185*G185*H185*F!$B$43,IF(I185&lt;50%,F185*G185*H185*F!$B$48,IF(I185=50%,F185*G185*H185*F!$B$50,IF(I185=51%,F185*G185*H185*F!$B$51,IF(I185=52%,F185*G185*H185*F!$B$52,IF(I185=53%,F185*G185*H185*F!$B$53,IF(I185=54%,F185*G185*H185*F!$B$54,IF(I185=55%,F185*G185*H185*F!$B$55,IF(I185=56%,F185*G185*H185*F!$B$56,IF(I185=57%,F185*G185*H185*F!$B$57,IF(I185=58%,F185*G185*H185*F!$B$58,IF(I185=59%,F185*G185*H185*F!$B$59,IF(I185=60%,F185*G185*H185*F!$B$60,IF(I185=61%,F185*G185*H185*F!$B$61,IF(I185=62%,F185*G185*H185*F!$B$62,IF(I185=63%,F185*G185*H185*F!$B$63,IF(I185=64%,F185*G185*H185*F!$B$64,IF(I185=65%,F185*G185*H185*F!$B$65,IF(I185=66%,F185*G185*H185*F!$B$66,IF(I185=67%,F185*G185*H185*F!$B$67,IF(I185=68%,F185*G185*H185*F!$B$68,IF(I185=69%,F185*G185*H185*F!$B$69,IF(I185=70%,F185*G185*H185*F!$B$70,IF(I185=71%,F185*G185*H185*F!$B$71,IF(I185=72%,F185*G185*H185*F!$B$72,IF(I185=73%,F185*G185*H185*F!$B$73,IF(I185=74%,F185*G185*H185*F!$B$74,IF(I185=75%,F185*G185*H185*F!$B$75,IF(I185=76%,F185*G185*H185*F!$B$76,IF(I185=77%,F185*G185*H185*F!$B$77,IF(I185=78%,F185*G185*H185*F!$B$78,IF(I185=79%,F185*G185*H185*F!$B$79,IF(I185=80%,F185*G185*H185*F!$B$80,IF(I185=81%,F185*G185*H185*F!$B$81,IF(I185=82%,F185*G185*H185*F!$B$82,IF(I185=83%,F185*G185*H185*F!$B$83,IF(I185=84%,F185*G185*H185*F!$B$84,IF(I185=85%,F185*G185*H185*F!$B$85,IF(I185=86%,F185*G185*H185*F!$B$86,IF(I185=87%,F185*G185*H185*F!$B$87,IF(I185=88%,F185*G185*H185*F!$B$88,IF(I185=89%,F185*G185*H185*F!$B$89,IF(I185=90%,F185*G185*H185*F!$B$90,IF(I185=91%,F185*G185*H185*F!$B$91,IF(I185=92%,F185*G185*H185*F!$B$92,IF(I185=93%,F185*G185*H185*F!$B$93,IF(I185=94%,F185*G185*H185*F!$B$94,IF(I185=95%,F185*G185*H185*F!$B$95,IF(I185=96%,F185*G185*H185*F!$B$96,IF(I185=97%,F185*G185*H185*F!$B$97,IF(I185=98%,F185*G185*H185*F!$B$98,IF(I185=99%,F185*G185*H185*F!$B$99,IF(I185&gt;99%,F185*G185*H185*F!$B$100,))))))))))))))))))))))))))))))))))))))))))))))))))))))))+IF(M185&lt;30%,0,IF(M185&lt;35%,J185*K185*L185*F!$B$33,IF(M185&lt;40%,J185*K185*L185*F!$B$38,IF(M185&lt;45%,J185*K185*L185*F!$B$43,IF(M185&lt;50%,J185*K185*L185*F!$B$48,IF(M185=50%,J185*K185*L185*F!$B$50,IF(M185=51%,J185*K185*L185*F!$B$51,IF(M185=52%,J185*K185*L185*F!$B$52,IF(M185=53%,J185*K185*L185*F!$B$53,IF(M185=54%,J185*K185*L185*F!$B$54,IF(M185=55%,J185*K185*L185*F!$B$55,IF(M185=56%,J185*K185*L185*F!$B$56,IF(M185=57%,J185*K185*L185*F!$B$57,IF(M185=58%,J185*K185*L185*F!$B$58,IF(M185=59%,J185*K185*L185*F!$B$59,IF(M185=60%,J185*K185*L185*F!$B$60,IF(M185=61%,J185*K185*L185*F!$B$61,IF(M185=62%,J185*K185*L185*F!$B$62,IF(M185=63%,J185*K185*L185*F!$B$63,IF(M185=64%,J185*K185*L185*F!$B$64,IF(M185=65%,J185*K185*L185*F!$B$65,IF(M185=66%,J185*K185*L185*F!$B$66,IF(M185=67%,J185*K185*L185*F!$B$67,IF(M185=68%,J185*K185*L185*F!$B$68,IF(M185=69%,J185*K185*L185*F!$B$69,IF(M185=70%,J185*K185*L185*F!$B$70,IF(M185=71%,J185*K185*L185*F!$B$71,IF(M185=72%,J185*K185*L185*F!$B$72,IF(M185=73%,J185*K185*L185*F!$B$73,IF(M185=74%,J185*K185*L185*F!$B$74,IF(M185=75%,J185*K185*L185*F!$B$75,IF(M185=76%,J185*K185*L185*F!$B$76,IF(M185=77%,J185*K185*L185*F!$B$77,IF(M185=78%,J185*K185*L185*F!$B$78,IF(M185=79%,J185*K185*L185*F!$B$79,IF(M185=80%,J185*K185*L185*F!$B$80,IF(M185=81%,J185*K185*L185*F!$B$81,IF(M185=82%,J185*K185*L185*F!$B$82,IF(M185=83%,J185*K185*L185*F!$B$83,IF(M185=84%,J185*K185*L185*F!$B$84,IF(M185=85%,J185*K185*L185*F!$B$85,IF(M185=86%,J185*K185*L185*F!$B$86,IF(M185=87%,J185*K185*L185*F!$B$87,IF(M185=88%,J185*K185*L185*F!$B$88,IF(M185=89%,J185*K185*L185*F!$B$89,IF(M185=90%,J185*K185*L185*F!$B$90,IF(M185=91%,J185*K185*L185*F!$B$91,IF(M185=92%,J185*K185*L185*F!$B$92,IF(M185=93%,J185*K185*L185*F!$B$93,IF(M185=94%,J185*K185*L185*F!$B$94,IF(M185=95%,J185*K185*L185*F!$B$95,IF(M185=96%,J185*K185*L185*F!$B$96,IF(M185=97%,J185*K185*L185*F!$B$97,IF(M185=98%,J185*K185*L185*F!$B$98,IF(M185=99%,J185*K185*L185*F!$B$99,IF(M185&gt;99%,J185*K185*L185*F!$B$100,))))))))))))))))))))))))))))))))))))))))))))))))))))))))+IF(Q185&lt;30%,0,IF(Q185&lt;35%,N185*O185*P185*F!$B$33,IF(Q185&lt;40%,N185*O185*P185*F!$B$38,IF(Q185&lt;45%,N185*O185*P185*F!$B$43,IF(Q185&lt;50%,N185*O185*P185*F!$B$48,IF(Q185=50%,N185*O185*P185*F!$B$50,IF(Q185=51%,N185*O185*P185*F!$B$51,IF(Q185=52%,N185*O185*P185*F!$B$52,IF(Q185=53%,N185*O185*P185*F!$B$53,IF(Q185=54%,N185*O185*P185*F!$B$54,IF(Q185=55%,N185*O185*P185*F!$B$55,IF(Q185=56%,N185*O185*P185*F!$B$56,IF(Q185=57%,N185*O185*P185*F!$B$57,IF(Q185=58%,N185*O185*P185*F!$B$58,IF(Q185=59%,N185*O185*P185*F!$B$59,IF(Q185=60%,N185*O185*P185*F!$B$60,IF(Q185=61%,N185*O185*P185*F!$B$61,IF(Q185=62%,N185*O185*P185*F!$B$62,IF(Q185=63%,N185*O185*P185*F!$B$63,IF(Q185=64%,N185*O185*P185*F!$B$64,IF(Q185=65%,N185*O185*P185*F!$B$65,IF(Q185=66%,N185*O185*P185*F!$B$66,IF(Q185=67%,N185*O185*P185*F!$B$67,IF(Q185=68%,N185*O185*P185*F!$B$68,IF(Q185=69%,N185*O185*P185*F!$B$69,IF(Q185=70%,N185*O185*P185*F!$B$70,IF(Q185=71%,N185*O185*P185*F!$B$71,IF(Q185=72%,N185*O185*P185*F!$B$72,IF(Q185=73%,N185*O185*P185*F!$B$73,IF(Q185=74%,N185*O185*P185*F!$B$74,IF(Q185=75%,N185*O185*P185*F!$B$75,IF(Q185=76%,N185*O185*P185*F!$B$76,IF(Q185=77%,N185*O185*P185*F!$B$77,IF(Q185=78%,N185*O185*P185*F!$B$78,IF(Q185=79%,N185*O185*P185*F!$B$79,IF(Q185=80%,N185*O185*P185*F!$B$80,IF(Q185=81%,N185*O185*P185*F!$B$81,IF(Q185=82%,N185*O185*P185*F!$B$82,IF(Q185=83%,N185*O185*P185*F!$B$83,IF(Q185=84%,N185*O185*P185*F!$B$84,IF(Q185=85%,N185*O185*P185*F!$B$85,IF(Q185=86%,N185*O185*P185*F!$B$86,IF(Q185=87%,N185*O185*P185*F!$B$87,IF(Q185=88%,N185*O185*P185*F!$B$88,IF(Q185=89%,N185*O185*P185*F!$B$89,IF(Q185=90%,N185*O185*P185*F!$B$90,IF(Q185=91%,N185*O185*P185*F!$B$91,IF(Q185=92%,N185*O185*P185*F!$B$92,IF(Q185=93%,N185*O185*P185*F!$B$93,IF(Q185=94%,N185*O185*P185*F!$B$94,IF(Q185=95%,N185*O185*P185*F!$B$95,IF(Q185=96%,N185*O185*P185*F!$B$96,IF(Q185=97%,N185*O185*P185*F!$B$97,IF(Q185=98%,N185*O185*P185*F!$B$98,IF(Q185=99%,N185*O185*P185*F!$B$99,IF(Q185&gt;99%,N185*O185*P185*F!$B$100,))))))))))))))))))))))))))))))))))))))))))))))))))))))))+IF(U185&lt;30%,0,IF(U185&lt;35%,R185*S185*T185*F!$B$33,IF(U185&lt;40%,R185*S185*T185*F!$B$38,IF(U185&lt;45%,R185*S185*T185*F!$B$43,IF(U185&lt;50%,R185*S185*T185*F!$B$48,IF(U185=50%,R185*S185*T185*F!$B$50,IF(U185=51%,R185*S185*T185*F!$B$51,IF(U185=52%,R185*S185*T185*F!$B$52,IF(U185=53%,R185*S185*T185*F!$B$53,IF(U185=54%,R185*S185*T185*F!$B$54,IF(U185=55%,R185*S185*T185*F!$B$55,IF(U185=56%,R185*S185*T185*F!$B$56,IF(U185=57%,R185*S185*T185*F!$B$57,IF(U185=58%,R185*S185*T185*F!$B$58,IF(U185=59%,R185*S185*T185*F!$B$59,IF(U185=60%,R185*S185*T185*F!$B$60,IF(U185=61%,R185*S185*T185*F!$B$61,IF(U185=62%,R185*S185*T185*F!$B$62,IF(U185=63%,R185*S185*T185*F!$B$63,IF(U185=64%,R185*S185*T185*F!$B$64,IF(U185=65%,R185*S185*T185*F!$B$65,IF(U185=66%,R185*S185*T185*F!$B$66,IF(U185=67%,R185*S185*T185*F!$B$67,IF(U185=68%,R185*S185*T185*F!$B$68,IF(U185=69%,R185*S185*T185*F!$B$69,IF(U185=70%,R185*S185*T185*F!$B$70,IF(U185=71%,R185*S185*T185*F!$B$71,IF(U185=72%,R185*S185*T185*F!$B$72,IF(U185=73%,R185*S185*T185*F!$B$73,IF(U185=74%,R185*S185*T185*F!$B$74,IF(U185=75%,R185*S185*T185*F!$B$75,IF(U185=76%,R185*S185*T185*F!$B$76,IF(U185=77%,R185*S185*T185*F!$B$77,IF(U185=78%,R185*S185*T185*F!$B$78,IF(U185=79%,R185*S185*T185*F!$B$79,IF(U185=80%,R185*S185*T185*F!$B$80,IF(U185=81%,R185*S185*T185*F!$B$81,IF(U185=82%,R185*S185*T185*F!$B$82,IF(U185=83%,R185*S185*T185*F!$B$83,IF(U185=84%,R185*S185*T185*F!$B$84,IF(U185=85%,R185*S185*T185*F!$B$85,IF(U185=86%,R185*S185*T185*F!$B$86,IF(U185=87%,R185*S185*T185*F!$B$87,IF(U185=88%,R185*S185*T185*F!$B$88,IF(U185=89%,R185*S185*T185*F!$B$89,IF(U185=90%,R185*S185*T185*F!$B$90,IF(U185=91%,R185*S185*T185*F!$B$91,IF(U185=92%,R185*S185*T185*F!$B$92,IF(U185=93%,R185*S185*T185*F!$B$93,IF(U185=94%,R185*S185*T185*F!$B$94,IF(U185=95%,R185*S185*T185*F!$B$95,IF(U185=96%,R185*S185*T185*F!$B$96,IF(U185=97%,R185*S185*T185*F!$B$97,IF(U185=98%,R185*S185*T185*F!$B$98,IF(U185=99%,R185*S185*T185*F!$B$99,IF(U185&gt;99%,R185*S185*T185*F!$B$100)))))))))))))))))))))))))))))))))))))))))))))))))))))))))*IF(ISNUMBER(E185),E185,1)*IF(ISNUMBER(D185),D185,1)</f>
        <v>0</v>
      </c>
      <c r="AA185" s="6">
        <f>G185*H185+K185*L185+O185*P185+S185*T185</f>
        <v>0</v>
      </c>
      <c r="AB185" s="35">
        <f>(H185*(IF(I185&lt;45%,0.5,IF(I185&lt;55%,0.8,IF(I185&lt;65%,0.9,IF(I185&lt;75%,1,IF(I185&lt;85%,1.1,1.2))))))+L185*(IF(M185&lt;45%,0.5,IF(M185&lt;55%,0.8,IF(M185&lt;65%,0.9,IF(M185&lt;75%,1,IF(M185&lt;85%,1.1,1.2))))))+P185*(IF(Q185&lt;45%,0.5,IF(Q185&lt;55%,0.8,IF(Q185&lt;65%,0.9,IF(Q185&lt;75%,1,IF(Q185&lt;85%,1.1,1.2))))))+T185*(IF(U185&lt;45%,0.5,IF(U185&lt;55%,0.8,IF(U185&lt;65%,0.9,IF(U185&lt;75%,1,IF(U185&lt;85%,1.1,1.2)))))))*IF(D185&gt;=0.8,6,IF(D185&lt;=0.4,1.5,3))</f>
        <v>0</v>
      </c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</row>
    <row r="186" spans="1:62" ht="15.75" thickBot="1" x14ac:dyDescent="0.3">
      <c r="A186" s="1126"/>
      <c r="B186" s="165"/>
      <c r="C186" s="166"/>
      <c r="D186" s="134">
        <f>ROUND(IFERROR((D181*(G181*H181+K181*L181+O181*P181+S181*T181)+D182*(G182*H182+K182*L182+O182*P182+S182*T182)+D183*(G183*H183+K183*L183+O183*P183+S183*T183)+D184*(G184*H184+K184*L184+O184*P184+S184*T184)+D185*(G185*H185+K185*L185+O185*P185+S185*T185))/((G181*H181+K181*L181+O181*P181+S181*T181)+(G182*H182+K182*L182+O182*P182+S182*T182)+(G183*H183+K183*L183+O183*P183+S183*T183)+(G184*H184+K184*L184+O184*P184+S184*T184)+(G185*H185+K185*L185+O185*P185+S185*T185)),0),3)</f>
        <v>0</v>
      </c>
      <c r="E186" s="173"/>
      <c r="F186" s="174" t="str">
        <f t="shared" ref="F186" si="382">IF(I186&lt;&gt;0,(IFERROR(IF($Y186&gt;15,MROUND($Y186*I186,0.5),MROUND($Y186*I186,0.1)),)),"")</f>
        <v/>
      </c>
      <c r="G186" s="175"/>
      <c r="H186" s="175"/>
      <c r="I186" s="176"/>
      <c r="J186" s="174"/>
      <c r="K186" s="177"/>
      <c r="L186" s="177"/>
      <c r="M186" s="178"/>
      <c r="N186" s="174"/>
      <c r="O186" s="177"/>
      <c r="P186" s="177"/>
      <c r="Q186" s="179"/>
      <c r="R186" s="174"/>
      <c r="S186" s="180"/>
      <c r="T186" s="177"/>
      <c r="U186" s="178"/>
      <c r="V186" s="122">
        <f>SUM(V181:V185)</f>
        <v>0</v>
      </c>
      <c r="W186" s="117">
        <f>IFERROR(V186/AA186,0)</f>
        <v>0</v>
      </c>
      <c r="X186" s="118">
        <f>ROUND(IFERROR((D181*(I181*G181*H181+M181*K181*L181+Q181*O181*P181+U181*S181*T181)+D182*(I182*G182*H182+M182*K182*L182+Q182*O182*P182+U182*S182*T182)+D183*(I183*G183*H183+M183*K183*L183+Q183*O183*P183+U183*S183*T183)+D184*(I184*G184*H184+M184*K184*L184+Q184*O184*P184+U184*S184*T184)+D185*(I185*G185*H185+M185*K185*L185+Q185*O185*P185+U185*S185*T185))/(D181*(G181*H181+K181*L181+O181*P181+S181*T181)+D182*(G182*H182+K182*L182+O182*P182+S182*T182)+D183*(G183*H183+K183*L183+O183*P183+S183*T183)+D184*(G184*H184+K184*L184+O184*P184+S184*T184)+D185*(G185*H185+K185*L185+O185*P185+S185*T185)),0),2)</f>
        <v>0</v>
      </c>
      <c r="Y186" s="9"/>
      <c r="Z186" s="9">
        <f>SUM(Z181:Z185)</f>
        <v>0</v>
      </c>
      <c r="AA186" s="117">
        <f>SUM(AA181:AA185)</f>
        <v>0</v>
      </c>
      <c r="AB186" s="119">
        <f>IF(SUM(AB181:AB185)=0,TIME(,0,),TIME(,SUM(AB181:AB185)+30,))</f>
        <v>0</v>
      </c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</row>
    <row r="187" spans="1:62" ht="15.75" x14ac:dyDescent="0.25">
      <c r="A187" s="1127" t="s">
        <v>20</v>
      </c>
      <c r="B187" s="1128"/>
      <c r="C187" s="1128"/>
      <c r="D187" s="1128"/>
      <c r="E187" s="1128"/>
      <c r="F187" s="1128"/>
      <c r="G187" s="1128"/>
      <c r="H187" s="1128"/>
      <c r="I187" s="1128"/>
      <c r="J187" s="1128"/>
      <c r="K187" s="1128"/>
      <c r="L187" s="1128"/>
      <c r="M187" s="1128"/>
      <c r="N187" s="1128"/>
      <c r="O187" s="1128"/>
      <c r="P187" s="1128"/>
      <c r="Q187" s="1128"/>
      <c r="R187" s="1128"/>
      <c r="S187" s="1128"/>
      <c r="T187" s="1128"/>
      <c r="U187" s="1128"/>
      <c r="V187" s="135">
        <f>V194+V200+V206+V212+V218+V224+V230+V236+V242+V248</f>
        <v>0</v>
      </c>
      <c r="W187" s="135">
        <f>IFERROR(V187/AA187,0)</f>
        <v>0</v>
      </c>
      <c r="X187" s="136"/>
      <c r="Y187" s="164">
        <v>5.0000000000000001E-3</v>
      </c>
      <c r="Z187" s="135">
        <f>Z194+Z200+Z206+Z212+Z218+Z224+Z230+Z236+Z242+Z248</f>
        <v>0</v>
      </c>
      <c r="AA187" s="137">
        <f>AA194+AA200+AA206+AA212+AA218+AA224+AA230+AA236+AA242+AA248</f>
        <v>0</v>
      </c>
      <c r="AB187" s="138">
        <f>AB194+AB200+AB206+AB212+AB218+AB224+AB230+AB236+AB242+AB248</f>
        <v>0</v>
      </c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</row>
    <row r="188" spans="1:62" ht="15.75" thickBot="1" x14ac:dyDescent="0.3">
      <c r="A188" s="139" t="s">
        <v>3</v>
      </c>
      <c r="B188" s="24" t="s">
        <v>10</v>
      </c>
      <c r="C188" s="24" t="s">
        <v>11</v>
      </c>
      <c r="D188" s="25" t="s">
        <v>12</v>
      </c>
      <c r="E188" s="49" t="s">
        <v>60</v>
      </c>
      <c r="F188" s="24" t="s">
        <v>13</v>
      </c>
      <c r="G188" s="48" t="s">
        <v>14</v>
      </c>
      <c r="H188" s="24" t="s">
        <v>15</v>
      </c>
      <c r="I188" s="24" t="s">
        <v>4</v>
      </c>
      <c r="J188" s="24" t="s">
        <v>13</v>
      </c>
      <c r="K188" s="24" t="s">
        <v>14</v>
      </c>
      <c r="L188" s="24" t="s">
        <v>15</v>
      </c>
      <c r="M188" s="24" t="s">
        <v>4</v>
      </c>
      <c r="N188" s="24" t="s">
        <v>13</v>
      </c>
      <c r="O188" s="24" t="s">
        <v>14</v>
      </c>
      <c r="P188" s="24" t="s">
        <v>15</v>
      </c>
      <c r="Q188" s="24" t="s">
        <v>4</v>
      </c>
      <c r="R188" s="24" t="s">
        <v>13</v>
      </c>
      <c r="S188" s="24" t="s">
        <v>14</v>
      </c>
      <c r="T188" s="24" t="s">
        <v>15</v>
      </c>
      <c r="U188" s="24" t="s">
        <v>4</v>
      </c>
      <c r="V188" s="24" t="s">
        <v>5</v>
      </c>
      <c r="W188" s="25" t="s">
        <v>16</v>
      </c>
      <c r="X188" s="25" t="s">
        <v>33</v>
      </c>
      <c r="Y188" s="140" t="s">
        <v>6</v>
      </c>
      <c r="Z188" s="26" t="s">
        <v>30</v>
      </c>
      <c r="AA188" s="24" t="s">
        <v>7</v>
      </c>
      <c r="AB188" s="27" t="s">
        <v>17</v>
      </c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</row>
    <row r="189" spans="1:62" x14ac:dyDescent="0.25">
      <c r="A189" s="142" t="s">
        <v>8</v>
      </c>
      <c r="B189" s="57" t="str">
        <f>IF(B127="","",B127)</f>
        <v/>
      </c>
      <c r="C189" s="58" t="str">
        <f>IF(C127="","",C127)</f>
        <v/>
      </c>
      <c r="D189" s="59">
        <f>D127</f>
        <v>0</v>
      </c>
      <c r="E189" s="60" t="str">
        <f>IF(E127="","",E127)</f>
        <v/>
      </c>
      <c r="F189" s="147"/>
      <c r="G189" s="148"/>
      <c r="H189" s="148"/>
      <c r="I189" s="99">
        <f t="shared" ref="I189:I193" si="383">IFERROR(ROUND(F189/$Y189,2),)</f>
        <v>0</v>
      </c>
      <c r="J189" s="147"/>
      <c r="K189" s="97"/>
      <c r="L189" s="97"/>
      <c r="M189" s="99">
        <f t="shared" ref="M189:M193" si="384">IFERROR(ROUND(J189/$Y189,2),)</f>
        <v>0</v>
      </c>
      <c r="N189" s="147"/>
      <c r="O189" s="97"/>
      <c r="P189" s="97"/>
      <c r="Q189" s="99">
        <f t="shared" ref="Q189:Q193" si="385">IFERROR(ROUND(N189/$Y189,2),)</f>
        <v>0</v>
      </c>
      <c r="R189" s="147"/>
      <c r="S189" s="97"/>
      <c r="T189" s="97"/>
      <c r="U189" s="98">
        <f t="shared" ref="U189:U193" si="386">IFERROR(ROUND(R189/$Y189,2),)</f>
        <v>0</v>
      </c>
      <c r="V189" s="106">
        <f>(IF(ISNUMBER(F189),F189,1)*G189*H189+IF(ISNUMBER(J189),J189,1)*K189*L189+IF(ISNUMBER(N189),N189,1)*O189*P189+IF(ISNUMBER(R189),R189,1)*S189*T189)*IF(ISNUMBER(E189),E189,1)</f>
        <v>0</v>
      </c>
      <c r="W189" s="107">
        <f>IFERROR((IF(ISNUMBER(F189),F189,1)*G189*H189+IF(ISNUMBER(J189),J189,1)*K189*L189+IF(ISNUMBER(N189),N189,1)*O189*P189+IF(ISNUMBER(R189),R189,1)*S189*T189)*IF(ISNUMBER(E189),E189,1)/(G189*H189+K189*L189+O189*P189+S189*T189),0)</f>
        <v>0</v>
      </c>
      <c r="X189" s="28">
        <f>ROUND(IFERROR((W189/(Y189*IF(ISNUMBER(E189),E189,1))),0),2)</f>
        <v>0</v>
      </c>
      <c r="Y189" s="89" t="str">
        <f>IF(ISNUMBER(Y127), Y127+(Y127*$Y$187),"")</f>
        <v/>
      </c>
      <c r="Z189" s="4">
        <f>(IF(I189&lt;30%,0,IF(I189&lt;35%,F189*G189*H189*F!$B$33,IF(I189&lt;40%,F189*G189*H189*F!$B$38,IF(I189&lt;45%,F189*G189*H189*F!$B$43,IF(I189&lt;50%,F189*G189*H189*F!$B$48,IF(I189=50%,F189*G189*H189*F!$B$50,IF(I189=51%,F189*G189*H189*F!$B$51,IF(I189=52%,F189*G189*H189*F!$B$52,IF(I189=53%,F189*G189*H189*F!$B$53,IF(I189=54%,F189*G189*H189*F!$B$54,IF(I189=55%,F189*G189*H189*F!$B$55,IF(I189=56%,F189*G189*H189*F!$B$56,IF(I189=57%,F189*G189*H189*F!$B$57,IF(I189=58%,F189*G189*H189*F!$B$58,IF(I189=59%,F189*G189*H189*F!$B$59,IF(I189=60%,F189*G189*H189*F!$B$60,IF(I189=61%,F189*G189*H189*F!$B$61,IF(I189=62%,F189*G189*H189*F!$B$62,IF(I189=63%,F189*G189*H189*F!$B$63,IF(I189=64%,F189*G189*H189*F!$B$64,IF(I189=65%,F189*G189*H189*F!$B$65,IF(I189=66%,F189*G189*H189*F!$B$66,IF(I189=67%,F189*G189*H189*F!$B$67,IF(I189=68%,F189*G189*H189*F!$B$68,IF(I189=69%,F189*G189*H189*F!$B$69,IF(I189=70%,F189*G189*H189*F!$B$70,IF(I189=71%,F189*G189*H189*F!$B$71,IF(I189=72%,F189*G189*H189*F!$B$72,IF(I189=73%,F189*G189*H189*F!$B$73,IF(I189=74%,F189*G189*H189*F!$B$74,IF(I189=75%,F189*G189*H189*F!$B$75,IF(I189=76%,F189*G189*H189*F!$B$76,IF(I189=77%,F189*G189*H189*F!$B$77,IF(I189=78%,F189*G189*H189*F!$B$78,IF(I189=79%,F189*G189*H189*F!$B$79,IF(I189=80%,F189*G189*H189*F!$B$80,IF(I189=81%,F189*G189*H189*F!$B$81,IF(I189=82%,F189*G189*H189*F!$B$82,IF(I189=83%,F189*G189*H189*F!$B$83,IF(I189=84%,F189*G189*H189*F!$B$84,IF(I189=85%,F189*G189*H189*F!$B$85,IF(I189=86%,F189*G189*H189*F!$B$86,IF(I189=87%,F189*G189*H189*F!$B$87,IF(I189=88%,F189*G189*H189*F!$B$88,IF(I189=89%,F189*G189*H189*F!$B$89,IF(I189=90%,F189*G189*H189*F!$B$90,IF(I189=91%,F189*G189*H189*F!$B$91,IF(I189=92%,F189*G189*H189*F!$B$92,IF(I189=93%,F189*G189*H189*F!$B$93,IF(I189=94%,F189*G189*H189*F!$B$94,IF(I189=95%,F189*G189*H189*F!$B$95,IF(I189=96%,F189*G189*H189*F!$B$96,IF(I189=97%,F189*G189*H189*F!$B$97,IF(I189=98%,F189*G189*H189*F!$B$98,IF(I189=99%,F189*G189*H189*F!$B$99,IF(I189&gt;99%,F189*G189*H189*F!$B$100,))))))))))))))))))))))))))))))))))))))))))))))))))))))))+IF(M189&lt;30%,0,IF(M189&lt;35%,J189*K189*L189*F!$B$33,IF(M189&lt;40%,J189*K189*L189*F!$B$38,IF(M189&lt;45%,J189*K189*L189*F!$B$43,IF(M189&lt;50%,J189*K189*L189*F!$B$48,IF(M189=50%,J189*K189*L189*F!$B$50,IF(M189=51%,J189*K189*L189*F!$B$51,IF(M189=52%,J189*K189*L189*F!$B$52,IF(M189=53%,J189*K189*L189*F!$B$53,IF(M189=54%,J189*K189*L189*F!$B$54,IF(M189=55%,J189*K189*L189*F!$B$55,IF(M189=56%,J189*K189*L189*F!$B$56,IF(M189=57%,J189*K189*L189*F!$B$57,IF(M189=58%,J189*K189*L189*F!$B$58,IF(M189=59%,J189*K189*L189*F!$B$59,IF(M189=60%,J189*K189*L189*F!$B$60,IF(M189=61%,J189*K189*L189*F!$B$61,IF(M189=62%,J189*K189*L189*F!$B$62,IF(M189=63%,J189*K189*L189*F!$B$63,IF(M189=64%,J189*K189*L189*F!$B$64,IF(M189=65%,J189*K189*L189*F!$B$65,IF(M189=66%,J189*K189*L189*F!$B$66,IF(M189=67%,J189*K189*L189*F!$B$67,IF(M189=68%,J189*K189*L189*F!$B$68,IF(M189=69%,J189*K189*L189*F!$B$69,IF(M189=70%,J189*K189*L189*F!$B$70,IF(M189=71%,J189*K189*L189*F!$B$71,IF(M189=72%,J189*K189*L189*F!$B$72,IF(M189=73%,J189*K189*L189*F!$B$73,IF(M189=74%,J189*K189*L189*F!$B$74,IF(M189=75%,J189*K189*L189*F!$B$75,IF(M189=76%,J189*K189*L189*F!$B$76,IF(M189=77%,J189*K189*L189*F!$B$77,IF(M189=78%,J189*K189*L189*F!$B$78,IF(M189=79%,J189*K189*L189*F!$B$79,IF(M189=80%,J189*K189*L189*F!$B$80,IF(M189=81%,J189*K189*L189*F!$B$81,IF(M189=82%,J189*K189*L189*F!$B$82,IF(M189=83%,J189*K189*L189*F!$B$83,IF(M189=84%,J189*K189*L189*F!$B$84,IF(M189=85%,J189*K189*L189*F!$B$85,IF(M189=86%,J189*K189*L189*F!$B$86,IF(M189=87%,J189*K189*L189*F!$B$87,IF(M189=88%,J189*K189*L189*F!$B$88,IF(M189=89%,J189*K189*L189*F!$B$89,IF(M189=90%,J189*K189*L189*F!$B$90,IF(M189=91%,J189*K189*L189*F!$B$91,IF(M189=92%,J189*K189*L189*F!$B$92,IF(M189=93%,J189*K189*L189*F!$B$93,IF(M189=94%,J189*K189*L189*F!$B$94,IF(M189=95%,J189*K189*L189*F!$B$95,IF(M189=96%,J189*K189*L189*F!$B$96,IF(M189=97%,J189*K189*L189*F!$B$97,IF(M189=98%,J189*K189*L189*F!$B$98,IF(M189=99%,J189*K189*L189*F!$B$99,IF(M189&gt;99%,J189*K189*L189*F!$B$100,))))))))))))))))))))))))))))))))))))))))))))))))))))))))+IF(Q189&lt;30%,0,IF(Q189&lt;35%,N189*O189*P189*F!$B$33,IF(Q189&lt;40%,N189*O189*P189*F!$B$38,IF(Q189&lt;45%,N189*O189*P189*F!$B$43,IF(Q189&lt;50%,N189*O189*P189*F!$B$48,IF(Q189=50%,N189*O189*P189*F!$B$50,IF(Q189=51%,N189*O189*P189*F!$B$51,IF(Q189=52%,N189*O189*P189*F!$B$52,IF(Q189=53%,N189*O189*P189*F!$B$53,IF(Q189=54%,N189*O189*P189*F!$B$54,IF(Q189=55%,N189*O189*P189*F!$B$55,IF(Q189=56%,N189*O189*P189*F!$B$56,IF(Q189=57%,N189*O189*P189*F!$B$57,IF(Q189=58%,N189*O189*P189*F!$B$58,IF(Q189=59%,N189*O189*P189*F!$B$59,IF(Q189=60%,N189*O189*P189*F!$B$60,IF(Q189=61%,N189*O189*P189*F!$B$61,IF(Q189=62%,N189*O189*P189*F!$B$62,IF(Q189=63%,N189*O189*P189*F!$B$63,IF(Q189=64%,N189*O189*P189*F!$B$64,IF(Q189=65%,N189*O189*P189*F!$B$65,IF(Q189=66%,N189*O189*P189*F!$B$66,IF(Q189=67%,N189*O189*P189*F!$B$67,IF(Q189=68%,N189*O189*P189*F!$B$68,IF(Q189=69%,N189*O189*P189*F!$B$69,IF(Q189=70%,N189*O189*P189*F!$B$70,IF(Q189=71%,N189*O189*P189*F!$B$71,IF(Q189=72%,N189*O189*P189*F!$B$72,IF(Q189=73%,N189*O189*P189*F!$B$73,IF(Q189=74%,N189*O189*P189*F!$B$74,IF(Q189=75%,N189*O189*P189*F!$B$75,IF(Q189=76%,N189*O189*P189*F!$B$76,IF(Q189=77%,N189*O189*P189*F!$B$77,IF(Q189=78%,N189*O189*P189*F!$B$78,IF(Q189=79%,N189*O189*P189*F!$B$79,IF(Q189=80%,N189*O189*P189*F!$B$80,IF(Q189=81%,N189*O189*P189*F!$B$81,IF(Q189=82%,N189*O189*P189*F!$B$82,IF(Q189=83%,N189*O189*P189*F!$B$83,IF(Q189=84%,N189*O189*P189*F!$B$84,IF(Q189=85%,N189*O189*P189*F!$B$85,IF(Q189=86%,N189*O189*P189*F!$B$86,IF(Q189=87%,N189*O189*P189*F!$B$87,IF(Q189=88%,N189*O189*P189*F!$B$88,IF(Q189=89%,N189*O189*P189*F!$B$89,IF(Q189=90%,N189*O189*P189*F!$B$90,IF(Q189=91%,N189*O189*P189*F!$B$91,IF(Q189=92%,N189*O189*P189*F!$B$92,IF(Q189=93%,N189*O189*P189*F!$B$93,IF(Q189=94%,N189*O189*P189*F!$B$94,IF(Q189=95%,N189*O189*P189*F!$B$95,IF(Q189=96%,N189*O189*P189*F!$B$96,IF(Q189=97%,N189*O189*P189*F!$B$97,IF(Q189=98%,N189*O189*P189*F!$B$98,IF(Q189=99%,N189*O189*P189*F!$B$99,IF(Q189&gt;99%,N189*O189*P189*F!$B$100,))))))))))))))))))))))))))))))))))))))))))))))))))))))))+IF(U189&lt;30%,0,IF(U189&lt;35%,R189*S189*T189*F!$B$33,IF(U189&lt;40%,R189*S189*T189*F!$B$38,IF(U189&lt;45%,R189*S189*T189*F!$B$43,IF(U189&lt;50%,R189*S189*T189*F!$B$48,IF(U189=50%,R189*S189*T189*F!$B$50,IF(U189=51%,R189*S189*T189*F!$B$51,IF(U189=52%,R189*S189*T189*F!$B$52,IF(U189=53%,R189*S189*T189*F!$B$53,IF(U189=54%,R189*S189*T189*F!$B$54,IF(U189=55%,R189*S189*T189*F!$B$55,IF(U189=56%,R189*S189*T189*F!$B$56,IF(U189=57%,R189*S189*T189*F!$B$57,IF(U189=58%,R189*S189*T189*F!$B$58,IF(U189=59%,R189*S189*T189*F!$B$59,IF(U189=60%,R189*S189*T189*F!$B$60,IF(U189=61%,R189*S189*T189*F!$B$61,IF(U189=62%,R189*S189*T189*F!$B$62,IF(U189=63%,R189*S189*T189*F!$B$63,IF(U189=64%,R189*S189*T189*F!$B$64,IF(U189=65%,R189*S189*T189*F!$B$65,IF(U189=66%,R189*S189*T189*F!$B$66,IF(U189=67%,R189*S189*T189*F!$B$67,IF(U189=68%,R189*S189*T189*F!$B$68,IF(U189=69%,R189*S189*T189*F!$B$69,IF(U189=70%,R189*S189*T189*F!$B$70,IF(U189=71%,R189*S189*T189*F!$B$71,IF(U189=72%,R189*S189*T189*F!$B$72,IF(U189=73%,R189*S189*T189*F!$B$73,IF(U189=74%,R189*S189*T189*F!$B$74,IF(U189=75%,R189*S189*T189*F!$B$75,IF(U189=76%,R189*S189*T189*F!$B$76,IF(U189=77%,R189*S189*T189*F!$B$77,IF(U189=78%,R189*S189*T189*F!$B$78,IF(U189=79%,R189*S189*T189*F!$B$79,IF(U189=80%,R189*S189*T189*F!$B$80,IF(U189=81%,R189*S189*T189*F!$B$81,IF(U189=82%,R189*S189*T189*F!$B$82,IF(U189=83%,R189*S189*T189*F!$B$83,IF(U189=84%,R189*S189*T189*F!$B$84,IF(U189=85%,R189*S189*T189*F!$B$85,IF(U189=86%,R189*S189*T189*F!$B$86,IF(U189=87%,R189*S189*T189*F!$B$87,IF(U189=88%,R189*S189*T189*F!$B$88,IF(U189=89%,R189*S189*T189*F!$B$89,IF(U189=90%,R189*S189*T189*F!$B$90,IF(U189=91%,R189*S189*T189*F!$B$91,IF(U189=92%,R189*S189*T189*F!$B$92,IF(U189=93%,R189*S189*T189*F!$B$93,IF(U189=94%,R189*S189*T189*F!$B$94,IF(U189=95%,R189*S189*T189*F!$B$95,IF(U189=96%,R189*S189*T189*F!$B$96,IF(U189=97%,R189*S189*T189*F!$B$97,IF(U189=98%,R189*S189*T189*F!$B$98,IF(U189=99%,R189*S189*T189*F!$B$99,IF(U189&gt;99%,R189*S189*T189*F!$B$100)))))))))))))))))))))))))))))))))))))))))))))))))))))))))*IF(ISNUMBER(E189),E189,1)*IF(ISNUMBER(D189),D189,1)</f>
        <v>0</v>
      </c>
      <c r="AA189" s="4">
        <f>G189*H189+K189*L189+O189*P189+S189*T189</f>
        <v>0</v>
      </c>
      <c r="AB189" s="108">
        <f>(H189*(IF(I189&lt;45%,0.5,IF(I189&lt;55%,0.8,IF(I189&lt;65%,0.9,IF(I189&lt;75%,1,IF(I189&lt;85%,1.1,1.2))))))+L189*(IF(M189&lt;45%,0.5,IF(M189&lt;55%,0.8,IF(M189&lt;65%,0.9,IF(M189&lt;75%,1,IF(M189&lt;85%,1.1,1.2))))))+P189*(IF(Q189&lt;45%,0.5,IF(Q189&lt;55%,0.8,IF(Q189&lt;65%,0.9,IF(Q189&lt;75%,1,IF(Q189&lt;85%,1.1,1.2))))))+T189*(IF(U189&lt;45%,0.5,IF(U189&lt;55%,0.8,IF(U189&lt;65%,0.9,IF(U189&lt;75%,1,IF(U189&lt;85%,1.1,1.2)))))))*IF(D189&gt;=0.8,6,IF(D189&lt;=0.4,1.5,3))</f>
        <v>0</v>
      </c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</row>
    <row r="190" spans="1:62" x14ac:dyDescent="0.25">
      <c r="A190" s="1125">
        <f>A128+7</f>
        <v>41995</v>
      </c>
      <c r="B190" s="61" t="str">
        <f t="shared" ref="B190:E190" si="387">IF(B128="","",B128)</f>
        <v/>
      </c>
      <c r="C190" s="62" t="str">
        <f t="shared" si="387"/>
        <v/>
      </c>
      <c r="D190" s="63">
        <f t="shared" ref="D190:D193" si="388">D128</f>
        <v>0</v>
      </c>
      <c r="E190" s="64" t="str">
        <f t="shared" si="387"/>
        <v/>
      </c>
      <c r="F190" s="150"/>
      <c r="G190" s="151"/>
      <c r="H190" s="151"/>
      <c r="I190" s="102">
        <f t="shared" si="383"/>
        <v>0</v>
      </c>
      <c r="J190" s="150"/>
      <c r="K190" s="100"/>
      <c r="L190" s="100"/>
      <c r="M190" s="102">
        <f t="shared" si="384"/>
        <v>0</v>
      </c>
      <c r="N190" s="150"/>
      <c r="O190" s="100"/>
      <c r="P190" s="100"/>
      <c r="Q190" s="102">
        <f t="shared" si="385"/>
        <v>0</v>
      </c>
      <c r="R190" s="150"/>
      <c r="S190" s="100"/>
      <c r="T190" s="100"/>
      <c r="U190" s="101">
        <f t="shared" si="386"/>
        <v>0</v>
      </c>
      <c r="V190" s="110">
        <f t="shared" ref="V190" si="389">(IF(ISNUMBER(F190),F190,1)*G190*H190+IF(ISNUMBER(J190),J190,1)*K190*L190+IF(ISNUMBER(N190),N190,1)*O190*P190+IF(ISNUMBER(R190),R190,1)*S190*T190)*IF(ISNUMBER(E190),E190,1)</f>
        <v>0</v>
      </c>
      <c r="W190" s="111">
        <f t="shared" ref="W190:W193" si="390">IFERROR((IF(ISNUMBER(F190),F190,1)*G190*H190+IF(ISNUMBER(J190),J190,1)*K190*L190+IF(ISNUMBER(N190),N190,1)*O190*P190+IF(ISNUMBER(R190),R190,1)*S190*T190)*IF(ISNUMBER(E190),E190,1)/(G190*H190+K190*L190+O190*P190+S190*T190),0)</f>
        <v>0</v>
      </c>
      <c r="X190" s="31">
        <f t="shared" ref="X190:X191" si="391">ROUND(IFERROR((W190/(Y190*IF(ISNUMBER(E190),E190,1))),0),2)</f>
        <v>0</v>
      </c>
      <c r="Y190" s="90" t="str">
        <f t="shared" ref="Y190:Y247" si="392">IF(ISNUMBER(Y128), Y128+(Y128*$Y$187),"")</f>
        <v/>
      </c>
      <c r="Z190" s="5">
        <f>(IF(I190&lt;30%,0,IF(I190&lt;35%,F190*G190*H190*F!$B$33,IF(I190&lt;40%,F190*G190*H190*F!$B$38,IF(I190&lt;45%,F190*G190*H190*F!$B$43,IF(I190&lt;50%,F190*G190*H190*F!$B$48,IF(I190=50%,F190*G190*H190*F!$B$50,IF(I190=51%,F190*G190*H190*F!$B$51,IF(I190=52%,F190*G190*H190*F!$B$52,IF(I190=53%,F190*G190*H190*F!$B$53,IF(I190=54%,F190*G190*H190*F!$B$54,IF(I190=55%,F190*G190*H190*F!$B$55,IF(I190=56%,F190*G190*H190*F!$B$56,IF(I190=57%,F190*G190*H190*F!$B$57,IF(I190=58%,F190*G190*H190*F!$B$58,IF(I190=59%,F190*G190*H190*F!$B$59,IF(I190=60%,F190*G190*H190*F!$B$60,IF(I190=61%,F190*G190*H190*F!$B$61,IF(I190=62%,F190*G190*H190*F!$B$62,IF(I190=63%,F190*G190*H190*F!$B$63,IF(I190=64%,F190*G190*H190*F!$B$64,IF(I190=65%,F190*G190*H190*F!$B$65,IF(I190=66%,F190*G190*H190*F!$B$66,IF(I190=67%,F190*G190*H190*F!$B$67,IF(I190=68%,F190*G190*H190*F!$B$68,IF(I190=69%,F190*G190*H190*F!$B$69,IF(I190=70%,F190*G190*H190*F!$B$70,IF(I190=71%,F190*G190*H190*F!$B$71,IF(I190=72%,F190*G190*H190*F!$B$72,IF(I190=73%,F190*G190*H190*F!$B$73,IF(I190=74%,F190*G190*H190*F!$B$74,IF(I190=75%,F190*G190*H190*F!$B$75,IF(I190=76%,F190*G190*H190*F!$B$76,IF(I190=77%,F190*G190*H190*F!$B$77,IF(I190=78%,F190*G190*H190*F!$B$78,IF(I190=79%,F190*G190*H190*F!$B$79,IF(I190=80%,F190*G190*H190*F!$B$80,IF(I190=81%,F190*G190*H190*F!$B$81,IF(I190=82%,F190*G190*H190*F!$B$82,IF(I190=83%,F190*G190*H190*F!$B$83,IF(I190=84%,F190*G190*H190*F!$B$84,IF(I190=85%,F190*G190*H190*F!$B$85,IF(I190=86%,F190*G190*H190*F!$B$86,IF(I190=87%,F190*G190*H190*F!$B$87,IF(I190=88%,F190*G190*H190*F!$B$88,IF(I190=89%,F190*G190*H190*F!$B$89,IF(I190=90%,F190*G190*H190*F!$B$90,IF(I190=91%,F190*G190*H190*F!$B$91,IF(I190=92%,F190*G190*H190*F!$B$92,IF(I190=93%,F190*G190*H190*F!$B$93,IF(I190=94%,F190*G190*H190*F!$B$94,IF(I190=95%,F190*G190*H190*F!$B$95,IF(I190=96%,F190*G190*H190*F!$B$96,IF(I190=97%,F190*G190*H190*F!$B$97,IF(I190=98%,F190*G190*H190*F!$B$98,IF(I190=99%,F190*G190*H190*F!$B$99,IF(I190&gt;99%,F190*G190*H190*F!$B$100,))))))))))))))))))))))))))))))))))))))))))))))))))))))))+IF(M190&lt;30%,0,IF(M190&lt;35%,J190*K190*L190*F!$B$33,IF(M190&lt;40%,J190*K190*L190*F!$B$38,IF(M190&lt;45%,J190*K190*L190*F!$B$43,IF(M190&lt;50%,J190*K190*L190*F!$B$48,IF(M190=50%,J190*K190*L190*F!$B$50,IF(M190=51%,J190*K190*L190*F!$B$51,IF(M190=52%,J190*K190*L190*F!$B$52,IF(M190=53%,J190*K190*L190*F!$B$53,IF(M190=54%,J190*K190*L190*F!$B$54,IF(M190=55%,J190*K190*L190*F!$B$55,IF(M190=56%,J190*K190*L190*F!$B$56,IF(M190=57%,J190*K190*L190*F!$B$57,IF(M190=58%,J190*K190*L190*F!$B$58,IF(M190=59%,J190*K190*L190*F!$B$59,IF(M190=60%,J190*K190*L190*F!$B$60,IF(M190=61%,J190*K190*L190*F!$B$61,IF(M190=62%,J190*K190*L190*F!$B$62,IF(M190=63%,J190*K190*L190*F!$B$63,IF(M190=64%,J190*K190*L190*F!$B$64,IF(M190=65%,J190*K190*L190*F!$B$65,IF(M190=66%,J190*K190*L190*F!$B$66,IF(M190=67%,J190*K190*L190*F!$B$67,IF(M190=68%,J190*K190*L190*F!$B$68,IF(M190=69%,J190*K190*L190*F!$B$69,IF(M190=70%,J190*K190*L190*F!$B$70,IF(M190=71%,J190*K190*L190*F!$B$71,IF(M190=72%,J190*K190*L190*F!$B$72,IF(M190=73%,J190*K190*L190*F!$B$73,IF(M190=74%,J190*K190*L190*F!$B$74,IF(M190=75%,J190*K190*L190*F!$B$75,IF(M190=76%,J190*K190*L190*F!$B$76,IF(M190=77%,J190*K190*L190*F!$B$77,IF(M190=78%,J190*K190*L190*F!$B$78,IF(M190=79%,J190*K190*L190*F!$B$79,IF(M190=80%,J190*K190*L190*F!$B$80,IF(M190=81%,J190*K190*L190*F!$B$81,IF(M190=82%,J190*K190*L190*F!$B$82,IF(M190=83%,J190*K190*L190*F!$B$83,IF(M190=84%,J190*K190*L190*F!$B$84,IF(M190=85%,J190*K190*L190*F!$B$85,IF(M190=86%,J190*K190*L190*F!$B$86,IF(M190=87%,J190*K190*L190*F!$B$87,IF(M190=88%,J190*K190*L190*F!$B$88,IF(M190=89%,J190*K190*L190*F!$B$89,IF(M190=90%,J190*K190*L190*F!$B$90,IF(M190=91%,J190*K190*L190*F!$B$91,IF(M190=92%,J190*K190*L190*F!$B$92,IF(M190=93%,J190*K190*L190*F!$B$93,IF(M190=94%,J190*K190*L190*F!$B$94,IF(M190=95%,J190*K190*L190*F!$B$95,IF(M190=96%,J190*K190*L190*F!$B$96,IF(M190=97%,J190*K190*L190*F!$B$97,IF(M190=98%,J190*K190*L190*F!$B$98,IF(M190=99%,J190*K190*L190*F!$B$99,IF(M190&gt;99%,J190*K190*L190*F!$B$100,))))))))))))))))))))))))))))))))))))))))))))))))))))))))+IF(Q190&lt;30%,0,IF(Q190&lt;35%,N190*O190*P190*F!$B$33,IF(Q190&lt;40%,N190*O190*P190*F!$B$38,IF(Q190&lt;45%,N190*O190*P190*F!$B$43,IF(Q190&lt;50%,N190*O190*P190*F!$B$48,IF(Q190=50%,N190*O190*P190*F!$B$50,IF(Q190=51%,N190*O190*P190*F!$B$51,IF(Q190=52%,N190*O190*P190*F!$B$52,IF(Q190=53%,N190*O190*P190*F!$B$53,IF(Q190=54%,N190*O190*P190*F!$B$54,IF(Q190=55%,N190*O190*P190*F!$B$55,IF(Q190=56%,N190*O190*P190*F!$B$56,IF(Q190=57%,N190*O190*P190*F!$B$57,IF(Q190=58%,N190*O190*P190*F!$B$58,IF(Q190=59%,N190*O190*P190*F!$B$59,IF(Q190=60%,N190*O190*P190*F!$B$60,IF(Q190=61%,N190*O190*P190*F!$B$61,IF(Q190=62%,N190*O190*P190*F!$B$62,IF(Q190=63%,N190*O190*P190*F!$B$63,IF(Q190=64%,N190*O190*P190*F!$B$64,IF(Q190=65%,N190*O190*P190*F!$B$65,IF(Q190=66%,N190*O190*P190*F!$B$66,IF(Q190=67%,N190*O190*P190*F!$B$67,IF(Q190=68%,N190*O190*P190*F!$B$68,IF(Q190=69%,N190*O190*P190*F!$B$69,IF(Q190=70%,N190*O190*P190*F!$B$70,IF(Q190=71%,N190*O190*P190*F!$B$71,IF(Q190=72%,N190*O190*P190*F!$B$72,IF(Q190=73%,N190*O190*P190*F!$B$73,IF(Q190=74%,N190*O190*P190*F!$B$74,IF(Q190=75%,N190*O190*P190*F!$B$75,IF(Q190=76%,N190*O190*P190*F!$B$76,IF(Q190=77%,N190*O190*P190*F!$B$77,IF(Q190=78%,N190*O190*P190*F!$B$78,IF(Q190=79%,N190*O190*P190*F!$B$79,IF(Q190=80%,N190*O190*P190*F!$B$80,IF(Q190=81%,N190*O190*P190*F!$B$81,IF(Q190=82%,N190*O190*P190*F!$B$82,IF(Q190=83%,N190*O190*P190*F!$B$83,IF(Q190=84%,N190*O190*P190*F!$B$84,IF(Q190=85%,N190*O190*P190*F!$B$85,IF(Q190=86%,N190*O190*P190*F!$B$86,IF(Q190=87%,N190*O190*P190*F!$B$87,IF(Q190=88%,N190*O190*P190*F!$B$88,IF(Q190=89%,N190*O190*P190*F!$B$89,IF(Q190=90%,N190*O190*P190*F!$B$90,IF(Q190=91%,N190*O190*P190*F!$B$91,IF(Q190=92%,N190*O190*P190*F!$B$92,IF(Q190=93%,N190*O190*P190*F!$B$93,IF(Q190=94%,N190*O190*P190*F!$B$94,IF(Q190=95%,N190*O190*P190*F!$B$95,IF(Q190=96%,N190*O190*P190*F!$B$96,IF(Q190=97%,N190*O190*P190*F!$B$97,IF(Q190=98%,N190*O190*P190*F!$B$98,IF(Q190=99%,N190*O190*P190*F!$B$99,IF(Q190&gt;99%,N190*O190*P190*F!$B$100,))))))))))))))))))))))))))))))))))))))))))))))))))))))))+IF(U190&lt;30%,0,IF(U190&lt;35%,R190*S190*T190*F!$B$33,IF(U190&lt;40%,R190*S190*T190*F!$B$38,IF(U190&lt;45%,R190*S190*T190*F!$B$43,IF(U190&lt;50%,R190*S190*T190*F!$B$48,IF(U190=50%,R190*S190*T190*F!$B$50,IF(U190=51%,R190*S190*T190*F!$B$51,IF(U190=52%,R190*S190*T190*F!$B$52,IF(U190=53%,R190*S190*T190*F!$B$53,IF(U190=54%,R190*S190*T190*F!$B$54,IF(U190=55%,R190*S190*T190*F!$B$55,IF(U190=56%,R190*S190*T190*F!$B$56,IF(U190=57%,R190*S190*T190*F!$B$57,IF(U190=58%,R190*S190*T190*F!$B$58,IF(U190=59%,R190*S190*T190*F!$B$59,IF(U190=60%,R190*S190*T190*F!$B$60,IF(U190=61%,R190*S190*T190*F!$B$61,IF(U190=62%,R190*S190*T190*F!$B$62,IF(U190=63%,R190*S190*T190*F!$B$63,IF(U190=64%,R190*S190*T190*F!$B$64,IF(U190=65%,R190*S190*T190*F!$B$65,IF(U190=66%,R190*S190*T190*F!$B$66,IF(U190=67%,R190*S190*T190*F!$B$67,IF(U190=68%,R190*S190*T190*F!$B$68,IF(U190=69%,R190*S190*T190*F!$B$69,IF(U190=70%,R190*S190*T190*F!$B$70,IF(U190=71%,R190*S190*T190*F!$B$71,IF(U190=72%,R190*S190*T190*F!$B$72,IF(U190=73%,R190*S190*T190*F!$B$73,IF(U190=74%,R190*S190*T190*F!$B$74,IF(U190=75%,R190*S190*T190*F!$B$75,IF(U190=76%,R190*S190*T190*F!$B$76,IF(U190=77%,R190*S190*T190*F!$B$77,IF(U190=78%,R190*S190*T190*F!$B$78,IF(U190=79%,R190*S190*T190*F!$B$79,IF(U190=80%,R190*S190*T190*F!$B$80,IF(U190=81%,R190*S190*T190*F!$B$81,IF(U190=82%,R190*S190*T190*F!$B$82,IF(U190=83%,R190*S190*T190*F!$B$83,IF(U190=84%,R190*S190*T190*F!$B$84,IF(U190=85%,R190*S190*T190*F!$B$85,IF(U190=86%,R190*S190*T190*F!$B$86,IF(U190=87%,R190*S190*T190*F!$B$87,IF(U190=88%,R190*S190*T190*F!$B$88,IF(U190=89%,R190*S190*T190*F!$B$89,IF(U190=90%,R190*S190*T190*F!$B$90,IF(U190=91%,R190*S190*T190*F!$B$91,IF(U190=92%,R190*S190*T190*F!$B$92,IF(U190=93%,R190*S190*T190*F!$B$93,IF(U190=94%,R190*S190*T190*F!$B$94,IF(U190=95%,R190*S190*T190*F!$B$95,IF(U190=96%,R190*S190*T190*F!$B$96,IF(U190=97%,R190*S190*T190*F!$B$97,IF(U190=98%,R190*S190*T190*F!$B$98,IF(U190=99%,R190*S190*T190*F!$B$99,IF(U190&gt;99%,R190*S190*T190*F!$B$100)))))))))))))))))))))))))))))))))))))))))))))))))))))))))*IF(ISNUMBER(E190),E190,1)*IF(ISNUMBER(D190),D190,1)</f>
        <v>0</v>
      </c>
      <c r="AA190" s="5">
        <f>G190*H190+K190*L190+O190*P190+S190*T190</f>
        <v>0</v>
      </c>
      <c r="AB190" s="112">
        <f>(H190*(IF(I190&lt;45%,0.5,IF(I190&lt;55%,0.8,IF(I190&lt;65%,0.9,IF(I190&lt;75%,1,IF(I190&lt;85%,1.1,1.2))))))+L190*(IF(M190&lt;45%,0.5,IF(M190&lt;55%,0.8,IF(M190&lt;65%,0.9,IF(M190&lt;75%,1,IF(M190&lt;85%,1.1,1.2))))))+P190*(IF(Q190&lt;45%,0.5,IF(Q190&lt;55%,0.8,IF(Q190&lt;65%,0.9,IF(Q190&lt;75%,1,IF(Q190&lt;85%,1.1,1.2))))))+T190*(IF(U190&lt;45%,0.5,IF(U190&lt;55%,0.8,IF(U190&lt;65%,0.9,IF(U190&lt;75%,1,IF(U190&lt;85%,1.1,1.2)))))))*IF(D190&gt;=0.8,6,IF(D190&lt;=0.4,1.5,3))</f>
        <v>0</v>
      </c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</row>
    <row r="191" spans="1:62" x14ac:dyDescent="0.25">
      <c r="A191" s="1129"/>
      <c r="B191" s="61" t="str">
        <f t="shared" ref="B191:E191" si="393">IF(B129="","",B129)</f>
        <v/>
      </c>
      <c r="C191" s="62" t="str">
        <f t="shared" si="393"/>
        <v/>
      </c>
      <c r="D191" s="63">
        <f t="shared" si="388"/>
        <v>0</v>
      </c>
      <c r="E191" s="64" t="str">
        <f t="shared" si="393"/>
        <v/>
      </c>
      <c r="F191" s="152"/>
      <c r="G191" s="153"/>
      <c r="H191" s="153"/>
      <c r="I191" s="95">
        <f t="shared" si="383"/>
        <v>0</v>
      </c>
      <c r="J191" s="152"/>
      <c r="K191" s="94"/>
      <c r="L191" s="94"/>
      <c r="M191" s="95">
        <f t="shared" si="384"/>
        <v>0</v>
      </c>
      <c r="N191" s="152"/>
      <c r="O191" s="94"/>
      <c r="P191" s="94"/>
      <c r="Q191" s="95">
        <f t="shared" si="385"/>
        <v>0</v>
      </c>
      <c r="R191" s="152"/>
      <c r="S191" s="94"/>
      <c r="T191" s="94"/>
      <c r="U191" s="93">
        <f t="shared" si="386"/>
        <v>0</v>
      </c>
      <c r="V191" s="113">
        <f>(IF(ISNUMBER(F191),F191,1)*G191*H191+IF(ISNUMBER(J191),J191,1)*K191*L191+IF(ISNUMBER(N191),N191,1)*O191*P191+IF(ISNUMBER(R191),R191,1)*S191*T191)*IF(ISNUMBER(E191),E191,1)</f>
        <v>0</v>
      </c>
      <c r="W191" s="114">
        <f t="shared" si="390"/>
        <v>0</v>
      </c>
      <c r="X191" s="34">
        <f t="shared" si="391"/>
        <v>0</v>
      </c>
      <c r="Y191" s="90" t="str">
        <f t="shared" si="392"/>
        <v/>
      </c>
      <c r="Z191" s="6">
        <f>(IF(I191&lt;30%,0,IF(I191&lt;35%,F191*G191*H191*F!$B$33,IF(I191&lt;40%,F191*G191*H191*F!$B$38,IF(I191&lt;45%,F191*G191*H191*F!$B$43,IF(I191&lt;50%,F191*G191*H191*F!$B$48,IF(I191=50%,F191*G191*H191*F!$B$50,IF(I191=51%,F191*G191*H191*F!$B$51,IF(I191=52%,F191*G191*H191*F!$B$52,IF(I191=53%,F191*G191*H191*F!$B$53,IF(I191=54%,F191*G191*H191*F!$B$54,IF(I191=55%,F191*G191*H191*F!$B$55,IF(I191=56%,F191*G191*H191*F!$B$56,IF(I191=57%,F191*G191*H191*F!$B$57,IF(I191=58%,F191*G191*H191*F!$B$58,IF(I191=59%,F191*G191*H191*F!$B$59,IF(I191=60%,F191*G191*H191*F!$B$60,IF(I191=61%,F191*G191*H191*F!$B$61,IF(I191=62%,F191*G191*H191*F!$B$62,IF(I191=63%,F191*G191*H191*F!$B$63,IF(I191=64%,F191*G191*H191*F!$B$64,IF(I191=65%,F191*G191*H191*F!$B$65,IF(I191=66%,F191*G191*H191*F!$B$66,IF(I191=67%,F191*G191*H191*F!$B$67,IF(I191=68%,F191*G191*H191*F!$B$68,IF(I191=69%,F191*G191*H191*F!$B$69,IF(I191=70%,F191*G191*H191*F!$B$70,IF(I191=71%,F191*G191*H191*F!$B$71,IF(I191=72%,F191*G191*H191*F!$B$72,IF(I191=73%,F191*G191*H191*F!$B$73,IF(I191=74%,F191*G191*H191*F!$B$74,IF(I191=75%,F191*G191*H191*F!$B$75,IF(I191=76%,F191*G191*H191*F!$B$76,IF(I191=77%,F191*G191*H191*F!$B$77,IF(I191=78%,F191*G191*H191*F!$B$78,IF(I191=79%,F191*G191*H191*F!$B$79,IF(I191=80%,F191*G191*H191*F!$B$80,IF(I191=81%,F191*G191*H191*F!$B$81,IF(I191=82%,F191*G191*H191*F!$B$82,IF(I191=83%,F191*G191*H191*F!$B$83,IF(I191=84%,F191*G191*H191*F!$B$84,IF(I191=85%,F191*G191*H191*F!$B$85,IF(I191=86%,F191*G191*H191*F!$B$86,IF(I191=87%,F191*G191*H191*F!$B$87,IF(I191=88%,F191*G191*H191*F!$B$88,IF(I191=89%,F191*G191*H191*F!$B$89,IF(I191=90%,F191*G191*H191*F!$B$90,IF(I191=91%,F191*G191*H191*F!$B$91,IF(I191=92%,F191*G191*H191*F!$B$92,IF(I191=93%,F191*G191*H191*F!$B$93,IF(I191=94%,F191*G191*H191*F!$B$94,IF(I191=95%,F191*G191*H191*F!$B$95,IF(I191=96%,F191*G191*H191*F!$B$96,IF(I191=97%,F191*G191*H191*F!$B$97,IF(I191=98%,F191*G191*H191*F!$B$98,IF(I191=99%,F191*G191*H191*F!$B$99,IF(I191&gt;99%,F191*G191*H191*F!$B$100,))))))))))))))))))))))))))))))))))))))))))))))))))))))))+IF(M191&lt;30%,0,IF(M191&lt;35%,J191*K191*L191*F!$B$33,IF(M191&lt;40%,J191*K191*L191*F!$B$38,IF(M191&lt;45%,J191*K191*L191*F!$B$43,IF(M191&lt;50%,J191*K191*L191*F!$B$48,IF(M191=50%,J191*K191*L191*F!$B$50,IF(M191=51%,J191*K191*L191*F!$B$51,IF(M191=52%,J191*K191*L191*F!$B$52,IF(M191=53%,J191*K191*L191*F!$B$53,IF(M191=54%,J191*K191*L191*F!$B$54,IF(M191=55%,J191*K191*L191*F!$B$55,IF(M191=56%,J191*K191*L191*F!$B$56,IF(M191=57%,J191*K191*L191*F!$B$57,IF(M191=58%,J191*K191*L191*F!$B$58,IF(M191=59%,J191*K191*L191*F!$B$59,IF(M191=60%,J191*K191*L191*F!$B$60,IF(M191=61%,J191*K191*L191*F!$B$61,IF(M191=62%,J191*K191*L191*F!$B$62,IF(M191=63%,J191*K191*L191*F!$B$63,IF(M191=64%,J191*K191*L191*F!$B$64,IF(M191=65%,J191*K191*L191*F!$B$65,IF(M191=66%,J191*K191*L191*F!$B$66,IF(M191=67%,J191*K191*L191*F!$B$67,IF(M191=68%,J191*K191*L191*F!$B$68,IF(M191=69%,J191*K191*L191*F!$B$69,IF(M191=70%,J191*K191*L191*F!$B$70,IF(M191=71%,J191*K191*L191*F!$B$71,IF(M191=72%,J191*K191*L191*F!$B$72,IF(M191=73%,J191*K191*L191*F!$B$73,IF(M191=74%,J191*K191*L191*F!$B$74,IF(M191=75%,J191*K191*L191*F!$B$75,IF(M191=76%,J191*K191*L191*F!$B$76,IF(M191=77%,J191*K191*L191*F!$B$77,IF(M191=78%,J191*K191*L191*F!$B$78,IF(M191=79%,J191*K191*L191*F!$B$79,IF(M191=80%,J191*K191*L191*F!$B$80,IF(M191=81%,J191*K191*L191*F!$B$81,IF(M191=82%,J191*K191*L191*F!$B$82,IF(M191=83%,J191*K191*L191*F!$B$83,IF(M191=84%,J191*K191*L191*F!$B$84,IF(M191=85%,J191*K191*L191*F!$B$85,IF(M191=86%,J191*K191*L191*F!$B$86,IF(M191=87%,J191*K191*L191*F!$B$87,IF(M191=88%,J191*K191*L191*F!$B$88,IF(M191=89%,J191*K191*L191*F!$B$89,IF(M191=90%,J191*K191*L191*F!$B$90,IF(M191=91%,J191*K191*L191*F!$B$91,IF(M191=92%,J191*K191*L191*F!$B$92,IF(M191=93%,J191*K191*L191*F!$B$93,IF(M191=94%,J191*K191*L191*F!$B$94,IF(M191=95%,J191*K191*L191*F!$B$95,IF(M191=96%,J191*K191*L191*F!$B$96,IF(M191=97%,J191*K191*L191*F!$B$97,IF(M191=98%,J191*K191*L191*F!$B$98,IF(M191=99%,J191*K191*L191*F!$B$99,IF(M191&gt;99%,J191*K191*L191*F!$B$100,))))))))))))))))))))))))))))))))))))))))))))))))))))))))+IF(Q191&lt;30%,0,IF(Q191&lt;35%,N191*O191*P191*F!$B$33,IF(Q191&lt;40%,N191*O191*P191*F!$B$38,IF(Q191&lt;45%,N191*O191*P191*F!$B$43,IF(Q191&lt;50%,N191*O191*P191*F!$B$48,IF(Q191=50%,N191*O191*P191*F!$B$50,IF(Q191=51%,N191*O191*P191*F!$B$51,IF(Q191=52%,N191*O191*P191*F!$B$52,IF(Q191=53%,N191*O191*P191*F!$B$53,IF(Q191=54%,N191*O191*P191*F!$B$54,IF(Q191=55%,N191*O191*P191*F!$B$55,IF(Q191=56%,N191*O191*P191*F!$B$56,IF(Q191=57%,N191*O191*P191*F!$B$57,IF(Q191=58%,N191*O191*P191*F!$B$58,IF(Q191=59%,N191*O191*P191*F!$B$59,IF(Q191=60%,N191*O191*P191*F!$B$60,IF(Q191=61%,N191*O191*P191*F!$B$61,IF(Q191=62%,N191*O191*P191*F!$B$62,IF(Q191=63%,N191*O191*P191*F!$B$63,IF(Q191=64%,N191*O191*P191*F!$B$64,IF(Q191=65%,N191*O191*P191*F!$B$65,IF(Q191=66%,N191*O191*P191*F!$B$66,IF(Q191=67%,N191*O191*P191*F!$B$67,IF(Q191=68%,N191*O191*P191*F!$B$68,IF(Q191=69%,N191*O191*P191*F!$B$69,IF(Q191=70%,N191*O191*P191*F!$B$70,IF(Q191=71%,N191*O191*P191*F!$B$71,IF(Q191=72%,N191*O191*P191*F!$B$72,IF(Q191=73%,N191*O191*P191*F!$B$73,IF(Q191=74%,N191*O191*P191*F!$B$74,IF(Q191=75%,N191*O191*P191*F!$B$75,IF(Q191=76%,N191*O191*P191*F!$B$76,IF(Q191=77%,N191*O191*P191*F!$B$77,IF(Q191=78%,N191*O191*P191*F!$B$78,IF(Q191=79%,N191*O191*P191*F!$B$79,IF(Q191=80%,N191*O191*P191*F!$B$80,IF(Q191=81%,N191*O191*P191*F!$B$81,IF(Q191=82%,N191*O191*P191*F!$B$82,IF(Q191=83%,N191*O191*P191*F!$B$83,IF(Q191=84%,N191*O191*P191*F!$B$84,IF(Q191=85%,N191*O191*P191*F!$B$85,IF(Q191=86%,N191*O191*P191*F!$B$86,IF(Q191=87%,N191*O191*P191*F!$B$87,IF(Q191=88%,N191*O191*P191*F!$B$88,IF(Q191=89%,N191*O191*P191*F!$B$89,IF(Q191=90%,N191*O191*P191*F!$B$90,IF(Q191=91%,N191*O191*P191*F!$B$91,IF(Q191=92%,N191*O191*P191*F!$B$92,IF(Q191=93%,N191*O191*P191*F!$B$93,IF(Q191=94%,N191*O191*P191*F!$B$94,IF(Q191=95%,N191*O191*P191*F!$B$95,IF(Q191=96%,N191*O191*P191*F!$B$96,IF(Q191=97%,N191*O191*P191*F!$B$97,IF(Q191=98%,N191*O191*P191*F!$B$98,IF(Q191=99%,N191*O191*P191*F!$B$99,IF(Q191&gt;99%,N191*O191*P191*F!$B$100,))))))))))))))))))))))))))))))))))))))))))))))))))))))))+IF(U191&lt;30%,0,IF(U191&lt;35%,R191*S191*T191*F!$B$33,IF(U191&lt;40%,R191*S191*T191*F!$B$38,IF(U191&lt;45%,R191*S191*T191*F!$B$43,IF(U191&lt;50%,R191*S191*T191*F!$B$48,IF(U191=50%,R191*S191*T191*F!$B$50,IF(U191=51%,R191*S191*T191*F!$B$51,IF(U191=52%,R191*S191*T191*F!$B$52,IF(U191=53%,R191*S191*T191*F!$B$53,IF(U191=54%,R191*S191*T191*F!$B$54,IF(U191=55%,R191*S191*T191*F!$B$55,IF(U191=56%,R191*S191*T191*F!$B$56,IF(U191=57%,R191*S191*T191*F!$B$57,IF(U191=58%,R191*S191*T191*F!$B$58,IF(U191=59%,R191*S191*T191*F!$B$59,IF(U191=60%,R191*S191*T191*F!$B$60,IF(U191=61%,R191*S191*T191*F!$B$61,IF(U191=62%,R191*S191*T191*F!$B$62,IF(U191=63%,R191*S191*T191*F!$B$63,IF(U191=64%,R191*S191*T191*F!$B$64,IF(U191=65%,R191*S191*T191*F!$B$65,IF(U191=66%,R191*S191*T191*F!$B$66,IF(U191=67%,R191*S191*T191*F!$B$67,IF(U191=68%,R191*S191*T191*F!$B$68,IF(U191=69%,R191*S191*T191*F!$B$69,IF(U191=70%,R191*S191*T191*F!$B$70,IF(U191=71%,R191*S191*T191*F!$B$71,IF(U191=72%,R191*S191*T191*F!$B$72,IF(U191=73%,R191*S191*T191*F!$B$73,IF(U191=74%,R191*S191*T191*F!$B$74,IF(U191=75%,R191*S191*T191*F!$B$75,IF(U191=76%,R191*S191*T191*F!$B$76,IF(U191=77%,R191*S191*T191*F!$B$77,IF(U191=78%,R191*S191*T191*F!$B$78,IF(U191=79%,R191*S191*T191*F!$B$79,IF(U191=80%,R191*S191*T191*F!$B$80,IF(U191=81%,R191*S191*T191*F!$B$81,IF(U191=82%,R191*S191*T191*F!$B$82,IF(U191=83%,R191*S191*T191*F!$B$83,IF(U191=84%,R191*S191*T191*F!$B$84,IF(U191=85%,R191*S191*T191*F!$B$85,IF(U191=86%,R191*S191*T191*F!$B$86,IF(U191=87%,R191*S191*T191*F!$B$87,IF(U191=88%,R191*S191*T191*F!$B$88,IF(U191=89%,R191*S191*T191*F!$B$89,IF(U191=90%,R191*S191*T191*F!$B$90,IF(U191=91%,R191*S191*T191*F!$B$91,IF(U191=92%,R191*S191*T191*F!$B$92,IF(U191=93%,R191*S191*T191*F!$B$93,IF(U191=94%,R191*S191*T191*F!$B$94,IF(U191=95%,R191*S191*T191*F!$B$95,IF(U191=96%,R191*S191*T191*F!$B$96,IF(U191=97%,R191*S191*T191*F!$B$97,IF(U191=98%,R191*S191*T191*F!$B$98,IF(U191=99%,R191*S191*T191*F!$B$99,IF(U191&gt;99%,R191*S191*T191*F!$B$100)))))))))))))))))))))))))))))))))))))))))))))))))))))))))*IF(ISNUMBER(E191),E191,1)*IF(ISNUMBER(D191),D191,1)</f>
        <v>0</v>
      </c>
      <c r="AA191" s="6">
        <f>G191*H191+K191*L191+O191*P191+S191*T191</f>
        <v>0</v>
      </c>
      <c r="AB191" s="115">
        <f>(H191*(IF(I191&lt;45%,0.5,IF(I191&lt;55%,0.8,IF(I191&lt;65%,0.9,IF(I191&lt;75%,1,IF(I191&lt;85%,1.1,1.2))))))+L191*(IF(M191&lt;45%,0.5,IF(M191&lt;55%,0.8,IF(M191&lt;65%,0.9,IF(M191&lt;75%,1,IF(M191&lt;85%,1.1,1.2))))))+P191*(IF(Q191&lt;45%,0.5,IF(Q191&lt;55%,0.8,IF(Q191&lt;65%,0.9,IF(Q191&lt;75%,1,IF(Q191&lt;85%,1.1,1.2))))))+T191*(IF(U191&lt;45%,0.5,IF(U191&lt;55%,0.8,IF(U191&lt;65%,0.9,IF(U191&lt;75%,1,IF(U191&lt;85%,1.1,1.2)))))))*IF(D191&gt;=0.8,6,IF(D191&lt;=0.4,1.5,3))</f>
        <v>0</v>
      </c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</row>
    <row r="192" spans="1:62" x14ac:dyDescent="0.25">
      <c r="A192" s="1129"/>
      <c r="B192" s="61" t="str">
        <f t="shared" ref="B192:E192" si="394">IF(B130="","",B130)</f>
        <v/>
      </c>
      <c r="C192" s="62" t="str">
        <f t="shared" si="394"/>
        <v/>
      </c>
      <c r="D192" s="63">
        <f t="shared" si="388"/>
        <v>0</v>
      </c>
      <c r="E192" s="64" t="str">
        <f t="shared" si="394"/>
        <v/>
      </c>
      <c r="F192" s="150"/>
      <c r="G192" s="151"/>
      <c r="H192" s="151"/>
      <c r="I192" s="102">
        <f t="shared" si="383"/>
        <v>0</v>
      </c>
      <c r="J192" s="150"/>
      <c r="K192" s="100"/>
      <c r="L192" s="100"/>
      <c r="M192" s="102">
        <f t="shared" si="384"/>
        <v>0</v>
      </c>
      <c r="N192" s="150"/>
      <c r="O192" s="100"/>
      <c r="P192" s="100"/>
      <c r="Q192" s="102">
        <f t="shared" si="385"/>
        <v>0</v>
      </c>
      <c r="R192" s="150"/>
      <c r="S192" s="100"/>
      <c r="T192" s="100"/>
      <c r="U192" s="101">
        <f t="shared" si="386"/>
        <v>0</v>
      </c>
      <c r="V192" s="110">
        <f>(IF(ISNUMBER(F192),F192,1)*G192*H192+IF(ISNUMBER(J192),J192,1)*K192*L192+IF(ISNUMBER(N192),N192,1)*O192*P192+IF(ISNUMBER(R192),R192,1)*S192*T192)*IF(ISNUMBER(E192),E192,1)</f>
        <v>0</v>
      </c>
      <c r="W192" s="111">
        <f t="shared" si="390"/>
        <v>0</v>
      </c>
      <c r="X192" s="31">
        <f>ROUND(IFERROR((W192/(Y192*IF(ISNUMBER(E192),E192,1))),0),2)</f>
        <v>0</v>
      </c>
      <c r="Y192" s="90" t="str">
        <f t="shared" si="392"/>
        <v/>
      </c>
      <c r="Z192" s="5">
        <f>(IF(I192&lt;30%,0,IF(I192&lt;35%,F192*G192*H192*F!$B$33,IF(I192&lt;40%,F192*G192*H192*F!$B$38,IF(I192&lt;45%,F192*G192*H192*F!$B$43,IF(I192&lt;50%,F192*G192*H192*F!$B$48,IF(I192=50%,F192*G192*H192*F!$B$50,IF(I192=51%,F192*G192*H192*F!$B$51,IF(I192=52%,F192*G192*H192*F!$B$52,IF(I192=53%,F192*G192*H192*F!$B$53,IF(I192=54%,F192*G192*H192*F!$B$54,IF(I192=55%,F192*G192*H192*F!$B$55,IF(I192=56%,F192*G192*H192*F!$B$56,IF(I192=57%,F192*G192*H192*F!$B$57,IF(I192=58%,F192*G192*H192*F!$B$58,IF(I192=59%,F192*G192*H192*F!$B$59,IF(I192=60%,F192*G192*H192*F!$B$60,IF(I192=61%,F192*G192*H192*F!$B$61,IF(I192=62%,F192*G192*H192*F!$B$62,IF(I192=63%,F192*G192*H192*F!$B$63,IF(I192=64%,F192*G192*H192*F!$B$64,IF(I192=65%,F192*G192*H192*F!$B$65,IF(I192=66%,F192*G192*H192*F!$B$66,IF(I192=67%,F192*G192*H192*F!$B$67,IF(I192=68%,F192*G192*H192*F!$B$68,IF(I192=69%,F192*G192*H192*F!$B$69,IF(I192=70%,F192*G192*H192*F!$B$70,IF(I192=71%,F192*G192*H192*F!$B$71,IF(I192=72%,F192*G192*H192*F!$B$72,IF(I192=73%,F192*G192*H192*F!$B$73,IF(I192=74%,F192*G192*H192*F!$B$74,IF(I192=75%,F192*G192*H192*F!$B$75,IF(I192=76%,F192*G192*H192*F!$B$76,IF(I192=77%,F192*G192*H192*F!$B$77,IF(I192=78%,F192*G192*H192*F!$B$78,IF(I192=79%,F192*G192*H192*F!$B$79,IF(I192=80%,F192*G192*H192*F!$B$80,IF(I192=81%,F192*G192*H192*F!$B$81,IF(I192=82%,F192*G192*H192*F!$B$82,IF(I192=83%,F192*G192*H192*F!$B$83,IF(I192=84%,F192*G192*H192*F!$B$84,IF(I192=85%,F192*G192*H192*F!$B$85,IF(I192=86%,F192*G192*H192*F!$B$86,IF(I192=87%,F192*G192*H192*F!$B$87,IF(I192=88%,F192*G192*H192*F!$B$88,IF(I192=89%,F192*G192*H192*F!$B$89,IF(I192=90%,F192*G192*H192*F!$B$90,IF(I192=91%,F192*G192*H192*F!$B$91,IF(I192=92%,F192*G192*H192*F!$B$92,IF(I192=93%,F192*G192*H192*F!$B$93,IF(I192=94%,F192*G192*H192*F!$B$94,IF(I192=95%,F192*G192*H192*F!$B$95,IF(I192=96%,F192*G192*H192*F!$B$96,IF(I192=97%,F192*G192*H192*F!$B$97,IF(I192=98%,F192*G192*H192*F!$B$98,IF(I192=99%,F192*G192*H192*F!$B$99,IF(I192&gt;99%,F192*G192*H192*F!$B$100,))))))))))))))))))))))))))))))))))))))))))))))))))))))))+IF(M192&lt;30%,0,IF(M192&lt;35%,J192*K192*L192*F!$B$33,IF(M192&lt;40%,J192*K192*L192*F!$B$38,IF(M192&lt;45%,J192*K192*L192*F!$B$43,IF(M192&lt;50%,J192*K192*L192*F!$B$48,IF(M192=50%,J192*K192*L192*F!$B$50,IF(M192=51%,J192*K192*L192*F!$B$51,IF(M192=52%,J192*K192*L192*F!$B$52,IF(M192=53%,J192*K192*L192*F!$B$53,IF(M192=54%,J192*K192*L192*F!$B$54,IF(M192=55%,J192*K192*L192*F!$B$55,IF(M192=56%,J192*K192*L192*F!$B$56,IF(M192=57%,J192*K192*L192*F!$B$57,IF(M192=58%,J192*K192*L192*F!$B$58,IF(M192=59%,J192*K192*L192*F!$B$59,IF(M192=60%,J192*K192*L192*F!$B$60,IF(M192=61%,J192*K192*L192*F!$B$61,IF(M192=62%,J192*K192*L192*F!$B$62,IF(M192=63%,J192*K192*L192*F!$B$63,IF(M192=64%,J192*K192*L192*F!$B$64,IF(M192=65%,J192*K192*L192*F!$B$65,IF(M192=66%,J192*K192*L192*F!$B$66,IF(M192=67%,J192*K192*L192*F!$B$67,IF(M192=68%,J192*K192*L192*F!$B$68,IF(M192=69%,J192*K192*L192*F!$B$69,IF(M192=70%,J192*K192*L192*F!$B$70,IF(M192=71%,J192*K192*L192*F!$B$71,IF(M192=72%,J192*K192*L192*F!$B$72,IF(M192=73%,J192*K192*L192*F!$B$73,IF(M192=74%,J192*K192*L192*F!$B$74,IF(M192=75%,J192*K192*L192*F!$B$75,IF(M192=76%,J192*K192*L192*F!$B$76,IF(M192=77%,J192*K192*L192*F!$B$77,IF(M192=78%,J192*K192*L192*F!$B$78,IF(M192=79%,J192*K192*L192*F!$B$79,IF(M192=80%,J192*K192*L192*F!$B$80,IF(M192=81%,J192*K192*L192*F!$B$81,IF(M192=82%,J192*K192*L192*F!$B$82,IF(M192=83%,J192*K192*L192*F!$B$83,IF(M192=84%,J192*K192*L192*F!$B$84,IF(M192=85%,J192*K192*L192*F!$B$85,IF(M192=86%,J192*K192*L192*F!$B$86,IF(M192=87%,J192*K192*L192*F!$B$87,IF(M192=88%,J192*K192*L192*F!$B$88,IF(M192=89%,J192*K192*L192*F!$B$89,IF(M192=90%,J192*K192*L192*F!$B$90,IF(M192=91%,J192*K192*L192*F!$B$91,IF(M192=92%,J192*K192*L192*F!$B$92,IF(M192=93%,J192*K192*L192*F!$B$93,IF(M192=94%,J192*K192*L192*F!$B$94,IF(M192=95%,J192*K192*L192*F!$B$95,IF(M192=96%,J192*K192*L192*F!$B$96,IF(M192=97%,J192*K192*L192*F!$B$97,IF(M192=98%,J192*K192*L192*F!$B$98,IF(M192=99%,J192*K192*L192*F!$B$99,IF(M192&gt;99%,J192*K192*L192*F!$B$100,))))))))))))))))))))))))))))))))))))))))))))))))))))))))+IF(Q192&lt;30%,0,IF(Q192&lt;35%,N192*O192*P192*F!$B$33,IF(Q192&lt;40%,N192*O192*P192*F!$B$38,IF(Q192&lt;45%,N192*O192*P192*F!$B$43,IF(Q192&lt;50%,N192*O192*P192*F!$B$48,IF(Q192=50%,N192*O192*P192*F!$B$50,IF(Q192=51%,N192*O192*P192*F!$B$51,IF(Q192=52%,N192*O192*P192*F!$B$52,IF(Q192=53%,N192*O192*P192*F!$B$53,IF(Q192=54%,N192*O192*P192*F!$B$54,IF(Q192=55%,N192*O192*P192*F!$B$55,IF(Q192=56%,N192*O192*P192*F!$B$56,IF(Q192=57%,N192*O192*P192*F!$B$57,IF(Q192=58%,N192*O192*P192*F!$B$58,IF(Q192=59%,N192*O192*P192*F!$B$59,IF(Q192=60%,N192*O192*P192*F!$B$60,IF(Q192=61%,N192*O192*P192*F!$B$61,IF(Q192=62%,N192*O192*P192*F!$B$62,IF(Q192=63%,N192*O192*P192*F!$B$63,IF(Q192=64%,N192*O192*P192*F!$B$64,IF(Q192=65%,N192*O192*P192*F!$B$65,IF(Q192=66%,N192*O192*P192*F!$B$66,IF(Q192=67%,N192*O192*P192*F!$B$67,IF(Q192=68%,N192*O192*P192*F!$B$68,IF(Q192=69%,N192*O192*P192*F!$B$69,IF(Q192=70%,N192*O192*P192*F!$B$70,IF(Q192=71%,N192*O192*P192*F!$B$71,IF(Q192=72%,N192*O192*P192*F!$B$72,IF(Q192=73%,N192*O192*P192*F!$B$73,IF(Q192=74%,N192*O192*P192*F!$B$74,IF(Q192=75%,N192*O192*P192*F!$B$75,IF(Q192=76%,N192*O192*P192*F!$B$76,IF(Q192=77%,N192*O192*P192*F!$B$77,IF(Q192=78%,N192*O192*P192*F!$B$78,IF(Q192=79%,N192*O192*P192*F!$B$79,IF(Q192=80%,N192*O192*P192*F!$B$80,IF(Q192=81%,N192*O192*P192*F!$B$81,IF(Q192=82%,N192*O192*P192*F!$B$82,IF(Q192=83%,N192*O192*P192*F!$B$83,IF(Q192=84%,N192*O192*P192*F!$B$84,IF(Q192=85%,N192*O192*P192*F!$B$85,IF(Q192=86%,N192*O192*P192*F!$B$86,IF(Q192=87%,N192*O192*P192*F!$B$87,IF(Q192=88%,N192*O192*P192*F!$B$88,IF(Q192=89%,N192*O192*P192*F!$B$89,IF(Q192=90%,N192*O192*P192*F!$B$90,IF(Q192=91%,N192*O192*P192*F!$B$91,IF(Q192=92%,N192*O192*P192*F!$B$92,IF(Q192=93%,N192*O192*P192*F!$B$93,IF(Q192=94%,N192*O192*P192*F!$B$94,IF(Q192=95%,N192*O192*P192*F!$B$95,IF(Q192=96%,N192*O192*P192*F!$B$96,IF(Q192=97%,N192*O192*P192*F!$B$97,IF(Q192=98%,N192*O192*P192*F!$B$98,IF(Q192=99%,N192*O192*P192*F!$B$99,IF(Q192&gt;99%,N192*O192*P192*F!$B$100,))))))))))))))))))))))))))))))))))))))))))))))))))))))))+IF(U192&lt;30%,0,IF(U192&lt;35%,R192*S192*T192*F!$B$33,IF(U192&lt;40%,R192*S192*T192*F!$B$38,IF(U192&lt;45%,R192*S192*T192*F!$B$43,IF(U192&lt;50%,R192*S192*T192*F!$B$48,IF(U192=50%,R192*S192*T192*F!$B$50,IF(U192=51%,R192*S192*T192*F!$B$51,IF(U192=52%,R192*S192*T192*F!$B$52,IF(U192=53%,R192*S192*T192*F!$B$53,IF(U192=54%,R192*S192*T192*F!$B$54,IF(U192=55%,R192*S192*T192*F!$B$55,IF(U192=56%,R192*S192*T192*F!$B$56,IF(U192=57%,R192*S192*T192*F!$B$57,IF(U192=58%,R192*S192*T192*F!$B$58,IF(U192=59%,R192*S192*T192*F!$B$59,IF(U192=60%,R192*S192*T192*F!$B$60,IF(U192=61%,R192*S192*T192*F!$B$61,IF(U192=62%,R192*S192*T192*F!$B$62,IF(U192=63%,R192*S192*T192*F!$B$63,IF(U192=64%,R192*S192*T192*F!$B$64,IF(U192=65%,R192*S192*T192*F!$B$65,IF(U192=66%,R192*S192*T192*F!$B$66,IF(U192=67%,R192*S192*T192*F!$B$67,IF(U192=68%,R192*S192*T192*F!$B$68,IF(U192=69%,R192*S192*T192*F!$B$69,IF(U192=70%,R192*S192*T192*F!$B$70,IF(U192=71%,R192*S192*T192*F!$B$71,IF(U192=72%,R192*S192*T192*F!$B$72,IF(U192=73%,R192*S192*T192*F!$B$73,IF(U192=74%,R192*S192*T192*F!$B$74,IF(U192=75%,R192*S192*T192*F!$B$75,IF(U192=76%,R192*S192*T192*F!$B$76,IF(U192=77%,R192*S192*T192*F!$B$77,IF(U192=78%,R192*S192*T192*F!$B$78,IF(U192=79%,R192*S192*T192*F!$B$79,IF(U192=80%,R192*S192*T192*F!$B$80,IF(U192=81%,R192*S192*T192*F!$B$81,IF(U192=82%,R192*S192*T192*F!$B$82,IF(U192=83%,R192*S192*T192*F!$B$83,IF(U192=84%,R192*S192*T192*F!$B$84,IF(U192=85%,R192*S192*T192*F!$B$85,IF(U192=86%,R192*S192*T192*F!$B$86,IF(U192=87%,R192*S192*T192*F!$B$87,IF(U192=88%,R192*S192*T192*F!$B$88,IF(U192=89%,R192*S192*T192*F!$B$89,IF(U192=90%,R192*S192*T192*F!$B$90,IF(U192=91%,R192*S192*T192*F!$B$91,IF(U192=92%,R192*S192*T192*F!$B$92,IF(U192=93%,R192*S192*T192*F!$B$93,IF(U192=94%,R192*S192*T192*F!$B$94,IF(U192=95%,R192*S192*T192*F!$B$95,IF(U192=96%,R192*S192*T192*F!$B$96,IF(U192=97%,R192*S192*T192*F!$B$97,IF(U192=98%,R192*S192*T192*F!$B$98,IF(U192=99%,R192*S192*T192*F!$B$99,IF(U192&gt;99%,R192*S192*T192*F!$B$100)))))))))))))))))))))))))))))))))))))))))))))))))))))))))*IF(ISNUMBER(E192),E192,1)*IF(ISNUMBER(D192),D192,1)</f>
        <v>0</v>
      </c>
      <c r="AA192" s="5">
        <f>G192*H192+K192*L192+O192*P192+S192*T192</f>
        <v>0</v>
      </c>
      <c r="AB192" s="112">
        <f>(H192*(IF(I192&lt;45%,0.5,IF(I192&lt;55%,0.8,IF(I192&lt;65%,0.9,IF(I192&lt;75%,1,IF(I192&lt;85%,1.1,1.2))))))+L192*(IF(M192&lt;45%,0.5,IF(M192&lt;55%,0.8,IF(M192&lt;65%,0.9,IF(M192&lt;75%,1,IF(M192&lt;85%,1.1,1.2))))))+P192*(IF(Q192&lt;45%,0.5,IF(Q192&lt;55%,0.8,IF(Q192&lt;65%,0.9,IF(Q192&lt;75%,1,IF(Q192&lt;85%,1.1,1.2))))))+T192*(IF(U192&lt;45%,0.5,IF(U192&lt;55%,0.8,IF(U192&lt;65%,0.9,IF(U192&lt;75%,1,IF(U192&lt;85%,1.1,1.2)))))))*IF(D192&gt;=0.8,6,IF(D192&lt;=0.4,1.5,3))</f>
        <v>0</v>
      </c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</row>
    <row r="193" spans="1:62" x14ac:dyDescent="0.25">
      <c r="A193" s="1129"/>
      <c r="B193" s="61" t="str">
        <f t="shared" ref="B193" si="395">IF(B131="","",B131)</f>
        <v/>
      </c>
      <c r="C193" s="62" t="str">
        <f>IF(C131="","",C131)</f>
        <v/>
      </c>
      <c r="D193" s="63">
        <f t="shared" si="388"/>
        <v>0</v>
      </c>
      <c r="E193" s="64" t="str">
        <f t="shared" ref="E193" si="396">IF(E131="","",E131)</f>
        <v/>
      </c>
      <c r="F193" s="152"/>
      <c r="G193" s="153"/>
      <c r="H193" s="153"/>
      <c r="I193" s="95">
        <f t="shared" si="383"/>
        <v>0</v>
      </c>
      <c r="J193" s="152"/>
      <c r="K193" s="94"/>
      <c r="L193" s="94"/>
      <c r="M193" s="95">
        <f t="shared" si="384"/>
        <v>0</v>
      </c>
      <c r="N193" s="152"/>
      <c r="O193" s="94"/>
      <c r="P193" s="94"/>
      <c r="Q193" s="95">
        <f t="shared" si="385"/>
        <v>0</v>
      </c>
      <c r="R193" s="152"/>
      <c r="S193" s="94"/>
      <c r="T193" s="94"/>
      <c r="U193" s="93">
        <f t="shared" si="386"/>
        <v>0</v>
      </c>
      <c r="V193" s="113">
        <f t="shared" ref="V193" si="397">(IF(ISNUMBER(F193),F193,1)*G193*H193+IF(ISNUMBER(J193),J193,1)*K193*L193+IF(ISNUMBER(N193),N193,1)*O193*P193+IF(ISNUMBER(R193),R193,1)*S193*T193)*IF(ISNUMBER(E193),E193,1)</f>
        <v>0</v>
      </c>
      <c r="W193" s="114">
        <f t="shared" si="390"/>
        <v>0</v>
      </c>
      <c r="X193" s="36">
        <f t="shared" ref="X193" si="398">ROUND(IFERROR((W193/(Y193*IF(ISNUMBER(E193),E193,1))),0),2)</f>
        <v>0</v>
      </c>
      <c r="Y193" s="90" t="str">
        <f t="shared" si="392"/>
        <v/>
      </c>
      <c r="Z193" s="6">
        <f>(IF(I193&lt;30%,0,IF(I193&lt;35%,F193*G193*H193*F!$B$33,IF(I193&lt;40%,F193*G193*H193*F!$B$38,IF(I193&lt;45%,F193*G193*H193*F!$B$43,IF(I193&lt;50%,F193*G193*H193*F!$B$48,IF(I193=50%,F193*G193*H193*F!$B$50,IF(I193=51%,F193*G193*H193*F!$B$51,IF(I193=52%,F193*G193*H193*F!$B$52,IF(I193=53%,F193*G193*H193*F!$B$53,IF(I193=54%,F193*G193*H193*F!$B$54,IF(I193=55%,F193*G193*H193*F!$B$55,IF(I193=56%,F193*G193*H193*F!$B$56,IF(I193=57%,F193*G193*H193*F!$B$57,IF(I193=58%,F193*G193*H193*F!$B$58,IF(I193=59%,F193*G193*H193*F!$B$59,IF(I193=60%,F193*G193*H193*F!$B$60,IF(I193=61%,F193*G193*H193*F!$B$61,IF(I193=62%,F193*G193*H193*F!$B$62,IF(I193=63%,F193*G193*H193*F!$B$63,IF(I193=64%,F193*G193*H193*F!$B$64,IF(I193=65%,F193*G193*H193*F!$B$65,IF(I193=66%,F193*G193*H193*F!$B$66,IF(I193=67%,F193*G193*H193*F!$B$67,IF(I193=68%,F193*G193*H193*F!$B$68,IF(I193=69%,F193*G193*H193*F!$B$69,IF(I193=70%,F193*G193*H193*F!$B$70,IF(I193=71%,F193*G193*H193*F!$B$71,IF(I193=72%,F193*G193*H193*F!$B$72,IF(I193=73%,F193*G193*H193*F!$B$73,IF(I193=74%,F193*G193*H193*F!$B$74,IF(I193=75%,F193*G193*H193*F!$B$75,IF(I193=76%,F193*G193*H193*F!$B$76,IF(I193=77%,F193*G193*H193*F!$B$77,IF(I193=78%,F193*G193*H193*F!$B$78,IF(I193=79%,F193*G193*H193*F!$B$79,IF(I193=80%,F193*G193*H193*F!$B$80,IF(I193=81%,F193*G193*H193*F!$B$81,IF(I193=82%,F193*G193*H193*F!$B$82,IF(I193=83%,F193*G193*H193*F!$B$83,IF(I193=84%,F193*G193*H193*F!$B$84,IF(I193=85%,F193*G193*H193*F!$B$85,IF(I193=86%,F193*G193*H193*F!$B$86,IF(I193=87%,F193*G193*H193*F!$B$87,IF(I193=88%,F193*G193*H193*F!$B$88,IF(I193=89%,F193*G193*H193*F!$B$89,IF(I193=90%,F193*G193*H193*F!$B$90,IF(I193=91%,F193*G193*H193*F!$B$91,IF(I193=92%,F193*G193*H193*F!$B$92,IF(I193=93%,F193*G193*H193*F!$B$93,IF(I193=94%,F193*G193*H193*F!$B$94,IF(I193=95%,F193*G193*H193*F!$B$95,IF(I193=96%,F193*G193*H193*F!$B$96,IF(I193=97%,F193*G193*H193*F!$B$97,IF(I193=98%,F193*G193*H193*F!$B$98,IF(I193=99%,F193*G193*H193*F!$B$99,IF(I193&gt;99%,F193*G193*H193*F!$B$100,))))))))))))))))))))))))))))))))))))))))))))))))))))))))+IF(M193&lt;30%,0,IF(M193&lt;35%,J193*K193*L193*F!$B$33,IF(M193&lt;40%,J193*K193*L193*F!$B$38,IF(M193&lt;45%,J193*K193*L193*F!$B$43,IF(M193&lt;50%,J193*K193*L193*F!$B$48,IF(M193=50%,J193*K193*L193*F!$B$50,IF(M193=51%,J193*K193*L193*F!$B$51,IF(M193=52%,J193*K193*L193*F!$B$52,IF(M193=53%,J193*K193*L193*F!$B$53,IF(M193=54%,J193*K193*L193*F!$B$54,IF(M193=55%,J193*K193*L193*F!$B$55,IF(M193=56%,J193*K193*L193*F!$B$56,IF(M193=57%,J193*K193*L193*F!$B$57,IF(M193=58%,J193*K193*L193*F!$B$58,IF(M193=59%,J193*K193*L193*F!$B$59,IF(M193=60%,J193*K193*L193*F!$B$60,IF(M193=61%,J193*K193*L193*F!$B$61,IF(M193=62%,J193*K193*L193*F!$B$62,IF(M193=63%,J193*K193*L193*F!$B$63,IF(M193=64%,J193*K193*L193*F!$B$64,IF(M193=65%,J193*K193*L193*F!$B$65,IF(M193=66%,J193*K193*L193*F!$B$66,IF(M193=67%,J193*K193*L193*F!$B$67,IF(M193=68%,J193*K193*L193*F!$B$68,IF(M193=69%,J193*K193*L193*F!$B$69,IF(M193=70%,J193*K193*L193*F!$B$70,IF(M193=71%,J193*K193*L193*F!$B$71,IF(M193=72%,J193*K193*L193*F!$B$72,IF(M193=73%,J193*K193*L193*F!$B$73,IF(M193=74%,J193*K193*L193*F!$B$74,IF(M193=75%,J193*K193*L193*F!$B$75,IF(M193=76%,J193*K193*L193*F!$B$76,IF(M193=77%,J193*K193*L193*F!$B$77,IF(M193=78%,J193*K193*L193*F!$B$78,IF(M193=79%,J193*K193*L193*F!$B$79,IF(M193=80%,J193*K193*L193*F!$B$80,IF(M193=81%,J193*K193*L193*F!$B$81,IF(M193=82%,J193*K193*L193*F!$B$82,IF(M193=83%,J193*K193*L193*F!$B$83,IF(M193=84%,J193*K193*L193*F!$B$84,IF(M193=85%,J193*K193*L193*F!$B$85,IF(M193=86%,J193*K193*L193*F!$B$86,IF(M193=87%,J193*K193*L193*F!$B$87,IF(M193=88%,J193*K193*L193*F!$B$88,IF(M193=89%,J193*K193*L193*F!$B$89,IF(M193=90%,J193*K193*L193*F!$B$90,IF(M193=91%,J193*K193*L193*F!$B$91,IF(M193=92%,J193*K193*L193*F!$B$92,IF(M193=93%,J193*K193*L193*F!$B$93,IF(M193=94%,J193*K193*L193*F!$B$94,IF(M193=95%,J193*K193*L193*F!$B$95,IF(M193=96%,J193*K193*L193*F!$B$96,IF(M193=97%,J193*K193*L193*F!$B$97,IF(M193=98%,J193*K193*L193*F!$B$98,IF(M193=99%,J193*K193*L193*F!$B$99,IF(M193&gt;99%,J193*K193*L193*F!$B$100,))))))))))))))))))))))))))))))))))))))))))))))))))))))))+IF(Q193&lt;30%,0,IF(Q193&lt;35%,N193*O193*P193*F!$B$33,IF(Q193&lt;40%,N193*O193*P193*F!$B$38,IF(Q193&lt;45%,N193*O193*P193*F!$B$43,IF(Q193&lt;50%,N193*O193*P193*F!$B$48,IF(Q193=50%,N193*O193*P193*F!$B$50,IF(Q193=51%,N193*O193*P193*F!$B$51,IF(Q193=52%,N193*O193*P193*F!$B$52,IF(Q193=53%,N193*O193*P193*F!$B$53,IF(Q193=54%,N193*O193*P193*F!$B$54,IF(Q193=55%,N193*O193*P193*F!$B$55,IF(Q193=56%,N193*O193*P193*F!$B$56,IF(Q193=57%,N193*O193*P193*F!$B$57,IF(Q193=58%,N193*O193*P193*F!$B$58,IF(Q193=59%,N193*O193*P193*F!$B$59,IF(Q193=60%,N193*O193*P193*F!$B$60,IF(Q193=61%,N193*O193*P193*F!$B$61,IF(Q193=62%,N193*O193*P193*F!$B$62,IF(Q193=63%,N193*O193*P193*F!$B$63,IF(Q193=64%,N193*O193*P193*F!$B$64,IF(Q193=65%,N193*O193*P193*F!$B$65,IF(Q193=66%,N193*O193*P193*F!$B$66,IF(Q193=67%,N193*O193*P193*F!$B$67,IF(Q193=68%,N193*O193*P193*F!$B$68,IF(Q193=69%,N193*O193*P193*F!$B$69,IF(Q193=70%,N193*O193*P193*F!$B$70,IF(Q193=71%,N193*O193*P193*F!$B$71,IF(Q193=72%,N193*O193*P193*F!$B$72,IF(Q193=73%,N193*O193*P193*F!$B$73,IF(Q193=74%,N193*O193*P193*F!$B$74,IF(Q193=75%,N193*O193*P193*F!$B$75,IF(Q193=76%,N193*O193*P193*F!$B$76,IF(Q193=77%,N193*O193*P193*F!$B$77,IF(Q193=78%,N193*O193*P193*F!$B$78,IF(Q193=79%,N193*O193*P193*F!$B$79,IF(Q193=80%,N193*O193*P193*F!$B$80,IF(Q193=81%,N193*O193*P193*F!$B$81,IF(Q193=82%,N193*O193*P193*F!$B$82,IF(Q193=83%,N193*O193*P193*F!$B$83,IF(Q193=84%,N193*O193*P193*F!$B$84,IF(Q193=85%,N193*O193*P193*F!$B$85,IF(Q193=86%,N193*O193*P193*F!$B$86,IF(Q193=87%,N193*O193*P193*F!$B$87,IF(Q193=88%,N193*O193*P193*F!$B$88,IF(Q193=89%,N193*O193*P193*F!$B$89,IF(Q193=90%,N193*O193*P193*F!$B$90,IF(Q193=91%,N193*O193*P193*F!$B$91,IF(Q193=92%,N193*O193*P193*F!$B$92,IF(Q193=93%,N193*O193*P193*F!$B$93,IF(Q193=94%,N193*O193*P193*F!$B$94,IF(Q193=95%,N193*O193*P193*F!$B$95,IF(Q193=96%,N193*O193*P193*F!$B$96,IF(Q193=97%,N193*O193*P193*F!$B$97,IF(Q193=98%,N193*O193*P193*F!$B$98,IF(Q193=99%,N193*O193*P193*F!$B$99,IF(Q193&gt;99%,N193*O193*P193*F!$B$100,))))))))))))))))))))))))))))))))))))))))))))))))))))))))+IF(U193&lt;30%,0,IF(U193&lt;35%,R193*S193*T193*F!$B$33,IF(U193&lt;40%,R193*S193*T193*F!$B$38,IF(U193&lt;45%,R193*S193*T193*F!$B$43,IF(U193&lt;50%,R193*S193*T193*F!$B$48,IF(U193=50%,R193*S193*T193*F!$B$50,IF(U193=51%,R193*S193*T193*F!$B$51,IF(U193=52%,R193*S193*T193*F!$B$52,IF(U193=53%,R193*S193*T193*F!$B$53,IF(U193=54%,R193*S193*T193*F!$B$54,IF(U193=55%,R193*S193*T193*F!$B$55,IF(U193=56%,R193*S193*T193*F!$B$56,IF(U193=57%,R193*S193*T193*F!$B$57,IF(U193=58%,R193*S193*T193*F!$B$58,IF(U193=59%,R193*S193*T193*F!$B$59,IF(U193=60%,R193*S193*T193*F!$B$60,IF(U193=61%,R193*S193*T193*F!$B$61,IF(U193=62%,R193*S193*T193*F!$B$62,IF(U193=63%,R193*S193*T193*F!$B$63,IF(U193=64%,R193*S193*T193*F!$B$64,IF(U193=65%,R193*S193*T193*F!$B$65,IF(U193=66%,R193*S193*T193*F!$B$66,IF(U193=67%,R193*S193*T193*F!$B$67,IF(U193=68%,R193*S193*T193*F!$B$68,IF(U193=69%,R193*S193*T193*F!$B$69,IF(U193=70%,R193*S193*T193*F!$B$70,IF(U193=71%,R193*S193*T193*F!$B$71,IF(U193=72%,R193*S193*T193*F!$B$72,IF(U193=73%,R193*S193*T193*F!$B$73,IF(U193=74%,R193*S193*T193*F!$B$74,IF(U193=75%,R193*S193*T193*F!$B$75,IF(U193=76%,R193*S193*T193*F!$B$76,IF(U193=77%,R193*S193*T193*F!$B$77,IF(U193=78%,R193*S193*T193*F!$B$78,IF(U193=79%,R193*S193*T193*F!$B$79,IF(U193=80%,R193*S193*T193*F!$B$80,IF(U193=81%,R193*S193*T193*F!$B$81,IF(U193=82%,R193*S193*T193*F!$B$82,IF(U193=83%,R193*S193*T193*F!$B$83,IF(U193=84%,R193*S193*T193*F!$B$84,IF(U193=85%,R193*S193*T193*F!$B$85,IF(U193=86%,R193*S193*T193*F!$B$86,IF(U193=87%,R193*S193*T193*F!$B$87,IF(U193=88%,R193*S193*T193*F!$B$88,IF(U193=89%,R193*S193*T193*F!$B$89,IF(U193=90%,R193*S193*T193*F!$B$90,IF(U193=91%,R193*S193*T193*F!$B$91,IF(U193=92%,R193*S193*T193*F!$B$92,IF(U193=93%,R193*S193*T193*F!$B$93,IF(U193=94%,R193*S193*T193*F!$B$94,IF(U193=95%,R193*S193*T193*F!$B$95,IF(U193=96%,R193*S193*T193*F!$B$96,IF(U193=97%,R193*S193*T193*F!$B$97,IF(U193=98%,R193*S193*T193*F!$B$98,IF(U193=99%,R193*S193*T193*F!$B$99,IF(U193&gt;99%,R193*S193*T193*F!$B$100)))))))))))))))))))))))))))))))))))))))))))))))))))))))))*IF(ISNUMBER(E193),E193,1)*IF(ISNUMBER(D193),D193,1)</f>
        <v>0</v>
      </c>
      <c r="AA193" s="6">
        <f>G193*H193+K193*L193+O193*P193+S193*T193</f>
        <v>0</v>
      </c>
      <c r="AB193" s="115">
        <f>(H193*(IF(I193&lt;45%,0.5,IF(I193&lt;55%,0.8,IF(I193&lt;65%,0.9,IF(I193&lt;75%,1,IF(I193&lt;85%,1.1,1.2))))))+L193*(IF(M193&lt;45%,0.5,IF(M193&lt;55%,0.8,IF(M193&lt;65%,0.9,IF(M193&lt;75%,1,IF(M193&lt;85%,1.1,1.2))))))+P193*(IF(Q193&lt;45%,0.5,IF(Q193&lt;55%,0.8,IF(Q193&lt;65%,0.9,IF(Q193&lt;75%,1,IF(Q193&lt;85%,1.1,1.2))))))+T193*(IF(U193&lt;45%,0.5,IF(U193&lt;55%,0.8,IF(U193&lt;65%,0.9,IF(U193&lt;75%,1,IF(U193&lt;85%,1.1,1.2)))))))*IF(D193&gt;=0.8,6,IF(D193&lt;=0.4,1.5,3))</f>
        <v>0</v>
      </c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</row>
    <row r="194" spans="1:62" x14ac:dyDescent="0.25">
      <c r="A194" s="1129"/>
      <c r="B194" s="61"/>
      <c r="C194" s="62"/>
      <c r="D194" s="134">
        <f>ROUND(IFERROR((D189*(G189*H189+K189*L189+O189*P189+S189*T189)+D190*(G190*H190+K190*L190+O190*P190+S190*T190)+D191*(G191*H191+K191*L191+O191*P191+S191*T191)+D192*(G192*H192+K192*L192+O192*P192+S192*T192)+D193*(G193*H193+K193*L193+O193*P193+S193*T193))/((G189*H189+K189*L189+O189*P189+S189*T189)+(G190*H190+K190*L190+O190*P190+S190*T190)+(G191*H191+K191*L191+O191*P191+S191*T191)+(G192*H192+K192*L192+O192*P192+S192*T192)+(G193*H193+K193*L193+O193*P193+S193*T193)),0),3)</f>
        <v>0</v>
      </c>
      <c r="E194" s="64"/>
      <c r="F194" s="65"/>
      <c r="G194" s="151"/>
      <c r="H194" s="151"/>
      <c r="I194" s="102"/>
      <c r="J194" s="65"/>
      <c r="K194" s="100"/>
      <c r="L194" s="100"/>
      <c r="M194" s="102"/>
      <c r="N194" s="65"/>
      <c r="O194" s="100"/>
      <c r="P194" s="100"/>
      <c r="Q194" s="102"/>
      <c r="R194" s="65"/>
      <c r="S194" s="100"/>
      <c r="T194" s="100"/>
      <c r="U194" s="101"/>
      <c r="V194" s="116">
        <f>SUM(V189:V193)</f>
        <v>0</v>
      </c>
      <c r="W194" s="117">
        <f>IFERROR(V194/AA194,0)</f>
        <v>0</v>
      </c>
      <c r="X194" s="118">
        <f>ROUND(IFERROR((D189*(I189*G189*H189+M189*K189*L189+Q189*O189*P189+U189*S189*T189)+D190*(I190*G190*H190+M190*K190*L190+Q190*O190*P190+U190*S190*T190)+D191*(I191*G191*H191+M191*K191*L191+Q191*O191*P191+U191*S191*T191)+D192*(I192*G192*H192+M192*K192*L192+Q192*O192*P192+U192*S192*T192)+D193*(I193*G193*H193+M193*K193*L193+Q193*O193*P193+U193*S193*T193))/(D189*(G189*H189+K189*L189+O189*P189+S189*T189)+D190*(G190*H190+K190*L190+O190*P190+S190*T190)+D191*(G191*H191+K191*L191+O191*P191+S191*T191)+D192*(G192*H192+K192*L192+O192*P192+S192*T192)+D193*(G193*H193+K193*L193+O193*P193+S193*T193)),0),2)</f>
        <v>0</v>
      </c>
      <c r="Y194" s="117"/>
      <c r="Z194" s="117">
        <f>SUM(Z189:Z193)</f>
        <v>0</v>
      </c>
      <c r="AA194" s="117">
        <f>SUM(AA189:AA193)</f>
        <v>0</v>
      </c>
      <c r="AB194" s="119">
        <f>IF(SUM(AB189:AB193)=0,TIME(,0,),TIME(,SUM(AB189:AB193)+30,))</f>
        <v>0</v>
      </c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</row>
    <row r="195" spans="1:62" x14ac:dyDescent="0.25">
      <c r="A195" s="1129"/>
      <c r="B195" s="61" t="str">
        <f t="shared" ref="B195:E195" si="399">IF(B133="","",B133)</f>
        <v/>
      </c>
      <c r="C195" s="62" t="str">
        <f t="shared" si="399"/>
        <v/>
      </c>
      <c r="D195" s="63">
        <f>D133</f>
        <v>0</v>
      </c>
      <c r="E195" s="64" t="str">
        <f t="shared" si="399"/>
        <v/>
      </c>
      <c r="F195" s="152"/>
      <c r="G195" s="153"/>
      <c r="H195" s="153"/>
      <c r="I195" s="95">
        <f t="shared" ref="I195:I199" si="400">IFERROR(ROUND(F195/$Y195,2),)</f>
        <v>0</v>
      </c>
      <c r="J195" s="152"/>
      <c r="K195" s="94"/>
      <c r="L195" s="94"/>
      <c r="M195" s="95">
        <f t="shared" ref="M195:M199" si="401">IFERROR(ROUND(J195/$Y195,2),)</f>
        <v>0</v>
      </c>
      <c r="N195" s="152"/>
      <c r="O195" s="94"/>
      <c r="P195" s="94"/>
      <c r="Q195" s="95">
        <f t="shared" ref="Q195:Q199" si="402">IFERROR(ROUND(N195/$Y195,2),)</f>
        <v>0</v>
      </c>
      <c r="R195" s="152"/>
      <c r="S195" s="94"/>
      <c r="T195" s="94"/>
      <c r="U195" s="93">
        <f t="shared" ref="U195:U199" si="403">IFERROR(ROUND(R195/$Y195,2),)</f>
        <v>0</v>
      </c>
      <c r="V195" s="113">
        <f>(IF(ISNUMBER(F195),F195,1)*G195*H195+IF(ISNUMBER(J195),J195,1)*K195*L195+IF(ISNUMBER(N195),N195,1)*O195*P195+IF(ISNUMBER(R195),R195,1)*S195*T195)*IF(ISNUMBER(E195),E195,1)</f>
        <v>0</v>
      </c>
      <c r="W195" s="43">
        <f>IFERROR((IF(ISNUMBER(F195),F195,1)*G195*H195+IF(ISNUMBER(J195),J195,1)*K195*L195+IF(ISNUMBER(N195),N195,1)*O195*P195+IF(ISNUMBER(R195),R195,1)*S195*T195)*IF(ISNUMBER(E195),E195,1)/(G195*H195+K195*L195+O195*P195+S195*T195),0)</f>
        <v>0</v>
      </c>
      <c r="X195" s="36">
        <f>ROUND(IFERROR((W195/(Y195*IF(ISNUMBER(E195),E195,1))),0),2)</f>
        <v>0</v>
      </c>
      <c r="Y195" s="90" t="str">
        <f t="shared" si="392"/>
        <v/>
      </c>
      <c r="Z195" s="6">
        <f>(IF(I195&lt;30%,0,IF(I195&lt;35%,F195*G195*H195*F!$B$33,IF(I195&lt;40%,F195*G195*H195*F!$B$38,IF(I195&lt;45%,F195*G195*H195*F!$B$43,IF(I195&lt;50%,F195*G195*H195*F!$B$48,IF(I195=50%,F195*G195*H195*F!$B$50,IF(I195=51%,F195*G195*H195*F!$B$51,IF(I195=52%,F195*G195*H195*F!$B$52,IF(I195=53%,F195*G195*H195*F!$B$53,IF(I195=54%,F195*G195*H195*F!$B$54,IF(I195=55%,F195*G195*H195*F!$B$55,IF(I195=56%,F195*G195*H195*F!$B$56,IF(I195=57%,F195*G195*H195*F!$B$57,IF(I195=58%,F195*G195*H195*F!$B$58,IF(I195=59%,F195*G195*H195*F!$B$59,IF(I195=60%,F195*G195*H195*F!$B$60,IF(I195=61%,F195*G195*H195*F!$B$61,IF(I195=62%,F195*G195*H195*F!$B$62,IF(I195=63%,F195*G195*H195*F!$B$63,IF(I195=64%,F195*G195*H195*F!$B$64,IF(I195=65%,F195*G195*H195*F!$B$65,IF(I195=66%,F195*G195*H195*F!$B$66,IF(I195=67%,F195*G195*H195*F!$B$67,IF(I195=68%,F195*G195*H195*F!$B$68,IF(I195=69%,F195*G195*H195*F!$B$69,IF(I195=70%,F195*G195*H195*F!$B$70,IF(I195=71%,F195*G195*H195*F!$B$71,IF(I195=72%,F195*G195*H195*F!$B$72,IF(I195=73%,F195*G195*H195*F!$B$73,IF(I195=74%,F195*G195*H195*F!$B$74,IF(I195=75%,F195*G195*H195*F!$B$75,IF(I195=76%,F195*G195*H195*F!$B$76,IF(I195=77%,F195*G195*H195*F!$B$77,IF(I195=78%,F195*G195*H195*F!$B$78,IF(I195=79%,F195*G195*H195*F!$B$79,IF(I195=80%,F195*G195*H195*F!$B$80,IF(I195=81%,F195*G195*H195*F!$B$81,IF(I195=82%,F195*G195*H195*F!$B$82,IF(I195=83%,F195*G195*H195*F!$B$83,IF(I195=84%,F195*G195*H195*F!$B$84,IF(I195=85%,F195*G195*H195*F!$B$85,IF(I195=86%,F195*G195*H195*F!$B$86,IF(I195=87%,F195*G195*H195*F!$B$87,IF(I195=88%,F195*G195*H195*F!$B$88,IF(I195=89%,F195*G195*H195*F!$B$89,IF(I195=90%,F195*G195*H195*F!$B$90,IF(I195=91%,F195*G195*H195*F!$B$91,IF(I195=92%,F195*G195*H195*F!$B$92,IF(I195=93%,F195*G195*H195*F!$B$93,IF(I195=94%,F195*G195*H195*F!$B$94,IF(I195=95%,F195*G195*H195*F!$B$95,IF(I195=96%,F195*G195*H195*F!$B$96,IF(I195=97%,F195*G195*H195*F!$B$97,IF(I195=98%,F195*G195*H195*F!$B$98,IF(I195=99%,F195*G195*H195*F!$B$99,IF(I195&gt;99%,F195*G195*H195*F!$B$100,))))))))))))))))))))))))))))))))))))))))))))))))))))))))+IF(M195&lt;30%,0,IF(M195&lt;35%,J195*K195*L195*F!$B$33,IF(M195&lt;40%,J195*K195*L195*F!$B$38,IF(M195&lt;45%,J195*K195*L195*F!$B$43,IF(M195&lt;50%,J195*K195*L195*F!$B$48,IF(M195=50%,J195*K195*L195*F!$B$50,IF(M195=51%,J195*K195*L195*F!$B$51,IF(M195=52%,J195*K195*L195*F!$B$52,IF(M195=53%,J195*K195*L195*F!$B$53,IF(M195=54%,J195*K195*L195*F!$B$54,IF(M195=55%,J195*K195*L195*F!$B$55,IF(M195=56%,J195*K195*L195*F!$B$56,IF(M195=57%,J195*K195*L195*F!$B$57,IF(M195=58%,J195*K195*L195*F!$B$58,IF(M195=59%,J195*K195*L195*F!$B$59,IF(M195=60%,J195*K195*L195*F!$B$60,IF(M195=61%,J195*K195*L195*F!$B$61,IF(M195=62%,J195*K195*L195*F!$B$62,IF(M195=63%,J195*K195*L195*F!$B$63,IF(M195=64%,J195*K195*L195*F!$B$64,IF(M195=65%,J195*K195*L195*F!$B$65,IF(M195=66%,J195*K195*L195*F!$B$66,IF(M195=67%,J195*K195*L195*F!$B$67,IF(M195=68%,J195*K195*L195*F!$B$68,IF(M195=69%,J195*K195*L195*F!$B$69,IF(M195=70%,J195*K195*L195*F!$B$70,IF(M195=71%,J195*K195*L195*F!$B$71,IF(M195=72%,J195*K195*L195*F!$B$72,IF(M195=73%,J195*K195*L195*F!$B$73,IF(M195=74%,J195*K195*L195*F!$B$74,IF(M195=75%,J195*K195*L195*F!$B$75,IF(M195=76%,J195*K195*L195*F!$B$76,IF(M195=77%,J195*K195*L195*F!$B$77,IF(M195=78%,J195*K195*L195*F!$B$78,IF(M195=79%,J195*K195*L195*F!$B$79,IF(M195=80%,J195*K195*L195*F!$B$80,IF(M195=81%,J195*K195*L195*F!$B$81,IF(M195=82%,J195*K195*L195*F!$B$82,IF(M195=83%,J195*K195*L195*F!$B$83,IF(M195=84%,J195*K195*L195*F!$B$84,IF(M195=85%,J195*K195*L195*F!$B$85,IF(M195=86%,J195*K195*L195*F!$B$86,IF(M195=87%,J195*K195*L195*F!$B$87,IF(M195=88%,J195*K195*L195*F!$B$88,IF(M195=89%,J195*K195*L195*F!$B$89,IF(M195=90%,J195*K195*L195*F!$B$90,IF(M195=91%,J195*K195*L195*F!$B$91,IF(M195=92%,J195*K195*L195*F!$B$92,IF(M195=93%,J195*K195*L195*F!$B$93,IF(M195=94%,J195*K195*L195*F!$B$94,IF(M195=95%,J195*K195*L195*F!$B$95,IF(M195=96%,J195*K195*L195*F!$B$96,IF(M195=97%,J195*K195*L195*F!$B$97,IF(M195=98%,J195*K195*L195*F!$B$98,IF(M195=99%,J195*K195*L195*F!$B$99,IF(M195&gt;99%,J195*K195*L195*F!$B$100,))))))))))))))))))))))))))))))))))))))))))))))))))))))))+IF(Q195&lt;30%,0,IF(Q195&lt;35%,N195*O195*P195*F!$B$33,IF(Q195&lt;40%,N195*O195*P195*F!$B$38,IF(Q195&lt;45%,N195*O195*P195*F!$B$43,IF(Q195&lt;50%,N195*O195*P195*F!$B$48,IF(Q195=50%,N195*O195*P195*F!$B$50,IF(Q195=51%,N195*O195*P195*F!$B$51,IF(Q195=52%,N195*O195*P195*F!$B$52,IF(Q195=53%,N195*O195*P195*F!$B$53,IF(Q195=54%,N195*O195*P195*F!$B$54,IF(Q195=55%,N195*O195*P195*F!$B$55,IF(Q195=56%,N195*O195*P195*F!$B$56,IF(Q195=57%,N195*O195*P195*F!$B$57,IF(Q195=58%,N195*O195*P195*F!$B$58,IF(Q195=59%,N195*O195*P195*F!$B$59,IF(Q195=60%,N195*O195*P195*F!$B$60,IF(Q195=61%,N195*O195*P195*F!$B$61,IF(Q195=62%,N195*O195*P195*F!$B$62,IF(Q195=63%,N195*O195*P195*F!$B$63,IF(Q195=64%,N195*O195*P195*F!$B$64,IF(Q195=65%,N195*O195*P195*F!$B$65,IF(Q195=66%,N195*O195*P195*F!$B$66,IF(Q195=67%,N195*O195*P195*F!$B$67,IF(Q195=68%,N195*O195*P195*F!$B$68,IF(Q195=69%,N195*O195*P195*F!$B$69,IF(Q195=70%,N195*O195*P195*F!$B$70,IF(Q195=71%,N195*O195*P195*F!$B$71,IF(Q195=72%,N195*O195*P195*F!$B$72,IF(Q195=73%,N195*O195*P195*F!$B$73,IF(Q195=74%,N195*O195*P195*F!$B$74,IF(Q195=75%,N195*O195*P195*F!$B$75,IF(Q195=76%,N195*O195*P195*F!$B$76,IF(Q195=77%,N195*O195*P195*F!$B$77,IF(Q195=78%,N195*O195*P195*F!$B$78,IF(Q195=79%,N195*O195*P195*F!$B$79,IF(Q195=80%,N195*O195*P195*F!$B$80,IF(Q195=81%,N195*O195*P195*F!$B$81,IF(Q195=82%,N195*O195*P195*F!$B$82,IF(Q195=83%,N195*O195*P195*F!$B$83,IF(Q195=84%,N195*O195*P195*F!$B$84,IF(Q195=85%,N195*O195*P195*F!$B$85,IF(Q195=86%,N195*O195*P195*F!$B$86,IF(Q195=87%,N195*O195*P195*F!$B$87,IF(Q195=88%,N195*O195*P195*F!$B$88,IF(Q195=89%,N195*O195*P195*F!$B$89,IF(Q195=90%,N195*O195*P195*F!$B$90,IF(Q195=91%,N195*O195*P195*F!$B$91,IF(Q195=92%,N195*O195*P195*F!$B$92,IF(Q195=93%,N195*O195*P195*F!$B$93,IF(Q195=94%,N195*O195*P195*F!$B$94,IF(Q195=95%,N195*O195*P195*F!$B$95,IF(Q195=96%,N195*O195*P195*F!$B$96,IF(Q195=97%,N195*O195*P195*F!$B$97,IF(Q195=98%,N195*O195*P195*F!$B$98,IF(Q195=99%,N195*O195*P195*F!$B$99,IF(Q195&gt;99%,N195*O195*P195*F!$B$100,))))))))))))))))))))))))))))))))))))))))))))))))))))))))+IF(U195&lt;30%,0,IF(U195&lt;35%,R195*S195*T195*F!$B$33,IF(U195&lt;40%,R195*S195*T195*F!$B$38,IF(U195&lt;45%,R195*S195*T195*F!$B$43,IF(U195&lt;50%,R195*S195*T195*F!$B$48,IF(U195=50%,R195*S195*T195*F!$B$50,IF(U195=51%,R195*S195*T195*F!$B$51,IF(U195=52%,R195*S195*T195*F!$B$52,IF(U195=53%,R195*S195*T195*F!$B$53,IF(U195=54%,R195*S195*T195*F!$B$54,IF(U195=55%,R195*S195*T195*F!$B$55,IF(U195=56%,R195*S195*T195*F!$B$56,IF(U195=57%,R195*S195*T195*F!$B$57,IF(U195=58%,R195*S195*T195*F!$B$58,IF(U195=59%,R195*S195*T195*F!$B$59,IF(U195=60%,R195*S195*T195*F!$B$60,IF(U195=61%,R195*S195*T195*F!$B$61,IF(U195=62%,R195*S195*T195*F!$B$62,IF(U195=63%,R195*S195*T195*F!$B$63,IF(U195=64%,R195*S195*T195*F!$B$64,IF(U195=65%,R195*S195*T195*F!$B$65,IF(U195=66%,R195*S195*T195*F!$B$66,IF(U195=67%,R195*S195*T195*F!$B$67,IF(U195=68%,R195*S195*T195*F!$B$68,IF(U195=69%,R195*S195*T195*F!$B$69,IF(U195=70%,R195*S195*T195*F!$B$70,IF(U195=71%,R195*S195*T195*F!$B$71,IF(U195=72%,R195*S195*T195*F!$B$72,IF(U195=73%,R195*S195*T195*F!$B$73,IF(U195=74%,R195*S195*T195*F!$B$74,IF(U195=75%,R195*S195*T195*F!$B$75,IF(U195=76%,R195*S195*T195*F!$B$76,IF(U195=77%,R195*S195*T195*F!$B$77,IF(U195=78%,R195*S195*T195*F!$B$78,IF(U195=79%,R195*S195*T195*F!$B$79,IF(U195=80%,R195*S195*T195*F!$B$80,IF(U195=81%,R195*S195*T195*F!$B$81,IF(U195=82%,R195*S195*T195*F!$B$82,IF(U195=83%,R195*S195*T195*F!$B$83,IF(U195=84%,R195*S195*T195*F!$B$84,IF(U195=85%,R195*S195*T195*F!$B$85,IF(U195=86%,R195*S195*T195*F!$B$86,IF(U195=87%,R195*S195*T195*F!$B$87,IF(U195=88%,R195*S195*T195*F!$B$88,IF(U195=89%,R195*S195*T195*F!$B$89,IF(U195=90%,R195*S195*T195*F!$B$90,IF(U195=91%,R195*S195*T195*F!$B$91,IF(U195=92%,R195*S195*T195*F!$B$92,IF(U195=93%,R195*S195*T195*F!$B$93,IF(U195=94%,R195*S195*T195*F!$B$94,IF(U195=95%,R195*S195*T195*F!$B$95,IF(U195=96%,R195*S195*T195*F!$B$96,IF(U195=97%,R195*S195*T195*F!$B$97,IF(U195=98%,R195*S195*T195*F!$B$98,IF(U195=99%,R195*S195*T195*F!$B$99,IF(U195&gt;99%,R195*S195*T195*F!$B$100)))))))))))))))))))))))))))))))))))))))))))))))))))))))))*IF(ISNUMBER(E195),E195,1)*IF(ISNUMBER(D195),D195,1)</f>
        <v>0</v>
      </c>
      <c r="AA195" s="6">
        <f>G195*H195+K195*L195+O195*P195+S195*T195</f>
        <v>0</v>
      </c>
      <c r="AB195" s="35">
        <f>(H195*(IF(I195&lt;45%,0.5,IF(I195&lt;55%,0.8,IF(I195&lt;65%,0.9,IF(I195&lt;75%,1,IF(I195&lt;85%,1.1,1.2))))))+L195*(IF(M195&lt;45%,0.5,IF(M195&lt;55%,0.8,IF(M195&lt;65%,0.9,IF(M195&lt;75%,1,IF(M195&lt;85%,1.1,1.2))))))+P195*(IF(Q195&lt;45%,0.5,IF(Q195&lt;55%,0.8,IF(Q195&lt;65%,0.9,IF(Q195&lt;75%,1,IF(Q195&lt;85%,1.1,1.2))))))+T195*(IF(U195&lt;45%,0.5,IF(U195&lt;55%,0.8,IF(U195&lt;65%,0.9,IF(U195&lt;75%,1,IF(U195&lt;85%,1.1,1.2)))))))*IF(D195&gt;=0.8,6,IF(D195&lt;=0.4,1.5,3))</f>
        <v>0</v>
      </c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</row>
    <row r="196" spans="1:62" x14ac:dyDescent="0.25">
      <c r="A196" s="1129"/>
      <c r="B196" s="61" t="str">
        <f t="shared" ref="B196:E196" si="404">IF(B134="","",B134)</f>
        <v/>
      </c>
      <c r="C196" s="62" t="str">
        <f t="shared" si="404"/>
        <v/>
      </c>
      <c r="D196" s="63">
        <f t="shared" ref="D196:D199" si="405">D134</f>
        <v>0</v>
      </c>
      <c r="E196" s="64" t="str">
        <f t="shared" si="404"/>
        <v/>
      </c>
      <c r="F196" s="150"/>
      <c r="G196" s="151"/>
      <c r="H196" s="151"/>
      <c r="I196" s="102">
        <f t="shared" si="400"/>
        <v>0</v>
      </c>
      <c r="J196" s="150"/>
      <c r="K196" s="100"/>
      <c r="L196" s="100"/>
      <c r="M196" s="102">
        <f t="shared" si="401"/>
        <v>0</v>
      </c>
      <c r="N196" s="150"/>
      <c r="O196" s="100"/>
      <c r="P196" s="100"/>
      <c r="Q196" s="102">
        <f t="shared" si="402"/>
        <v>0</v>
      </c>
      <c r="R196" s="150"/>
      <c r="S196" s="100"/>
      <c r="T196" s="100"/>
      <c r="U196" s="101">
        <f t="shared" si="403"/>
        <v>0</v>
      </c>
      <c r="V196" s="110">
        <f t="shared" ref="V196:V199" si="406">(IF(ISNUMBER(F196),F196,1)*G196*H196+IF(ISNUMBER(J196),J196,1)*K196*L196+IF(ISNUMBER(N196),N196,1)*O196*P196+IF(ISNUMBER(R196),R196,1)*S196*T196)*IF(ISNUMBER(E196),E196,1)</f>
        <v>0</v>
      </c>
      <c r="W196" s="111">
        <f t="shared" ref="W196:W199" si="407">IFERROR((IF(ISNUMBER(F196),F196,1)*G196*H196+IF(ISNUMBER(J196),J196,1)*K196*L196+IF(ISNUMBER(N196),N196,1)*O196*P196+IF(ISNUMBER(R196),R196,1)*S196*T196)*IF(ISNUMBER(E196),E196,1)/(G196*H196+K196*L196+O196*P196+S196*T196),0)</f>
        <v>0</v>
      </c>
      <c r="X196" s="53">
        <f t="shared" ref="X196:X197" si="408">ROUND(IFERROR((W196/(Y196*IF(ISNUMBER(E196),E196,1))),0),2)</f>
        <v>0</v>
      </c>
      <c r="Y196" s="90" t="str">
        <f t="shared" si="392"/>
        <v/>
      </c>
      <c r="Z196" s="5">
        <f>(IF(I196&lt;30%,0,IF(I196&lt;35%,F196*G196*H196*F!$B$33,IF(I196&lt;40%,F196*G196*H196*F!$B$38,IF(I196&lt;45%,F196*G196*H196*F!$B$43,IF(I196&lt;50%,F196*G196*H196*F!$B$48,IF(I196=50%,F196*G196*H196*F!$B$50,IF(I196=51%,F196*G196*H196*F!$B$51,IF(I196=52%,F196*G196*H196*F!$B$52,IF(I196=53%,F196*G196*H196*F!$B$53,IF(I196=54%,F196*G196*H196*F!$B$54,IF(I196=55%,F196*G196*H196*F!$B$55,IF(I196=56%,F196*G196*H196*F!$B$56,IF(I196=57%,F196*G196*H196*F!$B$57,IF(I196=58%,F196*G196*H196*F!$B$58,IF(I196=59%,F196*G196*H196*F!$B$59,IF(I196=60%,F196*G196*H196*F!$B$60,IF(I196=61%,F196*G196*H196*F!$B$61,IF(I196=62%,F196*G196*H196*F!$B$62,IF(I196=63%,F196*G196*H196*F!$B$63,IF(I196=64%,F196*G196*H196*F!$B$64,IF(I196=65%,F196*G196*H196*F!$B$65,IF(I196=66%,F196*G196*H196*F!$B$66,IF(I196=67%,F196*G196*H196*F!$B$67,IF(I196=68%,F196*G196*H196*F!$B$68,IF(I196=69%,F196*G196*H196*F!$B$69,IF(I196=70%,F196*G196*H196*F!$B$70,IF(I196=71%,F196*G196*H196*F!$B$71,IF(I196=72%,F196*G196*H196*F!$B$72,IF(I196=73%,F196*G196*H196*F!$B$73,IF(I196=74%,F196*G196*H196*F!$B$74,IF(I196=75%,F196*G196*H196*F!$B$75,IF(I196=76%,F196*G196*H196*F!$B$76,IF(I196=77%,F196*G196*H196*F!$B$77,IF(I196=78%,F196*G196*H196*F!$B$78,IF(I196=79%,F196*G196*H196*F!$B$79,IF(I196=80%,F196*G196*H196*F!$B$80,IF(I196=81%,F196*G196*H196*F!$B$81,IF(I196=82%,F196*G196*H196*F!$B$82,IF(I196=83%,F196*G196*H196*F!$B$83,IF(I196=84%,F196*G196*H196*F!$B$84,IF(I196=85%,F196*G196*H196*F!$B$85,IF(I196=86%,F196*G196*H196*F!$B$86,IF(I196=87%,F196*G196*H196*F!$B$87,IF(I196=88%,F196*G196*H196*F!$B$88,IF(I196=89%,F196*G196*H196*F!$B$89,IF(I196=90%,F196*G196*H196*F!$B$90,IF(I196=91%,F196*G196*H196*F!$B$91,IF(I196=92%,F196*G196*H196*F!$B$92,IF(I196=93%,F196*G196*H196*F!$B$93,IF(I196=94%,F196*G196*H196*F!$B$94,IF(I196=95%,F196*G196*H196*F!$B$95,IF(I196=96%,F196*G196*H196*F!$B$96,IF(I196=97%,F196*G196*H196*F!$B$97,IF(I196=98%,F196*G196*H196*F!$B$98,IF(I196=99%,F196*G196*H196*F!$B$99,IF(I196&gt;99%,F196*G196*H196*F!$B$100,))))))))))))))))))))))))))))))))))))))))))))))))))))))))+IF(M196&lt;30%,0,IF(M196&lt;35%,J196*K196*L196*F!$B$33,IF(M196&lt;40%,J196*K196*L196*F!$B$38,IF(M196&lt;45%,J196*K196*L196*F!$B$43,IF(M196&lt;50%,J196*K196*L196*F!$B$48,IF(M196=50%,J196*K196*L196*F!$B$50,IF(M196=51%,J196*K196*L196*F!$B$51,IF(M196=52%,J196*K196*L196*F!$B$52,IF(M196=53%,J196*K196*L196*F!$B$53,IF(M196=54%,J196*K196*L196*F!$B$54,IF(M196=55%,J196*K196*L196*F!$B$55,IF(M196=56%,J196*K196*L196*F!$B$56,IF(M196=57%,J196*K196*L196*F!$B$57,IF(M196=58%,J196*K196*L196*F!$B$58,IF(M196=59%,J196*K196*L196*F!$B$59,IF(M196=60%,J196*K196*L196*F!$B$60,IF(M196=61%,J196*K196*L196*F!$B$61,IF(M196=62%,J196*K196*L196*F!$B$62,IF(M196=63%,J196*K196*L196*F!$B$63,IF(M196=64%,J196*K196*L196*F!$B$64,IF(M196=65%,J196*K196*L196*F!$B$65,IF(M196=66%,J196*K196*L196*F!$B$66,IF(M196=67%,J196*K196*L196*F!$B$67,IF(M196=68%,J196*K196*L196*F!$B$68,IF(M196=69%,J196*K196*L196*F!$B$69,IF(M196=70%,J196*K196*L196*F!$B$70,IF(M196=71%,J196*K196*L196*F!$B$71,IF(M196=72%,J196*K196*L196*F!$B$72,IF(M196=73%,J196*K196*L196*F!$B$73,IF(M196=74%,J196*K196*L196*F!$B$74,IF(M196=75%,J196*K196*L196*F!$B$75,IF(M196=76%,J196*K196*L196*F!$B$76,IF(M196=77%,J196*K196*L196*F!$B$77,IF(M196=78%,J196*K196*L196*F!$B$78,IF(M196=79%,J196*K196*L196*F!$B$79,IF(M196=80%,J196*K196*L196*F!$B$80,IF(M196=81%,J196*K196*L196*F!$B$81,IF(M196=82%,J196*K196*L196*F!$B$82,IF(M196=83%,J196*K196*L196*F!$B$83,IF(M196=84%,J196*K196*L196*F!$B$84,IF(M196=85%,J196*K196*L196*F!$B$85,IF(M196=86%,J196*K196*L196*F!$B$86,IF(M196=87%,J196*K196*L196*F!$B$87,IF(M196=88%,J196*K196*L196*F!$B$88,IF(M196=89%,J196*K196*L196*F!$B$89,IF(M196=90%,J196*K196*L196*F!$B$90,IF(M196=91%,J196*K196*L196*F!$B$91,IF(M196=92%,J196*K196*L196*F!$B$92,IF(M196=93%,J196*K196*L196*F!$B$93,IF(M196=94%,J196*K196*L196*F!$B$94,IF(M196=95%,J196*K196*L196*F!$B$95,IF(M196=96%,J196*K196*L196*F!$B$96,IF(M196=97%,J196*K196*L196*F!$B$97,IF(M196=98%,J196*K196*L196*F!$B$98,IF(M196=99%,J196*K196*L196*F!$B$99,IF(M196&gt;99%,J196*K196*L196*F!$B$100,))))))))))))))))))))))))))))))))))))))))))))))))))))))))+IF(Q196&lt;30%,0,IF(Q196&lt;35%,N196*O196*P196*F!$B$33,IF(Q196&lt;40%,N196*O196*P196*F!$B$38,IF(Q196&lt;45%,N196*O196*P196*F!$B$43,IF(Q196&lt;50%,N196*O196*P196*F!$B$48,IF(Q196=50%,N196*O196*P196*F!$B$50,IF(Q196=51%,N196*O196*P196*F!$B$51,IF(Q196=52%,N196*O196*P196*F!$B$52,IF(Q196=53%,N196*O196*P196*F!$B$53,IF(Q196=54%,N196*O196*P196*F!$B$54,IF(Q196=55%,N196*O196*P196*F!$B$55,IF(Q196=56%,N196*O196*P196*F!$B$56,IF(Q196=57%,N196*O196*P196*F!$B$57,IF(Q196=58%,N196*O196*P196*F!$B$58,IF(Q196=59%,N196*O196*P196*F!$B$59,IF(Q196=60%,N196*O196*P196*F!$B$60,IF(Q196=61%,N196*O196*P196*F!$B$61,IF(Q196=62%,N196*O196*P196*F!$B$62,IF(Q196=63%,N196*O196*P196*F!$B$63,IF(Q196=64%,N196*O196*P196*F!$B$64,IF(Q196=65%,N196*O196*P196*F!$B$65,IF(Q196=66%,N196*O196*P196*F!$B$66,IF(Q196=67%,N196*O196*P196*F!$B$67,IF(Q196=68%,N196*O196*P196*F!$B$68,IF(Q196=69%,N196*O196*P196*F!$B$69,IF(Q196=70%,N196*O196*P196*F!$B$70,IF(Q196=71%,N196*O196*P196*F!$B$71,IF(Q196=72%,N196*O196*P196*F!$B$72,IF(Q196=73%,N196*O196*P196*F!$B$73,IF(Q196=74%,N196*O196*P196*F!$B$74,IF(Q196=75%,N196*O196*P196*F!$B$75,IF(Q196=76%,N196*O196*P196*F!$B$76,IF(Q196=77%,N196*O196*P196*F!$B$77,IF(Q196=78%,N196*O196*P196*F!$B$78,IF(Q196=79%,N196*O196*P196*F!$B$79,IF(Q196=80%,N196*O196*P196*F!$B$80,IF(Q196=81%,N196*O196*P196*F!$B$81,IF(Q196=82%,N196*O196*P196*F!$B$82,IF(Q196=83%,N196*O196*P196*F!$B$83,IF(Q196=84%,N196*O196*P196*F!$B$84,IF(Q196=85%,N196*O196*P196*F!$B$85,IF(Q196=86%,N196*O196*P196*F!$B$86,IF(Q196=87%,N196*O196*P196*F!$B$87,IF(Q196=88%,N196*O196*P196*F!$B$88,IF(Q196=89%,N196*O196*P196*F!$B$89,IF(Q196=90%,N196*O196*P196*F!$B$90,IF(Q196=91%,N196*O196*P196*F!$B$91,IF(Q196=92%,N196*O196*P196*F!$B$92,IF(Q196=93%,N196*O196*P196*F!$B$93,IF(Q196=94%,N196*O196*P196*F!$B$94,IF(Q196=95%,N196*O196*P196*F!$B$95,IF(Q196=96%,N196*O196*P196*F!$B$96,IF(Q196=97%,N196*O196*P196*F!$B$97,IF(Q196=98%,N196*O196*P196*F!$B$98,IF(Q196=99%,N196*O196*P196*F!$B$99,IF(Q196&gt;99%,N196*O196*P196*F!$B$100,))))))))))))))))))))))))))))))))))))))))))))))))))))))))+IF(U196&lt;30%,0,IF(U196&lt;35%,R196*S196*T196*F!$B$33,IF(U196&lt;40%,R196*S196*T196*F!$B$38,IF(U196&lt;45%,R196*S196*T196*F!$B$43,IF(U196&lt;50%,R196*S196*T196*F!$B$48,IF(U196=50%,R196*S196*T196*F!$B$50,IF(U196=51%,R196*S196*T196*F!$B$51,IF(U196=52%,R196*S196*T196*F!$B$52,IF(U196=53%,R196*S196*T196*F!$B$53,IF(U196=54%,R196*S196*T196*F!$B$54,IF(U196=55%,R196*S196*T196*F!$B$55,IF(U196=56%,R196*S196*T196*F!$B$56,IF(U196=57%,R196*S196*T196*F!$B$57,IF(U196=58%,R196*S196*T196*F!$B$58,IF(U196=59%,R196*S196*T196*F!$B$59,IF(U196=60%,R196*S196*T196*F!$B$60,IF(U196=61%,R196*S196*T196*F!$B$61,IF(U196=62%,R196*S196*T196*F!$B$62,IF(U196=63%,R196*S196*T196*F!$B$63,IF(U196=64%,R196*S196*T196*F!$B$64,IF(U196=65%,R196*S196*T196*F!$B$65,IF(U196=66%,R196*S196*T196*F!$B$66,IF(U196=67%,R196*S196*T196*F!$B$67,IF(U196=68%,R196*S196*T196*F!$B$68,IF(U196=69%,R196*S196*T196*F!$B$69,IF(U196=70%,R196*S196*T196*F!$B$70,IF(U196=71%,R196*S196*T196*F!$B$71,IF(U196=72%,R196*S196*T196*F!$B$72,IF(U196=73%,R196*S196*T196*F!$B$73,IF(U196=74%,R196*S196*T196*F!$B$74,IF(U196=75%,R196*S196*T196*F!$B$75,IF(U196=76%,R196*S196*T196*F!$B$76,IF(U196=77%,R196*S196*T196*F!$B$77,IF(U196=78%,R196*S196*T196*F!$B$78,IF(U196=79%,R196*S196*T196*F!$B$79,IF(U196=80%,R196*S196*T196*F!$B$80,IF(U196=81%,R196*S196*T196*F!$B$81,IF(U196=82%,R196*S196*T196*F!$B$82,IF(U196=83%,R196*S196*T196*F!$B$83,IF(U196=84%,R196*S196*T196*F!$B$84,IF(U196=85%,R196*S196*T196*F!$B$85,IF(U196=86%,R196*S196*T196*F!$B$86,IF(U196=87%,R196*S196*T196*F!$B$87,IF(U196=88%,R196*S196*T196*F!$B$88,IF(U196=89%,R196*S196*T196*F!$B$89,IF(U196=90%,R196*S196*T196*F!$B$90,IF(U196=91%,R196*S196*T196*F!$B$91,IF(U196=92%,R196*S196*T196*F!$B$92,IF(U196=93%,R196*S196*T196*F!$B$93,IF(U196=94%,R196*S196*T196*F!$B$94,IF(U196=95%,R196*S196*T196*F!$B$95,IF(U196=96%,R196*S196*T196*F!$B$96,IF(U196=97%,R196*S196*T196*F!$B$97,IF(U196=98%,R196*S196*T196*F!$B$98,IF(U196=99%,R196*S196*T196*F!$B$99,IF(U196&gt;99%,R196*S196*T196*F!$B$100)))))))))))))))))))))))))))))))))))))))))))))))))))))))))*IF(ISNUMBER(E196),E196,1)*IF(ISNUMBER(D196),D196,1)</f>
        <v>0</v>
      </c>
      <c r="AA196" s="5">
        <f>G196*H196+K196*L196+O196*P196+S196*T196</f>
        <v>0</v>
      </c>
      <c r="AB196" s="32">
        <f>(H196*(IF(I196&lt;45%,0.5,IF(I196&lt;55%,0.8,IF(I196&lt;65%,0.9,IF(I196&lt;75%,1,IF(I196&lt;85%,1.1,1.2))))))+L196*(IF(M196&lt;45%,0.5,IF(M196&lt;55%,0.8,IF(M196&lt;65%,0.9,IF(M196&lt;75%,1,IF(M196&lt;85%,1.1,1.2))))))+P196*(IF(Q196&lt;45%,0.5,IF(Q196&lt;55%,0.8,IF(Q196&lt;65%,0.9,IF(Q196&lt;75%,1,IF(Q196&lt;85%,1.1,1.2))))))+T196*(IF(U196&lt;45%,0.5,IF(U196&lt;55%,0.8,IF(U196&lt;65%,0.9,IF(U196&lt;75%,1,IF(U196&lt;85%,1.1,1.2)))))))*IF(D196&gt;=0.8,6,IF(D196&lt;=0.4,1.5,3))</f>
        <v>0</v>
      </c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</row>
    <row r="197" spans="1:62" x14ac:dyDescent="0.25">
      <c r="A197" s="1129"/>
      <c r="B197" s="61" t="str">
        <f t="shared" ref="B197:E197" si="409">IF(B135="","",B135)</f>
        <v/>
      </c>
      <c r="C197" s="62" t="str">
        <f t="shared" si="409"/>
        <v/>
      </c>
      <c r="D197" s="63">
        <f t="shared" si="405"/>
        <v>0</v>
      </c>
      <c r="E197" s="64" t="str">
        <f t="shared" si="409"/>
        <v/>
      </c>
      <c r="F197" s="152"/>
      <c r="G197" s="153"/>
      <c r="H197" s="153"/>
      <c r="I197" s="95">
        <f t="shared" si="400"/>
        <v>0</v>
      </c>
      <c r="J197" s="152"/>
      <c r="K197" s="94"/>
      <c r="L197" s="94"/>
      <c r="M197" s="95">
        <f t="shared" si="401"/>
        <v>0</v>
      </c>
      <c r="N197" s="152"/>
      <c r="O197" s="94"/>
      <c r="P197" s="94"/>
      <c r="Q197" s="95">
        <f t="shared" si="402"/>
        <v>0</v>
      </c>
      <c r="R197" s="152"/>
      <c r="S197" s="94"/>
      <c r="T197" s="94"/>
      <c r="U197" s="93">
        <f t="shared" si="403"/>
        <v>0</v>
      </c>
      <c r="V197" s="113">
        <f t="shared" si="406"/>
        <v>0</v>
      </c>
      <c r="W197" s="114">
        <f t="shared" si="407"/>
        <v>0</v>
      </c>
      <c r="X197" s="36">
        <f t="shared" si="408"/>
        <v>0</v>
      </c>
      <c r="Y197" s="90" t="str">
        <f t="shared" si="392"/>
        <v/>
      </c>
      <c r="Z197" s="6">
        <f>(IF(I197&lt;30%,0,IF(I197&lt;35%,F197*G197*H197*F!$B$33,IF(I197&lt;40%,F197*G197*H197*F!$B$38,IF(I197&lt;45%,F197*G197*H197*F!$B$43,IF(I197&lt;50%,F197*G197*H197*F!$B$48,IF(I197=50%,F197*G197*H197*F!$B$50,IF(I197=51%,F197*G197*H197*F!$B$51,IF(I197=52%,F197*G197*H197*F!$B$52,IF(I197=53%,F197*G197*H197*F!$B$53,IF(I197=54%,F197*G197*H197*F!$B$54,IF(I197=55%,F197*G197*H197*F!$B$55,IF(I197=56%,F197*G197*H197*F!$B$56,IF(I197=57%,F197*G197*H197*F!$B$57,IF(I197=58%,F197*G197*H197*F!$B$58,IF(I197=59%,F197*G197*H197*F!$B$59,IF(I197=60%,F197*G197*H197*F!$B$60,IF(I197=61%,F197*G197*H197*F!$B$61,IF(I197=62%,F197*G197*H197*F!$B$62,IF(I197=63%,F197*G197*H197*F!$B$63,IF(I197=64%,F197*G197*H197*F!$B$64,IF(I197=65%,F197*G197*H197*F!$B$65,IF(I197=66%,F197*G197*H197*F!$B$66,IF(I197=67%,F197*G197*H197*F!$B$67,IF(I197=68%,F197*G197*H197*F!$B$68,IF(I197=69%,F197*G197*H197*F!$B$69,IF(I197=70%,F197*G197*H197*F!$B$70,IF(I197=71%,F197*G197*H197*F!$B$71,IF(I197=72%,F197*G197*H197*F!$B$72,IF(I197=73%,F197*G197*H197*F!$B$73,IF(I197=74%,F197*G197*H197*F!$B$74,IF(I197=75%,F197*G197*H197*F!$B$75,IF(I197=76%,F197*G197*H197*F!$B$76,IF(I197=77%,F197*G197*H197*F!$B$77,IF(I197=78%,F197*G197*H197*F!$B$78,IF(I197=79%,F197*G197*H197*F!$B$79,IF(I197=80%,F197*G197*H197*F!$B$80,IF(I197=81%,F197*G197*H197*F!$B$81,IF(I197=82%,F197*G197*H197*F!$B$82,IF(I197=83%,F197*G197*H197*F!$B$83,IF(I197=84%,F197*G197*H197*F!$B$84,IF(I197=85%,F197*G197*H197*F!$B$85,IF(I197=86%,F197*G197*H197*F!$B$86,IF(I197=87%,F197*G197*H197*F!$B$87,IF(I197=88%,F197*G197*H197*F!$B$88,IF(I197=89%,F197*G197*H197*F!$B$89,IF(I197=90%,F197*G197*H197*F!$B$90,IF(I197=91%,F197*G197*H197*F!$B$91,IF(I197=92%,F197*G197*H197*F!$B$92,IF(I197=93%,F197*G197*H197*F!$B$93,IF(I197=94%,F197*G197*H197*F!$B$94,IF(I197=95%,F197*G197*H197*F!$B$95,IF(I197=96%,F197*G197*H197*F!$B$96,IF(I197=97%,F197*G197*H197*F!$B$97,IF(I197=98%,F197*G197*H197*F!$B$98,IF(I197=99%,F197*G197*H197*F!$B$99,IF(I197&gt;99%,F197*G197*H197*F!$B$100,))))))))))))))))))))))))))))))))))))))))))))))))))))))))+IF(M197&lt;30%,0,IF(M197&lt;35%,J197*K197*L197*F!$B$33,IF(M197&lt;40%,J197*K197*L197*F!$B$38,IF(M197&lt;45%,J197*K197*L197*F!$B$43,IF(M197&lt;50%,J197*K197*L197*F!$B$48,IF(M197=50%,J197*K197*L197*F!$B$50,IF(M197=51%,J197*K197*L197*F!$B$51,IF(M197=52%,J197*K197*L197*F!$B$52,IF(M197=53%,J197*K197*L197*F!$B$53,IF(M197=54%,J197*K197*L197*F!$B$54,IF(M197=55%,J197*K197*L197*F!$B$55,IF(M197=56%,J197*K197*L197*F!$B$56,IF(M197=57%,J197*K197*L197*F!$B$57,IF(M197=58%,J197*K197*L197*F!$B$58,IF(M197=59%,J197*K197*L197*F!$B$59,IF(M197=60%,J197*K197*L197*F!$B$60,IF(M197=61%,J197*K197*L197*F!$B$61,IF(M197=62%,J197*K197*L197*F!$B$62,IF(M197=63%,J197*K197*L197*F!$B$63,IF(M197=64%,J197*K197*L197*F!$B$64,IF(M197=65%,J197*K197*L197*F!$B$65,IF(M197=66%,J197*K197*L197*F!$B$66,IF(M197=67%,J197*K197*L197*F!$B$67,IF(M197=68%,J197*K197*L197*F!$B$68,IF(M197=69%,J197*K197*L197*F!$B$69,IF(M197=70%,J197*K197*L197*F!$B$70,IF(M197=71%,J197*K197*L197*F!$B$71,IF(M197=72%,J197*K197*L197*F!$B$72,IF(M197=73%,J197*K197*L197*F!$B$73,IF(M197=74%,J197*K197*L197*F!$B$74,IF(M197=75%,J197*K197*L197*F!$B$75,IF(M197=76%,J197*K197*L197*F!$B$76,IF(M197=77%,J197*K197*L197*F!$B$77,IF(M197=78%,J197*K197*L197*F!$B$78,IF(M197=79%,J197*K197*L197*F!$B$79,IF(M197=80%,J197*K197*L197*F!$B$80,IF(M197=81%,J197*K197*L197*F!$B$81,IF(M197=82%,J197*K197*L197*F!$B$82,IF(M197=83%,J197*K197*L197*F!$B$83,IF(M197=84%,J197*K197*L197*F!$B$84,IF(M197=85%,J197*K197*L197*F!$B$85,IF(M197=86%,J197*K197*L197*F!$B$86,IF(M197=87%,J197*K197*L197*F!$B$87,IF(M197=88%,J197*K197*L197*F!$B$88,IF(M197=89%,J197*K197*L197*F!$B$89,IF(M197=90%,J197*K197*L197*F!$B$90,IF(M197=91%,J197*K197*L197*F!$B$91,IF(M197=92%,J197*K197*L197*F!$B$92,IF(M197=93%,J197*K197*L197*F!$B$93,IF(M197=94%,J197*K197*L197*F!$B$94,IF(M197=95%,J197*K197*L197*F!$B$95,IF(M197=96%,J197*K197*L197*F!$B$96,IF(M197=97%,J197*K197*L197*F!$B$97,IF(M197=98%,J197*K197*L197*F!$B$98,IF(M197=99%,J197*K197*L197*F!$B$99,IF(M197&gt;99%,J197*K197*L197*F!$B$100,))))))))))))))))))))))))))))))))))))))))))))))))))))))))+IF(Q197&lt;30%,0,IF(Q197&lt;35%,N197*O197*P197*F!$B$33,IF(Q197&lt;40%,N197*O197*P197*F!$B$38,IF(Q197&lt;45%,N197*O197*P197*F!$B$43,IF(Q197&lt;50%,N197*O197*P197*F!$B$48,IF(Q197=50%,N197*O197*P197*F!$B$50,IF(Q197=51%,N197*O197*P197*F!$B$51,IF(Q197=52%,N197*O197*P197*F!$B$52,IF(Q197=53%,N197*O197*P197*F!$B$53,IF(Q197=54%,N197*O197*P197*F!$B$54,IF(Q197=55%,N197*O197*P197*F!$B$55,IF(Q197=56%,N197*O197*P197*F!$B$56,IF(Q197=57%,N197*O197*P197*F!$B$57,IF(Q197=58%,N197*O197*P197*F!$B$58,IF(Q197=59%,N197*O197*P197*F!$B$59,IF(Q197=60%,N197*O197*P197*F!$B$60,IF(Q197=61%,N197*O197*P197*F!$B$61,IF(Q197=62%,N197*O197*P197*F!$B$62,IF(Q197=63%,N197*O197*P197*F!$B$63,IF(Q197=64%,N197*O197*P197*F!$B$64,IF(Q197=65%,N197*O197*P197*F!$B$65,IF(Q197=66%,N197*O197*P197*F!$B$66,IF(Q197=67%,N197*O197*P197*F!$B$67,IF(Q197=68%,N197*O197*P197*F!$B$68,IF(Q197=69%,N197*O197*P197*F!$B$69,IF(Q197=70%,N197*O197*P197*F!$B$70,IF(Q197=71%,N197*O197*P197*F!$B$71,IF(Q197=72%,N197*O197*P197*F!$B$72,IF(Q197=73%,N197*O197*P197*F!$B$73,IF(Q197=74%,N197*O197*P197*F!$B$74,IF(Q197=75%,N197*O197*P197*F!$B$75,IF(Q197=76%,N197*O197*P197*F!$B$76,IF(Q197=77%,N197*O197*P197*F!$B$77,IF(Q197=78%,N197*O197*P197*F!$B$78,IF(Q197=79%,N197*O197*P197*F!$B$79,IF(Q197=80%,N197*O197*P197*F!$B$80,IF(Q197=81%,N197*O197*P197*F!$B$81,IF(Q197=82%,N197*O197*P197*F!$B$82,IF(Q197=83%,N197*O197*P197*F!$B$83,IF(Q197=84%,N197*O197*P197*F!$B$84,IF(Q197=85%,N197*O197*P197*F!$B$85,IF(Q197=86%,N197*O197*P197*F!$B$86,IF(Q197=87%,N197*O197*P197*F!$B$87,IF(Q197=88%,N197*O197*P197*F!$B$88,IF(Q197=89%,N197*O197*P197*F!$B$89,IF(Q197=90%,N197*O197*P197*F!$B$90,IF(Q197=91%,N197*O197*P197*F!$B$91,IF(Q197=92%,N197*O197*P197*F!$B$92,IF(Q197=93%,N197*O197*P197*F!$B$93,IF(Q197=94%,N197*O197*P197*F!$B$94,IF(Q197=95%,N197*O197*P197*F!$B$95,IF(Q197=96%,N197*O197*P197*F!$B$96,IF(Q197=97%,N197*O197*P197*F!$B$97,IF(Q197=98%,N197*O197*P197*F!$B$98,IF(Q197=99%,N197*O197*P197*F!$B$99,IF(Q197&gt;99%,N197*O197*P197*F!$B$100,))))))))))))))))))))))))))))))))))))))))))))))))))))))))+IF(U197&lt;30%,0,IF(U197&lt;35%,R197*S197*T197*F!$B$33,IF(U197&lt;40%,R197*S197*T197*F!$B$38,IF(U197&lt;45%,R197*S197*T197*F!$B$43,IF(U197&lt;50%,R197*S197*T197*F!$B$48,IF(U197=50%,R197*S197*T197*F!$B$50,IF(U197=51%,R197*S197*T197*F!$B$51,IF(U197=52%,R197*S197*T197*F!$B$52,IF(U197=53%,R197*S197*T197*F!$B$53,IF(U197=54%,R197*S197*T197*F!$B$54,IF(U197=55%,R197*S197*T197*F!$B$55,IF(U197=56%,R197*S197*T197*F!$B$56,IF(U197=57%,R197*S197*T197*F!$B$57,IF(U197=58%,R197*S197*T197*F!$B$58,IF(U197=59%,R197*S197*T197*F!$B$59,IF(U197=60%,R197*S197*T197*F!$B$60,IF(U197=61%,R197*S197*T197*F!$B$61,IF(U197=62%,R197*S197*T197*F!$B$62,IF(U197=63%,R197*S197*T197*F!$B$63,IF(U197=64%,R197*S197*T197*F!$B$64,IF(U197=65%,R197*S197*T197*F!$B$65,IF(U197=66%,R197*S197*T197*F!$B$66,IF(U197=67%,R197*S197*T197*F!$B$67,IF(U197=68%,R197*S197*T197*F!$B$68,IF(U197=69%,R197*S197*T197*F!$B$69,IF(U197=70%,R197*S197*T197*F!$B$70,IF(U197=71%,R197*S197*T197*F!$B$71,IF(U197=72%,R197*S197*T197*F!$B$72,IF(U197=73%,R197*S197*T197*F!$B$73,IF(U197=74%,R197*S197*T197*F!$B$74,IF(U197=75%,R197*S197*T197*F!$B$75,IF(U197=76%,R197*S197*T197*F!$B$76,IF(U197=77%,R197*S197*T197*F!$B$77,IF(U197=78%,R197*S197*T197*F!$B$78,IF(U197=79%,R197*S197*T197*F!$B$79,IF(U197=80%,R197*S197*T197*F!$B$80,IF(U197=81%,R197*S197*T197*F!$B$81,IF(U197=82%,R197*S197*T197*F!$B$82,IF(U197=83%,R197*S197*T197*F!$B$83,IF(U197=84%,R197*S197*T197*F!$B$84,IF(U197=85%,R197*S197*T197*F!$B$85,IF(U197=86%,R197*S197*T197*F!$B$86,IF(U197=87%,R197*S197*T197*F!$B$87,IF(U197=88%,R197*S197*T197*F!$B$88,IF(U197=89%,R197*S197*T197*F!$B$89,IF(U197=90%,R197*S197*T197*F!$B$90,IF(U197=91%,R197*S197*T197*F!$B$91,IF(U197=92%,R197*S197*T197*F!$B$92,IF(U197=93%,R197*S197*T197*F!$B$93,IF(U197=94%,R197*S197*T197*F!$B$94,IF(U197=95%,R197*S197*T197*F!$B$95,IF(U197=96%,R197*S197*T197*F!$B$96,IF(U197=97%,R197*S197*T197*F!$B$97,IF(U197=98%,R197*S197*T197*F!$B$98,IF(U197=99%,R197*S197*T197*F!$B$99,IF(U197&gt;99%,R197*S197*T197*F!$B$100)))))))))))))))))))))))))))))))))))))))))))))))))))))))))*IF(ISNUMBER(E197),E197,1)*IF(ISNUMBER(D197),D197,1)</f>
        <v>0</v>
      </c>
      <c r="AA197" s="6">
        <f>G197*H197+K197*L197+O197*P197+S197*T197</f>
        <v>0</v>
      </c>
      <c r="AB197" s="35">
        <f>(H197*(IF(I197&lt;45%,0.5,IF(I197&lt;55%,0.8,IF(I197&lt;65%,0.9,IF(I197&lt;75%,1,IF(I197&lt;85%,1.1,1.2))))))+L197*(IF(M197&lt;45%,0.5,IF(M197&lt;55%,0.8,IF(M197&lt;65%,0.9,IF(M197&lt;75%,1,IF(M197&lt;85%,1.1,1.2))))))+P197*(IF(Q197&lt;45%,0.5,IF(Q197&lt;55%,0.8,IF(Q197&lt;65%,0.9,IF(Q197&lt;75%,1,IF(Q197&lt;85%,1.1,1.2))))))+T197*(IF(U197&lt;45%,0.5,IF(U197&lt;55%,0.8,IF(U197&lt;65%,0.9,IF(U197&lt;75%,1,IF(U197&lt;85%,1.1,1.2)))))))*IF(D197&gt;=0.8,6,IF(D197&lt;=0.4,1.5,3))</f>
        <v>0</v>
      </c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</row>
    <row r="198" spans="1:62" x14ac:dyDescent="0.25">
      <c r="A198" s="1129"/>
      <c r="B198" s="61" t="str">
        <f t="shared" ref="B198:E198" si="410">IF(B136="","",B136)</f>
        <v/>
      </c>
      <c r="C198" s="62" t="str">
        <f t="shared" si="410"/>
        <v/>
      </c>
      <c r="D198" s="63">
        <f t="shared" si="405"/>
        <v>0</v>
      </c>
      <c r="E198" s="64" t="str">
        <f t="shared" si="410"/>
        <v/>
      </c>
      <c r="F198" s="150"/>
      <c r="G198" s="151"/>
      <c r="H198" s="151"/>
      <c r="I198" s="102">
        <f t="shared" si="400"/>
        <v>0</v>
      </c>
      <c r="J198" s="150"/>
      <c r="K198" s="100"/>
      <c r="L198" s="100"/>
      <c r="M198" s="102">
        <f t="shared" si="401"/>
        <v>0</v>
      </c>
      <c r="N198" s="150"/>
      <c r="O198" s="100"/>
      <c r="P198" s="100"/>
      <c r="Q198" s="102">
        <f t="shared" si="402"/>
        <v>0</v>
      </c>
      <c r="R198" s="150"/>
      <c r="S198" s="100"/>
      <c r="T198" s="100"/>
      <c r="U198" s="101">
        <f t="shared" si="403"/>
        <v>0</v>
      </c>
      <c r="V198" s="110">
        <f t="shared" si="406"/>
        <v>0</v>
      </c>
      <c r="W198" s="111">
        <f t="shared" si="407"/>
        <v>0</v>
      </c>
      <c r="X198" s="53">
        <f>ROUND(IFERROR((W198/(Y198*IF(ISNUMBER(E198),E198,1))),0),2)</f>
        <v>0</v>
      </c>
      <c r="Y198" s="90" t="str">
        <f t="shared" si="392"/>
        <v/>
      </c>
      <c r="Z198" s="5">
        <f>(IF(I198&lt;30%,0,IF(I198&lt;35%,F198*G198*H198*F!$B$33,IF(I198&lt;40%,F198*G198*H198*F!$B$38,IF(I198&lt;45%,F198*G198*H198*F!$B$43,IF(I198&lt;50%,F198*G198*H198*F!$B$48,IF(I198=50%,F198*G198*H198*F!$B$50,IF(I198=51%,F198*G198*H198*F!$B$51,IF(I198=52%,F198*G198*H198*F!$B$52,IF(I198=53%,F198*G198*H198*F!$B$53,IF(I198=54%,F198*G198*H198*F!$B$54,IF(I198=55%,F198*G198*H198*F!$B$55,IF(I198=56%,F198*G198*H198*F!$B$56,IF(I198=57%,F198*G198*H198*F!$B$57,IF(I198=58%,F198*G198*H198*F!$B$58,IF(I198=59%,F198*G198*H198*F!$B$59,IF(I198=60%,F198*G198*H198*F!$B$60,IF(I198=61%,F198*G198*H198*F!$B$61,IF(I198=62%,F198*G198*H198*F!$B$62,IF(I198=63%,F198*G198*H198*F!$B$63,IF(I198=64%,F198*G198*H198*F!$B$64,IF(I198=65%,F198*G198*H198*F!$B$65,IF(I198=66%,F198*G198*H198*F!$B$66,IF(I198=67%,F198*G198*H198*F!$B$67,IF(I198=68%,F198*G198*H198*F!$B$68,IF(I198=69%,F198*G198*H198*F!$B$69,IF(I198=70%,F198*G198*H198*F!$B$70,IF(I198=71%,F198*G198*H198*F!$B$71,IF(I198=72%,F198*G198*H198*F!$B$72,IF(I198=73%,F198*G198*H198*F!$B$73,IF(I198=74%,F198*G198*H198*F!$B$74,IF(I198=75%,F198*G198*H198*F!$B$75,IF(I198=76%,F198*G198*H198*F!$B$76,IF(I198=77%,F198*G198*H198*F!$B$77,IF(I198=78%,F198*G198*H198*F!$B$78,IF(I198=79%,F198*G198*H198*F!$B$79,IF(I198=80%,F198*G198*H198*F!$B$80,IF(I198=81%,F198*G198*H198*F!$B$81,IF(I198=82%,F198*G198*H198*F!$B$82,IF(I198=83%,F198*G198*H198*F!$B$83,IF(I198=84%,F198*G198*H198*F!$B$84,IF(I198=85%,F198*G198*H198*F!$B$85,IF(I198=86%,F198*G198*H198*F!$B$86,IF(I198=87%,F198*G198*H198*F!$B$87,IF(I198=88%,F198*G198*H198*F!$B$88,IF(I198=89%,F198*G198*H198*F!$B$89,IF(I198=90%,F198*G198*H198*F!$B$90,IF(I198=91%,F198*G198*H198*F!$B$91,IF(I198=92%,F198*G198*H198*F!$B$92,IF(I198=93%,F198*G198*H198*F!$B$93,IF(I198=94%,F198*G198*H198*F!$B$94,IF(I198=95%,F198*G198*H198*F!$B$95,IF(I198=96%,F198*G198*H198*F!$B$96,IF(I198=97%,F198*G198*H198*F!$B$97,IF(I198=98%,F198*G198*H198*F!$B$98,IF(I198=99%,F198*G198*H198*F!$B$99,IF(I198&gt;99%,F198*G198*H198*F!$B$100,))))))))))))))))))))))))))))))))))))))))))))))))))))))))+IF(M198&lt;30%,0,IF(M198&lt;35%,J198*K198*L198*F!$B$33,IF(M198&lt;40%,J198*K198*L198*F!$B$38,IF(M198&lt;45%,J198*K198*L198*F!$B$43,IF(M198&lt;50%,J198*K198*L198*F!$B$48,IF(M198=50%,J198*K198*L198*F!$B$50,IF(M198=51%,J198*K198*L198*F!$B$51,IF(M198=52%,J198*K198*L198*F!$B$52,IF(M198=53%,J198*K198*L198*F!$B$53,IF(M198=54%,J198*K198*L198*F!$B$54,IF(M198=55%,J198*K198*L198*F!$B$55,IF(M198=56%,J198*K198*L198*F!$B$56,IF(M198=57%,J198*K198*L198*F!$B$57,IF(M198=58%,J198*K198*L198*F!$B$58,IF(M198=59%,J198*K198*L198*F!$B$59,IF(M198=60%,J198*K198*L198*F!$B$60,IF(M198=61%,J198*K198*L198*F!$B$61,IF(M198=62%,J198*K198*L198*F!$B$62,IF(M198=63%,J198*K198*L198*F!$B$63,IF(M198=64%,J198*K198*L198*F!$B$64,IF(M198=65%,J198*K198*L198*F!$B$65,IF(M198=66%,J198*K198*L198*F!$B$66,IF(M198=67%,J198*K198*L198*F!$B$67,IF(M198=68%,J198*K198*L198*F!$B$68,IF(M198=69%,J198*K198*L198*F!$B$69,IF(M198=70%,J198*K198*L198*F!$B$70,IF(M198=71%,J198*K198*L198*F!$B$71,IF(M198=72%,J198*K198*L198*F!$B$72,IF(M198=73%,J198*K198*L198*F!$B$73,IF(M198=74%,J198*K198*L198*F!$B$74,IF(M198=75%,J198*K198*L198*F!$B$75,IF(M198=76%,J198*K198*L198*F!$B$76,IF(M198=77%,J198*K198*L198*F!$B$77,IF(M198=78%,J198*K198*L198*F!$B$78,IF(M198=79%,J198*K198*L198*F!$B$79,IF(M198=80%,J198*K198*L198*F!$B$80,IF(M198=81%,J198*K198*L198*F!$B$81,IF(M198=82%,J198*K198*L198*F!$B$82,IF(M198=83%,J198*K198*L198*F!$B$83,IF(M198=84%,J198*K198*L198*F!$B$84,IF(M198=85%,J198*K198*L198*F!$B$85,IF(M198=86%,J198*K198*L198*F!$B$86,IF(M198=87%,J198*K198*L198*F!$B$87,IF(M198=88%,J198*K198*L198*F!$B$88,IF(M198=89%,J198*K198*L198*F!$B$89,IF(M198=90%,J198*K198*L198*F!$B$90,IF(M198=91%,J198*K198*L198*F!$B$91,IF(M198=92%,J198*K198*L198*F!$B$92,IF(M198=93%,J198*K198*L198*F!$B$93,IF(M198=94%,J198*K198*L198*F!$B$94,IF(M198=95%,J198*K198*L198*F!$B$95,IF(M198=96%,J198*K198*L198*F!$B$96,IF(M198=97%,J198*K198*L198*F!$B$97,IF(M198=98%,J198*K198*L198*F!$B$98,IF(M198=99%,J198*K198*L198*F!$B$99,IF(M198&gt;99%,J198*K198*L198*F!$B$100,))))))))))))))))))))))))))))))))))))))))))))))))))))))))+IF(Q198&lt;30%,0,IF(Q198&lt;35%,N198*O198*P198*F!$B$33,IF(Q198&lt;40%,N198*O198*P198*F!$B$38,IF(Q198&lt;45%,N198*O198*P198*F!$B$43,IF(Q198&lt;50%,N198*O198*P198*F!$B$48,IF(Q198=50%,N198*O198*P198*F!$B$50,IF(Q198=51%,N198*O198*P198*F!$B$51,IF(Q198=52%,N198*O198*P198*F!$B$52,IF(Q198=53%,N198*O198*P198*F!$B$53,IF(Q198=54%,N198*O198*P198*F!$B$54,IF(Q198=55%,N198*O198*P198*F!$B$55,IF(Q198=56%,N198*O198*P198*F!$B$56,IF(Q198=57%,N198*O198*P198*F!$B$57,IF(Q198=58%,N198*O198*P198*F!$B$58,IF(Q198=59%,N198*O198*P198*F!$B$59,IF(Q198=60%,N198*O198*P198*F!$B$60,IF(Q198=61%,N198*O198*P198*F!$B$61,IF(Q198=62%,N198*O198*P198*F!$B$62,IF(Q198=63%,N198*O198*P198*F!$B$63,IF(Q198=64%,N198*O198*P198*F!$B$64,IF(Q198=65%,N198*O198*P198*F!$B$65,IF(Q198=66%,N198*O198*P198*F!$B$66,IF(Q198=67%,N198*O198*P198*F!$B$67,IF(Q198=68%,N198*O198*P198*F!$B$68,IF(Q198=69%,N198*O198*P198*F!$B$69,IF(Q198=70%,N198*O198*P198*F!$B$70,IF(Q198=71%,N198*O198*P198*F!$B$71,IF(Q198=72%,N198*O198*P198*F!$B$72,IF(Q198=73%,N198*O198*P198*F!$B$73,IF(Q198=74%,N198*O198*P198*F!$B$74,IF(Q198=75%,N198*O198*P198*F!$B$75,IF(Q198=76%,N198*O198*P198*F!$B$76,IF(Q198=77%,N198*O198*P198*F!$B$77,IF(Q198=78%,N198*O198*P198*F!$B$78,IF(Q198=79%,N198*O198*P198*F!$B$79,IF(Q198=80%,N198*O198*P198*F!$B$80,IF(Q198=81%,N198*O198*P198*F!$B$81,IF(Q198=82%,N198*O198*P198*F!$B$82,IF(Q198=83%,N198*O198*P198*F!$B$83,IF(Q198=84%,N198*O198*P198*F!$B$84,IF(Q198=85%,N198*O198*P198*F!$B$85,IF(Q198=86%,N198*O198*P198*F!$B$86,IF(Q198=87%,N198*O198*P198*F!$B$87,IF(Q198=88%,N198*O198*P198*F!$B$88,IF(Q198=89%,N198*O198*P198*F!$B$89,IF(Q198=90%,N198*O198*P198*F!$B$90,IF(Q198=91%,N198*O198*P198*F!$B$91,IF(Q198=92%,N198*O198*P198*F!$B$92,IF(Q198=93%,N198*O198*P198*F!$B$93,IF(Q198=94%,N198*O198*P198*F!$B$94,IF(Q198=95%,N198*O198*P198*F!$B$95,IF(Q198=96%,N198*O198*P198*F!$B$96,IF(Q198=97%,N198*O198*P198*F!$B$97,IF(Q198=98%,N198*O198*P198*F!$B$98,IF(Q198=99%,N198*O198*P198*F!$B$99,IF(Q198&gt;99%,N198*O198*P198*F!$B$100,))))))))))))))))))))))))))))))))))))))))))))))))))))))))+IF(U198&lt;30%,0,IF(U198&lt;35%,R198*S198*T198*F!$B$33,IF(U198&lt;40%,R198*S198*T198*F!$B$38,IF(U198&lt;45%,R198*S198*T198*F!$B$43,IF(U198&lt;50%,R198*S198*T198*F!$B$48,IF(U198=50%,R198*S198*T198*F!$B$50,IF(U198=51%,R198*S198*T198*F!$B$51,IF(U198=52%,R198*S198*T198*F!$B$52,IF(U198=53%,R198*S198*T198*F!$B$53,IF(U198=54%,R198*S198*T198*F!$B$54,IF(U198=55%,R198*S198*T198*F!$B$55,IF(U198=56%,R198*S198*T198*F!$B$56,IF(U198=57%,R198*S198*T198*F!$B$57,IF(U198=58%,R198*S198*T198*F!$B$58,IF(U198=59%,R198*S198*T198*F!$B$59,IF(U198=60%,R198*S198*T198*F!$B$60,IF(U198=61%,R198*S198*T198*F!$B$61,IF(U198=62%,R198*S198*T198*F!$B$62,IF(U198=63%,R198*S198*T198*F!$B$63,IF(U198=64%,R198*S198*T198*F!$B$64,IF(U198=65%,R198*S198*T198*F!$B$65,IF(U198=66%,R198*S198*T198*F!$B$66,IF(U198=67%,R198*S198*T198*F!$B$67,IF(U198=68%,R198*S198*T198*F!$B$68,IF(U198=69%,R198*S198*T198*F!$B$69,IF(U198=70%,R198*S198*T198*F!$B$70,IF(U198=71%,R198*S198*T198*F!$B$71,IF(U198=72%,R198*S198*T198*F!$B$72,IF(U198=73%,R198*S198*T198*F!$B$73,IF(U198=74%,R198*S198*T198*F!$B$74,IF(U198=75%,R198*S198*T198*F!$B$75,IF(U198=76%,R198*S198*T198*F!$B$76,IF(U198=77%,R198*S198*T198*F!$B$77,IF(U198=78%,R198*S198*T198*F!$B$78,IF(U198=79%,R198*S198*T198*F!$B$79,IF(U198=80%,R198*S198*T198*F!$B$80,IF(U198=81%,R198*S198*T198*F!$B$81,IF(U198=82%,R198*S198*T198*F!$B$82,IF(U198=83%,R198*S198*T198*F!$B$83,IF(U198=84%,R198*S198*T198*F!$B$84,IF(U198=85%,R198*S198*T198*F!$B$85,IF(U198=86%,R198*S198*T198*F!$B$86,IF(U198=87%,R198*S198*T198*F!$B$87,IF(U198=88%,R198*S198*T198*F!$B$88,IF(U198=89%,R198*S198*T198*F!$B$89,IF(U198=90%,R198*S198*T198*F!$B$90,IF(U198=91%,R198*S198*T198*F!$B$91,IF(U198=92%,R198*S198*T198*F!$B$92,IF(U198=93%,R198*S198*T198*F!$B$93,IF(U198=94%,R198*S198*T198*F!$B$94,IF(U198=95%,R198*S198*T198*F!$B$95,IF(U198=96%,R198*S198*T198*F!$B$96,IF(U198=97%,R198*S198*T198*F!$B$97,IF(U198=98%,R198*S198*T198*F!$B$98,IF(U198=99%,R198*S198*T198*F!$B$99,IF(U198&gt;99%,R198*S198*T198*F!$B$100)))))))))))))))))))))))))))))))))))))))))))))))))))))))))*IF(ISNUMBER(E198),E198,1)*IF(ISNUMBER(D198),D198,1)</f>
        <v>0</v>
      </c>
      <c r="AA198" s="5">
        <f>G198*H198+K198*L198+O198*P198+S198*T198</f>
        <v>0</v>
      </c>
      <c r="AB198" s="32">
        <f>(H198*(IF(I198&lt;45%,0.5,IF(I198&lt;55%,0.8,IF(I198&lt;65%,0.9,IF(I198&lt;75%,1,IF(I198&lt;85%,1.1,1.2))))))+L198*(IF(M198&lt;45%,0.5,IF(M198&lt;55%,0.8,IF(M198&lt;65%,0.9,IF(M198&lt;75%,1,IF(M198&lt;85%,1.1,1.2))))))+P198*(IF(Q198&lt;45%,0.5,IF(Q198&lt;55%,0.8,IF(Q198&lt;65%,0.9,IF(Q198&lt;75%,1,IF(Q198&lt;85%,1.1,1.2))))))+T198*(IF(U198&lt;45%,0.5,IF(U198&lt;55%,0.8,IF(U198&lt;65%,0.9,IF(U198&lt;75%,1,IF(U198&lt;85%,1.1,1.2)))))))*IF(D198&gt;=0.8,6,IF(D198&lt;=0.4,1.5,3))</f>
        <v>0</v>
      </c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</row>
    <row r="199" spans="1:62" x14ac:dyDescent="0.25">
      <c r="A199" s="1129"/>
      <c r="B199" s="61" t="str">
        <f t="shared" ref="B199:E199" si="411">IF(B137="","",B137)</f>
        <v/>
      </c>
      <c r="C199" s="62" t="str">
        <f t="shared" si="411"/>
        <v/>
      </c>
      <c r="D199" s="63">
        <f t="shared" si="405"/>
        <v>0</v>
      </c>
      <c r="E199" s="64" t="str">
        <f t="shared" si="411"/>
        <v/>
      </c>
      <c r="F199" s="152"/>
      <c r="G199" s="153"/>
      <c r="H199" s="153"/>
      <c r="I199" s="95">
        <f t="shared" si="400"/>
        <v>0</v>
      </c>
      <c r="J199" s="152"/>
      <c r="K199" s="94"/>
      <c r="L199" s="94"/>
      <c r="M199" s="95">
        <f t="shared" si="401"/>
        <v>0</v>
      </c>
      <c r="N199" s="152"/>
      <c r="O199" s="94"/>
      <c r="P199" s="94"/>
      <c r="Q199" s="95">
        <f t="shared" si="402"/>
        <v>0</v>
      </c>
      <c r="R199" s="152"/>
      <c r="S199" s="94"/>
      <c r="T199" s="94"/>
      <c r="U199" s="93">
        <f t="shared" si="403"/>
        <v>0</v>
      </c>
      <c r="V199" s="113">
        <f t="shared" si="406"/>
        <v>0</v>
      </c>
      <c r="W199" s="114">
        <f t="shared" si="407"/>
        <v>0</v>
      </c>
      <c r="X199" s="36">
        <f t="shared" ref="X199" si="412">ROUND(IFERROR((W199/(Y199*IF(ISNUMBER(E199),E199,1))),0),2)</f>
        <v>0</v>
      </c>
      <c r="Y199" s="90" t="str">
        <f t="shared" si="392"/>
        <v/>
      </c>
      <c r="Z199" s="6">
        <f>(IF(I199&lt;30%,0,IF(I199&lt;35%,F199*G199*H199*F!$B$33,IF(I199&lt;40%,F199*G199*H199*F!$B$38,IF(I199&lt;45%,F199*G199*H199*F!$B$43,IF(I199&lt;50%,F199*G199*H199*F!$B$48,IF(I199=50%,F199*G199*H199*F!$B$50,IF(I199=51%,F199*G199*H199*F!$B$51,IF(I199=52%,F199*G199*H199*F!$B$52,IF(I199=53%,F199*G199*H199*F!$B$53,IF(I199=54%,F199*G199*H199*F!$B$54,IF(I199=55%,F199*G199*H199*F!$B$55,IF(I199=56%,F199*G199*H199*F!$B$56,IF(I199=57%,F199*G199*H199*F!$B$57,IF(I199=58%,F199*G199*H199*F!$B$58,IF(I199=59%,F199*G199*H199*F!$B$59,IF(I199=60%,F199*G199*H199*F!$B$60,IF(I199=61%,F199*G199*H199*F!$B$61,IF(I199=62%,F199*G199*H199*F!$B$62,IF(I199=63%,F199*G199*H199*F!$B$63,IF(I199=64%,F199*G199*H199*F!$B$64,IF(I199=65%,F199*G199*H199*F!$B$65,IF(I199=66%,F199*G199*H199*F!$B$66,IF(I199=67%,F199*G199*H199*F!$B$67,IF(I199=68%,F199*G199*H199*F!$B$68,IF(I199=69%,F199*G199*H199*F!$B$69,IF(I199=70%,F199*G199*H199*F!$B$70,IF(I199=71%,F199*G199*H199*F!$B$71,IF(I199=72%,F199*G199*H199*F!$B$72,IF(I199=73%,F199*G199*H199*F!$B$73,IF(I199=74%,F199*G199*H199*F!$B$74,IF(I199=75%,F199*G199*H199*F!$B$75,IF(I199=76%,F199*G199*H199*F!$B$76,IF(I199=77%,F199*G199*H199*F!$B$77,IF(I199=78%,F199*G199*H199*F!$B$78,IF(I199=79%,F199*G199*H199*F!$B$79,IF(I199=80%,F199*G199*H199*F!$B$80,IF(I199=81%,F199*G199*H199*F!$B$81,IF(I199=82%,F199*G199*H199*F!$B$82,IF(I199=83%,F199*G199*H199*F!$B$83,IF(I199=84%,F199*G199*H199*F!$B$84,IF(I199=85%,F199*G199*H199*F!$B$85,IF(I199=86%,F199*G199*H199*F!$B$86,IF(I199=87%,F199*G199*H199*F!$B$87,IF(I199=88%,F199*G199*H199*F!$B$88,IF(I199=89%,F199*G199*H199*F!$B$89,IF(I199=90%,F199*G199*H199*F!$B$90,IF(I199=91%,F199*G199*H199*F!$B$91,IF(I199=92%,F199*G199*H199*F!$B$92,IF(I199=93%,F199*G199*H199*F!$B$93,IF(I199=94%,F199*G199*H199*F!$B$94,IF(I199=95%,F199*G199*H199*F!$B$95,IF(I199=96%,F199*G199*H199*F!$B$96,IF(I199=97%,F199*G199*H199*F!$B$97,IF(I199=98%,F199*G199*H199*F!$B$98,IF(I199=99%,F199*G199*H199*F!$B$99,IF(I199&gt;99%,F199*G199*H199*F!$B$100,))))))))))))))))))))))))))))))))))))))))))))))))))))))))+IF(M199&lt;30%,0,IF(M199&lt;35%,J199*K199*L199*F!$B$33,IF(M199&lt;40%,J199*K199*L199*F!$B$38,IF(M199&lt;45%,J199*K199*L199*F!$B$43,IF(M199&lt;50%,J199*K199*L199*F!$B$48,IF(M199=50%,J199*K199*L199*F!$B$50,IF(M199=51%,J199*K199*L199*F!$B$51,IF(M199=52%,J199*K199*L199*F!$B$52,IF(M199=53%,J199*K199*L199*F!$B$53,IF(M199=54%,J199*K199*L199*F!$B$54,IF(M199=55%,J199*K199*L199*F!$B$55,IF(M199=56%,J199*K199*L199*F!$B$56,IF(M199=57%,J199*K199*L199*F!$B$57,IF(M199=58%,J199*K199*L199*F!$B$58,IF(M199=59%,J199*K199*L199*F!$B$59,IF(M199=60%,J199*K199*L199*F!$B$60,IF(M199=61%,J199*K199*L199*F!$B$61,IF(M199=62%,J199*K199*L199*F!$B$62,IF(M199=63%,J199*K199*L199*F!$B$63,IF(M199=64%,J199*K199*L199*F!$B$64,IF(M199=65%,J199*K199*L199*F!$B$65,IF(M199=66%,J199*K199*L199*F!$B$66,IF(M199=67%,J199*K199*L199*F!$B$67,IF(M199=68%,J199*K199*L199*F!$B$68,IF(M199=69%,J199*K199*L199*F!$B$69,IF(M199=70%,J199*K199*L199*F!$B$70,IF(M199=71%,J199*K199*L199*F!$B$71,IF(M199=72%,J199*K199*L199*F!$B$72,IF(M199=73%,J199*K199*L199*F!$B$73,IF(M199=74%,J199*K199*L199*F!$B$74,IF(M199=75%,J199*K199*L199*F!$B$75,IF(M199=76%,J199*K199*L199*F!$B$76,IF(M199=77%,J199*K199*L199*F!$B$77,IF(M199=78%,J199*K199*L199*F!$B$78,IF(M199=79%,J199*K199*L199*F!$B$79,IF(M199=80%,J199*K199*L199*F!$B$80,IF(M199=81%,J199*K199*L199*F!$B$81,IF(M199=82%,J199*K199*L199*F!$B$82,IF(M199=83%,J199*K199*L199*F!$B$83,IF(M199=84%,J199*K199*L199*F!$B$84,IF(M199=85%,J199*K199*L199*F!$B$85,IF(M199=86%,J199*K199*L199*F!$B$86,IF(M199=87%,J199*K199*L199*F!$B$87,IF(M199=88%,J199*K199*L199*F!$B$88,IF(M199=89%,J199*K199*L199*F!$B$89,IF(M199=90%,J199*K199*L199*F!$B$90,IF(M199=91%,J199*K199*L199*F!$B$91,IF(M199=92%,J199*K199*L199*F!$B$92,IF(M199=93%,J199*K199*L199*F!$B$93,IF(M199=94%,J199*K199*L199*F!$B$94,IF(M199=95%,J199*K199*L199*F!$B$95,IF(M199=96%,J199*K199*L199*F!$B$96,IF(M199=97%,J199*K199*L199*F!$B$97,IF(M199=98%,J199*K199*L199*F!$B$98,IF(M199=99%,J199*K199*L199*F!$B$99,IF(M199&gt;99%,J199*K199*L199*F!$B$100,))))))))))))))))))))))))))))))))))))))))))))))))))))))))+IF(Q199&lt;30%,0,IF(Q199&lt;35%,N199*O199*P199*F!$B$33,IF(Q199&lt;40%,N199*O199*P199*F!$B$38,IF(Q199&lt;45%,N199*O199*P199*F!$B$43,IF(Q199&lt;50%,N199*O199*P199*F!$B$48,IF(Q199=50%,N199*O199*P199*F!$B$50,IF(Q199=51%,N199*O199*P199*F!$B$51,IF(Q199=52%,N199*O199*P199*F!$B$52,IF(Q199=53%,N199*O199*P199*F!$B$53,IF(Q199=54%,N199*O199*P199*F!$B$54,IF(Q199=55%,N199*O199*P199*F!$B$55,IF(Q199=56%,N199*O199*P199*F!$B$56,IF(Q199=57%,N199*O199*P199*F!$B$57,IF(Q199=58%,N199*O199*P199*F!$B$58,IF(Q199=59%,N199*O199*P199*F!$B$59,IF(Q199=60%,N199*O199*P199*F!$B$60,IF(Q199=61%,N199*O199*P199*F!$B$61,IF(Q199=62%,N199*O199*P199*F!$B$62,IF(Q199=63%,N199*O199*P199*F!$B$63,IF(Q199=64%,N199*O199*P199*F!$B$64,IF(Q199=65%,N199*O199*P199*F!$B$65,IF(Q199=66%,N199*O199*P199*F!$B$66,IF(Q199=67%,N199*O199*P199*F!$B$67,IF(Q199=68%,N199*O199*P199*F!$B$68,IF(Q199=69%,N199*O199*P199*F!$B$69,IF(Q199=70%,N199*O199*P199*F!$B$70,IF(Q199=71%,N199*O199*P199*F!$B$71,IF(Q199=72%,N199*O199*P199*F!$B$72,IF(Q199=73%,N199*O199*P199*F!$B$73,IF(Q199=74%,N199*O199*P199*F!$B$74,IF(Q199=75%,N199*O199*P199*F!$B$75,IF(Q199=76%,N199*O199*P199*F!$B$76,IF(Q199=77%,N199*O199*P199*F!$B$77,IF(Q199=78%,N199*O199*P199*F!$B$78,IF(Q199=79%,N199*O199*P199*F!$B$79,IF(Q199=80%,N199*O199*P199*F!$B$80,IF(Q199=81%,N199*O199*P199*F!$B$81,IF(Q199=82%,N199*O199*P199*F!$B$82,IF(Q199=83%,N199*O199*P199*F!$B$83,IF(Q199=84%,N199*O199*P199*F!$B$84,IF(Q199=85%,N199*O199*P199*F!$B$85,IF(Q199=86%,N199*O199*P199*F!$B$86,IF(Q199=87%,N199*O199*P199*F!$B$87,IF(Q199=88%,N199*O199*P199*F!$B$88,IF(Q199=89%,N199*O199*P199*F!$B$89,IF(Q199=90%,N199*O199*P199*F!$B$90,IF(Q199=91%,N199*O199*P199*F!$B$91,IF(Q199=92%,N199*O199*P199*F!$B$92,IF(Q199=93%,N199*O199*P199*F!$B$93,IF(Q199=94%,N199*O199*P199*F!$B$94,IF(Q199=95%,N199*O199*P199*F!$B$95,IF(Q199=96%,N199*O199*P199*F!$B$96,IF(Q199=97%,N199*O199*P199*F!$B$97,IF(Q199=98%,N199*O199*P199*F!$B$98,IF(Q199=99%,N199*O199*P199*F!$B$99,IF(Q199&gt;99%,N199*O199*P199*F!$B$100,))))))))))))))))))))))))))))))))))))))))))))))))))))))))+IF(U199&lt;30%,0,IF(U199&lt;35%,R199*S199*T199*F!$B$33,IF(U199&lt;40%,R199*S199*T199*F!$B$38,IF(U199&lt;45%,R199*S199*T199*F!$B$43,IF(U199&lt;50%,R199*S199*T199*F!$B$48,IF(U199=50%,R199*S199*T199*F!$B$50,IF(U199=51%,R199*S199*T199*F!$B$51,IF(U199=52%,R199*S199*T199*F!$B$52,IF(U199=53%,R199*S199*T199*F!$B$53,IF(U199=54%,R199*S199*T199*F!$B$54,IF(U199=55%,R199*S199*T199*F!$B$55,IF(U199=56%,R199*S199*T199*F!$B$56,IF(U199=57%,R199*S199*T199*F!$B$57,IF(U199=58%,R199*S199*T199*F!$B$58,IF(U199=59%,R199*S199*T199*F!$B$59,IF(U199=60%,R199*S199*T199*F!$B$60,IF(U199=61%,R199*S199*T199*F!$B$61,IF(U199=62%,R199*S199*T199*F!$B$62,IF(U199=63%,R199*S199*T199*F!$B$63,IF(U199=64%,R199*S199*T199*F!$B$64,IF(U199=65%,R199*S199*T199*F!$B$65,IF(U199=66%,R199*S199*T199*F!$B$66,IF(U199=67%,R199*S199*T199*F!$B$67,IF(U199=68%,R199*S199*T199*F!$B$68,IF(U199=69%,R199*S199*T199*F!$B$69,IF(U199=70%,R199*S199*T199*F!$B$70,IF(U199=71%,R199*S199*T199*F!$B$71,IF(U199=72%,R199*S199*T199*F!$B$72,IF(U199=73%,R199*S199*T199*F!$B$73,IF(U199=74%,R199*S199*T199*F!$B$74,IF(U199=75%,R199*S199*T199*F!$B$75,IF(U199=76%,R199*S199*T199*F!$B$76,IF(U199=77%,R199*S199*T199*F!$B$77,IF(U199=78%,R199*S199*T199*F!$B$78,IF(U199=79%,R199*S199*T199*F!$B$79,IF(U199=80%,R199*S199*T199*F!$B$80,IF(U199=81%,R199*S199*T199*F!$B$81,IF(U199=82%,R199*S199*T199*F!$B$82,IF(U199=83%,R199*S199*T199*F!$B$83,IF(U199=84%,R199*S199*T199*F!$B$84,IF(U199=85%,R199*S199*T199*F!$B$85,IF(U199=86%,R199*S199*T199*F!$B$86,IF(U199=87%,R199*S199*T199*F!$B$87,IF(U199=88%,R199*S199*T199*F!$B$88,IF(U199=89%,R199*S199*T199*F!$B$89,IF(U199=90%,R199*S199*T199*F!$B$90,IF(U199=91%,R199*S199*T199*F!$B$91,IF(U199=92%,R199*S199*T199*F!$B$92,IF(U199=93%,R199*S199*T199*F!$B$93,IF(U199=94%,R199*S199*T199*F!$B$94,IF(U199=95%,R199*S199*T199*F!$B$95,IF(U199=96%,R199*S199*T199*F!$B$96,IF(U199=97%,R199*S199*T199*F!$B$97,IF(U199=98%,R199*S199*T199*F!$B$98,IF(U199=99%,R199*S199*T199*F!$B$99,IF(U199&gt;99%,R199*S199*T199*F!$B$100)))))))))))))))))))))))))))))))))))))))))))))))))))))))))*IF(ISNUMBER(E199),E199,1)*IF(ISNUMBER(D199),D199,1)</f>
        <v>0</v>
      </c>
      <c r="AA199" s="6">
        <f>G199*H199+K199*L199+O199*P199+S199*T199</f>
        <v>0</v>
      </c>
      <c r="AB199" s="35">
        <f>(H199*(IF(I199&lt;45%,0.5,IF(I199&lt;55%,0.8,IF(I199&lt;65%,0.9,IF(I199&lt;75%,1,IF(I199&lt;85%,1.1,1.2))))))+L199*(IF(M199&lt;45%,0.5,IF(M199&lt;55%,0.8,IF(M199&lt;65%,0.9,IF(M199&lt;75%,1,IF(M199&lt;85%,1.1,1.2))))))+P199*(IF(Q199&lt;45%,0.5,IF(Q199&lt;55%,0.8,IF(Q199&lt;65%,0.9,IF(Q199&lt;75%,1,IF(Q199&lt;85%,1.1,1.2))))))+T199*(IF(U199&lt;45%,0.5,IF(U199&lt;55%,0.8,IF(U199&lt;65%,0.9,IF(U199&lt;75%,1,IF(U199&lt;85%,1.1,1.2)))))))*IF(D199&gt;=0.8,6,IF(D199&lt;=0.4,1.5,3))</f>
        <v>0</v>
      </c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</row>
    <row r="200" spans="1:62" ht="15.75" thickBot="1" x14ac:dyDescent="0.3">
      <c r="A200" s="1130"/>
      <c r="B200" s="165"/>
      <c r="C200" s="166"/>
      <c r="D200" s="37">
        <f>ROUND(IFERROR((D195*(G195*H195+K195*L195+O195*P195+S195*T195)+D196*(G196*H196+K196*L196+O196*P196+S196*T196)+D197*(G197*H197+K197*L197+O197*P197+S197*T197)+D198*(G198*H198+K198*L198+O198*P198+S198*T198)+D199*(G199*H199+K199*L199+O199*P199+S199*T199))/((G195*H195+K195*L195+O195*P195+S195*T195)+(G196*H196+K196*L196+O196*P196+S196*T196)+(G197*H197+K197*L197+O197*P197+S197*T197)+(G198*H198+K198*L198+O198*P198+S198*T198)+(G199*H199+K199*L199+O199*P199+S199*T199)),0),3)</f>
        <v>0</v>
      </c>
      <c r="E200" s="173"/>
      <c r="F200" s="174"/>
      <c r="G200" s="175"/>
      <c r="H200" s="175"/>
      <c r="I200" s="176"/>
      <c r="J200" s="174"/>
      <c r="K200" s="177"/>
      <c r="L200" s="177"/>
      <c r="M200" s="178"/>
      <c r="N200" s="174"/>
      <c r="O200" s="177"/>
      <c r="P200" s="177"/>
      <c r="Q200" s="179"/>
      <c r="R200" s="174"/>
      <c r="S200" s="180"/>
      <c r="T200" s="177"/>
      <c r="U200" s="178"/>
      <c r="V200" s="122">
        <f>SUM(V195:V199)</f>
        <v>0</v>
      </c>
      <c r="W200" s="117">
        <f>IFERROR(V200/AA200,0)</f>
        <v>0</v>
      </c>
      <c r="X200" s="118">
        <f>ROUND(IFERROR((D195*(I195*G195*H195+M195*K195*L195+Q195*O195*P195+U195*S195*T195)+D196*(I196*G196*H196+M196*K196*L196+Q196*O196*P196+U196*S196*T196)+D197*(I197*G197*H197+M197*K197*L197+Q197*O197*P197+U197*S197*T197)+D198*(I198*G198*H198+M198*K198*L198+Q198*O198*P198+U198*S198*T198)+D199*(I199*G199*H199+M199*K199*L199+Q199*O199*P199+U199*S199*T199))/(D195*(G195*H195+K195*L195+O195*P195+S195*T195)+D196*(G196*H196+K196*L196+O196*P196+S196*T196)+D197*(G197*H197+K197*L197+O197*P197+S197*T197)+D198*(G198*H198+K198*L198+O198*P198+S198*T198)+D199*(G199*H199+K199*L199+O199*P199+S199*T199)),0),2)</f>
        <v>0</v>
      </c>
      <c r="Y200" s="9"/>
      <c r="Z200" s="9">
        <f>SUM(Z195:Z199)</f>
        <v>0</v>
      </c>
      <c r="AA200" s="117">
        <f>SUM(AA195:AA199)</f>
        <v>0</v>
      </c>
      <c r="AB200" s="119">
        <f>IF(SUM(AB195:AB199)=0,TIME(,0,),TIME(,SUM(AB195:AB199)+30,))</f>
        <v>0</v>
      </c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</row>
    <row r="201" spans="1:62" x14ac:dyDescent="0.25">
      <c r="A201" s="143" t="s">
        <v>27</v>
      </c>
      <c r="B201" s="154" t="str">
        <f t="shared" ref="B201:C201" si="413">IF(B139="","",B139)</f>
        <v/>
      </c>
      <c r="C201" s="155" t="str">
        <f t="shared" si="413"/>
        <v/>
      </c>
      <c r="D201" s="59">
        <f>D139</f>
        <v>0</v>
      </c>
      <c r="E201" s="73" t="str">
        <f t="shared" ref="E201" si="414">IF(E139="","",E139)</f>
        <v/>
      </c>
      <c r="F201" s="74"/>
      <c r="G201" s="92"/>
      <c r="H201" s="92"/>
      <c r="I201" s="75">
        <f t="shared" ref="I201:I205" si="415">IFERROR(ROUND(F201/$Y201,2),)</f>
        <v>0</v>
      </c>
      <c r="J201" s="74"/>
      <c r="K201" s="92"/>
      <c r="L201" s="92"/>
      <c r="M201" s="91">
        <f t="shared" ref="M201:M205" si="416">IFERROR(ROUND(J201/$Y201,2),)</f>
        <v>0</v>
      </c>
      <c r="N201" s="74"/>
      <c r="O201" s="92"/>
      <c r="P201" s="92"/>
      <c r="Q201" s="75">
        <f t="shared" ref="Q201:Q205" si="417">IFERROR(ROUND(N201/$Y201,2),)</f>
        <v>0</v>
      </c>
      <c r="R201" s="74"/>
      <c r="S201" s="92"/>
      <c r="T201" s="92"/>
      <c r="U201" s="91">
        <f t="shared" ref="U201:U205" si="418">IFERROR(ROUND(R201/$Y201,2),)</f>
        <v>0</v>
      </c>
      <c r="V201" s="123">
        <f>(IF(ISNUMBER(F201),F201,1)*G201*H201+IF(ISNUMBER(J201),J201,1)*K201*L201+IF(ISNUMBER(N201),N201,1)*O201*P201+IF(ISNUMBER(R201),R201,1)*S201*T201)*IF(ISNUMBER(E201),E201,1)</f>
        <v>0</v>
      </c>
      <c r="W201" s="40">
        <f>IFERROR((IF(ISNUMBER(F201),F201,1)*G201*H201+IF(ISNUMBER(J201),J201,1)*K201*L201+IF(ISNUMBER(N201),N201,1)*O201*P201+IF(ISNUMBER(R201),R201,1)*S201*T201)*IF(ISNUMBER(E201),E201,1)/(G201*H201+K201*L201+O201*P201+S201*T201),0)</f>
        <v>0</v>
      </c>
      <c r="X201" s="41">
        <f>ROUND(IFERROR((W201/(Y201*IF(ISNUMBER(E201),E201,1))),0),2)</f>
        <v>0</v>
      </c>
      <c r="Y201" s="89" t="str">
        <f t="shared" si="392"/>
        <v/>
      </c>
      <c r="Z201" s="124">
        <f>(IF(I201&lt;30%,0,IF(I201&lt;35%,F201*G201*H201*F!$B$33,IF(I201&lt;40%,F201*G201*H201*F!$B$38,IF(I201&lt;45%,F201*G201*H201*F!$B$43,IF(I201&lt;50%,F201*G201*H201*F!$B$48,IF(I201=50%,F201*G201*H201*F!$B$50,IF(I201=51%,F201*G201*H201*F!$B$51,IF(I201=52%,F201*G201*H201*F!$B$52,IF(I201=53%,F201*G201*H201*F!$B$53,IF(I201=54%,F201*G201*H201*F!$B$54,IF(I201=55%,F201*G201*H201*F!$B$55,IF(I201=56%,F201*G201*H201*F!$B$56,IF(I201=57%,F201*G201*H201*F!$B$57,IF(I201=58%,F201*G201*H201*F!$B$58,IF(I201=59%,F201*G201*H201*F!$B$59,IF(I201=60%,F201*G201*H201*F!$B$60,IF(I201=61%,F201*G201*H201*F!$B$61,IF(I201=62%,F201*G201*H201*F!$B$62,IF(I201=63%,F201*G201*H201*F!$B$63,IF(I201=64%,F201*G201*H201*F!$B$64,IF(I201=65%,F201*G201*H201*F!$B$65,IF(I201=66%,F201*G201*H201*F!$B$66,IF(I201=67%,F201*G201*H201*F!$B$67,IF(I201=68%,F201*G201*H201*F!$B$68,IF(I201=69%,F201*G201*H201*F!$B$69,IF(I201=70%,F201*G201*H201*F!$B$70,IF(I201=71%,F201*G201*H201*F!$B$71,IF(I201=72%,F201*G201*H201*F!$B$72,IF(I201=73%,F201*G201*H201*F!$B$73,IF(I201=74%,F201*G201*H201*F!$B$74,IF(I201=75%,F201*G201*H201*F!$B$75,IF(I201=76%,F201*G201*H201*F!$B$76,IF(I201=77%,F201*G201*H201*F!$B$77,IF(I201=78%,F201*G201*H201*F!$B$78,IF(I201=79%,F201*G201*H201*F!$B$79,IF(I201=80%,F201*G201*H201*F!$B$80,IF(I201=81%,F201*G201*H201*F!$B$81,IF(I201=82%,F201*G201*H201*F!$B$82,IF(I201=83%,F201*G201*H201*F!$B$83,IF(I201=84%,F201*G201*H201*F!$B$84,IF(I201=85%,F201*G201*H201*F!$B$85,IF(I201=86%,F201*G201*H201*F!$B$86,IF(I201=87%,F201*G201*H201*F!$B$87,IF(I201=88%,F201*G201*H201*F!$B$88,IF(I201=89%,F201*G201*H201*F!$B$89,IF(I201=90%,F201*G201*H201*F!$B$90,IF(I201=91%,F201*G201*H201*F!$B$91,IF(I201=92%,F201*G201*H201*F!$B$92,IF(I201=93%,F201*G201*H201*F!$B$93,IF(I201=94%,F201*G201*H201*F!$B$94,IF(I201=95%,F201*G201*H201*F!$B$95,IF(I201=96%,F201*G201*H201*F!$B$96,IF(I201=97%,F201*G201*H201*F!$B$97,IF(I201=98%,F201*G201*H201*F!$B$98,IF(I201=99%,F201*G201*H201*F!$B$99,IF(I201&gt;99%,F201*G201*H201*F!$B$100,))))))))))))))))))))))))))))))))))))))))))))))))))))))))+IF(M201&lt;30%,0,IF(M201&lt;35%,J201*K201*L201*F!$B$33,IF(M201&lt;40%,J201*K201*L201*F!$B$38,IF(M201&lt;45%,J201*K201*L201*F!$B$43,IF(M201&lt;50%,J201*K201*L201*F!$B$48,IF(M201=50%,J201*K201*L201*F!$B$50,IF(M201=51%,J201*K201*L201*F!$B$51,IF(M201=52%,J201*K201*L201*F!$B$52,IF(M201=53%,J201*K201*L201*F!$B$53,IF(M201=54%,J201*K201*L201*F!$B$54,IF(M201=55%,J201*K201*L201*F!$B$55,IF(M201=56%,J201*K201*L201*F!$B$56,IF(M201=57%,J201*K201*L201*F!$B$57,IF(M201=58%,J201*K201*L201*F!$B$58,IF(M201=59%,J201*K201*L201*F!$B$59,IF(M201=60%,J201*K201*L201*F!$B$60,IF(M201=61%,J201*K201*L201*F!$B$61,IF(M201=62%,J201*K201*L201*F!$B$62,IF(M201=63%,J201*K201*L201*F!$B$63,IF(M201=64%,J201*K201*L201*F!$B$64,IF(M201=65%,J201*K201*L201*F!$B$65,IF(M201=66%,J201*K201*L201*F!$B$66,IF(M201=67%,J201*K201*L201*F!$B$67,IF(M201=68%,J201*K201*L201*F!$B$68,IF(M201=69%,J201*K201*L201*F!$B$69,IF(M201=70%,J201*K201*L201*F!$B$70,IF(M201=71%,J201*K201*L201*F!$B$71,IF(M201=72%,J201*K201*L201*F!$B$72,IF(M201=73%,J201*K201*L201*F!$B$73,IF(M201=74%,J201*K201*L201*F!$B$74,IF(M201=75%,J201*K201*L201*F!$B$75,IF(M201=76%,J201*K201*L201*F!$B$76,IF(M201=77%,J201*K201*L201*F!$B$77,IF(M201=78%,J201*K201*L201*F!$B$78,IF(M201=79%,J201*K201*L201*F!$B$79,IF(M201=80%,J201*K201*L201*F!$B$80,IF(M201=81%,J201*K201*L201*F!$B$81,IF(M201=82%,J201*K201*L201*F!$B$82,IF(M201=83%,J201*K201*L201*F!$B$83,IF(M201=84%,J201*K201*L201*F!$B$84,IF(M201=85%,J201*K201*L201*F!$B$85,IF(M201=86%,J201*K201*L201*F!$B$86,IF(M201=87%,J201*K201*L201*F!$B$87,IF(M201=88%,J201*K201*L201*F!$B$88,IF(M201=89%,J201*K201*L201*F!$B$89,IF(M201=90%,J201*K201*L201*F!$B$90,IF(M201=91%,J201*K201*L201*F!$B$91,IF(M201=92%,J201*K201*L201*F!$B$92,IF(M201=93%,J201*K201*L201*F!$B$93,IF(M201=94%,J201*K201*L201*F!$B$94,IF(M201=95%,J201*K201*L201*F!$B$95,IF(M201=96%,J201*K201*L201*F!$B$96,IF(M201=97%,J201*K201*L201*F!$B$97,IF(M201=98%,J201*K201*L201*F!$B$98,IF(M201=99%,J201*K201*L201*F!$B$99,IF(M201&gt;99%,J201*K201*L201*F!$B$100,))))))))))))))))))))))))))))))))))))))))))))))))))))))))+IF(Q201&lt;30%,0,IF(Q201&lt;35%,N201*O201*P201*F!$B$33,IF(Q201&lt;40%,N201*O201*P201*F!$B$38,IF(Q201&lt;45%,N201*O201*P201*F!$B$43,IF(Q201&lt;50%,N201*O201*P201*F!$B$48,IF(Q201=50%,N201*O201*P201*F!$B$50,IF(Q201=51%,N201*O201*P201*F!$B$51,IF(Q201=52%,N201*O201*P201*F!$B$52,IF(Q201=53%,N201*O201*P201*F!$B$53,IF(Q201=54%,N201*O201*P201*F!$B$54,IF(Q201=55%,N201*O201*P201*F!$B$55,IF(Q201=56%,N201*O201*P201*F!$B$56,IF(Q201=57%,N201*O201*P201*F!$B$57,IF(Q201=58%,N201*O201*P201*F!$B$58,IF(Q201=59%,N201*O201*P201*F!$B$59,IF(Q201=60%,N201*O201*P201*F!$B$60,IF(Q201=61%,N201*O201*P201*F!$B$61,IF(Q201=62%,N201*O201*P201*F!$B$62,IF(Q201=63%,N201*O201*P201*F!$B$63,IF(Q201=64%,N201*O201*P201*F!$B$64,IF(Q201=65%,N201*O201*P201*F!$B$65,IF(Q201=66%,N201*O201*P201*F!$B$66,IF(Q201=67%,N201*O201*P201*F!$B$67,IF(Q201=68%,N201*O201*P201*F!$B$68,IF(Q201=69%,N201*O201*P201*F!$B$69,IF(Q201=70%,N201*O201*P201*F!$B$70,IF(Q201=71%,N201*O201*P201*F!$B$71,IF(Q201=72%,N201*O201*P201*F!$B$72,IF(Q201=73%,N201*O201*P201*F!$B$73,IF(Q201=74%,N201*O201*P201*F!$B$74,IF(Q201=75%,N201*O201*P201*F!$B$75,IF(Q201=76%,N201*O201*P201*F!$B$76,IF(Q201=77%,N201*O201*P201*F!$B$77,IF(Q201=78%,N201*O201*P201*F!$B$78,IF(Q201=79%,N201*O201*P201*F!$B$79,IF(Q201=80%,N201*O201*P201*F!$B$80,IF(Q201=81%,N201*O201*P201*F!$B$81,IF(Q201=82%,N201*O201*P201*F!$B$82,IF(Q201=83%,N201*O201*P201*F!$B$83,IF(Q201=84%,N201*O201*P201*F!$B$84,IF(Q201=85%,N201*O201*P201*F!$B$85,IF(Q201=86%,N201*O201*P201*F!$B$86,IF(Q201=87%,N201*O201*P201*F!$B$87,IF(Q201=88%,N201*O201*P201*F!$B$88,IF(Q201=89%,N201*O201*P201*F!$B$89,IF(Q201=90%,N201*O201*P201*F!$B$90,IF(Q201=91%,N201*O201*P201*F!$B$91,IF(Q201=92%,N201*O201*P201*F!$B$92,IF(Q201=93%,N201*O201*P201*F!$B$93,IF(Q201=94%,N201*O201*P201*F!$B$94,IF(Q201=95%,N201*O201*P201*F!$B$95,IF(Q201=96%,N201*O201*P201*F!$B$96,IF(Q201=97%,N201*O201*P201*F!$B$97,IF(Q201=98%,N201*O201*P201*F!$B$98,IF(Q201=99%,N201*O201*P201*F!$B$99,IF(Q201&gt;99%,N201*O201*P201*F!$B$100,))))))))))))))))))))))))))))))))))))))))))))))))))))))))+IF(U201&lt;30%,0,IF(U201&lt;35%,R201*S201*T201*F!$B$33,IF(U201&lt;40%,R201*S201*T201*F!$B$38,IF(U201&lt;45%,R201*S201*T201*F!$B$43,IF(U201&lt;50%,R201*S201*T201*F!$B$48,IF(U201=50%,R201*S201*T201*F!$B$50,IF(U201=51%,R201*S201*T201*F!$B$51,IF(U201=52%,R201*S201*T201*F!$B$52,IF(U201=53%,R201*S201*T201*F!$B$53,IF(U201=54%,R201*S201*T201*F!$B$54,IF(U201=55%,R201*S201*T201*F!$B$55,IF(U201=56%,R201*S201*T201*F!$B$56,IF(U201=57%,R201*S201*T201*F!$B$57,IF(U201=58%,R201*S201*T201*F!$B$58,IF(U201=59%,R201*S201*T201*F!$B$59,IF(U201=60%,R201*S201*T201*F!$B$60,IF(U201=61%,R201*S201*T201*F!$B$61,IF(U201=62%,R201*S201*T201*F!$B$62,IF(U201=63%,R201*S201*T201*F!$B$63,IF(U201=64%,R201*S201*T201*F!$B$64,IF(U201=65%,R201*S201*T201*F!$B$65,IF(U201=66%,R201*S201*T201*F!$B$66,IF(U201=67%,R201*S201*T201*F!$B$67,IF(U201=68%,R201*S201*T201*F!$B$68,IF(U201=69%,R201*S201*T201*F!$B$69,IF(U201=70%,R201*S201*T201*F!$B$70,IF(U201=71%,R201*S201*T201*F!$B$71,IF(U201=72%,R201*S201*T201*F!$B$72,IF(U201=73%,R201*S201*T201*F!$B$73,IF(U201=74%,R201*S201*T201*F!$B$74,IF(U201=75%,R201*S201*T201*F!$B$75,IF(U201=76%,R201*S201*T201*F!$B$76,IF(U201=77%,R201*S201*T201*F!$B$77,IF(U201=78%,R201*S201*T201*F!$B$78,IF(U201=79%,R201*S201*T201*F!$B$79,IF(U201=80%,R201*S201*T201*F!$B$80,IF(U201=81%,R201*S201*T201*F!$B$81,IF(U201=82%,R201*S201*T201*F!$B$82,IF(U201=83%,R201*S201*T201*F!$B$83,IF(U201=84%,R201*S201*T201*F!$B$84,IF(U201=85%,R201*S201*T201*F!$B$85,IF(U201=86%,R201*S201*T201*F!$B$86,IF(U201=87%,R201*S201*T201*F!$B$87,IF(U201=88%,R201*S201*T201*F!$B$88,IF(U201=89%,R201*S201*T201*F!$B$89,IF(U201=90%,R201*S201*T201*F!$B$90,IF(U201=91%,R201*S201*T201*F!$B$91,IF(U201=92%,R201*S201*T201*F!$B$92,IF(U201=93%,R201*S201*T201*F!$B$93,IF(U201=94%,R201*S201*T201*F!$B$94,IF(U201=95%,R201*S201*T201*F!$B$95,IF(U201=96%,R201*S201*T201*F!$B$96,IF(U201=97%,R201*S201*T201*F!$B$97,IF(U201=98%,R201*S201*T201*F!$B$98,IF(U201=99%,R201*S201*T201*F!$B$99,IF(U201&gt;99%,R201*S201*T201*F!$B$100)))))))))))))))))))))))))))))))))))))))))))))))))))))))))*IF(ISNUMBER(E201),E201,1)*IF(ISNUMBER(D201),D201,1)</f>
        <v>0</v>
      </c>
      <c r="AA201" s="124">
        <f>G201*H201+K201*L201+O201*P201+S201*T201</f>
        <v>0</v>
      </c>
      <c r="AB201" s="42">
        <f>(H201*(IF(I201&lt;45%,0.5,IF(I201&lt;55%,0.8,IF(I201&lt;65%,0.9,IF(I201&lt;75%,1,IF(I201&lt;85%,1.1,1.2))))))+L201*(IF(M201&lt;45%,0.5,IF(M201&lt;55%,0.8,IF(M201&lt;65%,0.9,IF(M201&lt;75%,1,IF(M201&lt;85%,1.1,1.2))))))+P201*(IF(Q201&lt;45%,0.5,IF(Q201&lt;55%,0.8,IF(Q201&lt;65%,0.9,IF(Q201&lt;75%,1,IF(Q201&lt;85%,1.1,1.2))))))+T201*(IF(U201&lt;45%,0.5,IF(U201&lt;55%,0.8,IF(U201&lt;65%,0.9,IF(U201&lt;75%,1,IF(U201&lt;85%,1.1,1.2)))))))*IF(D201&gt;=0.8,6,IF(D201&lt;=0.4,1.5,3))</f>
        <v>0</v>
      </c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</row>
    <row r="202" spans="1:62" x14ac:dyDescent="0.25">
      <c r="A202" s="1125">
        <f>A190+1</f>
        <v>41996</v>
      </c>
      <c r="B202" s="156" t="str">
        <f t="shared" ref="B202:E202" si="419">IF(B140="","",B140)</f>
        <v/>
      </c>
      <c r="C202" s="157" t="str">
        <f t="shared" si="419"/>
        <v/>
      </c>
      <c r="D202" s="63">
        <f t="shared" ref="D202:D205" si="420">D140</f>
        <v>0</v>
      </c>
      <c r="E202" s="78" t="str">
        <f t="shared" si="419"/>
        <v/>
      </c>
      <c r="F202" s="79"/>
      <c r="G202" s="94"/>
      <c r="H202" s="94"/>
      <c r="I202" s="70">
        <f t="shared" si="415"/>
        <v>0</v>
      </c>
      <c r="J202" s="79"/>
      <c r="K202" s="94"/>
      <c r="L202" s="94"/>
      <c r="M202" s="71">
        <f t="shared" si="416"/>
        <v>0</v>
      </c>
      <c r="N202" s="79"/>
      <c r="O202" s="94"/>
      <c r="P202" s="94"/>
      <c r="Q202" s="70">
        <f t="shared" si="417"/>
        <v>0</v>
      </c>
      <c r="R202" s="79"/>
      <c r="S202" s="94"/>
      <c r="T202" s="94"/>
      <c r="U202" s="71">
        <f t="shared" si="418"/>
        <v>0</v>
      </c>
      <c r="V202" s="125">
        <f t="shared" ref="V202:V205" si="421">(IF(ISNUMBER(F202),F202,1)*G202*H202+IF(ISNUMBER(J202),J202,1)*K202*L202+IF(ISNUMBER(N202),N202,1)*O202*P202+IF(ISNUMBER(R202),R202,1)*S202*T202)*IF(ISNUMBER(E202),E202,1)</f>
        <v>0</v>
      </c>
      <c r="W202" s="43">
        <f>IFERROR((IF(ISNUMBER(F202),F202,1)*G202*H202+IF(ISNUMBER(J202),J202,1)*K202*L202+IF(ISNUMBER(N202),N202,1)*O202*P202+IF(ISNUMBER(R202),R202,1)*S202*T202)*IF(ISNUMBER(E202),E202,1)/(G202*H202+K202*L202+O202*P202+S202*T202),0)</f>
        <v>0</v>
      </c>
      <c r="X202" s="34">
        <f t="shared" ref="X202:X203" si="422">ROUND(IFERROR((W202/(Y202*IF(ISNUMBER(E202),E202,1))),0),2)</f>
        <v>0</v>
      </c>
      <c r="Y202" s="90" t="str">
        <f t="shared" si="392"/>
        <v/>
      </c>
      <c r="Z202" s="33">
        <f>(IF(I202&lt;30%,0,IF(I202&lt;35%,F202*G202*H202*F!$B$33,IF(I202&lt;40%,F202*G202*H202*F!$B$38,IF(I202&lt;45%,F202*G202*H202*F!$B$43,IF(I202&lt;50%,F202*G202*H202*F!$B$48,IF(I202=50%,F202*G202*H202*F!$B$50,IF(I202=51%,F202*G202*H202*F!$B$51,IF(I202=52%,F202*G202*H202*F!$B$52,IF(I202=53%,F202*G202*H202*F!$B$53,IF(I202=54%,F202*G202*H202*F!$B$54,IF(I202=55%,F202*G202*H202*F!$B$55,IF(I202=56%,F202*G202*H202*F!$B$56,IF(I202=57%,F202*G202*H202*F!$B$57,IF(I202=58%,F202*G202*H202*F!$B$58,IF(I202=59%,F202*G202*H202*F!$B$59,IF(I202=60%,F202*G202*H202*F!$B$60,IF(I202=61%,F202*G202*H202*F!$B$61,IF(I202=62%,F202*G202*H202*F!$B$62,IF(I202=63%,F202*G202*H202*F!$B$63,IF(I202=64%,F202*G202*H202*F!$B$64,IF(I202=65%,F202*G202*H202*F!$B$65,IF(I202=66%,F202*G202*H202*F!$B$66,IF(I202=67%,F202*G202*H202*F!$B$67,IF(I202=68%,F202*G202*H202*F!$B$68,IF(I202=69%,F202*G202*H202*F!$B$69,IF(I202=70%,F202*G202*H202*F!$B$70,IF(I202=71%,F202*G202*H202*F!$B$71,IF(I202=72%,F202*G202*H202*F!$B$72,IF(I202=73%,F202*G202*H202*F!$B$73,IF(I202=74%,F202*G202*H202*F!$B$74,IF(I202=75%,F202*G202*H202*F!$B$75,IF(I202=76%,F202*G202*H202*F!$B$76,IF(I202=77%,F202*G202*H202*F!$B$77,IF(I202=78%,F202*G202*H202*F!$B$78,IF(I202=79%,F202*G202*H202*F!$B$79,IF(I202=80%,F202*G202*H202*F!$B$80,IF(I202=81%,F202*G202*H202*F!$B$81,IF(I202=82%,F202*G202*H202*F!$B$82,IF(I202=83%,F202*G202*H202*F!$B$83,IF(I202=84%,F202*G202*H202*F!$B$84,IF(I202=85%,F202*G202*H202*F!$B$85,IF(I202=86%,F202*G202*H202*F!$B$86,IF(I202=87%,F202*G202*H202*F!$B$87,IF(I202=88%,F202*G202*H202*F!$B$88,IF(I202=89%,F202*G202*H202*F!$B$89,IF(I202=90%,F202*G202*H202*F!$B$90,IF(I202=91%,F202*G202*H202*F!$B$91,IF(I202=92%,F202*G202*H202*F!$B$92,IF(I202=93%,F202*G202*H202*F!$B$93,IF(I202=94%,F202*G202*H202*F!$B$94,IF(I202=95%,F202*G202*H202*F!$B$95,IF(I202=96%,F202*G202*H202*F!$B$96,IF(I202=97%,F202*G202*H202*F!$B$97,IF(I202=98%,F202*G202*H202*F!$B$98,IF(I202=99%,F202*G202*H202*F!$B$99,IF(I202&gt;99%,F202*G202*H202*F!$B$100,))))))))))))))))))))))))))))))))))))))))))))))))))))))))+IF(M202&lt;30%,0,IF(M202&lt;35%,J202*K202*L202*F!$B$33,IF(M202&lt;40%,J202*K202*L202*F!$B$38,IF(M202&lt;45%,J202*K202*L202*F!$B$43,IF(M202&lt;50%,J202*K202*L202*F!$B$48,IF(M202=50%,J202*K202*L202*F!$B$50,IF(M202=51%,J202*K202*L202*F!$B$51,IF(M202=52%,J202*K202*L202*F!$B$52,IF(M202=53%,J202*K202*L202*F!$B$53,IF(M202=54%,J202*K202*L202*F!$B$54,IF(M202=55%,J202*K202*L202*F!$B$55,IF(M202=56%,J202*K202*L202*F!$B$56,IF(M202=57%,J202*K202*L202*F!$B$57,IF(M202=58%,J202*K202*L202*F!$B$58,IF(M202=59%,J202*K202*L202*F!$B$59,IF(M202=60%,J202*K202*L202*F!$B$60,IF(M202=61%,J202*K202*L202*F!$B$61,IF(M202=62%,J202*K202*L202*F!$B$62,IF(M202=63%,J202*K202*L202*F!$B$63,IF(M202=64%,J202*K202*L202*F!$B$64,IF(M202=65%,J202*K202*L202*F!$B$65,IF(M202=66%,J202*K202*L202*F!$B$66,IF(M202=67%,J202*K202*L202*F!$B$67,IF(M202=68%,J202*K202*L202*F!$B$68,IF(M202=69%,J202*K202*L202*F!$B$69,IF(M202=70%,J202*K202*L202*F!$B$70,IF(M202=71%,J202*K202*L202*F!$B$71,IF(M202=72%,J202*K202*L202*F!$B$72,IF(M202=73%,J202*K202*L202*F!$B$73,IF(M202=74%,J202*K202*L202*F!$B$74,IF(M202=75%,J202*K202*L202*F!$B$75,IF(M202=76%,J202*K202*L202*F!$B$76,IF(M202=77%,J202*K202*L202*F!$B$77,IF(M202=78%,J202*K202*L202*F!$B$78,IF(M202=79%,J202*K202*L202*F!$B$79,IF(M202=80%,J202*K202*L202*F!$B$80,IF(M202=81%,J202*K202*L202*F!$B$81,IF(M202=82%,J202*K202*L202*F!$B$82,IF(M202=83%,J202*K202*L202*F!$B$83,IF(M202=84%,J202*K202*L202*F!$B$84,IF(M202=85%,J202*K202*L202*F!$B$85,IF(M202=86%,J202*K202*L202*F!$B$86,IF(M202=87%,J202*K202*L202*F!$B$87,IF(M202=88%,J202*K202*L202*F!$B$88,IF(M202=89%,J202*K202*L202*F!$B$89,IF(M202=90%,J202*K202*L202*F!$B$90,IF(M202=91%,J202*K202*L202*F!$B$91,IF(M202=92%,J202*K202*L202*F!$B$92,IF(M202=93%,J202*K202*L202*F!$B$93,IF(M202=94%,J202*K202*L202*F!$B$94,IF(M202=95%,J202*K202*L202*F!$B$95,IF(M202=96%,J202*K202*L202*F!$B$96,IF(M202=97%,J202*K202*L202*F!$B$97,IF(M202=98%,J202*K202*L202*F!$B$98,IF(M202=99%,J202*K202*L202*F!$B$99,IF(M202&gt;99%,J202*K202*L202*F!$B$100,))))))))))))))))))))))))))))))))))))))))))))))))))))))))+IF(Q202&lt;30%,0,IF(Q202&lt;35%,N202*O202*P202*F!$B$33,IF(Q202&lt;40%,N202*O202*P202*F!$B$38,IF(Q202&lt;45%,N202*O202*P202*F!$B$43,IF(Q202&lt;50%,N202*O202*P202*F!$B$48,IF(Q202=50%,N202*O202*P202*F!$B$50,IF(Q202=51%,N202*O202*P202*F!$B$51,IF(Q202=52%,N202*O202*P202*F!$B$52,IF(Q202=53%,N202*O202*P202*F!$B$53,IF(Q202=54%,N202*O202*P202*F!$B$54,IF(Q202=55%,N202*O202*P202*F!$B$55,IF(Q202=56%,N202*O202*P202*F!$B$56,IF(Q202=57%,N202*O202*P202*F!$B$57,IF(Q202=58%,N202*O202*P202*F!$B$58,IF(Q202=59%,N202*O202*P202*F!$B$59,IF(Q202=60%,N202*O202*P202*F!$B$60,IF(Q202=61%,N202*O202*P202*F!$B$61,IF(Q202=62%,N202*O202*P202*F!$B$62,IF(Q202=63%,N202*O202*P202*F!$B$63,IF(Q202=64%,N202*O202*P202*F!$B$64,IF(Q202=65%,N202*O202*P202*F!$B$65,IF(Q202=66%,N202*O202*P202*F!$B$66,IF(Q202=67%,N202*O202*P202*F!$B$67,IF(Q202=68%,N202*O202*P202*F!$B$68,IF(Q202=69%,N202*O202*P202*F!$B$69,IF(Q202=70%,N202*O202*P202*F!$B$70,IF(Q202=71%,N202*O202*P202*F!$B$71,IF(Q202=72%,N202*O202*P202*F!$B$72,IF(Q202=73%,N202*O202*P202*F!$B$73,IF(Q202=74%,N202*O202*P202*F!$B$74,IF(Q202=75%,N202*O202*P202*F!$B$75,IF(Q202=76%,N202*O202*P202*F!$B$76,IF(Q202=77%,N202*O202*P202*F!$B$77,IF(Q202=78%,N202*O202*P202*F!$B$78,IF(Q202=79%,N202*O202*P202*F!$B$79,IF(Q202=80%,N202*O202*P202*F!$B$80,IF(Q202=81%,N202*O202*P202*F!$B$81,IF(Q202=82%,N202*O202*P202*F!$B$82,IF(Q202=83%,N202*O202*P202*F!$B$83,IF(Q202=84%,N202*O202*P202*F!$B$84,IF(Q202=85%,N202*O202*P202*F!$B$85,IF(Q202=86%,N202*O202*P202*F!$B$86,IF(Q202=87%,N202*O202*P202*F!$B$87,IF(Q202=88%,N202*O202*P202*F!$B$88,IF(Q202=89%,N202*O202*P202*F!$B$89,IF(Q202=90%,N202*O202*P202*F!$B$90,IF(Q202=91%,N202*O202*P202*F!$B$91,IF(Q202=92%,N202*O202*P202*F!$B$92,IF(Q202=93%,N202*O202*P202*F!$B$93,IF(Q202=94%,N202*O202*P202*F!$B$94,IF(Q202=95%,N202*O202*P202*F!$B$95,IF(Q202=96%,N202*O202*P202*F!$B$96,IF(Q202=97%,N202*O202*P202*F!$B$97,IF(Q202=98%,N202*O202*P202*F!$B$98,IF(Q202=99%,N202*O202*P202*F!$B$99,IF(Q202&gt;99%,N202*O202*P202*F!$B$100,))))))))))))))))))))))))))))))))))))))))))))))))))))))))+IF(U202&lt;30%,0,IF(U202&lt;35%,R202*S202*T202*F!$B$33,IF(U202&lt;40%,R202*S202*T202*F!$B$38,IF(U202&lt;45%,R202*S202*T202*F!$B$43,IF(U202&lt;50%,R202*S202*T202*F!$B$48,IF(U202=50%,R202*S202*T202*F!$B$50,IF(U202=51%,R202*S202*T202*F!$B$51,IF(U202=52%,R202*S202*T202*F!$B$52,IF(U202=53%,R202*S202*T202*F!$B$53,IF(U202=54%,R202*S202*T202*F!$B$54,IF(U202=55%,R202*S202*T202*F!$B$55,IF(U202=56%,R202*S202*T202*F!$B$56,IF(U202=57%,R202*S202*T202*F!$B$57,IF(U202=58%,R202*S202*T202*F!$B$58,IF(U202=59%,R202*S202*T202*F!$B$59,IF(U202=60%,R202*S202*T202*F!$B$60,IF(U202=61%,R202*S202*T202*F!$B$61,IF(U202=62%,R202*S202*T202*F!$B$62,IF(U202=63%,R202*S202*T202*F!$B$63,IF(U202=64%,R202*S202*T202*F!$B$64,IF(U202=65%,R202*S202*T202*F!$B$65,IF(U202=66%,R202*S202*T202*F!$B$66,IF(U202=67%,R202*S202*T202*F!$B$67,IF(U202=68%,R202*S202*T202*F!$B$68,IF(U202=69%,R202*S202*T202*F!$B$69,IF(U202=70%,R202*S202*T202*F!$B$70,IF(U202=71%,R202*S202*T202*F!$B$71,IF(U202=72%,R202*S202*T202*F!$B$72,IF(U202=73%,R202*S202*T202*F!$B$73,IF(U202=74%,R202*S202*T202*F!$B$74,IF(U202=75%,R202*S202*T202*F!$B$75,IF(U202=76%,R202*S202*T202*F!$B$76,IF(U202=77%,R202*S202*T202*F!$B$77,IF(U202=78%,R202*S202*T202*F!$B$78,IF(U202=79%,R202*S202*T202*F!$B$79,IF(U202=80%,R202*S202*T202*F!$B$80,IF(U202=81%,R202*S202*T202*F!$B$81,IF(U202=82%,R202*S202*T202*F!$B$82,IF(U202=83%,R202*S202*T202*F!$B$83,IF(U202=84%,R202*S202*T202*F!$B$84,IF(U202=85%,R202*S202*T202*F!$B$85,IF(U202=86%,R202*S202*T202*F!$B$86,IF(U202=87%,R202*S202*T202*F!$B$87,IF(U202=88%,R202*S202*T202*F!$B$88,IF(U202=89%,R202*S202*T202*F!$B$89,IF(U202=90%,R202*S202*T202*F!$B$90,IF(U202=91%,R202*S202*T202*F!$B$91,IF(U202=92%,R202*S202*T202*F!$B$92,IF(U202=93%,R202*S202*T202*F!$B$93,IF(U202=94%,R202*S202*T202*F!$B$94,IF(U202=95%,R202*S202*T202*F!$B$95,IF(U202=96%,R202*S202*T202*F!$B$96,IF(U202=97%,R202*S202*T202*F!$B$97,IF(U202=98%,R202*S202*T202*F!$B$98,IF(U202=99%,R202*S202*T202*F!$B$99,IF(U202&gt;99%,R202*S202*T202*F!$B$100)))))))))))))))))))))))))))))))))))))))))))))))))))))))))*IF(ISNUMBER(E202),E202,1)*IF(ISNUMBER(D202),D202,1)</f>
        <v>0</v>
      </c>
      <c r="AA202" s="33">
        <f>G202*H202+K202*L202+O202*P202+S202*T202</f>
        <v>0</v>
      </c>
      <c r="AB202" s="35">
        <f>(H202*(IF(I202&lt;45%,0.5,IF(I202&lt;55%,0.8,IF(I202&lt;65%,0.9,IF(I202&lt;75%,1,IF(I202&lt;85%,1.1,1.2))))))+L202*(IF(M202&lt;45%,0.5,IF(M202&lt;55%,0.8,IF(M202&lt;65%,0.9,IF(M202&lt;75%,1,IF(M202&lt;85%,1.1,1.2))))))+P202*(IF(Q202&lt;45%,0.5,IF(Q202&lt;55%,0.8,IF(Q202&lt;65%,0.9,IF(Q202&lt;75%,1,IF(Q202&lt;85%,1.1,1.2))))))+T202*(IF(U202&lt;45%,0.5,IF(U202&lt;55%,0.8,IF(U202&lt;65%,0.9,IF(U202&lt;75%,1,IF(U202&lt;85%,1.1,1.2)))))))*IF(D202&gt;=0.8,6,IF(D202&lt;=0.4,1.5,3))</f>
        <v>0</v>
      </c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</row>
    <row r="203" spans="1:62" x14ac:dyDescent="0.25">
      <c r="A203" s="1129"/>
      <c r="B203" s="156" t="str">
        <f t="shared" ref="B203:E203" si="423">IF(B141="","",B141)</f>
        <v/>
      </c>
      <c r="C203" s="157" t="str">
        <f t="shared" si="423"/>
        <v/>
      </c>
      <c r="D203" s="63">
        <f t="shared" si="420"/>
        <v>0</v>
      </c>
      <c r="E203" s="80" t="str">
        <f t="shared" si="423"/>
        <v/>
      </c>
      <c r="F203" s="81"/>
      <c r="G203" s="96"/>
      <c r="H203" s="96"/>
      <c r="I203" s="82">
        <f t="shared" si="415"/>
        <v>0</v>
      </c>
      <c r="J203" s="81"/>
      <c r="K203" s="96"/>
      <c r="L203" s="96"/>
      <c r="M203" s="104">
        <f t="shared" si="416"/>
        <v>0</v>
      </c>
      <c r="N203" s="81"/>
      <c r="O203" s="96"/>
      <c r="P203" s="96"/>
      <c r="Q203" s="82">
        <f t="shared" si="417"/>
        <v>0</v>
      </c>
      <c r="R203" s="81"/>
      <c r="S203" s="96"/>
      <c r="T203" s="96"/>
      <c r="U203" s="104">
        <f t="shared" si="418"/>
        <v>0</v>
      </c>
      <c r="V203" s="126">
        <f t="shared" si="421"/>
        <v>0</v>
      </c>
      <c r="W203" s="44">
        <f t="shared" ref="W203:W205" si="424">IFERROR((IF(ISNUMBER(F203),F203,1)*G203*H203+IF(ISNUMBER(J203),J203,1)*K203*L203+IF(ISNUMBER(N203),N203,1)*O203*P203+IF(ISNUMBER(R203),R203,1)*S203*T203)*IF(ISNUMBER(E203),E203,1)/(G203*H203+K203*L203+O203*P203+S203*T203),0)</f>
        <v>0</v>
      </c>
      <c r="X203" s="45">
        <f t="shared" si="422"/>
        <v>0</v>
      </c>
      <c r="Y203" s="90" t="str">
        <f t="shared" si="392"/>
        <v/>
      </c>
      <c r="Z203" s="127">
        <f>(IF(I203&lt;30%,0,IF(I203&lt;35%,F203*G203*H203*F!$B$33,IF(I203&lt;40%,F203*G203*H203*F!$B$38,IF(I203&lt;45%,F203*G203*H203*F!$B$43,IF(I203&lt;50%,F203*G203*H203*F!$B$48,IF(I203=50%,F203*G203*H203*F!$B$50,IF(I203=51%,F203*G203*H203*F!$B$51,IF(I203=52%,F203*G203*H203*F!$B$52,IF(I203=53%,F203*G203*H203*F!$B$53,IF(I203=54%,F203*G203*H203*F!$B$54,IF(I203=55%,F203*G203*H203*F!$B$55,IF(I203=56%,F203*G203*H203*F!$B$56,IF(I203=57%,F203*G203*H203*F!$B$57,IF(I203=58%,F203*G203*H203*F!$B$58,IF(I203=59%,F203*G203*H203*F!$B$59,IF(I203=60%,F203*G203*H203*F!$B$60,IF(I203=61%,F203*G203*H203*F!$B$61,IF(I203=62%,F203*G203*H203*F!$B$62,IF(I203=63%,F203*G203*H203*F!$B$63,IF(I203=64%,F203*G203*H203*F!$B$64,IF(I203=65%,F203*G203*H203*F!$B$65,IF(I203=66%,F203*G203*H203*F!$B$66,IF(I203=67%,F203*G203*H203*F!$B$67,IF(I203=68%,F203*G203*H203*F!$B$68,IF(I203=69%,F203*G203*H203*F!$B$69,IF(I203=70%,F203*G203*H203*F!$B$70,IF(I203=71%,F203*G203*H203*F!$B$71,IF(I203=72%,F203*G203*H203*F!$B$72,IF(I203=73%,F203*G203*H203*F!$B$73,IF(I203=74%,F203*G203*H203*F!$B$74,IF(I203=75%,F203*G203*H203*F!$B$75,IF(I203=76%,F203*G203*H203*F!$B$76,IF(I203=77%,F203*G203*H203*F!$B$77,IF(I203=78%,F203*G203*H203*F!$B$78,IF(I203=79%,F203*G203*H203*F!$B$79,IF(I203=80%,F203*G203*H203*F!$B$80,IF(I203=81%,F203*G203*H203*F!$B$81,IF(I203=82%,F203*G203*H203*F!$B$82,IF(I203=83%,F203*G203*H203*F!$B$83,IF(I203=84%,F203*G203*H203*F!$B$84,IF(I203=85%,F203*G203*H203*F!$B$85,IF(I203=86%,F203*G203*H203*F!$B$86,IF(I203=87%,F203*G203*H203*F!$B$87,IF(I203=88%,F203*G203*H203*F!$B$88,IF(I203=89%,F203*G203*H203*F!$B$89,IF(I203=90%,F203*G203*H203*F!$B$90,IF(I203=91%,F203*G203*H203*F!$B$91,IF(I203=92%,F203*G203*H203*F!$B$92,IF(I203=93%,F203*G203*H203*F!$B$93,IF(I203=94%,F203*G203*H203*F!$B$94,IF(I203=95%,F203*G203*H203*F!$B$95,IF(I203=96%,F203*G203*H203*F!$B$96,IF(I203=97%,F203*G203*H203*F!$B$97,IF(I203=98%,F203*G203*H203*F!$B$98,IF(I203=99%,F203*G203*H203*F!$B$99,IF(I203&gt;99%,F203*G203*H203*F!$B$100,))))))))))))))))))))))))))))))))))))))))))))))))))))))))+IF(M203&lt;30%,0,IF(M203&lt;35%,J203*K203*L203*F!$B$33,IF(M203&lt;40%,J203*K203*L203*F!$B$38,IF(M203&lt;45%,J203*K203*L203*F!$B$43,IF(M203&lt;50%,J203*K203*L203*F!$B$48,IF(M203=50%,J203*K203*L203*F!$B$50,IF(M203=51%,J203*K203*L203*F!$B$51,IF(M203=52%,J203*K203*L203*F!$B$52,IF(M203=53%,J203*K203*L203*F!$B$53,IF(M203=54%,J203*K203*L203*F!$B$54,IF(M203=55%,J203*K203*L203*F!$B$55,IF(M203=56%,J203*K203*L203*F!$B$56,IF(M203=57%,J203*K203*L203*F!$B$57,IF(M203=58%,J203*K203*L203*F!$B$58,IF(M203=59%,J203*K203*L203*F!$B$59,IF(M203=60%,J203*K203*L203*F!$B$60,IF(M203=61%,J203*K203*L203*F!$B$61,IF(M203=62%,J203*K203*L203*F!$B$62,IF(M203=63%,J203*K203*L203*F!$B$63,IF(M203=64%,J203*K203*L203*F!$B$64,IF(M203=65%,J203*K203*L203*F!$B$65,IF(M203=66%,J203*K203*L203*F!$B$66,IF(M203=67%,J203*K203*L203*F!$B$67,IF(M203=68%,J203*K203*L203*F!$B$68,IF(M203=69%,J203*K203*L203*F!$B$69,IF(M203=70%,J203*K203*L203*F!$B$70,IF(M203=71%,J203*K203*L203*F!$B$71,IF(M203=72%,J203*K203*L203*F!$B$72,IF(M203=73%,J203*K203*L203*F!$B$73,IF(M203=74%,J203*K203*L203*F!$B$74,IF(M203=75%,J203*K203*L203*F!$B$75,IF(M203=76%,J203*K203*L203*F!$B$76,IF(M203=77%,J203*K203*L203*F!$B$77,IF(M203=78%,J203*K203*L203*F!$B$78,IF(M203=79%,J203*K203*L203*F!$B$79,IF(M203=80%,J203*K203*L203*F!$B$80,IF(M203=81%,J203*K203*L203*F!$B$81,IF(M203=82%,J203*K203*L203*F!$B$82,IF(M203=83%,J203*K203*L203*F!$B$83,IF(M203=84%,J203*K203*L203*F!$B$84,IF(M203=85%,J203*K203*L203*F!$B$85,IF(M203=86%,J203*K203*L203*F!$B$86,IF(M203=87%,J203*K203*L203*F!$B$87,IF(M203=88%,J203*K203*L203*F!$B$88,IF(M203=89%,J203*K203*L203*F!$B$89,IF(M203=90%,J203*K203*L203*F!$B$90,IF(M203=91%,J203*K203*L203*F!$B$91,IF(M203=92%,J203*K203*L203*F!$B$92,IF(M203=93%,J203*K203*L203*F!$B$93,IF(M203=94%,J203*K203*L203*F!$B$94,IF(M203=95%,J203*K203*L203*F!$B$95,IF(M203=96%,J203*K203*L203*F!$B$96,IF(M203=97%,J203*K203*L203*F!$B$97,IF(M203=98%,J203*K203*L203*F!$B$98,IF(M203=99%,J203*K203*L203*F!$B$99,IF(M203&gt;99%,J203*K203*L203*F!$B$100,))))))))))))))))))))))))))))))))))))))))))))))))))))))))+IF(Q203&lt;30%,0,IF(Q203&lt;35%,N203*O203*P203*F!$B$33,IF(Q203&lt;40%,N203*O203*P203*F!$B$38,IF(Q203&lt;45%,N203*O203*P203*F!$B$43,IF(Q203&lt;50%,N203*O203*P203*F!$B$48,IF(Q203=50%,N203*O203*P203*F!$B$50,IF(Q203=51%,N203*O203*P203*F!$B$51,IF(Q203=52%,N203*O203*P203*F!$B$52,IF(Q203=53%,N203*O203*P203*F!$B$53,IF(Q203=54%,N203*O203*P203*F!$B$54,IF(Q203=55%,N203*O203*P203*F!$B$55,IF(Q203=56%,N203*O203*P203*F!$B$56,IF(Q203=57%,N203*O203*P203*F!$B$57,IF(Q203=58%,N203*O203*P203*F!$B$58,IF(Q203=59%,N203*O203*P203*F!$B$59,IF(Q203=60%,N203*O203*P203*F!$B$60,IF(Q203=61%,N203*O203*P203*F!$B$61,IF(Q203=62%,N203*O203*P203*F!$B$62,IF(Q203=63%,N203*O203*P203*F!$B$63,IF(Q203=64%,N203*O203*P203*F!$B$64,IF(Q203=65%,N203*O203*P203*F!$B$65,IF(Q203=66%,N203*O203*P203*F!$B$66,IF(Q203=67%,N203*O203*P203*F!$B$67,IF(Q203=68%,N203*O203*P203*F!$B$68,IF(Q203=69%,N203*O203*P203*F!$B$69,IF(Q203=70%,N203*O203*P203*F!$B$70,IF(Q203=71%,N203*O203*P203*F!$B$71,IF(Q203=72%,N203*O203*P203*F!$B$72,IF(Q203=73%,N203*O203*P203*F!$B$73,IF(Q203=74%,N203*O203*P203*F!$B$74,IF(Q203=75%,N203*O203*P203*F!$B$75,IF(Q203=76%,N203*O203*P203*F!$B$76,IF(Q203=77%,N203*O203*P203*F!$B$77,IF(Q203=78%,N203*O203*P203*F!$B$78,IF(Q203=79%,N203*O203*P203*F!$B$79,IF(Q203=80%,N203*O203*P203*F!$B$80,IF(Q203=81%,N203*O203*P203*F!$B$81,IF(Q203=82%,N203*O203*P203*F!$B$82,IF(Q203=83%,N203*O203*P203*F!$B$83,IF(Q203=84%,N203*O203*P203*F!$B$84,IF(Q203=85%,N203*O203*P203*F!$B$85,IF(Q203=86%,N203*O203*P203*F!$B$86,IF(Q203=87%,N203*O203*P203*F!$B$87,IF(Q203=88%,N203*O203*P203*F!$B$88,IF(Q203=89%,N203*O203*P203*F!$B$89,IF(Q203=90%,N203*O203*P203*F!$B$90,IF(Q203=91%,N203*O203*P203*F!$B$91,IF(Q203=92%,N203*O203*P203*F!$B$92,IF(Q203=93%,N203*O203*P203*F!$B$93,IF(Q203=94%,N203*O203*P203*F!$B$94,IF(Q203=95%,N203*O203*P203*F!$B$95,IF(Q203=96%,N203*O203*P203*F!$B$96,IF(Q203=97%,N203*O203*P203*F!$B$97,IF(Q203=98%,N203*O203*P203*F!$B$98,IF(Q203=99%,N203*O203*P203*F!$B$99,IF(Q203&gt;99%,N203*O203*P203*F!$B$100,))))))))))))))))))))))))))))))))))))))))))))))))))))))))+IF(U203&lt;30%,0,IF(U203&lt;35%,R203*S203*T203*F!$B$33,IF(U203&lt;40%,R203*S203*T203*F!$B$38,IF(U203&lt;45%,R203*S203*T203*F!$B$43,IF(U203&lt;50%,R203*S203*T203*F!$B$48,IF(U203=50%,R203*S203*T203*F!$B$50,IF(U203=51%,R203*S203*T203*F!$B$51,IF(U203=52%,R203*S203*T203*F!$B$52,IF(U203=53%,R203*S203*T203*F!$B$53,IF(U203=54%,R203*S203*T203*F!$B$54,IF(U203=55%,R203*S203*T203*F!$B$55,IF(U203=56%,R203*S203*T203*F!$B$56,IF(U203=57%,R203*S203*T203*F!$B$57,IF(U203=58%,R203*S203*T203*F!$B$58,IF(U203=59%,R203*S203*T203*F!$B$59,IF(U203=60%,R203*S203*T203*F!$B$60,IF(U203=61%,R203*S203*T203*F!$B$61,IF(U203=62%,R203*S203*T203*F!$B$62,IF(U203=63%,R203*S203*T203*F!$B$63,IF(U203=64%,R203*S203*T203*F!$B$64,IF(U203=65%,R203*S203*T203*F!$B$65,IF(U203=66%,R203*S203*T203*F!$B$66,IF(U203=67%,R203*S203*T203*F!$B$67,IF(U203=68%,R203*S203*T203*F!$B$68,IF(U203=69%,R203*S203*T203*F!$B$69,IF(U203=70%,R203*S203*T203*F!$B$70,IF(U203=71%,R203*S203*T203*F!$B$71,IF(U203=72%,R203*S203*T203*F!$B$72,IF(U203=73%,R203*S203*T203*F!$B$73,IF(U203=74%,R203*S203*T203*F!$B$74,IF(U203=75%,R203*S203*T203*F!$B$75,IF(U203=76%,R203*S203*T203*F!$B$76,IF(U203=77%,R203*S203*T203*F!$B$77,IF(U203=78%,R203*S203*T203*F!$B$78,IF(U203=79%,R203*S203*T203*F!$B$79,IF(U203=80%,R203*S203*T203*F!$B$80,IF(U203=81%,R203*S203*T203*F!$B$81,IF(U203=82%,R203*S203*T203*F!$B$82,IF(U203=83%,R203*S203*T203*F!$B$83,IF(U203=84%,R203*S203*T203*F!$B$84,IF(U203=85%,R203*S203*T203*F!$B$85,IF(U203=86%,R203*S203*T203*F!$B$86,IF(U203=87%,R203*S203*T203*F!$B$87,IF(U203=88%,R203*S203*T203*F!$B$88,IF(U203=89%,R203*S203*T203*F!$B$89,IF(U203=90%,R203*S203*T203*F!$B$90,IF(U203=91%,R203*S203*T203*F!$B$91,IF(U203=92%,R203*S203*T203*F!$B$92,IF(U203=93%,R203*S203*T203*F!$B$93,IF(U203=94%,R203*S203*T203*F!$B$94,IF(U203=95%,R203*S203*T203*F!$B$95,IF(U203=96%,R203*S203*T203*F!$B$96,IF(U203=97%,R203*S203*T203*F!$B$97,IF(U203=98%,R203*S203*T203*F!$B$98,IF(U203=99%,R203*S203*T203*F!$B$99,IF(U203&gt;99%,R203*S203*T203*F!$B$100)))))))))))))))))))))))))))))))))))))))))))))))))))))))))*IF(ISNUMBER(E203),E203,1)*IF(ISNUMBER(D203),D203,1)</f>
        <v>0</v>
      </c>
      <c r="AA203" s="127">
        <f>G203*H203+K203*L203+O203*P203+S203*T203</f>
        <v>0</v>
      </c>
      <c r="AB203" s="46">
        <f>(H203*(IF(I203&lt;45%,0.5,IF(I203&lt;55%,0.8,IF(I203&lt;65%,0.9,IF(I203&lt;75%,1,IF(I203&lt;85%,1.1,1.2))))))+L203*(IF(M203&lt;45%,0.5,IF(M203&lt;55%,0.8,IF(M203&lt;65%,0.9,IF(M203&lt;75%,1,IF(M203&lt;85%,1.1,1.2))))))+P203*(IF(Q203&lt;45%,0.5,IF(Q203&lt;55%,0.8,IF(Q203&lt;65%,0.9,IF(Q203&lt;75%,1,IF(Q203&lt;85%,1.1,1.2))))))+T203*(IF(U203&lt;45%,0.5,IF(U203&lt;55%,0.8,IF(U203&lt;65%,0.9,IF(U203&lt;75%,1,IF(U203&lt;85%,1.1,1.2)))))))*IF(D203&gt;=0.8,6,IF(D203&lt;=0.4,1.5,3))</f>
        <v>0</v>
      </c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</row>
    <row r="204" spans="1:62" x14ac:dyDescent="0.25">
      <c r="A204" s="1129"/>
      <c r="B204" s="156" t="str">
        <f t="shared" ref="B204:E204" si="425">IF(B142="","",B142)</f>
        <v/>
      </c>
      <c r="C204" s="157" t="str">
        <f t="shared" si="425"/>
        <v/>
      </c>
      <c r="D204" s="63">
        <f t="shared" si="420"/>
        <v>0</v>
      </c>
      <c r="E204" s="78" t="str">
        <f t="shared" si="425"/>
        <v/>
      </c>
      <c r="F204" s="79"/>
      <c r="G204" s="94"/>
      <c r="H204" s="94"/>
      <c r="I204" s="70">
        <f t="shared" si="415"/>
        <v>0</v>
      </c>
      <c r="J204" s="79"/>
      <c r="K204" s="94"/>
      <c r="L204" s="94"/>
      <c r="M204" s="71">
        <f t="shared" si="416"/>
        <v>0</v>
      </c>
      <c r="N204" s="79"/>
      <c r="O204" s="94"/>
      <c r="P204" s="94"/>
      <c r="Q204" s="70">
        <f t="shared" si="417"/>
        <v>0</v>
      </c>
      <c r="R204" s="79"/>
      <c r="S204" s="94"/>
      <c r="T204" s="94"/>
      <c r="U204" s="71">
        <f t="shared" si="418"/>
        <v>0</v>
      </c>
      <c r="V204" s="125">
        <f t="shared" si="421"/>
        <v>0</v>
      </c>
      <c r="W204" s="43">
        <f t="shared" si="424"/>
        <v>0</v>
      </c>
      <c r="X204" s="36">
        <f>ROUND(IFERROR((W204/(Y204*IF(ISNUMBER(E204),E204,1))),0),2)</f>
        <v>0</v>
      </c>
      <c r="Y204" s="90" t="str">
        <f t="shared" si="392"/>
        <v/>
      </c>
      <c r="Z204" s="33">
        <f>(IF(I204&lt;30%,0,IF(I204&lt;35%,F204*G204*H204*F!$B$33,IF(I204&lt;40%,F204*G204*H204*F!$B$38,IF(I204&lt;45%,F204*G204*H204*F!$B$43,IF(I204&lt;50%,F204*G204*H204*F!$B$48,IF(I204=50%,F204*G204*H204*F!$B$50,IF(I204=51%,F204*G204*H204*F!$B$51,IF(I204=52%,F204*G204*H204*F!$B$52,IF(I204=53%,F204*G204*H204*F!$B$53,IF(I204=54%,F204*G204*H204*F!$B$54,IF(I204=55%,F204*G204*H204*F!$B$55,IF(I204=56%,F204*G204*H204*F!$B$56,IF(I204=57%,F204*G204*H204*F!$B$57,IF(I204=58%,F204*G204*H204*F!$B$58,IF(I204=59%,F204*G204*H204*F!$B$59,IF(I204=60%,F204*G204*H204*F!$B$60,IF(I204=61%,F204*G204*H204*F!$B$61,IF(I204=62%,F204*G204*H204*F!$B$62,IF(I204=63%,F204*G204*H204*F!$B$63,IF(I204=64%,F204*G204*H204*F!$B$64,IF(I204=65%,F204*G204*H204*F!$B$65,IF(I204=66%,F204*G204*H204*F!$B$66,IF(I204=67%,F204*G204*H204*F!$B$67,IF(I204=68%,F204*G204*H204*F!$B$68,IF(I204=69%,F204*G204*H204*F!$B$69,IF(I204=70%,F204*G204*H204*F!$B$70,IF(I204=71%,F204*G204*H204*F!$B$71,IF(I204=72%,F204*G204*H204*F!$B$72,IF(I204=73%,F204*G204*H204*F!$B$73,IF(I204=74%,F204*G204*H204*F!$B$74,IF(I204=75%,F204*G204*H204*F!$B$75,IF(I204=76%,F204*G204*H204*F!$B$76,IF(I204=77%,F204*G204*H204*F!$B$77,IF(I204=78%,F204*G204*H204*F!$B$78,IF(I204=79%,F204*G204*H204*F!$B$79,IF(I204=80%,F204*G204*H204*F!$B$80,IF(I204=81%,F204*G204*H204*F!$B$81,IF(I204=82%,F204*G204*H204*F!$B$82,IF(I204=83%,F204*G204*H204*F!$B$83,IF(I204=84%,F204*G204*H204*F!$B$84,IF(I204=85%,F204*G204*H204*F!$B$85,IF(I204=86%,F204*G204*H204*F!$B$86,IF(I204=87%,F204*G204*H204*F!$B$87,IF(I204=88%,F204*G204*H204*F!$B$88,IF(I204=89%,F204*G204*H204*F!$B$89,IF(I204=90%,F204*G204*H204*F!$B$90,IF(I204=91%,F204*G204*H204*F!$B$91,IF(I204=92%,F204*G204*H204*F!$B$92,IF(I204=93%,F204*G204*H204*F!$B$93,IF(I204=94%,F204*G204*H204*F!$B$94,IF(I204=95%,F204*G204*H204*F!$B$95,IF(I204=96%,F204*G204*H204*F!$B$96,IF(I204=97%,F204*G204*H204*F!$B$97,IF(I204=98%,F204*G204*H204*F!$B$98,IF(I204=99%,F204*G204*H204*F!$B$99,IF(I204&gt;99%,F204*G204*H204*F!$B$100,))))))))))))))))))))))))))))))))))))))))))))))))))))))))+IF(M204&lt;30%,0,IF(M204&lt;35%,J204*K204*L204*F!$B$33,IF(M204&lt;40%,J204*K204*L204*F!$B$38,IF(M204&lt;45%,J204*K204*L204*F!$B$43,IF(M204&lt;50%,J204*K204*L204*F!$B$48,IF(M204=50%,J204*K204*L204*F!$B$50,IF(M204=51%,J204*K204*L204*F!$B$51,IF(M204=52%,J204*K204*L204*F!$B$52,IF(M204=53%,J204*K204*L204*F!$B$53,IF(M204=54%,J204*K204*L204*F!$B$54,IF(M204=55%,J204*K204*L204*F!$B$55,IF(M204=56%,J204*K204*L204*F!$B$56,IF(M204=57%,J204*K204*L204*F!$B$57,IF(M204=58%,J204*K204*L204*F!$B$58,IF(M204=59%,J204*K204*L204*F!$B$59,IF(M204=60%,J204*K204*L204*F!$B$60,IF(M204=61%,J204*K204*L204*F!$B$61,IF(M204=62%,J204*K204*L204*F!$B$62,IF(M204=63%,J204*K204*L204*F!$B$63,IF(M204=64%,J204*K204*L204*F!$B$64,IF(M204=65%,J204*K204*L204*F!$B$65,IF(M204=66%,J204*K204*L204*F!$B$66,IF(M204=67%,J204*K204*L204*F!$B$67,IF(M204=68%,J204*K204*L204*F!$B$68,IF(M204=69%,J204*K204*L204*F!$B$69,IF(M204=70%,J204*K204*L204*F!$B$70,IF(M204=71%,J204*K204*L204*F!$B$71,IF(M204=72%,J204*K204*L204*F!$B$72,IF(M204=73%,J204*K204*L204*F!$B$73,IF(M204=74%,J204*K204*L204*F!$B$74,IF(M204=75%,J204*K204*L204*F!$B$75,IF(M204=76%,J204*K204*L204*F!$B$76,IF(M204=77%,J204*K204*L204*F!$B$77,IF(M204=78%,J204*K204*L204*F!$B$78,IF(M204=79%,J204*K204*L204*F!$B$79,IF(M204=80%,J204*K204*L204*F!$B$80,IF(M204=81%,J204*K204*L204*F!$B$81,IF(M204=82%,J204*K204*L204*F!$B$82,IF(M204=83%,J204*K204*L204*F!$B$83,IF(M204=84%,J204*K204*L204*F!$B$84,IF(M204=85%,J204*K204*L204*F!$B$85,IF(M204=86%,J204*K204*L204*F!$B$86,IF(M204=87%,J204*K204*L204*F!$B$87,IF(M204=88%,J204*K204*L204*F!$B$88,IF(M204=89%,J204*K204*L204*F!$B$89,IF(M204=90%,J204*K204*L204*F!$B$90,IF(M204=91%,J204*K204*L204*F!$B$91,IF(M204=92%,J204*K204*L204*F!$B$92,IF(M204=93%,J204*K204*L204*F!$B$93,IF(M204=94%,J204*K204*L204*F!$B$94,IF(M204=95%,J204*K204*L204*F!$B$95,IF(M204=96%,J204*K204*L204*F!$B$96,IF(M204=97%,J204*K204*L204*F!$B$97,IF(M204=98%,J204*K204*L204*F!$B$98,IF(M204=99%,J204*K204*L204*F!$B$99,IF(M204&gt;99%,J204*K204*L204*F!$B$100,))))))))))))))))))))))))))))))))))))))))))))))))))))))))+IF(Q204&lt;30%,0,IF(Q204&lt;35%,N204*O204*P204*F!$B$33,IF(Q204&lt;40%,N204*O204*P204*F!$B$38,IF(Q204&lt;45%,N204*O204*P204*F!$B$43,IF(Q204&lt;50%,N204*O204*P204*F!$B$48,IF(Q204=50%,N204*O204*P204*F!$B$50,IF(Q204=51%,N204*O204*P204*F!$B$51,IF(Q204=52%,N204*O204*P204*F!$B$52,IF(Q204=53%,N204*O204*P204*F!$B$53,IF(Q204=54%,N204*O204*P204*F!$B$54,IF(Q204=55%,N204*O204*P204*F!$B$55,IF(Q204=56%,N204*O204*P204*F!$B$56,IF(Q204=57%,N204*O204*P204*F!$B$57,IF(Q204=58%,N204*O204*P204*F!$B$58,IF(Q204=59%,N204*O204*P204*F!$B$59,IF(Q204=60%,N204*O204*P204*F!$B$60,IF(Q204=61%,N204*O204*P204*F!$B$61,IF(Q204=62%,N204*O204*P204*F!$B$62,IF(Q204=63%,N204*O204*P204*F!$B$63,IF(Q204=64%,N204*O204*P204*F!$B$64,IF(Q204=65%,N204*O204*P204*F!$B$65,IF(Q204=66%,N204*O204*P204*F!$B$66,IF(Q204=67%,N204*O204*P204*F!$B$67,IF(Q204=68%,N204*O204*P204*F!$B$68,IF(Q204=69%,N204*O204*P204*F!$B$69,IF(Q204=70%,N204*O204*P204*F!$B$70,IF(Q204=71%,N204*O204*P204*F!$B$71,IF(Q204=72%,N204*O204*P204*F!$B$72,IF(Q204=73%,N204*O204*P204*F!$B$73,IF(Q204=74%,N204*O204*P204*F!$B$74,IF(Q204=75%,N204*O204*P204*F!$B$75,IF(Q204=76%,N204*O204*P204*F!$B$76,IF(Q204=77%,N204*O204*P204*F!$B$77,IF(Q204=78%,N204*O204*P204*F!$B$78,IF(Q204=79%,N204*O204*P204*F!$B$79,IF(Q204=80%,N204*O204*P204*F!$B$80,IF(Q204=81%,N204*O204*P204*F!$B$81,IF(Q204=82%,N204*O204*P204*F!$B$82,IF(Q204=83%,N204*O204*P204*F!$B$83,IF(Q204=84%,N204*O204*P204*F!$B$84,IF(Q204=85%,N204*O204*P204*F!$B$85,IF(Q204=86%,N204*O204*P204*F!$B$86,IF(Q204=87%,N204*O204*P204*F!$B$87,IF(Q204=88%,N204*O204*P204*F!$B$88,IF(Q204=89%,N204*O204*P204*F!$B$89,IF(Q204=90%,N204*O204*P204*F!$B$90,IF(Q204=91%,N204*O204*P204*F!$B$91,IF(Q204=92%,N204*O204*P204*F!$B$92,IF(Q204=93%,N204*O204*P204*F!$B$93,IF(Q204=94%,N204*O204*P204*F!$B$94,IF(Q204=95%,N204*O204*P204*F!$B$95,IF(Q204=96%,N204*O204*P204*F!$B$96,IF(Q204=97%,N204*O204*P204*F!$B$97,IF(Q204=98%,N204*O204*P204*F!$B$98,IF(Q204=99%,N204*O204*P204*F!$B$99,IF(Q204&gt;99%,N204*O204*P204*F!$B$100,))))))))))))))))))))))))))))))))))))))))))))))))))))))))+IF(U204&lt;30%,0,IF(U204&lt;35%,R204*S204*T204*F!$B$33,IF(U204&lt;40%,R204*S204*T204*F!$B$38,IF(U204&lt;45%,R204*S204*T204*F!$B$43,IF(U204&lt;50%,R204*S204*T204*F!$B$48,IF(U204=50%,R204*S204*T204*F!$B$50,IF(U204=51%,R204*S204*T204*F!$B$51,IF(U204=52%,R204*S204*T204*F!$B$52,IF(U204=53%,R204*S204*T204*F!$B$53,IF(U204=54%,R204*S204*T204*F!$B$54,IF(U204=55%,R204*S204*T204*F!$B$55,IF(U204=56%,R204*S204*T204*F!$B$56,IF(U204=57%,R204*S204*T204*F!$B$57,IF(U204=58%,R204*S204*T204*F!$B$58,IF(U204=59%,R204*S204*T204*F!$B$59,IF(U204=60%,R204*S204*T204*F!$B$60,IF(U204=61%,R204*S204*T204*F!$B$61,IF(U204=62%,R204*S204*T204*F!$B$62,IF(U204=63%,R204*S204*T204*F!$B$63,IF(U204=64%,R204*S204*T204*F!$B$64,IF(U204=65%,R204*S204*T204*F!$B$65,IF(U204=66%,R204*S204*T204*F!$B$66,IF(U204=67%,R204*S204*T204*F!$B$67,IF(U204=68%,R204*S204*T204*F!$B$68,IF(U204=69%,R204*S204*T204*F!$B$69,IF(U204=70%,R204*S204*T204*F!$B$70,IF(U204=71%,R204*S204*T204*F!$B$71,IF(U204=72%,R204*S204*T204*F!$B$72,IF(U204=73%,R204*S204*T204*F!$B$73,IF(U204=74%,R204*S204*T204*F!$B$74,IF(U204=75%,R204*S204*T204*F!$B$75,IF(U204=76%,R204*S204*T204*F!$B$76,IF(U204=77%,R204*S204*T204*F!$B$77,IF(U204=78%,R204*S204*T204*F!$B$78,IF(U204=79%,R204*S204*T204*F!$B$79,IF(U204=80%,R204*S204*T204*F!$B$80,IF(U204=81%,R204*S204*T204*F!$B$81,IF(U204=82%,R204*S204*T204*F!$B$82,IF(U204=83%,R204*S204*T204*F!$B$83,IF(U204=84%,R204*S204*T204*F!$B$84,IF(U204=85%,R204*S204*T204*F!$B$85,IF(U204=86%,R204*S204*T204*F!$B$86,IF(U204=87%,R204*S204*T204*F!$B$87,IF(U204=88%,R204*S204*T204*F!$B$88,IF(U204=89%,R204*S204*T204*F!$B$89,IF(U204=90%,R204*S204*T204*F!$B$90,IF(U204=91%,R204*S204*T204*F!$B$91,IF(U204=92%,R204*S204*T204*F!$B$92,IF(U204=93%,R204*S204*T204*F!$B$93,IF(U204=94%,R204*S204*T204*F!$B$94,IF(U204=95%,R204*S204*T204*F!$B$95,IF(U204=96%,R204*S204*T204*F!$B$96,IF(U204=97%,R204*S204*T204*F!$B$97,IF(U204=98%,R204*S204*T204*F!$B$98,IF(U204=99%,R204*S204*T204*F!$B$99,IF(U204&gt;99%,R204*S204*T204*F!$B$100)))))))))))))))))))))))))))))))))))))))))))))))))))))))))*IF(ISNUMBER(E204),E204,1)*IF(ISNUMBER(D204),D204,1)</f>
        <v>0</v>
      </c>
      <c r="AA204" s="33">
        <f>G204*H204+K204*L204+O204*P204+S204*T204</f>
        <v>0</v>
      </c>
      <c r="AB204" s="35">
        <f>(H204*(IF(I204&lt;45%,0.5,IF(I204&lt;55%,0.8,IF(I204&lt;65%,0.9,IF(I204&lt;75%,1,IF(I204&lt;85%,1.1,1.2))))))+L204*(IF(M204&lt;45%,0.5,IF(M204&lt;55%,0.8,IF(M204&lt;65%,0.9,IF(M204&lt;75%,1,IF(M204&lt;85%,1.1,1.2))))))+P204*(IF(Q204&lt;45%,0.5,IF(Q204&lt;55%,0.8,IF(Q204&lt;65%,0.9,IF(Q204&lt;75%,1,IF(Q204&lt;85%,1.1,1.2))))))+T204*(IF(U204&lt;45%,0.5,IF(U204&lt;55%,0.8,IF(U204&lt;65%,0.9,IF(U204&lt;75%,1,IF(U204&lt;85%,1.1,1.2)))))))*IF(D204&gt;=0.8,6,IF(D204&lt;=0.4,1.5,3))</f>
        <v>0</v>
      </c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</row>
    <row r="205" spans="1:62" x14ac:dyDescent="0.25">
      <c r="A205" s="1129"/>
      <c r="B205" s="156" t="str">
        <f t="shared" ref="B205:E205" si="426">IF(B143="","",B143)</f>
        <v/>
      </c>
      <c r="C205" s="158" t="str">
        <f t="shared" si="426"/>
        <v/>
      </c>
      <c r="D205" s="63">
        <f t="shared" si="420"/>
        <v>0</v>
      </c>
      <c r="E205" s="83" t="str">
        <f t="shared" si="426"/>
        <v/>
      </c>
      <c r="F205" s="81"/>
      <c r="G205" s="96"/>
      <c r="H205" s="96"/>
      <c r="I205" s="82">
        <f t="shared" si="415"/>
        <v>0</v>
      </c>
      <c r="J205" s="81"/>
      <c r="K205" s="96"/>
      <c r="L205" s="96"/>
      <c r="M205" s="104">
        <f t="shared" si="416"/>
        <v>0</v>
      </c>
      <c r="N205" s="81"/>
      <c r="O205" s="96"/>
      <c r="P205" s="96"/>
      <c r="Q205" s="82">
        <f t="shared" si="417"/>
        <v>0</v>
      </c>
      <c r="R205" s="81"/>
      <c r="S205" s="96"/>
      <c r="T205" s="96"/>
      <c r="U205" s="104">
        <f t="shared" si="418"/>
        <v>0</v>
      </c>
      <c r="V205" s="128">
        <f t="shared" si="421"/>
        <v>0</v>
      </c>
      <c r="W205" s="44">
        <f t="shared" si="424"/>
        <v>0</v>
      </c>
      <c r="X205" s="45">
        <f t="shared" ref="X205" si="427">ROUND(IFERROR((W205/(Y205*IF(ISNUMBER(E205),E205,1))),0),2)</f>
        <v>0</v>
      </c>
      <c r="Y205" s="90" t="str">
        <f t="shared" si="392"/>
        <v/>
      </c>
      <c r="Z205" s="127">
        <f>(IF(I205&lt;30%,0,IF(I205&lt;35%,F205*G205*H205*F!$B$33,IF(I205&lt;40%,F205*G205*H205*F!$B$38,IF(I205&lt;45%,F205*G205*H205*F!$B$43,IF(I205&lt;50%,F205*G205*H205*F!$B$48,IF(I205=50%,F205*G205*H205*F!$B$50,IF(I205=51%,F205*G205*H205*F!$B$51,IF(I205=52%,F205*G205*H205*F!$B$52,IF(I205=53%,F205*G205*H205*F!$B$53,IF(I205=54%,F205*G205*H205*F!$B$54,IF(I205=55%,F205*G205*H205*F!$B$55,IF(I205=56%,F205*G205*H205*F!$B$56,IF(I205=57%,F205*G205*H205*F!$B$57,IF(I205=58%,F205*G205*H205*F!$B$58,IF(I205=59%,F205*G205*H205*F!$B$59,IF(I205=60%,F205*G205*H205*F!$B$60,IF(I205=61%,F205*G205*H205*F!$B$61,IF(I205=62%,F205*G205*H205*F!$B$62,IF(I205=63%,F205*G205*H205*F!$B$63,IF(I205=64%,F205*G205*H205*F!$B$64,IF(I205=65%,F205*G205*H205*F!$B$65,IF(I205=66%,F205*G205*H205*F!$B$66,IF(I205=67%,F205*G205*H205*F!$B$67,IF(I205=68%,F205*G205*H205*F!$B$68,IF(I205=69%,F205*G205*H205*F!$B$69,IF(I205=70%,F205*G205*H205*F!$B$70,IF(I205=71%,F205*G205*H205*F!$B$71,IF(I205=72%,F205*G205*H205*F!$B$72,IF(I205=73%,F205*G205*H205*F!$B$73,IF(I205=74%,F205*G205*H205*F!$B$74,IF(I205=75%,F205*G205*H205*F!$B$75,IF(I205=76%,F205*G205*H205*F!$B$76,IF(I205=77%,F205*G205*H205*F!$B$77,IF(I205=78%,F205*G205*H205*F!$B$78,IF(I205=79%,F205*G205*H205*F!$B$79,IF(I205=80%,F205*G205*H205*F!$B$80,IF(I205=81%,F205*G205*H205*F!$B$81,IF(I205=82%,F205*G205*H205*F!$B$82,IF(I205=83%,F205*G205*H205*F!$B$83,IF(I205=84%,F205*G205*H205*F!$B$84,IF(I205=85%,F205*G205*H205*F!$B$85,IF(I205=86%,F205*G205*H205*F!$B$86,IF(I205=87%,F205*G205*H205*F!$B$87,IF(I205=88%,F205*G205*H205*F!$B$88,IF(I205=89%,F205*G205*H205*F!$B$89,IF(I205=90%,F205*G205*H205*F!$B$90,IF(I205=91%,F205*G205*H205*F!$B$91,IF(I205=92%,F205*G205*H205*F!$B$92,IF(I205=93%,F205*G205*H205*F!$B$93,IF(I205=94%,F205*G205*H205*F!$B$94,IF(I205=95%,F205*G205*H205*F!$B$95,IF(I205=96%,F205*G205*H205*F!$B$96,IF(I205=97%,F205*G205*H205*F!$B$97,IF(I205=98%,F205*G205*H205*F!$B$98,IF(I205=99%,F205*G205*H205*F!$B$99,IF(I205&gt;99%,F205*G205*H205*F!$B$100,))))))))))))))))))))))))))))))))))))))))))))))))))))))))+IF(M205&lt;30%,0,IF(M205&lt;35%,J205*K205*L205*F!$B$33,IF(M205&lt;40%,J205*K205*L205*F!$B$38,IF(M205&lt;45%,J205*K205*L205*F!$B$43,IF(M205&lt;50%,J205*K205*L205*F!$B$48,IF(M205=50%,J205*K205*L205*F!$B$50,IF(M205=51%,J205*K205*L205*F!$B$51,IF(M205=52%,J205*K205*L205*F!$B$52,IF(M205=53%,J205*K205*L205*F!$B$53,IF(M205=54%,J205*K205*L205*F!$B$54,IF(M205=55%,J205*K205*L205*F!$B$55,IF(M205=56%,J205*K205*L205*F!$B$56,IF(M205=57%,J205*K205*L205*F!$B$57,IF(M205=58%,J205*K205*L205*F!$B$58,IF(M205=59%,J205*K205*L205*F!$B$59,IF(M205=60%,J205*K205*L205*F!$B$60,IF(M205=61%,J205*K205*L205*F!$B$61,IF(M205=62%,J205*K205*L205*F!$B$62,IF(M205=63%,J205*K205*L205*F!$B$63,IF(M205=64%,J205*K205*L205*F!$B$64,IF(M205=65%,J205*K205*L205*F!$B$65,IF(M205=66%,J205*K205*L205*F!$B$66,IF(M205=67%,J205*K205*L205*F!$B$67,IF(M205=68%,J205*K205*L205*F!$B$68,IF(M205=69%,J205*K205*L205*F!$B$69,IF(M205=70%,J205*K205*L205*F!$B$70,IF(M205=71%,J205*K205*L205*F!$B$71,IF(M205=72%,J205*K205*L205*F!$B$72,IF(M205=73%,J205*K205*L205*F!$B$73,IF(M205=74%,J205*K205*L205*F!$B$74,IF(M205=75%,J205*K205*L205*F!$B$75,IF(M205=76%,J205*K205*L205*F!$B$76,IF(M205=77%,J205*K205*L205*F!$B$77,IF(M205=78%,J205*K205*L205*F!$B$78,IF(M205=79%,J205*K205*L205*F!$B$79,IF(M205=80%,J205*K205*L205*F!$B$80,IF(M205=81%,J205*K205*L205*F!$B$81,IF(M205=82%,J205*K205*L205*F!$B$82,IF(M205=83%,J205*K205*L205*F!$B$83,IF(M205=84%,J205*K205*L205*F!$B$84,IF(M205=85%,J205*K205*L205*F!$B$85,IF(M205=86%,J205*K205*L205*F!$B$86,IF(M205=87%,J205*K205*L205*F!$B$87,IF(M205=88%,J205*K205*L205*F!$B$88,IF(M205=89%,J205*K205*L205*F!$B$89,IF(M205=90%,J205*K205*L205*F!$B$90,IF(M205=91%,J205*K205*L205*F!$B$91,IF(M205=92%,J205*K205*L205*F!$B$92,IF(M205=93%,J205*K205*L205*F!$B$93,IF(M205=94%,J205*K205*L205*F!$B$94,IF(M205=95%,J205*K205*L205*F!$B$95,IF(M205=96%,J205*K205*L205*F!$B$96,IF(M205=97%,J205*K205*L205*F!$B$97,IF(M205=98%,J205*K205*L205*F!$B$98,IF(M205=99%,J205*K205*L205*F!$B$99,IF(M205&gt;99%,J205*K205*L205*F!$B$100,))))))))))))))))))))))))))))))))))))))))))))))))))))))))+IF(Q205&lt;30%,0,IF(Q205&lt;35%,N205*O205*P205*F!$B$33,IF(Q205&lt;40%,N205*O205*P205*F!$B$38,IF(Q205&lt;45%,N205*O205*P205*F!$B$43,IF(Q205&lt;50%,N205*O205*P205*F!$B$48,IF(Q205=50%,N205*O205*P205*F!$B$50,IF(Q205=51%,N205*O205*P205*F!$B$51,IF(Q205=52%,N205*O205*P205*F!$B$52,IF(Q205=53%,N205*O205*P205*F!$B$53,IF(Q205=54%,N205*O205*P205*F!$B$54,IF(Q205=55%,N205*O205*P205*F!$B$55,IF(Q205=56%,N205*O205*P205*F!$B$56,IF(Q205=57%,N205*O205*P205*F!$B$57,IF(Q205=58%,N205*O205*P205*F!$B$58,IF(Q205=59%,N205*O205*P205*F!$B$59,IF(Q205=60%,N205*O205*P205*F!$B$60,IF(Q205=61%,N205*O205*P205*F!$B$61,IF(Q205=62%,N205*O205*P205*F!$B$62,IF(Q205=63%,N205*O205*P205*F!$B$63,IF(Q205=64%,N205*O205*P205*F!$B$64,IF(Q205=65%,N205*O205*P205*F!$B$65,IF(Q205=66%,N205*O205*P205*F!$B$66,IF(Q205=67%,N205*O205*P205*F!$B$67,IF(Q205=68%,N205*O205*P205*F!$B$68,IF(Q205=69%,N205*O205*P205*F!$B$69,IF(Q205=70%,N205*O205*P205*F!$B$70,IF(Q205=71%,N205*O205*P205*F!$B$71,IF(Q205=72%,N205*O205*P205*F!$B$72,IF(Q205=73%,N205*O205*P205*F!$B$73,IF(Q205=74%,N205*O205*P205*F!$B$74,IF(Q205=75%,N205*O205*P205*F!$B$75,IF(Q205=76%,N205*O205*P205*F!$B$76,IF(Q205=77%,N205*O205*P205*F!$B$77,IF(Q205=78%,N205*O205*P205*F!$B$78,IF(Q205=79%,N205*O205*P205*F!$B$79,IF(Q205=80%,N205*O205*P205*F!$B$80,IF(Q205=81%,N205*O205*P205*F!$B$81,IF(Q205=82%,N205*O205*P205*F!$B$82,IF(Q205=83%,N205*O205*P205*F!$B$83,IF(Q205=84%,N205*O205*P205*F!$B$84,IF(Q205=85%,N205*O205*P205*F!$B$85,IF(Q205=86%,N205*O205*P205*F!$B$86,IF(Q205=87%,N205*O205*P205*F!$B$87,IF(Q205=88%,N205*O205*P205*F!$B$88,IF(Q205=89%,N205*O205*P205*F!$B$89,IF(Q205=90%,N205*O205*P205*F!$B$90,IF(Q205=91%,N205*O205*P205*F!$B$91,IF(Q205=92%,N205*O205*P205*F!$B$92,IF(Q205=93%,N205*O205*P205*F!$B$93,IF(Q205=94%,N205*O205*P205*F!$B$94,IF(Q205=95%,N205*O205*P205*F!$B$95,IF(Q205=96%,N205*O205*P205*F!$B$96,IF(Q205=97%,N205*O205*P205*F!$B$97,IF(Q205=98%,N205*O205*P205*F!$B$98,IF(Q205=99%,N205*O205*P205*F!$B$99,IF(Q205&gt;99%,N205*O205*P205*F!$B$100,))))))))))))))))))))))))))))))))))))))))))))))))))))))))+IF(U205&lt;30%,0,IF(U205&lt;35%,R205*S205*T205*F!$B$33,IF(U205&lt;40%,R205*S205*T205*F!$B$38,IF(U205&lt;45%,R205*S205*T205*F!$B$43,IF(U205&lt;50%,R205*S205*T205*F!$B$48,IF(U205=50%,R205*S205*T205*F!$B$50,IF(U205=51%,R205*S205*T205*F!$B$51,IF(U205=52%,R205*S205*T205*F!$B$52,IF(U205=53%,R205*S205*T205*F!$B$53,IF(U205=54%,R205*S205*T205*F!$B$54,IF(U205=55%,R205*S205*T205*F!$B$55,IF(U205=56%,R205*S205*T205*F!$B$56,IF(U205=57%,R205*S205*T205*F!$B$57,IF(U205=58%,R205*S205*T205*F!$B$58,IF(U205=59%,R205*S205*T205*F!$B$59,IF(U205=60%,R205*S205*T205*F!$B$60,IF(U205=61%,R205*S205*T205*F!$B$61,IF(U205=62%,R205*S205*T205*F!$B$62,IF(U205=63%,R205*S205*T205*F!$B$63,IF(U205=64%,R205*S205*T205*F!$B$64,IF(U205=65%,R205*S205*T205*F!$B$65,IF(U205=66%,R205*S205*T205*F!$B$66,IF(U205=67%,R205*S205*T205*F!$B$67,IF(U205=68%,R205*S205*T205*F!$B$68,IF(U205=69%,R205*S205*T205*F!$B$69,IF(U205=70%,R205*S205*T205*F!$B$70,IF(U205=71%,R205*S205*T205*F!$B$71,IF(U205=72%,R205*S205*T205*F!$B$72,IF(U205=73%,R205*S205*T205*F!$B$73,IF(U205=74%,R205*S205*T205*F!$B$74,IF(U205=75%,R205*S205*T205*F!$B$75,IF(U205=76%,R205*S205*T205*F!$B$76,IF(U205=77%,R205*S205*T205*F!$B$77,IF(U205=78%,R205*S205*T205*F!$B$78,IF(U205=79%,R205*S205*T205*F!$B$79,IF(U205=80%,R205*S205*T205*F!$B$80,IF(U205=81%,R205*S205*T205*F!$B$81,IF(U205=82%,R205*S205*T205*F!$B$82,IF(U205=83%,R205*S205*T205*F!$B$83,IF(U205=84%,R205*S205*T205*F!$B$84,IF(U205=85%,R205*S205*T205*F!$B$85,IF(U205=86%,R205*S205*T205*F!$B$86,IF(U205=87%,R205*S205*T205*F!$B$87,IF(U205=88%,R205*S205*T205*F!$B$88,IF(U205=89%,R205*S205*T205*F!$B$89,IF(U205=90%,R205*S205*T205*F!$B$90,IF(U205=91%,R205*S205*T205*F!$B$91,IF(U205=92%,R205*S205*T205*F!$B$92,IF(U205=93%,R205*S205*T205*F!$B$93,IF(U205=94%,R205*S205*T205*F!$B$94,IF(U205=95%,R205*S205*T205*F!$B$95,IF(U205=96%,R205*S205*T205*F!$B$96,IF(U205=97%,R205*S205*T205*F!$B$97,IF(U205=98%,R205*S205*T205*F!$B$98,IF(U205=99%,R205*S205*T205*F!$B$99,IF(U205&gt;99%,R205*S205*T205*F!$B$100)))))))))))))))))))))))))))))))))))))))))))))))))))))))))*IF(ISNUMBER(E205),E205,1)*IF(ISNUMBER(D205),D205,1)</f>
        <v>0</v>
      </c>
      <c r="AA205" s="127">
        <f>G205*H205+K205*L205+O205*P205+S205*T205</f>
        <v>0</v>
      </c>
      <c r="AB205" s="46">
        <f>(H205*(IF(I205&lt;45%,0.5,IF(I205&lt;55%,0.8,IF(I205&lt;65%,0.9,IF(I205&lt;75%,1,IF(I205&lt;85%,1.1,1.2))))))+L205*(IF(M205&lt;45%,0.5,IF(M205&lt;55%,0.8,IF(M205&lt;65%,0.9,IF(M205&lt;75%,1,IF(M205&lt;85%,1.1,1.2))))))+P205*(IF(Q205&lt;45%,0.5,IF(Q205&lt;55%,0.8,IF(Q205&lt;65%,0.9,IF(Q205&lt;75%,1,IF(Q205&lt;85%,1.1,1.2))))))+T205*(IF(U205&lt;45%,0.5,IF(U205&lt;55%,0.8,IF(U205&lt;65%,0.9,IF(U205&lt;75%,1,IF(U205&lt;85%,1.1,1.2)))))))*IF(D205&gt;=0.8,6,IF(D205&lt;=0.4,1.5,3))</f>
        <v>0</v>
      </c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</row>
    <row r="206" spans="1:62" x14ac:dyDescent="0.25">
      <c r="A206" s="1129"/>
      <c r="B206" s="156"/>
      <c r="C206" s="158"/>
      <c r="D206" s="134">
        <f>ROUND(IFERROR((D201*(G201*H201+K201*L201+O201*P201+S201*T201)+D202*(G202*H202+K202*L202+O202*P202+S202*T202)+D203*(G203*H203+K203*L203+O203*P203+S203*T203)+D204*(G204*H204+K204*L204+O204*P204+S204*T204)+D205*(G205*H205+K205*L205+O205*P205+S205*T205))/((G201*H201+K201*L201+O201*P201+S201*T201)+(G202*H202+K202*L202+O202*P202+S202*T202)+(G203*H203+K203*L203+O203*P203+S203*T203)+(G204*H204+K204*L204+O204*P204+S204*T204)+(G205*H205+K205*L205+O205*P205+S205*T205)),0),3)</f>
        <v>0</v>
      </c>
      <c r="E206" s="83"/>
      <c r="F206" s="79"/>
      <c r="G206" s="94"/>
      <c r="H206" s="94"/>
      <c r="I206" s="70"/>
      <c r="J206" s="79"/>
      <c r="K206" s="94"/>
      <c r="L206" s="94"/>
      <c r="M206" s="71"/>
      <c r="N206" s="79"/>
      <c r="O206" s="94"/>
      <c r="P206" s="94"/>
      <c r="Q206" s="70"/>
      <c r="R206" s="79"/>
      <c r="S206" s="94"/>
      <c r="T206" s="94"/>
      <c r="U206" s="71"/>
      <c r="V206" s="122">
        <f>SUM(V201:V205)</f>
        <v>0</v>
      </c>
      <c r="W206" s="117">
        <f>IFERROR(V206/AA206,0)</f>
        <v>0</v>
      </c>
      <c r="X206" s="118">
        <f>ROUND(IFERROR((D201*(I201*G201*H201+M201*K201*L201+Q201*O201*P201+U201*S201*T201)+D202*(I202*G202*H202+M202*K202*L202+Q202*O202*P202+U202*S202*T202)+D203*(I203*G203*H203+M203*K203*L203+Q203*O203*P203+U203*S203*T203)+D204*(I204*G204*H204+M204*K204*L204+Q204*O204*P204+U204*S204*T204)+D205*(I205*G205*H205+M205*K205*L205+Q205*O205*P205+U205*S205*T205))/(D201*(G201*H201+K201*L201+O201*P201+S201*T201)+D202*(G202*H202+K202*L202+O202*P202+S202*T202)+D203*(G203*H203+K203*L203+O203*P203+S203*T203)+D204*(G204*H204+K204*L204+O204*P204+S204*T204)+D205*(G205*H205+K205*L205+O205*P205+S205*T205)),0),2)</f>
        <v>0</v>
      </c>
      <c r="Y206" s="117"/>
      <c r="Z206" s="117">
        <f>SUM(Z201:Z205)</f>
        <v>0</v>
      </c>
      <c r="AA206" s="117">
        <f>SUM(AA201:AA205)</f>
        <v>0</v>
      </c>
      <c r="AB206" s="119">
        <f>IF(SUM(AB201:AB205)=0,TIME(,0,),TIME(,SUM(AB201:AB205)+30,))</f>
        <v>0</v>
      </c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</row>
    <row r="207" spans="1:62" x14ac:dyDescent="0.25">
      <c r="A207" s="1129"/>
      <c r="B207" s="156" t="str">
        <f t="shared" ref="B207:E207" si="428">IF(B145="","",B145)</f>
        <v/>
      </c>
      <c r="C207" s="158" t="str">
        <f t="shared" si="428"/>
        <v/>
      </c>
      <c r="D207" s="63">
        <f>D145</f>
        <v>0</v>
      </c>
      <c r="E207" s="83" t="str">
        <f t="shared" si="428"/>
        <v/>
      </c>
      <c r="F207" s="81"/>
      <c r="G207" s="96"/>
      <c r="H207" s="96"/>
      <c r="I207" s="82">
        <f t="shared" ref="I207:I211" si="429">IFERROR(ROUND(F207/$Y207,2),)</f>
        <v>0</v>
      </c>
      <c r="J207" s="81"/>
      <c r="K207" s="96"/>
      <c r="L207" s="96"/>
      <c r="M207" s="104">
        <f t="shared" ref="M207:M211" si="430">IFERROR(ROUND(J207/$Y207,2),)</f>
        <v>0</v>
      </c>
      <c r="N207" s="81"/>
      <c r="O207" s="96"/>
      <c r="P207" s="96"/>
      <c r="Q207" s="82">
        <f t="shared" ref="Q207:Q211" si="431">IFERROR(ROUND(N207/$Y207,2),)</f>
        <v>0</v>
      </c>
      <c r="R207" s="81"/>
      <c r="S207" s="96"/>
      <c r="T207" s="96"/>
      <c r="U207" s="104">
        <f t="shared" ref="U207:U211" si="432">IFERROR(ROUND(R207/$Y207,2),)</f>
        <v>0</v>
      </c>
      <c r="V207" s="128">
        <f>(IF(ISNUMBER(F207),F207,1)*G207*H207+IF(ISNUMBER(J207),J207,1)*K207*L207+IF(ISNUMBER(N207),N207,1)*O207*P207+IF(ISNUMBER(R207),R207,1)*S207*T207)*IF(ISNUMBER(E207),E207,1)</f>
        <v>0</v>
      </c>
      <c r="W207" s="44">
        <f>IFERROR((IF(ISNUMBER(F207),F207,1)*G207*H207+IF(ISNUMBER(J207),J207,1)*K207*L207+IF(ISNUMBER(N207),N207,1)*O207*P207+IF(ISNUMBER(R207),R207,1)*S207*T207)*IF(ISNUMBER(E207),E207,1)/(G207*H207+K207*L207+O207*P207+S207*T207),0)</f>
        <v>0</v>
      </c>
      <c r="X207" s="45">
        <f>ROUND(IFERROR((W207/(Y207*IF(ISNUMBER(E207),E207,1))),0),2)</f>
        <v>0</v>
      </c>
      <c r="Y207" s="90" t="str">
        <f t="shared" si="392"/>
        <v/>
      </c>
      <c r="Z207" s="127">
        <f>(IF(I207&lt;30%,0,IF(I207&lt;35%,F207*G207*H207*F!$B$33,IF(I207&lt;40%,F207*G207*H207*F!$B$38,IF(I207&lt;45%,F207*G207*H207*F!$B$43,IF(I207&lt;50%,F207*G207*H207*F!$B$48,IF(I207=50%,F207*G207*H207*F!$B$50,IF(I207=51%,F207*G207*H207*F!$B$51,IF(I207=52%,F207*G207*H207*F!$B$52,IF(I207=53%,F207*G207*H207*F!$B$53,IF(I207=54%,F207*G207*H207*F!$B$54,IF(I207=55%,F207*G207*H207*F!$B$55,IF(I207=56%,F207*G207*H207*F!$B$56,IF(I207=57%,F207*G207*H207*F!$B$57,IF(I207=58%,F207*G207*H207*F!$B$58,IF(I207=59%,F207*G207*H207*F!$B$59,IF(I207=60%,F207*G207*H207*F!$B$60,IF(I207=61%,F207*G207*H207*F!$B$61,IF(I207=62%,F207*G207*H207*F!$B$62,IF(I207=63%,F207*G207*H207*F!$B$63,IF(I207=64%,F207*G207*H207*F!$B$64,IF(I207=65%,F207*G207*H207*F!$B$65,IF(I207=66%,F207*G207*H207*F!$B$66,IF(I207=67%,F207*G207*H207*F!$B$67,IF(I207=68%,F207*G207*H207*F!$B$68,IF(I207=69%,F207*G207*H207*F!$B$69,IF(I207=70%,F207*G207*H207*F!$B$70,IF(I207=71%,F207*G207*H207*F!$B$71,IF(I207=72%,F207*G207*H207*F!$B$72,IF(I207=73%,F207*G207*H207*F!$B$73,IF(I207=74%,F207*G207*H207*F!$B$74,IF(I207=75%,F207*G207*H207*F!$B$75,IF(I207=76%,F207*G207*H207*F!$B$76,IF(I207=77%,F207*G207*H207*F!$B$77,IF(I207=78%,F207*G207*H207*F!$B$78,IF(I207=79%,F207*G207*H207*F!$B$79,IF(I207=80%,F207*G207*H207*F!$B$80,IF(I207=81%,F207*G207*H207*F!$B$81,IF(I207=82%,F207*G207*H207*F!$B$82,IF(I207=83%,F207*G207*H207*F!$B$83,IF(I207=84%,F207*G207*H207*F!$B$84,IF(I207=85%,F207*G207*H207*F!$B$85,IF(I207=86%,F207*G207*H207*F!$B$86,IF(I207=87%,F207*G207*H207*F!$B$87,IF(I207=88%,F207*G207*H207*F!$B$88,IF(I207=89%,F207*G207*H207*F!$B$89,IF(I207=90%,F207*G207*H207*F!$B$90,IF(I207=91%,F207*G207*H207*F!$B$91,IF(I207=92%,F207*G207*H207*F!$B$92,IF(I207=93%,F207*G207*H207*F!$B$93,IF(I207=94%,F207*G207*H207*F!$B$94,IF(I207=95%,F207*G207*H207*F!$B$95,IF(I207=96%,F207*G207*H207*F!$B$96,IF(I207=97%,F207*G207*H207*F!$B$97,IF(I207=98%,F207*G207*H207*F!$B$98,IF(I207=99%,F207*G207*H207*F!$B$99,IF(I207&gt;99%,F207*G207*H207*F!$B$100,))))))))))))))))))))))))))))))))))))))))))))))))))))))))+IF(M207&lt;30%,0,IF(M207&lt;35%,J207*K207*L207*F!$B$33,IF(M207&lt;40%,J207*K207*L207*F!$B$38,IF(M207&lt;45%,J207*K207*L207*F!$B$43,IF(M207&lt;50%,J207*K207*L207*F!$B$48,IF(M207=50%,J207*K207*L207*F!$B$50,IF(M207=51%,J207*K207*L207*F!$B$51,IF(M207=52%,J207*K207*L207*F!$B$52,IF(M207=53%,J207*K207*L207*F!$B$53,IF(M207=54%,J207*K207*L207*F!$B$54,IF(M207=55%,J207*K207*L207*F!$B$55,IF(M207=56%,J207*K207*L207*F!$B$56,IF(M207=57%,J207*K207*L207*F!$B$57,IF(M207=58%,J207*K207*L207*F!$B$58,IF(M207=59%,J207*K207*L207*F!$B$59,IF(M207=60%,J207*K207*L207*F!$B$60,IF(M207=61%,J207*K207*L207*F!$B$61,IF(M207=62%,J207*K207*L207*F!$B$62,IF(M207=63%,J207*K207*L207*F!$B$63,IF(M207=64%,J207*K207*L207*F!$B$64,IF(M207=65%,J207*K207*L207*F!$B$65,IF(M207=66%,J207*K207*L207*F!$B$66,IF(M207=67%,J207*K207*L207*F!$B$67,IF(M207=68%,J207*K207*L207*F!$B$68,IF(M207=69%,J207*K207*L207*F!$B$69,IF(M207=70%,J207*K207*L207*F!$B$70,IF(M207=71%,J207*K207*L207*F!$B$71,IF(M207=72%,J207*K207*L207*F!$B$72,IF(M207=73%,J207*K207*L207*F!$B$73,IF(M207=74%,J207*K207*L207*F!$B$74,IF(M207=75%,J207*K207*L207*F!$B$75,IF(M207=76%,J207*K207*L207*F!$B$76,IF(M207=77%,J207*K207*L207*F!$B$77,IF(M207=78%,J207*K207*L207*F!$B$78,IF(M207=79%,J207*K207*L207*F!$B$79,IF(M207=80%,J207*K207*L207*F!$B$80,IF(M207=81%,J207*K207*L207*F!$B$81,IF(M207=82%,J207*K207*L207*F!$B$82,IF(M207=83%,J207*K207*L207*F!$B$83,IF(M207=84%,J207*K207*L207*F!$B$84,IF(M207=85%,J207*K207*L207*F!$B$85,IF(M207=86%,J207*K207*L207*F!$B$86,IF(M207=87%,J207*K207*L207*F!$B$87,IF(M207=88%,J207*K207*L207*F!$B$88,IF(M207=89%,J207*K207*L207*F!$B$89,IF(M207=90%,J207*K207*L207*F!$B$90,IF(M207=91%,J207*K207*L207*F!$B$91,IF(M207=92%,J207*K207*L207*F!$B$92,IF(M207=93%,J207*K207*L207*F!$B$93,IF(M207=94%,J207*K207*L207*F!$B$94,IF(M207=95%,J207*K207*L207*F!$B$95,IF(M207=96%,J207*K207*L207*F!$B$96,IF(M207=97%,J207*K207*L207*F!$B$97,IF(M207=98%,J207*K207*L207*F!$B$98,IF(M207=99%,J207*K207*L207*F!$B$99,IF(M207&gt;99%,J207*K207*L207*F!$B$100,))))))))))))))))))))))))))))))))))))))))))))))))))))))))+IF(Q207&lt;30%,0,IF(Q207&lt;35%,N207*O207*P207*F!$B$33,IF(Q207&lt;40%,N207*O207*P207*F!$B$38,IF(Q207&lt;45%,N207*O207*P207*F!$B$43,IF(Q207&lt;50%,N207*O207*P207*F!$B$48,IF(Q207=50%,N207*O207*P207*F!$B$50,IF(Q207=51%,N207*O207*P207*F!$B$51,IF(Q207=52%,N207*O207*P207*F!$B$52,IF(Q207=53%,N207*O207*P207*F!$B$53,IF(Q207=54%,N207*O207*P207*F!$B$54,IF(Q207=55%,N207*O207*P207*F!$B$55,IF(Q207=56%,N207*O207*P207*F!$B$56,IF(Q207=57%,N207*O207*P207*F!$B$57,IF(Q207=58%,N207*O207*P207*F!$B$58,IF(Q207=59%,N207*O207*P207*F!$B$59,IF(Q207=60%,N207*O207*P207*F!$B$60,IF(Q207=61%,N207*O207*P207*F!$B$61,IF(Q207=62%,N207*O207*P207*F!$B$62,IF(Q207=63%,N207*O207*P207*F!$B$63,IF(Q207=64%,N207*O207*P207*F!$B$64,IF(Q207=65%,N207*O207*P207*F!$B$65,IF(Q207=66%,N207*O207*P207*F!$B$66,IF(Q207=67%,N207*O207*P207*F!$B$67,IF(Q207=68%,N207*O207*P207*F!$B$68,IF(Q207=69%,N207*O207*P207*F!$B$69,IF(Q207=70%,N207*O207*P207*F!$B$70,IF(Q207=71%,N207*O207*P207*F!$B$71,IF(Q207=72%,N207*O207*P207*F!$B$72,IF(Q207=73%,N207*O207*P207*F!$B$73,IF(Q207=74%,N207*O207*P207*F!$B$74,IF(Q207=75%,N207*O207*P207*F!$B$75,IF(Q207=76%,N207*O207*P207*F!$B$76,IF(Q207=77%,N207*O207*P207*F!$B$77,IF(Q207=78%,N207*O207*P207*F!$B$78,IF(Q207=79%,N207*O207*P207*F!$B$79,IF(Q207=80%,N207*O207*P207*F!$B$80,IF(Q207=81%,N207*O207*P207*F!$B$81,IF(Q207=82%,N207*O207*P207*F!$B$82,IF(Q207=83%,N207*O207*P207*F!$B$83,IF(Q207=84%,N207*O207*P207*F!$B$84,IF(Q207=85%,N207*O207*P207*F!$B$85,IF(Q207=86%,N207*O207*P207*F!$B$86,IF(Q207=87%,N207*O207*P207*F!$B$87,IF(Q207=88%,N207*O207*P207*F!$B$88,IF(Q207=89%,N207*O207*P207*F!$B$89,IF(Q207=90%,N207*O207*P207*F!$B$90,IF(Q207=91%,N207*O207*P207*F!$B$91,IF(Q207=92%,N207*O207*P207*F!$B$92,IF(Q207=93%,N207*O207*P207*F!$B$93,IF(Q207=94%,N207*O207*P207*F!$B$94,IF(Q207=95%,N207*O207*P207*F!$B$95,IF(Q207=96%,N207*O207*P207*F!$B$96,IF(Q207=97%,N207*O207*P207*F!$B$97,IF(Q207=98%,N207*O207*P207*F!$B$98,IF(Q207=99%,N207*O207*P207*F!$B$99,IF(Q207&gt;99%,N207*O207*P207*F!$B$100,))))))))))))))))))))))))))))))))))))))))))))))))))))))))+IF(U207&lt;30%,0,IF(U207&lt;35%,R207*S207*T207*F!$B$33,IF(U207&lt;40%,R207*S207*T207*F!$B$38,IF(U207&lt;45%,R207*S207*T207*F!$B$43,IF(U207&lt;50%,R207*S207*T207*F!$B$48,IF(U207=50%,R207*S207*T207*F!$B$50,IF(U207=51%,R207*S207*T207*F!$B$51,IF(U207=52%,R207*S207*T207*F!$B$52,IF(U207=53%,R207*S207*T207*F!$B$53,IF(U207=54%,R207*S207*T207*F!$B$54,IF(U207=55%,R207*S207*T207*F!$B$55,IF(U207=56%,R207*S207*T207*F!$B$56,IF(U207=57%,R207*S207*T207*F!$B$57,IF(U207=58%,R207*S207*T207*F!$B$58,IF(U207=59%,R207*S207*T207*F!$B$59,IF(U207=60%,R207*S207*T207*F!$B$60,IF(U207=61%,R207*S207*T207*F!$B$61,IF(U207=62%,R207*S207*T207*F!$B$62,IF(U207=63%,R207*S207*T207*F!$B$63,IF(U207=64%,R207*S207*T207*F!$B$64,IF(U207=65%,R207*S207*T207*F!$B$65,IF(U207=66%,R207*S207*T207*F!$B$66,IF(U207=67%,R207*S207*T207*F!$B$67,IF(U207=68%,R207*S207*T207*F!$B$68,IF(U207=69%,R207*S207*T207*F!$B$69,IF(U207=70%,R207*S207*T207*F!$B$70,IF(U207=71%,R207*S207*T207*F!$B$71,IF(U207=72%,R207*S207*T207*F!$B$72,IF(U207=73%,R207*S207*T207*F!$B$73,IF(U207=74%,R207*S207*T207*F!$B$74,IF(U207=75%,R207*S207*T207*F!$B$75,IF(U207=76%,R207*S207*T207*F!$B$76,IF(U207=77%,R207*S207*T207*F!$B$77,IF(U207=78%,R207*S207*T207*F!$B$78,IF(U207=79%,R207*S207*T207*F!$B$79,IF(U207=80%,R207*S207*T207*F!$B$80,IF(U207=81%,R207*S207*T207*F!$B$81,IF(U207=82%,R207*S207*T207*F!$B$82,IF(U207=83%,R207*S207*T207*F!$B$83,IF(U207=84%,R207*S207*T207*F!$B$84,IF(U207=85%,R207*S207*T207*F!$B$85,IF(U207=86%,R207*S207*T207*F!$B$86,IF(U207=87%,R207*S207*T207*F!$B$87,IF(U207=88%,R207*S207*T207*F!$B$88,IF(U207=89%,R207*S207*T207*F!$B$89,IF(U207=90%,R207*S207*T207*F!$B$90,IF(U207=91%,R207*S207*T207*F!$B$91,IF(U207=92%,R207*S207*T207*F!$B$92,IF(U207=93%,R207*S207*T207*F!$B$93,IF(U207=94%,R207*S207*T207*F!$B$94,IF(U207=95%,R207*S207*T207*F!$B$95,IF(U207=96%,R207*S207*T207*F!$B$96,IF(U207=97%,R207*S207*T207*F!$B$97,IF(U207=98%,R207*S207*T207*F!$B$98,IF(U207=99%,R207*S207*T207*F!$B$99,IF(U207&gt;99%,R207*S207*T207*F!$B$100)))))))))))))))))))))))))))))))))))))))))))))))))))))))))*IF(ISNUMBER(E207),E207,1)*IF(ISNUMBER(D207),D207,1)</f>
        <v>0</v>
      </c>
      <c r="AA207" s="127">
        <f>G207*H207+K207*L207+O207*P207+S207*T207</f>
        <v>0</v>
      </c>
      <c r="AB207" s="129">
        <f>(H207*(IF(I207&lt;45%,0.5,IF(I207&lt;55%,0.8,IF(I207&lt;65%,0.9,IF(I207&lt;75%,1,IF(I207&lt;85%,1.1,1.2))))))+L207*(IF(M207&lt;45%,0.5,IF(M207&lt;55%,0.8,IF(M207&lt;65%,0.9,IF(M207&lt;75%,1,IF(M207&lt;85%,1.1,1.2))))))+P207*(IF(Q207&lt;45%,0.5,IF(Q207&lt;55%,0.8,IF(Q207&lt;65%,0.9,IF(Q207&lt;75%,1,IF(Q207&lt;85%,1.1,1.2))))))+T207*(IF(U207&lt;45%,0.5,IF(U207&lt;55%,0.8,IF(U207&lt;65%,0.9,IF(U207&lt;75%,1,IF(U207&lt;85%,1.1,1.2)))))))*IF(D207&gt;=0.8,6,IF(D207&lt;=0.4,1.5,3))</f>
        <v>0</v>
      </c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</row>
    <row r="208" spans="1:62" x14ac:dyDescent="0.25">
      <c r="A208" s="1129"/>
      <c r="B208" s="156" t="str">
        <f t="shared" ref="B208:E208" si="433">IF(B146="","",B146)</f>
        <v/>
      </c>
      <c r="C208" s="158" t="str">
        <f t="shared" si="433"/>
        <v/>
      </c>
      <c r="D208" s="63">
        <f t="shared" ref="D208:D211" si="434">D146</f>
        <v>0</v>
      </c>
      <c r="E208" s="83" t="str">
        <f t="shared" si="433"/>
        <v/>
      </c>
      <c r="F208" s="79"/>
      <c r="G208" s="94"/>
      <c r="H208" s="94"/>
      <c r="I208" s="70">
        <f t="shared" si="429"/>
        <v>0</v>
      </c>
      <c r="J208" s="79"/>
      <c r="K208" s="94"/>
      <c r="L208" s="94"/>
      <c r="M208" s="71">
        <f t="shared" si="430"/>
        <v>0</v>
      </c>
      <c r="N208" s="79"/>
      <c r="O208" s="94"/>
      <c r="P208" s="94"/>
      <c r="Q208" s="70">
        <f t="shared" si="431"/>
        <v>0</v>
      </c>
      <c r="R208" s="79"/>
      <c r="S208" s="94"/>
      <c r="T208" s="94"/>
      <c r="U208" s="71">
        <f t="shared" si="432"/>
        <v>0</v>
      </c>
      <c r="V208" s="125">
        <f t="shared" ref="V208:V211" si="435">(IF(ISNUMBER(F208),F208,1)*G208*H208+IF(ISNUMBER(J208),J208,1)*K208*L208+IF(ISNUMBER(N208),N208,1)*O208*P208+IF(ISNUMBER(R208),R208,1)*S208*T208)*IF(ISNUMBER(E208),E208,1)</f>
        <v>0</v>
      </c>
      <c r="W208" s="43">
        <f t="shared" ref="W208:W211" si="436">IFERROR((IF(ISNUMBER(F208),F208,1)*G208*H208+IF(ISNUMBER(J208),J208,1)*K208*L208+IF(ISNUMBER(N208),N208,1)*O208*P208+IF(ISNUMBER(R208),R208,1)*S208*T208)*IF(ISNUMBER(E208),E208,1)/(G208*H208+K208*L208+O208*P208+S208*T208),0)</f>
        <v>0</v>
      </c>
      <c r="X208" s="36">
        <f t="shared" ref="X208:X209" si="437">ROUND(IFERROR((W208/(Y208*IF(ISNUMBER(E208),E208,1))),0),2)</f>
        <v>0</v>
      </c>
      <c r="Y208" s="90" t="str">
        <f t="shared" si="392"/>
        <v/>
      </c>
      <c r="Z208" s="33">
        <f>(IF(I208&lt;30%,0,IF(I208&lt;35%,F208*G208*H208*F!$B$33,IF(I208&lt;40%,F208*G208*H208*F!$B$38,IF(I208&lt;45%,F208*G208*H208*F!$B$43,IF(I208&lt;50%,F208*G208*H208*F!$B$48,IF(I208=50%,F208*G208*H208*F!$B$50,IF(I208=51%,F208*G208*H208*F!$B$51,IF(I208=52%,F208*G208*H208*F!$B$52,IF(I208=53%,F208*G208*H208*F!$B$53,IF(I208=54%,F208*G208*H208*F!$B$54,IF(I208=55%,F208*G208*H208*F!$B$55,IF(I208=56%,F208*G208*H208*F!$B$56,IF(I208=57%,F208*G208*H208*F!$B$57,IF(I208=58%,F208*G208*H208*F!$B$58,IF(I208=59%,F208*G208*H208*F!$B$59,IF(I208=60%,F208*G208*H208*F!$B$60,IF(I208=61%,F208*G208*H208*F!$B$61,IF(I208=62%,F208*G208*H208*F!$B$62,IF(I208=63%,F208*G208*H208*F!$B$63,IF(I208=64%,F208*G208*H208*F!$B$64,IF(I208=65%,F208*G208*H208*F!$B$65,IF(I208=66%,F208*G208*H208*F!$B$66,IF(I208=67%,F208*G208*H208*F!$B$67,IF(I208=68%,F208*G208*H208*F!$B$68,IF(I208=69%,F208*G208*H208*F!$B$69,IF(I208=70%,F208*G208*H208*F!$B$70,IF(I208=71%,F208*G208*H208*F!$B$71,IF(I208=72%,F208*G208*H208*F!$B$72,IF(I208=73%,F208*G208*H208*F!$B$73,IF(I208=74%,F208*G208*H208*F!$B$74,IF(I208=75%,F208*G208*H208*F!$B$75,IF(I208=76%,F208*G208*H208*F!$B$76,IF(I208=77%,F208*G208*H208*F!$B$77,IF(I208=78%,F208*G208*H208*F!$B$78,IF(I208=79%,F208*G208*H208*F!$B$79,IF(I208=80%,F208*G208*H208*F!$B$80,IF(I208=81%,F208*G208*H208*F!$B$81,IF(I208=82%,F208*G208*H208*F!$B$82,IF(I208=83%,F208*G208*H208*F!$B$83,IF(I208=84%,F208*G208*H208*F!$B$84,IF(I208=85%,F208*G208*H208*F!$B$85,IF(I208=86%,F208*G208*H208*F!$B$86,IF(I208=87%,F208*G208*H208*F!$B$87,IF(I208=88%,F208*G208*H208*F!$B$88,IF(I208=89%,F208*G208*H208*F!$B$89,IF(I208=90%,F208*G208*H208*F!$B$90,IF(I208=91%,F208*G208*H208*F!$B$91,IF(I208=92%,F208*G208*H208*F!$B$92,IF(I208=93%,F208*G208*H208*F!$B$93,IF(I208=94%,F208*G208*H208*F!$B$94,IF(I208=95%,F208*G208*H208*F!$B$95,IF(I208=96%,F208*G208*H208*F!$B$96,IF(I208=97%,F208*G208*H208*F!$B$97,IF(I208=98%,F208*G208*H208*F!$B$98,IF(I208=99%,F208*G208*H208*F!$B$99,IF(I208&gt;99%,F208*G208*H208*F!$B$100,))))))))))))))))))))))))))))))))))))))))))))))))))))))))+IF(M208&lt;30%,0,IF(M208&lt;35%,J208*K208*L208*F!$B$33,IF(M208&lt;40%,J208*K208*L208*F!$B$38,IF(M208&lt;45%,J208*K208*L208*F!$B$43,IF(M208&lt;50%,J208*K208*L208*F!$B$48,IF(M208=50%,J208*K208*L208*F!$B$50,IF(M208=51%,J208*K208*L208*F!$B$51,IF(M208=52%,J208*K208*L208*F!$B$52,IF(M208=53%,J208*K208*L208*F!$B$53,IF(M208=54%,J208*K208*L208*F!$B$54,IF(M208=55%,J208*K208*L208*F!$B$55,IF(M208=56%,J208*K208*L208*F!$B$56,IF(M208=57%,J208*K208*L208*F!$B$57,IF(M208=58%,J208*K208*L208*F!$B$58,IF(M208=59%,J208*K208*L208*F!$B$59,IF(M208=60%,J208*K208*L208*F!$B$60,IF(M208=61%,J208*K208*L208*F!$B$61,IF(M208=62%,J208*K208*L208*F!$B$62,IF(M208=63%,J208*K208*L208*F!$B$63,IF(M208=64%,J208*K208*L208*F!$B$64,IF(M208=65%,J208*K208*L208*F!$B$65,IF(M208=66%,J208*K208*L208*F!$B$66,IF(M208=67%,J208*K208*L208*F!$B$67,IF(M208=68%,J208*K208*L208*F!$B$68,IF(M208=69%,J208*K208*L208*F!$B$69,IF(M208=70%,J208*K208*L208*F!$B$70,IF(M208=71%,J208*K208*L208*F!$B$71,IF(M208=72%,J208*K208*L208*F!$B$72,IF(M208=73%,J208*K208*L208*F!$B$73,IF(M208=74%,J208*K208*L208*F!$B$74,IF(M208=75%,J208*K208*L208*F!$B$75,IF(M208=76%,J208*K208*L208*F!$B$76,IF(M208=77%,J208*K208*L208*F!$B$77,IF(M208=78%,J208*K208*L208*F!$B$78,IF(M208=79%,J208*K208*L208*F!$B$79,IF(M208=80%,J208*K208*L208*F!$B$80,IF(M208=81%,J208*K208*L208*F!$B$81,IF(M208=82%,J208*K208*L208*F!$B$82,IF(M208=83%,J208*K208*L208*F!$B$83,IF(M208=84%,J208*K208*L208*F!$B$84,IF(M208=85%,J208*K208*L208*F!$B$85,IF(M208=86%,J208*K208*L208*F!$B$86,IF(M208=87%,J208*K208*L208*F!$B$87,IF(M208=88%,J208*K208*L208*F!$B$88,IF(M208=89%,J208*K208*L208*F!$B$89,IF(M208=90%,J208*K208*L208*F!$B$90,IF(M208=91%,J208*K208*L208*F!$B$91,IF(M208=92%,J208*K208*L208*F!$B$92,IF(M208=93%,J208*K208*L208*F!$B$93,IF(M208=94%,J208*K208*L208*F!$B$94,IF(M208=95%,J208*K208*L208*F!$B$95,IF(M208=96%,J208*K208*L208*F!$B$96,IF(M208=97%,J208*K208*L208*F!$B$97,IF(M208=98%,J208*K208*L208*F!$B$98,IF(M208=99%,J208*K208*L208*F!$B$99,IF(M208&gt;99%,J208*K208*L208*F!$B$100,))))))))))))))))))))))))))))))))))))))))))))))))))))))))+IF(Q208&lt;30%,0,IF(Q208&lt;35%,N208*O208*P208*F!$B$33,IF(Q208&lt;40%,N208*O208*P208*F!$B$38,IF(Q208&lt;45%,N208*O208*P208*F!$B$43,IF(Q208&lt;50%,N208*O208*P208*F!$B$48,IF(Q208=50%,N208*O208*P208*F!$B$50,IF(Q208=51%,N208*O208*P208*F!$B$51,IF(Q208=52%,N208*O208*P208*F!$B$52,IF(Q208=53%,N208*O208*P208*F!$B$53,IF(Q208=54%,N208*O208*P208*F!$B$54,IF(Q208=55%,N208*O208*P208*F!$B$55,IF(Q208=56%,N208*O208*P208*F!$B$56,IF(Q208=57%,N208*O208*P208*F!$B$57,IF(Q208=58%,N208*O208*P208*F!$B$58,IF(Q208=59%,N208*O208*P208*F!$B$59,IF(Q208=60%,N208*O208*P208*F!$B$60,IF(Q208=61%,N208*O208*P208*F!$B$61,IF(Q208=62%,N208*O208*P208*F!$B$62,IF(Q208=63%,N208*O208*P208*F!$B$63,IF(Q208=64%,N208*O208*P208*F!$B$64,IF(Q208=65%,N208*O208*P208*F!$B$65,IF(Q208=66%,N208*O208*P208*F!$B$66,IF(Q208=67%,N208*O208*P208*F!$B$67,IF(Q208=68%,N208*O208*P208*F!$B$68,IF(Q208=69%,N208*O208*P208*F!$B$69,IF(Q208=70%,N208*O208*P208*F!$B$70,IF(Q208=71%,N208*O208*P208*F!$B$71,IF(Q208=72%,N208*O208*P208*F!$B$72,IF(Q208=73%,N208*O208*P208*F!$B$73,IF(Q208=74%,N208*O208*P208*F!$B$74,IF(Q208=75%,N208*O208*P208*F!$B$75,IF(Q208=76%,N208*O208*P208*F!$B$76,IF(Q208=77%,N208*O208*P208*F!$B$77,IF(Q208=78%,N208*O208*P208*F!$B$78,IF(Q208=79%,N208*O208*P208*F!$B$79,IF(Q208=80%,N208*O208*P208*F!$B$80,IF(Q208=81%,N208*O208*P208*F!$B$81,IF(Q208=82%,N208*O208*P208*F!$B$82,IF(Q208=83%,N208*O208*P208*F!$B$83,IF(Q208=84%,N208*O208*P208*F!$B$84,IF(Q208=85%,N208*O208*P208*F!$B$85,IF(Q208=86%,N208*O208*P208*F!$B$86,IF(Q208=87%,N208*O208*P208*F!$B$87,IF(Q208=88%,N208*O208*P208*F!$B$88,IF(Q208=89%,N208*O208*P208*F!$B$89,IF(Q208=90%,N208*O208*P208*F!$B$90,IF(Q208=91%,N208*O208*P208*F!$B$91,IF(Q208=92%,N208*O208*P208*F!$B$92,IF(Q208=93%,N208*O208*P208*F!$B$93,IF(Q208=94%,N208*O208*P208*F!$B$94,IF(Q208=95%,N208*O208*P208*F!$B$95,IF(Q208=96%,N208*O208*P208*F!$B$96,IF(Q208=97%,N208*O208*P208*F!$B$97,IF(Q208=98%,N208*O208*P208*F!$B$98,IF(Q208=99%,N208*O208*P208*F!$B$99,IF(Q208&gt;99%,N208*O208*P208*F!$B$100,))))))))))))))))))))))))))))))))))))))))))))))))))))))))+IF(U208&lt;30%,0,IF(U208&lt;35%,R208*S208*T208*F!$B$33,IF(U208&lt;40%,R208*S208*T208*F!$B$38,IF(U208&lt;45%,R208*S208*T208*F!$B$43,IF(U208&lt;50%,R208*S208*T208*F!$B$48,IF(U208=50%,R208*S208*T208*F!$B$50,IF(U208=51%,R208*S208*T208*F!$B$51,IF(U208=52%,R208*S208*T208*F!$B$52,IF(U208=53%,R208*S208*T208*F!$B$53,IF(U208=54%,R208*S208*T208*F!$B$54,IF(U208=55%,R208*S208*T208*F!$B$55,IF(U208=56%,R208*S208*T208*F!$B$56,IF(U208=57%,R208*S208*T208*F!$B$57,IF(U208=58%,R208*S208*T208*F!$B$58,IF(U208=59%,R208*S208*T208*F!$B$59,IF(U208=60%,R208*S208*T208*F!$B$60,IF(U208=61%,R208*S208*T208*F!$B$61,IF(U208=62%,R208*S208*T208*F!$B$62,IF(U208=63%,R208*S208*T208*F!$B$63,IF(U208=64%,R208*S208*T208*F!$B$64,IF(U208=65%,R208*S208*T208*F!$B$65,IF(U208=66%,R208*S208*T208*F!$B$66,IF(U208=67%,R208*S208*T208*F!$B$67,IF(U208=68%,R208*S208*T208*F!$B$68,IF(U208=69%,R208*S208*T208*F!$B$69,IF(U208=70%,R208*S208*T208*F!$B$70,IF(U208=71%,R208*S208*T208*F!$B$71,IF(U208=72%,R208*S208*T208*F!$B$72,IF(U208=73%,R208*S208*T208*F!$B$73,IF(U208=74%,R208*S208*T208*F!$B$74,IF(U208=75%,R208*S208*T208*F!$B$75,IF(U208=76%,R208*S208*T208*F!$B$76,IF(U208=77%,R208*S208*T208*F!$B$77,IF(U208=78%,R208*S208*T208*F!$B$78,IF(U208=79%,R208*S208*T208*F!$B$79,IF(U208=80%,R208*S208*T208*F!$B$80,IF(U208=81%,R208*S208*T208*F!$B$81,IF(U208=82%,R208*S208*T208*F!$B$82,IF(U208=83%,R208*S208*T208*F!$B$83,IF(U208=84%,R208*S208*T208*F!$B$84,IF(U208=85%,R208*S208*T208*F!$B$85,IF(U208=86%,R208*S208*T208*F!$B$86,IF(U208=87%,R208*S208*T208*F!$B$87,IF(U208=88%,R208*S208*T208*F!$B$88,IF(U208=89%,R208*S208*T208*F!$B$89,IF(U208=90%,R208*S208*T208*F!$B$90,IF(U208=91%,R208*S208*T208*F!$B$91,IF(U208=92%,R208*S208*T208*F!$B$92,IF(U208=93%,R208*S208*T208*F!$B$93,IF(U208=94%,R208*S208*T208*F!$B$94,IF(U208=95%,R208*S208*T208*F!$B$95,IF(U208=96%,R208*S208*T208*F!$B$96,IF(U208=97%,R208*S208*T208*F!$B$97,IF(U208=98%,R208*S208*T208*F!$B$98,IF(U208=99%,R208*S208*T208*F!$B$99,IF(U208&gt;99%,R208*S208*T208*F!$B$100)))))))))))))))))))))))))))))))))))))))))))))))))))))))))*IF(ISNUMBER(E208),E208,1)*IF(ISNUMBER(D208),D208,1)</f>
        <v>0</v>
      </c>
      <c r="AA208" s="33">
        <f>G208*H208+K208*L208+O208*P208+S208*T208</f>
        <v>0</v>
      </c>
      <c r="AB208" s="35">
        <f>(H208*(IF(I208&lt;45%,0.5,IF(I208&lt;55%,0.8,IF(I208&lt;65%,0.9,IF(I208&lt;75%,1,IF(I208&lt;85%,1.1,1.2))))))+L208*(IF(M208&lt;45%,0.5,IF(M208&lt;55%,0.8,IF(M208&lt;65%,0.9,IF(M208&lt;75%,1,IF(M208&lt;85%,1.1,1.2))))))+P208*(IF(Q208&lt;45%,0.5,IF(Q208&lt;55%,0.8,IF(Q208&lt;65%,0.9,IF(Q208&lt;75%,1,IF(Q208&lt;85%,1.1,1.2))))))+T208*(IF(U208&lt;45%,0.5,IF(U208&lt;55%,0.8,IF(U208&lt;65%,0.9,IF(U208&lt;75%,1,IF(U208&lt;85%,1.1,1.2)))))))*IF(D208&gt;=0.8,6,IF(D208&lt;=0.4,1.5,3))</f>
        <v>0</v>
      </c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</row>
    <row r="209" spans="1:62" x14ac:dyDescent="0.25">
      <c r="A209" s="1129"/>
      <c r="B209" s="156" t="str">
        <f t="shared" ref="B209:E209" si="438">IF(B147="","",B147)</f>
        <v/>
      </c>
      <c r="C209" s="158" t="str">
        <f t="shared" si="438"/>
        <v/>
      </c>
      <c r="D209" s="63">
        <f t="shared" si="434"/>
        <v>0</v>
      </c>
      <c r="E209" s="83" t="str">
        <f t="shared" si="438"/>
        <v/>
      </c>
      <c r="F209" s="81"/>
      <c r="G209" s="96"/>
      <c r="H209" s="96"/>
      <c r="I209" s="82">
        <f t="shared" si="429"/>
        <v>0</v>
      </c>
      <c r="J209" s="81"/>
      <c r="K209" s="96"/>
      <c r="L209" s="96"/>
      <c r="M209" s="104">
        <f t="shared" si="430"/>
        <v>0</v>
      </c>
      <c r="N209" s="81"/>
      <c r="O209" s="96"/>
      <c r="P209" s="96"/>
      <c r="Q209" s="82">
        <f t="shared" si="431"/>
        <v>0</v>
      </c>
      <c r="R209" s="81"/>
      <c r="S209" s="96"/>
      <c r="T209" s="96"/>
      <c r="U209" s="104">
        <f t="shared" si="432"/>
        <v>0</v>
      </c>
      <c r="V209" s="128">
        <f t="shared" si="435"/>
        <v>0</v>
      </c>
      <c r="W209" s="44">
        <f t="shared" si="436"/>
        <v>0</v>
      </c>
      <c r="X209" s="45">
        <f t="shared" si="437"/>
        <v>0</v>
      </c>
      <c r="Y209" s="90" t="str">
        <f t="shared" si="392"/>
        <v/>
      </c>
      <c r="Z209" s="127">
        <f>(IF(I209&lt;30%,0,IF(I209&lt;35%,F209*G209*H209*F!$B$33,IF(I209&lt;40%,F209*G209*H209*F!$B$38,IF(I209&lt;45%,F209*G209*H209*F!$B$43,IF(I209&lt;50%,F209*G209*H209*F!$B$48,IF(I209=50%,F209*G209*H209*F!$B$50,IF(I209=51%,F209*G209*H209*F!$B$51,IF(I209=52%,F209*G209*H209*F!$B$52,IF(I209=53%,F209*G209*H209*F!$B$53,IF(I209=54%,F209*G209*H209*F!$B$54,IF(I209=55%,F209*G209*H209*F!$B$55,IF(I209=56%,F209*G209*H209*F!$B$56,IF(I209=57%,F209*G209*H209*F!$B$57,IF(I209=58%,F209*G209*H209*F!$B$58,IF(I209=59%,F209*G209*H209*F!$B$59,IF(I209=60%,F209*G209*H209*F!$B$60,IF(I209=61%,F209*G209*H209*F!$B$61,IF(I209=62%,F209*G209*H209*F!$B$62,IF(I209=63%,F209*G209*H209*F!$B$63,IF(I209=64%,F209*G209*H209*F!$B$64,IF(I209=65%,F209*G209*H209*F!$B$65,IF(I209=66%,F209*G209*H209*F!$B$66,IF(I209=67%,F209*G209*H209*F!$B$67,IF(I209=68%,F209*G209*H209*F!$B$68,IF(I209=69%,F209*G209*H209*F!$B$69,IF(I209=70%,F209*G209*H209*F!$B$70,IF(I209=71%,F209*G209*H209*F!$B$71,IF(I209=72%,F209*G209*H209*F!$B$72,IF(I209=73%,F209*G209*H209*F!$B$73,IF(I209=74%,F209*G209*H209*F!$B$74,IF(I209=75%,F209*G209*H209*F!$B$75,IF(I209=76%,F209*G209*H209*F!$B$76,IF(I209=77%,F209*G209*H209*F!$B$77,IF(I209=78%,F209*G209*H209*F!$B$78,IF(I209=79%,F209*G209*H209*F!$B$79,IF(I209=80%,F209*G209*H209*F!$B$80,IF(I209=81%,F209*G209*H209*F!$B$81,IF(I209=82%,F209*G209*H209*F!$B$82,IF(I209=83%,F209*G209*H209*F!$B$83,IF(I209=84%,F209*G209*H209*F!$B$84,IF(I209=85%,F209*G209*H209*F!$B$85,IF(I209=86%,F209*G209*H209*F!$B$86,IF(I209=87%,F209*G209*H209*F!$B$87,IF(I209=88%,F209*G209*H209*F!$B$88,IF(I209=89%,F209*G209*H209*F!$B$89,IF(I209=90%,F209*G209*H209*F!$B$90,IF(I209=91%,F209*G209*H209*F!$B$91,IF(I209=92%,F209*G209*H209*F!$B$92,IF(I209=93%,F209*G209*H209*F!$B$93,IF(I209=94%,F209*G209*H209*F!$B$94,IF(I209=95%,F209*G209*H209*F!$B$95,IF(I209=96%,F209*G209*H209*F!$B$96,IF(I209=97%,F209*G209*H209*F!$B$97,IF(I209=98%,F209*G209*H209*F!$B$98,IF(I209=99%,F209*G209*H209*F!$B$99,IF(I209&gt;99%,F209*G209*H209*F!$B$100,))))))))))))))))))))))))))))))))))))))))))))))))))))))))+IF(M209&lt;30%,0,IF(M209&lt;35%,J209*K209*L209*F!$B$33,IF(M209&lt;40%,J209*K209*L209*F!$B$38,IF(M209&lt;45%,J209*K209*L209*F!$B$43,IF(M209&lt;50%,J209*K209*L209*F!$B$48,IF(M209=50%,J209*K209*L209*F!$B$50,IF(M209=51%,J209*K209*L209*F!$B$51,IF(M209=52%,J209*K209*L209*F!$B$52,IF(M209=53%,J209*K209*L209*F!$B$53,IF(M209=54%,J209*K209*L209*F!$B$54,IF(M209=55%,J209*K209*L209*F!$B$55,IF(M209=56%,J209*K209*L209*F!$B$56,IF(M209=57%,J209*K209*L209*F!$B$57,IF(M209=58%,J209*K209*L209*F!$B$58,IF(M209=59%,J209*K209*L209*F!$B$59,IF(M209=60%,J209*K209*L209*F!$B$60,IF(M209=61%,J209*K209*L209*F!$B$61,IF(M209=62%,J209*K209*L209*F!$B$62,IF(M209=63%,J209*K209*L209*F!$B$63,IF(M209=64%,J209*K209*L209*F!$B$64,IF(M209=65%,J209*K209*L209*F!$B$65,IF(M209=66%,J209*K209*L209*F!$B$66,IF(M209=67%,J209*K209*L209*F!$B$67,IF(M209=68%,J209*K209*L209*F!$B$68,IF(M209=69%,J209*K209*L209*F!$B$69,IF(M209=70%,J209*K209*L209*F!$B$70,IF(M209=71%,J209*K209*L209*F!$B$71,IF(M209=72%,J209*K209*L209*F!$B$72,IF(M209=73%,J209*K209*L209*F!$B$73,IF(M209=74%,J209*K209*L209*F!$B$74,IF(M209=75%,J209*K209*L209*F!$B$75,IF(M209=76%,J209*K209*L209*F!$B$76,IF(M209=77%,J209*K209*L209*F!$B$77,IF(M209=78%,J209*K209*L209*F!$B$78,IF(M209=79%,J209*K209*L209*F!$B$79,IF(M209=80%,J209*K209*L209*F!$B$80,IF(M209=81%,J209*K209*L209*F!$B$81,IF(M209=82%,J209*K209*L209*F!$B$82,IF(M209=83%,J209*K209*L209*F!$B$83,IF(M209=84%,J209*K209*L209*F!$B$84,IF(M209=85%,J209*K209*L209*F!$B$85,IF(M209=86%,J209*K209*L209*F!$B$86,IF(M209=87%,J209*K209*L209*F!$B$87,IF(M209=88%,J209*K209*L209*F!$B$88,IF(M209=89%,J209*K209*L209*F!$B$89,IF(M209=90%,J209*K209*L209*F!$B$90,IF(M209=91%,J209*K209*L209*F!$B$91,IF(M209=92%,J209*K209*L209*F!$B$92,IF(M209=93%,J209*K209*L209*F!$B$93,IF(M209=94%,J209*K209*L209*F!$B$94,IF(M209=95%,J209*K209*L209*F!$B$95,IF(M209=96%,J209*K209*L209*F!$B$96,IF(M209=97%,J209*K209*L209*F!$B$97,IF(M209=98%,J209*K209*L209*F!$B$98,IF(M209=99%,J209*K209*L209*F!$B$99,IF(M209&gt;99%,J209*K209*L209*F!$B$100,))))))))))))))))))))))))))))))))))))))))))))))))))))))))+IF(Q209&lt;30%,0,IF(Q209&lt;35%,N209*O209*P209*F!$B$33,IF(Q209&lt;40%,N209*O209*P209*F!$B$38,IF(Q209&lt;45%,N209*O209*P209*F!$B$43,IF(Q209&lt;50%,N209*O209*P209*F!$B$48,IF(Q209=50%,N209*O209*P209*F!$B$50,IF(Q209=51%,N209*O209*P209*F!$B$51,IF(Q209=52%,N209*O209*P209*F!$B$52,IF(Q209=53%,N209*O209*P209*F!$B$53,IF(Q209=54%,N209*O209*P209*F!$B$54,IF(Q209=55%,N209*O209*P209*F!$B$55,IF(Q209=56%,N209*O209*P209*F!$B$56,IF(Q209=57%,N209*O209*P209*F!$B$57,IF(Q209=58%,N209*O209*P209*F!$B$58,IF(Q209=59%,N209*O209*P209*F!$B$59,IF(Q209=60%,N209*O209*P209*F!$B$60,IF(Q209=61%,N209*O209*P209*F!$B$61,IF(Q209=62%,N209*O209*P209*F!$B$62,IF(Q209=63%,N209*O209*P209*F!$B$63,IF(Q209=64%,N209*O209*P209*F!$B$64,IF(Q209=65%,N209*O209*P209*F!$B$65,IF(Q209=66%,N209*O209*P209*F!$B$66,IF(Q209=67%,N209*O209*P209*F!$B$67,IF(Q209=68%,N209*O209*P209*F!$B$68,IF(Q209=69%,N209*O209*P209*F!$B$69,IF(Q209=70%,N209*O209*P209*F!$B$70,IF(Q209=71%,N209*O209*P209*F!$B$71,IF(Q209=72%,N209*O209*P209*F!$B$72,IF(Q209=73%,N209*O209*P209*F!$B$73,IF(Q209=74%,N209*O209*P209*F!$B$74,IF(Q209=75%,N209*O209*P209*F!$B$75,IF(Q209=76%,N209*O209*P209*F!$B$76,IF(Q209=77%,N209*O209*P209*F!$B$77,IF(Q209=78%,N209*O209*P209*F!$B$78,IF(Q209=79%,N209*O209*P209*F!$B$79,IF(Q209=80%,N209*O209*P209*F!$B$80,IF(Q209=81%,N209*O209*P209*F!$B$81,IF(Q209=82%,N209*O209*P209*F!$B$82,IF(Q209=83%,N209*O209*P209*F!$B$83,IF(Q209=84%,N209*O209*P209*F!$B$84,IF(Q209=85%,N209*O209*P209*F!$B$85,IF(Q209=86%,N209*O209*P209*F!$B$86,IF(Q209=87%,N209*O209*P209*F!$B$87,IF(Q209=88%,N209*O209*P209*F!$B$88,IF(Q209=89%,N209*O209*P209*F!$B$89,IF(Q209=90%,N209*O209*P209*F!$B$90,IF(Q209=91%,N209*O209*P209*F!$B$91,IF(Q209=92%,N209*O209*P209*F!$B$92,IF(Q209=93%,N209*O209*P209*F!$B$93,IF(Q209=94%,N209*O209*P209*F!$B$94,IF(Q209=95%,N209*O209*P209*F!$B$95,IF(Q209=96%,N209*O209*P209*F!$B$96,IF(Q209=97%,N209*O209*P209*F!$B$97,IF(Q209=98%,N209*O209*P209*F!$B$98,IF(Q209=99%,N209*O209*P209*F!$B$99,IF(Q209&gt;99%,N209*O209*P209*F!$B$100,))))))))))))))))))))))))))))))))))))))))))))))))))))))))+IF(U209&lt;30%,0,IF(U209&lt;35%,R209*S209*T209*F!$B$33,IF(U209&lt;40%,R209*S209*T209*F!$B$38,IF(U209&lt;45%,R209*S209*T209*F!$B$43,IF(U209&lt;50%,R209*S209*T209*F!$B$48,IF(U209=50%,R209*S209*T209*F!$B$50,IF(U209=51%,R209*S209*T209*F!$B$51,IF(U209=52%,R209*S209*T209*F!$B$52,IF(U209=53%,R209*S209*T209*F!$B$53,IF(U209=54%,R209*S209*T209*F!$B$54,IF(U209=55%,R209*S209*T209*F!$B$55,IF(U209=56%,R209*S209*T209*F!$B$56,IF(U209=57%,R209*S209*T209*F!$B$57,IF(U209=58%,R209*S209*T209*F!$B$58,IF(U209=59%,R209*S209*T209*F!$B$59,IF(U209=60%,R209*S209*T209*F!$B$60,IF(U209=61%,R209*S209*T209*F!$B$61,IF(U209=62%,R209*S209*T209*F!$B$62,IF(U209=63%,R209*S209*T209*F!$B$63,IF(U209=64%,R209*S209*T209*F!$B$64,IF(U209=65%,R209*S209*T209*F!$B$65,IF(U209=66%,R209*S209*T209*F!$B$66,IF(U209=67%,R209*S209*T209*F!$B$67,IF(U209=68%,R209*S209*T209*F!$B$68,IF(U209=69%,R209*S209*T209*F!$B$69,IF(U209=70%,R209*S209*T209*F!$B$70,IF(U209=71%,R209*S209*T209*F!$B$71,IF(U209=72%,R209*S209*T209*F!$B$72,IF(U209=73%,R209*S209*T209*F!$B$73,IF(U209=74%,R209*S209*T209*F!$B$74,IF(U209=75%,R209*S209*T209*F!$B$75,IF(U209=76%,R209*S209*T209*F!$B$76,IF(U209=77%,R209*S209*T209*F!$B$77,IF(U209=78%,R209*S209*T209*F!$B$78,IF(U209=79%,R209*S209*T209*F!$B$79,IF(U209=80%,R209*S209*T209*F!$B$80,IF(U209=81%,R209*S209*T209*F!$B$81,IF(U209=82%,R209*S209*T209*F!$B$82,IF(U209=83%,R209*S209*T209*F!$B$83,IF(U209=84%,R209*S209*T209*F!$B$84,IF(U209=85%,R209*S209*T209*F!$B$85,IF(U209=86%,R209*S209*T209*F!$B$86,IF(U209=87%,R209*S209*T209*F!$B$87,IF(U209=88%,R209*S209*T209*F!$B$88,IF(U209=89%,R209*S209*T209*F!$B$89,IF(U209=90%,R209*S209*T209*F!$B$90,IF(U209=91%,R209*S209*T209*F!$B$91,IF(U209=92%,R209*S209*T209*F!$B$92,IF(U209=93%,R209*S209*T209*F!$B$93,IF(U209=94%,R209*S209*T209*F!$B$94,IF(U209=95%,R209*S209*T209*F!$B$95,IF(U209=96%,R209*S209*T209*F!$B$96,IF(U209=97%,R209*S209*T209*F!$B$97,IF(U209=98%,R209*S209*T209*F!$B$98,IF(U209=99%,R209*S209*T209*F!$B$99,IF(U209&gt;99%,R209*S209*T209*F!$B$100)))))))))))))))))))))))))))))))))))))))))))))))))))))))))*IF(ISNUMBER(E209),E209,1)*IF(ISNUMBER(D209),D209,1)</f>
        <v>0</v>
      </c>
      <c r="AA209" s="127">
        <f>G209*H209+K209*L209+O209*P209+S209*T209</f>
        <v>0</v>
      </c>
      <c r="AB209" s="46">
        <f>(H209*(IF(I209&lt;45%,0.5,IF(I209&lt;55%,0.8,IF(I209&lt;65%,0.9,IF(I209&lt;75%,1,IF(I209&lt;85%,1.1,1.2))))))+L209*(IF(M209&lt;45%,0.5,IF(M209&lt;55%,0.8,IF(M209&lt;65%,0.9,IF(M209&lt;75%,1,IF(M209&lt;85%,1.1,1.2))))))+P209*(IF(Q209&lt;45%,0.5,IF(Q209&lt;55%,0.8,IF(Q209&lt;65%,0.9,IF(Q209&lt;75%,1,IF(Q209&lt;85%,1.1,1.2))))))+T209*(IF(U209&lt;45%,0.5,IF(U209&lt;55%,0.8,IF(U209&lt;65%,0.9,IF(U209&lt;75%,1,IF(U209&lt;85%,1.1,1.2)))))))*IF(D209&gt;=0.8,6,IF(D209&lt;=0.4,1.5,3))</f>
        <v>0</v>
      </c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</row>
    <row r="210" spans="1:62" x14ac:dyDescent="0.25">
      <c r="A210" s="1129"/>
      <c r="B210" s="156" t="str">
        <f t="shared" ref="B210:E210" si="439">IF(B148="","",B148)</f>
        <v/>
      </c>
      <c r="C210" s="158" t="str">
        <f t="shared" si="439"/>
        <v/>
      </c>
      <c r="D210" s="63">
        <f t="shared" si="434"/>
        <v>0</v>
      </c>
      <c r="E210" s="83" t="str">
        <f t="shared" si="439"/>
        <v/>
      </c>
      <c r="F210" s="79"/>
      <c r="G210" s="94"/>
      <c r="H210" s="94"/>
      <c r="I210" s="70">
        <f t="shared" si="429"/>
        <v>0</v>
      </c>
      <c r="J210" s="79"/>
      <c r="K210" s="94"/>
      <c r="L210" s="94"/>
      <c r="M210" s="71">
        <f t="shared" si="430"/>
        <v>0</v>
      </c>
      <c r="N210" s="79"/>
      <c r="O210" s="94"/>
      <c r="P210" s="94"/>
      <c r="Q210" s="70">
        <f t="shared" si="431"/>
        <v>0</v>
      </c>
      <c r="R210" s="79"/>
      <c r="S210" s="94"/>
      <c r="T210" s="94"/>
      <c r="U210" s="71">
        <f t="shared" si="432"/>
        <v>0</v>
      </c>
      <c r="V210" s="125">
        <f t="shared" si="435"/>
        <v>0</v>
      </c>
      <c r="W210" s="43">
        <f t="shared" si="436"/>
        <v>0</v>
      </c>
      <c r="X210" s="36">
        <f>ROUND(IFERROR((W210/(Y210*IF(ISNUMBER(E210),E210,1))),0),2)</f>
        <v>0</v>
      </c>
      <c r="Y210" s="90" t="str">
        <f t="shared" si="392"/>
        <v/>
      </c>
      <c r="Z210" s="33">
        <f>(IF(I210&lt;30%,0,IF(I210&lt;35%,F210*G210*H210*F!$B$33,IF(I210&lt;40%,F210*G210*H210*F!$B$38,IF(I210&lt;45%,F210*G210*H210*F!$B$43,IF(I210&lt;50%,F210*G210*H210*F!$B$48,IF(I210=50%,F210*G210*H210*F!$B$50,IF(I210=51%,F210*G210*H210*F!$B$51,IF(I210=52%,F210*G210*H210*F!$B$52,IF(I210=53%,F210*G210*H210*F!$B$53,IF(I210=54%,F210*G210*H210*F!$B$54,IF(I210=55%,F210*G210*H210*F!$B$55,IF(I210=56%,F210*G210*H210*F!$B$56,IF(I210=57%,F210*G210*H210*F!$B$57,IF(I210=58%,F210*G210*H210*F!$B$58,IF(I210=59%,F210*G210*H210*F!$B$59,IF(I210=60%,F210*G210*H210*F!$B$60,IF(I210=61%,F210*G210*H210*F!$B$61,IF(I210=62%,F210*G210*H210*F!$B$62,IF(I210=63%,F210*G210*H210*F!$B$63,IF(I210=64%,F210*G210*H210*F!$B$64,IF(I210=65%,F210*G210*H210*F!$B$65,IF(I210=66%,F210*G210*H210*F!$B$66,IF(I210=67%,F210*G210*H210*F!$B$67,IF(I210=68%,F210*G210*H210*F!$B$68,IF(I210=69%,F210*G210*H210*F!$B$69,IF(I210=70%,F210*G210*H210*F!$B$70,IF(I210=71%,F210*G210*H210*F!$B$71,IF(I210=72%,F210*G210*H210*F!$B$72,IF(I210=73%,F210*G210*H210*F!$B$73,IF(I210=74%,F210*G210*H210*F!$B$74,IF(I210=75%,F210*G210*H210*F!$B$75,IF(I210=76%,F210*G210*H210*F!$B$76,IF(I210=77%,F210*G210*H210*F!$B$77,IF(I210=78%,F210*G210*H210*F!$B$78,IF(I210=79%,F210*G210*H210*F!$B$79,IF(I210=80%,F210*G210*H210*F!$B$80,IF(I210=81%,F210*G210*H210*F!$B$81,IF(I210=82%,F210*G210*H210*F!$B$82,IF(I210=83%,F210*G210*H210*F!$B$83,IF(I210=84%,F210*G210*H210*F!$B$84,IF(I210=85%,F210*G210*H210*F!$B$85,IF(I210=86%,F210*G210*H210*F!$B$86,IF(I210=87%,F210*G210*H210*F!$B$87,IF(I210=88%,F210*G210*H210*F!$B$88,IF(I210=89%,F210*G210*H210*F!$B$89,IF(I210=90%,F210*G210*H210*F!$B$90,IF(I210=91%,F210*G210*H210*F!$B$91,IF(I210=92%,F210*G210*H210*F!$B$92,IF(I210=93%,F210*G210*H210*F!$B$93,IF(I210=94%,F210*G210*H210*F!$B$94,IF(I210=95%,F210*G210*H210*F!$B$95,IF(I210=96%,F210*G210*H210*F!$B$96,IF(I210=97%,F210*G210*H210*F!$B$97,IF(I210=98%,F210*G210*H210*F!$B$98,IF(I210=99%,F210*G210*H210*F!$B$99,IF(I210&gt;99%,F210*G210*H210*F!$B$100,))))))))))))))))))))))))))))))))))))))))))))))))))))))))+IF(M210&lt;30%,0,IF(M210&lt;35%,J210*K210*L210*F!$B$33,IF(M210&lt;40%,J210*K210*L210*F!$B$38,IF(M210&lt;45%,J210*K210*L210*F!$B$43,IF(M210&lt;50%,J210*K210*L210*F!$B$48,IF(M210=50%,J210*K210*L210*F!$B$50,IF(M210=51%,J210*K210*L210*F!$B$51,IF(M210=52%,J210*K210*L210*F!$B$52,IF(M210=53%,J210*K210*L210*F!$B$53,IF(M210=54%,J210*K210*L210*F!$B$54,IF(M210=55%,J210*K210*L210*F!$B$55,IF(M210=56%,J210*K210*L210*F!$B$56,IF(M210=57%,J210*K210*L210*F!$B$57,IF(M210=58%,J210*K210*L210*F!$B$58,IF(M210=59%,J210*K210*L210*F!$B$59,IF(M210=60%,J210*K210*L210*F!$B$60,IF(M210=61%,J210*K210*L210*F!$B$61,IF(M210=62%,J210*K210*L210*F!$B$62,IF(M210=63%,J210*K210*L210*F!$B$63,IF(M210=64%,J210*K210*L210*F!$B$64,IF(M210=65%,J210*K210*L210*F!$B$65,IF(M210=66%,J210*K210*L210*F!$B$66,IF(M210=67%,J210*K210*L210*F!$B$67,IF(M210=68%,J210*K210*L210*F!$B$68,IF(M210=69%,J210*K210*L210*F!$B$69,IF(M210=70%,J210*K210*L210*F!$B$70,IF(M210=71%,J210*K210*L210*F!$B$71,IF(M210=72%,J210*K210*L210*F!$B$72,IF(M210=73%,J210*K210*L210*F!$B$73,IF(M210=74%,J210*K210*L210*F!$B$74,IF(M210=75%,J210*K210*L210*F!$B$75,IF(M210=76%,J210*K210*L210*F!$B$76,IF(M210=77%,J210*K210*L210*F!$B$77,IF(M210=78%,J210*K210*L210*F!$B$78,IF(M210=79%,J210*K210*L210*F!$B$79,IF(M210=80%,J210*K210*L210*F!$B$80,IF(M210=81%,J210*K210*L210*F!$B$81,IF(M210=82%,J210*K210*L210*F!$B$82,IF(M210=83%,J210*K210*L210*F!$B$83,IF(M210=84%,J210*K210*L210*F!$B$84,IF(M210=85%,J210*K210*L210*F!$B$85,IF(M210=86%,J210*K210*L210*F!$B$86,IF(M210=87%,J210*K210*L210*F!$B$87,IF(M210=88%,J210*K210*L210*F!$B$88,IF(M210=89%,J210*K210*L210*F!$B$89,IF(M210=90%,J210*K210*L210*F!$B$90,IF(M210=91%,J210*K210*L210*F!$B$91,IF(M210=92%,J210*K210*L210*F!$B$92,IF(M210=93%,J210*K210*L210*F!$B$93,IF(M210=94%,J210*K210*L210*F!$B$94,IF(M210=95%,J210*K210*L210*F!$B$95,IF(M210=96%,J210*K210*L210*F!$B$96,IF(M210=97%,J210*K210*L210*F!$B$97,IF(M210=98%,J210*K210*L210*F!$B$98,IF(M210=99%,J210*K210*L210*F!$B$99,IF(M210&gt;99%,J210*K210*L210*F!$B$100,))))))))))))))))))))))))))))))))))))))))))))))))))))))))+IF(Q210&lt;30%,0,IF(Q210&lt;35%,N210*O210*P210*F!$B$33,IF(Q210&lt;40%,N210*O210*P210*F!$B$38,IF(Q210&lt;45%,N210*O210*P210*F!$B$43,IF(Q210&lt;50%,N210*O210*P210*F!$B$48,IF(Q210=50%,N210*O210*P210*F!$B$50,IF(Q210=51%,N210*O210*P210*F!$B$51,IF(Q210=52%,N210*O210*P210*F!$B$52,IF(Q210=53%,N210*O210*P210*F!$B$53,IF(Q210=54%,N210*O210*P210*F!$B$54,IF(Q210=55%,N210*O210*P210*F!$B$55,IF(Q210=56%,N210*O210*P210*F!$B$56,IF(Q210=57%,N210*O210*P210*F!$B$57,IF(Q210=58%,N210*O210*P210*F!$B$58,IF(Q210=59%,N210*O210*P210*F!$B$59,IF(Q210=60%,N210*O210*P210*F!$B$60,IF(Q210=61%,N210*O210*P210*F!$B$61,IF(Q210=62%,N210*O210*P210*F!$B$62,IF(Q210=63%,N210*O210*P210*F!$B$63,IF(Q210=64%,N210*O210*P210*F!$B$64,IF(Q210=65%,N210*O210*P210*F!$B$65,IF(Q210=66%,N210*O210*P210*F!$B$66,IF(Q210=67%,N210*O210*P210*F!$B$67,IF(Q210=68%,N210*O210*P210*F!$B$68,IF(Q210=69%,N210*O210*P210*F!$B$69,IF(Q210=70%,N210*O210*P210*F!$B$70,IF(Q210=71%,N210*O210*P210*F!$B$71,IF(Q210=72%,N210*O210*P210*F!$B$72,IF(Q210=73%,N210*O210*P210*F!$B$73,IF(Q210=74%,N210*O210*P210*F!$B$74,IF(Q210=75%,N210*O210*P210*F!$B$75,IF(Q210=76%,N210*O210*P210*F!$B$76,IF(Q210=77%,N210*O210*P210*F!$B$77,IF(Q210=78%,N210*O210*P210*F!$B$78,IF(Q210=79%,N210*O210*P210*F!$B$79,IF(Q210=80%,N210*O210*P210*F!$B$80,IF(Q210=81%,N210*O210*P210*F!$B$81,IF(Q210=82%,N210*O210*P210*F!$B$82,IF(Q210=83%,N210*O210*P210*F!$B$83,IF(Q210=84%,N210*O210*P210*F!$B$84,IF(Q210=85%,N210*O210*P210*F!$B$85,IF(Q210=86%,N210*O210*P210*F!$B$86,IF(Q210=87%,N210*O210*P210*F!$B$87,IF(Q210=88%,N210*O210*P210*F!$B$88,IF(Q210=89%,N210*O210*P210*F!$B$89,IF(Q210=90%,N210*O210*P210*F!$B$90,IF(Q210=91%,N210*O210*P210*F!$B$91,IF(Q210=92%,N210*O210*P210*F!$B$92,IF(Q210=93%,N210*O210*P210*F!$B$93,IF(Q210=94%,N210*O210*P210*F!$B$94,IF(Q210=95%,N210*O210*P210*F!$B$95,IF(Q210=96%,N210*O210*P210*F!$B$96,IF(Q210=97%,N210*O210*P210*F!$B$97,IF(Q210=98%,N210*O210*P210*F!$B$98,IF(Q210=99%,N210*O210*P210*F!$B$99,IF(Q210&gt;99%,N210*O210*P210*F!$B$100,))))))))))))))))))))))))))))))))))))))))))))))))))))))))+IF(U210&lt;30%,0,IF(U210&lt;35%,R210*S210*T210*F!$B$33,IF(U210&lt;40%,R210*S210*T210*F!$B$38,IF(U210&lt;45%,R210*S210*T210*F!$B$43,IF(U210&lt;50%,R210*S210*T210*F!$B$48,IF(U210=50%,R210*S210*T210*F!$B$50,IF(U210=51%,R210*S210*T210*F!$B$51,IF(U210=52%,R210*S210*T210*F!$B$52,IF(U210=53%,R210*S210*T210*F!$B$53,IF(U210=54%,R210*S210*T210*F!$B$54,IF(U210=55%,R210*S210*T210*F!$B$55,IF(U210=56%,R210*S210*T210*F!$B$56,IF(U210=57%,R210*S210*T210*F!$B$57,IF(U210=58%,R210*S210*T210*F!$B$58,IF(U210=59%,R210*S210*T210*F!$B$59,IF(U210=60%,R210*S210*T210*F!$B$60,IF(U210=61%,R210*S210*T210*F!$B$61,IF(U210=62%,R210*S210*T210*F!$B$62,IF(U210=63%,R210*S210*T210*F!$B$63,IF(U210=64%,R210*S210*T210*F!$B$64,IF(U210=65%,R210*S210*T210*F!$B$65,IF(U210=66%,R210*S210*T210*F!$B$66,IF(U210=67%,R210*S210*T210*F!$B$67,IF(U210=68%,R210*S210*T210*F!$B$68,IF(U210=69%,R210*S210*T210*F!$B$69,IF(U210=70%,R210*S210*T210*F!$B$70,IF(U210=71%,R210*S210*T210*F!$B$71,IF(U210=72%,R210*S210*T210*F!$B$72,IF(U210=73%,R210*S210*T210*F!$B$73,IF(U210=74%,R210*S210*T210*F!$B$74,IF(U210=75%,R210*S210*T210*F!$B$75,IF(U210=76%,R210*S210*T210*F!$B$76,IF(U210=77%,R210*S210*T210*F!$B$77,IF(U210=78%,R210*S210*T210*F!$B$78,IF(U210=79%,R210*S210*T210*F!$B$79,IF(U210=80%,R210*S210*T210*F!$B$80,IF(U210=81%,R210*S210*T210*F!$B$81,IF(U210=82%,R210*S210*T210*F!$B$82,IF(U210=83%,R210*S210*T210*F!$B$83,IF(U210=84%,R210*S210*T210*F!$B$84,IF(U210=85%,R210*S210*T210*F!$B$85,IF(U210=86%,R210*S210*T210*F!$B$86,IF(U210=87%,R210*S210*T210*F!$B$87,IF(U210=88%,R210*S210*T210*F!$B$88,IF(U210=89%,R210*S210*T210*F!$B$89,IF(U210=90%,R210*S210*T210*F!$B$90,IF(U210=91%,R210*S210*T210*F!$B$91,IF(U210=92%,R210*S210*T210*F!$B$92,IF(U210=93%,R210*S210*T210*F!$B$93,IF(U210=94%,R210*S210*T210*F!$B$94,IF(U210=95%,R210*S210*T210*F!$B$95,IF(U210=96%,R210*S210*T210*F!$B$96,IF(U210=97%,R210*S210*T210*F!$B$97,IF(U210=98%,R210*S210*T210*F!$B$98,IF(U210=99%,R210*S210*T210*F!$B$99,IF(U210&gt;99%,R210*S210*T210*F!$B$100)))))))))))))))))))))))))))))))))))))))))))))))))))))))))*IF(ISNUMBER(E210),E210,1)*IF(ISNUMBER(D210),D210,1)</f>
        <v>0</v>
      </c>
      <c r="AA210" s="33">
        <f>G210*H210+K210*L210+O210*P210+S210*T210</f>
        <v>0</v>
      </c>
      <c r="AB210" s="35">
        <f>(H210*(IF(I210&lt;45%,0.5,IF(I210&lt;55%,0.8,IF(I210&lt;65%,0.9,IF(I210&lt;75%,1,IF(I210&lt;85%,1.1,1.2))))))+L210*(IF(M210&lt;45%,0.5,IF(M210&lt;55%,0.8,IF(M210&lt;65%,0.9,IF(M210&lt;75%,1,IF(M210&lt;85%,1.1,1.2))))))+P210*(IF(Q210&lt;45%,0.5,IF(Q210&lt;55%,0.8,IF(Q210&lt;65%,0.9,IF(Q210&lt;75%,1,IF(Q210&lt;85%,1.1,1.2))))))+T210*(IF(U210&lt;45%,0.5,IF(U210&lt;55%,0.8,IF(U210&lt;65%,0.9,IF(U210&lt;75%,1,IF(U210&lt;85%,1.1,1.2)))))))*IF(D210&gt;=0.8,6,IF(D210&lt;=0.4,1.5,3))</f>
        <v>0</v>
      </c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</row>
    <row r="211" spans="1:62" x14ac:dyDescent="0.25">
      <c r="A211" s="1129"/>
      <c r="B211" s="156" t="str">
        <f t="shared" ref="B211:E211" si="440">IF(B149="","",B149)</f>
        <v/>
      </c>
      <c r="C211" s="158" t="str">
        <f t="shared" si="440"/>
        <v/>
      </c>
      <c r="D211" s="63">
        <f t="shared" si="434"/>
        <v>0</v>
      </c>
      <c r="E211" s="83" t="str">
        <f t="shared" si="440"/>
        <v/>
      </c>
      <c r="F211" s="81"/>
      <c r="G211" s="96"/>
      <c r="H211" s="96"/>
      <c r="I211" s="82">
        <f t="shared" si="429"/>
        <v>0</v>
      </c>
      <c r="J211" s="81"/>
      <c r="K211" s="96"/>
      <c r="L211" s="96"/>
      <c r="M211" s="104">
        <f t="shared" si="430"/>
        <v>0</v>
      </c>
      <c r="N211" s="81"/>
      <c r="O211" s="96"/>
      <c r="P211" s="96"/>
      <c r="Q211" s="82">
        <f t="shared" si="431"/>
        <v>0</v>
      </c>
      <c r="R211" s="81"/>
      <c r="S211" s="96"/>
      <c r="T211" s="96"/>
      <c r="U211" s="104">
        <f t="shared" si="432"/>
        <v>0</v>
      </c>
      <c r="V211" s="128">
        <f t="shared" si="435"/>
        <v>0</v>
      </c>
      <c r="W211" s="44">
        <f t="shared" si="436"/>
        <v>0</v>
      </c>
      <c r="X211" s="45">
        <f t="shared" ref="X211" si="441">ROUND(IFERROR((W211/(Y211*IF(ISNUMBER(E211),E211,1))),0),2)</f>
        <v>0</v>
      </c>
      <c r="Y211" s="90" t="str">
        <f t="shared" si="392"/>
        <v/>
      </c>
      <c r="Z211" s="127">
        <f>(IF(I211&lt;30%,0,IF(I211&lt;35%,F211*G211*H211*F!$B$33,IF(I211&lt;40%,F211*G211*H211*F!$B$38,IF(I211&lt;45%,F211*G211*H211*F!$B$43,IF(I211&lt;50%,F211*G211*H211*F!$B$48,IF(I211=50%,F211*G211*H211*F!$B$50,IF(I211=51%,F211*G211*H211*F!$B$51,IF(I211=52%,F211*G211*H211*F!$B$52,IF(I211=53%,F211*G211*H211*F!$B$53,IF(I211=54%,F211*G211*H211*F!$B$54,IF(I211=55%,F211*G211*H211*F!$B$55,IF(I211=56%,F211*G211*H211*F!$B$56,IF(I211=57%,F211*G211*H211*F!$B$57,IF(I211=58%,F211*G211*H211*F!$B$58,IF(I211=59%,F211*G211*H211*F!$B$59,IF(I211=60%,F211*G211*H211*F!$B$60,IF(I211=61%,F211*G211*H211*F!$B$61,IF(I211=62%,F211*G211*H211*F!$B$62,IF(I211=63%,F211*G211*H211*F!$B$63,IF(I211=64%,F211*G211*H211*F!$B$64,IF(I211=65%,F211*G211*H211*F!$B$65,IF(I211=66%,F211*G211*H211*F!$B$66,IF(I211=67%,F211*G211*H211*F!$B$67,IF(I211=68%,F211*G211*H211*F!$B$68,IF(I211=69%,F211*G211*H211*F!$B$69,IF(I211=70%,F211*G211*H211*F!$B$70,IF(I211=71%,F211*G211*H211*F!$B$71,IF(I211=72%,F211*G211*H211*F!$B$72,IF(I211=73%,F211*G211*H211*F!$B$73,IF(I211=74%,F211*G211*H211*F!$B$74,IF(I211=75%,F211*G211*H211*F!$B$75,IF(I211=76%,F211*G211*H211*F!$B$76,IF(I211=77%,F211*G211*H211*F!$B$77,IF(I211=78%,F211*G211*H211*F!$B$78,IF(I211=79%,F211*G211*H211*F!$B$79,IF(I211=80%,F211*G211*H211*F!$B$80,IF(I211=81%,F211*G211*H211*F!$B$81,IF(I211=82%,F211*G211*H211*F!$B$82,IF(I211=83%,F211*G211*H211*F!$B$83,IF(I211=84%,F211*G211*H211*F!$B$84,IF(I211=85%,F211*G211*H211*F!$B$85,IF(I211=86%,F211*G211*H211*F!$B$86,IF(I211=87%,F211*G211*H211*F!$B$87,IF(I211=88%,F211*G211*H211*F!$B$88,IF(I211=89%,F211*G211*H211*F!$B$89,IF(I211=90%,F211*G211*H211*F!$B$90,IF(I211=91%,F211*G211*H211*F!$B$91,IF(I211=92%,F211*G211*H211*F!$B$92,IF(I211=93%,F211*G211*H211*F!$B$93,IF(I211=94%,F211*G211*H211*F!$B$94,IF(I211=95%,F211*G211*H211*F!$B$95,IF(I211=96%,F211*G211*H211*F!$B$96,IF(I211=97%,F211*G211*H211*F!$B$97,IF(I211=98%,F211*G211*H211*F!$B$98,IF(I211=99%,F211*G211*H211*F!$B$99,IF(I211&gt;99%,F211*G211*H211*F!$B$100,))))))))))))))))))))))))))))))))))))))))))))))))))))))))+IF(M211&lt;30%,0,IF(M211&lt;35%,J211*K211*L211*F!$B$33,IF(M211&lt;40%,J211*K211*L211*F!$B$38,IF(M211&lt;45%,J211*K211*L211*F!$B$43,IF(M211&lt;50%,J211*K211*L211*F!$B$48,IF(M211=50%,J211*K211*L211*F!$B$50,IF(M211=51%,J211*K211*L211*F!$B$51,IF(M211=52%,J211*K211*L211*F!$B$52,IF(M211=53%,J211*K211*L211*F!$B$53,IF(M211=54%,J211*K211*L211*F!$B$54,IF(M211=55%,J211*K211*L211*F!$B$55,IF(M211=56%,J211*K211*L211*F!$B$56,IF(M211=57%,J211*K211*L211*F!$B$57,IF(M211=58%,J211*K211*L211*F!$B$58,IF(M211=59%,J211*K211*L211*F!$B$59,IF(M211=60%,J211*K211*L211*F!$B$60,IF(M211=61%,J211*K211*L211*F!$B$61,IF(M211=62%,J211*K211*L211*F!$B$62,IF(M211=63%,J211*K211*L211*F!$B$63,IF(M211=64%,J211*K211*L211*F!$B$64,IF(M211=65%,J211*K211*L211*F!$B$65,IF(M211=66%,J211*K211*L211*F!$B$66,IF(M211=67%,J211*K211*L211*F!$B$67,IF(M211=68%,J211*K211*L211*F!$B$68,IF(M211=69%,J211*K211*L211*F!$B$69,IF(M211=70%,J211*K211*L211*F!$B$70,IF(M211=71%,J211*K211*L211*F!$B$71,IF(M211=72%,J211*K211*L211*F!$B$72,IF(M211=73%,J211*K211*L211*F!$B$73,IF(M211=74%,J211*K211*L211*F!$B$74,IF(M211=75%,J211*K211*L211*F!$B$75,IF(M211=76%,J211*K211*L211*F!$B$76,IF(M211=77%,J211*K211*L211*F!$B$77,IF(M211=78%,J211*K211*L211*F!$B$78,IF(M211=79%,J211*K211*L211*F!$B$79,IF(M211=80%,J211*K211*L211*F!$B$80,IF(M211=81%,J211*K211*L211*F!$B$81,IF(M211=82%,J211*K211*L211*F!$B$82,IF(M211=83%,J211*K211*L211*F!$B$83,IF(M211=84%,J211*K211*L211*F!$B$84,IF(M211=85%,J211*K211*L211*F!$B$85,IF(M211=86%,J211*K211*L211*F!$B$86,IF(M211=87%,J211*K211*L211*F!$B$87,IF(M211=88%,J211*K211*L211*F!$B$88,IF(M211=89%,J211*K211*L211*F!$B$89,IF(M211=90%,J211*K211*L211*F!$B$90,IF(M211=91%,J211*K211*L211*F!$B$91,IF(M211=92%,J211*K211*L211*F!$B$92,IF(M211=93%,J211*K211*L211*F!$B$93,IF(M211=94%,J211*K211*L211*F!$B$94,IF(M211=95%,J211*K211*L211*F!$B$95,IF(M211=96%,J211*K211*L211*F!$B$96,IF(M211=97%,J211*K211*L211*F!$B$97,IF(M211=98%,J211*K211*L211*F!$B$98,IF(M211=99%,J211*K211*L211*F!$B$99,IF(M211&gt;99%,J211*K211*L211*F!$B$100,))))))))))))))))))))))))))))))))))))))))))))))))))))))))+IF(Q211&lt;30%,0,IF(Q211&lt;35%,N211*O211*P211*F!$B$33,IF(Q211&lt;40%,N211*O211*P211*F!$B$38,IF(Q211&lt;45%,N211*O211*P211*F!$B$43,IF(Q211&lt;50%,N211*O211*P211*F!$B$48,IF(Q211=50%,N211*O211*P211*F!$B$50,IF(Q211=51%,N211*O211*P211*F!$B$51,IF(Q211=52%,N211*O211*P211*F!$B$52,IF(Q211=53%,N211*O211*P211*F!$B$53,IF(Q211=54%,N211*O211*P211*F!$B$54,IF(Q211=55%,N211*O211*P211*F!$B$55,IF(Q211=56%,N211*O211*P211*F!$B$56,IF(Q211=57%,N211*O211*P211*F!$B$57,IF(Q211=58%,N211*O211*P211*F!$B$58,IF(Q211=59%,N211*O211*P211*F!$B$59,IF(Q211=60%,N211*O211*P211*F!$B$60,IF(Q211=61%,N211*O211*P211*F!$B$61,IF(Q211=62%,N211*O211*P211*F!$B$62,IF(Q211=63%,N211*O211*P211*F!$B$63,IF(Q211=64%,N211*O211*P211*F!$B$64,IF(Q211=65%,N211*O211*P211*F!$B$65,IF(Q211=66%,N211*O211*P211*F!$B$66,IF(Q211=67%,N211*O211*P211*F!$B$67,IF(Q211=68%,N211*O211*P211*F!$B$68,IF(Q211=69%,N211*O211*P211*F!$B$69,IF(Q211=70%,N211*O211*P211*F!$B$70,IF(Q211=71%,N211*O211*P211*F!$B$71,IF(Q211=72%,N211*O211*P211*F!$B$72,IF(Q211=73%,N211*O211*P211*F!$B$73,IF(Q211=74%,N211*O211*P211*F!$B$74,IF(Q211=75%,N211*O211*P211*F!$B$75,IF(Q211=76%,N211*O211*P211*F!$B$76,IF(Q211=77%,N211*O211*P211*F!$B$77,IF(Q211=78%,N211*O211*P211*F!$B$78,IF(Q211=79%,N211*O211*P211*F!$B$79,IF(Q211=80%,N211*O211*P211*F!$B$80,IF(Q211=81%,N211*O211*P211*F!$B$81,IF(Q211=82%,N211*O211*P211*F!$B$82,IF(Q211=83%,N211*O211*P211*F!$B$83,IF(Q211=84%,N211*O211*P211*F!$B$84,IF(Q211=85%,N211*O211*P211*F!$B$85,IF(Q211=86%,N211*O211*P211*F!$B$86,IF(Q211=87%,N211*O211*P211*F!$B$87,IF(Q211=88%,N211*O211*P211*F!$B$88,IF(Q211=89%,N211*O211*P211*F!$B$89,IF(Q211=90%,N211*O211*P211*F!$B$90,IF(Q211=91%,N211*O211*P211*F!$B$91,IF(Q211=92%,N211*O211*P211*F!$B$92,IF(Q211=93%,N211*O211*P211*F!$B$93,IF(Q211=94%,N211*O211*P211*F!$B$94,IF(Q211=95%,N211*O211*P211*F!$B$95,IF(Q211=96%,N211*O211*P211*F!$B$96,IF(Q211=97%,N211*O211*P211*F!$B$97,IF(Q211=98%,N211*O211*P211*F!$B$98,IF(Q211=99%,N211*O211*P211*F!$B$99,IF(Q211&gt;99%,N211*O211*P211*F!$B$100,))))))))))))))))))))))))))))))))))))))))))))))))))))))))+IF(U211&lt;30%,0,IF(U211&lt;35%,R211*S211*T211*F!$B$33,IF(U211&lt;40%,R211*S211*T211*F!$B$38,IF(U211&lt;45%,R211*S211*T211*F!$B$43,IF(U211&lt;50%,R211*S211*T211*F!$B$48,IF(U211=50%,R211*S211*T211*F!$B$50,IF(U211=51%,R211*S211*T211*F!$B$51,IF(U211=52%,R211*S211*T211*F!$B$52,IF(U211=53%,R211*S211*T211*F!$B$53,IF(U211=54%,R211*S211*T211*F!$B$54,IF(U211=55%,R211*S211*T211*F!$B$55,IF(U211=56%,R211*S211*T211*F!$B$56,IF(U211=57%,R211*S211*T211*F!$B$57,IF(U211=58%,R211*S211*T211*F!$B$58,IF(U211=59%,R211*S211*T211*F!$B$59,IF(U211=60%,R211*S211*T211*F!$B$60,IF(U211=61%,R211*S211*T211*F!$B$61,IF(U211=62%,R211*S211*T211*F!$B$62,IF(U211=63%,R211*S211*T211*F!$B$63,IF(U211=64%,R211*S211*T211*F!$B$64,IF(U211=65%,R211*S211*T211*F!$B$65,IF(U211=66%,R211*S211*T211*F!$B$66,IF(U211=67%,R211*S211*T211*F!$B$67,IF(U211=68%,R211*S211*T211*F!$B$68,IF(U211=69%,R211*S211*T211*F!$B$69,IF(U211=70%,R211*S211*T211*F!$B$70,IF(U211=71%,R211*S211*T211*F!$B$71,IF(U211=72%,R211*S211*T211*F!$B$72,IF(U211=73%,R211*S211*T211*F!$B$73,IF(U211=74%,R211*S211*T211*F!$B$74,IF(U211=75%,R211*S211*T211*F!$B$75,IF(U211=76%,R211*S211*T211*F!$B$76,IF(U211=77%,R211*S211*T211*F!$B$77,IF(U211=78%,R211*S211*T211*F!$B$78,IF(U211=79%,R211*S211*T211*F!$B$79,IF(U211=80%,R211*S211*T211*F!$B$80,IF(U211=81%,R211*S211*T211*F!$B$81,IF(U211=82%,R211*S211*T211*F!$B$82,IF(U211=83%,R211*S211*T211*F!$B$83,IF(U211=84%,R211*S211*T211*F!$B$84,IF(U211=85%,R211*S211*T211*F!$B$85,IF(U211=86%,R211*S211*T211*F!$B$86,IF(U211=87%,R211*S211*T211*F!$B$87,IF(U211=88%,R211*S211*T211*F!$B$88,IF(U211=89%,R211*S211*T211*F!$B$89,IF(U211=90%,R211*S211*T211*F!$B$90,IF(U211=91%,R211*S211*T211*F!$B$91,IF(U211=92%,R211*S211*T211*F!$B$92,IF(U211=93%,R211*S211*T211*F!$B$93,IF(U211=94%,R211*S211*T211*F!$B$94,IF(U211=95%,R211*S211*T211*F!$B$95,IF(U211=96%,R211*S211*T211*F!$B$96,IF(U211=97%,R211*S211*T211*F!$B$97,IF(U211=98%,R211*S211*T211*F!$B$98,IF(U211=99%,R211*S211*T211*F!$B$99,IF(U211&gt;99%,R211*S211*T211*F!$B$100)))))))))))))))))))))))))))))))))))))))))))))))))))))))))*IF(ISNUMBER(E211),E211,1)*IF(ISNUMBER(D211),D211,1)</f>
        <v>0</v>
      </c>
      <c r="AA211" s="127">
        <f>G211*H211+K211*L211+O211*P211+S211*T211</f>
        <v>0</v>
      </c>
      <c r="AB211" s="46">
        <f>(H211*(IF(I211&lt;45%,0.5,IF(I211&lt;55%,0.8,IF(I211&lt;65%,0.9,IF(I211&lt;75%,1,IF(I211&lt;85%,1.1,1.2))))))+L211*(IF(M211&lt;45%,0.5,IF(M211&lt;55%,0.8,IF(M211&lt;65%,0.9,IF(M211&lt;75%,1,IF(M211&lt;85%,1.1,1.2))))))+P211*(IF(Q211&lt;45%,0.5,IF(Q211&lt;55%,0.8,IF(Q211&lt;65%,0.9,IF(Q211&lt;75%,1,IF(Q211&lt;85%,1.1,1.2))))))+T211*(IF(U211&lt;45%,0.5,IF(U211&lt;55%,0.8,IF(U211&lt;65%,0.9,IF(U211&lt;75%,1,IF(U211&lt;85%,1.1,1.2)))))))*IF(D211&gt;=0.8,6,IF(D211&lt;=0.4,1.5,3))</f>
        <v>0</v>
      </c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</row>
    <row r="212" spans="1:62" ht="15.75" thickBot="1" x14ac:dyDescent="0.3">
      <c r="A212" s="1130"/>
      <c r="B212" s="167"/>
      <c r="C212" s="168"/>
      <c r="D212" s="37">
        <f>ROUND(IFERROR((D207*(G207*H207+K207*L207+O207*P207+S207*T207)+D208*(G208*H208+K208*L208+O208*P208+S208*T208)+D209*(G209*H209+K209*L209+O209*P209+S209*T209)+D210*(G210*H210+K210*L210+O210*P210+S210*T210)+D211*(G211*H211+K211*L211+O211*P211+S211*T211))/((G207*H207+K207*L207+O207*P207+S207*T207)+(G208*H208+K208*L208+O208*P208+S208*T208)+(G209*H209+K209*L209+O209*P209+S209*T209)+(G210*H210+K210*L210+O210*P210+S210*T210)+(G211*H211+K211*L211+O211*P211+S211*T211)),0),3)</f>
        <v>0</v>
      </c>
      <c r="E212" s="181"/>
      <c r="F212" s="182"/>
      <c r="G212" s="183"/>
      <c r="H212" s="183"/>
      <c r="I212" s="184"/>
      <c r="J212" s="182"/>
      <c r="K212" s="183"/>
      <c r="L212" s="183"/>
      <c r="M212" s="185"/>
      <c r="N212" s="182"/>
      <c r="O212" s="183"/>
      <c r="P212" s="183"/>
      <c r="Q212" s="184"/>
      <c r="R212" s="182"/>
      <c r="S212" s="183"/>
      <c r="T212" s="183"/>
      <c r="U212" s="185"/>
      <c r="V212" s="122">
        <f>SUM(V207:V211)</f>
        <v>0</v>
      </c>
      <c r="W212" s="117">
        <f>IFERROR(V212/AA212,0)</f>
        <v>0</v>
      </c>
      <c r="X212" s="118">
        <f>ROUND(IFERROR((D207*(I207*G207*H207+M207*K207*L207+Q207*O207*P207+U207*S207*T207)+D208*(I208*G208*H208+M208*K208*L208+Q208*O208*P208+U208*S208*T208)+D209*(I209*G209*H209+M209*K209*L209+Q209*O209*P209+U209*S209*T209)+D210*(I210*G210*H210+M210*K210*L210+Q210*O210*P210+U210*S210*T210)+D211*(I211*G211*H211+M211*K211*L211+Q211*O211*P211+U211*S211*T211))/(D207*(G207*H207+K207*L207+O207*P207+S207*T207)+D208*(G208*H208+K208*L208+O208*P208+S208*T208)+D209*(G209*H209+K209*L209+O209*P209+S209*T209)+D210*(G210*H210+K210*L210+O210*P210+S210*T210)+D211*(G211*H211+K211*L211+O211*P211+S211*T211)),0),2)</f>
        <v>0</v>
      </c>
      <c r="Y212" s="9"/>
      <c r="Z212" s="9">
        <f>SUM(Z207:Z211)</f>
        <v>0</v>
      </c>
      <c r="AA212" s="117">
        <f>SUM(AA207:AA211)</f>
        <v>0</v>
      </c>
      <c r="AB212" s="119">
        <f>IF(SUM(AB207:AB211)=0,TIME(,0,),TIME(,SUM(AB207:AB211)+30,))</f>
        <v>0</v>
      </c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</row>
    <row r="213" spans="1:62" x14ac:dyDescent="0.25">
      <c r="A213" s="144" t="s">
        <v>0</v>
      </c>
      <c r="B213" s="86" t="str">
        <f t="shared" ref="B213:C213" si="442">IF(B151="","",B151)</f>
        <v/>
      </c>
      <c r="C213" s="84" t="str">
        <f t="shared" si="442"/>
        <v/>
      </c>
      <c r="D213" s="59">
        <f>D151</f>
        <v>0</v>
      </c>
      <c r="E213" s="85" t="str">
        <f t="shared" ref="E213" si="443">IF(E151="","",E151)</f>
        <v/>
      </c>
      <c r="F213" s="152"/>
      <c r="G213" s="94"/>
      <c r="H213" s="94"/>
      <c r="I213" s="93">
        <f t="shared" ref="I213:I217" si="444">IFERROR(ROUND(F213/$Y213,2),)</f>
        <v>0</v>
      </c>
      <c r="J213" s="147"/>
      <c r="K213" s="97"/>
      <c r="L213" s="97"/>
      <c r="M213" s="99">
        <f t="shared" ref="M213:M217" si="445">IFERROR(ROUND(J213/$Y213,2),)</f>
        <v>0</v>
      </c>
      <c r="N213" s="152"/>
      <c r="O213" s="94"/>
      <c r="P213" s="94"/>
      <c r="Q213" s="95">
        <f t="shared" ref="Q213:Q217" si="446">IFERROR(ROUND(N213/$Y213,2),)</f>
        <v>0</v>
      </c>
      <c r="R213" s="152"/>
      <c r="S213" s="94"/>
      <c r="T213" s="94"/>
      <c r="U213" s="93">
        <f t="shared" ref="U213:U217" si="447">IFERROR(ROUND(R213/$Y213,2),)</f>
        <v>0</v>
      </c>
      <c r="V213" s="106">
        <f>(IF(ISNUMBER(F213),F213,1)*G213*H213+IF(ISNUMBER(J213),J213,1)*K213*L213+IF(ISNUMBER(N213),N213,1)*O213*P213+IF(ISNUMBER(R213),R213,1)*S213*T213)*IF(ISNUMBER(E213),E213,1)</f>
        <v>0</v>
      </c>
      <c r="W213" s="107">
        <f>IFERROR((IF(ISNUMBER(F213),F213,1)*G213*H213+IF(ISNUMBER(J213),J213,1)*K213*L213+IF(ISNUMBER(N213),N213,1)*O213*P213+IF(ISNUMBER(R213),R213,1)*S213*T213)*IF(ISNUMBER(E213),E213,1)/(G213*H213+K213*L213+O213*P213+S213*T213),0)</f>
        <v>0</v>
      </c>
      <c r="X213" s="28">
        <f>ROUND(IFERROR((W213/(Y213*IF(ISNUMBER(E213),E213,1))),0),2)</f>
        <v>0</v>
      </c>
      <c r="Y213" s="89" t="str">
        <f t="shared" si="392"/>
        <v/>
      </c>
      <c r="Z213" s="4">
        <f>(IF(I213&lt;30%,0,IF(I213&lt;35%,F213*G213*H213*F!$B$33,IF(I213&lt;40%,F213*G213*H213*F!$B$38,IF(I213&lt;45%,F213*G213*H213*F!$B$43,IF(I213&lt;50%,F213*G213*H213*F!$B$48,IF(I213=50%,F213*G213*H213*F!$B$50,IF(I213=51%,F213*G213*H213*F!$B$51,IF(I213=52%,F213*G213*H213*F!$B$52,IF(I213=53%,F213*G213*H213*F!$B$53,IF(I213=54%,F213*G213*H213*F!$B$54,IF(I213=55%,F213*G213*H213*F!$B$55,IF(I213=56%,F213*G213*H213*F!$B$56,IF(I213=57%,F213*G213*H213*F!$B$57,IF(I213=58%,F213*G213*H213*F!$B$58,IF(I213=59%,F213*G213*H213*F!$B$59,IF(I213=60%,F213*G213*H213*F!$B$60,IF(I213=61%,F213*G213*H213*F!$B$61,IF(I213=62%,F213*G213*H213*F!$B$62,IF(I213=63%,F213*G213*H213*F!$B$63,IF(I213=64%,F213*G213*H213*F!$B$64,IF(I213=65%,F213*G213*H213*F!$B$65,IF(I213=66%,F213*G213*H213*F!$B$66,IF(I213=67%,F213*G213*H213*F!$B$67,IF(I213=68%,F213*G213*H213*F!$B$68,IF(I213=69%,F213*G213*H213*F!$B$69,IF(I213=70%,F213*G213*H213*F!$B$70,IF(I213=71%,F213*G213*H213*F!$B$71,IF(I213=72%,F213*G213*H213*F!$B$72,IF(I213=73%,F213*G213*H213*F!$B$73,IF(I213=74%,F213*G213*H213*F!$B$74,IF(I213=75%,F213*G213*H213*F!$B$75,IF(I213=76%,F213*G213*H213*F!$B$76,IF(I213=77%,F213*G213*H213*F!$B$77,IF(I213=78%,F213*G213*H213*F!$B$78,IF(I213=79%,F213*G213*H213*F!$B$79,IF(I213=80%,F213*G213*H213*F!$B$80,IF(I213=81%,F213*G213*H213*F!$B$81,IF(I213=82%,F213*G213*H213*F!$B$82,IF(I213=83%,F213*G213*H213*F!$B$83,IF(I213=84%,F213*G213*H213*F!$B$84,IF(I213=85%,F213*G213*H213*F!$B$85,IF(I213=86%,F213*G213*H213*F!$B$86,IF(I213=87%,F213*G213*H213*F!$B$87,IF(I213=88%,F213*G213*H213*F!$B$88,IF(I213=89%,F213*G213*H213*F!$B$89,IF(I213=90%,F213*G213*H213*F!$B$90,IF(I213=91%,F213*G213*H213*F!$B$91,IF(I213=92%,F213*G213*H213*F!$B$92,IF(I213=93%,F213*G213*H213*F!$B$93,IF(I213=94%,F213*G213*H213*F!$B$94,IF(I213=95%,F213*G213*H213*F!$B$95,IF(I213=96%,F213*G213*H213*F!$B$96,IF(I213=97%,F213*G213*H213*F!$B$97,IF(I213=98%,F213*G213*H213*F!$B$98,IF(I213=99%,F213*G213*H213*F!$B$99,IF(I213&gt;99%,F213*G213*H213*F!$B$100,))))))))))))))))))))))))))))))))))))))))))))))))))))))))+IF(M213&lt;30%,0,IF(M213&lt;35%,J213*K213*L213*F!$B$33,IF(M213&lt;40%,J213*K213*L213*F!$B$38,IF(M213&lt;45%,J213*K213*L213*F!$B$43,IF(M213&lt;50%,J213*K213*L213*F!$B$48,IF(M213=50%,J213*K213*L213*F!$B$50,IF(M213=51%,J213*K213*L213*F!$B$51,IF(M213=52%,J213*K213*L213*F!$B$52,IF(M213=53%,J213*K213*L213*F!$B$53,IF(M213=54%,J213*K213*L213*F!$B$54,IF(M213=55%,J213*K213*L213*F!$B$55,IF(M213=56%,J213*K213*L213*F!$B$56,IF(M213=57%,J213*K213*L213*F!$B$57,IF(M213=58%,J213*K213*L213*F!$B$58,IF(M213=59%,J213*K213*L213*F!$B$59,IF(M213=60%,J213*K213*L213*F!$B$60,IF(M213=61%,J213*K213*L213*F!$B$61,IF(M213=62%,J213*K213*L213*F!$B$62,IF(M213=63%,J213*K213*L213*F!$B$63,IF(M213=64%,J213*K213*L213*F!$B$64,IF(M213=65%,J213*K213*L213*F!$B$65,IF(M213=66%,J213*K213*L213*F!$B$66,IF(M213=67%,J213*K213*L213*F!$B$67,IF(M213=68%,J213*K213*L213*F!$B$68,IF(M213=69%,J213*K213*L213*F!$B$69,IF(M213=70%,J213*K213*L213*F!$B$70,IF(M213=71%,J213*K213*L213*F!$B$71,IF(M213=72%,J213*K213*L213*F!$B$72,IF(M213=73%,J213*K213*L213*F!$B$73,IF(M213=74%,J213*K213*L213*F!$B$74,IF(M213=75%,J213*K213*L213*F!$B$75,IF(M213=76%,J213*K213*L213*F!$B$76,IF(M213=77%,J213*K213*L213*F!$B$77,IF(M213=78%,J213*K213*L213*F!$B$78,IF(M213=79%,J213*K213*L213*F!$B$79,IF(M213=80%,J213*K213*L213*F!$B$80,IF(M213=81%,J213*K213*L213*F!$B$81,IF(M213=82%,J213*K213*L213*F!$B$82,IF(M213=83%,J213*K213*L213*F!$B$83,IF(M213=84%,J213*K213*L213*F!$B$84,IF(M213=85%,J213*K213*L213*F!$B$85,IF(M213=86%,J213*K213*L213*F!$B$86,IF(M213=87%,J213*K213*L213*F!$B$87,IF(M213=88%,J213*K213*L213*F!$B$88,IF(M213=89%,J213*K213*L213*F!$B$89,IF(M213=90%,J213*K213*L213*F!$B$90,IF(M213=91%,J213*K213*L213*F!$B$91,IF(M213=92%,J213*K213*L213*F!$B$92,IF(M213=93%,J213*K213*L213*F!$B$93,IF(M213=94%,J213*K213*L213*F!$B$94,IF(M213=95%,J213*K213*L213*F!$B$95,IF(M213=96%,J213*K213*L213*F!$B$96,IF(M213=97%,J213*K213*L213*F!$B$97,IF(M213=98%,J213*K213*L213*F!$B$98,IF(M213=99%,J213*K213*L213*F!$B$99,IF(M213&gt;99%,J213*K213*L213*F!$B$100,))))))))))))))))))))))))))))))))))))))))))))))))))))))))+IF(Q213&lt;30%,0,IF(Q213&lt;35%,N213*O213*P213*F!$B$33,IF(Q213&lt;40%,N213*O213*P213*F!$B$38,IF(Q213&lt;45%,N213*O213*P213*F!$B$43,IF(Q213&lt;50%,N213*O213*P213*F!$B$48,IF(Q213=50%,N213*O213*P213*F!$B$50,IF(Q213=51%,N213*O213*P213*F!$B$51,IF(Q213=52%,N213*O213*P213*F!$B$52,IF(Q213=53%,N213*O213*P213*F!$B$53,IF(Q213=54%,N213*O213*P213*F!$B$54,IF(Q213=55%,N213*O213*P213*F!$B$55,IF(Q213=56%,N213*O213*P213*F!$B$56,IF(Q213=57%,N213*O213*P213*F!$B$57,IF(Q213=58%,N213*O213*P213*F!$B$58,IF(Q213=59%,N213*O213*P213*F!$B$59,IF(Q213=60%,N213*O213*P213*F!$B$60,IF(Q213=61%,N213*O213*P213*F!$B$61,IF(Q213=62%,N213*O213*P213*F!$B$62,IF(Q213=63%,N213*O213*P213*F!$B$63,IF(Q213=64%,N213*O213*P213*F!$B$64,IF(Q213=65%,N213*O213*P213*F!$B$65,IF(Q213=66%,N213*O213*P213*F!$B$66,IF(Q213=67%,N213*O213*P213*F!$B$67,IF(Q213=68%,N213*O213*P213*F!$B$68,IF(Q213=69%,N213*O213*P213*F!$B$69,IF(Q213=70%,N213*O213*P213*F!$B$70,IF(Q213=71%,N213*O213*P213*F!$B$71,IF(Q213=72%,N213*O213*P213*F!$B$72,IF(Q213=73%,N213*O213*P213*F!$B$73,IF(Q213=74%,N213*O213*P213*F!$B$74,IF(Q213=75%,N213*O213*P213*F!$B$75,IF(Q213=76%,N213*O213*P213*F!$B$76,IF(Q213=77%,N213*O213*P213*F!$B$77,IF(Q213=78%,N213*O213*P213*F!$B$78,IF(Q213=79%,N213*O213*P213*F!$B$79,IF(Q213=80%,N213*O213*P213*F!$B$80,IF(Q213=81%,N213*O213*P213*F!$B$81,IF(Q213=82%,N213*O213*P213*F!$B$82,IF(Q213=83%,N213*O213*P213*F!$B$83,IF(Q213=84%,N213*O213*P213*F!$B$84,IF(Q213=85%,N213*O213*P213*F!$B$85,IF(Q213=86%,N213*O213*P213*F!$B$86,IF(Q213=87%,N213*O213*P213*F!$B$87,IF(Q213=88%,N213*O213*P213*F!$B$88,IF(Q213=89%,N213*O213*P213*F!$B$89,IF(Q213=90%,N213*O213*P213*F!$B$90,IF(Q213=91%,N213*O213*P213*F!$B$91,IF(Q213=92%,N213*O213*P213*F!$B$92,IF(Q213=93%,N213*O213*P213*F!$B$93,IF(Q213=94%,N213*O213*P213*F!$B$94,IF(Q213=95%,N213*O213*P213*F!$B$95,IF(Q213=96%,N213*O213*P213*F!$B$96,IF(Q213=97%,N213*O213*P213*F!$B$97,IF(Q213=98%,N213*O213*P213*F!$B$98,IF(Q213=99%,N213*O213*P213*F!$B$99,IF(Q213&gt;99%,N213*O213*P213*F!$B$100,))))))))))))))))))))))))))))))))))))))))))))))))))))))))+IF(U213&lt;30%,0,IF(U213&lt;35%,R213*S213*T213*F!$B$33,IF(U213&lt;40%,R213*S213*T213*F!$B$38,IF(U213&lt;45%,R213*S213*T213*F!$B$43,IF(U213&lt;50%,R213*S213*T213*F!$B$48,IF(U213=50%,R213*S213*T213*F!$B$50,IF(U213=51%,R213*S213*T213*F!$B$51,IF(U213=52%,R213*S213*T213*F!$B$52,IF(U213=53%,R213*S213*T213*F!$B$53,IF(U213=54%,R213*S213*T213*F!$B$54,IF(U213=55%,R213*S213*T213*F!$B$55,IF(U213=56%,R213*S213*T213*F!$B$56,IF(U213=57%,R213*S213*T213*F!$B$57,IF(U213=58%,R213*S213*T213*F!$B$58,IF(U213=59%,R213*S213*T213*F!$B$59,IF(U213=60%,R213*S213*T213*F!$B$60,IF(U213=61%,R213*S213*T213*F!$B$61,IF(U213=62%,R213*S213*T213*F!$B$62,IF(U213=63%,R213*S213*T213*F!$B$63,IF(U213=64%,R213*S213*T213*F!$B$64,IF(U213=65%,R213*S213*T213*F!$B$65,IF(U213=66%,R213*S213*T213*F!$B$66,IF(U213=67%,R213*S213*T213*F!$B$67,IF(U213=68%,R213*S213*T213*F!$B$68,IF(U213=69%,R213*S213*T213*F!$B$69,IF(U213=70%,R213*S213*T213*F!$B$70,IF(U213=71%,R213*S213*T213*F!$B$71,IF(U213=72%,R213*S213*T213*F!$B$72,IF(U213=73%,R213*S213*T213*F!$B$73,IF(U213=74%,R213*S213*T213*F!$B$74,IF(U213=75%,R213*S213*T213*F!$B$75,IF(U213=76%,R213*S213*T213*F!$B$76,IF(U213=77%,R213*S213*T213*F!$B$77,IF(U213=78%,R213*S213*T213*F!$B$78,IF(U213=79%,R213*S213*T213*F!$B$79,IF(U213=80%,R213*S213*T213*F!$B$80,IF(U213=81%,R213*S213*T213*F!$B$81,IF(U213=82%,R213*S213*T213*F!$B$82,IF(U213=83%,R213*S213*T213*F!$B$83,IF(U213=84%,R213*S213*T213*F!$B$84,IF(U213=85%,R213*S213*T213*F!$B$85,IF(U213=86%,R213*S213*T213*F!$B$86,IF(U213=87%,R213*S213*T213*F!$B$87,IF(U213=88%,R213*S213*T213*F!$B$88,IF(U213=89%,R213*S213*T213*F!$B$89,IF(U213=90%,R213*S213*T213*F!$B$90,IF(U213=91%,R213*S213*T213*F!$B$91,IF(U213=92%,R213*S213*T213*F!$B$92,IF(U213=93%,R213*S213*T213*F!$B$93,IF(U213=94%,R213*S213*T213*F!$B$94,IF(U213=95%,R213*S213*T213*F!$B$95,IF(U213=96%,R213*S213*T213*F!$B$96,IF(U213=97%,R213*S213*T213*F!$B$97,IF(U213=98%,R213*S213*T213*F!$B$98,IF(U213=99%,R213*S213*T213*F!$B$99,IF(U213&gt;99%,R213*S213*T213*F!$B$100)))))))))))))))))))))))))))))))))))))))))))))))))))))))))*IF(ISNUMBER(E213),E213,1)*IF(ISNUMBER(D213),D213,1)</f>
        <v>0</v>
      </c>
      <c r="AA213" s="4">
        <f>G213*H213+K213*L213+O213*P213+S213*T213</f>
        <v>0</v>
      </c>
      <c r="AB213" s="108">
        <f>(H213*(IF(I213&lt;45%,0.5,IF(I213&lt;55%,0.8,IF(I213&lt;65%,0.9,IF(I213&lt;75%,1,IF(I213&lt;85%,1.1,1.2))))))+L213*(IF(M213&lt;45%,0.5,IF(M213&lt;55%,0.8,IF(M213&lt;65%,0.9,IF(M213&lt;75%,1,IF(M213&lt;85%,1.1,1.2))))))+P213*(IF(Q213&lt;45%,0.5,IF(Q213&lt;55%,0.8,IF(Q213&lt;65%,0.9,IF(Q213&lt;75%,1,IF(Q213&lt;85%,1.1,1.2))))))+T213*(IF(U213&lt;45%,0.5,IF(U213&lt;55%,0.8,IF(U213&lt;65%,0.9,IF(U213&lt;75%,1,IF(U213&lt;85%,1.1,1.2)))))))*IF(D213&gt;=0.8,6,IF(D213&lt;=0.4,1.5,3))</f>
        <v>0</v>
      </c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</row>
    <row r="214" spans="1:62" x14ac:dyDescent="0.25">
      <c r="A214" s="1125">
        <f>A202+1</f>
        <v>41997</v>
      </c>
      <c r="B214" s="86" t="str">
        <f t="shared" ref="B214:E214" si="448">IF(B152="","",B152)</f>
        <v/>
      </c>
      <c r="C214" s="84" t="str">
        <f t="shared" si="448"/>
        <v/>
      </c>
      <c r="D214" s="63">
        <f t="shared" ref="D214:D217" si="449">D152</f>
        <v>0</v>
      </c>
      <c r="E214" s="85" t="str">
        <f t="shared" si="448"/>
        <v/>
      </c>
      <c r="F214" s="150"/>
      <c r="G214" s="100"/>
      <c r="H214" s="100"/>
      <c r="I214" s="101">
        <f t="shared" si="444"/>
        <v>0</v>
      </c>
      <c r="J214" s="150"/>
      <c r="K214" s="100"/>
      <c r="L214" s="100"/>
      <c r="M214" s="102">
        <f t="shared" si="445"/>
        <v>0</v>
      </c>
      <c r="N214" s="150"/>
      <c r="O214" s="100"/>
      <c r="P214" s="100"/>
      <c r="Q214" s="102">
        <f t="shared" si="446"/>
        <v>0</v>
      </c>
      <c r="R214" s="150"/>
      <c r="S214" s="100"/>
      <c r="T214" s="100"/>
      <c r="U214" s="101">
        <f t="shared" si="447"/>
        <v>0</v>
      </c>
      <c r="V214" s="110">
        <f t="shared" ref="V214:V217" si="450">(IF(ISNUMBER(F214),F214,1)*G214*H214+IF(ISNUMBER(J214),J214,1)*K214*L214+IF(ISNUMBER(N214),N214,1)*O214*P214+IF(ISNUMBER(R214),R214,1)*S214*T214)*IF(ISNUMBER(E214),E214,1)</f>
        <v>0</v>
      </c>
      <c r="W214" s="111">
        <f t="shared" ref="W214:W217" si="451">IFERROR((IF(ISNUMBER(F214),F214,1)*G214*H214+IF(ISNUMBER(J214),J214,1)*K214*L214+IF(ISNUMBER(N214),N214,1)*O214*P214+IF(ISNUMBER(R214),R214,1)*S214*T214)*IF(ISNUMBER(E214),E214,1)/(G214*H214+K214*L214+O214*P214+S214*T214),0)</f>
        <v>0</v>
      </c>
      <c r="X214" s="53">
        <f t="shared" ref="X214:X215" si="452">ROUND(IFERROR((W214/(Y214*IF(ISNUMBER(E214),E214,1))),0),2)</f>
        <v>0</v>
      </c>
      <c r="Y214" s="90" t="str">
        <f t="shared" si="392"/>
        <v/>
      </c>
      <c r="Z214" s="5">
        <f>(IF(I214&lt;30%,0,IF(I214&lt;35%,F214*G214*H214*F!$B$33,IF(I214&lt;40%,F214*G214*H214*F!$B$38,IF(I214&lt;45%,F214*G214*H214*F!$B$43,IF(I214&lt;50%,F214*G214*H214*F!$B$48,IF(I214=50%,F214*G214*H214*F!$B$50,IF(I214=51%,F214*G214*H214*F!$B$51,IF(I214=52%,F214*G214*H214*F!$B$52,IF(I214=53%,F214*G214*H214*F!$B$53,IF(I214=54%,F214*G214*H214*F!$B$54,IF(I214=55%,F214*G214*H214*F!$B$55,IF(I214=56%,F214*G214*H214*F!$B$56,IF(I214=57%,F214*G214*H214*F!$B$57,IF(I214=58%,F214*G214*H214*F!$B$58,IF(I214=59%,F214*G214*H214*F!$B$59,IF(I214=60%,F214*G214*H214*F!$B$60,IF(I214=61%,F214*G214*H214*F!$B$61,IF(I214=62%,F214*G214*H214*F!$B$62,IF(I214=63%,F214*G214*H214*F!$B$63,IF(I214=64%,F214*G214*H214*F!$B$64,IF(I214=65%,F214*G214*H214*F!$B$65,IF(I214=66%,F214*G214*H214*F!$B$66,IF(I214=67%,F214*G214*H214*F!$B$67,IF(I214=68%,F214*G214*H214*F!$B$68,IF(I214=69%,F214*G214*H214*F!$B$69,IF(I214=70%,F214*G214*H214*F!$B$70,IF(I214=71%,F214*G214*H214*F!$B$71,IF(I214=72%,F214*G214*H214*F!$B$72,IF(I214=73%,F214*G214*H214*F!$B$73,IF(I214=74%,F214*G214*H214*F!$B$74,IF(I214=75%,F214*G214*H214*F!$B$75,IF(I214=76%,F214*G214*H214*F!$B$76,IF(I214=77%,F214*G214*H214*F!$B$77,IF(I214=78%,F214*G214*H214*F!$B$78,IF(I214=79%,F214*G214*H214*F!$B$79,IF(I214=80%,F214*G214*H214*F!$B$80,IF(I214=81%,F214*G214*H214*F!$B$81,IF(I214=82%,F214*G214*H214*F!$B$82,IF(I214=83%,F214*G214*H214*F!$B$83,IF(I214=84%,F214*G214*H214*F!$B$84,IF(I214=85%,F214*G214*H214*F!$B$85,IF(I214=86%,F214*G214*H214*F!$B$86,IF(I214=87%,F214*G214*H214*F!$B$87,IF(I214=88%,F214*G214*H214*F!$B$88,IF(I214=89%,F214*G214*H214*F!$B$89,IF(I214=90%,F214*G214*H214*F!$B$90,IF(I214=91%,F214*G214*H214*F!$B$91,IF(I214=92%,F214*G214*H214*F!$B$92,IF(I214=93%,F214*G214*H214*F!$B$93,IF(I214=94%,F214*G214*H214*F!$B$94,IF(I214=95%,F214*G214*H214*F!$B$95,IF(I214=96%,F214*G214*H214*F!$B$96,IF(I214=97%,F214*G214*H214*F!$B$97,IF(I214=98%,F214*G214*H214*F!$B$98,IF(I214=99%,F214*G214*H214*F!$B$99,IF(I214&gt;99%,F214*G214*H214*F!$B$100,))))))))))))))))))))))))))))))))))))))))))))))))))))))))+IF(M214&lt;30%,0,IF(M214&lt;35%,J214*K214*L214*F!$B$33,IF(M214&lt;40%,J214*K214*L214*F!$B$38,IF(M214&lt;45%,J214*K214*L214*F!$B$43,IF(M214&lt;50%,J214*K214*L214*F!$B$48,IF(M214=50%,J214*K214*L214*F!$B$50,IF(M214=51%,J214*K214*L214*F!$B$51,IF(M214=52%,J214*K214*L214*F!$B$52,IF(M214=53%,J214*K214*L214*F!$B$53,IF(M214=54%,J214*K214*L214*F!$B$54,IF(M214=55%,J214*K214*L214*F!$B$55,IF(M214=56%,J214*K214*L214*F!$B$56,IF(M214=57%,J214*K214*L214*F!$B$57,IF(M214=58%,J214*K214*L214*F!$B$58,IF(M214=59%,J214*K214*L214*F!$B$59,IF(M214=60%,J214*K214*L214*F!$B$60,IF(M214=61%,J214*K214*L214*F!$B$61,IF(M214=62%,J214*K214*L214*F!$B$62,IF(M214=63%,J214*K214*L214*F!$B$63,IF(M214=64%,J214*K214*L214*F!$B$64,IF(M214=65%,J214*K214*L214*F!$B$65,IF(M214=66%,J214*K214*L214*F!$B$66,IF(M214=67%,J214*K214*L214*F!$B$67,IF(M214=68%,J214*K214*L214*F!$B$68,IF(M214=69%,J214*K214*L214*F!$B$69,IF(M214=70%,J214*K214*L214*F!$B$70,IF(M214=71%,J214*K214*L214*F!$B$71,IF(M214=72%,J214*K214*L214*F!$B$72,IF(M214=73%,J214*K214*L214*F!$B$73,IF(M214=74%,J214*K214*L214*F!$B$74,IF(M214=75%,J214*K214*L214*F!$B$75,IF(M214=76%,J214*K214*L214*F!$B$76,IF(M214=77%,J214*K214*L214*F!$B$77,IF(M214=78%,J214*K214*L214*F!$B$78,IF(M214=79%,J214*K214*L214*F!$B$79,IF(M214=80%,J214*K214*L214*F!$B$80,IF(M214=81%,J214*K214*L214*F!$B$81,IF(M214=82%,J214*K214*L214*F!$B$82,IF(M214=83%,J214*K214*L214*F!$B$83,IF(M214=84%,J214*K214*L214*F!$B$84,IF(M214=85%,J214*K214*L214*F!$B$85,IF(M214=86%,J214*K214*L214*F!$B$86,IF(M214=87%,J214*K214*L214*F!$B$87,IF(M214=88%,J214*K214*L214*F!$B$88,IF(M214=89%,J214*K214*L214*F!$B$89,IF(M214=90%,J214*K214*L214*F!$B$90,IF(M214=91%,J214*K214*L214*F!$B$91,IF(M214=92%,J214*K214*L214*F!$B$92,IF(M214=93%,J214*K214*L214*F!$B$93,IF(M214=94%,J214*K214*L214*F!$B$94,IF(M214=95%,J214*K214*L214*F!$B$95,IF(M214=96%,J214*K214*L214*F!$B$96,IF(M214=97%,J214*K214*L214*F!$B$97,IF(M214=98%,J214*K214*L214*F!$B$98,IF(M214=99%,J214*K214*L214*F!$B$99,IF(M214&gt;99%,J214*K214*L214*F!$B$100,))))))))))))))))))))))))))))))))))))))))))))))))))))))))+IF(Q214&lt;30%,0,IF(Q214&lt;35%,N214*O214*P214*F!$B$33,IF(Q214&lt;40%,N214*O214*P214*F!$B$38,IF(Q214&lt;45%,N214*O214*P214*F!$B$43,IF(Q214&lt;50%,N214*O214*P214*F!$B$48,IF(Q214=50%,N214*O214*P214*F!$B$50,IF(Q214=51%,N214*O214*P214*F!$B$51,IF(Q214=52%,N214*O214*P214*F!$B$52,IF(Q214=53%,N214*O214*P214*F!$B$53,IF(Q214=54%,N214*O214*P214*F!$B$54,IF(Q214=55%,N214*O214*P214*F!$B$55,IF(Q214=56%,N214*O214*P214*F!$B$56,IF(Q214=57%,N214*O214*P214*F!$B$57,IF(Q214=58%,N214*O214*P214*F!$B$58,IF(Q214=59%,N214*O214*P214*F!$B$59,IF(Q214=60%,N214*O214*P214*F!$B$60,IF(Q214=61%,N214*O214*P214*F!$B$61,IF(Q214=62%,N214*O214*P214*F!$B$62,IF(Q214=63%,N214*O214*P214*F!$B$63,IF(Q214=64%,N214*O214*P214*F!$B$64,IF(Q214=65%,N214*O214*P214*F!$B$65,IF(Q214=66%,N214*O214*P214*F!$B$66,IF(Q214=67%,N214*O214*P214*F!$B$67,IF(Q214=68%,N214*O214*P214*F!$B$68,IF(Q214=69%,N214*O214*P214*F!$B$69,IF(Q214=70%,N214*O214*P214*F!$B$70,IF(Q214=71%,N214*O214*P214*F!$B$71,IF(Q214=72%,N214*O214*P214*F!$B$72,IF(Q214=73%,N214*O214*P214*F!$B$73,IF(Q214=74%,N214*O214*P214*F!$B$74,IF(Q214=75%,N214*O214*P214*F!$B$75,IF(Q214=76%,N214*O214*P214*F!$B$76,IF(Q214=77%,N214*O214*P214*F!$B$77,IF(Q214=78%,N214*O214*P214*F!$B$78,IF(Q214=79%,N214*O214*P214*F!$B$79,IF(Q214=80%,N214*O214*P214*F!$B$80,IF(Q214=81%,N214*O214*P214*F!$B$81,IF(Q214=82%,N214*O214*P214*F!$B$82,IF(Q214=83%,N214*O214*P214*F!$B$83,IF(Q214=84%,N214*O214*P214*F!$B$84,IF(Q214=85%,N214*O214*P214*F!$B$85,IF(Q214=86%,N214*O214*P214*F!$B$86,IF(Q214=87%,N214*O214*P214*F!$B$87,IF(Q214=88%,N214*O214*P214*F!$B$88,IF(Q214=89%,N214*O214*P214*F!$B$89,IF(Q214=90%,N214*O214*P214*F!$B$90,IF(Q214=91%,N214*O214*P214*F!$B$91,IF(Q214=92%,N214*O214*P214*F!$B$92,IF(Q214=93%,N214*O214*P214*F!$B$93,IF(Q214=94%,N214*O214*P214*F!$B$94,IF(Q214=95%,N214*O214*P214*F!$B$95,IF(Q214=96%,N214*O214*P214*F!$B$96,IF(Q214=97%,N214*O214*P214*F!$B$97,IF(Q214=98%,N214*O214*P214*F!$B$98,IF(Q214=99%,N214*O214*P214*F!$B$99,IF(Q214&gt;99%,N214*O214*P214*F!$B$100,))))))))))))))))))))))))))))))))))))))))))))))))))))))))+IF(U214&lt;30%,0,IF(U214&lt;35%,R214*S214*T214*F!$B$33,IF(U214&lt;40%,R214*S214*T214*F!$B$38,IF(U214&lt;45%,R214*S214*T214*F!$B$43,IF(U214&lt;50%,R214*S214*T214*F!$B$48,IF(U214=50%,R214*S214*T214*F!$B$50,IF(U214=51%,R214*S214*T214*F!$B$51,IF(U214=52%,R214*S214*T214*F!$B$52,IF(U214=53%,R214*S214*T214*F!$B$53,IF(U214=54%,R214*S214*T214*F!$B$54,IF(U214=55%,R214*S214*T214*F!$B$55,IF(U214=56%,R214*S214*T214*F!$B$56,IF(U214=57%,R214*S214*T214*F!$B$57,IF(U214=58%,R214*S214*T214*F!$B$58,IF(U214=59%,R214*S214*T214*F!$B$59,IF(U214=60%,R214*S214*T214*F!$B$60,IF(U214=61%,R214*S214*T214*F!$B$61,IF(U214=62%,R214*S214*T214*F!$B$62,IF(U214=63%,R214*S214*T214*F!$B$63,IF(U214=64%,R214*S214*T214*F!$B$64,IF(U214=65%,R214*S214*T214*F!$B$65,IF(U214=66%,R214*S214*T214*F!$B$66,IF(U214=67%,R214*S214*T214*F!$B$67,IF(U214=68%,R214*S214*T214*F!$B$68,IF(U214=69%,R214*S214*T214*F!$B$69,IF(U214=70%,R214*S214*T214*F!$B$70,IF(U214=71%,R214*S214*T214*F!$B$71,IF(U214=72%,R214*S214*T214*F!$B$72,IF(U214=73%,R214*S214*T214*F!$B$73,IF(U214=74%,R214*S214*T214*F!$B$74,IF(U214=75%,R214*S214*T214*F!$B$75,IF(U214=76%,R214*S214*T214*F!$B$76,IF(U214=77%,R214*S214*T214*F!$B$77,IF(U214=78%,R214*S214*T214*F!$B$78,IF(U214=79%,R214*S214*T214*F!$B$79,IF(U214=80%,R214*S214*T214*F!$B$80,IF(U214=81%,R214*S214*T214*F!$B$81,IF(U214=82%,R214*S214*T214*F!$B$82,IF(U214=83%,R214*S214*T214*F!$B$83,IF(U214=84%,R214*S214*T214*F!$B$84,IF(U214=85%,R214*S214*T214*F!$B$85,IF(U214=86%,R214*S214*T214*F!$B$86,IF(U214=87%,R214*S214*T214*F!$B$87,IF(U214=88%,R214*S214*T214*F!$B$88,IF(U214=89%,R214*S214*T214*F!$B$89,IF(U214=90%,R214*S214*T214*F!$B$90,IF(U214=91%,R214*S214*T214*F!$B$91,IF(U214=92%,R214*S214*T214*F!$B$92,IF(U214=93%,R214*S214*T214*F!$B$93,IF(U214=94%,R214*S214*T214*F!$B$94,IF(U214=95%,R214*S214*T214*F!$B$95,IF(U214=96%,R214*S214*T214*F!$B$96,IF(U214=97%,R214*S214*T214*F!$B$97,IF(U214=98%,R214*S214*T214*F!$B$98,IF(U214=99%,R214*S214*T214*F!$B$99,IF(U214&gt;99%,R214*S214*T214*F!$B$100)))))))))))))))))))))))))))))))))))))))))))))))))))))))))*IF(ISNUMBER(E214),E214,1)*IF(ISNUMBER(D214),D214,1)</f>
        <v>0</v>
      </c>
      <c r="AA214" s="5">
        <f>G214*H214+K214*L214+O214*P214+S214*T214</f>
        <v>0</v>
      </c>
      <c r="AB214" s="112">
        <f>(H214*(IF(I214&lt;45%,0.5,IF(I214&lt;55%,0.8,IF(I214&lt;65%,0.9,IF(I214&lt;75%,1,IF(I214&lt;85%,1.1,1.2))))))+L214*(IF(M214&lt;45%,0.5,IF(M214&lt;55%,0.8,IF(M214&lt;65%,0.9,IF(M214&lt;75%,1,IF(M214&lt;85%,1.1,1.2))))))+P214*(IF(Q214&lt;45%,0.5,IF(Q214&lt;55%,0.8,IF(Q214&lt;65%,0.9,IF(Q214&lt;75%,1,IF(Q214&lt;85%,1.1,1.2))))))+T214*(IF(U214&lt;45%,0.5,IF(U214&lt;55%,0.8,IF(U214&lt;65%,0.9,IF(U214&lt;75%,1,IF(U214&lt;85%,1.1,1.2)))))))*IF(D214&gt;=0.8,6,IF(D214&lt;=0.4,1.5,3))</f>
        <v>0</v>
      </c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</row>
    <row r="215" spans="1:62" x14ac:dyDescent="0.25">
      <c r="A215" s="1125"/>
      <c r="B215" s="86" t="str">
        <f t="shared" ref="B215:E215" si="453">IF(B153="","",B153)</f>
        <v/>
      </c>
      <c r="C215" s="84" t="str">
        <f t="shared" si="453"/>
        <v/>
      </c>
      <c r="D215" s="63">
        <f t="shared" si="449"/>
        <v>0</v>
      </c>
      <c r="E215" s="85" t="str">
        <f t="shared" si="453"/>
        <v/>
      </c>
      <c r="F215" s="152"/>
      <c r="G215" s="94"/>
      <c r="H215" s="94"/>
      <c r="I215" s="93">
        <f t="shared" si="444"/>
        <v>0</v>
      </c>
      <c r="J215" s="152"/>
      <c r="K215" s="94"/>
      <c r="L215" s="94"/>
      <c r="M215" s="95">
        <f t="shared" si="445"/>
        <v>0</v>
      </c>
      <c r="N215" s="152"/>
      <c r="O215" s="94"/>
      <c r="P215" s="94"/>
      <c r="Q215" s="95">
        <f t="shared" si="446"/>
        <v>0</v>
      </c>
      <c r="R215" s="152"/>
      <c r="S215" s="94"/>
      <c r="T215" s="94"/>
      <c r="U215" s="93">
        <f t="shared" si="447"/>
        <v>0</v>
      </c>
      <c r="V215" s="113">
        <f t="shared" si="450"/>
        <v>0</v>
      </c>
      <c r="W215" s="114">
        <f t="shared" si="451"/>
        <v>0</v>
      </c>
      <c r="X215" s="36">
        <f t="shared" si="452"/>
        <v>0</v>
      </c>
      <c r="Y215" s="90" t="str">
        <f t="shared" si="392"/>
        <v/>
      </c>
      <c r="Z215" s="6">
        <f>(IF(I215&lt;30%,0,IF(I215&lt;35%,F215*G215*H215*F!$B$33,IF(I215&lt;40%,F215*G215*H215*F!$B$38,IF(I215&lt;45%,F215*G215*H215*F!$B$43,IF(I215&lt;50%,F215*G215*H215*F!$B$48,IF(I215=50%,F215*G215*H215*F!$B$50,IF(I215=51%,F215*G215*H215*F!$B$51,IF(I215=52%,F215*G215*H215*F!$B$52,IF(I215=53%,F215*G215*H215*F!$B$53,IF(I215=54%,F215*G215*H215*F!$B$54,IF(I215=55%,F215*G215*H215*F!$B$55,IF(I215=56%,F215*G215*H215*F!$B$56,IF(I215=57%,F215*G215*H215*F!$B$57,IF(I215=58%,F215*G215*H215*F!$B$58,IF(I215=59%,F215*G215*H215*F!$B$59,IF(I215=60%,F215*G215*H215*F!$B$60,IF(I215=61%,F215*G215*H215*F!$B$61,IF(I215=62%,F215*G215*H215*F!$B$62,IF(I215=63%,F215*G215*H215*F!$B$63,IF(I215=64%,F215*G215*H215*F!$B$64,IF(I215=65%,F215*G215*H215*F!$B$65,IF(I215=66%,F215*G215*H215*F!$B$66,IF(I215=67%,F215*G215*H215*F!$B$67,IF(I215=68%,F215*G215*H215*F!$B$68,IF(I215=69%,F215*G215*H215*F!$B$69,IF(I215=70%,F215*G215*H215*F!$B$70,IF(I215=71%,F215*G215*H215*F!$B$71,IF(I215=72%,F215*G215*H215*F!$B$72,IF(I215=73%,F215*G215*H215*F!$B$73,IF(I215=74%,F215*G215*H215*F!$B$74,IF(I215=75%,F215*G215*H215*F!$B$75,IF(I215=76%,F215*G215*H215*F!$B$76,IF(I215=77%,F215*G215*H215*F!$B$77,IF(I215=78%,F215*G215*H215*F!$B$78,IF(I215=79%,F215*G215*H215*F!$B$79,IF(I215=80%,F215*G215*H215*F!$B$80,IF(I215=81%,F215*G215*H215*F!$B$81,IF(I215=82%,F215*G215*H215*F!$B$82,IF(I215=83%,F215*G215*H215*F!$B$83,IF(I215=84%,F215*G215*H215*F!$B$84,IF(I215=85%,F215*G215*H215*F!$B$85,IF(I215=86%,F215*G215*H215*F!$B$86,IF(I215=87%,F215*G215*H215*F!$B$87,IF(I215=88%,F215*G215*H215*F!$B$88,IF(I215=89%,F215*G215*H215*F!$B$89,IF(I215=90%,F215*G215*H215*F!$B$90,IF(I215=91%,F215*G215*H215*F!$B$91,IF(I215=92%,F215*G215*H215*F!$B$92,IF(I215=93%,F215*G215*H215*F!$B$93,IF(I215=94%,F215*G215*H215*F!$B$94,IF(I215=95%,F215*G215*H215*F!$B$95,IF(I215=96%,F215*G215*H215*F!$B$96,IF(I215=97%,F215*G215*H215*F!$B$97,IF(I215=98%,F215*G215*H215*F!$B$98,IF(I215=99%,F215*G215*H215*F!$B$99,IF(I215&gt;99%,F215*G215*H215*F!$B$100,))))))))))))))))))))))))))))))))))))))))))))))))))))))))+IF(M215&lt;30%,0,IF(M215&lt;35%,J215*K215*L215*F!$B$33,IF(M215&lt;40%,J215*K215*L215*F!$B$38,IF(M215&lt;45%,J215*K215*L215*F!$B$43,IF(M215&lt;50%,J215*K215*L215*F!$B$48,IF(M215=50%,J215*K215*L215*F!$B$50,IF(M215=51%,J215*K215*L215*F!$B$51,IF(M215=52%,J215*K215*L215*F!$B$52,IF(M215=53%,J215*K215*L215*F!$B$53,IF(M215=54%,J215*K215*L215*F!$B$54,IF(M215=55%,J215*K215*L215*F!$B$55,IF(M215=56%,J215*K215*L215*F!$B$56,IF(M215=57%,J215*K215*L215*F!$B$57,IF(M215=58%,J215*K215*L215*F!$B$58,IF(M215=59%,J215*K215*L215*F!$B$59,IF(M215=60%,J215*K215*L215*F!$B$60,IF(M215=61%,J215*K215*L215*F!$B$61,IF(M215=62%,J215*K215*L215*F!$B$62,IF(M215=63%,J215*K215*L215*F!$B$63,IF(M215=64%,J215*K215*L215*F!$B$64,IF(M215=65%,J215*K215*L215*F!$B$65,IF(M215=66%,J215*K215*L215*F!$B$66,IF(M215=67%,J215*K215*L215*F!$B$67,IF(M215=68%,J215*K215*L215*F!$B$68,IF(M215=69%,J215*K215*L215*F!$B$69,IF(M215=70%,J215*K215*L215*F!$B$70,IF(M215=71%,J215*K215*L215*F!$B$71,IF(M215=72%,J215*K215*L215*F!$B$72,IF(M215=73%,J215*K215*L215*F!$B$73,IF(M215=74%,J215*K215*L215*F!$B$74,IF(M215=75%,J215*K215*L215*F!$B$75,IF(M215=76%,J215*K215*L215*F!$B$76,IF(M215=77%,J215*K215*L215*F!$B$77,IF(M215=78%,J215*K215*L215*F!$B$78,IF(M215=79%,J215*K215*L215*F!$B$79,IF(M215=80%,J215*K215*L215*F!$B$80,IF(M215=81%,J215*K215*L215*F!$B$81,IF(M215=82%,J215*K215*L215*F!$B$82,IF(M215=83%,J215*K215*L215*F!$B$83,IF(M215=84%,J215*K215*L215*F!$B$84,IF(M215=85%,J215*K215*L215*F!$B$85,IF(M215=86%,J215*K215*L215*F!$B$86,IF(M215=87%,J215*K215*L215*F!$B$87,IF(M215=88%,J215*K215*L215*F!$B$88,IF(M215=89%,J215*K215*L215*F!$B$89,IF(M215=90%,J215*K215*L215*F!$B$90,IF(M215=91%,J215*K215*L215*F!$B$91,IF(M215=92%,J215*K215*L215*F!$B$92,IF(M215=93%,J215*K215*L215*F!$B$93,IF(M215=94%,J215*K215*L215*F!$B$94,IF(M215=95%,J215*K215*L215*F!$B$95,IF(M215=96%,J215*K215*L215*F!$B$96,IF(M215=97%,J215*K215*L215*F!$B$97,IF(M215=98%,J215*K215*L215*F!$B$98,IF(M215=99%,J215*K215*L215*F!$B$99,IF(M215&gt;99%,J215*K215*L215*F!$B$100,))))))))))))))))))))))))))))))))))))))))))))))))))))))))+IF(Q215&lt;30%,0,IF(Q215&lt;35%,N215*O215*P215*F!$B$33,IF(Q215&lt;40%,N215*O215*P215*F!$B$38,IF(Q215&lt;45%,N215*O215*P215*F!$B$43,IF(Q215&lt;50%,N215*O215*P215*F!$B$48,IF(Q215=50%,N215*O215*P215*F!$B$50,IF(Q215=51%,N215*O215*P215*F!$B$51,IF(Q215=52%,N215*O215*P215*F!$B$52,IF(Q215=53%,N215*O215*P215*F!$B$53,IF(Q215=54%,N215*O215*P215*F!$B$54,IF(Q215=55%,N215*O215*P215*F!$B$55,IF(Q215=56%,N215*O215*P215*F!$B$56,IF(Q215=57%,N215*O215*P215*F!$B$57,IF(Q215=58%,N215*O215*P215*F!$B$58,IF(Q215=59%,N215*O215*P215*F!$B$59,IF(Q215=60%,N215*O215*P215*F!$B$60,IF(Q215=61%,N215*O215*P215*F!$B$61,IF(Q215=62%,N215*O215*P215*F!$B$62,IF(Q215=63%,N215*O215*P215*F!$B$63,IF(Q215=64%,N215*O215*P215*F!$B$64,IF(Q215=65%,N215*O215*P215*F!$B$65,IF(Q215=66%,N215*O215*P215*F!$B$66,IF(Q215=67%,N215*O215*P215*F!$B$67,IF(Q215=68%,N215*O215*P215*F!$B$68,IF(Q215=69%,N215*O215*P215*F!$B$69,IF(Q215=70%,N215*O215*P215*F!$B$70,IF(Q215=71%,N215*O215*P215*F!$B$71,IF(Q215=72%,N215*O215*P215*F!$B$72,IF(Q215=73%,N215*O215*P215*F!$B$73,IF(Q215=74%,N215*O215*P215*F!$B$74,IF(Q215=75%,N215*O215*P215*F!$B$75,IF(Q215=76%,N215*O215*P215*F!$B$76,IF(Q215=77%,N215*O215*P215*F!$B$77,IF(Q215=78%,N215*O215*P215*F!$B$78,IF(Q215=79%,N215*O215*P215*F!$B$79,IF(Q215=80%,N215*O215*P215*F!$B$80,IF(Q215=81%,N215*O215*P215*F!$B$81,IF(Q215=82%,N215*O215*P215*F!$B$82,IF(Q215=83%,N215*O215*P215*F!$B$83,IF(Q215=84%,N215*O215*P215*F!$B$84,IF(Q215=85%,N215*O215*P215*F!$B$85,IF(Q215=86%,N215*O215*P215*F!$B$86,IF(Q215=87%,N215*O215*P215*F!$B$87,IF(Q215=88%,N215*O215*P215*F!$B$88,IF(Q215=89%,N215*O215*P215*F!$B$89,IF(Q215=90%,N215*O215*P215*F!$B$90,IF(Q215=91%,N215*O215*P215*F!$B$91,IF(Q215=92%,N215*O215*P215*F!$B$92,IF(Q215=93%,N215*O215*P215*F!$B$93,IF(Q215=94%,N215*O215*P215*F!$B$94,IF(Q215=95%,N215*O215*P215*F!$B$95,IF(Q215=96%,N215*O215*P215*F!$B$96,IF(Q215=97%,N215*O215*P215*F!$B$97,IF(Q215=98%,N215*O215*P215*F!$B$98,IF(Q215=99%,N215*O215*P215*F!$B$99,IF(Q215&gt;99%,N215*O215*P215*F!$B$100,))))))))))))))))))))))))))))))))))))))))))))))))))))))))+IF(U215&lt;30%,0,IF(U215&lt;35%,R215*S215*T215*F!$B$33,IF(U215&lt;40%,R215*S215*T215*F!$B$38,IF(U215&lt;45%,R215*S215*T215*F!$B$43,IF(U215&lt;50%,R215*S215*T215*F!$B$48,IF(U215=50%,R215*S215*T215*F!$B$50,IF(U215=51%,R215*S215*T215*F!$B$51,IF(U215=52%,R215*S215*T215*F!$B$52,IF(U215=53%,R215*S215*T215*F!$B$53,IF(U215=54%,R215*S215*T215*F!$B$54,IF(U215=55%,R215*S215*T215*F!$B$55,IF(U215=56%,R215*S215*T215*F!$B$56,IF(U215=57%,R215*S215*T215*F!$B$57,IF(U215=58%,R215*S215*T215*F!$B$58,IF(U215=59%,R215*S215*T215*F!$B$59,IF(U215=60%,R215*S215*T215*F!$B$60,IF(U215=61%,R215*S215*T215*F!$B$61,IF(U215=62%,R215*S215*T215*F!$B$62,IF(U215=63%,R215*S215*T215*F!$B$63,IF(U215=64%,R215*S215*T215*F!$B$64,IF(U215=65%,R215*S215*T215*F!$B$65,IF(U215=66%,R215*S215*T215*F!$B$66,IF(U215=67%,R215*S215*T215*F!$B$67,IF(U215=68%,R215*S215*T215*F!$B$68,IF(U215=69%,R215*S215*T215*F!$B$69,IF(U215=70%,R215*S215*T215*F!$B$70,IF(U215=71%,R215*S215*T215*F!$B$71,IF(U215=72%,R215*S215*T215*F!$B$72,IF(U215=73%,R215*S215*T215*F!$B$73,IF(U215=74%,R215*S215*T215*F!$B$74,IF(U215=75%,R215*S215*T215*F!$B$75,IF(U215=76%,R215*S215*T215*F!$B$76,IF(U215=77%,R215*S215*T215*F!$B$77,IF(U215=78%,R215*S215*T215*F!$B$78,IF(U215=79%,R215*S215*T215*F!$B$79,IF(U215=80%,R215*S215*T215*F!$B$80,IF(U215=81%,R215*S215*T215*F!$B$81,IF(U215=82%,R215*S215*T215*F!$B$82,IF(U215=83%,R215*S215*T215*F!$B$83,IF(U215=84%,R215*S215*T215*F!$B$84,IF(U215=85%,R215*S215*T215*F!$B$85,IF(U215=86%,R215*S215*T215*F!$B$86,IF(U215=87%,R215*S215*T215*F!$B$87,IF(U215=88%,R215*S215*T215*F!$B$88,IF(U215=89%,R215*S215*T215*F!$B$89,IF(U215=90%,R215*S215*T215*F!$B$90,IF(U215=91%,R215*S215*T215*F!$B$91,IF(U215=92%,R215*S215*T215*F!$B$92,IF(U215=93%,R215*S215*T215*F!$B$93,IF(U215=94%,R215*S215*T215*F!$B$94,IF(U215=95%,R215*S215*T215*F!$B$95,IF(U215=96%,R215*S215*T215*F!$B$96,IF(U215=97%,R215*S215*T215*F!$B$97,IF(U215=98%,R215*S215*T215*F!$B$98,IF(U215=99%,R215*S215*T215*F!$B$99,IF(U215&gt;99%,R215*S215*T215*F!$B$100)))))))))))))))))))))))))))))))))))))))))))))))))))))))))*IF(ISNUMBER(E215),E215,1)*IF(ISNUMBER(D215),D215,1)</f>
        <v>0</v>
      </c>
      <c r="AA215" s="6">
        <f>G215*H215+K215*L215+O215*P215+S215*T215</f>
        <v>0</v>
      </c>
      <c r="AB215" s="115">
        <f>(H215*(IF(I215&lt;45%,0.5,IF(I215&lt;55%,0.8,IF(I215&lt;65%,0.9,IF(I215&lt;75%,1,IF(I215&lt;85%,1.1,1.2))))))+L215*(IF(M215&lt;45%,0.5,IF(M215&lt;55%,0.8,IF(M215&lt;65%,0.9,IF(M215&lt;75%,1,IF(M215&lt;85%,1.1,1.2))))))+P215*(IF(Q215&lt;45%,0.5,IF(Q215&lt;55%,0.8,IF(Q215&lt;65%,0.9,IF(Q215&lt;75%,1,IF(Q215&lt;85%,1.1,1.2))))))+T215*(IF(U215&lt;45%,0.5,IF(U215&lt;55%,0.8,IF(U215&lt;65%,0.9,IF(U215&lt;75%,1,IF(U215&lt;85%,1.1,1.2)))))))*IF(D215&gt;=0.8,6,IF(D215&lt;=0.4,1.5,3))</f>
        <v>0</v>
      </c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</row>
    <row r="216" spans="1:62" x14ac:dyDescent="0.25">
      <c r="A216" s="1125"/>
      <c r="B216" s="86" t="str">
        <f t="shared" ref="B216:E216" si="454">IF(B154="","",B154)</f>
        <v/>
      </c>
      <c r="C216" s="84" t="str">
        <f t="shared" si="454"/>
        <v/>
      </c>
      <c r="D216" s="63">
        <f t="shared" si="449"/>
        <v>0</v>
      </c>
      <c r="E216" s="85" t="str">
        <f t="shared" si="454"/>
        <v/>
      </c>
      <c r="F216" s="150"/>
      <c r="G216" s="100"/>
      <c r="H216" s="100"/>
      <c r="I216" s="101">
        <f t="shared" si="444"/>
        <v>0</v>
      </c>
      <c r="J216" s="150"/>
      <c r="K216" s="100"/>
      <c r="L216" s="100"/>
      <c r="M216" s="102">
        <f t="shared" si="445"/>
        <v>0</v>
      </c>
      <c r="N216" s="150"/>
      <c r="O216" s="100"/>
      <c r="P216" s="100"/>
      <c r="Q216" s="102">
        <f t="shared" si="446"/>
        <v>0</v>
      </c>
      <c r="R216" s="150"/>
      <c r="S216" s="100"/>
      <c r="T216" s="100"/>
      <c r="U216" s="101">
        <f t="shared" si="447"/>
        <v>0</v>
      </c>
      <c r="V216" s="110">
        <f t="shared" si="450"/>
        <v>0</v>
      </c>
      <c r="W216" s="111">
        <f t="shared" si="451"/>
        <v>0</v>
      </c>
      <c r="X216" s="53">
        <f>ROUND(IFERROR((W216/(Y216*IF(ISNUMBER(E216),E216,1))),0),2)</f>
        <v>0</v>
      </c>
      <c r="Y216" s="90" t="str">
        <f t="shared" si="392"/>
        <v/>
      </c>
      <c r="Z216" s="5">
        <f>(IF(I216&lt;30%,0,IF(I216&lt;35%,F216*G216*H216*F!$B$33,IF(I216&lt;40%,F216*G216*H216*F!$B$38,IF(I216&lt;45%,F216*G216*H216*F!$B$43,IF(I216&lt;50%,F216*G216*H216*F!$B$48,IF(I216=50%,F216*G216*H216*F!$B$50,IF(I216=51%,F216*G216*H216*F!$B$51,IF(I216=52%,F216*G216*H216*F!$B$52,IF(I216=53%,F216*G216*H216*F!$B$53,IF(I216=54%,F216*G216*H216*F!$B$54,IF(I216=55%,F216*G216*H216*F!$B$55,IF(I216=56%,F216*G216*H216*F!$B$56,IF(I216=57%,F216*G216*H216*F!$B$57,IF(I216=58%,F216*G216*H216*F!$B$58,IF(I216=59%,F216*G216*H216*F!$B$59,IF(I216=60%,F216*G216*H216*F!$B$60,IF(I216=61%,F216*G216*H216*F!$B$61,IF(I216=62%,F216*G216*H216*F!$B$62,IF(I216=63%,F216*G216*H216*F!$B$63,IF(I216=64%,F216*G216*H216*F!$B$64,IF(I216=65%,F216*G216*H216*F!$B$65,IF(I216=66%,F216*G216*H216*F!$B$66,IF(I216=67%,F216*G216*H216*F!$B$67,IF(I216=68%,F216*G216*H216*F!$B$68,IF(I216=69%,F216*G216*H216*F!$B$69,IF(I216=70%,F216*G216*H216*F!$B$70,IF(I216=71%,F216*G216*H216*F!$B$71,IF(I216=72%,F216*G216*H216*F!$B$72,IF(I216=73%,F216*G216*H216*F!$B$73,IF(I216=74%,F216*G216*H216*F!$B$74,IF(I216=75%,F216*G216*H216*F!$B$75,IF(I216=76%,F216*G216*H216*F!$B$76,IF(I216=77%,F216*G216*H216*F!$B$77,IF(I216=78%,F216*G216*H216*F!$B$78,IF(I216=79%,F216*G216*H216*F!$B$79,IF(I216=80%,F216*G216*H216*F!$B$80,IF(I216=81%,F216*G216*H216*F!$B$81,IF(I216=82%,F216*G216*H216*F!$B$82,IF(I216=83%,F216*G216*H216*F!$B$83,IF(I216=84%,F216*G216*H216*F!$B$84,IF(I216=85%,F216*G216*H216*F!$B$85,IF(I216=86%,F216*G216*H216*F!$B$86,IF(I216=87%,F216*G216*H216*F!$B$87,IF(I216=88%,F216*G216*H216*F!$B$88,IF(I216=89%,F216*G216*H216*F!$B$89,IF(I216=90%,F216*G216*H216*F!$B$90,IF(I216=91%,F216*G216*H216*F!$B$91,IF(I216=92%,F216*G216*H216*F!$B$92,IF(I216=93%,F216*G216*H216*F!$B$93,IF(I216=94%,F216*G216*H216*F!$B$94,IF(I216=95%,F216*G216*H216*F!$B$95,IF(I216=96%,F216*G216*H216*F!$B$96,IF(I216=97%,F216*G216*H216*F!$B$97,IF(I216=98%,F216*G216*H216*F!$B$98,IF(I216=99%,F216*G216*H216*F!$B$99,IF(I216&gt;99%,F216*G216*H216*F!$B$100,))))))))))))))))))))))))))))))))))))))))))))))))))))))))+IF(M216&lt;30%,0,IF(M216&lt;35%,J216*K216*L216*F!$B$33,IF(M216&lt;40%,J216*K216*L216*F!$B$38,IF(M216&lt;45%,J216*K216*L216*F!$B$43,IF(M216&lt;50%,J216*K216*L216*F!$B$48,IF(M216=50%,J216*K216*L216*F!$B$50,IF(M216=51%,J216*K216*L216*F!$B$51,IF(M216=52%,J216*K216*L216*F!$B$52,IF(M216=53%,J216*K216*L216*F!$B$53,IF(M216=54%,J216*K216*L216*F!$B$54,IF(M216=55%,J216*K216*L216*F!$B$55,IF(M216=56%,J216*K216*L216*F!$B$56,IF(M216=57%,J216*K216*L216*F!$B$57,IF(M216=58%,J216*K216*L216*F!$B$58,IF(M216=59%,J216*K216*L216*F!$B$59,IF(M216=60%,J216*K216*L216*F!$B$60,IF(M216=61%,J216*K216*L216*F!$B$61,IF(M216=62%,J216*K216*L216*F!$B$62,IF(M216=63%,J216*K216*L216*F!$B$63,IF(M216=64%,J216*K216*L216*F!$B$64,IF(M216=65%,J216*K216*L216*F!$B$65,IF(M216=66%,J216*K216*L216*F!$B$66,IF(M216=67%,J216*K216*L216*F!$B$67,IF(M216=68%,J216*K216*L216*F!$B$68,IF(M216=69%,J216*K216*L216*F!$B$69,IF(M216=70%,J216*K216*L216*F!$B$70,IF(M216=71%,J216*K216*L216*F!$B$71,IF(M216=72%,J216*K216*L216*F!$B$72,IF(M216=73%,J216*K216*L216*F!$B$73,IF(M216=74%,J216*K216*L216*F!$B$74,IF(M216=75%,J216*K216*L216*F!$B$75,IF(M216=76%,J216*K216*L216*F!$B$76,IF(M216=77%,J216*K216*L216*F!$B$77,IF(M216=78%,J216*K216*L216*F!$B$78,IF(M216=79%,J216*K216*L216*F!$B$79,IF(M216=80%,J216*K216*L216*F!$B$80,IF(M216=81%,J216*K216*L216*F!$B$81,IF(M216=82%,J216*K216*L216*F!$B$82,IF(M216=83%,J216*K216*L216*F!$B$83,IF(M216=84%,J216*K216*L216*F!$B$84,IF(M216=85%,J216*K216*L216*F!$B$85,IF(M216=86%,J216*K216*L216*F!$B$86,IF(M216=87%,J216*K216*L216*F!$B$87,IF(M216=88%,J216*K216*L216*F!$B$88,IF(M216=89%,J216*K216*L216*F!$B$89,IF(M216=90%,J216*K216*L216*F!$B$90,IF(M216=91%,J216*K216*L216*F!$B$91,IF(M216=92%,J216*K216*L216*F!$B$92,IF(M216=93%,J216*K216*L216*F!$B$93,IF(M216=94%,J216*K216*L216*F!$B$94,IF(M216=95%,J216*K216*L216*F!$B$95,IF(M216=96%,J216*K216*L216*F!$B$96,IF(M216=97%,J216*K216*L216*F!$B$97,IF(M216=98%,J216*K216*L216*F!$B$98,IF(M216=99%,J216*K216*L216*F!$B$99,IF(M216&gt;99%,J216*K216*L216*F!$B$100,))))))))))))))))))))))))))))))))))))))))))))))))))))))))+IF(Q216&lt;30%,0,IF(Q216&lt;35%,N216*O216*P216*F!$B$33,IF(Q216&lt;40%,N216*O216*P216*F!$B$38,IF(Q216&lt;45%,N216*O216*P216*F!$B$43,IF(Q216&lt;50%,N216*O216*P216*F!$B$48,IF(Q216=50%,N216*O216*P216*F!$B$50,IF(Q216=51%,N216*O216*P216*F!$B$51,IF(Q216=52%,N216*O216*P216*F!$B$52,IF(Q216=53%,N216*O216*P216*F!$B$53,IF(Q216=54%,N216*O216*P216*F!$B$54,IF(Q216=55%,N216*O216*P216*F!$B$55,IF(Q216=56%,N216*O216*P216*F!$B$56,IF(Q216=57%,N216*O216*P216*F!$B$57,IF(Q216=58%,N216*O216*P216*F!$B$58,IF(Q216=59%,N216*O216*P216*F!$B$59,IF(Q216=60%,N216*O216*P216*F!$B$60,IF(Q216=61%,N216*O216*P216*F!$B$61,IF(Q216=62%,N216*O216*P216*F!$B$62,IF(Q216=63%,N216*O216*P216*F!$B$63,IF(Q216=64%,N216*O216*P216*F!$B$64,IF(Q216=65%,N216*O216*P216*F!$B$65,IF(Q216=66%,N216*O216*P216*F!$B$66,IF(Q216=67%,N216*O216*P216*F!$B$67,IF(Q216=68%,N216*O216*P216*F!$B$68,IF(Q216=69%,N216*O216*P216*F!$B$69,IF(Q216=70%,N216*O216*P216*F!$B$70,IF(Q216=71%,N216*O216*P216*F!$B$71,IF(Q216=72%,N216*O216*P216*F!$B$72,IF(Q216=73%,N216*O216*P216*F!$B$73,IF(Q216=74%,N216*O216*P216*F!$B$74,IF(Q216=75%,N216*O216*P216*F!$B$75,IF(Q216=76%,N216*O216*P216*F!$B$76,IF(Q216=77%,N216*O216*P216*F!$B$77,IF(Q216=78%,N216*O216*P216*F!$B$78,IF(Q216=79%,N216*O216*P216*F!$B$79,IF(Q216=80%,N216*O216*P216*F!$B$80,IF(Q216=81%,N216*O216*P216*F!$B$81,IF(Q216=82%,N216*O216*P216*F!$B$82,IF(Q216=83%,N216*O216*P216*F!$B$83,IF(Q216=84%,N216*O216*P216*F!$B$84,IF(Q216=85%,N216*O216*P216*F!$B$85,IF(Q216=86%,N216*O216*P216*F!$B$86,IF(Q216=87%,N216*O216*P216*F!$B$87,IF(Q216=88%,N216*O216*P216*F!$B$88,IF(Q216=89%,N216*O216*P216*F!$B$89,IF(Q216=90%,N216*O216*P216*F!$B$90,IF(Q216=91%,N216*O216*P216*F!$B$91,IF(Q216=92%,N216*O216*P216*F!$B$92,IF(Q216=93%,N216*O216*P216*F!$B$93,IF(Q216=94%,N216*O216*P216*F!$B$94,IF(Q216=95%,N216*O216*P216*F!$B$95,IF(Q216=96%,N216*O216*P216*F!$B$96,IF(Q216=97%,N216*O216*P216*F!$B$97,IF(Q216=98%,N216*O216*P216*F!$B$98,IF(Q216=99%,N216*O216*P216*F!$B$99,IF(Q216&gt;99%,N216*O216*P216*F!$B$100,))))))))))))))))))))))))))))))))))))))))))))))))))))))))+IF(U216&lt;30%,0,IF(U216&lt;35%,R216*S216*T216*F!$B$33,IF(U216&lt;40%,R216*S216*T216*F!$B$38,IF(U216&lt;45%,R216*S216*T216*F!$B$43,IF(U216&lt;50%,R216*S216*T216*F!$B$48,IF(U216=50%,R216*S216*T216*F!$B$50,IF(U216=51%,R216*S216*T216*F!$B$51,IF(U216=52%,R216*S216*T216*F!$B$52,IF(U216=53%,R216*S216*T216*F!$B$53,IF(U216=54%,R216*S216*T216*F!$B$54,IF(U216=55%,R216*S216*T216*F!$B$55,IF(U216=56%,R216*S216*T216*F!$B$56,IF(U216=57%,R216*S216*T216*F!$B$57,IF(U216=58%,R216*S216*T216*F!$B$58,IF(U216=59%,R216*S216*T216*F!$B$59,IF(U216=60%,R216*S216*T216*F!$B$60,IF(U216=61%,R216*S216*T216*F!$B$61,IF(U216=62%,R216*S216*T216*F!$B$62,IF(U216=63%,R216*S216*T216*F!$B$63,IF(U216=64%,R216*S216*T216*F!$B$64,IF(U216=65%,R216*S216*T216*F!$B$65,IF(U216=66%,R216*S216*T216*F!$B$66,IF(U216=67%,R216*S216*T216*F!$B$67,IF(U216=68%,R216*S216*T216*F!$B$68,IF(U216=69%,R216*S216*T216*F!$B$69,IF(U216=70%,R216*S216*T216*F!$B$70,IF(U216=71%,R216*S216*T216*F!$B$71,IF(U216=72%,R216*S216*T216*F!$B$72,IF(U216=73%,R216*S216*T216*F!$B$73,IF(U216=74%,R216*S216*T216*F!$B$74,IF(U216=75%,R216*S216*T216*F!$B$75,IF(U216=76%,R216*S216*T216*F!$B$76,IF(U216=77%,R216*S216*T216*F!$B$77,IF(U216=78%,R216*S216*T216*F!$B$78,IF(U216=79%,R216*S216*T216*F!$B$79,IF(U216=80%,R216*S216*T216*F!$B$80,IF(U216=81%,R216*S216*T216*F!$B$81,IF(U216=82%,R216*S216*T216*F!$B$82,IF(U216=83%,R216*S216*T216*F!$B$83,IF(U216=84%,R216*S216*T216*F!$B$84,IF(U216=85%,R216*S216*T216*F!$B$85,IF(U216=86%,R216*S216*T216*F!$B$86,IF(U216=87%,R216*S216*T216*F!$B$87,IF(U216=88%,R216*S216*T216*F!$B$88,IF(U216=89%,R216*S216*T216*F!$B$89,IF(U216=90%,R216*S216*T216*F!$B$90,IF(U216=91%,R216*S216*T216*F!$B$91,IF(U216=92%,R216*S216*T216*F!$B$92,IF(U216=93%,R216*S216*T216*F!$B$93,IF(U216=94%,R216*S216*T216*F!$B$94,IF(U216=95%,R216*S216*T216*F!$B$95,IF(U216=96%,R216*S216*T216*F!$B$96,IF(U216=97%,R216*S216*T216*F!$B$97,IF(U216=98%,R216*S216*T216*F!$B$98,IF(U216=99%,R216*S216*T216*F!$B$99,IF(U216&gt;99%,R216*S216*T216*F!$B$100)))))))))))))))))))))))))))))))))))))))))))))))))))))))))*IF(ISNUMBER(E216),E216,1)*IF(ISNUMBER(D216),D216,1)</f>
        <v>0</v>
      </c>
      <c r="AA216" s="5">
        <f>G216*H216+K216*L216+O216*P216+S216*T216</f>
        <v>0</v>
      </c>
      <c r="AB216" s="112">
        <f>(H216*(IF(I216&lt;45%,0.5,IF(I216&lt;55%,0.8,IF(I216&lt;65%,0.9,IF(I216&lt;75%,1,IF(I216&lt;85%,1.1,1.2))))))+L216*(IF(M216&lt;45%,0.5,IF(M216&lt;55%,0.8,IF(M216&lt;65%,0.9,IF(M216&lt;75%,1,IF(M216&lt;85%,1.1,1.2))))))+P216*(IF(Q216&lt;45%,0.5,IF(Q216&lt;55%,0.8,IF(Q216&lt;65%,0.9,IF(Q216&lt;75%,1,IF(Q216&lt;85%,1.1,1.2))))))+T216*(IF(U216&lt;45%,0.5,IF(U216&lt;55%,0.8,IF(U216&lt;65%,0.9,IF(U216&lt;75%,1,IF(U216&lt;85%,1.1,1.2)))))))*IF(D216&gt;=0.8,6,IF(D216&lt;=0.4,1.5,3))</f>
        <v>0</v>
      </c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</row>
    <row r="217" spans="1:62" x14ac:dyDescent="0.25">
      <c r="A217" s="1125"/>
      <c r="B217" s="86" t="str">
        <f t="shared" ref="B217:E217" si="455">IF(B155="","",B155)</f>
        <v/>
      </c>
      <c r="C217" s="84" t="str">
        <f t="shared" si="455"/>
        <v/>
      </c>
      <c r="D217" s="63">
        <f t="shared" si="449"/>
        <v>0</v>
      </c>
      <c r="E217" s="85" t="str">
        <f t="shared" si="455"/>
        <v/>
      </c>
      <c r="F217" s="152"/>
      <c r="G217" s="94"/>
      <c r="H217" s="94"/>
      <c r="I217" s="93">
        <f t="shared" si="444"/>
        <v>0</v>
      </c>
      <c r="J217" s="152"/>
      <c r="K217" s="94"/>
      <c r="L217" s="94"/>
      <c r="M217" s="95">
        <f t="shared" si="445"/>
        <v>0</v>
      </c>
      <c r="N217" s="152"/>
      <c r="O217" s="94"/>
      <c r="P217" s="94"/>
      <c r="Q217" s="95">
        <f t="shared" si="446"/>
        <v>0</v>
      </c>
      <c r="R217" s="152"/>
      <c r="S217" s="94"/>
      <c r="T217" s="94"/>
      <c r="U217" s="93">
        <f t="shared" si="447"/>
        <v>0</v>
      </c>
      <c r="V217" s="113">
        <f t="shared" si="450"/>
        <v>0</v>
      </c>
      <c r="W217" s="114">
        <f t="shared" si="451"/>
        <v>0</v>
      </c>
      <c r="X217" s="36">
        <f t="shared" ref="X217" si="456">ROUND(IFERROR((W217/(Y217*IF(ISNUMBER(E217),E217,1))),0),2)</f>
        <v>0</v>
      </c>
      <c r="Y217" s="90" t="str">
        <f t="shared" si="392"/>
        <v/>
      </c>
      <c r="Z217" s="6">
        <f>(IF(I217&lt;30%,0,IF(I217&lt;35%,F217*G217*H217*F!$B$33,IF(I217&lt;40%,F217*G217*H217*F!$B$38,IF(I217&lt;45%,F217*G217*H217*F!$B$43,IF(I217&lt;50%,F217*G217*H217*F!$B$48,IF(I217=50%,F217*G217*H217*F!$B$50,IF(I217=51%,F217*G217*H217*F!$B$51,IF(I217=52%,F217*G217*H217*F!$B$52,IF(I217=53%,F217*G217*H217*F!$B$53,IF(I217=54%,F217*G217*H217*F!$B$54,IF(I217=55%,F217*G217*H217*F!$B$55,IF(I217=56%,F217*G217*H217*F!$B$56,IF(I217=57%,F217*G217*H217*F!$B$57,IF(I217=58%,F217*G217*H217*F!$B$58,IF(I217=59%,F217*G217*H217*F!$B$59,IF(I217=60%,F217*G217*H217*F!$B$60,IF(I217=61%,F217*G217*H217*F!$B$61,IF(I217=62%,F217*G217*H217*F!$B$62,IF(I217=63%,F217*G217*H217*F!$B$63,IF(I217=64%,F217*G217*H217*F!$B$64,IF(I217=65%,F217*G217*H217*F!$B$65,IF(I217=66%,F217*G217*H217*F!$B$66,IF(I217=67%,F217*G217*H217*F!$B$67,IF(I217=68%,F217*G217*H217*F!$B$68,IF(I217=69%,F217*G217*H217*F!$B$69,IF(I217=70%,F217*G217*H217*F!$B$70,IF(I217=71%,F217*G217*H217*F!$B$71,IF(I217=72%,F217*G217*H217*F!$B$72,IF(I217=73%,F217*G217*H217*F!$B$73,IF(I217=74%,F217*G217*H217*F!$B$74,IF(I217=75%,F217*G217*H217*F!$B$75,IF(I217=76%,F217*G217*H217*F!$B$76,IF(I217=77%,F217*G217*H217*F!$B$77,IF(I217=78%,F217*G217*H217*F!$B$78,IF(I217=79%,F217*G217*H217*F!$B$79,IF(I217=80%,F217*G217*H217*F!$B$80,IF(I217=81%,F217*G217*H217*F!$B$81,IF(I217=82%,F217*G217*H217*F!$B$82,IF(I217=83%,F217*G217*H217*F!$B$83,IF(I217=84%,F217*G217*H217*F!$B$84,IF(I217=85%,F217*G217*H217*F!$B$85,IF(I217=86%,F217*G217*H217*F!$B$86,IF(I217=87%,F217*G217*H217*F!$B$87,IF(I217=88%,F217*G217*H217*F!$B$88,IF(I217=89%,F217*G217*H217*F!$B$89,IF(I217=90%,F217*G217*H217*F!$B$90,IF(I217=91%,F217*G217*H217*F!$B$91,IF(I217=92%,F217*G217*H217*F!$B$92,IF(I217=93%,F217*G217*H217*F!$B$93,IF(I217=94%,F217*G217*H217*F!$B$94,IF(I217=95%,F217*G217*H217*F!$B$95,IF(I217=96%,F217*G217*H217*F!$B$96,IF(I217=97%,F217*G217*H217*F!$B$97,IF(I217=98%,F217*G217*H217*F!$B$98,IF(I217=99%,F217*G217*H217*F!$B$99,IF(I217&gt;99%,F217*G217*H217*F!$B$100,))))))))))))))))))))))))))))))))))))))))))))))))))))))))+IF(M217&lt;30%,0,IF(M217&lt;35%,J217*K217*L217*F!$B$33,IF(M217&lt;40%,J217*K217*L217*F!$B$38,IF(M217&lt;45%,J217*K217*L217*F!$B$43,IF(M217&lt;50%,J217*K217*L217*F!$B$48,IF(M217=50%,J217*K217*L217*F!$B$50,IF(M217=51%,J217*K217*L217*F!$B$51,IF(M217=52%,J217*K217*L217*F!$B$52,IF(M217=53%,J217*K217*L217*F!$B$53,IF(M217=54%,J217*K217*L217*F!$B$54,IF(M217=55%,J217*K217*L217*F!$B$55,IF(M217=56%,J217*K217*L217*F!$B$56,IF(M217=57%,J217*K217*L217*F!$B$57,IF(M217=58%,J217*K217*L217*F!$B$58,IF(M217=59%,J217*K217*L217*F!$B$59,IF(M217=60%,J217*K217*L217*F!$B$60,IF(M217=61%,J217*K217*L217*F!$B$61,IF(M217=62%,J217*K217*L217*F!$B$62,IF(M217=63%,J217*K217*L217*F!$B$63,IF(M217=64%,J217*K217*L217*F!$B$64,IF(M217=65%,J217*K217*L217*F!$B$65,IF(M217=66%,J217*K217*L217*F!$B$66,IF(M217=67%,J217*K217*L217*F!$B$67,IF(M217=68%,J217*K217*L217*F!$B$68,IF(M217=69%,J217*K217*L217*F!$B$69,IF(M217=70%,J217*K217*L217*F!$B$70,IF(M217=71%,J217*K217*L217*F!$B$71,IF(M217=72%,J217*K217*L217*F!$B$72,IF(M217=73%,J217*K217*L217*F!$B$73,IF(M217=74%,J217*K217*L217*F!$B$74,IF(M217=75%,J217*K217*L217*F!$B$75,IF(M217=76%,J217*K217*L217*F!$B$76,IF(M217=77%,J217*K217*L217*F!$B$77,IF(M217=78%,J217*K217*L217*F!$B$78,IF(M217=79%,J217*K217*L217*F!$B$79,IF(M217=80%,J217*K217*L217*F!$B$80,IF(M217=81%,J217*K217*L217*F!$B$81,IF(M217=82%,J217*K217*L217*F!$B$82,IF(M217=83%,J217*K217*L217*F!$B$83,IF(M217=84%,J217*K217*L217*F!$B$84,IF(M217=85%,J217*K217*L217*F!$B$85,IF(M217=86%,J217*K217*L217*F!$B$86,IF(M217=87%,J217*K217*L217*F!$B$87,IF(M217=88%,J217*K217*L217*F!$B$88,IF(M217=89%,J217*K217*L217*F!$B$89,IF(M217=90%,J217*K217*L217*F!$B$90,IF(M217=91%,J217*K217*L217*F!$B$91,IF(M217=92%,J217*K217*L217*F!$B$92,IF(M217=93%,J217*K217*L217*F!$B$93,IF(M217=94%,J217*K217*L217*F!$B$94,IF(M217=95%,J217*K217*L217*F!$B$95,IF(M217=96%,J217*K217*L217*F!$B$96,IF(M217=97%,J217*K217*L217*F!$B$97,IF(M217=98%,J217*K217*L217*F!$B$98,IF(M217=99%,J217*K217*L217*F!$B$99,IF(M217&gt;99%,J217*K217*L217*F!$B$100,))))))))))))))))))))))))))))))))))))))))))))))))))))))))+IF(Q217&lt;30%,0,IF(Q217&lt;35%,N217*O217*P217*F!$B$33,IF(Q217&lt;40%,N217*O217*P217*F!$B$38,IF(Q217&lt;45%,N217*O217*P217*F!$B$43,IF(Q217&lt;50%,N217*O217*P217*F!$B$48,IF(Q217=50%,N217*O217*P217*F!$B$50,IF(Q217=51%,N217*O217*P217*F!$B$51,IF(Q217=52%,N217*O217*P217*F!$B$52,IF(Q217=53%,N217*O217*P217*F!$B$53,IF(Q217=54%,N217*O217*P217*F!$B$54,IF(Q217=55%,N217*O217*P217*F!$B$55,IF(Q217=56%,N217*O217*P217*F!$B$56,IF(Q217=57%,N217*O217*P217*F!$B$57,IF(Q217=58%,N217*O217*P217*F!$B$58,IF(Q217=59%,N217*O217*P217*F!$B$59,IF(Q217=60%,N217*O217*P217*F!$B$60,IF(Q217=61%,N217*O217*P217*F!$B$61,IF(Q217=62%,N217*O217*P217*F!$B$62,IF(Q217=63%,N217*O217*P217*F!$B$63,IF(Q217=64%,N217*O217*P217*F!$B$64,IF(Q217=65%,N217*O217*P217*F!$B$65,IF(Q217=66%,N217*O217*P217*F!$B$66,IF(Q217=67%,N217*O217*P217*F!$B$67,IF(Q217=68%,N217*O217*P217*F!$B$68,IF(Q217=69%,N217*O217*P217*F!$B$69,IF(Q217=70%,N217*O217*P217*F!$B$70,IF(Q217=71%,N217*O217*P217*F!$B$71,IF(Q217=72%,N217*O217*P217*F!$B$72,IF(Q217=73%,N217*O217*P217*F!$B$73,IF(Q217=74%,N217*O217*P217*F!$B$74,IF(Q217=75%,N217*O217*P217*F!$B$75,IF(Q217=76%,N217*O217*P217*F!$B$76,IF(Q217=77%,N217*O217*P217*F!$B$77,IF(Q217=78%,N217*O217*P217*F!$B$78,IF(Q217=79%,N217*O217*P217*F!$B$79,IF(Q217=80%,N217*O217*P217*F!$B$80,IF(Q217=81%,N217*O217*P217*F!$B$81,IF(Q217=82%,N217*O217*P217*F!$B$82,IF(Q217=83%,N217*O217*P217*F!$B$83,IF(Q217=84%,N217*O217*P217*F!$B$84,IF(Q217=85%,N217*O217*P217*F!$B$85,IF(Q217=86%,N217*O217*P217*F!$B$86,IF(Q217=87%,N217*O217*P217*F!$B$87,IF(Q217=88%,N217*O217*P217*F!$B$88,IF(Q217=89%,N217*O217*P217*F!$B$89,IF(Q217=90%,N217*O217*P217*F!$B$90,IF(Q217=91%,N217*O217*P217*F!$B$91,IF(Q217=92%,N217*O217*P217*F!$B$92,IF(Q217=93%,N217*O217*P217*F!$B$93,IF(Q217=94%,N217*O217*P217*F!$B$94,IF(Q217=95%,N217*O217*P217*F!$B$95,IF(Q217=96%,N217*O217*P217*F!$B$96,IF(Q217=97%,N217*O217*P217*F!$B$97,IF(Q217=98%,N217*O217*P217*F!$B$98,IF(Q217=99%,N217*O217*P217*F!$B$99,IF(Q217&gt;99%,N217*O217*P217*F!$B$100,))))))))))))))))))))))))))))))))))))))))))))))))))))))))+IF(U217&lt;30%,0,IF(U217&lt;35%,R217*S217*T217*F!$B$33,IF(U217&lt;40%,R217*S217*T217*F!$B$38,IF(U217&lt;45%,R217*S217*T217*F!$B$43,IF(U217&lt;50%,R217*S217*T217*F!$B$48,IF(U217=50%,R217*S217*T217*F!$B$50,IF(U217=51%,R217*S217*T217*F!$B$51,IF(U217=52%,R217*S217*T217*F!$B$52,IF(U217=53%,R217*S217*T217*F!$B$53,IF(U217=54%,R217*S217*T217*F!$B$54,IF(U217=55%,R217*S217*T217*F!$B$55,IF(U217=56%,R217*S217*T217*F!$B$56,IF(U217=57%,R217*S217*T217*F!$B$57,IF(U217=58%,R217*S217*T217*F!$B$58,IF(U217=59%,R217*S217*T217*F!$B$59,IF(U217=60%,R217*S217*T217*F!$B$60,IF(U217=61%,R217*S217*T217*F!$B$61,IF(U217=62%,R217*S217*T217*F!$B$62,IF(U217=63%,R217*S217*T217*F!$B$63,IF(U217=64%,R217*S217*T217*F!$B$64,IF(U217=65%,R217*S217*T217*F!$B$65,IF(U217=66%,R217*S217*T217*F!$B$66,IF(U217=67%,R217*S217*T217*F!$B$67,IF(U217=68%,R217*S217*T217*F!$B$68,IF(U217=69%,R217*S217*T217*F!$B$69,IF(U217=70%,R217*S217*T217*F!$B$70,IF(U217=71%,R217*S217*T217*F!$B$71,IF(U217=72%,R217*S217*T217*F!$B$72,IF(U217=73%,R217*S217*T217*F!$B$73,IF(U217=74%,R217*S217*T217*F!$B$74,IF(U217=75%,R217*S217*T217*F!$B$75,IF(U217=76%,R217*S217*T217*F!$B$76,IF(U217=77%,R217*S217*T217*F!$B$77,IF(U217=78%,R217*S217*T217*F!$B$78,IF(U217=79%,R217*S217*T217*F!$B$79,IF(U217=80%,R217*S217*T217*F!$B$80,IF(U217=81%,R217*S217*T217*F!$B$81,IF(U217=82%,R217*S217*T217*F!$B$82,IF(U217=83%,R217*S217*T217*F!$B$83,IF(U217=84%,R217*S217*T217*F!$B$84,IF(U217=85%,R217*S217*T217*F!$B$85,IF(U217=86%,R217*S217*T217*F!$B$86,IF(U217=87%,R217*S217*T217*F!$B$87,IF(U217=88%,R217*S217*T217*F!$B$88,IF(U217=89%,R217*S217*T217*F!$B$89,IF(U217=90%,R217*S217*T217*F!$B$90,IF(U217=91%,R217*S217*T217*F!$B$91,IF(U217=92%,R217*S217*T217*F!$B$92,IF(U217=93%,R217*S217*T217*F!$B$93,IF(U217=94%,R217*S217*T217*F!$B$94,IF(U217=95%,R217*S217*T217*F!$B$95,IF(U217=96%,R217*S217*T217*F!$B$96,IF(U217=97%,R217*S217*T217*F!$B$97,IF(U217=98%,R217*S217*T217*F!$B$98,IF(U217=99%,R217*S217*T217*F!$B$99,IF(U217&gt;99%,R217*S217*T217*F!$B$100)))))))))))))))))))))))))))))))))))))))))))))))))))))))))*IF(ISNUMBER(E217),E217,1)*IF(ISNUMBER(D217),D217,1)</f>
        <v>0</v>
      </c>
      <c r="AA217" s="6">
        <f>G217*H217+K217*L217+O217*P217+S217*T217</f>
        <v>0</v>
      </c>
      <c r="AB217" s="115">
        <f>(H217*(IF(I217&lt;45%,0.5,IF(I217&lt;55%,0.8,IF(I217&lt;65%,0.9,IF(I217&lt;75%,1,IF(I217&lt;85%,1.1,1.2))))))+L217*(IF(M217&lt;45%,0.5,IF(M217&lt;55%,0.8,IF(M217&lt;65%,0.9,IF(M217&lt;75%,1,IF(M217&lt;85%,1.1,1.2))))))+P217*(IF(Q217&lt;45%,0.5,IF(Q217&lt;55%,0.8,IF(Q217&lt;65%,0.9,IF(Q217&lt;75%,1,IF(Q217&lt;85%,1.1,1.2))))))+T217*(IF(U217&lt;45%,0.5,IF(U217&lt;55%,0.8,IF(U217&lt;65%,0.9,IF(U217&lt;75%,1,IF(U217&lt;85%,1.1,1.2)))))))*IF(D217&gt;=0.8,6,IF(D217&lt;=0.4,1.5,3))</f>
        <v>0</v>
      </c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</row>
    <row r="218" spans="1:62" x14ac:dyDescent="0.25">
      <c r="A218" s="1125"/>
      <c r="B218" s="86"/>
      <c r="C218" s="84"/>
      <c r="D218" s="134">
        <f>ROUND(IFERROR((D213*(G213*H213+K213*L213+O213*P213+S213*T213)+D214*(G214*H214+K214*L214+O214*P214+S214*T214)+D215*(G215*H215+K215*L215+O215*P215+S215*T215)+D216*(G216*H216+K216*L216+O216*P216+S216*T216)+D217*(G217*H217+K217*L217+O217*P217+S217*T217))/((G213*H213+K213*L213+O213*P213+S213*T213)+(G214*H214+K214*L214+O214*P214+S214*T214)+(G215*H215+K215*L215+O215*P215+S215*T215)+(G216*H216+K216*L216+O216*P216+S216*T216)+(G217*H217+K217*L217+O217*P217+S217*T217)),0),3)</f>
        <v>0</v>
      </c>
      <c r="E218" s="85"/>
      <c r="F218" s="65"/>
      <c r="G218" s="100"/>
      <c r="H218" s="100"/>
      <c r="I218" s="101"/>
      <c r="J218" s="65"/>
      <c r="K218" s="100"/>
      <c r="L218" s="100"/>
      <c r="M218" s="102"/>
      <c r="N218" s="65"/>
      <c r="O218" s="100"/>
      <c r="P218" s="100"/>
      <c r="Q218" s="102"/>
      <c r="R218" s="65"/>
      <c r="S218" s="100"/>
      <c r="T218" s="100"/>
      <c r="U218" s="101"/>
      <c r="V218" s="122">
        <f>SUM(V213:V217)</f>
        <v>0</v>
      </c>
      <c r="W218" s="117">
        <f>IFERROR(V218/AA218,0)</f>
        <v>0</v>
      </c>
      <c r="X218" s="118">
        <f>ROUND(IFERROR((D213*(I213*G213*H213+M213*K213*L213+Q213*O213*P213+U213*S213*T213)+D214*(I214*G214*H214+M214*K214*L214+Q214*O214*P214+U214*S214*T214)+D215*(I215*G215*H215+M215*K215*L215+Q215*O215*P215+U215*S215*T215)+D216*(I216*G216*H216+M216*K216*L216+Q216*O216*P216+U216*S216*T216)+D217*(I217*G217*H217+M217*K217*L217+Q217*O217*P217+U217*S217*T217))/(D213*(G213*H213+K213*L213+O213*P213+S213*T213)+D214*(G214*H214+K214*L214+O214*P214+S214*T214)+D215*(G215*H215+K215*L215+O215*P215+S215*T215)+D216*(G216*H216+K216*L216+O216*P216+S216*T216)+D217*(G217*H217+K217*L217+O217*P217+S217*T217)),0),2)</f>
        <v>0</v>
      </c>
      <c r="Y218" s="117"/>
      <c r="Z218" s="117">
        <f>SUM(Z213:Z217)</f>
        <v>0</v>
      </c>
      <c r="AA218" s="117">
        <f>SUM(AA213:AA217)</f>
        <v>0</v>
      </c>
      <c r="AB218" s="119">
        <f>IF(SUM(AB213:AB217)=0,TIME(,0,),TIME(,SUM(AB213:AB217)+30,))</f>
        <v>0</v>
      </c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</row>
    <row r="219" spans="1:62" x14ac:dyDescent="0.25">
      <c r="A219" s="1125"/>
      <c r="B219" s="86" t="str">
        <f t="shared" ref="B219:E219" si="457">IF(B157="","",B157)</f>
        <v/>
      </c>
      <c r="C219" s="84" t="str">
        <f t="shared" si="457"/>
        <v/>
      </c>
      <c r="D219" s="63">
        <f>D157</f>
        <v>0</v>
      </c>
      <c r="E219" s="85" t="str">
        <f t="shared" si="457"/>
        <v/>
      </c>
      <c r="F219" s="152"/>
      <c r="G219" s="94"/>
      <c r="H219" s="94"/>
      <c r="I219" s="93">
        <f t="shared" ref="I219:I223" si="458">IFERROR(ROUND(F219/$Y219,2),)</f>
        <v>0</v>
      </c>
      <c r="J219" s="152"/>
      <c r="K219" s="94"/>
      <c r="L219" s="94"/>
      <c r="M219" s="95">
        <f t="shared" ref="M219:M223" si="459">IFERROR(ROUND(J219/$Y219,2),)</f>
        <v>0</v>
      </c>
      <c r="N219" s="152"/>
      <c r="O219" s="94"/>
      <c r="P219" s="94"/>
      <c r="Q219" s="95">
        <f t="shared" ref="Q219:Q223" si="460">IFERROR(ROUND(N219/$Y219,2),)</f>
        <v>0</v>
      </c>
      <c r="R219" s="152"/>
      <c r="S219" s="94"/>
      <c r="T219" s="94"/>
      <c r="U219" s="93">
        <f t="shared" ref="U219:U223" si="461">IFERROR(ROUND(R219/$Y219,2),)</f>
        <v>0</v>
      </c>
      <c r="V219" s="113">
        <f>(IF(ISNUMBER(F219),F219,1)*G219*H219+IF(ISNUMBER(J219),J219,1)*K219*L219+IF(ISNUMBER(N219),N219,1)*O219*P219+IF(ISNUMBER(R219),R219,1)*S219*T219)*IF(ISNUMBER(E219),E219,1)</f>
        <v>0</v>
      </c>
      <c r="W219" s="114">
        <f>IFERROR((IF(ISNUMBER(F219),F219,1)*G219*H219+IF(ISNUMBER(J219),J219,1)*K219*L219+IF(ISNUMBER(N219),N219,1)*O219*P219+IF(ISNUMBER(R219),R219,1)*S219*T219)*IF(ISNUMBER(E219),E219,1)/(G219*H219+K219*L219+O219*P219+S219*T219),0)</f>
        <v>0</v>
      </c>
      <c r="X219" s="36">
        <f>ROUND(IFERROR((W219/(Y219*IF(ISNUMBER(E219),E219,1))),0),2)</f>
        <v>0</v>
      </c>
      <c r="Y219" s="90" t="str">
        <f t="shared" si="392"/>
        <v/>
      </c>
      <c r="Z219" s="6">
        <f>(IF(I219&lt;30%,0,IF(I219&lt;35%,F219*G219*H219*F!$B$33,IF(I219&lt;40%,F219*G219*H219*F!$B$38,IF(I219&lt;45%,F219*G219*H219*F!$B$43,IF(I219&lt;50%,F219*G219*H219*F!$B$48,IF(I219=50%,F219*G219*H219*F!$B$50,IF(I219=51%,F219*G219*H219*F!$B$51,IF(I219=52%,F219*G219*H219*F!$B$52,IF(I219=53%,F219*G219*H219*F!$B$53,IF(I219=54%,F219*G219*H219*F!$B$54,IF(I219=55%,F219*G219*H219*F!$B$55,IF(I219=56%,F219*G219*H219*F!$B$56,IF(I219=57%,F219*G219*H219*F!$B$57,IF(I219=58%,F219*G219*H219*F!$B$58,IF(I219=59%,F219*G219*H219*F!$B$59,IF(I219=60%,F219*G219*H219*F!$B$60,IF(I219=61%,F219*G219*H219*F!$B$61,IF(I219=62%,F219*G219*H219*F!$B$62,IF(I219=63%,F219*G219*H219*F!$B$63,IF(I219=64%,F219*G219*H219*F!$B$64,IF(I219=65%,F219*G219*H219*F!$B$65,IF(I219=66%,F219*G219*H219*F!$B$66,IF(I219=67%,F219*G219*H219*F!$B$67,IF(I219=68%,F219*G219*H219*F!$B$68,IF(I219=69%,F219*G219*H219*F!$B$69,IF(I219=70%,F219*G219*H219*F!$B$70,IF(I219=71%,F219*G219*H219*F!$B$71,IF(I219=72%,F219*G219*H219*F!$B$72,IF(I219=73%,F219*G219*H219*F!$B$73,IF(I219=74%,F219*G219*H219*F!$B$74,IF(I219=75%,F219*G219*H219*F!$B$75,IF(I219=76%,F219*G219*H219*F!$B$76,IF(I219=77%,F219*G219*H219*F!$B$77,IF(I219=78%,F219*G219*H219*F!$B$78,IF(I219=79%,F219*G219*H219*F!$B$79,IF(I219=80%,F219*G219*H219*F!$B$80,IF(I219=81%,F219*G219*H219*F!$B$81,IF(I219=82%,F219*G219*H219*F!$B$82,IF(I219=83%,F219*G219*H219*F!$B$83,IF(I219=84%,F219*G219*H219*F!$B$84,IF(I219=85%,F219*G219*H219*F!$B$85,IF(I219=86%,F219*G219*H219*F!$B$86,IF(I219=87%,F219*G219*H219*F!$B$87,IF(I219=88%,F219*G219*H219*F!$B$88,IF(I219=89%,F219*G219*H219*F!$B$89,IF(I219=90%,F219*G219*H219*F!$B$90,IF(I219=91%,F219*G219*H219*F!$B$91,IF(I219=92%,F219*G219*H219*F!$B$92,IF(I219=93%,F219*G219*H219*F!$B$93,IF(I219=94%,F219*G219*H219*F!$B$94,IF(I219=95%,F219*G219*H219*F!$B$95,IF(I219=96%,F219*G219*H219*F!$B$96,IF(I219=97%,F219*G219*H219*F!$B$97,IF(I219=98%,F219*G219*H219*F!$B$98,IF(I219=99%,F219*G219*H219*F!$B$99,IF(I219&gt;99%,F219*G219*H219*F!$B$100,))))))))))))))))))))))))))))))))))))))))))))))))))))))))+IF(M219&lt;30%,0,IF(M219&lt;35%,J219*K219*L219*F!$B$33,IF(M219&lt;40%,J219*K219*L219*F!$B$38,IF(M219&lt;45%,J219*K219*L219*F!$B$43,IF(M219&lt;50%,J219*K219*L219*F!$B$48,IF(M219=50%,J219*K219*L219*F!$B$50,IF(M219=51%,J219*K219*L219*F!$B$51,IF(M219=52%,J219*K219*L219*F!$B$52,IF(M219=53%,J219*K219*L219*F!$B$53,IF(M219=54%,J219*K219*L219*F!$B$54,IF(M219=55%,J219*K219*L219*F!$B$55,IF(M219=56%,J219*K219*L219*F!$B$56,IF(M219=57%,J219*K219*L219*F!$B$57,IF(M219=58%,J219*K219*L219*F!$B$58,IF(M219=59%,J219*K219*L219*F!$B$59,IF(M219=60%,J219*K219*L219*F!$B$60,IF(M219=61%,J219*K219*L219*F!$B$61,IF(M219=62%,J219*K219*L219*F!$B$62,IF(M219=63%,J219*K219*L219*F!$B$63,IF(M219=64%,J219*K219*L219*F!$B$64,IF(M219=65%,J219*K219*L219*F!$B$65,IF(M219=66%,J219*K219*L219*F!$B$66,IF(M219=67%,J219*K219*L219*F!$B$67,IF(M219=68%,J219*K219*L219*F!$B$68,IF(M219=69%,J219*K219*L219*F!$B$69,IF(M219=70%,J219*K219*L219*F!$B$70,IF(M219=71%,J219*K219*L219*F!$B$71,IF(M219=72%,J219*K219*L219*F!$B$72,IF(M219=73%,J219*K219*L219*F!$B$73,IF(M219=74%,J219*K219*L219*F!$B$74,IF(M219=75%,J219*K219*L219*F!$B$75,IF(M219=76%,J219*K219*L219*F!$B$76,IF(M219=77%,J219*K219*L219*F!$B$77,IF(M219=78%,J219*K219*L219*F!$B$78,IF(M219=79%,J219*K219*L219*F!$B$79,IF(M219=80%,J219*K219*L219*F!$B$80,IF(M219=81%,J219*K219*L219*F!$B$81,IF(M219=82%,J219*K219*L219*F!$B$82,IF(M219=83%,J219*K219*L219*F!$B$83,IF(M219=84%,J219*K219*L219*F!$B$84,IF(M219=85%,J219*K219*L219*F!$B$85,IF(M219=86%,J219*K219*L219*F!$B$86,IF(M219=87%,J219*K219*L219*F!$B$87,IF(M219=88%,J219*K219*L219*F!$B$88,IF(M219=89%,J219*K219*L219*F!$B$89,IF(M219=90%,J219*K219*L219*F!$B$90,IF(M219=91%,J219*K219*L219*F!$B$91,IF(M219=92%,J219*K219*L219*F!$B$92,IF(M219=93%,J219*K219*L219*F!$B$93,IF(M219=94%,J219*K219*L219*F!$B$94,IF(M219=95%,J219*K219*L219*F!$B$95,IF(M219=96%,J219*K219*L219*F!$B$96,IF(M219=97%,J219*K219*L219*F!$B$97,IF(M219=98%,J219*K219*L219*F!$B$98,IF(M219=99%,J219*K219*L219*F!$B$99,IF(M219&gt;99%,J219*K219*L219*F!$B$100,))))))))))))))))))))))))))))))))))))))))))))))))))))))))+IF(Q219&lt;30%,0,IF(Q219&lt;35%,N219*O219*P219*F!$B$33,IF(Q219&lt;40%,N219*O219*P219*F!$B$38,IF(Q219&lt;45%,N219*O219*P219*F!$B$43,IF(Q219&lt;50%,N219*O219*P219*F!$B$48,IF(Q219=50%,N219*O219*P219*F!$B$50,IF(Q219=51%,N219*O219*P219*F!$B$51,IF(Q219=52%,N219*O219*P219*F!$B$52,IF(Q219=53%,N219*O219*P219*F!$B$53,IF(Q219=54%,N219*O219*P219*F!$B$54,IF(Q219=55%,N219*O219*P219*F!$B$55,IF(Q219=56%,N219*O219*P219*F!$B$56,IF(Q219=57%,N219*O219*P219*F!$B$57,IF(Q219=58%,N219*O219*P219*F!$B$58,IF(Q219=59%,N219*O219*P219*F!$B$59,IF(Q219=60%,N219*O219*P219*F!$B$60,IF(Q219=61%,N219*O219*P219*F!$B$61,IF(Q219=62%,N219*O219*P219*F!$B$62,IF(Q219=63%,N219*O219*P219*F!$B$63,IF(Q219=64%,N219*O219*P219*F!$B$64,IF(Q219=65%,N219*O219*P219*F!$B$65,IF(Q219=66%,N219*O219*P219*F!$B$66,IF(Q219=67%,N219*O219*P219*F!$B$67,IF(Q219=68%,N219*O219*P219*F!$B$68,IF(Q219=69%,N219*O219*P219*F!$B$69,IF(Q219=70%,N219*O219*P219*F!$B$70,IF(Q219=71%,N219*O219*P219*F!$B$71,IF(Q219=72%,N219*O219*P219*F!$B$72,IF(Q219=73%,N219*O219*P219*F!$B$73,IF(Q219=74%,N219*O219*P219*F!$B$74,IF(Q219=75%,N219*O219*P219*F!$B$75,IF(Q219=76%,N219*O219*P219*F!$B$76,IF(Q219=77%,N219*O219*P219*F!$B$77,IF(Q219=78%,N219*O219*P219*F!$B$78,IF(Q219=79%,N219*O219*P219*F!$B$79,IF(Q219=80%,N219*O219*P219*F!$B$80,IF(Q219=81%,N219*O219*P219*F!$B$81,IF(Q219=82%,N219*O219*P219*F!$B$82,IF(Q219=83%,N219*O219*P219*F!$B$83,IF(Q219=84%,N219*O219*P219*F!$B$84,IF(Q219=85%,N219*O219*P219*F!$B$85,IF(Q219=86%,N219*O219*P219*F!$B$86,IF(Q219=87%,N219*O219*P219*F!$B$87,IF(Q219=88%,N219*O219*P219*F!$B$88,IF(Q219=89%,N219*O219*P219*F!$B$89,IF(Q219=90%,N219*O219*P219*F!$B$90,IF(Q219=91%,N219*O219*P219*F!$B$91,IF(Q219=92%,N219*O219*P219*F!$B$92,IF(Q219=93%,N219*O219*P219*F!$B$93,IF(Q219=94%,N219*O219*P219*F!$B$94,IF(Q219=95%,N219*O219*P219*F!$B$95,IF(Q219=96%,N219*O219*P219*F!$B$96,IF(Q219=97%,N219*O219*P219*F!$B$97,IF(Q219=98%,N219*O219*P219*F!$B$98,IF(Q219=99%,N219*O219*P219*F!$B$99,IF(Q219&gt;99%,N219*O219*P219*F!$B$100,))))))))))))))))))))))))))))))))))))))))))))))))))))))))+IF(U219&lt;30%,0,IF(U219&lt;35%,R219*S219*T219*F!$B$33,IF(U219&lt;40%,R219*S219*T219*F!$B$38,IF(U219&lt;45%,R219*S219*T219*F!$B$43,IF(U219&lt;50%,R219*S219*T219*F!$B$48,IF(U219=50%,R219*S219*T219*F!$B$50,IF(U219=51%,R219*S219*T219*F!$B$51,IF(U219=52%,R219*S219*T219*F!$B$52,IF(U219=53%,R219*S219*T219*F!$B$53,IF(U219=54%,R219*S219*T219*F!$B$54,IF(U219=55%,R219*S219*T219*F!$B$55,IF(U219=56%,R219*S219*T219*F!$B$56,IF(U219=57%,R219*S219*T219*F!$B$57,IF(U219=58%,R219*S219*T219*F!$B$58,IF(U219=59%,R219*S219*T219*F!$B$59,IF(U219=60%,R219*S219*T219*F!$B$60,IF(U219=61%,R219*S219*T219*F!$B$61,IF(U219=62%,R219*S219*T219*F!$B$62,IF(U219=63%,R219*S219*T219*F!$B$63,IF(U219=64%,R219*S219*T219*F!$B$64,IF(U219=65%,R219*S219*T219*F!$B$65,IF(U219=66%,R219*S219*T219*F!$B$66,IF(U219=67%,R219*S219*T219*F!$B$67,IF(U219=68%,R219*S219*T219*F!$B$68,IF(U219=69%,R219*S219*T219*F!$B$69,IF(U219=70%,R219*S219*T219*F!$B$70,IF(U219=71%,R219*S219*T219*F!$B$71,IF(U219=72%,R219*S219*T219*F!$B$72,IF(U219=73%,R219*S219*T219*F!$B$73,IF(U219=74%,R219*S219*T219*F!$B$74,IF(U219=75%,R219*S219*T219*F!$B$75,IF(U219=76%,R219*S219*T219*F!$B$76,IF(U219=77%,R219*S219*T219*F!$B$77,IF(U219=78%,R219*S219*T219*F!$B$78,IF(U219=79%,R219*S219*T219*F!$B$79,IF(U219=80%,R219*S219*T219*F!$B$80,IF(U219=81%,R219*S219*T219*F!$B$81,IF(U219=82%,R219*S219*T219*F!$B$82,IF(U219=83%,R219*S219*T219*F!$B$83,IF(U219=84%,R219*S219*T219*F!$B$84,IF(U219=85%,R219*S219*T219*F!$B$85,IF(U219=86%,R219*S219*T219*F!$B$86,IF(U219=87%,R219*S219*T219*F!$B$87,IF(U219=88%,R219*S219*T219*F!$B$88,IF(U219=89%,R219*S219*T219*F!$B$89,IF(U219=90%,R219*S219*T219*F!$B$90,IF(U219=91%,R219*S219*T219*F!$B$91,IF(U219=92%,R219*S219*T219*F!$B$92,IF(U219=93%,R219*S219*T219*F!$B$93,IF(U219=94%,R219*S219*T219*F!$B$94,IF(U219=95%,R219*S219*T219*F!$B$95,IF(U219=96%,R219*S219*T219*F!$B$96,IF(U219=97%,R219*S219*T219*F!$B$97,IF(U219=98%,R219*S219*T219*F!$B$98,IF(U219=99%,R219*S219*T219*F!$B$99,IF(U219&gt;99%,R219*S219*T219*F!$B$100)))))))))))))))))))))))))))))))))))))))))))))))))))))))))*IF(ISNUMBER(E219),E219,1)*IF(ISNUMBER(D219),D219,1)</f>
        <v>0</v>
      </c>
      <c r="AA219" s="6">
        <f>G219*H219+K219*L219+O219*P219+S219*T219</f>
        <v>0</v>
      </c>
      <c r="AB219" s="35">
        <f>(H219*(IF(I219&lt;45%,0.5,IF(I219&lt;55%,0.8,IF(I219&lt;65%,0.9,IF(I219&lt;75%,1,IF(I219&lt;85%,1.1,1.2))))))+L219*(IF(M219&lt;45%,0.5,IF(M219&lt;55%,0.8,IF(M219&lt;65%,0.9,IF(M219&lt;75%,1,IF(M219&lt;85%,1.1,1.2))))))+P219*(IF(Q219&lt;45%,0.5,IF(Q219&lt;55%,0.8,IF(Q219&lt;65%,0.9,IF(Q219&lt;75%,1,IF(Q219&lt;85%,1.1,1.2))))))+T219*(IF(U219&lt;45%,0.5,IF(U219&lt;55%,0.8,IF(U219&lt;65%,0.9,IF(U219&lt;75%,1,IF(U219&lt;85%,1.1,1.2)))))))*IF(D219&gt;=0.8,6,IF(D219&lt;=0.4,1.5,3))</f>
        <v>0</v>
      </c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</row>
    <row r="220" spans="1:62" x14ac:dyDescent="0.25">
      <c r="A220" s="1125"/>
      <c r="B220" s="86" t="str">
        <f t="shared" ref="B220:E220" si="462">IF(B158="","",B158)</f>
        <v/>
      </c>
      <c r="C220" s="84" t="str">
        <f t="shared" si="462"/>
        <v/>
      </c>
      <c r="D220" s="63">
        <f t="shared" ref="D220:D223" si="463">D158</f>
        <v>0</v>
      </c>
      <c r="E220" s="85" t="str">
        <f t="shared" si="462"/>
        <v/>
      </c>
      <c r="F220" s="150"/>
      <c r="G220" s="100"/>
      <c r="H220" s="100"/>
      <c r="I220" s="101">
        <f t="shared" si="458"/>
        <v>0</v>
      </c>
      <c r="J220" s="150"/>
      <c r="K220" s="100"/>
      <c r="L220" s="100"/>
      <c r="M220" s="102">
        <f t="shared" si="459"/>
        <v>0</v>
      </c>
      <c r="N220" s="150"/>
      <c r="O220" s="100"/>
      <c r="P220" s="100"/>
      <c r="Q220" s="102">
        <f t="shared" si="460"/>
        <v>0</v>
      </c>
      <c r="R220" s="150"/>
      <c r="S220" s="100"/>
      <c r="T220" s="100"/>
      <c r="U220" s="101">
        <f t="shared" si="461"/>
        <v>0</v>
      </c>
      <c r="V220" s="110">
        <f t="shared" ref="V220:V223" si="464">(IF(ISNUMBER(F220),F220,1)*G220*H220+IF(ISNUMBER(J220),J220,1)*K220*L220+IF(ISNUMBER(N220),N220,1)*O220*P220+IF(ISNUMBER(R220),R220,1)*S220*T220)*IF(ISNUMBER(E220),E220,1)</f>
        <v>0</v>
      </c>
      <c r="W220" s="111">
        <f t="shared" ref="W220:W223" si="465">IFERROR((IF(ISNUMBER(F220),F220,1)*G220*H220+IF(ISNUMBER(J220),J220,1)*K220*L220+IF(ISNUMBER(N220),N220,1)*O220*P220+IF(ISNUMBER(R220),R220,1)*S220*T220)*IF(ISNUMBER(E220),E220,1)/(G220*H220+K220*L220+O220*P220+S220*T220),0)</f>
        <v>0</v>
      </c>
      <c r="X220" s="53">
        <f t="shared" ref="X220:X221" si="466">ROUND(IFERROR((W220/(Y220*IF(ISNUMBER(E220),E220,1))),0),2)</f>
        <v>0</v>
      </c>
      <c r="Y220" s="90" t="str">
        <f t="shared" si="392"/>
        <v/>
      </c>
      <c r="Z220" s="5">
        <f>(IF(I220&lt;30%,0,IF(I220&lt;35%,F220*G220*H220*F!$B$33,IF(I220&lt;40%,F220*G220*H220*F!$B$38,IF(I220&lt;45%,F220*G220*H220*F!$B$43,IF(I220&lt;50%,F220*G220*H220*F!$B$48,IF(I220=50%,F220*G220*H220*F!$B$50,IF(I220=51%,F220*G220*H220*F!$B$51,IF(I220=52%,F220*G220*H220*F!$B$52,IF(I220=53%,F220*G220*H220*F!$B$53,IF(I220=54%,F220*G220*H220*F!$B$54,IF(I220=55%,F220*G220*H220*F!$B$55,IF(I220=56%,F220*G220*H220*F!$B$56,IF(I220=57%,F220*G220*H220*F!$B$57,IF(I220=58%,F220*G220*H220*F!$B$58,IF(I220=59%,F220*G220*H220*F!$B$59,IF(I220=60%,F220*G220*H220*F!$B$60,IF(I220=61%,F220*G220*H220*F!$B$61,IF(I220=62%,F220*G220*H220*F!$B$62,IF(I220=63%,F220*G220*H220*F!$B$63,IF(I220=64%,F220*G220*H220*F!$B$64,IF(I220=65%,F220*G220*H220*F!$B$65,IF(I220=66%,F220*G220*H220*F!$B$66,IF(I220=67%,F220*G220*H220*F!$B$67,IF(I220=68%,F220*G220*H220*F!$B$68,IF(I220=69%,F220*G220*H220*F!$B$69,IF(I220=70%,F220*G220*H220*F!$B$70,IF(I220=71%,F220*G220*H220*F!$B$71,IF(I220=72%,F220*G220*H220*F!$B$72,IF(I220=73%,F220*G220*H220*F!$B$73,IF(I220=74%,F220*G220*H220*F!$B$74,IF(I220=75%,F220*G220*H220*F!$B$75,IF(I220=76%,F220*G220*H220*F!$B$76,IF(I220=77%,F220*G220*H220*F!$B$77,IF(I220=78%,F220*G220*H220*F!$B$78,IF(I220=79%,F220*G220*H220*F!$B$79,IF(I220=80%,F220*G220*H220*F!$B$80,IF(I220=81%,F220*G220*H220*F!$B$81,IF(I220=82%,F220*G220*H220*F!$B$82,IF(I220=83%,F220*G220*H220*F!$B$83,IF(I220=84%,F220*G220*H220*F!$B$84,IF(I220=85%,F220*G220*H220*F!$B$85,IF(I220=86%,F220*G220*H220*F!$B$86,IF(I220=87%,F220*G220*H220*F!$B$87,IF(I220=88%,F220*G220*H220*F!$B$88,IF(I220=89%,F220*G220*H220*F!$B$89,IF(I220=90%,F220*G220*H220*F!$B$90,IF(I220=91%,F220*G220*H220*F!$B$91,IF(I220=92%,F220*G220*H220*F!$B$92,IF(I220=93%,F220*G220*H220*F!$B$93,IF(I220=94%,F220*G220*H220*F!$B$94,IF(I220=95%,F220*G220*H220*F!$B$95,IF(I220=96%,F220*G220*H220*F!$B$96,IF(I220=97%,F220*G220*H220*F!$B$97,IF(I220=98%,F220*G220*H220*F!$B$98,IF(I220=99%,F220*G220*H220*F!$B$99,IF(I220&gt;99%,F220*G220*H220*F!$B$100,))))))))))))))))))))))))))))))))))))))))))))))))))))))))+IF(M220&lt;30%,0,IF(M220&lt;35%,J220*K220*L220*F!$B$33,IF(M220&lt;40%,J220*K220*L220*F!$B$38,IF(M220&lt;45%,J220*K220*L220*F!$B$43,IF(M220&lt;50%,J220*K220*L220*F!$B$48,IF(M220=50%,J220*K220*L220*F!$B$50,IF(M220=51%,J220*K220*L220*F!$B$51,IF(M220=52%,J220*K220*L220*F!$B$52,IF(M220=53%,J220*K220*L220*F!$B$53,IF(M220=54%,J220*K220*L220*F!$B$54,IF(M220=55%,J220*K220*L220*F!$B$55,IF(M220=56%,J220*K220*L220*F!$B$56,IF(M220=57%,J220*K220*L220*F!$B$57,IF(M220=58%,J220*K220*L220*F!$B$58,IF(M220=59%,J220*K220*L220*F!$B$59,IF(M220=60%,J220*K220*L220*F!$B$60,IF(M220=61%,J220*K220*L220*F!$B$61,IF(M220=62%,J220*K220*L220*F!$B$62,IF(M220=63%,J220*K220*L220*F!$B$63,IF(M220=64%,J220*K220*L220*F!$B$64,IF(M220=65%,J220*K220*L220*F!$B$65,IF(M220=66%,J220*K220*L220*F!$B$66,IF(M220=67%,J220*K220*L220*F!$B$67,IF(M220=68%,J220*K220*L220*F!$B$68,IF(M220=69%,J220*K220*L220*F!$B$69,IF(M220=70%,J220*K220*L220*F!$B$70,IF(M220=71%,J220*K220*L220*F!$B$71,IF(M220=72%,J220*K220*L220*F!$B$72,IF(M220=73%,J220*K220*L220*F!$B$73,IF(M220=74%,J220*K220*L220*F!$B$74,IF(M220=75%,J220*K220*L220*F!$B$75,IF(M220=76%,J220*K220*L220*F!$B$76,IF(M220=77%,J220*K220*L220*F!$B$77,IF(M220=78%,J220*K220*L220*F!$B$78,IF(M220=79%,J220*K220*L220*F!$B$79,IF(M220=80%,J220*K220*L220*F!$B$80,IF(M220=81%,J220*K220*L220*F!$B$81,IF(M220=82%,J220*K220*L220*F!$B$82,IF(M220=83%,J220*K220*L220*F!$B$83,IF(M220=84%,J220*K220*L220*F!$B$84,IF(M220=85%,J220*K220*L220*F!$B$85,IF(M220=86%,J220*K220*L220*F!$B$86,IF(M220=87%,J220*K220*L220*F!$B$87,IF(M220=88%,J220*K220*L220*F!$B$88,IF(M220=89%,J220*K220*L220*F!$B$89,IF(M220=90%,J220*K220*L220*F!$B$90,IF(M220=91%,J220*K220*L220*F!$B$91,IF(M220=92%,J220*K220*L220*F!$B$92,IF(M220=93%,J220*K220*L220*F!$B$93,IF(M220=94%,J220*K220*L220*F!$B$94,IF(M220=95%,J220*K220*L220*F!$B$95,IF(M220=96%,J220*K220*L220*F!$B$96,IF(M220=97%,J220*K220*L220*F!$B$97,IF(M220=98%,J220*K220*L220*F!$B$98,IF(M220=99%,J220*K220*L220*F!$B$99,IF(M220&gt;99%,J220*K220*L220*F!$B$100,))))))))))))))))))))))))))))))))))))))))))))))))))))))))+IF(Q220&lt;30%,0,IF(Q220&lt;35%,N220*O220*P220*F!$B$33,IF(Q220&lt;40%,N220*O220*P220*F!$B$38,IF(Q220&lt;45%,N220*O220*P220*F!$B$43,IF(Q220&lt;50%,N220*O220*P220*F!$B$48,IF(Q220=50%,N220*O220*P220*F!$B$50,IF(Q220=51%,N220*O220*P220*F!$B$51,IF(Q220=52%,N220*O220*P220*F!$B$52,IF(Q220=53%,N220*O220*P220*F!$B$53,IF(Q220=54%,N220*O220*P220*F!$B$54,IF(Q220=55%,N220*O220*P220*F!$B$55,IF(Q220=56%,N220*O220*P220*F!$B$56,IF(Q220=57%,N220*O220*P220*F!$B$57,IF(Q220=58%,N220*O220*P220*F!$B$58,IF(Q220=59%,N220*O220*P220*F!$B$59,IF(Q220=60%,N220*O220*P220*F!$B$60,IF(Q220=61%,N220*O220*P220*F!$B$61,IF(Q220=62%,N220*O220*P220*F!$B$62,IF(Q220=63%,N220*O220*P220*F!$B$63,IF(Q220=64%,N220*O220*P220*F!$B$64,IF(Q220=65%,N220*O220*P220*F!$B$65,IF(Q220=66%,N220*O220*P220*F!$B$66,IF(Q220=67%,N220*O220*P220*F!$B$67,IF(Q220=68%,N220*O220*P220*F!$B$68,IF(Q220=69%,N220*O220*P220*F!$B$69,IF(Q220=70%,N220*O220*P220*F!$B$70,IF(Q220=71%,N220*O220*P220*F!$B$71,IF(Q220=72%,N220*O220*P220*F!$B$72,IF(Q220=73%,N220*O220*P220*F!$B$73,IF(Q220=74%,N220*O220*P220*F!$B$74,IF(Q220=75%,N220*O220*P220*F!$B$75,IF(Q220=76%,N220*O220*P220*F!$B$76,IF(Q220=77%,N220*O220*P220*F!$B$77,IF(Q220=78%,N220*O220*P220*F!$B$78,IF(Q220=79%,N220*O220*P220*F!$B$79,IF(Q220=80%,N220*O220*P220*F!$B$80,IF(Q220=81%,N220*O220*P220*F!$B$81,IF(Q220=82%,N220*O220*P220*F!$B$82,IF(Q220=83%,N220*O220*P220*F!$B$83,IF(Q220=84%,N220*O220*P220*F!$B$84,IF(Q220=85%,N220*O220*P220*F!$B$85,IF(Q220=86%,N220*O220*P220*F!$B$86,IF(Q220=87%,N220*O220*P220*F!$B$87,IF(Q220=88%,N220*O220*P220*F!$B$88,IF(Q220=89%,N220*O220*P220*F!$B$89,IF(Q220=90%,N220*O220*P220*F!$B$90,IF(Q220=91%,N220*O220*P220*F!$B$91,IF(Q220=92%,N220*O220*P220*F!$B$92,IF(Q220=93%,N220*O220*P220*F!$B$93,IF(Q220=94%,N220*O220*P220*F!$B$94,IF(Q220=95%,N220*O220*P220*F!$B$95,IF(Q220=96%,N220*O220*P220*F!$B$96,IF(Q220=97%,N220*O220*P220*F!$B$97,IF(Q220=98%,N220*O220*P220*F!$B$98,IF(Q220=99%,N220*O220*P220*F!$B$99,IF(Q220&gt;99%,N220*O220*P220*F!$B$100,))))))))))))))))))))))))))))))))))))))))))))))))))))))))+IF(U220&lt;30%,0,IF(U220&lt;35%,R220*S220*T220*F!$B$33,IF(U220&lt;40%,R220*S220*T220*F!$B$38,IF(U220&lt;45%,R220*S220*T220*F!$B$43,IF(U220&lt;50%,R220*S220*T220*F!$B$48,IF(U220=50%,R220*S220*T220*F!$B$50,IF(U220=51%,R220*S220*T220*F!$B$51,IF(U220=52%,R220*S220*T220*F!$B$52,IF(U220=53%,R220*S220*T220*F!$B$53,IF(U220=54%,R220*S220*T220*F!$B$54,IF(U220=55%,R220*S220*T220*F!$B$55,IF(U220=56%,R220*S220*T220*F!$B$56,IF(U220=57%,R220*S220*T220*F!$B$57,IF(U220=58%,R220*S220*T220*F!$B$58,IF(U220=59%,R220*S220*T220*F!$B$59,IF(U220=60%,R220*S220*T220*F!$B$60,IF(U220=61%,R220*S220*T220*F!$B$61,IF(U220=62%,R220*S220*T220*F!$B$62,IF(U220=63%,R220*S220*T220*F!$B$63,IF(U220=64%,R220*S220*T220*F!$B$64,IF(U220=65%,R220*S220*T220*F!$B$65,IF(U220=66%,R220*S220*T220*F!$B$66,IF(U220=67%,R220*S220*T220*F!$B$67,IF(U220=68%,R220*S220*T220*F!$B$68,IF(U220=69%,R220*S220*T220*F!$B$69,IF(U220=70%,R220*S220*T220*F!$B$70,IF(U220=71%,R220*S220*T220*F!$B$71,IF(U220=72%,R220*S220*T220*F!$B$72,IF(U220=73%,R220*S220*T220*F!$B$73,IF(U220=74%,R220*S220*T220*F!$B$74,IF(U220=75%,R220*S220*T220*F!$B$75,IF(U220=76%,R220*S220*T220*F!$B$76,IF(U220=77%,R220*S220*T220*F!$B$77,IF(U220=78%,R220*S220*T220*F!$B$78,IF(U220=79%,R220*S220*T220*F!$B$79,IF(U220=80%,R220*S220*T220*F!$B$80,IF(U220=81%,R220*S220*T220*F!$B$81,IF(U220=82%,R220*S220*T220*F!$B$82,IF(U220=83%,R220*S220*T220*F!$B$83,IF(U220=84%,R220*S220*T220*F!$B$84,IF(U220=85%,R220*S220*T220*F!$B$85,IF(U220=86%,R220*S220*T220*F!$B$86,IF(U220=87%,R220*S220*T220*F!$B$87,IF(U220=88%,R220*S220*T220*F!$B$88,IF(U220=89%,R220*S220*T220*F!$B$89,IF(U220=90%,R220*S220*T220*F!$B$90,IF(U220=91%,R220*S220*T220*F!$B$91,IF(U220=92%,R220*S220*T220*F!$B$92,IF(U220=93%,R220*S220*T220*F!$B$93,IF(U220=94%,R220*S220*T220*F!$B$94,IF(U220=95%,R220*S220*T220*F!$B$95,IF(U220=96%,R220*S220*T220*F!$B$96,IF(U220=97%,R220*S220*T220*F!$B$97,IF(U220=98%,R220*S220*T220*F!$B$98,IF(U220=99%,R220*S220*T220*F!$B$99,IF(U220&gt;99%,R220*S220*T220*F!$B$100)))))))))))))))))))))))))))))))))))))))))))))))))))))))))*IF(ISNUMBER(E220),E220,1)*IF(ISNUMBER(D220),D220,1)</f>
        <v>0</v>
      </c>
      <c r="AA220" s="5">
        <f>G220*H220+K220*L220+O220*P220+S220*T220</f>
        <v>0</v>
      </c>
      <c r="AB220" s="32">
        <f>(H220*(IF(I220&lt;45%,0.5,IF(I220&lt;55%,0.8,IF(I220&lt;65%,0.9,IF(I220&lt;75%,1,IF(I220&lt;85%,1.1,1.2))))))+L220*(IF(M220&lt;45%,0.5,IF(M220&lt;55%,0.8,IF(M220&lt;65%,0.9,IF(M220&lt;75%,1,IF(M220&lt;85%,1.1,1.2))))))+P220*(IF(Q220&lt;45%,0.5,IF(Q220&lt;55%,0.8,IF(Q220&lt;65%,0.9,IF(Q220&lt;75%,1,IF(Q220&lt;85%,1.1,1.2))))))+T220*(IF(U220&lt;45%,0.5,IF(U220&lt;55%,0.8,IF(U220&lt;65%,0.9,IF(U220&lt;75%,1,IF(U220&lt;85%,1.1,1.2)))))))*IF(D220&gt;=0.8,6,IF(D220&lt;=0.4,1.5,3))</f>
        <v>0</v>
      </c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</row>
    <row r="221" spans="1:62" x14ac:dyDescent="0.25">
      <c r="A221" s="1125"/>
      <c r="B221" s="86" t="str">
        <f t="shared" ref="B221:E221" si="467">IF(B159="","",B159)</f>
        <v/>
      </c>
      <c r="C221" s="84" t="str">
        <f t="shared" si="467"/>
        <v/>
      </c>
      <c r="D221" s="63">
        <f t="shared" si="463"/>
        <v>0</v>
      </c>
      <c r="E221" s="85" t="str">
        <f t="shared" si="467"/>
        <v/>
      </c>
      <c r="F221" s="152"/>
      <c r="G221" s="94"/>
      <c r="H221" s="94"/>
      <c r="I221" s="93">
        <f t="shared" si="458"/>
        <v>0</v>
      </c>
      <c r="J221" s="152"/>
      <c r="K221" s="94"/>
      <c r="L221" s="94"/>
      <c r="M221" s="95">
        <f t="shared" si="459"/>
        <v>0</v>
      </c>
      <c r="N221" s="152"/>
      <c r="O221" s="94"/>
      <c r="P221" s="94"/>
      <c r="Q221" s="95">
        <f t="shared" si="460"/>
        <v>0</v>
      </c>
      <c r="R221" s="152"/>
      <c r="S221" s="94"/>
      <c r="T221" s="94"/>
      <c r="U221" s="93">
        <f t="shared" si="461"/>
        <v>0</v>
      </c>
      <c r="V221" s="113">
        <f t="shared" si="464"/>
        <v>0</v>
      </c>
      <c r="W221" s="114">
        <f t="shared" si="465"/>
        <v>0</v>
      </c>
      <c r="X221" s="36">
        <f t="shared" si="466"/>
        <v>0</v>
      </c>
      <c r="Y221" s="90" t="str">
        <f t="shared" si="392"/>
        <v/>
      </c>
      <c r="Z221" s="6">
        <f>(IF(I221&lt;30%,0,IF(I221&lt;35%,F221*G221*H221*F!$B$33,IF(I221&lt;40%,F221*G221*H221*F!$B$38,IF(I221&lt;45%,F221*G221*H221*F!$B$43,IF(I221&lt;50%,F221*G221*H221*F!$B$48,IF(I221=50%,F221*G221*H221*F!$B$50,IF(I221=51%,F221*G221*H221*F!$B$51,IF(I221=52%,F221*G221*H221*F!$B$52,IF(I221=53%,F221*G221*H221*F!$B$53,IF(I221=54%,F221*G221*H221*F!$B$54,IF(I221=55%,F221*G221*H221*F!$B$55,IF(I221=56%,F221*G221*H221*F!$B$56,IF(I221=57%,F221*G221*H221*F!$B$57,IF(I221=58%,F221*G221*H221*F!$B$58,IF(I221=59%,F221*G221*H221*F!$B$59,IF(I221=60%,F221*G221*H221*F!$B$60,IF(I221=61%,F221*G221*H221*F!$B$61,IF(I221=62%,F221*G221*H221*F!$B$62,IF(I221=63%,F221*G221*H221*F!$B$63,IF(I221=64%,F221*G221*H221*F!$B$64,IF(I221=65%,F221*G221*H221*F!$B$65,IF(I221=66%,F221*G221*H221*F!$B$66,IF(I221=67%,F221*G221*H221*F!$B$67,IF(I221=68%,F221*G221*H221*F!$B$68,IF(I221=69%,F221*G221*H221*F!$B$69,IF(I221=70%,F221*G221*H221*F!$B$70,IF(I221=71%,F221*G221*H221*F!$B$71,IF(I221=72%,F221*G221*H221*F!$B$72,IF(I221=73%,F221*G221*H221*F!$B$73,IF(I221=74%,F221*G221*H221*F!$B$74,IF(I221=75%,F221*G221*H221*F!$B$75,IF(I221=76%,F221*G221*H221*F!$B$76,IF(I221=77%,F221*G221*H221*F!$B$77,IF(I221=78%,F221*G221*H221*F!$B$78,IF(I221=79%,F221*G221*H221*F!$B$79,IF(I221=80%,F221*G221*H221*F!$B$80,IF(I221=81%,F221*G221*H221*F!$B$81,IF(I221=82%,F221*G221*H221*F!$B$82,IF(I221=83%,F221*G221*H221*F!$B$83,IF(I221=84%,F221*G221*H221*F!$B$84,IF(I221=85%,F221*G221*H221*F!$B$85,IF(I221=86%,F221*G221*H221*F!$B$86,IF(I221=87%,F221*G221*H221*F!$B$87,IF(I221=88%,F221*G221*H221*F!$B$88,IF(I221=89%,F221*G221*H221*F!$B$89,IF(I221=90%,F221*G221*H221*F!$B$90,IF(I221=91%,F221*G221*H221*F!$B$91,IF(I221=92%,F221*G221*H221*F!$B$92,IF(I221=93%,F221*G221*H221*F!$B$93,IF(I221=94%,F221*G221*H221*F!$B$94,IF(I221=95%,F221*G221*H221*F!$B$95,IF(I221=96%,F221*G221*H221*F!$B$96,IF(I221=97%,F221*G221*H221*F!$B$97,IF(I221=98%,F221*G221*H221*F!$B$98,IF(I221=99%,F221*G221*H221*F!$B$99,IF(I221&gt;99%,F221*G221*H221*F!$B$100,))))))))))))))))))))))))))))))))))))))))))))))))))))))))+IF(M221&lt;30%,0,IF(M221&lt;35%,J221*K221*L221*F!$B$33,IF(M221&lt;40%,J221*K221*L221*F!$B$38,IF(M221&lt;45%,J221*K221*L221*F!$B$43,IF(M221&lt;50%,J221*K221*L221*F!$B$48,IF(M221=50%,J221*K221*L221*F!$B$50,IF(M221=51%,J221*K221*L221*F!$B$51,IF(M221=52%,J221*K221*L221*F!$B$52,IF(M221=53%,J221*K221*L221*F!$B$53,IF(M221=54%,J221*K221*L221*F!$B$54,IF(M221=55%,J221*K221*L221*F!$B$55,IF(M221=56%,J221*K221*L221*F!$B$56,IF(M221=57%,J221*K221*L221*F!$B$57,IF(M221=58%,J221*K221*L221*F!$B$58,IF(M221=59%,J221*K221*L221*F!$B$59,IF(M221=60%,J221*K221*L221*F!$B$60,IF(M221=61%,J221*K221*L221*F!$B$61,IF(M221=62%,J221*K221*L221*F!$B$62,IF(M221=63%,J221*K221*L221*F!$B$63,IF(M221=64%,J221*K221*L221*F!$B$64,IF(M221=65%,J221*K221*L221*F!$B$65,IF(M221=66%,J221*K221*L221*F!$B$66,IF(M221=67%,J221*K221*L221*F!$B$67,IF(M221=68%,J221*K221*L221*F!$B$68,IF(M221=69%,J221*K221*L221*F!$B$69,IF(M221=70%,J221*K221*L221*F!$B$70,IF(M221=71%,J221*K221*L221*F!$B$71,IF(M221=72%,J221*K221*L221*F!$B$72,IF(M221=73%,J221*K221*L221*F!$B$73,IF(M221=74%,J221*K221*L221*F!$B$74,IF(M221=75%,J221*K221*L221*F!$B$75,IF(M221=76%,J221*K221*L221*F!$B$76,IF(M221=77%,J221*K221*L221*F!$B$77,IF(M221=78%,J221*K221*L221*F!$B$78,IF(M221=79%,J221*K221*L221*F!$B$79,IF(M221=80%,J221*K221*L221*F!$B$80,IF(M221=81%,J221*K221*L221*F!$B$81,IF(M221=82%,J221*K221*L221*F!$B$82,IF(M221=83%,J221*K221*L221*F!$B$83,IF(M221=84%,J221*K221*L221*F!$B$84,IF(M221=85%,J221*K221*L221*F!$B$85,IF(M221=86%,J221*K221*L221*F!$B$86,IF(M221=87%,J221*K221*L221*F!$B$87,IF(M221=88%,J221*K221*L221*F!$B$88,IF(M221=89%,J221*K221*L221*F!$B$89,IF(M221=90%,J221*K221*L221*F!$B$90,IF(M221=91%,J221*K221*L221*F!$B$91,IF(M221=92%,J221*K221*L221*F!$B$92,IF(M221=93%,J221*K221*L221*F!$B$93,IF(M221=94%,J221*K221*L221*F!$B$94,IF(M221=95%,J221*K221*L221*F!$B$95,IF(M221=96%,J221*K221*L221*F!$B$96,IF(M221=97%,J221*K221*L221*F!$B$97,IF(M221=98%,J221*K221*L221*F!$B$98,IF(M221=99%,J221*K221*L221*F!$B$99,IF(M221&gt;99%,J221*K221*L221*F!$B$100,))))))))))))))))))))))))))))))))))))))))))))))))))))))))+IF(Q221&lt;30%,0,IF(Q221&lt;35%,N221*O221*P221*F!$B$33,IF(Q221&lt;40%,N221*O221*P221*F!$B$38,IF(Q221&lt;45%,N221*O221*P221*F!$B$43,IF(Q221&lt;50%,N221*O221*P221*F!$B$48,IF(Q221=50%,N221*O221*P221*F!$B$50,IF(Q221=51%,N221*O221*P221*F!$B$51,IF(Q221=52%,N221*O221*P221*F!$B$52,IF(Q221=53%,N221*O221*P221*F!$B$53,IF(Q221=54%,N221*O221*P221*F!$B$54,IF(Q221=55%,N221*O221*P221*F!$B$55,IF(Q221=56%,N221*O221*P221*F!$B$56,IF(Q221=57%,N221*O221*P221*F!$B$57,IF(Q221=58%,N221*O221*P221*F!$B$58,IF(Q221=59%,N221*O221*P221*F!$B$59,IF(Q221=60%,N221*O221*P221*F!$B$60,IF(Q221=61%,N221*O221*P221*F!$B$61,IF(Q221=62%,N221*O221*P221*F!$B$62,IF(Q221=63%,N221*O221*P221*F!$B$63,IF(Q221=64%,N221*O221*P221*F!$B$64,IF(Q221=65%,N221*O221*P221*F!$B$65,IF(Q221=66%,N221*O221*P221*F!$B$66,IF(Q221=67%,N221*O221*P221*F!$B$67,IF(Q221=68%,N221*O221*P221*F!$B$68,IF(Q221=69%,N221*O221*P221*F!$B$69,IF(Q221=70%,N221*O221*P221*F!$B$70,IF(Q221=71%,N221*O221*P221*F!$B$71,IF(Q221=72%,N221*O221*P221*F!$B$72,IF(Q221=73%,N221*O221*P221*F!$B$73,IF(Q221=74%,N221*O221*P221*F!$B$74,IF(Q221=75%,N221*O221*P221*F!$B$75,IF(Q221=76%,N221*O221*P221*F!$B$76,IF(Q221=77%,N221*O221*P221*F!$B$77,IF(Q221=78%,N221*O221*P221*F!$B$78,IF(Q221=79%,N221*O221*P221*F!$B$79,IF(Q221=80%,N221*O221*P221*F!$B$80,IF(Q221=81%,N221*O221*P221*F!$B$81,IF(Q221=82%,N221*O221*P221*F!$B$82,IF(Q221=83%,N221*O221*P221*F!$B$83,IF(Q221=84%,N221*O221*P221*F!$B$84,IF(Q221=85%,N221*O221*P221*F!$B$85,IF(Q221=86%,N221*O221*P221*F!$B$86,IF(Q221=87%,N221*O221*P221*F!$B$87,IF(Q221=88%,N221*O221*P221*F!$B$88,IF(Q221=89%,N221*O221*P221*F!$B$89,IF(Q221=90%,N221*O221*P221*F!$B$90,IF(Q221=91%,N221*O221*P221*F!$B$91,IF(Q221=92%,N221*O221*P221*F!$B$92,IF(Q221=93%,N221*O221*P221*F!$B$93,IF(Q221=94%,N221*O221*P221*F!$B$94,IF(Q221=95%,N221*O221*P221*F!$B$95,IF(Q221=96%,N221*O221*P221*F!$B$96,IF(Q221=97%,N221*O221*P221*F!$B$97,IF(Q221=98%,N221*O221*P221*F!$B$98,IF(Q221=99%,N221*O221*P221*F!$B$99,IF(Q221&gt;99%,N221*O221*P221*F!$B$100,))))))))))))))))))))))))))))))))))))))))))))))))))))))))+IF(U221&lt;30%,0,IF(U221&lt;35%,R221*S221*T221*F!$B$33,IF(U221&lt;40%,R221*S221*T221*F!$B$38,IF(U221&lt;45%,R221*S221*T221*F!$B$43,IF(U221&lt;50%,R221*S221*T221*F!$B$48,IF(U221=50%,R221*S221*T221*F!$B$50,IF(U221=51%,R221*S221*T221*F!$B$51,IF(U221=52%,R221*S221*T221*F!$B$52,IF(U221=53%,R221*S221*T221*F!$B$53,IF(U221=54%,R221*S221*T221*F!$B$54,IF(U221=55%,R221*S221*T221*F!$B$55,IF(U221=56%,R221*S221*T221*F!$B$56,IF(U221=57%,R221*S221*T221*F!$B$57,IF(U221=58%,R221*S221*T221*F!$B$58,IF(U221=59%,R221*S221*T221*F!$B$59,IF(U221=60%,R221*S221*T221*F!$B$60,IF(U221=61%,R221*S221*T221*F!$B$61,IF(U221=62%,R221*S221*T221*F!$B$62,IF(U221=63%,R221*S221*T221*F!$B$63,IF(U221=64%,R221*S221*T221*F!$B$64,IF(U221=65%,R221*S221*T221*F!$B$65,IF(U221=66%,R221*S221*T221*F!$B$66,IF(U221=67%,R221*S221*T221*F!$B$67,IF(U221=68%,R221*S221*T221*F!$B$68,IF(U221=69%,R221*S221*T221*F!$B$69,IF(U221=70%,R221*S221*T221*F!$B$70,IF(U221=71%,R221*S221*T221*F!$B$71,IF(U221=72%,R221*S221*T221*F!$B$72,IF(U221=73%,R221*S221*T221*F!$B$73,IF(U221=74%,R221*S221*T221*F!$B$74,IF(U221=75%,R221*S221*T221*F!$B$75,IF(U221=76%,R221*S221*T221*F!$B$76,IF(U221=77%,R221*S221*T221*F!$B$77,IF(U221=78%,R221*S221*T221*F!$B$78,IF(U221=79%,R221*S221*T221*F!$B$79,IF(U221=80%,R221*S221*T221*F!$B$80,IF(U221=81%,R221*S221*T221*F!$B$81,IF(U221=82%,R221*S221*T221*F!$B$82,IF(U221=83%,R221*S221*T221*F!$B$83,IF(U221=84%,R221*S221*T221*F!$B$84,IF(U221=85%,R221*S221*T221*F!$B$85,IF(U221=86%,R221*S221*T221*F!$B$86,IF(U221=87%,R221*S221*T221*F!$B$87,IF(U221=88%,R221*S221*T221*F!$B$88,IF(U221=89%,R221*S221*T221*F!$B$89,IF(U221=90%,R221*S221*T221*F!$B$90,IF(U221=91%,R221*S221*T221*F!$B$91,IF(U221=92%,R221*S221*T221*F!$B$92,IF(U221=93%,R221*S221*T221*F!$B$93,IF(U221=94%,R221*S221*T221*F!$B$94,IF(U221=95%,R221*S221*T221*F!$B$95,IF(U221=96%,R221*S221*T221*F!$B$96,IF(U221=97%,R221*S221*T221*F!$B$97,IF(U221=98%,R221*S221*T221*F!$B$98,IF(U221=99%,R221*S221*T221*F!$B$99,IF(U221&gt;99%,R221*S221*T221*F!$B$100)))))))))))))))))))))))))))))))))))))))))))))))))))))))))*IF(ISNUMBER(E221),E221,1)*IF(ISNUMBER(D221),D221,1)</f>
        <v>0</v>
      </c>
      <c r="AA221" s="6">
        <f>G221*H221+K221*L221+O221*P221+S221*T221</f>
        <v>0</v>
      </c>
      <c r="AB221" s="35">
        <f>(H221*(IF(I221&lt;45%,0.5,IF(I221&lt;55%,0.8,IF(I221&lt;65%,0.9,IF(I221&lt;75%,1,IF(I221&lt;85%,1.1,1.2))))))+L221*(IF(M221&lt;45%,0.5,IF(M221&lt;55%,0.8,IF(M221&lt;65%,0.9,IF(M221&lt;75%,1,IF(M221&lt;85%,1.1,1.2))))))+P221*(IF(Q221&lt;45%,0.5,IF(Q221&lt;55%,0.8,IF(Q221&lt;65%,0.9,IF(Q221&lt;75%,1,IF(Q221&lt;85%,1.1,1.2))))))+T221*(IF(U221&lt;45%,0.5,IF(U221&lt;55%,0.8,IF(U221&lt;65%,0.9,IF(U221&lt;75%,1,IF(U221&lt;85%,1.1,1.2)))))))*IF(D221&gt;=0.8,6,IF(D221&lt;=0.4,1.5,3))</f>
        <v>0</v>
      </c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</row>
    <row r="222" spans="1:62" x14ac:dyDescent="0.25">
      <c r="A222" s="1125"/>
      <c r="B222" s="86" t="str">
        <f t="shared" ref="B222:E222" si="468">IF(B160="","",B160)</f>
        <v/>
      </c>
      <c r="C222" s="84" t="str">
        <f t="shared" si="468"/>
        <v/>
      </c>
      <c r="D222" s="63">
        <f t="shared" si="463"/>
        <v>0</v>
      </c>
      <c r="E222" s="85" t="str">
        <f t="shared" si="468"/>
        <v/>
      </c>
      <c r="F222" s="150"/>
      <c r="G222" s="100"/>
      <c r="H222" s="100"/>
      <c r="I222" s="101">
        <f t="shared" si="458"/>
        <v>0</v>
      </c>
      <c r="J222" s="150"/>
      <c r="K222" s="100"/>
      <c r="L222" s="100"/>
      <c r="M222" s="102">
        <f t="shared" si="459"/>
        <v>0</v>
      </c>
      <c r="N222" s="150"/>
      <c r="O222" s="100"/>
      <c r="P222" s="100"/>
      <c r="Q222" s="102">
        <f t="shared" si="460"/>
        <v>0</v>
      </c>
      <c r="R222" s="150"/>
      <c r="S222" s="100"/>
      <c r="T222" s="100"/>
      <c r="U222" s="101">
        <f t="shared" si="461"/>
        <v>0</v>
      </c>
      <c r="V222" s="130">
        <f t="shared" si="464"/>
        <v>0</v>
      </c>
      <c r="W222" s="111">
        <f t="shared" si="465"/>
        <v>0</v>
      </c>
      <c r="X222" s="53">
        <f>ROUND(IFERROR((W222/(Y222*IF(ISNUMBER(E222),E222,1))),0),2)</f>
        <v>0</v>
      </c>
      <c r="Y222" s="90" t="str">
        <f t="shared" si="392"/>
        <v/>
      </c>
      <c r="Z222" s="5">
        <f>(IF(I222&lt;30%,0,IF(I222&lt;35%,F222*G222*H222*F!$B$33,IF(I222&lt;40%,F222*G222*H222*F!$B$38,IF(I222&lt;45%,F222*G222*H222*F!$B$43,IF(I222&lt;50%,F222*G222*H222*F!$B$48,IF(I222=50%,F222*G222*H222*F!$B$50,IF(I222=51%,F222*G222*H222*F!$B$51,IF(I222=52%,F222*G222*H222*F!$B$52,IF(I222=53%,F222*G222*H222*F!$B$53,IF(I222=54%,F222*G222*H222*F!$B$54,IF(I222=55%,F222*G222*H222*F!$B$55,IF(I222=56%,F222*G222*H222*F!$B$56,IF(I222=57%,F222*G222*H222*F!$B$57,IF(I222=58%,F222*G222*H222*F!$B$58,IF(I222=59%,F222*G222*H222*F!$B$59,IF(I222=60%,F222*G222*H222*F!$B$60,IF(I222=61%,F222*G222*H222*F!$B$61,IF(I222=62%,F222*G222*H222*F!$B$62,IF(I222=63%,F222*G222*H222*F!$B$63,IF(I222=64%,F222*G222*H222*F!$B$64,IF(I222=65%,F222*G222*H222*F!$B$65,IF(I222=66%,F222*G222*H222*F!$B$66,IF(I222=67%,F222*G222*H222*F!$B$67,IF(I222=68%,F222*G222*H222*F!$B$68,IF(I222=69%,F222*G222*H222*F!$B$69,IF(I222=70%,F222*G222*H222*F!$B$70,IF(I222=71%,F222*G222*H222*F!$B$71,IF(I222=72%,F222*G222*H222*F!$B$72,IF(I222=73%,F222*G222*H222*F!$B$73,IF(I222=74%,F222*G222*H222*F!$B$74,IF(I222=75%,F222*G222*H222*F!$B$75,IF(I222=76%,F222*G222*H222*F!$B$76,IF(I222=77%,F222*G222*H222*F!$B$77,IF(I222=78%,F222*G222*H222*F!$B$78,IF(I222=79%,F222*G222*H222*F!$B$79,IF(I222=80%,F222*G222*H222*F!$B$80,IF(I222=81%,F222*G222*H222*F!$B$81,IF(I222=82%,F222*G222*H222*F!$B$82,IF(I222=83%,F222*G222*H222*F!$B$83,IF(I222=84%,F222*G222*H222*F!$B$84,IF(I222=85%,F222*G222*H222*F!$B$85,IF(I222=86%,F222*G222*H222*F!$B$86,IF(I222=87%,F222*G222*H222*F!$B$87,IF(I222=88%,F222*G222*H222*F!$B$88,IF(I222=89%,F222*G222*H222*F!$B$89,IF(I222=90%,F222*G222*H222*F!$B$90,IF(I222=91%,F222*G222*H222*F!$B$91,IF(I222=92%,F222*G222*H222*F!$B$92,IF(I222=93%,F222*G222*H222*F!$B$93,IF(I222=94%,F222*G222*H222*F!$B$94,IF(I222=95%,F222*G222*H222*F!$B$95,IF(I222=96%,F222*G222*H222*F!$B$96,IF(I222=97%,F222*G222*H222*F!$B$97,IF(I222=98%,F222*G222*H222*F!$B$98,IF(I222=99%,F222*G222*H222*F!$B$99,IF(I222&gt;99%,F222*G222*H222*F!$B$100,))))))))))))))))))))))))))))))))))))))))))))))))))))))))+IF(M222&lt;30%,0,IF(M222&lt;35%,J222*K222*L222*F!$B$33,IF(M222&lt;40%,J222*K222*L222*F!$B$38,IF(M222&lt;45%,J222*K222*L222*F!$B$43,IF(M222&lt;50%,J222*K222*L222*F!$B$48,IF(M222=50%,J222*K222*L222*F!$B$50,IF(M222=51%,J222*K222*L222*F!$B$51,IF(M222=52%,J222*K222*L222*F!$B$52,IF(M222=53%,J222*K222*L222*F!$B$53,IF(M222=54%,J222*K222*L222*F!$B$54,IF(M222=55%,J222*K222*L222*F!$B$55,IF(M222=56%,J222*K222*L222*F!$B$56,IF(M222=57%,J222*K222*L222*F!$B$57,IF(M222=58%,J222*K222*L222*F!$B$58,IF(M222=59%,J222*K222*L222*F!$B$59,IF(M222=60%,J222*K222*L222*F!$B$60,IF(M222=61%,J222*K222*L222*F!$B$61,IF(M222=62%,J222*K222*L222*F!$B$62,IF(M222=63%,J222*K222*L222*F!$B$63,IF(M222=64%,J222*K222*L222*F!$B$64,IF(M222=65%,J222*K222*L222*F!$B$65,IF(M222=66%,J222*K222*L222*F!$B$66,IF(M222=67%,J222*K222*L222*F!$B$67,IF(M222=68%,J222*K222*L222*F!$B$68,IF(M222=69%,J222*K222*L222*F!$B$69,IF(M222=70%,J222*K222*L222*F!$B$70,IF(M222=71%,J222*K222*L222*F!$B$71,IF(M222=72%,J222*K222*L222*F!$B$72,IF(M222=73%,J222*K222*L222*F!$B$73,IF(M222=74%,J222*K222*L222*F!$B$74,IF(M222=75%,J222*K222*L222*F!$B$75,IF(M222=76%,J222*K222*L222*F!$B$76,IF(M222=77%,J222*K222*L222*F!$B$77,IF(M222=78%,J222*K222*L222*F!$B$78,IF(M222=79%,J222*K222*L222*F!$B$79,IF(M222=80%,J222*K222*L222*F!$B$80,IF(M222=81%,J222*K222*L222*F!$B$81,IF(M222=82%,J222*K222*L222*F!$B$82,IF(M222=83%,J222*K222*L222*F!$B$83,IF(M222=84%,J222*K222*L222*F!$B$84,IF(M222=85%,J222*K222*L222*F!$B$85,IF(M222=86%,J222*K222*L222*F!$B$86,IF(M222=87%,J222*K222*L222*F!$B$87,IF(M222=88%,J222*K222*L222*F!$B$88,IF(M222=89%,J222*K222*L222*F!$B$89,IF(M222=90%,J222*K222*L222*F!$B$90,IF(M222=91%,J222*K222*L222*F!$B$91,IF(M222=92%,J222*K222*L222*F!$B$92,IF(M222=93%,J222*K222*L222*F!$B$93,IF(M222=94%,J222*K222*L222*F!$B$94,IF(M222=95%,J222*K222*L222*F!$B$95,IF(M222=96%,J222*K222*L222*F!$B$96,IF(M222=97%,J222*K222*L222*F!$B$97,IF(M222=98%,J222*K222*L222*F!$B$98,IF(M222=99%,J222*K222*L222*F!$B$99,IF(M222&gt;99%,J222*K222*L222*F!$B$100,))))))))))))))))))))))))))))))))))))))))))))))))))))))))+IF(Q222&lt;30%,0,IF(Q222&lt;35%,N222*O222*P222*F!$B$33,IF(Q222&lt;40%,N222*O222*P222*F!$B$38,IF(Q222&lt;45%,N222*O222*P222*F!$B$43,IF(Q222&lt;50%,N222*O222*P222*F!$B$48,IF(Q222=50%,N222*O222*P222*F!$B$50,IF(Q222=51%,N222*O222*P222*F!$B$51,IF(Q222=52%,N222*O222*P222*F!$B$52,IF(Q222=53%,N222*O222*P222*F!$B$53,IF(Q222=54%,N222*O222*P222*F!$B$54,IF(Q222=55%,N222*O222*P222*F!$B$55,IF(Q222=56%,N222*O222*P222*F!$B$56,IF(Q222=57%,N222*O222*P222*F!$B$57,IF(Q222=58%,N222*O222*P222*F!$B$58,IF(Q222=59%,N222*O222*P222*F!$B$59,IF(Q222=60%,N222*O222*P222*F!$B$60,IF(Q222=61%,N222*O222*P222*F!$B$61,IF(Q222=62%,N222*O222*P222*F!$B$62,IF(Q222=63%,N222*O222*P222*F!$B$63,IF(Q222=64%,N222*O222*P222*F!$B$64,IF(Q222=65%,N222*O222*P222*F!$B$65,IF(Q222=66%,N222*O222*P222*F!$B$66,IF(Q222=67%,N222*O222*P222*F!$B$67,IF(Q222=68%,N222*O222*P222*F!$B$68,IF(Q222=69%,N222*O222*P222*F!$B$69,IF(Q222=70%,N222*O222*P222*F!$B$70,IF(Q222=71%,N222*O222*P222*F!$B$71,IF(Q222=72%,N222*O222*P222*F!$B$72,IF(Q222=73%,N222*O222*P222*F!$B$73,IF(Q222=74%,N222*O222*P222*F!$B$74,IF(Q222=75%,N222*O222*P222*F!$B$75,IF(Q222=76%,N222*O222*P222*F!$B$76,IF(Q222=77%,N222*O222*P222*F!$B$77,IF(Q222=78%,N222*O222*P222*F!$B$78,IF(Q222=79%,N222*O222*P222*F!$B$79,IF(Q222=80%,N222*O222*P222*F!$B$80,IF(Q222=81%,N222*O222*P222*F!$B$81,IF(Q222=82%,N222*O222*P222*F!$B$82,IF(Q222=83%,N222*O222*P222*F!$B$83,IF(Q222=84%,N222*O222*P222*F!$B$84,IF(Q222=85%,N222*O222*P222*F!$B$85,IF(Q222=86%,N222*O222*P222*F!$B$86,IF(Q222=87%,N222*O222*P222*F!$B$87,IF(Q222=88%,N222*O222*P222*F!$B$88,IF(Q222=89%,N222*O222*P222*F!$B$89,IF(Q222=90%,N222*O222*P222*F!$B$90,IF(Q222=91%,N222*O222*P222*F!$B$91,IF(Q222=92%,N222*O222*P222*F!$B$92,IF(Q222=93%,N222*O222*P222*F!$B$93,IF(Q222=94%,N222*O222*P222*F!$B$94,IF(Q222=95%,N222*O222*P222*F!$B$95,IF(Q222=96%,N222*O222*P222*F!$B$96,IF(Q222=97%,N222*O222*P222*F!$B$97,IF(Q222=98%,N222*O222*P222*F!$B$98,IF(Q222=99%,N222*O222*P222*F!$B$99,IF(Q222&gt;99%,N222*O222*P222*F!$B$100,))))))))))))))))))))))))))))))))))))))))))))))))))))))))+IF(U222&lt;30%,0,IF(U222&lt;35%,R222*S222*T222*F!$B$33,IF(U222&lt;40%,R222*S222*T222*F!$B$38,IF(U222&lt;45%,R222*S222*T222*F!$B$43,IF(U222&lt;50%,R222*S222*T222*F!$B$48,IF(U222=50%,R222*S222*T222*F!$B$50,IF(U222=51%,R222*S222*T222*F!$B$51,IF(U222=52%,R222*S222*T222*F!$B$52,IF(U222=53%,R222*S222*T222*F!$B$53,IF(U222=54%,R222*S222*T222*F!$B$54,IF(U222=55%,R222*S222*T222*F!$B$55,IF(U222=56%,R222*S222*T222*F!$B$56,IF(U222=57%,R222*S222*T222*F!$B$57,IF(U222=58%,R222*S222*T222*F!$B$58,IF(U222=59%,R222*S222*T222*F!$B$59,IF(U222=60%,R222*S222*T222*F!$B$60,IF(U222=61%,R222*S222*T222*F!$B$61,IF(U222=62%,R222*S222*T222*F!$B$62,IF(U222=63%,R222*S222*T222*F!$B$63,IF(U222=64%,R222*S222*T222*F!$B$64,IF(U222=65%,R222*S222*T222*F!$B$65,IF(U222=66%,R222*S222*T222*F!$B$66,IF(U222=67%,R222*S222*T222*F!$B$67,IF(U222=68%,R222*S222*T222*F!$B$68,IF(U222=69%,R222*S222*T222*F!$B$69,IF(U222=70%,R222*S222*T222*F!$B$70,IF(U222=71%,R222*S222*T222*F!$B$71,IF(U222=72%,R222*S222*T222*F!$B$72,IF(U222=73%,R222*S222*T222*F!$B$73,IF(U222=74%,R222*S222*T222*F!$B$74,IF(U222=75%,R222*S222*T222*F!$B$75,IF(U222=76%,R222*S222*T222*F!$B$76,IF(U222=77%,R222*S222*T222*F!$B$77,IF(U222=78%,R222*S222*T222*F!$B$78,IF(U222=79%,R222*S222*T222*F!$B$79,IF(U222=80%,R222*S222*T222*F!$B$80,IF(U222=81%,R222*S222*T222*F!$B$81,IF(U222=82%,R222*S222*T222*F!$B$82,IF(U222=83%,R222*S222*T222*F!$B$83,IF(U222=84%,R222*S222*T222*F!$B$84,IF(U222=85%,R222*S222*T222*F!$B$85,IF(U222=86%,R222*S222*T222*F!$B$86,IF(U222=87%,R222*S222*T222*F!$B$87,IF(U222=88%,R222*S222*T222*F!$B$88,IF(U222=89%,R222*S222*T222*F!$B$89,IF(U222=90%,R222*S222*T222*F!$B$90,IF(U222=91%,R222*S222*T222*F!$B$91,IF(U222=92%,R222*S222*T222*F!$B$92,IF(U222=93%,R222*S222*T222*F!$B$93,IF(U222=94%,R222*S222*T222*F!$B$94,IF(U222=95%,R222*S222*T222*F!$B$95,IF(U222=96%,R222*S222*T222*F!$B$96,IF(U222=97%,R222*S222*T222*F!$B$97,IF(U222=98%,R222*S222*T222*F!$B$98,IF(U222=99%,R222*S222*T222*F!$B$99,IF(U222&gt;99%,R222*S222*T222*F!$B$100)))))))))))))))))))))))))))))))))))))))))))))))))))))))))*IF(ISNUMBER(E222),E222,1)*IF(ISNUMBER(D222),D222,1)</f>
        <v>0</v>
      </c>
      <c r="AA222" s="5">
        <f>G222*H222+K222*L222+O222*P222+S222*T222</f>
        <v>0</v>
      </c>
      <c r="AB222" s="32">
        <f>(H222*(IF(I222&lt;45%,0.5,IF(I222&lt;55%,0.8,IF(I222&lt;65%,0.9,IF(I222&lt;75%,1,IF(I222&lt;85%,1.1,1.2))))))+L222*(IF(M222&lt;45%,0.5,IF(M222&lt;55%,0.8,IF(M222&lt;65%,0.9,IF(M222&lt;75%,1,IF(M222&lt;85%,1.1,1.2))))))+P222*(IF(Q222&lt;45%,0.5,IF(Q222&lt;55%,0.8,IF(Q222&lt;65%,0.9,IF(Q222&lt;75%,1,IF(Q222&lt;85%,1.1,1.2))))))+T222*(IF(U222&lt;45%,0.5,IF(U222&lt;55%,0.8,IF(U222&lt;65%,0.9,IF(U222&lt;75%,1,IF(U222&lt;85%,1.1,1.2)))))))*IF(D222&gt;=0.8,6,IF(D222&lt;=0.4,1.5,3))</f>
        <v>0</v>
      </c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</row>
    <row r="223" spans="1:62" x14ac:dyDescent="0.25">
      <c r="A223" s="1125"/>
      <c r="B223" s="86" t="str">
        <f t="shared" ref="B223:E223" si="469">IF(B161="","",B161)</f>
        <v/>
      </c>
      <c r="C223" s="84" t="str">
        <f t="shared" si="469"/>
        <v/>
      </c>
      <c r="D223" s="63">
        <f t="shared" si="463"/>
        <v>0</v>
      </c>
      <c r="E223" s="87" t="str">
        <f t="shared" si="469"/>
        <v/>
      </c>
      <c r="F223" s="152"/>
      <c r="G223" s="94"/>
      <c r="H223" s="94"/>
      <c r="I223" s="93">
        <f t="shared" si="458"/>
        <v>0</v>
      </c>
      <c r="J223" s="152"/>
      <c r="K223" s="94"/>
      <c r="L223" s="94"/>
      <c r="M223" s="95">
        <f t="shared" si="459"/>
        <v>0</v>
      </c>
      <c r="N223" s="152"/>
      <c r="O223" s="94"/>
      <c r="P223" s="94"/>
      <c r="Q223" s="95">
        <f t="shared" si="460"/>
        <v>0</v>
      </c>
      <c r="R223" s="152"/>
      <c r="S223" s="94"/>
      <c r="T223" s="94"/>
      <c r="U223" s="93">
        <f t="shared" si="461"/>
        <v>0</v>
      </c>
      <c r="V223" s="113">
        <f t="shared" si="464"/>
        <v>0</v>
      </c>
      <c r="W223" s="114">
        <f t="shared" si="465"/>
        <v>0</v>
      </c>
      <c r="X223" s="36">
        <f t="shared" ref="X223" si="470">ROUND(IFERROR((W223/(Y223*IF(ISNUMBER(E223),E223,1))),0),2)</f>
        <v>0</v>
      </c>
      <c r="Y223" s="90" t="str">
        <f t="shared" si="392"/>
        <v/>
      </c>
      <c r="Z223" s="6">
        <f>(IF(I223&lt;30%,0,IF(I223&lt;35%,F223*G223*H223*F!$B$33,IF(I223&lt;40%,F223*G223*H223*F!$B$38,IF(I223&lt;45%,F223*G223*H223*F!$B$43,IF(I223&lt;50%,F223*G223*H223*F!$B$48,IF(I223=50%,F223*G223*H223*F!$B$50,IF(I223=51%,F223*G223*H223*F!$B$51,IF(I223=52%,F223*G223*H223*F!$B$52,IF(I223=53%,F223*G223*H223*F!$B$53,IF(I223=54%,F223*G223*H223*F!$B$54,IF(I223=55%,F223*G223*H223*F!$B$55,IF(I223=56%,F223*G223*H223*F!$B$56,IF(I223=57%,F223*G223*H223*F!$B$57,IF(I223=58%,F223*G223*H223*F!$B$58,IF(I223=59%,F223*G223*H223*F!$B$59,IF(I223=60%,F223*G223*H223*F!$B$60,IF(I223=61%,F223*G223*H223*F!$B$61,IF(I223=62%,F223*G223*H223*F!$B$62,IF(I223=63%,F223*G223*H223*F!$B$63,IF(I223=64%,F223*G223*H223*F!$B$64,IF(I223=65%,F223*G223*H223*F!$B$65,IF(I223=66%,F223*G223*H223*F!$B$66,IF(I223=67%,F223*G223*H223*F!$B$67,IF(I223=68%,F223*G223*H223*F!$B$68,IF(I223=69%,F223*G223*H223*F!$B$69,IF(I223=70%,F223*G223*H223*F!$B$70,IF(I223=71%,F223*G223*H223*F!$B$71,IF(I223=72%,F223*G223*H223*F!$B$72,IF(I223=73%,F223*G223*H223*F!$B$73,IF(I223=74%,F223*G223*H223*F!$B$74,IF(I223=75%,F223*G223*H223*F!$B$75,IF(I223=76%,F223*G223*H223*F!$B$76,IF(I223=77%,F223*G223*H223*F!$B$77,IF(I223=78%,F223*G223*H223*F!$B$78,IF(I223=79%,F223*G223*H223*F!$B$79,IF(I223=80%,F223*G223*H223*F!$B$80,IF(I223=81%,F223*G223*H223*F!$B$81,IF(I223=82%,F223*G223*H223*F!$B$82,IF(I223=83%,F223*G223*H223*F!$B$83,IF(I223=84%,F223*G223*H223*F!$B$84,IF(I223=85%,F223*G223*H223*F!$B$85,IF(I223=86%,F223*G223*H223*F!$B$86,IF(I223=87%,F223*G223*H223*F!$B$87,IF(I223=88%,F223*G223*H223*F!$B$88,IF(I223=89%,F223*G223*H223*F!$B$89,IF(I223=90%,F223*G223*H223*F!$B$90,IF(I223=91%,F223*G223*H223*F!$B$91,IF(I223=92%,F223*G223*H223*F!$B$92,IF(I223=93%,F223*G223*H223*F!$B$93,IF(I223=94%,F223*G223*H223*F!$B$94,IF(I223=95%,F223*G223*H223*F!$B$95,IF(I223=96%,F223*G223*H223*F!$B$96,IF(I223=97%,F223*G223*H223*F!$B$97,IF(I223=98%,F223*G223*H223*F!$B$98,IF(I223=99%,F223*G223*H223*F!$B$99,IF(I223&gt;99%,F223*G223*H223*F!$B$100,))))))))))))))))))))))))))))))))))))))))))))))))))))))))+IF(M223&lt;30%,0,IF(M223&lt;35%,J223*K223*L223*F!$B$33,IF(M223&lt;40%,J223*K223*L223*F!$B$38,IF(M223&lt;45%,J223*K223*L223*F!$B$43,IF(M223&lt;50%,J223*K223*L223*F!$B$48,IF(M223=50%,J223*K223*L223*F!$B$50,IF(M223=51%,J223*K223*L223*F!$B$51,IF(M223=52%,J223*K223*L223*F!$B$52,IF(M223=53%,J223*K223*L223*F!$B$53,IF(M223=54%,J223*K223*L223*F!$B$54,IF(M223=55%,J223*K223*L223*F!$B$55,IF(M223=56%,J223*K223*L223*F!$B$56,IF(M223=57%,J223*K223*L223*F!$B$57,IF(M223=58%,J223*K223*L223*F!$B$58,IF(M223=59%,J223*K223*L223*F!$B$59,IF(M223=60%,J223*K223*L223*F!$B$60,IF(M223=61%,J223*K223*L223*F!$B$61,IF(M223=62%,J223*K223*L223*F!$B$62,IF(M223=63%,J223*K223*L223*F!$B$63,IF(M223=64%,J223*K223*L223*F!$B$64,IF(M223=65%,J223*K223*L223*F!$B$65,IF(M223=66%,J223*K223*L223*F!$B$66,IF(M223=67%,J223*K223*L223*F!$B$67,IF(M223=68%,J223*K223*L223*F!$B$68,IF(M223=69%,J223*K223*L223*F!$B$69,IF(M223=70%,J223*K223*L223*F!$B$70,IF(M223=71%,J223*K223*L223*F!$B$71,IF(M223=72%,J223*K223*L223*F!$B$72,IF(M223=73%,J223*K223*L223*F!$B$73,IF(M223=74%,J223*K223*L223*F!$B$74,IF(M223=75%,J223*K223*L223*F!$B$75,IF(M223=76%,J223*K223*L223*F!$B$76,IF(M223=77%,J223*K223*L223*F!$B$77,IF(M223=78%,J223*K223*L223*F!$B$78,IF(M223=79%,J223*K223*L223*F!$B$79,IF(M223=80%,J223*K223*L223*F!$B$80,IF(M223=81%,J223*K223*L223*F!$B$81,IF(M223=82%,J223*K223*L223*F!$B$82,IF(M223=83%,J223*K223*L223*F!$B$83,IF(M223=84%,J223*K223*L223*F!$B$84,IF(M223=85%,J223*K223*L223*F!$B$85,IF(M223=86%,J223*K223*L223*F!$B$86,IF(M223=87%,J223*K223*L223*F!$B$87,IF(M223=88%,J223*K223*L223*F!$B$88,IF(M223=89%,J223*K223*L223*F!$B$89,IF(M223=90%,J223*K223*L223*F!$B$90,IF(M223=91%,J223*K223*L223*F!$B$91,IF(M223=92%,J223*K223*L223*F!$B$92,IF(M223=93%,J223*K223*L223*F!$B$93,IF(M223=94%,J223*K223*L223*F!$B$94,IF(M223=95%,J223*K223*L223*F!$B$95,IF(M223=96%,J223*K223*L223*F!$B$96,IF(M223=97%,J223*K223*L223*F!$B$97,IF(M223=98%,J223*K223*L223*F!$B$98,IF(M223=99%,J223*K223*L223*F!$B$99,IF(M223&gt;99%,J223*K223*L223*F!$B$100,))))))))))))))))))))))))))))))))))))))))))))))))))))))))+IF(Q223&lt;30%,0,IF(Q223&lt;35%,N223*O223*P223*F!$B$33,IF(Q223&lt;40%,N223*O223*P223*F!$B$38,IF(Q223&lt;45%,N223*O223*P223*F!$B$43,IF(Q223&lt;50%,N223*O223*P223*F!$B$48,IF(Q223=50%,N223*O223*P223*F!$B$50,IF(Q223=51%,N223*O223*P223*F!$B$51,IF(Q223=52%,N223*O223*P223*F!$B$52,IF(Q223=53%,N223*O223*P223*F!$B$53,IF(Q223=54%,N223*O223*P223*F!$B$54,IF(Q223=55%,N223*O223*P223*F!$B$55,IF(Q223=56%,N223*O223*P223*F!$B$56,IF(Q223=57%,N223*O223*P223*F!$B$57,IF(Q223=58%,N223*O223*P223*F!$B$58,IF(Q223=59%,N223*O223*P223*F!$B$59,IF(Q223=60%,N223*O223*P223*F!$B$60,IF(Q223=61%,N223*O223*P223*F!$B$61,IF(Q223=62%,N223*O223*P223*F!$B$62,IF(Q223=63%,N223*O223*P223*F!$B$63,IF(Q223=64%,N223*O223*P223*F!$B$64,IF(Q223=65%,N223*O223*P223*F!$B$65,IF(Q223=66%,N223*O223*P223*F!$B$66,IF(Q223=67%,N223*O223*P223*F!$B$67,IF(Q223=68%,N223*O223*P223*F!$B$68,IF(Q223=69%,N223*O223*P223*F!$B$69,IF(Q223=70%,N223*O223*P223*F!$B$70,IF(Q223=71%,N223*O223*P223*F!$B$71,IF(Q223=72%,N223*O223*P223*F!$B$72,IF(Q223=73%,N223*O223*P223*F!$B$73,IF(Q223=74%,N223*O223*P223*F!$B$74,IF(Q223=75%,N223*O223*P223*F!$B$75,IF(Q223=76%,N223*O223*P223*F!$B$76,IF(Q223=77%,N223*O223*P223*F!$B$77,IF(Q223=78%,N223*O223*P223*F!$B$78,IF(Q223=79%,N223*O223*P223*F!$B$79,IF(Q223=80%,N223*O223*P223*F!$B$80,IF(Q223=81%,N223*O223*P223*F!$B$81,IF(Q223=82%,N223*O223*P223*F!$B$82,IF(Q223=83%,N223*O223*P223*F!$B$83,IF(Q223=84%,N223*O223*P223*F!$B$84,IF(Q223=85%,N223*O223*P223*F!$B$85,IF(Q223=86%,N223*O223*P223*F!$B$86,IF(Q223=87%,N223*O223*P223*F!$B$87,IF(Q223=88%,N223*O223*P223*F!$B$88,IF(Q223=89%,N223*O223*P223*F!$B$89,IF(Q223=90%,N223*O223*P223*F!$B$90,IF(Q223=91%,N223*O223*P223*F!$B$91,IF(Q223=92%,N223*O223*P223*F!$B$92,IF(Q223=93%,N223*O223*P223*F!$B$93,IF(Q223=94%,N223*O223*P223*F!$B$94,IF(Q223=95%,N223*O223*P223*F!$B$95,IF(Q223=96%,N223*O223*P223*F!$B$96,IF(Q223=97%,N223*O223*P223*F!$B$97,IF(Q223=98%,N223*O223*P223*F!$B$98,IF(Q223=99%,N223*O223*P223*F!$B$99,IF(Q223&gt;99%,N223*O223*P223*F!$B$100,))))))))))))))))))))))))))))))))))))))))))))))))))))))))+IF(U223&lt;30%,0,IF(U223&lt;35%,R223*S223*T223*F!$B$33,IF(U223&lt;40%,R223*S223*T223*F!$B$38,IF(U223&lt;45%,R223*S223*T223*F!$B$43,IF(U223&lt;50%,R223*S223*T223*F!$B$48,IF(U223=50%,R223*S223*T223*F!$B$50,IF(U223=51%,R223*S223*T223*F!$B$51,IF(U223=52%,R223*S223*T223*F!$B$52,IF(U223=53%,R223*S223*T223*F!$B$53,IF(U223=54%,R223*S223*T223*F!$B$54,IF(U223=55%,R223*S223*T223*F!$B$55,IF(U223=56%,R223*S223*T223*F!$B$56,IF(U223=57%,R223*S223*T223*F!$B$57,IF(U223=58%,R223*S223*T223*F!$B$58,IF(U223=59%,R223*S223*T223*F!$B$59,IF(U223=60%,R223*S223*T223*F!$B$60,IF(U223=61%,R223*S223*T223*F!$B$61,IF(U223=62%,R223*S223*T223*F!$B$62,IF(U223=63%,R223*S223*T223*F!$B$63,IF(U223=64%,R223*S223*T223*F!$B$64,IF(U223=65%,R223*S223*T223*F!$B$65,IF(U223=66%,R223*S223*T223*F!$B$66,IF(U223=67%,R223*S223*T223*F!$B$67,IF(U223=68%,R223*S223*T223*F!$B$68,IF(U223=69%,R223*S223*T223*F!$B$69,IF(U223=70%,R223*S223*T223*F!$B$70,IF(U223=71%,R223*S223*T223*F!$B$71,IF(U223=72%,R223*S223*T223*F!$B$72,IF(U223=73%,R223*S223*T223*F!$B$73,IF(U223=74%,R223*S223*T223*F!$B$74,IF(U223=75%,R223*S223*T223*F!$B$75,IF(U223=76%,R223*S223*T223*F!$B$76,IF(U223=77%,R223*S223*T223*F!$B$77,IF(U223=78%,R223*S223*T223*F!$B$78,IF(U223=79%,R223*S223*T223*F!$B$79,IF(U223=80%,R223*S223*T223*F!$B$80,IF(U223=81%,R223*S223*T223*F!$B$81,IF(U223=82%,R223*S223*T223*F!$B$82,IF(U223=83%,R223*S223*T223*F!$B$83,IF(U223=84%,R223*S223*T223*F!$B$84,IF(U223=85%,R223*S223*T223*F!$B$85,IF(U223=86%,R223*S223*T223*F!$B$86,IF(U223=87%,R223*S223*T223*F!$B$87,IF(U223=88%,R223*S223*T223*F!$B$88,IF(U223=89%,R223*S223*T223*F!$B$89,IF(U223=90%,R223*S223*T223*F!$B$90,IF(U223=91%,R223*S223*T223*F!$B$91,IF(U223=92%,R223*S223*T223*F!$B$92,IF(U223=93%,R223*S223*T223*F!$B$93,IF(U223=94%,R223*S223*T223*F!$B$94,IF(U223=95%,R223*S223*T223*F!$B$95,IF(U223=96%,R223*S223*T223*F!$B$96,IF(U223=97%,R223*S223*T223*F!$B$97,IF(U223=98%,R223*S223*T223*F!$B$98,IF(U223=99%,R223*S223*T223*F!$B$99,IF(U223&gt;99%,R223*S223*T223*F!$B$100)))))))))))))))))))))))))))))))))))))))))))))))))))))))))*IF(ISNUMBER(E223),E223,1)*IF(ISNUMBER(D223),D223,1)</f>
        <v>0</v>
      </c>
      <c r="AA223" s="6">
        <f>G223*H223+K223*L223+O223*P223+S223*T223</f>
        <v>0</v>
      </c>
      <c r="AB223" s="35">
        <f>(H223*(IF(I223&lt;45%,0.5,IF(I223&lt;55%,0.8,IF(I223&lt;65%,0.9,IF(I223&lt;75%,1,IF(I223&lt;85%,1.1,1.2))))))+L223*(IF(M223&lt;45%,0.5,IF(M223&lt;55%,0.8,IF(M223&lt;65%,0.9,IF(M223&lt;75%,1,IF(M223&lt;85%,1.1,1.2))))))+P223*(IF(Q223&lt;45%,0.5,IF(Q223&lt;55%,0.8,IF(Q223&lt;65%,0.9,IF(Q223&lt;75%,1,IF(Q223&lt;85%,1.1,1.2))))))+T223*(IF(U223&lt;45%,0.5,IF(U223&lt;55%,0.8,IF(U223&lt;65%,0.9,IF(U223&lt;75%,1,IF(U223&lt;85%,1.1,1.2)))))))*IF(D223&gt;=0.8,6,IF(D223&lt;=0.4,1.5,3))</f>
        <v>0</v>
      </c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</row>
    <row r="224" spans="1:62" ht="15.75" thickBot="1" x14ac:dyDescent="0.3">
      <c r="A224" s="1126"/>
      <c r="B224" s="169"/>
      <c r="C224" s="170"/>
      <c r="D224" s="37">
        <f>ROUND(IFERROR((D219*(G219*H219+K219*L219+O219*P219+S219*T219)+D220*(G220*H220+K220*L220+O220*P220+S220*T220)+D221*(G221*H221+K221*L221+O221*P221+S221*T221)+D222*(G222*H222+K222*L222+O222*P222+S222*T222)+D223*(G223*H223+K223*L223+O223*P223+S223*T223))/((G219*H219+K219*L219+O219*P219+S219*T219)+(G220*H220+K220*L220+O220*P220+S220*T220)+(G221*H221+K221*L221+O221*P221+S221*T221)+(G222*H222+K222*L222+O222*P222+S222*T222)+(G223*H223+K223*L223+O223*P223+S223*T223)),0),3)</f>
        <v>0</v>
      </c>
      <c r="E224" s="186"/>
      <c r="F224" s="187"/>
      <c r="G224" s="175"/>
      <c r="H224" s="175"/>
      <c r="I224" s="188"/>
      <c r="J224" s="189"/>
      <c r="K224" s="175"/>
      <c r="L224" s="175"/>
      <c r="M224" s="176"/>
      <c r="N224" s="187"/>
      <c r="O224" s="175"/>
      <c r="P224" s="175"/>
      <c r="Q224" s="176"/>
      <c r="R224" s="187"/>
      <c r="S224" s="180"/>
      <c r="T224" s="177"/>
      <c r="U224" s="188"/>
      <c r="V224" s="122">
        <f>SUM(V219:V223)</f>
        <v>0</v>
      </c>
      <c r="W224" s="117">
        <f>IFERROR(V224/AA224,0)</f>
        <v>0</v>
      </c>
      <c r="X224" s="118">
        <f>ROUND(IFERROR((D219*(I219*G219*H219+M219*K219*L219+Q219*O219*P219+U219*S219*T219)+D220*(I220*G220*H220+M220*K220*L220+Q220*O220*P220+U220*S220*T220)+D221*(I221*G221*H221+M221*K221*L221+Q221*O221*P221+U221*S221*T221)+D222*(I222*G222*H222+M222*K222*L222+Q222*O222*P222+U222*S222*T222)+D223*(I223*G223*H223+M223*K223*L223+Q223*O223*P223+U223*S223*T223))/(D219*(G219*H219+K219*L219+O219*P219+S219*T219)+D220*(G220*H220+K220*L220+O220*P220+S220*T220)+D221*(G221*H221+K221*L221+O221*P221+S221*T221)+D222*(G222*H222+K222*L222+O222*P222+S222*T222)+D223*(G223*H223+K223*L223+O223*P223+S223*T223)),0),2)</f>
        <v>0</v>
      </c>
      <c r="Y224" s="9"/>
      <c r="Z224" s="9">
        <f>SUM(Z219:Z223)</f>
        <v>0</v>
      </c>
      <c r="AA224" s="117">
        <f>SUM(AA219:AA223)</f>
        <v>0</v>
      </c>
      <c r="AB224" s="119">
        <f>IF(SUM(AB219:AB223)=0,TIME(,0,),TIME(,SUM(AB219:AB223)+30,))</f>
        <v>0</v>
      </c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</row>
    <row r="225" spans="1:62" x14ac:dyDescent="0.25">
      <c r="A225" s="145" t="s">
        <v>28</v>
      </c>
      <c r="B225" s="76" t="str">
        <f t="shared" ref="B225:C225" si="471">IF(B163="","",B163)</f>
        <v/>
      </c>
      <c r="C225" s="103" t="str">
        <f t="shared" si="471"/>
        <v/>
      </c>
      <c r="D225" s="59">
        <f>D163</f>
        <v>0</v>
      </c>
      <c r="E225" s="88" t="str">
        <f t="shared" ref="E225" si="472">IF(E163="","",E163)</f>
        <v/>
      </c>
      <c r="F225" s="74"/>
      <c r="G225" s="92"/>
      <c r="H225" s="92"/>
      <c r="I225" s="75">
        <f t="shared" ref="I225:I229" si="473">IFERROR(ROUND(F225/$Y225,2),)</f>
        <v>0</v>
      </c>
      <c r="J225" s="74"/>
      <c r="K225" s="92"/>
      <c r="L225" s="92"/>
      <c r="M225" s="91">
        <f t="shared" ref="M225:M229" si="474">IFERROR(ROUND(J225/$Y225,2),)</f>
        <v>0</v>
      </c>
      <c r="N225" s="74"/>
      <c r="O225" s="92"/>
      <c r="P225" s="92"/>
      <c r="Q225" s="75">
        <f t="shared" ref="Q225:Q229" si="475">IFERROR(ROUND(N225/$Y225,2),)</f>
        <v>0</v>
      </c>
      <c r="R225" s="74"/>
      <c r="S225" s="92"/>
      <c r="T225" s="92"/>
      <c r="U225" s="91">
        <f t="shared" ref="U225:U229" si="476">IFERROR(ROUND(R225/$Y225,2),)</f>
        <v>0</v>
      </c>
      <c r="V225" s="123">
        <f>(IF(ISNUMBER(F225),F225,1)*G225*H225+IF(ISNUMBER(J225),J225,1)*K225*L225+IF(ISNUMBER(N225),N225,1)*O225*P225+IF(ISNUMBER(R225),R225,1)*S225*T225)*IF(ISNUMBER(E225),E225,1)</f>
        <v>0</v>
      </c>
      <c r="W225" s="40">
        <f>IFERROR((IF(ISNUMBER(F225),F225,1)*G225*H225+IF(ISNUMBER(J225),J225,1)*K225*L225+IF(ISNUMBER(N225),N225,1)*O225*P225+IF(ISNUMBER(R225),R225,1)*S225*T225)*IF(ISNUMBER(E225),E225,1)/(G225*H225+K225*L225+O225*P225+S225*T225),0)</f>
        <v>0</v>
      </c>
      <c r="X225" s="41">
        <f>ROUND(IFERROR((W225/(Y225*IF(ISNUMBER(E225),E225,1))),0),2)</f>
        <v>0</v>
      </c>
      <c r="Y225" s="89" t="str">
        <f t="shared" si="392"/>
        <v/>
      </c>
      <c r="Z225" s="7">
        <f>(IF(I225&lt;30%,0,IF(I225&lt;35%,F225*G225*H225*F!$B$33,IF(I225&lt;40%,F225*G225*H225*F!$B$38,IF(I225&lt;45%,F225*G225*H225*F!$B$43,IF(I225&lt;50%,F225*G225*H225*F!$B$48,IF(I225=50%,F225*G225*H225*F!$B$50,IF(I225=51%,F225*G225*H225*F!$B$51,IF(I225=52%,F225*G225*H225*F!$B$52,IF(I225=53%,F225*G225*H225*F!$B$53,IF(I225=54%,F225*G225*H225*F!$B$54,IF(I225=55%,F225*G225*H225*F!$B$55,IF(I225=56%,F225*G225*H225*F!$B$56,IF(I225=57%,F225*G225*H225*F!$B$57,IF(I225=58%,F225*G225*H225*F!$B$58,IF(I225=59%,F225*G225*H225*F!$B$59,IF(I225=60%,F225*G225*H225*F!$B$60,IF(I225=61%,F225*G225*H225*F!$B$61,IF(I225=62%,F225*G225*H225*F!$B$62,IF(I225=63%,F225*G225*H225*F!$B$63,IF(I225=64%,F225*G225*H225*F!$B$64,IF(I225=65%,F225*G225*H225*F!$B$65,IF(I225=66%,F225*G225*H225*F!$B$66,IF(I225=67%,F225*G225*H225*F!$B$67,IF(I225=68%,F225*G225*H225*F!$B$68,IF(I225=69%,F225*G225*H225*F!$B$69,IF(I225=70%,F225*G225*H225*F!$B$70,IF(I225=71%,F225*G225*H225*F!$B$71,IF(I225=72%,F225*G225*H225*F!$B$72,IF(I225=73%,F225*G225*H225*F!$B$73,IF(I225=74%,F225*G225*H225*F!$B$74,IF(I225=75%,F225*G225*H225*F!$B$75,IF(I225=76%,F225*G225*H225*F!$B$76,IF(I225=77%,F225*G225*H225*F!$B$77,IF(I225=78%,F225*G225*H225*F!$B$78,IF(I225=79%,F225*G225*H225*F!$B$79,IF(I225=80%,F225*G225*H225*F!$B$80,IF(I225=81%,F225*G225*H225*F!$B$81,IF(I225=82%,F225*G225*H225*F!$B$82,IF(I225=83%,F225*G225*H225*F!$B$83,IF(I225=84%,F225*G225*H225*F!$B$84,IF(I225=85%,F225*G225*H225*F!$B$85,IF(I225=86%,F225*G225*H225*F!$B$86,IF(I225=87%,F225*G225*H225*F!$B$87,IF(I225=88%,F225*G225*H225*F!$B$88,IF(I225=89%,F225*G225*H225*F!$B$89,IF(I225=90%,F225*G225*H225*F!$B$90,IF(I225=91%,F225*G225*H225*F!$B$91,IF(I225=92%,F225*G225*H225*F!$B$92,IF(I225=93%,F225*G225*H225*F!$B$93,IF(I225=94%,F225*G225*H225*F!$B$94,IF(I225=95%,F225*G225*H225*F!$B$95,IF(I225=96%,F225*G225*H225*F!$B$96,IF(I225=97%,F225*G225*H225*F!$B$97,IF(I225=98%,F225*G225*H225*F!$B$98,IF(I225=99%,F225*G225*H225*F!$B$99,IF(I225&gt;99%,F225*G225*H225*F!$B$100,))))))))))))))))))))))))))))))))))))))))))))))))))))))))+IF(M225&lt;30%,0,IF(M225&lt;35%,J225*K225*L225*F!$B$33,IF(M225&lt;40%,J225*K225*L225*F!$B$38,IF(M225&lt;45%,J225*K225*L225*F!$B$43,IF(M225&lt;50%,J225*K225*L225*F!$B$48,IF(M225=50%,J225*K225*L225*F!$B$50,IF(M225=51%,J225*K225*L225*F!$B$51,IF(M225=52%,J225*K225*L225*F!$B$52,IF(M225=53%,J225*K225*L225*F!$B$53,IF(M225=54%,J225*K225*L225*F!$B$54,IF(M225=55%,J225*K225*L225*F!$B$55,IF(M225=56%,J225*K225*L225*F!$B$56,IF(M225=57%,J225*K225*L225*F!$B$57,IF(M225=58%,J225*K225*L225*F!$B$58,IF(M225=59%,J225*K225*L225*F!$B$59,IF(M225=60%,J225*K225*L225*F!$B$60,IF(M225=61%,J225*K225*L225*F!$B$61,IF(M225=62%,J225*K225*L225*F!$B$62,IF(M225=63%,J225*K225*L225*F!$B$63,IF(M225=64%,J225*K225*L225*F!$B$64,IF(M225=65%,J225*K225*L225*F!$B$65,IF(M225=66%,J225*K225*L225*F!$B$66,IF(M225=67%,J225*K225*L225*F!$B$67,IF(M225=68%,J225*K225*L225*F!$B$68,IF(M225=69%,J225*K225*L225*F!$B$69,IF(M225=70%,J225*K225*L225*F!$B$70,IF(M225=71%,J225*K225*L225*F!$B$71,IF(M225=72%,J225*K225*L225*F!$B$72,IF(M225=73%,J225*K225*L225*F!$B$73,IF(M225=74%,J225*K225*L225*F!$B$74,IF(M225=75%,J225*K225*L225*F!$B$75,IF(M225=76%,J225*K225*L225*F!$B$76,IF(M225=77%,J225*K225*L225*F!$B$77,IF(M225=78%,J225*K225*L225*F!$B$78,IF(M225=79%,J225*K225*L225*F!$B$79,IF(M225=80%,J225*K225*L225*F!$B$80,IF(M225=81%,J225*K225*L225*F!$B$81,IF(M225=82%,J225*K225*L225*F!$B$82,IF(M225=83%,J225*K225*L225*F!$B$83,IF(M225=84%,J225*K225*L225*F!$B$84,IF(M225=85%,J225*K225*L225*F!$B$85,IF(M225=86%,J225*K225*L225*F!$B$86,IF(M225=87%,J225*K225*L225*F!$B$87,IF(M225=88%,J225*K225*L225*F!$B$88,IF(M225=89%,J225*K225*L225*F!$B$89,IF(M225=90%,J225*K225*L225*F!$B$90,IF(M225=91%,J225*K225*L225*F!$B$91,IF(M225=92%,J225*K225*L225*F!$B$92,IF(M225=93%,J225*K225*L225*F!$B$93,IF(M225=94%,J225*K225*L225*F!$B$94,IF(M225=95%,J225*K225*L225*F!$B$95,IF(M225=96%,J225*K225*L225*F!$B$96,IF(M225=97%,J225*K225*L225*F!$B$97,IF(M225=98%,J225*K225*L225*F!$B$98,IF(M225=99%,J225*K225*L225*F!$B$99,IF(M225&gt;99%,J225*K225*L225*F!$B$100,))))))))))))))))))))))))))))))))))))))))))))))))))))))))+IF(Q225&lt;30%,0,IF(Q225&lt;35%,N225*O225*P225*F!$B$33,IF(Q225&lt;40%,N225*O225*P225*F!$B$38,IF(Q225&lt;45%,N225*O225*P225*F!$B$43,IF(Q225&lt;50%,N225*O225*P225*F!$B$48,IF(Q225=50%,N225*O225*P225*F!$B$50,IF(Q225=51%,N225*O225*P225*F!$B$51,IF(Q225=52%,N225*O225*P225*F!$B$52,IF(Q225=53%,N225*O225*P225*F!$B$53,IF(Q225=54%,N225*O225*P225*F!$B$54,IF(Q225=55%,N225*O225*P225*F!$B$55,IF(Q225=56%,N225*O225*P225*F!$B$56,IF(Q225=57%,N225*O225*P225*F!$B$57,IF(Q225=58%,N225*O225*P225*F!$B$58,IF(Q225=59%,N225*O225*P225*F!$B$59,IF(Q225=60%,N225*O225*P225*F!$B$60,IF(Q225=61%,N225*O225*P225*F!$B$61,IF(Q225=62%,N225*O225*P225*F!$B$62,IF(Q225=63%,N225*O225*P225*F!$B$63,IF(Q225=64%,N225*O225*P225*F!$B$64,IF(Q225=65%,N225*O225*P225*F!$B$65,IF(Q225=66%,N225*O225*P225*F!$B$66,IF(Q225=67%,N225*O225*P225*F!$B$67,IF(Q225=68%,N225*O225*P225*F!$B$68,IF(Q225=69%,N225*O225*P225*F!$B$69,IF(Q225=70%,N225*O225*P225*F!$B$70,IF(Q225=71%,N225*O225*P225*F!$B$71,IF(Q225=72%,N225*O225*P225*F!$B$72,IF(Q225=73%,N225*O225*P225*F!$B$73,IF(Q225=74%,N225*O225*P225*F!$B$74,IF(Q225=75%,N225*O225*P225*F!$B$75,IF(Q225=76%,N225*O225*P225*F!$B$76,IF(Q225=77%,N225*O225*P225*F!$B$77,IF(Q225=78%,N225*O225*P225*F!$B$78,IF(Q225=79%,N225*O225*P225*F!$B$79,IF(Q225=80%,N225*O225*P225*F!$B$80,IF(Q225=81%,N225*O225*P225*F!$B$81,IF(Q225=82%,N225*O225*P225*F!$B$82,IF(Q225=83%,N225*O225*P225*F!$B$83,IF(Q225=84%,N225*O225*P225*F!$B$84,IF(Q225=85%,N225*O225*P225*F!$B$85,IF(Q225=86%,N225*O225*P225*F!$B$86,IF(Q225=87%,N225*O225*P225*F!$B$87,IF(Q225=88%,N225*O225*P225*F!$B$88,IF(Q225=89%,N225*O225*P225*F!$B$89,IF(Q225=90%,N225*O225*P225*F!$B$90,IF(Q225=91%,N225*O225*P225*F!$B$91,IF(Q225=92%,N225*O225*P225*F!$B$92,IF(Q225=93%,N225*O225*P225*F!$B$93,IF(Q225=94%,N225*O225*P225*F!$B$94,IF(Q225=95%,N225*O225*P225*F!$B$95,IF(Q225=96%,N225*O225*P225*F!$B$96,IF(Q225=97%,N225*O225*P225*F!$B$97,IF(Q225=98%,N225*O225*P225*F!$B$98,IF(Q225=99%,N225*O225*P225*F!$B$99,IF(Q225&gt;99%,N225*O225*P225*F!$B$100,))))))))))))))))))))))))))))))))))))))))))))))))))))))))+IF(U225&lt;30%,0,IF(U225&lt;35%,R225*S225*T225*F!$B$33,IF(U225&lt;40%,R225*S225*T225*F!$B$38,IF(U225&lt;45%,R225*S225*T225*F!$B$43,IF(U225&lt;50%,R225*S225*T225*F!$B$48,IF(U225=50%,R225*S225*T225*F!$B$50,IF(U225=51%,R225*S225*T225*F!$B$51,IF(U225=52%,R225*S225*T225*F!$B$52,IF(U225=53%,R225*S225*T225*F!$B$53,IF(U225=54%,R225*S225*T225*F!$B$54,IF(U225=55%,R225*S225*T225*F!$B$55,IF(U225=56%,R225*S225*T225*F!$B$56,IF(U225=57%,R225*S225*T225*F!$B$57,IF(U225=58%,R225*S225*T225*F!$B$58,IF(U225=59%,R225*S225*T225*F!$B$59,IF(U225=60%,R225*S225*T225*F!$B$60,IF(U225=61%,R225*S225*T225*F!$B$61,IF(U225=62%,R225*S225*T225*F!$B$62,IF(U225=63%,R225*S225*T225*F!$B$63,IF(U225=64%,R225*S225*T225*F!$B$64,IF(U225=65%,R225*S225*T225*F!$B$65,IF(U225=66%,R225*S225*T225*F!$B$66,IF(U225=67%,R225*S225*T225*F!$B$67,IF(U225=68%,R225*S225*T225*F!$B$68,IF(U225=69%,R225*S225*T225*F!$B$69,IF(U225=70%,R225*S225*T225*F!$B$70,IF(U225=71%,R225*S225*T225*F!$B$71,IF(U225=72%,R225*S225*T225*F!$B$72,IF(U225=73%,R225*S225*T225*F!$B$73,IF(U225=74%,R225*S225*T225*F!$B$74,IF(U225=75%,R225*S225*T225*F!$B$75,IF(U225=76%,R225*S225*T225*F!$B$76,IF(U225=77%,R225*S225*T225*F!$B$77,IF(U225=78%,R225*S225*T225*F!$B$78,IF(U225=79%,R225*S225*T225*F!$B$79,IF(U225=80%,R225*S225*T225*F!$B$80,IF(U225=81%,R225*S225*T225*F!$B$81,IF(U225=82%,R225*S225*T225*F!$B$82,IF(U225=83%,R225*S225*T225*F!$B$83,IF(U225=84%,R225*S225*T225*F!$B$84,IF(U225=85%,R225*S225*T225*F!$B$85,IF(U225=86%,R225*S225*T225*F!$B$86,IF(U225=87%,R225*S225*T225*F!$B$87,IF(U225=88%,R225*S225*T225*F!$B$88,IF(U225=89%,R225*S225*T225*F!$B$89,IF(U225=90%,R225*S225*T225*F!$B$90,IF(U225=91%,R225*S225*T225*F!$B$91,IF(U225=92%,R225*S225*T225*F!$B$92,IF(U225=93%,R225*S225*T225*F!$B$93,IF(U225=94%,R225*S225*T225*F!$B$94,IF(U225=95%,R225*S225*T225*F!$B$95,IF(U225=96%,R225*S225*T225*F!$B$96,IF(U225=97%,R225*S225*T225*F!$B$97,IF(U225=98%,R225*S225*T225*F!$B$98,IF(U225=99%,R225*S225*T225*F!$B$99,IF(U225&gt;99%,R225*S225*T225*F!$B$100)))))))))))))))))))))))))))))))))))))))))))))))))))))))))*IF(ISNUMBER(E225),E225,1)*IF(ISNUMBER(D225),D225,1)</f>
        <v>0</v>
      </c>
      <c r="AA225" s="7">
        <f>G225*H225+K225*L225+O225*P225+S225*T225</f>
        <v>0</v>
      </c>
      <c r="AB225" s="131">
        <f>(H225*(IF(I225&lt;45%,0.5,IF(I225&lt;55%,0.8,IF(I225&lt;65%,0.9,IF(I225&lt;75%,1,IF(I225&lt;85%,1.1,1.2))))))+L225*(IF(M225&lt;45%,0.5,IF(M225&lt;55%,0.8,IF(M225&lt;65%,0.9,IF(M225&lt;75%,1,IF(M225&lt;85%,1.1,1.2))))))+P225*(IF(Q225&lt;45%,0.5,IF(Q225&lt;55%,0.8,IF(Q225&lt;65%,0.9,IF(Q225&lt;75%,1,IF(Q225&lt;85%,1.1,1.2))))))+T225*(IF(U225&lt;45%,0.5,IF(U225&lt;55%,0.8,IF(U225&lt;65%,0.9,IF(U225&lt;75%,1,IF(U225&lt;85%,1.1,1.2)))))))*IF(D225&gt;=0.8,6,IF(D225&lt;=0.4,1.5,3))</f>
        <v>0</v>
      </c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</row>
    <row r="226" spans="1:62" x14ac:dyDescent="0.25">
      <c r="A226" s="1125">
        <f>A214+1</f>
        <v>41998</v>
      </c>
      <c r="B226" s="76" t="str">
        <f t="shared" ref="B226:E226" si="477">IF(B164="","",B164)</f>
        <v/>
      </c>
      <c r="C226" s="77" t="str">
        <f t="shared" si="477"/>
        <v/>
      </c>
      <c r="D226" s="63">
        <f t="shared" ref="D226:D229" si="478">D164</f>
        <v>0</v>
      </c>
      <c r="E226" s="83" t="str">
        <f t="shared" si="477"/>
        <v/>
      </c>
      <c r="F226" s="79"/>
      <c r="G226" s="94"/>
      <c r="H226" s="94"/>
      <c r="I226" s="70">
        <f t="shared" si="473"/>
        <v>0</v>
      </c>
      <c r="J226" s="79"/>
      <c r="K226" s="94"/>
      <c r="L226" s="94"/>
      <c r="M226" s="71">
        <f t="shared" si="474"/>
        <v>0</v>
      </c>
      <c r="N226" s="79"/>
      <c r="O226" s="94"/>
      <c r="P226" s="94"/>
      <c r="Q226" s="70">
        <f t="shared" si="475"/>
        <v>0</v>
      </c>
      <c r="R226" s="79"/>
      <c r="S226" s="94"/>
      <c r="T226" s="94"/>
      <c r="U226" s="71">
        <f t="shared" si="476"/>
        <v>0</v>
      </c>
      <c r="V226" s="125">
        <f t="shared" ref="V226:V229" si="479">(IF(ISNUMBER(F226),F226,1)*G226*H226+IF(ISNUMBER(J226),J226,1)*K226*L226+IF(ISNUMBER(N226),N226,1)*O226*P226+IF(ISNUMBER(R226),R226,1)*S226*T226)*IF(ISNUMBER(E226),E226,1)</f>
        <v>0</v>
      </c>
      <c r="W226" s="43">
        <f t="shared" ref="W226:W229" si="480">IFERROR((IF(ISNUMBER(F226),F226,1)*G226*H226+IF(ISNUMBER(J226),J226,1)*K226*L226+IF(ISNUMBER(N226),N226,1)*O226*P226+IF(ISNUMBER(R226),R226,1)*S226*T226)*IF(ISNUMBER(E226),E226,1)/(G226*H226+K226*L226+O226*P226+S226*T226),0)</f>
        <v>0</v>
      </c>
      <c r="X226" s="34">
        <f t="shared" ref="X226:X227" si="481">ROUND(IFERROR((W226/(Y226*IF(ISNUMBER(E226),E226,1))),0),2)</f>
        <v>0</v>
      </c>
      <c r="Y226" s="90" t="str">
        <f t="shared" si="392"/>
        <v/>
      </c>
      <c r="Z226" s="6">
        <f>(IF(I226&lt;30%,0,IF(I226&lt;35%,F226*G226*H226*F!$B$33,IF(I226&lt;40%,F226*G226*H226*F!$B$38,IF(I226&lt;45%,F226*G226*H226*F!$B$43,IF(I226&lt;50%,F226*G226*H226*F!$B$48,IF(I226=50%,F226*G226*H226*F!$B$50,IF(I226=51%,F226*G226*H226*F!$B$51,IF(I226=52%,F226*G226*H226*F!$B$52,IF(I226=53%,F226*G226*H226*F!$B$53,IF(I226=54%,F226*G226*H226*F!$B$54,IF(I226=55%,F226*G226*H226*F!$B$55,IF(I226=56%,F226*G226*H226*F!$B$56,IF(I226=57%,F226*G226*H226*F!$B$57,IF(I226=58%,F226*G226*H226*F!$B$58,IF(I226=59%,F226*G226*H226*F!$B$59,IF(I226=60%,F226*G226*H226*F!$B$60,IF(I226=61%,F226*G226*H226*F!$B$61,IF(I226=62%,F226*G226*H226*F!$B$62,IF(I226=63%,F226*G226*H226*F!$B$63,IF(I226=64%,F226*G226*H226*F!$B$64,IF(I226=65%,F226*G226*H226*F!$B$65,IF(I226=66%,F226*G226*H226*F!$B$66,IF(I226=67%,F226*G226*H226*F!$B$67,IF(I226=68%,F226*G226*H226*F!$B$68,IF(I226=69%,F226*G226*H226*F!$B$69,IF(I226=70%,F226*G226*H226*F!$B$70,IF(I226=71%,F226*G226*H226*F!$B$71,IF(I226=72%,F226*G226*H226*F!$B$72,IF(I226=73%,F226*G226*H226*F!$B$73,IF(I226=74%,F226*G226*H226*F!$B$74,IF(I226=75%,F226*G226*H226*F!$B$75,IF(I226=76%,F226*G226*H226*F!$B$76,IF(I226=77%,F226*G226*H226*F!$B$77,IF(I226=78%,F226*G226*H226*F!$B$78,IF(I226=79%,F226*G226*H226*F!$B$79,IF(I226=80%,F226*G226*H226*F!$B$80,IF(I226=81%,F226*G226*H226*F!$B$81,IF(I226=82%,F226*G226*H226*F!$B$82,IF(I226=83%,F226*G226*H226*F!$B$83,IF(I226=84%,F226*G226*H226*F!$B$84,IF(I226=85%,F226*G226*H226*F!$B$85,IF(I226=86%,F226*G226*H226*F!$B$86,IF(I226=87%,F226*G226*H226*F!$B$87,IF(I226=88%,F226*G226*H226*F!$B$88,IF(I226=89%,F226*G226*H226*F!$B$89,IF(I226=90%,F226*G226*H226*F!$B$90,IF(I226=91%,F226*G226*H226*F!$B$91,IF(I226=92%,F226*G226*H226*F!$B$92,IF(I226=93%,F226*G226*H226*F!$B$93,IF(I226=94%,F226*G226*H226*F!$B$94,IF(I226=95%,F226*G226*H226*F!$B$95,IF(I226=96%,F226*G226*H226*F!$B$96,IF(I226=97%,F226*G226*H226*F!$B$97,IF(I226=98%,F226*G226*H226*F!$B$98,IF(I226=99%,F226*G226*H226*F!$B$99,IF(I226&gt;99%,F226*G226*H226*F!$B$100,))))))))))))))))))))))))))))))))))))))))))))))))))))))))+IF(M226&lt;30%,0,IF(M226&lt;35%,J226*K226*L226*F!$B$33,IF(M226&lt;40%,J226*K226*L226*F!$B$38,IF(M226&lt;45%,J226*K226*L226*F!$B$43,IF(M226&lt;50%,J226*K226*L226*F!$B$48,IF(M226=50%,J226*K226*L226*F!$B$50,IF(M226=51%,J226*K226*L226*F!$B$51,IF(M226=52%,J226*K226*L226*F!$B$52,IF(M226=53%,J226*K226*L226*F!$B$53,IF(M226=54%,J226*K226*L226*F!$B$54,IF(M226=55%,J226*K226*L226*F!$B$55,IF(M226=56%,J226*K226*L226*F!$B$56,IF(M226=57%,J226*K226*L226*F!$B$57,IF(M226=58%,J226*K226*L226*F!$B$58,IF(M226=59%,J226*K226*L226*F!$B$59,IF(M226=60%,J226*K226*L226*F!$B$60,IF(M226=61%,J226*K226*L226*F!$B$61,IF(M226=62%,J226*K226*L226*F!$B$62,IF(M226=63%,J226*K226*L226*F!$B$63,IF(M226=64%,J226*K226*L226*F!$B$64,IF(M226=65%,J226*K226*L226*F!$B$65,IF(M226=66%,J226*K226*L226*F!$B$66,IF(M226=67%,J226*K226*L226*F!$B$67,IF(M226=68%,J226*K226*L226*F!$B$68,IF(M226=69%,J226*K226*L226*F!$B$69,IF(M226=70%,J226*K226*L226*F!$B$70,IF(M226=71%,J226*K226*L226*F!$B$71,IF(M226=72%,J226*K226*L226*F!$B$72,IF(M226=73%,J226*K226*L226*F!$B$73,IF(M226=74%,J226*K226*L226*F!$B$74,IF(M226=75%,J226*K226*L226*F!$B$75,IF(M226=76%,J226*K226*L226*F!$B$76,IF(M226=77%,J226*K226*L226*F!$B$77,IF(M226=78%,J226*K226*L226*F!$B$78,IF(M226=79%,J226*K226*L226*F!$B$79,IF(M226=80%,J226*K226*L226*F!$B$80,IF(M226=81%,J226*K226*L226*F!$B$81,IF(M226=82%,J226*K226*L226*F!$B$82,IF(M226=83%,J226*K226*L226*F!$B$83,IF(M226=84%,J226*K226*L226*F!$B$84,IF(M226=85%,J226*K226*L226*F!$B$85,IF(M226=86%,J226*K226*L226*F!$B$86,IF(M226=87%,J226*K226*L226*F!$B$87,IF(M226=88%,J226*K226*L226*F!$B$88,IF(M226=89%,J226*K226*L226*F!$B$89,IF(M226=90%,J226*K226*L226*F!$B$90,IF(M226=91%,J226*K226*L226*F!$B$91,IF(M226=92%,J226*K226*L226*F!$B$92,IF(M226=93%,J226*K226*L226*F!$B$93,IF(M226=94%,J226*K226*L226*F!$B$94,IF(M226=95%,J226*K226*L226*F!$B$95,IF(M226=96%,J226*K226*L226*F!$B$96,IF(M226=97%,J226*K226*L226*F!$B$97,IF(M226=98%,J226*K226*L226*F!$B$98,IF(M226=99%,J226*K226*L226*F!$B$99,IF(M226&gt;99%,J226*K226*L226*F!$B$100,))))))))))))))))))))))))))))))))))))))))))))))))))))))))+IF(Q226&lt;30%,0,IF(Q226&lt;35%,N226*O226*P226*F!$B$33,IF(Q226&lt;40%,N226*O226*P226*F!$B$38,IF(Q226&lt;45%,N226*O226*P226*F!$B$43,IF(Q226&lt;50%,N226*O226*P226*F!$B$48,IF(Q226=50%,N226*O226*P226*F!$B$50,IF(Q226=51%,N226*O226*P226*F!$B$51,IF(Q226=52%,N226*O226*P226*F!$B$52,IF(Q226=53%,N226*O226*P226*F!$B$53,IF(Q226=54%,N226*O226*P226*F!$B$54,IF(Q226=55%,N226*O226*P226*F!$B$55,IF(Q226=56%,N226*O226*P226*F!$B$56,IF(Q226=57%,N226*O226*P226*F!$B$57,IF(Q226=58%,N226*O226*P226*F!$B$58,IF(Q226=59%,N226*O226*P226*F!$B$59,IF(Q226=60%,N226*O226*P226*F!$B$60,IF(Q226=61%,N226*O226*P226*F!$B$61,IF(Q226=62%,N226*O226*P226*F!$B$62,IF(Q226=63%,N226*O226*P226*F!$B$63,IF(Q226=64%,N226*O226*P226*F!$B$64,IF(Q226=65%,N226*O226*P226*F!$B$65,IF(Q226=66%,N226*O226*P226*F!$B$66,IF(Q226=67%,N226*O226*P226*F!$B$67,IF(Q226=68%,N226*O226*P226*F!$B$68,IF(Q226=69%,N226*O226*P226*F!$B$69,IF(Q226=70%,N226*O226*P226*F!$B$70,IF(Q226=71%,N226*O226*P226*F!$B$71,IF(Q226=72%,N226*O226*P226*F!$B$72,IF(Q226=73%,N226*O226*P226*F!$B$73,IF(Q226=74%,N226*O226*P226*F!$B$74,IF(Q226=75%,N226*O226*P226*F!$B$75,IF(Q226=76%,N226*O226*P226*F!$B$76,IF(Q226=77%,N226*O226*P226*F!$B$77,IF(Q226=78%,N226*O226*P226*F!$B$78,IF(Q226=79%,N226*O226*P226*F!$B$79,IF(Q226=80%,N226*O226*P226*F!$B$80,IF(Q226=81%,N226*O226*P226*F!$B$81,IF(Q226=82%,N226*O226*P226*F!$B$82,IF(Q226=83%,N226*O226*P226*F!$B$83,IF(Q226=84%,N226*O226*P226*F!$B$84,IF(Q226=85%,N226*O226*P226*F!$B$85,IF(Q226=86%,N226*O226*P226*F!$B$86,IF(Q226=87%,N226*O226*P226*F!$B$87,IF(Q226=88%,N226*O226*P226*F!$B$88,IF(Q226=89%,N226*O226*P226*F!$B$89,IF(Q226=90%,N226*O226*P226*F!$B$90,IF(Q226=91%,N226*O226*P226*F!$B$91,IF(Q226=92%,N226*O226*P226*F!$B$92,IF(Q226=93%,N226*O226*P226*F!$B$93,IF(Q226=94%,N226*O226*P226*F!$B$94,IF(Q226=95%,N226*O226*P226*F!$B$95,IF(Q226=96%,N226*O226*P226*F!$B$96,IF(Q226=97%,N226*O226*P226*F!$B$97,IF(Q226=98%,N226*O226*P226*F!$B$98,IF(Q226=99%,N226*O226*P226*F!$B$99,IF(Q226&gt;99%,N226*O226*P226*F!$B$100,))))))))))))))))))))))))))))))))))))))))))))))))))))))))+IF(U226&lt;30%,0,IF(U226&lt;35%,R226*S226*T226*F!$B$33,IF(U226&lt;40%,R226*S226*T226*F!$B$38,IF(U226&lt;45%,R226*S226*T226*F!$B$43,IF(U226&lt;50%,R226*S226*T226*F!$B$48,IF(U226=50%,R226*S226*T226*F!$B$50,IF(U226=51%,R226*S226*T226*F!$B$51,IF(U226=52%,R226*S226*T226*F!$B$52,IF(U226=53%,R226*S226*T226*F!$B$53,IF(U226=54%,R226*S226*T226*F!$B$54,IF(U226=55%,R226*S226*T226*F!$B$55,IF(U226=56%,R226*S226*T226*F!$B$56,IF(U226=57%,R226*S226*T226*F!$B$57,IF(U226=58%,R226*S226*T226*F!$B$58,IF(U226=59%,R226*S226*T226*F!$B$59,IF(U226=60%,R226*S226*T226*F!$B$60,IF(U226=61%,R226*S226*T226*F!$B$61,IF(U226=62%,R226*S226*T226*F!$B$62,IF(U226=63%,R226*S226*T226*F!$B$63,IF(U226=64%,R226*S226*T226*F!$B$64,IF(U226=65%,R226*S226*T226*F!$B$65,IF(U226=66%,R226*S226*T226*F!$B$66,IF(U226=67%,R226*S226*T226*F!$B$67,IF(U226=68%,R226*S226*T226*F!$B$68,IF(U226=69%,R226*S226*T226*F!$B$69,IF(U226=70%,R226*S226*T226*F!$B$70,IF(U226=71%,R226*S226*T226*F!$B$71,IF(U226=72%,R226*S226*T226*F!$B$72,IF(U226=73%,R226*S226*T226*F!$B$73,IF(U226=74%,R226*S226*T226*F!$B$74,IF(U226=75%,R226*S226*T226*F!$B$75,IF(U226=76%,R226*S226*T226*F!$B$76,IF(U226=77%,R226*S226*T226*F!$B$77,IF(U226=78%,R226*S226*T226*F!$B$78,IF(U226=79%,R226*S226*T226*F!$B$79,IF(U226=80%,R226*S226*T226*F!$B$80,IF(U226=81%,R226*S226*T226*F!$B$81,IF(U226=82%,R226*S226*T226*F!$B$82,IF(U226=83%,R226*S226*T226*F!$B$83,IF(U226=84%,R226*S226*T226*F!$B$84,IF(U226=85%,R226*S226*T226*F!$B$85,IF(U226=86%,R226*S226*T226*F!$B$86,IF(U226=87%,R226*S226*T226*F!$B$87,IF(U226=88%,R226*S226*T226*F!$B$88,IF(U226=89%,R226*S226*T226*F!$B$89,IF(U226=90%,R226*S226*T226*F!$B$90,IF(U226=91%,R226*S226*T226*F!$B$91,IF(U226=92%,R226*S226*T226*F!$B$92,IF(U226=93%,R226*S226*T226*F!$B$93,IF(U226=94%,R226*S226*T226*F!$B$94,IF(U226=95%,R226*S226*T226*F!$B$95,IF(U226=96%,R226*S226*T226*F!$B$96,IF(U226=97%,R226*S226*T226*F!$B$97,IF(U226=98%,R226*S226*T226*F!$B$98,IF(U226=99%,R226*S226*T226*F!$B$99,IF(U226&gt;99%,R226*S226*T226*F!$B$100)))))))))))))))))))))))))))))))))))))))))))))))))))))))))*IF(ISNUMBER(E226),E226,1)*IF(ISNUMBER(D226),D226,1)</f>
        <v>0</v>
      </c>
      <c r="AA226" s="6">
        <f>G226*H226+K226*L226+O226*P226+S226*T226</f>
        <v>0</v>
      </c>
      <c r="AB226" s="115">
        <f>(H226*(IF(I226&lt;45%,0.5,IF(I226&lt;55%,0.8,IF(I226&lt;65%,0.9,IF(I226&lt;75%,1,IF(I226&lt;85%,1.1,1.2))))))+L226*(IF(M226&lt;45%,0.5,IF(M226&lt;55%,0.8,IF(M226&lt;65%,0.9,IF(M226&lt;75%,1,IF(M226&lt;85%,1.1,1.2))))))+P226*(IF(Q226&lt;45%,0.5,IF(Q226&lt;55%,0.8,IF(Q226&lt;65%,0.9,IF(Q226&lt;75%,1,IF(Q226&lt;85%,1.1,1.2))))))+T226*(IF(U226&lt;45%,0.5,IF(U226&lt;55%,0.8,IF(U226&lt;65%,0.9,IF(U226&lt;75%,1,IF(U226&lt;85%,1.1,1.2)))))))*IF(D226&gt;=0.8,6,IF(D226&lt;=0.4,1.5,3))</f>
        <v>0</v>
      </c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</row>
    <row r="227" spans="1:62" x14ac:dyDescent="0.25">
      <c r="A227" s="1125"/>
      <c r="B227" s="76" t="str">
        <f t="shared" ref="B227:E227" si="482">IF(B165="","",B165)</f>
        <v/>
      </c>
      <c r="C227" s="77" t="str">
        <f t="shared" si="482"/>
        <v/>
      </c>
      <c r="D227" s="63">
        <f t="shared" si="478"/>
        <v>0</v>
      </c>
      <c r="E227" s="83" t="str">
        <f t="shared" si="482"/>
        <v/>
      </c>
      <c r="F227" s="81"/>
      <c r="G227" s="96"/>
      <c r="H227" s="96"/>
      <c r="I227" s="82">
        <f t="shared" si="473"/>
        <v>0</v>
      </c>
      <c r="J227" s="81"/>
      <c r="K227" s="96"/>
      <c r="L227" s="96"/>
      <c r="M227" s="104">
        <f t="shared" si="474"/>
        <v>0</v>
      </c>
      <c r="N227" s="81"/>
      <c r="O227" s="96"/>
      <c r="P227" s="96"/>
      <c r="Q227" s="82">
        <f t="shared" si="475"/>
        <v>0</v>
      </c>
      <c r="R227" s="81"/>
      <c r="S227" s="96"/>
      <c r="T227" s="96"/>
      <c r="U227" s="104">
        <f t="shared" si="476"/>
        <v>0</v>
      </c>
      <c r="V227" s="128">
        <f t="shared" si="479"/>
        <v>0</v>
      </c>
      <c r="W227" s="44">
        <f t="shared" si="480"/>
        <v>0</v>
      </c>
      <c r="X227" s="45">
        <f t="shared" si="481"/>
        <v>0</v>
      </c>
      <c r="Y227" s="90" t="str">
        <f t="shared" si="392"/>
        <v/>
      </c>
      <c r="Z227" s="8">
        <f>(IF(I227&lt;30%,0,IF(I227&lt;35%,F227*G227*H227*F!$B$33,IF(I227&lt;40%,F227*G227*H227*F!$B$38,IF(I227&lt;45%,F227*G227*H227*F!$B$43,IF(I227&lt;50%,F227*G227*H227*F!$B$48,IF(I227=50%,F227*G227*H227*F!$B$50,IF(I227=51%,F227*G227*H227*F!$B$51,IF(I227=52%,F227*G227*H227*F!$B$52,IF(I227=53%,F227*G227*H227*F!$B$53,IF(I227=54%,F227*G227*H227*F!$B$54,IF(I227=55%,F227*G227*H227*F!$B$55,IF(I227=56%,F227*G227*H227*F!$B$56,IF(I227=57%,F227*G227*H227*F!$B$57,IF(I227=58%,F227*G227*H227*F!$B$58,IF(I227=59%,F227*G227*H227*F!$B$59,IF(I227=60%,F227*G227*H227*F!$B$60,IF(I227=61%,F227*G227*H227*F!$B$61,IF(I227=62%,F227*G227*H227*F!$B$62,IF(I227=63%,F227*G227*H227*F!$B$63,IF(I227=64%,F227*G227*H227*F!$B$64,IF(I227=65%,F227*G227*H227*F!$B$65,IF(I227=66%,F227*G227*H227*F!$B$66,IF(I227=67%,F227*G227*H227*F!$B$67,IF(I227=68%,F227*G227*H227*F!$B$68,IF(I227=69%,F227*G227*H227*F!$B$69,IF(I227=70%,F227*G227*H227*F!$B$70,IF(I227=71%,F227*G227*H227*F!$B$71,IF(I227=72%,F227*G227*H227*F!$B$72,IF(I227=73%,F227*G227*H227*F!$B$73,IF(I227=74%,F227*G227*H227*F!$B$74,IF(I227=75%,F227*G227*H227*F!$B$75,IF(I227=76%,F227*G227*H227*F!$B$76,IF(I227=77%,F227*G227*H227*F!$B$77,IF(I227=78%,F227*G227*H227*F!$B$78,IF(I227=79%,F227*G227*H227*F!$B$79,IF(I227=80%,F227*G227*H227*F!$B$80,IF(I227=81%,F227*G227*H227*F!$B$81,IF(I227=82%,F227*G227*H227*F!$B$82,IF(I227=83%,F227*G227*H227*F!$B$83,IF(I227=84%,F227*G227*H227*F!$B$84,IF(I227=85%,F227*G227*H227*F!$B$85,IF(I227=86%,F227*G227*H227*F!$B$86,IF(I227=87%,F227*G227*H227*F!$B$87,IF(I227=88%,F227*G227*H227*F!$B$88,IF(I227=89%,F227*G227*H227*F!$B$89,IF(I227=90%,F227*G227*H227*F!$B$90,IF(I227=91%,F227*G227*H227*F!$B$91,IF(I227=92%,F227*G227*H227*F!$B$92,IF(I227=93%,F227*G227*H227*F!$B$93,IF(I227=94%,F227*G227*H227*F!$B$94,IF(I227=95%,F227*G227*H227*F!$B$95,IF(I227=96%,F227*G227*H227*F!$B$96,IF(I227=97%,F227*G227*H227*F!$B$97,IF(I227=98%,F227*G227*H227*F!$B$98,IF(I227=99%,F227*G227*H227*F!$B$99,IF(I227&gt;99%,F227*G227*H227*F!$B$100,))))))))))))))))))))))))))))))))))))))))))))))))))))))))+IF(M227&lt;30%,0,IF(M227&lt;35%,J227*K227*L227*F!$B$33,IF(M227&lt;40%,J227*K227*L227*F!$B$38,IF(M227&lt;45%,J227*K227*L227*F!$B$43,IF(M227&lt;50%,J227*K227*L227*F!$B$48,IF(M227=50%,J227*K227*L227*F!$B$50,IF(M227=51%,J227*K227*L227*F!$B$51,IF(M227=52%,J227*K227*L227*F!$B$52,IF(M227=53%,J227*K227*L227*F!$B$53,IF(M227=54%,J227*K227*L227*F!$B$54,IF(M227=55%,J227*K227*L227*F!$B$55,IF(M227=56%,J227*K227*L227*F!$B$56,IF(M227=57%,J227*K227*L227*F!$B$57,IF(M227=58%,J227*K227*L227*F!$B$58,IF(M227=59%,J227*K227*L227*F!$B$59,IF(M227=60%,J227*K227*L227*F!$B$60,IF(M227=61%,J227*K227*L227*F!$B$61,IF(M227=62%,J227*K227*L227*F!$B$62,IF(M227=63%,J227*K227*L227*F!$B$63,IF(M227=64%,J227*K227*L227*F!$B$64,IF(M227=65%,J227*K227*L227*F!$B$65,IF(M227=66%,J227*K227*L227*F!$B$66,IF(M227=67%,J227*K227*L227*F!$B$67,IF(M227=68%,J227*K227*L227*F!$B$68,IF(M227=69%,J227*K227*L227*F!$B$69,IF(M227=70%,J227*K227*L227*F!$B$70,IF(M227=71%,J227*K227*L227*F!$B$71,IF(M227=72%,J227*K227*L227*F!$B$72,IF(M227=73%,J227*K227*L227*F!$B$73,IF(M227=74%,J227*K227*L227*F!$B$74,IF(M227=75%,J227*K227*L227*F!$B$75,IF(M227=76%,J227*K227*L227*F!$B$76,IF(M227=77%,J227*K227*L227*F!$B$77,IF(M227=78%,J227*K227*L227*F!$B$78,IF(M227=79%,J227*K227*L227*F!$B$79,IF(M227=80%,J227*K227*L227*F!$B$80,IF(M227=81%,J227*K227*L227*F!$B$81,IF(M227=82%,J227*K227*L227*F!$B$82,IF(M227=83%,J227*K227*L227*F!$B$83,IF(M227=84%,J227*K227*L227*F!$B$84,IF(M227=85%,J227*K227*L227*F!$B$85,IF(M227=86%,J227*K227*L227*F!$B$86,IF(M227=87%,J227*K227*L227*F!$B$87,IF(M227=88%,J227*K227*L227*F!$B$88,IF(M227=89%,J227*K227*L227*F!$B$89,IF(M227=90%,J227*K227*L227*F!$B$90,IF(M227=91%,J227*K227*L227*F!$B$91,IF(M227=92%,J227*K227*L227*F!$B$92,IF(M227=93%,J227*K227*L227*F!$B$93,IF(M227=94%,J227*K227*L227*F!$B$94,IF(M227=95%,J227*K227*L227*F!$B$95,IF(M227=96%,J227*K227*L227*F!$B$96,IF(M227=97%,J227*K227*L227*F!$B$97,IF(M227=98%,J227*K227*L227*F!$B$98,IF(M227=99%,J227*K227*L227*F!$B$99,IF(M227&gt;99%,J227*K227*L227*F!$B$100,))))))))))))))))))))))))))))))))))))))))))))))))))))))))+IF(Q227&lt;30%,0,IF(Q227&lt;35%,N227*O227*P227*F!$B$33,IF(Q227&lt;40%,N227*O227*P227*F!$B$38,IF(Q227&lt;45%,N227*O227*P227*F!$B$43,IF(Q227&lt;50%,N227*O227*P227*F!$B$48,IF(Q227=50%,N227*O227*P227*F!$B$50,IF(Q227=51%,N227*O227*P227*F!$B$51,IF(Q227=52%,N227*O227*P227*F!$B$52,IF(Q227=53%,N227*O227*P227*F!$B$53,IF(Q227=54%,N227*O227*P227*F!$B$54,IF(Q227=55%,N227*O227*P227*F!$B$55,IF(Q227=56%,N227*O227*P227*F!$B$56,IF(Q227=57%,N227*O227*P227*F!$B$57,IF(Q227=58%,N227*O227*P227*F!$B$58,IF(Q227=59%,N227*O227*P227*F!$B$59,IF(Q227=60%,N227*O227*P227*F!$B$60,IF(Q227=61%,N227*O227*P227*F!$B$61,IF(Q227=62%,N227*O227*P227*F!$B$62,IF(Q227=63%,N227*O227*P227*F!$B$63,IF(Q227=64%,N227*O227*P227*F!$B$64,IF(Q227=65%,N227*O227*P227*F!$B$65,IF(Q227=66%,N227*O227*P227*F!$B$66,IF(Q227=67%,N227*O227*P227*F!$B$67,IF(Q227=68%,N227*O227*P227*F!$B$68,IF(Q227=69%,N227*O227*P227*F!$B$69,IF(Q227=70%,N227*O227*P227*F!$B$70,IF(Q227=71%,N227*O227*P227*F!$B$71,IF(Q227=72%,N227*O227*P227*F!$B$72,IF(Q227=73%,N227*O227*P227*F!$B$73,IF(Q227=74%,N227*O227*P227*F!$B$74,IF(Q227=75%,N227*O227*P227*F!$B$75,IF(Q227=76%,N227*O227*P227*F!$B$76,IF(Q227=77%,N227*O227*P227*F!$B$77,IF(Q227=78%,N227*O227*P227*F!$B$78,IF(Q227=79%,N227*O227*P227*F!$B$79,IF(Q227=80%,N227*O227*P227*F!$B$80,IF(Q227=81%,N227*O227*P227*F!$B$81,IF(Q227=82%,N227*O227*P227*F!$B$82,IF(Q227=83%,N227*O227*P227*F!$B$83,IF(Q227=84%,N227*O227*P227*F!$B$84,IF(Q227=85%,N227*O227*P227*F!$B$85,IF(Q227=86%,N227*O227*P227*F!$B$86,IF(Q227=87%,N227*O227*P227*F!$B$87,IF(Q227=88%,N227*O227*P227*F!$B$88,IF(Q227=89%,N227*O227*P227*F!$B$89,IF(Q227=90%,N227*O227*P227*F!$B$90,IF(Q227=91%,N227*O227*P227*F!$B$91,IF(Q227=92%,N227*O227*P227*F!$B$92,IF(Q227=93%,N227*O227*P227*F!$B$93,IF(Q227=94%,N227*O227*P227*F!$B$94,IF(Q227=95%,N227*O227*P227*F!$B$95,IF(Q227=96%,N227*O227*P227*F!$B$96,IF(Q227=97%,N227*O227*P227*F!$B$97,IF(Q227=98%,N227*O227*P227*F!$B$98,IF(Q227=99%,N227*O227*P227*F!$B$99,IF(Q227&gt;99%,N227*O227*P227*F!$B$100,))))))))))))))))))))))))))))))))))))))))))))))))))))))))+IF(U227&lt;30%,0,IF(U227&lt;35%,R227*S227*T227*F!$B$33,IF(U227&lt;40%,R227*S227*T227*F!$B$38,IF(U227&lt;45%,R227*S227*T227*F!$B$43,IF(U227&lt;50%,R227*S227*T227*F!$B$48,IF(U227=50%,R227*S227*T227*F!$B$50,IF(U227=51%,R227*S227*T227*F!$B$51,IF(U227=52%,R227*S227*T227*F!$B$52,IF(U227=53%,R227*S227*T227*F!$B$53,IF(U227=54%,R227*S227*T227*F!$B$54,IF(U227=55%,R227*S227*T227*F!$B$55,IF(U227=56%,R227*S227*T227*F!$B$56,IF(U227=57%,R227*S227*T227*F!$B$57,IF(U227=58%,R227*S227*T227*F!$B$58,IF(U227=59%,R227*S227*T227*F!$B$59,IF(U227=60%,R227*S227*T227*F!$B$60,IF(U227=61%,R227*S227*T227*F!$B$61,IF(U227=62%,R227*S227*T227*F!$B$62,IF(U227=63%,R227*S227*T227*F!$B$63,IF(U227=64%,R227*S227*T227*F!$B$64,IF(U227=65%,R227*S227*T227*F!$B$65,IF(U227=66%,R227*S227*T227*F!$B$66,IF(U227=67%,R227*S227*T227*F!$B$67,IF(U227=68%,R227*S227*T227*F!$B$68,IF(U227=69%,R227*S227*T227*F!$B$69,IF(U227=70%,R227*S227*T227*F!$B$70,IF(U227=71%,R227*S227*T227*F!$B$71,IF(U227=72%,R227*S227*T227*F!$B$72,IF(U227=73%,R227*S227*T227*F!$B$73,IF(U227=74%,R227*S227*T227*F!$B$74,IF(U227=75%,R227*S227*T227*F!$B$75,IF(U227=76%,R227*S227*T227*F!$B$76,IF(U227=77%,R227*S227*T227*F!$B$77,IF(U227=78%,R227*S227*T227*F!$B$78,IF(U227=79%,R227*S227*T227*F!$B$79,IF(U227=80%,R227*S227*T227*F!$B$80,IF(U227=81%,R227*S227*T227*F!$B$81,IF(U227=82%,R227*S227*T227*F!$B$82,IF(U227=83%,R227*S227*T227*F!$B$83,IF(U227=84%,R227*S227*T227*F!$B$84,IF(U227=85%,R227*S227*T227*F!$B$85,IF(U227=86%,R227*S227*T227*F!$B$86,IF(U227=87%,R227*S227*T227*F!$B$87,IF(U227=88%,R227*S227*T227*F!$B$88,IF(U227=89%,R227*S227*T227*F!$B$89,IF(U227=90%,R227*S227*T227*F!$B$90,IF(U227=91%,R227*S227*T227*F!$B$91,IF(U227=92%,R227*S227*T227*F!$B$92,IF(U227=93%,R227*S227*T227*F!$B$93,IF(U227=94%,R227*S227*T227*F!$B$94,IF(U227=95%,R227*S227*T227*F!$B$95,IF(U227=96%,R227*S227*T227*F!$B$96,IF(U227=97%,R227*S227*T227*F!$B$97,IF(U227=98%,R227*S227*T227*F!$B$98,IF(U227=99%,R227*S227*T227*F!$B$99,IF(U227&gt;99%,R227*S227*T227*F!$B$100)))))))))))))))))))))))))))))))))))))))))))))))))))))))))*IF(ISNUMBER(E227),E227,1)*IF(ISNUMBER(D227),D227,1)</f>
        <v>0</v>
      </c>
      <c r="AA227" s="8">
        <f>G227*H227+K227*L227+O227*P227+S227*T227</f>
        <v>0</v>
      </c>
      <c r="AB227" s="129">
        <f>(H227*(IF(I227&lt;45%,0.5,IF(I227&lt;55%,0.8,IF(I227&lt;65%,0.9,IF(I227&lt;75%,1,IF(I227&lt;85%,1.1,1.2))))))+L227*(IF(M227&lt;45%,0.5,IF(M227&lt;55%,0.8,IF(M227&lt;65%,0.9,IF(M227&lt;75%,1,IF(M227&lt;85%,1.1,1.2))))))+P227*(IF(Q227&lt;45%,0.5,IF(Q227&lt;55%,0.8,IF(Q227&lt;65%,0.9,IF(Q227&lt;75%,1,IF(Q227&lt;85%,1.1,1.2))))))+T227*(IF(U227&lt;45%,0.5,IF(U227&lt;55%,0.8,IF(U227&lt;65%,0.9,IF(U227&lt;75%,1,IF(U227&lt;85%,1.1,1.2)))))))*IF(D227&gt;=0.8,6,IF(D227&lt;=0.4,1.5,3))</f>
        <v>0</v>
      </c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</row>
    <row r="228" spans="1:62" x14ac:dyDescent="0.25">
      <c r="A228" s="1125"/>
      <c r="B228" s="76" t="str">
        <f t="shared" ref="B228:E228" si="483">IF(B166="","",B166)</f>
        <v/>
      </c>
      <c r="C228" s="77" t="str">
        <f t="shared" si="483"/>
        <v/>
      </c>
      <c r="D228" s="63">
        <f t="shared" si="478"/>
        <v>0</v>
      </c>
      <c r="E228" s="83" t="str">
        <f t="shared" si="483"/>
        <v/>
      </c>
      <c r="F228" s="79"/>
      <c r="G228" s="94"/>
      <c r="H228" s="94"/>
      <c r="I228" s="70">
        <f t="shared" si="473"/>
        <v>0</v>
      </c>
      <c r="J228" s="79"/>
      <c r="K228" s="94"/>
      <c r="L228" s="94"/>
      <c r="M228" s="71">
        <f t="shared" si="474"/>
        <v>0</v>
      </c>
      <c r="N228" s="79"/>
      <c r="O228" s="94"/>
      <c r="P228" s="94"/>
      <c r="Q228" s="70">
        <f t="shared" si="475"/>
        <v>0</v>
      </c>
      <c r="R228" s="79"/>
      <c r="S228" s="94"/>
      <c r="T228" s="94"/>
      <c r="U228" s="71">
        <f t="shared" si="476"/>
        <v>0</v>
      </c>
      <c r="V228" s="125">
        <f t="shared" si="479"/>
        <v>0</v>
      </c>
      <c r="W228" s="43">
        <f t="shared" si="480"/>
        <v>0</v>
      </c>
      <c r="X228" s="36">
        <f>ROUND(IFERROR((W228/(Y228*IF(ISNUMBER(E228),E228,1))),0),2)</f>
        <v>0</v>
      </c>
      <c r="Y228" s="90" t="str">
        <f t="shared" si="392"/>
        <v/>
      </c>
      <c r="Z228" s="6">
        <f>(IF(I228&lt;30%,0,IF(I228&lt;35%,F228*G228*H228*F!$B$33,IF(I228&lt;40%,F228*G228*H228*F!$B$38,IF(I228&lt;45%,F228*G228*H228*F!$B$43,IF(I228&lt;50%,F228*G228*H228*F!$B$48,IF(I228=50%,F228*G228*H228*F!$B$50,IF(I228=51%,F228*G228*H228*F!$B$51,IF(I228=52%,F228*G228*H228*F!$B$52,IF(I228=53%,F228*G228*H228*F!$B$53,IF(I228=54%,F228*G228*H228*F!$B$54,IF(I228=55%,F228*G228*H228*F!$B$55,IF(I228=56%,F228*G228*H228*F!$B$56,IF(I228=57%,F228*G228*H228*F!$B$57,IF(I228=58%,F228*G228*H228*F!$B$58,IF(I228=59%,F228*G228*H228*F!$B$59,IF(I228=60%,F228*G228*H228*F!$B$60,IF(I228=61%,F228*G228*H228*F!$B$61,IF(I228=62%,F228*G228*H228*F!$B$62,IF(I228=63%,F228*G228*H228*F!$B$63,IF(I228=64%,F228*G228*H228*F!$B$64,IF(I228=65%,F228*G228*H228*F!$B$65,IF(I228=66%,F228*G228*H228*F!$B$66,IF(I228=67%,F228*G228*H228*F!$B$67,IF(I228=68%,F228*G228*H228*F!$B$68,IF(I228=69%,F228*G228*H228*F!$B$69,IF(I228=70%,F228*G228*H228*F!$B$70,IF(I228=71%,F228*G228*H228*F!$B$71,IF(I228=72%,F228*G228*H228*F!$B$72,IF(I228=73%,F228*G228*H228*F!$B$73,IF(I228=74%,F228*G228*H228*F!$B$74,IF(I228=75%,F228*G228*H228*F!$B$75,IF(I228=76%,F228*G228*H228*F!$B$76,IF(I228=77%,F228*G228*H228*F!$B$77,IF(I228=78%,F228*G228*H228*F!$B$78,IF(I228=79%,F228*G228*H228*F!$B$79,IF(I228=80%,F228*G228*H228*F!$B$80,IF(I228=81%,F228*G228*H228*F!$B$81,IF(I228=82%,F228*G228*H228*F!$B$82,IF(I228=83%,F228*G228*H228*F!$B$83,IF(I228=84%,F228*G228*H228*F!$B$84,IF(I228=85%,F228*G228*H228*F!$B$85,IF(I228=86%,F228*G228*H228*F!$B$86,IF(I228=87%,F228*G228*H228*F!$B$87,IF(I228=88%,F228*G228*H228*F!$B$88,IF(I228=89%,F228*G228*H228*F!$B$89,IF(I228=90%,F228*G228*H228*F!$B$90,IF(I228=91%,F228*G228*H228*F!$B$91,IF(I228=92%,F228*G228*H228*F!$B$92,IF(I228=93%,F228*G228*H228*F!$B$93,IF(I228=94%,F228*G228*H228*F!$B$94,IF(I228=95%,F228*G228*H228*F!$B$95,IF(I228=96%,F228*G228*H228*F!$B$96,IF(I228=97%,F228*G228*H228*F!$B$97,IF(I228=98%,F228*G228*H228*F!$B$98,IF(I228=99%,F228*G228*H228*F!$B$99,IF(I228&gt;99%,F228*G228*H228*F!$B$100,))))))))))))))))))))))))))))))))))))))))))))))))))))))))+IF(M228&lt;30%,0,IF(M228&lt;35%,J228*K228*L228*F!$B$33,IF(M228&lt;40%,J228*K228*L228*F!$B$38,IF(M228&lt;45%,J228*K228*L228*F!$B$43,IF(M228&lt;50%,J228*K228*L228*F!$B$48,IF(M228=50%,J228*K228*L228*F!$B$50,IF(M228=51%,J228*K228*L228*F!$B$51,IF(M228=52%,J228*K228*L228*F!$B$52,IF(M228=53%,J228*K228*L228*F!$B$53,IF(M228=54%,J228*K228*L228*F!$B$54,IF(M228=55%,J228*K228*L228*F!$B$55,IF(M228=56%,J228*K228*L228*F!$B$56,IF(M228=57%,J228*K228*L228*F!$B$57,IF(M228=58%,J228*K228*L228*F!$B$58,IF(M228=59%,J228*K228*L228*F!$B$59,IF(M228=60%,J228*K228*L228*F!$B$60,IF(M228=61%,J228*K228*L228*F!$B$61,IF(M228=62%,J228*K228*L228*F!$B$62,IF(M228=63%,J228*K228*L228*F!$B$63,IF(M228=64%,J228*K228*L228*F!$B$64,IF(M228=65%,J228*K228*L228*F!$B$65,IF(M228=66%,J228*K228*L228*F!$B$66,IF(M228=67%,J228*K228*L228*F!$B$67,IF(M228=68%,J228*K228*L228*F!$B$68,IF(M228=69%,J228*K228*L228*F!$B$69,IF(M228=70%,J228*K228*L228*F!$B$70,IF(M228=71%,J228*K228*L228*F!$B$71,IF(M228=72%,J228*K228*L228*F!$B$72,IF(M228=73%,J228*K228*L228*F!$B$73,IF(M228=74%,J228*K228*L228*F!$B$74,IF(M228=75%,J228*K228*L228*F!$B$75,IF(M228=76%,J228*K228*L228*F!$B$76,IF(M228=77%,J228*K228*L228*F!$B$77,IF(M228=78%,J228*K228*L228*F!$B$78,IF(M228=79%,J228*K228*L228*F!$B$79,IF(M228=80%,J228*K228*L228*F!$B$80,IF(M228=81%,J228*K228*L228*F!$B$81,IF(M228=82%,J228*K228*L228*F!$B$82,IF(M228=83%,J228*K228*L228*F!$B$83,IF(M228=84%,J228*K228*L228*F!$B$84,IF(M228=85%,J228*K228*L228*F!$B$85,IF(M228=86%,J228*K228*L228*F!$B$86,IF(M228=87%,J228*K228*L228*F!$B$87,IF(M228=88%,J228*K228*L228*F!$B$88,IF(M228=89%,J228*K228*L228*F!$B$89,IF(M228=90%,J228*K228*L228*F!$B$90,IF(M228=91%,J228*K228*L228*F!$B$91,IF(M228=92%,J228*K228*L228*F!$B$92,IF(M228=93%,J228*K228*L228*F!$B$93,IF(M228=94%,J228*K228*L228*F!$B$94,IF(M228=95%,J228*K228*L228*F!$B$95,IF(M228=96%,J228*K228*L228*F!$B$96,IF(M228=97%,J228*K228*L228*F!$B$97,IF(M228=98%,J228*K228*L228*F!$B$98,IF(M228=99%,J228*K228*L228*F!$B$99,IF(M228&gt;99%,J228*K228*L228*F!$B$100,))))))))))))))))))))))))))))))))))))))))))))))))))))))))+IF(Q228&lt;30%,0,IF(Q228&lt;35%,N228*O228*P228*F!$B$33,IF(Q228&lt;40%,N228*O228*P228*F!$B$38,IF(Q228&lt;45%,N228*O228*P228*F!$B$43,IF(Q228&lt;50%,N228*O228*P228*F!$B$48,IF(Q228=50%,N228*O228*P228*F!$B$50,IF(Q228=51%,N228*O228*P228*F!$B$51,IF(Q228=52%,N228*O228*P228*F!$B$52,IF(Q228=53%,N228*O228*P228*F!$B$53,IF(Q228=54%,N228*O228*P228*F!$B$54,IF(Q228=55%,N228*O228*P228*F!$B$55,IF(Q228=56%,N228*O228*P228*F!$B$56,IF(Q228=57%,N228*O228*P228*F!$B$57,IF(Q228=58%,N228*O228*P228*F!$B$58,IF(Q228=59%,N228*O228*P228*F!$B$59,IF(Q228=60%,N228*O228*P228*F!$B$60,IF(Q228=61%,N228*O228*P228*F!$B$61,IF(Q228=62%,N228*O228*P228*F!$B$62,IF(Q228=63%,N228*O228*P228*F!$B$63,IF(Q228=64%,N228*O228*P228*F!$B$64,IF(Q228=65%,N228*O228*P228*F!$B$65,IF(Q228=66%,N228*O228*P228*F!$B$66,IF(Q228=67%,N228*O228*P228*F!$B$67,IF(Q228=68%,N228*O228*P228*F!$B$68,IF(Q228=69%,N228*O228*P228*F!$B$69,IF(Q228=70%,N228*O228*P228*F!$B$70,IF(Q228=71%,N228*O228*P228*F!$B$71,IF(Q228=72%,N228*O228*P228*F!$B$72,IF(Q228=73%,N228*O228*P228*F!$B$73,IF(Q228=74%,N228*O228*P228*F!$B$74,IF(Q228=75%,N228*O228*P228*F!$B$75,IF(Q228=76%,N228*O228*P228*F!$B$76,IF(Q228=77%,N228*O228*P228*F!$B$77,IF(Q228=78%,N228*O228*P228*F!$B$78,IF(Q228=79%,N228*O228*P228*F!$B$79,IF(Q228=80%,N228*O228*P228*F!$B$80,IF(Q228=81%,N228*O228*P228*F!$B$81,IF(Q228=82%,N228*O228*P228*F!$B$82,IF(Q228=83%,N228*O228*P228*F!$B$83,IF(Q228=84%,N228*O228*P228*F!$B$84,IF(Q228=85%,N228*O228*P228*F!$B$85,IF(Q228=86%,N228*O228*P228*F!$B$86,IF(Q228=87%,N228*O228*P228*F!$B$87,IF(Q228=88%,N228*O228*P228*F!$B$88,IF(Q228=89%,N228*O228*P228*F!$B$89,IF(Q228=90%,N228*O228*P228*F!$B$90,IF(Q228=91%,N228*O228*P228*F!$B$91,IF(Q228=92%,N228*O228*P228*F!$B$92,IF(Q228=93%,N228*O228*P228*F!$B$93,IF(Q228=94%,N228*O228*P228*F!$B$94,IF(Q228=95%,N228*O228*P228*F!$B$95,IF(Q228=96%,N228*O228*P228*F!$B$96,IF(Q228=97%,N228*O228*P228*F!$B$97,IF(Q228=98%,N228*O228*P228*F!$B$98,IF(Q228=99%,N228*O228*P228*F!$B$99,IF(Q228&gt;99%,N228*O228*P228*F!$B$100,))))))))))))))))))))))))))))))))))))))))))))))))))))))))+IF(U228&lt;30%,0,IF(U228&lt;35%,R228*S228*T228*F!$B$33,IF(U228&lt;40%,R228*S228*T228*F!$B$38,IF(U228&lt;45%,R228*S228*T228*F!$B$43,IF(U228&lt;50%,R228*S228*T228*F!$B$48,IF(U228=50%,R228*S228*T228*F!$B$50,IF(U228=51%,R228*S228*T228*F!$B$51,IF(U228=52%,R228*S228*T228*F!$B$52,IF(U228=53%,R228*S228*T228*F!$B$53,IF(U228=54%,R228*S228*T228*F!$B$54,IF(U228=55%,R228*S228*T228*F!$B$55,IF(U228=56%,R228*S228*T228*F!$B$56,IF(U228=57%,R228*S228*T228*F!$B$57,IF(U228=58%,R228*S228*T228*F!$B$58,IF(U228=59%,R228*S228*T228*F!$B$59,IF(U228=60%,R228*S228*T228*F!$B$60,IF(U228=61%,R228*S228*T228*F!$B$61,IF(U228=62%,R228*S228*T228*F!$B$62,IF(U228=63%,R228*S228*T228*F!$B$63,IF(U228=64%,R228*S228*T228*F!$B$64,IF(U228=65%,R228*S228*T228*F!$B$65,IF(U228=66%,R228*S228*T228*F!$B$66,IF(U228=67%,R228*S228*T228*F!$B$67,IF(U228=68%,R228*S228*T228*F!$B$68,IF(U228=69%,R228*S228*T228*F!$B$69,IF(U228=70%,R228*S228*T228*F!$B$70,IF(U228=71%,R228*S228*T228*F!$B$71,IF(U228=72%,R228*S228*T228*F!$B$72,IF(U228=73%,R228*S228*T228*F!$B$73,IF(U228=74%,R228*S228*T228*F!$B$74,IF(U228=75%,R228*S228*T228*F!$B$75,IF(U228=76%,R228*S228*T228*F!$B$76,IF(U228=77%,R228*S228*T228*F!$B$77,IF(U228=78%,R228*S228*T228*F!$B$78,IF(U228=79%,R228*S228*T228*F!$B$79,IF(U228=80%,R228*S228*T228*F!$B$80,IF(U228=81%,R228*S228*T228*F!$B$81,IF(U228=82%,R228*S228*T228*F!$B$82,IF(U228=83%,R228*S228*T228*F!$B$83,IF(U228=84%,R228*S228*T228*F!$B$84,IF(U228=85%,R228*S228*T228*F!$B$85,IF(U228=86%,R228*S228*T228*F!$B$86,IF(U228=87%,R228*S228*T228*F!$B$87,IF(U228=88%,R228*S228*T228*F!$B$88,IF(U228=89%,R228*S228*T228*F!$B$89,IF(U228=90%,R228*S228*T228*F!$B$90,IF(U228=91%,R228*S228*T228*F!$B$91,IF(U228=92%,R228*S228*T228*F!$B$92,IF(U228=93%,R228*S228*T228*F!$B$93,IF(U228=94%,R228*S228*T228*F!$B$94,IF(U228=95%,R228*S228*T228*F!$B$95,IF(U228=96%,R228*S228*T228*F!$B$96,IF(U228=97%,R228*S228*T228*F!$B$97,IF(U228=98%,R228*S228*T228*F!$B$98,IF(U228=99%,R228*S228*T228*F!$B$99,IF(U228&gt;99%,R228*S228*T228*F!$B$100)))))))))))))))))))))))))))))))))))))))))))))))))))))))))*IF(ISNUMBER(E228),E228,1)*IF(ISNUMBER(D228),D228,1)</f>
        <v>0</v>
      </c>
      <c r="AA228" s="6">
        <f>G228*H228+K228*L228+O228*P228+S228*T228</f>
        <v>0</v>
      </c>
      <c r="AB228" s="115">
        <f>(H228*(IF(I228&lt;45%,0.5,IF(I228&lt;55%,0.8,IF(I228&lt;65%,0.9,IF(I228&lt;75%,1,IF(I228&lt;85%,1.1,1.2))))))+L228*(IF(M228&lt;45%,0.5,IF(M228&lt;55%,0.8,IF(M228&lt;65%,0.9,IF(M228&lt;75%,1,IF(M228&lt;85%,1.1,1.2))))))+P228*(IF(Q228&lt;45%,0.5,IF(Q228&lt;55%,0.8,IF(Q228&lt;65%,0.9,IF(Q228&lt;75%,1,IF(Q228&lt;85%,1.1,1.2))))))+T228*(IF(U228&lt;45%,0.5,IF(U228&lt;55%,0.8,IF(U228&lt;65%,0.9,IF(U228&lt;75%,1,IF(U228&lt;85%,1.1,1.2)))))))*IF(D228&gt;=0.8,6,IF(D228&lt;=0.4,1.5,3))</f>
        <v>0</v>
      </c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</row>
    <row r="229" spans="1:62" x14ac:dyDescent="0.25">
      <c r="A229" s="1125"/>
      <c r="B229" s="76" t="str">
        <f t="shared" ref="B229:E229" si="484">IF(B167="","",B167)</f>
        <v/>
      </c>
      <c r="C229" s="77" t="str">
        <f t="shared" si="484"/>
        <v/>
      </c>
      <c r="D229" s="63">
        <f t="shared" si="478"/>
        <v>0</v>
      </c>
      <c r="E229" s="83" t="str">
        <f t="shared" si="484"/>
        <v/>
      </c>
      <c r="F229" s="81"/>
      <c r="G229" s="96"/>
      <c r="H229" s="96"/>
      <c r="I229" s="82">
        <f t="shared" si="473"/>
        <v>0</v>
      </c>
      <c r="J229" s="81"/>
      <c r="K229" s="96"/>
      <c r="L229" s="96"/>
      <c r="M229" s="104">
        <f t="shared" si="474"/>
        <v>0</v>
      </c>
      <c r="N229" s="81"/>
      <c r="O229" s="96"/>
      <c r="P229" s="96"/>
      <c r="Q229" s="82">
        <f t="shared" si="475"/>
        <v>0</v>
      </c>
      <c r="R229" s="81"/>
      <c r="S229" s="96"/>
      <c r="T229" s="96"/>
      <c r="U229" s="104">
        <f t="shared" si="476"/>
        <v>0</v>
      </c>
      <c r="V229" s="128">
        <f t="shared" si="479"/>
        <v>0</v>
      </c>
      <c r="W229" s="44">
        <f t="shared" si="480"/>
        <v>0</v>
      </c>
      <c r="X229" s="45">
        <f t="shared" ref="X229" si="485">ROUND(IFERROR((W229/(Y229*IF(ISNUMBER(E229),E229,1))),0),2)</f>
        <v>0</v>
      </c>
      <c r="Y229" s="90" t="str">
        <f t="shared" si="392"/>
        <v/>
      </c>
      <c r="Z229" s="8">
        <f>(IF(I229&lt;30%,0,IF(I229&lt;35%,F229*G229*H229*F!$B$33,IF(I229&lt;40%,F229*G229*H229*F!$B$38,IF(I229&lt;45%,F229*G229*H229*F!$B$43,IF(I229&lt;50%,F229*G229*H229*F!$B$48,IF(I229=50%,F229*G229*H229*F!$B$50,IF(I229=51%,F229*G229*H229*F!$B$51,IF(I229=52%,F229*G229*H229*F!$B$52,IF(I229=53%,F229*G229*H229*F!$B$53,IF(I229=54%,F229*G229*H229*F!$B$54,IF(I229=55%,F229*G229*H229*F!$B$55,IF(I229=56%,F229*G229*H229*F!$B$56,IF(I229=57%,F229*G229*H229*F!$B$57,IF(I229=58%,F229*G229*H229*F!$B$58,IF(I229=59%,F229*G229*H229*F!$B$59,IF(I229=60%,F229*G229*H229*F!$B$60,IF(I229=61%,F229*G229*H229*F!$B$61,IF(I229=62%,F229*G229*H229*F!$B$62,IF(I229=63%,F229*G229*H229*F!$B$63,IF(I229=64%,F229*G229*H229*F!$B$64,IF(I229=65%,F229*G229*H229*F!$B$65,IF(I229=66%,F229*G229*H229*F!$B$66,IF(I229=67%,F229*G229*H229*F!$B$67,IF(I229=68%,F229*G229*H229*F!$B$68,IF(I229=69%,F229*G229*H229*F!$B$69,IF(I229=70%,F229*G229*H229*F!$B$70,IF(I229=71%,F229*G229*H229*F!$B$71,IF(I229=72%,F229*G229*H229*F!$B$72,IF(I229=73%,F229*G229*H229*F!$B$73,IF(I229=74%,F229*G229*H229*F!$B$74,IF(I229=75%,F229*G229*H229*F!$B$75,IF(I229=76%,F229*G229*H229*F!$B$76,IF(I229=77%,F229*G229*H229*F!$B$77,IF(I229=78%,F229*G229*H229*F!$B$78,IF(I229=79%,F229*G229*H229*F!$B$79,IF(I229=80%,F229*G229*H229*F!$B$80,IF(I229=81%,F229*G229*H229*F!$B$81,IF(I229=82%,F229*G229*H229*F!$B$82,IF(I229=83%,F229*G229*H229*F!$B$83,IF(I229=84%,F229*G229*H229*F!$B$84,IF(I229=85%,F229*G229*H229*F!$B$85,IF(I229=86%,F229*G229*H229*F!$B$86,IF(I229=87%,F229*G229*H229*F!$B$87,IF(I229=88%,F229*G229*H229*F!$B$88,IF(I229=89%,F229*G229*H229*F!$B$89,IF(I229=90%,F229*G229*H229*F!$B$90,IF(I229=91%,F229*G229*H229*F!$B$91,IF(I229=92%,F229*G229*H229*F!$B$92,IF(I229=93%,F229*G229*H229*F!$B$93,IF(I229=94%,F229*G229*H229*F!$B$94,IF(I229=95%,F229*G229*H229*F!$B$95,IF(I229=96%,F229*G229*H229*F!$B$96,IF(I229=97%,F229*G229*H229*F!$B$97,IF(I229=98%,F229*G229*H229*F!$B$98,IF(I229=99%,F229*G229*H229*F!$B$99,IF(I229&gt;99%,F229*G229*H229*F!$B$100,))))))))))))))))))))))))))))))))))))))))))))))))))))))))+IF(M229&lt;30%,0,IF(M229&lt;35%,J229*K229*L229*F!$B$33,IF(M229&lt;40%,J229*K229*L229*F!$B$38,IF(M229&lt;45%,J229*K229*L229*F!$B$43,IF(M229&lt;50%,J229*K229*L229*F!$B$48,IF(M229=50%,J229*K229*L229*F!$B$50,IF(M229=51%,J229*K229*L229*F!$B$51,IF(M229=52%,J229*K229*L229*F!$B$52,IF(M229=53%,J229*K229*L229*F!$B$53,IF(M229=54%,J229*K229*L229*F!$B$54,IF(M229=55%,J229*K229*L229*F!$B$55,IF(M229=56%,J229*K229*L229*F!$B$56,IF(M229=57%,J229*K229*L229*F!$B$57,IF(M229=58%,J229*K229*L229*F!$B$58,IF(M229=59%,J229*K229*L229*F!$B$59,IF(M229=60%,J229*K229*L229*F!$B$60,IF(M229=61%,J229*K229*L229*F!$B$61,IF(M229=62%,J229*K229*L229*F!$B$62,IF(M229=63%,J229*K229*L229*F!$B$63,IF(M229=64%,J229*K229*L229*F!$B$64,IF(M229=65%,J229*K229*L229*F!$B$65,IF(M229=66%,J229*K229*L229*F!$B$66,IF(M229=67%,J229*K229*L229*F!$B$67,IF(M229=68%,J229*K229*L229*F!$B$68,IF(M229=69%,J229*K229*L229*F!$B$69,IF(M229=70%,J229*K229*L229*F!$B$70,IF(M229=71%,J229*K229*L229*F!$B$71,IF(M229=72%,J229*K229*L229*F!$B$72,IF(M229=73%,J229*K229*L229*F!$B$73,IF(M229=74%,J229*K229*L229*F!$B$74,IF(M229=75%,J229*K229*L229*F!$B$75,IF(M229=76%,J229*K229*L229*F!$B$76,IF(M229=77%,J229*K229*L229*F!$B$77,IF(M229=78%,J229*K229*L229*F!$B$78,IF(M229=79%,J229*K229*L229*F!$B$79,IF(M229=80%,J229*K229*L229*F!$B$80,IF(M229=81%,J229*K229*L229*F!$B$81,IF(M229=82%,J229*K229*L229*F!$B$82,IF(M229=83%,J229*K229*L229*F!$B$83,IF(M229=84%,J229*K229*L229*F!$B$84,IF(M229=85%,J229*K229*L229*F!$B$85,IF(M229=86%,J229*K229*L229*F!$B$86,IF(M229=87%,J229*K229*L229*F!$B$87,IF(M229=88%,J229*K229*L229*F!$B$88,IF(M229=89%,J229*K229*L229*F!$B$89,IF(M229=90%,J229*K229*L229*F!$B$90,IF(M229=91%,J229*K229*L229*F!$B$91,IF(M229=92%,J229*K229*L229*F!$B$92,IF(M229=93%,J229*K229*L229*F!$B$93,IF(M229=94%,J229*K229*L229*F!$B$94,IF(M229=95%,J229*K229*L229*F!$B$95,IF(M229=96%,J229*K229*L229*F!$B$96,IF(M229=97%,J229*K229*L229*F!$B$97,IF(M229=98%,J229*K229*L229*F!$B$98,IF(M229=99%,J229*K229*L229*F!$B$99,IF(M229&gt;99%,J229*K229*L229*F!$B$100,))))))))))))))))))))))))))))))))))))))))))))))))))))))))+IF(Q229&lt;30%,0,IF(Q229&lt;35%,N229*O229*P229*F!$B$33,IF(Q229&lt;40%,N229*O229*P229*F!$B$38,IF(Q229&lt;45%,N229*O229*P229*F!$B$43,IF(Q229&lt;50%,N229*O229*P229*F!$B$48,IF(Q229=50%,N229*O229*P229*F!$B$50,IF(Q229=51%,N229*O229*P229*F!$B$51,IF(Q229=52%,N229*O229*P229*F!$B$52,IF(Q229=53%,N229*O229*P229*F!$B$53,IF(Q229=54%,N229*O229*P229*F!$B$54,IF(Q229=55%,N229*O229*P229*F!$B$55,IF(Q229=56%,N229*O229*P229*F!$B$56,IF(Q229=57%,N229*O229*P229*F!$B$57,IF(Q229=58%,N229*O229*P229*F!$B$58,IF(Q229=59%,N229*O229*P229*F!$B$59,IF(Q229=60%,N229*O229*P229*F!$B$60,IF(Q229=61%,N229*O229*P229*F!$B$61,IF(Q229=62%,N229*O229*P229*F!$B$62,IF(Q229=63%,N229*O229*P229*F!$B$63,IF(Q229=64%,N229*O229*P229*F!$B$64,IF(Q229=65%,N229*O229*P229*F!$B$65,IF(Q229=66%,N229*O229*P229*F!$B$66,IF(Q229=67%,N229*O229*P229*F!$B$67,IF(Q229=68%,N229*O229*P229*F!$B$68,IF(Q229=69%,N229*O229*P229*F!$B$69,IF(Q229=70%,N229*O229*P229*F!$B$70,IF(Q229=71%,N229*O229*P229*F!$B$71,IF(Q229=72%,N229*O229*P229*F!$B$72,IF(Q229=73%,N229*O229*P229*F!$B$73,IF(Q229=74%,N229*O229*P229*F!$B$74,IF(Q229=75%,N229*O229*P229*F!$B$75,IF(Q229=76%,N229*O229*P229*F!$B$76,IF(Q229=77%,N229*O229*P229*F!$B$77,IF(Q229=78%,N229*O229*P229*F!$B$78,IF(Q229=79%,N229*O229*P229*F!$B$79,IF(Q229=80%,N229*O229*P229*F!$B$80,IF(Q229=81%,N229*O229*P229*F!$B$81,IF(Q229=82%,N229*O229*P229*F!$B$82,IF(Q229=83%,N229*O229*P229*F!$B$83,IF(Q229=84%,N229*O229*P229*F!$B$84,IF(Q229=85%,N229*O229*P229*F!$B$85,IF(Q229=86%,N229*O229*P229*F!$B$86,IF(Q229=87%,N229*O229*P229*F!$B$87,IF(Q229=88%,N229*O229*P229*F!$B$88,IF(Q229=89%,N229*O229*P229*F!$B$89,IF(Q229=90%,N229*O229*P229*F!$B$90,IF(Q229=91%,N229*O229*P229*F!$B$91,IF(Q229=92%,N229*O229*P229*F!$B$92,IF(Q229=93%,N229*O229*P229*F!$B$93,IF(Q229=94%,N229*O229*P229*F!$B$94,IF(Q229=95%,N229*O229*P229*F!$B$95,IF(Q229=96%,N229*O229*P229*F!$B$96,IF(Q229=97%,N229*O229*P229*F!$B$97,IF(Q229=98%,N229*O229*P229*F!$B$98,IF(Q229=99%,N229*O229*P229*F!$B$99,IF(Q229&gt;99%,N229*O229*P229*F!$B$100,))))))))))))))))))))))))))))))))))))))))))))))))))))))))+IF(U229&lt;30%,0,IF(U229&lt;35%,R229*S229*T229*F!$B$33,IF(U229&lt;40%,R229*S229*T229*F!$B$38,IF(U229&lt;45%,R229*S229*T229*F!$B$43,IF(U229&lt;50%,R229*S229*T229*F!$B$48,IF(U229=50%,R229*S229*T229*F!$B$50,IF(U229=51%,R229*S229*T229*F!$B$51,IF(U229=52%,R229*S229*T229*F!$B$52,IF(U229=53%,R229*S229*T229*F!$B$53,IF(U229=54%,R229*S229*T229*F!$B$54,IF(U229=55%,R229*S229*T229*F!$B$55,IF(U229=56%,R229*S229*T229*F!$B$56,IF(U229=57%,R229*S229*T229*F!$B$57,IF(U229=58%,R229*S229*T229*F!$B$58,IF(U229=59%,R229*S229*T229*F!$B$59,IF(U229=60%,R229*S229*T229*F!$B$60,IF(U229=61%,R229*S229*T229*F!$B$61,IF(U229=62%,R229*S229*T229*F!$B$62,IF(U229=63%,R229*S229*T229*F!$B$63,IF(U229=64%,R229*S229*T229*F!$B$64,IF(U229=65%,R229*S229*T229*F!$B$65,IF(U229=66%,R229*S229*T229*F!$B$66,IF(U229=67%,R229*S229*T229*F!$B$67,IF(U229=68%,R229*S229*T229*F!$B$68,IF(U229=69%,R229*S229*T229*F!$B$69,IF(U229=70%,R229*S229*T229*F!$B$70,IF(U229=71%,R229*S229*T229*F!$B$71,IF(U229=72%,R229*S229*T229*F!$B$72,IF(U229=73%,R229*S229*T229*F!$B$73,IF(U229=74%,R229*S229*T229*F!$B$74,IF(U229=75%,R229*S229*T229*F!$B$75,IF(U229=76%,R229*S229*T229*F!$B$76,IF(U229=77%,R229*S229*T229*F!$B$77,IF(U229=78%,R229*S229*T229*F!$B$78,IF(U229=79%,R229*S229*T229*F!$B$79,IF(U229=80%,R229*S229*T229*F!$B$80,IF(U229=81%,R229*S229*T229*F!$B$81,IF(U229=82%,R229*S229*T229*F!$B$82,IF(U229=83%,R229*S229*T229*F!$B$83,IF(U229=84%,R229*S229*T229*F!$B$84,IF(U229=85%,R229*S229*T229*F!$B$85,IF(U229=86%,R229*S229*T229*F!$B$86,IF(U229=87%,R229*S229*T229*F!$B$87,IF(U229=88%,R229*S229*T229*F!$B$88,IF(U229=89%,R229*S229*T229*F!$B$89,IF(U229=90%,R229*S229*T229*F!$B$90,IF(U229=91%,R229*S229*T229*F!$B$91,IF(U229=92%,R229*S229*T229*F!$B$92,IF(U229=93%,R229*S229*T229*F!$B$93,IF(U229=94%,R229*S229*T229*F!$B$94,IF(U229=95%,R229*S229*T229*F!$B$95,IF(U229=96%,R229*S229*T229*F!$B$96,IF(U229=97%,R229*S229*T229*F!$B$97,IF(U229=98%,R229*S229*T229*F!$B$98,IF(U229=99%,R229*S229*T229*F!$B$99,IF(U229&gt;99%,R229*S229*T229*F!$B$100)))))))))))))))))))))))))))))))))))))))))))))))))))))))))*IF(ISNUMBER(E229),E229,1)*IF(ISNUMBER(D229),D229,1)</f>
        <v>0</v>
      </c>
      <c r="AA229" s="8">
        <f>G229*H229+K229*L229+O229*P229+S229*T229</f>
        <v>0</v>
      </c>
      <c r="AB229" s="129">
        <f>(H229*(IF(I229&lt;45%,0.5,IF(I229&lt;55%,0.8,IF(I229&lt;65%,0.9,IF(I229&lt;75%,1,IF(I229&lt;85%,1.1,1.2))))))+L229*(IF(M229&lt;45%,0.5,IF(M229&lt;55%,0.8,IF(M229&lt;65%,0.9,IF(M229&lt;75%,1,IF(M229&lt;85%,1.1,1.2))))))+P229*(IF(Q229&lt;45%,0.5,IF(Q229&lt;55%,0.8,IF(Q229&lt;65%,0.9,IF(Q229&lt;75%,1,IF(Q229&lt;85%,1.1,1.2))))))+T229*(IF(U229&lt;45%,0.5,IF(U229&lt;55%,0.8,IF(U229&lt;65%,0.9,IF(U229&lt;75%,1,IF(U229&lt;85%,1.1,1.2)))))))*IF(D229&gt;=0.8,6,IF(D229&lt;=0.4,1.5,3))</f>
        <v>0</v>
      </c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</row>
    <row r="230" spans="1:62" x14ac:dyDescent="0.25">
      <c r="A230" s="1125"/>
      <c r="B230" s="76"/>
      <c r="C230" s="77"/>
      <c r="D230" s="134">
        <f>ROUND(IFERROR((D225*(G225*H225+K225*L225+O225*P225+S225*T225)+D226*(G226*H226+K226*L226+O226*P226+S226*T226)+D227*(G227*H227+K227*L227+O227*P227+S227*T227)+D228*(G228*H228+K228*L228+O228*P228+S228*T228)+D229*(G229*H229+K229*L229+O229*P229+S229*T229))/((G225*H225+K225*L225+O225*P225+S225*T225)+(G226*H226+K226*L226+O226*P226+S226*T226)+(G227*H227+K227*L227+O227*P227+S227*T227)+(G228*H228+K228*L228+O228*P228+S228*T228)+(G229*H229+K229*L229+O229*P229+S229*T229)),0),3)</f>
        <v>0</v>
      </c>
      <c r="E230" s="83"/>
      <c r="F230" s="79"/>
      <c r="G230" s="94"/>
      <c r="H230" s="94"/>
      <c r="I230" s="70"/>
      <c r="J230" s="79"/>
      <c r="K230" s="94"/>
      <c r="L230" s="94"/>
      <c r="M230" s="71"/>
      <c r="N230" s="79"/>
      <c r="O230" s="94"/>
      <c r="P230" s="94"/>
      <c r="Q230" s="70"/>
      <c r="R230" s="79"/>
      <c r="S230" s="94"/>
      <c r="T230" s="94"/>
      <c r="U230" s="71"/>
      <c r="V230" s="122">
        <f>SUM(V225:V229)</f>
        <v>0</v>
      </c>
      <c r="W230" s="117">
        <f>IFERROR(V230/AA230,0)</f>
        <v>0</v>
      </c>
      <c r="X230" s="118">
        <f>ROUND(IFERROR((D225*(I225*G225*H225+M225*K225*L225+Q225*O225*P225+U225*S225*T225)+D226*(I226*G226*H226+M226*K226*L226+Q226*O226*P226+U226*S226*T226)+D227*(I227*G227*H227+M227*K227*L227+Q227*O227*P227+U227*S227*T227)+D228*(I228*G228*H228+M228*K228*L228+Q228*O228*P228+U228*S228*T228)+D229*(I229*G229*H229+M229*K229*L229+Q229*O229*P229+U229*S229*T229))/(D225*(G225*H225+K225*L225+O225*P225+S225*T225)+D226*(G226*H226+K226*L226+O226*P226+S226*T226)+D227*(G227*H227+K227*L227+O227*P227+S227*T227)+D228*(G228*H228+K228*L228+O228*P228+S228*T228)+D229*(G229*H229+K229*L229+O229*P229+S229*T229)),0),2)</f>
        <v>0</v>
      </c>
      <c r="Y230" s="117"/>
      <c r="Z230" s="117">
        <f>SUM(Z225:Z229)</f>
        <v>0</v>
      </c>
      <c r="AA230" s="117">
        <f>SUM(AA225:AA229)</f>
        <v>0</v>
      </c>
      <c r="AB230" s="119">
        <f>IF(SUM(AB225:AB229)=0,TIME(,0,),TIME(,SUM(AB225:AB229)+30,))</f>
        <v>0</v>
      </c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</row>
    <row r="231" spans="1:62" x14ac:dyDescent="0.25">
      <c r="A231" s="1125"/>
      <c r="B231" s="76" t="str">
        <f t="shared" ref="B231:E231" si="486">IF(B169="","",B169)</f>
        <v/>
      </c>
      <c r="C231" s="77" t="str">
        <f t="shared" si="486"/>
        <v/>
      </c>
      <c r="D231" s="63">
        <f>D169</f>
        <v>0</v>
      </c>
      <c r="E231" s="83" t="str">
        <f t="shared" si="486"/>
        <v/>
      </c>
      <c r="F231" s="81"/>
      <c r="G231" s="96"/>
      <c r="H231" s="96"/>
      <c r="I231" s="82">
        <f t="shared" ref="I231:I235" si="487">IFERROR(ROUND(F231/$Y231,2),)</f>
        <v>0</v>
      </c>
      <c r="J231" s="81"/>
      <c r="K231" s="96"/>
      <c r="L231" s="96"/>
      <c r="M231" s="104">
        <f t="shared" ref="M231:M235" si="488">IFERROR(ROUND(J231/$Y231,2),)</f>
        <v>0</v>
      </c>
      <c r="N231" s="81"/>
      <c r="O231" s="96"/>
      <c r="P231" s="96"/>
      <c r="Q231" s="82">
        <f t="shared" ref="Q231:Q235" si="489">IFERROR(ROUND(N231/$Y231,2),)</f>
        <v>0</v>
      </c>
      <c r="R231" s="81"/>
      <c r="S231" s="96"/>
      <c r="T231" s="96"/>
      <c r="U231" s="104">
        <f t="shared" ref="U231:U235" si="490">IFERROR(ROUND(R231/$Y231,2),)</f>
        <v>0</v>
      </c>
      <c r="V231" s="128">
        <f>(IF(ISNUMBER(F231),F231,1)*G231*H231+IF(ISNUMBER(J231),J231,1)*K231*L231+IF(ISNUMBER(N231),N231,1)*O231*P231+IF(ISNUMBER(R231),R231,1)*S231*T231)*IF(ISNUMBER(E231),E231,1)</f>
        <v>0</v>
      </c>
      <c r="W231" s="44">
        <f>IFERROR((IF(ISNUMBER(F231),F231,1)*G231*H231+IF(ISNUMBER(J231),J231,1)*K231*L231+IF(ISNUMBER(N231),N231,1)*O231*P231+IF(ISNUMBER(R231),R231,1)*S231*T231)*IF(ISNUMBER(E231),E231,1)/(G231*H231+K231*L231+O231*P231+S231*T231),0)</f>
        <v>0</v>
      </c>
      <c r="X231" s="45">
        <f>ROUND(IFERROR((W231/(Y231*IF(ISNUMBER(E231),E231,1))),0),2)</f>
        <v>0</v>
      </c>
      <c r="Y231" s="90" t="str">
        <f t="shared" si="392"/>
        <v/>
      </c>
      <c r="Z231" s="8">
        <f>(IF(I231&lt;30%,0,IF(I231&lt;35%,F231*G231*H231*F!$B$33,IF(I231&lt;40%,F231*G231*H231*F!$B$38,IF(I231&lt;45%,F231*G231*H231*F!$B$43,IF(I231&lt;50%,F231*G231*H231*F!$B$48,IF(I231=50%,F231*G231*H231*F!$B$50,IF(I231=51%,F231*G231*H231*F!$B$51,IF(I231=52%,F231*G231*H231*F!$B$52,IF(I231=53%,F231*G231*H231*F!$B$53,IF(I231=54%,F231*G231*H231*F!$B$54,IF(I231=55%,F231*G231*H231*F!$B$55,IF(I231=56%,F231*G231*H231*F!$B$56,IF(I231=57%,F231*G231*H231*F!$B$57,IF(I231=58%,F231*G231*H231*F!$B$58,IF(I231=59%,F231*G231*H231*F!$B$59,IF(I231=60%,F231*G231*H231*F!$B$60,IF(I231=61%,F231*G231*H231*F!$B$61,IF(I231=62%,F231*G231*H231*F!$B$62,IF(I231=63%,F231*G231*H231*F!$B$63,IF(I231=64%,F231*G231*H231*F!$B$64,IF(I231=65%,F231*G231*H231*F!$B$65,IF(I231=66%,F231*G231*H231*F!$B$66,IF(I231=67%,F231*G231*H231*F!$B$67,IF(I231=68%,F231*G231*H231*F!$B$68,IF(I231=69%,F231*G231*H231*F!$B$69,IF(I231=70%,F231*G231*H231*F!$B$70,IF(I231=71%,F231*G231*H231*F!$B$71,IF(I231=72%,F231*G231*H231*F!$B$72,IF(I231=73%,F231*G231*H231*F!$B$73,IF(I231=74%,F231*G231*H231*F!$B$74,IF(I231=75%,F231*G231*H231*F!$B$75,IF(I231=76%,F231*G231*H231*F!$B$76,IF(I231=77%,F231*G231*H231*F!$B$77,IF(I231=78%,F231*G231*H231*F!$B$78,IF(I231=79%,F231*G231*H231*F!$B$79,IF(I231=80%,F231*G231*H231*F!$B$80,IF(I231=81%,F231*G231*H231*F!$B$81,IF(I231=82%,F231*G231*H231*F!$B$82,IF(I231=83%,F231*G231*H231*F!$B$83,IF(I231=84%,F231*G231*H231*F!$B$84,IF(I231=85%,F231*G231*H231*F!$B$85,IF(I231=86%,F231*G231*H231*F!$B$86,IF(I231=87%,F231*G231*H231*F!$B$87,IF(I231=88%,F231*G231*H231*F!$B$88,IF(I231=89%,F231*G231*H231*F!$B$89,IF(I231=90%,F231*G231*H231*F!$B$90,IF(I231=91%,F231*G231*H231*F!$B$91,IF(I231=92%,F231*G231*H231*F!$B$92,IF(I231=93%,F231*G231*H231*F!$B$93,IF(I231=94%,F231*G231*H231*F!$B$94,IF(I231=95%,F231*G231*H231*F!$B$95,IF(I231=96%,F231*G231*H231*F!$B$96,IF(I231=97%,F231*G231*H231*F!$B$97,IF(I231=98%,F231*G231*H231*F!$B$98,IF(I231=99%,F231*G231*H231*F!$B$99,IF(I231&gt;99%,F231*G231*H231*F!$B$100,))))))))))))))))))))))))))))))))))))))))))))))))))))))))+IF(M231&lt;30%,0,IF(M231&lt;35%,J231*K231*L231*F!$B$33,IF(M231&lt;40%,J231*K231*L231*F!$B$38,IF(M231&lt;45%,J231*K231*L231*F!$B$43,IF(M231&lt;50%,J231*K231*L231*F!$B$48,IF(M231=50%,J231*K231*L231*F!$B$50,IF(M231=51%,J231*K231*L231*F!$B$51,IF(M231=52%,J231*K231*L231*F!$B$52,IF(M231=53%,J231*K231*L231*F!$B$53,IF(M231=54%,J231*K231*L231*F!$B$54,IF(M231=55%,J231*K231*L231*F!$B$55,IF(M231=56%,J231*K231*L231*F!$B$56,IF(M231=57%,J231*K231*L231*F!$B$57,IF(M231=58%,J231*K231*L231*F!$B$58,IF(M231=59%,J231*K231*L231*F!$B$59,IF(M231=60%,J231*K231*L231*F!$B$60,IF(M231=61%,J231*K231*L231*F!$B$61,IF(M231=62%,J231*K231*L231*F!$B$62,IF(M231=63%,J231*K231*L231*F!$B$63,IF(M231=64%,J231*K231*L231*F!$B$64,IF(M231=65%,J231*K231*L231*F!$B$65,IF(M231=66%,J231*K231*L231*F!$B$66,IF(M231=67%,J231*K231*L231*F!$B$67,IF(M231=68%,J231*K231*L231*F!$B$68,IF(M231=69%,J231*K231*L231*F!$B$69,IF(M231=70%,J231*K231*L231*F!$B$70,IF(M231=71%,J231*K231*L231*F!$B$71,IF(M231=72%,J231*K231*L231*F!$B$72,IF(M231=73%,J231*K231*L231*F!$B$73,IF(M231=74%,J231*K231*L231*F!$B$74,IF(M231=75%,J231*K231*L231*F!$B$75,IF(M231=76%,J231*K231*L231*F!$B$76,IF(M231=77%,J231*K231*L231*F!$B$77,IF(M231=78%,J231*K231*L231*F!$B$78,IF(M231=79%,J231*K231*L231*F!$B$79,IF(M231=80%,J231*K231*L231*F!$B$80,IF(M231=81%,J231*K231*L231*F!$B$81,IF(M231=82%,J231*K231*L231*F!$B$82,IF(M231=83%,J231*K231*L231*F!$B$83,IF(M231=84%,J231*K231*L231*F!$B$84,IF(M231=85%,J231*K231*L231*F!$B$85,IF(M231=86%,J231*K231*L231*F!$B$86,IF(M231=87%,J231*K231*L231*F!$B$87,IF(M231=88%,J231*K231*L231*F!$B$88,IF(M231=89%,J231*K231*L231*F!$B$89,IF(M231=90%,J231*K231*L231*F!$B$90,IF(M231=91%,J231*K231*L231*F!$B$91,IF(M231=92%,J231*K231*L231*F!$B$92,IF(M231=93%,J231*K231*L231*F!$B$93,IF(M231=94%,J231*K231*L231*F!$B$94,IF(M231=95%,J231*K231*L231*F!$B$95,IF(M231=96%,J231*K231*L231*F!$B$96,IF(M231=97%,J231*K231*L231*F!$B$97,IF(M231=98%,J231*K231*L231*F!$B$98,IF(M231=99%,J231*K231*L231*F!$B$99,IF(M231&gt;99%,J231*K231*L231*F!$B$100,))))))))))))))))))))))))))))))))))))))))))))))))))))))))+IF(Q231&lt;30%,0,IF(Q231&lt;35%,N231*O231*P231*F!$B$33,IF(Q231&lt;40%,N231*O231*P231*F!$B$38,IF(Q231&lt;45%,N231*O231*P231*F!$B$43,IF(Q231&lt;50%,N231*O231*P231*F!$B$48,IF(Q231=50%,N231*O231*P231*F!$B$50,IF(Q231=51%,N231*O231*P231*F!$B$51,IF(Q231=52%,N231*O231*P231*F!$B$52,IF(Q231=53%,N231*O231*P231*F!$B$53,IF(Q231=54%,N231*O231*P231*F!$B$54,IF(Q231=55%,N231*O231*P231*F!$B$55,IF(Q231=56%,N231*O231*P231*F!$B$56,IF(Q231=57%,N231*O231*P231*F!$B$57,IF(Q231=58%,N231*O231*P231*F!$B$58,IF(Q231=59%,N231*O231*P231*F!$B$59,IF(Q231=60%,N231*O231*P231*F!$B$60,IF(Q231=61%,N231*O231*P231*F!$B$61,IF(Q231=62%,N231*O231*P231*F!$B$62,IF(Q231=63%,N231*O231*P231*F!$B$63,IF(Q231=64%,N231*O231*P231*F!$B$64,IF(Q231=65%,N231*O231*P231*F!$B$65,IF(Q231=66%,N231*O231*P231*F!$B$66,IF(Q231=67%,N231*O231*P231*F!$B$67,IF(Q231=68%,N231*O231*P231*F!$B$68,IF(Q231=69%,N231*O231*P231*F!$B$69,IF(Q231=70%,N231*O231*P231*F!$B$70,IF(Q231=71%,N231*O231*P231*F!$B$71,IF(Q231=72%,N231*O231*P231*F!$B$72,IF(Q231=73%,N231*O231*P231*F!$B$73,IF(Q231=74%,N231*O231*P231*F!$B$74,IF(Q231=75%,N231*O231*P231*F!$B$75,IF(Q231=76%,N231*O231*P231*F!$B$76,IF(Q231=77%,N231*O231*P231*F!$B$77,IF(Q231=78%,N231*O231*P231*F!$B$78,IF(Q231=79%,N231*O231*P231*F!$B$79,IF(Q231=80%,N231*O231*P231*F!$B$80,IF(Q231=81%,N231*O231*P231*F!$B$81,IF(Q231=82%,N231*O231*P231*F!$B$82,IF(Q231=83%,N231*O231*P231*F!$B$83,IF(Q231=84%,N231*O231*P231*F!$B$84,IF(Q231=85%,N231*O231*P231*F!$B$85,IF(Q231=86%,N231*O231*P231*F!$B$86,IF(Q231=87%,N231*O231*P231*F!$B$87,IF(Q231=88%,N231*O231*P231*F!$B$88,IF(Q231=89%,N231*O231*P231*F!$B$89,IF(Q231=90%,N231*O231*P231*F!$B$90,IF(Q231=91%,N231*O231*P231*F!$B$91,IF(Q231=92%,N231*O231*P231*F!$B$92,IF(Q231=93%,N231*O231*P231*F!$B$93,IF(Q231=94%,N231*O231*P231*F!$B$94,IF(Q231=95%,N231*O231*P231*F!$B$95,IF(Q231=96%,N231*O231*P231*F!$B$96,IF(Q231=97%,N231*O231*P231*F!$B$97,IF(Q231=98%,N231*O231*P231*F!$B$98,IF(Q231=99%,N231*O231*P231*F!$B$99,IF(Q231&gt;99%,N231*O231*P231*F!$B$100,))))))))))))))))))))))))))))))))))))))))))))))))))))))))+IF(U231&lt;30%,0,IF(U231&lt;35%,R231*S231*T231*F!$B$33,IF(U231&lt;40%,R231*S231*T231*F!$B$38,IF(U231&lt;45%,R231*S231*T231*F!$B$43,IF(U231&lt;50%,R231*S231*T231*F!$B$48,IF(U231=50%,R231*S231*T231*F!$B$50,IF(U231=51%,R231*S231*T231*F!$B$51,IF(U231=52%,R231*S231*T231*F!$B$52,IF(U231=53%,R231*S231*T231*F!$B$53,IF(U231=54%,R231*S231*T231*F!$B$54,IF(U231=55%,R231*S231*T231*F!$B$55,IF(U231=56%,R231*S231*T231*F!$B$56,IF(U231=57%,R231*S231*T231*F!$B$57,IF(U231=58%,R231*S231*T231*F!$B$58,IF(U231=59%,R231*S231*T231*F!$B$59,IF(U231=60%,R231*S231*T231*F!$B$60,IF(U231=61%,R231*S231*T231*F!$B$61,IF(U231=62%,R231*S231*T231*F!$B$62,IF(U231=63%,R231*S231*T231*F!$B$63,IF(U231=64%,R231*S231*T231*F!$B$64,IF(U231=65%,R231*S231*T231*F!$B$65,IF(U231=66%,R231*S231*T231*F!$B$66,IF(U231=67%,R231*S231*T231*F!$B$67,IF(U231=68%,R231*S231*T231*F!$B$68,IF(U231=69%,R231*S231*T231*F!$B$69,IF(U231=70%,R231*S231*T231*F!$B$70,IF(U231=71%,R231*S231*T231*F!$B$71,IF(U231=72%,R231*S231*T231*F!$B$72,IF(U231=73%,R231*S231*T231*F!$B$73,IF(U231=74%,R231*S231*T231*F!$B$74,IF(U231=75%,R231*S231*T231*F!$B$75,IF(U231=76%,R231*S231*T231*F!$B$76,IF(U231=77%,R231*S231*T231*F!$B$77,IF(U231=78%,R231*S231*T231*F!$B$78,IF(U231=79%,R231*S231*T231*F!$B$79,IF(U231=80%,R231*S231*T231*F!$B$80,IF(U231=81%,R231*S231*T231*F!$B$81,IF(U231=82%,R231*S231*T231*F!$B$82,IF(U231=83%,R231*S231*T231*F!$B$83,IF(U231=84%,R231*S231*T231*F!$B$84,IF(U231=85%,R231*S231*T231*F!$B$85,IF(U231=86%,R231*S231*T231*F!$B$86,IF(U231=87%,R231*S231*T231*F!$B$87,IF(U231=88%,R231*S231*T231*F!$B$88,IF(U231=89%,R231*S231*T231*F!$B$89,IF(U231=90%,R231*S231*T231*F!$B$90,IF(U231=91%,R231*S231*T231*F!$B$91,IF(U231=92%,R231*S231*T231*F!$B$92,IF(U231=93%,R231*S231*T231*F!$B$93,IF(U231=94%,R231*S231*T231*F!$B$94,IF(U231=95%,R231*S231*T231*F!$B$95,IF(U231=96%,R231*S231*T231*F!$B$96,IF(U231=97%,R231*S231*T231*F!$B$97,IF(U231=98%,R231*S231*T231*F!$B$98,IF(U231=99%,R231*S231*T231*F!$B$99,IF(U231&gt;99%,R231*S231*T231*F!$B$100)))))))))))))))))))))))))))))))))))))))))))))))))))))))))*IF(ISNUMBER(E231),E231,1)*IF(ISNUMBER(D231),D231,1)</f>
        <v>0</v>
      </c>
      <c r="AA231" s="8">
        <f>G231*H231+K231*L231+O231*P231+S231*T231</f>
        <v>0</v>
      </c>
      <c r="AB231" s="129">
        <f>(H231*(IF(I231&lt;45%,0.5,IF(I231&lt;55%,0.8,IF(I231&lt;65%,0.9,IF(I231&lt;75%,1,IF(I231&lt;85%,1.1,1.2))))))+L231*(IF(M231&lt;45%,0.5,IF(M231&lt;55%,0.8,IF(M231&lt;65%,0.9,IF(M231&lt;75%,1,IF(M231&lt;85%,1.1,1.2))))))+P231*(IF(Q231&lt;45%,0.5,IF(Q231&lt;55%,0.8,IF(Q231&lt;65%,0.9,IF(Q231&lt;75%,1,IF(Q231&lt;85%,1.1,1.2))))))+T231*(IF(U231&lt;45%,0.5,IF(U231&lt;55%,0.8,IF(U231&lt;65%,0.9,IF(U231&lt;75%,1,IF(U231&lt;85%,1.1,1.2)))))))*IF(D231&gt;=0.8,6,IF(D231&lt;=0.4,1.5,3))</f>
        <v>0</v>
      </c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</row>
    <row r="232" spans="1:62" x14ac:dyDescent="0.25">
      <c r="A232" s="1125"/>
      <c r="B232" s="76" t="str">
        <f t="shared" ref="B232:E232" si="491">IF(B170="","",B170)</f>
        <v/>
      </c>
      <c r="C232" s="77" t="str">
        <f t="shared" si="491"/>
        <v/>
      </c>
      <c r="D232" s="63">
        <f t="shared" ref="D232:D235" si="492">D170</f>
        <v>0</v>
      </c>
      <c r="E232" s="83" t="str">
        <f t="shared" si="491"/>
        <v/>
      </c>
      <c r="F232" s="79"/>
      <c r="G232" s="94"/>
      <c r="H232" s="94"/>
      <c r="I232" s="70">
        <f t="shared" si="487"/>
        <v>0</v>
      </c>
      <c r="J232" s="79"/>
      <c r="K232" s="94"/>
      <c r="L232" s="94"/>
      <c r="M232" s="71">
        <f t="shared" si="488"/>
        <v>0</v>
      </c>
      <c r="N232" s="79"/>
      <c r="O232" s="94"/>
      <c r="P232" s="94"/>
      <c r="Q232" s="70">
        <f t="shared" si="489"/>
        <v>0</v>
      </c>
      <c r="R232" s="79"/>
      <c r="S232" s="94"/>
      <c r="T232" s="94"/>
      <c r="U232" s="71">
        <f t="shared" si="490"/>
        <v>0</v>
      </c>
      <c r="V232" s="125">
        <f t="shared" ref="V232:V235" si="493">(IF(ISNUMBER(F232),F232,1)*G232*H232+IF(ISNUMBER(J232),J232,1)*K232*L232+IF(ISNUMBER(N232),N232,1)*O232*P232+IF(ISNUMBER(R232),R232,1)*S232*T232)*IF(ISNUMBER(E232),E232,1)</f>
        <v>0</v>
      </c>
      <c r="W232" s="43">
        <f t="shared" ref="W232:W235" si="494">IFERROR((IF(ISNUMBER(F232),F232,1)*G232*H232+IF(ISNUMBER(J232),J232,1)*K232*L232+IF(ISNUMBER(N232),N232,1)*O232*P232+IF(ISNUMBER(R232),R232,1)*S232*T232)*IF(ISNUMBER(E232),E232,1)/(G232*H232+K232*L232+O232*P232+S232*T232),0)</f>
        <v>0</v>
      </c>
      <c r="X232" s="36">
        <f t="shared" ref="X232:X233" si="495">ROUND(IFERROR((W232/(Y232*IF(ISNUMBER(E232),E232,1))),0),2)</f>
        <v>0</v>
      </c>
      <c r="Y232" s="90" t="str">
        <f t="shared" si="392"/>
        <v/>
      </c>
      <c r="Z232" s="6">
        <f>(IF(I232&lt;30%,0,IF(I232&lt;35%,F232*G232*H232*F!$B$33,IF(I232&lt;40%,F232*G232*H232*F!$B$38,IF(I232&lt;45%,F232*G232*H232*F!$B$43,IF(I232&lt;50%,F232*G232*H232*F!$B$48,IF(I232=50%,F232*G232*H232*F!$B$50,IF(I232=51%,F232*G232*H232*F!$B$51,IF(I232=52%,F232*G232*H232*F!$B$52,IF(I232=53%,F232*G232*H232*F!$B$53,IF(I232=54%,F232*G232*H232*F!$B$54,IF(I232=55%,F232*G232*H232*F!$B$55,IF(I232=56%,F232*G232*H232*F!$B$56,IF(I232=57%,F232*G232*H232*F!$B$57,IF(I232=58%,F232*G232*H232*F!$B$58,IF(I232=59%,F232*G232*H232*F!$B$59,IF(I232=60%,F232*G232*H232*F!$B$60,IF(I232=61%,F232*G232*H232*F!$B$61,IF(I232=62%,F232*G232*H232*F!$B$62,IF(I232=63%,F232*G232*H232*F!$B$63,IF(I232=64%,F232*G232*H232*F!$B$64,IF(I232=65%,F232*G232*H232*F!$B$65,IF(I232=66%,F232*G232*H232*F!$B$66,IF(I232=67%,F232*G232*H232*F!$B$67,IF(I232=68%,F232*G232*H232*F!$B$68,IF(I232=69%,F232*G232*H232*F!$B$69,IF(I232=70%,F232*G232*H232*F!$B$70,IF(I232=71%,F232*G232*H232*F!$B$71,IF(I232=72%,F232*G232*H232*F!$B$72,IF(I232=73%,F232*G232*H232*F!$B$73,IF(I232=74%,F232*G232*H232*F!$B$74,IF(I232=75%,F232*G232*H232*F!$B$75,IF(I232=76%,F232*G232*H232*F!$B$76,IF(I232=77%,F232*G232*H232*F!$B$77,IF(I232=78%,F232*G232*H232*F!$B$78,IF(I232=79%,F232*G232*H232*F!$B$79,IF(I232=80%,F232*G232*H232*F!$B$80,IF(I232=81%,F232*G232*H232*F!$B$81,IF(I232=82%,F232*G232*H232*F!$B$82,IF(I232=83%,F232*G232*H232*F!$B$83,IF(I232=84%,F232*G232*H232*F!$B$84,IF(I232=85%,F232*G232*H232*F!$B$85,IF(I232=86%,F232*G232*H232*F!$B$86,IF(I232=87%,F232*G232*H232*F!$B$87,IF(I232=88%,F232*G232*H232*F!$B$88,IF(I232=89%,F232*G232*H232*F!$B$89,IF(I232=90%,F232*G232*H232*F!$B$90,IF(I232=91%,F232*G232*H232*F!$B$91,IF(I232=92%,F232*G232*H232*F!$B$92,IF(I232=93%,F232*G232*H232*F!$B$93,IF(I232=94%,F232*G232*H232*F!$B$94,IF(I232=95%,F232*G232*H232*F!$B$95,IF(I232=96%,F232*G232*H232*F!$B$96,IF(I232=97%,F232*G232*H232*F!$B$97,IF(I232=98%,F232*G232*H232*F!$B$98,IF(I232=99%,F232*G232*H232*F!$B$99,IF(I232&gt;99%,F232*G232*H232*F!$B$100,))))))))))))))))))))))))))))))))))))))))))))))))))))))))+IF(M232&lt;30%,0,IF(M232&lt;35%,J232*K232*L232*F!$B$33,IF(M232&lt;40%,J232*K232*L232*F!$B$38,IF(M232&lt;45%,J232*K232*L232*F!$B$43,IF(M232&lt;50%,J232*K232*L232*F!$B$48,IF(M232=50%,J232*K232*L232*F!$B$50,IF(M232=51%,J232*K232*L232*F!$B$51,IF(M232=52%,J232*K232*L232*F!$B$52,IF(M232=53%,J232*K232*L232*F!$B$53,IF(M232=54%,J232*K232*L232*F!$B$54,IF(M232=55%,J232*K232*L232*F!$B$55,IF(M232=56%,J232*K232*L232*F!$B$56,IF(M232=57%,J232*K232*L232*F!$B$57,IF(M232=58%,J232*K232*L232*F!$B$58,IF(M232=59%,J232*K232*L232*F!$B$59,IF(M232=60%,J232*K232*L232*F!$B$60,IF(M232=61%,J232*K232*L232*F!$B$61,IF(M232=62%,J232*K232*L232*F!$B$62,IF(M232=63%,J232*K232*L232*F!$B$63,IF(M232=64%,J232*K232*L232*F!$B$64,IF(M232=65%,J232*K232*L232*F!$B$65,IF(M232=66%,J232*K232*L232*F!$B$66,IF(M232=67%,J232*K232*L232*F!$B$67,IF(M232=68%,J232*K232*L232*F!$B$68,IF(M232=69%,J232*K232*L232*F!$B$69,IF(M232=70%,J232*K232*L232*F!$B$70,IF(M232=71%,J232*K232*L232*F!$B$71,IF(M232=72%,J232*K232*L232*F!$B$72,IF(M232=73%,J232*K232*L232*F!$B$73,IF(M232=74%,J232*K232*L232*F!$B$74,IF(M232=75%,J232*K232*L232*F!$B$75,IF(M232=76%,J232*K232*L232*F!$B$76,IF(M232=77%,J232*K232*L232*F!$B$77,IF(M232=78%,J232*K232*L232*F!$B$78,IF(M232=79%,J232*K232*L232*F!$B$79,IF(M232=80%,J232*K232*L232*F!$B$80,IF(M232=81%,J232*K232*L232*F!$B$81,IF(M232=82%,J232*K232*L232*F!$B$82,IF(M232=83%,J232*K232*L232*F!$B$83,IF(M232=84%,J232*K232*L232*F!$B$84,IF(M232=85%,J232*K232*L232*F!$B$85,IF(M232=86%,J232*K232*L232*F!$B$86,IF(M232=87%,J232*K232*L232*F!$B$87,IF(M232=88%,J232*K232*L232*F!$B$88,IF(M232=89%,J232*K232*L232*F!$B$89,IF(M232=90%,J232*K232*L232*F!$B$90,IF(M232=91%,J232*K232*L232*F!$B$91,IF(M232=92%,J232*K232*L232*F!$B$92,IF(M232=93%,J232*K232*L232*F!$B$93,IF(M232=94%,J232*K232*L232*F!$B$94,IF(M232=95%,J232*K232*L232*F!$B$95,IF(M232=96%,J232*K232*L232*F!$B$96,IF(M232=97%,J232*K232*L232*F!$B$97,IF(M232=98%,J232*K232*L232*F!$B$98,IF(M232=99%,J232*K232*L232*F!$B$99,IF(M232&gt;99%,J232*K232*L232*F!$B$100,))))))))))))))))))))))))))))))))))))))))))))))))))))))))+IF(Q232&lt;30%,0,IF(Q232&lt;35%,N232*O232*P232*F!$B$33,IF(Q232&lt;40%,N232*O232*P232*F!$B$38,IF(Q232&lt;45%,N232*O232*P232*F!$B$43,IF(Q232&lt;50%,N232*O232*P232*F!$B$48,IF(Q232=50%,N232*O232*P232*F!$B$50,IF(Q232=51%,N232*O232*P232*F!$B$51,IF(Q232=52%,N232*O232*P232*F!$B$52,IF(Q232=53%,N232*O232*P232*F!$B$53,IF(Q232=54%,N232*O232*P232*F!$B$54,IF(Q232=55%,N232*O232*P232*F!$B$55,IF(Q232=56%,N232*O232*P232*F!$B$56,IF(Q232=57%,N232*O232*P232*F!$B$57,IF(Q232=58%,N232*O232*P232*F!$B$58,IF(Q232=59%,N232*O232*P232*F!$B$59,IF(Q232=60%,N232*O232*P232*F!$B$60,IF(Q232=61%,N232*O232*P232*F!$B$61,IF(Q232=62%,N232*O232*P232*F!$B$62,IF(Q232=63%,N232*O232*P232*F!$B$63,IF(Q232=64%,N232*O232*P232*F!$B$64,IF(Q232=65%,N232*O232*P232*F!$B$65,IF(Q232=66%,N232*O232*P232*F!$B$66,IF(Q232=67%,N232*O232*P232*F!$B$67,IF(Q232=68%,N232*O232*P232*F!$B$68,IF(Q232=69%,N232*O232*P232*F!$B$69,IF(Q232=70%,N232*O232*P232*F!$B$70,IF(Q232=71%,N232*O232*P232*F!$B$71,IF(Q232=72%,N232*O232*P232*F!$B$72,IF(Q232=73%,N232*O232*P232*F!$B$73,IF(Q232=74%,N232*O232*P232*F!$B$74,IF(Q232=75%,N232*O232*P232*F!$B$75,IF(Q232=76%,N232*O232*P232*F!$B$76,IF(Q232=77%,N232*O232*P232*F!$B$77,IF(Q232=78%,N232*O232*P232*F!$B$78,IF(Q232=79%,N232*O232*P232*F!$B$79,IF(Q232=80%,N232*O232*P232*F!$B$80,IF(Q232=81%,N232*O232*P232*F!$B$81,IF(Q232=82%,N232*O232*P232*F!$B$82,IF(Q232=83%,N232*O232*P232*F!$B$83,IF(Q232=84%,N232*O232*P232*F!$B$84,IF(Q232=85%,N232*O232*P232*F!$B$85,IF(Q232=86%,N232*O232*P232*F!$B$86,IF(Q232=87%,N232*O232*P232*F!$B$87,IF(Q232=88%,N232*O232*P232*F!$B$88,IF(Q232=89%,N232*O232*P232*F!$B$89,IF(Q232=90%,N232*O232*P232*F!$B$90,IF(Q232=91%,N232*O232*P232*F!$B$91,IF(Q232=92%,N232*O232*P232*F!$B$92,IF(Q232=93%,N232*O232*P232*F!$B$93,IF(Q232=94%,N232*O232*P232*F!$B$94,IF(Q232=95%,N232*O232*P232*F!$B$95,IF(Q232=96%,N232*O232*P232*F!$B$96,IF(Q232=97%,N232*O232*P232*F!$B$97,IF(Q232=98%,N232*O232*P232*F!$B$98,IF(Q232=99%,N232*O232*P232*F!$B$99,IF(Q232&gt;99%,N232*O232*P232*F!$B$100,))))))))))))))))))))))))))))))))))))))))))))))))))))))))+IF(U232&lt;30%,0,IF(U232&lt;35%,R232*S232*T232*F!$B$33,IF(U232&lt;40%,R232*S232*T232*F!$B$38,IF(U232&lt;45%,R232*S232*T232*F!$B$43,IF(U232&lt;50%,R232*S232*T232*F!$B$48,IF(U232=50%,R232*S232*T232*F!$B$50,IF(U232=51%,R232*S232*T232*F!$B$51,IF(U232=52%,R232*S232*T232*F!$B$52,IF(U232=53%,R232*S232*T232*F!$B$53,IF(U232=54%,R232*S232*T232*F!$B$54,IF(U232=55%,R232*S232*T232*F!$B$55,IF(U232=56%,R232*S232*T232*F!$B$56,IF(U232=57%,R232*S232*T232*F!$B$57,IF(U232=58%,R232*S232*T232*F!$B$58,IF(U232=59%,R232*S232*T232*F!$B$59,IF(U232=60%,R232*S232*T232*F!$B$60,IF(U232=61%,R232*S232*T232*F!$B$61,IF(U232=62%,R232*S232*T232*F!$B$62,IF(U232=63%,R232*S232*T232*F!$B$63,IF(U232=64%,R232*S232*T232*F!$B$64,IF(U232=65%,R232*S232*T232*F!$B$65,IF(U232=66%,R232*S232*T232*F!$B$66,IF(U232=67%,R232*S232*T232*F!$B$67,IF(U232=68%,R232*S232*T232*F!$B$68,IF(U232=69%,R232*S232*T232*F!$B$69,IF(U232=70%,R232*S232*T232*F!$B$70,IF(U232=71%,R232*S232*T232*F!$B$71,IF(U232=72%,R232*S232*T232*F!$B$72,IF(U232=73%,R232*S232*T232*F!$B$73,IF(U232=74%,R232*S232*T232*F!$B$74,IF(U232=75%,R232*S232*T232*F!$B$75,IF(U232=76%,R232*S232*T232*F!$B$76,IF(U232=77%,R232*S232*T232*F!$B$77,IF(U232=78%,R232*S232*T232*F!$B$78,IF(U232=79%,R232*S232*T232*F!$B$79,IF(U232=80%,R232*S232*T232*F!$B$80,IF(U232=81%,R232*S232*T232*F!$B$81,IF(U232=82%,R232*S232*T232*F!$B$82,IF(U232=83%,R232*S232*T232*F!$B$83,IF(U232=84%,R232*S232*T232*F!$B$84,IF(U232=85%,R232*S232*T232*F!$B$85,IF(U232=86%,R232*S232*T232*F!$B$86,IF(U232=87%,R232*S232*T232*F!$B$87,IF(U232=88%,R232*S232*T232*F!$B$88,IF(U232=89%,R232*S232*T232*F!$B$89,IF(U232=90%,R232*S232*T232*F!$B$90,IF(U232=91%,R232*S232*T232*F!$B$91,IF(U232=92%,R232*S232*T232*F!$B$92,IF(U232=93%,R232*S232*T232*F!$B$93,IF(U232=94%,R232*S232*T232*F!$B$94,IF(U232=95%,R232*S232*T232*F!$B$95,IF(U232=96%,R232*S232*T232*F!$B$96,IF(U232=97%,R232*S232*T232*F!$B$97,IF(U232=98%,R232*S232*T232*F!$B$98,IF(U232=99%,R232*S232*T232*F!$B$99,IF(U232&gt;99%,R232*S232*T232*F!$B$100)))))))))))))))))))))))))))))))))))))))))))))))))))))))))*IF(ISNUMBER(E232),E232,1)*IF(ISNUMBER(D232),D232,1)</f>
        <v>0</v>
      </c>
      <c r="AA232" s="6">
        <f>G232*H232+K232*L232+O232*P232+S232*T232</f>
        <v>0</v>
      </c>
      <c r="AB232" s="115">
        <f>(H232*(IF(I232&lt;45%,0.5,IF(I232&lt;55%,0.8,IF(I232&lt;65%,0.9,IF(I232&lt;75%,1,IF(I232&lt;85%,1.1,1.2))))))+L232*(IF(M232&lt;45%,0.5,IF(M232&lt;55%,0.8,IF(M232&lt;65%,0.9,IF(M232&lt;75%,1,IF(M232&lt;85%,1.1,1.2))))))+P232*(IF(Q232&lt;45%,0.5,IF(Q232&lt;55%,0.8,IF(Q232&lt;65%,0.9,IF(Q232&lt;75%,1,IF(Q232&lt;85%,1.1,1.2))))))+T232*(IF(U232&lt;45%,0.5,IF(U232&lt;55%,0.8,IF(U232&lt;65%,0.9,IF(U232&lt;75%,1,IF(U232&lt;85%,1.1,1.2)))))))*IF(D232&gt;=0.8,6,IF(D232&lt;=0.4,1.5,3))</f>
        <v>0</v>
      </c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</row>
    <row r="233" spans="1:62" x14ac:dyDescent="0.25">
      <c r="A233" s="1125"/>
      <c r="B233" s="76" t="str">
        <f t="shared" ref="B233:E233" si="496">IF(B171="","",B171)</f>
        <v/>
      </c>
      <c r="C233" s="77" t="str">
        <f t="shared" si="496"/>
        <v/>
      </c>
      <c r="D233" s="63">
        <f t="shared" si="492"/>
        <v>0</v>
      </c>
      <c r="E233" s="83" t="str">
        <f t="shared" si="496"/>
        <v/>
      </c>
      <c r="F233" s="81"/>
      <c r="G233" s="96"/>
      <c r="H233" s="96"/>
      <c r="I233" s="82">
        <f t="shared" si="487"/>
        <v>0</v>
      </c>
      <c r="J233" s="81"/>
      <c r="K233" s="96"/>
      <c r="L233" s="96"/>
      <c r="M233" s="104">
        <f t="shared" si="488"/>
        <v>0</v>
      </c>
      <c r="N233" s="81"/>
      <c r="O233" s="96"/>
      <c r="P233" s="96"/>
      <c r="Q233" s="82">
        <f t="shared" si="489"/>
        <v>0</v>
      </c>
      <c r="R233" s="81"/>
      <c r="S233" s="96"/>
      <c r="T233" s="96"/>
      <c r="U233" s="104">
        <f t="shared" si="490"/>
        <v>0</v>
      </c>
      <c r="V233" s="128">
        <f t="shared" si="493"/>
        <v>0</v>
      </c>
      <c r="W233" s="44">
        <f t="shared" si="494"/>
        <v>0</v>
      </c>
      <c r="X233" s="45">
        <f t="shared" si="495"/>
        <v>0</v>
      </c>
      <c r="Y233" s="90" t="str">
        <f t="shared" si="392"/>
        <v/>
      </c>
      <c r="Z233" s="8">
        <f>(IF(I233&lt;30%,0,IF(I233&lt;35%,F233*G233*H233*F!$B$33,IF(I233&lt;40%,F233*G233*H233*F!$B$38,IF(I233&lt;45%,F233*G233*H233*F!$B$43,IF(I233&lt;50%,F233*G233*H233*F!$B$48,IF(I233=50%,F233*G233*H233*F!$B$50,IF(I233=51%,F233*G233*H233*F!$B$51,IF(I233=52%,F233*G233*H233*F!$B$52,IF(I233=53%,F233*G233*H233*F!$B$53,IF(I233=54%,F233*G233*H233*F!$B$54,IF(I233=55%,F233*G233*H233*F!$B$55,IF(I233=56%,F233*G233*H233*F!$B$56,IF(I233=57%,F233*G233*H233*F!$B$57,IF(I233=58%,F233*G233*H233*F!$B$58,IF(I233=59%,F233*G233*H233*F!$B$59,IF(I233=60%,F233*G233*H233*F!$B$60,IF(I233=61%,F233*G233*H233*F!$B$61,IF(I233=62%,F233*G233*H233*F!$B$62,IF(I233=63%,F233*G233*H233*F!$B$63,IF(I233=64%,F233*G233*H233*F!$B$64,IF(I233=65%,F233*G233*H233*F!$B$65,IF(I233=66%,F233*G233*H233*F!$B$66,IF(I233=67%,F233*G233*H233*F!$B$67,IF(I233=68%,F233*G233*H233*F!$B$68,IF(I233=69%,F233*G233*H233*F!$B$69,IF(I233=70%,F233*G233*H233*F!$B$70,IF(I233=71%,F233*G233*H233*F!$B$71,IF(I233=72%,F233*G233*H233*F!$B$72,IF(I233=73%,F233*G233*H233*F!$B$73,IF(I233=74%,F233*G233*H233*F!$B$74,IF(I233=75%,F233*G233*H233*F!$B$75,IF(I233=76%,F233*G233*H233*F!$B$76,IF(I233=77%,F233*G233*H233*F!$B$77,IF(I233=78%,F233*G233*H233*F!$B$78,IF(I233=79%,F233*G233*H233*F!$B$79,IF(I233=80%,F233*G233*H233*F!$B$80,IF(I233=81%,F233*G233*H233*F!$B$81,IF(I233=82%,F233*G233*H233*F!$B$82,IF(I233=83%,F233*G233*H233*F!$B$83,IF(I233=84%,F233*G233*H233*F!$B$84,IF(I233=85%,F233*G233*H233*F!$B$85,IF(I233=86%,F233*G233*H233*F!$B$86,IF(I233=87%,F233*G233*H233*F!$B$87,IF(I233=88%,F233*G233*H233*F!$B$88,IF(I233=89%,F233*G233*H233*F!$B$89,IF(I233=90%,F233*G233*H233*F!$B$90,IF(I233=91%,F233*G233*H233*F!$B$91,IF(I233=92%,F233*G233*H233*F!$B$92,IF(I233=93%,F233*G233*H233*F!$B$93,IF(I233=94%,F233*G233*H233*F!$B$94,IF(I233=95%,F233*G233*H233*F!$B$95,IF(I233=96%,F233*G233*H233*F!$B$96,IF(I233=97%,F233*G233*H233*F!$B$97,IF(I233=98%,F233*G233*H233*F!$B$98,IF(I233=99%,F233*G233*H233*F!$B$99,IF(I233&gt;99%,F233*G233*H233*F!$B$100,))))))))))))))))))))))))))))))))))))))))))))))))))))))))+IF(M233&lt;30%,0,IF(M233&lt;35%,J233*K233*L233*F!$B$33,IF(M233&lt;40%,J233*K233*L233*F!$B$38,IF(M233&lt;45%,J233*K233*L233*F!$B$43,IF(M233&lt;50%,J233*K233*L233*F!$B$48,IF(M233=50%,J233*K233*L233*F!$B$50,IF(M233=51%,J233*K233*L233*F!$B$51,IF(M233=52%,J233*K233*L233*F!$B$52,IF(M233=53%,J233*K233*L233*F!$B$53,IF(M233=54%,J233*K233*L233*F!$B$54,IF(M233=55%,J233*K233*L233*F!$B$55,IF(M233=56%,J233*K233*L233*F!$B$56,IF(M233=57%,J233*K233*L233*F!$B$57,IF(M233=58%,J233*K233*L233*F!$B$58,IF(M233=59%,J233*K233*L233*F!$B$59,IF(M233=60%,J233*K233*L233*F!$B$60,IF(M233=61%,J233*K233*L233*F!$B$61,IF(M233=62%,J233*K233*L233*F!$B$62,IF(M233=63%,J233*K233*L233*F!$B$63,IF(M233=64%,J233*K233*L233*F!$B$64,IF(M233=65%,J233*K233*L233*F!$B$65,IF(M233=66%,J233*K233*L233*F!$B$66,IF(M233=67%,J233*K233*L233*F!$B$67,IF(M233=68%,J233*K233*L233*F!$B$68,IF(M233=69%,J233*K233*L233*F!$B$69,IF(M233=70%,J233*K233*L233*F!$B$70,IF(M233=71%,J233*K233*L233*F!$B$71,IF(M233=72%,J233*K233*L233*F!$B$72,IF(M233=73%,J233*K233*L233*F!$B$73,IF(M233=74%,J233*K233*L233*F!$B$74,IF(M233=75%,J233*K233*L233*F!$B$75,IF(M233=76%,J233*K233*L233*F!$B$76,IF(M233=77%,J233*K233*L233*F!$B$77,IF(M233=78%,J233*K233*L233*F!$B$78,IF(M233=79%,J233*K233*L233*F!$B$79,IF(M233=80%,J233*K233*L233*F!$B$80,IF(M233=81%,J233*K233*L233*F!$B$81,IF(M233=82%,J233*K233*L233*F!$B$82,IF(M233=83%,J233*K233*L233*F!$B$83,IF(M233=84%,J233*K233*L233*F!$B$84,IF(M233=85%,J233*K233*L233*F!$B$85,IF(M233=86%,J233*K233*L233*F!$B$86,IF(M233=87%,J233*K233*L233*F!$B$87,IF(M233=88%,J233*K233*L233*F!$B$88,IF(M233=89%,J233*K233*L233*F!$B$89,IF(M233=90%,J233*K233*L233*F!$B$90,IF(M233=91%,J233*K233*L233*F!$B$91,IF(M233=92%,J233*K233*L233*F!$B$92,IF(M233=93%,J233*K233*L233*F!$B$93,IF(M233=94%,J233*K233*L233*F!$B$94,IF(M233=95%,J233*K233*L233*F!$B$95,IF(M233=96%,J233*K233*L233*F!$B$96,IF(M233=97%,J233*K233*L233*F!$B$97,IF(M233=98%,J233*K233*L233*F!$B$98,IF(M233=99%,J233*K233*L233*F!$B$99,IF(M233&gt;99%,J233*K233*L233*F!$B$100,))))))))))))))))))))))))))))))))))))))))))))))))))))))))+IF(Q233&lt;30%,0,IF(Q233&lt;35%,N233*O233*P233*F!$B$33,IF(Q233&lt;40%,N233*O233*P233*F!$B$38,IF(Q233&lt;45%,N233*O233*P233*F!$B$43,IF(Q233&lt;50%,N233*O233*P233*F!$B$48,IF(Q233=50%,N233*O233*P233*F!$B$50,IF(Q233=51%,N233*O233*P233*F!$B$51,IF(Q233=52%,N233*O233*P233*F!$B$52,IF(Q233=53%,N233*O233*P233*F!$B$53,IF(Q233=54%,N233*O233*P233*F!$B$54,IF(Q233=55%,N233*O233*P233*F!$B$55,IF(Q233=56%,N233*O233*P233*F!$B$56,IF(Q233=57%,N233*O233*P233*F!$B$57,IF(Q233=58%,N233*O233*P233*F!$B$58,IF(Q233=59%,N233*O233*P233*F!$B$59,IF(Q233=60%,N233*O233*P233*F!$B$60,IF(Q233=61%,N233*O233*P233*F!$B$61,IF(Q233=62%,N233*O233*P233*F!$B$62,IF(Q233=63%,N233*O233*P233*F!$B$63,IF(Q233=64%,N233*O233*P233*F!$B$64,IF(Q233=65%,N233*O233*P233*F!$B$65,IF(Q233=66%,N233*O233*P233*F!$B$66,IF(Q233=67%,N233*O233*P233*F!$B$67,IF(Q233=68%,N233*O233*P233*F!$B$68,IF(Q233=69%,N233*O233*P233*F!$B$69,IF(Q233=70%,N233*O233*P233*F!$B$70,IF(Q233=71%,N233*O233*P233*F!$B$71,IF(Q233=72%,N233*O233*P233*F!$B$72,IF(Q233=73%,N233*O233*P233*F!$B$73,IF(Q233=74%,N233*O233*P233*F!$B$74,IF(Q233=75%,N233*O233*P233*F!$B$75,IF(Q233=76%,N233*O233*P233*F!$B$76,IF(Q233=77%,N233*O233*P233*F!$B$77,IF(Q233=78%,N233*O233*P233*F!$B$78,IF(Q233=79%,N233*O233*P233*F!$B$79,IF(Q233=80%,N233*O233*P233*F!$B$80,IF(Q233=81%,N233*O233*P233*F!$B$81,IF(Q233=82%,N233*O233*P233*F!$B$82,IF(Q233=83%,N233*O233*P233*F!$B$83,IF(Q233=84%,N233*O233*P233*F!$B$84,IF(Q233=85%,N233*O233*P233*F!$B$85,IF(Q233=86%,N233*O233*P233*F!$B$86,IF(Q233=87%,N233*O233*P233*F!$B$87,IF(Q233=88%,N233*O233*P233*F!$B$88,IF(Q233=89%,N233*O233*P233*F!$B$89,IF(Q233=90%,N233*O233*P233*F!$B$90,IF(Q233=91%,N233*O233*P233*F!$B$91,IF(Q233=92%,N233*O233*P233*F!$B$92,IF(Q233=93%,N233*O233*P233*F!$B$93,IF(Q233=94%,N233*O233*P233*F!$B$94,IF(Q233=95%,N233*O233*P233*F!$B$95,IF(Q233=96%,N233*O233*P233*F!$B$96,IF(Q233=97%,N233*O233*P233*F!$B$97,IF(Q233=98%,N233*O233*P233*F!$B$98,IF(Q233=99%,N233*O233*P233*F!$B$99,IF(Q233&gt;99%,N233*O233*P233*F!$B$100,))))))))))))))))))))))))))))))))))))))))))))))))))))))))+IF(U233&lt;30%,0,IF(U233&lt;35%,R233*S233*T233*F!$B$33,IF(U233&lt;40%,R233*S233*T233*F!$B$38,IF(U233&lt;45%,R233*S233*T233*F!$B$43,IF(U233&lt;50%,R233*S233*T233*F!$B$48,IF(U233=50%,R233*S233*T233*F!$B$50,IF(U233=51%,R233*S233*T233*F!$B$51,IF(U233=52%,R233*S233*T233*F!$B$52,IF(U233=53%,R233*S233*T233*F!$B$53,IF(U233=54%,R233*S233*T233*F!$B$54,IF(U233=55%,R233*S233*T233*F!$B$55,IF(U233=56%,R233*S233*T233*F!$B$56,IF(U233=57%,R233*S233*T233*F!$B$57,IF(U233=58%,R233*S233*T233*F!$B$58,IF(U233=59%,R233*S233*T233*F!$B$59,IF(U233=60%,R233*S233*T233*F!$B$60,IF(U233=61%,R233*S233*T233*F!$B$61,IF(U233=62%,R233*S233*T233*F!$B$62,IF(U233=63%,R233*S233*T233*F!$B$63,IF(U233=64%,R233*S233*T233*F!$B$64,IF(U233=65%,R233*S233*T233*F!$B$65,IF(U233=66%,R233*S233*T233*F!$B$66,IF(U233=67%,R233*S233*T233*F!$B$67,IF(U233=68%,R233*S233*T233*F!$B$68,IF(U233=69%,R233*S233*T233*F!$B$69,IF(U233=70%,R233*S233*T233*F!$B$70,IF(U233=71%,R233*S233*T233*F!$B$71,IF(U233=72%,R233*S233*T233*F!$B$72,IF(U233=73%,R233*S233*T233*F!$B$73,IF(U233=74%,R233*S233*T233*F!$B$74,IF(U233=75%,R233*S233*T233*F!$B$75,IF(U233=76%,R233*S233*T233*F!$B$76,IF(U233=77%,R233*S233*T233*F!$B$77,IF(U233=78%,R233*S233*T233*F!$B$78,IF(U233=79%,R233*S233*T233*F!$B$79,IF(U233=80%,R233*S233*T233*F!$B$80,IF(U233=81%,R233*S233*T233*F!$B$81,IF(U233=82%,R233*S233*T233*F!$B$82,IF(U233=83%,R233*S233*T233*F!$B$83,IF(U233=84%,R233*S233*T233*F!$B$84,IF(U233=85%,R233*S233*T233*F!$B$85,IF(U233=86%,R233*S233*T233*F!$B$86,IF(U233=87%,R233*S233*T233*F!$B$87,IF(U233=88%,R233*S233*T233*F!$B$88,IF(U233=89%,R233*S233*T233*F!$B$89,IF(U233=90%,R233*S233*T233*F!$B$90,IF(U233=91%,R233*S233*T233*F!$B$91,IF(U233=92%,R233*S233*T233*F!$B$92,IF(U233=93%,R233*S233*T233*F!$B$93,IF(U233=94%,R233*S233*T233*F!$B$94,IF(U233=95%,R233*S233*T233*F!$B$95,IF(U233=96%,R233*S233*T233*F!$B$96,IF(U233=97%,R233*S233*T233*F!$B$97,IF(U233=98%,R233*S233*T233*F!$B$98,IF(U233=99%,R233*S233*T233*F!$B$99,IF(U233&gt;99%,R233*S233*T233*F!$B$100)))))))))))))))))))))))))))))))))))))))))))))))))))))))))*IF(ISNUMBER(E233),E233,1)*IF(ISNUMBER(D233),D233,1)</f>
        <v>0</v>
      </c>
      <c r="AA233" s="8">
        <f>G233*H233+K233*L233+O233*P233+S233*T233</f>
        <v>0</v>
      </c>
      <c r="AB233" s="129">
        <f>(H233*(IF(I233&lt;45%,0.5,IF(I233&lt;55%,0.8,IF(I233&lt;65%,0.9,IF(I233&lt;75%,1,IF(I233&lt;85%,1.1,1.2))))))+L233*(IF(M233&lt;45%,0.5,IF(M233&lt;55%,0.8,IF(M233&lt;65%,0.9,IF(M233&lt;75%,1,IF(M233&lt;85%,1.1,1.2))))))+P233*(IF(Q233&lt;45%,0.5,IF(Q233&lt;55%,0.8,IF(Q233&lt;65%,0.9,IF(Q233&lt;75%,1,IF(Q233&lt;85%,1.1,1.2))))))+T233*(IF(U233&lt;45%,0.5,IF(U233&lt;55%,0.8,IF(U233&lt;65%,0.9,IF(U233&lt;75%,1,IF(U233&lt;85%,1.1,1.2)))))))*IF(D233&gt;=0.8,6,IF(D233&lt;=0.4,1.5,3))</f>
        <v>0</v>
      </c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</row>
    <row r="234" spans="1:62" x14ac:dyDescent="0.25">
      <c r="A234" s="1125"/>
      <c r="B234" s="76" t="str">
        <f t="shared" ref="B234:E234" si="497">IF(B172="","",B172)</f>
        <v/>
      </c>
      <c r="C234" s="77" t="str">
        <f t="shared" si="497"/>
        <v/>
      </c>
      <c r="D234" s="63">
        <f t="shared" si="492"/>
        <v>0</v>
      </c>
      <c r="E234" s="83" t="str">
        <f t="shared" si="497"/>
        <v/>
      </c>
      <c r="F234" s="79"/>
      <c r="G234" s="94"/>
      <c r="H234" s="94"/>
      <c r="I234" s="70">
        <f t="shared" si="487"/>
        <v>0</v>
      </c>
      <c r="J234" s="79"/>
      <c r="K234" s="94"/>
      <c r="L234" s="94"/>
      <c r="M234" s="71">
        <f t="shared" si="488"/>
        <v>0</v>
      </c>
      <c r="N234" s="79"/>
      <c r="O234" s="94"/>
      <c r="P234" s="94"/>
      <c r="Q234" s="70">
        <f t="shared" si="489"/>
        <v>0</v>
      </c>
      <c r="R234" s="79"/>
      <c r="S234" s="94"/>
      <c r="T234" s="94"/>
      <c r="U234" s="71">
        <f t="shared" si="490"/>
        <v>0</v>
      </c>
      <c r="V234" s="125">
        <f t="shared" si="493"/>
        <v>0</v>
      </c>
      <c r="W234" s="43">
        <f t="shared" si="494"/>
        <v>0</v>
      </c>
      <c r="X234" s="36">
        <f>ROUND(IFERROR((W234/(Y234*IF(ISNUMBER(E234),E234,1))),0),2)</f>
        <v>0</v>
      </c>
      <c r="Y234" s="90" t="str">
        <f t="shared" si="392"/>
        <v/>
      </c>
      <c r="Z234" s="6">
        <f>(IF(I234&lt;30%,0,IF(I234&lt;35%,F234*G234*H234*F!$B$33,IF(I234&lt;40%,F234*G234*H234*F!$B$38,IF(I234&lt;45%,F234*G234*H234*F!$B$43,IF(I234&lt;50%,F234*G234*H234*F!$B$48,IF(I234=50%,F234*G234*H234*F!$B$50,IF(I234=51%,F234*G234*H234*F!$B$51,IF(I234=52%,F234*G234*H234*F!$B$52,IF(I234=53%,F234*G234*H234*F!$B$53,IF(I234=54%,F234*G234*H234*F!$B$54,IF(I234=55%,F234*G234*H234*F!$B$55,IF(I234=56%,F234*G234*H234*F!$B$56,IF(I234=57%,F234*G234*H234*F!$B$57,IF(I234=58%,F234*G234*H234*F!$B$58,IF(I234=59%,F234*G234*H234*F!$B$59,IF(I234=60%,F234*G234*H234*F!$B$60,IF(I234=61%,F234*G234*H234*F!$B$61,IF(I234=62%,F234*G234*H234*F!$B$62,IF(I234=63%,F234*G234*H234*F!$B$63,IF(I234=64%,F234*G234*H234*F!$B$64,IF(I234=65%,F234*G234*H234*F!$B$65,IF(I234=66%,F234*G234*H234*F!$B$66,IF(I234=67%,F234*G234*H234*F!$B$67,IF(I234=68%,F234*G234*H234*F!$B$68,IF(I234=69%,F234*G234*H234*F!$B$69,IF(I234=70%,F234*G234*H234*F!$B$70,IF(I234=71%,F234*G234*H234*F!$B$71,IF(I234=72%,F234*G234*H234*F!$B$72,IF(I234=73%,F234*G234*H234*F!$B$73,IF(I234=74%,F234*G234*H234*F!$B$74,IF(I234=75%,F234*G234*H234*F!$B$75,IF(I234=76%,F234*G234*H234*F!$B$76,IF(I234=77%,F234*G234*H234*F!$B$77,IF(I234=78%,F234*G234*H234*F!$B$78,IF(I234=79%,F234*G234*H234*F!$B$79,IF(I234=80%,F234*G234*H234*F!$B$80,IF(I234=81%,F234*G234*H234*F!$B$81,IF(I234=82%,F234*G234*H234*F!$B$82,IF(I234=83%,F234*G234*H234*F!$B$83,IF(I234=84%,F234*G234*H234*F!$B$84,IF(I234=85%,F234*G234*H234*F!$B$85,IF(I234=86%,F234*G234*H234*F!$B$86,IF(I234=87%,F234*G234*H234*F!$B$87,IF(I234=88%,F234*G234*H234*F!$B$88,IF(I234=89%,F234*G234*H234*F!$B$89,IF(I234=90%,F234*G234*H234*F!$B$90,IF(I234=91%,F234*G234*H234*F!$B$91,IF(I234=92%,F234*G234*H234*F!$B$92,IF(I234=93%,F234*G234*H234*F!$B$93,IF(I234=94%,F234*G234*H234*F!$B$94,IF(I234=95%,F234*G234*H234*F!$B$95,IF(I234=96%,F234*G234*H234*F!$B$96,IF(I234=97%,F234*G234*H234*F!$B$97,IF(I234=98%,F234*G234*H234*F!$B$98,IF(I234=99%,F234*G234*H234*F!$B$99,IF(I234&gt;99%,F234*G234*H234*F!$B$100,))))))))))))))))))))))))))))))))))))))))))))))))))))))))+IF(M234&lt;30%,0,IF(M234&lt;35%,J234*K234*L234*F!$B$33,IF(M234&lt;40%,J234*K234*L234*F!$B$38,IF(M234&lt;45%,J234*K234*L234*F!$B$43,IF(M234&lt;50%,J234*K234*L234*F!$B$48,IF(M234=50%,J234*K234*L234*F!$B$50,IF(M234=51%,J234*K234*L234*F!$B$51,IF(M234=52%,J234*K234*L234*F!$B$52,IF(M234=53%,J234*K234*L234*F!$B$53,IF(M234=54%,J234*K234*L234*F!$B$54,IF(M234=55%,J234*K234*L234*F!$B$55,IF(M234=56%,J234*K234*L234*F!$B$56,IF(M234=57%,J234*K234*L234*F!$B$57,IF(M234=58%,J234*K234*L234*F!$B$58,IF(M234=59%,J234*K234*L234*F!$B$59,IF(M234=60%,J234*K234*L234*F!$B$60,IF(M234=61%,J234*K234*L234*F!$B$61,IF(M234=62%,J234*K234*L234*F!$B$62,IF(M234=63%,J234*K234*L234*F!$B$63,IF(M234=64%,J234*K234*L234*F!$B$64,IF(M234=65%,J234*K234*L234*F!$B$65,IF(M234=66%,J234*K234*L234*F!$B$66,IF(M234=67%,J234*K234*L234*F!$B$67,IF(M234=68%,J234*K234*L234*F!$B$68,IF(M234=69%,J234*K234*L234*F!$B$69,IF(M234=70%,J234*K234*L234*F!$B$70,IF(M234=71%,J234*K234*L234*F!$B$71,IF(M234=72%,J234*K234*L234*F!$B$72,IF(M234=73%,J234*K234*L234*F!$B$73,IF(M234=74%,J234*K234*L234*F!$B$74,IF(M234=75%,J234*K234*L234*F!$B$75,IF(M234=76%,J234*K234*L234*F!$B$76,IF(M234=77%,J234*K234*L234*F!$B$77,IF(M234=78%,J234*K234*L234*F!$B$78,IF(M234=79%,J234*K234*L234*F!$B$79,IF(M234=80%,J234*K234*L234*F!$B$80,IF(M234=81%,J234*K234*L234*F!$B$81,IF(M234=82%,J234*K234*L234*F!$B$82,IF(M234=83%,J234*K234*L234*F!$B$83,IF(M234=84%,J234*K234*L234*F!$B$84,IF(M234=85%,J234*K234*L234*F!$B$85,IF(M234=86%,J234*K234*L234*F!$B$86,IF(M234=87%,J234*K234*L234*F!$B$87,IF(M234=88%,J234*K234*L234*F!$B$88,IF(M234=89%,J234*K234*L234*F!$B$89,IF(M234=90%,J234*K234*L234*F!$B$90,IF(M234=91%,J234*K234*L234*F!$B$91,IF(M234=92%,J234*K234*L234*F!$B$92,IF(M234=93%,J234*K234*L234*F!$B$93,IF(M234=94%,J234*K234*L234*F!$B$94,IF(M234=95%,J234*K234*L234*F!$B$95,IF(M234=96%,J234*K234*L234*F!$B$96,IF(M234=97%,J234*K234*L234*F!$B$97,IF(M234=98%,J234*K234*L234*F!$B$98,IF(M234=99%,J234*K234*L234*F!$B$99,IF(M234&gt;99%,J234*K234*L234*F!$B$100,))))))))))))))))))))))))))))))))))))))))))))))))))))))))+IF(Q234&lt;30%,0,IF(Q234&lt;35%,N234*O234*P234*F!$B$33,IF(Q234&lt;40%,N234*O234*P234*F!$B$38,IF(Q234&lt;45%,N234*O234*P234*F!$B$43,IF(Q234&lt;50%,N234*O234*P234*F!$B$48,IF(Q234=50%,N234*O234*P234*F!$B$50,IF(Q234=51%,N234*O234*P234*F!$B$51,IF(Q234=52%,N234*O234*P234*F!$B$52,IF(Q234=53%,N234*O234*P234*F!$B$53,IF(Q234=54%,N234*O234*P234*F!$B$54,IF(Q234=55%,N234*O234*P234*F!$B$55,IF(Q234=56%,N234*O234*P234*F!$B$56,IF(Q234=57%,N234*O234*P234*F!$B$57,IF(Q234=58%,N234*O234*P234*F!$B$58,IF(Q234=59%,N234*O234*P234*F!$B$59,IF(Q234=60%,N234*O234*P234*F!$B$60,IF(Q234=61%,N234*O234*P234*F!$B$61,IF(Q234=62%,N234*O234*P234*F!$B$62,IF(Q234=63%,N234*O234*P234*F!$B$63,IF(Q234=64%,N234*O234*P234*F!$B$64,IF(Q234=65%,N234*O234*P234*F!$B$65,IF(Q234=66%,N234*O234*P234*F!$B$66,IF(Q234=67%,N234*O234*P234*F!$B$67,IF(Q234=68%,N234*O234*P234*F!$B$68,IF(Q234=69%,N234*O234*P234*F!$B$69,IF(Q234=70%,N234*O234*P234*F!$B$70,IF(Q234=71%,N234*O234*P234*F!$B$71,IF(Q234=72%,N234*O234*P234*F!$B$72,IF(Q234=73%,N234*O234*P234*F!$B$73,IF(Q234=74%,N234*O234*P234*F!$B$74,IF(Q234=75%,N234*O234*P234*F!$B$75,IF(Q234=76%,N234*O234*P234*F!$B$76,IF(Q234=77%,N234*O234*P234*F!$B$77,IF(Q234=78%,N234*O234*P234*F!$B$78,IF(Q234=79%,N234*O234*P234*F!$B$79,IF(Q234=80%,N234*O234*P234*F!$B$80,IF(Q234=81%,N234*O234*P234*F!$B$81,IF(Q234=82%,N234*O234*P234*F!$B$82,IF(Q234=83%,N234*O234*P234*F!$B$83,IF(Q234=84%,N234*O234*P234*F!$B$84,IF(Q234=85%,N234*O234*P234*F!$B$85,IF(Q234=86%,N234*O234*P234*F!$B$86,IF(Q234=87%,N234*O234*P234*F!$B$87,IF(Q234=88%,N234*O234*P234*F!$B$88,IF(Q234=89%,N234*O234*P234*F!$B$89,IF(Q234=90%,N234*O234*P234*F!$B$90,IF(Q234=91%,N234*O234*P234*F!$B$91,IF(Q234=92%,N234*O234*P234*F!$B$92,IF(Q234=93%,N234*O234*P234*F!$B$93,IF(Q234=94%,N234*O234*P234*F!$B$94,IF(Q234=95%,N234*O234*P234*F!$B$95,IF(Q234=96%,N234*O234*P234*F!$B$96,IF(Q234=97%,N234*O234*P234*F!$B$97,IF(Q234=98%,N234*O234*P234*F!$B$98,IF(Q234=99%,N234*O234*P234*F!$B$99,IF(Q234&gt;99%,N234*O234*P234*F!$B$100,))))))))))))))))))))))))))))))))))))))))))))))))))))))))+IF(U234&lt;30%,0,IF(U234&lt;35%,R234*S234*T234*F!$B$33,IF(U234&lt;40%,R234*S234*T234*F!$B$38,IF(U234&lt;45%,R234*S234*T234*F!$B$43,IF(U234&lt;50%,R234*S234*T234*F!$B$48,IF(U234=50%,R234*S234*T234*F!$B$50,IF(U234=51%,R234*S234*T234*F!$B$51,IF(U234=52%,R234*S234*T234*F!$B$52,IF(U234=53%,R234*S234*T234*F!$B$53,IF(U234=54%,R234*S234*T234*F!$B$54,IF(U234=55%,R234*S234*T234*F!$B$55,IF(U234=56%,R234*S234*T234*F!$B$56,IF(U234=57%,R234*S234*T234*F!$B$57,IF(U234=58%,R234*S234*T234*F!$B$58,IF(U234=59%,R234*S234*T234*F!$B$59,IF(U234=60%,R234*S234*T234*F!$B$60,IF(U234=61%,R234*S234*T234*F!$B$61,IF(U234=62%,R234*S234*T234*F!$B$62,IF(U234=63%,R234*S234*T234*F!$B$63,IF(U234=64%,R234*S234*T234*F!$B$64,IF(U234=65%,R234*S234*T234*F!$B$65,IF(U234=66%,R234*S234*T234*F!$B$66,IF(U234=67%,R234*S234*T234*F!$B$67,IF(U234=68%,R234*S234*T234*F!$B$68,IF(U234=69%,R234*S234*T234*F!$B$69,IF(U234=70%,R234*S234*T234*F!$B$70,IF(U234=71%,R234*S234*T234*F!$B$71,IF(U234=72%,R234*S234*T234*F!$B$72,IF(U234=73%,R234*S234*T234*F!$B$73,IF(U234=74%,R234*S234*T234*F!$B$74,IF(U234=75%,R234*S234*T234*F!$B$75,IF(U234=76%,R234*S234*T234*F!$B$76,IF(U234=77%,R234*S234*T234*F!$B$77,IF(U234=78%,R234*S234*T234*F!$B$78,IF(U234=79%,R234*S234*T234*F!$B$79,IF(U234=80%,R234*S234*T234*F!$B$80,IF(U234=81%,R234*S234*T234*F!$B$81,IF(U234=82%,R234*S234*T234*F!$B$82,IF(U234=83%,R234*S234*T234*F!$B$83,IF(U234=84%,R234*S234*T234*F!$B$84,IF(U234=85%,R234*S234*T234*F!$B$85,IF(U234=86%,R234*S234*T234*F!$B$86,IF(U234=87%,R234*S234*T234*F!$B$87,IF(U234=88%,R234*S234*T234*F!$B$88,IF(U234=89%,R234*S234*T234*F!$B$89,IF(U234=90%,R234*S234*T234*F!$B$90,IF(U234=91%,R234*S234*T234*F!$B$91,IF(U234=92%,R234*S234*T234*F!$B$92,IF(U234=93%,R234*S234*T234*F!$B$93,IF(U234=94%,R234*S234*T234*F!$B$94,IF(U234=95%,R234*S234*T234*F!$B$95,IF(U234=96%,R234*S234*T234*F!$B$96,IF(U234=97%,R234*S234*T234*F!$B$97,IF(U234=98%,R234*S234*T234*F!$B$98,IF(U234=99%,R234*S234*T234*F!$B$99,IF(U234&gt;99%,R234*S234*T234*F!$B$100)))))))))))))))))))))))))))))))))))))))))))))))))))))))))*IF(ISNUMBER(E234),E234,1)*IF(ISNUMBER(D234),D234,1)</f>
        <v>0</v>
      </c>
      <c r="AA234" s="6">
        <f>G234*H234+K234*L234+O234*P234+S234*T234</f>
        <v>0</v>
      </c>
      <c r="AB234" s="115">
        <f>(H234*(IF(I234&lt;45%,0.5,IF(I234&lt;55%,0.8,IF(I234&lt;65%,0.9,IF(I234&lt;75%,1,IF(I234&lt;85%,1.1,1.2))))))+L234*(IF(M234&lt;45%,0.5,IF(M234&lt;55%,0.8,IF(M234&lt;65%,0.9,IF(M234&lt;75%,1,IF(M234&lt;85%,1.1,1.2))))))+P234*(IF(Q234&lt;45%,0.5,IF(Q234&lt;55%,0.8,IF(Q234&lt;65%,0.9,IF(Q234&lt;75%,1,IF(Q234&lt;85%,1.1,1.2))))))+T234*(IF(U234&lt;45%,0.5,IF(U234&lt;55%,0.8,IF(U234&lt;65%,0.9,IF(U234&lt;75%,1,IF(U234&lt;85%,1.1,1.2)))))))*IF(D234&gt;=0.8,6,IF(D234&lt;=0.4,1.5,3))</f>
        <v>0</v>
      </c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/>
      <c r="BF234" s="11"/>
      <c r="BG234" s="11"/>
      <c r="BH234" s="11"/>
      <c r="BI234" s="11"/>
      <c r="BJ234" s="11"/>
    </row>
    <row r="235" spans="1:62" x14ac:dyDescent="0.25">
      <c r="A235" s="1125"/>
      <c r="B235" s="76" t="str">
        <f t="shared" ref="B235:E235" si="498">IF(B173="","",B173)</f>
        <v/>
      </c>
      <c r="C235" s="77" t="str">
        <f t="shared" si="498"/>
        <v/>
      </c>
      <c r="D235" s="63">
        <f t="shared" si="492"/>
        <v>0</v>
      </c>
      <c r="E235" s="83" t="str">
        <f t="shared" si="498"/>
        <v/>
      </c>
      <c r="F235" s="81"/>
      <c r="G235" s="96"/>
      <c r="H235" s="96"/>
      <c r="I235" s="82">
        <f t="shared" si="487"/>
        <v>0</v>
      </c>
      <c r="J235" s="81"/>
      <c r="K235" s="96"/>
      <c r="L235" s="96"/>
      <c r="M235" s="104">
        <f t="shared" si="488"/>
        <v>0</v>
      </c>
      <c r="N235" s="81"/>
      <c r="O235" s="96"/>
      <c r="P235" s="96"/>
      <c r="Q235" s="82">
        <f t="shared" si="489"/>
        <v>0</v>
      </c>
      <c r="R235" s="81"/>
      <c r="S235" s="96"/>
      <c r="T235" s="96"/>
      <c r="U235" s="104">
        <f t="shared" si="490"/>
        <v>0</v>
      </c>
      <c r="V235" s="128">
        <f t="shared" si="493"/>
        <v>0</v>
      </c>
      <c r="W235" s="44">
        <f t="shared" si="494"/>
        <v>0</v>
      </c>
      <c r="X235" s="45">
        <f t="shared" ref="X235" si="499">ROUND(IFERROR((W235/(Y235*IF(ISNUMBER(E235),E235,1))),0),2)</f>
        <v>0</v>
      </c>
      <c r="Y235" s="90" t="str">
        <f t="shared" si="392"/>
        <v/>
      </c>
      <c r="Z235" s="8">
        <f>(IF(I235&lt;30%,0,IF(I235&lt;35%,F235*G235*H235*F!$B$33,IF(I235&lt;40%,F235*G235*H235*F!$B$38,IF(I235&lt;45%,F235*G235*H235*F!$B$43,IF(I235&lt;50%,F235*G235*H235*F!$B$48,IF(I235=50%,F235*G235*H235*F!$B$50,IF(I235=51%,F235*G235*H235*F!$B$51,IF(I235=52%,F235*G235*H235*F!$B$52,IF(I235=53%,F235*G235*H235*F!$B$53,IF(I235=54%,F235*G235*H235*F!$B$54,IF(I235=55%,F235*G235*H235*F!$B$55,IF(I235=56%,F235*G235*H235*F!$B$56,IF(I235=57%,F235*G235*H235*F!$B$57,IF(I235=58%,F235*G235*H235*F!$B$58,IF(I235=59%,F235*G235*H235*F!$B$59,IF(I235=60%,F235*G235*H235*F!$B$60,IF(I235=61%,F235*G235*H235*F!$B$61,IF(I235=62%,F235*G235*H235*F!$B$62,IF(I235=63%,F235*G235*H235*F!$B$63,IF(I235=64%,F235*G235*H235*F!$B$64,IF(I235=65%,F235*G235*H235*F!$B$65,IF(I235=66%,F235*G235*H235*F!$B$66,IF(I235=67%,F235*G235*H235*F!$B$67,IF(I235=68%,F235*G235*H235*F!$B$68,IF(I235=69%,F235*G235*H235*F!$B$69,IF(I235=70%,F235*G235*H235*F!$B$70,IF(I235=71%,F235*G235*H235*F!$B$71,IF(I235=72%,F235*G235*H235*F!$B$72,IF(I235=73%,F235*G235*H235*F!$B$73,IF(I235=74%,F235*G235*H235*F!$B$74,IF(I235=75%,F235*G235*H235*F!$B$75,IF(I235=76%,F235*G235*H235*F!$B$76,IF(I235=77%,F235*G235*H235*F!$B$77,IF(I235=78%,F235*G235*H235*F!$B$78,IF(I235=79%,F235*G235*H235*F!$B$79,IF(I235=80%,F235*G235*H235*F!$B$80,IF(I235=81%,F235*G235*H235*F!$B$81,IF(I235=82%,F235*G235*H235*F!$B$82,IF(I235=83%,F235*G235*H235*F!$B$83,IF(I235=84%,F235*G235*H235*F!$B$84,IF(I235=85%,F235*G235*H235*F!$B$85,IF(I235=86%,F235*G235*H235*F!$B$86,IF(I235=87%,F235*G235*H235*F!$B$87,IF(I235=88%,F235*G235*H235*F!$B$88,IF(I235=89%,F235*G235*H235*F!$B$89,IF(I235=90%,F235*G235*H235*F!$B$90,IF(I235=91%,F235*G235*H235*F!$B$91,IF(I235=92%,F235*G235*H235*F!$B$92,IF(I235=93%,F235*G235*H235*F!$B$93,IF(I235=94%,F235*G235*H235*F!$B$94,IF(I235=95%,F235*G235*H235*F!$B$95,IF(I235=96%,F235*G235*H235*F!$B$96,IF(I235=97%,F235*G235*H235*F!$B$97,IF(I235=98%,F235*G235*H235*F!$B$98,IF(I235=99%,F235*G235*H235*F!$B$99,IF(I235&gt;99%,F235*G235*H235*F!$B$100,))))))))))))))))))))))))))))))))))))))))))))))))))))))))+IF(M235&lt;30%,0,IF(M235&lt;35%,J235*K235*L235*F!$B$33,IF(M235&lt;40%,J235*K235*L235*F!$B$38,IF(M235&lt;45%,J235*K235*L235*F!$B$43,IF(M235&lt;50%,J235*K235*L235*F!$B$48,IF(M235=50%,J235*K235*L235*F!$B$50,IF(M235=51%,J235*K235*L235*F!$B$51,IF(M235=52%,J235*K235*L235*F!$B$52,IF(M235=53%,J235*K235*L235*F!$B$53,IF(M235=54%,J235*K235*L235*F!$B$54,IF(M235=55%,J235*K235*L235*F!$B$55,IF(M235=56%,J235*K235*L235*F!$B$56,IF(M235=57%,J235*K235*L235*F!$B$57,IF(M235=58%,J235*K235*L235*F!$B$58,IF(M235=59%,J235*K235*L235*F!$B$59,IF(M235=60%,J235*K235*L235*F!$B$60,IF(M235=61%,J235*K235*L235*F!$B$61,IF(M235=62%,J235*K235*L235*F!$B$62,IF(M235=63%,J235*K235*L235*F!$B$63,IF(M235=64%,J235*K235*L235*F!$B$64,IF(M235=65%,J235*K235*L235*F!$B$65,IF(M235=66%,J235*K235*L235*F!$B$66,IF(M235=67%,J235*K235*L235*F!$B$67,IF(M235=68%,J235*K235*L235*F!$B$68,IF(M235=69%,J235*K235*L235*F!$B$69,IF(M235=70%,J235*K235*L235*F!$B$70,IF(M235=71%,J235*K235*L235*F!$B$71,IF(M235=72%,J235*K235*L235*F!$B$72,IF(M235=73%,J235*K235*L235*F!$B$73,IF(M235=74%,J235*K235*L235*F!$B$74,IF(M235=75%,J235*K235*L235*F!$B$75,IF(M235=76%,J235*K235*L235*F!$B$76,IF(M235=77%,J235*K235*L235*F!$B$77,IF(M235=78%,J235*K235*L235*F!$B$78,IF(M235=79%,J235*K235*L235*F!$B$79,IF(M235=80%,J235*K235*L235*F!$B$80,IF(M235=81%,J235*K235*L235*F!$B$81,IF(M235=82%,J235*K235*L235*F!$B$82,IF(M235=83%,J235*K235*L235*F!$B$83,IF(M235=84%,J235*K235*L235*F!$B$84,IF(M235=85%,J235*K235*L235*F!$B$85,IF(M235=86%,J235*K235*L235*F!$B$86,IF(M235=87%,J235*K235*L235*F!$B$87,IF(M235=88%,J235*K235*L235*F!$B$88,IF(M235=89%,J235*K235*L235*F!$B$89,IF(M235=90%,J235*K235*L235*F!$B$90,IF(M235=91%,J235*K235*L235*F!$B$91,IF(M235=92%,J235*K235*L235*F!$B$92,IF(M235=93%,J235*K235*L235*F!$B$93,IF(M235=94%,J235*K235*L235*F!$B$94,IF(M235=95%,J235*K235*L235*F!$B$95,IF(M235=96%,J235*K235*L235*F!$B$96,IF(M235=97%,J235*K235*L235*F!$B$97,IF(M235=98%,J235*K235*L235*F!$B$98,IF(M235=99%,J235*K235*L235*F!$B$99,IF(M235&gt;99%,J235*K235*L235*F!$B$100,))))))))))))))))))))))))))))))))))))))))))))))))))))))))+IF(Q235&lt;30%,0,IF(Q235&lt;35%,N235*O235*P235*F!$B$33,IF(Q235&lt;40%,N235*O235*P235*F!$B$38,IF(Q235&lt;45%,N235*O235*P235*F!$B$43,IF(Q235&lt;50%,N235*O235*P235*F!$B$48,IF(Q235=50%,N235*O235*P235*F!$B$50,IF(Q235=51%,N235*O235*P235*F!$B$51,IF(Q235=52%,N235*O235*P235*F!$B$52,IF(Q235=53%,N235*O235*P235*F!$B$53,IF(Q235=54%,N235*O235*P235*F!$B$54,IF(Q235=55%,N235*O235*P235*F!$B$55,IF(Q235=56%,N235*O235*P235*F!$B$56,IF(Q235=57%,N235*O235*P235*F!$B$57,IF(Q235=58%,N235*O235*P235*F!$B$58,IF(Q235=59%,N235*O235*P235*F!$B$59,IF(Q235=60%,N235*O235*P235*F!$B$60,IF(Q235=61%,N235*O235*P235*F!$B$61,IF(Q235=62%,N235*O235*P235*F!$B$62,IF(Q235=63%,N235*O235*P235*F!$B$63,IF(Q235=64%,N235*O235*P235*F!$B$64,IF(Q235=65%,N235*O235*P235*F!$B$65,IF(Q235=66%,N235*O235*P235*F!$B$66,IF(Q235=67%,N235*O235*P235*F!$B$67,IF(Q235=68%,N235*O235*P235*F!$B$68,IF(Q235=69%,N235*O235*P235*F!$B$69,IF(Q235=70%,N235*O235*P235*F!$B$70,IF(Q235=71%,N235*O235*P235*F!$B$71,IF(Q235=72%,N235*O235*P235*F!$B$72,IF(Q235=73%,N235*O235*P235*F!$B$73,IF(Q235=74%,N235*O235*P235*F!$B$74,IF(Q235=75%,N235*O235*P235*F!$B$75,IF(Q235=76%,N235*O235*P235*F!$B$76,IF(Q235=77%,N235*O235*P235*F!$B$77,IF(Q235=78%,N235*O235*P235*F!$B$78,IF(Q235=79%,N235*O235*P235*F!$B$79,IF(Q235=80%,N235*O235*P235*F!$B$80,IF(Q235=81%,N235*O235*P235*F!$B$81,IF(Q235=82%,N235*O235*P235*F!$B$82,IF(Q235=83%,N235*O235*P235*F!$B$83,IF(Q235=84%,N235*O235*P235*F!$B$84,IF(Q235=85%,N235*O235*P235*F!$B$85,IF(Q235=86%,N235*O235*P235*F!$B$86,IF(Q235=87%,N235*O235*P235*F!$B$87,IF(Q235=88%,N235*O235*P235*F!$B$88,IF(Q235=89%,N235*O235*P235*F!$B$89,IF(Q235=90%,N235*O235*P235*F!$B$90,IF(Q235=91%,N235*O235*P235*F!$B$91,IF(Q235=92%,N235*O235*P235*F!$B$92,IF(Q235=93%,N235*O235*P235*F!$B$93,IF(Q235=94%,N235*O235*P235*F!$B$94,IF(Q235=95%,N235*O235*P235*F!$B$95,IF(Q235=96%,N235*O235*P235*F!$B$96,IF(Q235=97%,N235*O235*P235*F!$B$97,IF(Q235=98%,N235*O235*P235*F!$B$98,IF(Q235=99%,N235*O235*P235*F!$B$99,IF(Q235&gt;99%,N235*O235*P235*F!$B$100,))))))))))))))))))))))))))))))))))))))))))))))))))))))))+IF(U235&lt;30%,0,IF(U235&lt;35%,R235*S235*T235*F!$B$33,IF(U235&lt;40%,R235*S235*T235*F!$B$38,IF(U235&lt;45%,R235*S235*T235*F!$B$43,IF(U235&lt;50%,R235*S235*T235*F!$B$48,IF(U235=50%,R235*S235*T235*F!$B$50,IF(U235=51%,R235*S235*T235*F!$B$51,IF(U235=52%,R235*S235*T235*F!$B$52,IF(U235=53%,R235*S235*T235*F!$B$53,IF(U235=54%,R235*S235*T235*F!$B$54,IF(U235=55%,R235*S235*T235*F!$B$55,IF(U235=56%,R235*S235*T235*F!$B$56,IF(U235=57%,R235*S235*T235*F!$B$57,IF(U235=58%,R235*S235*T235*F!$B$58,IF(U235=59%,R235*S235*T235*F!$B$59,IF(U235=60%,R235*S235*T235*F!$B$60,IF(U235=61%,R235*S235*T235*F!$B$61,IF(U235=62%,R235*S235*T235*F!$B$62,IF(U235=63%,R235*S235*T235*F!$B$63,IF(U235=64%,R235*S235*T235*F!$B$64,IF(U235=65%,R235*S235*T235*F!$B$65,IF(U235=66%,R235*S235*T235*F!$B$66,IF(U235=67%,R235*S235*T235*F!$B$67,IF(U235=68%,R235*S235*T235*F!$B$68,IF(U235=69%,R235*S235*T235*F!$B$69,IF(U235=70%,R235*S235*T235*F!$B$70,IF(U235=71%,R235*S235*T235*F!$B$71,IF(U235=72%,R235*S235*T235*F!$B$72,IF(U235=73%,R235*S235*T235*F!$B$73,IF(U235=74%,R235*S235*T235*F!$B$74,IF(U235=75%,R235*S235*T235*F!$B$75,IF(U235=76%,R235*S235*T235*F!$B$76,IF(U235=77%,R235*S235*T235*F!$B$77,IF(U235=78%,R235*S235*T235*F!$B$78,IF(U235=79%,R235*S235*T235*F!$B$79,IF(U235=80%,R235*S235*T235*F!$B$80,IF(U235=81%,R235*S235*T235*F!$B$81,IF(U235=82%,R235*S235*T235*F!$B$82,IF(U235=83%,R235*S235*T235*F!$B$83,IF(U235=84%,R235*S235*T235*F!$B$84,IF(U235=85%,R235*S235*T235*F!$B$85,IF(U235=86%,R235*S235*T235*F!$B$86,IF(U235=87%,R235*S235*T235*F!$B$87,IF(U235=88%,R235*S235*T235*F!$B$88,IF(U235=89%,R235*S235*T235*F!$B$89,IF(U235=90%,R235*S235*T235*F!$B$90,IF(U235=91%,R235*S235*T235*F!$B$91,IF(U235=92%,R235*S235*T235*F!$B$92,IF(U235=93%,R235*S235*T235*F!$B$93,IF(U235=94%,R235*S235*T235*F!$B$94,IF(U235=95%,R235*S235*T235*F!$B$95,IF(U235=96%,R235*S235*T235*F!$B$96,IF(U235=97%,R235*S235*T235*F!$B$97,IF(U235=98%,R235*S235*T235*F!$B$98,IF(U235=99%,R235*S235*T235*F!$B$99,IF(U235&gt;99%,R235*S235*T235*F!$B$100)))))))))))))))))))))))))))))))))))))))))))))))))))))))))*IF(ISNUMBER(E235),E235,1)*IF(ISNUMBER(D235),D235,1)</f>
        <v>0</v>
      </c>
      <c r="AA235" s="8">
        <f>G235*H235+K235*L235+O235*P235+S235*T235</f>
        <v>0</v>
      </c>
      <c r="AB235" s="129">
        <f>(H235*(IF(I235&lt;45%,0.5,IF(I235&lt;55%,0.8,IF(I235&lt;65%,0.9,IF(I235&lt;75%,1,IF(I235&lt;85%,1.1,1.2))))))+L235*(IF(M235&lt;45%,0.5,IF(M235&lt;55%,0.8,IF(M235&lt;65%,0.9,IF(M235&lt;75%,1,IF(M235&lt;85%,1.1,1.2))))))+P235*(IF(Q235&lt;45%,0.5,IF(Q235&lt;55%,0.8,IF(Q235&lt;65%,0.9,IF(Q235&lt;75%,1,IF(Q235&lt;85%,1.1,1.2))))))+T235*(IF(U235&lt;45%,0.5,IF(U235&lt;55%,0.8,IF(U235&lt;65%,0.9,IF(U235&lt;75%,1,IF(U235&lt;85%,1.1,1.2)))))))*IF(D235&gt;=0.8,6,IF(D235&lt;=0.4,1.5,3))</f>
        <v>0</v>
      </c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</row>
    <row r="236" spans="1:62" ht="15.75" thickBot="1" x14ac:dyDescent="0.3">
      <c r="A236" s="1126"/>
      <c r="B236" s="171"/>
      <c r="C236" s="172"/>
      <c r="D236" s="37">
        <f>ROUND(IFERROR((D231*(G231*H231+K231*L231+O231*P231+S231*T231)+D232*(G232*H232+K232*L232+O232*P232+S232*T232)+D233*(G233*H233+K233*L233+O233*P233+S233*T233)+D234*(G234*H234+K234*L234+O234*P234+S234*T234)+D235*(G235*H235+K235*L235+O235*P235+S235*T235))/((G231*H231+K231*L231+O231*P231+S231*T231)+(G232*H232+K232*L232+O232*P232+S232*T232)+(G233*H233+K233*L233+O233*P233+S233*T233)+(G234*H234+K234*L234+O234*P234+S234*T234)+(G235*H235+K235*L235+O235*P235+S235*T235)),0),3)</f>
        <v>0</v>
      </c>
      <c r="E236" s="181"/>
      <c r="F236" s="182"/>
      <c r="G236" s="183"/>
      <c r="H236" s="183"/>
      <c r="I236" s="190"/>
      <c r="J236" s="182"/>
      <c r="K236" s="183"/>
      <c r="L236" s="183"/>
      <c r="M236" s="185"/>
      <c r="N236" s="182"/>
      <c r="O236" s="183"/>
      <c r="P236" s="183"/>
      <c r="Q236" s="184"/>
      <c r="R236" s="182"/>
      <c r="S236" s="183"/>
      <c r="T236" s="183"/>
      <c r="U236" s="185"/>
      <c r="V236" s="122">
        <f>SUM(V231:V235)</f>
        <v>0</v>
      </c>
      <c r="W236" s="117">
        <f>IFERROR(V236/AA236,0)</f>
        <v>0</v>
      </c>
      <c r="X236" s="118">
        <f>ROUND(IFERROR((D231*(I231*G231*H231+M231*K231*L231+Q231*O231*P231+U231*S231*T231)+D232*(I232*G232*H232+M232*K232*L232+Q232*O232*P232+U232*S232*T232)+D233*(I233*G233*H233+M233*K233*L233+Q233*O233*P233+U233*S233*T233)+D234*(I234*G234*H234+M234*K234*L234+Q234*O234*P234+U234*S234*T234)+D235*(I235*G235*H235+M235*K235*L235+Q235*O235*P235+U235*S235*T235))/(D231*(G231*H231+K231*L231+O231*P231+S231*T231)+D232*(G232*H232+K232*L232+O232*P232+S232*T232)+D233*(G233*H233+K233*L233+O233*P233+S233*T233)+D234*(G234*H234+K234*L234+O234*P234+S234*T234)+D235*(G235*H235+K235*L235+O235*P235+S235*T235)),0),2)</f>
        <v>0</v>
      </c>
      <c r="Y236" s="9"/>
      <c r="Z236" s="9">
        <f>SUM(Z231:Z235)</f>
        <v>0</v>
      </c>
      <c r="AA236" s="117">
        <f>SUM(AA231:AA235)</f>
        <v>0</v>
      </c>
      <c r="AB236" s="119">
        <f>IF(SUM(AB231:AB235)=0,TIME(,0,),TIME(,SUM(AB231:AB235)+30,))</f>
        <v>0</v>
      </c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</row>
    <row r="237" spans="1:62" x14ac:dyDescent="0.25">
      <c r="A237" s="145" t="s">
        <v>1</v>
      </c>
      <c r="B237" s="57" t="str">
        <f t="shared" ref="B237:C237" si="500">IF(B175="","",B175)</f>
        <v/>
      </c>
      <c r="C237" s="58" t="str">
        <f t="shared" si="500"/>
        <v/>
      </c>
      <c r="D237" s="59">
        <f>D175</f>
        <v>0</v>
      </c>
      <c r="E237" s="60" t="str">
        <f t="shared" ref="E237" si="501">IF(E175="","",E175)</f>
        <v/>
      </c>
      <c r="F237" s="147"/>
      <c r="G237" s="148"/>
      <c r="H237" s="148"/>
      <c r="I237" s="99">
        <f t="shared" ref="I237:I241" si="502">IFERROR(ROUND(F237/$Y237,2),)</f>
        <v>0</v>
      </c>
      <c r="J237" s="147"/>
      <c r="K237" s="97"/>
      <c r="L237" s="97"/>
      <c r="M237" s="99">
        <f t="shared" ref="M237:M241" si="503">IFERROR(ROUND(J237/$Y237,2),)</f>
        <v>0</v>
      </c>
      <c r="N237" s="147"/>
      <c r="O237" s="97"/>
      <c r="P237" s="97"/>
      <c r="Q237" s="99">
        <f t="shared" ref="Q237:Q241" si="504">IFERROR(ROUND(N237/$Y237,2),)</f>
        <v>0</v>
      </c>
      <c r="R237" s="147"/>
      <c r="S237" s="97"/>
      <c r="T237" s="97"/>
      <c r="U237" s="98">
        <f t="shared" ref="U237:U241" si="505">IFERROR(ROUND(R237/$Y237,2),)</f>
        <v>0</v>
      </c>
      <c r="V237" s="106">
        <f>(IF(ISNUMBER(F237),F237,1)*G237*H237+IF(ISNUMBER(J237),J237,1)*K237*L237+IF(ISNUMBER(N237),N237,1)*O237*P237+IF(ISNUMBER(R237),R237,1)*S237*T237)*IF(ISNUMBER(E237),E237,1)</f>
        <v>0</v>
      </c>
      <c r="W237" s="107">
        <f>IFERROR((IF(ISNUMBER(F237),F237,1)*G237*H237+IF(ISNUMBER(J237),J237,1)*K237*L237+IF(ISNUMBER(N237),N237,1)*O237*P237+IF(ISNUMBER(R237),R237,1)*S237*T237)*IF(ISNUMBER(E237),E237,1)/(G237*H237+K237*L237+O237*P237+S237*T237),0)</f>
        <v>0</v>
      </c>
      <c r="X237" s="28">
        <f>ROUND(IFERROR((W237/(Y237*IF(ISNUMBER(E237),E237,1))),0),2)</f>
        <v>0</v>
      </c>
      <c r="Y237" s="89" t="str">
        <f t="shared" si="392"/>
        <v/>
      </c>
      <c r="Z237" s="4">
        <f>(IF(I237&lt;30%,0,IF(I237&lt;35%,F237*G237*H237*F!$B$33,IF(I237&lt;40%,F237*G237*H237*F!$B$38,IF(I237&lt;45%,F237*G237*H237*F!$B$43,IF(I237&lt;50%,F237*G237*H237*F!$B$48,IF(I237=50%,F237*G237*H237*F!$B$50,IF(I237=51%,F237*G237*H237*F!$B$51,IF(I237=52%,F237*G237*H237*F!$B$52,IF(I237=53%,F237*G237*H237*F!$B$53,IF(I237=54%,F237*G237*H237*F!$B$54,IF(I237=55%,F237*G237*H237*F!$B$55,IF(I237=56%,F237*G237*H237*F!$B$56,IF(I237=57%,F237*G237*H237*F!$B$57,IF(I237=58%,F237*G237*H237*F!$B$58,IF(I237=59%,F237*G237*H237*F!$B$59,IF(I237=60%,F237*G237*H237*F!$B$60,IF(I237=61%,F237*G237*H237*F!$B$61,IF(I237=62%,F237*G237*H237*F!$B$62,IF(I237=63%,F237*G237*H237*F!$B$63,IF(I237=64%,F237*G237*H237*F!$B$64,IF(I237=65%,F237*G237*H237*F!$B$65,IF(I237=66%,F237*G237*H237*F!$B$66,IF(I237=67%,F237*G237*H237*F!$B$67,IF(I237=68%,F237*G237*H237*F!$B$68,IF(I237=69%,F237*G237*H237*F!$B$69,IF(I237=70%,F237*G237*H237*F!$B$70,IF(I237=71%,F237*G237*H237*F!$B$71,IF(I237=72%,F237*G237*H237*F!$B$72,IF(I237=73%,F237*G237*H237*F!$B$73,IF(I237=74%,F237*G237*H237*F!$B$74,IF(I237=75%,F237*G237*H237*F!$B$75,IF(I237=76%,F237*G237*H237*F!$B$76,IF(I237=77%,F237*G237*H237*F!$B$77,IF(I237=78%,F237*G237*H237*F!$B$78,IF(I237=79%,F237*G237*H237*F!$B$79,IF(I237=80%,F237*G237*H237*F!$B$80,IF(I237=81%,F237*G237*H237*F!$B$81,IF(I237=82%,F237*G237*H237*F!$B$82,IF(I237=83%,F237*G237*H237*F!$B$83,IF(I237=84%,F237*G237*H237*F!$B$84,IF(I237=85%,F237*G237*H237*F!$B$85,IF(I237=86%,F237*G237*H237*F!$B$86,IF(I237=87%,F237*G237*H237*F!$B$87,IF(I237=88%,F237*G237*H237*F!$B$88,IF(I237=89%,F237*G237*H237*F!$B$89,IF(I237=90%,F237*G237*H237*F!$B$90,IF(I237=91%,F237*G237*H237*F!$B$91,IF(I237=92%,F237*G237*H237*F!$B$92,IF(I237=93%,F237*G237*H237*F!$B$93,IF(I237=94%,F237*G237*H237*F!$B$94,IF(I237=95%,F237*G237*H237*F!$B$95,IF(I237=96%,F237*G237*H237*F!$B$96,IF(I237=97%,F237*G237*H237*F!$B$97,IF(I237=98%,F237*G237*H237*F!$B$98,IF(I237=99%,F237*G237*H237*F!$B$99,IF(I237&gt;99%,F237*G237*H237*F!$B$100,))))))))))))))))))))))))))))))))))))))))))))))))))))))))+IF(M237&lt;30%,0,IF(M237&lt;35%,J237*K237*L237*F!$B$33,IF(M237&lt;40%,J237*K237*L237*F!$B$38,IF(M237&lt;45%,J237*K237*L237*F!$B$43,IF(M237&lt;50%,J237*K237*L237*F!$B$48,IF(M237=50%,J237*K237*L237*F!$B$50,IF(M237=51%,J237*K237*L237*F!$B$51,IF(M237=52%,J237*K237*L237*F!$B$52,IF(M237=53%,J237*K237*L237*F!$B$53,IF(M237=54%,J237*K237*L237*F!$B$54,IF(M237=55%,J237*K237*L237*F!$B$55,IF(M237=56%,J237*K237*L237*F!$B$56,IF(M237=57%,J237*K237*L237*F!$B$57,IF(M237=58%,J237*K237*L237*F!$B$58,IF(M237=59%,J237*K237*L237*F!$B$59,IF(M237=60%,J237*K237*L237*F!$B$60,IF(M237=61%,J237*K237*L237*F!$B$61,IF(M237=62%,J237*K237*L237*F!$B$62,IF(M237=63%,J237*K237*L237*F!$B$63,IF(M237=64%,J237*K237*L237*F!$B$64,IF(M237=65%,J237*K237*L237*F!$B$65,IF(M237=66%,J237*K237*L237*F!$B$66,IF(M237=67%,J237*K237*L237*F!$B$67,IF(M237=68%,J237*K237*L237*F!$B$68,IF(M237=69%,J237*K237*L237*F!$B$69,IF(M237=70%,J237*K237*L237*F!$B$70,IF(M237=71%,J237*K237*L237*F!$B$71,IF(M237=72%,J237*K237*L237*F!$B$72,IF(M237=73%,J237*K237*L237*F!$B$73,IF(M237=74%,J237*K237*L237*F!$B$74,IF(M237=75%,J237*K237*L237*F!$B$75,IF(M237=76%,J237*K237*L237*F!$B$76,IF(M237=77%,J237*K237*L237*F!$B$77,IF(M237=78%,J237*K237*L237*F!$B$78,IF(M237=79%,J237*K237*L237*F!$B$79,IF(M237=80%,J237*K237*L237*F!$B$80,IF(M237=81%,J237*K237*L237*F!$B$81,IF(M237=82%,J237*K237*L237*F!$B$82,IF(M237=83%,J237*K237*L237*F!$B$83,IF(M237=84%,J237*K237*L237*F!$B$84,IF(M237=85%,J237*K237*L237*F!$B$85,IF(M237=86%,J237*K237*L237*F!$B$86,IF(M237=87%,J237*K237*L237*F!$B$87,IF(M237=88%,J237*K237*L237*F!$B$88,IF(M237=89%,J237*K237*L237*F!$B$89,IF(M237=90%,J237*K237*L237*F!$B$90,IF(M237=91%,J237*K237*L237*F!$B$91,IF(M237=92%,J237*K237*L237*F!$B$92,IF(M237=93%,J237*K237*L237*F!$B$93,IF(M237=94%,J237*K237*L237*F!$B$94,IF(M237=95%,J237*K237*L237*F!$B$95,IF(M237=96%,J237*K237*L237*F!$B$96,IF(M237=97%,J237*K237*L237*F!$B$97,IF(M237=98%,J237*K237*L237*F!$B$98,IF(M237=99%,J237*K237*L237*F!$B$99,IF(M237&gt;99%,J237*K237*L237*F!$B$100,))))))))))))))))))))))))))))))))))))))))))))))))))))))))+IF(Q237&lt;30%,0,IF(Q237&lt;35%,N237*O237*P237*F!$B$33,IF(Q237&lt;40%,N237*O237*P237*F!$B$38,IF(Q237&lt;45%,N237*O237*P237*F!$B$43,IF(Q237&lt;50%,N237*O237*P237*F!$B$48,IF(Q237=50%,N237*O237*P237*F!$B$50,IF(Q237=51%,N237*O237*P237*F!$B$51,IF(Q237=52%,N237*O237*P237*F!$B$52,IF(Q237=53%,N237*O237*P237*F!$B$53,IF(Q237=54%,N237*O237*P237*F!$B$54,IF(Q237=55%,N237*O237*P237*F!$B$55,IF(Q237=56%,N237*O237*P237*F!$B$56,IF(Q237=57%,N237*O237*P237*F!$B$57,IF(Q237=58%,N237*O237*P237*F!$B$58,IF(Q237=59%,N237*O237*P237*F!$B$59,IF(Q237=60%,N237*O237*P237*F!$B$60,IF(Q237=61%,N237*O237*P237*F!$B$61,IF(Q237=62%,N237*O237*P237*F!$B$62,IF(Q237=63%,N237*O237*P237*F!$B$63,IF(Q237=64%,N237*O237*P237*F!$B$64,IF(Q237=65%,N237*O237*P237*F!$B$65,IF(Q237=66%,N237*O237*P237*F!$B$66,IF(Q237=67%,N237*O237*P237*F!$B$67,IF(Q237=68%,N237*O237*P237*F!$B$68,IF(Q237=69%,N237*O237*P237*F!$B$69,IF(Q237=70%,N237*O237*P237*F!$B$70,IF(Q237=71%,N237*O237*P237*F!$B$71,IF(Q237=72%,N237*O237*P237*F!$B$72,IF(Q237=73%,N237*O237*P237*F!$B$73,IF(Q237=74%,N237*O237*P237*F!$B$74,IF(Q237=75%,N237*O237*P237*F!$B$75,IF(Q237=76%,N237*O237*P237*F!$B$76,IF(Q237=77%,N237*O237*P237*F!$B$77,IF(Q237=78%,N237*O237*P237*F!$B$78,IF(Q237=79%,N237*O237*P237*F!$B$79,IF(Q237=80%,N237*O237*P237*F!$B$80,IF(Q237=81%,N237*O237*P237*F!$B$81,IF(Q237=82%,N237*O237*P237*F!$B$82,IF(Q237=83%,N237*O237*P237*F!$B$83,IF(Q237=84%,N237*O237*P237*F!$B$84,IF(Q237=85%,N237*O237*P237*F!$B$85,IF(Q237=86%,N237*O237*P237*F!$B$86,IF(Q237=87%,N237*O237*P237*F!$B$87,IF(Q237=88%,N237*O237*P237*F!$B$88,IF(Q237=89%,N237*O237*P237*F!$B$89,IF(Q237=90%,N237*O237*P237*F!$B$90,IF(Q237=91%,N237*O237*P237*F!$B$91,IF(Q237=92%,N237*O237*P237*F!$B$92,IF(Q237=93%,N237*O237*P237*F!$B$93,IF(Q237=94%,N237*O237*P237*F!$B$94,IF(Q237=95%,N237*O237*P237*F!$B$95,IF(Q237=96%,N237*O237*P237*F!$B$96,IF(Q237=97%,N237*O237*P237*F!$B$97,IF(Q237=98%,N237*O237*P237*F!$B$98,IF(Q237=99%,N237*O237*P237*F!$B$99,IF(Q237&gt;99%,N237*O237*P237*F!$B$100,))))))))))))))))))))))))))))))))))))))))))))))))))))))))+IF(U237&lt;30%,0,IF(U237&lt;35%,R237*S237*T237*F!$B$33,IF(U237&lt;40%,R237*S237*T237*F!$B$38,IF(U237&lt;45%,R237*S237*T237*F!$B$43,IF(U237&lt;50%,R237*S237*T237*F!$B$48,IF(U237=50%,R237*S237*T237*F!$B$50,IF(U237=51%,R237*S237*T237*F!$B$51,IF(U237=52%,R237*S237*T237*F!$B$52,IF(U237=53%,R237*S237*T237*F!$B$53,IF(U237=54%,R237*S237*T237*F!$B$54,IF(U237=55%,R237*S237*T237*F!$B$55,IF(U237=56%,R237*S237*T237*F!$B$56,IF(U237=57%,R237*S237*T237*F!$B$57,IF(U237=58%,R237*S237*T237*F!$B$58,IF(U237=59%,R237*S237*T237*F!$B$59,IF(U237=60%,R237*S237*T237*F!$B$60,IF(U237=61%,R237*S237*T237*F!$B$61,IF(U237=62%,R237*S237*T237*F!$B$62,IF(U237=63%,R237*S237*T237*F!$B$63,IF(U237=64%,R237*S237*T237*F!$B$64,IF(U237=65%,R237*S237*T237*F!$B$65,IF(U237=66%,R237*S237*T237*F!$B$66,IF(U237=67%,R237*S237*T237*F!$B$67,IF(U237=68%,R237*S237*T237*F!$B$68,IF(U237=69%,R237*S237*T237*F!$B$69,IF(U237=70%,R237*S237*T237*F!$B$70,IF(U237=71%,R237*S237*T237*F!$B$71,IF(U237=72%,R237*S237*T237*F!$B$72,IF(U237=73%,R237*S237*T237*F!$B$73,IF(U237=74%,R237*S237*T237*F!$B$74,IF(U237=75%,R237*S237*T237*F!$B$75,IF(U237=76%,R237*S237*T237*F!$B$76,IF(U237=77%,R237*S237*T237*F!$B$77,IF(U237=78%,R237*S237*T237*F!$B$78,IF(U237=79%,R237*S237*T237*F!$B$79,IF(U237=80%,R237*S237*T237*F!$B$80,IF(U237=81%,R237*S237*T237*F!$B$81,IF(U237=82%,R237*S237*T237*F!$B$82,IF(U237=83%,R237*S237*T237*F!$B$83,IF(U237=84%,R237*S237*T237*F!$B$84,IF(U237=85%,R237*S237*T237*F!$B$85,IF(U237=86%,R237*S237*T237*F!$B$86,IF(U237=87%,R237*S237*T237*F!$B$87,IF(U237=88%,R237*S237*T237*F!$B$88,IF(U237=89%,R237*S237*T237*F!$B$89,IF(U237=90%,R237*S237*T237*F!$B$90,IF(U237=91%,R237*S237*T237*F!$B$91,IF(U237=92%,R237*S237*T237*F!$B$92,IF(U237=93%,R237*S237*T237*F!$B$93,IF(U237=94%,R237*S237*T237*F!$B$94,IF(U237=95%,R237*S237*T237*F!$B$95,IF(U237=96%,R237*S237*T237*F!$B$96,IF(U237=97%,R237*S237*T237*F!$B$97,IF(U237=98%,R237*S237*T237*F!$B$98,IF(U237=99%,R237*S237*T237*F!$B$99,IF(U237&gt;99%,R237*S237*T237*F!$B$100)))))))))))))))))))))))))))))))))))))))))))))))))))))))))*IF(ISNUMBER(E237),E237,1)*IF(ISNUMBER(D237),D237,1)</f>
        <v>0</v>
      </c>
      <c r="AA237" s="4">
        <f>G237*H237+K237*L237+O237*P237+S237*T237</f>
        <v>0</v>
      </c>
      <c r="AB237" s="108">
        <f>(H237*(IF(I237&lt;45%,0.5,IF(I237&lt;55%,0.8,IF(I237&lt;65%,0.9,IF(I237&lt;75%,1,IF(I237&lt;85%,1.1,1.2))))))+L237*(IF(M237&lt;45%,0.5,IF(M237&lt;55%,0.8,IF(M237&lt;65%,0.9,IF(M237&lt;75%,1,IF(M237&lt;85%,1.1,1.2))))))+P237*(IF(Q237&lt;45%,0.5,IF(Q237&lt;55%,0.8,IF(Q237&lt;65%,0.9,IF(Q237&lt;75%,1,IF(Q237&lt;85%,1.1,1.2))))))+T237*(IF(U237&lt;45%,0.5,IF(U237&lt;55%,0.8,IF(U237&lt;65%,0.9,IF(U237&lt;75%,1,IF(U237&lt;85%,1.1,1.2)))))))*IF(D237&gt;=0.8,6,IF(D237&lt;=0.4,1.5,3))</f>
        <v>0</v>
      </c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</row>
    <row r="238" spans="1:62" x14ac:dyDescent="0.25">
      <c r="A238" s="1125">
        <f>A226+1</f>
        <v>41999</v>
      </c>
      <c r="B238" s="61" t="str">
        <f t="shared" ref="B238:E238" si="506">IF(B176="","",B176)</f>
        <v/>
      </c>
      <c r="C238" s="62" t="str">
        <f t="shared" si="506"/>
        <v/>
      </c>
      <c r="D238" s="63">
        <f t="shared" ref="D238:D241" si="507">D176</f>
        <v>0</v>
      </c>
      <c r="E238" s="64" t="str">
        <f t="shared" si="506"/>
        <v/>
      </c>
      <c r="F238" s="150"/>
      <c r="G238" s="151"/>
      <c r="H238" s="151"/>
      <c r="I238" s="102">
        <f t="shared" si="502"/>
        <v>0</v>
      </c>
      <c r="J238" s="150"/>
      <c r="K238" s="100"/>
      <c r="L238" s="100"/>
      <c r="M238" s="102">
        <f t="shared" si="503"/>
        <v>0</v>
      </c>
      <c r="N238" s="150"/>
      <c r="O238" s="100"/>
      <c r="P238" s="100"/>
      <c r="Q238" s="102">
        <f t="shared" si="504"/>
        <v>0</v>
      </c>
      <c r="R238" s="150"/>
      <c r="S238" s="100"/>
      <c r="T238" s="100"/>
      <c r="U238" s="101">
        <f t="shared" si="505"/>
        <v>0</v>
      </c>
      <c r="V238" s="110">
        <f t="shared" ref="V238:V241" si="508">(IF(ISNUMBER(F238),F238,1)*G238*H238+IF(ISNUMBER(J238),J238,1)*K238*L238+IF(ISNUMBER(N238),N238,1)*O238*P238+IF(ISNUMBER(R238),R238,1)*S238*T238)*IF(ISNUMBER(E238),E238,1)</f>
        <v>0</v>
      </c>
      <c r="W238" s="111">
        <f t="shared" ref="W238:W241" si="509">IFERROR((IF(ISNUMBER(F238),F238,1)*G238*H238+IF(ISNUMBER(J238),J238,1)*K238*L238+IF(ISNUMBER(N238),N238,1)*O238*P238+IF(ISNUMBER(R238),R238,1)*S238*T238)*IF(ISNUMBER(E238),E238,1)/(G238*H238+K238*L238+O238*P238+S238*T238),0)</f>
        <v>0</v>
      </c>
      <c r="X238" s="53">
        <f t="shared" ref="X238:X239" si="510">ROUND(IFERROR((W238/(Y238*IF(ISNUMBER(E238),E238,1))),0),2)</f>
        <v>0</v>
      </c>
      <c r="Y238" s="90" t="str">
        <f t="shared" si="392"/>
        <v/>
      </c>
      <c r="Z238" s="5">
        <f>(IF(I238&lt;30%,0,IF(I238&lt;35%,F238*G238*H238*F!$B$33,IF(I238&lt;40%,F238*G238*H238*F!$B$38,IF(I238&lt;45%,F238*G238*H238*F!$B$43,IF(I238&lt;50%,F238*G238*H238*F!$B$48,IF(I238=50%,F238*G238*H238*F!$B$50,IF(I238=51%,F238*G238*H238*F!$B$51,IF(I238=52%,F238*G238*H238*F!$B$52,IF(I238=53%,F238*G238*H238*F!$B$53,IF(I238=54%,F238*G238*H238*F!$B$54,IF(I238=55%,F238*G238*H238*F!$B$55,IF(I238=56%,F238*G238*H238*F!$B$56,IF(I238=57%,F238*G238*H238*F!$B$57,IF(I238=58%,F238*G238*H238*F!$B$58,IF(I238=59%,F238*G238*H238*F!$B$59,IF(I238=60%,F238*G238*H238*F!$B$60,IF(I238=61%,F238*G238*H238*F!$B$61,IF(I238=62%,F238*G238*H238*F!$B$62,IF(I238=63%,F238*G238*H238*F!$B$63,IF(I238=64%,F238*G238*H238*F!$B$64,IF(I238=65%,F238*G238*H238*F!$B$65,IF(I238=66%,F238*G238*H238*F!$B$66,IF(I238=67%,F238*G238*H238*F!$B$67,IF(I238=68%,F238*G238*H238*F!$B$68,IF(I238=69%,F238*G238*H238*F!$B$69,IF(I238=70%,F238*G238*H238*F!$B$70,IF(I238=71%,F238*G238*H238*F!$B$71,IF(I238=72%,F238*G238*H238*F!$B$72,IF(I238=73%,F238*G238*H238*F!$B$73,IF(I238=74%,F238*G238*H238*F!$B$74,IF(I238=75%,F238*G238*H238*F!$B$75,IF(I238=76%,F238*G238*H238*F!$B$76,IF(I238=77%,F238*G238*H238*F!$B$77,IF(I238=78%,F238*G238*H238*F!$B$78,IF(I238=79%,F238*G238*H238*F!$B$79,IF(I238=80%,F238*G238*H238*F!$B$80,IF(I238=81%,F238*G238*H238*F!$B$81,IF(I238=82%,F238*G238*H238*F!$B$82,IF(I238=83%,F238*G238*H238*F!$B$83,IF(I238=84%,F238*G238*H238*F!$B$84,IF(I238=85%,F238*G238*H238*F!$B$85,IF(I238=86%,F238*G238*H238*F!$B$86,IF(I238=87%,F238*G238*H238*F!$B$87,IF(I238=88%,F238*G238*H238*F!$B$88,IF(I238=89%,F238*G238*H238*F!$B$89,IF(I238=90%,F238*G238*H238*F!$B$90,IF(I238=91%,F238*G238*H238*F!$B$91,IF(I238=92%,F238*G238*H238*F!$B$92,IF(I238=93%,F238*G238*H238*F!$B$93,IF(I238=94%,F238*G238*H238*F!$B$94,IF(I238=95%,F238*G238*H238*F!$B$95,IF(I238=96%,F238*G238*H238*F!$B$96,IF(I238=97%,F238*G238*H238*F!$B$97,IF(I238=98%,F238*G238*H238*F!$B$98,IF(I238=99%,F238*G238*H238*F!$B$99,IF(I238&gt;99%,F238*G238*H238*F!$B$100,))))))))))))))))))))))))))))))))))))))))))))))))))))))))+IF(M238&lt;30%,0,IF(M238&lt;35%,J238*K238*L238*F!$B$33,IF(M238&lt;40%,J238*K238*L238*F!$B$38,IF(M238&lt;45%,J238*K238*L238*F!$B$43,IF(M238&lt;50%,J238*K238*L238*F!$B$48,IF(M238=50%,J238*K238*L238*F!$B$50,IF(M238=51%,J238*K238*L238*F!$B$51,IF(M238=52%,J238*K238*L238*F!$B$52,IF(M238=53%,J238*K238*L238*F!$B$53,IF(M238=54%,J238*K238*L238*F!$B$54,IF(M238=55%,J238*K238*L238*F!$B$55,IF(M238=56%,J238*K238*L238*F!$B$56,IF(M238=57%,J238*K238*L238*F!$B$57,IF(M238=58%,J238*K238*L238*F!$B$58,IF(M238=59%,J238*K238*L238*F!$B$59,IF(M238=60%,J238*K238*L238*F!$B$60,IF(M238=61%,J238*K238*L238*F!$B$61,IF(M238=62%,J238*K238*L238*F!$B$62,IF(M238=63%,J238*K238*L238*F!$B$63,IF(M238=64%,J238*K238*L238*F!$B$64,IF(M238=65%,J238*K238*L238*F!$B$65,IF(M238=66%,J238*K238*L238*F!$B$66,IF(M238=67%,J238*K238*L238*F!$B$67,IF(M238=68%,J238*K238*L238*F!$B$68,IF(M238=69%,J238*K238*L238*F!$B$69,IF(M238=70%,J238*K238*L238*F!$B$70,IF(M238=71%,J238*K238*L238*F!$B$71,IF(M238=72%,J238*K238*L238*F!$B$72,IF(M238=73%,J238*K238*L238*F!$B$73,IF(M238=74%,J238*K238*L238*F!$B$74,IF(M238=75%,J238*K238*L238*F!$B$75,IF(M238=76%,J238*K238*L238*F!$B$76,IF(M238=77%,J238*K238*L238*F!$B$77,IF(M238=78%,J238*K238*L238*F!$B$78,IF(M238=79%,J238*K238*L238*F!$B$79,IF(M238=80%,J238*K238*L238*F!$B$80,IF(M238=81%,J238*K238*L238*F!$B$81,IF(M238=82%,J238*K238*L238*F!$B$82,IF(M238=83%,J238*K238*L238*F!$B$83,IF(M238=84%,J238*K238*L238*F!$B$84,IF(M238=85%,J238*K238*L238*F!$B$85,IF(M238=86%,J238*K238*L238*F!$B$86,IF(M238=87%,J238*K238*L238*F!$B$87,IF(M238=88%,J238*K238*L238*F!$B$88,IF(M238=89%,J238*K238*L238*F!$B$89,IF(M238=90%,J238*K238*L238*F!$B$90,IF(M238=91%,J238*K238*L238*F!$B$91,IF(M238=92%,J238*K238*L238*F!$B$92,IF(M238=93%,J238*K238*L238*F!$B$93,IF(M238=94%,J238*K238*L238*F!$B$94,IF(M238=95%,J238*K238*L238*F!$B$95,IF(M238=96%,J238*K238*L238*F!$B$96,IF(M238=97%,J238*K238*L238*F!$B$97,IF(M238=98%,J238*K238*L238*F!$B$98,IF(M238=99%,J238*K238*L238*F!$B$99,IF(M238&gt;99%,J238*K238*L238*F!$B$100,))))))))))))))))))))))))))))))))))))))))))))))))))))))))+IF(Q238&lt;30%,0,IF(Q238&lt;35%,N238*O238*P238*F!$B$33,IF(Q238&lt;40%,N238*O238*P238*F!$B$38,IF(Q238&lt;45%,N238*O238*P238*F!$B$43,IF(Q238&lt;50%,N238*O238*P238*F!$B$48,IF(Q238=50%,N238*O238*P238*F!$B$50,IF(Q238=51%,N238*O238*P238*F!$B$51,IF(Q238=52%,N238*O238*P238*F!$B$52,IF(Q238=53%,N238*O238*P238*F!$B$53,IF(Q238=54%,N238*O238*P238*F!$B$54,IF(Q238=55%,N238*O238*P238*F!$B$55,IF(Q238=56%,N238*O238*P238*F!$B$56,IF(Q238=57%,N238*O238*P238*F!$B$57,IF(Q238=58%,N238*O238*P238*F!$B$58,IF(Q238=59%,N238*O238*P238*F!$B$59,IF(Q238=60%,N238*O238*P238*F!$B$60,IF(Q238=61%,N238*O238*P238*F!$B$61,IF(Q238=62%,N238*O238*P238*F!$B$62,IF(Q238=63%,N238*O238*P238*F!$B$63,IF(Q238=64%,N238*O238*P238*F!$B$64,IF(Q238=65%,N238*O238*P238*F!$B$65,IF(Q238=66%,N238*O238*P238*F!$B$66,IF(Q238=67%,N238*O238*P238*F!$B$67,IF(Q238=68%,N238*O238*P238*F!$B$68,IF(Q238=69%,N238*O238*P238*F!$B$69,IF(Q238=70%,N238*O238*P238*F!$B$70,IF(Q238=71%,N238*O238*P238*F!$B$71,IF(Q238=72%,N238*O238*P238*F!$B$72,IF(Q238=73%,N238*O238*P238*F!$B$73,IF(Q238=74%,N238*O238*P238*F!$B$74,IF(Q238=75%,N238*O238*P238*F!$B$75,IF(Q238=76%,N238*O238*P238*F!$B$76,IF(Q238=77%,N238*O238*P238*F!$B$77,IF(Q238=78%,N238*O238*P238*F!$B$78,IF(Q238=79%,N238*O238*P238*F!$B$79,IF(Q238=80%,N238*O238*P238*F!$B$80,IF(Q238=81%,N238*O238*P238*F!$B$81,IF(Q238=82%,N238*O238*P238*F!$B$82,IF(Q238=83%,N238*O238*P238*F!$B$83,IF(Q238=84%,N238*O238*P238*F!$B$84,IF(Q238=85%,N238*O238*P238*F!$B$85,IF(Q238=86%,N238*O238*P238*F!$B$86,IF(Q238=87%,N238*O238*P238*F!$B$87,IF(Q238=88%,N238*O238*P238*F!$B$88,IF(Q238=89%,N238*O238*P238*F!$B$89,IF(Q238=90%,N238*O238*P238*F!$B$90,IF(Q238=91%,N238*O238*P238*F!$B$91,IF(Q238=92%,N238*O238*P238*F!$B$92,IF(Q238=93%,N238*O238*P238*F!$B$93,IF(Q238=94%,N238*O238*P238*F!$B$94,IF(Q238=95%,N238*O238*P238*F!$B$95,IF(Q238=96%,N238*O238*P238*F!$B$96,IF(Q238=97%,N238*O238*P238*F!$B$97,IF(Q238=98%,N238*O238*P238*F!$B$98,IF(Q238=99%,N238*O238*P238*F!$B$99,IF(Q238&gt;99%,N238*O238*P238*F!$B$100,))))))))))))))))))))))))))))))))))))))))))))))))))))))))+IF(U238&lt;30%,0,IF(U238&lt;35%,R238*S238*T238*F!$B$33,IF(U238&lt;40%,R238*S238*T238*F!$B$38,IF(U238&lt;45%,R238*S238*T238*F!$B$43,IF(U238&lt;50%,R238*S238*T238*F!$B$48,IF(U238=50%,R238*S238*T238*F!$B$50,IF(U238=51%,R238*S238*T238*F!$B$51,IF(U238=52%,R238*S238*T238*F!$B$52,IF(U238=53%,R238*S238*T238*F!$B$53,IF(U238=54%,R238*S238*T238*F!$B$54,IF(U238=55%,R238*S238*T238*F!$B$55,IF(U238=56%,R238*S238*T238*F!$B$56,IF(U238=57%,R238*S238*T238*F!$B$57,IF(U238=58%,R238*S238*T238*F!$B$58,IF(U238=59%,R238*S238*T238*F!$B$59,IF(U238=60%,R238*S238*T238*F!$B$60,IF(U238=61%,R238*S238*T238*F!$B$61,IF(U238=62%,R238*S238*T238*F!$B$62,IF(U238=63%,R238*S238*T238*F!$B$63,IF(U238=64%,R238*S238*T238*F!$B$64,IF(U238=65%,R238*S238*T238*F!$B$65,IF(U238=66%,R238*S238*T238*F!$B$66,IF(U238=67%,R238*S238*T238*F!$B$67,IF(U238=68%,R238*S238*T238*F!$B$68,IF(U238=69%,R238*S238*T238*F!$B$69,IF(U238=70%,R238*S238*T238*F!$B$70,IF(U238=71%,R238*S238*T238*F!$B$71,IF(U238=72%,R238*S238*T238*F!$B$72,IF(U238=73%,R238*S238*T238*F!$B$73,IF(U238=74%,R238*S238*T238*F!$B$74,IF(U238=75%,R238*S238*T238*F!$B$75,IF(U238=76%,R238*S238*T238*F!$B$76,IF(U238=77%,R238*S238*T238*F!$B$77,IF(U238=78%,R238*S238*T238*F!$B$78,IF(U238=79%,R238*S238*T238*F!$B$79,IF(U238=80%,R238*S238*T238*F!$B$80,IF(U238=81%,R238*S238*T238*F!$B$81,IF(U238=82%,R238*S238*T238*F!$B$82,IF(U238=83%,R238*S238*T238*F!$B$83,IF(U238=84%,R238*S238*T238*F!$B$84,IF(U238=85%,R238*S238*T238*F!$B$85,IF(U238=86%,R238*S238*T238*F!$B$86,IF(U238=87%,R238*S238*T238*F!$B$87,IF(U238=88%,R238*S238*T238*F!$B$88,IF(U238=89%,R238*S238*T238*F!$B$89,IF(U238=90%,R238*S238*T238*F!$B$90,IF(U238=91%,R238*S238*T238*F!$B$91,IF(U238=92%,R238*S238*T238*F!$B$92,IF(U238=93%,R238*S238*T238*F!$B$93,IF(U238=94%,R238*S238*T238*F!$B$94,IF(U238=95%,R238*S238*T238*F!$B$95,IF(U238=96%,R238*S238*T238*F!$B$96,IF(U238=97%,R238*S238*T238*F!$B$97,IF(U238=98%,R238*S238*T238*F!$B$98,IF(U238=99%,R238*S238*T238*F!$B$99,IF(U238&gt;99%,R238*S238*T238*F!$B$100)))))))))))))))))))))))))))))))))))))))))))))))))))))))))*IF(ISNUMBER(E238),E238,1)*IF(ISNUMBER(D238),D238,1)</f>
        <v>0</v>
      </c>
      <c r="AA238" s="5">
        <f>G238*H238+K238*L238+O238*P238+S238*T238</f>
        <v>0</v>
      </c>
      <c r="AB238" s="112">
        <f>(H238*(IF(I238&lt;45%,0.5,IF(I238&lt;55%,0.8,IF(I238&lt;65%,0.9,IF(I238&lt;75%,1,IF(I238&lt;85%,1.1,1.2))))))+L238*(IF(M238&lt;45%,0.5,IF(M238&lt;55%,0.8,IF(M238&lt;65%,0.9,IF(M238&lt;75%,1,IF(M238&lt;85%,1.1,1.2))))))+P238*(IF(Q238&lt;45%,0.5,IF(Q238&lt;55%,0.8,IF(Q238&lt;65%,0.9,IF(Q238&lt;75%,1,IF(Q238&lt;85%,1.1,1.2))))))+T238*(IF(U238&lt;45%,0.5,IF(U238&lt;55%,0.8,IF(U238&lt;65%,0.9,IF(U238&lt;75%,1,IF(U238&lt;85%,1.1,1.2)))))))*IF(D238&gt;=0.8,6,IF(D238&lt;=0.4,1.5,3))</f>
        <v>0</v>
      </c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</row>
    <row r="239" spans="1:62" x14ac:dyDescent="0.25">
      <c r="A239" s="1125"/>
      <c r="B239" s="61" t="str">
        <f t="shared" ref="B239:E239" si="511">IF(B177="","",B177)</f>
        <v/>
      </c>
      <c r="C239" s="62" t="str">
        <f t="shared" si="511"/>
        <v/>
      </c>
      <c r="D239" s="63">
        <f t="shared" si="507"/>
        <v>0</v>
      </c>
      <c r="E239" s="64" t="str">
        <f t="shared" si="511"/>
        <v/>
      </c>
      <c r="F239" s="152"/>
      <c r="G239" s="153"/>
      <c r="H239" s="153"/>
      <c r="I239" s="95">
        <f t="shared" si="502"/>
        <v>0</v>
      </c>
      <c r="J239" s="152"/>
      <c r="K239" s="94"/>
      <c r="L239" s="94"/>
      <c r="M239" s="95">
        <f t="shared" si="503"/>
        <v>0</v>
      </c>
      <c r="N239" s="152"/>
      <c r="O239" s="94"/>
      <c r="P239" s="94"/>
      <c r="Q239" s="95">
        <f t="shared" si="504"/>
        <v>0</v>
      </c>
      <c r="R239" s="152"/>
      <c r="S239" s="94"/>
      <c r="T239" s="94"/>
      <c r="U239" s="93">
        <f t="shared" si="505"/>
        <v>0</v>
      </c>
      <c r="V239" s="113">
        <f t="shared" si="508"/>
        <v>0</v>
      </c>
      <c r="W239" s="114">
        <f t="shared" si="509"/>
        <v>0</v>
      </c>
      <c r="X239" s="36">
        <f t="shared" si="510"/>
        <v>0</v>
      </c>
      <c r="Y239" s="90" t="str">
        <f t="shared" si="392"/>
        <v/>
      </c>
      <c r="Z239" s="6">
        <f>(IF(I239&lt;30%,0,IF(I239&lt;35%,F239*G239*H239*F!$B$33,IF(I239&lt;40%,F239*G239*H239*F!$B$38,IF(I239&lt;45%,F239*G239*H239*F!$B$43,IF(I239&lt;50%,F239*G239*H239*F!$B$48,IF(I239=50%,F239*G239*H239*F!$B$50,IF(I239=51%,F239*G239*H239*F!$B$51,IF(I239=52%,F239*G239*H239*F!$B$52,IF(I239=53%,F239*G239*H239*F!$B$53,IF(I239=54%,F239*G239*H239*F!$B$54,IF(I239=55%,F239*G239*H239*F!$B$55,IF(I239=56%,F239*G239*H239*F!$B$56,IF(I239=57%,F239*G239*H239*F!$B$57,IF(I239=58%,F239*G239*H239*F!$B$58,IF(I239=59%,F239*G239*H239*F!$B$59,IF(I239=60%,F239*G239*H239*F!$B$60,IF(I239=61%,F239*G239*H239*F!$B$61,IF(I239=62%,F239*G239*H239*F!$B$62,IF(I239=63%,F239*G239*H239*F!$B$63,IF(I239=64%,F239*G239*H239*F!$B$64,IF(I239=65%,F239*G239*H239*F!$B$65,IF(I239=66%,F239*G239*H239*F!$B$66,IF(I239=67%,F239*G239*H239*F!$B$67,IF(I239=68%,F239*G239*H239*F!$B$68,IF(I239=69%,F239*G239*H239*F!$B$69,IF(I239=70%,F239*G239*H239*F!$B$70,IF(I239=71%,F239*G239*H239*F!$B$71,IF(I239=72%,F239*G239*H239*F!$B$72,IF(I239=73%,F239*G239*H239*F!$B$73,IF(I239=74%,F239*G239*H239*F!$B$74,IF(I239=75%,F239*G239*H239*F!$B$75,IF(I239=76%,F239*G239*H239*F!$B$76,IF(I239=77%,F239*G239*H239*F!$B$77,IF(I239=78%,F239*G239*H239*F!$B$78,IF(I239=79%,F239*G239*H239*F!$B$79,IF(I239=80%,F239*G239*H239*F!$B$80,IF(I239=81%,F239*G239*H239*F!$B$81,IF(I239=82%,F239*G239*H239*F!$B$82,IF(I239=83%,F239*G239*H239*F!$B$83,IF(I239=84%,F239*G239*H239*F!$B$84,IF(I239=85%,F239*G239*H239*F!$B$85,IF(I239=86%,F239*G239*H239*F!$B$86,IF(I239=87%,F239*G239*H239*F!$B$87,IF(I239=88%,F239*G239*H239*F!$B$88,IF(I239=89%,F239*G239*H239*F!$B$89,IF(I239=90%,F239*G239*H239*F!$B$90,IF(I239=91%,F239*G239*H239*F!$B$91,IF(I239=92%,F239*G239*H239*F!$B$92,IF(I239=93%,F239*G239*H239*F!$B$93,IF(I239=94%,F239*G239*H239*F!$B$94,IF(I239=95%,F239*G239*H239*F!$B$95,IF(I239=96%,F239*G239*H239*F!$B$96,IF(I239=97%,F239*G239*H239*F!$B$97,IF(I239=98%,F239*G239*H239*F!$B$98,IF(I239=99%,F239*G239*H239*F!$B$99,IF(I239&gt;99%,F239*G239*H239*F!$B$100,))))))))))))))))))))))))))))))))))))))))))))))))))))))))+IF(M239&lt;30%,0,IF(M239&lt;35%,J239*K239*L239*F!$B$33,IF(M239&lt;40%,J239*K239*L239*F!$B$38,IF(M239&lt;45%,J239*K239*L239*F!$B$43,IF(M239&lt;50%,J239*K239*L239*F!$B$48,IF(M239=50%,J239*K239*L239*F!$B$50,IF(M239=51%,J239*K239*L239*F!$B$51,IF(M239=52%,J239*K239*L239*F!$B$52,IF(M239=53%,J239*K239*L239*F!$B$53,IF(M239=54%,J239*K239*L239*F!$B$54,IF(M239=55%,J239*K239*L239*F!$B$55,IF(M239=56%,J239*K239*L239*F!$B$56,IF(M239=57%,J239*K239*L239*F!$B$57,IF(M239=58%,J239*K239*L239*F!$B$58,IF(M239=59%,J239*K239*L239*F!$B$59,IF(M239=60%,J239*K239*L239*F!$B$60,IF(M239=61%,J239*K239*L239*F!$B$61,IF(M239=62%,J239*K239*L239*F!$B$62,IF(M239=63%,J239*K239*L239*F!$B$63,IF(M239=64%,J239*K239*L239*F!$B$64,IF(M239=65%,J239*K239*L239*F!$B$65,IF(M239=66%,J239*K239*L239*F!$B$66,IF(M239=67%,J239*K239*L239*F!$B$67,IF(M239=68%,J239*K239*L239*F!$B$68,IF(M239=69%,J239*K239*L239*F!$B$69,IF(M239=70%,J239*K239*L239*F!$B$70,IF(M239=71%,J239*K239*L239*F!$B$71,IF(M239=72%,J239*K239*L239*F!$B$72,IF(M239=73%,J239*K239*L239*F!$B$73,IF(M239=74%,J239*K239*L239*F!$B$74,IF(M239=75%,J239*K239*L239*F!$B$75,IF(M239=76%,J239*K239*L239*F!$B$76,IF(M239=77%,J239*K239*L239*F!$B$77,IF(M239=78%,J239*K239*L239*F!$B$78,IF(M239=79%,J239*K239*L239*F!$B$79,IF(M239=80%,J239*K239*L239*F!$B$80,IF(M239=81%,J239*K239*L239*F!$B$81,IF(M239=82%,J239*K239*L239*F!$B$82,IF(M239=83%,J239*K239*L239*F!$B$83,IF(M239=84%,J239*K239*L239*F!$B$84,IF(M239=85%,J239*K239*L239*F!$B$85,IF(M239=86%,J239*K239*L239*F!$B$86,IF(M239=87%,J239*K239*L239*F!$B$87,IF(M239=88%,J239*K239*L239*F!$B$88,IF(M239=89%,J239*K239*L239*F!$B$89,IF(M239=90%,J239*K239*L239*F!$B$90,IF(M239=91%,J239*K239*L239*F!$B$91,IF(M239=92%,J239*K239*L239*F!$B$92,IF(M239=93%,J239*K239*L239*F!$B$93,IF(M239=94%,J239*K239*L239*F!$B$94,IF(M239=95%,J239*K239*L239*F!$B$95,IF(M239=96%,J239*K239*L239*F!$B$96,IF(M239=97%,J239*K239*L239*F!$B$97,IF(M239=98%,J239*K239*L239*F!$B$98,IF(M239=99%,J239*K239*L239*F!$B$99,IF(M239&gt;99%,J239*K239*L239*F!$B$100,))))))))))))))))))))))))))))))))))))))))))))))))))))))))+IF(Q239&lt;30%,0,IF(Q239&lt;35%,N239*O239*P239*F!$B$33,IF(Q239&lt;40%,N239*O239*P239*F!$B$38,IF(Q239&lt;45%,N239*O239*P239*F!$B$43,IF(Q239&lt;50%,N239*O239*P239*F!$B$48,IF(Q239=50%,N239*O239*P239*F!$B$50,IF(Q239=51%,N239*O239*P239*F!$B$51,IF(Q239=52%,N239*O239*P239*F!$B$52,IF(Q239=53%,N239*O239*P239*F!$B$53,IF(Q239=54%,N239*O239*P239*F!$B$54,IF(Q239=55%,N239*O239*P239*F!$B$55,IF(Q239=56%,N239*O239*P239*F!$B$56,IF(Q239=57%,N239*O239*P239*F!$B$57,IF(Q239=58%,N239*O239*P239*F!$B$58,IF(Q239=59%,N239*O239*P239*F!$B$59,IF(Q239=60%,N239*O239*P239*F!$B$60,IF(Q239=61%,N239*O239*P239*F!$B$61,IF(Q239=62%,N239*O239*P239*F!$B$62,IF(Q239=63%,N239*O239*P239*F!$B$63,IF(Q239=64%,N239*O239*P239*F!$B$64,IF(Q239=65%,N239*O239*P239*F!$B$65,IF(Q239=66%,N239*O239*P239*F!$B$66,IF(Q239=67%,N239*O239*P239*F!$B$67,IF(Q239=68%,N239*O239*P239*F!$B$68,IF(Q239=69%,N239*O239*P239*F!$B$69,IF(Q239=70%,N239*O239*P239*F!$B$70,IF(Q239=71%,N239*O239*P239*F!$B$71,IF(Q239=72%,N239*O239*P239*F!$B$72,IF(Q239=73%,N239*O239*P239*F!$B$73,IF(Q239=74%,N239*O239*P239*F!$B$74,IF(Q239=75%,N239*O239*P239*F!$B$75,IF(Q239=76%,N239*O239*P239*F!$B$76,IF(Q239=77%,N239*O239*P239*F!$B$77,IF(Q239=78%,N239*O239*P239*F!$B$78,IF(Q239=79%,N239*O239*P239*F!$B$79,IF(Q239=80%,N239*O239*P239*F!$B$80,IF(Q239=81%,N239*O239*P239*F!$B$81,IF(Q239=82%,N239*O239*P239*F!$B$82,IF(Q239=83%,N239*O239*P239*F!$B$83,IF(Q239=84%,N239*O239*P239*F!$B$84,IF(Q239=85%,N239*O239*P239*F!$B$85,IF(Q239=86%,N239*O239*P239*F!$B$86,IF(Q239=87%,N239*O239*P239*F!$B$87,IF(Q239=88%,N239*O239*P239*F!$B$88,IF(Q239=89%,N239*O239*P239*F!$B$89,IF(Q239=90%,N239*O239*P239*F!$B$90,IF(Q239=91%,N239*O239*P239*F!$B$91,IF(Q239=92%,N239*O239*P239*F!$B$92,IF(Q239=93%,N239*O239*P239*F!$B$93,IF(Q239=94%,N239*O239*P239*F!$B$94,IF(Q239=95%,N239*O239*P239*F!$B$95,IF(Q239=96%,N239*O239*P239*F!$B$96,IF(Q239=97%,N239*O239*P239*F!$B$97,IF(Q239=98%,N239*O239*P239*F!$B$98,IF(Q239=99%,N239*O239*P239*F!$B$99,IF(Q239&gt;99%,N239*O239*P239*F!$B$100,))))))))))))))))))))))))))))))))))))))))))))))))))))))))+IF(U239&lt;30%,0,IF(U239&lt;35%,R239*S239*T239*F!$B$33,IF(U239&lt;40%,R239*S239*T239*F!$B$38,IF(U239&lt;45%,R239*S239*T239*F!$B$43,IF(U239&lt;50%,R239*S239*T239*F!$B$48,IF(U239=50%,R239*S239*T239*F!$B$50,IF(U239=51%,R239*S239*T239*F!$B$51,IF(U239=52%,R239*S239*T239*F!$B$52,IF(U239=53%,R239*S239*T239*F!$B$53,IF(U239=54%,R239*S239*T239*F!$B$54,IF(U239=55%,R239*S239*T239*F!$B$55,IF(U239=56%,R239*S239*T239*F!$B$56,IF(U239=57%,R239*S239*T239*F!$B$57,IF(U239=58%,R239*S239*T239*F!$B$58,IF(U239=59%,R239*S239*T239*F!$B$59,IF(U239=60%,R239*S239*T239*F!$B$60,IF(U239=61%,R239*S239*T239*F!$B$61,IF(U239=62%,R239*S239*T239*F!$B$62,IF(U239=63%,R239*S239*T239*F!$B$63,IF(U239=64%,R239*S239*T239*F!$B$64,IF(U239=65%,R239*S239*T239*F!$B$65,IF(U239=66%,R239*S239*T239*F!$B$66,IF(U239=67%,R239*S239*T239*F!$B$67,IF(U239=68%,R239*S239*T239*F!$B$68,IF(U239=69%,R239*S239*T239*F!$B$69,IF(U239=70%,R239*S239*T239*F!$B$70,IF(U239=71%,R239*S239*T239*F!$B$71,IF(U239=72%,R239*S239*T239*F!$B$72,IF(U239=73%,R239*S239*T239*F!$B$73,IF(U239=74%,R239*S239*T239*F!$B$74,IF(U239=75%,R239*S239*T239*F!$B$75,IF(U239=76%,R239*S239*T239*F!$B$76,IF(U239=77%,R239*S239*T239*F!$B$77,IF(U239=78%,R239*S239*T239*F!$B$78,IF(U239=79%,R239*S239*T239*F!$B$79,IF(U239=80%,R239*S239*T239*F!$B$80,IF(U239=81%,R239*S239*T239*F!$B$81,IF(U239=82%,R239*S239*T239*F!$B$82,IF(U239=83%,R239*S239*T239*F!$B$83,IF(U239=84%,R239*S239*T239*F!$B$84,IF(U239=85%,R239*S239*T239*F!$B$85,IF(U239=86%,R239*S239*T239*F!$B$86,IF(U239=87%,R239*S239*T239*F!$B$87,IF(U239=88%,R239*S239*T239*F!$B$88,IF(U239=89%,R239*S239*T239*F!$B$89,IF(U239=90%,R239*S239*T239*F!$B$90,IF(U239=91%,R239*S239*T239*F!$B$91,IF(U239=92%,R239*S239*T239*F!$B$92,IF(U239=93%,R239*S239*T239*F!$B$93,IF(U239=94%,R239*S239*T239*F!$B$94,IF(U239=95%,R239*S239*T239*F!$B$95,IF(U239=96%,R239*S239*T239*F!$B$96,IF(U239=97%,R239*S239*T239*F!$B$97,IF(U239=98%,R239*S239*T239*F!$B$98,IF(U239=99%,R239*S239*T239*F!$B$99,IF(U239&gt;99%,R239*S239*T239*F!$B$100)))))))))))))))))))))))))))))))))))))))))))))))))))))))))*IF(ISNUMBER(E239),E239,1)*IF(ISNUMBER(D239),D239,1)</f>
        <v>0</v>
      </c>
      <c r="AA239" s="6">
        <f>G239*H239+K239*L239+O239*P239+S239*T239</f>
        <v>0</v>
      </c>
      <c r="AB239" s="115">
        <f>(H239*(IF(I239&lt;45%,0.5,IF(I239&lt;55%,0.8,IF(I239&lt;65%,0.9,IF(I239&lt;75%,1,IF(I239&lt;85%,1.1,1.2))))))+L239*(IF(M239&lt;45%,0.5,IF(M239&lt;55%,0.8,IF(M239&lt;65%,0.9,IF(M239&lt;75%,1,IF(M239&lt;85%,1.1,1.2))))))+P239*(IF(Q239&lt;45%,0.5,IF(Q239&lt;55%,0.8,IF(Q239&lt;65%,0.9,IF(Q239&lt;75%,1,IF(Q239&lt;85%,1.1,1.2))))))+T239*(IF(U239&lt;45%,0.5,IF(U239&lt;55%,0.8,IF(U239&lt;65%,0.9,IF(U239&lt;75%,1,IF(U239&lt;85%,1.1,1.2)))))))*IF(D239&gt;=0.8,6,IF(D239&lt;=0.4,1.5,3))</f>
        <v>0</v>
      </c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</row>
    <row r="240" spans="1:62" x14ac:dyDescent="0.25">
      <c r="A240" s="1125"/>
      <c r="B240" s="61" t="str">
        <f t="shared" ref="B240:E240" si="512">IF(B178="","",B178)</f>
        <v/>
      </c>
      <c r="C240" s="62" t="str">
        <f t="shared" si="512"/>
        <v/>
      </c>
      <c r="D240" s="63">
        <f t="shared" si="507"/>
        <v>0</v>
      </c>
      <c r="E240" s="64" t="str">
        <f t="shared" si="512"/>
        <v/>
      </c>
      <c r="F240" s="150"/>
      <c r="G240" s="151"/>
      <c r="H240" s="151"/>
      <c r="I240" s="102">
        <f t="shared" si="502"/>
        <v>0</v>
      </c>
      <c r="J240" s="150"/>
      <c r="K240" s="100"/>
      <c r="L240" s="100"/>
      <c r="M240" s="102">
        <f t="shared" si="503"/>
        <v>0</v>
      </c>
      <c r="N240" s="150"/>
      <c r="O240" s="100"/>
      <c r="P240" s="100"/>
      <c r="Q240" s="102">
        <f t="shared" si="504"/>
        <v>0</v>
      </c>
      <c r="R240" s="150"/>
      <c r="S240" s="100"/>
      <c r="T240" s="100"/>
      <c r="U240" s="101">
        <f t="shared" si="505"/>
        <v>0</v>
      </c>
      <c r="V240" s="110">
        <f t="shared" si="508"/>
        <v>0</v>
      </c>
      <c r="W240" s="111">
        <f t="shared" si="509"/>
        <v>0</v>
      </c>
      <c r="X240" s="53">
        <f>ROUND(IFERROR((W240/(Y240*IF(ISNUMBER(E240),E240,1))),0),2)</f>
        <v>0</v>
      </c>
      <c r="Y240" s="90" t="str">
        <f>IF(ISNUMBER(Y178), Y178+(Y178*$Y$187),"")</f>
        <v/>
      </c>
      <c r="Z240" s="5">
        <f>(IF(I240&lt;30%,0,IF(I240&lt;35%,F240*G240*H240*F!$B$33,IF(I240&lt;40%,F240*G240*H240*F!$B$38,IF(I240&lt;45%,F240*G240*H240*F!$B$43,IF(I240&lt;50%,F240*G240*H240*F!$B$48,IF(I240=50%,F240*G240*H240*F!$B$50,IF(I240=51%,F240*G240*H240*F!$B$51,IF(I240=52%,F240*G240*H240*F!$B$52,IF(I240=53%,F240*G240*H240*F!$B$53,IF(I240=54%,F240*G240*H240*F!$B$54,IF(I240=55%,F240*G240*H240*F!$B$55,IF(I240=56%,F240*G240*H240*F!$B$56,IF(I240=57%,F240*G240*H240*F!$B$57,IF(I240=58%,F240*G240*H240*F!$B$58,IF(I240=59%,F240*G240*H240*F!$B$59,IF(I240=60%,F240*G240*H240*F!$B$60,IF(I240=61%,F240*G240*H240*F!$B$61,IF(I240=62%,F240*G240*H240*F!$B$62,IF(I240=63%,F240*G240*H240*F!$B$63,IF(I240=64%,F240*G240*H240*F!$B$64,IF(I240=65%,F240*G240*H240*F!$B$65,IF(I240=66%,F240*G240*H240*F!$B$66,IF(I240=67%,F240*G240*H240*F!$B$67,IF(I240=68%,F240*G240*H240*F!$B$68,IF(I240=69%,F240*G240*H240*F!$B$69,IF(I240=70%,F240*G240*H240*F!$B$70,IF(I240=71%,F240*G240*H240*F!$B$71,IF(I240=72%,F240*G240*H240*F!$B$72,IF(I240=73%,F240*G240*H240*F!$B$73,IF(I240=74%,F240*G240*H240*F!$B$74,IF(I240=75%,F240*G240*H240*F!$B$75,IF(I240=76%,F240*G240*H240*F!$B$76,IF(I240=77%,F240*G240*H240*F!$B$77,IF(I240=78%,F240*G240*H240*F!$B$78,IF(I240=79%,F240*G240*H240*F!$B$79,IF(I240=80%,F240*G240*H240*F!$B$80,IF(I240=81%,F240*G240*H240*F!$B$81,IF(I240=82%,F240*G240*H240*F!$B$82,IF(I240=83%,F240*G240*H240*F!$B$83,IF(I240=84%,F240*G240*H240*F!$B$84,IF(I240=85%,F240*G240*H240*F!$B$85,IF(I240=86%,F240*G240*H240*F!$B$86,IF(I240=87%,F240*G240*H240*F!$B$87,IF(I240=88%,F240*G240*H240*F!$B$88,IF(I240=89%,F240*G240*H240*F!$B$89,IF(I240=90%,F240*G240*H240*F!$B$90,IF(I240=91%,F240*G240*H240*F!$B$91,IF(I240=92%,F240*G240*H240*F!$B$92,IF(I240=93%,F240*G240*H240*F!$B$93,IF(I240=94%,F240*G240*H240*F!$B$94,IF(I240=95%,F240*G240*H240*F!$B$95,IF(I240=96%,F240*G240*H240*F!$B$96,IF(I240=97%,F240*G240*H240*F!$B$97,IF(I240=98%,F240*G240*H240*F!$B$98,IF(I240=99%,F240*G240*H240*F!$B$99,IF(I240&gt;99%,F240*G240*H240*F!$B$100,))))))))))))))))))))))))))))))))))))))))))))))))))))))))+IF(M240&lt;30%,0,IF(M240&lt;35%,J240*K240*L240*F!$B$33,IF(M240&lt;40%,J240*K240*L240*F!$B$38,IF(M240&lt;45%,J240*K240*L240*F!$B$43,IF(M240&lt;50%,J240*K240*L240*F!$B$48,IF(M240=50%,J240*K240*L240*F!$B$50,IF(M240=51%,J240*K240*L240*F!$B$51,IF(M240=52%,J240*K240*L240*F!$B$52,IF(M240=53%,J240*K240*L240*F!$B$53,IF(M240=54%,J240*K240*L240*F!$B$54,IF(M240=55%,J240*K240*L240*F!$B$55,IF(M240=56%,J240*K240*L240*F!$B$56,IF(M240=57%,J240*K240*L240*F!$B$57,IF(M240=58%,J240*K240*L240*F!$B$58,IF(M240=59%,J240*K240*L240*F!$B$59,IF(M240=60%,J240*K240*L240*F!$B$60,IF(M240=61%,J240*K240*L240*F!$B$61,IF(M240=62%,J240*K240*L240*F!$B$62,IF(M240=63%,J240*K240*L240*F!$B$63,IF(M240=64%,J240*K240*L240*F!$B$64,IF(M240=65%,J240*K240*L240*F!$B$65,IF(M240=66%,J240*K240*L240*F!$B$66,IF(M240=67%,J240*K240*L240*F!$B$67,IF(M240=68%,J240*K240*L240*F!$B$68,IF(M240=69%,J240*K240*L240*F!$B$69,IF(M240=70%,J240*K240*L240*F!$B$70,IF(M240=71%,J240*K240*L240*F!$B$71,IF(M240=72%,J240*K240*L240*F!$B$72,IF(M240=73%,J240*K240*L240*F!$B$73,IF(M240=74%,J240*K240*L240*F!$B$74,IF(M240=75%,J240*K240*L240*F!$B$75,IF(M240=76%,J240*K240*L240*F!$B$76,IF(M240=77%,J240*K240*L240*F!$B$77,IF(M240=78%,J240*K240*L240*F!$B$78,IF(M240=79%,J240*K240*L240*F!$B$79,IF(M240=80%,J240*K240*L240*F!$B$80,IF(M240=81%,J240*K240*L240*F!$B$81,IF(M240=82%,J240*K240*L240*F!$B$82,IF(M240=83%,J240*K240*L240*F!$B$83,IF(M240=84%,J240*K240*L240*F!$B$84,IF(M240=85%,J240*K240*L240*F!$B$85,IF(M240=86%,J240*K240*L240*F!$B$86,IF(M240=87%,J240*K240*L240*F!$B$87,IF(M240=88%,J240*K240*L240*F!$B$88,IF(M240=89%,J240*K240*L240*F!$B$89,IF(M240=90%,J240*K240*L240*F!$B$90,IF(M240=91%,J240*K240*L240*F!$B$91,IF(M240=92%,J240*K240*L240*F!$B$92,IF(M240=93%,J240*K240*L240*F!$B$93,IF(M240=94%,J240*K240*L240*F!$B$94,IF(M240=95%,J240*K240*L240*F!$B$95,IF(M240=96%,J240*K240*L240*F!$B$96,IF(M240=97%,J240*K240*L240*F!$B$97,IF(M240=98%,J240*K240*L240*F!$B$98,IF(M240=99%,J240*K240*L240*F!$B$99,IF(M240&gt;99%,J240*K240*L240*F!$B$100,))))))))))))))))))))))))))))))))))))))))))))))))))))))))+IF(Q240&lt;30%,0,IF(Q240&lt;35%,N240*O240*P240*F!$B$33,IF(Q240&lt;40%,N240*O240*P240*F!$B$38,IF(Q240&lt;45%,N240*O240*P240*F!$B$43,IF(Q240&lt;50%,N240*O240*P240*F!$B$48,IF(Q240=50%,N240*O240*P240*F!$B$50,IF(Q240=51%,N240*O240*P240*F!$B$51,IF(Q240=52%,N240*O240*P240*F!$B$52,IF(Q240=53%,N240*O240*P240*F!$B$53,IF(Q240=54%,N240*O240*P240*F!$B$54,IF(Q240=55%,N240*O240*P240*F!$B$55,IF(Q240=56%,N240*O240*P240*F!$B$56,IF(Q240=57%,N240*O240*P240*F!$B$57,IF(Q240=58%,N240*O240*P240*F!$B$58,IF(Q240=59%,N240*O240*P240*F!$B$59,IF(Q240=60%,N240*O240*P240*F!$B$60,IF(Q240=61%,N240*O240*P240*F!$B$61,IF(Q240=62%,N240*O240*P240*F!$B$62,IF(Q240=63%,N240*O240*P240*F!$B$63,IF(Q240=64%,N240*O240*P240*F!$B$64,IF(Q240=65%,N240*O240*P240*F!$B$65,IF(Q240=66%,N240*O240*P240*F!$B$66,IF(Q240=67%,N240*O240*P240*F!$B$67,IF(Q240=68%,N240*O240*P240*F!$B$68,IF(Q240=69%,N240*O240*P240*F!$B$69,IF(Q240=70%,N240*O240*P240*F!$B$70,IF(Q240=71%,N240*O240*P240*F!$B$71,IF(Q240=72%,N240*O240*P240*F!$B$72,IF(Q240=73%,N240*O240*P240*F!$B$73,IF(Q240=74%,N240*O240*P240*F!$B$74,IF(Q240=75%,N240*O240*P240*F!$B$75,IF(Q240=76%,N240*O240*P240*F!$B$76,IF(Q240=77%,N240*O240*P240*F!$B$77,IF(Q240=78%,N240*O240*P240*F!$B$78,IF(Q240=79%,N240*O240*P240*F!$B$79,IF(Q240=80%,N240*O240*P240*F!$B$80,IF(Q240=81%,N240*O240*P240*F!$B$81,IF(Q240=82%,N240*O240*P240*F!$B$82,IF(Q240=83%,N240*O240*P240*F!$B$83,IF(Q240=84%,N240*O240*P240*F!$B$84,IF(Q240=85%,N240*O240*P240*F!$B$85,IF(Q240=86%,N240*O240*P240*F!$B$86,IF(Q240=87%,N240*O240*P240*F!$B$87,IF(Q240=88%,N240*O240*P240*F!$B$88,IF(Q240=89%,N240*O240*P240*F!$B$89,IF(Q240=90%,N240*O240*P240*F!$B$90,IF(Q240=91%,N240*O240*P240*F!$B$91,IF(Q240=92%,N240*O240*P240*F!$B$92,IF(Q240=93%,N240*O240*P240*F!$B$93,IF(Q240=94%,N240*O240*P240*F!$B$94,IF(Q240=95%,N240*O240*P240*F!$B$95,IF(Q240=96%,N240*O240*P240*F!$B$96,IF(Q240=97%,N240*O240*P240*F!$B$97,IF(Q240=98%,N240*O240*P240*F!$B$98,IF(Q240=99%,N240*O240*P240*F!$B$99,IF(Q240&gt;99%,N240*O240*P240*F!$B$100,))))))))))))))))))))))))))))))))))))))))))))))))))))))))+IF(U240&lt;30%,0,IF(U240&lt;35%,R240*S240*T240*F!$B$33,IF(U240&lt;40%,R240*S240*T240*F!$B$38,IF(U240&lt;45%,R240*S240*T240*F!$B$43,IF(U240&lt;50%,R240*S240*T240*F!$B$48,IF(U240=50%,R240*S240*T240*F!$B$50,IF(U240=51%,R240*S240*T240*F!$B$51,IF(U240=52%,R240*S240*T240*F!$B$52,IF(U240=53%,R240*S240*T240*F!$B$53,IF(U240=54%,R240*S240*T240*F!$B$54,IF(U240=55%,R240*S240*T240*F!$B$55,IF(U240=56%,R240*S240*T240*F!$B$56,IF(U240=57%,R240*S240*T240*F!$B$57,IF(U240=58%,R240*S240*T240*F!$B$58,IF(U240=59%,R240*S240*T240*F!$B$59,IF(U240=60%,R240*S240*T240*F!$B$60,IF(U240=61%,R240*S240*T240*F!$B$61,IF(U240=62%,R240*S240*T240*F!$B$62,IF(U240=63%,R240*S240*T240*F!$B$63,IF(U240=64%,R240*S240*T240*F!$B$64,IF(U240=65%,R240*S240*T240*F!$B$65,IF(U240=66%,R240*S240*T240*F!$B$66,IF(U240=67%,R240*S240*T240*F!$B$67,IF(U240=68%,R240*S240*T240*F!$B$68,IF(U240=69%,R240*S240*T240*F!$B$69,IF(U240=70%,R240*S240*T240*F!$B$70,IF(U240=71%,R240*S240*T240*F!$B$71,IF(U240=72%,R240*S240*T240*F!$B$72,IF(U240=73%,R240*S240*T240*F!$B$73,IF(U240=74%,R240*S240*T240*F!$B$74,IF(U240=75%,R240*S240*T240*F!$B$75,IF(U240=76%,R240*S240*T240*F!$B$76,IF(U240=77%,R240*S240*T240*F!$B$77,IF(U240=78%,R240*S240*T240*F!$B$78,IF(U240=79%,R240*S240*T240*F!$B$79,IF(U240=80%,R240*S240*T240*F!$B$80,IF(U240=81%,R240*S240*T240*F!$B$81,IF(U240=82%,R240*S240*T240*F!$B$82,IF(U240=83%,R240*S240*T240*F!$B$83,IF(U240=84%,R240*S240*T240*F!$B$84,IF(U240=85%,R240*S240*T240*F!$B$85,IF(U240=86%,R240*S240*T240*F!$B$86,IF(U240=87%,R240*S240*T240*F!$B$87,IF(U240=88%,R240*S240*T240*F!$B$88,IF(U240=89%,R240*S240*T240*F!$B$89,IF(U240=90%,R240*S240*T240*F!$B$90,IF(U240=91%,R240*S240*T240*F!$B$91,IF(U240=92%,R240*S240*T240*F!$B$92,IF(U240=93%,R240*S240*T240*F!$B$93,IF(U240=94%,R240*S240*T240*F!$B$94,IF(U240=95%,R240*S240*T240*F!$B$95,IF(U240=96%,R240*S240*T240*F!$B$96,IF(U240=97%,R240*S240*T240*F!$B$97,IF(U240=98%,R240*S240*T240*F!$B$98,IF(U240=99%,R240*S240*T240*F!$B$99,IF(U240&gt;99%,R240*S240*T240*F!$B$100)))))))))))))))))))))))))))))))))))))))))))))))))))))))))*IF(ISNUMBER(E240),E240,1)*IF(ISNUMBER(D240),D240,1)</f>
        <v>0</v>
      </c>
      <c r="AA240" s="5">
        <f>G240*H240+K240*L240+O240*P240+S240*T240</f>
        <v>0</v>
      </c>
      <c r="AB240" s="112">
        <f>(H240*(IF(I240&lt;45%,0.5,IF(I240&lt;55%,0.8,IF(I240&lt;65%,0.9,IF(I240&lt;75%,1,IF(I240&lt;85%,1.1,1.2))))))+L240*(IF(M240&lt;45%,0.5,IF(M240&lt;55%,0.8,IF(M240&lt;65%,0.9,IF(M240&lt;75%,1,IF(M240&lt;85%,1.1,1.2))))))+P240*(IF(Q240&lt;45%,0.5,IF(Q240&lt;55%,0.8,IF(Q240&lt;65%,0.9,IF(Q240&lt;75%,1,IF(Q240&lt;85%,1.1,1.2))))))+T240*(IF(U240&lt;45%,0.5,IF(U240&lt;55%,0.8,IF(U240&lt;65%,0.9,IF(U240&lt;75%,1,IF(U240&lt;85%,1.1,1.2)))))))*IF(D240&gt;=0.8,6,IF(D240&lt;=0.4,1.5,3))</f>
        <v>0</v>
      </c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</row>
    <row r="241" spans="1:62" x14ac:dyDescent="0.25">
      <c r="A241" s="1125"/>
      <c r="B241" s="61" t="str">
        <f t="shared" ref="B241:E241" si="513">IF(B179="","",B179)</f>
        <v/>
      </c>
      <c r="C241" s="62" t="str">
        <f t="shared" si="513"/>
        <v/>
      </c>
      <c r="D241" s="63">
        <f t="shared" si="507"/>
        <v>0</v>
      </c>
      <c r="E241" s="64" t="str">
        <f t="shared" si="513"/>
        <v/>
      </c>
      <c r="F241" s="152"/>
      <c r="G241" s="153"/>
      <c r="H241" s="153"/>
      <c r="I241" s="95">
        <f t="shared" si="502"/>
        <v>0</v>
      </c>
      <c r="J241" s="152"/>
      <c r="K241" s="94"/>
      <c r="L241" s="94"/>
      <c r="M241" s="95">
        <f t="shared" si="503"/>
        <v>0</v>
      </c>
      <c r="N241" s="152"/>
      <c r="O241" s="94"/>
      <c r="P241" s="94"/>
      <c r="Q241" s="95">
        <f t="shared" si="504"/>
        <v>0</v>
      </c>
      <c r="R241" s="152"/>
      <c r="S241" s="94"/>
      <c r="T241" s="94"/>
      <c r="U241" s="93">
        <f t="shared" si="505"/>
        <v>0</v>
      </c>
      <c r="V241" s="113">
        <f t="shared" si="508"/>
        <v>0</v>
      </c>
      <c r="W241" s="114">
        <f t="shared" si="509"/>
        <v>0</v>
      </c>
      <c r="X241" s="36">
        <f t="shared" ref="X241" si="514">ROUND(IFERROR((W241/(Y241*IF(ISNUMBER(E241),E241,1))),0),2)</f>
        <v>0</v>
      </c>
      <c r="Y241" s="90" t="str">
        <f t="shared" si="392"/>
        <v/>
      </c>
      <c r="Z241" s="6">
        <f>(IF(I241&lt;30%,0,IF(I241&lt;35%,F241*G241*H241*F!$B$33,IF(I241&lt;40%,F241*G241*H241*F!$B$38,IF(I241&lt;45%,F241*G241*H241*F!$B$43,IF(I241&lt;50%,F241*G241*H241*F!$B$48,IF(I241=50%,F241*G241*H241*F!$B$50,IF(I241=51%,F241*G241*H241*F!$B$51,IF(I241=52%,F241*G241*H241*F!$B$52,IF(I241=53%,F241*G241*H241*F!$B$53,IF(I241=54%,F241*G241*H241*F!$B$54,IF(I241=55%,F241*G241*H241*F!$B$55,IF(I241=56%,F241*G241*H241*F!$B$56,IF(I241=57%,F241*G241*H241*F!$B$57,IF(I241=58%,F241*G241*H241*F!$B$58,IF(I241=59%,F241*G241*H241*F!$B$59,IF(I241=60%,F241*G241*H241*F!$B$60,IF(I241=61%,F241*G241*H241*F!$B$61,IF(I241=62%,F241*G241*H241*F!$B$62,IF(I241=63%,F241*G241*H241*F!$B$63,IF(I241=64%,F241*G241*H241*F!$B$64,IF(I241=65%,F241*G241*H241*F!$B$65,IF(I241=66%,F241*G241*H241*F!$B$66,IF(I241=67%,F241*G241*H241*F!$B$67,IF(I241=68%,F241*G241*H241*F!$B$68,IF(I241=69%,F241*G241*H241*F!$B$69,IF(I241=70%,F241*G241*H241*F!$B$70,IF(I241=71%,F241*G241*H241*F!$B$71,IF(I241=72%,F241*G241*H241*F!$B$72,IF(I241=73%,F241*G241*H241*F!$B$73,IF(I241=74%,F241*G241*H241*F!$B$74,IF(I241=75%,F241*G241*H241*F!$B$75,IF(I241=76%,F241*G241*H241*F!$B$76,IF(I241=77%,F241*G241*H241*F!$B$77,IF(I241=78%,F241*G241*H241*F!$B$78,IF(I241=79%,F241*G241*H241*F!$B$79,IF(I241=80%,F241*G241*H241*F!$B$80,IF(I241=81%,F241*G241*H241*F!$B$81,IF(I241=82%,F241*G241*H241*F!$B$82,IF(I241=83%,F241*G241*H241*F!$B$83,IF(I241=84%,F241*G241*H241*F!$B$84,IF(I241=85%,F241*G241*H241*F!$B$85,IF(I241=86%,F241*G241*H241*F!$B$86,IF(I241=87%,F241*G241*H241*F!$B$87,IF(I241=88%,F241*G241*H241*F!$B$88,IF(I241=89%,F241*G241*H241*F!$B$89,IF(I241=90%,F241*G241*H241*F!$B$90,IF(I241=91%,F241*G241*H241*F!$B$91,IF(I241=92%,F241*G241*H241*F!$B$92,IF(I241=93%,F241*G241*H241*F!$B$93,IF(I241=94%,F241*G241*H241*F!$B$94,IF(I241=95%,F241*G241*H241*F!$B$95,IF(I241=96%,F241*G241*H241*F!$B$96,IF(I241=97%,F241*G241*H241*F!$B$97,IF(I241=98%,F241*G241*H241*F!$B$98,IF(I241=99%,F241*G241*H241*F!$B$99,IF(I241&gt;99%,F241*G241*H241*F!$B$100,))))))))))))))))))))))))))))))))))))))))))))))))))))))))+IF(M241&lt;30%,0,IF(M241&lt;35%,J241*K241*L241*F!$B$33,IF(M241&lt;40%,J241*K241*L241*F!$B$38,IF(M241&lt;45%,J241*K241*L241*F!$B$43,IF(M241&lt;50%,J241*K241*L241*F!$B$48,IF(M241=50%,J241*K241*L241*F!$B$50,IF(M241=51%,J241*K241*L241*F!$B$51,IF(M241=52%,J241*K241*L241*F!$B$52,IF(M241=53%,J241*K241*L241*F!$B$53,IF(M241=54%,J241*K241*L241*F!$B$54,IF(M241=55%,J241*K241*L241*F!$B$55,IF(M241=56%,J241*K241*L241*F!$B$56,IF(M241=57%,J241*K241*L241*F!$B$57,IF(M241=58%,J241*K241*L241*F!$B$58,IF(M241=59%,J241*K241*L241*F!$B$59,IF(M241=60%,J241*K241*L241*F!$B$60,IF(M241=61%,J241*K241*L241*F!$B$61,IF(M241=62%,J241*K241*L241*F!$B$62,IF(M241=63%,J241*K241*L241*F!$B$63,IF(M241=64%,J241*K241*L241*F!$B$64,IF(M241=65%,J241*K241*L241*F!$B$65,IF(M241=66%,J241*K241*L241*F!$B$66,IF(M241=67%,J241*K241*L241*F!$B$67,IF(M241=68%,J241*K241*L241*F!$B$68,IF(M241=69%,J241*K241*L241*F!$B$69,IF(M241=70%,J241*K241*L241*F!$B$70,IF(M241=71%,J241*K241*L241*F!$B$71,IF(M241=72%,J241*K241*L241*F!$B$72,IF(M241=73%,J241*K241*L241*F!$B$73,IF(M241=74%,J241*K241*L241*F!$B$74,IF(M241=75%,J241*K241*L241*F!$B$75,IF(M241=76%,J241*K241*L241*F!$B$76,IF(M241=77%,J241*K241*L241*F!$B$77,IF(M241=78%,J241*K241*L241*F!$B$78,IF(M241=79%,J241*K241*L241*F!$B$79,IF(M241=80%,J241*K241*L241*F!$B$80,IF(M241=81%,J241*K241*L241*F!$B$81,IF(M241=82%,J241*K241*L241*F!$B$82,IF(M241=83%,J241*K241*L241*F!$B$83,IF(M241=84%,J241*K241*L241*F!$B$84,IF(M241=85%,J241*K241*L241*F!$B$85,IF(M241=86%,J241*K241*L241*F!$B$86,IF(M241=87%,J241*K241*L241*F!$B$87,IF(M241=88%,J241*K241*L241*F!$B$88,IF(M241=89%,J241*K241*L241*F!$B$89,IF(M241=90%,J241*K241*L241*F!$B$90,IF(M241=91%,J241*K241*L241*F!$B$91,IF(M241=92%,J241*K241*L241*F!$B$92,IF(M241=93%,J241*K241*L241*F!$B$93,IF(M241=94%,J241*K241*L241*F!$B$94,IF(M241=95%,J241*K241*L241*F!$B$95,IF(M241=96%,J241*K241*L241*F!$B$96,IF(M241=97%,J241*K241*L241*F!$B$97,IF(M241=98%,J241*K241*L241*F!$B$98,IF(M241=99%,J241*K241*L241*F!$B$99,IF(M241&gt;99%,J241*K241*L241*F!$B$100,))))))))))))))))))))))))))))))))))))))))))))))))))))))))+IF(Q241&lt;30%,0,IF(Q241&lt;35%,N241*O241*P241*F!$B$33,IF(Q241&lt;40%,N241*O241*P241*F!$B$38,IF(Q241&lt;45%,N241*O241*P241*F!$B$43,IF(Q241&lt;50%,N241*O241*P241*F!$B$48,IF(Q241=50%,N241*O241*P241*F!$B$50,IF(Q241=51%,N241*O241*P241*F!$B$51,IF(Q241=52%,N241*O241*P241*F!$B$52,IF(Q241=53%,N241*O241*P241*F!$B$53,IF(Q241=54%,N241*O241*P241*F!$B$54,IF(Q241=55%,N241*O241*P241*F!$B$55,IF(Q241=56%,N241*O241*P241*F!$B$56,IF(Q241=57%,N241*O241*P241*F!$B$57,IF(Q241=58%,N241*O241*P241*F!$B$58,IF(Q241=59%,N241*O241*P241*F!$B$59,IF(Q241=60%,N241*O241*P241*F!$B$60,IF(Q241=61%,N241*O241*P241*F!$B$61,IF(Q241=62%,N241*O241*P241*F!$B$62,IF(Q241=63%,N241*O241*P241*F!$B$63,IF(Q241=64%,N241*O241*P241*F!$B$64,IF(Q241=65%,N241*O241*P241*F!$B$65,IF(Q241=66%,N241*O241*P241*F!$B$66,IF(Q241=67%,N241*O241*P241*F!$B$67,IF(Q241=68%,N241*O241*P241*F!$B$68,IF(Q241=69%,N241*O241*P241*F!$B$69,IF(Q241=70%,N241*O241*P241*F!$B$70,IF(Q241=71%,N241*O241*P241*F!$B$71,IF(Q241=72%,N241*O241*P241*F!$B$72,IF(Q241=73%,N241*O241*P241*F!$B$73,IF(Q241=74%,N241*O241*P241*F!$B$74,IF(Q241=75%,N241*O241*P241*F!$B$75,IF(Q241=76%,N241*O241*P241*F!$B$76,IF(Q241=77%,N241*O241*P241*F!$B$77,IF(Q241=78%,N241*O241*P241*F!$B$78,IF(Q241=79%,N241*O241*P241*F!$B$79,IF(Q241=80%,N241*O241*P241*F!$B$80,IF(Q241=81%,N241*O241*P241*F!$B$81,IF(Q241=82%,N241*O241*P241*F!$B$82,IF(Q241=83%,N241*O241*P241*F!$B$83,IF(Q241=84%,N241*O241*P241*F!$B$84,IF(Q241=85%,N241*O241*P241*F!$B$85,IF(Q241=86%,N241*O241*P241*F!$B$86,IF(Q241=87%,N241*O241*P241*F!$B$87,IF(Q241=88%,N241*O241*P241*F!$B$88,IF(Q241=89%,N241*O241*P241*F!$B$89,IF(Q241=90%,N241*O241*P241*F!$B$90,IF(Q241=91%,N241*O241*P241*F!$B$91,IF(Q241=92%,N241*O241*P241*F!$B$92,IF(Q241=93%,N241*O241*P241*F!$B$93,IF(Q241=94%,N241*O241*P241*F!$B$94,IF(Q241=95%,N241*O241*P241*F!$B$95,IF(Q241=96%,N241*O241*P241*F!$B$96,IF(Q241=97%,N241*O241*P241*F!$B$97,IF(Q241=98%,N241*O241*P241*F!$B$98,IF(Q241=99%,N241*O241*P241*F!$B$99,IF(Q241&gt;99%,N241*O241*P241*F!$B$100,))))))))))))))))))))))))))))))))))))))))))))))))))))))))+IF(U241&lt;30%,0,IF(U241&lt;35%,R241*S241*T241*F!$B$33,IF(U241&lt;40%,R241*S241*T241*F!$B$38,IF(U241&lt;45%,R241*S241*T241*F!$B$43,IF(U241&lt;50%,R241*S241*T241*F!$B$48,IF(U241=50%,R241*S241*T241*F!$B$50,IF(U241=51%,R241*S241*T241*F!$B$51,IF(U241=52%,R241*S241*T241*F!$B$52,IF(U241=53%,R241*S241*T241*F!$B$53,IF(U241=54%,R241*S241*T241*F!$B$54,IF(U241=55%,R241*S241*T241*F!$B$55,IF(U241=56%,R241*S241*T241*F!$B$56,IF(U241=57%,R241*S241*T241*F!$B$57,IF(U241=58%,R241*S241*T241*F!$B$58,IF(U241=59%,R241*S241*T241*F!$B$59,IF(U241=60%,R241*S241*T241*F!$B$60,IF(U241=61%,R241*S241*T241*F!$B$61,IF(U241=62%,R241*S241*T241*F!$B$62,IF(U241=63%,R241*S241*T241*F!$B$63,IF(U241=64%,R241*S241*T241*F!$B$64,IF(U241=65%,R241*S241*T241*F!$B$65,IF(U241=66%,R241*S241*T241*F!$B$66,IF(U241=67%,R241*S241*T241*F!$B$67,IF(U241=68%,R241*S241*T241*F!$B$68,IF(U241=69%,R241*S241*T241*F!$B$69,IF(U241=70%,R241*S241*T241*F!$B$70,IF(U241=71%,R241*S241*T241*F!$B$71,IF(U241=72%,R241*S241*T241*F!$B$72,IF(U241=73%,R241*S241*T241*F!$B$73,IF(U241=74%,R241*S241*T241*F!$B$74,IF(U241=75%,R241*S241*T241*F!$B$75,IF(U241=76%,R241*S241*T241*F!$B$76,IF(U241=77%,R241*S241*T241*F!$B$77,IF(U241=78%,R241*S241*T241*F!$B$78,IF(U241=79%,R241*S241*T241*F!$B$79,IF(U241=80%,R241*S241*T241*F!$B$80,IF(U241=81%,R241*S241*T241*F!$B$81,IF(U241=82%,R241*S241*T241*F!$B$82,IF(U241=83%,R241*S241*T241*F!$B$83,IF(U241=84%,R241*S241*T241*F!$B$84,IF(U241=85%,R241*S241*T241*F!$B$85,IF(U241=86%,R241*S241*T241*F!$B$86,IF(U241=87%,R241*S241*T241*F!$B$87,IF(U241=88%,R241*S241*T241*F!$B$88,IF(U241=89%,R241*S241*T241*F!$B$89,IF(U241=90%,R241*S241*T241*F!$B$90,IF(U241=91%,R241*S241*T241*F!$B$91,IF(U241=92%,R241*S241*T241*F!$B$92,IF(U241=93%,R241*S241*T241*F!$B$93,IF(U241=94%,R241*S241*T241*F!$B$94,IF(U241=95%,R241*S241*T241*F!$B$95,IF(U241=96%,R241*S241*T241*F!$B$96,IF(U241=97%,R241*S241*T241*F!$B$97,IF(U241=98%,R241*S241*T241*F!$B$98,IF(U241=99%,R241*S241*T241*F!$B$99,IF(U241&gt;99%,R241*S241*T241*F!$B$100)))))))))))))))))))))))))))))))))))))))))))))))))))))))))*IF(ISNUMBER(E241),E241,1)*IF(ISNUMBER(D241),D241,1)</f>
        <v>0</v>
      </c>
      <c r="AA241" s="6">
        <f>G241*H241+K241*L241+O241*P241+S241*T241</f>
        <v>0</v>
      </c>
      <c r="AB241" s="115">
        <f>(H241*(IF(I241&lt;45%,0.5,IF(I241&lt;55%,0.8,IF(I241&lt;65%,0.9,IF(I241&lt;75%,1,IF(I241&lt;85%,1.1,1.2))))))+L241*(IF(M241&lt;45%,0.5,IF(M241&lt;55%,0.8,IF(M241&lt;65%,0.9,IF(M241&lt;75%,1,IF(M241&lt;85%,1.1,1.2))))))+P241*(IF(Q241&lt;45%,0.5,IF(Q241&lt;55%,0.8,IF(Q241&lt;65%,0.9,IF(Q241&lt;75%,1,IF(Q241&lt;85%,1.1,1.2))))))+T241*(IF(U241&lt;45%,0.5,IF(U241&lt;55%,0.8,IF(U241&lt;65%,0.9,IF(U241&lt;75%,1,IF(U241&lt;85%,1.1,1.2)))))))*IF(D241&gt;=0.8,6,IF(D241&lt;=0.4,1.5,3))</f>
        <v>0</v>
      </c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</row>
    <row r="242" spans="1:62" x14ac:dyDescent="0.25">
      <c r="A242" s="1125"/>
      <c r="B242" s="61"/>
      <c r="C242" s="62"/>
      <c r="D242" s="134">
        <f>ROUND(IFERROR((D237*(G237*H237+K237*L237+O237*P237+S237*T237)+D238*(G238*H238+K238*L238+O238*P238+S238*T238)+D239*(G239*H239+K239*L239+O239*P239+S239*T239)+D240*(G240*H240+K240*L240+O240*P240+S240*T240)+D241*(G241*H241+K241*L241+O241*P241+S241*T241))/((G237*H237+K237*L237+O237*P237+S237*T237)+(G238*H238+K238*L238+O238*P238+S238*T238)+(G239*H239+K239*L239+O239*P239+S239*T239)+(G240*H240+K240*L240+O240*P240+S240*T240)+(G241*H241+K241*L241+O241*P241+S241*T241)),0),3)</f>
        <v>0</v>
      </c>
      <c r="E242" s="64"/>
      <c r="F242" s="65"/>
      <c r="G242" s="151"/>
      <c r="H242" s="151"/>
      <c r="I242" s="102"/>
      <c r="J242" s="65"/>
      <c r="K242" s="100"/>
      <c r="L242" s="100"/>
      <c r="M242" s="102"/>
      <c r="N242" s="65"/>
      <c r="O242" s="100"/>
      <c r="P242" s="100"/>
      <c r="Q242" s="102"/>
      <c r="R242" s="65"/>
      <c r="S242" s="100"/>
      <c r="T242" s="100"/>
      <c r="U242" s="101"/>
      <c r="V242" s="122">
        <f>SUM(V237:V241)</f>
        <v>0</v>
      </c>
      <c r="W242" s="117">
        <f>IFERROR(V242/AA242,0)</f>
        <v>0</v>
      </c>
      <c r="X242" s="118">
        <f>ROUND(IFERROR((D237*(I237*G237*H237+M237*K237*L237+Q237*O237*P237+U237*S237*T237)+D238*(I238*G238*H238+M238*K238*L238+Q238*O238*P238+U238*S238*T238)+D239*(I239*G239*H239+M239*K239*L239+Q239*O239*P239+U239*S239*T239)+D240*(I240*G240*H240+M240*K240*L240+Q240*O240*P240+U240*S240*T240)+D241*(I241*G241*H241+M241*K241*L241+Q241*O241*P241+U241*S241*T241))/(D237*(G237*H237+K237*L237+O237*P237+S237*T237)+D238*(G238*H238+K238*L238+O238*P238+S238*T238)+D239*(G239*H239+K239*L239+O239*P239+S239*T239)+D240*(G240*H240+K240*L240+O240*P240+S240*T240)+D241*(G241*H241+K241*L241+O241*P241+S241*T241)),0),2)</f>
        <v>0</v>
      </c>
      <c r="Y242" s="117"/>
      <c r="Z242" s="117">
        <f>SUM(Z237:Z241)</f>
        <v>0</v>
      </c>
      <c r="AA242" s="117">
        <f>SUM(AA237:AA241)</f>
        <v>0</v>
      </c>
      <c r="AB242" s="119">
        <f>IF(SUM(AB237:AB241)=0,TIME(,0,),TIME(,SUM(AB237:AB241)+30,))</f>
        <v>0</v>
      </c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</row>
    <row r="243" spans="1:62" x14ac:dyDescent="0.25">
      <c r="A243" s="1125"/>
      <c r="B243" s="61" t="str">
        <f t="shared" ref="B243:E243" si="515">IF(B181="","",B181)</f>
        <v/>
      </c>
      <c r="C243" s="62" t="str">
        <f t="shared" si="515"/>
        <v/>
      </c>
      <c r="D243" s="63">
        <f>D181</f>
        <v>0</v>
      </c>
      <c r="E243" s="64" t="str">
        <f t="shared" si="515"/>
        <v/>
      </c>
      <c r="F243" s="152"/>
      <c r="G243" s="153"/>
      <c r="H243" s="153"/>
      <c r="I243" s="95">
        <f t="shared" ref="I243:I247" si="516">IFERROR(ROUND(F243/$Y243,2),)</f>
        <v>0</v>
      </c>
      <c r="J243" s="152"/>
      <c r="K243" s="94"/>
      <c r="L243" s="94"/>
      <c r="M243" s="95">
        <f t="shared" ref="M243:M247" si="517">IFERROR(ROUND(J243/$Y243,2),)</f>
        <v>0</v>
      </c>
      <c r="N243" s="152"/>
      <c r="O243" s="94"/>
      <c r="P243" s="94"/>
      <c r="Q243" s="95">
        <f t="shared" ref="Q243:Q247" si="518">IFERROR(ROUND(N243/$Y243,2),)</f>
        <v>0</v>
      </c>
      <c r="R243" s="152"/>
      <c r="S243" s="94"/>
      <c r="T243" s="94"/>
      <c r="U243" s="93">
        <f t="shared" ref="U243:U247" si="519">IFERROR(ROUND(R243/$Y243,2),)</f>
        <v>0</v>
      </c>
      <c r="V243" s="113">
        <f>(IF(ISNUMBER(F243),F243,1)*G243*H243+IF(ISNUMBER(J243),J243,1)*K243*L243+IF(ISNUMBER(N243),N243,1)*O243*P243+IF(ISNUMBER(R243),R243,1)*S243*T243)*IF(ISNUMBER(E243),E243,1)</f>
        <v>0</v>
      </c>
      <c r="W243" s="43">
        <f>IFERROR((IF(ISNUMBER(F243),F243,1)*G243*H243+IF(ISNUMBER(J243),J243,1)*K243*L243+IF(ISNUMBER(N243),N243,1)*O243*P243+IF(ISNUMBER(R243),R243,1)*S243*T243)*IF(ISNUMBER(E243),E243,1)/(G243*H243+K243*L243+O243*P243+S243*T243),0)</f>
        <v>0</v>
      </c>
      <c r="X243" s="36">
        <f>ROUND(IFERROR((W243/(Y243*IF(ISNUMBER(E243),E243,1))),0),2)</f>
        <v>0</v>
      </c>
      <c r="Y243" s="90" t="str">
        <f t="shared" si="392"/>
        <v/>
      </c>
      <c r="Z243" s="6">
        <f>(IF(I243&lt;30%,0,IF(I243&lt;35%,F243*G243*H243*F!$B$33,IF(I243&lt;40%,F243*G243*H243*F!$B$38,IF(I243&lt;45%,F243*G243*H243*F!$B$43,IF(I243&lt;50%,F243*G243*H243*F!$B$48,IF(I243=50%,F243*G243*H243*F!$B$50,IF(I243=51%,F243*G243*H243*F!$B$51,IF(I243=52%,F243*G243*H243*F!$B$52,IF(I243=53%,F243*G243*H243*F!$B$53,IF(I243=54%,F243*G243*H243*F!$B$54,IF(I243=55%,F243*G243*H243*F!$B$55,IF(I243=56%,F243*G243*H243*F!$B$56,IF(I243=57%,F243*G243*H243*F!$B$57,IF(I243=58%,F243*G243*H243*F!$B$58,IF(I243=59%,F243*G243*H243*F!$B$59,IF(I243=60%,F243*G243*H243*F!$B$60,IF(I243=61%,F243*G243*H243*F!$B$61,IF(I243=62%,F243*G243*H243*F!$B$62,IF(I243=63%,F243*G243*H243*F!$B$63,IF(I243=64%,F243*G243*H243*F!$B$64,IF(I243=65%,F243*G243*H243*F!$B$65,IF(I243=66%,F243*G243*H243*F!$B$66,IF(I243=67%,F243*G243*H243*F!$B$67,IF(I243=68%,F243*G243*H243*F!$B$68,IF(I243=69%,F243*G243*H243*F!$B$69,IF(I243=70%,F243*G243*H243*F!$B$70,IF(I243=71%,F243*G243*H243*F!$B$71,IF(I243=72%,F243*G243*H243*F!$B$72,IF(I243=73%,F243*G243*H243*F!$B$73,IF(I243=74%,F243*G243*H243*F!$B$74,IF(I243=75%,F243*G243*H243*F!$B$75,IF(I243=76%,F243*G243*H243*F!$B$76,IF(I243=77%,F243*G243*H243*F!$B$77,IF(I243=78%,F243*G243*H243*F!$B$78,IF(I243=79%,F243*G243*H243*F!$B$79,IF(I243=80%,F243*G243*H243*F!$B$80,IF(I243=81%,F243*G243*H243*F!$B$81,IF(I243=82%,F243*G243*H243*F!$B$82,IF(I243=83%,F243*G243*H243*F!$B$83,IF(I243=84%,F243*G243*H243*F!$B$84,IF(I243=85%,F243*G243*H243*F!$B$85,IF(I243=86%,F243*G243*H243*F!$B$86,IF(I243=87%,F243*G243*H243*F!$B$87,IF(I243=88%,F243*G243*H243*F!$B$88,IF(I243=89%,F243*G243*H243*F!$B$89,IF(I243=90%,F243*G243*H243*F!$B$90,IF(I243=91%,F243*G243*H243*F!$B$91,IF(I243=92%,F243*G243*H243*F!$B$92,IF(I243=93%,F243*G243*H243*F!$B$93,IF(I243=94%,F243*G243*H243*F!$B$94,IF(I243=95%,F243*G243*H243*F!$B$95,IF(I243=96%,F243*G243*H243*F!$B$96,IF(I243=97%,F243*G243*H243*F!$B$97,IF(I243=98%,F243*G243*H243*F!$B$98,IF(I243=99%,F243*G243*H243*F!$B$99,IF(I243&gt;99%,F243*G243*H243*F!$B$100,))))))))))))))))))))))))))))))))))))))))))))))))))))))))+IF(M243&lt;30%,0,IF(M243&lt;35%,J243*K243*L243*F!$B$33,IF(M243&lt;40%,J243*K243*L243*F!$B$38,IF(M243&lt;45%,J243*K243*L243*F!$B$43,IF(M243&lt;50%,J243*K243*L243*F!$B$48,IF(M243=50%,J243*K243*L243*F!$B$50,IF(M243=51%,J243*K243*L243*F!$B$51,IF(M243=52%,J243*K243*L243*F!$B$52,IF(M243=53%,J243*K243*L243*F!$B$53,IF(M243=54%,J243*K243*L243*F!$B$54,IF(M243=55%,J243*K243*L243*F!$B$55,IF(M243=56%,J243*K243*L243*F!$B$56,IF(M243=57%,J243*K243*L243*F!$B$57,IF(M243=58%,J243*K243*L243*F!$B$58,IF(M243=59%,J243*K243*L243*F!$B$59,IF(M243=60%,J243*K243*L243*F!$B$60,IF(M243=61%,J243*K243*L243*F!$B$61,IF(M243=62%,J243*K243*L243*F!$B$62,IF(M243=63%,J243*K243*L243*F!$B$63,IF(M243=64%,J243*K243*L243*F!$B$64,IF(M243=65%,J243*K243*L243*F!$B$65,IF(M243=66%,J243*K243*L243*F!$B$66,IF(M243=67%,J243*K243*L243*F!$B$67,IF(M243=68%,J243*K243*L243*F!$B$68,IF(M243=69%,J243*K243*L243*F!$B$69,IF(M243=70%,J243*K243*L243*F!$B$70,IF(M243=71%,J243*K243*L243*F!$B$71,IF(M243=72%,J243*K243*L243*F!$B$72,IF(M243=73%,J243*K243*L243*F!$B$73,IF(M243=74%,J243*K243*L243*F!$B$74,IF(M243=75%,J243*K243*L243*F!$B$75,IF(M243=76%,J243*K243*L243*F!$B$76,IF(M243=77%,J243*K243*L243*F!$B$77,IF(M243=78%,J243*K243*L243*F!$B$78,IF(M243=79%,J243*K243*L243*F!$B$79,IF(M243=80%,J243*K243*L243*F!$B$80,IF(M243=81%,J243*K243*L243*F!$B$81,IF(M243=82%,J243*K243*L243*F!$B$82,IF(M243=83%,J243*K243*L243*F!$B$83,IF(M243=84%,J243*K243*L243*F!$B$84,IF(M243=85%,J243*K243*L243*F!$B$85,IF(M243=86%,J243*K243*L243*F!$B$86,IF(M243=87%,J243*K243*L243*F!$B$87,IF(M243=88%,J243*K243*L243*F!$B$88,IF(M243=89%,J243*K243*L243*F!$B$89,IF(M243=90%,J243*K243*L243*F!$B$90,IF(M243=91%,J243*K243*L243*F!$B$91,IF(M243=92%,J243*K243*L243*F!$B$92,IF(M243=93%,J243*K243*L243*F!$B$93,IF(M243=94%,J243*K243*L243*F!$B$94,IF(M243=95%,J243*K243*L243*F!$B$95,IF(M243=96%,J243*K243*L243*F!$B$96,IF(M243=97%,J243*K243*L243*F!$B$97,IF(M243=98%,J243*K243*L243*F!$B$98,IF(M243=99%,J243*K243*L243*F!$B$99,IF(M243&gt;99%,J243*K243*L243*F!$B$100,))))))))))))))))))))))))))))))))))))))))))))))))))))))))+IF(Q243&lt;30%,0,IF(Q243&lt;35%,N243*O243*P243*F!$B$33,IF(Q243&lt;40%,N243*O243*P243*F!$B$38,IF(Q243&lt;45%,N243*O243*P243*F!$B$43,IF(Q243&lt;50%,N243*O243*P243*F!$B$48,IF(Q243=50%,N243*O243*P243*F!$B$50,IF(Q243=51%,N243*O243*P243*F!$B$51,IF(Q243=52%,N243*O243*P243*F!$B$52,IF(Q243=53%,N243*O243*P243*F!$B$53,IF(Q243=54%,N243*O243*P243*F!$B$54,IF(Q243=55%,N243*O243*P243*F!$B$55,IF(Q243=56%,N243*O243*P243*F!$B$56,IF(Q243=57%,N243*O243*P243*F!$B$57,IF(Q243=58%,N243*O243*P243*F!$B$58,IF(Q243=59%,N243*O243*P243*F!$B$59,IF(Q243=60%,N243*O243*P243*F!$B$60,IF(Q243=61%,N243*O243*P243*F!$B$61,IF(Q243=62%,N243*O243*P243*F!$B$62,IF(Q243=63%,N243*O243*P243*F!$B$63,IF(Q243=64%,N243*O243*P243*F!$B$64,IF(Q243=65%,N243*O243*P243*F!$B$65,IF(Q243=66%,N243*O243*P243*F!$B$66,IF(Q243=67%,N243*O243*P243*F!$B$67,IF(Q243=68%,N243*O243*P243*F!$B$68,IF(Q243=69%,N243*O243*P243*F!$B$69,IF(Q243=70%,N243*O243*P243*F!$B$70,IF(Q243=71%,N243*O243*P243*F!$B$71,IF(Q243=72%,N243*O243*P243*F!$B$72,IF(Q243=73%,N243*O243*P243*F!$B$73,IF(Q243=74%,N243*O243*P243*F!$B$74,IF(Q243=75%,N243*O243*P243*F!$B$75,IF(Q243=76%,N243*O243*P243*F!$B$76,IF(Q243=77%,N243*O243*P243*F!$B$77,IF(Q243=78%,N243*O243*P243*F!$B$78,IF(Q243=79%,N243*O243*P243*F!$B$79,IF(Q243=80%,N243*O243*P243*F!$B$80,IF(Q243=81%,N243*O243*P243*F!$B$81,IF(Q243=82%,N243*O243*P243*F!$B$82,IF(Q243=83%,N243*O243*P243*F!$B$83,IF(Q243=84%,N243*O243*P243*F!$B$84,IF(Q243=85%,N243*O243*P243*F!$B$85,IF(Q243=86%,N243*O243*P243*F!$B$86,IF(Q243=87%,N243*O243*P243*F!$B$87,IF(Q243=88%,N243*O243*P243*F!$B$88,IF(Q243=89%,N243*O243*P243*F!$B$89,IF(Q243=90%,N243*O243*P243*F!$B$90,IF(Q243=91%,N243*O243*P243*F!$B$91,IF(Q243=92%,N243*O243*P243*F!$B$92,IF(Q243=93%,N243*O243*P243*F!$B$93,IF(Q243=94%,N243*O243*P243*F!$B$94,IF(Q243=95%,N243*O243*P243*F!$B$95,IF(Q243=96%,N243*O243*P243*F!$B$96,IF(Q243=97%,N243*O243*P243*F!$B$97,IF(Q243=98%,N243*O243*P243*F!$B$98,IF(Q243=99%,N243*O243*P243*F!$B$99,IF(Q243&gt;99%,N243*O243*P243*F!$B$100,))))))))))))))))))))))))))))))))))))))))))))))))))))))))+IF(U243&lt;30%,0,IF(U243&lt;35%,R243*S243*T243*F!$B$33,IF(U243&lt;40%,R243*S243*T243*F!$B$38,IF(U243&lt;45%,R243*S243*T243*F!$B$43,IF(U243&lt;50%,R243*S243*T243*F!$B$48,IF(U243=50%,R243*S243*T243*F!$B$50,IF(U243=51%,R243*S243*T243*F!$B$51,IF(U243=52%,R243*S243*T243*F!$B$52,IF(U243=53%,R243*S243*T243*F!$B$53,IF(U243=54%,R243*S243*T243*F!$B$54,IF(U243=55%,R243*S243*T243*F!$B$55,IF(U243=56%,R243*S243*T243*F!$B$56,IF(U243=57%,R243*S243*T243*F!$B$57,IF(U243=58%,R243*S243*T243*F!$B$58,IF(U243=59%,R243*S243*T243*F!$B$59,IF(U243=60%,R243*S243*T243*F!$B$60,IF(U243=61%,R243*S243*T243*F!$B$61,IF(U243=62%,R243*S243*T243*F!$B$62,IF(U243=63%,R243*S243*T243*F!$B$63,IF(U243=64%,R243*S243*T243*F!$B$64,IF(U243=65%,R243*S243*T243*F!$B$65,IF(U243=66%,R243*S243*T243*F!$B$66,IF(U243=67%,R243*S243*T243*F!$B$67,IF(U243=68%,R243*S243*T243*F!$B$68,IF(U243=69%,R243*S243*T243*F!$B$69,IF(U243=70%,R243*S243*T243*F!$B$70,IF(U243=71%,R243*S243*T243*F!$B$71,IF(U243=72%,R243*S243*T243*F!$B$72,IF(U243=73%,R243*S243*T243*F!$B$73,IF(U243=74%,R243*S243*T243*F!$B$74,IF(U243=75%,R243*S243*T243*F!$B$75,IF(U243=76%,R243*S243*T243*F!$B$76,IF(U243=77%,R243*S243*T243*F!$B$77,IF(U243=78%,R243*S243*T243*F!$B$78,IF(U243=79%,R243*S243*T243*F!$B$79,IF(U243=80%,R243*S243*T243*F!$B$80,IF(U243=81%,R243*S243*T243*F!$B$81,IF(U243=82%,R243*S243*T243*F!$B$82,IF(U243=83%,R243*S243*T243*F!$B$83,IF(U243=84%,R243*S243*T243*F!$B$84,IF(U243=85%,R243*S243*T243*F!$B$85,IF(U243=86%,R243*S243*T243*F!$B$86,IF(U243=87%,R243*S243*T243*F!$B$87,IF(U243=88%,R243*S243*T243*F!$B$88,IF(U243=89%,R243*S243*T243*F!$B$89,IF(U243=90%,R243*S243*T243*F!$B$90,IF(U243=91%,R243*S243*T243*F!$B$91,IF(U243=92%,R243*S243*T243*F!$B$92,IF(U243=93%,R243*S243*T243*F!$B$93,IF(U243=94%,R243*S243*T243*F!$B$94,IF(U243=95%,R243*S243*T243*F!$B$95,IF(U243=96%,R243*S243*T243*F!$B$96,IF(U243=97%,R243*S243*T243*F!$B$97,IF(U243=98%,R243*S243*T243*F!$B$98,IF(U243=99%,R243*S243*T243*F!$B$99,IF(U243&gt;99%,R243*S243*T243*F!$B$100)))))))))))))))))))))))))))))))))))))))))))))))))))))))))*IF(ISNUMBER(E243),E243,1)*IF(ISNUMBER(D243),D243,1)</f>
        <v>0</v>
      </c>
      <c r="AA243" s="6">
        <f>G243*H243+K243*L243+O243*P243+S243*T243</f>
        <v>0</v>
      </c>
      <c r="AB243" s="35">
        <f>(H243*(IF(I243&lt;45%,0.5,IF(I243&lt;55%,0.8,IF(I243&lt;65%,0.9,IF(I243&lt;75%,1,IF(I243&lt;85%,1.1,1.2))))))+L243*(IF(M243&lt;45%,0.5,IF(M243&lt;55%,0.8,IF(M243&lt;65%,0.9,IF(M243&lt;75%,1,IF(M243&lt;85%,1.1,1.2))))))+P243*(IF(Q243&lt;45%,0.5,IF(Q243&lt;55%,0.8,IF(Q243&lt;65%,0.9,IF(Q243&lt;75%,1,IF(Q243&lt;85%,1.1,1.2))))))+T243*(IF(U243&lt;45%,0.5,IF(U243&lt;55%,0.8,IF(U243&lt;65%,0.9,IF(U243&lt;75%,1,IF(U243&lt;85%,1.1,1.2)))))))*IF(D243&gt;=0.8,6,IF(D243&lt;=0.4,1.5,3))</f>
        <v>0</v>
      </c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</row>
    <row r="244" spans="1:62" x14ac:dyDescent="0.25">
      <c r="A244" s="1125"/>
      <c r="B244" s="61" t="str">
        <f t="shared" ref="B244:E244" si="520">IF(B182="","",B182)</f>
        <v/>
      </c>
      <c r="C244" s="62" t="str">
        <f t="shared" si="520"/>
        <v/>
      </c>
      <c r="D244" s="63">
        <f t="shared" ref="D244:D247" si="521">D182</f>
        <v>0</v>
      </c>
      <c r="E244" s="64" t="str">
        <f t="shared" si="520"/>
        <v/>
      </c>
      <c r="F244" s="150"/>
      <c r="G244" s="151"/>
      <c r="H244" s="151"/>
      <c r="I244" s="102">
        <f t="shared" si="516"/>
        <v>0</v>
      </c>
      <c r="J244" s="150"/>
      <c r="K244" s="100"/>
      <c r="L244" s="100"/>
      <c r="M244" s="102">
        <f t="shared" si="517"/>
        <v>0</v>
      </c>
      <c r="N244" s="150"/>
      <c r="O244" s="100"/>
      <c r="P244" s="100"/>
      <c r="Q244" s="102">
        <f t="shared" si="518"/>
        <v>0</v>
      </c>
      <c r="R244" s="150"/>
      <c r="S244" s="100"/>
      <c r="T244" s="100"/>
      <c r="U244" s="101">
        <f t="shared" si="519"/>
        <v>0</v>
      </c>
      <c r="V244" s="110">
        <f t="shared" ref="V244:V247" si="522">(IF(ISNUMBER(F244),F244,1)*G244*H244+IF(ISNUMBER(J244),J244,1)*K244*L244+IF(ISNUMBER(N244),N244,1)*O244*P244+IF(ISNUMBER(R244),R244,1)*S244*T244)*IF(ISNUMBER(E244),E244,1)</f>
        <v>0</v>
      </c>
      <c r="W244" s="111">
        <f t="shared" ref="W244:W247" si="523">IFERROR((IF(ISNUMBER(F244),F244,1)*G244*H244+IF(ISNUMBER(J244),J244,1)*K244*L244+IF(ISNUMBER(N244),N244,1)*O244*P244+IF(ISNUMBER(R244),R244,1)*S244*T244)*IF(ISNUMBER(E244),E244,1)/(G244*H244+K244*L244+O244*P244+S244*T244),0)</f>
        <v>0</v>
      </c>
      <c r="X244" s="53">
        <f t="shared" ref="X244:X245" si="524">ROUND(IFERROR((W244/(Y244*IF(ISNUMBER(E244),E244,1))),0),2)</f>
        <v>0</v>
      </c>
      <c r="Y244" s="90" t="str">
        <f t="shared" si="392"/>
        <v/>
      </c>
      <c r="Z244" s="5">
        <f>(IF(I244&lt;30%,0,IF(I244&lt;35%,F244*G244*H244*F!$B$33,IF(I244&lt;40%,F244*G244*H244*F!$B$38,IF(I244&lt;45%,F244*G244*H244*F!$B$43,IF(I244&lt;50%,F244*G244*H244*F!$B$48,IF(I244=50%,F244*G244*H244*F!$B$50,IF(I244=51%,F244*G244*H244*F!$B$51,IF(I244=52%,F244*G244*H244*F!$B$52,IF(I244=53%,F244*G244*H244*F!$B$53,IF(I244=54%,F244*G244*H244*F!$B$54,IF(I244=55%,F244*G244*H244*F!$B$55,IF(I244=56%,F244*G244*H244*F!$B$56,IF(I244=57%,F244*G244*H244*F!$B$57,IF(I244=58%,F244*G244*H244*F!$B$58,IF(I244=59%,F244*G244*H244*F!$B$59,IF(I244=60%,F244*G244*H244*F!$B$60,IF(I244=61%,F244*G244*H244*F!$B$61,IF(I244=62%,F244*G244*H244*F!$B$62,IF(I244=63%,F244*G244*H244*F!$B$63,IF(I244=64%,F244*G244*H244*F!$B$64,IF(I244=65%,F244*G244*H244*F!$B$65,IF(I244=66%,F244*G244*H244*F!$B$66,IF(I244=67%,F244*G244*H244*F!$B$67,IF(I244=68%,F244*G244*H244*F!$B$68,IF(I244=69%,F244*G244*H244*F!$B$69,IF(I244=70%,F244*G244*H244*F!$B$70,IF(I244=71%,F244*G244*H244*F!$B$71,IF(I244=72%,F244*G244*H244*F!$B$72,IF(I244=73%,F244*G244*H244*F!$B$73,IF(I244=74%,F244*G244*H244*F!$B$74,IF(I244=75%,F244*G244*H244*F!$B$75,IF(I244=76%,F244*G244*H244*F!$B$76,IF(I244=77%,F244*G244*H244*F!$B$77,IF(I244=78%,F244*G244*H244*F!$B$78,IF(I244=79%,F244*G244*H244*F!$B$79,IF(I244=80%,F244*G244*H244*F!$B$80,IF(I244=81%,F244*G244*H244*F!$B$81,IF(I244=82%,F244*G244*H244*F!$B$82,IF(I244=83%,F244*G244*H244*F!$B$83,IF(I244=84%,F244*G244*H244*F!$B$84,IF(I244=85%,F244*G244*H244*F!$B$85,IF(I244=86%,F244*G244*H244*F!$B$86,IF(I244=87%,F244*G244*H244*F!$B$87,IF(I244=88%,F244*G244*H244*F!$B$88,IF(I244=89%,F244*G244*H244*F!$B$89,IF(I244=90%,F244*G244*H244*F!$B$90,IF(I244=91%,F244*G244*H244*F!$B$91,IF(I244=92%,F244*G244*H244*F!$B$92,IF(I244=93%,F244*G244*H244*F!$B$93,IF(I244=94%,F244*G244*H244*F!$B$94,IF(I244=95%,F244*G244*H244*F!$B$95,IF(I244=96%,F244*G244*H244*F!$B$96,IF(I244=97%,F244*G244*H244*F!$B$97,IF(I244=98%,F244*G244*H244*F!$B$98,IF(I244=99%,F244*G244*H244*F!$B$99,IF(I244&gt;99%,F244*G244*H244*F!$B$100,))))))))))))))))))))))))))))))))))))))))))))))))))))))))+IF(M244&lt;30%,0,IF(M244&lt;35%,J244*K244*L244*F!$B$33,IF(M244&lt;40%,J244*K244*L244*F!$B$38,IF(M244&lt;45%,J244*K244*L244*F!$B$43,IF(M244&lt;50%,J244*K244*L244*F!$B$48,IF(M244=50%,J244*K244*L244*F!$B$50,IF(M244=51%,J244*K244*L244*F!$B$51,IF(M244=52%,J244*K244*L244*F!$B$52,IF(M244=53%,J244*K244*L244*F!$B$53,IF(M244=54%,J244*K244*L244*F!$B$54,IF(M244=55%,J244*K244*L244*F!$B$55,IF(M244=56%,J244*K244*L244*F!$B$56,IF(M244=57%,J244*K244*L244*F!$B$57,IF(M244=58%,J244*K244*L244*F!$B$58,IF(M244=59%,J244*K244*L244*F!$B$59,IF(M244=60%,J244*K244*L244*F!$B$60,IF(M244=61%,J244*K244*L244*F!$B$61,IF(M244=62%,J244*K244*L244*F!$B$62,IF(M244=63%,J244*K244*L244*F!$B$63,IF(M244=64%,J244*K244*L244*F!$B$64,IF(M244=65%,J244*K244*L244*F!$B$65,IF(M244=66%,J244*K244*L244*F!$B$66,IF(M244=67%,J244*K244*L244*F!$B$67,IF(M244=68%,J244*K244*L244*F!$B$68,IF(M244=69%,J244*K244*L244*F!$B$69,IF(M244=70%,J244*K244*L244*F!$B$70,IF(M244=71%,J244*K244*L244*F!$B$71,IF(M244=72%,J244*K244*L244*F!$B$72,IF(M244=73%,J244*K244*L244*F!$B$73,IF(M244=74%,J244*K244*L244*F!$B$74,IF(M244=75%,J244*K244*L244*F!$B$75,IF(M244=76%,J244*K244*L244*F!$B$76,IF(M244=77%,J244*K244*L244*F!$B$77,IF(M244=78%,J244*K244*L244*F!$B$78,IF(M244=79%,J244*K244*L244*F!$B$79,IF(M244=80%,J244*K244*L244*F!$B$80,IF(M244=81%,J244*K244*L244*F!$B$81,IF(M244=82%,J244*K244*L244*F!$B$82,IF(M244=83%,J244*K244*L244*F!$B$83,IF(M244=84%,J244*K244*L244*F!$B$84,IF(M244=85%,J244*K244*L244*F!$B$85,IF(M244=86%,J244*K244*L244*F!$B$86,IF(M244=87%,J244*K244*L244*F!$B$87,IF(M244=88%,J244*K244*L244*F!$B$88,IF(M244=89%,J244*K244*L244*F!$B$89,IF(M244=90%,J244*K244*L244*F!$B$90,IF(M244=91%,J244*K244*L244*F!$B$91,IF(M244=92%,J244*K244*L244*F!$B$92,IF(M244=93%,J244*K244*L244*F!$B$93,IF(M244=94%,J244*K244*L244*F!$B$94,IF(M244=95%,J244*K244*L244*F!$B$95,IF(M244=96%,J244*K244*L244*F!$B$96,IF(M244=97%,J244*K244*L244*F!$B$97,IF(M244=98%,J244*K244*L244*F!$B$98,IF(M244=99%,J244*K244*L244*F!$B$99,IF(M244&gt;99%,J244*K244*L244*F!$B$100,))))))))))))))))))))))))))))))))))))))))))))))))))))))))+IF(Q244&lt;30%,0,IF(Q244&lt;35%,N244*O244*P244*F!$B$33,IF(Q244&lt;40%,N244*O244*P244*F!$B$38,IF(Q244&lt;45%,N244*O244*P244*F!$B$43,IF(Q244&lt;50%,N244*O244*P244*F!$B$48,IF(Q244=50%,N244*O244*P244*F!$B$50,IF(Q244=51%,N244*O244*P244*F!$B$51,IF(Q244=52%,N244*O244*P244*F!$B$52,IF(Q244=53%,N244*O244*P244*F!$B$53,IF(Q244=54%,N244*O244*P244*F!$B$54,IF(Q244=55%,N244*O244*P244*F!$B$55,IF(Q244=56%,N244*O244*P244*F!$B$56,IF(Q244=57%,N244*O244*P244*F!$B$57,IF(Q244=58%,N244*O244*P244*F!$B$58,IF(Q244=59%,N244*O244*P244*F!$B$59,IF(Q244=60%,N244*O244*P244*F!$B$60,IF(Q244=61%,N244*O244*P244*F!$B$61,IF(Q244=62%,N244*O244*P244*F!$B$62,IF(Q244=63%,N244*O244*P244*F!$B$63,IF(Q244=64%,N244*O244*P244*F!$B$64,IF(Q244=65%,N244*O244*P244*F!$B$65,IF(Q244=66%,N244*O244*P244*F!$B$66,IF(Q244=67%,N244*O244*P244*F!$B$67,IF(Q244=68%,N244*O244*P244*F!$B$68,IF(Q244=69%,N244*O244*P244*F!$B$69,IF(Q244=70%,N244*O244*P244*F!$B$70,IF(Q244=71%,N244*O244*P244*F!$B$71,IF(Q244=72%,N244*O244*P244*F!$B$72,IF(Q244=73%,N244*O244*P244*F!$B$73,IF(Q244=74%,N244*O244*P244*F!$B$74,IF(Q244=75%,N244*O244*P244*F!$B$75,IF(Q244=76%,N244*O244*P244*F!$B$76,IF(Q244=77%,N244*O244*P244*F!$B$77,IF(Q244=78%,N244*O244*P244*F!$B$78,IF(Q244=79%,N244*O244*P244*F!$B$79,IF(Q244=80%,N244*O244*P244*F!$B$80,IF(Q244=81%,N244*O244*P244*F!$B$81,IF(Q244=82%,N244*O244*P244*F!$B$82,IF(Q244=83%,N244*O244*P244*F!$B$83,IF(Q244=84%,N244*O244*P244*F!$B$84,IF(Q244=85%,N244*O244*P244*F!$B$85,IF(Q244=86%,N244*O244*P244*F!$B$86,IF(Q244=87%,N244*O244*P244*F!$B$87,IF(Q244=88%,N244*O244*P244*F!$B$88,IF(Q244=89%,N244*O244*P244*F!$B$89,IF(Q244=90%,N244*O244*P244*F!$B$90,IF(Q244=91%,N244*O244*P244*F!$B$91,IF(Q244=92%,N244*O244*P244*F!$B$92,IF(Q244=93%,N244*O244*P244*F!$B$93,IF(Q244=94%,N244*O244*P244*F!$B$94,IF(Q244=95%,N244*O244*P244*F!$B$95,IF(Q244=96%,N244*O244*P244*F!$B$96,IF(Q244=97%,N244*O244*P244*F!$B$97,IF(Q244=98%,N244*O244*P244*F!$B$98,IF(Q244=99%,N244*O244*P244*F!$B$99,IF(Q244&gt;99%,N244*O244*P244*F!$B$100,))))))))))))))))))))))))))))))))))))))))))))))))))))))))+IF(U244&lt;30%,0,IF(U244&lt;35%,R244*S244*T244*F!$B$33,IF(U244&lt;40%,R244*S244*T244*F!$B$38,IF(U244&lt;45%,R244*S244*T244*F!$B$43,IF(U244&lt;50%,R244*S244*T244*F!$B$48,IF(U244=50%,R244*S244*T244*F!$B$50,IF(U244=51%,R244*S244*T244*F!$B$51,IF(U244=52%,R244*S244*T244*F!$B$52,IF(U244=53%,R244*S244*T244*F!$B$53,IF(U244=54%,R244*S244*T244*F!$B$54,IF(U244=55%,R244*S244*T244*F!$B$55,IF(U244=56%,R244*S244*T244*F!$B$56,IF(U244=57%,R244*S244*T244*F!$B$57,IF(U244=58%,R244*S244*T244*F!$B$58,IF(U244=59%,R244*S244*T244*F!$B$59,IF(U244=60%,R244*S244*T244*F!$B$60,IF(U244=61%,R244*S244*T244*F!$B$61,IF(U244=62%,R244*S244*T244*F!$B$62,IF(U244=63%,R244*S244*T244*F!$B$63,IF(U244=64%,R244*S244*T244*F!$B$64,IF(U244=65%,R244*S244*T244*F!$B$65,IF(U244=66%,R244*S244*T244*F!$B$66,IF(U244=67%,R244*S244*T244*F!$B$67,IF(U244=68%,R244*S244*T244*F!$B$68,IF(U244=69%,R244*S244*T244*F!$B$69,IF(U244=70%,R244*S244*T244*F!$B$70,IF(U244=71%,R244*S244*T244*F!$B$71,IF(U244=72%,R244*S244*T244*F!$B$72,IF(U244=73%,R244*S244*T244*F!$B$73,IF(U244=74%,R244*S244*T244*F!$B$74,IF(U244=75%,R244*S244*T244*F!$B$75,IF(U244=76%,R244*S244*T244*F!$B$76,IF(U244=77%,R244*S244*T244*F!$B$77,IF(U244=78%,R244*S244*T244*F!$B$78,IF(U244=79%,R244*S244*T244*F!$B$79,IF(U244=80%,R244*S244*T244*F!$B$80,IF(U244=81%,R244*S244*T244*F!$B$81,IF(U244=82%,R244*S244*T244*F!$B$82,IF(U244=83%,R244*S244*T244*F!$B$83,IF(U244=84%,R244*S244*T244*F!$B$84,IF(U244=85%,R244*S244*T244*F!$B$85,IF(U244=86%,R244*S244*T244*F!$B$86,IF(U244=87%,R244*S244*T244*F!$B$87,IF(U244=88%,R244*S244*T244*F!$B$88,IF(U244=89%,R244*S244*T244*F!$B$89,IF(U244=90%,R244*S244*T244*F!$B$90,IF(U244=91%,R244*S244*T244*F!$B$91,IF(U244=92%,R244*S244*T244*F!$B$92,IF(U244=93%,R244*S244*T244*F!$B$93,IF(U244=94%,R244*S244*T244*F!$B$94,IF(U244=95%,R244*S244*T244*F!$B$95,IF(U244=96%,R244*S244*T244*F!$B$96,IF(U244=97%,R244*S244*T244*F!$B$97,IF(U244=98%,R244*S244*T244*F!$B$98,IF(U244=99%,R244*S244*T244*F!$B$99,IF(U244&gt;99%,R244*S244*T244*F!$B$100)))))))))))))))))))))))))))))))))))))))))))))))))))))))))*IF(ISNUMBER(E244),E244,1)*IF(ISNUMBER(D244),D244,1)</f>
        <v>0</v>
      </c>
      <c r="AA244" s="5">
        <f>G244*H244+K244*L244+O244*P244+S244*T244</f>
        <v>0</v>
      </c>
      <c r="AB244" s="32">
        <f>(H244*(IF(I244&lt;45%,0.5,IF(I244&lt;55%,0.8,IF(I244&lt;65%,0.9,IF(I244&lt;75%,1,IF(I244&lt;85%,1.1,1.2))))))+L244*(IF(M244&lt;45%,0.5,IF(M244&lt;55%,0.8,IF(M244&lt;65%,0.9,IF(M244&lt;75%,1,IF(M244&lt;85%,1.1,1.2))))))+P244*(IF(Q244&lt;45%,0.5,IF(Q244&lt;55%,0.8,IF(Q244&lt;65%,0.9,IF(Q244&lt;75%,1,IF(Q244&lt;85%,1.1,1.2))))))+T244*(IF(U244&lt;45%,0.5,IF(U244&lt;55%,0.8,IF(U244&lt;65%,0.9,IF(U244&lt;75%,1,IF(U244&lt;85%,1.1,1.2)))))))*IF(D244&gt;=0.8,6,IF(D244&lt;=0.4,1.5,3))</f>
        <v>0</v>
      </c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</row>
    <row r="245" spans="1:62" x14ac:dyDescent="0.25">
      <c r="A245" s="1125"/>
      <c r="B245" s="61" t="str">
        <f t="shared" ref="B245:E245" si="525">IF(B183="","",B183)</f>
        <v/>
      </c>
      <c r="C245" s="62" t="str">
        <f t="shared" si="525"/>
        <v/>
      </c>
      <c r="D245" s="63">
        <f t="shared" si="521"/>
        <v>0</v>
      </c>
      <c r="E245" s="64" t="str">
        <f t="shared" si="525"/>
        <v/>
      </c>
      <c r="F245" s="152"/>
      <c r="G245" s="153"/>
      <c r="H245" s="153"/>
      <c r="I245" s="95">
        <f t="shared" si="516"/>
        <v>0</v>
      </c>
      <c r="J245" s="152"/>
      <c r="K245" s="94"/>
      <c r="L245" s="94"/>
      <c r="M245" s="95">
        <f t="shared" si="517"/>
        <v>0</v>
      </c>
      <c r="N245" s="152"/>
      <c r="O245" s="94"/>
      <c r="P245" s="94"/>
      <c r="Q245" s="95">
        <f t="shared" si="518"/>
        <v>0</v>
      </c>
      <c r="R245" s="152"/>
      <c r="S245" s="94"/>
      <c r="T245" s="94"/>
      <c r="U245" s="93">
        <f t="shared" si="519"/>
        <v>0</v>
      </c>
      <c r="V245" s="113">
        <f t="shared" si="522"/>
        <v>0</v>
      </c>
      <c r="W245" s="114">
        <f t="shared" si="523"/>
        <v>0</v>
      </c>
      <c r="X245" s="36">
        <f t="shared" si="524"/>
        <v>0</v>
      </c>
      <c r="Y245" s="90" t="str">
        <f t="shared" si="392"/>
        <v/>
      </c>
      <c r="Z245" s="6">
        <f>(IF(I245&lt;30%,0,IF(I245&lt;35%,F245*G245*H245*F!$B$33,IF(I245&lt;40%,F245*G245*H245*F!$B$38,IF(I245&lt;45%,F245*G245*H245*F!$B$43,IF(I245&lt;50%,F245*G245*H245*F!$B$48,IF(I245=50%,F245*G245*H245*F!$B$50,IF(I245=51%,F245*G245*H245*F!$B$51,IF(I245=52%,F245*G245*H245*F!$B$52,IF(I245=53%,F245*G245*H245*F!$B$53,IF(I245=54%,F245*G245*H245*F!$B$54,IF(I245=55%,F245*G245*H245*F!$B$55,IF(I245=56%,F245*G245*H245*F!$B$56,IF(I245=57%,F245*G245*H245*F!$B$57,IF(I245=58%,F245*G245*H245*F!$B$58,IF(I245=59%,F245*G245*H245*F!$B$59,IF(I245=60%,F245*G245*H245*F!$B$60,IF(I245=61%,F245*G245*H245*F!$B$61,IF(I245=62%,F245*G245*H245*F!$B$62,IF(I245=63%,F245*G245*H245*F!$B$63,IF(I245=64%,F245*G245*H245*F!$B$64,IF(I245=65%,F245*G245*H245*F!$B$65,IF(I245=66%,F245*G245*H245*F!$B$66,IF(I245=67%,F245*G245*H245*F!$B$67,IF(I245=68%,F245*G245*H245*F!$B$68,IF(I245=69%,F245*G245*H245*F!$B$69,IF(I245=70%,F245*G245*H245*F!$B$70,IF(I245=71%,F245*G245*H245*F!$B$71,IF(I245=72%,F245*G245*H245*F!$B$72,IF(I245=73%,F245*G245*H245*F!$B$73,IF(I245=74%,F245*G245*H245*F!$B$74,IF(I245=75%,F245*G245*H245*F!$B$75,IF(I245=76%,F245*G245*H245*F!$B$76,IF(I245=77%,F245*G245*H245*F!$B$77,IF(I245=78%,F245*G245*H245*F!$B$78,IF(I245=79%,F245*G245*H245*F!$B$79,IF(I245=80%,F245*G245*H245*F!$B$80,IF(I245=81%,F245*G245*H245*F!$B$81,IF(I245=82%,F245*G245*H245*F!$B$82,IF(I245=83%,F245*G245*H245*F!$B$83,IF(I245=84%,F245*G245*H245*F!$B$84,IF(I245=85%,F245*G245*H245*F!$B$85,IF(I245=86%,F245*G245*H245*F!$B$86,IF(I245=87%,F245*G245*H245*F!$B$87,IF(I245=88%,F245*G245*H245*F!$B$88,IF(I245=89%,F245*G245*H245*F!$B$89,IF(I245=90%,F245*G245*H245*F!$B$90,IF(I245=91%,F245*G245*H245*F!$B$91,IF(I245=92%,F245*G245*H245*F!$B$92,IF(I245=93%,F245*G245*H245*F!$B$93,IF(I245=94%,F245*G245*H245*F!$B$94,IF(I245=95%,F245*G245*H245*F!$B$95,IF(I245=96%,F245*G245*H245*F!$B$96,IF(I245=97%,F245*G245*H245*F!$B$97,IF(I245=98%,F245*G245*H245*F!$B$98,IF(I245=99%,F245*G245*H245*F!$B$99,IF(I245&gt;99%,F245*G245*H245*F!$B$100,))))))))))))))))))))))))))))))))))))))))))))))))))))))))+IF(M245&lt;30%,0,IF(M245&lt;35%,J245*K245*L245*F!$B$33,IF(M245&lt;40%,J245*K245*L245*F!$B$38,IF(M245&lt;45%,J245*K245*L245*F!$B$43,IF(M245&lt;50%,J245*K245*L245*F!$B$48,IF(M245=50%,J245*K245*L245*F!$B$50,IF(M245=51%,J245*K245*L245*F!$B$51,IF(M245=52%,J245*K245*L245*F!$B$52,IF(M245=53%,J245*K245*L245*F!$B$53,IF(M245=54%,J245*K245*L245*F!$B$54,IF(M245=55%,J245*K245*L245*F!$B$55,IF(M245=56%,J245*K245*L245*F!$B$56,IF(M245=57%,J245*K245*L245*F!$B$57,IF(M245=58%,J245*K245*L245*F!$B$58,IF(M245=59%,J245*K245*L245*F!$B$59,IF(M245=60%,J245*K245*L245*F!$B$60,IF(M245=61%,J245*K245*L245*F!$B$61,IF(M245=62%,J245*K245*L245*F!$B$62,IF(M245=63%,J245*K245*L245*F!$B$63,IF(M245=64%,J245*K245*L245*F!$B$64,IF(M245=65%,J245*K245*L245*F!$B$65,IF(M245=66%,J245*K245*L245*F!$B$66,IF(M245=67%,J245*K245*L245*F!$B$67,IF(M245=68%,J245*K245*L245*F!$B$68,IF(M245=69%,J245*K245*L245*F!$B$69,IF(M245=70%,J245*K245*L245*F!$B$70,IF(M245=71%,J245*K245*L245*F!$B$71,IF(M245=72%,J245*K245*L245*F!$B$72,IF(M245=73%,J245*K245*L245*F!$B$73,IF(M245=74%,J245*K245*L245*F!$B$74,IF(M245=75%,J245*K245*L245*F!$B$75,IF(M245=76%,J245*K245*L245*F!$B$76,IF(M245=77%,J245*K245*L245*F!$B$77,IF(M245=78%,J245*K245*L245*F!$B$78,IF(M245=79%,J245*K245*L245*F!$B$79,IF(M245=80%,J245*K245*L245*F!$B$80,IF(M245=81%,J245*K245*L245*F!$B$81,IF(M245=82%,J245*K245*L245*F!$B$82,IF(M245=83%,J245*K245*L245*F!$B$83,IF(M245=84%,J245*K245*L245*F!$B$84,IF(M245=85%,J245*K245*L245*F!$B$85,IF(M245=86%,J245*K245*L245*F!$B$86,IF(M245=87%,J245*K245*L245*F!$B$87,IF(M245=88%,J245*K245*L245*F!$B$88,IF(M245=89%,J245*K245*L245*F!$B$89,IF(M245=90%,J245*K245*L245*F!$B$90,IF(M245=91%,J245*K245*L245*F!$B$91,IF(M245=92%,J245*K245*L245*F!$B$92,IF(M245=93%,J245*K245*L245*F!$B$93,IF(M245=94%,J245*K245*L245*F!$B$94,IF(M245=95%,J245*K245*L245*F!$B$95,IF(M245=96%,J245*K245*L245*F!$B$96,IF(M245=97%,J245*K245*L245*F!$B$97,IF(M245=98%,J245*K245*L245*F!$B$98,IF(M245=99%,J245*K245*L245*F!$B$99,IF(M245&gt;99%,J245*K245*L245*F!$B$100,))))))))))))))))))))))))))))))))))))))))))))))))))))))))+IF(Q245&lt;30%,0,IF(Q245&lt;35%,N245*O245*P245*F!$B$33,IF(Q245&lt;40%,N245*O245*P245*F!$B$38,IF(Q245&lt;45%,N245*O245*P245*F!$B$43,IF(Q245&lt;50%,N245*O245*P245*F!$B$48,IF(Q245=50%,N245*O245*P245*F!$B$50,IF(Q245=51%,N245*O245*P245*F!$B$51,IF(Q245=52%,N245*O245*P245*F!$B$52,IF(Q245=53%,N245*O245*P245*F!$B$53,IF(Q245=54%,N245*O245*P245*F!$B$54,IF(Q245=55%,N245*O245*P245*F!$B$55,IF(Q245=56%,N245*O245*P245*F!$B$56,IF(Q245=57%,N245*O245*P245*F!$B$57,IF(Q245=58%,N245*O245*P245*F!$B$58,IF(Q245=59%,N245*O245*P245*F!$B$59,IF(Q245=60%,N245*O245*P245*F!$B$60,IF(Q245=61%,N245*O245*P245*F!$B$61,IF(Q245=62%,N245*O245*P245*F!$B$62,IF(Q245=63%,N245*O245*P245*F!$B$63,IF(Q245=64%,N245*O245*P245*F!$B$64,IF(Q245=65%,N245*O245*P245*F!$B$65,IF(Q245=66%,N245*O245*P245*F!$B$66,IF(Q245=67%,N245*O245*P245*F!$B$67,IF(Q245=68%,N245*O245*P245*F!$B$68,IF(Q245=69%,N245*O245*P245*F!$B$69,IF(Q245=70%,N245*O245*P245*F!$B$70,IF(Q245=71%,N245*O245*P245*F!$B$71,IF(Q245=72%,N245*O245*P245*F!$B$72,IF(Q245=73%,N245*O245*P245*F!$B$73,IF(Q245=74%,N245*O245*P245*F!$B$74,IF(Q245=75%,N245*O245*P245*F!$B$75,IF(Q245=76%,N245*O245*P245*F!$B$76,IF(Q245=77%,N245*O245*P245*F!$B$77,IF(Q245=78%,N245*O245*P245*F!$B$78,IF(Q245=79%,N245*O245*P245*F!$B$79,IF(Q245=80%,N245*O245*P245*F!$B$80,IF(Q245=81%,N245*O245*P245*F!$B$81,IF(Q245=82%,N245*O245*P245*F!$B$82,IF(Q245=83%,N245*O245*P245*F!$B$83,IF(Q245=84%,N245*O245*P245*F!$B$84,IF(Q245=85%,N245*O245*P245*F!$B$85,IF(Q245=86%,N245*O245*P245*F!$B$86,IF(Q245=87%,N245*O245*P245*F!$B$87,IF(Q245=88%,N245*O245*P245*F!$B$88,IF(Q245=89%,N245*O245*P245*F!$B$89,IF(Q245=90%,N245*O245*P245*F!$B$90,IF(Q245=91%,N245*O245*P245*F!$B$91,IF(Q245=92%,N245*O245*P245*F!$B$92,IF(Q245=93%,N245*O245*P245*F!$B$93,IF(Q245=94%,N245*O245*P245*F!$B$94,IF(Q245=95%,N245*O245*P245*F!$B$95,IF(Q245=96%,N245*O245*P245*F!$B$96,IF(Q245=97%,N245*O245*P245*F!$B$97,IF(Q245=98%,N245*O245*P245*F!$B$98,IF(Q245=99%,N245*O245*P245*F!$B$99,IF(Q245&gt;99%,N245*O245*P245*F!$B$100,))))))))))))))))))))))))))))))))))))))))))))))))))))))))+IF(U245&lt;30%,0,IF(U245&lt;35%,R245*S245*T245*F!$B$33,IF(U245&lt;40%,R245*S245*T245*F!$B$38,IF(U245&lt;45%,R245*S245*T245*F!$B$43,IF(U245&lt;50%,R245*S245*T245*F!$B$48,IF(U245=50%,R245*S245*T245*F!$B$50,IF(U245=51%,R245*S245*T245*F!$B$51,IF(U245=52%,R245*S245*T245*F!$B$52,IF(U245=53%,R245*S245*T245*F!$B$53,IF(U245=54%,R245*S245*T245*F!$B$54,IF(U245=55%,R245*S245*T245*F!$B$55,IF(U245=56%,R245*S245*T245*F!$B$56,IF(U245=57%,R245*S245*T245*F!$B$57,IF(U245=58%,R245*S245*T245*F!$B$58,IF(U245=59%,R245*S245*T245*F!$B$59,IF(U245=60%,R245*S245*T245*F!$B$60,IF(U245=61%,R245*S245*T245*F!$B$61,IF(U245=62%,R245*S245*T245*F!$B$62,IF(U245=63%,R245*S245*T245*F!$B$63,IF(U245=64%,R245*S245*T245*F!$B$64,IF(U245=65%,R245*S245*T245*F!$B$65,IF(U245=66%,R245*S245*T245*F!$B$66,IF(U245=67%,R245*S245*T245*F!$B$67,IF(U245=68%,R245*S245*T245*F!$B$68,IF(U245=69%,R245*S245*T245*F!$B$69,IF(U245=70%,R245*S245*T245*F!$B$70,IF(U245=71%,R245*S245*T245*F!$B$71,IF(U245=72%,R245*S245*T245*F!$B$72,IF(U245=73%,R245*S245*T245*F!$B$73,IF(U245=74%,R245*S245*T245*F!$B$74,IF(U245=75%,R245*S245*T245*F!$B$75,IF(U245=76%,R245*S245*T245*F!$B$76,IF(U245=77%,R245*S245*T245*F!$B$77,IF(U245=78%,R245*S245*T245*F!$B$78,IF(U245=79%,R245*S245*T245*F!$B$79,IF(U245=80%,R245*S245*T245*F!$B$80,IF(U245=81%,R245*S245*T245*F!$B$81,IF(U245=82%,R245*S245*T245*F!$B$82,IF(U245=83%,R245*S245*T245*F!$B$83,IF(U245=84%,R245*S245*T245*F!$B$84,IF(U245=85%,R245*S245*T245*F!$B$85,IF(U245=86%,R245*S245*T245*F!$B$86,IF(U245=87%,R245*S245*T245*F!$B$87,IF(U245=88%,R245*S245*T245*F!$B$88,IF(U245=89%,R245*S245*T245*F!$B$89,IF(U245=90%,R245*S245*T245*F!$B$90,IF(U245=91%,R245*S245*T245*F!$B$91,IF(U245=92%,R245*S245*T245*F!$B$92,IF(U245=93%,R245*S245*T245*F!$B$93,IF(U245=94%,R245*S245*T245*F!$B$94,IF(U245=95%,R245*S245*T245*F!$B$95,IF(U245=96%,R245*S245*T245*F!$B$96,IF(U245=97%,R245*S245*T245*F!$B$97,IF(U245=98%,R245*S245*T245*F!$B$98,IF(U245=99%,R245*S245*T245*F!$B$99,IF(U245&gt;99%,R245*S245*T245*F!$B$100)))))))))))))))))))))))))))))))))))))))))))))))))))))))))*IF(ISNUMBER(E245),E245,1)*IF(ISNUMBER(D245),D245,1)</f>
        <v>0</v>
      </c>
      <c r="AA245" s="6">
        <f>G245*H245+K245*L245+O245*P245+S245*T245</f>
        <v>0</v>
      </c>
      <c r="AB245" s="35">
        <f>(H245*(IF(I245&lt;45%,0.5,IF(I245&lt;55%,0.8,IF(I245&lt;65%,0.9,IF(I245&lt;75%,1,IF(I245&lt;85%,1.1,1.2))))))+L245*(IF(M245&lt;45%,0.5,IF(M245&lt;55%,0.8,IF(M245&lt;65%,0.9,IF(M245&lt;75%,1,IF(M245&lt;85%,1.1,1.2))))))+P245*(IF(Q245&lt;45%,0.5,IF(Q245&lt;55%,0.8,IF(Q245&lt;65%,0.9,IF(Q245&lt;75%,1,IF(Q245&lt;85%,1.1,1.2))))))+T245*(IF(U245&lt;45%,0.5,IF(U245&lt;55%,0.8,IF(U245&lt;65%,0.9,IF(U245&lt;75%,1,IF(U245&lt;85%,1.1,1.2)))))))*IF(D245&gt;=0.8,6,IF(D245&lt;=0.4,1.5,3))</f>
        <v>0</v>
      </c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</row>
    <row r="246" spans="1:62" x14ac:dyDescent="0.25">
      <c r="A246" s="1125"/>
      <c r="B246" s="61" t="str">
        <f t="shared" ref="B246:E246" si="526">IF(B184="","",B184)</f>
        <v/>
      </c>
      <c r="C246" s="62" t="str">
        <f t="shared" si="526"/>
        <v/>
      </c>
      <c r="D246" s="63">
        <f t="shared" si="521"/>
        <v>0</v>
      </c>
      <c r="E246" s="64" t="str">
        <f t="shared" si="526"/>
        <v/>
      </c>
      <c r="F246" s="150"/>
      <c r="G246" s="151"/>
      <c r="H246" s="151"/>
      <c r="I246" s="102">
        <f t="shared" si="516"/>
        <v>0</v>
      </c>
      <c r="J246" s="150"/>
      <c r="K246" s="100"/>
      <c r="L246" s="100"/>
      <c r="M246" s="102">
        <f t="shared" si="517"/>
        <v>0</v>
      </c>
      <c r="N246" s="150"/>
      <c r="O246" s="100"/>
      <c r="P246" s="100"/>
      <c r="Q246" s="102">
        <f t="shared" si="518"/>
        <v>0</v>
      </c>
      <c r="R246" s="150"/>
      <c r="S246" s="100"/>
      <c r="T246" s="100"/>
      <c r="U246" s="101">
        <f t="shared" si="519"/>
        <v>0</v>
      </c>
      <c r="V246" s="110">
        <f t="shared" si="522"/>
        <v>0</v>
      </c>
      <c r="W246" s="111">
        <f t="shared" si="523"/>
        <v>0</v>
      </c>
      <c r="X246" s="53">
        <f>ROUND(IFERROR((W246/(Y246*IF(ISNUMBER(E246),E246,1))),0),2)</f>
        <v>0</v>
      </c>
      <c r="Y246" s="90" t="str">
        <f t="shared" si="392"/>
        <v/>
      </c>
      <c r="Z246" s="5">
        <f>(IF(I246&lt;30%,0,IF(I246&lt;35%,F246*G246*H246*F!$B$33,IF(I246&lt;40%,F246*G246*H246*F!$B$38,IF(I246&lt;45%,F246*G246*H246*F!$B$43,IF(I246&lt;50%,F246*G246*H246*F!$B$48,IF(I246=50%,F246*G246*H246*F!$B$50,IF(I246=51%,F246*G246*H246*F!$B$51,IF(I246=52%,F246*G246*H246*F!$B$52,IF(I246=53%,F246*G246*H246*F!$B$53,IF(I246=54%,F246*G246*H246*F!$B$54,IF(I246=55%,F246*G246*H246*F!$B$55,IF(I246=56%,F246*G246*H246*F!$B$56,IF(I246=57%,F246*G246*H246*F!$B$57,IF(I246=58%,F246*G246*H246*F!$B$58,IF(I246=59%,F246*G246*H246*F!$B$59,IF(I246=60%,F246*G246*H246*F!$B$60,IF(I246=61%,F246*G246*H246*F!$B$61,IF(I246=62%,F246*G246*H246*F!$B$62,IF(I246=63%,F246*G246*H246*F!$B$63,IF(I246=64%,F246*G246*H246*F!$B$64,IF(I246=65%,F246*G246*H246*F!$B$65,IF(I246=66%,F246*G246*H246*F!$B$66,IF(I246=67%,F246*G246*H246*F!$B$67,IF(I246=68%,F246*G246*H246*F!$B$68,IF(I246=69%,F246*G246*H246*F!$B$69,IF(I246=70%,F246*G246*H246*F!$B$70,IF(I246=71%,F246*G246*H246*F!$B$71,IF(I246=72%,F246*G246*H246*F!$B$72,IF(I246=73%,F246*G246*H246*F!$B$73,IF(I246=74%,F246*G246*H246*F!$B$74,IF(I246=75%,F246*G246*H246*F!$B$75,IF(I246=76%,F246*G246*H246*F!$B$76,IF(I246=77%,F246*G246*H246*F!$B$77,IF(I246=78%,F246*G246*H246*F!$B$78,IF(I246=79%,F246*G246*H246*F!$B$79,IF(I246=80%,F246*G246*H246*F!$B$80,IF(I246=81%,F246*G246*H246*F!$B$81,IF(I246=82%,F246*G246*H246*F!$B$82,IF(I246=83%,F246*G246*H246*F!$B$83,IF(I246=84%,F246*G246*H246*F!$B$84,IF(I246=85%,F246*G246*H246*F!$B$85,IF(I246=86%,F246*G246*H246*F!$B$86,IF(I246=87%,F246*G246*H246*F!$B$87,IF(I246=88%,F246*G246*H246*F!$B$88,IF(I246=89%,F246*G246*H246*F!$B$89,IF(I246=90%,F246*G246*H246*F!$B$90,IF(I246=91%,F246*G246*H246*F!$B$91,IF(I246=92%,F246*G246*H246*F!$B$92,IF(I246=93%,F246*G246*H246*F!$B$93,IF(I246=94%,F246*G246*H246*F!$B$94,IF(I246=95%,F246*G246*H246*F!$B$95,IF(I246=96%,F246*G246*H246*F!$B$96,IF(I246=97%,F246*G246*H246*F!$B$97,IF(I246=98%,F246*G246*H246*F!$B$98,IF(I246=99%,F246*G246*H246*F!$B$99,IF(I246&gt;99%,F246*G246*H246*F!$B$100,))))))))))))))))))))))))))))))))))))))))))))))))))))))))+IF(M246&lt;30%,0,IF(M246&lt;35%,J246*K246*L246*F!$B$33,IF(M246&lt;40%,J246*K246*L246*F!$B$38,IF(M246&lt;45%,J246*K246*L246*F!$B$43,IF(M246&lt;50%,J246*K246*L246*F!$B$48,IF(M246=50%,J246*K246*L246*F!$B$50,IF(M246=51%,J246*K246*L246*F!$B$51,IF(M246=52%,J246*K246*L246*F!$B$52,IF(M246=53%,J246*K246*L246*F!$B$53,IF(M246=54%,J246*K246*L246*F!$B$54,IF(M246=55%,J246*K246*L246*F!$B$55,IF(M246=56%,J246*K246*L246*F!$B$56,IF(M246=57%,J246*K246*L246*F!$B$57,IF(M246=58%,J246*K246*L246*F!$B$58,IF(M246=59%,J246*K246*L246*F!$B$59,IF(M246=60%,J246*K246*L246*F!$B$60,IF(M246=61%,J246*K246*L246*F!$B$61,IF(M246=62%,J246*K246*L246*F!$B$62,IF(M246=63%,J246*K246*L246*F!$B$63,IF(M246=64%,J246*K246*L246*F!$B$64,IF(M246=65%,J246*K246*L246*F!$B$65,IF(M246=66%,J246*K246*L246*F!$B$66,IF(M246=67%,J246*K246*L246*F!$B$67,IF(M246=68%,J246*K246*L246*F!$B$68,IF(M246=69%,J246*K246*L246*F!$B$69,IF(M246=70%,J246*K246*L246*F!$B$70,IF(M246=71%,J246*K246*L246*F!$B$71,IF(M246=72%,J246*K246*L246*F!$B$72,IF(M246=73%,J246*K246*L246*F!$B$73,IF(M246=74%,J246*K246*L246*F!$B$74,IF(M246=75%,J246*K246*L246*F!$B$75,IF(M246=76%,J246*K246*L246*F!$B$76,IF(M246=77%,J246*K246*L246*F!$B$77,IF(M246=78%,J246*K246*L246*F!$B$78,IF(M246=79%,J246*K246*L246*F!$B$79,IF(M246=80%,J246*K246*L246*F!$B$80,IF(M246=81%,J246*K246*L246*F!$B$81,IF(M246=82%,J246*K246*L246*F!$B$82,IF(M246=83%,J246*K246*L246*F!$B$83,IF(M246=84%,J246*K246*L246*F!$B$84,IF(M246=85%,J246*K246*L246*F!$B$85,IF(M246=86%,J246*K246*L246*F!$B$86,IF(M246=87%,J246*K246*L246*F!$B$87,IF(M246=88%,J246*K246*L246*F!$B$88,IF(M246=89%,J246*K246*L246*F!$B$89,IF(M246=90%,J246*K246*L246*F!$B$90,IF(M246=91%,J246*K246*L246*F!$B$91,IF(M246=92%,J246*K246*L246*F!$B$92,IF(M246=93%,J246*K246*L246*F!$B$93,IF(M246=94%,J246*K246*L246*F!$B$94,IF(M246=95%,J246*K246*L246*F!$B$95,IF(M246=96%,J246*K246*L246*F!$B$96,IF(M246=97%,J246*K246*L246*F!$B$97,IF(M246=98%,J246*K246*L246*F!$B$98,IF(M246=99%,J246*K246*L246*F!$B$99,IF(M246&gt;99%,J246*K246*L246*F!$B$100,))))))))))))))))))))))))))))))))))))))))))))))))))))))))+IF(Q246&lt;30%,0,IF(Q246&lt;35%,N246*O246*P246*F!$B$33,IF(Q246&lt;40%,N246*O246*P246*F!$B$38,IF(Q246&lt;45%,N246*O246*P246*F!$B$43,IF(Q246&lt;50%,N246*O246*P246*F!$B$48,IF(Q246=50%,N246*O246*P246*F!$B$50,IF(Q246=51%,N246*O246*P246*F!$B$51,IF(Q246=52%,N246*O246*P246*F!$B$52,IF(Q246=53%,N246*O246*P246*F!$B$53,IF(Q246=54%,N246*O246*P246*F!$B$54,IF(Q246=55%,N246*O246*P246*F!$B$55,IF(Q246=56%,N246*O246*P246*F!$B$56,IF(Q246=57%,N246*O246*P246*F!$B$57,IF(Q246=58%,N246*O246*P246*F!$B$58,IF(Q246=59%,N246*O246*P246*F!$B$59,IF(Q246=60%,N246*O246*P246*F!$B$60,IF(Q246=61%,N246*O246*P246*F!$B$61,IF(Q246=62%,N246*O246*P246*F!$B$62,IF(Q246=63%,N246*O246*P246*F!$B$63,IF(Q246=64%,N246*O246*P246*F!$B$64,IF(Q246=65%,N246*O246*P246*F!$B$65,IF(Q246=66%,N246*O246*P246*F!$B$66,IF(Q246=67%,N246*O246*P246*F!$B$67,IF(Q246=68%,N246*O246*P246*F!$B$68,IF(Q246=69%,N246*O246*P246*F!$B$69,IF(Q246=70%,N246*O246*P246*F!$B$70,IF(Q246=71%,N246*O246*P246*F!$B$71,IF(Q246=72%,N246*O246*P246*F!$B$72,IF(Q246=73%,N246*O246*P246*F!$B$73,IF(Q246=74%,N246*O246*P246*F!$B$74,IF(Q246=75%,N246*O246*P246*F!$B$75,IF(Q246=76%,N246*O246*P246*F!$B$76,IF(Q246=77%,N246*O246*P246*F!$B$77,IF(Q246=78%,N246*O246*P246*F!$B$78,IF(Q246=79%,N246*O246*P246*F!$B$79,IF(Q246=80%,N246*O246*P246*F!$B$80,IF(Q246=81%,N246*O246*P246*F!$B$81,IF(Q246=82%,N246*O246*P246*F!$B$82,IF(Q246=83%,N246*O246*P246*F!$B$83,IF(Q246=84%,N246*O246*P246*F!$B$84,IF(Q246=85%,N246*O246*P246*F!$B$85,IF(Q246=86%,N246*O246*P246*F!$B$86,IF(Q246=87%,N246*O246*P246*F!$B$87,IF(Q246=88%,N246*O246*P246*F!$B$88,IF(Q246=89%,N246*O246*P246*F!$B$89,IF(Q246=90%,N246*O246*P246*F!$B$90,IF(Q246=91%,N246*O246*P246*F!$B$91,IF(Q246=92%,N246*O246*P246*F!$B$92,IF(Q246=93%,N246*O246*P246*F!$B$93,IF(Q246=94%,N246*O246*P246*F!$B$94,IF(Q246=95%,N246*O246*P246*F!$B$95,IF(Q246=96%,N246*O246*P246*F!$B$96,IF(Q246=97%,N246*O246*P246*F!$B$97,IF(Q246=98%,N246*O246*P246*F!$B$98,IF(Q246=99%,N246*O246*P246*F!$B$99,IF(Q246&gt;99%,N246*O246*P246*F!$B$100,))))))))))))))))))))))))))))))))))))))))))))))))))))))))+IF(U246&lt;30%,0,IF(U246&lt;35%,R246*S246*T246*F!$B$33,IF(U246&lt;40%,R246*S246*T246*F!$B$38,IF(U246&lt;45%,R246*S246*T246*F!$B$43,IF(U246&lt;50%,R246*S246*T246*F!$B$48,IF(U246=50%,R246*S246*T246*F!$B$50,IF(U246=51%,R246*S246*T246*F!$B$51,IF(U246=52%,R246*S246*T246*F!$B$52,IF(U246=53%,R246*S246*T246*F!$B$53,IF(U246=54%,R246*S246*T246*F!$B$54,IF(U246=55%,R246*S246*T246*F!$B$55,IF(U246=56%,R246*S246*T246*F!$B$56,IF(U246=57%,R246*S246*T246*F!$B$57,IF(U246=58%,R246*S246*T246*F!$B$58,IF(U246=59%,R246*S246*T246*F!$B$59,IF(U246=60%,R246*S246*T246*F!$B$60,IF(U246=61%,R246*S246*T246*F!$B$61,IF(U246=62%,R246*S246*T246*F!$B$62,IF(U246=63%,R246*S246*T246*F!$B$63,IF(U246=64%,R246*S246*T246*F!$B$64,IF(U246=65%,R246*S246*T246*F!$B$65,IF(U246=66%,R246*S246*T246*F!$B$66,IF(U246=67%,R246*S246*T246*F!$B$67,IF(U246=68%,R246*S246*T246*F!$B$68,IF(U246=69%,R246*S246*T246*F!$B$69,IF(U246=70%,R246*S246*T246*F!$B$70,IF(U246=71%,R246*S246*T246*F!$B$71,IF(U246=72%,R246*S246*T246*F!$B$72,IF(U246=73%,R246*S246*T246*F!$B$73,IF(U246=74%,R246*S246*T246*F!$B$74,IF(U246=75%,R246*S246*T246*F!$B$75,IF(U246=76%,R246*S246*T246*F!$B$76,IF(U246=77%,R246*S246*T246*F!$B$77,IF(U246=78%,R246*S246*T246*F!$B$78,IF(U246=79%,R246*S246*T246*F!$B$79,IF(U246=80%,R246*S246*T246*F!$B$80,IF(U246=81%,R246*S246*T246*F!$B$81,IF(U246=82%,R246*S246*T246*F!$B$82,IF(U246=83%,R246*S246*T246*F!$B$83,IF(U246=84%,R246*S246*T246*F!$B$84,IF(U246=85%,R246*S246*T246*F!$B$85,IF(U246=86%,R246*S246*T246*F!$B$86,IF(U246=87%,R246*S246*T246*F!$B$87,IF(U246=88%,R246*S246*T246*F!$B$88,IF(U246=89%,R246*S246*T246*F!$B$89,IF(U246=90%,R246*S246*T246*F!$B$90,IF(U246=91%,R246*S246*T246*F!$B$91,IF(U246=92%,R246*S246*T246*F!$B$92,IF(U246=93%,R246*S246*T246*F!$B$93,IF(U246=94%,R246*S246*T246*F!$B$94,IF(U246=95%,R246*S246*T246*F!$B$95,IF(U246=96%,R246*S246*T246*F!$B$96,IF(U246=97%,R246*S246*T246*F!$B$97,IF(U246=98%,R246*S246*T246*F!$B$98,IF(U246=99%,R246*S246*T246*F!$B$99,IF(U246&gt;99%,R246*S246*T246*F!$B$100)))))))))))))))))))))))))))))))))))))))))))))))))))))))))*IF(ISNUMBER(E246),E246,1)*IF(ISNUMBER(D246),D246,1)</f>
        <v>0</v>
      </c>
      <c r="AA246" s="5">
        <f>G246*H246+K246*L246+O246*P246+S246*T246</f>
        <v>0</v>
      </c>
      <c r="AB246" s="32">
        <f>(H246*(IF(I246&lt;45%,0.5,IF(I246&lt;55%,0.8,IF(I246&lt;65%,0.9,IF(I246&lt;75%,1,IF(I246&lt;85%,1.1,1.2))))))+L246*(IF(M246&lt;45%,0.5,IF(M246&lt;55%,0.8,IF(M246&lt;65%,0.9,IF(M246&lt;75%,1,IF(M246&lt;85%,1.1,1.2))))))+P246*(IF(Q246&lt;45%,0.5,IF(Q246&lt;55%,0.8,IF(Q246&lt;65%,0.9,IF(Q246&lt;75%,1,IF(Q246&lt;85%,1.1,1.2))))))+T246*(IF(U246&lt;45%,0.5,IF(U246&lt;55%,0.8,IF(U246&lt;65%,0.9,IF(U246&lt;75%,1,IF(U246&lt;85%,1.1,1.2)))))))*IF(D246&gt;=0.8,6,IF(D246&lt;=0.4,1.5,3))</f>
        <v>0</v>
      </c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</row>
    <row r="247" spans="1:62" x14ac:dyDescent="0.25">
      <c r="A247" s="1125"/>
      <c r="B247" s="61" t="str">
        <f t="shared" ref="B247:E247" si="527">IF(B185="","",B185)</f>
        <v/>
      </c>
      <c r="C247" s="62" t="str">
        <f t="shared" si="527"/>
        <v/>
      </c>
      <c r="D247" s="63">
        <f t="shared" si="521"/>
        <v>0</v>
      </c>
      <c r="E247" s="64" t="str">
        <f t="shared" si="527"/>
        <v/>
      </c>
      <c r="F247" s="152"/>
      <c r="G247" s="153"/>
      <c r="H247" s="153"/>
      <c r="I247" s="95">
        <f t="shared" si="516"/>
        <v>0</v>
      </c>
      <c r="J247" s="152"/>
      <c r="K247" s="94"/>
      <c r="L247" s="94"/>
      <c r="M247" s="95">
        <f t="shared" si="517"/>
        <v>0</v>
      </c>
      <c r="N247" s="152"/>
      <c r="O247" s="94"/>
      <c r="P247" s="94"/>
      <c r="Q247" s="95">
        <f t="shared" si="518"/>
        <v>0</v>
      </c>
      <c r="R247" s="152"/>
      <c r="S247" s="94"/>
      <c r="T247" s="94"/>
      <c r="U247" s="93">
        <f t="shared" si="519"/>
        <v>0</v>
      </c>
      <c r="V247" s="113">
        <f t="shared" si="522"/>
        <v>0</v>
      </c>
      <c r="W247" s="114">
        <f t="shared" si="523"/>
        <v>0</v>
      </c>
      <c r="X247" s="36">
        <f t="shared" ref="X247" si="528">ROUND(IFERROR((W247/(Y247*IF(ISNUMBER(E247),E247,1))),0),2)</f>
        <v>0</v>
      </c>
      <c r="Y247" s="90" t="str">
        <f t="shared" si="392"/>
        <v/>
      </c>
      <c r="Z247" s="6">
        <f>(IF(I247&lt;30%,0,IF(I247&lt;35%,F247*G247*H247*F!$B$33,IF(I247&lt;40%,F247*G247*H247*F!$B$38,IF(I247&lt;45%,F247*G247*H247*F!$B$43,IF(I247&lt;50%,F247*G247*H247*F!$B$48,IF(I247=50%,F247*G247*H247*F!$B$50,IF(I247=51%,F247*G247*H247*F!$B$51,IF(I247=52%,F247*G247*H247*F!$B$52,IF(I247=53%,F247*G247*H247*F!$B$53,IF(I247=54%,F247*G247*H247*F!$B$54,IF(I247=55%,F247*G247*H247*F!$B$55,IF(I247=56%,F247*G247*H247*F!$B$56,IF(I247=57%,F247*G247*H247*F!$B$57,IF(I247=58%,F247*G247*H247*F!$B$58,IF(I247=59%,F247*G247*H247*F!$B$59,IF(I247=60%,F247*G247*H247*F!$B$60,IF(I247=61%,F247*G247*H247*F!$B$61,IF(I247=62%,F247*G247*H247*F!$B$62,IF(I247=63%,F247*G247*H247*F!$B$63,IF(I247=64%,F247*G247*H247*F!$B$64,IF(I247=65%,F247*G247*H247*F!$B$65,IF(I247=66%,F247*G247*H247*F!$B$66,IF(I247=67%,F247*G247*H247*F!$B$67,IF(I247=68%,F247*G247*H247*F!$B$68,IF(I247=69%,F247*G247*H247*F!$B$69,IF(I247=70%,F247*G247*H247*F!$B$70,IF(I247=71%,F247*G247*H247*F!$B$71,IF(I247=72%,F247*G247*H247*F!$B$72,IF(I247=73%,F247*G247*H247*F!$B$73,IF(I247=74%,F247*G247*H247*F!$B$74,IF(I247=75%,F247*G247*H247*F!$B$75,IF(I247=76%,F247*G247*H247*F!$B$76,IF(I247=77%,F247*G247*H247*F!$B$77,IF(I247=78%,F247*G247*H247*F!$B$78,IF(I247=79%,F247*G247*H247*F!$B$79,IF(I247=80%,F247*G247*H247*F!$B$80,IF(I247=81%,F247*G247*H247*F!$B$81,IF(I247=82%,F247*G247*H247*F!$B$82,IF(I247=83%,F247*G247*H247*F!$B$83,IF(I247=84%,F247*G247*H247*F!$B$84,IF(I247=85%,F247*G247*H247*F!$B$85,IF(I247=86%,F247*G247*H247*F!$B$86,IF(I247=87%,F247*G247*H247*F!$B$87,IF(I247=88%,F247*G247*H247*F!$B$88,IF(I247=89%,F247*G247*H247*F!$B$89,IF(I247=90%,F247*G247*H247*F!$B$90,IF(I247=91%,F247*G247*H247*F!$B$91,IF(I247=92%,F247*G247*H247*F!$B$92,IF(I247=93%,F247*G247*H247*F!$B$93,IF(I247=94%,F247*G247*H247*F!$B$94,IF(I247=95%,F247*G247*H247*F!$B$95,IF(I247=96%,F247*G247*H247*F!$B$96,IF(I247=97%,F247*G247*H247*F!$B$97,IF(I247=98%,F247*G247*H247*F!$B$98,IF(I247=99%,F247*G247*H247*F!$B$99,IF(I247&gt;99%,F247*G247*H247*F!$B$100,))))))))))))))))))))))))))))))))))))))))))))))))))))))))+IF(M247&lt;30%,0,IF(M247&lt;35%,J247*K247*L247*F!$B$33,IF(M247&lt;40%,J247*K247*L247*F!$B$38,IF(M247&lt;45%,J247*K247*L247*F!$B$43,IF(M247&lt;50%,J247*K247*L247*F!$B$48,IF(M247=50%,J247*K247*L247*F!$B$50,IF(M247=51%,J247*K247*L247*F!$B$51,IF(M247=52%,J247*K247*L247*F!$B$52,IF(M247=53%,J247*K247*L247*F!$B$53,IF(M247=54%,J247*K247*L247*F!$B$54,IF(M247=55%,J247*K247*L247*F!$B$55,IF(M247=56%,J247*K247*L247*F!$B$56,IF(M247=57%,J247*K247*L247*F!$B$57,IF(M247=58%,J247*K247*L247*F!$B$58,IF(M247=59%,J247*K247*L247*F!$B$59,IF(M247=60%,J247*K247*L247*F!$B$60,IF(M247=61%,J247*K247*L247*F!$B$61,IF(M247=62%,J247*K247*L247*F!$B$62,IF(M247=63%,J247*K247*L247*F!$B$63,IF(M247=64%,J247*K247*L247*F!$B$64,IF(M247=65%,J247*K247*L247*F!$B$65,IF(M247=66%,J247*K247*L247*F!$B$66,IF(M247=67%,J247*K247*L247*F!$B$67,IF(M247=68%,J247*K247*L247*F!$B$68,IF(M247=69%,J247*K247*L247*F!$B$69,IF(M247=70%,J247*K247*L247*F!$B$70,IF(M247=71%,J247*K247*L247*F!$B$71,IF(M247=72%,J247*K247*L247*F!$B$72,IF(M247=73%,J247*K247*L247*F!$B$73,IF(M247=74%,J247*K247*L247*F!$B$74,IF(M247=75%,J247*K247*L247*F!$B$75,IF(M247=76%,J247*K247*L247*F!$B$76,IF(M247=77%,J247*K247*L247*F!$B$77,IF(M247=78%,J247*K247*L247*F!$B$78,IF(M247=79%,J247*K247*L247*F!$B$79,IF(M247=80%,J247*K247*L247*F!$B$80,IF(M247=81%,J247*K247*L247*F!$B$81,IF(M247=82%,J247*K247*L247*F!$B$82,IF(M247=83%,J247*K247*L247*F!$B$83,IF(M247=84%,J247*K247*L247*F!$B$84,IF(M247=85%,J247*K247*L247*F!$B$85,IF(M247=86%,J247*K247*L247*F!$B$86,IF(M247=87%,J247*K247*L247*F!$B$87,IF(M247=88%,J247*K247*L247*F!$B$88,IF(M247=89%,J247*K247*L247*F!$B$89,IF(M247=90%,J247*K247*L247*F!$B$90,IF(M247=91%,J247*K247*L247*F!$B$91,IF(M247=92%,J247*K247*L247*F!$B$92,IF(M247=93%,J247*K247*L247*F!$B$93,IF(M247=94%,J247*K247*L247*F!$B$94,IF(M247=95%,J247*K247*L247*F!$B$95,IF(M247=96%,J247*K247*L247*F!$B$96,IF(M247=97%,J247*K247*L247*F!$B$97,IF(M247=98%,J247*K247*L247*F!$B$98,IF(M247=99%,J247*K247*L247*F!$B$99,IF(M247&gt;99%,J247*K247*L247*F!$B$100,))))))))))))))))))))))))))))))))))))))))))))))))))))))))+IF(Q247&lt;30%,0,IF(Q247&lt;35%,N247*O247*P247*F!$B$33,IF(Q247&lt;40%,N247*O247*P247*F!$B$38,IF(Q247&lt;45%,N247*O247*P247*F!$B$43,IF(Q247&lt;50%,N247*O247*P247*F!$B$48,IF(Q247=50%,N247*O247*P247*F!$B$50,IF(Q247=51%,N247*O247*P247*F!$B$51,IF(Q247=52%,N247*O247*P247*F!$B$52,IF(Q247=53%,N247*O247*P247*F!$B$53,IF(Q247=54%,N247*O247*P247*F!$B$54,IF(Q247=55%,N247*O247*P247*F!$B$55,IF(Q247=56%,N247*O247*P247*F!$B$56,IF(Q247=57%,N247*O247*P247*F!$B$57,IF(Q247=58%,N247*O247*P247*F!$B$58,IF(Q247=59%,N247*O247*P247*F!$B$59,IF(Q247=60%,N247*O247*P247*F!$B$60,IF(Q247=61%,N247*O247*P247*F!$B$61,IF(Q247=62%,N247*O247*P247*F!$B$62,IF(Q247=63%,N247*O247*P247*F!$B$63,IF(Q247=64%,N247*O247*P247*F!$B$64,IF(Q247=65%,N247*O247*P247*F!$B$65,IF(Q247=66%,N247*O247*P247*F!$B$66,IF(Q247=67%,N247*O247*P247*F!$B$67,IF(Q247=68%,N247*O247*P247*F!$B$68,IF(Q247=69%,N247*O247*P247*F!$B$69,IF(Q247=70%,N247*O247*P247*F!$B$70,IF(Q247=71%,N247*O247*P247*F!$B$71,IF(Q247=72%,N247*O247*P247*F!$B$72,IF(Q247=73%,N247*O247*P247*F!$B$73,IF(Q247=74%,N247*O247*P247*F!$B$74,IF(Q247=75%,N247*O247*P247*F!$B$75,IF(Q247=76%,N247*O247*P247*F!$B$76,IF(Q247=77%,N247*O247*P247*F!$B$77,IF(Q247=78%,N247*O247*P247*F!$B$78,IF(Q247=79%,N247*O247*P247*F!$B$79,IF(Q247=80%,N247*O247*P247*F!$B$80,IF(Q247=81%,N247*O247*P247*F!$B$81,IF(Q247=82%,N247*O247*P247*F!$B$82,IF(Q247=83%,N247*O247*P247*F!$B$83,IF(Q247=84%,N247*O247*P247*F!$B$84,IF(Q247=85%,N247*O247*P247*F!$B$85,IF(Q247=86%,N247*O247*P247*F!$B$86,IF(Q247=87%,N247*O247*P247*F!$B$87,IF(Q247=88%,N247*O247*P247*F!$B$88,IF(Q247=89%,N247*O247*P247*F!$B$89,IF(Q247=90%,N247*O247*P247*F!$B$90,IF(Q247=91%,N247*O247*P247*F!$B$91,IF(Q247=92%,N247*O247*P247*F!$B$92,IF(Q247=93%,N247*O247*P247*F!$B$93,IF(Q247=94%,N247*O247*P247*F!$B$94,IF(Q247=95%,N247*O247*P247*F!$B$95,IF(Q247=96%,N247*O247*P247*F!$B$96,IF(Q247=97%,N247*O247*P247*F!$B$97,IF(Q247=98%,N247*O247*P247*F!$B$98,IF(Q247=99%,N247*O247*P247*F!$B$99,IF(Q247&gt;99%,N247*O247*P247*F!$B$100,))))))))))))))))))))))))))))))))))))))))))))))))))))))))+IF(U247&lt;30%,0,IF(U247&lt;35%,R247*S247*T247*F!$B$33,IF(U247&lt;40%,R247*S247*T247*F!$B$38,IF(U247&lt;45%,R247*S247*T247*F!$B$43,IF(U247&lt;50%,R247*S247*T247*F!$B$48,IF(U247=50%,R247*S247*T247*F!$B$50,IF(U247=51%,R247*S247*T247*F!$B$51,IF(U247=52%,R247*S247*T247*F!$B$52,IF(U247=53%,R247*S247*T247*F!$B$53,IF(U247=54%,R247*S247*T247*F!$B$54,IF(U247=55%,R247*S247*T247*F!$B$55,IF(U247=56%,R247*S247*T247*F!$B$56,IF(U247=57%,R247*S247*T247*F!$B$57,IF(U247=58%,R247*S247*T247*F!$B$58,IF(U247=59%,R247*S247*T247*F!$B$59,IF(U247=60%,R247*S247*T247*F!$B$60,IF(U247=61%,R247*S247*T247*F!$B$61,IF(U247=62%,R247*S247*T247*F!$B$62,IF(U247=63%,R247*S247*T247*F!$B$63,IF(U247=64%,R247*S247*T247*F!$B$64,IF(U247=65%,R247*S247*T247*F!$B$65,IF(U247=66%,R247*S247*T247*F!$B$66,IF(U247=67%,R247*S247*T247*F!$B$67,IF(U247=68%,R247*S247*T247*F!$B$68,IF(U247=69%,R247*S247*T247*F!$B$69,IF(U247=70%,R247*S247*T247*F!$B$70,IF(U247=71%,R247*S247*T247*F!$B$71,IF(U247=72%,R247*S247*T247*F!$B$72,IF(U247=73%,R247*S247*T247*F!$B$73,IF(U247=74%,R247*S247*T247*F!$B$74,IF(U247=75%,R247*S247*T247*F!$B$75,IF(U247=76%,R247*S247*T247*F!$B$76,IF(U247=77%,R247*S247*T247*F!$B$77,IF(U247=78%,R247*S247*T247*F!$B$78,IF(U247=79%,R247*S247*T247*F!$B$79,IF(U247=80%,R247*S247*T247*F!$B$80,IF(U247=81%,R247*S247*T247*F!$B$81,IF(U247=82%,R247*S247*T247*F!$B$82,IF(U247=83%,R247*S247*T247*F!$B$83,IF(U247=84%,R247*S247*T247*F!$B$84,IF(U247=85%,R247*S247*T247*F!$B$85,IF(U247=86%,R247*S247*T247*F!$B$86,IF(U247=87%,R247*S247*T247*F!$B$87,IF(U247=88%,R247*S247*T247*F!$B$88,IF(U247=89%,R247*S247*T247*F!$B$89,IF(U247=90%,R247*S247*T247*F!$B$90,IF(U247=91%,R247*S247*T247*F!$B$91,IF(U247=92%,R247*S247*T247*F!$B$92,IF(U247=93%,R247*S247*T247*F!$B$93,IF(U247=94%,R247*S247*T247*F!$B$94,IF(U247=95%,R247*S247*T247*F!$B$95,IF(U247=96%,R247*S247*T247*F!$B$96,IF(U247=97%,R247*S247*T247*F!$B$97,IF(U247=98%,R247*S247*T247*F!$B$98,IF(U247=99%,R247*S247*T247*F!$B$99,IF(U247&gt;99%,R247*S247*T247*F!$B$100)))))))))))))))))))))))))))))))))))))))))))))))))))))))))*IF(ISNUMBER(E247),E247,1)*IF(ISNUMBER(D247),D247,1)</f>
        <v>0</v>
      </c>
      <c r="AA247" s="6">
        <f>G247*H247+K247*L247+O247*P247+S247*T247</f>
        <v>0</v>
      </c>
      <c r="AB247" s="35">
        <f>(H247*(IF(I247&lt;45%,0.5,IF(I247&lt;55%,0.8,IF(I247&lt;65%,0.9,IF(I247&lt;75%,1,IF(I247&lt;85%,1.1,1.2))))))+L247*(IF(M247&lt;45%,0.5,IF(M247&lt;55%,0.8,IF(M247&lt;65%,0.9,IF(M247&lt;75%,1,IF(M247&lt;85%,1.1,1.2))))))+P247*(IF(Q247&lt;45%,0.5,IF(Q247&lt;55%,0.8,IF(Q247&lt;65%,0.9,IF(Q247&lt;75%,1,IF(Q247&lt;85%,1.1,1.2))))))+T247*(IF(U247&lt;45%,0.5,IF(U247&lt;55%,0.8,IF(U247&lt;65%,0.9,IF(U247&lt;75%,1,IF(U247&lt;85%,1.1,1.2)))))))*IF(D247&gt;=0.8,6,IF(D247&lt;=0.4,1.5,3))</f>
        <v>0</v>
      </c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</row>
    <row r="248" spans="1:62" ht="15.75" thickBot="1" x14ac:dyDescent="0.3">
      <c r="A248" s="1126"/>
      <c r="B248" s="165"/>
      <c r="C248" s="166"/>
      <c r="D248" s="134">
        <f>ROUND(IFERROR((D243*(G243*H243+K243*L243+O243*P243+S243*T243)+D244*(G244*H244+K244*L244+O244*P244+S244*T244)+D245*(G245*H245+K245*L245+O245*P245+S245*T245)+D246*(G246*H246+K246*L246+O246*P246+S246*T246)+D247*(G247*H247+K247*L247+O247*P247+S247*T247))/((G243*H243+K243*L243+O243*P243+S243*T243)+(G244*H244+K244*L244+O244*P244+S244*T244)+(G245*H245+K245*L245+O245*P245+S245*T245)+(G246*H246+K246*L246+O246*P246+S246*T246)+(G247*H247+K247*L247+O247*P247+S247*T247)),0),3)</f>
        <v>0</v>
      </c>
      <c r="E248" s="173"/>
      <c r="F248" s="174"/>
      <c r="G248" s="175"/>
      <c r="H248" s="175"/>
      <c r="I248" s="176"/>
      <c r="J248" s="174"/>
      <c r="K248" s="177"/>
      <c r="L248" s="177"/>
      <c r="M248" s="178"/>
      <c r="N248" s="174"/>
      <c r="O248" s="177"/>
      <c r="P248" s="177"/>
      <c r="Q248" s="179"/>
      <c r="R248" s="174"/>
      <c r="S248" s="180"/>
      <c r="T248" s="177"/>
      <c r="U248" s="178"/>
      <c r="V248" s="122">
        <f>SUM(V243:V247)</f>
        <v>0</v>
      </c>
      <c r="W248" s="117">
        <f>IFERROR(V248/AA248,0)</f>
        <v>0</v>
      </c>
      <c r="X248" s="118">
        <f>ROUND(IFERROR((D243*(I243*G243*H243+M243*K243*L243+Q243*O243*P243+U243*S243*T243)+D244*(I244*G244*H244+M244*K244*L244+Q244*O244*P244+U244*S244*T244)+D245*(I245*G245*H245+M245*K245*L245+Q245*O245*P245+U245*S245*T245)+D246*(I246*G246*H246+M246*K246*L246+Q246*O246*P246+U246*S246*T246)+D247*(I247*G247*H247+M247*K247*L247+Q247*O247*P247+U247*S247*T247))/(D243*(G243*H243+K243*L243+O243*P243+S243*T243)+D244*(G244*H244+K244*L244+O244*P244+S244*T244)+D245*(G245*H245+K245*L245+O245*P245+S245*T245)+D246*(G246*H246+K246*L246+O246*P246+S246*T246)+D247*(G247*H247+K247*L247+O247*P247+S247*T247)),0),2)</f>
        <v>0</v>
      </c>
      <c r="Y248" s="9"/>
      <c r="Z248" s="9">
        <f>SUM(Z243:Z247)</f>
        <v>0</v>
      </c>
      <c r="AA248" s="117">
        <f>SUM(AA243:AA247)</f>
        <v>0</v>
      </c>
      <c r="AB248" s="119">
        <f>IF(SUM(AB243:AB247)=0,TIME(,0,),TIME(,SUM(AB243:AB247)+30,))</f>
        <v>0</v>
      </c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</row>
    <row r="249" spans="1:62" ht="15.75" x14ac:dyDescent="0.25">
      <c r="A249" s="1133" t="s">
        <v>21</v>
      </c>
      <c r="B249" s="1134"/>
      <c r="C249" s="1134"/>
      <c r="D249" s="1134"/>
      <c r="E249" s="1134"/>
      <c r="F249" s="1134"/>
      <c r="G249" s="1134"/>
      <c r="H249" s="1134"/>
      <c r="I249" s="1134"/>
      <c r="J249" s="1134"/>
      <c r="K249" s="1134"/>
      <c r="L249" s="1134"/>
      <c r="M249" s="1134"/>
      <c r="N249" s="1134"/>
      <c r="O249" s="1134"/>
      <c r="P249" s="1134"/>
      <c r="Q249" s="1134"/>
      <c r="R249" s="1134"/>
      <c r="S249" s="1134"/>
      <c r="T249" s="1134"/>
      <c r="U249" s="1134"/>
      <c r="V249" s="20">
        <f>V256+V262+V268+V274+V280+V286+V292+V298+V304+V310</f>
        <v>0</v>
      </c>
      <c r="W249" s="20">
        <f>IFERROR(V249/AA249,0)</f>
        <v>0</v>
      </c>
      <c r="X249" s="21"/>
      <c r="Y249" s="164">
        <v>5.0000000000000001E-3</v>
      </c>
      <c r="Z249" s="20">
        <f>Z256+Z262+Z268+Z274+Z280+Z286+Z292+Z298+Z304+Z310</f>
        <v>0</v>
      </c>
      <c r="AA249" s="20">
        <f>AA256+AA262+AA268+AA274+AA280+AA286+AA292+AA298+AA304+AA310</f>
        <v>0</v>
      </c>
      <c r="AB249" s="22">
        <f>AB256+AB262+AB268+AB274+AB280+AB286+AB292+AB298+AB304+AB310</f>
        <v>0</v>
      </c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</row>
    <row r="250" spans="1:62" ht="15.75" thickBot="1" x14ac:dyDescent="0.3">
      <c r="A250" s="139" t="s">
        <v>3</v>
      </c>
      <c r="B250" s="24" t="s">
        <v>10</v>
      </c>
      <c r="C250" s="24" t="s">
        <v>11</v>
      </c>
      <c r="D250" s="25" t="s">
        <v>12</v>
      </c>
      <c r="E250" s="49" t="s">
        <v>60</v>
      </c>
      <c r="F250" s="24" t="s">
        <v>13</v>
      </c>
      <c r="G250" s="48" t="s">
        <v>14</v>
      </c>
      <c r="H250" s="24" t="s">
        <v>15</v>
      </c>
      <c r="I250" s="24" t="s">
        <v>4</v>
      </c>
      <c r="J250" s="24" t="s">
        <v>13</v>
      </c>
      <c r="K250" s="24" t="s">
        <v>14</v>
      </c>
      <c r="L250" s="24" t="s">
        <v>15</v>
      </c>
      <c r="M250" s="24" t="s">
        <v>4</v>
      </c>
      <c r="N250" s="24" t="s">
        <v>13</v>
      </c>
      <c r="O250" s="24" t="s">
        <v>14</v>
      </c>
      <c r="P250" s="24" t="s">
        <v>15</v>
      </c>
      <c r="Q250" s="24" t="s">
        <v>4</v>
      </c>
      <c r="R250" s="24" t="s">
        <v>13</v>
      </c>
      <c r="S250" s="24" t="s">
        <v>14</v>
      </c>
      <c r="T250" s="24" t="s">
        <v>15</v>
      </c>
      <c r="U250" s="24" t="s">
        <v>4</v>
      </c>
      <c r="V250" s="24" t="s">
        <v>5</v>
      </c>
      <c r="W250" s="25" t="s">
        <v>16</v>
      </c>
      <c r="X250" s="25" t="s">
        <v>33</v>
      </c>
      <c r="Y250" s="105" t="s">
        <v>6</v>
      </c>
      <c r="Z250" s="26" t="s">
        <v>30</v>
      </c>
      <c r="AA250" s="24" t="s">
        <v>7</v>
      </c>
      <c r="AB250" s="27" t="s">
        <v>17</v>
      </c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</row>
    <row r="251" spans="1:62" x14ac:dyDescent="0.25">
      <c r="A251" s="142" t="s">
        <v>8</v>
      </c>
      <c r="B251" s="57" t="str">
        <f>IF(B189="","",B189)</f>
        <v/>
      </c>
      <c r="C251" s="58" t="str">
        <f>IF(C189="","",C189)</f>
        <v/>
      </c>
      <c r="D251" s="59">
        <f>D189</f>
        <v>0</v>
      </c>
      <c r="E251" s="60" t="str">
        <f>IF(E189="","",E189)</f>
        <v/>
      </c>
      <c r="F251" s="147"/>
      <c r="G251" s="148"/>
      <c r="H251" s="148"/>
      <c r="I251" s="99">
        <f t="shared" ref="I251:I255" si="529">IFERROR(ROUND(F251/$Y251,2),)</f>
        <v>0</v>
      </c>
      <c r="J251" s="147"/>
      <c r="K251" s="97"/>
      <c r="L251" s="97"/>
      <c r="M251" s="99">
        <f t="shared" ref="M251:M255" si="530">IFERROR(ROUND(J251/$Y251,2),)</f>
        <v>0</v>
      </c>
      <c r="N251" s="147"/>
      <c r="O251" s="97"/>
      <c r="P251" s="97"/>
      <c r="Q251" s="99">
        <f t="shared" ref="Q251:Q255" si="531">IFERROR(ROUND(N251/$Y251,2),)</f>
        <v>0</v>
      </c>
      <c r="R251" s="147"/>
      <c r="S251" s="97"/>
      <c r="T251" s="97"/>
      <c r="U251" s="98">
        <f t="shared" ref="U251:U255" si="532">IFERROR(ROUND(R251/$Y251,2),)</f>
        <v>0</v>
      </c>
      <c r="V251" s="106">
        <f>(IF(ISNUMBER(F251),F251,1)*G251*H251+IF(ISNUMBER(J251),J251,1)*K251*L251+IF(ISNUMBER(N251),N251,1)*O251*P251+IF(ISNUMBER(R251),R251,1)*S251*T251)*IF(ISNUMBER(E251),E251,1)</f>
        <v>0</v>
      </c>
      <c r="W251" s="107">
        <f>IFERROR((IF(ISNUMBER(F251),F251,1)*G251*H251+IF(ISNUMBER(J251),J251,1)*K251*L251+IF(ISNUMBER(N251),N251,1)*O251*P251+IF(ISNUMBER(R251),R251,1)*S251*T251)*IF(ISNUMBER(E251),E251,1)/(G251*H251+K251*L251+O251*P251+S251*T251),0)</f>
        <v>0</v>
      </c>
      <c r="X251" s="28">
        <f>ROUND(IFERROR((W251/(Y251*IF(ISNUMBER(E251),E251,1))),0),2)</f>
        <v>0</v>
      </c>
      <c r="Y251" s="89" t="str">
        <f>IF(ISNUMBER(Y189), Y189+(Y189*$Y$249),"")</f>
        <v/>
      </c>
      <c r="Z251" s="4">
        <f>(IF(I251&lt;30%,0,IF(I251&lt;35%,F251*G251*H251*F!$B$33,IF(I251&lt;40%,F251*G251*H251*F!$B$38,IF(I251&lt;45%,F251*G251*H251*F!$B$43,IF(I251&lt;50%,F251*G251*H251*F!$B$48,IF(I251=50%,F251*G251*H251*F!$B$50,IF(I251=51%,F251*G251*H251*F!$B$51,IF(I251=52%,F251*G251*H251*F!$B$52,IF(I251=53%,F251*G251*H251*F!$B$53,IF(I251=54%,F251*G251*H251*F!$B$54,IF(I251=55%,F251*G251*H251*F!$B$55,IF(I251=56%,F251*G251*H251*F!$B$56,IF(I251=57%,F251*G251*H251*F!$B$57,IF(I251=58%,F251*G251*H251*F!$B$58,IF(I251=59%,F251*G251*H251*F!$B$59,IF(I251=60%,F251*G251*H251*F!$B$60,IF(I251=61%,F251*G251*H251*F!$B$61,IF(I251=62%,F251*G251*H251*F!$B$62,IF(I251=63%,F251*G251*H251*F!$B$63,IF(I251=64%,F251*G251*H251*F!$B$64,IF(I251=65%,F251*G251*H251*F!$B$65,IF(I251=66%,F251*G251*H251*F!$B$66,IF(I251=67%,F251*G251*H251*F!$B$67,IF(I251=68%,F251*G251*H251*F!$B$68,IF(I251=69%,F251*G251*H251*F!$B$69,IF(I251=70%,F251*G251*H251*F!$B$70,IF(I251=71%,F251*G251*H251*F!$B$71,IF(I251=72%,F251*G251*H251*F!$B$72,IF(I251=73%,F251*G251*H251*F!$B$73,IF(I251=74%,F251*G251*H251*F!$B$74,IF(I251=75%,F251*G251*H251*F!$B$75,IF(I251=76%,F251*G251*H251*F!$B$76,IF(I251=77%,F251*G251*H251*F!$B$77,IF(I251=78%,F251*G251*H251*F!$B$78,IF(I251=79%,F251*G251*H251*F!$B$79,IF(I251=80%,F251*G251*H251*F!$B$80,IF(I251=81%,F251*G251*H251*F!$B$81,IF(I251=82%,F251*G251*H251*F!$B$82,IF(I251=83%,F251*G251*H251*F!$B$83,IF(I251=84%,F251*G251*H251*F!$B$84,IF(I251=85%,F251*G251*H251*F!$B$85,IF(I251=86%,F251*G251*H251*F!$B$86,IF(I251=87%,F251*G251*H251*F!$B$87,IF(I251=88%,F251*G251*H251*F!$B$88,IF(I251=89%,F251*G251*H251*F!$B$89,IF(I251=90%,F251*G251*H251*F!$B$90,IF(I251=91%,F251*G251*H251*F!$B$91,IF(I251=92%,F251*G251*H251*F!$B$92,IF(I251=93%,F251*G251*H251*F!$B$93,IF(I251=94%,F251*G251*H251*F!$B$94,IF(I251=95%,F251*G251*H251*F!$B$95,IF(I251=96%,F251*G251*H251*F!$B$96,IF(I251=97%,F251*G251*H251*F!$B$97,IF(I251=98%,F251*G251*H251*F!$B$98,IF(I251=99%,F251*G251*H251*F!$B$99,IF(I251&gt;99%,F251*G251*H251*F!$B$100,))))))))))))))))))))))))))))))))))))))))))))))))))))))))+IF(M251&lt;30%,0,IF(M251&lt;35%,J251*K251*L251*F!$B$33,IF(M251&lt;40%,J251*K251*L251*F!$B$38,IF(M251&lt;45%,J251*K251*L251*F!$B$43,IF(M251&lt;50%,J251*K251*L251*F!$B$48,IF(M251=50%,J251*K251*L251*F!$B$50,IF(M251=51%,J251*K251*L251*F!$B$51,IF(M251=52%,J251*K251*L251*F!$B$52,IF(M251=53%,J251*K251*L251*F!$B$53,IF(M251=54%,J251*K251*L251*F!$B$54,IF(M251=55%,J251*K251*L251*F!$B$55,IF(M251=56%,J251*K251*L251*F!$B$56,IF(M251=57%,J251*K251*L251*F!$B$57,IF(M251=58%,J251*K251*L251*F!$B$58,IF(M251=59%,J251*K251*L251*F!$B$59,IF(M251=60%,J251*K251*L251*F!$B$60,IF(M251=61%,J251*K251*L251*F!$B$61,IF(M251=62%,J251*K251*L251*F!$B$62,IF(M251=63%,J251*K251*L251*F!$B$63,IF(M251=64%,J251*K251*L251*F!$B$64,IF(M251=65%,J251*K251*L251*F!$B$65,IF(M251=66%,J251*K251*L251*F!$B$66,IF(M251=67%,J251*K251*L251*F!$B$67,IF(M251=68%,J251*K251*L251*F!$B$68,IF(M251=69%,J251*K251*L251*F!$B$69,IF(M251=70%,J251*K251*L251*F!$B$70,IF(M251=71%,J251*K251*L251*F!$B$71,IF(M251=72%,J251*K251*L251*F!$B$72,IF(M251=73%,J251*K251*L251*F!$B$73,IF(M251=74%,J251*K251*L251*F!$B$74,IF(M251=75%,J251*K251*L251*F!$B$75,IF(M251=76%,J251*K251*L251*F!$B$76,IF(M251=77%,J251*K251*L251*F!$B$77,IF(M251=78%,J251*K251*L251*F!$B$78,IF(M251=79%,J251*K251*L251*F!$B$79,IF(M251=80%,J251*K251*L251*F!$B$80,IF(M251=81%,J251*K251*L251*F!$B$81,IF(M251=82%,J251*K251*L251*F!$B$82,IF(M251=83%,J251*K251*L251*F!$B$83,IF(M251=84%,J251*K251*L251*F!$B$84,IF(M251=85%,J251*K251*L251*F!$B$85,IF(M251=86%,J251*K251*L251*F!$B$86,IF(M251=87%,J251*K251*L251*F!$B$87,IF(M251=88%,J251*K251*L251*F!$B$88,IF(M251=89%,J251*K251*L251*F!$B$89,IF(M251=90%,J251*K251*L251*F!$B$90,IF(M251=91%,J251*K251*L251*F!$B$91,IF(M251=92%,J251*K251*L251*F!$B$92,IF(M251=93%,J251*K251*L251*F!$B$93,IF(M251=94%,J251*K251*L251*F!$B$94,IF(M251=95%,J251*K251*L251*F!$B$95,IF(M251=96%,J251*K251*L251*F!$B$96,IF(M251=97%,J251*K251*L251*F!$B$97,IF(M251=98%,J251*K251*L251*F!$B$98,IF(M251=99%,J251*K251*L251*F!$B$99,IF(M251&gt;99%,J251*K251*L251*F!$B$100,))))))))))))))))))))))))))))))))))))))))))))))))))))))))+IF(Q251&lt;30%,0,IF(Q251&lt;35%,N251*O251*P251*F!$B$33,IF(Q251&lt;40%,N251*O251*P251*F!$B$38,IF(Q251&lt;45%,N251*O251*P251*F!$B$43,IF(Q251&lt;50%,N251*O251*P251*F!$B$48,IF(Q251=50%,N251*O251*P251*F!$B$50,IF(Q251=51%,N251*O251*P251*F!$B$51,IF(Q251=52%,N251*O251*P251*F!$B$52,IF(Q251=53%,N251*O251*P251*F!$B$53,IF(Q251=54%,N251*O251*P251*F!$B$54,IF(Q251=55%,N251*O251*P251*F!$B$55,IF(Q251=56%,N251*O251*P251*F!$B$56,IF(Q251=57%,N251*O251*P251*F!$B$57,IF(Q251=58%,N251*O251*P251*F!$B$58,IF(Q251=59%,N251*O251*P251*F!$B$59,IF(Q251=60%,N251*O251*P251*F!$B$60,IF(Q251=61%,N251*O251*P251*F!$B$61,IF(Q251=62%,N251*O251*P251*F!$B$62,IF(Q251=63%,N251*O251*P251*F!$B$63,IF(Q251=64%,N251*O251*P251*F!$B$64,IF(Q251=65%,N251*O251*P251*F!$B$65,IF(Q251=66%,N251*O251*P251*F!$B$66,IF(Q251=67%,N251*O251*P251*F!$B$67,IF(Q251=68%,N251*O251*P251*F!$B$68,IF(Q251=69%,N251*O251*P251*F!$B$69,IF(Q251=70%,N251*O251*P251*F!$B$70,IF(Q251=71%,N251*O251*P251*F!$B$71,IF(Q251=72%,N251*O251*P251*F!$B$72,IF(Q251=73%,N251*O251*P251*F!$B$73,IF(Q251=74%,N251*O251*P251*F!$B$74,IF(Q251=75%,N251*O251*P251*F!$B$75,IF(Q251=76%,N251*O251*P251*F!$B$76,IF(Q251=77%,N251*O251*P251*F!$B$77,IF(Q251=78%,N251*O251*P251*F!$B$78,IF(Q251=79%,N251*O251*P251*F!$B$79,IF(Q251=80%,N251*O251*P251*F!$B$80,IF(Q251=81%,N251*O251*P251*F!$B$81,IF(Q251=82%,N251*O251*P251*F!$B$82,IF(Q251=83%,N251*O251*P251*F!$B$83,IF(Q251=84%,N251*O251*P251*F!$B$84,IF(Q251=85%,N251*O251*P251*F!$B$85,IF(Q251=86%,N251*O251*P251*F!$B$86,IF(Q251=87%,N251*O251*P251*F!$B$87,IF(Q251=88%,N251*O251*P251*F!$B$88,IF(Q251=89%,N251*O251*P251*F!$B$89,IF(Q251=90%,N251*O251*P251*F!$B$90,IF(Q251=91%,N251*O251*P251*F!$B$91,IF(Q251=92%,N251*O251*P251*F!$B$92,IF(Q251=93%,N251*O251*P251*F!$B$93,IF(Q251=94%,N251*O251*P251*F!$B$94,IF(Q251=95%,N251*O251*P251*F!$B$95,IF(Q251=96%,N251*O251*P251*F!$B$96,IF(Q251=97%,N251*O251*P251*F!$B$97,IF(Q251=98%,N251*O251*P251*F!$B$98,IF(Q251=99%,N251*O251*P251*F!$B$99,IF(Q251&gt;99%,N251*O251*P251*F!$B$100,))))))))))))))))))))))))))))))))))))))))))))))))))))))))+IF(U251&lt;30%,0,IF(U251&lt;35%,R251*S251*T251*F!$B$33,IF(U251&lt;40%,R251*S251*T251*F!$B$38,IF(U251&lt;45%,R251*S251*T251*F!$B$43,IF(U251&lt;50%,R251*S251*T251*F!$B$48,IF(U251=50%,R251*S251*T251*F!$B$50,IF(U251=51%,R251*S251*T251*F!$B$51,IF(U251=52%,R251*S251*T251*F!$B$52,IF(U251=53%,R251*S251*T251*F!$B$53,IF(U251=54%,R251*S251*T251*F!$B$54,IF(U251=55%,R251*S251*T251*F!$B$55,IF(U251=56%,R251*S251*T251*F!$B$56,IF(U251=57%,R251*S251*T251*F!$B$57,IF(U251=58%,R251*S251*T251*F!$B$58,IF(U251=59%,R251*S251*T251*F!$B$59,IF(U251=60%,R251*S251*T251*F!$B$60,IF(U251=61%,R251*S251*T251*F!$B$61,IF(U251=62%,R251*S251*T251*F!$B$62,IF(U251=63%,R251*S251*T251*F!$B$63,IF(U251=64%,R251*S251*T251*F!$B$64,IF(U251=65%,R251*S251*T251*F!$B$65,IF(U251=66%,R251*S251*T251*F!$B$66,IF(U251=67%,R251*S251*T251*F!$B$67,IF(U251=68%,R251*S251*T251*F!$B$68,IF(U251=69%,R251*S251*T251*F!$B$69,IF(U251=70%,R251*S251*T251*F!$B$70,IF(U251=71%,R251*S251*T251*F!$B$71,IF(U251=72%,R251*S251*T251*F!$B$72,IF(U251=73%,R251*S251*T251*F!$B$73,IF(U251=74%,R251*S251*T251*F!$B$74,IF(U251=75%,R251*S251*T251*F!$B$75,IF(U251=76%,R251*S251*T251*F!$B$76,IF(U251=77%,R251*S251*T251*F!$B$77,IF(U251=78%,R251*S251*T251*F!$B$78,IF(U251=79%,R251*S251*T251*F!$B$79,IF(U251=80%,R251*S251*T251*F!$B$80,IF(U251=81%,R251*S251*T251*F!$B$81,IF(U251=82%,R251*S251*T251*F!$B$82,IF(U251=83%,R251*S251*T251*F!$B$83,IF(U251=84%,R251*S251*T251*F!$B$84,IF(U251=85%,R251*S251*T251*F!$B$85,IF(U251=86%,R251*S251*T251*F!$B$86,IF(U251=87%,R251*S251*T251*F!$B$87,IF(U251=88%,R251*S251*T251*F!$B$88,IF(U251=89%,R251*S251*T251*F!$B$89,IF(U251=90%,R251*S251*T251*F!$B$90,IF(U251=91%,R251*S251*T251*F!$B$91,IF(U251=92%,R251*S251*T251*F!$B$92,IF(U251=93%,R251*S251*T251*F!$B$93,IF(U251=94%,R251*S251*T251*F!$B$94,IF(U251=95%,R251*S251*T251*F!$B$95,IF(U251=96%,R251*S251*T251*F!$B$96,IF(U251=97%,R251*S251*T251*F!$B$97,IF(U251=98%,R251*S251*T251*F!$B$98,IF(U251=99%,R251*S251*T251*F!$B$99,IF(U251&gt;99%,R251*S251*T251*F!$B$100)))))))))))))))))))))))))))))))))))))))))))))))))))))))))*IF(ISNUMBER(E251),E251,1)*IF(ISNUMBER(D251),D251,1)</f>
        <v>0</v>
      </c>
      <c r="AA251" s="4">
        <f>G251*H251+K251*L251+O251*P251+S251*T251</f>
        <v>0</v>
      </c>
      <c r="AB251" s="108">
        <f>(H251*(IF(I251&lt;45%,0.5,IF(I251&lt;55%,0.8,IF(I251&lt;65%,0.9,IF(I251&lt;75%,1,IF(I251&lt;85%,1.1,1.2))))))+L251*(IF(M251&lt;45%,0.5,IF(M251&lt;55%,0.8,IF(M251&lt;65%,0.9,IF(M251&lt;75%,1,IF(M251&lt;85%,1.1,1.2))))))+P251*(IF(Q251&lt;45%,0.5,IF(Q251&lt;55%,0.8,IF(Q251&lt;65%,0.9,IF(Q251&lt;75%,1,IF(Q251&lt;85%,1.1,1.2))))))+T251*(IF(U251&lt;45%,0.5,IF(U251&lt;55%,0.8,IF(U251&lt;65%,0.9,IF(U251&lt;75%,1,IF(U251&lt;85%,1.1,1.2)))))))*IF(D251&gt;=0.8,6,IF(D251&lt;=0.4,1.5,3))</f>
        <v>0</v>
      </c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</row>
    <row r="252" spans="1:62" x14ac:dyDescent="0.25">
      <c r="A252" s="1125">
        <f>A190+7</f>
        <v>42002</v>
      </c>
      <c r="B252" s="61" t="str">
        <f t="shared" ref="B252:E252" si="533">IF(B190="","",B190)</f>
        <v/>
      </c>
      <c r="C252" s="62" t="str">
        <f t="shared" si="533"/>
        <v/>
      </c>
      <c r="D252" s="63">
        <f t="shared" ref="D252:D255" si="534">D190</f>
        <v>0</v>
      </c>
      <c r="E252" s="64" t="str">
        <f t="shared" si="533"/>
        <v/>
      </c>
      <c r="F252" s="150"/>
      <c r="G252" s="151"/>
      <c r="H252" s="151"/>
      <c r="I252" s="102">
        <f t="shared" si="529"/>
        <v>0</v>
      </c>
      <c r="J252" s="150"/>
      <c r="K252" s="100"/>
      <c r="L252" s="100"/>
      <c r="M252" s="102">
        <f t="shared" si="530"/>
        <v>0</v>
      </c>
      <c r="N252" s="150"/>
      <c r="O252" s="100"/>
      <c r="P252" s="100"/>
      <c r="Q252" s="102">
        <f t="shared" si="531"/>
        <v>0</v>
      </c>
      <c r="R252" s="150"/>
      <c r="S252" s="100"/>
      <c r="T252" s="100"/>
      <c r="U252" s="101">
        <f t="shared" si="532"/>
        <v>0</v>
      </c>
      <c r="V252" s="110">
        <f t="shared" ref="V252" si="535">(IF(ISNUMBER(F252),F252,1)*G252*H252+IF(ISNUMBER(J252),J252,1)*K252*L252+IF(ISNUMBER(N252),N252,1)*O252*P252+IF(ISNUMBER(R252),R252,1)*S252*T252)*IF(ISNUMBER(E252),E252,1)</f>
        <v>0</v>
      </c>
      <c r="W252" s="111">
        <f t="shared" ref="W252:W255" si="536">IFERROR((IF(ISNUMBER(F252),F252,1)*G252*H252+IF(ISNUMBER(J252),J252,1)*K252*L252+IF(ISNUMBER(N252),N252,1)*O252*P252+IF(ISNUMBER(R252),R252,1)*S252*T252)*IF(ISNUMBER(E252),E252,1)/(G252*H252+K252*L252+O252*P252+S252*T252),0)</f>
        <v>0</v>
      </c>
      <c r="X252" s="31">
        <f t="shared" ref="X252:X253" si="537">ROUND(IFERROR((W252/(Y252*IF(ISNUMBER(E252),E252,1))),0),2)</f>
        <v>0</v>
      </c>
      <c r="Y252" s="90" t="str">
        <f t="shared" ref="Y252:Y309" si="538">IF(ISNUMBER(Y190), Y190+(Y190*$Y$249),"")</f>
        <v/>
      </c>
      <c r="Z252" s="5">
        <f>(IF(I252&lt;30%,0,IF(I252&lt;35%,F252*G252*H252*F!$B$33,IF(I252&lt;40%,F252*G252*H252*F!$B$38,IF(I252&lt;45%,F252*G252*H252*F!$B$43,IF(I252&lt;50%,F252*G252*H252*F!$B$48,IF(I252=50%,F252*G252*H252*F!$B$50,IF(I252=51%,F252*G252*H252*F!$B$51,IF(I252=52%,F252*G252*H252*F!$B$52,IF(I252=53%,F252*G252*H252*F!$B$53,IF(I252=54%,F252*G252*H252*F!$B$54,IF(I252=55%,F252*G252*H252*F!$B$55,IF(I252=56%,F252*G252*H252*F!$B$56,IF(I252=57%,F252*G252*H252*F!$B$57,IF(I252=58%,F252*G252*H252*F!$B$58,IF(I252=59%,F252*G252*H252*F!$B$59,IF(I252=60%,F252*G252*H252*F!$B$60,IF(I252=61%,F252*G252*H252*F!$B$61,IF(I252=62%,F252*G252*H252*F!$B$62,IF(I252=63%,F252*G252*H252*F!$B$63,IF(I252=64%,F252*G252*H252*F!$B$64,IF(I252=65%,F252*G252*H252*F!$B$65,IF(I252=66%,F252*G252*H252*F!$B$66,IF(I252=67%,F252*G252*H252*F!$B$67,IF(I252=68%,F252*G252*H252*F!$B$68,IF(I252=69%,F252*G252*H252*F!$B$69,IF(I252=70%,F252*G252*H252*F!$B$70,IF(I252=71%,F252*G252*H252*F!$B$71,IF(I252=72%,F252*G252*H252*F!$B$72,IF(I252=73%,F252*G252*H252*F!$B$73,IF(I252=74%,F252*G252*H252*F!$B$74,IF(I252=75%,F252*G252*H252*F!$B$75,IF(I252=76%,F252*G252*H252*F!$B$76,IF(I252=77%,F252*G252*H252*F!$B$77,IF(I252=78%,F252*G252*H252*F!$B$78,IF(I252=79%,F252*G252*H252*F!$B$79,IF(I252=80%,F252*G252*H252*F!$B$80,IF(I252=81%,F252*G252*H252*F!$B$81,IF(I252=82%,F252*G252*H252*F!$B$82,IF(I252=83%,F252*G252*H252*F!$B$83,IF(I252=84%,F252*G252*H252*F!$B$84,IF(I252=85%,F252*G252*H252*F!$B$85,IF(I252=86%,F252*G252*H252*F!$B$86,IF(I252=87%,F252*G252*H252*F!$B$87,IF(I252=88%,F252*G252*H252*F!$B$88,IF(I252=89%,F252*G252*H252*F!$B$89,IF(I252=90%,F252*G252*H252*F!$B$90,IF(I252=91%,F252*G252*H252*F!$B$91,IF(I252=92%,F252*G252*H252*F!$B$92,IF(I252=93%,F252*G252*H252*F!$B$93,IF(I252=94%,F252*G252*H252*F!$B$94,IF(I252=95%,F252*G252*H252*F!$B$95,IF(I252=96%,F252*G252*H252*F!$B$96,IF(I252=97%,F252*G252*H252*F!$B$97,IF(I252=98%,F252*G252*H252*F!$B$98,IF(I252=99%,F252*G252*H252*F!$B$99,IF(I252&gt;99%,F252*G252*H252*F!$B$100,))))))))))))))))))))))))))))))))))))))))))))))))))))))))+IF(M252&lt;30%,0,IF(M252&lt;35%,J252*K252*L252*F!$B$33,IF(M252&lt;40%,J252*K252*L252*F!$B$38,IF(M252&lt;45%,J252*K252*L252*F!$B$43,IF(M252&lt;50%,J252*K252*L252*F!$B$48,IF(M252=50%,J252*K252*L252*F!$B$50,IF(M252=51%,J252*K252*L252*F!$B$51,IF(M252=52%,J252*K252*L252*F!$B$52,IF(M252=53%,J252*K252*L252*F!$B$53,IF(M252=54%,J252*K252*L252*F!$B$54,IF(M252=55%,J252*K252*L252*F!$B$55,IF(M252=56%,J252*K252*L252*F!$B$56,IF(M252=57%,J252*K252*L252*F!$B$57,IF(M252=58%,J252*K252*L252*F!$B$58,IF(M252=59%,J252*K252*L252*F!$B$59,IF(M252=60%,J252*K252*L252*F!$B$60,IF(M252=61%,J252*K252*L252*F!$B$61,IF(M252=62%,J252*K252*L252*F!$B$62,IF(M252=63%,J252*K252*L252*F!$B$63,IF(M252=64%,J252*K252*L252*F!$B$64,IF(M252=65%,J252*K252*L252*F!$B$65,IF(M252=66%,J252*K252*L252*F!$B$66,IF(M252=67%,J252*K252*L252*F!$B$67,IF(M252=68%,J252*K252*L252*F!$B$68,IF(M252=69%,J252*K252*L252*F!$B$69,IF(M252=70%,J252*K252*L252*F!$B$70,IF(M252=71%,J252*K252*L252*F!$B$71,IF(M252=72%,J252*K252*L252*F!$B$72,IF(M252=73%,J252*K252*L252*F!$B$73,IF(M252=74%,J252*K252*L252*F!$B$74,IF(M252=75%,J252*K252*L252*F!$B$75,IF(M252=76%,J252*K252*L252*F!$B$76,IF(M252=77%,J252*K252*L252*F!$B$77,IF(M252=78%,J252*K252*L252*F!$B$78,IF(M252=79%,J252*K252*L252*F!$B$79,IF(M252=80%,J252*K252*L252*F!$B$80,IF(M252=81%,J252*K252*L252*F!$B$81,IF(M252=82%,J252*K252*L252*F!$B$82,IF(M252=83%,J252*K252*L252*F!$B$83,IF(M252=84%,J252*K252*L252*F!$B$84,IF(M252=85%,J252*K252*L252*F!$B$85,IF(M252=86%,J252*K252*L252*F!$B$86,IF(M252=87%,J252*K252*L252*F!$B$87,IF(M252=88%,J252*K252*L252*F!$B$88,IF(M252=89%,J252*K252*L252*F!$B$89,IF(M252=90%,J252*K252*L252*F!$B$90,IF(M252=91%,J252*K252*L252*F!$B$91,IF(M252=92%,J252*K252*L252*F!$B$92,IF(M252=93%,J252*K252*L252*F!$B$93,IF(M252=94%,J252*K252*L252*F!$B$94,IF(M252=95%,J252*K252*L252*F!$B$95,IF(M252=96%,J252*K252*L252*F!$B$96,IF(M252=97%,J252*K252*L252*F!$B$97,IF(M252=98%,J252*K252*L252*F!$B$98,IF(M252=99%,J252*K252*L252*F!$B$99,IF(M252&gt;99%,J252*K252*L252*F!$B$100,))))))))))))))))))))))))))))))))))))))))))))))))))))))))+IF(Q252&lt;30%,0,IF(Q252&lt;35%,N252*O252*P252*F!$B$33,IF(Q252&lt;40%,N252*O252*P252*F!$B$38,IF(Q252&lt;45%,N252*O252*P252*F!$B$43,IF(Q252&lt;50%,N252*O252*P252*F!$B$48,IF(Q252=50%,N252*O252*P252*F!$B$50,IF(Q252=51%,N252*O252*P252*F!$B$51,IF(Q252=52%,N252*O252*P252*F!$B$52,IF(Q252=53%,N252*O252*P252*F!$B$53,IF(Q252=54%,N252*O252*P252*F!$B$54,IF(Q252=55%,N252*O252*P252*F!$B$55,IF(Q252=56%,N252*O252*P252*F!$B$56,IF(Q252=57%,N252*O252*P252*F!$B$57,IF(Q252=58%,N252*O252*P252*F!$B$58,IF(Q252=59%,N252*O252*P252*F!$B$59,IF(Q252=60%,N252*O252*P252*F!$B$60,IF(Q252=61%,N252*O252*P252*F!$B$61,IF(Q252=62%,N252*O252*P252*F!$B$62,IF(Q252=63%,N252*O252*P252*F!$B$63,IF(Q252=64%,N252*O252*P252*F!$B$64,IF(Q252=65%,N252*O252*P252*F!$B$65,IF(Q252=66%,N252*O252*P252*F!$B$66,IF(Q252=67%,N252*O252*P252*F!$B$67,IF(Q252=68%,N252*O252*P252*F!$B$68,IF(Q252=69%,N252*O252*P252*F!$B$69,IF(Q252=70%,N252*O252*P252*F!$B$70,IF(Q252=71%,N252*O252*P252*F!$B$71,IF(Q252=72%,N252*O252*P252*F!$B$72,IF(Q252=73%,N252*O252*P252*F!$B$73,IF(Q252=74%,N252*O252*P252*F!$B$74,IF(Q252=75%,N252*O252*P252*F!$B$75,IF(Q252=76%,N252*O252*P252*F!$B$76,IF(Q252=77%,N252*O252*P252*F!$B$77,IF(Q252=78%,N252*O252*P252*F!$B$78,IF(Q252=79%,N252*O252*P252*F!$B$79,IF(Q252=80%,N252*O252*P252*F!$B$80,IF(Q252=81%,N252*O252*P252*F!$B$81,IF(Q252=82%,N252*O252*P252*F!$B$82,IF(Q252=83%,N252*O252*P252*F!$B$83,IF(Q252=84%,N252*O252*P252*F!$B$84,IF(Q252=85%,N252*O252*P252*F!$B$85,IF(Q252=86%,N252*O252*P252*F!$B$86,IF(Q252=87%,N252*O252*P252*F!$B$87,IF(Q252=88%,N252*O252*P252*F!$B$88,IF(Q252=89%,N252*O252*P252*F!$B$89,IF(Q252=90%,N252*O252*P252*F!$B$90,IF(Q252=91%,N252*O252*P252*F!$B$91,IF(Q252=92%,N252*O252*P252*F!$B$92,IF(Q252=93%,N252*O252*P252*F!$B$93,IF(Q252=94%,N252*O252*P252*F!$B$94,IF(Q252=95%,N252*O252*P252*F!$B$95,IF(Q252=96%,N252*O252*P252*F!$B$96,IF(Q252=97%,N252*O252*P252*F!$B$97,IF(Q252=98%,N252*O252*P252*F!$B$98,IF(Q252=99%,N252*O252*P252*F!$B$99,IF(Q252&gt;99%,N252*O252*P252*F!$B$100,))))))))))))))))))))))))))))))))))))))))))))))))))))))))+IF(U252&lt;30%,0,IF(U252&lt;35%,R252*S252*T252*F!$B$33,IF(U252&lt;40%,R252*S252*T252*F!$B$38,IF(U252&lt;45%,R252*S252*T252*F!$B$43,IF(U252&lt;50%,R252*S252*T252*F!$B$48,IF(U252=50%,R252*S252*T252*F!$B$50,IF(U252=51%,R252*S252*T252*F!$B$51,IF(U252=52%,R252*S252*T252*F!$B$52,IF(U252=53%,R252*S252*T252*F!$B$53,IF(U252=54%,R252*S252*T252*F!$B$54,IF(U252=55%,R252*S252*T252*F!$B$55,IF(U252=56%,R252*S252*T252*F!$B$56,IF(U252=57%,R252*S252*T252*F!$B$57,IF(U252=58%,R252*S252*T252*F!$B$58,IF(U252=59%,R252*S252*T252*F!$B$59,IF(U252=60%,R252*S252*T252*F!$B$60,IF(U252=61%,R252*S252*T252*F!$B$61,IF(U252=62%,R252*S252*T252*F!$B$62,IF(U252=63%,R252*S252*T252*F!$B$63,IF(U252=64%,R252*S252*T252*F!$B$64,IF(U252=65%,R252*S252*T252*F!$B$65,IF(U252=66%,R252*S252*T252*F!$B$66,IF(U252=67%,R252*S252*T252*F!$B$67,IF(U252=68%,R252*S252*T252*F!$B$68,IF(U252=69%,R252*S252*T252*F!$B$69,IF(U252=70%,R252*S252*T252*F!$B$70,IF(U252=71%,R252*S252*T252*F!$B$71,IF(U252=72%,R252*S252*T252*F!$B$72,IF(U252=73%,R252*S252*T252*F!$B$73,IF(U252=74%,R252*S252*T252*F!$B$74,IF(U252=75%,R252*S252*T252*F!$B$75,IF(U252=76%,R252*S252*T252*F!$B$76,IF(U252=77%,R252*S252*T252*F!$B$77,IF(U252=78%,R252*S252*T252*F!$B$78,IF(U252=79%,R252*S252*T252*F!$B$79,IF(U252=80%,R252*S252*T252*F!$B$80,IF(U252=81%,R252*S252*T252*F!$B$81,IF(U252=82%,R252*S252*T252*F!$B$82,IF(U252=83%,R252*S252*T252*F!$B$83,IF(U252=84%,R252*S252*T252*F!$B$84,IF(U252=85%,R252*S252*T252*F!$B$85,IF(U252=86%,R252*S252*T252*F!$B$86,IF(U252=87%,R252*S252*T252*F!$B$87,IF(U252=88%,R252*S252*T252*F!$B$88,IF(U252=89%,R252*S252*T252*F!$B$89,IF(U252=90%,R252*S252*T252*F!$B$90,IF(U252=91%,R252*S252*T252*F!$B$91,IF(U252=92%,R252*S252*T252*F!$B$92,IF(U252=93%,R252*S252*T252*F!$B$93,IF(U252=94%,R252*S252*T252*F!$B$94,IF(U252=95%,R252*S252*T252*F!$B$95,IF(U252=96%,R252*S252*T252*F!$B$96,IF(U252=97%,R252*S252*T252*F!$B$97,IF(U252=98%,R252*S252*T252*F!$B$98,IF(U252=99%,R252*S252*T252*F!$B$99,IF(U252&gt;99%,R252*S252*T252*F!$B$100)))))))))))))))))))))))))))))))))))))))))))))))))))))))))*IF(ISNUMBER(E252),E252,1)*IF(ISNUMBER(D252),D252,1)</f>
        <v>0</v>
      </c>
      <c r="AA252" s="5">
        <f>G252*H252+K252*L252+O252*P252+S252*T252</f>
        <v>0</v>
      </c>
      <c r="AB252" s="112">
        <f>(H252*(IF(I252&lt;45%,0.5,IF(I252&lt;55%,0.8,IF(I252&lt;65%,0.9,IF(I252&lt;75%,1,IF(I252&lt;85%,1.1,1.2))))))+L252*(IF(M252&lt;45%,0.5,IF(M252&lt;55%,0.8,IF(M252&lt;65%,0.9,IF(M252&lt;75%,1,IF(M252&lt;85%,1.1,1.2))))))+P252*(IF(Q252&lt;45%,0.5,IF(Q252&lt;55%,0.8,IF(Q252&lt;65%,0.9,IF(Q252&lt;75%,1,IF(Q252&lt;85%,1.1,1.2))))))+T252*(IF(U252&lt;45%,0.5,IF(U252&lt;55%,0.8,IF(U252&lt;65%,0.9,IF(U252&lt;75%,1,IF(U252&lt;85%,1.1,1.2)))))))*IF(D252&gt;=0.8,6,IF(D252&lt;=0.4,1.5,3))</f>
        <v>0</v>
      </c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</row>
    <row r="253" spans="1:62" x14ac:dyDescent="0.25">
      <c r="A253" s="1129"/>
      <c r="B253" s="61" t="str">
        <f t="shared" ref="B253:E253" si="539">IF(B191="","",B191)</f>
        <v/>
      </c>
      <c r="C253" s="62" t="str">
        <f t="shared" si="539"/>
        <v/>
      </c>
      <c r="D253" s="63">
        <f t="shared" si="534"/>
        <v>0</v>
      </c>
      <c r="E253" s="64" t="str">
        <f t="shared" si="539"/>
        <v/>
      </c>
      <c r="F253" s="152"/>
      <c r="G253" s="153"/>
      <c r="H253" s="153"/>
      <c r="I253" s="95">
        <f t="shared" si="529"/>
        <v>0</v>
      </c>
      <c r="J253" s="152"/>
      <c r="K253" s="94"/>
      <c r="L253" s="94"/>
      <c r="M253" s="95">
        <f t="shared" si="530"/>
        <v>0</v>
      </c>
      <c r="N253" s="152"/>
      <c r="O253" s="94"/>
      <c r="P253" s="94"/>
      <c r="Q253" s="95">
        <f t="shared" si="531"/>
        <v>0</v>
      </c>
      <c r="R253" s="152"/>
      <c r="S253" s="94"/>
      <c r="T253" s="94"/>
      <c r="U253" s="93">
        <f t="shared" si="532"/>
        <v>0</v>
      </c>
      <c r="V253" s="113">
        <f>(IF(ISNUMBER(F253),F253,1)*G253*H253+IF(ISNUMBER(J253),J253,1)*K253*L253+IF(ISNUMBER(N253),N253,1)*O253*P253+IF(ISNUMBER(R253),R253,1)*S253*T253)*IF(ISNUMBER(E253),E253,1)</f>
        <v>0</v>
      </c>
      <c r="W253" s="114">
        <f t="shared" si="536"/>
        <v>0</v>
      </c>
      <c r="X253" s="34">
        <f t="shared" si="537"/>
        <v>0</v>
      </c>
      <c r="Y253" s="90" t="str">
        <f t="shared" si="538"/>
        <v/>
      </c>
      <c r="Z253" s="6">
        <f>(IF(I253&lt;30%,0,IF(I253&lt;35%,F253*G253*H253*F!$B$33,IF(I253&lt;40%,F253*G253*H253*F!$B$38,IF(I253&lt;45%,F253*G253*H253*F!$B$43,IF(I253&lt;50%,F253*G253*H253*F!$B$48,IF(I253=50%,F253*G253*H253*F!$B$50,IF(I253=51%,F253*G253*H253*F!$B$51,IF(I253=52%,F253*G253*H253*F!$B$52,IF(I253=53%,F253*G253*H253*F!$B$53,IF(I253=54%,F253*G253*H253*F!$B$54,IF(I253=55%,F253*G253*H253*F!$B$55,IF(I253=56%,F253*G253*H253*F!$B$56,IF(I253=57%,F253*G253*H253*F!$B$57,IF(I253=58%,F253*G253*H253*F!$B$58,IF(I253=59%,F253*G253*H253*F!$B$59,IF(I253=60%,F253*G253*H253*F!$B$60,IF(I253=61%,F253*G253*H253*F!$B$61,IF(I253=62%,F253*G253*H253*F!$B$62,IF(I253=63%,F253*G253*H253*F!$B$63,IF(I253=64%,F253*G253*H253*F!$B$64,IF(I253=65%,F253*G253*H253*F!$B$65,IF(I253=66%,F253*G253*H253*F!$B$66,IF(I253=67%,F253*G253*H253*F!$B$67,IF(I253=68%,F253*G253*H253*F!$B$68,IF(I253=69%,F253*G253*H253*F!$B$69,IF(I253=70%,F253*G253*H253*F!$B$70,IF(I253=71%,F253*G253*H253*F!$B$71,IF(I253=72%,F253*G253*H253*F!$B$72,IF(I253=73%,F253*G253*H253*F!$B$73,IF(I253=74%,F253*G253*H253*F!$B$74,IF(I253=75%,F253*G253*H253*F!$B$75,IF(I253=76%,F253*G253*H253*F!$B$76,IF(I253=77%,F253*G253*H253*F!$B$77,IF(I253=78%,F253*G253*H253*F!$B$78,IF(I253=79%,F253*G253*H253*F!$B$79,IF(I253=80%,F253*G253*H253*F!$B$80,IF(I253=81%,F253*G253*H253*F!$B$81,IF(I253=82%,F253*G253*H253*F!$B$82,IF(I253=83%,F253*G253*H253*F!$B$83,IF(I253=84%,F253*G253*H253*F!$B$84,IF(I253=85%,F253*G253*H253*F!$B$85,IF(I253=86%,F253*G253*H253*F!$B$86,IF(I253=87%,F253*G253*H253*F!$B$87,IF(I253=88%,F253*G253*H253*F!$B$88,IF(I253=89%,F253*G253*H253*F!$B$89,IF(I253=90%,F253*G253*H253*F!$B$90,IF(I253=91%,F253*G253*H253*F!$B$91,IF(I253=92%,F253*G253*H253*F!$B$92,IF(I253=93%,F253*G253*H253*F!$B$93,IF(I253=94%,F253*G253*H253*F!$B$94,IF(I253=95%,F253*G253*H253*F!$B$95,IF(I253=96%,F253*G253*H253*F!$B$96,IF(I253=97%,F253*G253*H253*F!$B$97,IF(I253=98%,F253*G253*H253*F!$B$98,IF(I253=99%,F253*G253*H253*F!$B$99,IF(I253&gt;99%,F253*G253*H253*F!$B$100,))))))))))))))))))))))))))))))))))))))))))))))))))))))))+IF(M253&lt;30%,0,IF(M253&lt;35%,J253*K253*L253*F!$B$33,IF(M253&lt;40%,J253*K253*L253*F!$B$38,IF(M253&lt;45%,J253*K253*L253*F!$B$43,IF(M253&lt;50%,J253*K253*L253*F!$B$48,IF(M253=50%,J253*K253*L253*F!$B$50,IF(M253=51%,J253*K253*L253*F!$B$51,IF(M253=52%,J253*K253*L253*F!$B$52,IF(M253=53%,J253*K253*L253*F!$B$53,IF(M253=54%,J253*K253*L253*F!$B$54,IF(M253=55%,J253*K253*L253*F!$B$55,IF(M253=56%,J253*K253*L253*F!$B$56,IF(M253=57%,J253*K253*L253*F!$B$57,IF(M253=58%,J253*K253*L253*F!$B$58,IF(M253=59%,J253*K253*L253*F!$B$59,IF(M253=60%,J253*K253*L253*F!$B$60,IF(M253=61%,J253*K253*L253*F!$B$61,IF(M253=62%,J253*K253*L253*F!$B$62,IF(M253=63%,J253*K253*L253*F!$B$63,IF(M253=64%,J253*K253*L253*F!$B$64,IF(M253=65%,J253*K253*L253*F!$B$65,IF(M253=66%,J253*K253*L253*F!$B$66,IF(M253=67%,J253*K253*L253*F!$B$67,IF(M253=68%,J253*K253*L253*F!$B$68,IF(M253=69%,J253*K253*L253*F!$B$69,IF(M253=70%,J253*K253*L253*F!$B$70,IF(M253=71%,J253*K253*L253*F!$B$71,IF(M253=72%,J253*K253*L253*F!$B$72,IF(M253=73%,J253*K253*L253*F!$B$73,IF(M253=74%,J253*K253*L253*F!$B$74,IF(M253=75%,J253*K253*L253*F!$B$75,IF(M253=76%,J253*K253*L253*F!$B$76,IF(M253=77%,J253*K253*L253*F!$B$77,IF(M253=78%,J253*K253*L253*F!$B$78,IF(M253=79%,J253*K253*L253*F!$B$79,IF(M253=80%,J253*K253*L253*F!$B$80,IF(M253=81%,J253*K253*L253*F!$B$81,IF(M253=82%,J253*K253*L253*F!$B$82,IF(M253=83%,J253*K253*L253*F!$B$83,IF(M253=84%,J253*K253*L253*F!$B$84,IF(M253=85%,J253*K253*L253*F!$B$85,IF(M253=86%,J253*K253*L253*F!$B$86,IF(M253=87%,J253*K253*L253*F!$B$87,IF(M253=88%,J253*K253*L253*F!$B$88,IF(M253=89%,J253*K253*L253*F!$B$89,IF(M253=90%,J253*K253*L253*F!$B$90,IF(M253=91%,J253*K253*L253*F!$B$91,IF(M253=92%,J253*K253*L253*F!$B$92,IF(M253=93%,J253*K253*L253*F!$B$93,IF(M253=94%,J253*K253*L253*F!$B$94,IF(M253=95%,J253*K253*L253*F!$B$95,IF(M253=96%,J253*K253*L253*F!$B$96,IF(M253=97%,J253*K253*L253*F!$B$97,IF(M253=98%,J253*K253*L253*F!$B$98,IF(M253=99%,J253*K253*L253*F!$B$99,IF(M253&gt;99%,J253*K253*L253*F!$B$100,))))))))))))))))))))))))))))))))))))))))))))))))))))))))+IF(Q253&lt;30%,0,IF(Q253&lt;35%,N253*O253*P253*F!$B$33,IF(Q253&lt;40%,N253*O253*P253*F!$B$38,IF(Q253&lt;45%,N253*O253*P253*F!$B$43,IF(Q253&lt;50%,N253*O253*P253*F!$B$48,IF(Q253=50%,N253*O253*P253*F!$B$50,IF(Q253=51%,N253*O253*P253*F!$B$51,IF(Q253=52%,N253*O253*P253*F!$B$52,IF(Q253=53%,N253*O253*P253*F!$B$53,IF(Q253=54%,N253*O253*P253*F!$B$54,IF(Q253=55%,N253*O253*P253*F!$B$55,IF(Q253=56%,N253*O253*P253*F!$B$56,IF(Q253=57%,N253*O253*P253*F!$B$57,IF(Q253=58%,N253*O253*P253*F!$B$58,IF(Q253=59%,N253*O253*P253*F!$B$59,IF(Q253=60%,N253*O253*P253*F!$B$60,IF(Q253=61%,N253*O253*P253*F!$B$61,IF(Q253=62%,N253*O253*P253*F!$B$62,IF(Q253=63%,N253*O253*P253*F!$B$63,IF(Q253=64%,N253*O253*P253*F!$B$64,IF(Q253=65%,N253*O253*P253*F!$B$65,IF(Q253=66%,N253*O253*P253*F!$B$66,IF(Q253=67%,N253*O253*P253*F!$B$67,IF(Q253=68%,N253*O253*P253*F!$B$68,IF(Q253=69%,N253*O253*P253*F!$B$69,IF(Q253=70%,N253*O253*P253*F!$B$70,IF(Q253=71%,N253*O253*P253*F!$B$71,IF(Q253=72%,N253*O253*P253*F!$B$72,IF(Q253=73%,N253*O253*P253*F!$B$73,IF(Q253=74%,N253*O253*P253*F!$B$74,IF(Q253=75%,N253*O253*P253*F!$B$75,IF(Q253=76%,N253*O253*P253*F!$B$76,IF(Q253=77%,N253*O253*P253*F!$B$77,IF(Q253=78%,N253*O253*P253*F!$B$78,IF(Q253=79%,N253*O253*P253*F!$B$79,IF(Q253=80%,N253*O253*P253*F!$B$80,IF(Q253=81%,N253*O253*P253*F!$B$81,IF(Q253=82%,N253*O253*P253*F!$B$82,IF(Q253=83%,N253*O253*P253*F!$B$83,IF(Q253=84%,N253*O253*P253*F!$B$84,IF(Q253=85%,N253*O253*P253*F!$B$85,IF(Q253=86%,N253*O253*P253*F!$B$86,IF(Q253=87%,N253*O253*P253*F!$B$87,IF(Q253=88%,N253*O253*P253*F!$B$88,IF(Q253=89%,N253*O253*P253*F!$B$89,IF(Q253=90%,N253*O253*P253*F!$B$90,IF(Q253=91%,N253*O253*P253*F!$B$91,IF(Q253=92%,N253*O253*P253*F!$B$92,IF(Q253=93%,N253*O253*P253*F!$B$93,IF(Q253=94%,N253*O253*P253*F!$B$94,IF(Q253=95%,N253*O253*P253*F!$B$95,IF(Q253=96%,N253*O253*P253*F!$B$96,IF(Q253=97%,N253*O253*P253*F!$B$97,IF(Q253=98%,N253*O253*P253*F!$B$98,IF(Q253=99%,N253*O253*P253*F!$B$99,IF(Q253&gt;99%,N253*O253*P253*F!$B$100,))))))))))))))))))))))))))))))))))))))))))))))))))))))))+IF(U253&lt;30%,0,IF(U253&lt;35%,R253*S253*T253*F!$B$33,IF(U253&lt;40%,R253*S253*T253*F!$B$38,IF(U253&lt;45%,R253*S253*T253*F!$B$43,IF(U253&lt;50%,R253*S253*T253*F!$B$48,IF(U253=50%,R253*S253*T253*F!$B$50,IF(U253=51%,R253*S253*T253*F!$B$51,IF(U253=52%,R253*S253*T253*F!$B$52,IF(U253=53%,R253*S253*T253*F!$B$53,IF(U253=54%,R253*S253*T253*F!$B$54,IF(U253=55%,R253*S253*T253*F!$B$55,IF(U253=56%,R253*S253*T253*F!$B$56,IF(U253=57%,R253*S253*T253*F!$B$57,IF(U253=58%,R253*S253*T253*F!$B$58,IF(U253=59%,R253*S253*T253*F!$B$59,IF(U253=60%,R253*S253*T253*F!$B$60,IF(U253=61%,R253*S253*T253*F!$B$61,IF(U253=62%,R253*S253*T253*F!$B$62,IF(U253=63%,R253*S253*T253*F!$B$63,IF(U253=64%,R253*S253*T253*F!$B$64,IF(U253=65%,R253*S253*T253*F!$B$65,IF(U253=66%,R253*S253*T253*F!$B$66,IF(U253=67%,R253*S253*T253*F!$B$67,IF(U253=68%,R253*S253*T253*F!$B$68,IF(U253=69%,R253*S253*T253*F!$B$69,IF(U253=70%,R253*S253*T253*F!$B$70,IF(U253=71%,R253*S253*T253*F!$B$71,IF(U253=72%,R253*S253*T253*F!$B$72,IF(U253=73%,R253*S253*T253*F!$B$73,IF(U253=74%,R253*S253*T253*F!$B$74,IF(U253=75%,R253*S253*T253*F!$B$75,IF(U253=76%,R253*S253*T253*F!$B$76,IF(U253=77%,R253*S253*T253*F!$B$77,IF(U253=78%,R253*S253*T253*F!$B$78,IF(U253=79%,R253*S253*T253*F!$B$79,IF(U253=80%,R253*S253*T253*F!$B$80,IF(U253=81%,R253*S253*T253*F!$B$81,IF(U253=82%,R253*S253*T253*F!$B$82,IF(U253=83%,R253*S253*T253*F!$B$83,IF(U253=84%,R253*S253*T253*F!$B$84,IF(U253=85%,R253*S253*T253*F!$B$85,IF(U253=86%,R253*S253*T253*F!$B$86,IF(U253=87%,R253*S253*T253*F!$B$87,IF(U253=88%,R253*S253*T253*F!$B$88,IF(U253=89%,R253*S253*T253*F!$B$89,IF(U253=90%,R253*S253*T253*F!$B$90,IF(U253=91%,R253*S253*T253*F!$B$91,IF(U253=92%,R253*S253*T253*F!$B$92,IF(U253=93%,R253*S253*T253*F!$B$93,IF(U253=94%,R253*S253*T253*F!$B$94,IF(U253=95%,R253*S253*T253*F!$B$95,IF(U253=96%,R253*S253*T253*F!$B$96,IF(U253=97%,R253*S253*T253*F!$B$97,IF(U253=98%,R253*S253*T253*F!$B$98,IF(U253=99%,R253*S253*T253*F!$B$99,IF(U253&gt;99%,R253*S253*T253*F!$B$100)))))))))))))))))))))))))))))))))))))))))))))))))))))))))*IF(ISNUMBER(E253),E253,1)*IF(ISNUMBER(D253),D253,1)</f>
        <v>0</v>
      </c>
      <c r="AA253" s="6">
        <f>G253*H253+K253*L253+O253*P253+S253*T253</f>
        <v>0</v>
      </c>
      <c r="AB253" s="115">
        <f>(H253*(IF(I253&lt;45%,0.5,IF(I253&lt;55%,0.8,IF(I253&lt;65%,0.9,IF(I253&lt;75%,1,IF(I253&lt;85%,1.1,1.2))))))+L253*(IF(M253&lt;45%,0.5,IF(M253&lt;55%,0.8,IF(M253&lt;65%,0.9,IF(M253&lt;75%,1,IF(M253&lt;85%,1.1,1.2))))))+P253*(IF(Q253&lt;45%,0.5,IF(Q253&lt;55%,0.8,IF(Q253&lt;65%,0.9,IF(Q253&lt;75%,1,IF(Q253&lt;85%,1.1,1.2))))))+T253*(IF(U253&lt;45%,0.5,IF(U253&lt;55%,0.8,IF(U253&lt;65%,0.9,IF(U253&lt;75%,1,IF(U253&lt;85%,1.1,1.2)))))))*IF(D253&gt;=0.8,6,IF(D253&lt;=0.4,1.5,3))</f>
        <v>0</v>
      </c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</row>
    <row r="254" spans="1:62" x14ac:dyDescent="0.25">
      <c r="A254" s="1129"/>
      <c r="B254" s="61" t="str">
        <f t="shared" ref="B254:E254" si="540">IF(B192="","",B192)</f>
        <v/>
      </c>
      <c r="C254" s="62" t="str">
        <f t="shared" si="540"/>
        <v/>
      </c>
      <c r="D254" s="63">
        <f t="shared" si="534"/>
        <v>0</v>
      </c>
      <c r="E254" s="64" t="str">
        <f t="shared" si="540"/>
        <v/>
      </c>
      <c r="F254" s="150"/>
      <c r="G254" s="151"/>
      <c r="H254" s="151"/>
      <c r="I254" s="102">
        <f t="shared" si="529"/>
        <v>0</v>
      </c>
      <c r="J254" s="150"/>
      <c r="K254" s="100"/>
      <c r="L254" s="100"/>
      <c r="M254" s="102">
        <f t="shared" si="530"/>
        <v>0</v>
      </c>
      <c r="N254" s="150"/>
      <c r="O254" s="100"/>
      <c r="P254" s="100"/>
      <c r="Q254" s="102">
        <f t="shared" si="531"/>
        <v>0</v>
      </c>
      <c r="R254" s="150"/>
      <c r="S254" s="100"/>
      <c r="T254" s="100"/>
      <c r="U254" s="101">
        <f t="shared" si="532"/>
        <v>0</v>
      </c>
      <c r="V254" s="110">
        <f>(IF(ISNUMBER(F254),F254,1)*G254*H254+IF(ISNUMBER(J254),J254,1)*K254*L254+IF(ISNUMBER(N254),N254,1)*O254*P254+IF(ISNUMBER(R254),R254,1)*S254*T254)*IF(ISNUMBER(E254),E254,1)</f>
        <v>0</v>
      </c>
      <c r="W254" s="111">
        <f t="shared" si="536"/>
        <v>0</v>
      </c>
      <c r="X254" s="31">
        <f>ROUND(IFERROR((W254/(Y254*IF(ISNUMBER(E254),E254,1))),0),2)</f>
        <v>0</v>
      </c>
      <c r="Y254" s="90" t="str">
        <f t="shared" si="538"/>
        <v/>
      </c>
      <c r="Z254" s="5">
        <f>(IF(I254&lt;30%,0,IF(I254&lt;35%,F254*G254*H254*F!$B$33,IF(I254&lt;40%,F254*G254*H254*F!$B$38,IF(I254&lt;45%,F254*G254*H254*F!$B$43,IF(I254&lt;50%,F254*G254*H254*F!$B$48,IF(I254=50%,F254*G254*H254*F!$B$50,IF(I254=51%,F254*G254*H254*F!$B$51,IF(I254=52%,F254*G254*H254*F!$B$52,IF(I254=53%,F254*G254*H254*F!$B$53,IF(I254=54%,F254*G254*H254*F!$B$54,IF(I254=55%,F254*G254*H254*F!$B$55,IF(I254=56%,F254*G254*H254*F!$B$56,IF(I254=57%,F254*G254*H254*F!$B$57,IF(I254=58%,F254*G254*H254*F!$B$58,IF(I254=59%,F254*G254*H254*F!$B$59,IF(I254=60%,F254*G254*H254*F!$B$60,IF(I254=61%,F254*G254*H254*F!$B$61,IF(I254=62%,F254*G254*H254*F!$B$62,IF(I254=63%,F254*G254*H254*F!$B$63,IF(I254=64%,F254*G254*H254*F!$B$64,IF(I254=65%,F254*G254*H254*F!$B$65,IF(I254=66%,F254*G254*H254*F!$B$66,IF(I254=67%,F254*G254*H254*F!$B$67,IF(I254=68%,F254*G254*H254*F!$B$68,IF(I254=69%,F254*G254*H254*F!$B$69,IF(I254=70%,F254*G254*H254*F!$B$70,IF(I254=71%,F254*G254*H254*F!$B$71,IF(I254=72%,F254*G254*H254*F!$B$72,IF(I254=73%,F254*G254*H254*F!$B$73,IF(I254=74%,F254*G254*H254*F!$B$74,IF(I254=75%,F254*G254*H254*F!$B$75,IF(I254=76%,F254*G254*H254*F!$B$76,IF(I254=77%,F254*G254*H254*F!$B$77,IF(I254=78%,F254*G254*H254*F!$B$78,IF(I254=79%,F254*G254*H254*F!$B$79,IF(I254=80%,F254*G254*H254*F!$B$80,IF(I254=81%,F254*G254*H254*F!$B$81,IF(I254=82%,F254*G254*H254*F!$B$82,IF(I254=83%,F254*G254*H254*F!$B$83,IF(I254=84%,F254*G254*H254*F!$B$84,IF(I254=85%,F254*G254*H254*F!$B$85,IF(I254=86%,F254*G254*H254*F!$B$86,IF(I254=87%,F254*G254*H254*F!$B$87,IF(I254=88%,F254*G254*H254*F!$B$88,IF(I254=89%,F254*G254*H254*F!$B$89,IF(I254=90%,F254*G254*H254*F!$B$90,IF(I254=91%,F254*G254*H254*F!$B$91,IF(I254=92%,F254*G254*H254*F!$B$92,IF(I254=93%,F254*G254*H254*F!$B$93,IF(I254=94%,F254*G254*H254*F!$B$94,IF(I254=95%,F254*G254*H254*F!$B$95,IF(I254=96%,F254*G254*H254*F!$B$96,IF(I254=97%,F254*G254*H254*F!$B$97,IF(I254=98%,F254*G254*H254*F!$B$98,IF(I254=99%,F254*G254*H254*F!$B$99,IF(I254&gt;99%,F254*G254*H254*F!$B$100,))))))))))))))))))))))))))))))))))))))))))))))))))))))))+IF(M254&lt;30%,0,IF(M254&lt;35%,J254*K254*L254*F!$B$33,IF(M254&lt;40%,J254*K254*L254*F!$B$38,IF(M254&lt;45%,J254*K254*L254*F!$B$43,IF(M254&lt;50%,J254*K254*L254*F!$B$48,IF(M254=50%,J254*K254*L254*F!$B$50,IF(M254=51%,J254*K254*L254*F!$B$51,IF(M254=52%,J254*K254*L254*F!$B$52,IF(M254=53%,J254*K254*L254*F!$B$53,IF(M254=54%,J254*K254*L254*F!$B$54,IF(M254=55%,J254*K254*L254*F!$B$55,IF(M254=56%,J254*K254*L254*F!$B$56,IF(M254=57%,J254*K254*L254*F!$B$57,IF(M254=58%,J254*K254*L254*F!$B$58,IF(M254=59%,J254*K254*L254*F!$B$59,IF(M254=60%,J254*K254*L254*F!$B$60,IF(M254=61%,J254*K254*L254*F!$B$61,IF(M254=62%,J254*K254*L254*F!$B$62,IF(M254=63%,J254*K254*L254*F!$B$63,IF(M254=64%,J254*K254*L254*F!$B$64,IF(M254=65%,J254*K254*L254*F!$B$65,IF(M254=66%,J254*K254*L254*F!$B$66,IF(M254=67%,J254*K254*L254*F!$B$67,IF(M254=68%,J254*K254*L254*F!$B$68,IF(M254=69%,J254*K254*L254*F!$B$69,IF(M254=70%,J254*K254*L254*F!$B$70,IF(M254=71%,J254*K254*L254*F!$B$71,IF(M254=72%,J254*K254*L254*F!$B$72,IF(M254=73%,J254*K254*L254*F!$B$73,IF(M254=74%,J254*K254*L254*F!$B$74,IF(M254=75%,J254*K254*L254*F!$B$75,IF(M254=76%,J254*K254*L254*F!$B$76,IF(M254=77%,J254*K254*L254*F!$B$77,IF(M254=78%,J254*K254*L254*F!$B$78,IF(M254=79%,J254*K254*L254*F!$B$79,IF(M254=80%,J254*K254*L254*F!$B$80,IF(M254=81%,J254*K254*L254*F!$B$81,IF(M254=82%,J254*K254*L254*F!$B$82,IF(M254=83%,J254*K254*L254*F!$B$83,IF(M254=84%,J254*K254*L254*F!$B$84,IF(M254=85%,J254*K254*L254*F!$B$85,IF(M254=86%,J254*K254*L254*F!$B$86,IF(M254=87%,J254*K254*L254*F!$B$87,IF(M254=88%,J254*K254*L254*F!$B$88,IF(M254=89%,J254*K254*L254*F!$B$89,IF(M254=90%,J254*K254*L254*F!$B$90,IF(M254=91%,J254*K254*L254*F!$B$91,IF(M254=92%,J254*K254*L254*F!$B$92,IF(M254=93%,J254*K254*L254*F!$B$93,IF(M254=94%,J254*K254*L254*F!$B$94,IF(M254=95%,J254*K254*L254*F!$B$95,IF(M254=96%,J254*K254*L254*F!$B$96,IF(M254=97%,J254*K254*L254*F!$B$97,IF(M254=98%,J254*K254*L254*F!$B$98,IF(M254=99%,J254*K254*L254*F!$B$99,IF(M254&gt;99%,J254*K254*L254*F!$B$100,))))))))))))))))))))))))))))))))))))))))))))))))))))))))+IF(Q254&lt;30%,0,IF(Q254&lt;35%,N254*O254*P254*F!$B$33,IF(Q254&lt;40%,N254*O254*P254*F!$B$38,IF(Q254&lt;45%,N254*O254*P254*F!$B$43,IF(Q254&lt;50%,N254*O254*P254*F!$B$48,IF(Q254=50%,N254*O254*P254*F!$B$50,IF(Q254=51%,N254*O254*P254*F!$B$51,IF(Q254=52%,N254*O254*P254*F!$B$52,IF(Q254=53%,N254*O254*P254*F!$B$53,IF(Q254=54%,N254*O254*P254*F!$B$54,IF(Q254=55%,N254*O254*P254*F!$B$55,IF(Q254=56%,N254*O254*P254*F!$B$56,IF(Q254=57%,N254*O254*P254*F!$B$57,IF(Q254=58%,N254*O254*P254*F!$B$58,IF(Q254=59%,N254*O254*P254*F!$B$59,IF(Q254=60%,N254*O254*P254*F!$B$60,IF(Q254=61%,N254*O254*P254*F!$B$61,IF(Q254=62%,N254*O254*P254*F!$B$62,IF(Q254=63%,N254*O254*P254*F!$B$63,IF(Q254=64%,N254*O254*P254*F!$B$64,IF(Q254=65%,N254*O254*P254*F!$B$65,IF(Q254=66%,N254*O254*P254*F!$B$66,IF(Q254=67%,N254*O254*P254*F!$B$67,IF(Q254=68%,N254*O254*P254*F!$B$68,IF(Q254=69%,N254*O254*P254*F!$B$69,IF(Q254=70%,N254*O254*P254*F!$B$70,IF(Q254=71%,N254*O254*P254*F!$B$71,IF(Q254=72%,N254*O254*P254*F!$B$72,IF(Q254=73%,N254*O254*P254*F!$B$73,IF(Q254=74%,N254*O254*P254*F!$B$74,IF(Q254=75%,N254*O254*P254*F!$B$75,IF(Q254=76%,N254*O254*P254*F!$B$76,IF(Q254=77%,N254*O254*P254*F!$B$77,IF(Q254=78%,N254*O254*P254*F!$B$78,IF(Q254=79%,N254*O254*P254*F!$B$79,IF(Q254=80%,N254*O254*P254*F!$B$80,IF(Q254=81%,N254*O254*P254*F!$B$81,IF(Q254=82%,N254*O254*P254*F!$B$82,IF(Q254=83%,N254*O254*P254*F!$B$83,IF(Q254=84%,N254*O254*P254*F!$B$84,IF(Q254=85%,N254*O254*P254*F!$B$85,IF(Q254=86%,N254*O254*P254*F!$B$86,IF(Q254=87%,N254*O254*P254*F!$B$87,IF(Q254=88%,N254*O254*P254*F!$B$88,IF(Q254=89%,N254*O254*P254*F!$B$89,IF(Q254=90%,N254*O254*P254*F!$B$90,IF(Q254=91%,N254*O254*P254*F!$B$91,IF(Q254=92%,N254*O254*P254*F!$B$92,IF(Q254=93%,N254*O254*P254*F!$B$93,IF(Q254=94%,N254*O254*P254*F!$B$94,IF(Q254=95%,N254*O254*P254*F!$B$95,IF(Q254=96%,N254*O254*P254*F!$B$96,IF(Q254=97%,N254*O254*P254*F!$B$97,IF(Q254=98%,N254*O254*P254*F!$B$98,IF(Q254=99%,N254*O254*P254*F!$B$99,IF(Q254&gt;99%,N254*O254*P254*F!$B$100,))))))))))))))))))))))))))))))))))))))))))))))))))))))))+IF(U254&lt;30%,0,IF(U254&lt;35%,R254*S254*T254*F!$B$33,IF(U254&lt;40%,R254*S254*T254*F!$B$38,IF(U254&lt;45%,R254*S254*T254*F!$B$43,IF(U254&lt;50%,R254*S254*T254*F!$B$48,IF(U254=50%,R254*S254*T254*F!$B$50,IF(U254=51%,R254*S254*T254*F!$B$51,IF(U254=52%,R254*S254*T254*F!$B$52,IF(U254=53%,R254*S254*T254*F!$B$53,IF(U254=54%,R254*S254*T254*F!$B$54,IF(U254=55%,R254*S254*T254*F!$B$55,IF(U254=56%,R254*S254*T254*F!$B$56,IF(U254=57%,R254*S254*T254*F!$B$57,IF(U254=58%,R254*S254*T254*F!$B$58,IF(U254=59%,R254*S254*T254*F!$B$59,IF(U254=60%,R254*S254*T254*F!$B$60,IF(U254=61%,R254*S254*T254*F!$B$61,IF(U254=62%,R254*S254*T254*F!$B$62,IF(U254=63%,R254*S254*T254*F!$B$63,IF(U254=64%,R254*S254*T254*F!$B$64,IF(U254=65%,R254*S254*T254*F!$B$65,IF(U254=66%,R254*S254*T254*F!$B$66,IF(U254=67%,R254*S254*T254*F!$B$67,IF(U254=68%,R254*S254*T254*F!$B$68,IF(U254=69%,R254*S254*T254*F!$B$69,IF(U254=70%,R254*S254*T254*F!$B$70,IF(U254=71%,R254*S254*T254*F!$B$71,IF(U254=72%,R254*S254*T254*F!$B$72,IF(U254=73%,R254*S254*T254*F!$B$73,IF(U254=74%,R254*S254*T254*F!$B$74,IF(U254=75%,R254*S254*T254*F!$B$75,IF(U254=76%,R254*S254*T254*F!$B$76,IF(U254=77%,R254*S254*T254*F!$B$77,IF(U254=78%,R254*S254*T254*F!$B$78,IF(U254=79%,R254*S254*T254*F!$B$79,IF(U254=80%,R254*S254*T254*F!$B$80,IF(U254=81%,R254*S254*T254*F!$B$81,IF(U254=82%,R254*S254*T254*F!$B$82,IF(U254=83%,R254*S254*T254*F!$B$83,IF(U254=84%,R254*S254*T254*F!$B$84,IF(U254=85%,R254*S254*T254*F!$B$85,IF(U254=86%,R254*S254*T254*F!$B$86,IF(U254=87%,R254*S254*T254*F!$B$87,IF(U254=88%,R254*S254*T254*F!$B$88,IF(U254=89%,R254*S254*T254*F!$B$89,IF(U254=90%,R254*S254*T254*F!$B$90,IF(U254=91%,R254*S254*T254*F!$B$91,IF(U254=92%,R254*S254*T254*F!$B$92,IF(U254=93%,R254*S254*T254*F!$B$93,IF(U254=94%,R254*S254*T254*F!$B$94,IF(U254=95%,R254*S254*T254*F!$B$95,IF(U254=96%,R254*S254*T254*F!$B$96,IF(U254=97%,R254*S254*T254*F!$B$97,IF(U254=98%,R254*S254*T254*F!$B$98,IF(U254=99%,R254*S254*T254*F!$B$99,IF(U254&gt;99%,R254*S254*T254*F!$B$100)))))))))))))))))))))))))))))))))))))))))))))))))))))))))*IF(ISNUMBER(E254),E254,1)*IF(ISNUMBER(D254),D254,1)</f>
        <v>0</v>
      </c>
      <c r="AA254" s="5">
        <f>G254*H254+K254*L254+O254*P254+S254*T254</f>
        <v>0</v>
      </c>
      <c r="AB254" s="112">
        <f>(H254*(IF(I254&lt;45%,0.5,IF(I254&lt;55%,0.8,IF(I254&lt;65%,0.9,IF(I254&lt;75%,1,IF(I254&lt;85%,1.1,1.2))))))+L254*(IF(M254&lt;45%,0.5,IF(M254&lt;55%,0.8,IF(M254&lt;65%,0.9,IF(M254&lt;75%,1,IF(M254&lt;85%,1.1,1.2))))))+P254*(IF(Q254&lt;45%,0.5,IF(Q254&lt;55%,0.8,IF(Q254&lt;65%,0.9,IF(Q254&lt;75%,1,IF(Q254&lt;85%,1.1,1.2))))))+T254*(IF(U254&lt;45%,0.5,IF(U254&lt;55%,0.8,IF(U254&lt;65%,0.9,IF(U254&lt;75%,1,IF(U254&lt;85%,1.1,1.2)))))))*IF(D254&gt;=0.8,6,IF(D254&lt;=0.4,1.5,3))</f>
        <v>0</v>
      </c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</row>
    <row r="255" spans="1:62" x14ac:dyDescent="0.25">
      <c r="A255" s="1129"/>
      <c r="B255" s="61" t="str">
        <f t="shared" ref="B255" si="541">IF(B193="","",B193)</f>
        <v/>
      </c>
      <c r="C255" s="62" t="str">
        <f>IF(C193="","",C193)</f>
        <v/>
      </c>
      <c r="D255" s="63">
        <f t="shared" si="534"/>
        <v>0</v>
      </c>
      <c r="E255" s="64" t="str">
        <f t="shared" ref="E255" si="542">IF(E193="","",E193)</f>
        <v/>
      </c>
      <c r="F255" s="152"/>
      <c r="G255" s="153"/>
      <c r="H255" s="153"/>
      <c r="I255" s="95">
        <f t="shared" si="529"/>
        <v>0</v>
      </c>
      <c r="J255" s="152"/>
      <c r="K255" s="94"/>
      <c r="L255" s="94"/>
      <c r="M255" s="95">
        <f t="shared" si="530"/>
        <v>0</v>
      </c>
      <c r="N255" s="152"/>
      <c r="O255" s="94"/>
      <c r="P255" s="94"/>
      <c r="Q255" s="95">
        <f t="shared" si="531"/>
        <v>0</v>
      </c>
      <c r="R255" s="152"/>
      <c r="S255" s="94"/>
      <c r="T255" s="94"/>
      <c r="U255" s="93">
        <f t="shared" si="532"/>
        <v>0</v>
      </c>
      <c r="V255" s="113">
        <f t="shared" ref="V255" si="543">(IF(ISNUMBER(F255),F255,1)*G255*H255+IF(ISNUMBER(J255),J255,1)*K255*L255+IF(ISNUMBER(N255),N255,1)*O255*P255+IF(ISNUMBER(R255),R255,1)*S255*T255)*IF(ISNUMBER(E255),E255,1)</f>
        <v>0</v>
      </c>
      <c r="W255" s="114">
        <f t="shared" si="536"/>
        <v>0</v>
      </c>
      <c r="X255" s="36">
        <f t="shared" ref="X255" si="544">ROUND(IFERROR((W255/(Y255*IF(ISNUMBER(E255),E255,1))),0),2)</f>
        <v>0</v>
      </c>
      <c r="Y255" s="90" t="str">
        <f t="shared" si="538"/>
        <v/>
      </c>
      <c r="Z255" s="6">
        <f>(IF(I255&lt;30%,0,IF(I255&lt;35%,F255*G255*H255*F!$B$33,IF(I255&lt;40%,F255*G255*H255*F!$B$38,IF(I255&lt;45%,F255*G255*H255*F!$B$43,IF(I255&lt;50%,F255*G255*H255*F!$B$48,IF(I255=50%,F255*G255*H255*F!$B$50,IF(I255=51%,F255*G255*H255*F!$B$51,IF(I255=52%,F255*G255*H255*F!$B$52,IF(I255=53%,F255*G255*H255*F!$B$53,IF(I255=54%,F255*G255*H255*F!$B$54,IF(I255=55%,F255*G255*H255*F!$B$55,IF(I255=56%,F255*G255*H255*F!$B$56,IF(I255=57%,F255*G255*H255*F!$B$57,IF(I255=58%,F255*G255*H255*F!$B$58,IF(I255=59%,F255*G255*H255*F!$B$59,IF(I255=60%,F255*G255*H255*F!$B$60,IF(I255=61%,F255*G255*H255*F!$B$61,IF(I255=62%,F255*G255*H255*F!$B$62,IF(I255=63%,F255*G255*H255*F!$B$63,IF(I255=64%,F255*G255*H255*F!$B$64,IF(I255=65%,F255*G255*H255*F!$B$65,IF(I255=66%,F255*G255*H255*F!$B$66,IF(I255=67%,F255*G255*H255*F!$B$67,IF(I255=68%,F255*G255*H255*F!$B$68,IF(I255=69%,F255*G255*H255*F!$B$69,IF(I255=70%,F255*G255*H255*F!$B$70,IF(I255=71%,F255*G255*H255*F!$B$71,IF(I255=72%,F255*G255*H255*F!$B$72,IF(I255=73%,F255*G255*H255*F!$B$73,IF(I255=74%,F255*G255*H255*F!$B$74,IF(I255=75%,F255*G255*H255*F!$B$75,IF(I255=76%,F255*G255*H255*F!$B$76,IF(I255=77%,F255*G255*H255*F!$B$77,IF(I255=78%,F255*G255*H255*F!$B$78,IF(I255=79%,F255*G255*H255*F!$B$79,IF(I255=80%,F255*G255*H255*F!$B$80,IF(I255=81%,F255*G255*H255*F!$B$81,IF(I255=82%,F255*G255*H255*F!$B$82,IF(I255=83%,F255*G255*H255*F!$B$83,IF(I255=84%,F255*G255*H255*F!$B$84,IF(I255=85%,F255*G255*H255*F!$B$85,IF(I255=86%,F255*G255*H255*F!$B$86,IF(I255=87%,F255*G255*H255*F!$B$87,IF(I255=88%,F255*G255*H255*F!$B$88,IF(I255=89%,F255*G255*H255*F!$B$89,IF(I255=90%,F255*G255*H255*F!$B$90,IF(I255=91%,F255*G255*H255*F!$B$91,IF(I255=92%,F255*G255*H255*F!$B$92,IF(I255=93%,F255*G255*H255*F!$B$93,IF(I255=94%,F255*G255*H255*F!$B$94,IF(I255=95%,F255*G255*H255*F!$B$95,IF(I255=96%,F255*G255*H255*F!$B$96,IF(I255=97%,F255*G255*H255*F!$B$97,IF(I255=98%,F255*G255*H255*F!$B$98,IF(I255=99%,F255*G255*H255*F!$B$99,IF(I255&gt;99%,F255*G255*H255*F!$B$100,))))))))))))))))))))))))))))))))))))))))))))))))))))))))+IF(M255&lt;30%,0,IF(M255&lt;35%,J255*K255*L255*F!$B$33,IF(M255&lt;40%,J255*K255*L255*F!$B$38,IF(M255&lt;45%,J255*K255*L255*F!$B$43,IF(M255&lt;50%,J255*K255*L255*F!$B$48,IF(M255=50%,J255*K255*L255*F!$B$50,IF(M255=51%,J255*K255*L255*F!$B$51,IF(M255=52%,J255*K255*L255*F!$B$52,IF(M255=53%,J255*K255*L255*F!$B$53,IF(M255=54%,J255*K255*L255*F!$B$54,IF(M255=55%,J255*K255*L255*F!$B$55,IF(M255=56%,J255*K255*L255*F!$B$56,IF(M255=57%,J255*K255*L255*F!$B$57,IF(M255=58%,J255*K255*L255*F!$B$58,IF(M255=59%,J255*K255*L255*F!$B$59,IF(M255=60%,J255*K255*L255*F!$B$60,IF(M255=61%,J255*K255*L255*F!$B$61,IF(M255=62%,J255*K255*L255*F!$B$62,IF(M255=63%,J255*K255*L255*F!$B$63,IF(M255=64%,J255*K255*L255*F!$B$64,IF(M255=65%,J255*K255*L255*F!$B$65,IF(M255=66%,J255*K255*L255*F!$B$66,IF(M255=67%,J255*K255*L255*F!$B$67,IF(M255=68%,J255*K255*L255*F!$B$68,IF(M255=69%,J255*K255*L255*F!$B$69,IF(M255=70%,J255*K255*L255*F!$B$70,IF(M255=71%,J255*K255*L255*F!$B$71,IF(M255=72%,J255*K255*L255*F!$B$72,IF(M255=73%,J255*K255*L255*F!$B$73,IF(M255=74%,J255*K255*L255*F!$B$74,IF(M255=75%,J255*K255*L255*F!$B$75,IF(M255=76%,J255*K255*L255*F!$B$76,IF(M255=77%,J255*K255*L255*F!$B$77,IF(M255=78%,J255*K255*L255*F!$B$78,IF(M255=79%,J255*K255*L255*F!$B$79,IF(M255=80%,J255*K255*L255*F!$B$80,IF(M255=81%,J255*K255*L255*F!$B$81,IF(M255=82%,J255*K255*L255*F!$B$82,IF(M255=83%,J255*K255*L255*F!$B$83,IF(M255=84%,J255*K255*L255*F!$B$84,IF(M255=85%,J255*K255*L255*F!$B$85,IF(M255=86%,J255*K255*L255*F!$B$86,IF(M255=87%,J255*K255*L255*F!$B$87,IF(M255=88%,J255*K255*L255*F!$B$88,IF(M255=89%,J255*K255*L255*F!$B$89,IF(M255=90%,J255*K255*L255*F!$B$90,IF(M255=91%,J255*K255*L255*F!$B$91,IF(M255=92%,J255*K255*L255*F!$B$92,IF(M255=93%,J255*K255*L255*F!$B$93,IF(M255=94%,J255*K255*L255*F!$B$94,IF(M255=95%,J255*K255*L255*F!$B$95,IF(M255=96%,J255*K255*L255*F!$B$96,IF(M255=97%,J255*K255*L255*F!$B$97,IF(M255=98%,J255*K255*L255*F!$B$98,IF(M255=99%,J255*K255*L255*F!$B$99,IF(M255&gt;99%,J255*K255*L255*F!$B$100,))))))))))))))))))))))))))))))))))))))))))))))))))))))))+IF(Q255&lt;30%,0,IF(Q255&lt;35%,N255*O255*P255*F!$B$33,IF(Q255&lt;40%,N255*O255*P255*F!$B$38,IF(Q255&lt;45%,N255*O255*P255*F!$B$43,IF(Q255&lt;50%,N255*O255*P255*F!$B$48,IF(Q255=50%,N255*O255*P255*F!$B$50,IF(Q255=51%,N255*O255*P255*F!$B$51,IF(Q255=52%,N255*O255*P255*F!$B$52,IF(Q255=53%,N255*O255*P255*F!$B$53,IF(Q255=54%,N255*O255*P255*F!$B$54,IF(Q255=55%,N255*O255*P255*F!$B$55,IF(Q255=56%,N255*O255*P255*F!$B$56,IF(Q255=57%,N255*O255*P255*F!$B$57,IF(Q255=58%,N255*O255*P255*F!$B$58,IF(Q255=59%,N255*O255*P255*F!$B$59,IF(Q255=60%,N255*O255*P255*F!$B$60,IF(Q255=61%,N255*O255*P255*F!$B$61,IF(Q255=62%,N255*O255*P255*F!$B$62,IF(Q255=63%,N255*O255*P255*F!$B$63,IF(Q255=64%,N255*O255*P255*F!$B$64,IF(Q255=65%,N255*O255*P255*F!$B$65,IF(Q255=66%,N255*O255*P255*F!$B$66,IF(Q255=67%,N255*O255*P255*F!$B$67,IF(Q255=68%,N255*O255*P255*F!$B$68,IF(Q255=69%,N255*O255*P255*F!$B$69,IF(Q255=70%,N255*O255*P255*F!$B$70,IF(Q255=71%,N255*O255*P255*F!$B$71,IF(Q255=72%,N255*O255*P255*F!$B$72,IF(Q255=73%,N255*O255*P255*F!$B$73,IF(Q255=74%,N255*O255*P255*F!$B$74,IF(Q255=75%,N255*O255*P255*F!$B$75,IF(Q255=76%,N255*O255*P255*F!$B$76,IF(Q255=77%,N255*O255*P255*F!$B$77,IF(Q255=78%,N255*O255*P255*F!$B$78,IF(Q255=79%,N255*O255*P255*F!$B$79,IF(Q255=80%,N255*O255*P255*F!$B$80,IF(Q255=81%,N255*O255*P255*F!$B$81,IF(Q255=82%,N255*O255*P255*F!$B$82,IF(Q255=83%,N255*O255*P255*F!$B$83,IF(Q255=84%,N255*O255*P255*F!$B$84,IF(Q255=85%,N255*O255*P255*F!$B$85,IF(Q255=86%,N255*O255*P255*F!$B$86,IF(Q255=87%,N255*O255*P255*F!$B$87,IF(Q255=88%,N255*O255*P255*F!$B$88,IF(Q255=89%,N255*O255*P255*F!$B$89,IF(Q255=90%,N255*O255*P255*F!$B$90,IF(Q255=91%,N255*O255*P255*F!$B$91,IF(Q255=92%,N255*O255*P255*F!$B$92,IF(Q255=93%,N255*O255*P255*F!$B$93,IF(Q255=94%,N255*O255*P255*F!$B$94,IF(Q255=95%,N255*O255*P255*F!$B$95,IF(Q255=96%,N255*O255*P255*F!$B$96,IF(Q255=97%,N255*O255*P255*F!$B$97,IF(Q255=98%,N255*O255*P255*F!$B$98,IF(Q255=99%,N255*O255*P255*F!$B$99,IF(Q255&gt;99%,N255*O255*P255*F!$B$100,))))))))))))))))))))))))))))))))))))))))))))))))))))))))+IF(U255&lt;30%,0,IF(U255&lt;35%,R255*S255*T255*F!$B$33,IF(U255&lt;40%,R255*S255*T255*F!$B$38,IF(U255&lt;45%,R255*S255*T255*F!$B$43,IF(U255&lt;50%,R255*S255*T255*F!$B$48,IF(U255=50%,R255*S255*T255*F!$B$50,IF(U255=51%,R255*S255*T255*F!$B$51,IF(U255=52%,R255*S255*T255*F!$B$52,IF(U255=53%,R255*S255*T255*F!$B$53,IF(U255=54%,R255*S255*T255*F!$B$54,IF(U255=55%,R255*S255*T255*F!$B$55,IF(U255=56%,R255*S255*T255*F!$B$56,IF(U255=57%,R255*S255*T255*F!$B$57,IF(U255=58%,R255*S255*T255*F!$B$58,IF(U255=59%,R255*S255*T255*F!$B$59,IF(U255=60%,R255*S255*T255*F!$B$60,IF(U255=61%,R255*S255*T255*F!$B$61,IF(U255=62%,R255*S255*T255*F!$B$62,IF(U255=63%,R255*S255*T255*F!$B$63,IF(U255=64%,R255*S255*T255*F!$B$64,IF(U255=65%,R255*S255*T255*F!$B$65,IF(U255=66%,R255*S255*T255*F!$B$66,IF(U255=67%,R255*S255*T255*F!$B$67,IF(U255=68%,R255*S255*T255*F!$B$68,IF(U255=69%,R255*S255*T255*F!$B$69,IF(U255=70%,R255*S255*T255*F!$B$70,IF(U255=71%,R255*S255*T255*F!$B$71,IF(U255=72%,R255*S255*T255*F!$B$72,IF(U255=73%,R255*S255*T255*F!$B$73,IF(U255=74%,R255*S255*T255*F!$B$74,IF(U255=75%,R255*S255*T255*F!$B$75,IF(U255=76%,R255*S255*T255*F!$B$76,IF(U255=77%,R255*S255*T255*F!$B$77,IF(U255=78%,R255*S255*T255*F!$B$78,IF(U255=79%,R255*S255*T255*F!$B$79,IF(U255=80%,R255*S255*T255*F!$B$80,IF(U255=81%,R255*S255*T255*F!$B$81,IF(U255=82%,R255*S255*T255*F!$B$82,IF(U255=83%,R255*S255*T255*F!$B$83,IF(U255=84%,R255*S255*T255*F!$B$84,IF(U255=85%,R255*S255*T255*F!$B$85,IF(U255=86%,R255*S255*T255*F!$B$86,IF(U255=87%,R255*S255*T255*F!$B$87,IF(U255=88%,R255*S255*T255*F!$B$88,IF(U255=89%,R255*S255*T255*F!$B$89,IF(U255=90%,R255*S255*T255*F!$B$90,IF(U255=91%,R255*S255*T255*F!$B$91,IF(U255=92%,R255*S255*T255*F!$B$92,IF(U255=93%,R255*S255*T255*F!$B$93,IF(U255=94%,R255*S255*T255*F!$B$94,IF(U255=95%,R255*S255*T255*F!$B$95,IF(U255=96%,R255*S255*T255*F!$B$96,IF(U255=97%,R255*S255*T255*F!$B$97,IF(U255=98%,R255*S255*T255*F!$B$98,IF(U255=99%,R255*S255*T255*F!$B$99,IF(U255&gt;99%,R255*S255*T255*F!$B$100)))))))))))))))))))))))))))))))))))))))))))))))))))))))))*IF(ISNUMBER(E255),E255,1)*IF(ISNUMBER(D255),D255,1)</f>
        <v>0</v>
      </c>
      <c r="AA255" s="6">
        <f>G255*H255+K255*L255+O255*P255+S255*T255</f>
        <v>0</v>
      </c>
      <c r="AB255" s="115">
        <f>(H255*(IF(I255&lt;45%,0.5,IF(I255&lt;55%,0.8,IF(I255&lt;65%,0.9,IF(I255&lt;75%,1,IF(I255&lt;85%,1.1,1.2))))))+L255*(IF(M255&lt;45%,0.5,IF(M255&lt;55%,0.8,IF(M255&lt;65%,0.9,IF(M255&lt;75%,1,IF(M255&lt;85%,1.1,1.2))))))+P255*(IF(Q255&lt;45%,0.5,IF(Q255&lt;55%,0.8,IF(Q255&lt;65%,0.9,IF(Q255&lt;75%,1,IF(Q255&lt;85%,1.1,1.2))))))+T255*(IF(U255&lt;45%,0.5,IF(U255&lt;55%,0.8,IF(U255&lt;65%,0.9,IF(U255&lt;75%,1,IF(U255&lt;85%,1.1,1.2)))))))*IF(D255&gt;=0.8,6,IF(D255&lt;=0.4,1.5,3))</f>
        <v>0</v>
      </c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</row>
    <row r="256" spans="1:62" x14ac:dyDescent="0.25">
      <c r="A256" s="1129"/>
      <c r="B256" s="61"/>
      <c r="C256" s="62"/>
      <c r="D256" s="134">
        <f>ROUND(IFERROR((D251*(G251*H251+K251*L251+O251*P251+S251*T251)+D252*(G252*H252+K252*L252+O252*P252+S252*T252)+D253*(G253*H253+K253*L253+O253*P253+S253*T253)+D254*(G254*H254+K254*L254+O254*P254+S254*T254)+D255*(G255*H255+K255*L255+O255*P255+S255*T255))/((G251*H251+K251*L251+O251*P251+S251*T251)+(G252*H252+K252*L252+O252*P252+S252*T252)+(G253*H253+K253*L253+O253*P253+S253*T253)+(G254*H254+K254*L254+O254*P254+S254*T254)+(G255*H255+K255*L255+O255*P255+S255*T255)),0),3)</f>
        <v>0</v>
      </c>
      <c r="E256" s="64"/>
      <c r="F256" s="65"/>
      <c r="G256" s="151"/>
      <c r="H256" s="151"/>
      <c r="I256" s="102"/>
      <c r="J256" s="65"/>
      <c r="K256" s="100"/>
      <c r="L256" s="100"/>
      <c r="M256" s="102"/>
      <c r="N256" s="65" t="str">
        <f t="shared" ref="N256" si="545">IF(Q256&lt;&gt;0,(IFERROR(IF($Y256&gt;15,MROUND($Y256*Q256,0.5),MROUND($Y256*Q256,0.1)),)),"")</f>
        <v/>
      </c>
      <c r="O256" s="100"/>
      <c r="P256" s="100"/>
      <c r="Q256" s="102"/>
      <c r="R256" s="65" t="str">
        <f t="shared" ref="R256" si="546">IF(U256&lt;&gt;0,(IFERROR(IF($Y256&gt;15,MROUND($Y256*U256,0.5),MROUND($Y256*U256,0.1)),)),"")</f>
        <v/>
      </c>
      <c r="S256" s="100"/>
      <c r="T256" s="100"/>
      <c r="U256" s="101"/>
      <c r="V256" s="116">
        <f>SUM(V251:V255)</f>
        <v>0</v>
      </c>
      <c r="W256" s="117">
        <f>IFERROR(V256/AA256,0)</f>
        <v>0</v>
      </c>
      <c r="X256" s="118">
        <f>ROUND(IFERROR((D251*(I251*G251*H251+M251*K251*L251+Q251*O251*P251+U251*S251*T251)+D252*(I252*G252*H252+M252*K252*L252+Q252*O252*P252+U252*S252*T252)+D253*(I253*G253*H253+M253*K253*L253+Q253*O253*P253+U253*S253*T253)+D254*(I254*G254*H254+M254*K254*L254+Q254*O254*P254+U254*S254*T254)+D255*(I255*G255*H255+M255*K255*L255+Q255*O255*P255+U255*S255*T255))/(D251*(G251*H251+K251*L251+O251*P251+S251*T251)+D252*(G252*H252+K252*L252+O252*P252+S252*T252)+D253*(G253*H253+K253*L253+O253*P253+S253*T253)+D254*(G254*H254+K254*L254+O254*P254+S254*T254)+D255*(G255*H255+K255*L255+O255*P255+S255*T255)),0),2)</f>
        <v>0</v>
      </c>
      <c r="Y256" s="117"/>
      <c r="Z256" s="117">
        <f>SUM(Z251:Z255)</f>
        <v>0</v>
      </c>
      <c r="AA256" s="117">
        <f>SUM(AA251:AA255)</f>
        <v>0</v>
      </c>
      <c r="AB256" s="119">
        <f>IF(SUM(AB251:AB255)=0,TIME(,0,),TIME(,SUM(AB251:AB255)+30,))</f>
        <v>0</v>
      </c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</row>
    <row r="257" spans="1:62" x14ac:dyDescent="0.25">
      <c r="A257" s="1129"/>
      <c r="B257" s="61" t="str">
        <f t="shared" ref="B257:E257" si="547">IF(B195="","",B195)</f>
        <v/>
      </c>
      <c r="C257" s="62" t="str">
        <f t="shared" si="547"/>
        <v/>
      </c>
      <c r="D257" s="63">
        <f>D195</f>
        <v>0</v>
      </c>
      <c r="E257" s="64" t="str">
        <f t="shared" si="547"/>
        <v/>
      </c>
      <c r="F257" s="152"/>
      <c r="G257" s="153"/>
      <c r="H257" s="153"/>
      <c r="I257" s="95">
        <f t="shared" ref="I257:I261" si="548">IFERROR(ROUND(F257/$Y257,2),)</f>
        <v>0</v>
      </c>
      <c r="J257" s="152"/>
      <c r="K257" s="94"/>
      <c r="L257" s="94"/>
      <c r="M257" s="95">
        <f t="shared" ref="M257:M261" si="549">IFERROR(ROUND(J257/$Y257,2),)</f>
        <v>0</v>
      </c>
      <c r="N257" s="152"/>
      <c r="O257" s="94"/>
      <c r="P257" s="94"/>
      <c r="Q257" s="95">
        <f t="shared" ref="Q257:Q261" si="550">IFERROR(ROUND(N257/$Y257,2),)</f>
        <v>0</v>
      </c>
      <c r="R257" s="152"/>
      <c r="S257" s="94"/>
      <c r="T257" s="94"/>
      <c r="U257" s="93">
        <f t="shared" ref="U257:U261" si="551">IFERROR(ROUND(R257/$Y257,2),)</f>
        <v>0</v>
      </c>
      <c r="V257" s="113">
        <f>(IF(ISNUMBER(F257),F257,1)*G257*H257+IF(ISNUMBER(J257),J257,1)*K257*L257+IF(ISNUMBER(N257),N257,1)*O257*P257+IF(ISNUMBER(R257),R257,1)*S257*T257)*IF(ISNUMBER(E257),E257,1)</f>
        <v>0</v>
      </c>
      <c r="W257" s="43">
        <f>IFERROR((IF(ISNUMBER(F257),F257,1)*G257*H257+IF(ISNUMBER(J257),J257,1)*K257*L257+IF(ISNUMBER(N257),N257,1)*O257*P257+IF(ISNUMBER(R257),R257,1)*S257*T257)*IF(ISNUMBER(E257),E257,1)/(G257*H257+K257*L257+O257*P257+S257*T257),0)</f>
        <v>0</v>
      </c>
      <c r="X257" s="36">
        <f>ROUND(IFERROR((W257/(Y257*IF(ISNUMBER(E257),E257,1))),0),2)</f>
        <v>0</v>
      </c>
      <c r="Y257" s="90" t="str">
        <f t="shared" si="538"/>
        <v/>
      </c>
      <c r="Z257" s="6">
        <f>(IF(I257&lt;30%,0,IF(I257&lt;35%,F257*G257*H257*F!$B$33,IF(I257&lt;40%,F257*G257*H257*F!$B$38,IF(I257&lt;45%,F257*G257*H257*F!$B$43,IF(I257&lt;50%,F257*G257*H257*F!$B$48,IF(I257=50%,F257*G257*H257*F!$B$50,IF(I257=51%,F257*G257*H257*F!$B$51,IF(I257=52%,F257*G257*H257*F!$B$52,IF(I257=53%,F257*G257*H257*F!$B$53,IF(I257=54%,F257*G257*H257*F!$B$54,IF(I257=55%,F257*G257*H257*F!$B$55,IF(I257=56%,F257*G257*H257*F!$B$56,IF(I257=57%,F257*G257*H257*F!$B$57,IF(I257=58%,F257*G257*H257*F!$B$58,IF(I257=59%,F257*G257*H257*F!$B$59,IF(I257=60%,F257*G257*H257*F!$B$60,IF(I257=61%,F257*G257*H257*F!$B$61,IF(I257=62%,F257*G257*H257*F!$B$62,IF(I257=63%,F257*G257*H257*F!$B$63,IF(I257=64%,F257*G257*H257*F!$B$64,IF(I257=65%,F257*G257*H257*F!$B$65,IF(I257=66%,F257*G257*H257*F!$B$66,IF(I257=67%,F257*G257*H257*F!$B$67,IF(I257=68%,F257*G257*H257*F!$B$68,IF(I257=69%,F257*G257*H257*F!$B$69,IF(I257=70%,F257*G257*H257*F!$B$70,IF(I257=71%,F257*G257*H257*F!$B$71,IF(I257=72%,F257*G257*H257*F!$B$72,IF(I257=73%,F257*G257*H257*F!$B$73,IF(I257=74%,F257*G257*H257*F!$B$74,IF(I257=75%,F257*G257*H257*F!$B$75,IF(I257=76%,F257*G257*H257*F!$B$76,IF(I257=77%,F257*G257*H257*F!$B$77,IF(I257=78%,F257*G257*H257*F!$B$78,IF(I257=79%,F257*G257*H257*F!$B$79,IF(I257=80%,F257*G257*H257*F!$B$80,IF(I257=81%,F257*G257*H257*F!$B$81,IF(I257=82%,F257*G257*H257*F!$B$82,IF(I257=83%,F257*G257*H257*F!$B$83,IF(I257=84%,F257*G257*H257*F!$B$84,IF(I257=85%,F257*G257*H257*F!$B$85,IF(I257=86%,F257*G257*H257*F!$B$86,IF(I257=87%,F257*G257*H257*F!$B$87,IF(I257=88%,F257*G257*H257*F!$B$88,IF(I257=89%,F257*G257*H257*F!$B$89,IF(I257=90%,F257*G257*H257*F!$B$90,IF(I257=91%,F257*G257*H257*F!$B$91,IF(I257=92%,F257*G257*H257*F!$B$92,IF(I257=93%,F257*G257*H257*F!$B$93,IF(I257=94%,F257*G257*H257*F!$B$94,IF(I257=95%,F257*G257*H257*F!$B$95,IF(I257=96%,F257*G257*H257*F!$B$96,IF(I257=97%,F257*G257*H257*F!$B$97,IF(I257=98%,F257*G257*H257*F!$B$98,IF(I257=99%,F257*G257*H257*F!$B$99,IF(I257&gt;99%,F257*G257*H257*F!$B$100,))))))))))))))))))))))))))))))))))))))))))))))))))))))))+IF(M257&lt;30%,0,IF(M257&lt;35%,J257*K257*L257*F!$B$33,IF(M257&lt;40%,J257*K257*L257*F!$B$38,IF(M257&lt;45%,J257*K257*L257*F!$B$43,IF(M257&lt;50%,J257*K257*L257*F!$B$48,IF(M257=50%,J257*K257*L257*F!$B$50,IF(M257=51%,J257*K257*L257*F!$B$51,IF(M257=52%,J257*K257*L257*F!$B$52,IF(M257=53%,J257*K257*L257*F!$B$53,IF(M257=54%,J257*K257*L257*F!$B$54,IF(M257=55%,J257*K257*L257*F!$B$55,IF(M257=56%,J257*K257*L257*F!$B$56,IF(M257=57%,J257*K257*L257*F!$B$57,IF(M257=58%,J257*K257*L257*F!$B$58,IF(M257=59%,J257*K257*L257*F!$B$59,IF(M257=60%,J257*K257*L257*F!$B$60,IF(M257=61%,J257*K257*L257*F!$B$61,IF(M257=62%,J257*K257*L257*F!$B$62,IF(M257=63%,J257*K257*L257*F!$B$63,IF(M257=64%,J257*K257*L257*F!$B$64,IF(M257=65%,J257*K257*L257*F!$B$65,IF(M257=66%,J257*K257*L257*F!$B$66,IF(M257=67%,J257*K257*L257*F!$B$67,IF(M257=68%,J257*K257*L257*F!$B$68,IF(M257=69%,J257*K257*L257*F!$B$69,IF(M257=70%,J257*K257*L257*F!$B$70,IF(M257=71%,J257*K257*L257*F!$B$71,IF(M257=72%,J257*K257*L257*F!$B$72,IF(M257=73%,J257*K257*L257*F!$B$73,IF(M257=74%,J257*K257*L257*F!$B$74,IF(M257=75%,J257*K257*L257*F!$B$75,IF(M257=76%,J257*K257*L257*F!$B$76,IF(M257=77%,J257*K257*L257*F!$B$77,IF(M257=78%,J257*K257*L257*F!$B$78,IF(M257=79%,J257*K257*L257*F!$B$79,IF(M257=80%,J257*K257*L257*F!$B$80,IF(M257=81%,J257*K257*L257*F!$B$81,IF(M257=82%,J257*K257*L257*F!$B$82,IF(M257=83%,J257*K257*L257*F!$B$83,IF(M257=84%,J257*K257*L257*F!$B$84,IF(M257=85%,J257*K257*L257*F!$B$85,IF(M257=86%,J257*K257*L257*F!$B$86,IF(M257=87%,J257*K257*L257*F!$B$87,IF(M257=88%,J257*K257*L257*F!$B$88,IF(M257=89%,J257*K257*L257*F!$B$89,IF(M257=90%,J257*K257*L257*F!$B$90,IF(M257=91%,J257*K257*L257*F!$B$91,IF(M257=92%,J257*K257*L257*F!$B$92,IF(M257=93%,J257*K257*L257*F!$B$93,IF(M257=94%,J257*K257*L257*F!$B$94,IF(M257=95%,J257*K257*L257*F!$B$95,IF(M257=96%,J257*K257*L257*F!$B$96,IF(M257=97%,J257*K257*L257*F!$B$97,IF(M257=98%,J257*K257*L257*F!$B$98,IF(M257=99%,J257*K257*L257*F!$B$99,IF(M257&gt;99%,J257*K257*L257*F!$B$100,))))))))))))))))))))))))))))))))))))))))))))))))))))))))+IF(Q257&lt;30%,0,IF(Q257&lt;35%,N257*O257*P257*F!$B$33,IF(Q257&lt;40%,N257*O257*P257*F!$B$38,IF(Q257&lt;45%,N257*O257*P257*F!$B$43,IF(Q257&lt;50%,N257*O257*P257*F!$B$48,IF(Q257=50%,N257*O257*P257*F!$B$50,IF(Q257=51%,N257*O257*P257*F!$B$51,IF(Q257=52%,N257*O257*P257*F!$B$52,IF(Q257=53%,N257*O257*P257*F!$B$53,IF(Q257=54%,N257*O257*P257*F!$B$54,IF(Q257=55%,N257*O257*P257*F!$B$55,IF(Q257=56%,N257*O257*P257*F!$B$56,IF(Q257=57%,N257*O257*P257*F!$B$57,IF(Q257=58%,N257*O257*P257*F!$B$58,IF(Q257=59%,N257*O257*P257*F!$B$59,IF(Q257=60%,N257*O257*P257*F!$B$60,IF(Q257=61%,N257*O257*P257*F!$B$61,IF(Q257=62%,N257*O257*P257*F!$B$62,IF(Q257=63%,N257*O257*P257*F!$B$63,IF(Q257=64%,N257*O257*P257*F!$B$64,IF(Q257=65%,N257*O257*P257*F!$B$65,IF(Q257=66%,N257*O257*P257*F!$B$66,IF(Q257=67%,N257*O257*P257*F!$B$67,IF(Q257=68%,N257*O257*P257*F!$B$68,IF(Q257=69%,N257*O257*P257*F!$B$69,IF(Q257=70%,N257*O257*P257*F!$B$70,IF(Q257=71%,N257*O257*P257*F!$B$71,IF(Q257=72%,N257*O257*P257*F!$B$72,IF(Q257=73%,N257*O257*P257*F!$B$73,IF(Q257=74%,N257*O257*P257*F!$B$74,IF(Q257=75%,N257*O257*P257*F!$B$75,IF(Q257=76%,N257*O257*P257*F!$B$76,IF(Q257=77%,N257*O257*P257*F!$B$77,IF(Q257=78%,N257*O257*P257*F!$B$78,IF(Q257=79%,N257*O257*P257*F!$B$79,IF(Q257=80%,N257*O257*P257*F!$B$80,IF(Q257=81%,N257*O257*P257*F!$B$81,IF(Q257=82%,N257*O257*P257*F!$B$82,IF(Q257=83%,N257*O257*P257*F!$B$83,IF(Q257=84%,N257*O257*P257*F!$B$84,IF(Q257=85%,N257*O257*P257*F!$B$85,IF(Q257=86%,N257*O257*P257*F!$B$86,IF(Q257=87%,N257*O257*P257*F!$B$87,IF(Q257=88%,N257*O257*P257*F!$B$88,IF(Q257=89%,N257*O257*P257*F!$B$89,IF(Q257=90%,N257*O257*P257*F!$B$90,IF(Q257=91%,N257*O257*P257*F!$B$91,IF(Q257=92%,N257*O257*P257*F!$B$92,IF(Q257=93%,N257*O257*P257*F!$B$93,IF(Q257=94%,N257*O257*P257*F!$B$94,IF(Q257=95%,N257*O257*P257*F!$B$95,IF(Q257=96%,N257*O257*P257*F!$B$96,IF(Q257=97%,N257*O257*P257*F!$B$97,IF(Q257=98%,N257*O257*P257*F!$B$98,IF(Q257=99%,N257*O257*P257*F!$B$99,IF(Q257&gt;99%,N257*O257*P257*F!$B$100,))))))))))))))))))))))))))))))))))))))))))))))))))))))))+IF(U257&lt;30%,0,IF(U257&lt;35%,R257*S257*T257*F!$B$33,IF(U257&lt;40%,R257*S257*T257*F!$B$38,IF(U257&lt;45%,R257*S257*T257*F!$B$43,IF(U257&lt;50%,R257*S257*T257*F!$B$48,IF(U257=50%,R257*S257*T257*F!$B$50,IF(U257=51%,R257*S257*T257*F!$B$51,IF(U257=52%,R257*S257*T257*F!$B$52,IF(U257=53%,R257*S257*T257*F!$B$53,IF(U257=54%,R257*S257*T257*F!$B$54,IF(U257=55%,R257*S257*T257*F!$B$55,IF(U257=56%,R257*S257*T257*F!$B$56,IF(U257=57%,R257*S257*T257*F!$B$57,IF(U257=58%,R257*S257*T257*F!$B$58,IF(U257=59%,R257*S257*T257*F!$B$59,IF(U257=60%,R257*S257*T257*F!$B$60,IF(U257=61%,R257*S257*T257*F!$B$61,IF(U257=62%,R257*S257*T257*F!$B$62,IF(U257=63%,R257*S257*T257*F!$B$63,IF(U257=64%,R257*S257*T257*F!$B$64,IF(U257=65%,R257*S257*T257*F!$B$65,IF(U257=66%,R257*S257*T257*F!$B$66,IF(U257=67%,R257*S257*T257*F!$B$67,IF(U257=68%,R257*S257*T257*F!$B$68,IF(U257=69%,R257*S257*T257*F!$B$69,IF(U257=70%,R257*S257*T257*F!$B$70,IF(U257=71%,R257*S257*T257*F!$B$71,IF(U257=72%,R257*S257*T257*F!$B$72,IF(U257=73%,R257*S257*T257*F!$B$73,IF(U257=74%,R257*S257*T257*F!$B$74,IF(U257=75%,R257*S257*T257*F!$B$75,IF(U257=76%,R257*S257*T257*F!$B$76,IF(U257=77%,R257*S257*T257*F!$B$77,IF(U257=78%,R257*S257*T257*F!$B$78,IF(U257=79%,R257*S257*T257*F!$B$79,IF(U257=80%,R257*S257*T257*F!$B$80,IF(U257=81%,R257*S257*T257*F!$B$81,IF(U257=82%,R257*S257*T257*F!$B$82,IF(U257=83%,R257*S257*T257*F!$B$83,IF(U257=84%,R257*S257*T257*F!$B$84,IF(U257=85%,R257*S257*T257*F!$B$85,IF(U257=86%,R257*S257*T257*F!$B$86,IF(U257=87%,R257*S257*T257*F!$B$87,IF(U257=88%,R257*S257*T257*F!$B$88,IF(U257=89%,R257*S257*T257*F!$B$89,IF(U257=90%,R257*S257*T257*F!$B$90,IF(U257=91%,R257*S257*T257*F!$B$91,IF(U257=92%,R257*S257*T257*F!$B$92,IF(U257=93%,R257*S257*T257*F!$B$93,IF(U257=94%,R257*S257*T257*F!$B$94,IF(U257=95%,R257*S257*T257*F!$B$95,IF(U257=96%,R257*S257*T257*F!$B$96,IF(U257=97%,R257*S257*T257*F!$B$97,IF(U257=98%,R257*S257*T257*F!$B$98,IF(U257=99%,R257*S257*T257*F!$B$99,IF(U257&gt;99%,R257*S257*T257*F!$B$100)))))))))))))))))))))))))))))))))))))))))))))))))))))))))*IF(ISNUMBER(E257),E257,1)*IF(ISNUMBER(D257),D257,1)</f>
        <v>0</v>
      </c>
      <c r="AA257" s="6">
        <f>G257*H257+K257*L257+O257*P257+S257*T257</f>
        <v>0</v>
      </c>
      <c r="AB257" s="35">
        <f>(H257*(IF(I257&lt;45%,0.5,IF(I257&lt;55%,0.8,IF(I257&lt;65%,0.9,IF(I257&lt;75%,1,IF(I257&lt;85%,1.1,1.2))))))+L257*(IF(M257&lt;45%,0.5,IF(M257&lt;55%,0.8,IF(M257&lt;65%,0.9,IF(M257&lt;75%,1,IF(M257&lt;85%,1.1,1.2))))))+P257*(IF(Q257&lt;45%,0.5,IF(Q257&lt;55%,0.8,IF(Q257&lt;65%,0.9,IF(Q257&lt;75%,1,IF(Q257&lt;85%,1.1,1.2))))))+T257*(IF(U257&lt;45%,0.5,IF(U257&lt;55%,0.8,IF(U257&lt;65%,0.9,IF(U257&lt;75%,1,IF(U257&lt;85%,1.1,1.2)))))))*IF(D257&gt;=0.8,6,IF(D257&lt;=0.4,1.5,3))</f>
        <v>0</v>
      </c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</row>
    <row r="258" spans="1:62" x14ac:dyDescent="0.25">
      <c r="A258" s="1129"/>
      <c r="B258" s="61" t="str">
        <f t="shared" ref="B258:E258" si="552">IF(B196="","",B196)</f>
        <v/>
      </c>
      <c r="C258" s="62" t="str">
        <f t="shared" si="552"/>
        <v/>
      </c>
      <c r="D258" s="63">
        <f t="shared" ref="D258:D261" si="553">D196</f>
        <v>0</v>
      </c>
      <c r="E258" s="64" t="str">
        <f t="shared" si="552"/>
        <v/>
      </c>
      <c r="F258" s="150"/>
      <c r="G258" s="151"/>
      <c r="H258" s="151"/>
      <c r="I258" s="102">
        <f t="shared" si="548"/>
        <v>0</v>
      </c>
      <c r="J258" s="150"/>
      <c r="K258" s="100"/>
      <c r="L258" s="100"/>
      <c r="M258" s="102">
        <f t="shared" si="549"/>
        <v>0</v>
      </c>
      <c r="N258" s="150"/>
      <c r="O258" s="100"/>
      <c r="P258" s="100"/>
      <c r="Q258" s="102">
        <f t="shared" si="550"/>
        <v>0</v>
      </c>
      <c r="R258" s="150"/>
      <c r="S258" s="100"/>
      <c r="T258" s="100"/>
      <c r="U258" s="101">
        <f t="shared" si="551"/>
        <v>0</v>
      </c>
      <c r="V258" s="110">
        <f t="shared" ref="V258:V261" si="554">(IF(ISNUMBER(F258),F258,1)*G258*H258+IF(ISNUMBER(J258),J258,1)*K258*L258+IF(ISNUMBER(N258),N258,1)*O258*P258+IF(ISNUMBER(R258),R258,1)*S258*T258)*IF(ISNUMBER(E258),E258,1)</f>
        <v>0</v>
      </c>
      <c r="W258" s="111">
        <f t="shared" ref="W258:W261" si="555">IFERROR((IF(ISNUMBER(F258),F258,1)*G258*H258+IF(ISNUMBER(J258),J258,1)*K258*L258+IF(ISNUMBER(N258),N258,1)*O258*P258+IF(ISNUMBER(R258),R258,1)*S258*T258)*IF(ISNUMBER(E258),E258,1)/(G258*H258+K258*L258+O258*P258+S258*T258),0)</f>
        <v>0</v>
      </c>
      <c r="X258" s="53">
        <f t="shared" ref="X258:X259" si="556">ROUND(IFERROR((W258/(Y258*IF(ISNUMBER(E258),E258,1))),0),2)</f>
        <v>0</v>
      </c>
      <c r="Y258" s="90" t="str">
        <f t="shared" si="538"/>
        <v/>
      </c>
      <c r="Z258" s="5">
        <f>(IF(I258&lt;30%,0,IF(I258&lt;35%,F258*G258*H258*F!$B$33,IF(I258&lt;40%,F258*G258*H258*F!$B$38,IF(I258&lt;45%,F258*G258*H258*F!$B$43,IF(I258&lt;50%,F258*G258*H258*F!$B$48,IF(I258=50%,F258*G258*H258*F!$B$50,IF(I258=51%,F258*G258*H258*F!$B$51,IF(I258=52%,F258*G258*H258*F!$B$52,IF(I258=53%,F258*G258*H258*F!$B$53,IF(I258=54%,F258*G258*H258*F!$B$54,IF(I258=55%,F258*G258*H258*F!$B$55,IF(I258=56%,F258*G258*H258*F!$B$56,IF(I258=57%,F258*G258*H258*F!$B$57,IF(I258=58%,F258*G258*H258*F!$B$58,IF(I258=59%,F258*G258*H258*F!$B$59,IF(I258=60%,F258*G258*H258*F!$B$60,IF(I258=61%,F258*G258*H258*F!$B$61,IF(I258=62%,F258*G258*H258*F!$B$62,IF(I258=63%,F258*G258*H258*F!$B$63,IF(I258=64%,F258*G258*H258*F!$B$64,IF(I258=65%,F258*G258*H258*F!$B$65,IF(I258=66%,F258*G258*H258*F!$B$66,IF(I258=67%,F258*G258*H258*F!$B$67,IF(I258=68%,F258*G258*H258*F!$B$68,IF(I258=69%,F258*G258*H258*F!$B$69,IF(I258=70%,F258*G258*H258*F!$B$70,IF(I258=71%,F258*G258*H258*F!$B$71,IF(I258=72%,F258*G258*H258*F!$B$72,IF(I258=73%,F258*G258*H258*F!$B$73,IF(I258=74%,F258*G258*H258*F!$B$74,IF(I258=75%,F258*G258*H258*F!$B$75,IF(I258=76%,F258*G258*H258*F!$B$76,IF(I258=77%,F258*G258*H258*F!$B$77,IF(I258=78%,F258*G258*H258*F!$B$78,IF(I258=79%,F258*G258*H258*F!$B$79,IF(I258=80%,F258*G258*H258*F!$B$80,IF(I258=81%,F258*G258*H258*F!$B$81,IF(I258=82%,F258*G258*H258*F!$B$82,IF(I258=83%,F258*G258*H258*F!$B$83,IF(I258=84%,F258*G258*H258*F!$B$84,IF(I258=85%,F258*G258*H258*F!$B$85,IF(I258=86%,F258*G258*H258*F!$B$86,IF(I258=87%,F258*G258*H258*F!$B$87,IF(I258=88%,F258*G258*H258*F!$B$88,IF(I258=89%,F258*G258*H258*F!$B$89,IF(I258=90%,F258*G258*H258*F!$B$90,IF(I258=91%,F258*G258*H258*F!$B$91,IF(I258=92%,F258*G258*H258*F!$B$92,IF(I258=93%,F258*G258*H258*F!$B$93,IF(I258=94%,F258*G258*H258*F!$B$94,IF(I258=95%,F258*G258*H258*F!$B$95,IF(I258=96%,F258*G258*H258*F!$B$96,IF(I258=97%,F258*G258*H258*F!$B$97,IF(I258=98%,F258*G258*H258*F!$B$98,IF(I258=99%,F258*G258*H258*F!$B$99,IF(I258&gt;99%,F258*G258*H258*F!$B$100,))))))))))))))))))))))))))))))))))))))))))))))))))))))))+IF(M258&lt;30%,0,IF(M258&lt;35%,J258*K258*L258*F!$B$33,IF(M258&lt;40%,J258*K258*L258*F!$B$38,IF(M258&lt;45%,J258*K258*L258*F!$B$43,IF(M258&lt;50%,J258*K258*L258*F!$B$48,IF(M258=50%,J258*K258*L258*F!$B$50,IF(M258=51%,J258*K258*L258*F!$B$51,IF(M258=52%,J258*K258*L258*F!$B$52,IF(M258=53%,J258*K258*L258*F!$B$53,IF(M258=54%,J258*K258*L258*F!$B$54,IF(M258=55%,J258*K258*L258*F!$B$55,IF(M258=56%,J258*K258*L258*F!$B$56,IF(M258=57%,J258*K258*L258*F!$B$57,IF(M258=58%,J258*K258*L258*F!$B$58,IF(M258=59%,J258*K258*L258*F!$B$59,IF(M258=60%,J258*K258*L258*F!$B$60,IF(M258=61%,J258*K258*L258*F!$B$61,IF(M258=62%,J258*K258*L258*F!$B$62,IF(M258=63%,J258*K258*L258*F!$B$63,IF(M258=64%,J258*K258*L258*F!$B$64,IF(M258=65%,J258*K258*L258*F!$B$65,IF(M258=66%,J258*K258*L258*F!$B$66,IF(M258=67%,J258*K258*L258*F!$B$67,IF(M258=68%,J258*K258*L258*F!$B$68,IF(M258=69%,J258*K258*L258*F!$B$69,IF(M258=70%,J258*K258*L258*F!$B$70,IF(M258=71%,J258*K258*L258*F!$B$71,IF(M258=72%,J258*K258*L258*F!$B$72,IF(M258=73%,J258*K258*L258*F!$B$73,IF(M258=74%,J258*K258*L258*F!$B$74,IF(M258=75%,J258*K258*L258*F!$B$75,IF(M258=76%,J258*K258*L258*F!$B$76,IF(M258=77%,J258*K258*L258*F!$B$77,IF(M258=78%,J258*K258*L258*F!$B$78,IF(M258=79%,J258*K258*L258*F!$B$79,IF(M258=80%,J258*K258*L258*F!$B$80,IF(M258=81%,J258*K258*L258*F!$B$81,IF(M258=82%,J258*K258*L258*F!$B$82,IF(M258=83%,J258*K258*L258*F!$B$83,IF(M258=84%,J258*K258*L258*F!$B$84,IF(M258=85%,J258*K258*L258*F!$B$85,IF(M258=86%,J258*K258*L258*F!$B$86,IF(M258=87%,J258*K258*L258*F!$B$87,IF(M258=88%,J258*K258*L258*F!$B$88,IF(M258=89%,J258*K258*L258*F!$B$89,IF(M258=90%,J258*K258*L258*F!$B$90,IF(M258=91%,J258*K258*L258*F!$B$91,IF(M258=92%,J258*K258*L258*F!$B$92,IF(M258=93%,J258*K258*L258*F!$B$93,IF(M258=94%,J258*K258*L258*F!$B$94,IF(M258=95%,J258*K258*L258*F!$B$95,IF(M258=96%,J258*K258*L258*F!$B$96,IF(M258=97%,J258*K258*L258*F!$B$97,IF(M258=98%,J258*K258*L258*F!$B$98,IF(M258=99%,J258*K258*L258*F!$B$99,IF(M258&gt;99%,J258*K258*L258*F!$B$100,))))))))))))))))))))))))))))))))))))))))))))))))))))))))+IF(Q258&lt;30%,0,IF(Q258&lt;35%,N258*O258*P258*F!$B$33,IF(Q258&lt;40%,N258*O258*P258*F!$B$38,IF(Q258&lt;45%,N258*O258*P258*F!$B$43,IF(Q258&lt;50%,N258*O258*P258*F!$B$48,IF(Q258=50%,N258*O258*P258*F!$B$50,IF(Q258=51%,N258*O258*P258*F!$B$51,IF(Q258=52%,N258*O258*P258*F!$B$52,IF(Q258=53%,N258*O258*P258*F!$B$53,IF(Q258=54%,N258*O258*P258*F!$B$54,IF(Q258=55%,N258*O258*P258*F!$B$55,IF(Q258=56%,N258*O258*P258*F!$B$56,IF(Q258=57%,N258*O258*P258*F!$B$57,IF(Q258=58%,N258*O258*P258*F!$B$58,IF(Q258=59%,N258*O258*P258*F!$B$59,IF(Q258=60%,N258*O258*P258*F!$B$60,IF(Q258=61%,N258*O258*P258*F!$B$61,IF(Q258=62%,N258*O258*P258*F!$B$62,IF(Q258=63%,N258*O258*P258*F!$B$63,IF(Q258=64%,N258*O258*P258*F!$B$64,IF(Q258=65%,N258*O258*P258*F!$B$65,IF(Q258=66%,N258*O258*P258*F!$B$66,IF(Q258=67%,N258*O258*P258*F!$B$67,IF(Q258=68%,N258*O258*P258*F!$B$68,IF(Q258=69%,N258*O258*P258*F!$B$69,IF(Q258=70%,N258*O258*P258*F!$B$70,IF(Q258=71%,N258*O258*P258*F!$B$71,IF(Q258=72%,N258*O258*P258*F!$B$72,IF(Q258=73%,N258*O258*P258*F!$B$73,IF(Q258=74%,N258*O258*P258*F!$B$74,IF(Q258=75%,N258*O258*P258*F!$B$75,IF(Q258=76%,N258*O258*P258*F!$B$76,IF(Q258=77%,N258*O258*P258*F!$B$77,IF(Q258=78%,N258*O258*P258*F!$B$78,IF(Q258=79%,N258*O258*P258*F!$B$79,IF(Q258=80%,N258*O258*P258*F!$B$80,IF(Q258=81%,N258*O258*P258*F!$B$81,IF(Q258=82%,N258*O258*P258*F!$B$82,IF(Q258=83%,N258*O258*P258*F!$B$83,IF(Q258=84%,N258*O258*P258*F!$B$84,IF(Q258=85%,N258*O258*P258*F!$B$85,IF(Q258=86%,N258*O258*P258*F!$B$86,IF(Q258=87%,N258*O258*P258*F!$B$87,IF(Q258=88%,N258*O258*P258*F!$B$88,IF(Q258=89%,N258*O258*P258*F!$B$89,IF(Q258=90%,N258*O258*P258*F!$B$90,IF(Q258=91%,N258*O258*P258*F!$B$91,IF(Q258=92%,N258*O258*P258*F!$B$92,IF(Q258=93%,N258*O258*P258*F!$B$93,IF(Q258=94%,N258*O258*P258*F!$B$94,IF(Q258=95%,N258*O258*P258*F!$B$95,IF(Q258=96%,N258*O258*P258*F!$B$96,IF(Q258=97%,N258*O258*P258*F!$B$97,IF(Q258=98%,N258*O258*P258*F!$B$98,IF(Q258=99%,N258*O258*P258*F!$B$99,IF(Q258&gt;99%,N258*O258*P258*F!$B$100,))))))))))))))))))))))))))))))))))))))))))))))))))))))))+IF(U258&lt;30%,0,IF(U258&lt;35%,R258*S258*T258*F!$B$33,IF(U258&lt;40%,R258*S258*T258*F!$B$38,IF(U258&lt;45%,R258*S258*T258*F!$B$43,IF(U258&lt;50%,R258*S258*T258*F!$B$48,IF(U258=50%,R258*S258*T258*F!$B$50,IF(U258=51%,R258*S258*T258*F!$B$51,IF(U258=52%,R258*S258*T258*F!$B$52,IF(U258=53%,R258*S258*T258*F!$B$53,IF(U258=54%,R258*S258*T258*F!$B$54,IF(U258=55%,R258*S258*T258*F!$B$55,IF(U258=56%,R258*S258*T258*F!$B$56,IF(U258=57%,R258*S258*T258*F!$B$57,IF(U258=58%,R258*S258*T258*F!$B$58,IF(U258=59%,R258*S258*T258*F!$B$59,IF(U258=60%,R258*S258*T258*F!$B$60,IF(U258=61%,R258*S258*T258*F!$B$61,IF(U258=62%,R258*S258*T258*F!$B$62,IF(U258=63%,R258*S258*T258*F!$B$63,IF(U258=64%,R258*S258*T258*F!$B$64,IF(U258=65%,R258*S258*T258*F!$B$65,IF(U258=66%,R258*S258*T258*F!$B$66,IF(U258=67%,R258*S258*T258*F!$B$67,IF(U258=68%,R258*S258*T258*F!$B$68,IF(U258=69%,R258*S258*T258*F!$B$69,IF(U258=70%,R258*S258*T258*F!$B$70,IF(U258=71%,R258*S258*T258*F!$B$71,IF(U258=72%,R258*S258*T258*F!$B$72,IF(U258=73%,R258*S258*T258*F!$B$73,IF(U258=74%,R258*S258*T258*F!$B$74,IF(U258=75%,R258*S258*T258*F!$B$75,IF(U258=76%,R258*S258*T258*F!$B$76,IF(U258=77%,R258*S258*T258*F!$B$77,IF(U258=78%,R258*S258*T258*F!$B$78,IF(U258=79%,R258*S258*T258*F!$B$79,IF(U258=80%,R258*S258*T258*F!$B$80,IF(U258=81%,R258*S258*T258*F!$B$81,IF(U258=82%,R258*S258*T258*F!$B$82,IF(U258=83%,R258*S258*T258*F!$B$83,IF(U258=84%,R258*S258*T258*F!$B$84,IF(U258=85%,R258*S258*T258*F!$B$85,IF(U258=86%,R258*S258*T258*F!$B$86,IF(U258=87%,R258*S258*T258*F!$B$87,IF(U258=88%,R258*S258*T258*F!$B$88,IF(U258=89%,R258*S258*T258*F!$B$89,IF(U258=90%,R258*S258*T258*F!$B$90,IF(U258=91%,R258*S258*T258*F!$B$91,IF(U258=92%,R258*S258*T258*F!$B$92,IF(U258=93%,R258*S258*T258*F!$B$93,IF(U258=94%,R258*S258*T258*F!$B$94,IF(U258=95%,R258*S258*T258*F!$B$95,IF(U258=96%,R258*S258*T258*F!$B$96,IF(U258=97%,R258*S258*T258*F!$B$97,IF(U258=98%,R258*S258*T258*F!$B$98,IF(U258=99%,R258*S258*T258*F!$B$99,IF(U258&gt;99%,R258*S258*T258*F!$B$100)))))))))))))))))))))))))))))))))))))))))))))))))))))))))*IF(ISNUMBER(E258),E258,1)*IF(ISNUMBER(D258),D258,1)</f>
        <v>0</v>
      </c>
      <c r="AA258" s="5">
        <f>G258*H258+K258*L258+O258*P258+S258*T258</f>
        <v>0</v>
      </c>
      <c r="AB258" s="32">
        <f>(H258*(IF(I258&lt;45%,0.5,IF(I258&lt;55%,0.8,IF(I258&lt;65%,0.9,IF(I258&lt;75%,1,IF(I258&lt;85%,1.1,1.2))))))+L258*(IF(M258&lt;45%,0.5,IF(M258&lt;55%,0.8,IF(M258&lt;65%,0.9,IF(M258&lt;75%,1,IF(M258&lt;85%,1.1,1.2))))))+P258*(IF(Q258&lt;45%,0.5,IF(Q258&lt;55%,0.8,IF(Q258&lt;65%,0.9,IF(Q258&lt;75%,1,IF(Q258&lt;85%,1.1,1.2))))))+T258*(IF(U258&lt;45%,0.5,IF(U258&lt;55%,0.8,IF(U258&lt;65%,0.9,IF(U258&lt;75%,1,IF(U258&lt;85%,1.1,1.2)))))))*IF(D258&gt;=0.8,6,IF(D258&lt;=0.4,1.5,3))</f>
        <v>0</v>
      </c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</row>
    <row r="259" spans="1:62" x14ac:dyDescent="0.25">
      <c r="A259" s="1129"/>
      <c r="B259" s="61" t="str">
        <f t="shared" ref="B259:E259" si="557">IF(B197="","",B197)</f>
        <v/>
      </c>
      <c r="C259" s="62" t="str">
        <f t="shared" si="557"/>
        <v/>
      </c>
      <c r="D259" s="63">
        <f t="shared" si="553"/>
        <v>0</v>
      </c>
      <c r="E259" s="64" t="str">
        <f t="shared" si="557"/>
        <v/>
      </c>
      <c r="F259" s="152"/>
      <c r="G259" s="153"/>
      <c r="H259" s="153"/>
      <c r="I259" s="95">
        <f t="shared" si="548"/>
        <v>0</v>
      </c>
      <c r="J259" s="152"/>
      <c r="K259" s="94"/>
      <c r="L259" s="94"/>
      <c r="M259" s="95">
        <f t="shared" si="549"/>
        <v>0</v>
      </c>
      <c r="N259" s="152"/>
      <c r="O259" s="94"/>
      <c r="P259" s="94"/>
      <c r="Q259" s="95">
        <f t="shared" si="550"/>
        <v>0</v>
      </c>
      <c r="R259" s="152"/>
      <c r="S259" s="94"/>
      <c r="T259" s="94"/>
      <c r="U259" s="93">
        <f t="shared" si="551"/>
        <v>0</v>
      </c>
      <c r="V259" s="113">
        <f t="shared" si="554"/>
        <v>0</v>
      </c>
      <c r="W259" s="114">
        <f t="shared" si="555"/>
        <v>0</v>
      </c>
      <c r="X259" s="36">
        <f t="shared" si="556"/>
        <v>0</v>
      </c>
      <c r="Y259" s="90" t="str">
        <f t="shared" si="538"/>
        <v/>
      </c>
      <c r="Z259" s="6">
        <f>(IF(I259&lt;30%,0,IF(I259&lt;35%,F259*G259*H259*F!$B$33,IF(I259&lt;40%,F259*G259*H259*F!$B$38,IF(I259&lt;45%,F259*G259*H259*F!$B$43,IF(I259&lt;50%,F259*G259*H259*F!$B$48,IF(I259=50%,F259*G259*H259*F!$B$50,IF(I259=51%,F259*G259*H259*F!$B$51,IF(I259=52%,F259*G259*H259*F!$B$52,IF(I259=53%,F259*G259*H259*F!$B$53,IF(I259=54%,F259*G259*H259*F!$B$54,IF(I259=55%,F259*G259*H259*F!$B$55,IF(I259=56%,F259*G259*H259*F!$B$56,IF(I259=57%,F259*G259*H259*F!$B$57,IF(I259=58%,F259*G259*H259*F!$B$58,IF(I259=59%,F259*G259*H259*F!$B$59,IF(I259=60%,F259*G259*H259*F!$B$60,IF(I259=61%,F259*G259*H259*F!$B$61,IF(I259=62%,F259*G259*H259*F!$B$62,IF(I259=63%,F259*G259*H259*F!$B$63,IF(I259=64%,F259*G259*H259*F!$B$64,IF(I259=65%,F259*G259*H259*F!$B$65,IF(I259=66%,F259*G259*H259*F!$B$66,IF(I259=67%,F259*G259*H259*F!$B$67,IF(I259=68%,F259*G259*H259*F!$B$68,IF(I259=69%,F259*G259*H259*F!$B$69,IF(I259=70%,F259*G259*H259*F!$B$70,IF(I259=71%,F259*G259*H259*F!$B$71,IF(I259=72%,F259*G259*H259*F!$B$72,IF(I259=73%,F259*G259*H259*F!$B$73,IF(I259=74%,F259*G259*H259*F!$B$74,IF(I259=75%,F259*G259*H259*F!$B$75,IF(I259=76%,F259*G259*H259*F!$B$76,IF(I259=77%,F259*G259*H259*F!$B$77,IF(I259=78%,F259*G259*H259*F!$B$78,IF(I259=79%,F259*G259*H259*F!$B$79,IF(I259=80%,F259*G259*H259*F!$B$80,IF(I259=81%,F259*G259*H259*F!$B$81,IF(I259=82%,F259*G259*H259*F!$B$82,IF(I259=83%,F259*G259*H259*F!$B$83,IF(I259=84%,F259*G259*H259*F!$B$84,IF(I259=85%,F259*G259*H259*F!$B$85,IF(I259=86%,F259*G259*H259*F!$B$86,IF(I259=87%,F259*G259*H259*F!$B$87,IF(I259=88%,F259*G259*H259*F!$B$88,IF(I259=89%,F259*G259*H259*F!$B$89,IF(I259=90%,F259*G259*H259*F!$B$90,IF(I259=91%,F259*G259*H259*F!$B$91,IF(I259=92%,F259*G259*H259*F!$B$92,IF(I259=93%,F259*G259*H259*F!$B$93,IF(I259=94%,F259*G259*H259*F!$B$94,IF(I259=95%,F259*G259*H259*F!$B$95,IF(I259=96%,F259*G259*H259*F!$B$96,IF(I259=97%,F259*G259*H259*F!$B$97,IF(I259=98%,F259*G259*H259*F!$B$98,IF(I259=99%,F259*G259*H259*F!$B$99,IF(I259&gt;99%,F259*G259*H259*F!$B$100,))))))))))))))))))))))))))))))))))))))))))))))))))))))))+IF(M259&lt;30%,0,IF(M259&lt;35%,J259*K259*L259*F!$B$33,IF(M259&lt;40%,J259*K259*L259*F!$B$38,IF(M259&lt;45%,J259*K259*L259*F!$B$43,IF(M259&lt;50%,J259*K259*L259*F!$B$48,IF(M259=50%,J259*K259*L259*F!$B$50,IF(M259=51%,J259*K259*L259*F!$B$51,IF(M259=52%,J259*K259*L259*F!$B$52,IF(M259=53%,J259*K259*L259*F!$B$53,IF(M259=54%,J259*K259*L259*F!$B$54,IF(M259=55%,J259*K259*L259*F!$B$55,IF(M259=56%,J259*K259*L259*F!$B$56,IF(M259=57%,J259*K259*L259*F!$B$57,IF(M259=58%,J259*K259*L259*F!$B$58,IF(M259=59%,J259*K259*L259*F!$B$59,IF(M259=60%,J259*K259*L259*F!$B$60,IF(M259=61%,J259*K259*L259*F!$B$61,IF(M259=62%,J259*K259*L259*F!$B$62,IF(M259=63%,J259*K259*L259*F!$B$63,IF(M259=64%,J259*K259*L259*F!$B$64,IF(M259=65%,J259*K259*L259*F!$B$65,IF(M259=66%,J259*K259*L259*F!$B$66,IF(M259=67%,J259*K259*L259*F!$B$67,IF(M259=68%,J259*K259*L259*F!$B$68,IF(M259=69%,J259*K259*L259*F!$B$69,IF(M259=70%,J259*K259*L259*F!$B$70,IF(M259=71%,J259*K259*L259*F!$B$71,IF(M259=72%,J259*K259*L259*F!$B$72,IF(M259=73%,J259*K259*L259*F!$B$73,IF(M259=74%,J259*K259*L259*F!$B$74,IF(M259=75%,J259*K259*L259*F!$B$75,IF(M259=76%,J259*K259*L259*F!$B$76,IF(M259=77%,J259*K259*L259*F!$B$77,IF(M259=78%,J259*K259*L259*F!$B$78,IF(M259=79%,J259*K259*L259*F!$B$79,IF(M259=80%,J259*K259*L259*F!$B$80,IF(M259=81%,J259*K259*L259*F!$B$81,IF(M259=82%,J259*K259*L259*F!$B$82,IF(M259=83%,J259*K259*L259*F!$B$83,IF(M259=84%,J259*K259*L259*F!$B$84,IF(M259=85%,J259*K259*L259*F!$B$85,IF(M259=86%,J259*K259*L259*F!$B$86,IF(M259=87%,J259*K259*L259*F!$B$87,IF(M259=88%,J259*K259*L259*F!$B$88,IF(M259=89%,J259*K259*L259*F!$B$89,IF(M259=90%,J259*K259*L259*F!$B$90,IF(M259=91%,J259*K259*L259*F!$B$91,IF(M259=92%,J259*K259*L259*F!$B$92,IF(M259=93%,J259*K259*L259*F!$B$93,IF(M259=94%,J259*K259*L259*F!$B$94,IF(M259=95%,J259*K259*L259*F!$B$95,IF(M259=96%,J259*K259*L259*F!$B$96,IF(M259=97%,J259*K259*L259*F!$B$97,IF(M259=98%,J259*K259*L259*F!$B$98,IF(M259=99%,J259*K259*L259*F!$B$99,IF(M259&gt;99%,J259*K259*L259*F!$B$100,))))))))))))))))))))))))))))))))))))))))))))))))))))))))+IF(Q259&lt;30%,0,IF(Q259&lt;35%,N259*O259*P259*F!$B$33,IF(Q259&lt;40%,N259*O259*P259*F!$B$38,IF(Q259&lt;45%,N259*O259*P259*F!$B$43,IF(Q259&lt;50%,N259*O259*P259*F!$B$48,IF(Q259=50%,N259*O259*P259*F!$B$50,IF(Q259=51%,N259*O259*P259*F!$B$51,IF(Q259=52%,N259*O259*P259*F!$B$52,IF(Q259=53%,N259*O259*P259*F!$B$53,IF(Q259=54%,N259*O259*P259*F!$B$54,IF(Q259=55%,N259*O259*P259*F!$B$55,IF(Q259=56%,N259*O259*P259*F!$B$56,IF(Q259=57%,N259*O259*P259*F!$B$57,IF(Q259=58%,N259*O259*P259*F!$B$58,IF(Q259=59%,N259*O259*P259*F!$B$59,IF(Q259=60%,N259*O259*P259*F!$B$60,IF(Q259=61%,N259*O259*P259*F!$B$61,IF(Q259=62%,N259*O259*P259*F!$B$62,IF(Q259=63%,N259*O259*P259*F!$B$63,IF(Q259=64%,N259*O259*P259*F!$B$64,IF(Q259=65%,N259*O259*P259*F!$B$65,IF(Q259=66%,N259*O259*P259*F!$B$66,IF(Q259=67%,N259*O259*P259*F!$B$67,IF(Q259=68%,N259*O259*P259*F!$B$68,IF(Q259=69%,N259*O259*P259*F!$B$69,IF(Q259=70%,N259*O259*P259*F!$B$70,IF(Q259=71%,N259*O259*P259*F!$B$71,IF(Q259=72%,N259*O259*P259*F!$B$72,IF(Q259=73%,N259*O259*P259*F!$B$73,IF(Q259=74%,N259*O259*P259*F!$B$74,IF(Q259=75%,N259*O259*P259*F!$B$75,IF(Q259=76%,N259*O259*P259*F!$B$76,IF(Q259=77%,N259*O259*P259*F!$B$77,IF(Q259=78%,N259*O259*P259*F!$B$78,IF(Q259=79%,N259*O259*P259*F!$B$79,IF(Q259=80%,N259*O259*P259*F!$B$80,IF(Q259=81%,N259*O259*P259*F!$B$81,IF(Q259=82%,N259*O259*P259*F!$B$82,IF(Q259=83%,N259*O259*P259*F!$B$83,IF(Q259=84%,N259*O259*P259*F!$B$84,IF(Q259=85%,N259*O259*P259*F!$B$85,IF(Q259=86%,N259*O259*P259*F!$B$86,IF(Q259=87%,N259*O259*P259*F!$B$87,IF(Q259=88%,N259*O259*P259*F!$B$88,IF(Q259=89%,N259*O259*P259*F!$B$89,IF(Q259=90%,N259*O259*P259*F!$B$90,IF(Q259=91%,N259*O259*P259*F!$B$91,IF(Q259=92%,N259*O259*P259*F!$B$92,IF(Q259=93%,N259*O259*P259*F!$B$93,IF(Q259=94%,N259*O259*P259*F!$B$94,IF(Q259=95%,N259*O259*P259*F!$B$95,IF(Q259=96%,N259*O259*P259*F!$B$96,IF(Q259=97%,N259*O259*P259*F!$B$97,IF(Q259=98%,N259*O259*P259*F!$B$98,IF(Q259=99%,N259*O259*P259*F!$B$99,IF(Q259&gt;99%,N259*O259*P259*F!$B$100,))))))))))))))))))))))))))))))))))))))))))))))))))))))))+IF(U259&lt;30%,0,IF(U259&lt;35%,R259*S259*T259*F!$B$33,IF(U259&lt;40%,R259*S259*T259*F!$B$38,IF(U259&lt;45%,R259*S259*T259*F!$B$43,IF(U259&lt;50%,R259*S259*T259*F!$B$48,IF(U259=50%,R259*S259*T259*F!$B$50,IF(U259=51%,R259*S259*T259*F!$B$51,IF(U259=52%,R259*S259*T259*F!$B$52,IF(U259=53%,R259*S259*T259*F!$B$53,IF(U259=54%,R259*S259*T259*F!$B$54,IF(U259=55%,R259*S259*T259*F!$B$55,IF(U259=56%,R259*S259*T259*F!$B$56,IF(U259=57%,R259*S259*T259*F!$B$57,IF(U259=58%,R259*S259*T259*F!$B$58,IF(U259=59%,R259*S259*T259*F!$B$59,IF(U259=60%,R259*S259*T259*F!$B$60,IF(U259=61%,R259*S259*T259*F!$B$61,IF(U259=62%,R259*S259*T259*F!$B$62,IF(U259=63%,R259*S259*T259*F!$B$63,IF(U259=64%,R259*S259*T259*F!$B$64,IF(U259=65%,R259*S259*T259*F!$B$65,IF(U259=66%,R259*S259*T259*F!$B$66,IF(U259=67%,R259*S259*T259*F!$B$67,IF(U259=68%,R259*S259*T259*F!$B$68,IF(U259=69%,R259*S259*T259*F!$B$69,IF(U259=70%,R259*S259*T259*F!$B$70,IF(U259=71%,R259*S259*T259*F!$B$71,IF(U259=72%,R259*S259*T259*F!$B$72,IF(U259=73%,R259*S259*T259*F!$B$73,IF(U259=74%,R259*S259*T259*F!$B$74,IF(U259=75%,R259*S259*T259*F!$B$75,IF(U259=76%,R259*S259*T259*F!$B$76,IF(U259=77%,R259*S259*T259*F!$B$77,IF(U259=78%,R259*S259*T259*F!$B$78,IF(U259=79%,R259*S259*T259*F!$B$79,IF(U259=80%,R259*S259*T259*F!$B$80,IF(U259=81%,R259*S259*T259*F!$B$81,IF(U259=82%,R259*S259*T259*F!$B$82,IF(U259=83%,R259*S259*T259*F!$B$83,IF(U259=84%,R259*S259*T259*F!$B$84,IF(U259=85%,R259*S259*T259*F!$B$85,IF(U259=86%,R259*S259*T259*F!$B$86,IF(U259=87%,R259*S259*T259*F!$B$87,IF(U259=88%,R259*S259*T259*F!$B$88,IF(U259=89%,R259*S259*T259*F!$B$89,IF(U259=90%,R259*S259*T259*F!$B$90,IF(U259=91%,R259*S259*T259*F!$B$91,IF(U259=92%,R259*S259*T259*F!$B$92,IF(U259=93%,R259*S259*T259*F!$B$93,IF(U259=94%,R259*S259*T259*F!$B$94,IF(U259=95%,R259*S259*T259*F!$B$95,IF(U259=96%,R259*S259*T259*F!$B$96,IF(U259=97%,R259*S259*T259*F!$B$97,IF(U259=98%,R259*S259*T259*F!$B$98,IF(U259=99%,R259*S259*T259*F!$B$99,IF(U259&gt;99%,R259*S259*T259*F!$B$100)))))))))))))))))))))))))))))))))))))))))))))))))))))))))*IF(ISNUMBER(E259),E259,1)*IF(ISNUMBER(D259),D259,1)</f>
        <v>0</v>
      </c>
      <c r="AA259" s="6">
        <f>G259*H259+K259*L259+O259*P259+S259*T259</f>
        <v>0</v>
      </c>
      <c r="AB259" s="35">
        <f>(H259*(IF(I259&lt;45%,0.5,IF(I259&lt;55%,0.8,IF(I259&lt;65%,0.9,IF(I259&lt;75%,1,IF(I259&lt;85%,1.1,1.2))))))+L259*(IF(M259&lt;45%,0.5,IF(M259&lt;55%,0.8,IF(M259&lt;65%,0.9,IF(M259&lt;75%,1,IF(M259&lt;85%,1.1,1.2))))))+P259*(IF(Q259&lt;45%,0.5,IF(Q259&lt;55%,0.8,IF(Q259&lt;65%,0.9,IF(Q259&lt;75%,1,IF(Q259&lt;85%,1.1,1.2))))))+T259*(IF(U259&lt;45%,0.5,IF(U259&lt;55%,0.8,IF(U259&lt;65%,0.9,IF(U259&lt;75%,1,IF(U259&lt;85%,1.1,1.2)))))))*IF(D259&gt;=0.8,6,IF(D259&lt;=0.4,1.5,3))</f>
        <v>0</v>
      </c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</row>
    <row r="260" spans="1:62" x14ac:dyDescent="0.25">
      <c r="A260" s="1129"/>
      <c r="B260" s="61" t="str">
        <f t="shared" ref="B260:E260" si="558">IF(B198="","",B198)</f>
        <v/>
      </c>
      <c r="C260" s="62" t="str">
        <f t="shared" si="558"/>
        <v/>
      </c>
      <c r="D260" s="63">
        <f t="shared" si="553"/>
        <v>0</v>
      </c>
      <c r="E260" s="64" t="str">
        <f t="shared" si="558"/>
        <v/>
      </c>
      <c r="F260" s="150"/>
      <c r="G260" s="151"/>
      <c r="H260" s="151"/>
      <c r="I260" s="102">
        <f t="shared" si="548"/>
        <v>0</v>
      </c>
      <c r="J260" s="150"/>
      <c r="K260" s="100"/>
      <c r="L260" s="100"/>
      <c r="M260" s="102">
        <f t="shared" si="549"/>
        <v>0</v>
      </c>
      <c r="N260" s="150"/>
      <c r="O260" s="100"/>
      <c r="P260" s="100"/>
      <c r="Q260" s="102">
        <f t="shared" si="550"/>
        <v>0</v>
      </c>
      <c r="R260" s="150"/>
      <c r="S260" s="100"/>
      <c r="T260" s="100"/>
      <c r="U260" s="101">
        <f t="shared" si="551"/>
        <v>0</v>
      </c>
      <c r="V260" s="110">
        <f t="shared" si="554"/>
        <v>0</v>
      </c>
      <c r="W260" s="111">
        <f t="shared" si="555"/>
        <v>0</v>
      </c>
      <c r="X260" s="53">
        <f>ROUND(IFERROR((W260/(Y260*IF(ISNUMBER(E260),E260,1))),0),2)</f>
        <v>0</v>
      </c>
      <c r="Y260" s="90" t="str">
        <f t="shared" si="538"/>
        <v/>
      </c>
      <c r="Z260" s="5">
        <f>(IF(I260&lt;30%,0,IF(I260&lt;35%,F260*G260*H260*F!$B$33,IF(I260&lt;40%,F260*G260*H260*F!$B$38,IF(I260&lt;45%,F260*G260*H260*F!$B$43,IF(I260&lt;50%,F260*G260*H260*F!$B$48,IF(I260=50%,F260*G260*H260*F!$B$50,IF(I260=51%,F260*G260*H260*F!$B$51,IF(I260=52%,F260*G260*H260*F!$B$52,IF(I260=53%,F260*G260*H260*F!$B$53,IF(I260=54%,F260*G260*H260*F!$B$54,IF(I260=55%,F260*G260*H260*F!$B$55,IF(I260=56%,F260*G260*H260*F!$B$56,IF(I260=57%,F260*G260*H260*F!$B$57,IF(I260=58%,F260*G260*H260*F!$B$58,IF(I260=59%,F260*G260*H260*F!$B$59,IF(I260=60%,F260*G260*H260*F!$B$60,IF(I260=61%,F260*G260*H260*F!$B$61,IF(I260=62%,F260*G260*H260*F!$B$62,IF(I260=63%,F260*G260*H260*F!$B$63,IF(I260=64%,F260*G260*H260*F!$B$64,IF(I260=65%,F260*G260*H260*F!$B$65,IF(I260=66%,F260*G260*H260*F!$B$66,IF(I260=67%,F260*G260*H260*F!$B$67,IF(I260=68%,F260*G260*H260*F!$B$68,IF(I260=69%,F260*G260*H260*F!$B$69,IF(I260=70%,F260*G260*H260*F!$B$70,IF(I260=71%,F260*G260*H260*F!$B$71,IF(I260=72%,F260*G260*H260*F!$B$72,IF(I260=73%,F260*G260*H260*F!$B$73,IF(I260=74%,F260*G260*H260*F!$B$74,IF(I260=75%,F260*G260*H260*F!$B$75,IF(I260=76%,F260*G260*H260*F!$B$76,IF(I260=77%,F260*G260*H260*F!$B$77,IF(I260=78%,F260*G260*H260*F!$B$78,IF(I260=79%,F260*G260*H260*F!$B$79,IF(I260=80%,F260*G260*H260*F!$B$80,IF(I260=81%,F260*G260*H260*F!$B$81,IF(I260=82%,F260*G260*H260*F!$B$82,IF(I260=83%,F260*G260*H260*F!$B$83,IF(I260=84%,F260*G260*H260*F!$B$84,IF(I260=85%,F260*G260*H260*F!$B$85,IF(I260=86%,F260*G260*H260*F!$B$86,IF(I260=87%,F260*G260*H260*F!$B$87,IF(I260=88%,F260*G260*H260*F!$B$88,IF(I260=89%,F260*G260*H260*F!$B$89,IF(I260=90%,F260*G260*H260*F!$B$90,IF(I260=91%,F260*G260*H260*F!$B$91,IF(I260=92%,F260*G260*H260*F!$B$92,IF(I260=93%,F260*G260*H260*F!$B$93,IF(I260=94%,F260*G260*H260*F!$B$94,IF(I260=95%,F260*G260*H260*F!$B$95,IF(I260=96%,F260*G260*H260*F!$B$96,IF(I260=97%,F260*G260*H260*F!$B$97,IF(I260=98%,F260*G260*H260*F!$B$98,IF(I260=99%,F260*G260*H260*F!$B$99,IF(I260&gt;99%,F260*G260*H260*F!$B$100,))))))))))))))))))))))))))))))))))))))))))))))))))))))))+IF(M260&lt;30%,0,IF(M260&lt;35%,J260*K260*L260*F!$B$33,IF(M260&lt;40%,J260*K260*L260*F!$B$38,IF(M260&lt;45%,J260*K260*L260*F!$B$43,IF(M260&lt;50%,J260*K260*L260*F!$B$48,IF(M260=50%,J260*K260*L260*F!$B$50,IF(M260=51%,J260*K260*L260*F!$B$51,IF(M260=52%,J260*K260*L260*F!$B$52,IF(M260=53%,J260*K260*L260*F!$B$53,IF(M260=54%,J260*K260*L260*F!$B$54,IF(M260=55%,J260*K260*L260*F!$B$55,IF(M260=56%,J260*K260*L260*F!$B$56,IF(M260=57%,J260*K260*L260*F!$B$57,IF(M260=58%,J260*K260*L260*F!$B$58,IF(M260=59%,J260*K260*L260*F!$B$59,IF(M260=60%,J260*K260*L260*F!$B$60,IF(M260=61%,J260*K260*L260*F!$B$61,IF(M260=62%,J260*K260*L260*F!$B$62,IF(M260=63%,J260*K260*L260*F!$B$63,IF(M260=64%,J260*K260*L260*F!$B$64,IF(M260=65%,J260*K260*L260*F!$B$65,IF(M260=66%,J260*K260*L260*F!$B$66,IF(M260=67%,J260*K260*L260*F!$B$67,IF(M260=68%,J260*K260*L260*F!$B$68,IF(M260=69%,J260*K260*L260*F!$B$69,IF(M260=70%,J260*K260*L260*F!$B$70,IF(M260=71%,J260*K260*L260*F!$B$71,IF(M260=72%,J260*K260*L260*F!$B$72,IF(M260=73%,J260*K260*L260*F!$B$73,IF(M260=74%,J260*K260*L260*F!$B$74,IF(M260=75%,J260*K260*L260*F!$B$75,IF(M260=76%,J260*K260*L260*F!$B$76,IF(M260=77%,J260*K260*L260*F!$B$77,IF(M260=78%,J260*K260*L260*F!$B$78,IF(M260=79%,J260*K260*L260*F!$B$79,IF(M260=80%,J260*K260*L260*F!$B$80,IF(M260=81%,J260*K260*L260*F!$B$81,IF(M260=82%,J260*K260*L260*F!$B$82,IF(M260=83%,J260*K260*L260*F!$B$83,IF(M260=84%,J260*K260*L260*F!$B$84,IF(M260=85%,J260*K260*L260*F!$B$85,IF(M260=86%,J260*K260*L260*F!$B$86,IF(M260=87%,J260*K260*L260*F!$B$87,IF(M260=88%,J260*K260*L260*F!$B$88,IF(M260=89%,J260*K260*L260*F!$B$89,IF(M260=90%,J260*K260*L260*F!$B$90,IF(M260=91%,J260*K260*L260*F!$B$91,IF(M260=92%,J260*K260*L260*F!$B$92,IF(M260=93%,J260*K260*L260*F!$B$93,IF(M260=94%,J260*K260*L260*F!$B$94,IF(M260=95%,J260*K260*L260*F!$B$95,IF(M260=96%,J260*K260*L260*F!$B$96,IF(M260=97%,J260*K260*L260*F!$B$97,IF(M260=98%,J260*K260*L260*F!$B$98,IF(M260=99%,J260*K260*L260*F!$B$99,IF(M260&gt;99%,J260*K260*L260*F!$B$100,))))))))))))))))))))))))))))))))))))))))))))))))))))))))+IF(Q260&lt;30%,0,IF(Q260&lt;35%,N260*O260*P260*F!$B$33,IF(Q260&lt;40%,N260*O260*P260*F!$B$38,IF(Q260&lt;45%,N260*O260*P260*F!$B$43,IF(Q260&lt;50%,N260*O260*P260*F!$B$48,IF(Q260=50%,N260*O260*P260*F!$B$50,IF(Q260=51%,N260*O260*P260*F!$B$51,IF(Q260=52%,N260*O260*P260*F!$B$52,IF(Q260=53%,N260*O260*P260*F!$B$53,IF(Q260=54%,N260*O260*P260*F!$B$54,IF(Q260=55%,N260*O260*P260*F!$B$55,IF(Q260=56%,N260*O260*P260*F!$B$56,IF(Q260=57%,N260*O260*P260*F!$B$57,IF(Q260=58%,N260*O260*P260*F!$B$58,IF(Q260=59%,N260*O260*P260*F!$B$59,IF(Q260=60%,N260*O260*P260*F!$B$60,IF(Q260=61%,N260*O260*P260*F!$B$61,IF(Q260=62%,N260*O260*P260*F!$B$62,IF(Q260=63%,N260*O260*P260*F!$B$63,IF(Q260=64%,N260*O260*P260*F!$B$64,IF(Q260=65%,N260*O260*P260*F!$B$65,IF(Q260=66%,N260*O260*P260*F!$B$66,IF(Q260=67%,N260*O260*P260*F!$B$67,IF(Q260=68%,N260*O260*P260*F!$B$68,IF(Q260=69%,N260*O260*P260*F!$B$69,IF(Q260=70%,N260*O260*P260*F!$B$70,IF(Q260=71%,N260*O260*P260*F!$B$71,IF(Q260=72%,N260*O260*P260*F!$B$72,IF(Q260=73%,N260*O260*P260*F!$B$73,IF(Q260=74%,N260*O260*P260*F!$B$74,IF(Q260=75%,N260*O260*P260*F!$B$75,IF(Q260=76%,N260*O260*P260*F!$B$76,IF(Q260=77%,N260*O260*P260*F!$B$77,IF(Q260=78%,N260*O260*P260*F!$B$78,IF(Q260=79%,N260*O260*P260*F!$B$79,IF(Q260=80%,N260*O260*P260*F!$B$80,IF(Q260=81%,N260*O260*P260*F!$B$81,IF(Q260=82%,N260*O260*P260*F!$B$82,IF(Q260=83%,N260*O260*P260*F!$B$83,IF(Q260=84%,N260*O260*P260*F!$B$84,IF(Q260=85%,N260*O260*P260*F!$B$85,IF(Q260=86%,N260*O260*P260*F!$B$86,IF(Q260=87%,N260*O260*P260*F!$B$87,IF(Q260=88%,N260*O260*P260*F!$B$88,IF(Q260=89%,N260*O260*P260*F!$B$89,IF(Q260=90%,N260*O260*P260*F!$B$90,IF(Q260=91%,N260*O260*P260*F!$B$91,IF(Q260=92%,N260*O260*P260*F!$B$92,IF(Q260=93%,N260*O260*P260*F!$B$93,IF(Q260=94%,N260*O260*P260*F!$B$94,IF(Q260=95%,N260*O260*P260*F!$B$95,IF(Q260=96%,N260*O260*P260*F!$B$96,IF(Q260=97%,N260*O260*P260*F!$B$97,IF(Q260=98%,N260*O260*P260*F!$B$98,IF(Q260=99%,N260*O260*P260*F!$B$99,IF(Q260&gt;99%,N260*O260*P260*F!$B$100,))))))))))))))))))))))))))))))))))))))))))))))))))))))))+IF(U260&lt;30%,0,IF(U260&lt;35%,R260*S260*T260*F!$B$33,IF(U260&lt;40%,R260*S260*T260*F!$B$38,IF(U260&lt;45%,R260*S260*T260*F!$B$43,IF(U260&lt;50%,R260*S260*T260*F!$B$48,IF(U260=50%,R260*S260*T260*F!$B$50,IF(U260=51%,R260*S260*T260*F!$B$51,IF(U260=52%,R260*S260*T260*F!$B$52,IF(U260=53%,R260*S260*T260*F!$B$53,IF(U260=54%,R260*S260*T260*F!$B$54,IF(U260=55%,R260*S260*T260*F!$B$55,IF(U260=56%,R260*S260*T260*F!$B$56,IF(U260=57%,R260*S260*T260*F!$B$57,IF(U260=58%,R260*S260*T260*F!$B$58,IF(U260=59%,R260*S260*T260*F!$B$59,IF(U260=60%,R260*S260*T260*F!$B$60,IF(U260=61%,R260*S260*T260*F!$B$61,IF(U260=62%,R260*S260*T260*F!$B$62,IF(U260=63%,R260*S260*T260*F!$B$63,IF(U260=64%,R260*S260*T260*F!$B$64,IF(U260=65%,R260*S260*T260*F!$B$65,IF(U260=66%,R260*S260*T260*F!$B$66,IF(U260=67%,R260*S260*T260*F!$B$67,IF(U260=68%,R260*S260*T260*F!$B$68,IF(U260=69%,R260*S260*T260*F!$B$69,IF(U260=70%,R260*S260*T260*F!$B$70,IF(U260=71%,R260*S260*T260*F!$B$71,IF(U260=72%,R260*S260*T260*F!$B$72,IF(U260=73%,R260*S260*T260*F!$B$73,IF(U260=74%,R260*S260*T260*F!$B$74,IF(U260=75%,R260*S260*T260*F!$B$75,IF(U260=76%,R260*S260*T260*F!$B$76,IF(U260=77%,R260*S260*T260*F!$B$77,IF(U260=78%,R260*S260*T260*F!$B$78,IF(U260=79%,R260*S260*T260*F!$B$79,IF(U260=80%,R260*S260*T260*F!$B$80,IF(U260=81%,R260*S260*T260*F!$B$81,IF(U260=82%,R260*S260*T260*F!$B$82,IF(U260=83%,R260*S260*T260*F!$B$83,IF(U260=84%,R260*S260*T260*F!$B$84,IF(U260=85%,R260*S260*T260*F!$B$85,IF(U260=86%,R260*S260*T260*F!$B$86,IF(U260=87%,R260*S260*T260*F!$B$87,IF(U260=88%,R260*S260*T260*F!$B$88,IF(U260=89%,R260*S260*T260*F!$B$89,IF(U260=90%,R260*S260*T260*F!$B$90,IF(U260=91%,R260*S260*T260*F!$B$91,IF(U260=92%,R260*S260*T260*F!$B$92,IF(U260=93%,R260*S260*T260*F!$B$93,IF(U260=94%,R260*S260*T260*F!$B$94,IF(U260=95%,R260*S260*T260*F!$B$95,IF(U260=96%,R260*S260*T260*F!$B$96,IF(U260=97%,R260*S260*T260*F!$B$97,IF(U260=98%,R260*S260*T260*F!$B$98,IF(U260=99%,R260*S260*T260*F!$B$99,IF(U260&gt;99%,R260*S260*T260*F!$B$100)))))))))))))))))))))))))))))))))))))))))))))))))))))))))*IF(ISNUMBER(E260),E260,1)*IF(ISNUMBER(D260),D260,1)</f>
        <v>0</v>
      </c>
      <c r="AA260" s="5">
        <f>G260*H260+K260*L260+O260*P260+S260*T260</f>
        <v>0</v>
      </c>
      <c r="AB260" s="32">
        <f>(H260*(IF(I260&lt;45%,0.5,IF(I260&lt;55%,0.8,IF(I260&lt;65%,0.9,IF(I260&lt;75%,1,IF(I260&lt;85%,1.1,1.2))))))+L260*(IF(M260&lt;45%,0.5,IF(M260&lt;55%,0.8,IF(M260&lt;65%,0.9,IF(M260&lt;75%,1,IF(M260&lt;85%,1.1,1.2))))))+P260*(IF(Q260&lt;45%,0.5,IF(Q260&lt;55%,0.8,IF(Q260&lt;65%,0.9,IF(Q260&lt;75%,1,IF(Q260&lt;85%,1.1,1.2))))))+T260*(IF(U260&lt;45%,0.5,IF(U260&lt;55%,0.8,IF(U260&lt;65%,0.9,IF(U260&lt;75%,1,IF(U260&lt;85%,1.1,1.2)))))))*IF(D260&gt;=0.8,6,IF(D260&lt;=0.4,1.5,3))</f>
        <v>0</v>
      </c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</row>
    <row r="261" spans="1:62" x14ac:dyDescent="0.25">
      <c r="A261" s="1129"/>
      <c r="B261" s="61" t="str">
        <f t="shared" ref="B261:E261" si="559">IF(B199="","",B199)</f>
        <v/>
      </c>
      <c r="C261" s="62" t="str">
        <f t="shared" si="559"/>
        <v/>
      </c>
      <c r="D261" s="63">
        <f t="shared" si="553"/>
        <v>0</v>
      </c>
      <c r="E261" s="64" t="str">
        <f t="shared" si="559"/>
        <v/>
      </c>
      <c r="F261" s="152"/>
      <c r="G261" s="153"/>
      <c r="H261" s="153"/>
      <c r="I261" s="95">
        <f t="shared" si="548"/>
        <v>0</v>
      </c>
      <c r="J261" s="152"/>
      <c r="K261" s="94"/>
      <c r="L261" s="94"/>
      <c r="M261" s="95">
        <f t="shared" si="549"/>
        <v>0</v>
      </c>
      <c r="N261" s="152"/>
      <c r="O261" s="94"/>
      <c r="P261" s="94"/>
      <c r="Q261" s="95">
        <f t="shared" si="550"/>
        <v>0</v>
      </c>
      <c r="R261" s="152"/>
      <c r="S261" s="94"/>
      <c r="T261" s="94"/>
      <c r="U261" s="93">
        <f t="shared" si="551"/>
        <v>0</v>
      </c>
      <c r="V261" s="113">
        <f t="shared" si="554"/>
        <v>0</v>
      </c>
      <c r="W261" s="114">
        <f t="shared" si="555"/>
        <v>0</v>
      </c>
      <c r="X261" s="36">
        <f t="shared" ref="X261" si="560">ROUND(IFERROR((W261/(Y261*IF(ISNUMBER(E261),E261,1))),0),2)</f>
        <v>0</v>
      </c>
      <c r="Y261" s="90" t="str">
        <f t="shared" si="538"/>
        <v/>
      </c>
      <c r="Z261" s="6">
        <f>(IF(I261&lt;30%,0,IF(I261&lt;35%,F261*G261*H261*F!$B$33,IF(I261&lt;40%,F261*G261*H261*F!$B$38,IF(I261&lt;45%,F261*G261*H261*F!$B$43,IF(I261&lt;50%,F261*G261*H261*F!$B$48,IF(I261=50%,F261*G261*H261*F!$B$50,IF(I261=51%,F261*G261*H261*F!$B$51,IF(I261=52%,F261*G261*H261*F!$B$52,IF(I261=53%,F261*G261*H261*F!$B$53,IF(I261=54%,F261*G261*H261*F!$B$54,IF(I261=55%,F261*G261*H261*F!$B$55,IF(I261=56%,F261*G261*H261*F!$B$56,IF(I261=57%,F261*G261*H261*F!$B$57,IF(I261=58%,F261*G261*H261*F!$B$58,IF(I261=59%,F261*G261*H261*F!$B$59,IF(I261=60%,F261*G261*H261*F!$B$60,IF(I261=61%,F261*G261*H261*F!$B$61,IF(I261=62%,F261*G261*H261*F!$B$62,IF(I261=63%,F261*G261*H261*F!$B$63,IF(I261=64%,F261*G261*H261*F!$B$64,IF(I261=65%,F261*G261*H261*F!$B$65,IF(I261=66%,F261*G261*H261*F!$B$66,IF(I261=67%,F261*G261*H261*F!$B$67,IF(I261=68%,F261*G261*H261*F!$B$68,IF(I261=69%,F261*G261*H261*F!$B$69,IF(I261=70%,F261*G261*H261*F!$B$70,IF(I261=71%,F261*G261*H261*F!$B$71,IF(I261=72%,F261*G261*H261*F!$B$72,IF(I261=73%,F261*G261*H261*F!$B$73,IF(I261=74%,F261*G261*H261*F!$B$74,IF(I261=75%,F261*G261*H261*F!$B$75,IF(I261=76%,F261*G261*H261*F!$B$76,IF(I261=77%,F261*G261*H261*F!$B$77,IF(I261=78%,F261*G261*H261*F!$B$78,IF(I261=79%,F261*G261*H261*F!$B$79,IF(I261=80%,F261*G261*H261*F!$B$80,IF(I261=81%,F261*G261*H261*F!$B$81,IF(I261=82%,F261*G261*H261*F!$B$82,IF(I261=83%,F261*G261*H261*F!$B$83,IF(I261=84%,F261*G261*H261*F!$B$84,IF(I261=85%,F261*G261*H261*F!$B$85,IF(I261=86%,F261*G261*H261*F!$B$86,IF(I261=87%,F261*G261*H261*F!$B$87,IF(I261=88%,F261*G261*H261*F!$B$88,IF(I261=89%,F261*G261*H261*F!$B$89,IF(I261=90%,F261*G261*H261*F!$B$90,IF(I261=91%,F261*G261*H261*F!$B$91,IF(I261=92%,F261*G261*H261*F!$B$92,IF(I261=93%,F261*G261*H261*F!$B$93,IF(I261=94%,F261*G261*H261*F!$B$94,IF(I261=95%,F261*G261*H261*F!$B$95,IF(I261=96%,F261*G261*H261*F!$B$96,IF(I261=97%,F261*G261*H261*F!$B$97,IF(I261=98%,F261*G261*H261*F!$B$98,IF(I261=99%,F261*G261*H261*F!$B$99,IF(I261&gt;99%,F261*G261*H261*F!$B$100,))))))))))))))))))))))))))))))))))))))))))))))))))))))))+IF(M261&lt;30%,0,IF(M261&lt;35%,J261*K261*L261*F!$B$33,IF(M261&lt;40%,J261*K261*L261*F!$B$38,IF(M261&lt;45%,J261*K261*L261*F!$B$43,IF(M261&lt;50%,J261*K261*L261*F!$B$48,IF(M261=50%,J261*K261*L261*F!$B$50,IF(M261=51%,J261*K261*L261*F!$B$51,IF(M261=52%,J261*K261*L261*F!$B$52,IF(M261=53%,J261*K261*L261*F!$B$53,IF(M261=54%,J261*K261*L261*F!$B$54,IF(M261=55%,J261*K261*L261*F!$B$55,IF(M261=56%,J261*K261*L261*F!$B$56,IF(M261=57%,J261*K261*L261*F!$B$57,IF(M261=58%,J261*K261*L261*F!$B$58,IF(M261=59%,J261*K261*L261*F!$B$59,IF(M261=60%,J261*K261*L261*F!$B$60,IF(M261=61%,J261*K261*L261*F!$B$61,IF(M261=62%,J261*K261*L261*F!$B$62,IF(M261=63%,J261*K261*L261*F!$B$63,IF(M261=64%,J261*K261*L261*F!$B$64,IF(M261=65%,J261*K261*L261*F!$B$65,IF(M261=66%,J261*K261*L261*F!$B$66,IF(M261=67%,J261*K261*L261*F!$B$67,IF(M261=68%,J261*K261*L261*F!$B$68,IF(M261=69%,J261*K261*L261*F!$B$69,IF(M261=70%,J261*K261*L261*F!$B$70,IF(M261=71%,J261*K261*L261*F!$B$71,IF(M261=72%,J261*K261*L261*F!$B$72,IF(M261=73%,J261*K261*L261*F!$B$73,IF(M261=74%,J261*K261*L261*F!$B$74,IF(M261=75%,J261*K261*L261*F!$B$75,IF(M261=76%,J261*K261*L261*F!$B$76,IF(M261=77%,J261*K261*L261*F!$B$77,IF(M261=78%,J261*K261*L261*F!$B$78,IF(M261=79%,J261*K261*L261*F!$B$79,IF(M261=80%,J261*K261*L261*F!$B$80,IF(M261=81%,J261*K261*L261*F!$B$81,IF(M261=82%,J261*K261*L261*F!$B$82,IF(M261=83%,J261*K261*L261*F!$B$83,IF(M261=84%,J261*K261*L261*F!$B$84,IF(M261=85%,J261*K261*L261*F!$B$85,IF(M261=86%,J261*K261*L261*F!$B$86,IF(M261=87%,J261*K261*L261*F!$B$87,IF(M261=88%,J261*K261*L261*F!$B$88,IF(M261=89%,J261*K261*L261*F!$B$89,IF(M261=90%,J261*K261*L261*F!$B$90,IF(M261=91%,J261*K261*L261*F!$B$91,IF(M261=92%,J261*K261*L261*F!$B$92,IF(M261=93%,J261*K261*L261*F!$B$93,IF(M261=94%,J261*K261*L261*F!$B$94,IF(M261=95%,J261*K261*L261*F!$B$95,IF(M261=96%,J261*K261*L261*F!$B$96,IF(M261=97%,J261*K261*L261*F!$B$97,IF(M261=98%,J261*K261*L261*F!$B$98,IF(M261=99%,J261*K261*L261*F!$B$99,IF(M261&gt;99%,J261*K261*L261*F!$B$100,))))))))))))))))))))))))))))))))))))))))))))))))))))))))+IF(Q261&lt;30%,0,IF(Q261&lt;35%,N261*O261*P261*F!$B$33,IF(Q261&lt;40%,N261*O261*P261*F!$B$38,IF(Q261&lt;45%,N261*O261*P261*F!$B$43,IF(Q261&lt;50%,N261*O261*P261*F!$B$48,IF(Q261=50%,N261*O261*P261*F!$B$50,IF(Q261=51%,N261*O261*P261*F!$B$51,IF(Q261=52%,N261*O261*P261*F!$B$52,IF(Q261=53%,N261*O261*P261*F!$B$53,IF(Q261=54%,N261*O261*P261*F!$B$54,IF(Q261=55%,N261*O261*P261*F!$B$55,IF(Q261=56%,N261*O261*P261*F!$B$56,IF(Q261=57%,N261*O261*P261*F!$B$57,IF(Q261=58%,N261*O261*P261*F!$B$58,IF(Q261=59%,N261*O261*P261*F!$B$59,IF(Q261=60%,N261*O261*P261*F!$B$60,IF(Q261=61%,N261*O261*P261*F!$B$61,IF(Q261=62%,N261*O261*P261*F!$B$62,IF(Q261=63%,N261*O261*P261*F!$B$63,IF(Q261=64%,N261*O261*P261*F!$B$64,IF(Q261=65%,N261*O261*P261*F!$B$65,IF(Q261=66%,N261*O261*P261*F!$B$66,IF(Q261=67%,N261*O261*P261*F!$B$67,IF(Q261=68%,N261*O261*P261*F!$B$68,IF(Q261=69%,N261*O261*P261*F!$B$69,IF(Q261=70%,N261*O261*P261*F!$B$70,IF(Q261=71%,N261*O261*P261*F!$B$71,IF(Q261=72%,N261*O261*P261*F!$B$72,IF(Q261=73%,N261*O261*P261*F!$B$73,IF(Q261=74%,N261*O261*P261*F!$B$74,IF(Q261=75%,N261*O261*P261*F!$B$75,IF(Q261=76%,N261*O261*P261*F!$B$76,IF(Q261=77%,N261*O261*P261*F!$B$77,IF(Q261=78%,N261*O261*P261*F!$B$78,IF(Q261=79%,N261*O261*P261*F!$B$79,IF(Q261=80%,N261*O261*P261*F!$B$80,IF(Q261=81%,N261*O261*P261*F!$B$81,IF(Q261=82%,N261*O261*P261*F!$B$82,IF(Q261=83%,N261*O261*P261*F!$B$83,IF(Q261=84%,N261*O261*P261*F!$B$84,IF(Q261=85%,N261*O261*P261*F!$B$85,IF(Q261=86%,N261*O261*P261*F!$B$86,IF(Q261=87%,N261*O261*P261*F!$B$87,IF(Q261=88%,N261*O261*P261*F!$B$88,IF(Q261=89%,N261*O261*P261*F!$B$89,IF(Q261=90%,N261*O261*P261*F!$B$90,IF(Q261=91%,N261*O261*P261*F!$B$91,IF(Q261=92%,N261*O261*P261*F!$B$92,IF(Q261=93%,N261*O261*P261*F!$B$93,IF(Q261=94%,N261*O261*P261*F!$B$94,IF(Q261=95%,N261*O261*P261*F!$B$95,IF(Q261=96%,N261*O261*P261*F!$B$96,IF(Q261=97%,N261*O261*P261*F!$B$97,IF(Q261=98%,N261*O261*P261*F!$B$98,IF(Q261=99%,N261*O261*P261*F!$B$99,IF(Q261&gt;99%,N261*O261*P261*F!$B$100,))))))))))))))))))))))))))))))))))))))))))))))))))))))))+IF(U261&lt;30%,0,IF(U261&lt;35%,R261*S261*T261*F!$B$33,IF(U261&lt;40%,R261*S261*T261*F!$B$38,IF(U261&lt;45%,R261*S261*T261*F!$B$43,IF(U261&lt;50%,R261*S261*T261*F!$B$48,IF(U261=50%,R261*S261*T261*F!$B$50,IF(U261=51%,R261*S261*T261*F!$B$51,IF(U261=52%,R261*S261*T261*F!$B$52,IF(U261=53%,R261*S261*T261*F!$B$53,IF(U261=54%,R261*S261*T261*F!$B$54,IF(U261=55%,R261*S261*T261*F!$B$55,IF(U261=56%,R261*S261*T261*F!$B$56,IF(U261=57%,R261*S261*T261*F!$B$57,IF(U261=58%,R261*S261*T261*F!$B$58,IF(U261=59%,R261*S261*T261*F!$B$59,IF(U261=60%,R261*S261*T261*F!$B$60,IF(U261=61%,R261*S261*T261*F!$B$61,IF(U261=62%,R261*S261*T261*F!$B$62,IF(U261=63%,R261*S261*T261*F!$B$63,IF(U261=64%,R261*S261*T261*F!$B$64,IF(U261=65%,R261*S261*T261*F!$B$65,IF(U261=66%,R261*S261*T261*F!$B$66,IF(U261=67%,R261*S261*T261*F!$B$67,IF(U261=68%,R261*S261*T261*F!$B$68,IF(U261=69%,R261*S261*T261*F!$B$69,IF(U261=70%,R261*S261*T261*F!$B$70,IF(U261=71%,R261*S261*T261*F!$B$71,IF(U261=72%,R261*S261*T261*F!$B$72,IF(U261=73%,R261*S261*T261*F!$B$73,IF(U261=74%,R261*S261*T261*F!$B$74,IF(U261=75%,R261*S261*T261*F!$B$75,IF(U261=76%,R261*S261*T261*F!$B$76,IF(U261=77%,R261*S261*T261*F!$B$77,IF(U261=78%,R261*S261*T261*F!$B$78,IF(U261=79%,R261*S261*T261*F!$B$79,IF(U261=80%,R261*S261*T261*F!$B$80,IF(U261=81%,R261*S261*T261*F!$B$81,IF(U261=82%,R261*S261*T261*F!$B$82,IF(U261=83%,R261*S261*T261*F!$B$83,IF(U261=84%,R261*S261*T261*F!$B$84,IF(U261=85%,R261*S261*T261*F!$B$85,IF(U261=86%,R261*S261*T261*F!$B$86,IF(U261=87%,R261*S261*T261*F!$B$87,IF(U261=88%,R261*S261*T261*F!$B$88,IF(U261=89%,R261*S261*T261*F!$B$89,IF(U261=90%,R261*S261*T261*F!$B$90,IF(U261=91%,R261*S261*T261*F!$B$91,IF(U261=92%,R261*S261*T261*F!$B$92,IF(U261=93%,R261*S261*T261*F!$B$93,IF(U261=94%,R261*S261*T261*F!$B$94,IF(U261=95%,R261*S261*T261*F!$B$95,IF(U261=96%,R261*S261*T261*F!$B$96,IF(U261=97%,R261*S261*T261*F!$B$97,IF(U261=98%,R261*S261*T261*F!$B$98,IF(U261=99%,R261*S261*T261*F!$B$99,IF(U261&gt;99%,R261*S261*T261*F!$B$100)))))))))))))))))))))))))))))))))))))))))))))))))))))))))*IF(ISNUMBER(E261),E261,1)*IF(ISNUMBER(D261),D261,1)</f>
        <v>0</v>
      </c>
      <c r="AA261" s="6">
        <f>G261*H261+K261*L261+O261*P261+S261*T261</f>
        <v>0</v>
      </c>
      <c r="AB261" s="35">
        <f>(H261*(IF(I261&lt;45%,0.5,IF(I261&lt;55%,0.8,IF(I261&lt;65%,0.9,IF(I261&lt;75%,1,IF(I261&lt;85%,1.1,1.2))))))+L261*(IF(M261&lt;45%,0.5,IF(M261&lt;55%,0.8,IF(M261&lt;65%,0.9,IF(M261&lt;75%,1,IF(M261&lt;85%,1.1,1.2))))))+P261*(IF(Q261&lt;45%,0.5,IF(Q261&lt;55%,0.8,IF(Q261&lt;65%,0.9,IF(Q261&lt;75%,1,IF(Q261&lt;85%,1.1,1.2))))))+T261*(IF(U261&lt;45%,0.5,IF(U261&lt;55%,0.8,IF(U261&lt;65%,0.9,IF(U261&lt;75%,1,IF(U261&lt;85%,1.1,1.2)))))))*IF(D261&gt;=0.8,6,IF(D261&lt;=0.4,1.5,3))</f>
        <v>0</v>
      </c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</row>
    <row r="262" spans="1:62" ht="15.75" thickBot="1" x14ac:dyDescent="0.3">
      <c r="A262" s="1130"/>
      <c r="B262" s="165"/>
      <c r="C262" s="166"/>
      <c r="D262" s="37">
        <f>ROUND(IFERROR((D257*(G257*H257+K257*L257+O257*P257+S257*T257)+D258*(G258*H258+K258*L258+O258*P258+S258*T258)+D259*(G259*H259+K259*L259+O259*P259+S259*T259)+D260*(G260*H260+K260*L260+O260*P260+S260*T260)+D261*(G261*H261+K261*L261+O261*P261+S261*T261))/((G257*H257+K257*L257+O257*P257+S257*T257)+(G258*H258+K258*L258+O258*P258+S258*T258)+(G259*H259+K259*L259+O259*P259+S259*T259)+(G260*H260+K260*L260+O260*P260+S260*T260)+(G261*H261+K261*L261+O261*P261+S261*T261)),0),3)</f>
        <v>0</v>
      </c>
      <c r="E262" s="173"/>
      <c r="F262" s="174" t="str">
        <f t="shared" ref="F262" si="561">IF(I262&lt;&gt;0,(IFERROR(IF($Y262&gt;15,MROUND($Y262*I262,0.5),MROUND($Y262*I262,0.1)),)),"")</f>
        <v/>
      </c>
      <c r="G262" s="175"/>
      <c r="H262" s="175"/>
      <c r="I262" s="176"/>
      <c r="J262" s="174"/>
      <c r="K262" s="177"/>
      <c r="L262" s="177"/>
      <c r="M262" s="178"/>
      <c r="N262" s="174"/>
      <c r="O262" s="177"/>
      <c r="P262" s="177"/>
      <c r="Q262" s="179"/>
      <c r="R262" s="174"/>
      <c r="S262" s="180"/>
      <c r="T262" s="177"/>
      <c r="U262" s="178"/>
      <c r="V262" s="122">
        <f>SUM(V257:V261)</f>
        <v>0</v>
      </c>
      <c r="W262" s="117">
        <f>IFERROR(V262/AA262,0)</f>
        <v>0</v>
      </c>
      <c r="X262" s="118">
        <f>ROUND(IFERROR((D257*(I257*G257*H257+M257*K257*L257+Q257*O257*P257+U257*S257*T257)+D258*(I258*G258*H258+M258*K258*L258+Q258*O258*P258+U258*S258*T258)+D259*(I259*G259*H259+M259*K259*L259+Q259*O259*P259+U259*S259*T259)+D260*(I260*G260*H260+M260*K260*L260+Q260*O260*P260+U260*S260*T260)+D261*(I261*G261*H261+M261*K261*L261+Q261*O261*P261+U261*S261*T261))/(D257*(G257*H257+K257*L257+O257*P257+S257*T257)+D258*(G258*H258+K258*L258+O258*P258+S258*T258)+D259*(G259*H259+K259*L259+O259*P259+S259*T259)+D260*(G260*H260+K260*L260+O260*P260+S260*T260)+D261*(G261*H261+K261*L261+O261*P261+S261*T261)),0),2)</f>
        <v>0</v>
      </c>
      <c r="Y262" s="9"/>
      <c r="Z262" s="9">
        <f>SUM(Z257:Z261)</f>
        <v>0</v>
      </c>
      <c r="AA262" s="117">
        <f>SUM(AA257:AA261)</f>
        <v>0</v>
      </c>
      <c r="AB262" s="119">
        <f>IF(SUM(AB257:AB261)=0,TIME(,0,),TIME(,SUM(AB257:AB261)+30,))</f>
        <v>0</v>
      </c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</row>
    <row r="263" spans="1:62" x14ac:dyDescent="0.25">
      <c r="A263" s="143" t="s">
        <v>27</v>
      </c>
      <c r="B263" s="154" t="str">
        <f t="shared" ref="B263:C263" si="562">IF(B201="","",B201)</f>
        <v/>
      </c>
      <c r="C263" s="155" t="str">
        <f t="shared" si="562"/>
        <v/>
      </c>
      <c r="D263" s="59">
        <f>D201</f>
        <v>0</v>
      </c>
      <c r="E263" s="73" t="str">
        <f t="shared" ref="E263" si="563">IF(E201="","",E201)</f>
        <v/>
      </c>
      <c r="F263" s="74"/>
      <c r="G263" s="92"/>
      <c r="H263" s="92"/>
      <c r="I263" s="75">
        <f t="shared" ref="I263:I267" si="564">IFERROR(ROUND(F263/$Y263,2),)</f>
        <v>0</v>
      </c>
      <c r="J263" s="74"/>
      <c r="K263" s="92"/>
      <c r="L263" s="92"/>
      <c r="M263" s="91">
        <f t="shared" ref="M263:M267" si="565">IFERROR(ROUND(J263/$Y263,2),)</f>
        <v>0</v>
      </c>
      <c r="N263" s="74"/>
      <c r="O263" s="92"/>
      <c r="P263" s="92"/>
      <c r="Q263" s="75">
        <f t="shared" ref="Q263:Q267" si="566">IFERROR(ROUND(N263/$Y263,2),)</f>
        <v>0</v>
      </c>
      <c r="R263" s="74"/>
      <c r="S263" s="92"/>
      <c r="T263" s="92"/>
      <c r="U263" s="91">
        <f t="shared" ref="U263:U267" si="567">IFERROR(ROUND(R263/$Y263,2),)</f>
        <v>0</v>
      </c>
      <c r="V263" s="123">
        <f>(IF(ISNUMBER(F263),F263,1)*G263*H263+IF(ISNUMBER(J263),J263,1)*K263*L263+IF(ISNUMBER(N263),N263,1)*O263*P263+IF(ISNUMBER(R263),R263,1)*S263*T263)*IF(ISNUMBER(E263),E263,1)</f>
        <v>0</v>
      </c>
      <c r="W263" s="40">
        <f>IFERROR((IF(ISNUMBER(F263),F263,1)*G263*H263+IF(ISNUMBER(J263),J263,1)*K263*L263+IF(ISNUMBER(N263),N263,1)*O263*P263+IF(ISNUMBER(R263),R263,1)*S263*T263)*IF(ISNUMBER(E263),E263,1)/(G263*H263+K263*L263+O263*P263+S263*T263),0)</f>
        <v>0</v>
      </c>
      <c r="X263" s="41">
        <f>ROUND(IFERROR((W263/(Y263*IF(ISNUMBER(E263),E263,1))),0),2)</f>
        <v>0</v>
      </c>
      <c r="Y263" s="89" t="str">
        <f t="shared" si="538"/>
        <v/>
      </c>
      <c r="Z263" s="124">
        <f>(IF(I263&lt;30%,0,IF(I263&lt;35%,F263*G263*H263*F!$B$33,IF(I263&lt;40%,F263*G263*H263*F!$B$38,IF(I263&lt;45%,F263*G263*H263*F!$B$43,IF(I263&lt;50%,F263*G263*H263*F!$B$48,IF(I263=50%,F263*G263*H263*F!$B$50,IF(I263=51%,F263*G263*H263*F!$B$51,IF(I263=52%,F263*G263*H263*F!$B$52,IF(I263=53%,F263*G263*H263*F!$B$53,IF(I263=54%,F263*G263*H263*F!$B$54,IF(I263=55%,F263*G263*H263*F!$B$55,IF(I263=56%,F263*G263*H263*F!$B$56,IF(I263=57%,F263*G263*H263*F!$B$57,IF(I263=58%,F263*G263*H263*F!$B$58,IF(I263=59%,F263*G263*H263*F!$B$59,IF(I263=60%,F263*G263*H263*F!$B$60,IF(I263=61%,F263*G263*H263*F!$B$61,IF(I263=62%,F263*G263*H263*F!$B$62,IF(I263=63%,F263*G263*H263*F!$B$63,IF(I263=64%,F263*G263*H263*F!$B$64,IF(I263=65%,F263*G263*H263*F!$B$65,IF(I263=66%,F263*G263*H263*F!$B$66,IF(I263=67%,F263*G263*H263*F!$B$67,IF(I263=68%,F263*G263*H263*F!$B$68,IF(I263=69%,F263*G263*H263*F!$B$69,IF(I263=70%,F263*G263*H263*F!$B$70,IF(I263=71%,F263*G263*H263*F!$B$71,IF(I263=72%,F263*G263*H263*F!$B$72,IF(I263=73%,F263*G263*H263*F!$B$73,IF(I263=74%,F263*G263*H263*F!$B$74,IF(I263=75%,F263*G263*H263*F!$B$75,IF(I263=76%,F263*G263*H263*F!$B$76,IF(I263=77%,F263*G263*H263*F!$B$77,IF(I263=78%,F263*G263*H263*F!$B$78,IF(I263=79%,F263*G263*H263*F!$B$79,IF(I263=80%,F263*G263*H263*F!$B$80,IF(I263=81%,F263*G263*H263*F!$B$81,IF(I263=82%,F263*G263*H263*F!$B$82,IF(I263=83%,F263*G263*H263*F!$B$83,IF(I263=84%,F263*G263*H263*F!$B$84,IF(I263=85%,F263*G263*H263*F!$B$85,IF(I263=86%,F263*G263*H263*F!$B$86,IF(I263=87%,F263*G263*H263*F!$B$87,IF(I263=88%,F263*G263*H263*F!$B$88,IF(I263=89%,F263*G263*H263*F!$B$89,IF(I263=90%,F263*G263*H263*F!$B$90,IF(I263=91%,F263*G263*H263*F!$B$91,IF(I263=92%,F263*G263*H263*F!$B$92,IF(I263=93%,F263*G263*H263*F!$B$93,IF(I263=94%,F263*G263*H263*F!$B$94,IF(I263=95%,F263*G263*H263*F!$B$95,IF(I263=96%,F263*G263*H263*F!$B$96,IF(I263=97%,F263*G263*H263*F!$B$97,IF(I263=98%,F263*G263*H263*F!$B$98,IF(I263=99%,F263*G263*H263*F!$B$99,IF(I263&gt;99%,F263*G263*H263*F!$B$100,))))))))))))))))))))))))))))))))))))))))))))))))))))))))+IF(M263&lt;30%,0,IF(M263&lt;35%,J263*K263*L263*F!$B$33,IF(M263&lt;40%,J263*K263*L263*F!$B$38,IF(M263&lt;45%,J263*K263*L263*F!$B$43,IF(M263&lt;50%,J263*K263*L263*F!$B$48,IF(M263=50%,J263*K263*L263*F!$B$50,IF(M263=51%,J263*K263*L263*F!$B$51,IF(M263=52%,J263*K263*L263*F!$B$52,IF(M263=53%,J263*K263*L263*F!$B$53,IF(M263=54%,J263*K263*L263*F!$B$54,IF(M263=55%,J263*K263*L263*F!$B$55,IF(M263=56%,J263*K263*L263*F!$B$56,IF(M263=57%,J263*K263*L263*F!$B$57,IF(M263=58%,J263*K263*L263*F!$B$58,IF(M263=59%,J263*K263*L263*F!$B$59,IF(M263=60%,J263*K263*L263*F!$B$60,IF(M263=61%,J263*K263*L263*F!$B$61,IF(M263=62%,J263*K263*L263*F!$B$62,IF(M263=63%,J263*K263*L263*F!$B$63,IF(M263=64%,J263*K263*L263*F!$B$64,IF(M263=65%,J263*K263*L263*F!$B$65,IF(M263=66%,J263*K263*L263*F!$B$66,IF(M263=67%,J263*K263*L263*F!$B$67,IF(M263=68%,J263*K263*L263*F!$B$68,IF(M263=69%,J263*K263*L263*F!$B$69,IF(M263=70%,J263*K263*L263*F!$B$70,IF(M263=71%,J263*K263*L263*F!$B$71,IF(M263=72%,J263*K263*L263*F!$B$72,IF(M263=73%,J263*K263*L263*F!$B$73,IF(M263=74%,J263*K263*L263*F!$B$74,IF(M263=75%,J263*K263*L263*F!$B$75,IF(M263=76%,J263*K263*L263*F!$B$76,IF(M263=77%,J263*K263*L263*F!$B$77,IF(M263=78%,J263*K263*L263*F!$B$78,IF(M263=79%,J263*K263*L263*F!$B$79,IF(M263=80%,J263*K263*L263*F!$B$80,IF(M263=81%,J263*K263*L263*F!$B$81,IF(M263=82%,J263*K263*L263*F!$B$82,IF(M263=83%,J263*K263*L263*F!$B$83,IF(M263=84%,J263*K263*L263*F!$B$84,IF(M263=85%,J263*K263*L263*F!$B$85,IF(M263=86%,J263*K263*L263*F!$B$86,IF(M263=87%,J263*K263*L263*F!$B$87,IF(M263=88%,J263*K263*L263*F!$B$88,IF(M263=89%,J263*K263*L263*F!$B$89,IF(M263=90%,J263*K263*L263*F!$B$90,IF(M263=91%,J263*K263*L263*F!$B$91,IF(M263=92%,J263*K263*L263*F!$B$92,IF(M263=93%,J263*K263*L263*F!$B$93,IF(M263=94%,J263*K263*L263*F!$B$94,IF(M263=95%,J263*K263*L263*F!$B$95,IF(M263=96%,J263*K263*L263*F!$B$96,IF(M263=97%,J263*K263*L263*F!$B$97,IF(M263=98%,J263*K263*L263*F!$B$98,IF(M263=99%,J263*K263*L263*F!$B$99,IF(M263&gt;99%,J263*K263*L263*F!$B$100,))))))))))))))))))))))))))))))))))))))))))))))))))))))))+IF(Q263&lt;30%,0,IF(Q263&lt;35%,N263*O263*P263*F!$B$33,IF(Q263&lt;40%,N263*O263*P263*F!$B$38,IF(Q263&lt;45%,N263*O263*P263*F!$B$43,IF(Q263&lt;50%,N263*O263*P263*F!$B$48,IF(Q263=50%,N263*O263*P263*F!$B$50,IF(Q263=51%,N263*O263*P263*F!$B$51,IF(Q263=52%,N263*O263*P263*F!$B$52,IF(Q263=53%,N263*O263*P263*F!$B$53,IF(Q263=54%,N263*O263*P263*F!$B$54,IF(Q263=55%,N263*O263*P263*F!$B$55,IF(Q263=56%,N263*O263*P263*F!$B$56,IF(Q263=57%,N263*O263*P263*F!$B$57,IF(Q263=58%,N263*O263*P263*F!$B$58,IF(Q263=59%,N263*O263*P263*F!$B$59,IF(Q263=60%,N263*O263*P263*F!$B$60,IF(Q263=61%,N263*O263*P263*F!$B$61,IF(Q263=62%,N263*O263*P263*F!$B$62,IF(Q263=63%,N263*O263*P263*F!$B$63,IF(Q263=64%,N263*O263*P263*F!$B$64,IF(Q263=65%,N263*O263*P263*F!$B$65,IF(Q263=66%,N263*O263*P263*F!$B$66,IF(Q263=67%,N263*O263*P263*F!$B$67,IF(Q263=68%,N263*O263*P263*F!$B$68,IF(Q263=69%,N263*O263*P263*F!$B$69,IF(Q263=70%,N263*O263*P263*F!$B$70,IF(Q263=71%,N263*O263*P263*F!$B$71,IF(Q263=72%,N263*O263*P263*F!$B$72,IF(Q263=73%,N263*O263*P263*F!$B$73,IF(Q263=74%,N263*O263*P263*F!$B$74,IF(Q263=75%,N263*O263*P263*F!$B$75,IF(Q263=76%,N263*O263*P263*F!$B$76,IF(Q263=77%,N263*O263*P263*F!$B$77,IF(Q263=78%,N263*O263*P263*F!$B$78,IF(Q263=79%,N263*O263*P263*F!$B$79,IF(Q263=80%,N263*O263*P263*F!$B$80,IF(Q263=81%,N263*O263*P263*F!$B$81,IF(Q263=82%,N263*O263*P263*F!$B$82,IF(Q263=83%,N263*O263*P263*F!$B$83,IF(Q263=84%,N263*O263*P263*F!$B$84,IF(Q263=85%,N263*O263*P263*F!$B$85,IF(Q263=86%,N263*O263*P263*F!$B$86,IF(Q263=87%,N263*O263*P263*F!$B$87,IF(Q263=88%,N263*O263*P263*F!$B$88,IF(Q263=89%,N263*O263*P263*F!$B$89,IF(Q263=90%,N263*O263*P263*F!$B$90,IF(Q263=91%,N263*O263*P263*F!$B$91,IF(Q263=92%,N263*O263*P263*F!$B$92,IF(Q263=93%,N263*O263*P263*F!$B$93,IF(Q263=94%,N263*O263*P263*F!$B$94,IF(Q263=95%,N263*O263*P263*F!$B$95,IF(Q263=96%,N263*O263*P263*F!$B$96,IF(Q263=97%,N263*O263*P263*F!$B$97,IF(Q263=98%,N263*O263*P263*F!$B$98,IF(Q263=99%,N263*O263*P263*F!$B$99,IF(Q263&gt;99%,N263*O263*P263*F!$B$100,))))))))))))))))))))))))))))))))))))))))))))))))))))))))+IF(U263&lt;30%,0,IF(U263&lt;35%,R263*S263*T263*F!$B$33,IF(U263&lt;40%,R263*S263*T263*F!$B$38,IF(U263&lt;45%,R263*S263*T263*F!$B$43,IF(U263&lt;50%,R263*S263*T263*F!$B$48,IF(U263=50%,R263*S263*T263*F!$B$50,IF(U263=51%,R263*S263*T263*F!$B$51,IF(U263=52%,R263*S263*T263*F!$B$52,IF(U263=53%,R263*S263*T263*F!$B$53,IF(U263=54%,R263*S263*T263*F!$B$54,IF(U263=55%,R263*S263*T263*F!$B$55,IF(U263=56%,R263*S263*T263*F!$B$56,IF(U263=57%,R263*S263*T263*F!$B$57,IF(U263=58%,R263*S263*T263*F!$B$58,IF(U263=59%,R263*S263*T263*F!$B$59,IF(U263=60%,R263*S263*T263*F!$B$60,IF(U263=61%,R263*S263*T263*F!$B$61,IF(U263=62%,R263*S263*T263*F!$B$62,IF(U263=63%,R263*S263*T263*F!$B$63,IF(U263=64%,R263*S263*T263*F!$B$64,IF(U263=65%,R263*S263*T263*F!$B$65,IF(U263=66%,R263*S263*T263*F!$B$66,IF(U263=67%,R263*S263*T263*F!$B$67,IF(U263=68%,R263*S263*T263*F!$B$68,IF(U263=69%,R263*S263*T263*F!$B$69,IF(U263=70%,R263*S263*T263*F!$B$70,IF(U263=71%,R263*S263*T263*F!$B$71,IF(U263=72%,R263*S263*T263*F!$B$72,IF(U263=73%,R263*S263*T263*F!$B$73,IF(U263=74%,R263*S263*T263*F!$B$74,IF(U263=75%,R263*S263*T263*F!$B$75,IF(U263=76%,R263*S263*T263*F!$B$76,IF(U263=77%,R263*S263*T263*F!$B$77,IF(U263=78%,R263*S263*T263*F!$B$78,IF(U263=79%,R263*S263*T263*F!$B$79,IF(U263=80%,R263*S263*T263*F!$B$80,IF(U263=81%,R263*S263*T263*F!$B$81,IF(U263=82%,R263*S263*T263*F!$B$82,IF(U263=83%,R263*S263*T263*F!$B$83,IF(U263=84%,R263*S263*T263*F!$B$84,IF(U263=85%,R263*S263*T263*F!$B$85,IF(U263=86%,R263*S263*T263*F!$B$86,IF(U263=87%,R263*S263*T263*F!$B$87,IF(U263=88%,R263*S263*T263*F!$B$88,IF(U263=89%,R263*S263*T263*F!$B$89,IF(U263=90%,R263*S263*T263*F!$B$90,IF(U263=91%,R263*S263*T263*F!$B$91,IF(U263=92%,R263*S263*T263*F!$B$92,IF(U263=93%,R263*S263*T263*F!$B$93,IF(U263=94%,R263*S263*T263*F!$B$94,IF(U263=95%,R263*S263*T263*F!$B$95,IF(U263=96%,R263*S263*T263*F!$B$96,IF(U263=97%,R263*S263*T263*F!$B$97,IF(U263=98%,R263*S263*T263*F!$B$98,IF(U263=99%,R263*S263*T263*F!$B$99,IF(U263&gt;99%,R263*S263*T263*F!$B$100)))))))))))))))))))))))))))))))))))))))))))))))))))))))))*IF(ISNUMBER(E263),E263,1)*IF(ISNUMBER(D263),D263,1)</f>
        <v>0</v>
      </c>
      <c r="AA263" s="124">
        <f>G263*H263+K263*L263+O263*P263+S263*T263</f>
        <v>0</v>
      </c>
      <c r="AB263" s="42">
        <f>(H263*(IF(I263&lt;45%,0.5,IF(I263&lt;55%,0.8,IF(I263&lt;65%,0.9,IF(I263&lt;75%,1,IF(I263&lt;85%,1.1,1.2))))))+L263*(IF(M263&lt;45%,0.5,IF(M263&lt;55%,0.8,IF(M263&lt;65%,0.9,IF(M263&lt;75%,1,IF(M263&lt;85%,1.1,1.2))))))+P263*(IF(Q263&lt;45%,0.5,IF(Q263&lt;55%,0.8,IF(Q263&lt;65%,0.9,IF(Q263&lt;75%,1,IF(Q263&lt;85%,1.1,1.2))))))+T263*(IF(U263&lt;45%,0.5,IF(U263&lt;55%,0.8,IF(U263&lt;65%,0.9,IF(U263&lt;75%,1,IF(U263&lt;85%,1.1,1.2)))))))*IF(D263&gt;=0.8,6,IF(D263&lt;=0.4,1.5,3))</f>
        <v>0</v>
      </c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</row>
    <row r="264" spans="1:62" x14ac:dyDescent="0.25">
      <c r="A264" s="1125">
        <f>A252+1</f>
        <v>42003</v>
      </c>
      <c r="B264" s="156" t="str">
        <f t="shared" ref="B264:E264" si="568">IF(B202="","",B202)</f>
        <v/>
      </c>
      <c r="C264" s="157" t="str">
        <f t="shared" si="568"/>
        <v/>
      </c>
      <c r="D264" s="63">
        <f t="shared" ref="D264:D267" si="569">D202</f>
        <v>0</v>
      </c>
      <c r="E264" s="78" t="str">
        <f t="shared" si="568"/>
        <v/>
      </c>
      <c r="F264" s="79"/>
      <c r="G264" s="94"/>
      <c r="H264" s="94"/>
      <c r="I264" s="70">
        <f t="shared" si="564"/>
        <v>0</v>
      </c>
      <c r="J264" s="79"/>
      <c r="K264" s="94"/>
      <c r="L264" s="94"/>
      <c r="M264" s="71">
        <f t="shared" si="565"/>
        <v>0</v>
      </c>
      <c r="N264" s="79"/>
      <c r="O264" s="94"/>
      <c r="P264" s="94"/>
      <c r="Q264" s="70">
        <f t="shared" si="566"/>
        <v>0</v>
      </c>
      <c r="R264" s="79"/>
      <c r="S264" s="94"/>
      <c r="T264" s="94"/>
      <c r="U264" s="71">
        <f t="shared" si="567"/>
        <v>0</v>
      </c>
      <c r="V264" s="125">
        <f t="shared" ref="V264:V267" si="570">(IF(ISNUMBER(F264),F264,1)*G264*H264+IF(ISNUMBER(J264),J264,1)*K264*L264+IF(ISNUMBER(N264),N264,1)*O264*P264+IF(ISNUMBER(R264),R264,1)*S264*T264)*IF(ISNUMBER(E264),E264,1)</f>
        <v>0</v>
      </c>
      <c r="W264" s="43">
        <f>IFERROR((IF(ISNUMBER(F264),F264,1)*G264*H264+IF(ISNUMBER(J264),J264,1)*K264*L264+IF(ISNUMBER(N264),N264,1)*O264*P264+IF(ISNUMBER(R264),R264,1)*S264*T264)*IF(ISNUMBER(E264),E264,1)/(G264*H264+K264*L264+O264*P264+S264*T264),0)</f>
        <v>0</v>
      </c>
      <c r="X264" s="34">
        <f t="shared" ref="X264:X265" si="571">ROUND(IFERROR((W264/(Y264*IF(ISNUMBER(E264),E264,1))),0),2)</f>
        <v>0</v>
      </c>
      <c r="Y264" s="90" t="str">
        <f t="shared" si="538"/>
        <v/>
      </c>
      <c r="Z264" s="33">
        <f>(IF(I264&lt;30%,0,IF(I264&lt;35%,F264*G264*H264*F!$B$33,IF(I264&lt;40%,F264*G264*H264*F!$B$38,IF(I264&lt;45%,F264*G264*H264*F!$B$43,IF(I264&lt;50%,F264*G264*H264*F!$B$48,IF(I264=50%,F264*G264*H264*F!$B$50,IF(I264=51%,F264*G264*H264*F!$B$51,IF(I264=52%,F264*G264*H264*F!$B$52,IF(I264=53%,F264*G264*H264*F!$B$53,IF(I264=54%,F264*G264*H264*F!$B$54,IF(I264=55%,F264*G264*H264*F!$B$55,IF(I264=56%,F264*G264*H264*F!$B$56,IF(I264=57%,F264*G264*H264*F!$B$57,IF(I264=58%,F264*G264*H264*F!$B$58,IF(I264=59%,F264*G264*H264*F!$B$59,IF(I264=60%,F264*G264*H264*F!$B$60,IF(I264=61%,F264*G264*H264*F!$B$61,IF(I264=62%,F264*G264*H264*F!$B$62,IF(I264=63%,F264*G264*H264*F!$B$63,IF(I264=64%,F264*G264*H264*F!$B$64,IF(I264=65%,F264*G264*H264*F!$B$65,IF(I264=66%,F264*G264*H264*F!$B$66,IF(I264=67%,F264*G264*H264*F!$B$67,IF(I264=68%,F264*G264*H264*F!$B$68,IF(I264=69%,F264*G264*H264*F!$B$69,IF(I264=70%,F264*G264*H264*F!$B$70,IF(I264=71%,F264*G264*H264*F!$B$71,IF(I264=72%,F264*G264*H264*F!$B$72,IF(I264=73%,F264*G264*H264*F!$B$73,IF(I264=74%,F264*G264*H264*F!$B$74,IF(I264=75%,F264*G264*H264*F!$B$75,IF(I264=76%,F264*G264*H264*F!$B$76,IF(I264=77%,F264*G264*H264*F!$B$77,IF(I264=78%,F264*G264*H264*F!$B$78,IF(I264=79%,F264*G264*H264*F!$B$79,IF(I264=80%,F264*G264*H264*F!$B$80,IF(I264=81%,F264*G264*H264*F!$B$81,IF(I264=82%,F264*G264*H264*F!$B$82,IF(I264=83%,F264*G264*H264*F!$B$83,IF(I264=84%,F264*G264*H264*F!$B$84,IF(I264=85%,F264*G264*H264*F!$B$85,IF(I264=86%,F264*G264*H264*F!$B$86,IF(I264=87%,F264*G264*H264*F!$B$87,IF(I264=88%,F264*G264*H264*F!$B$88,IF(I264=89%,F264*G264*H264*F!$B$89,IF(I264=90%,F264*G264*H264*F!$B$90,IF(I264=91%,F264*G264*H264*F!$B$91,IF(I264=92%,F264*G264*H264*F!$B$92,IF(I264=93%,F264*G264*H264*F!$B$93,IF(I264=94%,F264*G264*H264*F!$B$94,IF(I264=95%,F264*G264*H264*F!$B$95,IF(I264=96%,F264*G264*H264*F!$B$96,IF(I264=97%,F264*G264*H264*F!$B$97,IF(I264=98%,F264*G264*H264*F!$B$98,IF(I264=99%,F264*G264*H264*F!$B$99,IF(I264&gt;99%,F264*G264*H264*F!$B$100,))))))))))))))))))))))))))))))))))))))))))))))))))))))))+IF(M264&lt;30%,0,IF(M264&lt;35%,J264*K264*L264*F!$B$33,IF(M264&lt;40%,J264*K264*L264*F!$B$38,IF(M264&lt;45%,J264*K264*L264*F!$B$43,IF(M264&lt;50%,J264*K264*L264*F!$B$48,IF(M264=50%,J264*K264*L264*F!$B$50,IF(M264=51%,J264*K264*L264*F!$B$51,IF(M264=52%,J264*K264*L264*F!$B$52,IF(M264=53%,J264*K264*L264*F!$B$53,IF(M264=54%,J264*K264*L264*F!$B$54,IF(M264=55%,J264*K264*L264*F!$B$55,IF(M264=56%,J264*K264*L264*F!$B$56,IF(M264=57%,J264*K264*L264*F!$B$57,IF(M264=58%,J264*K264*L264*F!$B$58,IF(M264=59%,J264*K264*L264*F!$B$59,IF(M264=60%,J264*K264*L264*F!$B$60,IF(M264=61%,J264*K264*L264*F!$B$61,IF(M264=62%,J264*K264*L264*F!$B$62,IF(M264=63%,J264*K264*L264*F!$B$63,IF(M264=64%,J264*K264*L264*F!$B$64,IF(M264=65%,J264*K264*L264*F!$B$65,IF(M264=66%,J264*K264*L264*F!$B$66,IF(M264=67%,J264*K264*L264*F!$B$67,IF(M264=68%,J264*K264*L264*F!$B$68,IF(M264=69%,J264*K264*L264*F!$B$69,IF(M264=70%,J264*K264*L264*F!$B$70,IF(M264=71%,J264*K264*L264*F!$B$71,IF(M264=72%,J264*K264*L264*F!$B$72,IF(M264=73%,J264*K264*L264*F!$B$73,IF(M264=74%,J264*K264*L264*F!$B$74,IF(M264=75%,J264*K264*L264*F!$B$75,IF(M264=76%,J264*K264*L264*F!$B$76,IF(M264=77%,J264*K264*L264*F!$B$77,IF(M264=78%,J264*K264*L264*F!$B$78,IF(M264=79%,J264*K264*L264*F!$B$79,IF(M264=80%,J264*K264*L264*F!$B$80,IF(M264=81%,J264*K264*L264*F!$B$81,IF(M264=82%,J264*K264*L264*F!$B$82,IF(M264=83%,J264*K264*L264*F!$B$83,IF(M264=84%,J264*K264*L264*F!$B$84,IF(M264=85%,J264*K264*L264*F!$B$85,IF(M264=86%,J264*K264*L264*F!$B$86,IF(M264=87%,J264*K264*L264*F!$B$87,IF(M264=88%,J264*K264*L264*F!$B$88,IF(M264=89%,J264*K264*L264*F!$B$89,IF(M264=90%,J264*K264*L264*F!$B$90,IF(M264=91%,J264*K264*L264*F!$B$91,IF(M264=92%,J264*K264*L264*F!$B$92,IF(M264=93%,J264*K264*L264*F!$B$93,IF(M264=94%,J264*K264*L264*F!$B$94,IF(M264=95%,J264*K264*L264*F!$B$95,IF(M264=96%,J264*K264*L264*F!$B$96,IF(M264=97%,J264*K264*L264*F!$B$97,IF(M264=98%,J264*K264*L264*F!$B$98,IF(M264=99%,J264*K264*L264*F!$B$99,IF(M264&gt;99%,J264*K264*L264*F!$B$100,))))))))))))))))))))))))))))))))))))))))))))))))))))))))+IF(Q264&lt;30%,0,IF(Q264&lt;35%,N264*O264*P264*F!$B$33,IF(Q264&lt;40%,N264*O264*P264*F!$B$38,IF(Q264&lt;45%,N264*O264*P264*F!$B$43,IF(Q264&lt;50%,N264*O264*P264*F!$B$48,IF(Q264=50%,N264*O264*P264*F!$B$50,IF(Q264=51%,N264*O264*P264*F!$B$51,IF(Q264=52%,N264*O264*P264*F!$B$52,IF(Q264=53%,N264*O264*P264*F!$B$53,IF(Q264=54%,N264*O264*P264*F!$B$54,IF(Q264=55%,N264*O264*P264*F!$B$55,IF(Q264=56%,N264*O264*P264*F!$B$56,IF(Q264=57%,N264*O264*P264*F!$B$57,IF(Q264=58%,N264*O264*P264*F!$B$58,IF(Q264=59%,N264*O264*P264*F!$B$59,IF(Q264=60%,N264*O264*P264*F!$B$60,IF(Q264=61%,N264*O264*P264*F!$B$61,IF(Q264=62%,N264*O264*P264*F!$B$62,IF(Q264=63%,N264*O264*P264*F!$B$63,IF(Q264=64%,N264*O264*P264*F!$B$64,IF(Q264=65%,N264*O264*P264*F!$B$65,IF(Q264=66%,N264*O264*P264*F!$B$66,IF(Q264=67%,N264*O264*P264*F!$B$67,IF(Q264=68%,N264*O264*P264*F!$B$68,IF(Q264=69%,N264*O264*P264*F!$B$69,IF(Q264=70%,N264*O264*P264*F!$B$70,IF(Q264=71%,N264*O264*P264*F!$B$71,IF(Q264=72%,N264*O264*P264*F!$B$72,IF(Q264=73%,N264*O264*P264*F!$B$73,IF(Q264=74%,N264*O264*P264*F!$B$74,IF(Q264=75%,N264*O264*P264*F!$B$75,IF(Q264=76%,N264*O264*P264*F!$B$76,IF(Q264=77%,N264*O264*P264*F!$B$77,IF(Q264=78%,N264*O264*P264*F!$B$78,IF(Q264=79%,N264*O264*P264*F!$B$79,IF(Q264=80%,N264*O264*P264*F!$B$80,IF(Q264=81%,N264*O264*P264*F!$B$81,IF(Q264=82%,N264*O264*P264*F!$B$82,IF(Q264=83%,N264*O264*P264*F!$B$83,IF(Q264=84%,N264*O264*P264*F!$B$84,IF(Q264=85%,N264*O264*P264*F!$B$85,IF(Q264=86%,N264*O264*P264*F!$B$86,IF(Q264=87%,N264*O264*P264*F!$B$87,IF(Q264=88%,N264*O264*P264*F!$B$88,IF(Q264=89%,N264*O264*P264*F!$B$89,IF(Q264=90%,N264*O264*P264*F!$B$90,IF(Q264=91%,N264*O264*P264*F!$B$91,IF(Q264=92%,N264*O264*P264*F!$B$92,IF(Q264=93%,N264*O264*P264*F!$B$93,IF(Q264=94%,N264*O264*P264*F!$B$94,IF(Q264=95%,N264*O264*P264*F!$B$95,IF(Q264=96%,N264*O264*P264*F!$B$96,IF(Q264=97%,N264*O264*P264*F!$B$97,IF(Q264=98%,N264*O264*P264*F!$B$98,IF(Q264=99%,N264*O264*P264*F!$B$99,IF(Q264&gt;99%,N264*O264*P264*F!$B$100,))))))))))))))))))))))))))))))))))))))))))))))))))))))))+IF(U264&lt;30%,0,IF(U264&lt;35%,R264*S264*T264*F!$B$33,IF(U264&lt;40%,R264*S264*T264*F!$B$38,IF(U264&lt;45%,R264*S264*T264*F!$B$43,IF(U264&lt;50%,R264*S264*T264*F!$B$48,IF(U264=50%,R264*S264*T264*F!$B$50,IF(U264=51%,R264*S264*T264*F!$B$51,IF(U264=52%,R264*S264*T264*F!$B$52,IF(U264=53%,R264*S264*T264*F!$B$53,IF(U264=54%,R264*S264*T264*F!$B$54,IF(U264=55%,R264*S264*T264*F!$B$55,IF(U264=56%,R264*S264*T264*F!$B$56,IF(U264=57%,R264*S264*T264*F!$B$57,IF(U264=58%,R264*S264*T264*F!$B$58,IF(U264=59%,R264*S264*T264*F!$B$59,IF(U264=60%,R264*S264*T264*F!$B$60,IF(U264=61%,R264*S264*T264*F!$B$61,IF(U264=62%,R264*S264*T264*F!$B$62,IF(U264=63%,R264*S264*T264*F!$B$63,IF(U264=64%,R264*S264*T264*F!$B$64,IF(U264=65%,R264*S264*T264*F!$B$65,IF(U264=66%,R264*S264*T264*F!$B$66,IF(U264=67%,R264*S264*T264*F!$B$67,IF(U264=68%,R264*S264*T264*F!$B$68,IF(U264=69%,R264*S264*T264*F!$B$69,IF(U264=70%,R264*S264*T264*F!$B$70,IF(U264=71%,R264*S264*T264*F!$B$71,IF(U264=72%,R264*S264*T264*F!$B$72,IF(U264=73%,R264*S264*T264*F!$B$73,IF(U264=74%,R264*S264*T264*F!$B$74,IF(U264=75%,R264*S264*T264*F!$B$75,IF(U264=76%,R264*S264*T264*F!$B$76,IF(U264=77%,R264*S264*T264*F!$B$77,IF(U264=78%,R264*S264*T264*F!$B$78,IF(U264=79%,R264*S264*T264*F!$B$79,IF(U264=80%,R264*S264*T264*F!$B$80,IF(U264=81%,R264*S264*T264*F!$B$81,IF(U264=82%,R264*S264*T264*F!$B$82,IF(U264=83%,R264*S264*T264*F!$B$83,IF(U264=84%,R264*S264*T264*F!$B$84,IF(U264=85%,R264*S264*T264*F!$B$85,IF(U264=86%,R264*S264*T264*F!$B$86,IF(U264=87%,R264*S264*T264*F!$B$87,IF(U264=88%,R264*S264*T264*F!$B$88,IF(U264=89%,R264*S264*T264*F!$B$89,IF(U264=90%,R264*S264*T264*F!$B$90,IF(U264=91%,R264*S264*T264*F!$B$91,IF(U264=92%,R264*S264*T264*F!$B$92,IF(U264=93%,R264*S264*T264*F!$B$93,IF(U264=94%,R264*S264*T264*F!$B$94,IF(U264=95%,R264*S264*T264*F!$B$95,IF(U264=96%,R264*S264*T264*F!$B$96,IF(U264=97%,R264*S264*T264*F!$B$97,IF(U264=98%,R264*S264*T264*F!$B$98,IF(U264=99%,R264*S264*T264*F!$B$99,IF(U264&gt;99%,R264*S264*T264*F!$B$100)))))))))))))))))))))))))))))))))))))))))))))))))))))))))*IF(ISNUMBER(E264),E264,1)*IF(ISNUMBER(D264),D264,1)</f>
        <v>0</v>
      </c>
      <c r="AA264" s="33">
        <f>G264*H264+K264*L264+O264*P264+S264*T264</f>
        <v>0</v>
      </c>
      <c r="AB264" s="35">
        <f>(H264*(IF(I264&lt;45%,0.5,IF(I264&lt;55%,0.8,IF(I264&lt;65%,0.9,IF(I264&lt;75%,1,IF(I264&lt;85%,1.1,1.2))))))+L264*(IF(M264&lt;45%,0.5,IF(M264&lt;55%,0.8,IF(M264&lt;65%,0.9,IF(M264&lt;75%,1,IF(M264&lt;85%,1.1,1.2))))))+P264*(IF(Q264&lt;45%,0.5,IF(Q264&lt;55%,0.8,IF(Q264&lt;65%,0.9,IF(Q264&lt;75%,1,IF(Q264&lt;85%,1.1,1.2))))))+T264*(IF(U264&lt;45%,0.5,IF(U264&lt;55%,0.8,IF(U264&lt;65%,0.9,IF(U264&lt;75%,1,IF(U264&lt;85%,1.1,1.2)))))))*IF(D264&gt;=0.8,6,IF(D264&lt;=0.4,1.5,3))</f>
        <v>0</v>
      </c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</row>
    <row r="265" spans="1:62" x14ac:dyDescent="0.25">
      <c r="A265" s="1129"/>
      <c r="B265" s="156" t="str">
        <f t="shared" ref="B265:E265" si="572">IF(B203="","",B203)</f>
        <v/>
      </c>
      <c r="C265" s="157" t="str">
        <f t="shared" si="572"/>
        <v/>
      </c>
      <c r="D265" s="63">
        <f t="shared" si="569"/>
        <v>0</v>
      </c>
      <c r="E265" s="80" t="str">
        <f t="shared" si="572"/>
        <v/>
      </c>
      <c r="F265" s="81"/>
      <c r="G265" s="96"/>
      <c r="H265" s="96"/>
      <c r="I265" s="82">
        <f t="shared" si="564"/>
        <v>0</v>
      </c>
      <c r="J265" s="81"/>
      <c r="K265" s="96"/>
      <c r="L265" s="96"/>
      <c r="M265" s="104">
        <f t="shared" si="565"/>
        <v>0</v>
      </c>
      <c r="N265" s="81"/>
      <c r="O265" s="96"/>
      <c r="P265" s="96"/>
      <c r="Q265" s="82">
        <f t="shared" si="566"/>
        <v>0</v>
      </c>
      <c r="R265" s="81"/>
      <c r="S265" s="96"/>
      <c r="T265" s="96"/>
      <c r="U265" s="104">
        <f t="shared" si="567"/>
        <v>0</v>
      </c>
      <c r="V265" s="126">
        <f t="shared" si="570"/>
        <v>0</v>
      </c>
      <c r="W265" s="44">
        <f t="shared" ref="W265:W267" si="573">IFERROR((IF(ISNUMBER(F265),F265,1)*G265*H265+IF(ISNUMBER(J265),J265,1)*K265*L265+IF(ISNUMBER(N265),N265,1)*O265*P265+IF(ISNUMBER(R265),R265,1)*S265*T265)*IF(ISNUMBER(E265),E265,1)/(G265*H265+K265*L265+O265*P265+S265*T265),0)</f>
        <v>0</v>
      </c>
      <c r="X265" s="45">
        <f t="shared" si="571"/>
        <v>0</v>
      </c>
      <c r="Y265" s="90" t="str">
        <f t="shared" si="538"/>
        <v/>
      </c>
      <c r="Z265" s="127">
        <f>(IF(I265&lt;30%,0,IF(I265&lt;35%,F265*G265*H265*F!$B$33,IF(I265&lt;40%,F265*G265*H265*F!$B$38,IF(I265&lt;45%,F265*G265*H265*F!$B$43,IF(I265&lt;50%,F265*G265*H265*F!$B$48,IF(I265=50%,F265*G265*H265*F!$B$50,IF(I265=51%,F265*G265*H265*F!$B$51,IF(I265=52%,F265*G265*H265*F!$B$52,IF(I265=53%,F265*G265*H265*F!$B$53,IF(I265=54%,F265*G265*H265*F!$B$54,IF(I265=55%,F265*G265*H265*F!$B$55,IF(I265=56%,F265*G265*H265*F!$B$56,IF(I265=57%,F265*G265*H265*F!$B$57,IF(I265=58%,F265*G265*H265*F!$B$58,IF(I265=59%,F265*G265*H265*F!$B$59,IF(I265=60%,F265*G265*H265*F!$B$60,IF(I265=61%,F265*G265*H265*F!$B$61,IF(I265=62%,F265*G265*H265*F!$B$62,IF(I265=63%,F265*G265*H265*F!$B$63,IF(I265=64%,F265*G265*H265*F!$B$64,IF(I265=65%,F265*G265*H265*F!$B$65,IF(I265=66%,F265*G265*H265*F!$B$66,IF(I265=67%,F265*G265*H265*F!$B$67,IF(I265=68%,F265*G265*H265*F!$B$68,IF(I265=69%,F265*G265*H265*F!$B$69,IF(I265=70%,F265*G265*H265*F!$B$70,IF(I265=71%,F265*G265*H265*F!$B$71,IF(I265=72%,F265*G265*H265*F!$B$72,IF(I265=73%,F265*G265*H265*F!$B$73,IF(I265=74%,F265*G265*H265*F!$B$74,IF(I265=75%,F265*G265*H265*F!$B$75,IF(I265=76%,F265*G265*H265*F!$B$76,IF(I265=77%,F265*G265*H265*F!$B$77,IF(I265=78%,F265*G265*H265*F!$B$78,IF(I265=79%,F265*G265*H265*F!$B$79,IF(I265=80%,F265*G265*H265*F!$B$80,IF(I265=81%,F265*G265*H265*F!$B$81,IF(I265=82%,F265*G265*H265*F!$B$82,IF(I265=83%,F265*G265*H265*F!$B$83,IF(I265=84%,F265*G265*H265*F!$B$84,IF(I265=85%,F265*G265*H265*F!$B$85,IF(I265=86%,F265*G265*H265*F!$B$86,IF(I265=87%,F265*G265*H265*F!$B$87,IF(I265=88%,F265*G265*H265*F!$B$88,IF(I265=89%,F265*G265*H265*F!$B$89,IF(I265=90%,F265*G265*H265*F!$B$90,IF(I265=91%,F265*G265*H265*F!$B$91,IF(I265=92%,F265*G265*H265*F!$B$92,IF(I265=93%,F265*G265*H265*F!$B$93,IF(I265=94%,F265*G265*H265*F!$B$94,IF(I265=95%,F265*G265*H265*F!$B$95,IF(I265=96%,F265*G265*H265*F!$B$96,IF(I265=97%,F265*G265*H265*F!$B$97,IF(I265=98%,F265*G265*H265*F!$B$98,IF(I265=99%,F265*G265*H265*F!$B$99,IF(I265&gt;99%,F265*G265*H265*F!$B$100,))))))))))))))))))))))))))))))))))))))))))))))))))))))))+IF(M265&lt;30%,0,IF(M265&lt;35%,J265*K265*L265*F!$B$33,IF(M265&lt;40%,J265*K265*L265*F!$B$38,IF(M265&lt;45%,J265*K265*L265*F!$B$43,IF(M265&lt;50%,J265*K265*L265*F!$B$48,IF(M265=50%,J265*K265*L265*F!$B$50,IF(M265=51%,J265*K265*L265*F!$B$51,IF(M265=52%,J265*K265*L265*F!$B$52,IF(M265=53%,J265*K265*L265*F!$B$53,IF(M265=54%,J265*K265*L265*F!$B$54,IF(M265=55%,J265*K265*L265*F!$B$55,IF(M265=56%,J265*K265*L265*F!$B$56,IF(M265=57%,J265*K265*L265*F!$B$57,IF(M265=58%,J265*K265*L265*F!$B$58,IF(M265=59%,J265*K265*L265*F!$B$59,IF(M265=60%,J265*K265*L265*F!$B$60,IF(M265=61%,J265*K265*L265*F!$B$61,IF(M265=62%,J265*K265*L265*F!$B$62,IF(M265=63%,J265*K265*L265*F!$B$63,IF(M265=64%,J265*K265*L265*F!$B$64,IF(M265=65%,J265*K265*L265*F!$B$65,IF(M265=66%,J265*K265*L265*F!$B$66,IF(M265=67%,J265*K265*L265*F!$B$67,IF(M265=68%,J265*K265*L265*F!$B$68,IF(M265=69%,J265*K265*L265*F!$B$69,IF(M265=70%,J265*K265*L265*F!$B$70,IF(M265=71%,J265*K265*L265*F!$B$71,IF(M265=72%,J265*K265*L265*F!$B$72,IF(M265=73%,J265*K265*L265*F!$B$73,IF(M265=74%,J265*K265*L265*F!$B$74,IF(M265=75%,J265*K265*L265*F!$B$75,IF(M265=76%,J265*K265*L265*F!$B$76,IF(M265=77%,J265*K265*L265*F!$B$77,IF(M265=78%,J265*K265*L265*F!$B$78,IF(M265=79%,J265*K265*L265*F!$B$79,IF(M265=80%,J265*K265*L265*F!$B$80,IF(M265=81%,J265*K265*L265*F!$B$81,IF(M265=82%,J265*K265*L265*F!$B$82,IF(M265=83%,J265*K265*L265*F!$B$83,IF(M265=84%,J265*K265*L265*F!$B$84,IF(M265=85%,J265*K265*L265*F!$B$85,IF(M265=86%,J265*K265*L265*F!$B$86,IF(M265=87%,J265*K265*L265*F!$B$87,IF(M265=88%,J265*K265*L265*F!$B$88,IF(M265=89%,J265*K265*L265*F!$B$89,IF(M265=90%,J265*K265*L265*F!$B$90,IF(M265=91%,J265*K265*L265*F!$B$91,IF(M265=92%,J265*K265*L265*F!$B$92,IF(M265=93%,J265*K265*L265*F!$B$93,IF(M265=94%,J265*K265*L265*F!$B$94,IF(M265=95%,J265*K265*L265*F!$B$95,IF(M265=96%,J265*K265*L265*F!$B$96,IF(M265=97%,J265*K265*L265*F!$B$97,IF(M265=98%,J265*K265*L265*F!$B$98,IF(M265=99%,J265*K265*L265*F!$B$99,IF(M265&gt;99%,J265*K265*L265*F!$B$100,))))))))))))))))))))))))))))))))))))))))))))))))))))))))+IF(Q265&lt;30%,0,IF(Q265&lt;35%,N265*O265*P265*F!$B$33,IF(Q265&lt;40%,N265*O265*P265*F!$B$38,IF(Q265&lt;45%,N265*O265*P265*F!$B$43,IF(Q265&lt;50%,N265*O265*P265*F!$B$48,IF(Q265=50%,N265*O265*P265*F!$B$50,IF(Q265=51%,N265*O265*P265*F!$B$51,IF(Q265=52%,N265*O265*P265*F!$B$52,IF(Q265=53%,N265*O265*P265*F!$B$53,IF(Q265=54%,N265*O265*P265*F!$B$54,IF(Q265=55%,N265*O265*P265*F!$B$55,IF(Q265=56%,N265*O265*P265*F!$B$56,IF(Q265=57%,N265*O265*P265*F!$B$57,IF(Q265=58%,N265*O265*P265*F!$B$58,IF(Q265=59%,N265*O265*P265*F!$B$59,IF(Q265=60%,N265*O265*P265*F!$B$60,IF(Q265=61%,N265*O265*P265*F!$B$61,IF(Q265=62%,N265*O265*P265*F!$B$62,IF(Q265=63%,N265*O265*P265*F!$B$63,IF(Q265=64%,N265*O265*P265*F!$B$64,IF(Q265=65%,N265*O265*P265*F!$B$65,IF(Q265=66%,N265*O265*P265*F!$B$66,IF(Q265=67%,N265*O265*P265*F!$B$67,IF(Q265=68%,N265*O265*P265*F!$B$68,IF(Q265=69%,N265*O265*P265*F!$B$69,IF(Q265=70%,N265*O265*P265*F!$B$70,IF(Q265=71%,N265*O265*P265*F!$B$71,IF(Q265=72%,N265*O265*P265*F!$B$72,IF(Q265=73%,N265*O265*P265*F!$B$73,IF(Q265=74%,N265*O265*P265*F!$B$74,IF(Q265=75%,N265*O265*P265*F!$B$75,IF(Q265=76%,N265*O265*P265*F!$B$76,IF(Q265=77%,N265*O265*P265*F!$B$77,IF(Q265=78%,N265*O265*P265*F!$B$78,IF(Q265=79%,N265*O265*P265*F!$B$79,IF(Q265=80%,N265*O265*P265*F!$B$80,IF(Q265=81%,N265*O265*P265*F!$B$81,IF(Q265=82%,N265*O265*P265*F!$B$82,IF(Q265=83%,N265*O265*P265*F!$B$83,IF(Q265=84%,N265*O265*P265*F!$B$84,IF(Q265=85%,N265*O265*P265*F!$B$85,IF(Q265=86%,N265*O265*P265*F!$B$86,IF(Q265=87%,N265*O265*P265*F!$B$87,IF(Q265=88%,N265*O265*P265*F!$B$88,IF(Q265=89%,N265*O265*P265*F!$B$89,IF(Q265=90%,N265*O265*P265*F!$B$90,IF(Q265=91%,N265*O265*P265*F!$B$91,IF(Q265=92%,N265*O265*P265*F!$B$92,IF(Q265=93%,N265*O265*P265*F!$B$93,IF(Q265=94%,N265*O265*P265*F!$B$94,IF(Q265=95%,N265*O265*P265*F!$B$95,IF(Q265=96%,N265*O265*P265*F!$B$96,IF(Q265=97%,N265*O265*P265*F!$B$97,IF(Q265=98%,N265*O265*P265*F!$B$98,IF(Q265=99%,N265*O265*P265*F!$B$99,IF(Q265&gt;99%,N265*O265*P265*F!$B$100,))))))))))))))))))))))))))))))))))))))))))))))))))))))))+IF(U265&lt;30%,0,IF(U265&lt;35%,R265*S265*T265*F!$B$33,IF(U265&lt;40%,R265*S265*T265*F!$B$38,IF(U265&lt;45%,R265*S265*T265*F!$B$43,IF(U265&lt;50%,R265*S265*T265*F!$B$48,IF(U265=50%,R265*S265*T265*F!$B$50,IF(U265=51%,R265*S265*T265*F!$B$51,IF(U265=52%,R265*S265*T265*F!$B$52,IF(U265=53%,R265*S265*T265*F!$B$53,IF(U265=54%,R265*S265*T265*F!$B$54,IF(U265=55%,R265*S265*T265*F!$B$55,IF(U265=56%,R265*S265*T265*F!$B$56,IF(U265=57%,R265*S265*T265*F!$B$57,IF(U265=58%,R265*S265*T265*F!$B$58,IF(U265=59%,R265*S265*T265*F!$B$59,IF(U265=60%,R265*S265*T265*F!$B$60,IF(U265=61%,R265*S265*T265*F!$B$61,IF(U265=62%,R265*S265*T265*F!$B$62,IF(U265=63%,R265*S265*T265*F!$B$63,IF(U265=64%,R265*S265*T265*F!$B$64,IF(U265=65%,R265*S265*T265*F!$B$65,IF(U265=66%,R265*S265*T265*F!$B$66,IF(U265=67%,R265*S265*T265*F!$B$67,IF(U265=68%,R265*S265*T265*F!$B$68,IF(U265=69%,R265*S265*T265*F!$B$69,IF(U265=70%,R265*S265*T265*F!$B$70,IF(U265=71%,R265*S265*T265*F!$B$71,IF(U265=72%,R265*S265*T265*F!$B$72,IF(U265=73%,R265*S265*T265*F!$B$73,IF(U265=74%,R265*S265*T265*F!$B$74,IF(U265=75%,R265*S265*T265*F!$B$75,IF(U265=76%,R265*S265*T265*F!$B$76,IF(U265=77%,R265*S265*T265*F!$B$77,IF(U265=78%,R265*S265*T265*F!$B$78,IF(U265=79%,R265*S265*T265*F!$B$79,IF(U265=80%,R265*S265*T265*F!$B$80,IF(U265=81%,R265*S265*T265*F!$B$81,IF(U265=82%,R265*S265*T265*F!$B$82,IF(U265=83%,R265*S265*T265*F!$B$83,IF(U265=84%,R265*S265*T265*F!$B$84,IF(U265=85%,R265*S265*T265*F!$B$85,IF(U265=86%,R265*S265*T265*F!$B$86,IF(U265=87%,R265*S265*T265*F!$B$87,IF(U265=88%,R265*S265*T265*F!$B$88,IF(U265=89%,R265*S265*T265*F!$B$89,IF(U265=90%,R265*S265*T265*F!$B$90,IF(U265=91%,R265*S265*T265*F!$B$91,IF(U265=92%,R265*S265*T265*F!$B$92,IF(U265=93%,R265*S265*T265*F!$B$93,IF(U265=94%,R265*S265*T265*F!$B$94,IF(U265=95%,R265*S265*T265*F!$B$95,IF(U265=96%,R265*S265*T265*F!$B$96,IF(U265=97%,R265*S265*T265*F!$B$97,IF(U265=98%,R265*S265*T265*F!$B$98,IF(U265=99%,R265*S265*T265*F!$B$99,IF(U265&gt;99%,R265*S265*T265*F!$B$100)))))))))))))))))))))))))))))))))))))))))))))))))))))))))*IF(ISNUMBER(E265),E265,1)*IF(ISNUMBER(D265),D265,1)</f>
        <v>0</v>
      </c>
      <c r="AA265" s="127">
        <f>G265*H265+K265*L265+O265*P265+S265*T265</f>
        <v>0</v>
      </c>
      <c r="AB265" s="46">
        <f>(H265*(IF(I265&lt;45%,0.5,IF(I265&lt;55%,0.8,IF(I265&lt;65%,0.9,IF(I265&lt;75%,1,IF(I265&lt;85%,1.1,1.2))))))+L265*(IF(M265&lt;45%,0.5,IF(M265&lt;55%,0.8,IF(M265&lt;65%,0.9,IF(M265&lt;75%,1,IF(M265&lt;85%,1.1,1.2))))))+P265*(IF(Q265&lt;45%,0.5,IF(Q265&lt;55%,0.8,IF(Q265&lt;65%,0.9,IF(Q265&lt;75%,1,IF(Q265&lt;85%,1.1,1.2))))))+T265*(IF(U265&lt;45%,0.5,IF(U265&lt;55%,0.8,IF(U265&lt;65%,0.9,IF(U265&lt;75%,1,IF(U265&lt;85%,1.1,1.2)))))))*IF(D265&gt;=0.8,6,IF(D265&lt;=0.4,1.5,3))</f>
        <v>0</v>
      </c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</row>
    <row r="266" spans="1:62" x14ac:dyDescent="0.25">
      <c r="A266" s="1129"/>
      <c r="B266" s="156" t="str">
        <f t="shared" ref="B266:E266" si="574">IF(B204="","",B204)</f>
        <v/>
      </c>
      <c r="C266" s="157" t="str">
        <f t="shared" si="574"/>
        <v/>
      </c>
      <c r="D266" s="63">
        <f t="shared" si="569"/>
        <v>0</v>
      </c>
      <c r="E266" s="78" t="str">
        <f t="shared" si="574"/>
        <v/>
      </c>
      <c r="F266" s="79"/>
      <c r="G266" s="94"/>
      <c r="H266" s="94"/>
      <c r="I266" s="70">
        <f t="shared" si="564"/>
        <v>0</v>
      </c>
      <c r="J266" s="79"/>
      <c r="K266" s="94"/>
      <c r="L266" s="94"/>
      <c r="M266" s="71">
        <f t="shared" si="565"/>
        <v>0</v>
      </c>
      <c r="N266" s="79"/>
      <c r="O266" s="94"/>
      <c r="P266" s="94"/>
      <c r="Q266" s="70">
        <f t="shared" si="566"/>
        <v>0</v>
      </c>
      <c r="R266" s="79"/>
      <c r="S266" s="94"/>
      <c r="T266" s="94"/>
      <c r="U266" s="71">
        <f t="shared" si="567"/>
        <v>0</v>
      </c>
      <c r="V266" s="125">
        <f t="shared" si="570"/>
        <v>0</v>
      </c>
      <c r="W266" s="43">
        <f t="shared" si="573"/>
        <v>0</v>
      </c>
      <c r="X266" s="36">
        <f>ROUND(IFERROR((W266/(Y266*IF(ISNUMBER(E266),E266,1))),0),2)</f>
        <v>0</v>
      </c>
      <c r="Y266" s="90" t="str">
        <f t="shared" si="538"/>
        <v/>
      </c>
      <c r="Z266" s="33">
        <f>(IF(I266&lt;30%,0,IF(I266&lt;35%,F266*G266*H266*F!$B$33,IF(I266&lt;40%,F266*G266*H266*F!$B$38,IF(I266&lt;45%,F266*G266*H266*F!$B$43,IF(I266&lt;50%,F266*G266*H266*F!$B$48,IF(I266=50%,F266*G266*H266*F!$B$50,IF(I266=51%,F266*G266*H266*F!$B$51,IF(I266=52%,F266*G266*H266*F!$B$52,IF(I266=53%,F266*G266*H266*F!$B$53,IF(I266=54%,F266*G266*H266*F!$B$54,IF(I266=55%,F266*G266*H266*F!$B$55,IF(I266=56%,F266*G266*H266*F!$B$56,IF(I266=57%,F266*G266*H266*F!$B$57,IF(I266=58%,F266*G266*H266*F!$B$58,IF(I266=59%,F266*G266*H266*F!$B$59,IF(I266=60%,F266*G266*H266*F!$B$60,IF(I266=61%,F266*G266*H266*F!$B$61,IF(I266=62%,F266*G266*H266*F!$B$62,IF(I266=63%,F266*G266*H266*F!$B$63,IF(I266=64%,F266*G266*H266*F!$B$64,IF(I266=65%,F266*G266*H266*F!$B$65,IF(I266=66%,F266*G266*H266*F!$B$66,IF(I266=67%,F266*G266*H266*F!$B$67,IF(I266=68%,F266*G266*H266*F!$B$68,IF(I266=69%,F266*G266*H266*F!$B$69,IF(I266=70%,F266*G266*H266*F!$B$70,IF(I266=71%,F266*G266*H266*F!$B$71,IF(I266=72%,F266*G266*H266*F!$B$72,IF(I266=73%,F266*G266*H266*F!$B$73,IF(I266=74%,F266*G266*H266*F!$B$74,IF(I266=75%,F266*G266*H266*F!$B$75,IF(I266=76%,F266*G266*H266*F!$B$76,IF(I266=77%,F266*G266*H266*F!$B$77,IF(I266=78%,F266*G266*H266*F!$B$78,IF(I266=79%,F266*G266*H266*F!$B$79,IF(I266=80%,F266*G266*H266*F!$B$80,IF(I266=81%,F266*G266*H266*F!$B$81,IF(I266=82%,F266*G266*H266*F!$B$82,IF(I266=83%,F266*G266*H266*F!$B$83,IF(I266=84%,F266*G266*H266*F!$B$84,IF(I266=85%,F266*G266*H266*F!$B$85,IF(I266=86%,F266*G266*H266*F!$B$86,IF(I266=87%,F266*G266*H266*F!$B$87,IF(I266=88%,F266*G266*H266*F!$B$88,IF(I266=89%,F266*G266*H266*F!$B$89,IF(I266=90%,F266*G266*H266*F!$B$90,IF(I266=91%,F266*G266*H266*F!$B$91,IF(I266=92%,F266*G266*H266*F!$B$92,IF(I266=93%,F266*G266*H266*F!$B$93,IF(I266=94%,F266*G266*H266*F!$B$94,IF(I266=95%,F266*G266*H266*F!$B$95,IF(I266=96%,F266*G266*H266*F!$B$96,IF(I266=97%,F266*G266*H266*F!$B$97,IF(I266=98%,F266*G266*H266*F!$B$98,IF(I266=99%,F266*G266*H266*F!$B$99,IF(I266&gt;99%,F266*G266*H266*F!$B$100,))))))))))))))))))))))))))))))))))))))))))))))))))))))))+IF(M266&lt;30%,0,IF(M266&lt;35%,J266*K266*L266*F!$B$33,IF(M266&lt;40%,J266*K266*L266*F!$B$38,IF(M266&lt;45%,J266*K266*L266*F!$B$43,IF(M266&lt;50%,J266*K266*L266*F!$B$48,IF(M266=50%,J266*K266*L266*F!$B$50,IF(M266=51%,J266*K266*L266*F!$B$51,IF(M266=52%,J266*K266*L266*F!$B$52,IF(M266=53%,J266*K266*L266*F!$B$53,IF(M266=54%,J266*K266*L266*F!$B$54,IF(M266=55%,J266*K266*L266*F!$B$55,IF(M266=56%,J266*K266*L266*F!$B$56,IF(M266=57%,J266*K266*L266*F!$B$57,IF(M266=58%,J266*K266*L266*F!$B$58,IF(M266=59%,J266*K266*L266*F!$B$59,IF(M266=60%,J266*K266*L266*F!$B$60,IF(M266=61%,J266*K266*L266*F!$B$61,IF(M266=62%,J266*K266*L266*F!$B$62,IF(M266=63%,J266*K266*L266*F!$B$63,IF(M266=64%,J266*K266*L266*F!$B$64,IF(M266=65%,J266*K266*L266*F!$B$65,IF(M266=66%,J266*K266*L266*F!$B$66,IF(M266=67%,J266*K266*L266*F!$B$67,IF(M266=68%,J266*K266*L266*F!$B$68,IF(M266=69%,J266*K266*L266*F!$B$69,IF(M266=70%,J266*K266*L266*F!$B$70,IF(M266=71%,J266*K266*L266*F!$B$71,IF(M266=72%,J266*K266*L266*F!$B$72,IF(M266=73%,J266*K266*L266*F!$B$73,IF(M266=74%,J266*K266*L266*F!$B$74,IF(M266=75%,J266*K266*L266*F!$B$75,IF(M266=76%,J266*K266*L266*F!$B$76,IF(M266=77%,J266*K266*L266*F!$B$77,IF(M266=78%,J266*K266*L266*F!$B$78,IF(M266=79%,J266*K266*L266*F!$B$79,IF(M266=80%,J266*K266*L266*F!$B$80,IF(M266=81%,J266*K266*L266*F!$B$81,IF(M266=82%,J266*K266*L266*F!$B$82,IF(M266=83%,J266*K266*L266*F!$B$83,IF(M266=84%,J266*K266*L266*F!$B$84,IF(M266=85%,J266*K266*L266*F!$B$85,IF(M266=86%,J266*K266*L266*F!$B$86,IF(M266=87%,J266*K266*L266*F!$B$87,IF(M266=88%,J266*K266*L266*F!$B$88,IF(M266=89%,J266*K266*L266*F!$B$89,IF(M266=90%,J266*K266*L266*F!$B$90,IF(M266=91%,J266*K266*L266*F!$B$91,IF(M266=92%,J266*K266*L266*F!$B$92,IF(M266=93%,J266*K266*L266*F!$B$93,IF(M266=94%,J266*K266*L266*F!$B$94,IF(M266=95%,J266*K266*L266*F!$B$95,IF(M266=96%,J266*K266*L266*F!$B$96,IF(M266=97%,J266*K266*L266*F!$B$97,IF(M266=98%,J266*K266*L266*F!$B$98,IF(M266=99%,J266*K266*L266*F!$B$99,IF(M266&gt;99%,J266*K266*L266*F!$B$100,))))))))))))))))))))))))))))))))))))))))))))))))))))))))+IF(Q266&lt;30%,0,IF(Q266&lt;35%,N266*O266*P266*F!$B$33,IF(Q266&lt;40%,N266*O266*P266*F!$B$38,IF(Q266&lt;45%,N266*O266*P266*F!$B$43,IF(Q266&lt;50%,N266*O266*P266*F!$B$48,IF(Q266=50%,N266*O266*P266*F!$B$50,IF(Q266=51%,N266*O266*P266*F!$B$51,IF(Q266=52%,N266*O266*P266*F!$B$52,IF(Q266=53%,N266*O266*P266*F!$B$53,IF(Q266=54%,N266*O266*P266*F!$B$54,IF(Q266=55%,N266*O266*P266*F!$B$55,IF(Q266=56%,N266*O266*P266*F!$B$56,IF(Q266=57%,N266*O266*P266*F!$B$57,IF(Q266=58%,N266*O266*P266*F!$B$58,IF(Q266=59%,N266*O266*P266*F!$B$59,IF(Q266=60%,N266*O266*P266*F!$B$60,IF(Q266=61%,N266*O266*P266*F!$B$61,IF(Q266=62%,N266*O266*P266*F!$B$62,IF(Q266=63%,N266*O266*P266*F!$B$63,IF(Q266=64%,N266*O266*P266*F!$B$64,IF(Q266=65%,N266*O266*P266*F!$B$65,IF(Q266=66%,N266*O266*P266*F!$B$66,IF(Q266=67%,N266*O266*P266*F!$B$67,IF(Q266=68%,N266*O266*P266*F!$B$68,IF(Q266=69%,N266*O266*P266*F!$B$69,IF(Q266=70%,N266*O266*P266*F!$B$70,IF(Q266=71%,N266*O266*P266*F!$B$71,IF(Q266=72%,N266*O266*P266*F!$B$72,IF(Q266=73%,N266*O266*P266*F!$B$73,IF(Q266=74%,N266*O266*P266*F!$B$74,IF(Q266=75%,N266*O266*P266*F!$B$75,IF(Q266=76%,N266*O266*P266*F!$B$76,IF(Q266=77%,N266*O266*P266*F!$B$77,IF(Q266=78%,N266*O266*P266*F!$B$78,IF(Q266=79%,N266*O266*P266*F!$B$79,IF(Q266=80%,N266*O266*P266*F!$B$80,IF(Q266=81%,N266*O266*P266*F!$B$81,IF(Q266=82%,N266*O266*P266*F!$B$82,IF(Q266=83%,N266*O266*P266*F!$B$83,IF(Q266=84%,N266*O266*P266*F!$B$84,IF(Q266=85%,N266*O266*P266*F!$B$85,IF(Q266=86%,N266*O266*P266*F!$B$86,IF(Q266=87%,N266*O266*P266*F!$B$87,IF(Q266=88%,N266*O266*P266*F!$B$88,IF(Q266=89%,N266*O266*P266*F!$B$89,IF(Q266=90%,N266*O266*P266*F!$B$90,IF(Q266=91%,N266*O266*P266*F!$B$91,IF(Q266=92%,N266*O266*P266*F!$B$92,IF(Q266=93%,N266*O266*P266*F!$B$93,IF(Q266=94%,N266*O266*P266*F!$B$94,IF(Q266=95%,N266*O266*P266*F!$B$95,IF(Q266=96%,N266*O266*P266*F!$B$96,IF(Q266=97%,N266*O266*P266*F!$B$97,IF(Q266=98%,N266*O266*P266*F!$B$98,IF(Q266=99%,N266*O266*P266*F!$B$99,IF(Q266&gt;99%,N266*O266*P266*F!$B$100,))))))))))))))))))))))))))))))))))))))))))))))))))))))))+IF(U266&lt;30%,0,IF(U266&lt;35%,R266*S266*T266*F!$B$33,IF(U266&lt;40%,R266*S266*T266*F!$B$38,IF(U266&lt;45%,R266*S266*T266*F!$B$43,IF(U266&lt;50%,R266*S266*T266*F!$B$48,IF(U266=50%,R266*S266*T266*F!$B$50,IF(U266=51%,R266*S266*T266*F!$B$51,IF(U266=52%,R266*S266*T266*F!$B$52,IF(U266=53%,R266*S266*T266*F!$B$53,IF(U266=54%,R266*S266*T266*F!$B$54,IF(U266=55%,R266*S266*T266*F!$B$55,IF(U266=56%,R266*S266*T266*F!$B$56,IF(U266=57%,R266*S266*T266*F!$B$57,IF(U266=58%,R266*S266*T266*F!$B$58,IF(U266=59%,R266*S266*T266*F!$B$59,IF(U266=60%,R266*S266*T266*F!$B$60,IF(U266=61%,R266*S266*T266*F!$B$61,IF(U266=62%,R266*S266*T266*F!$B$62,IF(U266=63%,R266*S266*T266*F!$B$63,IF(U266=64%,R266*S266*T266*F!$B$64,IF(U266=65%,R266*S266*T266*F!$B$65,IF(U266=66%,R266*S266*T266*F!$B$66,IF(U266=67%,R266*S266*T266*F!$B$67,IF(U266=68%,R266*S266*T266*F!$B$68,IF(U266=69%,R266*S266*T266*F!$B$69,IF(U266=70%,R266*S266*T266*F!$B$70,IF(U266=71%,R266*S266*T266*F!$B$71,IF(U266=72%,R266*S266*T266*F!$B$72,IF(U266=73%,R266*S266*T266*F!$B$73,IF(U266=74%,R266*S266*T266*F!$B$74,IF(U266=75%,R266*S266*T266*F!$B$75,IF(U266=76%,R266*S266*T266*F!$B$76,IF(U266=77%,R266*S266*T266*F!$B$77,IF(U266=78%,R266*S266*T266*F!$B$78,IF(U266=79%,R266*S266*T266*F!$B$79,IF(U266=80%,R266*S266*T266*F!$B$80,IF(U266=81%,R266*S266*T266*F!$B$81,IF(U266=82%,R266*S266*T266*F!$B$82,IF(U266=83%,R266*S266*T266*F!$B$83,IF(U266=84%,R266*S266*T266*F!$B$84,IF(U266=85%,R266*S266*T266*F!$B$85,IF(U266=86%,R266*S266*T266*F!$B$86,IF(U266=87%,R266*S266*T266*F!$B$87,IF(U266=88%,R266*S266*T266*F!$B$88,IF(U266=89%,R266*S266*T266*F!$B$89,IF(U266=90%,R266*S266*T266*F!$B$90,IF(U266=91%,R266*S266*T266*F!$B$91,IF(U266=92%,R266*S266*T266*F!$B$92,IF(U266=93%,R266*S266*T266*F!$B$93,IF(U266=94%,R266*S266*T266*F!$B$94,IF(U266=95%,R266*S266*T266*F!$B$95,IF(U266=96%,R266*S266*T266*F!$B$96,IF(U266=97%,R266*S266*T266*F!$B$97,IF(U266=98%,R266*S266*T266*F!$B$98,IF(U266=99%,R266*S266*T266*F!$B$99,IF(U266&gt;99%,R266*S266*T266*F!$B$100)))))))))))))))))))))))))))))))))))))))))))))))))))))))))*IF(ISNUMBER(E266),E266,1)*IF(ISNUMBER(D266),D266,1)</f>
        <v>0</v>
      </c>
      <c r="AA266" s="33">
        <f>G266*H266+K266*L266+O266*P266+S266*T266</f>
        <v>0</v>
      </c>
      <c r="AB266" s="35">
        <f>(H266*(IF(I266&lt;45%,0.5,IF(I266&lt;55%,0.8,IF(I266&lt;65%,0.9,IF(I266&lt;75%,1,IF(I266&lt;85%,1.1,1.2))))))+L266*(IF(M266&lt;45%,0.5,IF(M266&lt;55%,0.8,IF(M266&lt;65%,0.9,IF(M266&lt;75%,1,IF(M266&lt;85%,1.1,1.2))))))+P266*(IF(Q266&lt;45%,0.5,IF(Q266&lt;55%,0.8,IF(Q266&lt;65%,0.9,IF(Q266&lt;75%,1,IF(Q266&lt;85%,1.1,1.2))))))+T266*(IF(U266&lt;45%,0.5,IF(U266&lt;55%,0.8,IF(U266&lt;65%,0.9,IF(U266&lt;75%,1,IF(U266&lt;85%,1.1,1.2)))))))*IF(D266&gt;=0.8,6,IF(D266&lt;=0.4,1.5,3))</f>
        <v>0</v>
      </c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</row>
    <row r="267" spans="1:62" x14ac:dyDescent="0.25">
      <c r="A267" s="1129"/>
      <c r="B267" s="156" t="str">
        <f t="shared" ref="B267:E267" si="575">IF(B205="","",B205)</f>
        <v/>
      </c>
      <c r="C267" s="158" t="str">
        <f t="shared" si="575"/>
        <v/>
      </c>
      <c r="D267" s="63">
        <f t="shared" si="569"/>
        <v>0</v>
      </c>
      <c r="E267" s="83" t="str">
        <f t="shared" si="575"/>
        <v/>
      </c>
      <c r="F267" s="81"/>
      <c r="G267" s="96"/>
      <c r="H267" s="96"/>
      <c r="I267" s="82">
        <f t="shared" si="564"/>
        <v>0</v>
      </c>
      <c r="J267" s="81"/>
      <c r="K267" s="96"/>
      <c r="L267" s="96"/>
      <c r="M267" s="104">
        <f t="shared" si="565"/>
        <v>0</v>
      </c>
      <c r="N267" s="81"/>
      <c r="O267" s="96"/>
      <c r="P267" s="96"/>
      <c r="Q267" s="82">
        <f t="shared" si="566"/>
        <v>0</v>
      </c>
      <c r="R267" s="81"/>
      <c r="S267" s="96"/>
      <c r="T267" s="96"/>
      <c r="U267" s="104">
        <f t="shared" si="567"/>
        <v>0</v>
      </c>
      <c r="V267" s="128">
        <f t="shared" si="570"/>
        <v>0</v>
      </c>
      <c r="W267" s="44">
        <f t="shared" si="573"/>
        <v>0</v>
      </c>
      <c r="X267" s="45">
        <f t="shared" ref="X267" si="576">ROUND(IFERROR((W267/(Y267*IF(ISNUMBER(E267),E267,1))),0),2)</f>
        <v>0</v>
      </c>
      <c r="Y267" s="90" t="str">
        <f t="shared" si="538"/>
        <v/>
      </c>
      <c r="Z267" s="127">
        <f>(IF(I267&lt;30%,0,IF(I267&lt;35%,F267*G267*H267*F!$B$33,IF(I267&lt;40%,F267*G267*H267*F!$B$38,IF(I267&lt;45%,F267*G267*H267*F!$B$43,IF(I267&lt;50%,F267*G267*H267*F!$B$48,IF(I267=50%,F267*G267*H267*F!$B$50,IF(I267=51%,F267*G267*H267*F!$B$51,IF(I267=52%,F267*G267*H267*F!$B$52,IF(I267=53%,F267*G267*H267*F!$B$53,IF(I267=54%,F267*G267*H267*F!$B$54,IF(I267=55%,F267*G267*H267*F!$B$55,IF(I267=56%,F267*G267*H267*F!$B$56,IF(I267=57%,F267*G267*H267*F!$B$57,IF(I267=58%,F267*G267*H267*F!$B$58,IF(I267=59%,F267*G267*H267*F!$B$59,IF(I267=60%,F267*G267*H267*F!$B$60,IF(I267=61%,F267*G267*H267*F!$B$61,IF(I267=62%,F267*G267*H267*F!$B$62,IF(I267=63%,F267*G267*H267*F!$B$63,IF(I267=64%,F267*G267*H267*F!$B$64,IF(I267=65%,F267*G267*H267*F!$B$65,IF(I267=66%,F267*G267*H267*F!$B$66,IF(I267=67%,F267*G267*H267*F!$B$67,IF(I267=68%,F267*G267*H267*F!$B$68,IF(I267=69%,F267*G267*H267*F!$B$69,IF(I267=70%,F267*G267*H267*F!$B$70,IF(I267=71%,F267*G267*H267*F!$B$71,IF(I267=72%,F267*G267*H267*F!$B$72,IF(I267=73%,F267*G267*H267*F!$B$73,IF(I267=74%,F267*G267*H267*F!$B$74,IF(I267=75%,F267*G267*H267*F!$B$75,IF(I267=76%,F267*G267*H267*F!$B$76,IF(I267=77%,F267*G267*H267*F!$B$77,IF(I267=78%,F267*G267*H267*F!$B$78,IF(I267=79%,F267*G267*H267*F!$B$79,IF(I267=80%,F267*G267*H267*F!$B$80,IF(I267=81%,F267*G267*H267*F!$B$81,IF(I267=82%,F267*G267*H267*F!$B$82,IF(I267=83%,F267*G267*H267*F!$B$83,IF(I267=84%,F267*G267*H267*F!$B$84,IF(I267=85%,F267*G267*H267*F!$B$85,IF(I267=86%,F267*G267*H267*F!$B$86,IF(I267=87%,F267*G267*H267*F!$B$87,IF(I267=88%,F267*G267*H267*F!$B$88,IF(I267=89%,F267*G267*H267*F!$B$89,IF(I267=90%,F267*G267*H267*F!$B$90,IF(I267=91%,F267*G267*H267*F!$B$91,IF(I267=92%,F267*G267*H267*F!$B$92,IF(I267=93%,F267*G267*H267*F!$B$93,IF(I267=94%,F267*G267*H267*F!$B$94,IF(I267=95%,F267*G267*H267*F!$B$95,IF(I267=96%,F267*G267*H267*F!$B$96,IF(I267=97%,F267*G267*H267*F!$B$97,IF(I267=98%,F267*G267*H267*F!$B$98,IF(I267=99%,F267*G267*H267*F!$B$99,IF(I267&gt;99%,F267*G267*H267*F!$B$100,))))))))))))))))))))))))))))))))))))))))))))))))))))))))+IF(M267&lt;30%,0,IF(M267&lt;35%,J267*K267*L267*F!$B$33,IF(M267&lt;40%,J267*K267*L267*F!$B$38,IF(M267&lt;45%,J267*K267*L267*F!$B$43,IF(M267&lt;50%,J267*K267*L267*F!$B$48,IF(M267=50%,J267*K267*L267*F!$B$50,IF(M267=51%,J267*K267*L267*F!$B$51,IF(M267=52%,J267*K267*L267*F!$B$52,IF(M267=53%,J267*K267*L267*F!$B$53,IF(M267=54%,J267*K267*L267*F!$B$54,IF(M267=55%,J267*K267*L267*F!$B$55,IF(M267=56%,J267*K267*L267*F!$B$56,IF(M267=57%,J267*K267*L267*F!$B$57,IF(M267=58%,J267*K267*L267*F!$B$58,IF(M267=59%,J267*K267*L267*F!$B$59,IF(M267=60%,J267*K267*L267*F!$B$60,IF(M267=61%,J267*K267*L267*F!$B$61,IF(M267=62%,J267*K267*L267*F!$B$62,IF(M267=63%,J267*K267*L267*F!$B$63,IF(M267=64%,J267*K267*L267*F!$B$64,IF(M267=65%,J267*K267*L267*F!$B$65,IF(M267=66%,J267*K267*L267*F!$B$66,IF(M267=67%,J267*K267*L267*F!$B$67,IF(M267=68%,J267*K267*L267*F!$B$68,IF(M267=69%,J267*K267*L267*F!$B$69,IF(M267=70%,J267*K267*L267*F!$B$70,IF(M267=71%,J267*K267*L267*F!$B$71,IF(M267=72%,J267*K267*L267*F!$B$72,IF(M267=73%,J267*K267*L267*F!$B$73,IF(M267=74%,J267*K267*L267*F!$B$74,IF(M267=75%,J267*K267*L267*F!$B$75,IF(M267=76%,J267*K267*L267*F!$B$76,IF(M267=77%,J267*K267*L267*F!$B$77,IF(M267=78%,J267*K267*L267*F!$B$78,IF(M267=79%,J267*K267*L267*F!$B$79,IF(M267=80%,J267*K267*L267*F!$B$80,IF(M267=81%,J267*K267*L267*F!$B$81,IF(M267=82%,J267*K267*L267*F!$B$82,IF(M267=83%,J267*K267*L267*F!$B$83,IF(M267=84%,J267*K267*L267*F!$B$84,IF(M267=85%,J267*K267*L267*F!$B$85,IF(M267=86%,J267*K267*L267*F!$B$86,IF(M267=87%,J267*K267*L267*F!$B$87,IF(M267=88%,J267*K267*L267*F!$B$88,IF(M267=89%,J267*K267*L267*F!$B$89,IF(M267=90%,J267*K267*L267*F!$B$90,IF(M267=91%,J267*K267*L267*F!$B$91,IF(M267=92%,J267*K267*L267*F!$B$92,IF(M267=93%,J267*K267*L267*F!$B$93,IF(M267=94%,J267*K267*L267*F!$B$94,IF(M267=95%,J267*K267*L267*F!$B$95,IF(M267=96%,J267*K267*L267*F!$B$96,IF(M267=97%,J267*K267*L267*F!$B$97,IF(M267=98%,J267*K267*L267*F!$B$98,IF(M267=99%,J267*K267*L267*F!$B$99,IF(M267&gt;99%,J267*K267*L267*F!$B$100,))))))))))))))))))))))))))))))))))))))))))))))))))))))))+IF(Q267&lt;30%,0,IF(Q267&lt;35%,N267*O267*P267*F!$B$33,IF(Q267&lt;40%,N267*O267*P267*F!$B$38,IF(Q267&lt;45%,N267*O267*P267*F!$B$43,IF(Q267&lt;50%,N267*O267*P267*F!$B$48,IF(Q267=50%,N267*O267*P267*F!$B$50,IF(Q267=51%,N267*O267*P267*F!$B$51,IF(Q267=52%,N267*O267*P267*F!$B$52,IF(Q267=53%,N267*O267*P267*F!$B$53,IF(Q267=54%,N267*O267*P267*F!$B$54,IF(Q267=55%,N267*O267*P267*F!$B$55,IF(Q267=56%,N267*O267*P267*F!$B$56,IF(Q267=57%,N267*O267*P267*F!$B$57,IF(Q267=58%,N267*O267*P267*F!$B$58,IF(Q267=59%,N267*O267*P267*F!$B$59,IF(Q267=60%,N267*O267*P267*F!$B$60,IF(Q267=61%,N267*O267*P267*F!$B$61,IF(Q267=62%,N267*O267*P267*F!$B$62,IF(Q267=63%,N267*O267*P267*F!$B$63,IF(Q267=64%,N267*O267*P267*F!$B$64,IF(Q267=65%,N267*O267*P267*F!$B$65,IF(Q267=66%,N267*O267*P267*F!$B$66,IF(Q267=67%,N267*O267*P267*F!$B$67,IF(Q267=68%,N267*O267*P267*F!$B$68,IF(Q267=69%,N267*O267*P267*F!$B$69,IF(Q267=70%,N267*O267*P267*F!$B$70,IF(Q267=71%,N267*O267*P267*F!$B$71,IF(Q267=72%,N267*O267*P267*F!$B$72,IF(Q267=73%,N267*O267*P267*F!$B$73,IF(Q267=74%,N267*O267*P267*F!$B$74,IF(Q267=75%,N267*O267*P267*F!$B$75,IF(Q267=76%,N267*O267*P267*F!$B$76,IF(Q267=77%,N267*O267*P267*F!$B$77,IF(Q267=78%,N267*O267*P267*F!$B$78,IF(Q267=79%,N267*O267*P267*F!$B$79,IF(Q267=80%,N267*O267*P267*F!$B$80,IF(Q267=81%,N267*O267*P267*F!$B$81,IF(Q267=82%,N267*O267*P267*F!$B$82,IF(Q267=83%,N267*O267*P267*F!$B$83,IF(Q267=84%,N267*O267*P267*F!$B$84,IF(Q267=85%,N267*O267*P267*F!$B$85,IF(Q267=86%,N267*O267*P267*F!$B$86,IF(Q267=87%,N267*O267*P267*F!$B$87,IF(Q267=88%,N267*O267*P267*F!$B$88,IF(Q267=89%,N267*O267*P267*F!$B$89,IF(Q267=90%,N267*O267*P267*F!$B$90,IF(Q267=91%,N267*O267*P267*F!$B$91,IF(Q267=92%,N267*O267*P267*F!$B$92,IF(Q267=93%,N267*O267*P267*F!$B$93,IF(Q267=94%,N267*O267*P267*F!$B$94,IF(Q267=95%,N267*O267*P267*F!$B$95,IF(Q267=96%,N267*O267*P267*F!$B$96,IF(Q267=97%,N267*O267*P267*F!$B$97,IF(Q267=98%,N267*O267*P267*F!$B$98,IF(Q267=99%,N267*O267*P267*F!$B$99,IF(Q267&gt;99%,N267*O267*P267*F!$B$100,))))))))))))))))))))))))))))))))))))))))))))))))))))))))+IF(U267&lt;30%,0,IF(U267&lt;35%,R267*S267*T267*F!$B$33,IF(U267&lt;40%,R267*S267*T267*F!$B$38,IF(U267&lt;45%,R267*S267*T267*F!$B$43,IF(U267&lt;50%,R267*S267*T267*F!$B$48,IF(U267=50%,R267*S267*T267*F!$B$50,IF(U267=51%,R267*S267*T267*F!$B$51,IF(U267=52%,R267*S267*T267*F!$B$52,IF(U267=53%,R267*S267*T267*F!$B$53,IF(U267=54%,R267*S267*T267*F!$B$54,IF(U267=55%,R267*S267*T267*F!$B$55,IF(U267=56%,R267*S267*T267*F!$B$56,IF(U267=57%,R267*S267*T267*F!$B$57,IF(U267=58%,R267*S267*T267*F!$B$58,IF(U267=59%,R267*S267*T267*F!$B$59,IF(U267=60%,R267*S267*T267*F!$B$60,IF(U267=61%,R267*S267*T267*F!$B$61,IF(U267=62%,R267*S267*T267*F!$B$62,IF(U267=63%,R267*S267*T267*F!$B$63,IF(U267=64%,R267*S267*T267*F!$B$64,IF(U267=65%,R267*S267*T267*F!$B$65,IF(U267=66%,R267*S267*T267*F!$B$66,IF(U267=67%,R267*S267*T267*F!$B$67,IF(U267=68%,R267*S267*T267*F!$B$68,IF(U267=69%,R267*S267*T267*F!$B$69,IF(U267=70%,R267*S267*T267*F!$B$70,IF(U267=71%,R267*S267*T267*F!$B$71,IF(U267=72%,R267*S267*T267*F!$B$72,IF(U267=73%,R267*S267*T267*F!$B$73,IF(U267=74%,R267*S267*T267*F!$B$74,IF(U267=75%,R267*S267*T267*F!$B$75,IF(U267=76%,R267*S267*T267*F!$B$76,IF(U267=77%,R267*S267*T267*F!$B$77,IF(U267=78%,R267*S267*T267*F!$B$78,IF(U267=79%,R267*S267*T267*F!$B$79,IF(U267=80%,R267*S267*T267*F!$B$80,IF(U267=81%,R267*S267*T267*F!$B$81,IF(U267=82%,R267*S267*T267*F!$B$82,IF(U267=83%,R267*S267*T267*F!$B$83,IF(U267=84%,R267*S267*T267*F!$B$84,IF(U267=85%,R267*S267*T267*F!$B$85,IF(U267=86%,R267*S267*T267*F!$B$86,IF(U267=87%,R267*S267*T267*F!$B$87,IF(U267=88%,R267*S267*T267*F!$B$88,IF(U267=89%,R267*S267*T267*F!$B$89,IF(U267=90%,R267*S267*T267*F!$B$90,IF(U267=91%,R267*S267*T267*F!$B$91,IF(U267=92%,R267*S267*T267*F!$B$92,IF(U267=93%,R267*S267*T267*F!$B$93,IF(U267=94%,R267*S267*T267*F!$B$94,IF(U267=95%,R267*S267*T267*F!$B$95,IF(U267=96%,R267*S267*T267*F!$B$96,IF(U267=97%,R267*S267*T267*F!$B$97,IF(U267=98%,R267*S267*T267*F!$B$98,IF(U267=99%,R267*S267*T267*F!$B$99,IF(U267&gt;99%,R267*S267*T267*F!$B$100)))))))))))))))))))))))))))))))))))))))))))))))))))))))))*IF(ISNUMBER(E267),E267,1)*IF(ISNUMBER(D267),D267,1)</f>
        <v>0</v>
      </c>
      <c r="AA267" s="127">
        <f>G267*H267+K267*L267+O267*P267+S267*T267</f>
        <v>0</v>
      </c>
      <c r="AB267" s="46">
        <f>(H267*(IF(I267&lt;45%,0.5,IF(I267&lt;55%,0.8,IF(I267&lt;65%,0.9,IF(I267&lt;75%,1,IF(I267&lt;85%,1.1,1.2))))))+L267*(IF(M267&lt;45%,0.5,IF(M267&lt;55%,0.8,IF(M267&lt;65%,0.9,IF(M267&lt;75%,1,IF(M267&lt;85%,1.1,1.2))))))+P267*(IF(Q267&lt;45%,0.5,IF(Q267&lt;55%,0.8,IF(Q267&lt;65%,0.9,IF(Q267&lt;75%,1,IF(Q267&lt;85%,1.1,1.2))))))+T267*(IF(U267&lt;45%,0.5,IF(U267&lt;55%,0.8,IF(U267&lt;65%,0.9,IF(U267&lt;75%,1,IF(U267&lt;85%,1.1,1.2)))))))*IF(D267&gt;=0.8,6,IF(D267&lt;=0.4,1.5,3))</f>
        <v>0</v>
      </c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  <c r="AY267" s="11"/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</row>
    <row r="268" spans="1:62" x14ac:dyDescent="0.25">
      <c r="A268" s="1129"/>
      <c r="B268" s="156"/>
      <c r="C268" s="158"/>
      <c r="D268" s="134">
        <f>ROUND(IFERROR((D263*(G263*H263+K263*L263+O263*P263+S263*T263)+D264*(G264*H264+K264*L264+O264*P264+S264*T264)+D265*(G265*H265+K265*L265+O265*P265+S265*T265)+D266*(G266*H266+K266*L266+O266*P266+S266*T266)+D267*(G267*H267+K267*L267+O267*P267+S267*T267))/((G263*H263+K263*L263+O263*P263+S263*T263)+(G264*H264+K264*L264+O264*P264+S264*T264)+(G265*H265+K265*L265+O265*P265+S265*T265)+(G266*H266+K266*L266+O266*P266+S266*T266)+(G267*H267+K267*L267+O267*P267+S267*T267)),0),3)</f>
        <v>0</v>
      </c>
      <c r="E268" s="83"/>
      <c r="F268" s="79" t="str">
        <f t="shared" ref="F268" si="577">IF(I268&lt;&gt;0,(IFERROR(IF($Y268&gt;15,MROUND($Y268*I268,0.5),MROUND($Y268*I268,0.1)),)),"")</f>
        <v/>
      </c>
      <c r="G268" s="94"/>
      <c r="H268" s="94"/>
      <c r="I268" s="70"/>
      <c r="J268" s="79" t="str">
        <f t="shared" ref="J268" si="578">IF(M268&lt;&gt;0,(IFERROR(IF($Y268&gt;15,MROUND($Y268*M268,0.5),MROUND($Y268*M268,0.1)),)),"")</f>
        <v/>
      </c>
      <c r="K268" s="94"/>
      <c r="L268" s="94"/>
      <c r="M268" s="71"/>
      <c r="N268" s="79" t="str">
        <f t="shared" ref="N268" si="579">IF(Q268&lt;&gt;0,(IFERROR(IF($Y268&gt;15,MROUND($Y268*Q268,0.5),MROUND($Y268*Q268,0.1)),)),"")</f>
        <v/>
      </c>
      <c r="O268" s="94"/>
      <c r="P268" s="94"/>
      <c r="Q268" s="70"/>
      <c r="R268" s="79" t="str">
        <f t="shared" ref="R268" si="580">IF(U268&lt;&gt;0,(IFERROR(IF($Y268&gt;15,MROUND($Y268*U268,0.5),MROUND($Y268*U268,0.1)),)),"")</f>
        <v/>
      </c>
      <c r="S268" s="94"/>
      <c r="T268" s="94"/>
      <c r="U268" s="71"/>
      <c r="V268" s="122">
        <f>SUM(V263:V267)</f>
        <v>0</v>
      </c>
      <c r="W268" s="117">
        <f>IFERROR(V268/AA268,0)</f>
        <v>0</v>
      </c>
      <c r="X268" s="118">
        <f>ROUND(IFERROR((D263*(I263*G263*H263+M263*K263*L263+Q263*O263*P263+U263*S263*T263)+D264*(I264*G264*H264+M264*K264*L264+Q264*O264*P264+U264*S264*T264)+D265*(I265*G265*H265+M265*K265*L265+Q265*O265*P265+U265*S265*T265)+D266*(I266*G266*H266+M266*K266*L266+Q266*O266*P266+U266*S266*T266)+D267*(I267*G267*H267+M267*K267*L267+Q267*O267*P267+U267*S267*T267))/(D263*(G263*H263+K263*L263+O263*P263+S263*T263)+D264*(G264*H264+K264*L264+O264*P264+S264*T264)+D265*(G265*H265+K265*L265+O265*P265+S265*T265)+D266*(G266*H266+K266*L266+O266*P266+S266*T266)+D267*(G267*H267+K267*L267+O267*P267+S267*T267)),0),2)</f>
        <v>0</v>
      </c>
      <c r="Y268" s="117"/>
      <c r="Z268" s="117">
        <f>SUM(Z263:Z267)</f>
        <v>0</v>
      </c>
      <c r="AA268" s="117">
        <f>SUM(AA263:AA267)</f>
        <v>0</v>
      </c>
      <c r="AB268" s="119">
        <f>IF(SUM(AB263:AB267)=0,TIME(,0,),TIME(,SUM(AB263:AB267)+30,))</f>
        <v>0</v>
      </c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  <c r="AP268" s="11"/>
      <c r="AQ268" s="11"/>
      <c r="AR268" s="11"/>
      <c r="AS268" s="11"/>
      <c r="AT268" s="11"/>
      <c r="AU268" s="11"/>
      <c r="AV268" s="11"/>
      <c r="AW268" s="11"/>
      <c r="AX268" s="11"/>
      <c r="AY268" s="11"/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</row>
    <row r="269" spans="1:62" x14ac:dyDescent="0.25">
      <c r="A269" s="1129"/>
      <c r="B269" s="156" t="str">
        <f t="shared" ref="B269:E269" si="581">IF(B207="","",B207)</f>
        <v/>
      </c>
      <c r="C269" s="158" t="str">
        <f t="shared" si="581"/>
        <v/>
      </c>
      <c r="D269" s="63">
        <f>D207</f>
        <v>0</v>
      </c>
      <c r="E269" s="83" t="str">
        <f t="shared" si="581"/>
        <v/>
      </c>
      <c r="F269" s="81"/>
      <c r="G269" s="96"/>
      <c r="H269" s="96"/>
      <c r="I269" s="82">
        <f t="shared" ref="I269:I273" si="582">IFERROR(ROUND(F269/$Y269,2),)</f>
        <v>0</v>
      </c>
      <c r="J269" s="81"/>
      <c r="K269" s="96"/>
      <c r="L269" s="96"/>
      <c r="M269" s="104">
        <f t="shared" ref="M269:M273" si="583">IFERROR(ROUND(J269/$Y269,2),)</f>
        <v>0</v>
      </c>
      <c r="N269" s="81"/>
      <c r="O269" s="96"/>
      <c r="P269" s="96"/>
      <c r="Q269" s="82">
        <f t="shared" ref="Q269:Q273" si="584">IFERROR(ROUND(N269/$Y269,2),)</f>
        <v>0</v>
      </c>
      <c r="R269" s="81"/>
      <c r="S269" s="96"/>
      <c r="T269" s="96"/>
      <c r="U269" s="104">
        <f t="shared" ref="U269:U273" si="585">IFERROR(ROUND(R269/$Y269,2),)</f>
        <v>0</v>
      </c>
      <c r="V269" s="128">
        <f>(IF(ISNUMBER(F269),F269,1)*G269*H269+IF(ISNUMBER(J269),J269,1)*K269*L269+IF(ISNUMBER(N269),N269,1)*O269*P269+IF(ISNUMBER(R269),R269,1)*S269*T269)*IF(ISNUMBER(E269),E269,1)</f>
        <v>0</v>
      </c>
      <c r="W269" s="44">
        <f>IFERROR((IF(ISNUMBER(F269),F269,1)*G269*H269+IF(ISNUMBER(J269),J269,1)*K269*L269+IF(ISNUMBER(N269),N269,1)*O269*P269+IF(ISNUMBER(R269),R269,1)*S269*T269)*IF(ISNUMBER(E269),E269,1)/(G269*H269+K269*L269+O269*P269+S269*T269),0)</f>
        <v>0</v>
      </c>
      <c r="X269" s="45">
        <f>ROUND(IFERROR((W269/(Y269*IF(ISNUMBER(E269),E269,1))),0),2)</f>
        <v>0</v>
      </c>
      <c r="Y269" s="90" t="str">
        <f t="shared" si="538"/>
        <v/>
      </c>
      <c r="Z269" s="127">
        <f>(IF(I269&lt;30%,0,IF(I269&lt;35%,F269*G269*H269*F!$B$33,IF(I269&lt;40%,F269*G269*H269*F!$B$38,IF(I269&lt;45%,F269*G269*H269*F!$B$43,IF(I269&lt;50%,F269*G269*H269*F!$B$48,IF(I269=50%,F269*G269*H269*F!$B$50,IF(I269=51%,F269*G269*H269*F!$B$51,IF(I269=52%,F269*G269*H269*F!$B$52,IF(I269=53%,F269*G269*H269*F!$B$53,IF(I269=54%,F269*G269*H269*F!$B$54,IF(I269=55%,F269*G269*H269*F!$B$55,IF(I269=56%,F269*G269*H269*F!$B$56,IF(I269=57%,F269*G269*H269*F!$B$57,IF(I269=58%,F269*G269*H269*F!$B$58,IF(I269=59%,F269*G269*H269*F!$B$59,IF(I269=60%,F269*G269*H269*F!$B$60,IF(I269=61%,F269*G269*H269*F!$B$61,IF(I269=62%,F269*G269*H269*F!$B$62,IF(I269=63%,F269*G269*H269*F!$B$63,IF(I269=64%,F269*G269*H269*F!$B$64,IF(I269=65%,F269*G269*H269*F!$B$65,IF(I269=66%,F269*G269*H269*F!$B$66,IF(I269=67%,F269*G269*H269*F!$B$67,IF(I269=68%,F269*G269*H269*F!$B$68,IF(I269=69%,F269*G269*H269*F!$B$69,IF(I269=70%,F269*G269*H269*F!$B$70,IF(I269=71%,F269*G269*H269*F!$B$71,IF(I269=72%,F269*G269*H269*F!$B$72,IF(I269=73%,F269*G269*H269*F!$B$73,IF(I269=74%,F269*G269*H269*F!$B$74,IF(I269=75%,F269*G269*H269*F!$B$75,IF(I269=76%,F269*G269*H269*F!$B$76,IF(I269=77%,F269*G269*H269*F!$B$77,IF(I269=78%,F269*G269*H269*F!$B$78,IF(I269=79%,F269*G269*H269*F!$B$79,IF(I269=80%,F269*G269*H269*F!$B$80,IF(I269=81%,F269*G269*H269*F!$B$81,IF(I269=82%,F269*G269*H269*F!$B$82,IF(I269=83%,F269*G269*H269*F!$B$83,IF(I269=84%,F269*G269*H269*F!$B$84,IF(I269=85%,F269*G269*H269*F!$B$85,IF(I269=86%,F269*G269*H269*F!$B$86,IF(I269=87%,F269*G269*H269*F!$B$87,IF(I269=88%,F269*G269*H269*F!$B$88,IF(I269=89%,F269*G269*H269*F!$B$89,IF(I269=90%,F269*G269*H269*F!$B$90,IF(I269=91%,F269*G269*H269*F!$B$91,IF(I269=92%,F269*G269*H269*F!$B$92,IF(I269=93%,F269*G269*H269*F!$B$93,IF(I269=94%,F269*G269*H269*F!$B$94,IF(I269=95%,F269*G269*H269*F!$B$95,IF(I269=96%,F269*G269*H269*F!$B$96,IF(I269=97%,F269*G269*H269*F!$B$97,IF(I269=98%,F269*G269*H269*F!$B$98,IF(I269=99%,F269*G269*H269*F!$B$99,IF(I269&gt;99%,F269*G269*H269*F!$B$100,))))))))))))))))))))))))))))))))))))))))))))))))))))))))+IF(M269&lt;30%,0,IF(M269&lt;35%,J269*K269*L269*F!$B$33,IF(M269&lt;40%,J269*K269*L269*F!$B$38,IF(M269&lt;45%,J269*K269*L269*F!$B$43,IF(M269&lt;50%,J269*K269*L269*F!$B$48,IF(M269=50%,J269*K269*L269*F!$B$50,IF(M269=51%,J269*K269*L269*F!$B$51,IF(M269=52%,J269*K269*L269*F!$B$52,IF(M269=53%,J269*K269*L269*F!$B$53,IF(M269=54%,J269*K269*L269*F!$B$54,IF(M269=55%,J269*K269*L269*F!$B$55,IF(M269=56%,J269*K269*L269*F!$B$56,IF(M269=57%,J269*K269*L269*F!$B$57,IF(M269=58%,J269*K269*L269*F!$B$58,IF(M269=59%,J269*K269*L269*F!$B$59,IF(M269=60%,J269*K269*L269*F!$B$60,IF(M269=61%,J269*K269*L269*F!$B$61,IF(M269=62%,J269*K269*L269*F!$B$62,IF(M269=63%,J269*K269*L269*F!$B$63,IF(M269=64%,J269*K269*L269*F!$B$64,IF(M269=65%,J269*K269*L269*F!$B$65,IF(M269=66%,J269*K269*L269*F!$B$66,IF(M269=67%,J269*K269*L269*F!$B$67,IF(M269=68%,J269*K269*L269*F!$B$68,IF(M269=69%,J269*K269*L269*F!$B$69,IF(M269=70%,J269*K269*L269*F!$B$70,IF(M269=71%,J269*K269*L269*F!$B$71,IF(M269=72%,J269*K269*L269*F!$B$72,IF(M269=73%,J269*K269*L269*F!$B$73,IF(M269=74%,J269*K269*L269*F!$B$74,IF(M269=75%,J269*K269*L269*F!$B$75,IF(M269=76%,J269*K269*L269*F!$B$76,IF(M269=77%,J269*K269*L269*F!$B$77,IF(M269=78%,J269*K269*L269*F!$B$78,IF(M269=79%,J269*K269*L269*F!$B$79,IF(M269=80%,J269*K269*L269*F!$B$80,IF(M269=81%,J269*K269*L269*F!$B$81,IF(M269=82%,J269*K269*L269*F!$B$82,IF(M269=83%,J269*K269*L269*F!$B$83,IF(M269=84%,J269*K269*L269*F!$B$84,IF(M269=85%,J269*K269*L269*F!$B$85,IF(M269=86%,J269*K269*L269*F!$B$86,IF(M269=87%,J269*K269*L269*F!$B$87,IF(M269=88%,J269*K269*L269*F!$B$88,IF(M269=89%,J269*K269*L269*F!$B$89,IF(M269=90%,J269*K269*L269*F!$B$90,IF(M269=91%,J269*K269*L269*F!$B$91,IF(M269=92%,J269*K269*L269*F!$B$92,IF(M269=93%,J269*K269*L269*F!$B$93,IF(M269=94%,J269*K269*L269*F!$B$94,IF(M269=95%,J269*K269*L269*F!$B$95,IF(M269=96%,J269*K269*L269*F!$B$96,IF(M269=97%,J269*K269*L269*F!$B$97,IF(M269=98%,J269*K269*L269*F!$B$98,IF(M269=99%,J269*K269*L269*F!$B$99,IF(M269&gt;99%,J269*K269*L269*F!$B$100,))))))))))))))))))))))))))))))))))))))))))))))))))))))))+IF(Q269&lt;30%,0,IF(Q269&lt;35%,N269*O269*P269*F!$B$33,IF(Q269&lt;40%,N269*O269*P269*F!$B$38,IF(Q269&lt;45%,N269*O269*P269*F!$B$43,IF(Q269&lt;50%,N269*O269*P269*F!$B$48,IF(Q269=50%,N269*O269*P269*F!$B$50,IF(Q269=51%,N269*O269*P269*F!$B$51,IF(Q269=52%,N269*O269*P269*F!$B$52,IF(Q269=53%,N269*O269*P269*F!$B$53,IF(Q269=54%,N269*O269*P269*F!$B$54,IF(Q269=55%,N269*O269*P269*F!$B$55,IF(Q269=56%,N269*O269*P269*F!$B$56,IF(Q269=57%,N269*O269*P269*F!$B$57,IF(Q269=58%,N269*O269*P269*F!$B$58,IF(Q269=59%,N269*O269*P269*F!$B$59,IF(Q269=60%,N269*O269*P269*F!$B$60,IF(Q269=61%,N269*O269*P269*F!$B$61,IF(Q269=62%,N269*O269*P269*F!$B$62,IF(Q269=63%,N269*O269*P269*F!$B$63,IF(Q269=64%,N269*O269*P269*F!$B$64,IF(Q269=65%,N269*O269*P269*F!$B$65,IF(Q269=66%,N269*O269*P269*F!$B$66,IF(Q269=67%,N269*O269*P269*F!$B$67,IF(Q269=68%,N269*O269*P269*F!$B$68,IF(Q269=69%,N269*O269*P269*F!$B$69,IF(Q269=70%,N269*O269*P269*F!$B$70,IF(Q269=71%,N269*O269*P269*F!$B$71,IF(Q269=72%,N269*O269*P269*F!$B$72,IF(Q269=73%,N269*O269*P269*F!$B$73,IF(Q269=74%,N269*O269*P269*F!$B$74,IF(Q269=75%,N269*O269*P269*F!$B$75,IF(Q269=76%,N269*O269*P269*F!$B$76,IF(Q269=77%,N269*O269*P269*F!$B$77,IF(Q269=78%,N269*O269*P269*F!$B$78,IF(Q269=79%,N269*O269*P269*F!$B$79,IF(Q269=80%,N269*O269*P269*F!$B$80,IF(Q269=81%,N269*O269*P269*F!$B$81,IF(Q269=82%,N269*O269*P269*F!$B$82,IF(Q269=83%,N269*O269*P269*F!$B$83,IF(Q269=84%,N269*O269*P269*F!$B$84,IF(Q269=85%,N269*O269*P269*F!$B$85,IF(Q269=86%,N269*O269*P269*F!$B$86,IF(Q269=87%,N269*O269*P269*F!$B$87,IF(Q269=88%,N269*O269*P269*F!$B$88,IF(Q269=89%,N269*O269*P269*F!$B$89,IF(Q269=90%,N269*O269*P269*F!$B$90,IF(Q269=91%,N269*O269*P269*F!$B$91,IF(Q269=92%,N269*O269*P269*F!$B$92,IF(Q269=93%,N269*O269*P269*F!$B$93,IF(Q269=94%,N269*O269*P269*F!$B$94,IF(Q269=95%,N269*O269*P269*F!$B$95,IF(Q269=96%,N269*O269*P269*F!$B$96,IF(Q269=97%,N269*O269*P269*F!$B$97,IF(Q269=98%,N269*O269*P269*F!$B$98,IF(Q269=99%,N269*O269*P269*F!$B$99,IF(Q269&gt;99%,N269*O269*P269*F!$B$100,))))))))))))))))))))))))))))))))))))))))))))))))))))))))+IF(U269&lt;30%,0,IF(U269&lt;35%,R269*S269*T269*F!$B$33,IF(U269&lt;40%,R269*S269*T269*F!$B$38,IF(U269&lt;45%,R269*S269*T269*F!$B$43,IF(U269&lt;50%,R269*S269*T269*F!$B$48,IF(U269=50%,R269*S269*T269*F!$B$50,IF(U269=51%,R269*S269*T269*F!$B$51,IF(U269=52%,R269*S269*T269*F!$B$52,IF(U269=53%,R269*S269*T269*F!$B$53,IF(U269=54%,R269*S269*T269*F!$B$54,IF(U269=55%,R269*S269*T269*F!$B$55,IF(U269=56%,R269*S269*T269*F!$B$56,IF(U269=57%,R269*S269*T269*F!$B$57,IF(U269=58%,R269*S269*T269*F!$B$58,IF(U269=59%,R269*S269*T269*F!$B$59,IF(U269=60%,R269*S269*T269*F!$B$60,IF(U269=61%,R269*S269*T269*F!$B$61,IF(U269=62%,R269*S269*T269*F!$B$62,IF(U269=63%,R269*S269*T269*F!$B$63,IF(U269=64%,R269*S269*T269*F!$B$64,IF(U269=65%,R269*S269*T269*F!$B$65,IF(U269=66%,R269*S269*T269*F!$B$66,IF(U269=67%,R269*S269*T269*F!$B$67,IF(U269=68%,R269*S269*T269*F!$B$68,IF(U269=69%,R269*S269*T269*F!$B$69,IF(U269=70%,R269*S269*T269*F!$B$70,IF(U269=71%,R269*S269*T269*F!$B$71,IF(U269=72%,R269*S269*T269*F!$B$72,IF(U269=73%,R269*S269*T269*F!$B$73,IF(U269=74%,R269*S269*T269*F!$B$74,IF(U269=75%,R269*S269*T269*F!$B$75,IF(U269=76%,R269*S269*T269*F!$B$76,IF(U269=77%,R269*S269*T269*F!$B$77,IF(U269=78%,R269*S269*T269*F!$B$78,IF(U269=79%,R269*S269*T269*F!$B$79,IF(U269=80%,R269*S269*T269*F!$B$80,IF(U269=81%,R269*S269*T269*F!$B$81,IF(U269=82%,R269*S269*T269*F!$B$82,IF(U269=83%,R269*S269*T269*F!$B$83,IF(U269=84%,R269*S269*T269*F!$B$84,IF(U269=85%,R269*S269*T269*F!$B$85,IF(U269=86%,R269*S269*T269*F!$B$86,IF(U269=87%,R269*S269*T269*F!$B$87,IF(U269=88%,R269*S269*T269*F!$B$88,IF(U269=89%,R269*S269*T269*F!$B$89,IF(U269=90%,R269*S269*T269*F!$B$90,IF(U269=91%,R269*S269*T269*F!$B$91,IF(U269=92%,R269*S269*T269*F!$B$92,IF(U269=93%,R269*S269*T269*F!$B$93,IF(U269=94%,R269*S269*T269*F!$B$94,IF(U269=95%,R269*S269*T269*F!$B$95,IF(U269=96%,R269*S269*T269*F!$B$96,IF(U269=97%,R269*S269*T269*F!$B$97,IF(U269=98%,R269*S269*T269*F!$B$98,IF(U269=99%,R269*S269*T269*F!$B$99,IF(U269&gt;99%,R269*S269*T269*F!$B$100)))))))))))))))))))))))))))))))))))))))))))))))))))))))))*IF(ISNUMBER(E269),E269,1)*IF(ISNUMBER(D269),D269,1)</f>
        <v>0</v>
      </c>
      <c r="AA269" s="127">
        <f>G269*H269+K269*L269+O269*P269+S269*T269</f>
        <v>0</v>
      </c>
      <c r="AB269" s="129">
        <f>(H269*(IF(I269&lt;45%,0.5,IF(I269&lt;55%,0.8,IF(I269&lt;65%,0.9,IF(I269&lt;75%,1,IF(I269&lt;85%,1.1,1.2))))))+L269*(IF(M269&lt;45%,0.5,IF(M269&lt;55%,0.8,IF(M269&lt;65%,0.9,IF(M269&lt;75%,1,IF(M269&lt;85%,1.1,1.2))))))+P269*(IF(Q269&lt;45%,0.5,IF(Q269&lt;55%,0.8,IF(Q269&lt;65%,0.9,IF(Q269&lt;75%,1,IF(Q269&lt;85%,1.1,1.2))))))+T269*(IF(U269&lt;45%,0.5,IF(U269&lt;55%,0.8,IF(U269&lt;65%,0.9,IF(U269&lt;75%,1,IF(U269&lt;85%,1.1,1.2)))))))*IF(D269&gt;=0.8,6,IF(D269&lt;=0.4,1.5,3))</f>
        <v>0</v>
      </c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  <c r="AP269" s="11"/>
      <c r="AQ269" s="11"/>
      <c r="AR269" s="11"/>
      <c r="AS269" s="11"/>
      <c r="AT269" s="11"/>
      <c r="AU269" s="11"/>
      <c r="AV269" s="11"/>
      <c r="AW269" s="11"/>
      <c r="AX269" s="11"/>
      <c r="AY269" s="11"/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</row>
    <row r="270" spans="1:62" x14ac:dyDescent="0.25">
      <c r="A270" s="1129"/>
      <c r="B270" s="156" t="str">
        <f t="shared" ref="B270:E270" si="586">IF(B208="","",B208)</f>
        <v/>
      </c>
      <c r="C270" s="158" t="str">
        <f t="shared" si="586"/>
        <v/>
      </c>
      <c r="D270" s="63">
        <f t="shared" ref="D270:D273" si="587">D208</f>
        <v>0</v>
      </c>
      <c r="E270" s="83" t="str">
        <f t="shared" si="586"/>
        <v/>
      </c>
      <c r="F270" s="79"/>
      <c r="G270" s="94"/>
      <c r="H270" s="94"/>
      <c r="I270" s="70">
        <f t="shared" si="582"/>
        <v>0</v>
      </c>
      <c r="J270" s="79"/>
      <c r="K270" s="94"/>
      <c r="L270" s="94"/>
      <c r="M270" s="71">
        <f t="shared" si="583"/>
        <v>0</v>
      </c>
      <c r="N270" s="79"/>
      <c r="O270" s="94"/>
      <c r="P270" s="94"/>
      <c r="Q270" s="70">
        <f t="shared" si="584"/>
        <v>0</v>
      </c>
      <c r="R270" s="79"/>
      <c r="S270" s="94"/>
      <c r="T270" s="94"/>
      <c r="U270" s="71">
        <f t="shared" si="585"/>
        <v>0</v>
      </c>
      <c r="V270" s="125">
        <f t="shared" ref="V270:V273" si="588">(IF(ISNUMBER(F270),F270,1)*G270*H270+IF(ISNUMBER(J270),J270,1)*K270*L270+IF(ISNUMBER(N270),N270,1)*O270*P270+IF(ISNUMBER(R270),R270,1)*S270*T270)*IF(ISNUMBER(E270),E270,1)</f>
        <v>0</v>
      </c>
      <c r="W270" s="43">
        <f t="shared" ref="W270:W273" si="589">IFERROR((IF(ISNUMBER(F270),F270,1)*G270*H270+IF(ISNUMBER(J270),J270,1)*K270*L270+IF(ISNUMBER(N270),N270,1)*O270*P270+IF(ISNUMBER(R270),R270,1)*S270*T270)*IF(ISNUMBER(E270),E270,1)/(G270*H270+K270*L270+O270*P270+S270*T270),0)</f>
        <v>0</v>
      </c>
      <c r="X270" s="36">
        <f t="shared" ref="X270:X271" si="590">ROUND(IFERROR((W270/(Y270*IF(ISNUMBER(E270),E270,1))),0),2)</f>
        <v>0</v>
      </c>
      <c r="Y270" s="90" t="str">
        <f t="shared" si="538"/>
        <v/>
      </c>
      <c r="Z270" s="33">
        <f>(IF(I270&lt;30%,0,IF(I270&lt;35%,F270*G270*H270*F!$B$33,IF(I270&lt;40%,F270*G270*H270*F!$B$38,IF(I270&lt;45%,F270*G270*H270*F!$B$43,IF(I270&lt;50%,F270*G270*H270*F!$B$48,IF(I270=50%,F270*G270*H270*F!$B$50,IF(I270=51%,F270*G270*H270*F!$B$51,IF(I270=52%,F270*G270*H270*F!$B$52,IF(I270=53%,F270*G270*H270*F!$B$53,IF(I270=54%,F270*G270*H270*F!$B$54,IF(I270=55%,F270*G270*H270*F!$B$55,IF(I270=56%,F270*G270*H270*F!$B$56,IF(I270=57%,F270*G270*H270*F!$B$57,IF(I270=58%,F270*G270*H270*F!$B$58,IF(I270=59%,F270*G270*H270*F!$B$59,IF(I270=60%,F270*G270*H270*F!$B$60,IF(I270=61%,F270*G270*H270*F!$B$61,IF(I270=62%,F270*G270*H270*F!$B$62,IF(I270=63%,F270*G270*H270*F!$B$63,IF(I270=64%,F270*G270*H270*F!$B$64,IF(I270=65%,F270*G270*H270*F!$B$65,IF(I270=66%,F270*G270*H270*F!$B$66,IF(I270=67%,F270*G270*H270*F!$B$67,IF(I270=68%,F270*G270*H270*F!$B$68,IF(I270=69%,F270*G270*H270*F!$B$69,IF(I270=70%,F270*G270*H270*F!$B$70,IF(I270=71%,F270*G270*H270*F!$B$71,IF(I270=72%,F270*G270*H270*F!$B$72,IF(I270=73%,F270*G270*H270*F!$B$73,IF(I270=74%,F270*G270*H270*F!$B$74,IF(I270=75%,F270*G270*H270*F!$B$75,IF(I270=76%,F270*G270*H270*F!$B$76,IF(I270=77%,F270*G270*H270*F!$B$77,IF(I270=78%,F270*G270*H270*F!$B$78,IF(I270=79%,F270*G270*H270*F!$B$79,IF(I270=80%,F270*G270*H270*F!$B$80,IF(I270=81%,F270*G270*H270*F!$B$81,IF(I270=82%,F270*G270*H270*F!$B$82,IF(I270=83%,F270*G270*H270*F!$B$83,IF(I270=84%,F270*G270*H270*F!$B$84,IF(I270=85%,F270*G270*H270*F!$B$85,IF(I270=86%,F270*G270*H270*F!$B$86,IF(I270=87%,F270*G270*H270*F!$B$87,IF(I270=88%,F270*G270*H270*F!$B$88,IF(I270=89%,F270*G270*H270*F!$B$89,IF(I270=90%,F270*G270*H270*F!$B$90,IF(I270=91%,F270*G270*H270*F!$B$91,IF(I270=92%,F270*G270*H270*F!$B$92,IF(I270=93%,F270*G270*H270*F!$B$93,IF(I270=94%,F270*G270*H270*F!$B$94,IF(I270=95%,F270*G270*H270*F!$B$95,IF(I270=96%,F270*G270*H270*F!$B$96,IF(I270=97%,F270*G270*H270*F!$B$97,IF(I270=98%,F270*G270*H270*F!$B$98,IF(I270=99%,F270*G270*H270*F!$B$99,IF(I270&gt;99%,F270*G270*H270*F!$B$100,))))))))))))))))))))))))))))))))))))))))))))))))))))))))+IF(M270&lt;30%,0,IF(M270&lt;35%,J270*K270*L270*F!$B$33,IF(M270&lt;40%,J270*K270*L270*F!$B$38,IF(M270&lt;45%,J270*K270*L270*F!$B$43,IF(M270&lt;50%,J270*K270*L270*F!$B$48,IF(M270=50%,J270*K270*L270*F!$B$50,IF(M270=51%,J270*K270*L270*F!$B$51,IF(M270=52%,J270*K270*L270*F!$B$52,IF(M270=53%,J270*K270*L270*F!$B$53,IF(M270=54%,J270*K270*L270*F!$B$54,IF(M270=55%,J270*K270*L270*F!$B$55,IF(M270=56%,J270*K270*L270*F!$B$56,IF(M270=57%,J270*K270*L270*F!$B$57,IF(M270=58%,J270*K270*L270*F!$B$58,IF(M270=59%,J270*K270*L270*F!$B$59,IF(M270=60%,J270*K270*L270*F!$B$60,IF(M270=61%,J270*K270*L270*F!$B$61,IF(M270=62%,J270*K270*L270*F!$B$62,IF(M270=63%,J270*K270*L270*F!$B$63,IF(M270=64%,J270*K270*L270*F!$B$64,IF(M270=65%,J270*K270*L270*F!$B$65,IF(M270=66%,J270*K270*L270*F!$B$66,IF(M270=67%,J270*K270*L270*F!$B$67,IF(M270=68%,J270*K270*L270*F!$B$68,IF(M270=69%,J270*K270*L270*F!$B$69,IF(M270=70%,J270*K270*L270*F!$B$70,IF(M270=71%,J270*K270*L270*F!$B$71,IF(M270=72%,J270*K270*L270*F!$B$72,IF(M270=73%,J270*K270*L270*F!$B$73,IF(M270=74%,J270*K270*L270*F!$B$74,IF(M270=75%,J270*K270*L270*F!$B$75,IF(M270=76%,J270*K270*L270*F!$B$76,IF(M270=77%,J270*K270*L270*F!$B$77,IF(M270=78%,J270*K270*L270*F!$B$78,IF(M270=79%,J270*K270*L270*F!$B$79,IF(M270=80%,J270*K270*L270*F!$B$80,IF(M270=81%,J270*K270*L270*F!$B$81,IF(M270=82%,J270*K270*L270*F!$B$82,IF(M270=83%,J270*K270*L270*F!$B$83,IF(M270=84%,J270*K270*L270*F!$B$84,IF(M270=85%,J270*K270*L270*F!$B$85,IF(M270=86%,J270*K270*L270*F!$B$86,IF(M270=87%,J270*K270*L270*F!$B$87,IF(M270=88%,J270*K270*L270*F!$B$88,IF(M270=89%,J270*K270*L270*F!$B$89,IF(M270=90%,J270*K270*L270*F!$B$90,IF(M270=91%,J270*K270*L270*F!$B$91,IF(M270=92%,J270*K270*L270*F!$B$92,IF(M270=93%,J270*K270*L270*F!$B$93,IF(M270=94%,J270*K270*L270*F!$B$94,IF(M270=95%,J270*K270*L270*F!$B$95,IF(M270=96%,J270*K270*L270*F!$B$96,IF(M270=97%,J270*K270*L270*F!$B$97,IF(M270=98%,J270*K270*L270*F!$B$98,IF(M270=99%,J270*K270*L270*F!$B$99,IF(M270&gt;99%,J270*K270*L270*F!$B$100,))))))))))))))))))))))))))))))))))))))))))))))))))))))))+IF(Q270&lt;30%,0,IF(Q270&lt;35%,N270*O270*P270*F!$B$33,IF(Q270&lt;40%,N270*O270*P270*F!$B$38,IF(Q270&lt;45%,N270*O270*P270*F!$B$43,IF(Q270&lt;50%,N270*O270*P270*F!$B$48,IF(Q270=50%,N270*O270*P270*F!$B$50,IF(Q270=51%,N270*O270*P270*F!$B$51,IF(Q270=52%,N270*O270*P270*F!$B$52,IF(Q270=53%,N270*O270*P270*F!$B$53,IF(Q270=54%,N270*O270*P270*F!$B$54,IF(Q270=55%,N270*O270*P270*F!$B$55,IF(Q270=56%,N270*O270*P270*F!$B$56,IF(Q270=57%,N270*O270*P270*F!$B$57,IF(Q270=58%,N270*O270*P270*F!$B$58,IF(Q270=59%,N270*O270*P270*F!$B$59,IF(Q270=60%,N270*O270*P270*F!$B$60,IF(Q270=61%,N270*O270*P270*F!$B$61,IF(Q270=62%,N270*O270*P270*F!$B$62,IF(Q270=63%,N270*O270*P270*F!$B$63,IF(Q270=64%,N270*O270*P270*F!$B$64,IF(Q270=65%,N270*O270*P270*F!$B$65,IF(Q270=66%,N270*O270*P270*F!$B$66,IF(Q270=67%,N270*O270*P270*F!$B$67,IF(Q270=68%,N270*O270*P270*F!$B$68,IF(Q270=69%,N270*O270*P270*F!$B$69,IF(Q270=70%,N270*O270*P270*F!$B$70,IF(Q270=71%,N270*O270*P270*F!$B$71,IF(Q270=72%,N270*O270*P270*F!$B$72,IF(Q270=73%,N270*O270*P270*F!$B$73,IF(Q270=74%,N270*O270*P270*F!$B$74,IF(Q270=75%,N270*O270*P270*F!$B$75,IF(Q270=76%,N270*O270*P270*F!$B$76,IF(Q270=77%,N270*O270*P270*F!$B$77,IF(Q270=78%,N270*O270*P270*F!$B$78,IF(Q270=79%,N270*O270*P270*F!$B$79,IF(Q270=80%,N270*O270*P270*F!$B$80,IF(Q270=81%,N270*O270*P270*F!$B$81,IF(Q270=82%,N270*O270*P270*F!$B$82,IF(Q270=83%,N270*O270*P270*F!$B$83,IF(Q270=84%,N270*O270*P270*F!$B$84,IF(Q270=85%,N270*O270*P270*F!$B$85,IF(Q270=86%,N270*O270*P270*F!$B$86,IF(Q270=87%,N270*O270*P270*F!$B$87,IF(Q270=88%,N270*O270*P270*F!$B$88,IF(Q270=89%,N270*O270*P270*F!$B$89,IF(Q270=90%,N270*O270*P270*F!$B$90,IF(Q270=91%,N270*O270*P270*F!$B$91,IF(Q270=92%,N270*O270*P270*F!$B$92,IF(Q270=93%,N270*O270*P270*F!$B$93,IF(Q270=94%,N270*O270*P270*F!$B$94,IF(Q270=95%,N270*O270*P270*F!$B$95,IF(Q270=96%,N270*O270*P270*F!$B$96,IF(Q270=97%,N270*O270*P270*F!$B$97,IF(Q270=98%,N270*O270*P270*F!$B$98,IF(Q270=99%,N270*O270*P270*F!$B$99,IF(Q270&gt;99%,N270*O270*P270*F!$B$100,))))))))))))))))))))))))))))))))))))))))))))))))))))))))+IF(U270&lt;30%,0,IF(U270&lt;35%,R270*S270*T270*F!$B$33,IF(U270&lt;40%,R270*S270*T270*F!$B$38,IF(U270&lt;45%,R270*S270*T270*F!$B$43,IF(U270&lt;50%,R270*S270*T270*F!$B$48,IF(U270=50%,R270*S270*T270*F!$B$50,IF(U270=51%,R270*S270*T270*F!$B$51,IF(U270=52%,R270*S270*T270*F!$B$52,IF(U270=53%,R270*S270*T270*F!$B$53,IF(U270=54%,R270*S270*T270*F!$B$54,IF(U270=55%,R270*S270*T270*F!$B$55,IF(U270=56%,R270*S270*T270*F!$B$56,IF(U270=57%,R270*S270*T270*F!$B$57,IF(U270=58%,R270*S270*T270*F!$B$58,IF(U270=59%,R270*S270*T270*F!$B$59,IF(U270=60%,R270*S270*T270*F!$B$60,IF(U270=61%,R270*S270*T270*F!$B$61,IF(U270=62%,R270*S270*T270*F!$B$62,IF(U270=63%,R270*S270*T270*F!$B$63,IF(U270=64%,R270*S270*T270*F!$B$64,IF(U270=65%,R270*S270*T270*F!$B$65,IF(U270=66%,R270*S270*T270*F!$B$66,IF(U270=67%,R270*S270*T270*F!$B$67,IF(U270=68%,R270*S270*T270*F!$B$68,IF(U270=69%,R270*S270*T270*F!$B$69,IF(U270=70%,R270*S270*T270*F!$B$70,IF(U270=71%,R270*S270*T270*F!$B$71,IF(U270=72%,R270*S270*T270*F!$B$72,IF(U270=73%,R270*S270*T270*F!$B$73,IF(U270=74%,R270*S270*T270*F!$B$74,IF(U270=75%,R270*S270*T270*F!$B$75,IF(U270=76%,R270*S270*T270*F!$B$76,IF(U270=77%,R270*S270*T270*F!$B$77,IF(U270=78%,R270*S270*T270*F!$B$78,IF(U270=79%,R270*S270*T270*F!$B$79,IF(U270=80%,R270*S270*T270*F!$B$80,IF(U270=81%,R270*S270*T270*F!$B$81,IF(U270=82%,R270*S270*T270*F!$B$82,IF(U270=83%,R270*S270*T270*F!$B$83,IF(U270=84%,R270*S270*T270*F!$B$84,IF(U270=85%,R270*S270*T270*F!$B$85,IF(U270=86%,R270*S270*T270*F!$B$86,IF(U270=87%,R270*S270*T270*F!$B$87,IF(U270=88%,R270*S270*T270*F!$B$88,IF(U270=89%,R270*S270*T270*F!$B$89,IF(U270=90%,R270*S270*T270*F!$B$90,IF(U270=91%,R270*S270*T270*F!$B$91,IF(U270=92%,R270*S270*T270*F!$B$92,IF(U270=93%,R270*S270*T270*F!$B$93,IF(U270=94%,R270*S270*T270*F!$B$94,IF(U270=95%,R270*S270*T270*F!$B$95,IF(U270=96%,R270*S270*T270*F!$B$96,IF(U270=97%,R270*S270*T270*F!$B$97,IF(U270=98%,R270*S270*T270*F!$B$98,IF(U270=99%,R270*S270*T270*F!$B$99,IF(U270&gt;99%,R270*S270*T270*F!$B$100)))))))))))))))))))))))))))))))))))))))))))))))))))))))))*IF(ISNUMBER(E270),E270,1)*IF(ISNUMBER(D270),D270,1)</f>
        <v>0</v>
      </c>
      <c r="AA270" s="33">
        <f>G270*H270+K270*L270+O270*P270+S270*T270</f>
        <v>0</v>
      </c>
      <c r="AB270" s="35">
        <f>(H270*(IF(I270&lt;45%,0.5,IF(I270&lt;55%,0.8,IF(I270&lt;65%,0.9,IF(I270&lt;75%,1,IF(I270&lt;85%,1.1,1.2))))))+L270*(IF(M270&lt;45%,0.5,IF(M270&lt;55%,0.8,IF(M270&lt;65%,0.9,IF(M270&lt;75%,1,IF(M270&lt;85%,1.1,1.2))))))+P270*(IF(Q270&lt;45%,0.5,IF(Q270&lt;55%,0.8,IF(Q270&lt;65%,0.9,IF(Q270&lt;75%,1,IF(Q270&lt;85%,1.1,1.2))))))+T270*(IF(U270&lt;45%,0.5,IF(U270&lt;55%,0.8,IF(U270&lt;65%,0.9,IF(U270&lt;75%,1,IF(U270&lt;85%,1.1,1.2)))))))*IF(D270&gt;=0.8,6,IF(D270&lt;=0.4,1.5,3))</f>
        <v>0</v>
      </c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  <c r="AY270" s="11"/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</row>
    <row r="271" spans="1:62" x14ac:dyDescent="0.25">
      <c r="A271" s="1129"/>
      <c r="B271" s="156" t="str">
        <f t="shared" ref="B271:E271" si="591">IF(B209="","",B209)</f>
        <v/>
      </c>
      <c r="C271" s="158" t="str">
        <f t="shared" si="591"/>
        <v/>
      </c>
      <c r="D271" s="63">
        <f t="shared" si="587"/>
        <v>0</v>
      </c>
      <c r="E271" s="83" t="str">
        <f t="shared" si="591"/>
        <v/>
      </c>
      <c r="F271" s="81"/>
      <c r="G271" s="96"/>
      <c r="H271" s="96"/>
      <c r="I271" s="82">
        <f t="shared" si="582"/>
        <v>0</v>
      </c>
      <c r="J271" s="81"/>
      <c r="K271" s="96"/>
      <c r="L271" s="96"/>
      <c r="M271" s="104">
        <f t="shared" si="583"/>
        <v>0</v>
      </c>
      <c r="N271" s="81"/>
      <c r="O271" s="96"/>
      <c r="P271" s="96"/>
      <c r="Q271" s="82">
        <f t="shared" si="584"/>
        <v>0</v>
      </c>
      <c r="R271" s="81"/>
      <c r="S271" s="96"/>
      <c r="T271" s="96"/>
      <c r="U271" s="104">
        <f t="shared" si="585"/>
        <v>0</v>
      </c>
      <c r="V271" s="128">
        <f t="shared" si="588"/>
        <v>0</v>
      </c>
      <c r="W271" s="44">
        <f t="shared" si="589"/>
        <v>0</v>
      </c>
      <c r="X271" s="45">
        <f t="shared" si="590"/>
        <v>0</v>
      </c>
      <c r="Y271" s="90" t="str">
        <f t="shared" si="538"/>
        <v/>
      </c>
      <c r="Z271" s="127">
        <f>(IF(I271&lt;30%,0,IF(I271&lt;35%,F271*G271*H271*F!$B$33,IF(I271&lt;40%,F271*G271*H271*F!$B$38,IF(I271&lt;45%,F271*G271*H271*F!$B$43,IF(I271&lt;50%,F271*G271*H271*F!$B$48,IF(I271=50%,F271*G271*H271*F!$B$50,IF(I271=51%,F271*G271*H271*F!$B$51,IF(I271=52%,F271*G271*H271*F!$B$52,IF(I271=53%,F271*G271*H271*F!$B$53,IF(I271=54%,F271*G271*H271*F!$B$54,IF(I271=55%,F271*G271*H271*F!$B$55,IF(I271=56%,F271*G271*H271*F!$B$56,IF(I271=57%,F271*G271*H271*F!$B$57,IF(I271=58%,F271*G271*H271*F!$B$58,IF(I271=59%,F271*G271*H271*F!$B$59,IF(I271=60%,F271*G271*H271*F!$B$60,IF(I271=61%,F271*G271*H271*F!$B$61,IF(I271=62%,F271*G271*H271*F!$B$62,IF(I271=63%,F271*G271*H271*F!$B$63,IF(I271=64%,F271*G271*H271*F!$B$64,IF(I271=65%,F271*G271*H271*F!$B$65,IF(I271=66%,F271*G271*H271*F!$B$66,IF(I271=67%,F271*G271*H271*F!$B$67,IF(I271=68%,F271*G271*H271*F!$B$68,IF(I271=69%,F271*G271*H271*F!$B$69,IF(I271=70%,F271*G271*H271*F!$B$70,IF(I271=71%,F271*G271*H271*F!$B$71,IF(I271=72%,F271*G271*H271*F!$B$72,IF(I271=73%,F271*G271*H271*F!$B$73,IF(I271=74%,F271*G271*H271*F!$B$74,IF(I271=75%,F271*G271*H271*F!$B$75,IF(I271=76%,F271*G271*H271*F!$B$76,IF(I271=77%,F271*G271*H271*F!$B$77,IF(I271=78%,F271*G271*H271*F!$B$78,IF(I271=79%,F271*G271*H271*F!$B$79,IF(I271=80%,F271*G271*H271*F!$B$80,IF(I271=81%,F271*G271*H271*F!$B$81,IF(I271=82%,F271*G271*H271*F!$B$82,IF(I271=83%,F271*G271*H271*F!$B$83,IF(I271=84%,F271*G271*H271*F!$B$84,IF(I271=85%,F271*G271*H271*F!$B$85,IF(I271=86%,F271*G271*H271*F!$B$86,IF(I271=87%,F271*G271*H271*F!$B$87,IF(I271=88%,F271*G271*H271*F!$B$88,IF(I271=89%,F271*G271*H271*F!$B$89,IF(I271=90%,F271*G271*H271*F!$B$90,IF(I271=91%,F271*G271*H271*F!$B$91,IF(I271=92%,F271*G271*H271*F!$B$92,IF(I271=93%,F271*G271*H271*F!$B$93,IF(I271=94%,F271*G271*H271*F!$B$94,IF(I271=95%,F271*G271*H271*F!$B$95,IF(I271=96%,F271*G271*H271*F!$B$96,IF(I271=97%,F271*G271*H271*F!$B$97,IF(I271=98%,F271*G271*H271*F!$B$98,IF(I271=99%,F271*G271*H271*F!$B$99,IF(I271&gt;99%,F271*G271*H271*F!$B$100,))))))))))))))))))))))))))))))))))))))))))))))))))))))))+IF(M271&lt;30%,0,IF(M271&lt;35%,J271*K271*L271*F!$B$33,IF(M271&lt;40%,J271*K271*L271*F!$B$38,IF(M271&lt;45%,J271*K271*L271*F!$B$43,IF(M271&lt;50%,J271*K271*L271*F!$B$48,IF(M271=50%,J271*K271*L271*F!$B$50,IF(M271=51%,J271*K271*L271*F!$B$51,IF(M271=52%,J271*K271*L271*F!$B$52,IF(M271=53%,J271*K271*L271*F!$B$53,IF(M271=54%,J271*K271*L271*F!$B$54,IF(M271=55%,J271*K271*L271*F!$B$55,IF(M271=56%,J271*K271*L271*F!$B$56,IF(M271=57%,J271*K271*L271*F!$B$57,IF(M271=58%,J271*K271*L271*F!$B$58,IF(M271=59%,J271*K271*L271*F!$B$59,IF(M271=60%,J271*K271*L271*F!$B$60,IF(M271=61%,J271*K271*L271*F!$B$61,IF(M271=62%,J271*K271*L271*F!$B$62,IF(M271=63%,J271*K271*L271*F!$B$63,IF(M271=64%,J271*K271*L271*F!$B$64,IF(M271=65%,J271*K271*L271*F!$B$65,IF(M271=66%,J271*K271*L271*F!$B$66,IF(M271=67%,J271*K271*L271*F!$B$67,IF(M271=68%,J271*K271*L271*F!$B$68,IF(M271=69%,J271*K271*L271*F!$B$69,IF(M271=70%,J271*K271*L271*F!$B$70,IF(M271=71%,J271*K271*L271*F!$B$71,IF(M271=72%,J271*K271*L271*F!$B$72,IF(M271=73%,J271*K271*L271*F!$B$73,IF(M271=74%,J271*K271*L271*F!$B$74,IF(M271=75%,J271*K271*L271*F!$B$75,IF(M271=76%,J271*K271*L271*F!$B$76,IF(M271=77%,J271*K271*L271*F!$B$77,IF(M271=78%,J271*K271*L271*F!$B$78,IF(M271=79%,J271*K271*L271*F!$B$79,IF(M271=80%,J271*K271*L271*F!$B$80,IF(M271=81%,J271*K271*L271*F!$B$81,IF(M271=82%,J271*K271*L271*F!$B$82,IF(M271=83%,J271*K271*L271*F!$B$83,IF(M271=84%,J271*K271*L271*F!$B$84,IF(M271=85%,J271*K271*L271*F!$B$85,IF(M271=86%,J271*K271*L271*F!$B$86,IF(M271=87%,J271*K271*L271*F!$B$87,IF(M271=88%,J271*K271*L271*F!$B$88,IF(M271=89%,J271*K271*L271*F!$B$89,IF(M271=90%,J271*K271*L271*F!$B$90,IF(M271=91%,J271*K271*L271*F!$B$91,IF(M271=92%,J271*K271*L271*F!$B$92,IF(M271=93%,J271*K271*L271*F!$B$93,IF(M271=94%,J271*K271*L271*F!$B$94,IF(M271=95%,J271*K271*L271*F!$B$95,IF(M271=96%,J271*K271*L271*F!$B$96,IF(M271=97%,J271*K271*L271*F!$B$97,IF(M271=98%,J271*K271*L271*F!$B$98,IF(M271=99%,J271*K271*L271*F!$B$99,IF(M271&gt;99%,J271*K271*L271*F!$B$100,))))))))))))))))))))))))))))))))))))))))))))))))))))))))+IF(Q271&lt;30%,0,IF(Q271&lt;35%,N271*O271*P271*F!$B$33,IF(Q271&lt;40%,N271*O271*P271*F!$B$38,IF(Q271&lt;45%,N271*O271*P271*F!$B$43,IF(Q271&lt;50%,N271*O271*P271*F!$B$48,IF(Q271=50%,N271*O271*P271*F!$B$50,IF(Q271=51%,N271*O271*P271*F!$B$51,IF(Q271=52%,N271*O271*P271*F!$B$52,IF(Q271=53%,N271*O271*P271*F!$B$53,IF(Q271=54%,N271*O271*P271*F!$B$54,IF(Q271=55%,N271*O271*P271*F!$B$55,IF(Q271=56%,N271*O271*P271*F!$B$56,IF(Q271=57%,N271*O271*P271*F!$B$57,IF(Q271=58%,N271*O271*P271*F!$B$58,IF(Q271=59%,N271*O271*P271*F!$B$59,IF(Q271=60%,N271*O271*P271*F!$B$60,IF(Q271=61%,N271*O271*P271*F!$B$61,IF(Q271=62%,N271*O271*P271*F!$B$62,IF(Q271=63%,N271*O271*P271*F!$B$63,IF(Q271=64%,N271*O271*P271*F!$B$64,IF(Q271=65%,N271*O271*P271*F!$B$65,IF(Q271=66%,N271*O271*P271*F!$B$66,IF(Q271=67%,N271*O271*P271*F!$B$67,IF(Q271=68%,N271*O271*P271*F!$B$68,IF(Q271=69%,N271*O271*P271*F!$B$69,IF(Q271=70%,N271*O271*P271*F!$B$70,IF(Q271=71%,N271*O271*P271*F!$B$71,IF(Q271=72%,N271*O271*P271*F!$B$72,IF(Q271=73%,N271*O271*P271*F!$B$73,IF(Q271=74%,N271*O271*P271*F!$B$74,IF(Q271=75%,N271*O271*P271*F!$B$75,IF(Q271=76%,N271*O271*P271*F!$B$76,IF(Q271=77%,N271*O271*P271*F!$B$77,IF(Q271=78%,N271*O271*P271*F!$B$78,IF(Q271=79%,N271*O271*P271*F!$B$79,IF(Q271=80%,N271*O271*P271*F!$B$80,IF(Q271=81%,N271*O271*P271*F!$B$81,IF(Q271=82%,N271*O271*P271*F!$B$82,IF(Q271=83%,N271*O271*P271*F!$B$83,IF(Q271=84%,N271*O271*P271*F!$B$84,IF(Q271=85%,N271*O271*P271*F!$B$85,IF(Q271=86%,N271*O271*P271*F!$B$86,IF(Q271=87%,N271*O271*P271*F!$B$87,IF(Q271=88%,N271*O271*P271*F!$B$88,IF(Q271=89%,N271*O271*P271*F!$B$89,IF(Q271=90%,N271*O271*P271*F!$B$90,IF(Q271=91%,N271*O271*P271*F!$B$91,IF(Q271=92%,N271*O271*P271*F!$B$92,IF(Q271=93%,N271*O271*P271*F!$B$93,IF(Q271=94%,N271*O271*P271*F!$B$94,IF(Q271=95%,N271*O271*P271*F!$B$95,IF(Q271=96%,N271*O271*P271*F!$B$96,IF(Q271=97%,N271*O271*P271*F!$B$97,IF(Q271=98%,N271*O271*P271*F!$B$98,IF(Q271=99%,N271*O271*P271*F!$B$99,IF(Q271&gt;99%,N271*O271*P271*F!$B$100,))))))))))))))))))))))))))))))))))))))))))))))))))))))))+IF(U271&lt;30%,0,IF(U271&lt;35%,R271*S271*T271*F!$B$33,IF(U271&lt;40%,R271*S271*T271*F!$B$38,IF(U271&lt;45%,R271*S271*T271*F!$B$43,IF(U271&lt;50%,R271*S271*T271*F!$B$48,IF(U271=50%,R271*S271*T271*F!$B$50,IF(U271=51%,R271*S271*T271*F!$B$51,IF(U271=52%,R271*S271*T271*F!$B$52,IF(U271=53%,R271*S271*T271*F!$B$53,IF(U271=54%,R271*S271*T271*F!$B$54,IF(U271=55%,R271*S271*T271*F!$B$55,IF(U271=56%,R271*S271*T271*F!$B$56,IF(U271=57%,R271*S271*T271*F!$B$57,IF(U271=58%,R271*S271*T271*F!$B$58,IF(U271=59%,R271*S271*T271*F!$B$59,IF(U271=60%,R271*S271*T271*F!$B$60,IF(U271=61%,R271*S271*T271*F!$B$61,IF(U271=62%,R271*S271*T271*F!$B$62,IF(U271=63%,R271*S271*T271*F!$B$63,IF(U271=64%,R271*S271*T271*F!$B$64,IF(U271=65%,R271*S271*T271*F!$B$65,IF(U271=66%,R271*S271*T271*F!$B$66,IF(U271=67%,R271*S271*T271*F!$B$67,IF(U271=68%,R271*S271*T271*F!$B$68,IF(U271=69%,R271*S271*T271*F!$B$69,IF(U271=70%,R271*S271*T271*F!$B$70,IF(U271=71%,R271*S271*T271*F!$B$71,IF(U271=72%,R271*S271*T271*F!$B$72,IF(U271=73%,R271*S271*T271*F!$B$73,IF(U271=74%,R271*S271*T271*F!$B$74,IF(U271=75%,R271*S271*T271*F!$B$75,IF(U271=76%,R271*S271*T271*F!$B$76,IF(U271=77%,R271*S271*T271*F!$B$77,IF(U271=78%,R271*S271*T271*F!$B$78,IF(U271=79%,R271*S271*T271*F!$B$79,IF(U271=80%,R271*S271*T271*F!$B$80,IF(U271=81%,R271*S271*T271*F!$B$81,IF(U271=82%,R271*S271*T271*F!$B$82,IF(U271=83%,R271*S271*T271*F!$B$83,IF(U271=84%,R271*S271*T271*F!$B$84,IF(U271=85%,R271*S271*T271*F!$B$85,IF(U271=86%,R271*S271*T271*F!$B$86,IF(U271=87%,R271*S271*T271*F!$B$87,IF(U271=88%,R271*S271*T271*F!$B$88,IF(U271=89%,R271*S271*T271*F!$B$89,IF(U271=90%,R271*S271*T271*F!$B$90,IF(U271=91%,R271*S271*T271*F!$B$91,IF(U271=92%,R271*S271*T271*F!$B$92,IF(U271=93%,R271*S271*T271*F!$B$93,IF(U271=94%,R271*S271*T271*F!$B$94,IF(U271=95%,R271*S271*T271*F!$B$95,IF(U271=96%,R271*S271*T271*F!$B$96,IF(U271=97%,R271*S271*T271*F!$B$97,IF(U271=98%,R271*S271*T271*F!$B$98,IF(U271=99%,R271*S271*T271*F!$B$99,IF(U271&gt;99%,R271*S271*T271*F!$B$100)))))))))))))))))))))))))))))))))))))))))))))))))))))))))*IF(ISNUMBER(E271),E271,1)*IF(ISNUMBER(D271),D271,1)</f>
        <v>0</v>
      </c>
      <c r="AA271" s="127">
        <f>G271*H271+K271*L271+O271*P271+S271*T271</f>
        <v>0</v>
      </c>
      <c r="AB271" s="46">
        <f>(H271*(IF(I271&lt;45%,0.5,IF(I271&lt;55%,0.8,IF(I271&lt;65%,0.9,IF(I271&lt;75%,1,IF(I271&lt;85%,1.1,1.2))))))+L271*(IF(M271&lt;45%,0.5,IF(M271&lt;55%,0.8,IF(M271&lt;65%,0.9,IF(M271&lt;75%,1,IF(M271&lt;85%,1.1,1.2))))))+P271*(IF(Q271&lt;45%,0.5,IF(Q271&lt;55%,0.8,IF(Q271&lt;65%,0.9,IF(Q271&lt;75%,1,IF(Q271&lt;85%,1.1,1.2))))))+T271*(IF(U271&lt;45%,0.5,IF(U271&lt;55%,0.8,IF(U271&lt;65%,0.9,IF(U271&lt;75%,1,IF(U271&lt;85%,1.1,1.2)))))))*IF(D271&gt;=0.8,6,IF(D271&lt;=0.4,1.5,3))</f>
        <v>0</v>
      </c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  <c r="AP271" s="11"/>
      <c r="AQ271" s="11"/>
      <c r="AR271" s="11"/>
      <c r="AS271" s="11"/>
      <c r="AT271" s="11"/>
      <c r="AU271" s="11"/>
      <c r="AV271" s="11"/>
      <c r="AW271" s="11"/>
      <c r="AX271" s="11"/>
      <c r="AY271" s="11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</row>
    <row r="272" spans="1:62" x14ac:dyDescent="0.25">
      <c r="A272" s="1129"/>
      <c r="B272" s="156" t="str">
        <f t="shared" ref="B272:E272" si="592">IF(B210="","",B210)</f>
        <v/>
      </c>
      <c r="C272" s="158" t="str">
        <f t="shared" si="592"/>
        <v/>
      </c>
      <c r="D272" s="63">
        <f t="shared" si="587"/>
        <v>0</v>
      </c>
      <c r="E272" s="83" t="str">
        <f t="shared" si="592"/>
        <v/>
      </c>
      <c r="F272" s="79"/>
      <c r="G272" s="94"/>
      <c r="H272" s="94"/>
      <c r="I272" s="70">
        <f t="shared" si="582"/>
        <v>0</v>
      </c>
      <c r="J272" s="79"/>
      <c r="K272" s="94"/>
      <c r="L272" s="94"/>
      <c r="M272" s="71">
        <f t="shared" si="583"/>
        <v>0</v>
      </c>
      <c r="N272" s="79"/>
      <c r="O272" s="94"/>
      <c r="P272" s="94"/>
      <c r="Q272" s="70">
        <f t="shared" si="584"/>
        <v>0</v>
      </c>
      <c r="R272" s="79"/>
      <c r="S272" s="94"/>
      <c r="T272" s="94"/>
      <c r="U272" s="71">
        <f t="shared" si="585"/>
        <v>0</v>
      </c>
      <c r="V272" s="125">
        <f t="shared" si="588"/>
        <v>0</v>
      </c>
      <c r="W272" s="43">
        <f t="shared" si="589"/>
        <v>0</v>
      </c>
      <c r="X272" s="36">
        <f>ROUND(IFERROR((W272/(Y272*IF(ISNUMBER(E272),E272,1))),0),2)</f>
        <v>0</v>
      </c>
      <c r="Y272" s="90" t="str">
        <f t="shared" si="538"/>
        <v/>
      </c>
      <c r="Z272" s="33">
        <f>(IF(I272&lt;30%,0,IF(I272&lt;35%,F272*G272*H272*F!$B$33,IF(I272&lt;40%,F272*G272*H272*F!$B$38,IF(I272&lt;45%,F272*G272*H272*F!$B$43,IF(I272&lt;50%,F272*G272*H272*F!$B$48,IF(I272=50%,F272*G272*H272*F!$B$50,IF(I272=51%,F272*G272*H272*F!$B$51,IF(I272=52%,F272*G272*H272*F!$B$52,IF(I272=53%,F272*G272*H272*F!$B$53,IF(I272=54%,F272*G272*H272*F!$B$54,IF(I272=55%,F272*G272*H272*F!$B$55,IF(I272=56%,F272*G272*H272*F!$B$56,IF(I272=57%,F272*G272*H272*F!$B$57,IF(I272=58%,F272*G272*H272*F!$B$58,IF(I272=59%,F272*G272*H272*F!$B$59,IF(I272=60%,F272*G272*H272*F!$B$60,IF(I272=61%,F272*G272*H272*F!$B$61,IF(I272=62%,F272*G272*H272*F!$B$62,IF(I272=63%,F272*G272*H272*F!$B$63,IF(I272=64%,F272*G272*H272*F!$B$64,IF(I272=65%,F272*G272*H272*F!$B$65,IF(I272=66%,F272*G272*H272*F!$B$66,IF(I272=67%,F272*G272*H272*F!$B$67,IF(I272=68%,F272*G272*H272*F!$B$68,IF(I272=69%,F272*G272*H272*F!$B$69,IF(I272=70%,F272*G272*H272*F!$B$70,IF(I272=71%,F272*G272*H272*F!$B$71,IF(I272=72%,F272*G272*H272*F!$B$72,IF(I272=73%,F272*G272*H272*F!$B$73,IF(I272=74%,F272*G272*H272*F!$B$74,IF(I272=75%,F272*G272*H272*F!$B$75,IF(I272=76%,F272*G272*H272*F!$B$76,IF(I272=77%,F272*G272*H272*F!$B$77,IF(I272=78%,F272*G272*H272*F!$B$78,IF(I272=79%,F272*G272*H272*F!$B$79,IF(I272=80%,F272*G272*H272*F!$B$80,IF(I272=81%,F272*G272*H272*F!$B$81,IF(I272=82%,F272*G272*H272*F!$B$82,IF(I272=83%,F272*G272*H272*F!$B$83,IF(I272=84%,F272*G272*H272*F!$B$84,IF(I272=85%,F272*G272*H272*F!$B$85,IF(I272=86%,F272*G272*H272*F!$B$86,IF(I272=87%,F272*G272*H272*F!$B$87,IF(I272=88%,F272*G272*H272*F!$B$88,IF(I272=89%,F272*G272*H272*F!$B$89,IF(I272=90%,F272*G272*H272*F!$B$90,IF(I272=91%,F272*G272*H272*F!$B$91,IF(I272=92%,F272*G272*H272*F!$B$92,IF(I272=93%,F272*G272*H272*F!$B$93,IF(I272=94%,F272*G272*H272*F!$B$94,IF(I272=95%,F272*G272*H272*F!$B$95,IF(I272=96%,F272*G272*H272*F!$B$96,IF(I272=97%,F272*G272*H272*F!$B$97,IF(I272=98%,F272*G272*H272*F!$B$98,IF(I272=99%,F272*G272*H272*F!$B$99,IF(I272&gt;99%,F272*G272*H272*F!$B$100,))))))))))))))))))))))))))))))))))))))))))))))))))))))))+IF(M272&lt;30%,0,IF(M272&lt;35%,J272*K272*L272*F!$B$33,IF(M272&lt;40%,J272*K272*L272*F!$B$38,IF(M272&lt;45%,J272*K272*L272*F!$B$43,IF(M272&lt;50%,J272*K272*L272*F!$B$48,IF(M272=50%,J272*K272*L272*F!$B$50,IF(M272=51%,J272*K272*L272*F!$B$51,IF(M272=52%,J272*K272*L272*F!$B$52,IF(M272=53%,J272*K272*L272*F!$B$53,IF(M272=54%,J272*K272*L272*F!$B$54,IF(M272=55%,J272*K272*L272*F!$B$55,IF(M272=56%,J272*K272*L272*F!$B$56,IF(M272=57%,J272*K272*L272*F!$B$57,IF(M272=58%,J272*K272*L272*F!$B$58,IF(M272=59%,J272*K272*L272*F!$B$59,IF(M272=60%,J272*K272*L272*F!$B$60,IF(M272=61%,J272*K272*L272*F!$B$61,IF(M272=62%,J272*K272*L272*F!$B$62,IF(M272=63%,J272*K272*L272*F!$B$63,IF(M272=64%,J272*K272*L272*F!$B$64,IF(M272=65%,J272*K272*L272*F!$B$65,IF(M272=66%,J272*K272*L272*F!$B$66,IF(M272=67%,J272*K272*L272*F!$B$67,IF(M272=68%,J272*K272*L272*F!$B$68,IF(M272=69%,J272*K272*L272*F!$B$69,IF(M272=70%,J272*K272*L272*F!$B$70,IF(M272=71%,J272*K272*L272*F!$B$71,IF(M272=72%,J272*K272*L272*F!$B$72,IF(M272=73%,J272*K272*L272*F!$B$73,IF(M272=74%,J272*K272*L272*F!$B$74,IF(M272=75%,J272*K272*L272*F!$B$75,IF(M272=76%,J272*K272*L272*F!$B$76,IF(M272=77%,J272*K272*L272*F!$B$77,IF(M272=78%,J272*K272*L272*F!$B$78,IF(M272=79%,J272*K272*L272*F!$B$79,IF(M272=80%,J272*K272*L272*F!$B$80,IF(M272=81%,J272*K272*L272*F!$B$81,IF(M272=82%,J272*K272*L272*F!$B$82,IF(M272=83%,J272*K272*L272*F!$B$83,IF(M272=84%,J272*K272*L272*F!$B$84,IF(M272=85%,J272*K272*L272*F!$B$85,IF(M272=86%,J272*K272*L272*F!$B$86,IF(M272=87%,J272*K272*L272*F!$B$87,IF(M272=88%,J272*K272*L272*F!$B$88,IF(M272=89%,J272*K272*L272*F!$B$89,IF(M272=90%,J272*K272*L272*F!$B$90,IF(M272=91%,J272*K272*L272*F!$B$91,IF(M272=92%,J272*K272*L272*F!$B$92,IF(M272=93%,J272*K272*L272*F!$B$93,IF(M272=94%,J272*K272*L272*F!$B$94,IF(M272=95%,J272*K272*L272*F!$B$95,IF(M272=96%,J272*K272*L272*F!$B$96,IF(M272=97%,J272*K272*L272*F!$B$97,IF(M272=98%,J272*K272*L272*F!$B$98,IF(M272=99%,J272*K272*L272*F!$B$99,IF(M272&gt;99%,J272*K272*L272*F!$B$100,))))))))))))))))))))))))))))))))))))))))))))))))))))))))+IF(Q272&lt;30%,0,IF(Q272&lt;35%,N272*O272*P272*F!$B$33,IF(Q272&lt;40%,N272*O272*P272*F!$B$38,IF(Q272&lt;45%,N272*O272*P272*F!$B$43,IF(Q272&lt;50%,N272*O272*P272*F!$B$48,IF(Q272=50%,N272*O272*P272*F!$B$50,IF(Q272=51%,N272*O272*P272*F!$B$51,IF(Q272=52%,N272*O272*P272*F!$B$52,IF(Q272=53%,N272*O272*P272*F!$B$53,IF(Q272=54%,N272*O272*P272*F!$B$54,IF(Q272=55%,N272*O272*P272*F!$B$55,IF(Q272=56%,N272*O272*P272*F!$B$56,IF(Q272=57%,N272*O272*P272*F!$B$57,IF(Q272=58%,N272*O272*P272*F!$B$58,IF(Q272=59%,N272*O272*P272*F!$B$59,IF(Q272=60%,N272*O272*P272*F!$B$60,IF(Q272=61%,N272*O272*P272*F!$B$61,IF(Q272=62%,N272*O272*P272*F!$B$62,IF(Q272=63%,N272*O272*P272*F!$B$63,IF(Q272=64%,N272*O272*P272*F!$B$64,IF(Q272=65%,N272*O272*P272*F!$B$65,IF(Q272=66%,N272*O272*P272*F!$B$66,IF(Q272=67%,N272*O272*P272*F!$B$67,IF(Q272=68%,N272*O272*P272*F!$B$68,IF(Q272=69%,N272*O272*P272*F!$B$69,IF(Q272=70%,N272*O272*P272*F!$B$70,IF(Q272=71%,N272*O272*P272*F!$B$71,IF(Q272=72%,N272*O272*P272*F!$B$72,IF(Q272=73%,N272*O272*P272*F!$B$73,IF(Q272=74%,N272*O272*P272*F!$B$74,IF(Q272=75%,N272*O272*P272*F!$B$75,IF(Q272=76%,N272*O272*P272*F!$B$76,IF(Q272=77%,N272*O272*P272*F!$B$77,IF(Q272=78%,N272*O272*P272*F!$B$78,IF(Q272=79%,N272*O272*P272*F!$B$79,IF(Q272=80%,N272*O272*P272*F!$B$80,IF(Q272=81%,N272*O272*P272*F!$B$81,IF(Q272=82%,N272*O272*P272*F!$B$82,IF(Q272=83%,N272*O272*P272*F!$B$83,IF(Q272=84%,N272*O272*P272*F!$B$84,IF(Q272=85%,N272*O272*P272*F!$B$85,IF(Q272=86%,N272*O272*P272*F!$B$86,IF(Q272=87%,N272*O272*P272*F!$B$87,IF(Q272=88%,N272*O272*P272*F!$B$88,IF(Q272=89%,N272*O272*P272*F!$B$89,IF(Q272=90%,N272*O272*P272*F!$B$90,IF(Q272=91%,N272*O272*P272*F!$B$91,IF(Q272=92%,N272*O272*P272*F!$B$92,IF(Q272=93%,N272*O272*P272*F!$B$93,IF(Q272=94%,N272*O272*P272*F!$B$94,IF(Q272=95%,N272*O272*P272*F!$B$95,IF(Q272=96%,N272*O272*P272*F!$B$96,IF(Q272=97%,N272*O272*P272*F!$B$97,IF(Q272=98%,N272*O272*P272*F!$B$98,IF(Q272=99%,N272*O272*P272*F!$B$99,IF(Q272&gt;99%,N272*O272*P272*F!$B$100,))))))))))))))))))))))))))))))))))))))))))))))))))))))))+IF(U272&lt;30%,0,IF(U272&lt;35%,R272*S272*T272*F!$B$33,IF(U272&lt;40%,R272*S272*T272*F!$B$38,IF(U272&lt;45%,R272*S272*T272*F!$B$43,IF(U272&lt;50%,R272*S272*T272*F!$B$48,IF(U272=50%,R272*S272*T272*F!$B$50,IF(U272=51%,R272*S272*T272*F!$B$51,IF(U272=52%,R272*S272*T272*F!$B$52,IF(U272=53%,R272*S272*T272*F!$B$53,IF(U272=54%,R272*S272*T272*F!$B$54,IF(U272=55%,R272*S272*T272*F!$B$55,IF(U272=56%,R272*S272*T272*F!$B$56,IF(U272=57%,R272*S272*T272*F!$B$57,IF(U272=58%,R272*S272*T272*F!$B$58,IF(U272=59%,R272*S272*T272*F!$B$59,IF(U272=60%,R272*S272*T272*F!$B$60,IF(U272=61%,R272*S272*T272*F!$B$61,IF(U272=62%,R272*S272*T272*F!$B$62,IF(U272=63%,R272*S272*T272*F!$B$63,IF(U272=64%,R272*S272*T272*F!$B$64,IF(U272=65%,R272*S272*T272*F!$B$65,IF(U272=66%,R272*S272*T272*F!$B$66,IF(U272=67%,R272*S272*T272*F!$B$67,IF(U272=68%,R272*S272*T272*F!$B$68,IF(U272=69%,R272*S272*T272*F!$B$69,IF(U272=70%,R272*S272*T272*F!$B$70,IF(U272=71%,R272*S272*T272*F!$B$71,IF(U272=72%,R272*S272*T272*F!$B$72,IF(U272=73%,R272*S272*T272*F!$B$73,IF(U272=74%,R272*S272*T272*F!$B$74,IF(U272=75%,R272*S272*T272*F!$B$75,IF(U272=76%,R272*S272*T272*F!$B$76,IF(U272=77%,R272*S272*T272*F!$B$77,IF(U272=78%,R272*S272*T272*F!$B$78,IF(U272=79%,R272*S272*T272*F!$B$79,IF(U272=80%,R272*S272*T272*F!$B$80,IF(U272=81%,R272*S272*T272*F!$B$81,IF(U272=82%,R272*S272*T272*F!$B$82,IF(U272=83%,R272*S272*T272*F!$B$83,IF(U272=84%,R272*S272*T272*F!$B$84,IF(U272=85%,R272*S272*T272*F!$B$85,IF(U272=86%,R272*S272*T272*F!$B$86,IF(U272=87%,R272*S272*T272*F!$B$87,IF(U272=88%,R272*S272*T272*F!$B$88,IF(U272=89%,R272*S272*T272*F!$B$89,IF(U272=90%,R272*S272*T272*F!$B$90,IF(U272=91%,R272*S272*T272*F!$B$91,IF(U272=92%,R272*S272*T272*F!$B$92,IF(U272=93%,R272*S272*T272*F!$B$93,IF(U272=94%,R272*S272*T272*F!$B$94,IF(U272=95%,R272*S272*T272*F!$B$95,IF(U272=96%,R272*S272*T272*F!$B$96,IF(U272=97%,R272*S272*T272*F!$B$97,IF(U272=98%,R272*S272*T272*F!$B$98,IF(U272=99%,R272*S272*T272*F!$B$99,IF(U272&gt;99%,R272*S272*T272*F!$B$100)))))))))))))))))))))))))))))))))))))))))))))))))))))))))*IF(ISNUMBER(E272),E272,1)*IF(ISNUMBER(D272),D272,1)</f>
        <v>0</v>
      </c>
      <c r="AA272" s="33">
        <f>G272*H272+K272*L272+O272*P272+S272*T272</f>
        <v>0</v>
      </c>
      <c r="AB272" s="35">
        <f>(H272*(IF(I272&lt;45%,0.5,IF(I272&lt;55%,0.8,IF(I272&lt;65%,0.9,IF(I272&lt;75%,1,IF(I272&lt;85%,1.1,1.2))))))+L272*(IF(M272&lt;45%,0.5,IF(M272&lt;55%,0.8,IF(M272&lt;65%,0.9,IF(M272&lt;75%,1,IF(M272&lt;85%,1.1,1.2))))))+P272*(IF(Q272&lt;45%,0.5,IF(Q272&lt;55%,0.8,IF(Q272&lt;65%,0.9,IF(Q272&lt;75%,1,IF(Q272&lt;85%,1.1,1.2))))))+T272*(IF(U272&lt;45%,0.5,IF(U272&lt;55%,0.8,IF(U272&lt;65%,0.9,IF(U272&lt;75%,1,IF(U272&lt;85%,1.1,1.2)))))))*IF(D272&gt;=0.8,6,IF(D272&lt;=0.4,1.5,3))</f>
        <v>0</v>
      </c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</row>
    <row r="273" spans="1:62" x14ac:dyDescent="0.25">
      <c r="A273" s="1129"/>
      <c r="B273" s="156" t="str">
        <f t="shared" ref="B273:E273" si="593">IF(B211="","",B211)</f>
        <v/>
      </c>
      <c r="C273" s="158" t="str">
        <f t="shared" si="593"/>
        <v/>
      </c>
      <c r="D273" s="63">
        <f t="shared" si="587"/>
        <v>0</v>
      </c>
      <c r="E273" s="83" t="str">
        <f t="shared" si="593"/>
        <v/>
      </c>
      <c r="F273" s="81"/>
      <c r="G273" s="96"/>
      <c r="H273" s="96"/>
      <c r="I273" s="82">
        <f t="shared" si="582"/>
        <v>0</v>
      </c>
      <c r="J273" s="81"/>
      <c r="K273" s="96"/>
      <c r="L273" s="96"/>
      <c r="M273" s="104">
        <f t="shared" si="583"/>
        <v>0</v>
      </c>
      <c r="N273" s="81"/>
      <c r="O273" s="96"/>
      <c r="P273" s="96"/>
      <c r="Q273" s="82">
        <f t="shared" si="584"/>
        <v>0</v>
      </c>
      <c r="R273" s="81"/>
      <c r="S273" s="96"/>
      <c r="T273" s="96"/>
      <c r="U273" s="104">
        <f t="shared" si="585"/>
        <v>0</v>
      </c>
      <c r="V273" s="128">
        <f t="shared" si="588"/>
        <v>0</v>
      </c>
      <c r="W273" s="44">
        <f t="shared" si="589"/>
        <v>0</v>
      </c>
      <c r="X273" s="45">
        <f t="shared" ref="X273" si="594">ROUND(IFERROR((W273/(Y273*IF(ISNUMBER(E273),E273,1))),0),2)</f>
        <v>0</v>
      </c>
      <c r="Y273" s="90" t="str">
        <f t="shared" si="538"/>
        <v/>
      </c>
      <c r="Z273" s="127">
        <f>(IF(I273&lt;30%,0,IF(I273&lt;35%,F273*G273*H273*F!$B$33,IF(I273&lt;40%,F273*G273*H273*F!$B$38,IF(I273&lt;45%,F273*G273*H273*F!$B$43,IF(I273&lt;50%,F273*G273*H273*F!$B$48,IF(I273=50%,F273*G273*H273*F!$B$50,IF(I273=51%,F273*G273*H273*F!$B$51,IF(I273=52%,F273*G273*H273*F!$B$52,IF(I273=53%,F273*G273*H273*F!$B$53,IF(I273=54%,F273*G273*H273*F!$B$54,IF(I273=55%,F273*G273*H273*F!$B$55,IF(I273=56%,F273*G273*H273*F!$B$56,IF(I273=57%,F273*G273*H273*F!$B$57,IF(I273=58%,F273*G273*H273*F!$B$58,IF(I273=59%,F273*G273*H273*F!$B$59,IF(I273=60%,F273*G273*H273*F!$B$60,IF(I273=61%,F273*G273*H273*F!$B$61,IF(I273=62%,F273*G273*H273*F!$B$62,IF(I273=63%,F273*G273*H273*F!$B$63,IF(I273=64%,F273*G273*H273*F!$B$64,IF(I273=65%,F273*G273*H273*F!$B$65,IF(I273=66%,F273*G273*H273*F!$B$66,IF(I273=67%,F273*G273*H273*F!$B$67,IF(I273=68%,F273*G273*H273*F!$B$68,IF(I273=69%,F273*G273*H273*F!$B$69,IF(I273=70%,F273*G273*H273*F!$B$70,IF(I273=71%,F273*G273*H273*F!$B$71,IF(I273=72%,F273*G273*H273*F!$B$72,IF(I273=73%,F273*G273*H273*F!$B$73,IF(I273=74%,F273*G273*H273*F!$B$74,IF(I273=75%,F273*G273*H273*F!$B$75,IF(I273=76%,F273*G273*H273*F!$B$76,IF(I273=77%,F273*G273*H273*F!$B$77,IF(I273=78%,F273*G273*H273*F!$B$78,IF(I273=79%,F273*G273*H273*F!$B$79,IF(I273=80%,F273*G273*H273*F!$B$80,IF(I273=81%,F273*G273*H273*F!$B$81,IF(I273=82%,F273*G273*H273*F!$B$82,IF(I273=83%,F273*G273*H273*F!$B$83,IF(I273=84%,F273*G273*H273*F!$B$84,IF(I273=85%,F273*G273*H273*F!$B$85,IF(I273=86%,F273*G273*H273*F!$B$86,IF(I273=87%,F273*G273*H273*F!$B$87,IF(I273=88%,F273*G273*H273*F!$B$88,IF(I273=89%,F273*G273*H273*F!$B$89,IF(I273=90%,F273*G273*H273*F!$B$90,IF(I273=91%,F273*G273*H273*F!$B$91,IF(I273=92%,F273*G273*H273*F!$B$92,IF(I273=93%,F273*G273*H273*F!$B$93,IF(I273=94%,F273*G273*H273*F!$B$94,IF(I273=95%,F273*G273*H273*F!$B$95,IF(I273=96%,F273*G273*H273*F!$B$96,IF(I273=97%,F273*G273*H273*F!$B$97,IF(I273=98%,F273*G273*H273*F!$B$98,IF(I273=99%,F273*G273*H273*F!$B$99,IF(I273&gt;99%,F273*G273*H273*F!$B$100,))))))))))))))))))))))))))))))))))))))))))))))))))))))))+IF(M273&lt;30%,0,IF(M273&lt;35%,J273*K273*L273*F!$B$33,IF(M273&lt;40%,J273*K273*L273*F!$B$38,IF(M273&lt;45%,J273*K273*L273*F!$B$43,IF(M273&lt;50%,J273*K273*L273*F!$B$48,IF(M273=50%,J273*K273*L273*F!$B$50,IF(M273=51%,J273*K273*L273*F!$B$51,IF(M273=52%,J273*K273*L273*F!$B$52,IF(M273=53%,J273*K273*L273*F!$B$53,IF(M273=54%,J273*K273*L273*F!$B$54,IF(M273=55%,J273*K273*L273*F!$B$55,IF(M273=56%,J273*K273*L273*F!$B$56,IF(M273=57%,J273*K273*L273*F!$B$57,IF(M273=58%,J273*K273*L273*F!$B$58,IF(M273=59%,J273*K273*L273*F!$B$59,IF(M273=60%,J273*K273*L273*F!$B$60,IF(M273=61%,J273*K273*L273*F!$B$61,IF(M273=62%,J273*K273*L273*F!$B$62,IF(M273=63%,J273*K273*L273*F!$B$63,IF(M273=64%,J273*K273*L273*F!$B$64,IF(M273=65%,J273*K273*L273*F!$B$65,IF(M273=66%,J273*K273*L273*F!$B$66,IF(M273=67%,J273*K273*L273*F!$B$67,IF(M273=68%,J273*K273*L273*F!$B$68,IF(M273=69%,J273*K273*L273*F!$B$69,IF(M273=70%,J273*K273*L273*F!$B$70,IF(M273=71%,J273*K273*L273*F!$B$71,IF(M273=72%,J273*K273*L273*F!$B$72,IF(M273=73%,J273*K273*L273*F!$B$73,IF(M273=74%,J273*K273*L273*F!$B$74,IF(M273=75%,J273*K273*L273*F!$B$75,IF(M273=76%,J273*K273*L273*F!$B$76,IF(M273=77%,J273*K273*L273*F!$B$77,IF(M273=78%,J273*K273*L273*F!$B$78,IF(M273=79%,J273*K273*L273*F!$B$79,IF(M273=80%,J273*K273*L273*F!$B$80,IF(M273=81%,J273*K273*L273*F!$B$81,IF(M273=82%,J273*K273*L273*F!$B$82,IF(M273=83%,J273*K273*L273*F!$B$83,IF(M273=84%,J273*K273*L273*F!$B$84,IF(M273=85%,J273*K273*L273*F!$B$85,IF(M273=86%,J273*K273*L273*F!$B$86,IF(M273=87%,J273*K273*L273*F!$B$87,IF(M273=88%,J273*K273*L273*F!$B$88,IF(M273=89%,J273*K273*L273*F!$B$89,IF(M273=90%,J273*K273*L273*F!$B$90,IF(M273=91%,J273*K273*L273*F!$B$91,IF(M273=92%,J273*K273*L273*F!$B$92,IF(M273=93%,J273*K273*L273*F!$B$93,IF(M273=94%,J273*K273*L273*F!$B$94,IF(M273=95%,J273*K273*L273*F!$B$95,IF(M273=96%,J273*K273*L273*F!$B$96,IF(M273=97%,J273*K273*L273*F!$B$97,IF(M273=98%,J273*K273*L273*F!$B$98,IF(M273=99%,J273*K273*L273*F!$B$99,IF(M273&gt;99%,J273*K273*L273*F!$B$100,))))))))))))))))))))))))))))))))))))))))))))))))))))))))+IF(Q273&lt;30%,0,IF(Q273&lt;35%,N273*O273*P273*F!$B$33,IF(Q273&lt;40%,N273*O273*P273*F!$B$38,IF(Q273&lt;45%,N273*O273*P273*F!$B$43,IF(Q273&lt;50%,N273*O273*P273*F!$B$48,IF(Q273=50%,N273*O273*P273*F!$B$50,IF(Q273=51%,N273*O273*P273*F!$B$51,IF(Q273=52%,N273*O273*P273*F!$B$52,IF(Q273=53%,N273*O273*P273*F!$B$53,IF(Q273=54%,N273*O273*P273*F!$B$54,IF(Q273=55%,N273*O273*P273*F!$B$55,IF(Q273=56%,N273*O273*P273*F!$B$56,IF(Q273=57%,N273*O273*P273*F!$B$57,IF(Q273=58%,N273*O273*P273*F!$B$58,IF(Q273=59%,N273*O273*P273*F!$B$59,IF(Q273=60%,N273*O273*P273*F!$B$60,IF(Q273=61%,N273*O273*P273*F!$B$61,IF(Q273=62%,N273*O273*P273*F!$B$62,IF(Q273=63%,N273*O273*P273*F!$B$63,IF(Q273=64%,N273*O273*P273*F!$B$64,IF(Q273=65%,N273*O273*P273*F!$B$65,IF(Q273=66%,N273*O273*P273*F!$B$66,IF(Q273=67%,N273*O273*P273*F!$B$67,IF(Q273=68%,N273*O273*P273*F!$B$68,IF(Q273=69%,N273*O273*P273*F!$B$69,IF(Q273=70%,N273*O273*P273*F!$B$70,IF(Q273=71%,N273*O273*P273*F!$B$71,IF(Q273=72%,N273*O273*P273*F!$B$72,IF(Q273=73%,N273*O273*P273*F!$B$73,IF(Q273=74%,N273*O273*P273*F!$B$74,IF(Q273=75%,N273*O273*P273*F!$B$75,IF(Q273=76%,N273*O273*P273*F!$B$76,IF(Q273=77%,N273*O273*P273*F!$B$77,IF(Q273=78%,N273*O273*P273*F!$B$78,IF(Q273=79%,N273*O273*P273*F!$B$79,IF(Q273=80%,N273*O273*P273*F!$B$80,IF(Q273=81%,N273*O273*P273*F!$B$81,IF(Q273=82%,N273*O273*P273*F!$B$82,IF(Q273=83%,N273*O273*P273*F!$B$83,IF(Q273=84%,N273*O273*P273*F!$B$84,IF(Q273=85%,N273*O273*P273*F!$B$85,IF(Q273=86%,N273*O273*P273*F!$B$86,IF(Q273=87%,N273*O273*P273*F!$B$87,IF(Q273=88%,N273*O273*P273*F!$B$88,IF(Q273=89%,N273*O273*P273*F!$B$89,IF(Q273=90%,N273*O273*P273*F!$B$90,IF(Q273=91%,N273*O273*P273*F!$B$91,IF(Q273=92%,N273*O273*P273*F!$B$92,IF(Q273=93%,N273*O273*P273*F!$B$93,IF(Q273=94%,N273*O273*P273*F!$B$94,IF(Q273=95%,N273*O273*P273*F!$B$95,IF(Q273=96%,N273*O273*P273*F!$B$96,IF(Q273=97%,N273*O273*P273*F!$B$97,IF(Q273=98%,N273*O273*P273*F!$B$98,IF(Q273=99%,N273*O273*P273*F!$B$99,IF(Q273&gt;99%,N273*O273*P273*F!$B$100,))))))))))))))))))))))))))))))))))))))))))))))))))))))))+IF(U273&lt;30%,0,IF(U273&lt;35%,R273*S273*T273*F!$B$33,IF(U273&lt;40%,R273*S273*T273*F!$B$38,IF(U273&lt;45%,R273*S273*T273*F!$B$43,IF(U273&lt;50%,R273*S273*T273*F!$B$48,IF(U273=50%,R273*S273*T273*F!$B$50,IF(U273=51%,R273*S273*T273*F!$B$51,IF(U273=52%,R273*S273*T273*F!$B$52,IF(U273=53%,R273*S273*T273*F!$B$53,IF(U273=54%,R273*S273*T273*F!$B$54,IF(U273=55%,R273*S273*T273*F!$B$55,IF(U273=56%,R273*S273*T273*F!$B$56,IF(U273=57%,R273*S273*T273*F!$B$57,IF(U273=58%,R273*S273*T273*F!$B$58,IF(U273=59%,R273*S273*T273*F!$B$59,IF(U273=60%,R273*S273*T273*F!$B$60,IF(U273=61%,R273*S273*T273*F!$B$61,IF(U273=62%,R273*S273*T273*F!$B$62,IF(U273=63%,R273*S273*T273*F!$B$63,IF(U273=64%,R273*S273*T273*F!$B$64,IF(U273=65%,R273*S273*T273*F!$B$65,IF(U273=66%,R273*S273*T273*F!$B$66,IF(U273=67%,R273*S273*T273*F!$B$67,IF(U273=68%,R273*S273*T273*F!$B$68,IF(U273=69%,R273*S273*T273*F!$B$69,IF(U273=70%,R273*S273*T273*F!$B$70,IF(U273=71%,R273*S273*T273*F!$B$71,IF(U273=72%,R273*S273*T273*F!$B$72,IF(U273=73%,R273*S273*T273*F!$B$73,IF(U273=74%,R273*S273*T273*F!$B$74,IF(U273=75%,R273*S273*T273*F!$B$75,IF(U273=76%,R273*S273*T273*F!$B$76,IF(U273=77%,R273*S273*T273*F!$B$77,IF(U273=78%,R273*S273*T273*F!$B$78,IF(U273=79%,R273*S273*T273*F!$B$79,IF(U273=80%,R273*S273*T273*F!$B$80,IF(U273=81%,R273*S273*T273*F!$B$81,IF(U273=82%,R273*S273*T273*F!$B$82,IF(U273=83%,R273*S273*T273*F!$B$83,IF(U273=84%,R273*S273*T273*F!$B$84,IF(U273=85%,R273*S273*T273*F!$B$85,IF(U273=86%,R273*S273*T273*F!$B$86,IF(U273=87%,R273*S273*T273*F!$B$87,IF(U273=88%,R273*S273*T273*F!$B$88,IF(U273=89%,R273*S273*T273*F!$B$89,IF(U273=90%,R273*S273*T273*F!$B$90,IF(U273=91%,R273*S273*T273*F!$B$91,IF(U273=92%,R273*S273*T273*F!$B$92,IF(U273=93%,R273*S273*T273*F!$B$93,IF(U273=94%,R273*S273*T273*F!$B$94,IF(U273=95%,R273*S273*T273*F!$B$95,IF(U273=96%,R273*S273*T273*F!$B$96,IF(U273=97%,R273*S273*T273*F!$B$97,IF(U273=98%,R273*S273*T273*F!$B$98,IF(U273=99%,R273*S273*T273*F!$B$99,IF(U273&gt;99%,R273*S273*T273*F!$B$100)))))))))))))))))))))))))))))))))))))))))))))))))))))))))*IF(ISNUMBER(E273),E273,1)*IF(ISNUMBER(D273),D273,1)</f>
        <v>0</v>
      </c>
      <c r="AA273" s="127">
        <f>G273*H273+K273*L273+O273*P273+S273*T273</f>
        <v>0</v>
      </c>
      <c r="AB273" s="46">
        <f>(H273*(IF(I273&lt;45%,0.5,IF(I273&lt;55%,0.8,IF(I273&lt;65%,0.9,IF(I273&lt;75%,1,IF(I273&lt;85%,1.1,1.2))))))+L273*(IF(M273&lt;45%,0.5,IF(M273&lt;55%,0.8,IF(M273&lt;65%,0.9,IF(M273&lt;75%,1,IF(M273&lt;85%,1.1,1.2))))))+P273*(IF(Q273&lt;45%,0.5,IF(Q273&lt;55%,0.8,IF(Q273&lt;65%,0.9,IF(Q273&lt;75%,1,IF(Q273&lt;85%,1.1,1.2))))))+T273*(IF(U273&lt;45%,0.5,IF(U273&lt;55%,0.8,IF(U273&lt;65%,0.9,IF(U273&lt;75%,1,IF(U273&lt;85%,1.1,1.2)))))))*IF(D273&gt;=0.8,6,IF(D273&lt;=0.4,1.5,3))</f>
        <v>0</v>
      </c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</row>
    <row r="274" spans="1:62" ht="15.75" thickBot="1" x14ac:dyDescent="0.3">
      <c r="A274" s="1130"/>
      <c r="B274" s="167"/>
      <c r="C274" s="168"/>
      <c r="D274" s="37">
        <f>ROUND(IFERROR((D269*(G269*H269+K269*L269+O269*P269+S269*T269)+D270*(G270*H270+K270*L270+O270*P270+S270*T270)+D271*(G271*H271+K271*L271+O271*P271+S271*T271)+D272*(G272*H272+K272*L272+O272*P272+S272*T272)+D273*(G273*H273+K273*L273+O273*P273+S273*T273))/((G269*H269+K269*L269+O269*P269+S269*T269)+(G270*H270+K270*L270+O270*P270+S270*T270)+(G271*H271+K271*L271+O271*P271+S271*T271)+(G272*H272+K272*L272+O272*P272+S272*T272)+(G273*H273+K273*L273+O273*P273+S273*T273)),0),3)</f>
        <v>0</v>
      </c>
      <c r="E274" s="181"/>
      <c r="F274" s="182" t="str">
        <f t="shared" ref="F274" si="595">IF(I274&lt;&gt;0,(IFERROR(IF($Y274&gt;15,MROUND($Y274*I274,0.5),MROUND($Y274*I274,0.1)),)),"")</f>
        <v/>
      </c>
      <c r="G274" s="183"/>
      <c r="H274" s="183"/>
      <c r="I274" s="184"/>
      <c r="J274" s="182"/>
      <c r="K274" s="183"/>
      <c r="L274" s="183"/>
      <c r="M274" s="185"/>
      <c r="N274" s="182"/>
      <c r="O274" s="183"/>
      <c r="P274" s="183"/>
      <c r="Q274" s="184"/>
      <c r="R274" s="182"/>
      <c r="S274" s="183"/>
      <c r="T274" s="183"/>
      <c r="U274" s="185"/>
      <c r="V274" s="122">
        <f>SUM(V269:V273)</f>
        <v>0</v>
      </c>
      <c r="W274" s="117">
        <f>IFERROR(V274/AA274,0)</f>
        <v>0</v>
      </c>
      <c r="X274" s="118">
        <f>ROUND(IFERROR((D269*(I269*G269*H269+M269*K269*L269+Q269*O269*P269+U269*S269*T269)+D270*(I270*G270*H270+M270*K270*L270+Q270*O270*P270+U270*S270*T270)+D271*(I271*G271*H271+M271*K271*L271+Q271*O271*P271+U271*S271*T271)+D272*(I272*G272*H272+M272*K272*L272+Q272*O272*P272+U272*S272*T272)+D273*(I273*G273*H273+M273*K273*L273+Q273*O273*P273+U273*S273*T273))/(D269*(G269*H269+K269*L269+O269*P269+S269*T269)+D270*(G270*H270+K270*L270+O270*P270+S270*T270)+D271*(G271*H271+K271*L271+O271*P271+S271*T271)+D272*(G272*H272+K272*L272+O272*P272+S272*T272)+D273*(G273*H273+K273*L273+O273*P273+S273*T273)),0),2)</f>
        <v>0</v>
      </c>
      <c r="Y274" s="9"/>
      <c r="Z274" s="9">
        <f>SUM(Z269:Z273)</f>
        <v>0</v>
      </c>
      <c r="AA274" s="117">
        <f>SUM(AA269:AA273)</f>
        <v>0</v>
      </c>
      <c r="AB274" s="119">
        <f>IF(SUM(AB269:AB273)=0,TIME(,0,),TIME(,SUM(AB269:AB273)+30,))</f>
        <v>0</v>
      </c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  <c r="AP274" s="11"/>
      <c r="AQ274" s="11"/>
      <c r="AR274" s="11"/>
      <c r="AS274" s="11"/>
      <c r="AT274" s="11"/>
      <c r="AU274" s="11"/>
      <c r="AV274" s="11"/>
      <c r="AW274" s="11"/>
      <c r="AX274" s="11"/>
      <c r="AY274" s="11"/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</row>
    <row r="275" spans="1:62" x14ac:dyDescent="0.25">
      <c r="A275" s="144" t="s">
        <v>0</v>
      </c>
      <c r="B275" s="86" t="str">
        <f t="shared" ref="B275:C275" si="596">IF(B213="","",B213)</f>
        <v/>
      </c>
      <c r="C275" s="84" t="str">
        <f t="shared" si="596"/>
        <v/>
      </c>
      <c r="D275" s="59">
        <f>D213</f>
        <v>0</v>
      </c>
      <c r="E275" s="85" t="str">
        <f t="shared" ref="E275" si="597">IF(E213="","",E213)</f>
        <v/>
      </c>
      <c r="F275" s="152"/>
      <c r="G275" s="94"/>
      <c r="H275" s="94"/>
      <c r="I275" s="93">
        <f t="shared" ref="I275:I279" si="598">IFERROR(ROUND(F275/$Y275,2),)</f>
        <v>0</v>
      </c>
      <c r="J275" s="147"/>
      <c r="K275" s="97"/>
      <c r="L275" s="97"/>
      <c r="M275" s="99">
        <f t="shared" ref="M275:M279" si="599">IFERROR(ROUND(J275/$Y275,2),)</f>
        <v>0</v>
      </c>
      <c r="N275" s="152"/>
      <c r="O275" s="94"/>
      <c r="P275" s="94"/>
      <c r="Q275" s="95">
        <f t="shared" ref="Q275:Q279" si="600">IFERROR(ROUND(N275/$Y275,2),)</f>
        <v>0</v>
      </c>
      <c r="R275" s="152"/>
      <c r="S275" s="94"/>
      <c r="T275" s="94"/>
      <c r="U275" s="93">
        <f t="shared" ref="U275:U279" si="601">IFERROR(ROUND(R275/$Y275,2),)</f>
        <v>0</v>
      </c>
      <c r="V275" s="106">
        <f>(IF(ISNUMBER(F275),F275,1)*G275*H275+IF(ISNUMBER(J275),J275,1)*K275*L275+IF(ISNUMBER(N275),N275,1)*O275*P275+IF(ISNUMBER(R275),R275,1)*S275*T275)*IF(ISNUMBER(E275),E275,1)</f>
        <v>0</v>
      </c>
      <c r="W275" s="107">
        <f>IFERROR((IF(ISNUMBER(F275),F275,1)*G275*H275+IF(ISNUMBER(J275),J275,1)*K275*L275+IF(ISNUMBER(N275),N275,1)*O275*P275+IF(ISNUMBER(R275),R275,1)*S275*T275)*IF(ISNUMBER(E275),E275,1)/(G275*H275+K275*L275+O275*P275+S275*T275),0)</f>
        <v>0</v>
      </c>
      <c r="X275" s="28">
        <f>ROUND(IFERROR((W275/(Y275*IF(ISNUMBER(E275),E275,1))),0),2)</f>
        <v>0</v>
      </c>
      <c r="Y275" s="89" t="str">
        <f t="shared" si="538"/>
        <v/>
      </c>
      <c r="Z275" s="4">
        <f>(IF(I275&lt;30%,0,IF(I275&lt;35%,F275*G275*H275*F!$B$33,IF(I275&lt;40%,F275*G275*H275*F!$B$38,IF(I275&lt;45%,F275*G275*H275*F!$B$43,IF(I275&lt;50%,F275*G275*H275*F!$B$48,IF(I275=50%,F275*G275*H275*F!$B$50,IF(I275=51%,F275*G275*H275*F!$B$51,IF(I275=52%,F275*G275*H275*F!$B$52,IF(I275=53%,F275*G275*H275*F!$B$53,IF(I275=54%,F275*G275*H275*F!$B$54,IF(I275=55%,F275*G275*H275*F!$B$55,IF(I275=56%,F275*G275*H275*F!$B$56,IF(I275=57%,F275*G275*H275*F!$B$57,IF(I275=58%,F275*G275*H275*F!$B$58,IF(I275=59%,F275*G275*H275*F!$B$59,IF(I275=60%,F275*G275*H275*F!$B$60,IF(I275=61%,F275*G275*H275*F!$B$61,IF(I275=62%,F275*G275*H275*F!$B$62,IF(I275=63%,F275*G275*H275*F!$B$63,IF(I275=64%,F275*G275*H275*F!$B$64,IF(I275=65%,F275*G275*H275*F!$B$65,IF(I275=66%,F275*G275*H275*F!$B$66,IF(I275=67%,F275*G275*H275*F!$B$67,IF(I275=68%,F275*G275*H275*F!$B$68,IF(I275=69%,F275*G275*H275*F!$B$69,IF(I275=70%,F275*G275*H275*F!$B$70,IF(I275=71%,F275*G275*H275*F!$B$71,IF(I275=72%,F275*G275*H275*F!$B$72,IF(I275=73%,F275*G275*H275*F!$B$73,IF(I275=74%,F275*G275*H275*F!$B$74,IF(I275=75%,F275*G275*H275*F!$B$75,IF(I275=76%,F275*G275*H275*F!$B$76,IF(I275=77%,F275*G275*H275*F!$B$77,IF(I275=78%,F275*G275*H275*F!$B$78,IF(I275=79%,F275*G275*H275*F!$B$79,IF(I275=80%,F275*G275*H275*F!$B$80,IF(I275=81%,F275*G275*H275*F!$B$81,IF(I275=82%,F275*G275*H275*F!$B$82,IF(I275=83%,F275*G275*H275*F!$B$83,IF(I275=84%,F275*G275*H275*F!$B$84,IF(I275=85%,F275*G275*H275*F!$B$85,IF(I275=86%,F275*G275*H275*F!$B$86,IF(I275=87%,F275*G275*H275*F!$B$87,IF(I275=88%,F275*G275*H275*F!$B$88,IF(I275=89%,F275*G275*H275*F!$B$89,IF(I275=90%,F275*G275*H275*F!$B$90,IF(I275=91%,F275*G275*H275*F!$B$91,IF(I275=92%,F275*G275*H275*F!$B$92,IF(I275=93%,F275*G275*H275*F!$B$93,IF(I275=94%,F275*G275*H275*F!$B$94,IF(I275=95%,F275*G275*H275*F!$B$95,IF(I275=96%,F275*G275*H275*F!$B$96,IF(I275=97%,F275*G275*H275*F!$B$97,IF(I275=98%,F275*G275*H275*F!$B$98,IF(I275=99%,F275*G275*H275*F!$B$99,IF(I275&gt;99%,F275*G275*H275*F!$B$100,))))))))))))))))))))))))))))))))))))))))))))))))))))))))+IF(M275&lt;30%,0,IF(M275&lt;35%,J275*K275*L275*F!$B$33,IF(M275&lt;40%,J275*K275*L275*F!$B$38,IF(M275&lt;45%,J275*K275*L275*F!$B$43,IF(M275&lt;50%,J275*K275*L275*F!$B$48,IF(M275=50%,J275*K275*L275*F!$B$50,IF(M275=51%,J275*K275*L275*F!$B$51,IF(M275=52%,J275*K275*L275*F!$B$52,IF(M275=53%,J275*K275*L275*F!$B$53,IF(M275=54%,J275*K275*L275*F!$B$54,IF(M275=55%,J275*K275*L275*F!$B$55,IF(M275=56%,J275*K275*L275*F!$B$56,IF(M275=57%,J275*K275*L275*F!$B$57,IF(M275=58%,J275*K275*L275*F!$B$58,IF(M275=59%,J275*K275*L275*F!$B$59,IF(M275=60%,J275*K275*L275*F!$B$60,IF(M275=61%,J275*K275*L275*F!$B$61,IF(M275=62%,J275*K275*L275*F!$B$62,IF(M275=63%,J275*K275*L275*F!$B$63,IF(M275=64%,J275*K275*L275*F!$B$64,IF(M275=65%,J275*K275*L275*F!$B$65,IF(M275=66%,J275*K275*L275*F!$B$66,IF(M275=67%,J275*K275*L275*F!$B$67,IF(M275=68%,J275*K275*L275*F!$B$68,IF(M275=69%,J275*K275*L275*F!$B$69,IF(M275=70%,J275*K275*L275*F!$B$70,IF(M275=71%,J275*K275*L275*F!$B$71,IF(M275=72%,J275*K275*L275*F!$B$72,IF(M275=73%,J275*K275*L275*F!$B$73,IF(M275=74%,J275*K275*L275*F!$B$74,IF(M275=75%,J275*K275*L275*F!$B$75,IF(M275=76%,J275*K275*L275*F!$B$76,IF(M275=77%,J275*K275*L275*F!$B$77,IF(M275=78%,J275*K275*L275*F!$B$78,IF(M275=79%,J275*K275*L275*F!$B$79,IF(M275=80%,J275*K275*L275*F!$B$80,IF(M275=81%,J275*K275*L275*F!$B$81,IF(M275=82%,J275*K275*L275*F!$B$82,IF(M275=83%,J275*K275*L275*F!$B$83,IF(M275=84%,J275*K275*L275*F!$B$84,IF(M275=85%,J275*K275*L275*F!$B$85,IF(M275=86%,J275*K275*L275*F!$B$86,IF(M275=87%,J275*K275*L275*F!$B$87,IF(M275=88%,J275*K275*L275*F!$B$88,IF(M275=89%,J275*K275*L275*F!$B$89,IF(M275=90%,J275*K275*L275*F!$B$90,IF(M275=91%,J275*K275*L275*F!$B$91,IF(M275=92%,J275*K275*L275*F!$B$92,IF(M275=93%,J275*K275*L275*F!$B$93,IF(M275=94%,J275*K275*L275*F!$B$94,IF(M275=95%,J275*K275*L275*F!$B$95,IF(M275=96%,J275*K275*L275*F!$B$96,IF(M275=97%,J275*K275*L275*F!$B$97,IF(M275=98%,J275*K275*L275*F!$B$98,IF(M275=99%,J275*K275*L275*F!$B$99,IF(M275&gt;99%,J275*K275*L275*F!$B$100,))))))))))))))))))))))))))))))))))))))))))))))))))))))))+IF(Q275&lt;30%,0,IF(Q275&lt;35%,N275*O275*P275*F!$B$33,IF(Q275&lt;40%,N275*O275*P275*F!$B$38,IF(Q275&lt;45%,N275*O275*P275*F!$B$43,IF(Q275&lt;50%,N275*O275*P275*F!$B$48,IF(Q275=50%,N275*O275*P275*F!$B$50,IF(Q275=51%,N275*O275*P275*F!$B$51,IF(Q275=52%,N275*O275*P275*F!$B$52,IF(Q275=53%,N275*O275*P275*F!$B$53,IF(Q275=54%,N275*O275*P275*F!$B$54,IF(Q275=55%,N275*O275*P275*F!$B$55,IF(Q275=56%,N275*O275*P275*F!$B$56,IF(Q275=57%,N275*O275*P275*F!$B$57,IF(Q275=58%,N275*O275*P275*F!$B$58,IF(Q275=59%,N275*O275*P275*F!$B$59,IF(Q275=60%,N275*O275*P275*F!$B$60,IF(Q275=61%,N275*O275*P275*F!$B$61,IF(Q275=62%,N275*O275*P275*F!$B$62,IF(Q275=63%,N275*O275*P275*F!$B$63,IF(Q275=64%,N275*O275*P275*F!$B$64,IF(Q275=65%,N275*O275*P275*F!$B$65,IF(Q275=66%,N275*O275*P275*F!$B$66,IF(Q275=67%,N275*O275*P275*F!$B$67,IF(Q275=68%,N275*O275*P275*F!$B$68,IF(Q275=69%,N275*O275*P275*F!$B$69,IF(Q275=70%,N275*O275*P275*F!$B$70,IF(Q275=71%,N275*O275*P275*F!$B$71,IF(Q275=72%,N275*O275*P275*F!$B$72,IF(Q275=73%,N275*O275*P275*F!$B$73,IF(Q275=74%,N275*O275*P275*F!$B$74,IF(Q275=75%,N275*O275*P275*F!$B$75,IF(Q275=76%,N275*O275*P275*F!$B$76,IF(Q275=77%,N275*O275*P275*F!$B$77,IF(Q275=78%,N275*O275*P275*F!$B$78,IF(Q275=79%,N275*O275*P275*F!$B$79,IF(Q275=80%,N275*O275*P275*F!$B$80,IF(Q275=81%,N275*O275*P275*F!$B$81,IF(Q275=82%,N275*O275*P275*F!$B$82,IF(Q275=83%,N275*O275*P275*F!$B$83,IF(Q275=84%,N275*O275*P275*F!$B$84,IF(Q275=85%,N275*O275*P275*F!$B$85,IF(Q275=86%,N275*O275*P275*F!$B$86,IF(Q275=87%,N275*O275*P275*F!$B$87,IF(Q275=88%,N275*O275*P275*F!$B$88,IF(Q275=89%,N275*O275*P275*F!$B$89,IF(Q275=90%,N275*O275*P275*F!$B$90,IF(Q275=91%,N275*O275*P275*F!$B$91,IF(Q275=92%,N275*O275*P275*F!$B$92,IF(Q275=93%,N275*O275*P275*F!$B$93,IF(Q275=94%,N275*O275*P275*F!$B$94,IF(Q275=95%,N275*O275*P275*F!$B$95,IF(Q275=96%,N275*O275*P275*F!$B$96,IF(Q275=97%,N275*O275*P275*F!$B$97,IF(Q275=98%,N275*O275*P275*F!$B$98,IF(Q275=99%,N275*O275*P275*F!$B$99,IF(Q275&gt;99%,N275*O275*P275*F!$B$100,))))))))))))))))))))))))))))))))))))))))))))))))))))))))+IF(U275&lt;30%,0,IF(U275&lt;35%,R275*S275*T275*F!$B$33,IF(U275&lt;40%,R275*S275*T275*F!$B$38,IF(U275&lt;45%,R275*S275*T275*F!$B$43,IF(U275&lt;50%,R275*S275*T275*F!$B$48,IF(U275=50%,R275*S275*T275*F!$B$50,IF(U275=51%,R275*S275*T275*F!$B$51,IF(U275=52%,R275*S275*T275*F!$B$52,IF(U275=53%,R275*S275*T275*F!$B$53,IF(U275=54%,R275*S275*T275*F!$B$54,IF(U275=55%,R275*S275*T275*F!$B$55,IF(U275=56%,R275*S275*T275*F!$B$56,IF(U275=57%,R275*S275*T275*F!$B$57,IF(U275=58%,R275*S275*T275*F!$B$58,IF(U275=59%,R275*S275*T275*F!$B$59,IF(U275=60%,R275*S275*T275*F!$B$60,IF(U275=61%,R275*S275*T275*F!$B$61,IF(U275=62%,R275*S275*T275*F!$B$62,IF(U275=63%,R275*S275*T275*F!$B$63,IF(U275=64%,R275*S275*T275*F!$B$64,IF(U275=65%,R275*S275*T275*F!$B$65,IF(U275=66%,R275*S275*T275*F!$B$66,IF(U275=67%,R275*S275*T275*F!$B$67,IF(U275=68%,R275*S275*T275*F!$B$68,IF(U275=69%,R275*S275*T275*F!$B$69,IF(U275=70%,R275*S275*T275*F!$B$70,IF(U275=71%,R275*S275*T275*F!$B$71,IF(U275=72%,R275*S275*T275*F!$B$72,IF(U275=73%,R275*S275*T275*F!$B$73,IF(U275=74%,R275*S275*T275*F!$B$74,IF(U275=75%,R275*S275*T275*F!$B$75,IF(U275=76%,R275*S275*T275*F!$B$76,IF(U275=77%,R275*S275*T275*F!$B$77,IF(U275=78%,R275*S275*T275*F!$B$78,IF(U275=79%,R275*S275*T275*F!$B$79,IF(U275=80%,R275*S275*T275*F!$B$80,IF(U275=81%,R275*S275*T275*F!$B$81,IF(U275=82%,R275*S275*T275*F!$B$82,IF(U275=83%,R275*S275*T275*F!$B$83,IF(U275=84%,R275*S275*T275*F!$B$84,IF(U275=85%,R275*S275*T275*F!$B$85,IF(U275=86%,R275*S275*T275*F!$B$86,IF(U275=87%,R275*S275*T275*F!$B$87,IF(U275=88%,R275*S275*T275*F!$B$88,IF(U275=89%,R275*S275*T275*F!$B$89,IF(U275=90%,R275*S275*T275*F!$B$90,IF(U275=91%,R275*S275*T275*F!$B$91,IF(U275=92%,R275*S275*T275*F!$B$92,IF(U275=93%,R275*S275*T275*F!$B$93,IF(U275=94%,R275*S275*T275*F!$B$94,IF(U275=95%,R275*S275*T275*F!$B$95,IF(U275=96%,R275*S275*T275*F!$B$96,IF(U275=97%,R275*S275*T275*F!$B$97,IF(U275=98%,R275*S275*T275*F!$B$98,IF(U275=99%,R275*S275*T275*F!$B$99,IF(U275&gt;99%,R275*S275*T275*F!$B$100)))))))))))))))))))))))))))))))))))))))))))))))))))))))))*IF(ISNUMBER(E275),E275,1)*IF(ISNUMBER(D275),D275,1)</f>
        <v>0</v>
      </c>
      <c r="AA275" s="4">
        <f>G275*H275+K275*L275+O275*P275+S275*T275</f>
        <v>0</v>
      </c>
      <c r="AB275" s="108">
        <f>(H275*(IF(I275&lt;45%,0.5,IF(I275&lt;55%,0.8,IF(I275&lt;65%,0.9,IF(I275&lt;75%,1,IF(I275&lt;85%,1.1,1.2))))))+L275*(IF(M275&lt;45%,0.5,IF(M275&lt;55%,0.8,IF(M275&lt;65%,0.9,IF(M275&lt;75%,1,IF(M275&lt;85%,1.1,1.2))))))+P275*(IF(Q275&lt;45%,0.5,IF(Q275&lt;55%,0.8,IF(Q275&lt;65%,0.9,IF(Q275&lt;75%,1,IF(Q275&lt;85%,1.1,1.2))))))+T275*(IF(U275&lt;45%,0.5,IF(U275&lt;55%,0.8,IF(U275&lt;65%,0.9,IF(U275&lt;75%,1,IF(U275&lt;85%,1.1,1.2)))))))*IF(D275&gt;=0.8,6,IF(D275&lt;=0.4,1.5,3))</f>
        <v>0</v>
      </c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</row>
    <row r="276" spans="1:62" x14ac:dyDescent="0.25">
      <c r="A276" s="1125">
        <f>A264+1</f>
        <v>42004</v>
      </c>
      <c r="B276" s="86" t="str">
        <f t="shared" ref="B276:E276" si="602">IF(B214="","",B214)</f>
        <v/>
      </c>
      <c r="C276" s="84" t="str">
        <f t="shared" si="602"/>
        <v/>
      </c>
      <c r="D276" s="63">
        <f t="shared" ref="D276:D279" si="603">D214</f>
        <v>0</v>
      </c>
      <c r="E276" s="85" t="str">
        <f t="shared" si="602"/>
        <v/>
      </c>
      <c r="F276" s="150"/>
      <c r="G276" s="100"/>
      <c r="H276" s="100"/>
      <c r="I276" s="101">
        <f t="shared" si="598"/>
        <v>0</v>
      </c>
      <c r="J276" s="150"/>
      <c r="K276" s="100"/>
      <c r="L276" s="100"/>
      <c r="M276" s="102">
        <f t="shared" si="599"/>
        <v>0</v>
      </c>
      <c r="N276" s="150"/>
      <c r="O276" s="100"/>
      <c r="P276" s="100"/>
      <c r="Q276" s="102">
        <f t="shared" si="600"/>
        <v>0</v>
      </c>
      <c r="R276" s="150"/>
      <c r="S276" s="100"/>
      <c r="T276" s="100"/>
      <c r="U276" s="101">
        <f t="shared" si="601"/>
        <v>0</v>
      </c>
      <c r="V276" s="110">
        <f t="shared" ref="V276:V279" si="604">(IF(ISNUMBER(F276),F276,1)*G276*H276+IF(ISNUMBER(J276),J276,1)*K276*L276+IF(ISNUMBER(N276),N276,1)*O276*P276+IF(ISNUMBER(R276),R276,1)*S276*T276)*IF(ISNUMBER(E276),E276,1)</f>
        <v>0</v>
      </c>
      <c r="W276" s="111">
        <f t="shared" ref="W276:W279" si="605">IFERROR((IF(ISNUMBER(F276),F276,1)*G276*H276+IF(ISNUMBER(J276),J276,1)*K276*L276+IF(ISNUMBER(N276),N276,1)*O276*P276+IF(ISNUMBER(R276),R276,1)*S276*T276)*IF(ISNUMBER(E276),E276,1)/(G276*H276+K276*L276+O276*P276+S276*T276),0)</f>
        <v>0</v>
      </c>
      <c r="X276" s="53">
        <f t="shared" ref="X276:X277" si="606">ROUND(IFERROR((W276/(Y276*IF(ISNUMBER(E276),E276,1))),0),2)</f>
        <v>0</v>
      </c>
      <c r="Y276" s="90" t="str">
        <f t="shared" si="538"/>
        <v/>
      </c>
      <c r="Z276" s="5">
        <f>(IF(I276&lt;30%,0,IF(I276&lt;35%,F276*G276*H276*F!$B$33,IF(I276&lt;40%,F276*G276*H276*F!$B$38,IF(I276&lt;45%,F276*G276*H276*F!$B$43,IF(I276&lt;50%,F276*G276*H276*F!$B$48,IF(I276=50%,F276*G276*H276*F!$B$50,IF(I276=51%,F276*G276*H276*F!$B$51,IF(I276=52%,F276*G276*H276*F!$B$52,IF(I276=53%,F276*G276*H276*F!$B$53,IF(I276=54%,F276*G276*H276*F!$B$54,IF(I276=55%,F276*G276*H276*F!$B$55,IF(I276=56%,F276*G276*H276*F!$B$56,IF(I276=57%,F276*G276*H276*F!$B$57,IF(I276=58%,F276*G276*H276*F!$B$58,IF(I276=59%,F276*G276*H276*F!$B$59,IF(I276=60%,F276*G276*H276*F!$B$60,IF(I276=61%,F276*G276*H276*F!$B$61,IF(I276=62%,F276*G276*H276*F!$B$62,IF(I276=63%,F276*G276*H276*F!$B$63,IF(I276=64%,F276*G276*H276*F!$B$64,IF(I276=65%,F276*G276*H276*F!$B$65,IF(I276=66%,F276*G276*H276*F!$B$66,IF(I276=67%,F276*G276*H276*F!$B$67,IF(I276=68%,F276*G276*H276*F!$B$68,IF(I276=69%,F276*G276*H276*F!$B$69,IF(I276=70%,F276*G276*H276*F!$B$70,IF(I276=71%,F276*G276*H276*F!$B$71,IF(I276=72%,F276*G276*H276*F!$B$72,IF(I276=73%,F276*G276*H276*F!$B$73,IF(I276=74%,F276*G276*H276*F!$B$74,IF(I276=75%,F276*G276*H276*F!$B$75,IF(I276=76%,F276*G276*H276*F!$B$76,IF(I276=77%,F276*G276*H276*F!$B$77,IF(I276=78%,F276*G276*H276*F!$B$78,IF(I276=79%,F276*G276*H276*F!$B$79,IF(I276=80%,F276*G276*H276*F!$B$80,IF(I276=81%,F276*G276*H276*F!$B$81,IF(I276=82%,F276*G276*H276*F!$B$82,IF(I276=83%,F276*G276*H276*F!$B$83,IF(I276=84%,F276*G276*H276*F!$B$84,IF(I276=85%,F276*G276*H276*F!$B$85,IF(I276=86%,F276*G276*H276*F!$B$86,IF(I276=87%,F276*G276*H276*F!$B$87,IF(I276=88%,F276*G276*H276*F!$B$88,IF(I276=89%,F276*G276*H276*F!$B$89,IF(I276=90%,F276*G276*H276*F!$B$90,IF(I276=91%,F276*G276*H276*F!$B$91,IF(I276=92%,F276*G276*H276*F!$B$92,IF(I276=93%,F276*G276*H276*F!$B$93,IF(I276=94%,F276*G276*H276*F!$B$94,IF(I276=95%,F276*G276*H276*F!$B$95,IF(I276=96%,F276*G276*H276*F!$B$96,IF(I276=97%,F276*G276*H276*F!$B$97,IF(I276=98%,F276*G276*H276*F!$B$98,IF(I276=99%,F276*G276*H276*F!$B$99,IF(I276&gt;99%,F276*G276*H276*F!$B$100,))))))))))))))))))))))))))))))))))))))))))))))))))))))))+IF(M276&lt;30%,0,IF(M276&lt;35%,J276*K276*L276*F!$B$33,IF(M276&lt;40%,J276*K276*L276*F!$B$38,IF(M276&lt;45%,J276*K276*L276*F!$B$43,IF(M276&lt;50%,J276*K276*L276*F!$B$48,IF(M276=50%,J276*K276*L276*F!$B$50,IF(M276=51%,J276*K276*L276*F!$B$51,IF(M276=52%,J276*K276*L276*F!$B$52,IF(M276=53%,J276*K276*L276*F!$B$53,IF(M276=54%,J276*K276*L276*F!$B$54,IF(M276=55%,J276*K276*L276*F!$B$55,IF(M276=56%,J276*K276*L276*F!$B$56,IF(M276=57%,J276*K276*L276*F!$B$57,IF(M276=58%,J276*K276*L276*F!$B$58,IF(M276=59%,J276*K276*L276*F!$B$59,IF(M276=60%,J276*K276*L276*F!$B$60,IF(M276=61%,J276*K276*L276*F!$B$61,IF(M276=62%,J276*K276*L276*F!$B$62,IF(M276=63%,J276*K276*L276*F!$B$63,IF(M276=64%,J276*K276*L276*F!$B$64,IF(M276=65%,J276*K276*L276*F!$B$65,IF(M276=66%,J276*K276*L276*F!$B$66,IF(M276=67%,J276*K276*L276*F!$B$67,IF(M276=68%,J276*K276*L276*F!$B$68,IF(M276=69%,J276*K276*L276*F!$B$69,IF(M276=70%,J276*K276*L276*F!$B$70,IF(M276=71%,J276*K276*L276*F!$B$71,IF(M276=72%,J276*K276*L276*F!$B$72,IF(M276=73%,J276*K276*L276*F!$B$73,IF(M276=74%,J276*K276*L276*F!$B$74,IF(M276=75%,J276*K276*L276*F!$B$75,IF(M276=76%,J276*K276*L276*F!$B$76,IF(M276=77%,J276*K276*L276*F!$B$77,IF(M276=78%,J276*K276*L276*F!$B$78,IF(M276=79%,J276*K276*L276*F!$B$79,IF(M276=80%,J276*K276*L276*F!$B$80,IF(M276=81%,J276*K276*L276*F!$B$81,IF(M276=82%,J276*K276*L276*F!$B$82,IF(M276=83%,J276*K276*L276*F!$B$83,IF(M276=84%,J276*K276*L276*F!$B$84,IF(M276=85%,J276*K276*L276*F!$B$85,IF(M276=86%,J276*K276*L276*F!$B$86,IF(M276=87%,J276*K276*L276*F!$B$87,IF(M276=88%,J276*K276*L276*F!$B$88,IF(M276=89%,J276*K276*L276*F!$B$89,IF(M276=90%,J276*K276*L276*F!$B$90,IF(M276=91%,J276*K276*L276*F!$B$91,IF(M276=92%,J276*K276*L276*F!$B$92,IF(M276=93%,J276*K276*L276*F!$B$93,IF(M276=94%,J276*K276*L276*F!$B$94,IF(M276=95%,J276*K276*L276*F!$B$95,IF(M276=96%,J276*K276*L276*F!$B$96,IF(M276=97%,J276*K276*L276*F!$B$97,IF(M276=98%,J276*K276*L276*F!$B$98,IF(M276=99%,J276*K276*L276*F!$B$99,IF(M276&gt;99%,J276*K276*L276*F!$B$100,))))))))))))))))))))))))))))))))))))))))))))))))))))))))+IF(Q276&lt;30%,0,IF(Q276&lt;35%,N276*O276*P276*F!$B$33,IF(Q276&lt;40%,N276*O276*P276*F!$B$38,IF(Q276&lt;45%,N276*O276*P276*F!$B$43,IF(Q276&lt;50%,N276*O276*P276*F!$B$48,IF(Q276=50%,N276*O276*P276*F!$B$50,IF(Q276=51%,N276*O276*P276*F!$B$51,IF(Q276=52%,N276*O276*P276*F!$B$52,IF(Q276=53%,N276*O276*P276*F!$B$53,IF(Q276=54%,N276*O276*P276*F!$B$54,IF(Q276=55%,N276*O276*P276*F!$B$55,IF(Q276=56%,N276*O276*P276*F!$B$56,IF(Q276=57%,N276*O276*P276*F!$B$57,IF(Q276=58%,N276*O276*P276*F!$B$58,IF(Q276=59%,N276*O276*P276*F!$B$59,IF(Q276=60%,N276*O276*P276*F!$B$60,IF(Q276=61%,N276*O276*P276*F!$B$61,IF(Q276=62%,N276*O276*P276*F!$B$62,IF(Q276=63%,N276*O276*P276*F!$B$63,IF(Q276=64%,N276*O276*P276*F!$B$64,IF(Q276=65%,N276*O276*P276*F!$B$65,IF(Q276=66%,N276*O276*P276*F!$B$66,IF(Q276=67%,N276*O276*P276*F!$B$67,IF(Q276=68%,N276*O276*P276*F!$B$68,IF(Q276=69%,N276*O276*P276*F!$B$69,IF(Q276=70%,N276*O276*P276*F!$B$70,IF(Q276=71%,N276*O276*P276*F!$B$71,IF(Q276=72%,N276*O276*P276*F!$B$72,IF(Q276=73%,N276*O276*P276*F!$B$73,IF(Q276=74%,N276*O276*P276*F!$B$74,IF(Q276=75%,N276*O276*P276*F!$B$75,IF(Q276=76%,N276*O276*P276*F!$B$76,IF(Q276=77%,N276*O276*P276*F!$B$77,IF(Q276=78%,N276*O276*P276*F!$B$78,IF(Q276=79%,N276*O276*P276*F!$B$79,IF(Q276=80%,N276*O276*P276*F!$B$80,IF(Q276=81%,N276*O276*P276*F!$B$81,IF(Q276=82%,N276*O276*P276*F!$B$82,IF(Q276=83%,N276*O276*P276*F!$B$83,IF(Q276=84%,N276*O276*P276*F!$B$84,IF(Q276=85%,N276*O276*P276*F!$B$85,IF(Q276=86%,N276*O276*P276*F!$B$86,IF(Q276=87%,N276*O276*P276*F!$B$87,IF(Q276=88%,N276*O276*P276*F!$B$88,IF(Q276=89%,N276*O276*P276*F!$B$89,IF(Q276=90%,N276*O276*P276*F!$B$90,IF(Q276=91%,N276*O276*P276*F!$B$91,IF(Q276=92%,N276*O276*P276*F!$B$92,IF(Q276=93%,N276*O276*P276*F!$B$93,IF(Q276=94%,N276*O276*P276*F!$B$94,IF(Q276=95%,N276*O276*P276*F!$B$95,IF(Q276=96%,N276*O276*P276*F!$B$96,IF(Q276=97%,N276*O276*P276*F!$B$97,IF(Q276=98%,N276*O276*P276*F!$B$98,IF(Q276=99%,N276*O276*P276*F!$B$99,IF(Q276&gt;99%,N276*O276*P276*F!$B$100,))))))))))))))))))))))))))))))))))))))))))))))))))))))))+IF(U276&lt;30%,0,IF(U276&lt;35%,R276*S276*T276*F!$B$33,IF(U276&lt;40%,R276*S276*T276*F!$B$38,IF(U276&lt;45%,R276*S276*T276*F!$B$43,IF(U276&lt;50%,R276*S276*T276*F!$B$48,IF(U276=50%,R276*S276*T276*F!$B$50,IF(U276=51%,R276*S276*T276*F!$B$51,IF(U276=52%,R276*S276*T276*F!$B$52,IF(U276=53%,R276*S276*T276*F!$B$53,IF(U276=54%,R276*S276*T276*F!$B$54,IF(U276=55%,R276*S276*T276*F!$B$55,IF(U276=56%,R276*S276*T276*F!$B$56,IF(U276=57%,R276*S276*T276*F!$B$57,IF(U276=58%,R276*S276*T276*F!$B$58,IF(U276=59%,R276*S276*T276*F!$B$59,IF(U276=60%,R276*S276*T276*F!$B$60,IF(U276=61%,R276*S276*T276*F!$B$61,IF(U276=62%,R276*S276*T276*F!$B$62,IF(U276=63%,R276*S276*T276*F!$B$63,IF(U276=64%,R276*S276*T276*F!$B$64,IF(U276=65%,R276*S276*T276*F!$B$65,IF(U276=66%,R276*S276*T276*F!$B$66,IF(U276=67%,R276*S276*T276*F!$B$67,IF(U276=68%,R276*S276*T276*F!$B$68,IF(U276=69%,R276*S276*T276*F!$B$69,IF(U276=70%,R276*S276*T276*F!$B$70,IF(U276=71%,R276*S276*T276*F!$B$71,IF(U276=72%,R276*S276*T276*F!$B$72,IF(U276=73%,R276*S276*T276*F!$B$73,IF(U276=74%,R276*S276*T276*F!$B$74,IF(U276=75%,R276*S276*T276*F!$B$75,IF(U276=76%,R276*S276*T276*F!$B$76,IF(U276=77%,R276*S276*T276*F!$B$77,IF(U276=78%,R276*S276*T276*F!$B$78,IF(U276=79%,R276*S276*T276*F!$B$79,IF(U276=80%,R276*S276*T276*F!$B$80,IF(U276=81%,R276*S276*T276*F!$B$81,IF(U276=82%,R276*S276*T276*F!$B$82,IF(U276=83%,R276*S276*T276*F!$B$83,IF(U276=84%,R276*S276*T276*F!$B$84,IF(U276=85%,R276*S276*T276*F!$B$85,IF(U276=86%,R276*S276*T276*F!$B$86,IF(U276=87%,R276*S276*T276*F!$B$87,IF(U276=88%,R276*S276*T276*F!$B$88,IF(U276=89%,R276*S276*T276*F!$B$89,IF(U276=90%,R276*S276*T276*F!$B$90,IF(U276=91%,R276*S276*T276*F!$B$91,IF(U276=92%,R276*S276*T276*F!$B$92,IF(U276=93%,R276*S276*T276*F!$B$93,IF(U276=94%,R276*S276*T276*F!$B$94,IF(U276=95%,R276*S276*T276*F!$B$95,IF(U276=96%,R276*S276*T276*F!$B$96,IF(U276=97%,R276*S276*T276*F!$B$97,IF(U276=98%,R276*S276*T276*F!$B$98,IF(U276=99%,R276*S276*T276*F!$B$99,IF(U276&gt;99%,R276*S276*T276*F!$B$100)))))))))))))))))))))))))))))))))))))))))))))))))))))))))*IF(ISNUMBER(E276),E276,1)*IF(ISNUMBER(D276),D276,1)</f>
        <v>0</v>
      </c>
      <c r="AA276" s="5">
        <f>G276*H276+K276*L276+O276*P276+S276*T276</f>
        <v>0</v>
      </c>
      <c r="AB276" s="112">
        <f>(H276*(IF(I276&lt;45%,0.5,IF(I276&lt;55%,0.8,IF(I276&lt;65%,0.9,IF(I276&lt;75%,1,IF(I276&lt;85%,1.1,1.2))))))+L276*(IF(M276&lt;45%,0.5,IF(M276&lt;55%,0.8,IF(M276&lt;65%,0.9,IF(M276&lt;75%,1,IF(M276&lt;85%,1.1,1.2))))))+P276*(IF(Q276&lt;45%,0.5,IF(Q276&lt;55%,0.8,IF(Q276&lt;65%,0.9,IF(Q276&lt;75%,1,IF(Q276&lt;85%,1.1,1.2))))))+T276*(IF(U276&lt;45%,0.5,IF(U276&lt;55%,0.8,IF(U276&lt;65%,0.9,IF(U276&lt;75%,1,IF(U276&lt;85%,1.1,1.2)))))))*IF(D276&gt;=0.8,6,IF(D276&lt;=0.4,1.5,3))</f>
        <v>0</v>
      </c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  <c r="AY276" s="11"/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</row>
    <row r="277" spans="1:62" x14ac:dyDescent="0.25">
      <c r="A277" s="1125"/>
      <c r="B277" s="86" t="str">
        <f t="shared" ref="B277:E277" si="607">IF(B215="","",B215)</f>
        <v/>
      </c>
      <c r="C277" s="84" t="str">
        <f t="shared" si="607"/>
        <v/>
      </c>
      <c r="D277" s="63">
        <f t="shared" si="603"/>
        <v>0</v>
      </c>
      <c r="E277" s="85" t="str">
        <f t="shared" si="607"/>
        <v/>
      </c>
      <c r="F277" s="152"/>
      <c r="G277" s="94"/>
      <c r="H277" s="94"/>
      <c r="I277" s="93">
        <f t="shared" si="598"/>
        <v>0</v>
      </c>
      <c r="J277" s="152"/>
      <c r="K277" s="94"/>
      <c r="L277" s="94"/>
      <c r="M277" s="95">
        <f t="shared" si="599"/>
        <v>0</v>
      </c>
      <c r="N277" s="152"/>
      <c r="O277" s="94"/>
      <c r="P277" s="94"/>
      <c r="Q277" s="95">
        <f t="shared" si="600"/>
        <v>0</v>
      </c>
      <c r="R277" s="152"/>
      <c r="S277" s="94"/>
      <c r="T277" s="94"/>
      <c r="U277" s="93">
        <f t="shared" si="601"/>
        <v>0</v>
      </c>
      <c r="V277" s="113">
        <f t="shared" si="604"/>
        <v>0</v>
      </c>
      <c r="W277" s="114">
        <f t="shared" si="605"/>
        <v>0</v>
      </c>
      <c r="X277" s="36">
        <f t="shared" si="606"/>
        <v>0</v>
      </c>
      <c r="Y277" s="90" t="str">
        <f t="shared" si="538"/>
        <v/>
      </c>
      <c r="Z277" s="6">
        <f>(IF(I277&lt;30%,0,IF(I277&lt;35%,F277*G277*H277*F!$B$33,IF(I277&lt;40%,F277*G277*H277*F!$B$38,IF(I277&lt;45%,F277*G277*H277*F!$B$43,IF(I277&lt;50%,F277*G277*H277*F!$B$48,IF(I277=50%,F277*G277*H277*F!$B$50,IF(I277=51%,F277*G277*H277*F!$B$51,IF(I277=52%,F277*G277*H277*F!$B$52,IF(I277=53%,F277*G277*H277*F!$B$53,IF(I277=54%,F277*G277*H277*F!$B$54,IF(I277=55%,F277*G277*H277*F!$B$55,IF(I277=56%,F277*G277*H277*F!$B$56,IF(I277=57%,F277*G277*H277*F!$B$57,IF(I277=58%,F277*G277*H277*F!$B$58,IF(I277=59%,F277*G277*H277*F!$B$59,IF(I277=60%,F277*G277*H277*F!$B$60,IF(I277=61%,F277*G277*H277*F!$B$61,IF(I277=62%,F277*G277*H277*F!$B$62,IF(I277=63%,F277*G277*H277*F!$B$63,IF(I277=64%,F277*G277*H277*F!$B$64,IF(I277=65%,F277*G277*H277*F!$B$65,IF(I277=66%,F277*G277*H277*F!$B$66,IF(I277=67%,F277*G277*H277*F!$B$67,IF(I277=68%,F277*G277*H277*F!$B$68,IF(I277=69%,F277*G277*H277*F!$B$69,IF(I277=70%,F277*G277*H277*F!$B$70,IF(I277=71%,F277*G277*H277*F!$B$71,IF(I277=72%,F277*G277*H277*F!$B$72,IF(I277=73%,F277*G277*H277*F!$B$73,IF(I277=74%,F277*G277*H277*F!$B$74,IF(I277=75%,F277*G277*H277*F!$B$75,IF(I277=76%,F277*G277*H277*F!$B$76,IF(I277=77%,F277*G277*H277*F!$B$77,IF(I277=78%,F277*G277*H277*F!$B$78,IF(I277=79%,F277*G277*H277*F!$B$79,IF(I277=80%,F277*G277*H277*F!$B$80,IF(I277=81%,F277*G277*H277*F!$B$81,IF(I277=82%,F277*G277*H277*F!$B$82,IF(I277=83%,F277*G277*H277*F!$B$83,IF(I277=84%,F277*G277*H277*F!$B$84,IF(I277=85%,F277*G277*H277*F!$B$85,IF(I277=86%,F277*G277*H277*F!$B$86,IF(I277=87%,F277*G277*H277*F!$B$87,IF(I277=88%,F277*G277*H277*F!$B$88,IF(I277=89%,F277*G277*H277*F!$B$89,IF(I277=90%,F277*G277*H277*F!$B$90,IF(I277=91%,F277*G277*H277*F!$B$91,IF(I277=92%,F277*G277*H277*F!$B$92,IF(I277=93%,F277*G277*H277*F!$B$93,IF(I277=94%,F277*G277*H277*F!$B$94,IF(I277=95%,F277*G277*H277*F!$B$95,IF(I277=96%,F277*G277*H277*F!$B$96,IF(I277=97%,F277*G277*H277*F!$B$97,IF(I277=98%,F277*G277*H277*F!$B$98,IF(I277=99%,F277*G277*H277*F!$B$99,IF(I277&gt;99%,F277*G277*H277*F!$B$100,))))))))))))))))))))))))))))))))))))))))))))))))))))))))+IF(M277&lt;30%,0,IF(M277&lt;35%,J277*K277*L277*F!$B$33,IF(M277&lt;40%,J277*K277*L277*F!$B$38,IF(M277&lt;45%,J277*K277*L277*F!$B$43,IF(M277&lt;50%,J277*K277*L277*F!$B$48,IF(M277=50%,J277*K277*L277*F!$B$50,IF(M277=51%,J277*K277*L277*F!$B$51,IF(M277=52%,J277*K277*L277*F!$B$52,IF(M277=53%,J277*K277*L277*F!$B$53,IF(M277=54%,J277*K277*L277*F!$B$54,IF(M277=55%,J277*K277*L277*F!$B$55,IF(M277=56%,J277*K277*L277*F!$B$56,IF(M277=57%,J277*K277*L277*F!$B$57,IF(M277=58%,J277*K277*L277*F!$B$58,IF(M277=59%,J277*K277*L277*F!$B$59,IF(M277=60%,J277*K277*L277*F!$B$60,IF(M277=61%,J277*K277*L277*F!$B$61,IF(M277=62%,J277*K277*L277*F!$B$62,IF(M277=63%,J277*K277*L277*F!$B$63,IF(M277=64%,J277*K277*L277*F!$B$64,IF(M277=65%,J277*K277*L277*F!$B$65,IF(M277=66%,J277*K277*L277*F!$B$66,IF(M277=67%,J277*K277*L277*F!$B$67,IF(M277=68%,J277*K277*L277*F!$B$68,IF(M277=69%,J277*K277*L277*F!$B$69,IF(M277=70%,J277*K277*L277*F!$B$70,IF(M277=71%,J277*K277*L277*F!$B$71,IF(M277=72%,J277*K277*L277*F!$B$72,IF(M277=73%,J277*K277*L277*F!$B$73,IF(M277=74%,J277*K277*L277*F!$B$74,IF(M277=75%,J277*K277*L277*F!$B$75,IF(M277=76%,J277*K277*L277*F!$B$76,IF(M277=77%,J277*K277*L277*F!$B$77,IF(M277=78%,J277*K277*L277*F!$B$78,IF(M277=79%,J277*K277*L277*F!$B$79,IF(M277=80%,J277*K277*L277*F!$B$80,IF(M277=81%,J277*K277*L277*F!$B$81,IF(M277=82%,J277*K277*L277*F!$B$82,IF(M277=83%,J277*K277*L277*F!$B$83,IF(M277=84%,J277*K277*L277*F!$B$84,IF(M277=85%,J277*K277*L277*F!$B$85,IF(M277=86%,J277*K277*L277*F!$B$86,IF(M277=87%,J277*K277*L277*F!$B$87,IF(M277=88%,J277*K277*L277*F!$B$88,IF(M277=89%,J277*K277*L277*F!$B$89,IF(M277=90%,J277*K277*L277*F!$B$90,IF(M277=91%,J277*K277*L277*F!$B$91,IF(M277=92%,J277*K277*L277*F!$B$92,IF(M277=93%,J277*K277*L277*F!$B$93,IF(M277=94%,J277*K277*L277*F!$B$94,IF(M277=95%,J277*K277*L277*F!$B$95,IF(M277=96%,J277*K277*L277*F!$B$96,IF(M277=97%,J277*K277*L277*F!$B$97,IF(M277=98%,J277*K277*L277*F!$B$98,IF(M277=99%,J277*K277*L277*F!$B$99,IF(M277&gt;99%,J277*K277*L277*F!$B$100,))))))))))))))))))))))))))))))))))))))))))))))))))))))))+IF(Q277&lt;30%,0,IF(Q277&lt;35%,N277*O277*P277*F!$B$33,IF(Q277&lt;40%,N277*O277*P277*F!$B$38,IF(Q277&lt;45%,N277*O277*P277*F!$B$43,IF(Q277&lt;50%,N277*O277*P277*F!$B$48,IF(Q277=50%,N277*O277*P277*F!$B$50,IF(Q277=51%,N277*O277*P277*F!$B$51,IF(Q277=52%,N277*O277*P277*F!$B$52,IF(Q277=53%,N277*O277*P277*F!$B$53,IF(Q277=54%,N277*O277*P277*F!$B$54,IF(Q277=55%,N277*O277*P277*F!$B$55,IF(Q277=56%,N277*O277*P277*F!$B$56,IF(Q277=57%,N277*O277*P277*F!$B$57,IF(Q277=58%,N277*O277*P277*F!$B$58,IF(Q277=59%,N277*O277*P277*F!$B$59,IF(Q277=60%,N277*O277*P277*F!$B$60,IF(Q277=61%,N277*O277*P277*F!$B$61,IF(Q277=62%,N277*O277*P277*F!$B$62,IF(Q277=63%,N277*O277*P277*F!$B$63,IF(Q277=64%,N277*O277*P277*F!$B$64,IF(Q277=65%,N277*O277*P277*F!$B$65,IF(Q277=66%,N277*O277*P277*F!$B$66,IF(Q277=67%,N277*O277*P277*F!$B$67,IF(Q277=68%,N277*O277*P277*F!$B$68,IF(Q277=69%,N277*O277*P277*F!$B$69,IF(Q277=70%,N277*O277*P277*F!$B$70,IF(Q277=71%,N277*O277*P277*F!$B$71,IF(Q277=72%,N277*O277*P277*F!$B$72,IF(Q277=73%,N277*O277*P277*F!$B$73,IF(Q277=74%,N277*O277*P277*F!$B$74,IF(Q277=75%,N277*O277*P277*F!$B$75,IF(Q277=76%,N277*O277*P277*F!$B$76,IF(Q277=77%,N277*O277*P277*F!$B$77,IF(Q277=78%,N277*O277*P277*F!$B$78,IF(Q277=79%,N277*O277*P277*F!$B$79,IF(Q277=80%,N277*O277*P277*F!$B$80,IF(Q277=81%,N277*O277*P277*F!$B$81,IF(Q277=82%,N277*O277*P277*F!$B$82,IF(Q277=83%,N277*O277*P277*F!$B$83,IF(Q277=84%,N277*O277*P277*F!$B$84,IF(Q277=85%,N277*O277*P277*F!$B$85,IF(Q277=86%,N277*O277*P277*F!$B$86,IF(Q277=87%,N277*O277*P277*F!$B$87,IF(Q277=88%,N277*O277*P277*F!$B$88,IF(Q277=89%,N277*O277*P277*F!$B$89,IF(Q277=90%,N277*O277*P277*F!$B$90,IF(Q277=91%,N277*O277*P277*F!$B$91,IF(Q277=92%,N277*O277*P277*F!$B$92,IF(Q277=93%,N277*O277*P277*F!$B$93,IF(Q277=94%,N277*O277*P277*F!$B$94,IF(Q277=95%,N277*O277*P277*F!$B$95,IF(Q277=96%,N277*O277*P277*F!$B$96,IF(Q277=97%,N277*O277*P277*F!$B$97,IF(Q277=98%,N277*O277*P277*F!$B$98,IF(Q277=99%,N277*O277*P277*F!$B$99,IF(Q277&gt;99%,N277*O277*P277*F!$B$100,))))))))))))))))))))))))))))))))))))))))))))))))))))))))+IF(U277&lt;30%,0,IF(U277&lt;35%,R277*S277*T277*F!$B$33,IF(U277&lt;40%,R277*S277*T277*F!$B$38,IF(U277&lt;45%,R277*S277*T277*F!$B$43,IF(U277&lt;50%,R277*S277*T277*F!$B$48,IF(U277=50%,R277*S277*T277*F!$B$50,IF(U277=51%,R277*S277*T277*F!$B$51,IF(U277=52%,R277*S277*T277*F!$B$52,IF(U277=53%,R277*S277*T277*F!$B$53,IF(U277=54%,R277*S277*T277*F!$B$54,IF(U277=55%,R277*S277*T277*F!$B$55,IF(U277=56%,R277*S277*T277*F!$B$56,IF(U277=57%,R277*S277*T277*F!$B$57,IF(U277=58%,R277*S277*T277*F!$B$58,IF(U277=59%,R277*S277*T277*F!$B$59,IF(U277=60%,R277*S277*T277*F!$B$60,IF(U277=61%,R277*S277*T277*F!$B$61,IF(U277=62%,R277*S277*T277*F!$B$62,IF(U277=63%,R277*S277*T277*F!$B$63,IF(U277=64%,R277*S277*T277*F!$B$64,IF(U277=65%,R277*S277*T277*F!$B$65,IF(U277=66%,R277*S277*T277*F!$B$66,IF(U277=67%,R277*S277*T277*F!$B$67,IF(U277=68%,R277*S277*T277*F!$B$68,IF(U277=69%,R277*S277*T277*F!$B$69,IF(U277=70%,R277*S277*T277*F!$B$70,IF(U277=71%,R277*S277*T277*F!$B$71,IF(U277=72%,R277*S277*T277*F!$B$72,IF(U277=73%,R277*S277*T277*F!$B$73,IF(U277=74%,R277*S277*T277*F!$B$74,IF(U277=75%,R277*S277*T277*F!$B$75,IF(U277=76%,R277*S277*T277*F!$B$76,IF(U277=77%,R277*S277*T277*F!$B$77,IF(U277=78%,R277*S277*T277*F!$B$78,IF(U277=79%,R277*S277*T277*F!$B$79,IF(U277=80%,R277*S277*T277*F!$B$80,IF(U277=81%,R277*S277*T277*F!$B$81,IF(U277=82%,R277*S277*T277*F!$B$82,IF(U277=83%,R277*S277*T277*F!$B$83,IF(U277=84%,R277*S277*T277*F!$B$84,IF(U277=85%,R277*S277*T277*F!$B$85,IF(U277=86%,R277*S277*T277*F!$B$86,IF(U277=87%,R277*S277*T277*F!$B$87,IF(U277=88%,R277*S277*T277*F!$B$88,IF(U277=89%,R277*S277*T277*F!$B$89,IF(U277=90%,R277*S277*T277*F!$B$90,IF(U277=91%,R277*S277*T277*F!$B$91,IF(U277=92%,R277*S277*T277*F!$B$92,IF(U277=93%,R277*S277*T277*F!$B$93,IF(U277=94%,R277*S277*T277*F!$B$94,IF(U277=95%,R277*S277*T277*F!$B$95,IF(U277=96%,R277*S277*T277*F!$B$96,IF(U277=97%,R277*S277*T277*F!$B$97,IF(U277=98%,R277*S277*T277*F!$B$98,IF(U277=99%,R277*S277*T277*F!$B$99,IF(U277&gt;99%,R277*S277*T277*F!$B$100)))))))))))))))))))))))))))))))))))))))))))))))))))))))))*IF(ISNUMBER(E277),E277,1)*IF(ISNUMBER(D277),D277,1)</f>
        <v>0</v>
      </c>
      <c r="AA277" s="6">
        <f>G277*H277+K277*L277+O277*P277+S277*T277</f>
        <v>0</v>
      </c>
      <c r="AB277" s="115">
        <f>(H277*(IF(I277&lt;45%,0.5,IF(I277&lt;55%,0.8,IF(I277&lt;65%,0.9,IF(I277&lt;75%,1,IF(I277&lt;85%,1.1,1.2))))))+L277*(IF(M277&lt;45%,0.5,IF(M277&lt;55%,0.8,IF(M277&lt;65%,0.9,IF(M277&lt;75%,1,IF(M277&lt;85%,1.1,1.2))))))+P277*(IF(Q277&lt;45%,0.5,IF(Q277&lt;55%,0.8,IF(Q277&lt;65%,0.9,IF(Q277&lt;75%,1,IF(Q277&lt;85%,1.1,1.2))))))+T277*(IF(U277&lt;45%,0.5,IF(U277&lt;55%,0.8,IF(U277&lt;65%,0.9,IF(U277&lt;75%,1,IF(U277&lt;85%,1.1,1.2)))))))*IF(D277&gt;=0.8,6,IF(D277&lt;=0.4,1.5,3))</f>
        <v>0</v>
      </c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</row>
    <row r="278" spans="1:62" x14ac:dyDescent="0.25">
      <c r="A278" s="1125"/>
      <c r="B278" s="86" t="str">
        <f t="shared" ref="B278:E278" si="608">IF(B216="","",B216)</f>
        <v/>
      </c>
      <c r="C278" s="84" t="str">
        <f t="shared" si="608"/>
        <v/>
      </c>
      <c r="D278" s="63">
        <f t="shared" si="603"/>
        <v>0</v>
      </c>
      <c r="E278" s="85" t="str">
        <f t="shared" si="608"/>
        <v/>
      </c>
      <c r="F278" s="150"/>
      <c r="G278" s="100"/>
      <c r="H278" s="100"/>
      <c r="I278" s="101">
        <f t="shared" si="598"/>
        <v>0</v>
      </c>
      <c r="J278" s="150"/>
      <c r="K278" s="100"/>
      <c r="L278" s="100"/>
      <c r="M278" s="102">
        <f t="shared" si="599"/>
        <v>0</v>
      </c>
      <c r="N278" s="150"/>
      <c r="O278" s="100"/>
      <c r="P278" s="100"/>
      <c r="Q278" s="102">
        <f t="shared" si="600"/>
        <v>0</v>
      </c>
      <c r="R278" s="150"/>
      <c r="S278" s="100"/>
      <c r="T278" s="100"/>
      <c r="U278" s="101">
        <f t="shared" si="601"/>
        <v>0</v>
      </c>
      <c r="V278" s="110">
        <f t="shared" si="604"/>
        <v>0</v>
      </c>
      <c r="W278" s="111">
        <f t="shared" si="605"/>
        <v>0</v>
      </c>
      <c r="X278" s="53">
        <f>ROUND(IFERROR((W278/(Y278*IF(ISNUMBER(E278),E278,1))),0),2)</f>
        <v>0</v>
      </c>
      <c r="Y278" s="90" t="str">
        <f t="shared" si="538"/>
        <v/>
      </c>
      <c r="Z278" s="5">
        <f>(IF(I278&lt;30%,0,IF(I278&lt;35%,F278*G278*H278*F!$B$33,IF(I278&lt;40%,F278*G278*H278*F!$B$38,IF(I278&lt;45%,F278*G278*H278*F!$B$43,IF(I278&lt;50%,F278*G278*H278*F!$B$48,IF(I278=50%,F278*G278*H278*F!$B$50,IF(I278=51%,F278*G278*H278*F!$B$51,IF(I278=52%,F278*G278*H278*F!$B$52,IF(I278=53%,F278*G278*H278*F!$B$53,IF(I278=54%,F278*G278*H278*F!$B$54,IF(I278=55%,F278*G278*H278*F!$B$55,IF(I278=56%,F278*G278*H278*F!$B$56,IF(I278=57%,F278*G278*H278*F!$B$57,IF(I278=58%,F278*G278*H278*F!$B$58,IF(I278=59%,F278*G278*H278*F!$B$59,IF(I278=60%,F278*G278*H278*F!$B$60,IF(I278=61%,F278*G278*H278*F!$B$61,IF(I278=62%,F278*G278*H278*F!$B$62,IF(I278=63%,F278*G278*H278*F!$B$63,IF(I278=64%,F278*G278*H278*F!$B$64,IF(I278=65%,F278*G278*H278*F!$B$65,IF(I278=66%,F278*G278*H278*F!$B$66,IF(I278=67%,F278*G278*H278*F!$B$67,IF(I278=68%,F278*G278*H278*F!$B$68,IF(I278=69%,F278*G278*H278*F!$B$69,IF(I278=70%,F278*G278*H278*F!$B$70,IF(I278=71%,F278*G278*H278*F!$B$71,IF(I278=72%,F278*G278*H278*F!$B$72,IF(I278=73%,F278*G278*H278*F!$B$73,IF(I278=74%,F278*G278*H278*F!$B$74,IF(I278=75%,F278*G278*H278*F!$B$75,IF(I278=76%,F278*G278*H278*F!$B$76,IF(I278=77%,F278*G278*H278*F!$B$77,IF(I278=78%,F278*G278*H278*F!$B$78,IF(I278=79%,F278*G278*H278*F!$B$79,IF(I278=80%,F278*G278*H278*F!$B$80,IF(I278=81%,F278*G278*H278*F!$B$81,IF(I278=82%,F278*G278*H278*F!$B$82,IF(I278=83%,F278*G278*H278*F!$B$83,IF(I278=84%,F278*G278*H278*F!$B$84,IF(I278=85%,F278*G278*H278*F!$B$85,IF(I278=86%,F278*G278*H278*F!$B$86,IF(I278=87%,F278*G278*H278*F!$B$87,IF(I278=88%,F278*G278*H278*F!$B$88,IF(I278=89%,F278*G278*H278*F!$B$89,IF(I278=90%,F278*G278*H278*F!$B$90,IF(I278=91%,F278*G278*H278*F!$B$91,IF(I278=92%,F278*G278*H278*F!$B$92,IF(I278=93%,F278*G278*H278*F!$B$93,IF(I278=94%,F278*G278*H278*F!$B$94,IF(I278=95%,F278*G278*H278*F!$B$95,IF(I278=96%,F278*G278*H278*F!$B$96,IF(I278=97%,F278*G278*H278*F!$B$97,IF(I278=98%,F278*G278*H278*F!$B$98,IF(I278=99%,F278*G278*H278*F!$B$99,IF(I278&gt;99%,F278*G278*H278*F!$B$100,))))))))))))))))))))))))))))))))))))))))))))))))))))))))+IF(M278&lt;30%,0,IF(M278&lt;35%,J278*K278*L278*F!$B$33,IF(M278&lt;40%,J278*K278*L278*F!$B$38,IF(M278&lt;45%,J278*K278*L278*F!$B$43,IF(M278&lt;50%,J278*K278*L278*F!$B$48,IF(M278=50%,J278*K278*L278*F!$B$50,IF(M278=51%,J278*K278*L278*F!$B$51,IF(M278=52%,J278*K278*L278*F!$B$52,IF(M278=53%,J278*K278*L278*F!$B$53,IF(M278=54%,J278*K278*L278*F!$B$54,IF(M278=55%,J278*K278*L278*F!$B$55,IF(M278=56%,J278*K278*L278*F!$B$56,IF(M278=57%,J278*K278*L278*F!$B$57,IF(M278=58%,J278*K278*L278*F!$B$58,IF(M278=59%,J278*K278*L278*F!$B$59,IF(M278=60%,J278*K278*L278*F!$B$60,IF(M278=61%,J278*K278*L278*F!$B$61,IF(M278=62%,J278*K278*L278*F!$B$62,IF(M278=63%,J278*K278*L278*F!$B$63,IF(M278=64%,J278*K278*L278*F!$B$64,IF(M278=65%,J278*K278*L278*F!$B$65,IF(M278=66%,J278*K278*L278*F!$B$66,IF(M278=67%,J278*K278*L278*F!$B$67,IF(M278=68%,J278*K278*L278*F!$B$68,IF(M278=69%,J278*K278*L278*F!$B$69,IF(M278=70%,J278*K278*L278*F!$B$70,IF(M278=71%,J278*K278*L278*F!$B$71,IF(M278=72%,J278*K278*L278*F!$B$72,IF(M278=73%,J278*K278*L278*F!$B$73,IF(M278=74%,J278*K278*L278*F!$B$74,IF(M278=75%,J278*K278*L278*F!$B$75,IF(M278=76%,J278*K278*L278*F!$B$76,IF(M278=77%,J278*K278*L278*F!$B$77,IF(M278=78%,J278*K278*L278*F!$B$78,IF(M278=79%,J278*K278*L278*F!$B$79,IF(M278=80%,J278*K278*L278*F!$B$80,IF(M278=81%,J278*K278*L278*F!$B$81,IF(M278=82%,J278*K278*L278*F!$B$82,IF(M278=83%,J278*K278*L278*F!$B$83,IF(M278=84%,J278*K278*L278*F!$B$84,IF(M278=85%,J278*K278*L278*F!$B$85,IF(M278=86%,J278*K278*L278*F!$B$86,IF(M278=87%,J278*K278*L278*F!$B$87,IF(M278=88%,J278*K278*L278*F!$B$88,IF(M278=89%,J278*K278*L278*F!$B$89,IF(M278=90%,J278*K278*L278*F!$B$90,IF(M278=91%,J278*K278*L278*F!$B$91,IF(M278=92%,J278*K278*L278*F!$B$92,IF(M278=93%,J278*K278*L278*F!$B$93,IF(M278=94%,J278*K278*L278*F!$B$94,IF(M278=95%,J278*K278*L278*F!$B$95,IF(M278=96%,J278*K278*L278*F!$B$96,IF(M278=97%,J278*K278*L278*F!$B$97,IF(M278=98%,J278*K278*L278*F!$B$98,IF(M278=99%,J278*K278*L278*F!$B$99,IF(M278&gt;99%,J278*K278*L278*F!$B$100,))))))))))))))))))))))))))))))))))))))))))))))))))))))))+IF(Q278&lt;30%,0,IF(Q278&lt;35%,N278*O278*P278*F!$B$33,IF(Q278&lt;40%,N278*O278*P278*F!$B$38,IF(Q278&lt;45%,N278*O278*P278*F!$B$43,IF(Q278&lt;50%,N278*O278*P278*F!$B$48,IF(Q278=50%,N278*O278*P278*F!$B$50,IF(Q278=51%,N278*O278*P278*F!$B$51,IF(Q278=52%,N278*O278*P278*F!$B$52,IF(Q278=53%,N278*O278*P278*F!$B$53,IF(Q278=54%,N278*O278*P278*F!$B$54,IF(Q278=55%,N278*O278*P278*F!$B$55,IF(Q278=56%,N278*O278*P278*F!$B$56,IF(Q278=57%,N278*O278*P278*F!$B$57,IF(Q278=58%,N278*O278*P278*F!$B$58,IF(Q278=59%,N278*O278*P278*F!$B$59,IF(Q278=60%,N278*O278*P278*F!$B$60,IF(Q278=61%,N278*O278*P278*F!$B$61,IF(Q278=62%,N278*O278*P278*F!$B$62,IF(Q278=63%,N278*O278*P278*F!$B$63,IF(Q278=64%,N278*O278*P278*F!$B$64,IF(Q278=65%,N278*O278*P278*F!$B$65,IF(Q278=66%,N278*O278*P278*F!$B$66,IF(Q278=67%,N278*O278*P278*F!$B$67,IF(Q278=68%,N278*O278*P278*F!$B$68,IF(Q278=69%,N278*O278*P278*F!$B$69,IF(Q278=70%,N278*O278*P278*F!$B$70,IF(Q278=71%,N278*O278*P278*F!$B$71,IF(Q278=72%,N278*O278*P278*F!$B$72,IF(Q278=73%,N278*O278*P278*F!$B$73,IF(Q278=74%,N278*O278*P278*F!$B$74,IF(Q278=75%,N278*O278*P278*F!$B$75,IF(Q278=76%,N278*O278*P278*F!$B$76,IF(Q278=77%,N278*O278*P278*F!$B$77,IF(Q278=78%,N278*O278*P278*F!$B$78,IF(Q278=79%,N278*O278*P278*F!$B$79,IF(Q278=80%,N278*O278*P278*F!$B$80,IF(Q278=81%,N278*O278*P278*F!$B$81,IF(Q278=82%,N278*O278*P278*F!$B$82,IF(Q278=83%,N278*O278*P278*F!$B$83,IF(Q278=84%,N278*O278*P278*F!$B$84,IF(Q278=85%,N278*O278*P278*F!$B$85,IF(Q278=86%,N278*O278*P278*F!$B$86,IF(Q278=87%,N278*O278*P278*F!$B$87,IF(Q278=88%,N278*O278*P278*F!$B$88,IF(Q278=89%,N278*O278*P278*F!$B$89,IF(Q278=90%,N278*O278*P278*F!$B$90,IF(Q278=91%,N278*O278*P278*F!$B$91,IF(Q278=92%,N278*O278*P278*F!$B$92,IF(Q278=93%,N278*O278*P278*F!$B$93,IF(Q278=94%,N278*O278*P278*F!$B$94,IF(Q278=95%,N278*O278*P278*F!$B$95,IF(Q278=96%,N278*O278*P278*F!$B$96,IF(Q278=97%,N278*O278*P278*F!$B$97,IF(Q278=98%,N278*O278*P278*F!$B$98,IF(Q278=99%,N278*O278*P278*F!$B$99,IF(Q278&gt;99%,N278*O278*P278*F!$B$100,))))))))))))))))))))))))))))))))))))))))))))))))))))))))+IF(U278&lt;30%,0,IF(U278&lt;35%,R278*S278*T278*F!$B$33,IF(U278&lt;40%,R278*S278*T278*F!$B$38,IF(U278&lt;45%,R278*S278*T278*F!$B$43,IF(U278&lt;50%,R278*S278*T278*F!$B$48,IF(U278=50%,R278*S278*T278*F!$B$50,IF(U278=51%,R278*S278*T278*F!$B$51,IF(U278=52%,R278*S278*T278*F!$B$52,IF(U278=53%,R278*S278*T278*F!$B$53,IF(U278=54%,R278*S278*T278*F!$B$54,IF(U278=55%,R278*S278*T278*F!$B$55,IF(U278=56%,R278*S278*T278*F!$B$56,IF(U278=57%,R278*S278*T278*F!$B$57,IF(U278=58%,R278*S278*T278*F!$B$58,IF(U278=59%,R278*S278*T278*F!$B$59,IF(U278=60%,R278*S278*T278*F!$B$60,IF(U278=61%,R278*S278*T278*F!$B$61,IF(U278=62%,R278*S278*T278*F!$B$62,IF(U278=63%,R278*S278*T278*F!$B$63,IF(U278=64%,R278*S278*T278*F!$B$64,IF(U278=65%,R278*S278*T278*F!$B$65,IF(U278=66%,R278*S278*T278*F!$B$66,IF(U278=67%,R278*S278*T278*F!$B$67,IF(U278=68%,R278*S278*T278*F!$B$68,IF(U278=69%,R278*S278*T278*F!$B$69,IF(U278=70%,R278*S278*T278*F!$B$70,IF(U278=71%,R278*S278*T278*F!$B$71,IF(U278=72%,R278*S278*T278*F!$B$72,IF(U278=73%,R278*S278*T278*F!$B$73,IF(U278=74%,R278*S278*T278*F!$B$74,IF(U278=75%,R278*S278*T278*F!$B$75,IF(U278=76%,R278*S278*T278*F!$B$76,IF(U278=77%,R278*S278*T278*F!$B$77,IF(U278=78%,R278*S278*T278*F!$B$78,IF(U278=79%,R278*S278*T278*F!$B$79,IF(U278=80%,R278*S278*T278*F!$B$80,IF(U278=81%,R278*S278*T278*F!$B$81,IF(U278=82%,R278*S278*T278*F!$B$82,IF(U278=83%,R278*S278*T278*F!$B$83,IF(U278=84%,R278*S278*T278*F!$B$84,IF(U278=85%,R278*S278*T278*F!$B$85,IF(U278=86%,R278*S278*T278*F!$B$86,IF(U278=87%,R278*S278*T278*F!$B$87,IF(U278=88%,R278*S278*T278*F!$B$88,IF(U278=89%,R278*S278*T278*F!$B$89,IF(U278=90%,R278*S278*T278*F!$B$90,IF(U278=91%,R278*S278*T278*F!$B$91,IF(U278=92%,R278*S278*T278*F!$B$92,IF(U278=93%,R278*S278*T278*F!$B$93,IF(U278=94%,R278*S278*T278*F!$B$94,IF(U278=95%,R278*S278*T278*F!$B$95,IF(U278=96%,R278*S278*T278*F!$B$96,IF(U278=97%,R278*S278*T278*F!$B$97,IF(U278=98%,R278*S278*T278*F!$B$98,IF(U278=99%,R278*S278*T278*F!$B$99,IF(U278&gt;99%,R278*S278*T278*F!$B$100)))))))))))))))))))))))))))))))))))))))))))))))))))))))))*IF(ISNUMBER(E278),E278,1)*IF(ISNUMBER(D278),D278,1)</f>
        <v>0</v>
      </c>
      <c r="AA278" s="5">
        <f>G278*H278+K278*L278+O278*P278+S278*T278</f>
        <v>0</v>
      </c>
      <c r="AB278" s="112">
        <f>(H278*(IF(I278&lt;45%,0.5,IF(I278&lt;55%,0.8,IF(I278&lt;65%,0.9,IF(I278&lt;75%,1,IF(I278&lt;85%,1.1,1.2))))))+L278*(IF(M278&lt;45%,0.5,IF(M278&lt;55%,0.8,IF(M278&lt;65%,0.9,IF(M278&lt;75%,1,IF(M278&lt;85%,1.1,1.2))))))+P278*(IF(Q278&lt;45%,0.5,IF(Q278&lt;55%,0.8,IF(Q278&lt;65%,0.9,IF(Q278&lt;75%,1,IF(Q278&lt;85%,1.1,1.2))))))+T278*(IF(U278&lt;45%,0.5,IF(U278&lt;55%,0.8,IF(U278&lt;65%,0.9,IF(U278&lt;75%,1,IF(U278&lt;85%,1.1,1.2)))))))*IF(D278&gt;=0.8,6,IF(D278&lt;=0.4,1.5,3))</f>
        <v>0</v>
      </c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  <c r="AT278" s="11"/>
      <c r="AU278" s="11"/>
      <c r="AV278" s="11"/>
      <c r="AW278" s="11"/>
      <c r="AX278" s="11"/>
      <c r="AY278" s="11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</row>
    <row r="279" spans="1:62" x14ac:dyDescent="0.25">
      <c r="A279" s="1125"/>
      <c r="B279" s="86" t="str">
        <f t="shared" ref="B279:E279" si="609">IF(B217="","",B217)</f>
        <v/>
      </c>
      <c r="C279" s="84" t="str">
        <f t="shared" si="609"/>
        <v/>
      </c>
      <c r="D279" s="63">
        <f t="shared" si="603"/>
        <v>0</v>
      </c>
      <c r="E279" s="85" t="str">
        <f t="shared" si="609"/>
        <v/>
      </c>
      <c r="F279" s="152"/>
      <c r="G279" s="94"/>
      <c r="H279" s="94"/>
      <c r="I279" s="93">
        <f t="shared" si="598"/>
        <v>0</v>
      </c>
      <c r="J279" s="152"/>
      <c r="K279" s="94"/>
      <c r="L279" s="94"/>
      <c r="M279" s="95">
        <f t="shared" si="599"/>
        <v>0</v>
      </c>
      <c r="N279" s="152"/>
      <c r="O279" s="94"/>
      <c r="P279" s="94"/>
      <c r="Q279" s="95">
        <f t="shared" si="600"/>
        <v>0</v>
      </c>
      <c r="R279" s="152"/>
      <c r="S279" s="94"/>
      <c r="T279" s="94"/>
      <c r="U279" s="93">
        <f t="shared" si="601"/>
        <v>0</v>
      </c>
      <c r="V279" s="113">
        <f t="shared" si="604"/>
        <v>0</v>
      </c>
      <c r="W279" s="114">
        <f t="shared" si="605"/>
        <v>0</v>
      </c>
      <c r="X279" s="36">
        <f t="shared" ref="X279" si="610">ROUND(IFERROR((W279/(Y279*IF(ISNUMBER(E279),E279,1))),0),2)</f>
        <v>0</v>
      </c>
      <c r="Y279" s="90" t="str">
        <f t="shared" si="538"/>
        <v/>
      </c>
      <c r="Z279" s="6">
        <f>(IF(I279&lt;30%,0,IF(I279&lt;35%,F279*G279*H279*F!$B$33,IF(I279&lt;40%,F279*G279*H279*F!$B$38,IF(I279&lt;45%,F279*G279*H279*F!$B$43,IF(I279&lt;50%,F279*G279*H279*F!$B$48,IF(I279=50%,F279*G279*H279*F!$B$50,IF(I279=51%,F279*G279*H279*F!$B$51,IF(I279=52%,F279*G279*H279*F!$B$52,IF(I279=53%,F279*G279*H279*F!$B$53,IF(I279=54%,F279*G279*H279*F!$B$54,IF(I279=55%,F279*G279*H279*F!$B$55,IF(I279=56%,F279*G279*H279*F!$B$56,IF(I279=57%,F279*G279*H279*F!$B$57,IF(I279=58%,F279*G279*H279*F!$B$58,IF(I279=59%,F279*G279*H279*F!$B$59,IF(I279=60%,F279*G279*H279*F!$B$60,IF(I279=61%,F279*G279*H279*F!$B$61,IF(I279=62%,F279*G279*H279*F!$B$62,IF(I279=63%,F279*G279*H279*F!$B$63,IF(I279=64%,F279*G279*H279*F!$B$64,IF(I279=65%,F279*G279*H279*F!$B$65,IF(I279=66%,F279*G279*H279*F!$B$66,IF(I279=67%,F279*G279*H279*F!$B$67,IF(I279=68%,F279*G279*H279*F!$B$68,IF(I279=69%,F279*G279*H279*F!$B$69,IF(I279=70%,F279*G279*H279*F!$B$70,IF(I279=71%,F279*G279*H279*F!$B$71,IF(I279=72%,F279*G279*H279*F!$B$72,IF(I279=73%,F279*G279*H279*F!$B$73,IF(I279=74%,F279*G279*H279*F!$B$74,IF(I279=75%,F279*G279*H279*F!$B$75,IF(I279=76%,F279*G279*H279*F!$B$76,IF(I279=77%,F279*G279*H279*F!$B$77,IF(I279=78%,F279*G279*H279*F!$B$78,IF(I279=79%,F279*G279*H279*F!$B$79,IF(I279=80%,F279*G279*H279*F!$B$80,IF(I279=81%,F279*G279*H279*F!$B$81,IF(I279=82%,F279*G279*H279*F!$B$82,IF(I279=83%,F279*G279*H279*F!$B$83,IF(I279=84%,F279*G279*H279*F!$B$84,IF(I279=85%,F279*G279*H279*F!$B$85,IF(I279=86%,F279*G279*H279*F!$B$86,IF(I279=87%,F279*G279*H279*F!$B$87,IF(I279=88%,F279*G279*H279*F!$B$88,IF(I279=89%,F279*G279*H279*F!$B$89,IF(I279=90%,F279*G279*H279*F!$B$90,IF(I279=91%,F279*G279*H279*F!$B$91,IF(I279=92%,F279*G279*H279*F!$B$92,IF(I279=93%,F279*G279*H279*F!$B$93,IF(I279=94%,F279*G279*H279*F!$B$94,IF(I279=95%,F279*G279*H279*F!$B$95,IF(I279=96%,F279*G279*H279*F!$B$96,IF(I279=97%,F279*G279*H279*F!$B$97,IF(I279=98%,F279*G279*H279*F!$B$98,IF(I279=99%,F279*G279*H279*F!$B$99,IF(I279&gt;99%,F279*G279*H279*F!$B$100,))))))))))))))))))))))))))))))))))))))))))))))))))))))))+IF(M279&lt;30%,0,IF(M279&lt;35%,J279*K279*L279*F!$B$33,IF(M279&lt;40%,J279*K279*L279*F!$B$38,IF(M279&lt;45%,J279*K279*L279*F!$B$43,IF(M279&lt;50%,J279*K279*L279*F!$B$48,IF(M279=50%,J279*K279*L279*F!$B$50,IF(M279=51%,J279*K279*L279*F!$B$51,IF(M279=52%,J279*K279*L279*F!$B$52,IF(M279=53%,J279*K279*L279*F!$B$53,IF(M279=54%,J279*K279*L279*F!$B$54,IF(M279=55%,J279*K279*L279*F!$B$55,IF(M279=56%,J279*K279*L279*F!$B$56,IF(M279=57%,J279*K279*L279*F!$B$57,IF(M279=58%,J279*K279*L279*F!$B$58,IF(M279=59%,J279*K279*L279*F!$B$59,IF(M279=60%,J279*K279*L279*F!$B$60,IF(M279=61%,J279*K279*L279*F!$B$61,IF(M279=62%,J279*K279*L279*F!$B$62,IF(M279=63%,J279*K279*L279*F!$B$63,IF(M279=64%,J279*K279*L279*F!$B$64,IF(M279=65%,J279*K279*L279*F!$B$65,IF(M279=66%,J279*K279*L279*F!$B$66,IF(M279=67%,J279*K279*L279*F!$B$67,IF(M279=68%,J279*K279*L279*F!$B$68,IF(M279=69%,J279*K279*L279*F!$B$69,IF(M279=70%,J279*K279*L279*F!$B$70,IF(M279=71%,J279*K279*L279*F!$B$71,IF(M279=72%,J279*K279*L279*F!$B$72,IF(M279=73%,J279*K279*L279*F!$B$73,IF(M279=74%,J279*K279*L279*F!$B$74,IF(M279=75%,J279*K279*L279*F!$B$75,IF(M279=76%,J279*K279*L279*F!$B$76,IF(M279=77%,J279*K279*L279*F!$B$77,IF(M279=78%,J279*K279*L279*F!$B$78,IF(M279=79%,J279*K279*L279*F!$B$79,IF(M279=80%,J279*K279*L279*F!$B$80,IF(M279=81%,J279*K279*L279*F!$B$81,IF(M279=82%,J279*K279*L279*F!$B$82,IF(M279=83%,J279*K279*L279*F!$B$83,IF(M279=84%,J279*K279*L279*F!$B$84,IF(M279=85%,J279*K279*L279*F!$B$85,IF(M279=86%,J279*K279*L279*F!$B$86,IF(M279=87%,J279*K279*L279*F!$B$87,IF(M279=88%,J279*K279*L279*F!$B$88,IF(M279=89%,J279*K279*L279*F!$B$89,IF(M279=90%,J279*K279*L279*F!$B$90,IF(M279=91%,J279*K279*L279*F!$B$91,IF(M279=92%,J279*K279*L279*F!$B$92,IF(M279=93%,J279*K279*L279*F!$B$93,IF(M279=94%,J279*K279*L279*F!$B$94,IF(M279=95%,J279*K279*L279*F!$B$95,IF(M279=96%,J279*K279*L279*F!$B$96,IF(M279=97%,J279*K279*L279*F!$B$97,IF(M279=98%,J279*K279*L279*F!$B$98,IF(M279=99%,J279*K279*L279*F!$B$99,IF(M279&gt;99%,J279*K279*L279*F!$B$100,))))))))))))))))))))))))))))))))))))))))))))))))))))))))+IF(Q279&lt;30%,0,IF(Q279&lt;35%,N279*O279*P279*F!$B$33,IF(Q279&lt;40%,N279*O279*P279*F!$B$38,IF(Q279&lt;45%,N279*O279*P279*F!$B$43,IF(Q279&lt;50%,N279*O279*P279*F!$B$48,IF(Q279=50%,N279*O279*P279*F!$B$50,IF(Q279=51%,N279*O279*P279*F!$B$51,IF(Q279=52%,N279*O279*P279*F!$B$52,IF(Q279=53%,N279*O279*P279*F!$B$53,IF(Q279=54%,N279*O279*P279*F!$B$54,IF(Q279=55%,N279*O279*P279*F!$B$55,IF(Q279=56%,N279*O279*P279*F!$B$56,IF(Q279=57%,N279*O279*P279*F!$B$57,IF(Q279=58%,N279*O279*P279*F!$B$58,IF(Q279=59%,N279*O279*P279*F!$B$59,IF(Q279=60%,N279*O279*P279*F!$B$60,IF(Q279=61%,N279*O279*P279*F!$B$61,IF(Q279=62%,N279*O279*P279*F!$B$62,IF(Q279=63%,N279*O279*P279*F!$B$63,IF(Q279=64%,N279*O279*P279*F!$B$64,IF(Q279=65%,N279*O279*P279*F!$B$65,IF(Q279=66%,N279*O279*P279*F!$B$66,IF(Q279=67%,N279*O279*P279*F!$B$67,IF(Q279=68%,N279*O279*P279*F!$B$68,IF(Q279=69%,N279*O279*P279*F!$B$69,IF(Q279=70%,N279*O279*P279*F!$B$70,IF(Q279=71%,N279*O279*P279*F!$B$71,IF(Q279=72%,N279*O279*P279*F!$B$72,IF(Q279=73%,N279*O279*P279*F!$B$73,IF(Q279=74%,N279*O279*P279*F!$B$74,IF(Q279=75%,N279*O279*P279*F!$B$75,IF(Q279=76%,N279*O279*P279*F!$B$76,IF(Q279=77%,N279*O279*P279*F!$B$77,IF(Q279=78%,N279*O279*P279*F!$B$78,IF(Q279=79%,N279*O279*P279*F!$B$79,IF(Q279=80%,N279*O279*P279*F!$B$80,IF(Q279=81%,N279*O279*P279*F!$B$81,IF(Q279=82%,N279*O279*P279*F!$B$82,IF(Q279=83%,N279*O279*P279*F!$B$83,IF(Q279=84%,N279*O279*P279*F!$B$84,IF(Q279=85%,N279*O279*P279*F!$B$85,IF(Q279=86%,N279*O279*P279*F!$B$86,IF(Q279=87%,N279*O279*P279*F!$B$87,IF(Q279=88%,N279*O279*P279*F!$B$88,IF(Q279=89%,N279*O279*P279*F!$B$89,IF(Q279=90%,N279*O279*P279*F!$B$90,IF(Q279=91%,N279*O279*P279*F!$B$91,IF(Q279=92%,N279*O279*P279*F!$B$92,IF(Q279=93%,N279*O279*P279*F!$B$93,IF(Q279=94%,N279*O279*P279*F!$B$94,IF(Q279=95%,N279*O279*P279*F!$B$95,IF(Q279=96%,N279*O279*P279*F!$B$96,IF(Q279=97%,N279*O279*P279*F!$B$97,IF(Q279=98%,N279*O279*P279*F!$B$98,IF(Q279=99%,N279*O279*P279*F!$B$99,IF(Q279&gt;99%,N279*O279*P279*F!$B$100,))))))))))))))))))))))))))))))))))))))))))))))))))))))))+IF(U279&lt;30%,0,IF(U279&lt;35%,R279*S279*T279*F!$B$33,IF(U279&lt;40%,R279*S279*T279*F!$B$38,IF(U279&lt;45%,R279*S279*T279*F!$B$43,IF(U279&lt;50%,R279*S279*T279*F!$B$48,IF(U279=50%,R279*S279*T279*F!$B$50,IF(U279=51%,R279*S279*T279*F!$B$51,IF(U279=52%,R279*S279*T279*F!$B$52,IF(U279=53%,R279*S279*T279*F!$B$53,IF(U279=54%,R279*S279*T279*F!$B$54,IF(U279=55%,R279*S279*T279*F!$B$55,IF(U279=56%,R279*S279*T279*F!$B$56,IF(U279=57%,R279*S279*T279*F!$B$57,IF(U279=58%,R279*S279*T279*F!$B$58,IF(U279=59%,R279*S279*T279*F!$B$59,IF(U279=60%,R279*S279*T279*F!$B$60,IF(U279=61%,R279*S279*T279*F!$B$61,IF(U279=62%,R279*S279*T279*F!$B$62,IF(U279=63%,R279*S279*T279*F!$B$63,IF(U279=64%,R279*S279*T279*F!$B$64,IF(U279=65%,R279*S279*T279*F!$B$65,IF(U279=66%,R279*S279*T279*F!$B$66,IF(U279=67%,R279*S279*T279*F!$B$67,IF(U279=68%,R279*S279*T279*F!$B$68,IF(U279=69%,R279*S279*T279*F!$B$69,IF(U279=70%,R279*S279*T279*F!$B$70,IF(U279=71%,R279*S279*T279*F!$B$71,IF(U279=72%,R279*S279*T279*F!$B$72,IF(U279=73%,R279*S279*T279*F!$B$73,IF(U279=74%,R279*S279*T279*F!$B$74,IF(U279=75%,R279*S279*T279*F!$B$75,IF(U279=76%,R279*S279*T279*F!$B$76,IF(U279=77%,R279*S279*T279*F!$B$77,IF(U279=78%,R279*S279*T279*F!$B$78,IF(U279=79%,R279*S279*T279*F!$B$79,IF(U279=80%,R279*S279*T279*F!$B$80,IF(U279=81%,R279*S279*T279*F!$B$81,IF(U279=82%,R279*S279*T279*F!$B$82,IF(U279=83%,R279*S279*T279*F!$B$83,IF(U279=84%,R279*S279*T279*F!$B$84,IF(U279=85%,R279*S279*T279*F!$B$85,IF(U279=86%,R279*S279*T279*F!$B$86,IF(U279=87%,R279*S279*T279*F!$B$87,IF(U279=88%,R279*S279*T279*F!$B$88,IF(U279=89%,R279*S279*T279*F!$B$89,IF(U279=90%,R279*S279*T279*F!$B$90,IF(U279=91%,R279*S279*T279*F!$B$91,IF(U279=92%,R279*S279*T279*F!$B$92,IF(U279=93%,R279*S279*T279*F!$B$93,IF(U279=94%,R279*S279*T279*F!$B$94,IF(U279=95%,R279*S279*T279*F!$B$95,IF(U279=96%,R279*S279*T279*F!$B$96,IF(U279=97%,R279*S279*T279*F!$B$97,IF(U279=98%,R279*S279*T279*F!$B$98,IF(U279=99%,R279*S279*T279*F!$B$99,IF(U279&gt;99%,R279*S279*T279*F!$B$100)))))))))))))))))))))))))))))))))))))))))))))))))))))))))*IF(ISNUMBER(E279),E279,1)*IF(ISNUMBER(D279),D279,1)</f>
        <v>0</v>
      </c>
      <c r="AA279" s="6">
        <f>G279*H279+K279*L279+O279*P279+S279*T279</f>
        <v>0</v>
      </c>
      <c r="AB279" s="115">
        <f>(H279*(IF(I279&lt;45%,0.5,IF(I279&lt;55%,0.8,IF(I279&lt;65%,0.9,IF(I279&lt;75%,1,IF(I279&lt;85%,1.1,1.2))))))+L279*(IF(M279&lt;45%,0.5,IF(M279&lt;55%,0.8,IF(M279&lt;65%,0.9,IF(M279&lt;75%,1,IF(M279&lt;85%,1.1,1.2))))))+P279*(IF(Q279&lt;45%,0.5,IF(Q279&lt;55%,0.8,IF(Q279&lt;65%,0.9,IF(Q279&lt;75%,1,IF(Q279&lt;85%,1.1,1.2))))))+T279*(IF(U279&lt;45%,0.5,IF(U279&lt;55%,0.8,IF(U279&lt;65%,0.9,IF(U279&lt;75%,1,IF(U279&lt;85%,1.1,1.2)))))))*IF(D279&gt;=0.8,6,IF(D279&lt;=0.4,1.5,3))</f>
        <v>0</v>
      </c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  <c r="AY279" s="11"/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</row>
    <row r="280" spans="1:62" x14ac:dyDescent="0.25">
      <c r="A280" s="1125"/>
      <c r="B280" s="86"/>
      <c r="C280" s="84"/>
      <c r="D280" s="134">
        <f>ROUND(IFERROR((D275*(G275*H275+K275*L275+O275*P275+S275*T275)+D276*(G276*H276+K276*L276+O276*P276+S276*T276)+D277*(G277*H277+K277*L277+O277*P277+S277*T277)+D278*(G278*H278+K278*L278+O278*P278+S278*T278)+D279*(G279*H279+K279*L279+O279*P279+S279*T279))/((G275*H275+K275*L275+O275*P275+S275*T275)+(G276*H276+K276*L276+O276*P276+S276*T276)+(G277*H277+K277*L277+O277*P277+S277*T277)+(G278*H278+K278*L278+O278*P278+S278*T278)+(G279*H279+K279*L279+O279*P279+S279*T279)),0),3)</f>
        <v>0</v>
      </c>
      <c r="E280" s="85"/>
      <c r="F280" s="65" t="str">
        <f t="shared" ref="F280" si="611">IF(I280&lt;&gt;0,(IFERROR(IF($Y280&gt;15,MROUND($Y280*I280,0.5),MROUND($Y280*I280,0.1)),)),"")</f>
        <v/>
      </c>
      <c r="G280" s="100"/>
      <c r="H280" s="100"/>
      <c r="I280" s="101"/>
      <c r="J280" s="65" t="str">
        <f t="shared" ref="J280" si="612">IF(M280&lt;&gt;0,(IFERROR(IF($Y280&gt;15,MROUND($Y280*M280,0.5),MROUND($Y280*M280,0.1)),)),"")</f>
        <v/>
      </c>
      <c r="K280" s="100"/>
      <c r="L280" s="100"/>
      <c r="M280" s="102"/>
      <c r="N280" s="65" t="str">
        <f t="shared" ref="N280" si="613">IF(Q280&lt;&gt;0,(IFERROR(IF($Y280&gt;15,MROUND($Y280*Q280,0.5),MROUND($Y280*Q280,0.1)),)),"")</f>
        <v/>
      </c>
      <c r="O280" s="100"/>
      <c r="P280" s="100"/>
      <c r="Q280" s="102"/>
      <c r="R280" s="65" t="str">
        <f t="shared" ref="R280" si="614">IF(U280&lt;&gt;0,(IFERROR(IF($Y280&gt;15,MROUND($Y280*U280,0.5),MROUND($Y280*U280,0.1)),)),"")</f>
        <v/>
      </c>
      <c r="S280" s="100"/>
      <c r="T280" s="100"/>
      <c r="U280" s="101"/>
      <c r="V280" s="122">
        <f>SUM(V275:V279)</f>
        <v>0</v>
      </c>
      <c r="W280" s="117">
        <f>IFERROR(V280/AA280,0)</f>
        <v>0</v>
      </c>
      <c r="X280" s="118">
        <f>ROUND(IFERROR((D275*(I275*G275*H275+M275*K275*L275+Q275*O275*P275+U275*S275*T275)+D276*(I276*G276*H276+M276*K276*L276+Q276*O276*P276+U276*S276*T276)+D277*(I277*G277*H277+M277*K277*L277+Q277*O277*P277+U277*S277*T277)+D278*(I278*G278*H278+M278*K278*L278+Q278*O278*P278+U278*S278*T278)+D279*(I279*G279*H279+M279*K279*L279+Q279*O279*P279+U279*S279*T279))/(D275*(G275*H275+K275*L275+O275*P275+S275*T275)+D276*(G276*H276+K276*L276+O276*P276+S276*T276)+D277*(G277*H277+K277*L277+O277*P277+S277*T277)+D278*(G278*H278+K278*L278+O278*P278+S278*T278)+D279*(G279*H279+K279*L279+O279*P279+S279*T279)),0),2)</f>
        <v>0</v>
      </c>
      <c r="Y280" s="117"/>
      <c r="Z280" s="117">
        <f>SUM(Z275:Z279)</f>
        <v>0</v>
      </c>
      <c r="AA280" s="117">
        <f>SUM(AA275:AA279)</f>
        <v>0</v>
      </c>
      <c r="AB280" s="119">
        <f>IF(SUM(AB275:AB279)=0,TIME(,0,),TIME(,SUM(AB275:AB279)+30,))</f>
        <v>0</v>
      </c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</row>
    <row r="281" spans="1:62" x14ac:dyDescent="0.25">
      <c r="A281" s="1125"/>
      <c r="B281" s="86" t="str">
        <f t="shared" ref="B281:E281" si="615">IF(B219="","",B219)</f>
        <v/>
      </c>
      <c r="C281" s="84" t="str">
        <f t="shared" si="615"/>
        <v/>
      </c>
      <c r="D281" s="63">
        <f>D219</f>
        <v>0</v>
      </c>
      <c r="E281" s="85" t="str">
        <f t="shared" si="615"/>
        <v/>
      </c>
      <c r="F281" s="152"/>
      <c r="G281" s="94"/>
      <c r="H281" s="94"/>
      <c r="I281" s="93">
        <f t="shared" ref="I281:I285" si="616">IFERROR(ROUND(F281/$Y281,2),)</f>
        <v>0</v>
      </c>
      <c r="J281" s="152"/>
      <c r="K281" s="94"/>
      <c r="L281" s="94"/>
      <c r="M281" s="95">
        <f t="shared" ref="M281:M285" si="617">IFERROR(ROUND(J281/$Y281,2),)</f>
        <v>0</v>
      </c>
      <c r="N281" s="152"/>
      <c r="O281" s="94"/>
      <c r="P281" s="94"/>
      <c r="Q281" s="95">
        <f t="shared" ref="Q281:Q285" si="618">IFERROR(ROUND(N281/$Y281,2),)</f>
        <v>0</v>
      </c>
      <c r="R281" s="152"/>
      <c r="S281" s="94"/>
      <c r="T281" s="94"/>
      <c r="U281" s="93">
        <f t="shared" ref="U281:U285" si="619">IFERROR(ROUND(R281/$Y281,2),)</f>
        <v>0</v>
      </c>
      <c r="V281" s="113">
        <f>(IF(ISNUMBER(F281),F281,1)*G281*H281+IF(ISNUMBER(J281),J281,1)*K281*L281+IF(ISNUMBER(N281),N281,1)*O281*P281+IF(ISNUMBER(R281),R281,1)*S281*T281)*IF(ISNUMBER(E281),E281,1)</f>
        <v>0</v>
      </c>
      <c r="W281" s="114">
        <f>IFERROR((IF(ISNUMBER(F281),F281,1)*G281*H281+IF(ISNUMBER(J281),J281,1)*K281*L281+IF(ISNUMBER(N281),N281,1)*O281*P281+IF(ISNUMBER(R281),R281,1)*S281*T281)*IF(ISNUMBER(E281),E281,1)/(G281*H281+K281*L281+O281*P281+S281*T281),0)</f>
        <v>0</v>
      </c>
      <c r="X281" s="36">
        <f>ROUND(IFERROR((W281/(Y281*IF(ISNUMBER(E281),E281,1))),0),2)</f>
        <v>0</v>
      </c>
      <c r="Y281" s="90" t="str">
        <f t="shared" si="538"/>
        <v/>
      </c>
      <c r="Z281" s="6">
        <f>(IF(I281&lt;30%,0,IF(I281&lt;35%,F281*G281*H281*F!$B$33,IF(I281&lt;40%,F281*G281*H281*F!$B$38,IF(I281&lt;45%,F281*G281*H281*F!$B$43,IF(I281&lt;50%,F281*G281*H281*F!$B$48,IF(I281=50%,F281*G281*H281*F!$B$50,IF(I281=51%,F281*G281*H281*F!$B$51,IF(I281=52%,F281*G281*H281*F!$B$52,IF(I281=53%,F281*G281*H281*F!$B$53,IF(I281=54%,F281*G281*H281*F!$B$54,IF(I281=55%,F281*G281*H281*F!$B$55,IF(I281=56%,F281*G281*H281*F!$B$56,IF(I281=57%,F281*G281*H281*F!$B$57,IF(I281=58%,F281*G281*H281*F!$B$58,IF(I281=59%,F281*G281*H281*F!$B$59,IF(I281=60%,F281*G281*H281*F!$B$60,IF(I281=61%,F281*G281*H281*F!$B$61,IF(I281=62%,F281*G281*H281*F!$B$62,IF(I281=63%,F281*G281*H281*F!$B$63,IF(I281=64%,F281*G281*H281*F!$B$64,IF(I281=65%,F281*G281*H281*F!$B$65,IF(I281=66%,F281*G281*H281*F!$B$66,IF(I281=67%,F281*G281*H281*F!$B$67,IF(I281=68%,F281*G281*H281*F!$B$68,IF(I281=69%,F281*G281*H281*F!$B$69,IF(I281=70%,F281*G281*H281*F!$B$70,IF(I281=71%,F281*G281*H281*F!$B$71,IF(I281=72%,F281*G281*H281*F!$B$72,IF(I281=73%,F281*G281*H281*F!$B$73,IF(I281=74%,F281*G281*H281*F!$B$74,IF(I281=75%,F281*G281*H281*F!$B$75,IF(I281=76%,F281*G281*H281*F!$B$76,IF(I281=77%,F281*G281*H281*F!$B$77,IF(I281=78%,F281*G281*H281*F!$B$78,IF(I281=79%,F281*G281*H281*F!$B$79,IF(I281=80%,F281*G281*H281*F!$B$80,IF(I281=81%,F281*G281*H281*F!$B$81,IF(I281=82%,F281*G281*H281*F!$B$82,IF(I281=83%,F281*G281*H281*F!$B$83,IF(I281=84%,F281*G281*H281*F!$B$84,IF(I281=85%,F281*G281*H281*F!$B$85,IF(I281=86%,F281*G281*H281*F!$B$86,IF(I281=87%,F281*G281*H281*F!$B$87,IF(I281=88%,F281*G281*H281*F!$B$88,IF(I281=89%,F281*G281*H281*F!$B$89,IF(I281=90%,F281*G281*H281*F!$B$90,IF(I281=91%,F281*G281*H281*F!$B$91,IF(I281=92%,F281*G281*H281*F!$B$92,IF(I281=93%,F281*G281*H281*F!$B$93,IF(I281=94%,F281*G281*H281*F!$B$94,IF(I281=95%,F281*G281*H281*F!$B$95,IF(I281=96%,F281*G281*H281*F!$B$96,IF(I281=97%,F281*G281*H281*F!$B$97,IF(I281=98%,F281*G281*H281*F!$B$98,IF(I281=99%,F281*G281*H281*F!$B$99,IF(I281&gt;99%,F281*G281*H281*F!$B$100,))))))))))))))))))))))))))))))))))))))))))))))))))))))))+IF(M281&lt;30%,0,IF(M281&lt;35%,J281*K281*L281*F!$B$33,IF(M281&lt;40%,J281*K281*L281*F!$B$38,IF(M281&lt;45%,J281*K281*L281*F!$B$43,IF(M281&lt;50%,J281*K281*L281*F!$B$48,IF(M281=50%,J281*K281*L281*F!$B$50,IF(M281=51%,J281*K281*L281*F!$B$51,IF(M281=52%,J281*K281*L281*F!$B$52,IF(M281=53%,J281*K281*L281*F!$B$53,IF(M281=54%,J281*K281*L281*F!$B$54,IF(M281=55%,J281*K281*L281*F!$B$55,IF(M281=56%,J281*K281*L281*F!$B$56,IF(M281=57%,J281*K281*L281*F!$B$57,IF(M281=58%,J281*K281*L281*F!$B$58,IF(M281=59%,J281*K281*L281*F!$B$59,IF(M281=60%,J281*K281*L281*F!$B$60,IF(M281=61%,J281*K281*L281*F!$B$61,IF(M281=62%,J281*K281*L281*F!$B$62,IF(M281=63%,J281*K281*L281*F!$B$63,IF(M281=64%,J281*K281*L281*F!$B$64,IF(M281=65%,J281*K281*L281*F!$B$65,IF(M281=66%,J281*K281*L281*F!$B$66,IF(M281=67%,J281*K281*L281*F!$B$67,IF(M281=68%,J281*K281*L281*F!$B$68,IF(M281=69%,J281*K281*L281*F!$B$69,IF(M281=70%,J281*K281*L281*F!$B$70,IF(M281=71%,J281*K281*L281*F!$B$71,IF(M281=72%,J281*K281*L281*F!$B$72,IF(M281=73%,J281*K281*L281*F!$B$73,IF(M281=74%,J281*K281*L281*F!$B$74,IF(M281=75%,J281*K281*L281*F!$B$75,IF(M281=76%,J281*K281*L281*F!$B$76,IF(M281=77%,J281*K281*L281*F!$B$77,IF(M281=78%,J281*K281*L281*F!$B$78,IF(M281=79%,J281*K281*L281*F!$B$79,IF(M281=80%,J281*K281*L281*F!$B$80,IF(M281=81%,J281*K281*L281*F!$B$81,IF(M281=82%,J281*K281*L281*F!$B$82,IF(M281=83%,J281*K281*L281*F!$B$83,IF(M281=84%,J281*K281*L281*F!$B$84,IF(M281=85%,J281*K281*L281*F!$B$85,IF(M281=86%,J281*K281*L281*F!$B$86,IF(M281=87%,J281*K281*L281*F!$B$87,IF(M281=88%,J281*K281*L281*F!$B$88,IF(M281=89%,J281*K281*L281*F!$B$89,IF(M281=90%,J281*K281*L281*F!$B$90,IF(M281=91%,J281*K281*L281*F!$B$91,IF(M281=92%,J281*K281*L281*F!$B$92,IF(M281=93%,J281*K281*L281*F!$B$93,IF(M281=94%,J281*K281*L281*F!$B$94,IF(M281=95%,J281*K281*L281*F!$B$95,IF(M281=96%,J281*K281*L281*F!$B$96,IF(M281=97%,J281*K281*L281*F!$B$97,IF(M281=98%,J281*K281*L281*F!$B$98,IF(M281=99%,J281*K281*L281*F!$B$99,IF(M281&gt;99%,J281*K281*L281*F!$B$100,))))))))))))))))))))))))))))))))))))))))))))))))))))))))+IF(Q281&lt;30%,0,IF(Q281&lt;35%,N281*O281*P281*F!$B$33,IF(Q281&lt;40%,N281*O281*P281*F!$B$38,IF(Q281&lt;45%,N281*O281*P281*F!$B$43,IF(Q281&lt;50%,N281*O281*P281*F!$B$48,IF(Q281=50%,N281*O281*P281*F!$B$50,IF(Q281=51%,N281*O281*P281*F!$B$51,IF(Q281=52%,N281*O281*P281*F!$B$52,IF(Q281=53%,N281*O281*P281*F!$B$53,IF(Q281=54%,N281*O281*P281*F!$B$54,IF(Q281=55%,N281*O281*P281*F!$B$55,IF(Q281=56%,N281*O281*P281*F!$B$56,IF(Q281=57%,N281*O281*P281*F!$B$57,IF(Q281=58%,N281*O281*P281*F!$B$58,IF(Q281=59%,N281*O281*P281*F!$B$59,IF(Q281=60%,N281*O281*P281*F!$B$60,IF(Q281=61%,N281*O281*P281*F!$B$61,IF(Q281=62%,N281*O281*P281*F!$B$62,IF(Q281=63%,N281*O281*P281*F!$B$63,IF(Q281=64%,N281*O281*P281*F!$B$64,IF(Q281=65%,N281*O281*P281*F!$B$65,IF(Q281=66%,N281*O281*P281*F!$B$66,IF(Q281=67%,N281*O281*P281*F!$B$67,IF(Q281=68%,N281*O281*P281*F!$B$68,IF(Q281=69%,N281*O281*P281*F!$B$69,IF(Q281=70%,N281*O281*P281*F!$B$70,IF(Q281=71%,N281*O281*P281*F!$B$71,IF(Q281=72%,N281*O281*P281*F!$B$72,IF(Q281=73%,N281*O281*P281*F!$B$73,IF(Q281=74%,N281*O281*P281*F!$B$74,IF(Q281=75%,N281*O281*P281*F!$B$75,IF(Q281=76%,N281*O281*P281*F!$B$76,IF(Q281=77%,N281*O281*P281*F!$B$77,IF(Q281=78%,N281*O281*P281*F!$B$78,IF(Q281=79%,N281*O281*P281*F!$B$79,IF(Q281=80%,N281*O281*P281*F!$B$80,IF(Q281=81%,N281*O281*P281*F!$B$81,IF(Q281=82%,N281*O281*P281*F!$B$82,IF(Q281=83%,N281*O281*P281*F!$B$83,IF(Q281=84%,N281*O281*P281*F!$B$84,IF(Q281=85%,N281*O281*P281*F!$B$85,IF(Q281=86%,N281*O281*P281*F!$B$86,IF(Q281=87%,N281*O281*P281*F!$B$87,IF(Q281=88%,N281*O281*P281*F!$B$88,IF(Q281=89%,N281*O281*P281*F!$B$89,IF(Q281=90%,N281*O281*P281*F!$B$90,IF(Q281=91%,N281*O281*P281*F!$B$91,IF(Q281=92%,N281*O281*P281*F!$B$92,IF(Q281=93%,N281*O281*P281*F!$B$93,IF(Q281=94%,N281*O281*P281*F!$B$94,IF(Q281=95%,N281*O281*P281*F!$B$95,IF(Q281=96%,N281*O281*P281*F!$B$96,IF(Q281=97%,N281*O281*P281*F!$B$97,IF(Q281=98%,N281*O281*P281*F!$B$98,IF(Q281=99%,N281*O281*P281*F!$B$99,IF(Q281&gt;99%,N281*O281*P281*F!$B$100,))))))))))))))))))))))))))))))))))))))))))))))))))))))))+IF(U281&lt;30%,0,IF(U281&lt;35%,R281*S281*T281*F!$B$33,IF(U281&lt;40%,R281*S281*T281*F!$B$38,IF(U281&lt;45%,R281*S281*T281*F!$B$43,IF(U281&lt;50%,R281*S281*T281*F!$B$48,IF(U281=50%,R281*S281*T281*F!$B$50,IF(U281=51%,R281*S281*T281*F!$B$51,IF(U281=52%,R281*S281*T281*F!$B$52,IF(U281=53%,R281*S281*T281*F!$B$53,IF(U281=54%,R281*S281*T281*F!$B$54,IF(U281=55%,R281*S281*T281*F!$B$55,IF(U281=56%,R281*S281*T281*F!$B$56,IF(U281=57%,R281*S281*T281*F!$B$57,IF(U281=58%,R281*S281*T281*F!$B$58,IF(U281=59%,R281*S281*T281*F!$B$59,IF(U281=60%,R281*S281*T281*F!$B$60,IF(U281=61%,R281*S281*T281*F!$B$61,IF(U281=62%,R281*S281*T281*F!$B$62,IF(U281=63%,R281*S281*T281*F!$B$63,IF(U281=64%,R281*S281*T281*F!$B$64,IF(U281=65%,R281*S281*T281*F!$B$65,IF(U281=66%,R281*S281*T281*F!$B$66,IF(U281=67%,R281*S281*T281*F!$B$67,IF(U281=68%,R281*S281*T281*F!$B$68,IF(U281=69%,R281*S281*T281*F!$B$69,IF(U281=70%,R281*S281*T281*F!$B$70,IF(U281=71%,R281*S281*T281*F!$B$71,IF(U281=72%,R281*S281*T281*F!$B$72,IF(U281=73%,R281*S281*T281*F!$B$73,IF(U281=74%,R281*S281*T281*F!$B$74,IF(U281=75%,R281*S281*T281*F!$B$75,IF(U281=76%,R281*S281*T281*F!$B$76,IF(U281=77%,R281*S281*T281*F!$B$77,IF(U281=78%,R281*S281*T281*F!$B$78,IF(U281=79%,R281*S281*T281*F!$B$79,IF(U281=80%,R281*S281*T281*F!$B$80,IF(U281=81%,R281*S281*T281*F!$B$81,IF(U281=82%,R281*S281*T281*F!$B$82,IF(U281=83%,R281*S281*T281*F!$B$83,IF(U281=84%,R281*S281*T281*F!$B$84,IF(U281=85%,R281*S281*T281*F!$B$85,IF(U281=86%,R281*S281*T281*F!$B$86,IF(U281=87%,R281*S281*T281*F!$B$87,IF(U281=88%,R281*S281*T281*F!$B$88,IF(U281=89%,R281*S281*T281*F!$B$89,IF(U281=90%,R281*S281*T281*F!$B$90,IF(U281=91%,R281*S281*T281*F!$B$91,IF(U281=92%,R281*S281*T281*F!$B$92,IF(U281=93%,R281*S281*T281*F!$B$93,IF(U281=94%,R281*S281*T281*F!$B$94,IF(U281=95%,R281*S281*T281*F!$B$95,IF(U281=96%,R281*S281*T281*F!$B$96,IF(U281=97%,R281*S281*T281*F!$B$97,IF(U281=98%,R281*S281*T281*F!$B$98,IF(U281=99%,R281*S281*T281*F!$B$99,IF(U281&gt;99%,R281*S281*T281*F!$B$100)))))))))))))))))))))))))))))))))))))))))))))))))))))))))*IF(ISNUMBER(E281),E281,1)*IF(ISNUMBER(D281),D281,1)</f>
        <v>0</v>
      </c>
      <c r="AA281" s="6">
        <f>G281*H281+K281*L281+O281*P281+S281*T281</f>
        <v>0</v>
      </c>
      <c r="AB281" s="35">
        <f>(H281*(IF(I281&lt;45%,0.5,IF(I281&lt;55%,0.8,IF(I281&lt;65%,0.9,IF(I281&lt;75%,1,IF(I281&lt;85%,1.1,1.2))))))+L281*(IF(M281&lt;45%,0.5,IF(M281&lt;55%,0.8,IF(M281&lt;65%,0.9,IF(M281&lt;75%,1,IF(M281&lt;85%,1.1,1.2))))))+P281*(IF(Q281&lt;45%,0.5,IF(Q281&lt;55%,0.8,IF(Q281&lt;65%,0.9,IF(Q281&lt;75%,1,IF(Q281&lt;85%,1.1,1.2))))))+T281*(IF(U281&lt;45%,0.5,IF(U281&lt;55%,0.8,IF(U281&lt;65%,0.9,IF(U281&lt;75%,1,IF(U281&lt;85%,1.1,1.2)))))))*IF(D281&gt;=0.8,6,IF(D281&lt;=0.4,1.5,3))</f>
        <v>0</v>
      </c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</row>
    <row r="282" spans="1:62" x14ac:dyDescent="0.25">
      <c r="A282" s="1125"/>
      <c r="B282" s="86" t="str">
        <f t="shared" ref="B282:E282" si="620">IF(B220="","",B220)</f>
        <v/>
      </c>
      <c r="C282" s="84" t="str">
        <f t="shared" si="620"/>
        <v/>
      </c>
      <c r="D282" s="63">
        <f t="shared" ref="D282:D285" si="621">D220</f>
        <v>0</v>
      </c>
      <c r="E282" s="85" t="str">
        <f t="shared" si="620"/>
        <v/>
      </c>
      <c r="F282" s="150"/>
      <c r="G282" s="100"/>
      <c r="H282" s="100"/>
      <c r="I282" s="101">
        <f t="shared" si="616"/>
        <v>0</v>
      </c>
      <c r="J282" s="150"/>
      <c r="K282" s="100"/>
      <c r="L282" s="100"/>
      <c r="M282" s="102">
        <f t="shared" si="617"/>
        <v>0</v>
      </c>
      <c r="N282" s="150"/>
      <c r="O282" s="100"/>
      <c r="P282" s="100"/>
      <c r="Q282" s="102">
        <f t="shared" si="618"/>
        <v>0</v>
      </c>
      <c r="R282" s="150"/>
      <c r="S282" s="100"/>
      <c r="T282" s="100"/>
      <c r="U282" s="101">
        <f t="shared" si="619"/>
        <v>0</v>
      </c>
      <c r="V282" s="110">
        <f t="shared" ref="V282:V285" si="622">(IF(ISNUMBER(F282),F282,1)*G282*H282+IF(ISNUMBER(J282),J282,1)*K282*L282+IF(ISNUMBER(N282),N282,1)*O282*P282+IF(ISNUMBER(R282),R282,1)*S282*T282)*IF(ISNUMBER(E282),E282,1)</f>
        <v>0</v>
      </c>
      <c r="W282" s="111">
        <f t="shared" ref="W282:W285" si="623">IFERROR((IF(ISNUMBER(F282),F282,1)*G282*H282+IF(ISNUMBER(J282),J282,1)*K282*L282+IF(ISNUMBER(N282),N282,1)*O282*P282+IF(ISNUMBER(R282),R282,1)*S282*T282)*IF(ISNUMBER(E282),E282,1)/(G282*H282+K282*L282+O282*P282+S282*T282),0)</f>
        <v>0</v>
      </c>
      <c r="X282" s="53">
        <f t="shared" ref="X282:X283" si="624">ROUND(IFERROR((W282/(Y282*IF(ISNUMBER(E282),E282,1))),0),2)</f>
        <v>0</v>
      </c>
      <c r="Y282" s="90" t="str">
        <f t="shared" si="538"/>
        <v/>
      </c>
      <c r="Z282" s="5">
        <f>(IF(I282&lt;30%,0,IF(I282&lt;35%,F282*G282*H282*F!$B$33,IF(I282&lt;40%,F282*G282*H282*F!$B$38,IF(I282&lt;45%,F282*G282*H282*F!$B$43,IF(I282&lt;50%,F282*G282*H282*F!$B$48,IF(I282=50%,F282*G282*H282*F!$B$50,IF(I282=51%,F282*G282*H282*F!$B$51,IF(I282=52%,F282*G282*H282*F!$B$52,IF(I282=53%,F282*G282*H282*F!$B$53,IF(I282=54%,F282*G282*H282*F!$B$54,IF(I282=55%,F282*G282*H282*F!$B$55,IF(I282=56%,F282*G282*H282*F!$B$56,IF(I282=57%,F282*G282*H282*F!$B$57,IF(I282=58%,F282*G282*H282*F!$B$58,IF(I282=59%,F282*G282*H282*F!$B$59,IF(I282=60%,F282*G282*H282*F!$B$60,IF(I282=61%,F282*G282*H282*F!$B$61,IF(I282=62%,F282*G282*H282*F!$B$62,IF(I282=63%,F282*G282*H282*F!$B$63,IF(I282=64%,F282*G282*H282*F!$B$64,IF(I282=65%,F282*G282*H282*F!$B$65,IF(I282=66%,F282*G282*H282*F!$B$66,IF(I282=67%,F282*G282*H282*F!$B$67,IF(I282=68%,F282*G282*H282*F!$B$68,IF(I282=69%,F282*G282*H282*F!$B$69,IF(I282=70%,F282*G282*H282*F!$B$70,IF(I282=71%,F282*G282*H282*F!$B$71,IF(I282=72%,F282*G282*H282*F!$B$72,IF(I282=73%,F282*G282*H282*F!$B$73,IF(I282=74%,F282*G282*H282*F!$B$74,IF(I282=75%,F282*G282*H282*F!$B$75,IF(I282=76%,F282*G282*H282*F!$B$76,IF(I282=77%,F282*G282*H282*F!$B$77,IF(I282=78%,F282*G282*H282*F!$B$78,IF(I282=79%,F282*G282*H282*F!$B$79,IF(I282=80%,F282*G282*H282*F!$B$80,IF(I282=81%,F282*G282*H282*F!$B$81,IF(I282=82%,F282*G282*H282*F!$B$82,IF(I282=83%,F282*G282*H282*F!$B$83,IF(I282=84%,F282*G282*H282*F!$B$84,IF(I282=85%,F282*G282*H282*F!$B$85,IF(I282=86%,F282*G282*H282*F!$B$86,IF(I282=87%,F282*G282*H282*F!$B$87,IF(I282=88%,F282*G282*H282*F!$B$88,IF(I282=89%,F282*G282*H282*F!$B$89,IF(I282=90%,F282*G282*H282*F!$B$90,IF(I282=91%,F282*G282*H282*F!$B$91,IF(I282=92%,F282*G282*H282*F!$B$92,IF(I282=93%,F282*G282*H282*F!$B$93,IF(I282=94%,F282*G282*H282*F!$B$94,IF(I282=95%,F282*G282*H282*F!$B$95,IF(I282=96%,F282*G282*H282*F!$B$96,IF(I282=97%,F282*G282*H282*F!$B$97,IF(I282=98%,F282*G282*H282*F!$B$98,IF(I282=99%,F282*G282*H282*F!$B$99,IF(I282&gt;99%,F282*G282*H282*F!$B$100,))))))))))))))))))))))))))))))))))))))))))))))))))))))))+IF(M282&lt;30%,0,IF(M282&lt;35%,J282*K282*L282*F!$B$33,IF(M282&lt;40%,J282*K282*L282*F!$B$38,IF(M282&lt;45%,J282*K282*L282*F!$B$43,IF(M282&lt;50%,J282*K282*L282*F!$B$48,IF(M282=50%,J282*K282*L282*F!$B$50,IF(M282=51%,J282*K282*L282*F!$B$51,IF(M282=52%,J282*K282*L282*F!$B$52,IF(M282=53%,J282*K282*L282*F!$B$53,IF(M282=54%,J282*K282*L282*F!$B$54,IF(M282=55%,J282*K282*L282*F!$B$55,IF(M282=56%,J282*K282*L282*F!$B$56,IF(M282=57%,J282*K282*L282*F!$B$57,IF(M282=58%,J282*K282*L282*F!$B$58,IF(M282=59%,J282*K282*L282*F!$B$59,IF(M282=60%,J282*K282*L282*F!$B$60,IF(M282=61%,J282*K282*L282*F!$B$61,IF(M282=62%,J282*K282*L282*F!$B$62,IF(M282=63%,J282*K282*L282*F!$B$63,IF(M282=64%,J282*K282*L282*F!$B$64,IF(M282=65%,J282*K282*L282*F!$B$65,IF(M282=66%,J282*K282*L282*F!$B$66,IF(M282=67%,J282*K282*L282*F!$B$67,IF(M282=68%,J282*K282*L282*F!$B$68,IF(M282=69%,J282*K282*L282*F!$B$69,IF(M282=70%,J282*K282*L282*F!$B$70,IF(M282=71%,J282*K282*L282*F!$B$71,IF(M282=72%,J282*K282*L282*F!$B$72,IF(M282=73%,J282*K282*L282*F!$B$73,IF(M282=74%,J282*K282*L282*F!$B$74,IF(M282=75%,J282*K282*L282*F!$B$75,IF(M282=76%,J282*K282*L282*F!$B$76,IF(M282=77%,J282*K282*L282*F!$B$77,IF(M282=78%,J282*K282*L282*F!$B$78,IF(M282=79%,J282*K282*L282*F!$B$79,IF(M282=80%,J282*K282*L282*F!$B$80,IF(M282=81%,J282*K282*L282*F!$B$81,IF(M282=82%,J282*K282*L282*F!$B$82,IF(M282=83%,J282*K282*L282*F!$B$83,IF(M282=84%,J282*K282*L282*F!$B$84,IF(M282=85%,J282*K282*L282*F!$B$85,IF(M282=86%,J282*K282*L282*F!$B$86,IF(M282=87%,J282*K282*L282*F!$B$87,IF(M282=88%,J282*K282*L282*F!$B$88,IF(M282=89%,J282*K282*L282*F!$B$89,IF(M282=90%,J282*K282*L282*F!$B$90,IF(M282=91%,J282*K282*L282*F!$B$91,IF(M282=92%,J282*K282*L282*F!$B$92,IF(M282=93%,J282*K282*L282*F!$B$93,IF(M282=94%,J282*K282*L282*F!$B$94,IF(M282=95%,J282*K282*L282*F!$B$95,IF(M282=96%,J282*K282*L282*F!$B$96,IF(M282=97%,J282*K282*L282*F!$B$97,IF(M282=98%,J282*K282*L282*F!$B$98,IF(M282=99%,J282*K282*L282*F!$B$99,IF(M282&gt;99%,J282*K282*L282*F!$B$100,))))))))))))))))))))))))))))))))))))))))))))))))))))))))+IF(Q282&lt;30%,0,IF(Q282&lt;35%,N282*O282*P282*F!$B$33,IF(Q282&lt;40%,N282*O282*P282*F!$B$38,IF(Q282&lt;45%,N282*O282*P282*F!$B$43,IF(Q282&lt;50%,N282*O282*P282*F!$B$48,IF(Q282=50%,N282*O282*P282*F!$B$50,IF(Q282=51%,N282*O282*P282*F!$B$51,IF(Q282=52%,N282*O282*P282*F!$B$52,IF(Q282=53%,N282*O282*P282*F!$B$53,IF(Q282=54%,N282*O282*P282*F!$B$54,IF(Q282=55%,N282*O282*P282*F!$B$55,IF(Q282=56%,N282*O282*P282*F!$B$56,IF(Q282=57%,N282*O282*P282*F!$B$57,IF(Q282=58%,N282*O282*P282*F!$B$58,IF(Q282=59%,N282*O282*P282*F!$B$59,IF(Q282=60%,N282*O282*P282*F!$B$60,IF(Q282=61%,N282*O282*P282*F!$B$61,IF(Q282=62%,N282*O282*P282*F!$B$62,IF(Q282=63%,N282*O282*P282*F!$B$63,IF(Q282=64%,N282*O282*P282*F!$B$64,IF(Q282=65%,N282*O282*P282*F!$B$65,IF(Q282=66%,N282*O282*P282*F!$B$66,IF(Q282=67%,N282*O282*P282*F!$B$67,IF(Q282=68%,N282*O282*P282*F!$B$68,IF(Q282=69%,N282*O282*P282*F!$B$69,IF(Q282=70%,N282*O282*P282*F!$B$70,IF(Q282=71%,N282*O282*P282*F!$B$71,IF(Q282=72%,N282*O282*P282*F!$B$72,IF(Q282=73%,N282*O282*P282*F!$B$73,IF(Q282=74%,N282*O282*P282*F!$B$74,IF(Q282=75%,N282*O282*P282*F!$B$75,IF(Q282=76%,N282*O282*P282*F!$B$76,IF(Q282=77%,N282*O282*P282*F!$B$77,IF(Q282=78%,N282*O282*P282*F!$B$78,IF(Q282=79%,N282*O282*P282*F!$B$79,IF(Q282=80%,N282*O282*P282*F!$B$80,IF(Q282=81%,N282*O282*P282*F!$B$81,IF(Q282=82%,N282*O282*P282*F!$B$82,IF(Q282=83%,N282*O282*P282*F!$B$83,IF(Q282=84%,N282*O282*P282*F!$B$84,IF(Q282=85%,N282*O282*P282*F!$B$85,IF(Q282=86%,N282*O282*P282*F!$B$86,IF(Q282=87%,N282*O282*P282*F!$B$87,IF(Q282=88%,N282*O282*P282*F!$B$88,IF(Q282=89%,N282*O282*P282*F!$B$89,IF(Q282=90%,N282*O282*P282*F!$B$90,IF(Q282=91%,N282*O282*P282*F!$B$91,IF(Q282=92%,N282*O282*P282*F!$B$92,IF(Q282=93%,N282*O282*P282*F!$B$93,IF(Q282=94%,N282*O282*P282*F!$B$94,IF(Q282=95%,N282*O282*P282*F!$B$95,IF(Q282=96%,N282*O282*P282*F!$B$96,IF(Q282=97%,N282*O282*P282*F!$B$97,IF(Q282=98%,N282*O282*P282*F!$B$98,IF(Q282=99%,N282*O282*P282*F!$B$99,IF(Q282&gt;99%,N282*O282*P282*F!$B$100,))))))))))))))))))))))))))))))))))))))))))))))))))))))))+IF(U282&lt;30%,0,IF(U282&lt;35%,R282*S282*T282*F!$B$33,IF(U282&lt;40%,R282*S282*T282*F!$B$38,IF(U282&lt;45%,R282*S282*T282*F!$B$43,IF(U282&lt;50%,R282*S282*T282*F!$B$48,IF(U282=50%,R282*S282*T282*F!$B$50,IF(U282=51%,R282*S282*T282*F!$B$51,IF(U282=52%,R282*S282*T282*F!$B$52,IF(U282=53%,R282*S282*T282*F!$B$53,IF(U282=54%,R282*S282*T282*F!$B$54,IF(U282=55%,R282*S282*T282*F!$B$55,IF(U282=56%,R282*S282*T282*F!$B$56,IF(U282=57%,R282*S282*T282*F!$B$57,IF(U282=58%,R282*S282*T282*F!$B$58,IF(U282=59%,R282*S282*T282*F!$B$59,IF(U282=60%,R282*S282*T282*F!$B$60,IF(U282=61%,R282*S282*T282*F!$B$61,IF(U282=62%,R282*S282*T282*F!$B$62,IF(U282=63%,R282*S282*T282*F!$B$63,IF(U282=64%,R282*S282*T282*F!$B$64,IF(U282=65%,R282*S282*T282*F!$B$65,IF(U282=66%,R282*S282*T282*F!$B$66,IF(U282=67%,R282*S282*T282*F!$B$67,IF(U282=68%,R282*S282*T282*F!$B$68,IF(U282=69%,R282*S282*T282*F!$B$69,IF(U282=70%,R282*S282*T282*F!$B$70,IF(U282=71%,R282*S282*T282*F!$B$71,IF(U282=72%,R282*S282*T282*F!$B$72,IF(U282=73%,R282*S282*T282*F!$B$73,IF(U282=74%,R282*S282*T282*F!$B$74,IF(U282=75%,R282*S282*T282*F!$B$75,IF(U282=76%,R282*S282*T282*F!$B$76,IF(U282=77%,R282*S282*T282*F!$B$77,IF(U282=78%,R282*S282*T282*F!$B$78,IF(U282=79%,R282*S282*T282*F!$B$79,IF(U282=80%,R282*S282*T282*F!$B$80,IF(U282=81%,R282*S282*T282*F!$B$81,IF(U282=82%,R282*S282*T282*F!$B$82,IF(U282=83%,R282*S282*T282*F!$B$83,IF(U282=84%,R282*S282*T282*F!$B$84,IF(U282=85%,R282*S282*T282*F!$B$85,IF(U282=86%,R282*S282*T282*F!$B$86,IF(U282=87%,R282*S282*T282*F!$B$87,IF(U282=88%,R282*S282*T282*F!$B$88,IF(U282=89%,R282*S282*T282*F!$B$89,IF(U282=90%,R282*S282*T282*F!$B$90,IF(U282=91%,R282*S282*T282*F!$B$91,IF(U282=92%,R282*S282*T282*F!$B$92,IF(U282=93%,R282*S282*T282*F!$B$93,IF(U282=94%,R282*S282*T282*F!$B$94,IF(U282=95%,R282*S282*T282*F!$B$95,IF(U282=96%,R282*S282*T282*F!$B$96,IF(U282=97%,R282*S282*T282*F!$B$97,IF(U282=98%,R282*S282*T282*F!$B$98,IF(U282=99%,R282*S282*T282*F!$B$99,IF(U282&gt;99%,R282*S282*T282*F!$B$100)))))))))))))))))))))))))))))))))))))))))))))))))))))))))*IF(ISNUMBER(E282),E282,1)*IF(ISNUMBER(D282),D282,1)</f>
        <v>0</v>
      </c>
      <c r="AA282" s="5">
        <f>G282*H282+K282*L282+O282*P282+S282*T282</f>
        <v>0</v>
      </c>
      <c r="AB282" s="32">
        <f>(H282*(IF(I282&lt;45%,0.5,IF(I282&lt;55%,0.8,IF(I282&lt;65%,0.9,IF(I282&lt;75%,1,IF(I282&lt;85%,1.1,1.2))))))+L282*(IF(M282&lt;45%,0.5,IF(M282&lt;55%,0.8,IF(M282&lt;65%,0.9,IF(M282&lt;75%,1,IF(M282&lt;85%,1.1,1.2))))))+P282*(IF(Q282&lt;45%,0.5,IF(Q282&lt;55%,0.8,IF(Q282&lt;65%,0.9,IF(Q282&lt;75%,1,IF(Q282&lt;85%,1.1,1.2))))))+T282*(IF(U282&lt;45%,0.5,IF(U282&lt;55%,0.8,IF(U282&lt;65%,0.9,IF(U282&lt;75%,1,IF(U282&lt;85%,1.1,1.2)))))))*IF(D282&gt;=0.8,6,IF(D282&lt;=0.4,1.5,3))</f>
        <v>0</v>
      </c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  <c r="AY282" s="11"/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</row>
    <row r="283" spans="1:62" x14ac:dyDescent="0.25">
      <c r="A283" s="1125"/>
      <c r="B283" s="86" t="str">
        <f t="shared" ref="B283:E283" si="625">IF(B221="","",B221)</f>
        <v/>
      </c>
      <c r="C283" s="84" t="str">
        <f t="shared" si="625"/>
        <v/>
      </c>
      <c r="D283" s="63">
        <f t="shared" si="621"/>
        <v>0</v>
      </c>
      <c r="E283" s="85" t="str">
        <f t="shared" si="625"/>
        <v/>
      </c>
      <c r="F283" s="152"/>
      <c r="G283" s="94"/>
      <c r="H283" s="94"/>
      <c r="I283" s="93">
        <f t="shared" si="616"/>
        <v>0</v>
      </c>
      <c r="J283" s="152"/>
      <c r="K283" s="94"/>
      <c r="L283" s="94"/>
      <c r="M283" s="95">
        <f t="shared" si="617"/>
        <v>0</v>
      </c>
      <c r="N283" s="152"/>
      <c r="O283" s="94"/>
      <c r="P283" s="94"/>
      <c r="Q283" s="95">
        <f t="shared" si="618"/>
        <v>0</v>
      </c>
      <c r="R283" s="152"/>
      <c r="S283" s="94"/>
      <c r="T283" s="94"/>
      <c r="U283" s="93">
        <f t="shared" si="619"/>
        <v>0</v>
      </c>
      <c r="V283" s="113">
        <f t="shared" si="622"/>
        <v>0</v>
      </c>
      <c r="W283" s="114">
        <f t="shared" si="623"/>
        <v>0</v>
      </c>
      <c r="X283" s="36">
        <f t="shared" si="624"/>
        <v>0</v>
      </c>
      <c r="Y283" s="90" t="str">
        <f t="shared" si="538"/>
        <v/>
      </c>
      <c r="Z283" s="6">
        <f>(IF(I283&lt;30%,0,IF(I283&lt;35%,F283*G283*H283*F!$B$33,IF(I283&lt;40%,F283*G283*H283*F!$B$38,IF(I283&lt;45%,F283*G283*H283*F!$B$43,IF(I283&lt;50%,F283*G283*H283*F!$B$48,IF(I283=50%,F283*G283*H283*F!$B$50,IF(I283=51%,F283*G283*H283*F!$B$51,IF(I283=52%,F283*G283*H283*F!$B$52,IF(I283=53%,F283*G283*H283*F!$B$53,IF(I283=54%,F283*G283*H283*F!$B$54,IF(I283=55%,F283*G283*H283*F!$B$55,IF(I283=56%,F283*G283*H283*F!$B$56,IF(I283=57%,F283*G283*H283*F!$B$57,IF(I283=58%,F283*G283*H283*F!$B$58,IF(I283=59%,F283*G283*H283*F!$B$59,IF(I283=60%,F283*G283*H283*F!$B$60,IF(I283=61%,F283*G283*H283*F!$B$61,IF(I283=62%,F283*G283*H283*F!$B$62,IF(I283=63%,F283*G283*H283*F!$B$63,IF(I283=64%,F283*G283*H283*F!$B$64,IF(I283=65%,F283*G283*H283*F!$B$65,IF(I283=66%,F283*G283*H283*F!$B$66,IF(I283=67%,F283*G283*H283*F!$B$67,IF(I283=68%,F283*G283*H283*F!$B$68,IF(I283=69%,F283*G283*H283*F!$B$69,IF(I283=70%,F283*G283*H283*F!$B$70,IF(I283=71%,F283*G283*H283*F!$B$71,IF(I283=72%,F283*G283*H283*F!$B$72,IF(I283=73%,F283*G283*H283*F!$B$73,IF(I283=74%,F283*G283*H283*F!$B$74,IF(I283=75%,F283*G283*H283*F!$B$75,IF(I283=76%,F283*G283*H283*F!$B$76,IF(I283=77%,F283*G283*H283*F!$B$77,IF(I283=78%,F283*G283*H283*F!$B$78,IF(I283=79%,F283*G283*H283*F!$B$79,IF(I283=80%,F283*G283*H283*F!$B$80,IF(I283=81%,F283*G283*H283*F!$B$81,IF(I283=82%,F283*G283*H283*F!$B$82,IF(I283=83%,F283*G283*H283*F!$B$83,IF(I283=84%,F283*G283*H283*F!$B$84,IF(I283=85%,F283*G283*H283*F!$B$85,IF(I283=86%,F283*G283*H283*F!$B$86,IF(I283=87%,F283*G283*H283*F!$B$87,IF(I283=88%,F283*G283*H283*F!$B$88,IF(I283=89%,F283*G283*H283*F!$B$89,IF(I283=90%,F283*G283*H283*F!$B$90,IF(I283=91%,F283*G283*H283*F!$B$91,IF(I283=92%,F283*G283*H283*F!$B$92,IF(I283=93%,F283*G283*H283*F!$B$93,IF(I283=94%,F283*G283*H283*F!$B$94,IF(I283=95%,F283*G283*H283*F!$B$95,IF(I283=96%,F283*G283*H283*F!$B$96,IF(I283=97%,F283*G283*H283*F!$B$97,IF(I283=98%,F283*G283*H283*F!$B$98,IF(I283=99%,F283*G283*H283*F!$B$99,IF(I283&gt;99%,F283*G283*H283*F!$B$100,))))))))))))))))))))))))))))))))))))))))))))))))))))))))+IF(M283&lt;30%,0,IF(M283&lt;35%,J283*K283*L283*F!$B$33,IF(M283&lt;40%,J283*K283*L283*F!$B$38,IF(M283&lt;45%,J283*K283*L283*F!$B$43,IF(M283&lt;50%,J283*K283*L283*F!$B$48,IF(M283=50%,J283*K283*L283*F!$B$50,IF(M283=51%,J283*K283*L283*F!$B$51,IF(M283=52%,J283*K283*L283*F!$B$52,IF(M283=53%,J283*K283*L283*F!$B$53,IF(M283=54%,J283*K283*L283*F!$B$54,IF(M283=55%,J283*K283*L283*F!$B$55,IF(M283=56%,J283*K283*L283*F!$B$56,IF(M283=57%,J283*K283*L283*F!$B$57,IF(M283=58%,J283*K283*L283*F!$B$58,IF(M283=59%,J283*K283*L283*F!$B$59,IF(M283=60%,J283*K283*L283*F!$B$60,IF(M283=61%,J283*K283*L283*F!$B$61,IF(M283=62%,J283*K283*L283*F!$B$62,IF(M283=63%,J283*K283*L283*F!$B$63,IF(M283=64%,J283*K283*L283*F!$B$64,IF(M283=65%,J283*K283*L283*F!$B$65,IF(M283=66%,J283*K283*L283*F!$B$66,IF(M283=67%,J283*K283*L283*F!$B$67,IF(M283=68%,J283*K283*L283*F!$B$68,IF(M283=69%,J283*K283*L283*F!$B$69,IF(M283=70%,J283*K283*L283*F!$B$70,IF(M283=71%,J283*K283*L283*F!$B$71,IF(M283=72%,J283*K283*L283*F!$B$72,IF(M283=73%,J283*K283*L283*F!$B$73,IF(M283=74%,J283*K283*L283*F!$B$74,IF(M283=75%,J283*K283*L283*F!$B$75,IF(M283=76%,J283*K283*L283*F!$B$76,IF(M283=77%,J283*K283*L283*F!$B$77,IF(M283=78%,J283*K283*L283*F!$B$78,IF(M283=79%,J283*K283*L283*F!$B$79,IF(M283=80%,J283*K283*L283*F!$B$80,IF(M283=81%,J283*K283*L283*F!$B$81,IF(M283=82%,J283*K283*L283*F!$B$82,IF(M283=83%,J283*K283*L283*F!$B$83,IF(M283=84%,J283*K283*L283*F!$B$84,IF(M283=85%,J283*K283*L283*F!$B$85,IF(M283=86%,J283*K283*L283*F!$B$86,IF(M283=87%,J283*K283*L283*F!$B$87,IF(M283=88%,J283*K283*L283*F!$B$88,IF(M283=89%,J283*K283*L283*F!$B$89,IF(M283=90%,J283*K283*L283*F!$B$90,IF(M283=91%,J283*K283*L283*F!$B$91,IF(M283=92%,J283*K283*L283*F!$B$92,IF(M283=93%,J283*K283*L283*F!$B$93,IF(M283=94%,J283*K283*L283*F!$B$94,IF(M283=95%,J283*K283*L283*F!$B$95,IF(M283=96%,J283*K283*L283*F!$B$96,IF(M283=97%,J283*K283*L283*F!$B$97,IF(M283=98%,J283*K283*L283*F!$B$98,IF(M283=99%,J283*K283*L283*F!$B$99,IF(M283&gt;99%,J283*K283*L283*F!$B$100,))))))))))))))))))))))))))))))))))))))))))))))))))))))))+IF(Q283&lt;30%,0,IF(Q283&lt;35%,N283*O283*P283*F!$B$33,IF(Q283&lt;40%,N283*O283*P283*F!$B$38,IF(Q283&lt;45%,N283*O283*P283*F!$B$43,IF(Q283&lt;50%,N283*O283*P283*F!$B$48,IF(Q283=50%,N283*O283*P283*F!$B$50,IF(Q283=51%,N283*O283*P283*F!$B$51,IF(Q283=52%,N283*O283*P283*F!$B$52,IF(Q283=53%,N283*O283*P283*F!$B$53,IF(Q283=54%,N283*O283*P283*F!$B$54,IF(Q283=55%,N283*O283*P283*F!$B$55,IF(Q283=56%,N283*O283*P283*F!$B$56,IF(Q283=57%,N283*O283*P283*F!$B$57,IF(Q283=58%,N283*O283*P283*F!$B$58,IF(Q283=59%,N283*O283*P283*F!$B$59,IF(Q283=60%,N283*O283*P283*F!$B$60,IF(Q283=61%,N283*O283*P283*F!$B$61,IF(Q283=62%,N283*O283*P283*F!$B$62,IF(Q283=63%,N283*O283*P283*F!$B$63,IF(Q283=64%,N283*O283*P283*F!$B$64,IF(Q283=65%,N283*O283*P283*F!$B$65,IF(Q283=66%,N283*O283*P283*F!$B$66,IF(Q283=67%,N283*O283*P283*F!$B$67,IF(Q283=68%,N283*O283*P283*F!$B$68,IF(Q283=69%,N283*O283*P283*F!$B$69,IF(Q283=70%,N283*O283*P283*F!$B$70,IF(Q283=71%,N283*O283*P283*F!$B$71,IF(Q283=72%,N283*O283*P283*F!$B$72,IF(Q283=73%,N283*O283*P283*F!$B$73,IF(Q283=74%,N283*O283*P283*F!$B$74,IF(Q283=75%,N283*O283*P283*F!$B$75,IF(Q283=76%,N283*O283*P283*F!$B$76,IF(Q283=77%,N283*O283*P283*F!$B$77,IF(Q283=78%,N283*O283*P283*F!$B$78,IF(Q283=79%,N283*O283*P283*F!$B$79,IF(Q283=80%,N283*O283*P283*F!$B$80,IF(Q283=81%,N283*O283*P283*F!$B$81,IF(Q283=82%,N283*O283*P283*F!$B$82,IF(Q283=83%,N283*O283*P283*F!$B$83,IF(Q283=84%,N283*O283*P283*F!$B$84,IF(Q283=85%,N283*O283*P283*F!$B$85,IF(Q283=86%,N283*O283*P283*F!$B$86,IF(Q283=87%,N283*O283*P283*F!$B$87,IF(Q283=88%,N283*O283*P283*F!$B$88,IF(Q283=89%,N283*O283*P283*F!$B$89,IF(Q283=90%,N283*O283*P283*F!$B$90,IF(Q283=91%,N283*O283*P283*F!$B$91,IF(Q283=92%,N283*O283*P283*F!$B$92,IF(Q283=93%,N283*O283*P283*F!$B$93,IF(Q283=94%,N283*O283*P283*F!$B$94,IF(Q283=95%,N283*O283*P283*F!$B$95,IF(Q283=96%,N283*O283*P283*F!$B$96,IF(Q283=97%,N283*O283*P283*F!$B$97,IF(Q283=98%,N283*O283*P283*F!$B$98,IF(Q283=99%,N283*O283*P283*F!$B$99,IF(Q283&gt;99%,N283*O283*P283*F!$B$100,))))))))))))))))))))))))))))))))))))))))))))))))))))))))+IF(U283&lt;30%,0,IF(U283&lt;35%,R283*S283*T283*F!$B$33,IF(U283&lt;40%,R283*S283*T283*F!$B$38,IF(U283&lt;45%,R283*S283*T283*F!$B$43,IF(U283&lt;50%,R283*S283*T283*F!$B$48,IF(U283=50%,R283*S283*T283*F!$B$50,IF(U283=51%,R283*S283*T283*F!$B$51,IF(U283=52%,R283*S283*T283*F!$B$52,IF(U283=53%,R283*S283*T283*F!$B$53,IF(U283=54%,R283*S283*T283*F!$B$54,IF(U283=55%,R283*S283*T283*F!$B$55,IF(U283=56%,R283*S283*T283*F!$B$56,IF(U283=57%,R283*S283*T283*F!$B$57,IF(U283=58%,R283*S283*T283*F!$B$58,IF(U283=59%,R283*S283*T283*F!$B$59,IF(U283=60%,R283*S283*T283*F!$B$60,IF(U283=61%,R283*S283*T283*F!$B$61,IF(U283=62%,R283*S283*T283*F!$B$62,IF(U283=63%,R283*S283*T283*F!$B$63,IF(U283=64%,R283*S283*T283*F!$B$64,IF(U283=65%,R283*S283*T283*F!$B$65,IF(U283=66%,R283*S283*T283*F!$B$66,IF(U283=67%,R283*S283*T283*F!$B$67,IF(U283=68%,R283*S283*T283*F!$B$68,IF(U283=69%,R283*S283*T283*F!$B$69,IF(U283=70%,R283*S283*T283*F!$B$70,IF(U283=71%,R283*S283*T283*F!$B$71,IF(U283=72%,R283*S283*T283*F!$B$72,IF(U283=73%,R283*S283*T283*F!$B$73,IF(U283=74%,R283*S283*T283*F!$B$74,IF(U283=75%,R283*S283*T283*F!$B$75,IF(U283=76%,R283*S283*T283*F!$B$76,IF(U283=77%,R283*S283*T283*F!$B$77,IF(U283=78%,R283*S283*T283*F!$B$78,IF(U283=79%,R283*S283*T283*F!$B$79,IF(U283=80%,R283*S283*T283*F!$B$80,IF(U283=81%,R283*S283*T283*F!$B$81,IF(U283=82%,R283*S283*T283*F!$B$82,IF(U283=83%,R283*S283*T283*F!$B$83,IF(U283=84%,R283*S283*T283*F!$B$84,IF(U283=85%,R283*S283*T283*F!$B$85,IF(U283=86%,R283*S283*T283*F!$B$86,IF(U283=87%,R283*S283*T283*F!$B$87,IF(U283=88%,R283*S283*T283*F!$B$88,IF(U283=89%,R283*S283*T283*F!$B$89,IF(U283=90%,R283*S283*T283*F!$B$90,IF(U283=91%,R283*S283*T283*F!$B$91,IF(U283=92%,R283*S283*T283*F!$B$92,IF(U283=93%,R283*S283*T283*F!$B$93,IF(U283=94%,R283*S283*T283*F!$B$94,IF(U283=95%,R283*S283*T283*F!$B$95,IF(U283=96%,R283*S283*T283*F!$B$96,IF(U283=97%,R283*S283*T283*F!$B$97,IF(U283=98%,R283*S283*T283*F!$B$98,IF(U283=99%,R283*S283*T283*F!$B$99,IF(U283&gt;99%,R283*S283*T283*F!$B$100)))))))))))))))))))))))))))))))))))))))))))))))))))))))))*IF(ISNUMBER(E283),E283,1)*IF(ISNUMBER(D283),D283,1)</f>
        <v>0</v>
      </c>
      <c r="AA283" s="6">
        <f>G283*H283+K283*L283+O283*P283+S283*T283</f>
        <v>0</v>
      </c>
      <c r="AB283" s="35">
        <f>(H283*(IF(I283&lt;45%,0.5,IF(I283&lt;55%,0.8,IF(I283&lt;65%,0.9,IF(I283&lt;75%,1,IF(I283&lt;85%,1.1,1.2))))))+L283*(IF(M283&lt;45%,0.5,IF(M283&lt;55%,0.8,IF(M283&lt;65%,0.9,IF(M283&lt;75%,1,IF(M283&lt;85%,1.1,1.2))))))+P283*(IF(Q283&lt;45%,0.5,IF(Q283&lt;55%,0.8,IF(Q283&lt;65%,0.9,IF(Q283&lt;75%,1,IF(Q283&lt;85%,1.1,1.2))))))+T283*(IF(U283&lt;45%,0.5,IF(U283&lt;55%,0.8,IF(U283&lt;65%,0.9,IF(U283&lt;75%,1,IF(U283&lt;85%,1.1,1.2)))))))*IF(D283&gt;=0.8,6,IF(D283&lt;=0.4,1.5,3))</f>
        <v>0</v>
      </c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  <c r="AP283" s="11"/>
      <c r="AQ283" s="11"/>
      <c r="AR283" s="11"/>
      <c r="AS283" s="11"/>
      <c r="AT283" s="11"/>
      <c r="AU283" s="11"/>
      <c r="AV283" s="11"/>
      <c r="AW283" s="11"/>
      <c r="AX283" s="11"/>
      <c r="AY283" s="11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</row>
    <row r="284" spans="1:62" x14ac:dyDescent="0.25">
      <c r="A284" s="1125"/>
      <c r="B284" s="86" t="str">
        <f t="shared" ref="B284:E284" si="626">IF(B222="","",B222)</f>
        <v/>
      </c>
      <c r="C284" s="84" t="str">
        <f t="shared" si="626"/>
        <v/>
      </c>
      <c r="D284" s="63">
        <f t="shared" si="621"/>
        <v>0</v>
      </c>
      <c r="E284" s="85" t="str">
        <f t="shared" si="626"/>
        <v/>
      </c>
      <c r="F284" s="150"/>
      <c r="G284" s="100"/>
      <c r="H284" s="100"/>
      <c r="I284" s="101">
        <f t="shared" si="616"/>
        <v>0</v>
      </c>
      <c r="J284" s="150"/>
      <c r="K284" s="100"/>
      <c r="L284" s="100"/>
      <c r="M284" s="102">
        <f t="shared" si="617"/>
        <v>0</v>
      </c>
      <c r="N284" s="150"/>
      <c r="O284" s="100"/>
      <c r="P284" s="100"/>
      <c r="Q284" s="102">
        <f t="shared" si="618"/>
        <v>0</v>
      </c>
      <c r="R284" s="150"/>
      <c r="S284" s="100"/>
      <c r="T284" s="100"/>
      <c r="U284" s="101">
        <f t="shared" si="619"/>
        <v>0</v>
      </c>
      <c r="V284" s="130">
        <f t="shared" si="622"/>
        <v>0</v>
      </c>
      <c r="W284" s="111">
        <f t="shared" si="623"/>
        <v>0</v>
      </c>
      <c r="X284" s="53">
        <f>ROUND(IFERROR((W284/(Y284*IF(ISNUMBER(E284),E284,1))),0),2)</f>
        <v>0</v>
      </c>
      <c r="Y284" s="90" t="str">
        <f t="shared" si="538"/>
        <v/>
      </c>
      <c r="Z284" s="5">
        <f>(IF(I284&lt;30%,0,IF(I284&lt;35%,F284*G284*H284*F!$B$33,IF(I284&lt;40%,F284*G284*H284*F!$B$38,IF(I284&lt;45%,F284*G284*H284*F!$B$43,IF(I284&lt;50%,F284*G284*H284*F!$B$48,IF(I284=50%,F284*G284*H284*F!$B$50,IF(I284=51%,F284*G284*H284*F!$B$51,IF(I284=52%,F284*G284*H284*F!$B$52,IF(I284=53%,F284*G284*H284*F!$B$53,IF(I284=54%,F284*G284*H284*F!$B$54,IF(I284=55%,F284*G284*H284*F!$B$55,IF(I284=56%,F284*G284*H284*F!$B$56,IF(I284=57%,F284*G284*H284*F!$B$57,IF(I284=58%,F284*G284*H284*F!$B$58,IF(I284=59%,F284*G284*H284*F!$B$59,IF(I284=60%,F284*G284*H284*F!$B$60,IF(I284=61%,F284*G284*H284*F!$B$61,IF(I284=62%,F284*G284*H284*F!$B$62,IF(I284=63%,F284*G284*H284*F!$B$63,IF(I284=64%,F284*G284*H284*F!$B$64,IF(I284=65%,F284*G284*H284*F!$B$65,IF(I284=66%,F284*G284*H284*F!$B$66,IF(I284=67%,F284*G284*H284*F!$B$67,IF(I284=68%,F284*G284*H284*F!$B$68,IF(I284=69%,F284*G284*H284*F!$B$69,IF(I284=70%,F284*G284*H284*F!$B$70,IF(I284=71%,F284*G284*H284*F!$B$71,IF(I284=72%,F284*G284*H284*F!$B$72,IF(I284=73%,F284*G284*H284*F!$B$73,IF(I284=74%,F284*G284*H284*F!$B$74,IF(I284=75%,F284*G284*H284*F!$B$75,IF(I284=76%,F284*G284*H284*F!$B$76,IF(I284=77%,F284*G284*H284*F!$B$77,IF(I284=78%,F284*G284*H284*F!$B$78,IF(I284=79%,F284*G284*H284*F!$B$79,IF(I284=80%,F284*G284*H284*F!$B$80,IF(I284=81%,F284*G284*H284*F!$B$81,IF(I284=82%,F284*G284*H284*F!$B$82,IF(I284=83%,F284*G284*H284*F!$B$83,IF(I284=84%,F284*G284*H284*F!$B$84,IF(I284=85%,F284*G284*H284*F!$B$85,IF(I284=86%,F284*G284*H284*F!$B$86,IF(I284=87%,F284*G284*H284*F!$B$87,IF(I284=88%,F284*G284*H284*F!$B$88,IF(I284=89%,F284*G284*H284*F!$B$89,IF(I284=90%,F284*G284*H284*F!$B$90,IF(I284=91%,F284*G284*H284*F!$B$91,IF(I284=92%,F284*G284*H284*F!$B$92,IF(I284=93%,F284*G284*H284*F!$B$93,IF(I284=94%,F284*G284*H284*F!$B$94,IF(I284=95%,F284*G284*H284*F!$B$95,IF(I284=96%,F284*G284*H284*F!$B$96,IF(I284=97%,F284*G284*H284*F!$B$97,IF(I284=98%,F284*G284*H284*F!$B$98,IF(I284=99%,F284*G284*H284*F!$B$99,IF(I284&gt;99%,F284*G284*H284*F!$B$100,))))))))))))))))))))))))))))))))))))))))))))))))))))))))+IF(M284&lt;30%,0,IF(M284&lt;35%,J284*K284*L284*F!$B$33,IF(M284&lt;40%,J284*K284*L284*F!$B$38,IF(M284&lt;45%,J284*K284*L284*F!$B$43,IF(M284&lt;50%,J284*K284*L284*F!$B$48,IF(M284=50%,J284*K284*L284*F!$B$50,IF(M284=51%,J284*K284*L284*F!$B$51,IF(M284=52%,J284*K284*L284*F!$B$52,IF(M284=53%,J284*K284*L284*F!$B$53,IF(M284=54%,J284*K284*L284*F!$B$54,IF(M284=55%,J284*K284*L284*F!$B$55,IF(M284=56%,J284*K284*L284*F!$B$56,IF(M284=57%,J284*K284*L284*F!$B$57,IF(M284=58%,J284*K284*L284*F!$B$58,IF(M284=59%,J284*K284*L284*F!$B$59,IF(M284=60%,J284*K284*L284*F!$B$60,IF(M284=61%,J284*K284*L284*F!$B$61,IF(M284=62%,J284*K284*L284*F!$B$62,IF(M284=63%,J284*K284*L284*F!$B$63,IF(M284=64%,J284*K284*L284*F!$B$64,IF(M284=65%,J284*K284*L284*F!$B$65,IF(M284=66%,J284*K284*L284*F!$B$66,IF(M284=67%,J284*K284*L284*F!$B$67,IF(M284=68%,J284*K284*L284*F!$B$68,IF(M284=69%,J284*K284*L284*F!$B$69,IF(M284=70%,J284*K284*L284*F!$B$70,IF(M284=71%,J284*K284*L284*F!$B$71,IF(M284=72%,J284*K284*L284*F!$B$72,IF(M284=73%,J284*K284*L284*F!$B$73,IF(M284=74%,J284*K284*L284*F!$B$74,IF(M284=75%,J284*K284*L284*F!$B$75,IF(M284=76%,J284*K284*L284*F!$B$76,IF(M284=77%,J284*K284*L284*F!$B$77,IF(M284=78%,J284*K284*L284*F!$B$78,IF(M284=79%,J284*K284*L284*F!$B$79,IF(M284=80%,J284*K284*L284*F!$B$80,IF(M284=81%,J284*K284*L284*F!$B$81,IF(M284=82%,J284*K284*L284*F!$B$82,IF(M284=83%,J284*K284*L284*F!$B$83,IF(M284=84%,J284*K284*L284*F!$B$84,IF(M284=85%,J284*K284*L284*F!$B$85,IF(M284=86%,J284*K284*L284*F!$B$86,IF(M284=87%,J284*K284*L284*F!$B$87,IF(M284=88%,J284*K284*L284*F!$B$88,IF(M284=89%,J284*K284*L284*F!$B$89,IF(M284=90%,J284*K284*L284*F!$B$90,IF(M284=91%,J284*K284*L284*F!$B$91,IF(M284=92%,J284*K284*L284*F!$B$92,IF(M284=93%,J284*K284*L284*F!$B$93,IF(M284=94%,J284*K284*L284*F!$B$94,IF(M284=95%,J284*K284*L284*F!$B$95,IF(M284=96%,J284*K284*L284*F!$B$96,IF(M284=97%,J284*K284*L284*F!$B$97,IF(M284=98%,J284*K284*L284*F!$B$98,IF(M284=99%,J284*K284*L284*F!$B$99,IF(M284&gt;99%,J284*K284*L284*F!$B$100,))))))))))))))))))))))))))))))))))))))))))))))))))))))))+IF(Q284&lt;30%,0,IF(Q284&lt;35%,N284*O284*P284*F!$B$33,IF(Q284&lt;40%,N284*O284*P284*F!$B$38,IF(Q284&lt;45%,N284*O284*P284*F!$B$43,IF(Q284&lt;50%,N284*O284*P284*F!$B$48,IF(Q284=50%,N284*O284*P284*F!$B$50,IF(Q284=51%,N284*O284*P284*F!$B$51,IF(Q284=52%,N284*O284*P284*F!$B$52,IF(Q284=53%,N284*O284*P284*F!$B$53,IF(Q284=54%,N284*O284*P284*F!$B$54,IF(Q284=55%,N284*O284*P284*F!$B$55,IF(Q284=56%,N284*O284*P284*F!$B$56,IF(Q284=57%,N284*O284*P284*F!$B$57,IF(Q284=58%,N284*O284*P284*F!$B$58,IF(Q284=59%,N284*O284*P284*F!$B$59,IF(Q284=60%,N284*O284*P284*F!$B$60,IF(Q284=61%,N284*O284*P284*F!$B$61,IF(Q284=62%,N284*O284*P284*F!$B$62,IF(Q284=63%,N284*O284*P284*F!$B$63,IF(Q284=64%,N284*O284*P284*F!$B$64,IF(Q284=65%,N284*O284*P284*F!$B$65,IF(Q284=66%,N284*O284*P284*F!$B$66,IF(Q284=67%,N284*O284*P284*F!$B$67,IF(Q284=68%,N284*O284*P284*F!$B$68,IF(Q284=69%,N284*O284*P284*F!$B$69,IF(Q284=70%,N284*O284*P284*F!$B$70,IF(Q284=71%,N284*O284*P284*F!$B$71,IF(Q284=72%,N284*O284*P284*F!$B$72,IF(Q284=73%,N284*O284*P284*F!$B$73,IF(Q284=74%,N284*O284*P284*F!$B$74,IF(Q284=75%,N284*O284*P284*F!$B$75,IF(Q284=76%,N284*O284*P284*F!$B$76,IF(Q284=77%,N284*O284*P284*F!$B$77,IF(Q284=78%,N284*O284*P284*F!$B$78,IF(Q284=79%,N284*O284*P284*F!$B$79,IF(Q284=80%,N284*O284*P284*F!$B$80,IF(Q284=81%,N284*O284*P284*F!$B$81,IF(Q284=82%,N284*O284*P284*F!$B$82,IF(Q284=83%,N284*O284*P284*F!$B$83,IF(Q284=84%,N284*O284*P284*F!$B$84,IF(Q284=85%,N284*O284*P284*F!$B$85,IF(Q284=86%,N284*O284*P284*F!$B$86,IF(Q284=87%,N284*O284*P284*F!$B$87,IF(Q284=88%,N284*O284*P284*F!$B$88,IF(Q284=89%,N284*O284*P284*F!$B$89,IF(Q284=90%,N284*O284*P284*F!$B$90,IF(Q284=91%,N284*O284*P284*F!$B$91,IF(Q284=92%,N284*O284*P284*F!$B$92,IF(Q284=93%,N284*O284*P284*F!$B$93,IF(Q284=94%,N284*O284*P284*F!$B$94,IF(Q284=95%,N284*O284*P284*F!$B$95,IF(Q284=96%,N284*O284*P284*F!$B$96,IF(Q284=97%,N284*O284*P284*F!$B$97,IF(Q284=98%,N284*O284*P284*F!$B$98,IF(Q284=99%,N284*O284*P284*F!$B$99,IF(Q284&gt;99%,N284*O284*P284*F!$B$100,))))))))))))))))))))))))))))))))))))))))))))))))))))))))+IF(U284&lt;30%,0,IF(U284&lt;35%,R284*S284*T284*F!$B$33,IF(U284&lt;40%,R284*S284*T284*F!$B$38,IF(U284&lt;45%,R284*S284*T284*F!$B$43,IF(U284&lt;50%,R284*S284*T284*F!$B$48,IF(U284=50%,R284*S284*T284*F!$B$50,IF(U284=51%,R284*S284*T284*F!$B$51,IF(U284=52%,R284*S284*T284*F!$B$52,IF(U284=53%,R284*S284*T284*F!$B$53,IF(U284=54%,R284*S284*T284*F!$B$54,IF(U284=55%,R284*S284*T284*F!$B$55,IF(U284=56%,R284*S284*T284*F!$B$56,IF(U284=57%,R284*S284*T284*F!$B$57,IF(U284=58%,R284*S284*T284*F!$B$58,IF(U284=59%,R284*S284*T284*F!$B$59,IF(U284=60%,R284*S284*T284*F!$B$60,IF(U284=61%,R284*S284*T284*F!$B$61,IF(U284=62%,R284*S284*T284*F!$B$62,IF(U284=63%,R284*S284*T284*F!$B$63,IF(U284=64%,R284*S284*T284*F!$B$64,IF(U284=65%,R284*S284*T284*F!$B$65,IF(U284=66%,R284*S284*T284*F!$B$66,IF(U284=67%,R284*S284*T284*F!$B$67,IF(U284=68%,R284*S284*T284*F!$B$68,IF(U284=69%,R284*S284*T284*F!$B$69,IF(U284=70%,R284*S284*T284*F!$B$70,IF(U284=71%,R284*S284*T284*F!$B$71,IF(U284=72%,R284*S284*T284*F!$B$72,IF(U284=73%,R284*S284*T284*F!$B$73,IF(U284=74%,R284*S284*T284*F!$B$74,IF(U284=75%,R284*S284*T284*F!$B$75,IF(U284=76%,R284*S284*T284*F!$B$76,IF(U284=77%,R284*S284*T284*F!$B$77,IF(U284=78%,R284*S284*T284*F!$B$78,IF(U284=79%,R284*S284*T284*F!$B$79,IF(U284=80%,R284*S284*T284*F!$B$80,IF(U284=81%,R284*S284*T284*F!$B$81,IF(U284=82%,R284*S284*T284*F!$B$82,IF(U284=83%,R284*S284*T284*F!$B$83,IF(U284=84%,R284*S284*T284*F!$B$84,IF(U284=85%,R284*S284*T284*F!$B$85,IF(U284=86%,R284*S284*T284*F!$B$86,IF(U284=87%,R284*S284*T284*F!$B$87,IF(U284=88%,R284*S284*T284*F!$B$88,IF(U284=89%,R284*S284*T284*F!$B$89,IF(U284=90%,R284*S284*T284*F!$B$90,IF(U284=91%,R284*S284*T284*F!$B$91,IF(U284=92%,R284*S284*T284*F!$B$92,IF(U284=93%,R284*S284*T284*F!$B$93,IF(U284=94%,R284*S284*T284*F!$B$94,IF(U284=95%,R284*S284*T284*F!$B$95,IF(U284=96%,R284*S284*T284*F!$B$96,IF(U284=97%,R284*S284*T284*F!$B$97,IF(U284=98%,R284*S284*T284*F!$B$98,IF(U284=99%,R284*S284*T284*F!$B$99,IF(U284&gt;99%,R284*S284*T284*F!$B$100)))))))))))))))))))))))))))))))))))))))))))))))))))))))))*IF(ISNUMBER(E284),E284,1)*IF(ISNUMBER(D284),D284,1)</f>
        <v>0</v>
      </c>
      <c r="AA284" s="5">
        <f>G284*H284+K284*L284+O284*P284+S284*T284</f>
        <v>0</v>
      </c>
      <c r="AB284" s="32">
        <f>(H284*(IF(I284&lt;45%,0.5,IF(I284&lt;55%,0.8,IF(I284&lt;65%,0.9,IF(I284&lt;75%,1,IF(I284&lt;85%,1.1,1.2))))))+L284*(IF(M284&lt;45%,0.5,IF(M284&lt;55%,0.8,IF(M284&lt;65%,0.9,IF(M284&lt;75%,1,IF(M284&lt;85%,1.1,1.2))))))+P284*(IF(Q284&lt;45%,0.5,IF(Q284&lt;55%,0.8,IF(Q284&lt;65%,0.9,IF(Q284&lt;75%,1,IF(Q284&lt;85%,1.1,1.2))))))+T284*(IF(U284&lt;45%,0.5,IF(U284&lt;55%,0.8,IF(U284&lt;65%,0.9,IF(U284&lt;75%,1,IF(U284&lt;85%,1.1,1.2)))))))*IF(D284&gt;=0.8,6,IF(D284&lt;=0.4,1.5,3))</f>
        <v>0</v>
      </c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1"/>
      <c r="AS284" s="11"/>
      <c r="AT284" s="11"/>
      <c r="AU284" s="11"/>
      <c r="AV284" s="11"/>
      <c r="AW284" s="11"/>
      <c r="AX284" s="11"/>
      <c r="AY284" s="11"/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</row>
    <row r="285" spans="1:62" x14ac:dyDescent="0.25">
      <c r="A285" s="1125"/>
      <c r="B285" s="86" t="str">
        <f t="shared" ref="B285:E285" si="627">IF(B223="","",B223)</f>
        <v/>
      </c>
      <c r="C285" s="84" t="str">
        <f t="shared" si="627"/>
        <v/>
      </c>
      <c r="D285" s="63">
        <f t="shared" si="621"/>
        <v>0</v>
      </c>
      <c r="E285" s="87" t="str">
        <f t="shared" si="627"/>
        <v/>
      </c>
      <c r="F285" s="152"/>
      <c r="G285" s="94"/>
      <c r="H285" s="94"/>
      <c r="I285" s="93">
        <f t="shared" si="616"/>
        <v>0</v>
      </c>
      <c r="J285" s="152"/>
      <c r="K285" s="94"/>
      <c r="L285" s="94"/>
      <c r="M285" s="95">
        <f t="shared" si="617"/>
        <v>0</v>
      </c>
      <c r="N285" s="152"/>
      <c r="O285" s="94"/>
      <c r="P285" s="94"/>
      <c r="Q285" s="95">
        <f t="shared" si="618"/>
        <v>0</v>
      </c>
      <c r="R285" s="152"/>
      <c r="S285" s="94"/>
      <c r="T285" s="94"/>
      <c r="U285" s="93">
        <f t="shared" si="619"/>
        <v>0</v>
      </c>
      <c r="V285" s="113">
        <f t="shared" si="622"/>
        <v>0</v>
      </c>
      <c r="W285" s="114">
        <f t="shared" si="623"/>
        <v>0</v>
      </c>
      <c r="X285" s="36">
        <f t="shared" ref="X285" si="628">ROUND(IFERROR((W285/(Y285*IF(ISNUMBER(E285),E285,1))),0),2)</f>
        <v>0</v>
      </c>
      <c r="Y285" s="90" t="str">
        <f t="shared" si="538"/>
        <v/>
      </c>
      <c r="Z285" s="6">
        <f>(IF(I285&lt;30%,0,IF(I285&lt;35%,F285*G285*H285*F!$B$33,IF(I285&lt;40%,F285*G285*H285*F!$B$38,IF(I285&lt;45%,F285*G285*H285*F!$B$43,IF(I285&lt;50%,F285*G285*H285*F!$B$48,IF(I285=50%,F285*G285*H285*F!$B$50,IF(I285=51%,F285*G285*H285*F!$B$51,IF(I285=52%,F285*G285*H285*F!$B$52,IF(I285=53%,F285*G285*H285*F!$B$53,IF(I285=54%,F285*G285*H285*F!$B$54,IF(I285=55%,F285*G285*H285*F!$B$55,IF(I285=56%,F285*G285*H285*F!$B$56,IF(I285=57%,F285*G285*H285*F!$B$57,IF(I285=58%,F285*G285*H285*F!$B$58,IF(I285=59%,F285*G285*H285*F!$B$59,IF(I285=60%,F285*G285*H285*F!$B$60,IF(I285=61%,F285*G285*H285*F!$B$61,IF(I285=62%,F285*G285*H285*F!$B$62,IF(I285=63%,F285*G285*H285*F!$B$63,IF(I285=64%,F285*G285*H285*F!$B$64,IF(I285=65%,F285*G285*H285*F!$B$65,IF(I285=66%,F285*G285*H285*F!$B$66,IF(I285=67%,F285*G285*H285*F!$B$67,IF(I285=68%,F285*G285*H285*F!$B$68,IF(I285=69%,F285*G285*H285*F!$B$69,IF(I285=70%,F285*G285*H285*F!$B$70,IF(I285=71%,F285*G285*H285*F!$B$71,IF(I285=72%,F285*G285*H285*F!$B$72,IF(I285=73%,F285*G285*H285*F!$B$73,IF(I285=74%,F285*G285*H285*F!$B$74,IF(I285=75%,F285*G285*H285*F!$B$75,IF(I285=76%,F285*G285*H285*F!$B$76,IF(I285=77%,F285*G285*H285*F!$B$77,IF(I285=78%,F285*G285*H285*F!$B$78,IF(I285=79%,F285*G285*H285*F!$B$79,IF(I285=80%,F285*G285*H285*F!$B$80,IF(I285=81%,F285*G285*H285*F!$B$81,IF(I285=82%,F285*G285*H285*F!$B$82,IF(I285=83%,F285*G285*H285*F!$B$83,IF(I285=84%,F285*G285*H285*F!$B$84,IF(I285=85%,F285*G285*H285*F!$B$85,IF(I285=86%,F285*G285*H285*F!$B$86,IF(I285=87%,F285*G285*H285*F!$B$87,IF(I285=88%,F285*G285*H285*F!$B$88,IF(I285=89%,F285*G285*H285*F!$B$89,IF(I285=90%,F285*G285*H285*F!$B$90,IF(I285=91%,F285*G285*H285*F!$B$91,IF(I285=92%,F285*G285*H285*F!$B$92,IF(I285=93%,F285*G285*H285*F!$B$93,IF(I285=94%,F285*G285*H285*F!$B$94,IF(I285=95%,F285*G285*H285*F!$B$95,IF(I285=96%,F285*G285*H285*F!$B$96,IF(I285=97%,F285*G285*H285*F!$B$97,IF(I285=98%,F285*G285*H285*F!$B$98,IF(I285=99%,F285*G285*H285*F!$B$99,IF(I285&gt;99%,F285*G285*H285*F!$B$100,))))))))))))))))))))))))))))))))))))))))))))))))))))))))+IF(M285&lt;30%,0,IF(M285&lt;35%,J285*K285*L285*F!$B$33,IF(M285&lt;40%,J285*K285*L285*F!$B$38,IF(M285&lt;45%,J285*K285*L285*F!$B$43,IF(M285&lt;50%,J285*K285*L285*F!$B$48,IF(M285=50%,J285*K285*L285*F!$B$50,IF(M285=51%,J285*K285*L285*F!$B$51,IF(M285=52%,J285*K285*L285*F!$B$52,IF(M285=53%,J285*K285*L285*F!$B$53,IF(M285=54%,J285*K285*L285*F!$B$54,IF(M285=55%,J285*K285*L285*F!$B$55,IF(M285=56%,J285*K285*L285*F!$B$56,IF(M285=57%,J285*K285*L285*F!$B$57,IF(M285=58%,J285*K285*L285*F!$B$58,IF(M285=59%,J285*K285*L285*F!$B$59,IF(M285=60%,J285*K285*L285*F!$B$60,IF(M285=61%,J285*K285*L285*F!$B$61,IF(M285=62%,J285*K285*L285*F!$B$62,IF(M285=63%,J285*K285*L285*F!$B$63,IF(M285=64%,J285*K285*L285*F!$B$64,IF(M285=65%,J285*K285*L285*F!$B$65,IF(M285=66%,J285*K285*L285*F!$B$66,IF(M285=67%,J285*K285*L285*F!$B$67,IF(M285=68%,J285*K285*L285*F!$B$68,IF(M285=69%,J285*K285*L285*F!$B$69,IF(M285=70%,J285*K285*L285*F!$B$70,IF(M285=71%,J285*K285*L285*F!$B$71,IF(M285=72%,J285*K285*L285*F!$B$72,IF(M285=73%,J285*K285*L285*F!$B$73,IF(M285=74%,J285*K285*L285*F!$B$74,IF(M285=75%,J285*K285*L285*F!$B$75,IF(M285=76%,J285*K285*L285*F!$B$76,IF(M285=77%,J285*K285*L285*F!$B$77,IF(M285=78%,J285*K285*L285*F!$B$78,IF(M285=79%,J285*K285*L285*F!$B$79,IF(M285=80%,J285*K285*L285*F!$B$80,IF(M285=81%,J285*K285*L285*F!$B$81,IF(M285=82%,J285*K285*L285*F!$B$82,IF(M285=83%,J285*K285*L285*F!$B$83,IF(M285=84%,J285*K285*L285*F!$B$84,IF(M285=85%,J285*K285*L285*F!$B$85,IF(M285=86%,J285*K285*L285*F!$B$86,IF(M285=87%,J285*K285*L285*F!$B$87,IF(M285=88%,J285*K285*L285*F!$B$88,IF(M285=89%,J285*K285*L285*F!$B$89,IF(M285=90%,J285*K285*L285*F!$B$90,IF(M285=91%,J285*K285*L285*F!$B$91,IF(M285=92%,J285*K285*L285*F!$B$92,IF(M285=93%,J285*K285*L285*F!$B$93,IF(M285=94%,J285*K285*L285*F!$B$94,IF(M285=95%,J285*K285*L285*F!$B$95,IF(M285=96%,J285*K285*L285*F!$B$96,IF(M285=97%,J285*K285*L285*F!$B$97,IF(M285=98%,J285*K285*L285*F!$B$98,IF(M285=99%,J285*K285*L285*F!$B$99,IF(M285&gt;99%,J285*K285*L285*F!$B$100,))))))))))))))))))))))))))))))))))))))))))))))))))))))))+IF(Q285&lt;30%,0,IF(Q285&lt;35%,N285*O285*P285*F!$B$33,IF(Q285&lt;40%,N285*O285*P285*F!$B$38,IF(Q285&lt;45%,N285*O285*P285*F!$B$43,IF(Q285&lt;50%,N285*O285*P285*F!$B$48,IF(Q285=50%,N285*O285*P285*F!$B$50,IF(Q285=51%,N285*O285*P285*F!$B$51,IF(Q285=52%,N285*O285*P285*F!$B$52,IF(Q285=53%,N285*O285*P285*F!$B$53,IF(Q285=54%,N285*O285*P285*F!$B$54,IF(Q285=55%,N285*O285*P285*F!$B$55,IF(Q285=56%,N285*O285*P285*F!$B$56,IF(Q285=57%,N285*O285*P285*F!$B$57,IF(Q285=58%,N285*O285*P285*F!$B$58,IF(Q285=59%,N285*O285*P285*F!$B$59,IF(Q285=60%,N285*O285*P285*F!$B$60,IF(Q285=61%,N285*O285*P285*F!$B$61,IF(Q285=62%,N285*O285*P285*F!$B$62,IF(Q285=63%,N285*O285*P285*F!$B$63,IF(Q285=64%,N285*O285*P285*F!$B$64,IF(Q285=65%,N285*O285*P285*F!$B$65,IF(Q285=66%,N285*O285*P285*F!$B$66,IF(Q285=67%,N285*O285*P285*F!$B$67,IF(Q285=68%,N285*O285*P285*F!$B$68,IF(Q285=69%,N285*O285*P285*F!$B$69,IF(Q285=70%,N285*O285*P285*F!$B$70,IF(Q285=71%,N285*O285*P285*F!$B$71,IF(Q285=72%,N285*O285*P285*F!$B$72,IF(Q285=73%,N285*O285*P285*F!$B$73,IF(Q285=74%,N285*O285*P285*F!$B$74,IF(Q285=75%,N285*O285*P285*F!$B$75,IF(Q285=76%,N285*O285*P285*F!$B$76,IF(Q285=77%,N285*O285*P285*F!$B$77,IF(Q285=78%,N285*O285*P285*F!$B$78,IF(Q285=79%,N285*O285*P285*F!$B$79,IF(Q285=80%,N285*O285*P285*F!$B$80,IF(Q285=81%,N285*O285*P285*F!$B$81,IF(Q285=82%,N285*O285*P285*F!$B$82,IF(Q285=83%,N285*O285*P285*F!$B$83,IF(Q285=84%,N285*O285*P285*F!$B$84,IF(Q285=85%,N285*O285*P285*F!$B$85,IF(Q285=86%,N285*O285*P285*F!$B$86,IF(Q285=87%,N285*O285*P285*F!$B$87,IF(Q285=88%,N285*O285*P285*F!$B$88,IF(Q285=89%,N285*O285*P285*F!$B$89,IF(Q285=90%,N285*O285*P285*F!$B$90,IF(Q285=91%,N285*O285*P285*F!$B$91,IF(Q285=92%,N285*O285*P285*F!$B$92,IF(Q285=93%,N285*O285*P285*F!$B$93,IF(Q285=94%,N285*O285*P285*F!$B$94,IF(Q285=95%,N285*O285*P285*F!$B$95,IF(Q285=96%,N285*O285*P285*F!$B$96,IF(Q285=97%,N285*O285*P285*F!$B$97,IF(Q285=98%,N285*O285*P285*F!$B$98,IF(Q285=99%,N285*O285*P285*F!$B$99,IF(Q285&gt;99%,N285*O285*P285*F!$B$100,))))))))))))))))))))))))))))))))))))))))))))))))))))))))+IF(U285&lt;30%,0,IF(U285&lt;35%,R285*S285*T285*F!$B$33,IF(U285&lt;40%,R285*S285*T285*F!$B$38,IF(U285&lt;45%,R285*S285*T285*F!$B$43,IF(U285&lt;50%,R285*S285*T285*F!$B$48,IF(U285=50%,R285*S285*T285*F!$B$50,IF(U285=51%,R285*S285*T285*F!$B$51,IF(U285=52%,R285*S285*T285*F!$B$52,IF(U285=53%,R285*S285*T285*F!$B$53,IF(U285=54%,R285*S285*T285*F!$B$54,IF(U285=55%,R285*S285*T285*F!$B$55,IF(U285=56%,R285*S285*T285*F!$B$56,IF(U285=57%,R285*S285*T285*F!$B$57,IF(U285=58%,R285*S285*T285*F!$B$58,IF(U285=59%,R285*S285*T285*F!$B$59,IF(U285=60%,R285*S285*T285*F!$B$60,IF(U285=61%,R285*S285*T285*F!$B$61,IF(U285=62%,R285*S285*T285*F!$B$62,IF(U285=63%,R285*S285*T285*F!$B$63,IF(U285=64%,R285*S285*T285*F!$B$64,IF(U285=65%,R285*S285*T285*F!$B$65,IF(U285=66%,R285*S285*T285*F!$B$66,IF(U285=67%,R285*S285*T285*F!$B$67,IF(U285=68%,R285*S285*T285*F!$B$68,IF(U285=69%,R285*S285*T285*F!$B$69,IF(U285=70%,R285*S285*T285*F!$B$70,IF(U285=71%,R285*S285*T285*F!$B$71,IF(U285=72%,R285*S285*T285*F!$B$72,IF(U285=73%,R285*S285*T285*F!$B$73,IF(U285=74%,R285*S285*T285*F!$B$74,IF(U285=75%,R285*S285*T285*F!$B$75,IF(U285=76%,R285*S285*T285*F!$B$76,IF(U285=77%,R285*S285*T285*F!$B$77,IF(U285=78%,R285*S285*T285*F!$B$78,IF(U285=79%,R285*S285*T285*F!$B$79,IF(U285=80%,R285*S285*T285*F!$B$80,IF(U285=81%,R285*S285*T285*F!$B$81,IF(U285=82%,R285*S285*T285*F!$B$82,IF(U285=83%,R285*S285*T285*F!$B$83,IF(U285=84%,R285*S285*T285*F!$B$84,IF(U285=85%,R285*S285*T285*F!$B$85,IF(U285=86%,R285*S285*T285*F!$B$86,IF(U285=87%,R285*S285*T285*F!$B$87,IF(U285=88%,R285*S285*T285*F!$B$88,IF(U285=89%,R285*S285*T285*F!$B$89,IF(U285=90%,R285*S285*T285*F!$B$90,IF(U285=91%,R285*S285*T285*F!$B$91,IF(U285=92%,R285*S285*T285*F!$B$92,IF(U285=93%,R285*S285*T285*F!$B$93,IF(U285=94%,R285*S285*T285*F!$B$94,IF(U285=95%,R285*S285*T285*F!$B$95,IF(U285=96%,R285*S285*T285*F!$B$96,IF(U285=97%,R285*S285*T285*F!$B$97,IF(U285=98%,R285*S285*T285*F!$B$98,IF(U285=99%,R285*S285*T285*F!$B$99,IF(U285&gt;99%,R285*S285*T285*F!$B$100)))))))))))))))))))))))))))))))))))))))))))))))))))))))))*IF(ISNUMBER(E285),E285,1)*IF(ISNUMBER(D285),D285,1)</f>
        <v>0</v>
      </c>
      <c r="AA285" s="6">
        <f>G285*H285+K285*L285+O285*P285+S285*T285</f>
        <v>0</v>
      </c>
      <c r="AB285" s="35">
        <f>(H285*(IF(I285&lt;45%,0.5,IF(I285&lt;55%,0.8,IF(I285&lt;65%,0.9,IF(I285&lt;75%,1,IF(I285&lt;85%,1.1,1.2))))))+L285*(IF(M285&lt;45%,0.5,IF(M285&lt;55%,0.8,IF(M285&lt;65%,0.9,IF(M285&lt;75%,1,IF(M285&lt;85%,1.1,1.2))))))+P285*(IF(Q285&lt;45%,0.5,IF(Q285&lt;55%,0.8,IF(Q285&lt;65%,0.9,IF(Q285&lt;75%,1,IF(Q285&lt;85%,1.1,1.2))))))+T285*(IF(U285&lt;45%,0.5,IF(U285&lt;55%,0.8,IF(U285&lt;65%,0.9,IF(U285&lt;75%,1,IF(U285&lt;85%,1.1,1.2)))))))*IF(D285&gt;=0.8,6,IF(D285&lt;=0.4,1.5,3))</f>
        <v>0</v>
      </c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</row>
    <row r="286" spans="1:62" ht="15.75" thickBot="1" x14ac:dyDescent="0.3">
      <c r="A286" s="1126"/>
      <c r="B286" s="169"/>
      <c r="C286" s="170"/>
      <c r="D286" s="37">
        <f>ROUND(IFERROR((D281*(G281*H281+K281*L281+O281*P281+S281*T281)+D282*(G282*H282+K282*L282+O282*P282+S282*T282)+D283*(G283*H283+K283*L283+O283*P283+S283*T283)+D284*(G284*H284+K284*L284+O284*P284+S284*T284)+D285*(G285*H285+K285*L285+O285*P285+S285*T285))/((G281*H281+K281*L281+O281*P281+S281*T281)+(G282*H282+K282*L282+O282*P282+S282*T282)+(G283*H283+K283*L283+O283*P283+S283*T283)+(G284*H284+K284*L284+O284*P284+S284*T284)+(G285*H285+K285*L285+O285*P285+S285*T285)),0),3)</f>
        <v>0</v>
      </c>
      <c r="E286" s="186"/>
      <c r="F286" s="187" t="str">
        <f t="shared" ref="F286" si="629">IF(I286&lt;&gt;0,(IFERROR(IF($Y286&gt;15,MROUND($Y286*I286,0.5),MROUND($Y286*I286,0.1)),)),"")</f>
        <v/>
      </c>
      <c r="G286" s="175"/>
      <c r="H286" s="175"/>
      <c r="I286" s="188"/>
      <c r="J286" s="189"/>
      <c r="K286" s="175"/>
      <c r="L286" s="175"/>
      <c r="M286" s="176"/>
      <c r="N286" s="187"/>
      <c r="O286" s="175"/>
      <c r="P286" s="175"/>
      <c r="Q286" s="176"/>
      <c r="R286" s="187"/>
      <c r="S286" s="180"/>
      <c r="T286" s="177"/>
      <c r="U286" s="188"/>
      <c r="V286" s="122">
        <f>SUM(V281:V285)</f>
        <v>0</v>
      </c>
      <c r="W286" s="117">
        <f>IFERROR(V286/AA286,0)</f>
        <v>0</v>
      </c>
      <c r="X286" s="118">
        <f>ROUND(IFERROR((D281*(I281*G281*H281+M281*K281*L281+Q281*O281*P281+U281*S281*T281)+D282*(I282*G282*H282+M282*K282*L282+Q282*O282*P282+U282*S282*T282)+D283*(I283*G283*H283+M283*K283*L283+Q283*O283*P283+U283*S283*T283)+D284*(I284*G284*H284+M284*K284*L284+Q284*O284*P284+U284*S284*T284)+D285*(I285*G285*H285+M285*K285*L285+Q285*O285*P285+U285*S285*T285))/(D281*(G281*H281+K281*L281+O281*P281+S281*T281)+D282*(G282*H282+K282*L282+O282*P282+S282*T282)+D283*(G283*H283+K283*L283+O283*P283+S283*T283)+D284*(G284*H284+K284*L284+O284*P284+S284*T284)+D285*(G285*H285+K285*L285+O285*P285+S285*T285)),0),2)</f>
        <v>0</v>
      </c>
      <c r="Y286" s="9"/>
      <c r="Z286" s="9">
        <f>SUM(Z281:Z285)</f>
        <v>0</v>
      </c>
      <c r="AA286" s="117">
        <f>SUM(AA281:AA285)</f>
        <v>0</v>
      </c>
      <c r="AB286" s="119">
        <f>IF(SUM(AB281:AB285)=0,TIME(,0,),TIME(,SUM(AB281:AB285)+30,))</f>
        <v>0</v>
      </c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</row>
    <row r="287" spans="1:62" x14ac:dyDescent="0.25">
      <c r="A287" s="145" t="s">
        <v>28</v>
      </c>
      <c r="B287" s="76" t="str">
        <f t="shared" ref="B287:C287" si="630">IF(B225="","",B225)</f>
        <v/>
      </c>
      <c r="C287" s="103" t="str">
        <f t="shared" si="630"/>
        <v/>
      </c>
      <c r="D287" s="59">
        <f>D225</f>
        <v>0</v>
      </c>
      <c r="E287" s="88" t="str">
        <f t="shared" ref="E287" si="631">IF(E225="","",E225)</f>
        <v/>
      </c>
      <c r="F287" s="74"/>
      <c r="G287" s="92"/>
      <c r="H287" s="92"/>
      <c r="I287" s="75">
        <f t="shared" ref="I287:I291" si="632">IFERROR(ROUND(F287/$Y287,2),)</f>
        <v>0</v>
      </c>
      <c r="J287" s="74"/>
      <c r="K287" s="92"/>
      <c r="L287" s="92"/>
      <c r="M287" s="91">
        <f t="shared" ref="M287:M291" si="633">IFERROR(ROUND(J287/$Y287,2),)</f>
        <v>0</v>
      </c>
      <c r="N287" s="74"/>
      <c r="O287" s="92"/>
      <c r="P287" s="92"/>
      <c r="Q287" s="75">
        <f t="shared" ref="Q287:Q291" si="634">IFERROR(ROUND(N287/$Y287,2),)</f>
        <v>0</v>
      </c>
      <c r="R287" s="74"/>
      <c r="S287" s="92"/>
      <c r="T287" s="92"/>
      <c r="U287" s="91">
        <f t="shared" ref="U287:U291" si="635">IFERROR(ROUND(R287/$Y287,2),)</f>
        <v>0</v>
      </c>
      <c r="V287" s="123">
        <f>(IF(ISNUMBER(F287),F287,1)*G287*H287+IF(ISNUMBER(J287),J287,1)*K287*L287+IF(ISNUMBER(N287),N287,1)*O287*P287+IF(ISNUMBER(R287),R287,1)*S287*T287)*IF(ISNUMBER(E287),E287,1)</f>
        <v>0</v>
      </c>
      <c r="W287" s="40">
        <f>IFERROR((IF(ISNUMBER(F287),F287,1)*G287*H287+IF(ISNUMBER(J287),J287,1)*K287*L287+IF(ISNUMBER(N287),N287,1)*O287*P287+IF(ISNUMBER(R287),R287,1)*S287*T287)*IF(ISNUMBER(E287),E287,1)/(G287*H287+K287*L287+O287*P287+S287*T287),0)</f>
        <v>0</v>
      </c>
      <c r="X287" s="41">
        <f>ROUND(IFERROR((W287/(Y287*IF(ISNUMBER(E287),E287,1))),0),2)</f>
        <v>0</v>
      </c>
      <c r="Y287" s="89" t="str">
        <f t="shared" si="538"/>
        <v/>
      </c>
      <c r="Z287" s="7">
        <f>(IF(I287&lt;30%,0,IF(I287&lt;35%,F287*G287*H287*F!$B$33,IF(I287&lt;40%,F287*G287*H287*F!$B$38,IF(I287&lt;45%,F287*G287*H287*F!$B$43,IF(I287&lt;50%,F287*G287*H287*F!$B$48,IF(I287=50%,F287*G287*H287*F!$B$50,IF(I287=51%,F287*G287*H287*F!$B$51,IF(I287=52%,F287*G287*H287*F!$B$52,IF(I287=53%,F287*G287*H287*F!$B$53,IF(I287=54%,F287*G287*H287*F!$B$54,IF(I287=55%,F287*G287*H287*F!$B$55,IF(I287=56%,F287*G287*H287*F!$B$56,IF(I287=57%,F287*G287*H287*F!$B$57,IF(I287=58%,F287*G287*H287*F!$B$58,IF(I287=59%,F287*G287*H287*F!$B$59,IF(I287=60%,F287*G287*H287*F!$B$60,IF(I287=61%,F287*G287*H287*F!$B$61,IF(I287=62%,F287*G287*H287*F!$B$62,IF(I287=63%,F287*G287*H287*F!$B$63,IF(I287=64%,F287*G287*H287*F!$B$64,IF(I287=65%,F287*G287*H287*F!$B$65,IF(I287=66%,F287*G287*H287*F!$B$66,IF(I287=67%,F287*G287*H287*F!$B$67,IF(I287=68%,F287*G287*H287*F!$B$68,IF(I287=69%,F287*G287*H287*F!$B$69,IF(I287=70%,F287*G287*H287*F!$B$70,IF(I287=71%,F287*G287*H287*F!$B$71,IF(I287=72%,F287*G287*H287*F!$B$72,IF(I287=73%,F287*G287*H287*F!$B$73,IF(I287=74%,F287*G287*H287*F!$B$74,IF(I287=75%,F287*G287*H287*F!$B$75,IF(I287=76%,F287*G287*H287*F!$B$76,IF(I287=77%,F287*G287*H287*F!$B$77,IF(I287=78%,F287*G287*H287*F!$B$78,IF(I287=79%,F287*G287*H287*F!$B$79,IF(I287=80%,F287*G287*H287*F!$B$80,IF(I287=81%,F287*G287*H287*F!$B$81,IF(I287=82%,F287*G287*H287*F!$B$82,IF(I287=83%,F287*G287*H287*F!$B$83,IF(I287=84%,F287*G287*H287*F!$B$84,IF(I287=85%,F287*G287*H287*F!$B$85,IF(I287=86%,F287*G287*H287*F!$B$86,IF(I287=87%,F287*G287*H287*F!$B$87,IF(I287=88%,F287*G287*H287*F!$B$88,IF(I287=89%,F287*G287*H287*F!$B$89,IF(I287=90%,F287*G287*H287*F!$B$90,IF(I287=91%,F287*G287*H287*F!$B$91,IF(I287=92%,F287*G287*H287*F!$B$92,IF(I287=93%,F287*G287*H287*F!$B$93,IF(I287=94%,F287*G287*H287*F!$B$94,IF(I287=95%,F287*G287*H287*F!$B$95,IF(I287=96%,F287*G287*H287*F!$B$96,IF(I287=97%,F287*G287*H287*F!$B$97,IF(I287=98%,F287*G287*H287*F!$B$98,IF(I287=99%,F287*G287*H287*F!$B$99,IF(I287&gt;99%,F287*G287*H287*F!$B$100,))))))))))))))))))))))))))))))))))))))))))))))))))))))))+IF(M287&lt;30%,0,IF(M287&lt;35%,J287*K287*L287*F!$B$33,IF(M287&lt;40%,J287*K287*L287*F!$B$38,IF(M287&lt;45%,J287*K287*L287*F!$B$43,IF(M287&lt;50%,J287*K287*L287*F!$B$48,IF(M287=50%,J287*K287*L287*F!$B$50,IF(M287=51%,J287*K287*L287*F!$B$51,IF(M287=52%,J287*K287*L287*F!$B$52,IF(M287=53%,J287*K287*L287*F!$B$53,IF(M287=54%,J287*K287*L287*F!$B$54,IF(M287=55%,J287*K287*L287*F!$B$55,IF(M287=56%,J287*K287*L287*F!$B$56,IF(M287=57%,J287*K287*L287*F!$B$57,IF(M287=58%,J287*K287*L287*F!$B$58,IF(M287=59%,J287*K287*L287*F!$B$59,IF(M287=60%,J287*K287*L287*F!$B$60,IF(M287=61%,J287*K287*L287*F!$B$61,IF(M287=62%,J287*K287*L287*F!$B$62,IF(M287=63%,J287*K287*L287*F!$B$63,IF(M287=64%,J287*K287*L287*F!$B$64,IF(M287=65%,J287*K287*L287*F!$B$65,IF(M287=66%,J287*K287*L287*F!$B$66,IF(M287=67%,J287*K287*L287*F!$B$67,IF(M287=68%,J287*K287*L287*F!$B$68,IF(M287=69%,J287*K287*L287*F!$B$69,IF(M287=70%,J287*K287*L287*F!$B$70,IF(M287=71%,J287*K287*L287*F!$B$71,IF(M287=72%,J287*K287*L287*F!$B$72,IF(M287=73%,J287*K287*L287*F!$B$73,IF(M287=74%,J287*K287*L287*F!$B$74,IF(M287=75%,J287*K287*L287*F!$B$75,IF(M287=76%,J287*K287*L287*F!$B$76,IF(M287=77%,J287*K287*L287*F!$B$77,IF(M287=78%,J287*K287*L287*F!$B$78,IF(M287=79%,J287*K287*L287*F!$B$79,IF(M287=80%,J287*K287*L287*F!$B$80,IF(M287=81%,J287*K287*L287*F!$B$81,IF(M287=82%,J287*K287*L287*F!$B$82,IF(M287=83%,J287*K287*L287*F!$B$83,IF(M287=84%,J287*K287*L287*F!$B$84,IF(M287=85%,J287*K287*L287*F!$B$85,IF(M287=86%,J287*K287*L287*F!$B$86,IF(M287=87%,J287*K287*L287*F!$B$87,IF(M287=88%,J287*K287*L287*F!$B$88,IF(M287=89%,J287*K287*L287*F!$B$89,IF(M287=90%,J287*K287*L287*F!$B$90,IF(M287=91%,J287*K287*L287*F!$B$91,IF(M287=92%,J287*K287*L287*F!$B$92,IF(M287=93%,J287*K287*L287*F!$B$93,IF(M287=94%,J287*K287*L287*F!$B$94,IF(M287=95%,J287*K287*L287*F!$B$95,IF(M287=96%,J287*K287*L287*F!$B$96,IF(M287=97%,J287*K287*L287*F!$B$97,IF(M287=98%,J287*K287*L287*F!$B$98,IF(M287=99%,J287*K287*L287*F!$B$99,IF(M287&gt;99%,J287*K287*L287*F!$B$100,))))))))))))))))))))))))))))))))))))))))))))))))))))))))+IF(Q287&lt;30%,0,IF(Q287&lt;35%,N287*O287*P287*F!$B$33,IF(Q287&lt;40%,N287*O287*P287*F!$B$38,IF(Q287&lt;45%,N287*O287*P287*F!$B$43,IF(Q287&lt;50%,N287*O287*P287*F!$B$48,IF(Q287=50%,N287*O287*P287*F!$B$50,IF(Q287=51%,N287*O287*P287*F!$B$51,IF(Q287=52%,N287*O287*P287*F!$B$52,IF(Q287=53%,N287*O287*P287*F!$B$53,IF(Q287=54%,N287*O287*P287*F!$B$54,IF(Q287=55%,N287*O287*P287*F!$B$55,IF(Q287=56%,N287*O287*P287*F!$B$56,IF(Q287=57%,N287*O287*P287*F!$B$57,IF(Q287=58%,N287*O287*P287*F!$B$58,IF(Q287=59%,N287*O287*P287*F!$B$59,IF(Q287=60%,N287*O287*P287*F!$B$60,IF(Q287=61%,N287*O287*P287*F!$B$61,IF(Q287=62%,N287*O287*P287*F!$B$62,IF(Q287=63%,N287*O287*P287*F!$B$63,IF(Q287=64%,N287*O287*P287*F!$B$64,IF(Q287=65%,N287*O287*P287*F!$B$65,IF(Q287=66%,N287*O287*P287*F!$B$66,IF(Q287=67%,N287*O287*P287*F!$B$67,IF(Q287=68%,N287*O287*P287*F!$B$68,IF(Q287=69%,N287*O287*P287*F!$B$69,IF(Q287=70%,N287*O287*P287*F!$B$70,IF(Q287=71%,N287*O287*P287*F!$B$71,IF(Q287=72%,N287*O287*P287*F!$B$72,IF(Q287=73%,N287*O287*P287*F!$B$73,IF(Q287=74%,N287*O287*P287*F!$B$74,IF(Q287=75%,N287*O287*P287*F!$B$75,IF(Q287=76%,N287*O287*P287*F!$B$76,IF(Q287=77%,N287*O287*P287*F!$B$77,IF(Q287=78%,N287*O287*P287*F!$B$78,IF(Q287=79%,N287*O287*P287*F!$B$79,IF(Q287=80%,N287*O287*P287*F!$B$80,IF(Q287=81%,N287*O287*P287*F!$B$81,IF(Q287=82%,N287*O287*P287*F!$B$82,IF(Q287=83%,N287*O287*P287*F!$B$83,IF(Q287=84%,N287*O287*P287*F!$B$84,IF(Q287=85%,N287*O287*P287*F!$B$85,IF(Q287=86%,N287*O287*P287*F!$B$86,IF(Q287=87%,N287*O287*P287*F!$B$87,IF(Q287=88%,N287*O287*P287*F!$B$88,IF(Q287=89%,N287*O287*P287*F!$B$89,IF(Q287=90%,N287*O287*P287*F!$B$90,IF(Q287=91%,N287*O287*P287*F!$B$91,IF(Q287=92%,N287*O287*P287*F!$B$92,IF(Q287=93%,N287*O287*P287*F!$B$93,IF(Q287=94%,N287*O287*P287*F!$B$94,IF(Q287=95%,N287*O287*P287*F!$B$95,IF(Q287=96%,N287*O287*P287*F!$B$96,IF(Q287=97%,N287*O287*P287*F!$B$97,IF(Q287=98%,N287*O287*P287*F!$B$98,IF(Q287=99%,N287*O287*P287*F!$B$99,IF(Q287&gt;99%,N287*O287*P287*F!$B$100,))))))))))))))))))))))))))))))))))))))))))))))))))))))))+IF(U287&lt;30%,0,IF(U287&lt;35%,R287*S287*T287*F!$B$33,IF(U287&lt;40%,R287*S287*T287*F!$B$38,IF(U287&lt;45%,R287*S287*T287*F!$B$43,IF(U287&lt;50%,R287*S287*T287*F!$B$48,IF(U287=50%,R287*S287*T287*F!$B$50,IF(U287=51%,R287*S287*T287*F!$B$51,IF(U287=52%,R287*S287*T287*F!$B$52,IF(U287=53%,R287*S287*T287*F!$B$53,IF(U287=54%,R287*S287*T287*F!$B$54,IF(U287=55%,R287*S287*T287*F!$B$55,IF(U287=56%,R287*S287*T287*F!$B$56,IF(U287=57%,R287*S287*T287*F!$B$57,IF(U287=58%,R287*S287*T287*F!$B$58,IF(U287=59%,R287*S287*T287*F!$B$59,IF(U287=60%,R287*S287*T287*F!$B$60,IF(U287=61%,R287*S287*T287*F!$B$61,IF(U287=62%,R287*S287*T287*F!$B$62,IF(U287=63%,R287*S287*T287*F!$B$63,IF(U287=64%,R287*S287*T287*F!$B$64,IF(U287=65%,R287*S287*T287*F!$B$65,IF(U287=66%,R287*S287*T287*F!$B$66,IF(U287=67%,R287*S287*T287*F!$B$67,IF(U287=68%,R287*S287*T287*F!$B$68,IF(U287=69%,R287*S287*T287*F!$B$69,IF(U287=70%,R287*S287*T287*F!$B$70,IF(U287=71%,R287*S287*T287*F!$B$71,IF(U287=72%,R287*S287*T287*F!$B$72,IF(U287=73%,R287*S287*T287*F!$B$73,IF(U287=74%,R287*S287*T287*F!$B$74,IF(U287=75%,R287*S287*T287*F!$B$75,IF(U287=76%,R287*S287*T287*F!$B$76,IF(U287=77%,R287*S287*T287*F!$B$77,IF(U287=78%,R287*S287*T287*F!$B$78,IF(U287=79%,R287*S287*T287*F!$B$79,IF(U287=80%,R287*S287*T287*F!$B$80,IF(U287=81%,R287*S287*T287*F!$B$81,IF(U287=82%,R287*S287*T287*F!$B$82,IF(U287=83%,R287*S287*T287*F!$B$83,IF(U287=84%,R287*S287*T287*F!$B$84,IF(U287=85%,R287*S287*T287*F!$B$85,IF(U287=86%,R287*S287*T287*F!$B$86,IF(U287=87%,R287*S287*T287*F!$B$87,IF(U287=88%,R287*S287*T287*F!$B$88,IF(U287=89%,R287*S287*T287*F!$B$89,IF(U287=90%,R287*S287*T287*F!$B$90,IF(U287=91%,R287*S287*T287*F!$B$91,IF(U287=92%,R287*S287*T287*F!$B$92,IF(U287=93%,R287*S287*T287*F!$B$93,IF(U287=94%,R287*S287*T287*F!$B$94,IF(U287=95%,R287*S287*T287*F!$B$95,IF(U287=96%,R287*S287*T287*F!$B$96,IF(U287=97%,R287*S287*T287*F!$B$97,IF(U287=98%,R287*S287*T287*F!$B$98,IF(U287=99%,R287*S287*T287*F!$B$99,IF(U287&gt;99%,R287*S287*T287*F!$B$100)))))))))))))))))))))))))))))))))))))))))))))))))))))))))*IF(ISNUMBER(E287),E287,1)*IF(ISNUMBER(D287),D287,1)</f>
        <v>0</v>
      </c>
      <c r="AA287" s="7">
        <f>G287*H287+K287*L287+O287*P287+S287*T287</f>
        <v>0</v>
      </c>
      <c r="AB287" s="131">
        <f>(H287*(IF(I287&lt;45%,0.5,IF(I287&lt;55%,0.8,IF(I287&lt;65%,0.9,IF(I287&lt;75%,1,IF(I287&lt;85%,1.1,1.2))))))+L287*(IF(M287&lt;45%,0.5,IF(M287&lt;55%,0.8,IF(M287&lt;65%,0.9,IF(M287&lt;75%,1,IF(M287&lt;85%,1.1,1.2))))))+P287*(IF(Q287&lt;45%,0.5,IF(Q287&lt;55%,0.8,IF(Q287&lt;65%,0.9,IF(Q287&lt;75%,1,IF(Q287&lt;85%,1.1,1.2))))))+T287*(IF(U287&lt;45%,0.5,IF(U287&lt;55%,0.8,IF(U287&lt;65%,0.9,IF(U287&lt;75%,1,IF(U287&lt;85%,1.1,1.2)))))))*IF(D287&gt;=0.8,6,IF(D287&lt;=0.4,1.5,3))</f>
        <v>0</v>
      </c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</row>
    <row r="288" spans="1:62" x14ac:dyDescent="0.25">
      <c r="A288" s="1125">
        <f>A276+1</f>
        <v>42005</v>
      </c>
      <c r="B288" s="76" t="str">
        <f t="shared" ref="B288:E288" si="636">IF(B226="","",B226)</f>
        <v/>
      </c>
      <c r="C288" s="77" t="str">
        <f t="shared" si="636"/>
        <v/>
      </c>
      <c r="D288" s="63">
        <f t="shared" ref="D288:D291" si="637">D226</f>
        <v>0</v>
      </c>
      <c r="E288" s="83" t="str">
        <f t="shared" si="636"/>
        <v/>
      </c>
      <c r="F288" s="79"/>
      <c r="G288" s="94"/>
      <c r="H288" s="94"/>
      <c r="I288" s="70">
        <f t="shared" si="632"/>
        <v>0</v>
      </c>
      <c r="J288" s="79"/>
      <c r="K288" s="94"/>
      <c r="L288" s="94"/>
      <c r="M288" s="71">
        <f t="shared" si="633"/>
        <v>0</v>
      </c>
      <c r="N288" s="79"/>
      <c r="O288" s="94"/>
      <c r="P288" s="94"/>
      <c r="Q288" s="70">
        <f t="shared" si="634"/>
        <v>0</v>
      </c>
      <c r="R288" s="79"/>
      <c r="S288" s="94"/>
      <c r="T288" s="94"/>
      <c r="U288" s="71">
        <f t="shared" si="635"/>
        <v>0</v>
      </c>
      <c r="V288" s="125">
        <f t="shared" ref="V288:V291" si="638">(IF(ISNUMBER(F288),F288,1)*G288*H288+IF(ISNUMBER(J288),J288,1)*K288*L288+IF(ISNUMBER(N288),N288,1)*O288*P288+IF(ISNUMBER(R288),R288,1)*S288*T288)*IF(ISNUMBER(E288),E288,1)</f>
        <v>0</v>
      </c>
      <c r="W288" s="43">
        <f t="shared" ref="W288:W291" si="639">IFERROR((IF(ISNUMBER(F288),F288,1)*G288*H288+IF(ISNUMBER(J288),J288,1)*K288*L288+IF(ISNUMBER(N288),N288,1)*O288*P288+IF(ISNUMBER(R288),R288,1)*S288*T288)*IF(ISNUMBER(E288),E288,1)/(G288*H288+K288*L288+O288*P288+S288*T288),0)</f>
        <v>0</v>
      </c>
      <c r="X288" s="34">
        <f t="shared" ref="X288:X289" si="640">ROUND(IFERROR((W288/(Y288*IF(ISNUMBER(E288),E288,1))),0),2)</f>
        <v>0</v>
      </c>
      <c r="Y288" s="90" t="str">
        <f t="shared" si="538"/>
        <v/>
      </c>
      <c r="Z288" s="6">
        <f>(IF(I288&lt;30%,0,IF(I288&lt;35%,F288*G288*H288*F!$B$33,IF(I288&lt;40%,F288*G288*H288*F!$B$38,IF(I288&lt;45%,F288*G288*H288*F!$B$43,IF(I288&lt;50%,F288*G288*H288*F!$B$48,IF(I288=50%,F288*G288*H288*F!$B$50,IF(I288=51%,F288*G288*H288*F!$B$51,IF(I288=52%,F288*G288*H288*F!$B$52,IF(I288=53%,F288*G288*H288*F!$B$53,IF(I288=54%,F288*G288*H288*F!$B$54,IF(I288=55%,F288*G288*H288*F!$B$55,IF(I288=56%,F288*G288*H288*F!$B$56,IF(I288=57%,F288*G288*H288*F!$B$57,IF(I288=58%,F288*G288*H288*F!$B$58,IF(I288=59%,F288*G288*H288*F!$B$59,IF(I288=60%,F288*G288*H288*F!$B$60,IF(I288=61%,F288*G288*H288*F!$B$61,IF(I288=62%,F288*G288*H288*F!$B$62,IF(I288=63%,F288*G288*H288*F!$B$63,IF(I288=64%,F288*G288*H288*F!$B$64,IF(I288=65%,F288*G288*H288*F!$B$65,IF(I288=66%,F288*G288*H288*F!$B$66,IF(I288=67%,F288*G288*H288*F!$B$67,IF(I288=68%,F288*G288*H288*F!$B$68,IF(I288=69%,F288*G288*H288*F!$B$69,IF(I288=70%,F288*G288*H288*F!$B$70,IF(I288=71%,F288*G288*H288*F!$B$71,IF(I288=72%,F288*G288*H288*F!$B$72,IF(I288=73%,F288*G288*H288*F!$B$73,IF(I288=74%,F288*G288*H288*F!$B$74,IF(I288=75%,F288*G288*H288*F!$B$75,IF(I288=76%,F288*G288*H288*F!$B$76,IF(I288=77%,F288*G288*H288*F!$B$77,IF(I288=78%,F288*G288*H288*F!$B$78,IF(I288=79%,F288*G288*H288*F!$B$79,IF(I288=80%,F288*G288*H288*F!$B$80,IF(I288=81%,F288*G288*H288*F!$B$81,IF(I288=82%,F288*G288*H288*F!$B$82,IF(I288=83%,F288*G288*H288*F!$B$83,IF(I288=84%,F288*G288*H288*F!$B$84,IF(I288=85%,F288*G288*H288*F!$B$85,IF(I288=86%,F288*G288*H288*F!$B$86,IF(I288=87%,F288*G288*H288*F!$B$87,IF(I288=88%,F288*G288*H288*F!$B$88,IF(I288=89%,F288*G288*H288*F!$B$89,IF(I288=90%,F288*G288*H288*F!$B$90,IF(I288=91%,F288*G288*H288*F!$B$91,IF(I288=92%,F288*G288*H288*F!$B$92,IF(I288=93%,F288*G288*H288*F!$B$93,IF(I288=94%,F288*G288*H288*F!$B$94,IF(I288=95%,F288*G288*H288*F!$B$95,IF(I288=96%,F288*G288*H288*F!$B$96,IF(I288=97%,F288*G288*H288*F!$B$97,IF(I288=98%,F288*G288*H288*F!$B$98,IF(I288=99%,F288*G288*H288*F!$B$99,IF(I288&gt;99%,F288*G288*H288*F!$B$100,))))))))))))))))))))))))))))))))))))))))))))))))))))))))+IF(M288&lt;30%,0,IF(M288&lt;35%,J288*K288*L288*F!$B$33,IF(M288&lt;40%,J288*K288*L288*F!$B$38,IF(M288&lt;45%,J288*K288*L288*F!$B$43,IF(M288&lt;50%,J288*K288*L288*F!$B$48,IF(M288=50%,J288*K288*L288*F!$B$50,IF(M288=51%,J288*K288*L288*F!$B$51,IF(M288=52%,J288*K288*L288*F!$B$52,IF(M288=53%,J288*K288*L288*F!$B$53,IF(M288=54%,J288*K288*L288*F!$B$54,IF(M288=55%,J288*K288*L288*F!$B$55,IF(M288=56%,J288*K288*L288*F!$B$56,IF(M288=57%,J288*K288*L288*F!$B$57,IF(M288=58%,J288*K288*L288*F!$B$58,IF(M288=59%,J288*K288*L288*F!$B$59,IF(M288=60%,J288*K288*L288*F!$B$60,IF(M288=61%,J288*K288*L288*F!$B$61,IF(M288=62%,J288*K288*L288*F!$B$62,IF(M288=63%,J288*K288*L288*F!$B$63,IF(M288=64%,J288*K288*L288*F!$B$64,IF(M288=65%,J288*K288*L288*F!$B$65,IF(M288=66%,J288*K288*L288*F!$B$66,IF(M288=67%,J288*K288*L288*F!$B$67,IF(M288=68%,J288*K288*L288*F!$B$68,IF(M288=69%,J288*K288*L288*F!$B$69,IF(M288=70%,J288*K288*L288*F!$B$70,IF(M288=71%,J288*K288*L288*F!$B$71,IF(M288=72%,J288*K288*L288*F!$B$72,IF(M288=73%,J288*K288*L288*F!$B$73,IF(M288=74%,J288*K288*L288*F!$B$74,IF(M288=75%,J288*K288*L288*F!$B$75,IF(M288=76%,J288*K288*L288*F!$B$76,IF(M288=77%,J288*K288*L288*F!$B$77,IF(M288=78%,J288*K288*L288*F!$B$78,IF(M288=79%,J288*K288*L288*F!$B$79,IF(M288=80%,J288*K288*L288*F!$B$80,IF(M288=81%,J288*K288*L288*F!$B$81,IF(M288=82%,J288*K288*L288*F!$B$82,IF(M288=83%,J288*K288*L288*F!$B$83,IF(M288=84%,J288*K288*L288*F!$B$84,IF(M288=85%,J288*K288*L288*F!$B$85,IF(M288=86%,J288*K288*L288*F!$B$86,IF(M288=87%,J288*K288*L288*F!$B$87,IF(M288=88%,J288*K288*L288*F!$B$88,IF(M288=89%,J288*K288*L288*F!$B$89,IF(M288=90%,J288*K288*L288*F!$B$90,IF(M288=91%,J288*K288*L288*F!$B$91,IF(M288=92%,J288*K288*L288*F!$B$92,IF(M288=93%,J288*K288*L288*F!$B$93,IF(M288=94%,J288*K288*L288*F!$B$94,IF(M288=95%,J288*K288*L288*F!$B$95,IF(M288=96%,J288*K288*L288*F!$B$96,IF(M288=97%,J288*K288*L288*F!$B$97,IF(M288=98%,J288*K288*L288*F!$B$98,IF(M288=99%,J288*K288*L288*F!$B$99,IF(M288&gt;99%,J288*K288*L288*F!$B$100,))))))))))))))))))))))))))))))))))))))))))))))))))))))))+IF(Q288&lt;30%,0,IF(Q288&lt;35%,N288*O288*P288*F!$B$33,IF(Q288&lt;40%,N288*O288*P288*F!$B$38,IF(Q288&lt;45%,N288*O288*P288*F!$B$43,IF(Q288&lt;50%,N288*O288*P288*F!$B$48,IF(Q288=50%,N288*O288*P288*F!$B$50,IF(Q288=51%,N288*O288*P288*F!$B$51,IF(Q288=52%,N288*O288*P288*F!$B$52,IF(Q288=53%,N288*O288*P288*F!$B$53,IF(Q288=54%,N288*O288*P288*F!$B$54,IF(Q288=55%,N288*O288*P288*F!$B$55,IF(Q288=56%,N288*O288*P288*F!$B$56,IF(Q288=57%,N288*O288*P288*F!$B$57,IF(Q288=58%,N288*O288*P288*F!$B$58,IF(Q288=59%,N288*O288*P288*F!$B$59,IF(Q288=60%,N288*O288*P288*F!$B$60,IF(Q288=61%,N288*O288*P288*F!$B$61,IF(Q288=62%,N288*O288*P288*F!$B$62,IF(Q288=63%,N288*O288*P288*F!$B$63,IF(Q288=64%,N288*O288*P288*F!$B$64,IF(Q288=65%,N288*O288*P288*F!$B$65,IF(Q288=66%,N288*O288*P288*F!$B$66,IF(Q288=67%,N288*O288*P288*F!$B$67,IF(Q288=68%,N288*O288*P288*F!$B$68,IF(Q288=69%,N288*O288*P288*F!$B$69,IF(Q288=70%,N288*O288*P288*F!$B$70,IF(Q288=71%,N288*O288*P288*F!$B$71,IF(Q288=72%,N288*O288*P288*F!$B$72,IF(Q288=73%,N288*O288*P288*F!$B$73,IF(Q288=74%,N288*O288*P288*F!$B$74,IF(Q288=75%,N288*O288*P288*F!$B$75,IF(Q288=76%,N288*O288*P288*F!$B$76,IF(Q288=77%,N288*O288*P288*F!$B$77,IF(Q288=78%,N288*O288*P288*F!$B$78,IF(Q288=79%,N288*O288*P288*F!$B$79,IF(Q288=80%,N288*O288*P288*F!$B$80,IF(Q288=81%,N288*O288*P288*F!$B$81,IF(Q288=82%,N288*O288*P288*F!$B$82,IF(Q288=83%,N288*O288*P288*F!$B$83,IF(Q288=84%,N288*O288*P288*F!$B$84,IF(Q288=85%,N288*O288*P288*F!$B$85,IF(Q288=86%,N288*O288*P288*F!$B$86,IF(Q288=87%,N288*O288*P288*F!$B$87,IF(Q288=88%,N288*O288*P288*F!$B$88,IF(Q288=89%,N288*O288*P288*F!$B$89,IF(Q288=90%,N288*O288*P288*F!$B$90,IF(Q288=91%,N288*O288*P288*F!$B$91,IF(Q288=92%,N288*O288*P288*F!$B$92,IF(Q288=93%,N288*O288*P288*F!$B$93,IF(Q288=94%,N288*O288*P288*F!$B$94,IF(Q288=95%,N288*O288*P288*F!$B$95,IF(Q288=96%,N288*O288*P288*F!$B$96,IF(Q288=97%,N288*O288*P288*F!$B$97,IF(Q288=98%,N288*O288*P288*F!$B$98,IF(Q288=99%,N288*O288*P288*F!$B$99,IF(Q288&gt;99%,N288*O288*P288*F!$B$100,))))))))))))))))))))))))))))))))))))))))))))))))))))))))+IF(U288&lt;30%,0,IF(U288&lt;35%,R288*S288*T288*F!$B$33,IF(U288&lt;40%,R288*S288*T288*F!$B$38,IF(U288&lt;45%,R288*S288*T288*F!$B$43,IF(U288&lt;50%,R288*S288*T288*F!$B$48,IF(U288=50%,R288*S288*T288*F!$B$50,IF(U288=51%,R288*S288*T288*F!$B$51,IF(U288=52%,R288*S288*T288*F!$B$52,IF(U288=53%,R288*S288*T288*F!$B$53,IF(U288=54%,R288*S288*T288*F!$B$54,IF(U288=55%,R288*S288*T288*F!$B$55,IF(U288=56%,R288*S288*T288*F!$B$56,IF(U288=57%,R288*S288*T288*F!$B$57,IF(U288=58%,R288*S288*T288*F!$B$58,IF(U288=59%,R288*S288*T288*F!$B$59,IF(U288=60%,R288*S288*T288*F!$B$60,IF(U288=61%,R288*S288*T288*F!$B$61,IF(U288=62%,R288*S288*T288*F!$B$62,IF(U288=63%,R288*S288*T288*F!$B$63,IF(U288=64%,R288*S288*T288*F!$B$64,IF(U288=65%,R288*S288*T288*F!$B$65,IF(U288=66%,R288*S288*T288*F!$B$66,IF(U288=67%,R288*S288*T288*F!$B$67,IF(U288=68%,R288*S288*T288*F!$B$68,IF(U288=69%,R288*S288*T288*F!$B$69,IF(U288=70%,R288*S288*T288*F!$B$70,IF(U288=71%,R288*S288*T288*F!$B$71,IF(U288=72%,R288*S288*T288*F!$B$72,IF(U288=73%,R288*S288*T288*F!$B$73,IF(U288=74%,R288*S288*T288*F!$B$74,IF(U288=75%,R288*S288*T288*F!$B$75,IF(U288=76%,R288*S288*T288*F!$B$76,IF(U288=77%,R288*S288*T288*F!$B$77,IF(U288=78%,R288*S288*T288*F!$B$78,IF(U288=79%,R288*S288*T288*F!$B$79,IF(U288=80%,R288*S288*T288*F!$B$80,IF(U288=81%,R288*S288*T288*F!$B$81,IF(U288=82%,R288*S288*T288*F!$B$82,IF(U288=83%,R288*S288*T288*F!$B$83,IF(U288=84%,R288*S288*T288*F!$B$84,IF(U288=85%,R288*S288*T288*F!$B$85,IF(U288=86%,R288*S288*T288*F!$B$86,IF(U288=87%,R288*S288*T288*F!$B$87,IF(U288=88%,R288*S288*T288*F!$B$88,IF(U288=89%,R288*S288*T288*F!$B$89,IF(U288=90%,R288*S288*T288*F!$B$90,IF(U288=91%,R288*S288*T288*F!$B$91,IF(U288=92%,R288*S288*T288*F!$B$92,IF(U288=93%,R288*S288*T288*F!$B$93,IF(U288=94%,R288*S288*T288*F!$B$94,IF(U288=95%,R288*S288*T288*F!$B$95,IF(U288=96%,R288*S288*T288*F!$B$96,IF(U288=97%,R288*S288*T288*F!$B$97,IF(U288=98%,R288*S288*T288*F!$B$98,IF(U288=99%,R288*S288*T288*F!$B$99,IF(U288&gt;99%,R288*S288*T288*F!$B$100)))))))))))))))))))))))))))))))))))))))))))))))))))))))))*IF(ISNUMBER(E288),E288,1)*IF(ISNUMBER(D288),D288,1)</f>
        <v>0</v>
      </c>
      <c r="AA288" s="6">
        <f>G288*H288+K288*L288+O288*P288+S288*T288</f>
        <v>0</v>
      </c>
      <c r="AB288" s="115">
        <f>(H288*(IF(I288&lt;45%,0.5,IF(I288&lt;55%,0.8,IF(I288&lt;65%,0.9,IF(I288&lt;75%,1,IF(I288&lt;85%,1.1,1.2))))))+L288*(IF(M288&lt;45%,0.5,IF(M288&lt;55%,0.8,IF(M288&lt;65%,0.9,IF(M288&lt;75%,1,IF(M288&lt;85%,1.1,1.2))))))+P288*(IF(Q288&lt;45%,0.5,IF(Q288&lt;55%,0.8,IF(Q288&lt;65%,0.9,IF(Q288&lt;75%,1,IF(Q288&lt;85%,1.1,1.2))))))+T288*(IF(U288&lt;45%,0.5,IF(U288&lt;55%,0.8,IF(U288&lt;65%,0.9,IF(U288&lt;75%,1,IF(U288&lt;85%,1.1,1.2)))))))*IF(D288&gt;=0.8,6,IF(D288&lt;=0.4,1.5,3))</f>
        <v>0</v>
      </c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</row>
    <row r="289" spans="1:62" x14ac:dyDescent="0.25">
      <c r="A289" s="1125"/>
      <c r="B289" s="76" t="str">
        <f t="shared" ref="B289:E289" si="641">IF(B227="","",B227)</f>
        <v/>
      </c>
      <c r="C289" s="77" t="str">
        <f t="shared" si="641"/>
        <v/>
      </c>
      <c r="D289" s="63">
        <f t="shared" si="637"/>
        <v>0</v>
      </c>
      <c r="E289" s="83" t="str">
        <f t="shared" si="641"/>
        <v/>
      </c>
      <c r="F289" s="81"/>
      <c r="G289" s="96"/>
      <c r="H289" s="96"/>
      <c r="I289" s="82">
        <f t="shared" si="632"/>
        <v>0</v>
      </c>
      <c r="J289" s="81"/>
      <c r="K289" s="96"/>
      <c r="L289" s="96"/>
      <c r="M289" s="104">
        <f t="shared" si="633"/>
        <v>0</v>
      </c>
      <c r="N289" s="81"/>
      <c r="O289" s="96"/>
      <c r="P289" s="96"/>
      <c r="Q289" s="82">
        <f t="shared" si="634"/>
        <v>0</v>
      </c>
      <c r="R289" s="81"/>
      <c r="S289" s="96"/>
      <c r="T289" s="96"/>
      <c r="U289" s="104">
        <f t="shared" si="635"/>
        <v>0</v>
      </c>
      <c r="V289" s="128">
        <f t="shared" si="638"/>
        <v>0</v>
      </c>
      <c r="W289" s="44">
        <f t="shared" si="639"/>
        <v>0</v>
      </c>
      <c r="X289" s="45">
        <f t="shared" si="640"/>
        <v>0</v>
      </c>
      <c r="Y289" s="90" t="str">
        <f t="shared" si="538"/>
        <v/>
      </c>
      <c r="Z289" s="8">
        <f>(IF(I289&lt;30%,0,IF(I289&lt;35%,F289*G289*H289*F!$B$33,IF(I289&lt;40%,F289*G289*H289*F!$B$38,IF(I289&lt;45%,F289*G289*H289*F!$B$43,IF(I289&lt;50%,F289*G289*H289*F!$B$48,IF(I289=50%,F289*G289*H289*F!$B$50,IF(I289=51%,F289*G289*H289*F!$B$51,IF(I289=52%,F289*G289*H289*F!$B$52,IF(I289=53%,F289*G289*H289*F!$B$53,IF(I289=54%,F289*G289*H289*F!$B$54,IF(I289=55%,F289*G289*H289*F!$B$55,IF(I289=56%,F289*G289*H289*F!$B$56,IF(I289=57%,F289*G289*H289*F!$B$57,IF(I289=58%,F289*G289*H289*F!$B$58,IF(I289=59%,F289*G289*H289*F!$B$59,IF(I289=60%,F289*G289*H289*F!$B$60,IF(I289=61%,F289*G289*H289*F!$B$61,IF(I289=62%,F289*G289*H289*F!$B$62,IF(I289=63%,F289*G289*H289*F!$B$63,IF(I289=64%,F289*G289*H289*F!$B$64,IF(I289=65%,F289*G289*H289*F!$B$65,IF(I289=66%,F289*G289*H289*F!$B$66,IF(I289=67%,F289*G289*H289*F!$B$67,IF(I289=68%,F289*G289*H289*F!$B$68,IF(I289=69%,F289*G289*H289*F!$B$69,IF(I289=70%,F289*G289*H289*F!$B$70,IF(I289=71%,F289*G289*H289*F!$B$71,IF(I289=72%,F289*G289*H289*F!$B$72,IF(I289=73%,F289*G289*H289*F!$B$73,IF(I289=74%,F289*G289*H289*F!$B$74,IF(I289=75%,F289*G289*H289*F!$B$75,IF(I289=76%,F289*G289*H289*F!$B$76,IF(I289=77%,F289*G289*H289*F!$B$77,IF(I289=78%,F289*G289*H289*F!$B$78,IF(I289=79%,F289*G289*H289*F!$B$79,IF(I289=80%,F289*G289*H289*F!$B$80,IF(I289=81%,F289*G289*H289*F!$B$81,IF(I289=82%,F289*G289*H289*F!$B$82,IF(I289=83%,F289*G289*H289*F!$B$83,IF(I289=84%,F289*G289*H289*F!$B$84,IF(I289=85%,F289*G289*H289*F!$B$85,IF(I289=86%,F289*G289*H289*F!$B$86,IF(I289=87%,F289*G289*H289*F!$B$87,IF(I289=88%,F289*G289*H289*F!$B$88,IF(I289=89%,F289*G289*H289*F!$B$89,IF(I289=90%,F289*G289*H289*F!$B$90,IF(I289=91%,F289*G289*H289*F!$B$91,IF(I289=92%,F289*G289*H289*F!$B$92,IF(I289=93%,F289*G289*H289*F!$B$93,IF(I289=94%,F289*G289*H289*F!$B$94,IF(I289=95%,F289*G289*H289*F!$B$95,IF(I289=96%,F289*G289*H289*F!$B$96,IF(I289=97%,F289*G289*H289*F!$B$97,IF(I289=98%,F289*G289*H289*F!$B$98,IF(I289=99%,F289*G289*H289*F!$B$99,IF(I289&gt;99%,F289*G289*H289*F!$B$100,))))))))))))))))))))))))))))))))))))))))))))))))))))))))+IF(M289&lt;30%,0,IF(M289&lt;35%,J289*K289*L289*F!$B$33,IF(M289&lt;40%,J289*K289*L289*F!$B$38,IF(M289&lt;45%,J289*K289*L289*F!$B$43,IF(M289&lt;50%,J289*K289*L289*F!$B$48,IF(M289=50%,J289*K289*L289*F!$B$50,IF(M289=51%,J289*K289*L289*F!$B$51,IF(M289=52%,J289*K289*L289*F!$B$52,IF(M289=53%,J289*K289*L289*F!$B$53,IF(M289=54%,J289*K289*L289*F!$B$54,IF(M289=55%,J289*K289*L289*F!$B$55,IF(M289=56%,J289*K289*L289*F!$B$56,IF(M289=57%,J289*K289*L289*F!$B$57,IF(M289=58%,J289*K289*L289*F!$B$58,IF(M289=59%,J289*K289*L289*F!$B$59,IF(M289=60%,J289*K289*L289*F!$B$60,IF(M289=61%,J289*K289*L289*F!$B$61,IF(M289=62%,J289*K289*L289*F!$B$62,IF(M289=63%,J289*K289*L289*F!$B$63,IF(M289=64%,J289*K289*L289*F!$B$64,IF(M289=65%,J289*K289*L289*F!$B$65,IF(M289=66%,J289*K289*L289*F!$B$66,IF(M289=67%,J289*K289*L289*F!$B$67,IF(M289=68%,J289*K289*L289*F!$B$68,IF(M289=69%,J289*K289*L289*F!$B$69,IF(M289=70%,J289*K289*L289*F!$B$70,IF(M289=71%,J289*K289*L289*F!$B$71,IF(M289=72%,J289*K289*L289*F!$B$72,IF(M289=73%,J289*K289*L289*F!$B$73,IF(M289=74%,J289*K289*L289*F!$B$74,IF(M289=75%,J289*K289*L289*F!$B$75,IF(M289=76%,J289*K289*L289*F!$B$76,IF(M289=77%,J289*K289*L289*F!$B$77,IF(M289=78%,J289*K289*L289*F!$B$78,IF(M289=79%,J289*K289*L289*F!$B$79,IF(M289=80%,J289*K289*L289*F!$B$80,IF(M289=81%,J289*K289*L289*F!$B$81,IF(M289=82%,J289*K289*L289*F!$B$82,IF(M289=83%,J289*K289*L289*F!$B$83,IF(M289=84%,J289*K289*L289*F!$B$84,IF(M289=85%,J289*K289*L289*F!$B$85,IF(M289=86%,J289*K289*L289*F!$B$86,IF(M289=87%,J289*K289*L289*F!$B$87,IF(M289=88%,J289*K289*L289*F!$B$88,IF(M289=89%,J289*K289*L289*F!$B$89,IF(M289=90%,J289*K289*L289*F!$B$90,IF(M289=91%,J289*K289*L289*F!$B$91,IF(M289=92%,J289*K289*L289*F!$B$92,IF(M289=93%,J289*K289*L289*F!$B$93,IF(M289=94%,J289*K289*L289*F!$B$94,IF(M289=95%,J289*K289*L289*F!$B$95,IF(M289=96%,J289*K289*L289*F!$B$96,IF(M289=97%,J289*K289*L289*F!$B$97,IF(M289=98%,J289*K289*L289*F!$B$98,IF(M289=99%,J289*K289*L289*F!$B$99,IF(M289&gt;99%,J289*K289*L289*F!$B$100,))))))))))))))))))))))))))))))))))))))))))))))))))))))))+IF(Q289&lt;30%,0,IF(Q289&lt;35%,N289*O289*P289*F!$B$33,IF(Q289&lt;40%,N289*O289*P289*F!$B$38,IF(Q289&lt;45%,N289*O289*P289*F!$B$43,IF(Q289&lt;50%,N289*O289*P289*F!$B$48,IF(Q289=50%,N289*O289*P289*F!$B$50,IF(Q289=51%,N289*O289*P289*F!$B$51,IF(Q289=52%,N289*O289*P289*F!$B$52,IF(Q289=53%,N289*O289*P289*F!$B$53,IF(Q289=54%,N289*O289*P289*F!$B$54,IF(Q289=55%,N289*O289*P289*F!$B$55,IF(Q289=56%,N289*O289*P289*F!$B$56,IF(Q289=57%,N289*O289*P289*F!$B$57,IF(Q289=58%,N289*O289*P289*F!$B$58,IF(Q289=59%,N289*O289*P289*F!$B$59,IF(Q289=60%,N289*O289*P289*F!$B$60,IF(Q289=61%,N289*O289*P289*F!$B$61,IF(Q289=62%,N289*O289*P289*F!$B$62,IF(Q289=63%,N289*O289*P289*F!$B$63,IF(Q289=64%,N289*O289*P289*F!$B$64,IF(Q289=65%,N289*O289*P289*F!$B$65,IF(Q289=66%,N289*O289*P289*F!$B$66,IF(Q289=67%,N289*O289*P289*F!$B$67,IF(Q289=68%,N289*O289*P289*F!$B$68,IF(Q289=69%,N289*O289*P289*F!$B$69,IF(Q289=70%,N289*O289*P289*F!$B$70,IF(Q289=71%,N289*O289*P289*F!$B$71,IF(Q289=72%,N289*O289*P289*F!$B$72,IF(Q289=73%,N289*O289*P289*F!$B$73,IF(Q289=74%,N289*O289*P289*F!$B$74,IF(Q289=75%,N289*O289*P289*F!$B$75,IF(Q289=76%,N289*O289*P289*F!$B$76,IF(Q289=77%,N289*O289*P289*F!$B$77,IF(Q289=78%,N289*O289*P289*F!$B$78,IF(Q289=79%,N289*O289*P289*F!$B$79,IF(Q289=80%,N289*O289*P289*F!$B$80,IF(Q289=81%,N289*O289*P289*F!$B$81,IF(Q289=82%,N289*O289*P289*F!$B$82,IF(Q289=83%,N289*O289*P289*F!$B$83,IF(Q289=84%,N289*O289*P289*F!$B$84,IF(Q289=85%,N289*O289*P289*F!$B$85,IF(Q289=86%,N289*O289*P289*F!$B$86,IF(Q289=87%,N289*O289*P289*F!$B$87,IF(Q289=88%,N289*O289*P289*F!$B$88,IF(Q289=89%,N289*O289*P289*F!$B$89,IF(Q289=90%,N289*O289*P289*F!$B$90,IF(Q289=91%,N289*O289*P289*F!$B$91,IF(Q289=92%,N289*O289*P289*F!$B$92,IF(Q289=93%,N289*O289*P289*F!$B$93,IF(Q289=94%,N289*O289*P289*F!$B$94,IF(Q289=95%,N289*O289*P289*F!$B$95,IF(Q289=96%,N289*O289*P289*F!$B$96,IF(Q289=97%,N289*O289*P289*F!$B$97,IF(Q289=98%,N289*O289*P289*F!$B$98,IF(Q289=99%,N289*O289*P289*F!$B$99,IF(Q289&gt;99%,N289*O289*P289*F!$B$100,))))))))))))))))))))))))))))))))))))))))))))))))))))))))+IF(U289&lt;30%,0,IF(U289&lt;35%,R289*S289*T289*F!$B$33,IF(U289&lt;40%,R289*S289*T289*F!$B$38,IF(U289&lt;45%,R289*S289*T289*F!$B$43,IF(U289&lt;50%,R289*S289*T289*F!$B$48,IF(U289=50%,R289*S289*T289*F!$B$50,IF(U289=51%,R289*S289*T289*F!$B$51,IF(U289=52%,R289*S289*T289*F!$B$52,IF(U289=53%,R289*S289*T289*F!$B$53,IF(U289=54%,R289*S289*T289*F!$B$54,IF(U289=55%,R289*S289*T289*F!$B$55,IF(U289=56%,R289*S289*T289*F!$B$56,IF(U289=57%,R289*S289*T289*F!$B$57,IF(U289=58%,R289*S289*T289*F!$B$58,IF(U289=59%,R289*S289*T289*F!$B$59,IF(U289=60%,R289*S289*T289*F!$B$60,IF(U289=61%,R289*S289*T289*F!$B$61,IF(U289=62%,R289*S289*T289*F!$B$62,IF(U289=63%,R289*S289*T289*F!$B$63,IF(U289=64%,R289*S289*T289*F!$B$64,IF(U289=65%,R289*S289*T289*F!$B$65,IF(U289=66%,R289*S289*T289*F!$B$66,IF(U289=67%,R289*S289*T289*F!$B$67,IF(U289=68%,R289*S289*T289*F!$B$68,IF(U289=69%,R289*S289*T289*F!$B$69,IF(U289=70%,R289*S289*T289*F!$B$70,IF(U289=71%,R289*S289*T289*F!$B$71,IF(U289=72%,R289*S289*T289*F!$B$72,IF(U289=73%,R289*S289*T289*F!$B$73,IF(U289=74%,R289*S289*T289*F!$B$74,IF(U289=75%,R289*S289*T289*F!$B$75,IF(U289=76%,R289*S289*T289*F!$B$76,IF(U289=77%,R289*S289*T289*F!$B$77,IF(U289=78%,R289*S289*T289*F!$B$78,IF(U289=79%,R289*S289*T289*F!$B$79,IF(U289=80%,R289*S289*T289*F!$B$80,IF(U289=81%,R289*S289*T289*F!$B$81,IF(U289=82%,R289*S289*T289*F!$B$82,IF(U289=83%,R289*S289*T289*F!$B$83,IF(U289=84%,R289*S289*T289*F!$B$84,IF(U289=85%,R289*S289*T289*F!$B$85,IF(U289=86%,R289*S289*T289*F!$B$86,IF(U289=87%,R289*S289*T289*F!$B$87,IF(U289=88%,R289*S289*T289*F!$B$88,IF(U289=89%,R289*S289*T289*F!$B$89,IF(U289=90%,R289*S289*T289*F!$B$90,IF(U289=91%,R289*S289*T289*F!$B$91,IF(U289=92%,R289*S289*T289*F!$B$92,IF(U289=93%,R289*S289*T289*F!$B$93,IF(U289=94%,R289*S289*T289*F!$B$94,IF(U289=95%,R289*S289*T289*F!$B$95,IF(U289=96%,R289*S289*T289*F!$B$96,IF(U289=97%,R289*S289*T289*F!$B$97,IF(U289=98%,R289*S289*T289*F!$B$98,IF(U289=99%,R289*S289*T289*F!$B$99,IF(U289&gt;99%,R289*S289*T289*F!$B$100)))))))))))))))))))))))))))))))))))))))))))))))))))))))))*IF(ISNUMBER(E289),E289,1)*IF(ISNUMBER(D289),D289,1)</f>
        <v>0</v>
      </c>
      <c r="AA289" s="8">
        <f>G289*H289+K289*L289+O289*P289+S289*T289</f>
        <v>0</v>
      </c>
      <c r="AB289" s="129">
        <f>(H289*(IF(I289&lt;45%,0.5,IF(I289&lt;55%,0.8,IF(I289&lt;65%,0.9,IF(I289&lt;75%,1,IF(I289&lt;85%,1.1,1.2))))))+L289*(IF(M289&lt;45%,0.5,IF(M289&lt;55%,0.8,IF(M289&lt;65%,0.9,IF(M289&lt;75%,1,IF(M289&lt;85%,1.1,1.2))))))+P289*(IF(Q289&lt;45%,0.5,IF(Q289&lt;55%,0.8,IF(Q289&lt;65%,0.9,IF(Q289&lt;75%,1,IF(Q289&lt;85%,1.1,1.2))))))+T289*(IF(U289&lt;45%,0.5,IF(U289&lt;55%,0.8,IF(U289&lt;65%,0.9,IF(U289&lt;75%,1,IF(U289&lt;85%,1.1,1.2)))))))*IF(D289&gt;=0.8,6,IF(D289&lt;=0.4,1.5,3))</f>
        <v>0</v>
      </c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</row>
    <row r="290" spans="1:62" x14ac:dyDescent="0.25">
      <c r="A290" s="1125"/>
      <c r="B290" s="76" t="str">
        <f t="shared" ref="B290:E290" si="642">IF(B228="","",B228)</f>
        <v/>
      </c>
      <c r="C290" s="77" t="str">
        <f t="shared" si="642"/>
        <v/>
      </c>
      <c r="D290" s="63">
        <f t="shared" si="637"/>
        <v>0</v>
      </c>
      <c r="E290" s="83" t="str">
        <f t="shared" si="642"/>
        <v/>
      </c>
      <c r="F290" s="79"/>
      <c r="G290" s="94"/>
      <c r="H290" s="94"/>
      <c r="I290" s="70">
        <f t="shared" si="632"/>
        <v>0</v>
      </c>
      <c r="J290" s="79"/>
      <c r="K290" s="94"/>
      <c r="L290" s="94"/>
      <c r="M290" s="71">
        <f t="shared" si="633"/>
        <v>0</v>
      </c>
      <c r="N290" s="79"/>
      <c r="O290" s="94"/>
      <c r="P290" s="94"/>
      <c r="Q290" s="70">
        <f t="shared" si="634"/>
        <v>0</v>
      </c>
      <c r="R290" s="79"/>
      <c r="S290" s="94"/>
      <c r="T290" s="94"/>
      <c r="U290" s="71">
        <f t="shared" si="635"/>
        <v>0</v>
      </c>
      <c r="V290" s="125">
        <f t="shared" si="638"/>
        <v>0</v>
      </c>
      <c r="W290" s="43">
        <f t="shared" si="639"/>
        <v>0</v>
      </c>
      <c r="X290" s="36">
        <f>ROUND(IFERROR((W290/(Y290*IF(ISNUMBER(E290),E290,1))),0),2)</f>
        <v>0</v>
      </c>
      <c r="Y290" s="90" t="str">
        <f t="shared" si="538"/>
        <v/>
      </c>
      <c r="Z290" s="6">
        <f>(IF(I290&lt;30%,0,IF(I290&lt;35%,F290*G290*H290*F!$B$33,IF(I290&lt;40%,F290*G290*H290*F!$B$38,IF(I290&lt;45%,F290*G290*H290*F!$B$43,IF(I290&lt;50%,F290*G290*H290*F!$B$48,IF(I290=50%,F290*G290*H290*F!$B$50,IF(I290=51%,F290*G290*H290*F!$B$51,IF(I290=52%,F290*G290*H290*F!$B$52,IF(I290=53%,F290*G290*H290*F!$B$53,IF(I290=54%,F290*G290*H290*F!$B$54,IF(I290=55%,F290*G290*H290*F!$B$55,IF(I290=56%,F290*G290*H290*F!$B$56,IF(I290=57%,F290*G290*H290*F!$B$57,IF(I290=58%,F290*G290*H290*F!$B$58,IF(I290=59%,F290*G290*H290*F!$B$59,IF(I290=60%,F290*G290*H290*F!$B$60,IF(I290=61%,F290*G290*H290*F!$B$61,IF(I290=62%,F290*G290*H290*F!$B$62,IF(I290=63%,F290*G290*H290*F!$B$63,IF(I290=64%,F290*G290*H290*F!$B$64,IF(I290=65%,F290*G290*H290*F!$B$65,IF(I290=66%,F290*G290*H290*F!$B$66,IF(I290=67%,F290*G290*H290*F!$B$67,IF(I290=68%,F290*G290*H290*F!$B$68,IF(I290=69%,F290*G290*H290*F!$B$69,IF(I290=70%,F290*G290*H290*F!$B$70,IF(I290=71%,F290*G290*H290*F!$B$71,IF(I290=72%,F290*G290*H290*F!$B$72,IF(I290=73%,F290*G290*H290*F!$B$73,IF(I290=74%,F290*G290*H290*F!$B$74,IF(I290=75%,F290*G290*H290*F!$B$75,IF(I290=76%,F290*G290*H290*F!$B$76,IF(I290=77%,F290*G290*H290*F!$B$77,IF(I290=78%,F290*G290*H290*F!$B$78,IF(I290=79%,F290*G290*H290*F!$B$79,IF(I290=80%,F290*G290*H290*F!$B$80,IF(I290=81%,F290*G290*H290*F!$B$81,IF(I290=82%,F290*G290*H290*F!$B$82,IF(I290=83%,F290*G290*H290*F!$B$83,IF(I290=84%,F290*G290*H290*F!$B$84,IF(I290=85%,F290*G290*H290*F!$B$85,IF(I290=86%,F290*G290*H290*F!$B$86,IF(I290=87%,F290*G290*H290*F!$B$87,IF(I290=88%,F290*G290*H290*F!$B$88,IF(I290=89%,F290*G290*H290*F!$B$89,IF(I290=90%,F290*G290*H290*F!$B$90,IF(I290=91%,F290*G290*H290*F!$B$91,IF(I290=92%,F290*G290*H290*F!$B$92,IF(I290=93%,F290*G290*H290*F!$B$93,IF(I290=94%,F290*G290*H290*F!$B$94,IF(I290=95%,F290*G290*H290*F!$B$95,IF(I290=96%,F290*G290*H290*F!$B$96,IF(I290=97%,F290*G290*H290*F!$B$97,IF(I290=98%,F290*G290*H290*F!$B$98,IF(I290=99%,F290*G290*H290*F!$B$99,IF(I290&gt;99%,F290*G290*H290*F!$B$100,))))))))))))))))))))))))))))))))))))))))))))))))))))))))+IF(M290&lt;30%,0,IF(M290&lt;35%,J290*K290*L290*F!$B$33,IF(M290&lt;40%,J290*K290*L290*F!$B$38,IF(M290&lt;45%,J290*K290*L290*F!$B$43,IF(M290&lt;50%,J290*K290*L290*F!$B$48,IF(M290=50%,J290*K290*L290*F!$B$50,IF(M290=51%,J290*K290*L290*F!$B$51,IF(M290=52%,J290*K290*L290*F!$B$52,IF(M290=53%,J290*K290*L290*F!$B$53,IF(M290=54%,J290*K290*L290*F!$B$54,IF(M290=55%,J290*K290*L290*F!$B$55,IF(M290=56%,J290*K290*L290*F!$B$56,IF(M290=57%,J290*K290*L290*F!$B$57,IF(M290=58%,J290*K290*L290*F!$B$58,IF(M290=59%,J290*K290*L290*F!$B$59,IF(M290=60%,J290*K290*L290*F!$B$60,IF(M290=61%,J290*K290*L290*F!$B$61,IF(M290=62%,J290*K290*L290*F!$B$62,IF(M290=63%,J290*K290*L290*F!$B$63,IF(M290=64%,J290*K290*L290*F!$B$64,IF(M290=65%,J290*K290*L290*F!$B$65,IF(M290=66%,J290*K290*L290*F!$B$66,IF(M290=67%,J290*K290*L290*F!$B$67,IF(M290=68%,J290*K290*L290*F!$B$68,IF(M290=69%,J290*K290*L290*F!$B$69,IF(M290=70%,J290*K290*L290*F!$B$70,IF(M290=71%,J290*K290*L290*F!$B$71,IF(M290=72%,J290*K290*L290*F!$B$72,IF(M290=73%,J290*K290*L290*F!$B$73,IF(M290=74%,J290*K290*L290*F!$B$74,IF(M290=75%,J290*K290*L290*F!$B$75,IF(M290=76%,J290*K290*L290*F!$B$76,IF(M290=77%,J290*K290*L290*F!$B$77,IF(M290=78%,J290*K290*L290*F!$B$78,IF(M290=79%,J290*K290*L290*F!$B$79,IF(M290=80%,J290*K290*L290*F!$B$80,IF(M290=81%,J290*K290*L290*F!$B$81,IF(M290=82%,J290*K290*L290*F!$B$82,IF(M290=83%,J290*K290*L290*F!$B$83,IF(M290=84%,J290*K290*L290*F!$B$84,IF(M290=85%,J290*K290*L290*F!$B$85,IF(M290=86%,J290*K290*L290*F!$B$86,IF(M290=87%,J290*K290*L290*F!$B$87,IF(M290=88%,J290*K290*L290*F!$B$88,IF(M290=89%,J290*K290*L290*F!$B$89,IF(M290=90%,J290*K290*L290*F!$B$90,IF(M290=91%,J290*K290*L290*F!$B$91,IF(M290=92%,J290*K290*L290*F!$B$92,IF(M290=93%,J290*K290*L290*F!$B$93,IF(M290=94%,J290*K290*L290*F!$B$94,IF(M290=95%,J290*K290*L290*F!$B$95,IF(M290=96%,J290*K290*L290*F!$B$96,IF(M290=97%,J290*K290*L290*F!$B$97,IF(M290=98%,J290*K290*L290*F!$B$98,IF(M290=99%,J290*K290*L290*F!$B$99,IF(M290&gt;99%,J290*K290*L290*F!$B$100,))))))))))))))))))))))))))))))))))))))))))))))))))))))))+IF(Q290&lt;30%,0,IF(Q290&lt;35%,N290*O290*P290*F!$B$33,IF(Q290&lt;40%,N290*O290*P290*F!$B$38,IF(Q290&lt;45%,N290*O290*P290*F!$B$43,IF(Q290&lt;50%,N290*O290*P290*F!$B$48,IF(Q290=50%,N290*O290*P290*F!$B$50,IF(Q290=51%,N290*O290*P290*F!$B$51,IF(Q290=52%,N290*O290*P290*F!$B$52,IF(Q290=53%,N290*O290*P290*F!$B$53,IF(Q290=54%,N290*O290*P290*F!$B$54,IF(Q290=55%,N290*O290*P290*F!$B$55,IF(Q290=56%,N290*O290*P290*F!$B$56,IF(Q290=57%,N290*O290*P290*F!$B$57,IF(Q290=58%,N290*O290*P290*F!$B$58,IF(Q290=59%,N290*O290*P290*F!$B$59,IF(Q290=60%,N290*O290*P290*F!$B$60,IF(Q290=61%,N290*O290*P290*F!$B$61,IF(Q290=62%,N290*O290*P290*F!$B$62,IF(Q290=63%,N290*O290*P290*F!$B$63,IF(Q290=64%,N290*O290*P290*F!$B$64,IF(Q290=65%,N290*O290*P290*F!$B$65,IF(Q290=66%,N290*O290*P290*F!$B$66,IF(Q290=67%,N290*O290*P290*F!$B$67,IF(Q290=68%,N290*O290*P290*F!$B$68,IF(Q290=69%,N290*O290*P290*F!$B$69,IF(Q290=70%,N290*O290*P290*F!$B$70,IF(Q290=71%,N290*O290*P290*F!$B$71,IF(Q290=72%,N290*O290*P290*F!$B$72,IF(Q290=73%,N290*O290*P290*F!$B$73,IF(Q290=74%,N290*O290*P290*F!$B$74,IF(Q290=75%,N290*O290*P290*F!$B$75,IF(Q290=76%,N290*O290*P290*F!$B$76,IF(Q290=77%,N290*O290*P290*F!$B$77,IF(Q290=78%,N290*O290*P290*F!$B$78,IF(Q290=79%,N290*O290*P290*F!$B$79,IF(Q290=80%,N290*O290*P290*F!$B$80,IF(Q290=81%,N290*O290*P290*F!$B$81,IF(Q290=82%,N290*O290*P290*F!$B$82,IF(Q290=83%,N290*O290*P290*F!$B$83,IF(Q290=84%,N290*O290*P290*F!$B$84,IF(Q290=85%,N290*O290*P290*F!$B$85,IF(Q290=86%,N290*O290*P290*F!$B$86,IF(Q290=87%,N290*O290*P290*F!$B$87,IF(Q290=88%,N290*O290*P290*F!$B$88,IF(Q290=89%,N290*O290*P290*F!$B$89,IF(Q290=90%,N290*O290*P290*F!$B$90,IF(Q290=91%,N290*O290*P290*F!$B$91,IF(Q290=92%,N290*O290*P290*F!$B$92,IF(Q290=93%,N290*O290*P290*F!$B$93,IF(Q290=94%,N290*O290*P290*F!$B$94,IF(Q290=95%,N290*O290*P290*F!$B$95,IF(Q290=96%,N290*O290*P290*F!$B$96,IF(Q290=97%,N290*O290*P290*F!$B$97,IF(Q290=98%,N290*O290*P290*F!$B$98,IF(Q290=99%,N290*O290*P290*F!$B$99,IF(Q290&gt;99%,N290*O290*P290*F!$B$100,))))))))))))))))))))))))))))))))))))))))))))))))))))))))+IF(U290&lt;30%,0,IF(U290&lt;35%,R290*S290*T290*F!$B$33,IF(U290&lt;40%,R290*S290*T290*F!$B$38,IF(U290&lt;45%,R290*S290*T290*F!$B$43,IF(U290&lt;50%,R290*S290*T290*F!$B$48,IF(U290=50%,R290*S290*T290*F!$B$50,IF(U290=51%,R290*S290*T290*F!$B$51,IF(U290=52%,R290*S290*T290*F!$B$52,IF(U290=53%,R290*S290*T290*F!$B$53,IF(U290=54%,R290*S290*T290*F!$B$54,IF(U290=55%,R290*S290*T290*F!$B$55,IF(U290=56%,R290*S290*T290*F!$B$56,IF(U290=57%,R290*S290*T290*F!$B$57,IF(U290=58%,R290*S290*T290*F!$B$58,IF(U290=59%,R290*S290*T290*F!$B$59,IF(U290=60%,R290*S290*T290*F!$B$60,IF(U290=61%,R290*S290*T290*F!$B$61,IF(U290=62%,R290*S290*T290*F!$B$62,IF(U290=63%,R290*S290*T290*F!$B$63,IF(U290=64%,R290*S290*T290*F!$B$64,IF(U290=65%,R290*S290*T290*F!$B$65,IF(U290=66%,R290*S290*T290*F!$B$66,IF(U290=67%,R290*S290*T290*F!$B$67,IF(U290=68%,R290*S290*T290*F!$B$68,IF(U290=69%,R290*S290*T290*F!$B$69,IF(U290=70%,R290*S290*T290*F!$B$70,IF(U290=71%,R290*S290*T290*F!$B$71,IF(U290=72%,R290*S290*T290*F!$B$72,IF(U290=73%,R290*S290*T290*F!$B$73,IF(U290=74%,R290*S290*T290*F!$B$74,IF(U290=75%,R290*S290*T290*F!$B$75,IF(U290=76%,R290*S290*T290*F!$B$76,IF(U290=77%,R290*S290*T290*F!$B$77,IF(U290=78%,R290*S290*T290*F!$B$78,IF(U290=79%,R290*S290*T290*F!$B$79,IF(U290=80%,R290*S290*T290*F!$B$80,IF(U290=81%,R290*S290*T290*F!$B$81,IF(U290=82%,R290*S290*T290*F!$B$82,IF(U290=83%,R290*S290*T290*F!$B$83,IF(U290=84%,R290*S290*T290*F!$B$84,IF(U290=85%,R290*S290*T290*F!$B$85,IF(U290=86%,R290*S290*T290*F!$B$86,IF(U290=87%,R290*S290*T290*F!$B$87,IF(U290=88%,R290*S290*T290*F!$B$88,IF(U290=89%,R290*S290*T290*F!$B$89,IF(U290=90%,R290*S290*T290*F!$B$90,IF(U290=91%,R290*S290*T290*F!$B$91,IF(U290=92%,R290*S290*T290*F!$B$92,IF(U290=93%,R290*S290*T290*F!$B$93,IF(U290=94%,R290*S290*T290*F!$B$94,IF(U290=95%,R290*S290*T290*F!$B$95,IF(U290=96%,R290*S290*T290*F!$B$96,IF(U290=97%,R290*S290*T290*F!$B$97,IF(U290=98%,R290*S290*T290*F!$B$98,IF(U290=99%,R290*S290*T290*F!$B$99,IF(U290&gt;99%,R290*S290*T290*F!$B$100)))))))))))))))))))))))))))))))))))))))))))))))))))))))))*IF(ISNUMBER(E290),E290,1)*IF(ISNUMBER(D290),D290,1)</f>
        <v>0</v>
      </c>
      <c r="AA290" s="6">
        <f>G290*H290+K290*L290+O290*P290+S290*T290</f>
        <v>0</v>
      </c>
      <c r="AB290" s="115">
        <f>(H290*(IF(I290&lt;45%,0.5,IF(I290&lt;55%,0.8,IF(I290&lt;65%,0.9,IF(I290&lt;75%,1,IF(I290&lt;85%,1.1,1.2))))))+L290*(IF(M290&lt;45%,0.5,IF(M290&lt;55%,0.8,IF(M290&lt;65%,0.9,IF(M290&lt;75%,1,IF(M290&lt;85%,1.1,1.2))))))+P290*(IF(Q290&lt;45%,0.5,IF(Q290&lt;55%,0.8,IF(Q290&lt;65%,0.9,IF(Q290&lt;75%,1,IF(Q290&lt;85%,1.1,1.2))))))+T290*(IF(U290&lt;45%,0.5,IF(U290&lt;55%,0.8,IF(U290&lt;65%,0.9,IF(U290&lt;75%,1,IF(U290&lt;85%,1.1,1.2)))))))*IF(D290&gt;=0.8,6,IF(D290&lt;=0.4,1.5,3))</f>
        <v>0</v>
      </c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</row>
    <row r="291" spans="1:62" x14ac:dyDescent="0.25">
      <c r="A291" s="1125"/>
      <c r="B291" s="76" t="str">
        <f t="shared" ref="B291:E291" si="643">IF(B229="","",B229)</f>
        <v/>
      </c>
      <c r="C291" s="77" t="str">
        <f t="shared" si="643"/>
        <v/>
      </c>
      <c r="D291" s="63">
        <f t="shared" si="637"/>
        <v>0</v>
      </c>
      <c r="E291" s="83" t="str">
        <f t="shared" si="643"/>
        <v/>
      </c>
      <c r="F291" s="81"/>
      <c r="G291" s="96"/>
      <c r="H291" s="96"/>
      <c r="I291" s="82">
        <f t="shared" si="632"/>
        <v>0</v>
      </c>
      <c r="J291" s="81"/>
      <c r="K291" s="96"/>
      <c r="L291" s="96"/>
      <c r="M291" s="104">
        <f t="shared" si="633"/>
        <v>0</v>
      </c>
      <c r="N291" s="81"/>
      <c r="O291" s="96"/>
      <c r="P291" s="96"/>
      <c r="Q291" s="82">
        <f t="shared" si="634"/>
        <v>0</v>
      </c>
      <c r="R291" s="81"/>
      <c r="S291" s="96"/>
      <c r="T291" s="96"/>
      <c r="U291" s="104">
        <f t="shared" si="635"/>
        <v>0</v>
      </c>
      <c r="V291" s="128">
        <f t="shared" si="638"/>
        <v>0</v>
      </c>
      <c r="W291" s="44">
        <f t="shared" si="639"/>
        <v>0</v>
      </c>
      <c r="X291" s="45">
        <f t="shared" ref="X291" si="644">ROUND(IFERROR((W291/(Y291*IF(ISNUMBER(E291),E291,1))),0),2)</f>
        <v>0</v>
      </c>
      <c r="Y291" s="90" t="str">
        <f t="shared" si="538"/>
        <v/>
      </c>
      <c r="Z291" s="8">
        <f>(IF(I291&lt;30%,0,IF(I291&lt;35%,F291*G291*H291*F!$B$33,IF(I291&lt;40%,F291*G291*H291*F!$B$38,IF(I291&lt;45%,F291*G291*H291*F!$B$43,IF(I291&lt;50%,F291*G291*H291*F!$B$48,IF(I291=50%,F291*G291*H291*F!$B$50,IF(I291=51%,F291*G291*H291*F!$B$51,IF(I291=52%,F291*G291*H291*F!$B$52,IF(I291=53%,F291*G291*H291*F!$B$53,IF(I291=54%,F291*G291*H291*F!$B$54,IF(I291=55%,F291*G291*H291*F!$B$55,IF(I291=56%,F291*G291*H291*F!$B$56,IF(I291=57%,F291*G291*H291*F!$B$57,IF(I291=58%,F291*G291*H291*F!$B$58,IF(I291=59%,F291*G291*H291*F!$B$59,IF(I291=60%,F291*G291*H291*F!$B$60,IF(I291=61%,F291*G291*H291*F!$B$61,IF(I291=62%,F291*G291*H291*F!$B$62,IF(I291=63%,F291*G291*H291*F!$B$63,IF(I291=64%,F291*G291*H291*F!$B$64,IF(I291=65%,F291*G291*H291*F!$B$65,IF(I291=66%,F291*G291*H291*F!$B$66,IF(I291=67%,F291*G291*H291*F!$B$67,IF(I291=68%,F291*G291*H291*F!$B$68,IF(I291=69%,F291*G291*H291*F!$B$69,IF(I291=70%,F291*G291*H291*F!$B$70,IF(I291=71%,F291*G291*H291*F!$B$71,IF(I291=72%,F291*G291*H291*F!$B$72,IF(I291=73%,F291*G291*H291*F!$B$73,IF(I291=74%,F291*G291*H291*F!$B$74,IF(I291=75%,F291*G291*H291*F!$B$75,IF(I291=76%,F291*G291*H291*F!$B$76,IF(I291=77%,F291*G291*H291*F!$B$77,IF(I291=78%,F291*G291*H291*F!$B$78,IF(I291=79%,F291*G291*H291*F!$B$79,IF(I291=80%,F291*G291*H291*F!$B$80,IF(I291=81%,F291*G291*H291*F!$B$81,IF(I291=82%,F291*G291*H291*F!$B$82,IF(I291=83%,F291*G291*H291*F!$B$83,IF(I291=84%,F291*G291*H291*F!$B$84,IF(I291=85%,F291*G291*H291*F!$B$85,IF(I291=86%,F291*G291*H291*F!$B$86,IF(I291=87%,F291*G291*H291*F!$B$87,IF(I291=88%,F291*G291*H291*F!$B$88,IF(I291=89%,F291*G291*H291*F!$B$89,IF(I291=90%,F291*G291*H291*F!$B$90,IF(I291=91%,F291*G291*H291*F!$B$91,IF(I291=92%,F291*G291*H291*F!$B$92,IF(I291=93%,F291*G291*H291*F!$B$93,IF(I291=94%,F291*G291*H291*F!$B$94,IF(I291=95%,F291*G291*H291*F!$B$95,IF(I291=96%,F291*G291*H291*F!$B$96,IF(I291=97%,F291*G291*H291*F!$B$97,IF(I291=98%,F291*G291*H291*F!$B$98,IF(I291=99%,F291*G291*H291*F!$B$99,IF(I291&gt;99%,F291*G291*H291*F!$B$100,))))))))))))))))))))))))))))))))))))))))))))))))))))))))+IF(M291&lt;30%,0,IF(M291&lt;35%,J291*K291*L291*F!$B$33,IF(M291&lt;40%,J291*K291*L291*F!$B$38,IF(M291&lt;45%,J291*K291*L291*F!$B$43,IF(M291&lt;50%,J291*K291*L291*F!$B$48,IF(M291=50%,J291*K291*L291*F!$B$50,IF(M291=51%,J291*K291*L291*F!$B$51,IF(M291=52%,J291*K291*L291*F!$B$52,IF(M291=53%,J291*K291*L291*F!$B$53,IF(M291=54%,J291*K291*L291*F!$B$54,IF(M291=55%,J291*K291*L291*F!$B$55,IF(M291=56%,J291*K291*L291*F!$B$56,IF(M291=57%,J291*K291*L291*F!$B$57,IF(M291=58%,J291*K291*L291*F!$B$58,IF(M291=59%,J291*K291*L291*F!$B$59,IF(M291=60%,J291*K291*L291*F!$B$60,IF(M291=61%,J291*K291*L291*F!$B$61,IF(M291=62%,J291*K291*L291*F!$B$62,IF(M291=63%,J291*K291*L291*F!$B$63,IF(M291=64%,J291*K291*L291*F!$B$64,IF(M291=65%,J291*K291*L291*F!$B$65,IF(M291=66%,J291*K291*L291*F!$B$66,IF(M291=67%,J291*K291*L291*F!$B$67,IF(M291=68%,J291*K291*L291*F!$B$68,IF(M291=69%,J291*K291*L291*F!$B$69,IF(M291=70%,J291*K291*L291*F!$B$70,IF(M291=71%,J291*K291*L291*F!$B$71,IF(M291=72%,J291*K291*L291*F!$B$72,IF(M291=73%,J291*K291*L291*F!$B$73,IF(M291=74%,J291*K291*L291*F!$B$74,IF(M291=75%,J291*K291*L291*F!$B$75,IF(M291=76%,J291*K291*L291*F!$B$76,IF(M291=77%,J291*K291*L291*F!$B$77,IF(M291=78%,J291*K291*L291*F!$B$78,IF(M291=79%,J291*K291*L291*F!$B$79,IF(M291=80%,J291*K291*L291*F!$B$80,IF(M291=81%,J291*K291*L291*F!$B$81,IF(M291=82%,J291*K291*L291*F!$B$82,IF(M291=83%,J291*K291*L291*F!$B$83,IF(M291=84%,J291*K291*L291*F!$B$84,IF(M291=85%,J291*K291*L291*F!$B$85,IF(M291=86%,J291*K291*L291*F!$B$86,IF(M291=87%,J291*K291*L291*F!$B$87,IF(M291=88%,J291*K291*L291*F!$B$88,IF(M291=89%,J291*K291*L291*F!$B$89,IF(M291=90%,J291*K291*L291*F!$B$90,IF(M291=91%,J291*K291*L291*F!$B$91,IF(M291=92%,J291*K291*L291*F!$B$92,IF(M291=93%,J291*K291*L291*F!$B$93,IF(M291=94%,J291*K291*L291*F!$B$94,IF(M291=95%,J291*K291*L291*F!$B$95,IF(M291=96%,J291*K291*L291*F!$B$96,IF(M291=97%,J291*K291*L291*F!$B$97,IF(M291=98%,J291*K291*L291*F!$B$98,IF(M291=99%,J291*K291*L291*F!$B$99,IF(M291&gt;99%,J291*K291*L291*F!$B$100,))))))))))))))))))))))))))))))))))))))))))))))))))))))))+IF(Q291&lt;30%,0,IF(Q291&lt;35%,N291*O291*P291*F!$B$33,IF(Q291&lt;40%,N291*O291*P291*F!$B$38,IF(Q291&lt;45%,N291*O291*P291*F!$B$43,IF(Q291&lt;50%,N291*O291*P291*F!$B$48,IF(Q291=50%,N291*O291*P291*F!$B$50,IF(Q291=51%,N291*O291*P291*F!$B$51,IF(Q291=52%,N291*O291*P291*F!$B$52,IF(Q291=53%,N291*O291*P291*F!$B$53,IF(Q291=54%,N291*O291*P291*F!$B$54,IF(Q291=55%,N291*O291*P291*F!$B$55,IF(Q291=56%,N291*O291*P291*F!$B$56,IF(Q291=57%,N291*O291*P291*F!$B$57,IF(Q291=58%,N291*O291*P291*F!$B$58,IF(Q291=59%,N291*O291*P291*F!$B$59,IF(Q291=60%,N291*O291*P291*F!$B$60,IF(Q291=61%,N291*O291*P291*F!$B$61,IF(Q291=62%,N291*O291*P291*F!$B$62,IF(Q291=63%,N291*O291*P291*F!$B$63,IF(Q291=64%,N291*O291*P291*F!$B$64,IF(Q291=65%,N291*O291*P291*F!$B$65,IF(Q291=66%,N291*O291*P291*F!$B$66,IF(Q291=67%,N291*O291*P291*F!$B$67,IF(Q291=68%,N291*O291*P291*F!$B$68,IF(Q291=69%,N291*O291*P291*F!$B$69,IF(Q291=70%,N291*O291*P291*F!$B$70,IF(Q291=71%,N291*O291*P291*F!$B$71,IF(Q291=72%,N291*O291*P291*F!$B$72,IF(Q291=73%,N291*O291*P291*F!$B$73,IF(Q291=74%,N291*O291*P291*F!$B$74,IF(Q291=75%,N291*O291*P291*F!$B$75,IF(Q291=76%,N291*O291*P291*F!$B$76,IF(Q291=77%,N291*O291*P291*F!$B$77,IF(Q291=78%,N291*O291*P291*F!$B$78,IF(Q291=79%,N291*O291*P291*F!$B$79,IF(Q291=80%,N291*O291*P291*F!$B$80,IF(Q291=81%,N291*O291*P291*F!$B$81,IF(Q291=82%,N291*O291*P291*F!$B$82,IF(Q291=83%,N291*O291*P291*F!$B$83,IF(Q291=84%,N291*O291*P291*F!$B$84,IF(Q291=85%,N291*O291*P291*F!$B$85,IF(Q291=86%,N291*O291*P291*F!$B$86,IF(Q291=87%,N291*O291*P291*F!$B$87,IF(Q291=88%,N291*O291*P291*F!$B$88,IF(Q291=89%,N291*O291*P291*F!$B$89,IF(Q291=90%,N291*O291*P291*F!$B$90,IF(Q291=91%,N291*O291*P291*F!$B$91,IF(Q291=92%,N291*O291*P291*F!$B$92,IF(Q291=93%,N291*O291*P291*F!$B$93,IF(Q291=94%,N291*O291*P291*F!$B$94,IF(Q291=95%,N291*O291*P291*F!$B$95,IF(Q291=96%,N291*O291*P291*F!$B$96,IF(Q291=97%,N291*O291*P291*F!$B$97,IF(Q291=98%,N291*O291*P291*F!$B$98,IF(Q291=99%,N291*O291*P291*F!$B$99,IF(Q291&gt;99%,N291*O291*P291*F!$B$100,))))))))))))))))))))))))))))))))))))))))))))))))))))))))+IF(U291&lt;30%,0,IF(U291&lt;35%,R291*S291*T291*F!$B$33,IF(U291&lt;40%,R291*S291*T291*F!$B$38,IF(U291&lt;45%,R291*S291*T291*F!$B$43,IF(U291&lt;50%,R291*S291*T291*F!$B$48,IF(U291=50%,R291*S291*T291*F!$B$50,IF(U291=51%,R291*S291*T291*F!$B$51,IF(U291=52%,R291*S291*T291*F!$B$52,IF(U291=53%,R291*S291*T291*F!$B$53,IF(U291=54%,R291*S291*T291*F!$B$54,IF(U291=55%,R291*S291*T291*F!$B$55,IF(U291=56%,R291*S291*T291*F!$B$56,IF(U291=57%,R291*S291*T291*F!$B$57,IF(U291=58%,R291*S291*T291*F!$B$58,IF(U291=59%,R291*S291*T291*F!$B$59,IF(U291=60%,R291*S291*T291*F!$B$60,IF(U291=61%,R291*S291*T291*F!$B$61,IF(U291=62%,R291*S291*T291*F!$B$62,IF(U291=63%,R291*S291*T291*F!$B$63,IF(U291=64%,R291*S291*T291*F!$B$64,IF(U291=65%,R291*S291*T291*F!$B$65,IF(U291=66%,R291*S291*T291*F!$B$66,IF(U291=67%,R291*S291*T291*F!$B$67,IF(U291=68%,R291*S291*T291*F!$B$68,IF(U291=69%,R291*S291*T291*F!$B$69,IF(U291=70%,R291*S291*T291*F!$B$70,IF(U291=71%,R291*S291*T291*F!$B$71,IF(U291=72%,R291*S291*T291*F!$B$72,IF(U291=73%,R291*S291*T291*F!$B$73,IF(U291=74%,R291*S291*T291*F!$B$74,IF(U291=75%,R291*S291*T291*F!$B$75,IF(U291=76%,R291*S291*T291*F!$B$76,IF(U291=77%,R291*S291*T291*F!$B$77,IF(U291=78%,R291*S291*T291*F!$B$78,IF(U291=79%,R291*S291*T291*F!$B$79,IF(U291=80%,R291*S291*T291*F!$B$80,IF(U291=81%,R291*S291*T291*F!$B$81,IF(U291=82%,R291*S291*T291*F!$B$82,IF(U291=83%,R291*S291*T291*F!$B$83,IF(U291=84%,R291*S291*T291*F!$B$84,IF(U291=85%,R291*S291*T291*F!$B$85,IF(U291=86%,R291*S291*T291*F!$B$86,IF(U291=87%,R291*S291*T291*F!$B$87,IF(U291=88%,R291*S291*T291*F!$B$88,IF(U291=89%,R291*S291*T291*F!$B$89,IF(U291=90%,R291*S291*T291*F!$B$90,IF(U291=91%,R291*S291*T291*F!$B$91,IF(U291=92%,R291*S291*T291*F!$B$92,IF(U291=93%,R291*S291*T291*F!$B$93,IF(U291=94%,R291*S291*T291*F!$B$94,IF(U291=95%,R291*S291*T291*F!$B$95,IF(U291=96%,R291*S291*T291*F!$B$96,IF(U291=97%,R291*S291*T291*F!$B$97,IF(U291=98%,R291*S291*T291*F!$B$98,IF(U291=99%,R291*S291*T291*F!$B$99,IF(U291&gt;99%,R291*S291*T291*F!$B$100)))))))))))))))))))))))))))))))))))))))))))))))))))))))))*IF(ISNUMBER(E291),E291,1)*IF(ISNUMBER(D291),D291,1)</f>
        <v>0</v>
      </c>
      <c r="AA291" s="8">
        <f>G291*H291+K291*L291+O291*P291+S291*T291</f>
        <v>0</v>
      </c>
      <c r="AB291" s="129">
        <f>(H291*(IF(I291&lt;45%,0.5,IF(I291&lt;55%,0.8,IF(I291&lt;65%,0.9,IF(I291&lt;75%,1,IF(I291&lt;85%,1.1,1.2))))))+L291*(IF(M291&lt;45%,0.5,IF(M291&lt;55%,0.8,IF(M291&lt;65%,0.9,IF(M291&lt;75%,1,IF(M291&lt;85%,1.1,1.2))))))+P291*(IF(Q291&lt;45%,0.5,IF(Q291&lt;55%,0.8,IF(Q291&lt;65%,0.9,IF(Q291&lt;75%,1,IF(Q291&lt;85%,1.1,1.2))))))+T291*(IF(U291&lt;45%,0.5,IF(U291&lt;55%,0.8,IF(U291&lt;65%,0.9,IF(U291&lt;75%,1,IF(U291&lt;85%,1.1,1.2)))))))*IF(D291&gt;=0.8,6,IF(D291&lt;=0.4,1.5,3))</f>
        <v>0</v>
      </c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</row>
    <row r="292" spans="1:62" x14ac:dyDescent="0.25">
      <c r="A292" s="1125"/>
      <c r="B292" s="76"/>
      <c r="C292" s="77"/>
      <c r="D292" s="134">
        <f>ROUND(IFERROR((D287*(G287*H287+K287*L287+O287*P287+S287*T287)+D288*(G288*H288+K288*L288+O288*P288+S288*T288)+D289*(G289*H289+K289*L289+O289*P289+S289*T289)+D290*(G290*H290+K290*L290+O290*P290+S290*T290)+D291*(G291*H291+K291*L291+O291*P291+S291*T291))/((G287*H287+K287*L287+O287*P287+S287*T287)+(G288*H288+K288*L288+O288*P288+S288*T288)+(G289*H289+K289*L289+O289*P289+S289*T289)+(G290*H290+K290*L290+O290*P290+S290*T290)+(G291*H291+K291*L291+O291*P291+S291*T291)),0),3)</f>
        <v>0</v>
      </c>
      <c r="E292" s="83"/>
      <c r="F292" s="79" t="str">
        <f t="shared" ref="F292" si="645">IF(I292&lt;&gt;0,(IFERROR(IF($Y292&gt;15,MROUND($Y292*I292,0.5),MROUND($Y292*I292,0.1)),)),"")</f>
        <v/>
      </c>
      <c r="G292" s="94"/>
      <c r="H292" s="94"/>
      <c r="I292" s="70"/>
      <c r="J292" s="79" t="str">
        <f t="shared" ref="J292" si="646">IF(M292&lt;&gt;0,(IFERROR(IF($Y292&gt;15,MROUND($Y292*M292,0.5),MROUND($Y292*M292,0.1)),)),"")</f>
        <v/>
      </c>
      <c r="K292" s="94"/>
      <c r="L292" s="94"/>
      <c r="M292" s="71"/>
      <c r="N292" s="79" t="str">
        <f t="shared" ref="N292" si="647">IF(Q292&lt;&gt;0,(IFERROR(IF($Y292&gt;15,MROUND($Y292*Q292,0.5),MROUND($Y292*Q292,0.1)),)),"")</f>
        <v/>
      </c>
      <c r="O292" s="94"/>
      <c r="P292" s="94"/>
      <c r="Q292" s="70"/>
      <c r="R292" s="79" t="str">
        <f t="shared" ref="R292" si="648">IF(U292&lt;&gt;0,(IFERROR(IF($Y292&gt;15,MROUND($Y292*U292,0.5),MROUND($Y292*U292,0.1)),)),"")</f>
        <v/>
      </c>
      <c r="S292" s="94"/>
      <c r="T292" s="94"/>
      <c r="U292" s="71"/>
      <c r="V292" s="122">
        <f>SUM(V287:V291)</f>
        <v>0</v>
      </c>
      <c r="W292" s="117">
        <f>IFERROR(V292/AA292,0)</f>
        <v>0</v>
      </c>
      <c r="X292" s="118">
        <f>ROUND(IFERROR((D287*(I287*G287*H287+M287*K287*L287+Q287*O287*P287+U287*S287*T287)+D288*(I288*G288*H288+M288*K288*L288+Q288*O288*P288+U288*S288*T288)+D289*(I289*G289*H289+M289*K289*L289+Q289*O289*P289+U289*S289*T289)+D290*(I290*G290*H290+M290*K290*L290+Q290*O290*P290+U290*S290*T290)+D291*(I291*G291*H291+M291*K291*L291+Q291*O291*P291+U291*S291*T291))/(D287*(G287*H287+K287*L287+O287*P287+S287*T287)+D288*(G288*H288+K288*L288+O288*P288+S288*T288)+D289*(G289*H289+K289*L289+O289*P289+S289*T289)+D290*(G290*H290+K290*L290+O290*P290+S290*T290)+D291*(G291*H291+K291*L291+O291*P291+S291*T291)),0),2)</f>
        <v>0</v>
      </c>
      <c r="Y292" s="117"/>
      <c r="Z292" s="117">
        <f>SUM(Z287:Z291)</f>
        <v>0</v>
      </c>
      <c r="AA292" s="117">
        <f>SUM(AA287:AA291)</f>
        <v>0</v>
      </c>
      <c r="AB292" s="119">
        <f>IF(SUM(AB287:AB291)=0,TIME(,0,),TIME(,SUM(AB287:AB291)+30,))</f>
        <v>0</v>
      </c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  <c r="AY292" s="11"/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</row>
    <row r="293" spans="1:62" x14ac:dyDescent="0.25">
      <c r="A293" s="1125"/>
      <c r="B293" s="76" t="str">
        <f t="shared" ref="B293:E293" si="649">IF(B231="","",B231)</f>
        <v/>
      </c>
      <c r="C293" s="77" t="str">
        <f t="shared" si="649"/>
        <v/>
      </c>
      <c r="D293" s="63">
        <f>D231</f>
        <v>0</v>
      </c>
      <c r="E293" s="83" t="str">
        <f t="shared" si="649"/>
        <v/>
      </c>
      <c r="F293" s="81"/>
      <c r="G293" s="96"/>
      <c r="H293" s="96"/>
      <c r="I293" s="82">
        <f t="shared" ref="I293:I297" si="650">IFERROR(ROUND(F293/$Y293,2),)</f>
        <v>0</v>
      </c>
      <c r="J293" s="81"/>
      <c r="K293" s="96"/>
      <c r="L293" s="96"/>
      <c r="M293" s="104">
        <f t="shared" ref="M293:M297" si="651">IFERROR(ROUND(J293/$Y293,2),)</f>
        <v>0</v>
      </c>
      <c r="N293" s="81"/>
      <c r="O293" s="96"/>
      <c r="P293" s="96"/>
      <c r="Q293" s="82">
        <f t="shared" ref="Q293:Q297" si="652">IFERROR(ROUND(N293/$Y293,2),)</f>
        <v>0</v>
      </c>
      <c r="R293" s="81"/>
      <c r="S293" s="96"/>
      <c r="T293" s="96"/>
      <c r="U293" s="104">
        <f t="shared" ref="U293:U297" si="653">IFERROR(ROUND(R293/$Y293,2),)</f>
        <v>0</v>
      </c>
      <c r="V293" s="128">
        <f>(IF(ISNUMBER(F293),F293,1)*G293*H293+IF(ISNUMBER(J293),J293,1)*K293*L293+IF(ISNUMBER(N293),N293,1)*O293*P293+IF(ISNUMBER(R293),R293,1)*S293*T293)*IF(ISNUMBER(E293),E293,1)</f>
        <v>0</v>
      </c>
      <c r="W293" s="44">
        <f>IFERROR((IF(ISNUMBER(F293),F293,1)*G293*H293+IF(ISNUMBER(J293),J293,1)*K293*L293+IF(ISNUMBER(N293),N293,1)*O293*P293+IF(ISNUMBER(R293),R293,1)*S293*T293)*IF(ISNUMBER(E293),E293,1)/(G293*H293+K293*L293+O293*P293+S293*T293),0)</f>
        <v>0</v>
      </c>
      <c r="X293" s="45">
        <f>ROUND(IFERROR((W293/(Y293*IF(ISNUMBER(E293),E293,1))),0),2)</f>
        <v>0</v>
      </c>
      <c r="Y293" s="90" t="str">
        <f t="shared" si="538"/>
        <v/>
      </c>
      <c r="Z293" s="8">
        <f>(IF(I293&lt;30%,0,IF(I293&lt;35%,F293*G293*H293*F!$B$33,IF(I293&lt;40%,F293*G293*H293*F!$B$38,IF(I293&lt;45%,F293*G293*H293*F!$B$43,IF(I293&lt;50%,F293*G293*H293*F!$B$48,IF(I293=50%,F293*G293*H293*F!$B$50,IF(I293=51%,F293*G293*H293*F!$B$51,IF(I293=52%,F293*G293*H293*F!$B$52,IF(I293=53%,F293*G293*H293*F!$B$53,IF(I293=54%,F293*G293*H293*F!$B$54,IF(I293=55%,F293*G293*H293*F!$B$55,IF(I293=56%,F293*G293*H293*F!$B$56,IF(I293=57%,F293*G293*H293*F!$B$57,IF(I293=58%,F293*G293*H293*F!$B$58,IF(I293=59%,F293*G293*H293*F!$B$59,IF(I293=60%,F293*G293*H293*F!$B$60,IF(I293=61%,F293*G293*H293*F!$B$61,IF(I293=62%,F293*G293*H293*F!$B$62,IF(I293=63%,F293*G293*H293*F!$B$63,IF(I293=64%,F293*G293*H293*F!$B$64,IF(I293=65%,F293*G293*H293*F!$B$65,IF(I293=66%,F293*G293*H293*F!$B$66,IF(I293=67%,F293*G293*H293*F!$B$67,IF(I293=68%,F293*G293*H293*F!$B$68,IF(I293=69%,F293*G293*H293*F!$B$69,IF(I293=70%,F293*G293*H293*F!$B$70,IF(I293=71%,F293*G293*H293*F!$B$71,IF(I293=72%,F293*G293*H293*F!$B$72,IF(I293=73%,F293*G293*H293*F!$B$73,IF(I293=74%,F293*G293*H293*F!$B$74,IF(I293=75%,F293*G293*H293*F!$B$75,IF(I293=76%,F293*G293*H293*F!$B$76,IF(I293=77%,F293*G293*H293*F!$B$77,IF(I293=78%,F293*G293*H293*F!$B$78,IF(I293=79%,F293*G293*H293*F!$B$79,IF(I293=80%,F293*G293*H293*F!$B$80,IF(I293=81%,F293*G293*H293*F!$B$81,IF(I293=82%,F293*G293*H293*F!$B$82,IF(I293=83%,F293*G293*H293*F!$B$83,IF(I293=84%,F293*G293*H293*F!$B$84,IF(I293=85%,F293*G293*H293*F!$B$85,IF(I293=86%,F293*G293*H293*F!$B$86,IF(I293=87%,F293*G293*H293*F!$B$87,IF(I293=88%,F293*G293*H293*F!$B$88,IF(I293=89%,F293*G293*H293*F!$B$89,IF(I293=90%,F293*G293*H293*F!$B$90,IF(I293=91%,F293*G293*H293*F!$B$91,IF(I293=92%,F293*G293*H293*F!$B$92,IF(I293=93%,F293*G293*H293*F!$B$93,IF(I293=94%,F293*G293*H293*F!$B$94,IF(I293=95%,F293*G293*H293*F!$B$95,IF(I293=96%,F293*G293*H293*F!$B$96,IF(I293=97%,F293*G293*H293*F!$B$97,IF(I293=98%,F293*G293*H293*F!$B$98,IF(I293=99%,F293*G293*H293*F!$B$99,IF(I293&gt;99%,F293*G293*H293*F!$B$100,))))))))))))))))))))))))))))))))))))))))))))))))))))))))+IF(M293&lt;30%,0,IF(M293&lt;35%,J293*K293*L293*F!$B$33,IF(M293&lt;40%,J293*K293*L293*F!$B$38,IF(M293&lt;45%,J293*K293*L293*F!$B$43,IF(M293&lt;50%,J293*K293*L293*F!$B$48,IF(M293=50%,J293*K293*L293*F!$B$50,IF(M293=51%,J293*K293*L293*F!$B$51,IF(M293=52%,J293*K293*L293*F!$B$52,IF(M293=53%,J293*K293*L293*F!$B$53,IF(M293=54%,J293*K293*L293*F!$B$54,IF(M293=55%,J293*K293*L293*F!$B$55,IF(M293=56%,J293*K293*L293*F!$B$56,IF(M293=57%,J293*K293*L293*F!$B$57,IF(M293=58%,J293*K293*L293*F!$B$58,IF(M293=59%,J293*K293*L293*F!$B$59,IF(M293=60%,J293*K293*L293*F!$B$60,IF(M293=61%,J293*K293*L293*F!$B$61,IF(M293=62%,J293*K293*L293*F!$B$62,IF(M293=63%,J293*K293*L293*F!$B$63,IF(M293=64%,J293*K293*L293*F!$B$64,IF(M293=65%,J293*K293*L293*F!$B$65,IF(M293=66%,J293*K293*L293*F!$B$66,IF(M293=67%,J293*K293*L293*F!$B$67,IF(M293=68%,J293*K293*L293*F!$B$68,IF(M293=69%,J293*K293*L293*F!$B$69,IF(M293=70%,J293*K293*L293*F!$B$70,IF(M293=71%,J293*K293*L293*F!$B$71,IF(M293=72%,J293*K293*L293*F!$B$72,IF(M293=73%,J293*K293*L293*F!$B$73,IF(M293=74%,J293*K293*L293*F!$B$74,IF(M293=75%,J293*K293*L293*F!$B$75,IF(M293=76%,J293*K293*L293*F!$B$76,IF(M293=77%,J293*K293*L293*F!$B$77,IF(M293=78%,J293*K293*L293*F!$B$78,IF(M293=79%,J293*K293*L293*F!$B$79,IF(M293=80%,J293*K293*L293*F!$B$80,IF(M293=81%,J293*K293*L293*F!$B$81,IF(M293=82%,J293*K293*L293*F!$B$82,IF(M293=83%,J293*K293*L293*F!$B$83,IF(M293=84%,J293*K293*L293*F!$B$84,IF(M293=85%,J293*K293*L293*F!$B$85,IF(M293=86%,J293*K293*L293*F!$B$86,IF(M293=87%,J293*K293*L293*F!$B$87,IF(M293=88%,J293*K293*L293*F!$B$88,IF(M293=89%,J293*K293*L293*F!$B$89,IF(M293=90%,J293*K293*L293*F!$B$90,IF(M293=91%,J293*K293*L293*F!$B$91,IF(M293=92%,J293*K293*L293*F!$B$92,IF(M293=93%,J293*K293*L293*F!$B$93,IF(M293=94%,J293*K293*L293*F!$B$94,IF(M293=95%,J293*K293*L293*F!$B$95,IF(M293=96%,J293*K293*L293*F!$B$96,IF(M293=97%,J293*K293*L293*F!$B$97,IF(M293=98%,J293*K293*L293*F!$B$98,IF(M293=99%,J293*K293*L293*F!$B$99,IF(M293&gt;99%,J293*K293*L293*F!$B$100,))))))))))))))))))))))))))))))))))))))))))))))))))))))))+IF(Q293&lt;30%,0,IF(Q293&lt;35%,N293*O293*P293*F!$B$33,IF(Q293&lt;40%,N293*O293*P293*F!$B$38,IF(Q293&lt;45%,N293*O293*P293*F!$B$43,IF(Q293&lt;50%,N293*O293*P293*F!$B$48,IF(Q293=50%,N293*O293*P293*F!$B$50,IF(Q293=51%,N293*O293*P293*F!$B$51,IF(Q293=52%,N293*O293*P293*F!$B$52,IF(Q293=53%,N293*O293*P293*F!$B$53,IF(Q293=54%,N293*O293*P293*F!$B$54,IF(Q293=55%,N293*O293*P293*F!$B$55,IF(Q293=56%,N293*O293*P293*F!$B$56,IF(Q293=57%,N293*O293*P293*F!$B$57,IF(Q293=58%,N293*O293*P293*F!$B$58,IF(Q293=59%,N293*O293*P293*F!$B$59,IF(Q293=60%,N293*O293*P293*F!$B$60,IF(Q293=61%,N293*O293*P293*F!$B$61,IF(Q293=62%,N293*O293*P293*F!$B$62,IF(Q293=63%,N293*O293*P293*F!$B$63,IF(Q293=64%,N293*O293*P293*F!$B$64,IF(Q293=65%,N293*O293*P293*F!$B$65,IF(Q293=66%,N293*O293*P293*F!$B$66,IF(Q293=67%,N293*O293*P293*F!$B$67,IF(Q293=68%,N293*O293*P293*F!$B$68,IF(Q293=69%,N293*O293*P293*F!$B$69,IF(Q293=70%,N293*O293*P293*F!$B$70,IF(Q293=71%,N293*O293*P293*F!$B$71,IF(Q293=72%,N293*O293*P293*F!$B$72,IF(Q293=73%,N293*O293*P293*F!$B$73,IF(Q293=74%,N293*O293*P293*F!$B$74,IF(Q293=75%,N293*O293*P293*F!$B$75,IF(Q293=76%,N293*O293*P293*F!$B$76,IF(Q293=77%,N293*O293*P293*F!$B$77,IF(Q293=78%,N293*O293*P293*F!$B$78,IF(Q293=79%,N293*O293*P293*F!$B$79,IF(Q293=80%,N293*O293*P293*F!$B$80,IF(Q293=81%,N293*O293*P293*F!$B$81,IF(Q293=82%,N293*O293*P293*F!$B$82,IF(Q293=83%,N293*O293*P293*F!$B$83,IF(Q293=84%,N293*O293*P293*F!$B$84,IF(Q293=85%,N293*O293*P293*F!$B$85,IF(Q293=86%,N293*O293*P293*F!$B$86,IF(Q293=87%,N293*O293*P293*F!$B$87,IF(Q293=88%,N293*O293*P293*F!$B$88,IF(Q293=89%,N293*O293*P293*F!$B$89,IF(Q293=90%,N293*O293*P293*F!$B$90,IF(Q293=91%,N293*O293*P293*F!$B$91,IF(Q293=92%,N293*O293*P293*F!$B$92,IF(Q293=93%,N293*O293*P293*F!$B$93,IF(Q293=94%,N293*O293*P293*F!$B$94,IF(Q293=95%,N293*O293*P293*F!$B$95,IF(Q293=96%,N293*O293*P293*F!$B$96,IF(Q293=97%,N293*O293*P293*F!$B$97,IF(Q293=98%,N293*O293*P293*F!$B$98,IF(Q293=99%,N293*O293*P293*F!$B$99,IF(Q293&gt;99%,N293*O293*P293*F!$B$100,))))))))))))))))))))))))))))))))))))))))))))))))))))))))+IF(U293&lt;30%,0,IF(U293&lt;35%,R293*S293*T293*F!$B$33,IF(U293&lt;40%,R293*S293*T293*F!$B$38,IF(U293&lt;45%,R293*S293*T293*F!$B$43,IF(U293&lt;50%,R293*S293*T293*F!$B$48,IF(U293=50%,R293*S293*T293*F!$B$50,IF(U293=51%,R293*S293*T293*F!$B$51,IF(U293=52%,R293*S293*T293*F!$B$52,IF(U293=53%,R293*S293*T293*F!$B$53,IF(U293=54%,R293*S293*T293*F!$B$54,IF(U293=55%,R293*S293*T293*F!$B$55,IF(U293=56%,R293*S293*T293*F!$B$56,IF(U293=57%,R293*S293*T293*F!$B$57,IF(U293=58%,R293*S293*T293*F!$B$58,IF(U293=59%,R293*S293*T293*F!$B$59,IF(U293=60%,R293*S293*T293*F!$B$60,IF(U293=61%,R293*S293*T293*F!$B$61,IF(U293=62%,R293*S293*T293*F!$B$62,IF(U293=63%,R293*S293*T293*F!$B$63,IF(U293=64%,R293*S293*T293*F!$B$64,IF(U293=65%,R293*S293*T293*F!$B$65,IF(U293=66%,R293*S293*T293*F!$B$66,IF(U293=67%,R293*S293*T293*F!$B$67,IF(U293=68%,R293*S293*T293*F!$B$68,IF(U293=69%,R293*S293*T293*F!$B$69,IF(U293=70%,R293*S293*T293*F!$B$70,IF(U293=71%,R293*S293*T293*F!$B$71,IF(U293=72%,R293*S293*T293*F!$B$72,IF(U293=73%,R293*S293*T293*F!$B$73,IF(U293=74%,R293*S293*T293*F!$B$74,IF(U293=75%,R293*S293*T293*F!$B$75,IF(U293=76%,R293*S293*T293*F!$B$76,IF(U293=77%,R293*S293*T293*F!$B$77,IF(U293=78%,R293*S293*T293*F!$B$78,IF(U293=79%,R293*S293*T293*F!$B$79,IF(U293=80%,R293*S293*T293*F!$B$80,IF(U293=81%,R293*S293*T293*F!$B$81,IF(U293=82%,R293*S293*T293*F!$B$82,IF(U293=83%,R293*S293*T293*F!$B$83,IF(U293=84%,R293*S293*T293*F!$B$84,IF(U293=85%,R293*S293*T293*F!$B$85,IF(U293=86%,R293*S293*T293*F!$B$86,IF(U293=87%,R293*S293*T293*F!$B$87,IF(U293=88%,R293*S293*T293*F!$B$88,IF(U293=89%,R293*S293*T293*F!$B$89,IF(U293=90%,R293*S293*T293*F!$B$90,IF(U293=91%,R293*S293*T293*F!$B$91,IF(U293=92%,R293*S293*T293*F!$B$92,IF(U293=93%,R293*S293*T293*F!$B$93,IF(U293=94%,R293*S293*T293*F!$B$94,IF(U293=95%,R293*S293*T293*F!$B$95,IF(U293=96%,R293*S293*T293*F!$B$96,IF(U293=97%,R293*S293*T293*F!$B$97,IF(U293=98%,R293*S293*T293*F!$B$98,IF(U293=99%,R293*S293*T293*F!$B$99,IF(U293&gt;99%,R293*S293*T293*F!$B$100)))))))))))))))))))))))))))))))))))))))))))))))))))))))))*IF(ISNUMBER(E293),E293,1)*IF(ISNUMBER(D293),D293,1)</f>
        <v>0</v>
      </c>
      <c r="AA293" s="8">
        <f>G293*H293+K293*L293+O293*P293+S293*T293</f>
        <v>0</v>
      </c>
      <c r="AB293" s="129">
        <f>(H293*(IF(I293&lt;45%,0.5,IF(I293&lt;55%,0.8,IF(I293&lt;65%,0.9,IF(I293&lt;75%,1,IF(I293&lt;85%,1.1,1.2))))))+L293*(IF(M293&lt;45%,0.5,IF(M293&lt;55%,0.8,IF(M293&lt;65%,0.9,IF(M293&lt;75%,1,IF(M293&lt;85%,1.1,1.2))))))+P293*(IF(Q293&lt;45%,0.5,IF(Q293&lt;55%,0.8,IF(Q293&lt;65%,0.9,IF(Q293&lt;75%,1,IF(Q293&lt;85%,1.1,1.2))))))+T293*(IF(U293&lt;45%,0.5,IF(U293&lt;55%,0.8,IF(U293&lt;65%,0.9,IF(U293&lt;75%,1,IF(U293&lt;85%,1.1,1.2)))))))*IF(D293&gt;=0.8,6,IF(D293&lt;=0.4,1.5,3))</f>
        <v>0</v>
      </c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  <c r="AY293" s="11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</row>
    <row r="294" spans="1:62" x14ac:dyDescent="0.25">
      <c r="A294" s="1125"/>
      <c r="B294" s="76" t="str">
        <f t="shared" ref="B294:E294" si="654">IF(B232="","",B232)</f>
        <v/>
      </c>
      <c r="C294" s="77" t="str">
        <f t="shared" si="654"/>
        <v/>
      </c>
      <c r="D294" s="63">
        <f t="shared" ref="D294:D297" si="655">D232</f>
        <v>0</v>
      </c>
      <c r="E294" s="83" t="str">
        <f t="shared" si="654"/>
        <v/>
      </c>
      <c r="F294" s="79"/>
      <c r="G294" s="94"/>
      <c r="H294" s="94"/>
      <c r="I294" s="70">
        <f t="shared" si="650"/>
        <v>0</v>
      </c>
      <c r="J294" s="79"/>
      <c r="K294" s="94"/>
      <c r="L294" s="94"/>
      <c r="M294" s="71">
        <f t="shared" si="651"/>
        <v>0</v>
      </c>
      <c r="N294" s="79"/>
      <c r="O294" s="94"/>
      <c r="P294" s="94"/>
      <c r="Q294" s="70">
        <f t="shared" si="652"/>
        <v>0</v>
      </c>
      <c r="R294" s="79"/>
      <c r="S294" s="94"/>
      <c r="T294" s="94"/>
      <c r="U294" s="71">
        <f t="shared" si="653"/>
        <v>0</v>
      </c>
      <c r="V294" s="125">
        <f t="shared" ref="V294:V297" si="656">(IF(ISNUMBER(F294),F294,1)*G294*H294+IF(ISNUMBER(J294),J294,1)*K294*L294+IF(ISNUMBER(N294),N294,1)*O294*P294+IF(ISNUMBER(R294),R294,1)*S294*T294)*IF(ISNUMBER(E294),E294,1)</f>
        <v>0</v>
      </c>
      <c r="W294" s="43">
        <f t="shared" ref="W294:W297" si="657">IFERROR((IF(ISNUMBER(F294),F294,1)*G294*H294+IF(ISNUMBER(J294),J294,1)*K294*L294+IF(ISNUMBER(N294),N294,1)*O294*P294+IF(ISNUMBER(R294),R294,1)*S294*T294)*IF(ISNUMBER(E294),E294,1)/(G294*H294+K294*L294+O294*P294+S294*T294),0)</f>
        <v>0</v>
      </c>
      <c r="X294" s="36">
        <f t="shared" ref="X294:X295" si="658">ROUND(IFERROR((W294/(Y294*IF(ISNUMBER(E294),E294,1))),0),2)</f>
        <v>0</v>
      </c>
      <c r="Y294" s="90" t="str">
        <f t="shared" si="538"/>
        <v/>
      </c>
      <c r="Z294" s="6">
        <f>(IF(I294&lt;30%,0,IF(I294&lt;35%,F294*G294*H294*F!$B$33,IF(I294&lt;40%,F294*G294*H294*F!$B$38,IF(I294&lt;45%,F294*G294*H294*F!$B$43,IF(I294&lt;50%,F294*G294*H294*F!$B$48,IF(I294=50%,F294*G294*H294*F!$B$50,IF(I294=51%,F294*G294*H294*F!$B$51,IF(I294=52%,F294*G294*H294*F!$B$52,IF(I294=53%,F294*G294*H294*F!$B$53,IF(I294=54%,F294*G294*H294*F!$B$54,IF(I294=55%,F294*G294*H294*F!$B$55,IF(I294=56%,F294*G294*H294*F!$B$56,IF(I294=57%,F294*G294*H294*F!$B$57,IF(I294=58%,F294*G294*H294*F!$B$58,IF(I294=59%,F294*G294*H294*F!$B$59,IF(I294=60%,F294*G294*H294*F!$B$60,IF(I294=61%,F294*G294*H294*F!$B$61,IF(I294=62%,F294*G294*H294*F!$B$62,IF(I294=63%,F294*G294*H294*F!$B$63,IF(I294=64%,F294*G294*H294*F!$B$64,IF(I294=65%,F294*G294*H294*F!$B$65,IF(I294=66%,F294*G294*H294*F!$B$66,IF(I294=67%,F294*G294*H294*F!$B$67,IF(I294=68%,F294*G294*H294*F!$B$68,IF(I294=69%,F294*G294*H294*F!$B$69,IF(I294=70%,F294*G294*H294*F!$B$70,IF(I294=71%,F294*G294*H294*F!$B$71,IF(I294=72%,F294*G294*H294*F!$B$72,IF(I294=73%,F294*G294*H294*F!$B$73,IF(I294=74%,F294*G294*H294*F!$B$74,IF(I294=75%,F294*G294*H294*F!$B$75,IF(I294=76%,F294*G294*H294*F!$B$76,IF(I294=77%,F294*G294*H294*F!$B$77,IF(I294=78%,F294*G294*H294*F!$B$78,IF(I294=79%,F294*G294*H294*F!$B$79,IF(I294=80%,F294*G294*H294*F!$B$80,IF(I294=81%,F294*G294*H294*F!$B$81,IF(I294=82%,F294*G294*H294*F!$B$82,IF(I294=83%,F294*G294*H294*F!$B$83,IF(I294=84%,F294*G294*H294*F!$B$84,IF(I294=85%,F294*G294*H294*F!$B$85,IF(I294=86%,F294*G294*H294*F!$B$86,IF(I294=87%,F294*G294*H294*F!$B$87,IF(I294=88%,F294*G294*H294*F!$B$88,IF(I294=89%,F294*G294*H294*F!$B$89,IF(I294=90%,F294*G294*H294*F!$B$90,IF(I294=91%,F294*G294*H294*F!$B$91,IF(I294=92%,F294*G294*H294*F!$B$92,IF(I294=93%,F294*G294*H294*F!$B$93,IF(I294=94%,F294*G294*H294*F!$B$94,IF(I294=95%,F294*G294*H294*F!$B$95,IF(I294=96%,F294*G294*H294*F!$B$96,IF(I294=97%,F294*G294*H294*F!$B$97,IF(I294=98%,F294*G294*H294*F!$B$98,IF(I294=99%,F294*G294*H294*F!$B$99,IF(I294&gt;99%,F294*G294*H294*F!$B$100,))))))))))))))))))))))))))))))))))))))))))))))))))))))))+IF(M294&lt;30%,0,IF(M294&lt;35%,J294*K294*L294*F!$B$33,IF(M294&lt;40%,J294*K294*L294*F!$B$38,IF(M294&lt;45%,J294*K294*L294*F!$B$43,IF(M294&lt;50%,J294*K294*L294*F!$B$48,IF(M294=50%,J294*K294*L294*F!$B$50,IF(M294=51%,J294*K294*L294*F!$B$51,IF(M294=52%,J294*K294*L294*F!$B$52,IF(M294=53%,J294*K294*L294*F!$B$53,IF(M294=54%,J294*K294*L294*F!$B$54,IF(M294=55%,J294*K294*L294*F!$B$55,IF(M294=56%,J294*K294*L294*F!$B$56,IF(M294=57%,J294*K294*L294*F!$B$57,IF(M294=58%,J294*K294*L294*F!$B$58,IF(M294=59%,J294*K294*L294*F!$B$59,IF(M294=60%,J294*K294*L294*F!$B$60,IF(M294=61%,J294*K294*L294*F!$B$61,IF(M294=62%,J294*K294*L294*F!$B$62,IF(M294=63%,J294*K294*L294*F!$B$63,IF(M294=64%,J294*K294*L294*F!$B$64,IF(M294=65%,J294*K294*L294*F!$B$65,IF(M294=66%,J294*K294*L294*F!$B$66,IF(M294=67%,J294*K294*L294*F!$B$67,IF(M294=68%,J294*K294*L294*F!$B$68,IF(M294=69%,J294*K294*L294*F!$B$69,IF(M294=70%,J294*K294*L294*F!$B$70,IF(M294=71%,J294*K294*L294*F!$B$71,IF(M294=72%,J294*K294*L294*F!$B$72,IF(M294=73%,J294*K294*L294*F!$B$73,IF(M294=74%,J294*K294*L294*F!$B$74,IF(M294=75%,J294*K294*L294*F!$B$75,IF(M294=76%,J294*K294*L294*F!$B$76,IF(M294=77%,J294*K294*L294*F!$B$77,IF(M294=78%,J294*K294*L294*F!$B$78,IF(M294=79%,J294*K294*L294*F!$B$79,IF(M294=80%,J294*K294*L294*F!$B$80,IF(M294=81%,J294*K294*L294*F!$B$81,IF(M294=82%,J294*K294*L294*F!$B$82,IF(M294=83%,J294*K294*L294*F!$B$83,IF(M294=84%,J294*K294*L294*F!$B$84,IF(M294=85%,J294*K294*L294*F!$B$85,IF(M294=86%,J294*K294*L294*F!$B$86,IF(M294=87%,J294*K294*L294*F!$B$87,IF(M294=88%,J294*K294*L294*F!$B$88,IF(M294=89%,J294*K294*L294*F!$B$89,IF(M294=90%,J294*K294*L294*F!$B$90,IF(M294=91%,J294*K294*L294*F!$B$91,IF(M294=92%,J294*K294*L294*F!$B$92,IF(M294=93%,J294*K294*L294*F!$B$93,IF(M294=94%,J294*K294*L294*F!$B$94,IF(M294=95%,J294*K294*L294*F!$B$95,IF(M294=96%,J294*K294*L294*F!$B$96,IF(M294=97%,J294*K294*L294*F!$B$97,IF(M294=98%,J294*K294*L294*F!$B$98,IF(M294=99%,J294*K294*L294*F!$B$99,IF(M294&gt;99%,J294*K294*L294*F!$B$100,))))))))))))))))))))))))))))))))))))))))))))))))))))))))+IF(Q294&lt;30%,0,IF(Q294&lt;35%,N294*O294*P294*F!$B$33,IF(Q294&lt;40%,N294*O294*P294*F!$B$38,IF(Q294&lt;45%,N294*O294*P294*F!$B$43,IF(Q294&lt;50%,N294*O294*P294*F!$B$48,IF(Q294=50%,N294*O294*P294*F!$B$50,IF(Q294=51%,N294*O294*P294*F!$B$51,IF(Q294=52%,N294*O294*P294*F!$B$52,IF(Q294=53%,N294*O294*P294*F!$B$53,IF(Q294=54%,N294*O294*P294*F!$B$54,IF(Q294=55%,N294*O294*P294*F!$B$55,IF(Q294=56%,N294*O294*P294*F!$B$56,IF(Q294=57%,N294*O294*P294*F!$B$57,IF(Q294=58%,N294*O294*P294*F!$B$58,IF(Q294=59%,N294*O294*P294*F!$B$59,IF(Q294=60%,N294*O294*P294*F!$B$60,IF(Q294=61%,N294*O294*P294*F!$B$61,IF(Q294=62%,N294*O294*P294*F!$B$62,IF(Q294=63%,N294*O294*P294*F!$B$63,IF(Q294=64%,N294*O294*P294*F!$B$64,IF(Q294=65%,N294*O294*P294*F!$B$65,IF(Q294=66%,N294*O294*P294*F!$B$66,IF(Q294=67%,N294*O294*P294*F!$B$67,IF(Q294=68%,N294*O294*P294*F!$B$68,IF(Q294=69%,N294*O294*P294*F!$B$69,IF(Q294=70%,N294*O294*P294*F!$B$70,IF(Q294=71%,N294*O294*P294*F!$B$71,IF(Q294=72%,N294*O294*P294*F!$B$72,IF(Q294=73%,N294*O294*P294*F!$B$73,IF(Q294=74%,N294*O294*P294*F!$B$74,IF(Q294=75%,N294*O294*P294*F!$B$75,IF(Q294=76%,N294*O294*P294*F!$B$76,IF(Q294=77%,N294*O294*P294*F!$B$77,IF(Q294=78%,N294*O294*P294*F!$B$78,IF(Q294=79%,N294*O294*P294*F!$B$79,IF(Q294=80%,N294*O294*P294*F!$B$80,IF(Q294=81%,N294*O294*P294*F!$B$81,IF(Q294=82%,N294*O294*P294*F!$B$82,IF(Q294=83%,N294*O294*P294*F!$B$83,IF(Q294=84%,N294*O294*P294*F!$B$84,IF(Q294=85%,N294*O294*P294*F!$B$85,IF(Q294=86%,N294*O294*P294*F!$B$86,IF(Q294=87%,N294*O294*P294*F!$B$87,IF(Q294=88%,N294*O294*P294*F!$B$88,IF(Q294=89%,N294*O294*P294*F!$B$89,IF(Q294=90%,N294*O294*P294*F!$B$90,IF(Q294=91%,N294*O294*P294*F!$B$91,IF(Q294=92%,N294*O294*P294*F!$B$92,IF(Q294=93%,N294*O294*P294*F!$B$93,IF(Q294=94%,N294*O294*P294*F!$B$94,IF(Q294=95%,N294*O294*P294*F!$B$95,IF(Q294=96%,N294*O294*P294*F!$B$96,IF(Q294=97%,N294*O294*P294*F!$B$97,IF(Q294=98%,N294*O294*P294*F!$B$98,IF(Q294=99%,N294*O294*P294*F!$B$99,IF(Q294&gt;99%,N294*O294*P294*F!$B$100,))))))))))))))))))))))))))))))))))))))))))))))))))))))))+IF(U294&lt;30%,0,IF(U294&lt;35%,R294*S294*T294*F!$B$33,IF(U294&lt;40%,R294*S294*T294*F!$B$38,IF(U294&lt;45%,R294*S294*T294*F!$B$43,IF(U294&lt;50%,R294*S294*T294*F!$B$48,IF(U294=50%,R294*S294*T294*F!$B$50,IF(U294=51%,R294*S294*T294*F!$B$51,IF(U294=52%,R294*S294*T294*F!$B$52,IF(U294=53%,R294*S294*T294*F!$B$53,IF(U294=54%,R294*S294*T294*F!$B$54,IF(U294=55%,R294*S294*T294*F!$B$55,IF(U294=56%,R294*S294*T294*F!$B$56,IF(U294=57%,R294*S294*T294*F!$B$57,IF(U294=58%,R294*S294*T294*F!$B$58,IF(U294=59%,R294*S294*T294*F!$B$59,IF(U294=60%,R294*S294*T294*F!$B$60,IF(U294=61%,R294*S294*T294*F!$B$61,IF(U294=62%,R294*S294*T294*F!$B$62,IF(U294=63%,R294*S294*T294*F!$B$63,IF(U294=64%,R294*S294*T294*F!$B$64,IF(U294=65%,R294*S294*T294*F!$B$65,IF(U294=66%,R294*S294*T294*F!$B$66,IF(U294=67%,R294*S294*T294*F!$B$67,IF(U294=68%,R294*S294*T294*F!$B$68,IF(U294=69%,R294*S294*T294*F!$B$69,IF(U294=70%,R294*S294*T294*F!$B$70,IF(U294=71%,R294*S294*T294*F!$B$71,IF(U294=72%,R294*S294*T294*F!$B$72,IF(U294=73%,R294*S294*T294*F!$B$73,IF(U294=74%,R294*S294*T294*F!$B$74,IF(U294=75%,R294*S294*T294*F!$B$75,IF(U294=76%,R294*S294*T294*F!$B$76,IF(U294=77%,R294*S294*T294*F!$B$77,IF(U294=78%,R294*S294*T294*F!$B$78,IF(U294=79%,R294*S294*T294*F!$B$79,IF(U294=80%,R294*S294*T294*F!$B$80,IF(U294=81%,R294*S294*T294*F!$B$81,IF(U294=82%,R294*S294*T294*F!$B$82,IF(U294=83%,R294*S294*T294*F!$B$83,IF(U294=84%,R294*S294*T294*F!$B$84,IF(U294=85%,R294*S294*T294*F!$B$85,IF(U294=86%,R294*S294*T294*F!$B$86,IF(U294=87%,R294*S294*T294*F!$B$87,IF(U294=88%,R294*S294*T294*F!$B$88,IF(U294=89%,R294*S294*T294*F!$B$89,IF(U294=90%,R294*S294*T294*F!$B$90,IF(U294=91%,R294*S294*T294*F!$B$91,IF(U294=92%,R294*S294*T294*F!$B$92,IF(U294=93%,R294*S294*T294*F!$B$93,IF(U294=94%,R294*S294*T294*F!$B$94,IF(U294=95%,R294*S294*T294*F!$B$95,IF(U294=96%,R294*S294*T294*F!$B$96,IF(U294=97%,R294*S294*T294*F!$B$97,IF(U294=98%,R294*S294*T294*F!$B$98,IF(U294=99%,R294*S294*T294*F!$B$99,IF(U294&gt;99%,R294*S294*T294*F!$B$100)))))))))))))))))))))))))))))))))))))))))))))))))))))))))*IF(ISNUMBER(E294),E294,1)*IF(ISNUMBER(D294),D294,1)</f>
        <v>0</v>
      </c>
      <c r="AA294" s="6">
        <f>G294*H294+K294*L294+O294*P294+S294*T294</f>
        <v>0</v>
      </c>
      <c r="AB294" s="115">
        <f>(H294*(IF(I294&lt;45%,0.5,IF(I294&lt;55%,0.8,IF(I294&lt;65%,0.9,IF(I294&lt;75%,1,IF(I294&lt;85%,1.1,1.2))))))+L294*(IF(M294&lt;45%,0.5,IF(M294&lt;55%,0.8,IF(M294&lt;65%,0.9,IF(M294&lt;75%,1,IF(M294&lt;85%,1.1,1.2))))))+P294*(IF(Q294&lt;45%,0.5,IF(Q294&lt;55%,0.8,IF(Q294&lt;65%,0.9,IF(Q294&lt;75%,1,IF(Q294&lt;85%,1.1,1.2))))))+T294*(IF(U294&lt;45%,0.5,IF(U294&lt;55%,0.8,IF(U294&lt;65%,0.9,IF(U294&lt;75%,1,IF(U294&lt;85%,1.1,1.2)))))))*IF(D294&gt;=0.8,6,IF(D294&lt;=0.4,1.5,3))</f>
        <v>0</v>
      </c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  <c r="AY294" s="11"/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</row>
    <row r="295" spans="1:62" x14ac:dyDescent="0.25">
      <c r="A295" s="1125"/>
      <c r="B295" s="76" t="str">
        <f t="shared" ref="B295:E295" si="659">IF(B233="","",B233)</f>
        <v/>
      </c>
      <c r="C295" s="77" t="str">
        <f t="shared" si="659"/>
        <v/>
      </c>
      <c r="D295" s="63">
        <f t="shared" si="655"/>
        <v>0</v>
      </c>
      <c r="E295" s="83" t="str">
        <f t="shared" si="659"/>
        <v/>
      </c>
      <c r="F295" s="81"/>
      <c r="G295" s="96"/>
      <c r="H295" s="96"/>
      <c r="I295" s="82">
        <f t="shared" si="650"/>
        <v>0</v>
      </c>
      <c r="J295" s="81"/>
      <c r="K295" s="96"/>
      <c r="L295" s="96"/>
      <c r="M295" s="104">
        <f t="shared" si="651"/>
        <v>0</v>
      </c>
      <c r="N295" s="81"/>
      <c r="O295" s="96"/>
      <c r="P295" s="96"/>
      <c r="Q295" s="82">
        <f t="shared" si="652"/>
        <v>0</v>
      </c>
      <c r="R295" s="81"/>
      <c r="S295" s="96"/>
      <c r="T295" s="96"/>
      <c r="U295" s="104">
        <f t="shared" si="653"/>
        <v>0</v>
      </c>
      <c r="V295" s="128">
        <f t="shared" si="656"/>
        <v>0</v>
      </c>
      <c r="W295" s="44">
        <f t="shared" si="657"/>
        <v>0</v>
      </c>
      <c r="X295" s="45">
        <f t="shared" si="658"/>
        <v>0</v>
      </c>
      <c r="Y295" s="90" t="str">
        <f t="shared" si="538"/>
        <v/>
      </c>
      <c r="Z295" s="8">
        <f>(IF(I295&lt;30%,0,IF(I295&lt;35%,F295*G295*H295*F!$B$33,IF(I295&lt;40%,F295*G295*H295*F!$B$38,IF(I295&lt;45%,F295*G295*H295*F!$B$43,IF(I295&lt;50%,F295*G295*H295*F!$B$48,IF(I295=50%,F295*G295*H295*F!$B$50,IF(I295=51%,F295*G295*H295*F!$B$51,IF(I295=52%,F295*G295*H295*F!$B$52,IF(I295=53%,F295*G295*H295*F!$B$53,IF(I295=54%,F295*G295*H295*F!$B$54,IF(I295=55%,F295*G295*H295*F!$B$55,IF(I295=56%,F295*G295*H295*F!$B$56,IF(I295=57%,F295*G295*H295*F!$B$57,IF(I295=58%,F295*G295*H295*F!$B$58,IF(I295=59%,F295*G295*H295*F!$B$59,IF(I295=60%,F295*G295*H295*F!$B$60,IF(I295=61%,F295*G295*H295*F!$B$61,IF(I295=62%,F295*G295*H295*F!$B$62,IF(I295=63%,F295*G295*H295*F!$B$63,IF(I295=64%,F295*G295*H295*F!$B$64,IF(I295=65%,F295*G295*H295*F!$B$65,IF(I295=66%,F295*G295*H295*F!$B$66,IF(I295=67%,F295*G295*H295*F!$B$67,IF(I295=68%,F295*G295*H295*F!$B$68,IF(I295=69%,F295*G295*H295*F!$B$69,IF(I295=70%,F295*G295*H295*F!$B$70,IF(I295=71%,F295*G295*H295*F!$B$71,IF(I295=72%,F295*G295*H295*F!$B$72,IF(I295=73%,F295*G295*H295*F!$B$73,IF(I295=74%,F295*G295*H295*F!$B$74,IF(I295=75%,F295*G295*H295*F!$B$75,IF(I295=76%,F295*G295*H295*F!$B$76,IF(I295=77%,F295*G295*H295*F!$B$77,IF(I295=78%,F295*G295*H295*F!$B$78,IF(I295=79%,F295*G295*H295*F!$B$79,IF(I295=80%,F295*G295*H295*F!$B$80,IF(I295=81%,F295*G295*H295*F!$B$81,IF(I295=82%,F295*G295*H295*F!$B$82,IF(I295=83%,F295*G295*H295*F!$B$83,IF(I295=84%,F295*G295*H295*F!$B$84,IF(I295=85%,F295*G295*H295*F!$B$85,IF(I295=86%,F295*G295*H295*F!$B$86,IF(I295=87%,F295*G295*H295*F!$B$87,IF(I295=88%,F295*G295*H295*F!$B$88,IF(I295=89%,F295*G295*H295*F!$B$89,IF(I295=90%,F295*G295*H295*F!$B$90,IF(I295=91%,F295*G295*H295*F!$B$91,IF(I295=92%,F295*G295*H295*F!$B$92,IF(I295=93%,F295*G295*H295*F!$B$93,IF(I295=94%,F295*G295*H295*F!$B$94,IF(I295=95%,F295*G295*H295*F!$B$95,IF(I295=96%,F295*G295*H295*F!$B$96,IF(I295=97%,F295*G295*H295*F!$B$97,IF(I295=98%,F295*G295*H295*F!$B$98,IF(I295=99%,F295*G295*H295*F!$B$99,IF(I295&gt;99%,F295*G295*H295*F!$B$100,))))))))))))))))))))))))))))))))))))))))))))))))))))))))+IF(M295&lt;30%,0,IF(M295&lt;35%,J295*K295*L295*F!$B$33,IF(M295&lt;40%,J295*K295*L295*F!$B$38,IF(M295&lt;45%,J295*K295*L295*F!$B$43,IF(M295&lt;50%,J295*K295*L295*F!$B$48,IF(M295=50%,J295*K295*L295*F!$B$50,IF(M295=51%,J295*K295*L295*F!$B$51,IF(M295=52%,J295*K295*L295*F!$B$52,IF(M295=53%,J295*K295*L295*F!$B$53,IF(M295=54%,J295*K295*L295*F!$B$54,IF(M295=55%,J295*K295*L295*F!$B$55,IF(M295=56%,J295*K295*L295*F!$B$56,IF(M295=57%,J295*K295*L295*F!$B$57,IF(M295=58%,J295*K295*L295*F!$B$58,IF(M295=59%,J295*K295*L295*F!$B$59,IF(M295=60%,J295*K295*L295*F!$B$60,IF(M295=61%,J295*K295*L295*F!$B$61,IF(M295=62%,J295*K295*L295*F!$B$62,IF(M295=63%,J295*K295*L295*F!$B$63,IF(M295=64%,J295*K295*L295*F!$B$64,IF(M295=65%,J295*K295*L295*F!$B$65,IF(M295=66%,J295*K295*L295*F!$B$66,IF(M295=67%,J295*K295*L295*F!$B$67,IF(M295=68%,J295*K295*L295*F!$B$68,IF(M295=69%,J295*K295*L295*F!$B$69,IF(M295=70%,J295*K295*L295*F!$B$70,IF(M295=71%,J295*K295*L295*F!$B$71,IF(M295=72%,J295*K295*L295*F!$B$72,IF(M295=73%,J295*K295*L295*F!$B$73,IF(M295=74%,J295*K295*L295*F!$B$74,IF(M295=75%,J295*K295*L295*F!$B$75,IF(M295=76%,J295*K295*L295*F!$B$76,IF(M295=77%,J295*K295*L295*F!$B$77,IF(M295=78%,J295*K295*L295*F!$B$78,IF(M295=79%,J295*K295*L295*F!$B$79,IF(M295=80%,J295*K295*L295*F!$B$80,IF(M295=81%,J295*K295*L295*F!$B$81,IF(M295=82%,J295*K295*L295*F!$B$82,IF(M295=83%,J295*K295*L295*F!$B$83,IF(M295=84%,J295*K295*L295*F!$B$84,IF(M295=85%,J295*K295*L295*F!$B$85,IF(M295=86%,J295*K295*L295*F!$B$86,IF(M295=87%,J295*K295*L295*F!$B$87,IF(M295=88%,J295*K295*L295*F!$B$88,IF(M295=89%,J295*K295*L295*F!$B$89,IF(M295=90%,J295*K295*L295*F!$B$90,IF(M295=91%,J295*K295*L295*F!$B$91,IF(M295=92%,J295*K295*L295*F!$B$92,IF(M295=93%,J295*K295*L295*F!$B$93,IF(M295=94%,J295*K295*L295*F!$B$94,IF(M295=95%,J295*K295*L295*F!$B$95,IF(M295=96%,J295*K295*L295*F!$B$96,IF(M295=97%,J295*K295*L295*F!$B$97,IF(M295=98%,J295*K295*L295*F!$B$98,IF(M295=99%,J295*K295*L295*F!$B$99,IF(M295&gt;99%,J295*K295*L295*F!$B$100,))))))))))))))))))))))))))))))))))))))))))))))))))))))))+IF(Q295&lt;30%,0,IF(Q295&lt;35%,N295*O295*P295*F!$B$33,IF(Q295&lt;40%,N295*O295*P295*F!$B$38,IF(Q295&lt;45%,N295*O295*P295*F!$B$43,IF(Q295&lt;50%,N295*O295*P295*F!$B$48,IF(Q295=50%,N295*O295*P295*F!$B$50,IF(Q295=51%,N295*O295*P295*F!$B$51,IF(Q295=52%,N295*O295*P295*F!$B$52,IF(Q295=53%,N295*O295*P295*F!$B$53,IF(Q295=54%,N295*O295*P295*F!$B$54,IF(Q295=55%,N295*O295*P295*F!$B$55,IF(Q295=56%,N295*O295*P295*F!$B$56,IF(Q295=57%,N295*O295*P295*F!$B$57,IF(Q295=58%,N295*O295*P295*F!$B$58,IF(Q295=59%,N295*O295*P295*F!$B$59,IF(Q295=60%,N295*O295*P295*F!$B$60,IF(Q295=61%,N295*O295*P295*F!$B$61,IF(Q295=62%,N295*O295*P295*F!$B$62,IF(Q295=63%,N295*O295*P295*F!$B$63,IF(Q295=64%,N295*O295*P295*F!$B$64,IF(Q295=65%,N295*O295*P295*F!$B$65,IF(Q295=66%,N295*O295*P295*F!$B$66,IF(Q295=67%,N295*O295*P295*F!$B$67,IF(Q295=68%,N295*O295*P295*F!$B$68,IF(Q295=69%,N295*O295*P295*F!$B$69,IF(Q295=70%,N295*O295*P295*F!$B$70,IF(Q295=71%,N295*O295*P295*F!$B$71,IF(Q295=72%,N295*O295*P295*F!$B$72,IF(Q295=73%,N295*O295*P295*F!$B$73,IF(Q295=74%,N295*O295*P295*F!$B$74,IF(Q295=75%,N295*O295*P295*F!$B$75,IF(Q295=76%,N295*O295*P295*F!$B$76,IF(Q295=77%,N295*O295*P295*F!$B$77,IF(Q295=78%,N295*O295*P295*F!$B$78,IF(Q295=79%,N295*O295*P295*F!$B$79,IF(Q295=80%,N295*O295*P295*F!$B$80,IF(Q295=81%,N295*O295*P295*F!$B$81,IF(Q295=82%,N295*O295*P295*F!$B$82,IF(Q295=83%,N295*O295*P295*F!$B$83,IF(Q295=84%,N295*O295*P295*F!$B$84,IF(Q295=85%,N295*O295*P295*F!$B$85,IF(Q295=86%,N295*O295*P295*F!$B$86,IF(Q295=87%,N295*O295*P295*F!$B$87,IF(Q295=88%,N295*O295*P295*F!$B$88,IF(Q295=89%,N295*O295*P295*F!$B$89,IF(Q295=90%,N295*O295*P295*F!$B$90,IF(Q295=91%,N295*O295*P295*F!$B$91,IF(Q295=92%,N295*O295*P295*F!$B$92,IF(Q295=93%,N295*O295*P295*F!$B$93,IF(Q295=94%,N295*O295*P295*F!$B$94,IF(Q295=95%,N295*O295*P295*F!$B$95,IF(Q295=96%,N295*O295*P295*F!$B$96,IF(Q295=97%,N295*O295*P295*F!$B$97,IF(Q295=98%,N295*O295*P295*F!$B$98,IF(Q295=99%,N295*O295*P295*F!$B$99,IF(Q295&gt;99%,N295*O295*P295*F!$B$100,))))))))))))))))))))))))))))))))))))))))))))))))))))))))+IF(U295&lt;30%,0,IF(U295&lt;35%,R295*S295*T295*F!$B$33,IF(U295&lt;40%,R295*S295*T295*F!$B$38,IF(U295&lt;45%,R295*S295*T295*F!$B$43,IF(U295&lt;50%,R295*S295*T295*F!$B$48,IF(U295=50%,R295*S295*T295*F!$B$50,IF(U295=51%,R295*S295*T295*F!$B$51,IF(U295=52%,R295*S295*T295*F!$B$52,IF(U295=53%,R295*S295*T295*F!$B$53,IF(U295=54%,R295*S295*T295*F!$B$54,IF(U295=55%,R295*S295*T295*F!$B$55,IF(U295=56%,R295*S295*T295*F!$B$56,IF(U295=57%,R295*S295*T295*F!$B$57,IF(U295=58%,R295*S295*T295*F!$B$58,IF(U295=59%,R295*S295*T295*F!$B$59,IF(U295=60%,R295*S295*T295*F!$B$60,IF(U295=61%,R295*S295*T295*F!$B$61,IF(U295=62%,R295*S295*T295*F!$B$62,IF(U295=63%,R295*S295*T295*F!$B$63,IF(U295=64%,R295*S295*T295*F!$B$64,IF(U295=65%,R295*S295*T295*F!$B$65,IF(U295=66%,R295*S295*T295*F!$B$66,IF(U295=67%,R295*S295*T295*F!$B$67,IF(U295=68%,R295*S295*T295*F!$B$68,IF(U295=69%,R295*S295*T295*F!$B$69,IF(U295=70%,R295*S295*T295*F!$B$70,IF(U295=71%,R295*S295*T295*F!$B$71,IF(U295=72%,R295*S295*T295*F!$B$72,IF(U295=73%,R295*S295*T295*F!$B$73,IF(U295=74%,R295*S295*T295*F!$B$74,IF(U295=75%,R295*S295*T295*F!$B$75,IF(U295=76%,R295*S295*T295*F!$B$76,IF(U295=77%,R295*S295*T295*F!$B$77,IF(U295=78%,R295*S295*T295*F!$B$78,IF(U295=79%,R295*S295*T295*F!$B$79,IF(U295=80%,R295*S295*T295*F!$B$80,IF(U295=81%,R295*S295*T295*F!$B$81,IF(U295=82%,R295*S295*T295*F!$B$82,IF(U295=83%,R295*S295*T295*F!$B$83,IF(U295=84%,R295*S295*T295*F!$B$84,IF(U295=85%,R295*S295*T295*F!$B$85,IF(U295=86%,R295*S295*T295*F!$B$86,IF(U295=87%,R295*S295*T295*F!$B$87,IF(U295=88%,R295*S295*T295*F!$B$88,IF(U295=89%,R295*S295*T295*F!$B$89,IF(U295=90%,R295*S295*T295*F!$B$90,IF(U295=91%,R295*S295*T295*F!$B$91,IF(U295=92%,R295*S295*T295*F!$B$92,IF(U295=93%,R295*S295*T295*F!$B$93,IF(U295=94%,R295*S295*T295*F!$B$94,IF(U295=95%,R295*S295*T295*F!$B$95,IF(U295=96%,R295*S295*T295*F!$B$96,IF(U295=97%,R295*S295*T295*F!$B$97,IF(U295=98%,R295*S295*T295*F!$B$98,IF(U295=99%,R295*S295*T295*F!$B$99,IF(U295&gt;99%,R295*S295*T295*F!$B$100)))))))))))))))))))))))))))))))))))))))))))))))))))))))))*IF(ISNUMBER(E295),E295,1)*IF(ISNUMBER(D295),D295,1)</f>
        <v>0</v>
      </c>
      <c r="AA295" s="8">
        <f>G295*H295+K295*L295+O295*P295+S295*T295</f>
        <v>0</v>
      </c>
      <c r="AB295" s="129">
        <f>(H295*(IF(I295&lt;45%,0.5,IF(I295&lt;55%,0.8,IF(I295&lt;65%,0.9,IF(I295&lt;75%,1,IF(I295&lt;85%,1.1,1.2))))))+L295*(IF(M295&lt;45%,0.5,IF(M295&lt;55%,0.8,IF(M295&lt;65%,0.9,IF(M295&lt;75%,1,IF(M295&lt;85%,1.1,1.2))))))+P295*(IF(Q295&lt;45%,0.5,IF(Q295&lt;55%,0.8,IF(Q295&lt;65%,0.9,IF(Q295&lt;75%,1,IF(Q295&lt;85%,1.1,1.2))))))+T295*(IF(U295&lt;45%,0.5,IF(U295&lt;55%,0.8,IF(U295&lt;65%,0.9,IF(U295&lt;75%,1,IF(U295&lt;85%,1.1,1.2)))))))*IF(D295&gt;=0.8,6,IF(D295&lt;=0.4,1.5,3))</f>
        <v>0</v>
      </c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</row>
    <row r="296" spans="1:62" x14ac:dyDescent="0.25">
      <c r="A296" s="1125"/>
      <c r="B296" s="76" t="str">
        <f t="shared" ref="B296:E296" si="660">IF(B234="","",B234)</f>
        <v/>
      </c>
      <c r="C296" s="77" t="str">
        <f t="shared" si="660"/>
        <v/>
      </c>
      <c r="D296" s="63">
        <f t="shared" si="655"/>
        <v>0</v>
      </c>
      <c r="E296" s="83" t="str">
        <f t="shared" si="660"/>
        <v/>
      </c>
      <c r="F296" s="79"/>
      <c r="G296" s="94"/>
      <c r="H296" s="94"/>
      <c r="I296" s="70">
        <f t="shared" si="650"/>
        <v>0</v>
      </c>
      <c r="J296" s="79"/>
      <c r="K296" s="94"/>
      <c r="L296" s="94"/>
      <c r="M296" s="71">
        <f t="shared" si="651"/>
        <v>0</v>
      </c>
      <c r="N296" s="79"/>
      <c r="O296" s="94"/>
      <c r="P296" s="94"/>
      <c r="Q296" s="70">
        <f t="shared" si="652"/>
        <v>0</v>
      </c>
      <c r="R296" s="79"/>
      <c r="S296" s="94"/>
      <c r="T296" s="94"/>
      <c r="U296" s="71">
        <f t="shared" si="653"/>
        <v>0</v>
      </c>
      <c r="V296" s="125">
        <f t="shared" si="656"/>
        <v>0</v>
      </c>
      <c r="W296" s="43">
        <f t="shared" si="657"/>
        <v>0</v>
      </c>
      <c r="X296" s="36">
        <f>ROUND(IFERROR((W296/(Y296*IF(ISNUMBER(E296),E296,1))),0),2)</f>
        <v>0</v>
      </c>
      <c r="Y296" s="90" t="str">
        <f t="shared" si="538"/>
        <v/>
      </c>
      <c r="Z296" s="6">
        <f>(IF(I296&lt;30%,0,IF(I296&lt;35%,F296*G296*H296*F!$B$33,IF(I296&lt;40%,F296*G296*H296*F!$B$38,IF(I296&lt;45%,F296*G296*H296*F!$B$43,IF(I296&lt;50%,F296*G296*H296*F!$B$48,IF(I296=50%,F296*G296*H296*F!$B$50,IF(I296=51%,F296*G296*H296*F!$B$51,IF(I296=52%,F296*G296*H296*F!$B$52,IF(I296=53%,F296*G296*H296*F!$B$53,IF(I296=54%,F296*G296*H296*F!$B$54,IF(I296=55%,F296*G296*H296*F!$B$55,IF(I296=56%,F296*G296*H296*F!$B$56,IF(I296=57%,F296*G296*H296*F!$B$57,IF(I296=58%,F296*G296*H296*F!$B$58,IF(I296=59%,F296*G296*H296*F!$B$59,IF(I296=60%,F296*G296*H296*F!$B$60,IF(I296=61%,F296*G296*H296*F!$B$61,IF(I296=62%,F296*G296*H296*F!$B$62,IF(I296=63%,F296*G296*H296*F!$B$63,IF(I296=64%,F296*G296*H296*F!$B$64,IF(I296=65%,F296*G296*H296*F!$B$65,IF(I296=66%,F296*G296*H296*F!$B$66,IF(I296=67%,F296*G296*H296*F!$B$67,IF(I296=68%,F296*G296*H296*F!$B$68,IF(I296=69%,F296*G296*H296*F!$B$69,IF(I296=70%,F296*G296*H296*F!$B$70,IF(I296=71%,F296*G296*H296*F!$B$71,IF(I296=72%,F296*G296*H296*F!$B$72,IF(I296=73%,F296*G296*H296*F!$B$73,IF(I296=74%,F296*G296*H296*F!$B$74,IF(I296=75%,F296*G296*H296*F!$B$75,IF(I296=76%,F296*G296*H296*F!$B$76,IF(I296=77%,F296*G296*H296*F!$B$77,IF(I296=78%,F296*G296*H296*F!$B$78,IF(I296=79%,F296*G296*H296*F!$B$79,IF(I296=80%,F296*G296*H296*F!$B$80,IF(I296=81%,F296*G296*H296*F!$B$81,IF(I296=82%,F296*G296*H296*F!$B$82,IF(I296=83%,F296*G296*H296*F!$B$83,IF(I296=84%,F296*G296*H296*F!$B$84,IF(I296=85%,F296*G296*H296*F!$B$85,IF(I296=86%,F296*G296*H296*F!$B$86,IF(I296=87%,F296*G296*H296*F!$B$87,IF(I296=88%,F296*G296*H296*F!$B$88,IF(I296=89%,F296*G296*H296*F!$B$89,IF(I296=90%,F296*G296*H296*F!$B$90,IF(I296=91%,F296*G296*H296*F!$B$91,IF(I296=92%,F296*G296*H296*F!$B$92,IF(I296=93%,F296*G296*H296*F!$B$93,IF(I296=94%,F296*G296*H296*F!$B$94,IF(I296=95%,F296*G296*H296*F!$B$95,IF(I296=96%,F296*G296*H296*F!$B$96,IF(I296=97%,F296*G296*H296*F!$B$97,IF(I296=98%,F296*G296*H296*F!$B$98,IF(I296=99%,F296*G296*H296*F!$B$99,IF(I296&gt;99%,F296*G296*H296*F!$B$100,))))))))))))))))))))))))))))))))))))))))))))))))))))))))+IF(M296&lt;30%,0,IF(M296&lt;35%,J296*K296*L296*F!$B$33,IF(M296&lt;40%,J296*K296*L296*F!$B$38,IF(M296&lt;45%,J296*K296*L296*F!$B$43,IF(M296&lt;50%,J296*K296*L296*F!$B$48,IF(M296=50%,J296*K296*L296*F!$B$50,IF(M296=51%,J296*K296*L296*F!$B$51,IF(M296=52%,J296*K296*L296*F!$B$52,IF(M296=53%,J296*K296*L296*F!$B$53,IF(M296=54%,J296*K296*L296*F!$B$54,IF(M296=55%,J296*K296*L296*F!$B$55,IF(M296=56%,J296*K296*L296*F!$B$56,IF(M296=57%,J296*K296*L296*F!$B$57,IF(M296=58%,J296*K296*L296*F!$B$58,IF(M296=59%,J296*K296*L296*F!$B$59,IF(M296=60%,J296*K296*L296*F!$B$60,IF(M296=61%,J296*K296*L296*F!$B$61,IF(M296=62%,J296*K296*L296*F!$B$62,IF(M296=63%,J296*K296*L296*F!$B$63,IF(M296=64%,J296*K296*L296*F!$B$64,IF(M296=65%,J296*K296*L296*F!$B$65,IF(M296=66%,J296*K296*L296*F!$B$66,IF(M296=67%,J296*K296*L296*F!$B$67,IF(M296=68%,J296*K296*L296*F!$B$68,IF(M296=69%,J296*K296*L296*F!$B$69,IF(M296=70%,J296*K296*L296*F!$B$70,IF(M296=71%,J296*K296*L296*F!$B$71,IF(M296=72%,J296*K296*L296*F!$B$72,IF(M296=73%,J296*K296*L296*F!$B$73,IF(M296=74%,J296*K296*L296*F!$B$74,IF(M296=75%,J296*K296*L296*F!$B$75,IF(M296=76%,J296*K296*L296*F!$B$76,IF(M296=77%,J296*K296*L296*F!$B$77,IF(M296=78%,J296*K296*L296*F!$B$78,IF(M296=79%,J296*K296*L296*F!$B$79,IF(M296=80%,J296*K296*L296*F!$B$80,IF(M296=81%,J296*K296*L296*F!$B$81,IF(M296=82%,J296*K296*L296*F!$B$82,IF(M296=83%,J296*K296*L296*F!$B$83,IF(M296=84%,J296*K296*L296*F!$B$84,IF(M296=85%,J296*K296*L296*F!$B$85,IF(M296=86%,J296*K296*L296*F!$B$86,IF(M296=87%,J296*K296*L296*F!$B$87,IF(M296=88%,J296*K296*L296*F!$B$88,IF(M296=89%,J296*K296*L296*F!$B$89,IF(M296=90%,J296*K296*L296*F!$B$90,IF(M296=91%,J296*K296*L296*F!$B$91,IF(M296=92%,J296*K296*L296*F!$B$92,IF(M296=93%,J296*K296*L296*F!$B$93,IF(M296=94%,J296*K296*L296*F!$B$94,IF(M296=95%,J296*K296*L296*F!$B$95,IF(M296=96%,J296*K296*L296*F!$B$96,IF(M296=97%,J296*K296*L296*F!$B$97,IF(M296=98%,J296*K296*L296*F!$B$98,IF(M296=99%,J296*K296*L296*F!$B$99,IF(M296&gt;99%,J296*K296*L296*F!$B$100,))))))))))))))))))))))))))))))))))))))))))))))))))))))))+IF(Q296&lt;30%,0,IF(Q296&lt;35%,N296*O296*P296*F!$B$33,IF(Q296&lt;40%,N296*O296*P296*F!$B$38,IF(Q296&lt;45%,N296*O296*P296*F!$B$43,IF(Q296&lt;50%,N296*O296*P296*F!$B$48,IF(Q296=50%,N296*O296*P296*F!$B$50,IF(Q296=51%,N296*O296*P296*F!$B$51,IF(Q296=52%,N296*O296*P296*F!$B$52,IF(Q296=53%,N296*O296*P296*F!$B$53,IF(Q296=54%,N296*O296*P296*F!$B$54,IF(Q296=55%,N296*O296*P296*F!$B$55,IF(Q296=56%,N296*O296*P296*F!$B$56,IF(Q296=57%,N296*O296*P296*F!$B$57,IF(Q296=58%,N296*O296*P296*F!$B$58,IF(Q296=59%,N296*O296*P296*F!$B$59,IF(Q296=60%,N296*O296*P296*F!$B$60,IF(Q296=61%,N296*O296*P296*F!$B$61,IF(Q296=62%,N296*O296*P296*F!$B$62,IF(Q296=63%,N296*O296*P296*F!$B$63,IF(Q296=64%,N296*O296*P296*F!$B$64,IF(Q296=65%,N296*O296*P296*F!$B$65,IF(Q296=66%,N296*O296*P296*F!$B$66,IF(Q296=67%,N296*O296*P296*F!$B$67,IF(Q296=68%,N296*O296*P296*F!$B$68,IF(Q296=69%,N296*O296*P296*F!$B$69,IF(Q296=70%,N296*O296*P296*F!$B$70,IF(Q296=71%,N296*O296*P296*F!$B$71,IF(Q296=72%,N296*O296*P296*F!$B$72,IF(Q296=73%,N296*O296*P296*F!$B$73,IF(Q296=74%,N296*O296*P296*F!$B$74,IF(Q296=75%,N296*O296*P296*F!$B$75,IF(Q296=76%,N296*O296*P296*F!$B$76,IF(Q296=77%,N296*O296*P296*F!$B$77,IF(Q296=78%,N296*O296*P296*F!$B$78,IF(Q296=79%,N296*O296*P296*F!$B$79,IF(Q296=80%,N296*O296*P296*F!$B$80,IF(Q296=81%,N296*O296*P296*F!$B$81,IF(Q296=82%,N296*O296*P296*F!$B$82,IF(Q296=83%,N296*O296*P296*F!$B$83,IF(Q296=84%,N296*O296*P296*F!$B$84,IF(Q296=85%,N296*O296*P296*F!$B$85,IF(Q296=86%,N296*O296*P296*F!$B$86,IF(Q296=87%,N296*O296*P296*F!$B$87,IF(Q296=88%,N296*O296*P296*F!$B$88,IF(Q296=89%,N296*O296*P296*F!$B$89,IF(Q296=90%,N296*O296*P296*F!$B$90,IF(Q296=91%,N296*O296*P296*F!$B$91,IF(Q296=92%,N296*O296*P296*F!$B$92,IF(Q296=93%,N296*O296*P296*F!$B$93,IF(Q296=94%,N296*O296*P296*F!$B$94,IF(Q296=95%,N296*O296*P296*F!$B$95,IF(Q296=96%,N296*O296*P296*F!$B$96,IF(Q296=97%,N296*O296*P296*F!$B$97,IF(Q296=98%,N296*O296*P296*F!$B$98,IF(Q296=99%,N296*O296*P296*F!$B$99,IF(Q296&gt;99%,N296*O296*P296*F!$B$100,))))))))))))))))))))))))))))))))))))))))))))))))))))))))+IF(U296&lt;30%,0,IF(U296&lt;35%,R296*S296*T296*F!$B$33,IF(U296&lt;40%,R296*S296*T296*F!$B$38,IF(U296&lt;45%,R296*S296*T296*F!$B$43,IF(U296&lt;50%,R296*S296*T296*F!$B$48,IF(U296=50%,R296*S296*T296*F!$B$50,IF(U296=51%,R296*S296*T296*F!$B$51,IF(U296=52%,R296*S296*T296*F!$B$52,IF(U296=53%,R296*S296*T296*F!$B$53,IF(U296=54%,R296*S296*T296*F!$B$54,IF(U296=55%,R296*S296*T296*F!$B$55,IF(U296=56%,R296*S296*T296*F!$B$56,IF(U296=57%,R296*S296*T296*F!$B$57,IF(U296=58%,R296*S296*T296*F!$B$58,IF(U296=59%,R296*S296*T296*F!$B$59,IF(U296=60%,R296*S296*T296*F!$B$60,IF(U296=61%,R296*S296*T296*F!$B$61,IF(U296=62%,R296*S296*T296*F!$B$62,IF(U296=63%,R296*S296*T296*F!$B$63,IF(U296=64%,R296*S296*T296*F!$B$64,IF(U296=65%,R296*S296*T296*F!$B$65,IF(U296=66%,R296*S296*T296*F!$B$66,IF(U296=67%,R296*S296*T296*F!$B$67,IF(U296=68%,R296*S296*T296*F!$B$68,IF(U296=69%,R296*S296*T296*F!$B$69,IF(U296=70%,R296*S296*T296*F!$B$70,IF(U296=71%,R296*S296*T296*F!$B$71,IF(U296=72%,R296*S296*T296*F!$B$72,IF(U296=73%,R296*S296*T296*F!$B$73,IF(U296=74%,R296*S296*T296*F!$B$74,IF(U296=75%,R296*S296*T296*F!$B$75,IF(U296=76%,R296*S296*T296*F!$B$76,IF(U296=77%,R296*S296*T296*F!$B$77,IF(U296=78%,R296*S296*T296*F!$B$78,IF(U296=79%,R296*S296*T296*F!$B$79,IF(U296=80%,R296*S296*T296*F!$B$80,IF(U296=81%,R296*S296*T296*F!$B$81,IF(U296=82%,R296*S296*T296*F!$B$82,IF(U296=83%,R296*S296*T296*F!$B$83,IF(U296=84%,R296*S296*T296*F!$B$84,IF(U296=85%,R296*S296*T296*F!$B$85,IF(U296=86%,R296*S296*T296*F!$B$86,IF(U296=87%,R296*S296*T296*F!$B$87,IF(U296=88%,R296*S296*T296*F!$B$88,IF(U296=89%,R296*S296*T296*F!$B$89,IF(U296=90%,R296*S296*T296*F!$B$90,IF(U296=91%,R296*S296*T296*F!$B$91,IF(U296=92%,R296*S296*T296*F!$B$92,IF(U296=93%,R296*S296*T296*F!$B$93,IF(U296=94%,R296*S296*T296*F!$B$94,IF(U296=95%,R296*S296*T296*F!$B$95,IF(U296=96%,R296*S296*T296*F!$B$96,IF(U296=97%,R296*S296*T296*F!$B$97,IF(U296=98%,R296*S296*T296*F!$B$98,IF(U296=99%,R296*S296*T296*F!$B$99,IF(U296&gt;99%,R296*S296*T296*F!$B$100)))))))))))))))))))))))))))))))))))))))))))))))))))))))))*IF(ISNUMBER(E296),E296,1)*IF(ISNUMBER(D296),D296,1)</f>
        <v>0</v>
      </c>
      <c r="AA296" s="6">
        <f>G296*H296+K296*L296+O296*P296+S296*T296</f>
        <v>0</v>
      </c>
      <c r="AB296" s="115">
        <f>(H296*(IF(I296&lt;45%,0.5,IF(I296&lt;55%,0.8,IF(I296&lt;65%,0.9,IF(I296&lt;75%,1,IF(I296&lt;85%,1.1,1.2))))))+L296*(IF(M296&lt;45%,0.5,IF(M296&lt;55%,0.8,IF(M296&lt;65%,0.9,IF(M296&lt;75%,1,IF(M296&lt;85%,1.1,1.2))))))+P296*(IF(Q296&lt;45%,0.5,IF(Q296&lt;55%,0.8,IF(Q296&lt;65%,0.9,IF(Q296&lt;75%,1,IF(Q296&lt;85%,1.1,1.2))))))+T296*(IF(U296&lt;45%,0.5,IF(U296&lt;55%,0.8,IF(U296&lt;65%,0.9,IF(U296&lt;75%,1,IF(U296&lt;85%,1.1,1.2)))))))*IF(D296&gt;=0.8,6,IF(D296&lt;=0.4,1.5,3))</f>
        <v>0</v>
      </c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</row>
    <row r="297" spans="1:62" x14ac:dyDescent="0.25">
      <c r="A297" s="1125"/>
      <c r="B297" s="76" t="str">
        <f t="shared" ref="B297:E297" si="661">IF(B235="","",B235)</f>
        <v/>
      </c>
      <c r="C297" s="77" t="str">
        <f t="shared" si="661"/>
        <v/>
      </c>
      <c r="D297" s="63">
        <f t="shared" si="655"/>
        <v>0</v>
      </c>
      <c r="E297" s="83" t="str">
        <f t="shared" si="661"/>
        <v/>
      </c>
      <c r="F297" s="81"/>
      <c r="G297" s="96"/>
      <c r="H297" s="96"/>
      <c r="I297" s="82">
        <f t="shared" si="650"/>
        <v>0</v>
      </c>
      <c r="J297" s="81"/>
      <c r="K297" s="96"/>
      <c r="L297" s="96"/>
      <c r="M297" s="104">
        <f t="shared" si="651"/>
        <v>0</v>
      </c>
      <c r="N297" s="81"/>
      <c r="O297" s="96"/>
      <c r="P297" s="96"/>
      <c r="Q297" s="82">
        <f t="shared" si="652"/>
        <v>0</v>
      </c>
      <c r="R297" s="81"/>
      <c r="S297" s="96"/>
      <c r="T297" s="96"/>
      <c r="U297" s="104">
        <f t="shared" si="653"/>
        <v>0</v>
      </c>
      <c r="V297" s="128">
        <f t="shared" si="656"/>
        <v>0</v>
      </c>
      <c r="W297" s="44">
        <f t="shared" si="657"/>
        <v>0</v>
      </c>
      <c r="X297" s="45">
        <f t="shared" ref="X297" si="662">ROUND(IFERROR((W297/(Y297*IF(ISNUMBER(E297),E297,1))),0),2)</f>
        <v>0</v>
      </c>
      <c r="Y297" s="90" t="str">
        <f t="shared" si="538"/>
        <v/>
      </c>
      <c r="Z297" s="8">
        <f>(IF(I297&lt;30%,0,IF(I297&lt;35%,F297*G297*H297*F!$B$33,IF(I297&lt;40%,F297*G297*H297*F!$B$38,IF(I297&lt;45%,F297*G297*H297*F!$B$43,IF(I297&lt;50%,F297*G297*H297*F!$B$48,IF(I297=50%,F297*G297*H297*F!$B$50,IF(I297=51%,F297*G297*H297*F!$B$51,IF(I297=52%,F297*G297*H297*F!$B$52,IF(I297=53%,F297*G297*H297*F!$B$53,IF(I297=54%,F297*G297*H297*F!$B$54,IF(I297=55%,F297*G297*H297*F!$B$55,IF(I297=56%,F297*G297*H297*F!$B$56,IF(I297=57%,F297*G297*H297*F!$B$57,IF(I297=58%,F297*G297*H297*F!$B$58,IF(I297=59%,F297*G297*H297*F!$B$59,IF(I297=60%,F297*G297*H297*F!$B$60,IF(I297=61%,F297*G297*H297*F!$B$61,IF(I297=62%,F297*G297*H297*F!$B$62,IF(I297=63%,F297*G297*H297*F!$B$63,IF(I297=64%,F297*G297*H297*F!$B$64,IF(I297=65%,F297*G297*H297*F!$B$65,IF(I297=66%,F297*G297*H297*F!$B$66,IF(I297=67%,F297*G297*H297*F!$B$67,IF(I297=68%,F297*G297*H297*F!$B$68,IF(I297=69%,F297*G297*H297*F!$B$69,IF(I297=70%,F297*G297*H297*F!$B$70,IF(I297=71%,F297*G297*H297*F!$B$71,IF(I297=72%,F297*G297*H297*F!$B$72,IF(I297=73%,F297*G297*H297*F!$B$73,IF(I297=74%,F297*G297*H297*F!$B$74,IF(I297=75%,F297*G297*H297*F!$B$75,IF(I297=76%,F297*G297*H297*F!$B$76,IF(I297=77%,F297*G297*H297*F!$B$77,IF(I297=78%,F297*G297*H297*F!$B$78,IF(I297=79%,F297*G297*H297*F!$B$79,IF(I297=80%,F297*G297*H297*F!$B$80,IF(I297=81%,F297*G297*H297*F!$B$81,IF(I297=82%,F297*G297*H297*F!$B$82,IF(I297=83%,F297*G297*H297*F!$B$83,IF(I297=84%,F297*G297*H297*F!$B$84,IF(I297=85%,F297*G297*H297*F!$B$85,IF(I297=86%,F297*G297*H297*F!$B$86,IF(I297=87%,F297*G297*H297*F!$B$87,IF(I297=88%,F297*G297*H297*F!$B$88,IF(I297=89%,F297*G297*H297*F!$B$89,IF(I297=90%,F297*G297*H297*F!$B$90,IF(I297=91%,F297*G297*H297*F!$B$91,IF(I297=92%,F297*G297*H297*F!$B$92,IF(I297=93%,F297*G297*H297*F!$B$93,IF(I297=94%,F297*G297*H297*F!$B$94,IF(I297=95%,F297*G297*H297*F!$B$95,IF(I297=96%,F297*G297*H297*F!$B$96,IF(I297=97%,F297*G297*H297*F!$B$97,IF(I297=98%,F297*G297*H297*F!$B$98,IF(I297=99%,F297*G297*H297*F!$B$99,IF(I297&gt;99%,F297*G297*H297*F!$B$100,))))))))))))))))))))))))))))))))))))))))))))))))))))))))+IF(M297&lt;30%,0,IF(M297&lt;35%,J297*K297*L297*F!$B$33,IF(M297&lt;40%,J297*K297*L297*F!$B$38,IF(M297&lt;45%,J297*K297*L297*F!$B$43,IF(M297&lt;50%,J297*K297*L297*F!$B$48,IF(M297=50%,J297*K297*L297*F!$B$50,IF(M297=51%,J297*K297*L297*F!$B$51,IF(M297=52%,J297*K297*L297*F!$B$52,IF(M297=53%,J297*K297*L297*F!$B$53,IF(M297=54%,J297*K297*L297*F!$B$54,IF(M297=55%,J297*K297*L297*F!$B$55,IF(M297=56%,J297*K297*L297*F!$B$56,IF(M297=57%,J297*K297*L297*F!$B$57,IF(M297=58%,J297*K297*L297*F!$B$58,IF(M297=59%,J297*K297*L297*F!$B$59,IF(M297=60%,J297*K297*L297*F!$B$60,IF(M297=61%,J297*K297*L297*F!$B$61,IF(M297=62%,J297*K297*L297*F!$B$62,IF(M297=63%,J297*K297*L297*F!$B$63,IF(M297=64%,J297*K297*L297*F!$B$64,IF(M297=65%,J297*K297*L297*F!$B$65,IF(M297=66%,J297*K297*L297*F!$B$66,IF(M297=67%,J297*K297*L297*F!$B$67,IF(M297=68%,J297*K297*L297*F!$B$68,IF(M297=69%,J297*K297*L297*F!$B$69,IF(M297=70%,J297*K297*L297*F!$B$70,IF(M297=71%,J297*K297*L297*F!$B$71,IF(M297=72%,J297*K297*L297*F!$B$72,IF(M297=73%,J297*K297*L297*F!$B$73,IF(M297=74%,J297*K297*L297*F!$B$74,IF(M297=75%,J297*K297*L297*F!$B$75,IF(M297=76%,J297*K297*L297*F!$B$76,IF(M297=77%,J297*K297*L297*F!$B$77,IF(M297=78%,J297*K297*L297*F!$B$78,IF(M297=79%,J297*K297*L297*F!$B$79,IF(M297=80%,J297*K297*L297*F!$B$80,IF(M297=81%,J297*K297*L297*F!$B$81,IF(M297=82%,J297*K297*L297*F!$B$82,IF(M297=83%,J297*K297*L297*F!$B$83,IF(M297=84%,J297*K297*L297*F!$B$84,IF(M297=85%,J297*K297*L297*F!$B$85,IF(M297=86%,J297*K297*L297*F!$B$86,IF(M297=87%,J297*K297*L297*F!$B$87,IF(M297=88%,J297*K297*L297*F!$B$88,IF(M297=89%,J297*K297*L297*F!$B$89,IF(M297=90%,J297*K297*L297*F!$B$90,IF(M297=91%,J297*K297*L297*F!$B$91,IF(M297=92%,J297*K297*L297*F!$B$92,IF(M297=93%,J297*K297*L297*F!$B$93,IF(M297=94%,J297*K297*L297*F!$B$94,IF(M297=95%,J297*K297*L297*F!$B$95,IF(M297=96%,J297*K297*L297*F!$B$96,IF(M297=97%,J297*K297*L297*F!$B$97,IF(M297=98%,J297*K297*L297*F!$B$98,IF(M297=99%,J297*K297*L297*F!$B$99,IF(M297&gt;99%,J297*K297*L297*F!$B$100,))))))))))))))))))))))))))))))))))))))))))))))))))))))))+IF(Q297&lt;30%,0,IF(Q297&lt;35%,N297*O297*P297*F!$B$33,IF(Q297&lt;40%,N297*O297*P297*F!$B$38,IF(Q297&lt;45%,N297*O297*P297*F!$B$43,IF(Q297&lt;50%,N297*O297*P297*F!$B$48,IF(Q297=50%,N297*O297*P297*F!$B$50,IF(Q297=51%,N297*O297*P297*F!$B$51,IF(Q297=52%,N297*O297*P297*F!$B$52,IF(Q297=53%,N297*O297*P297*F!$B$53,IF(Q297=54%,N297*O297*P297*F!$B$54,IF(Q297=55%,N297*O297*P297*F!$B$55,IF(Q297=56%,N297*O297*P297*F!$B$56,IF(Q297=57%,N297*O297*P297*F!$B$57,IF(Q297=58%,N297*O297*P297*F!$B$58,IF(Q297=59%,N297*O297*P297*F!$B$59,IF(Q297=60%,N297*O297*P297*F!$B$60,IF(Q297=61%,N297*O297*P297*F!$B$61,IF(Q297=62%,N297*O297*P297*F!$B$62,IF(Q297=63%,N297*O297*P297*F!$B$63,IF(Q297=64%,N297*O297*P297*F!$B$64,IF(Q297=65%,N297*O297*P297*F!$B$65,IF(Q297=66%,N297*O297*P297*F!$B$66,IF(Q297=67%,N297*O297*P297*F!$B$67,IF(Q297=68%,N297*O297*P297*F!$B$68,IF(Q297=69%,N297*O297*P297*F!$B$69,IF(Q297=70%,N297*O297*P297*F!$B$70,IF(Q297=71%,N297*O297*P297*F!$B$71,IF(Q297=72%,N297*O297*P297*F!$B$72,IF(Q297=73%,N297*O297*P297*F!$B$73,IF(Q297=74%,N297*O297*P297*F!$B$74,IF(Q297=75%,N297*O297*P297*F!$B$75,IF(Q297=76%,N297*O297*P297*F!$B$76,IF(Q297=77%,N297*O297*P297*F!$B$77,IF(Q297=78%,N297*O297*P297*F!$B$78,IF(Q297=79%,N297*O297*P297*F!$B$79,IF(Q297=80%,N297*O297*P297*F!$B$80,IF(Q297=81%,N297*O297*P297*F!$B$81,IF(Q297=82%,N297*O297*P297*F!$B$82,IF(Q297=83%,N297*O297*P297*F!$B$83,IF(Q297=84%,N297*O297*P297*F!$B$84,IF(Q297=85%,N297*O297*P297*F!$B$85,IF(Q297=86%,N297*O297*P297*F!$B$86,IF(Q297=87%,N297*O297*P297*F!$B$87,IF(Q297=88%,N297*O297*P297*F!$B$88,IF(Q297=89%,N297*O297*P297*F!$B$89,IF(Q297=90%,N297*O297*P297*F!$B$90,IF(Q297=91%,N297*O297*P297*F!$B$91,IF(Q297=92%,N297*O297*P297*F!$B$92,IF(Q297=93%,N297*O297*P297*F!$B$93,IF(Q297=94%,N297*O297*P297*F!$B$94,IF(Q297=95%,N297*O297*P297*F!$B$95,IF(Q297=96%,N297*O297*P297*F!$B$96,IF(Q297=97%,N297*O297*P297*F!$B$97,IF(Q297=98%,N297*O297*P297*F!$B$98,IF(Q297=99%,N297*O297*P297*F!$B$99,IF(Q297&gt;99%,N297*O297*P297*F!$B$100,))))))))))))))))))))))))))))))))))))))))))))))))))))))))+IF(U297&lt;30%,0,IF(U297&lt;35%,R297*S297*T297*F!$B$33,IF(U297&lt;40%,R297*S297*T297*F!$B$38,IF(U297&lt;45%,R297*S297*T297*F!$B$43,IF(U297&lt;50%,R297*S297*T297*F!$B$48,IF(U297=50%,R297*S297*T297*F!$B$50,IF(U297=51%,R297*S297*T297*F!$B$51,IF(U297=52%,R297*S297*T297*F!$B$52,IF(U297=53%,R297*S297*T297*F!$B$53,IF(U297=54%,R297*S297*T297*F!$B$54,IF(U297=55%,R297*S297*T297*F!$B$55,IF(U297=56%,R297*S297*T297*F!$B$56,IF(U297=57%,R297*S297*T297*F!$B$57,IF(U297=58%,R297*S297*T297*F!$B$58,IF(U297=59%,R297*S297*T297*F!$B$59,IF(U297=60%,R297*S297*T297*F!$B$60,IF(U297=61%,R297*S297*T297*F!$B$61,IF(U297=62%,R297*S297*T297*F!$B$62,IF(U297=63%,R297*S297*T297*F!$B$63,IF(U297=64%,R297*S297*T297*F!$B$64,IF(U297=65%,R297*S297*T297*F!$B$65,IF(U297=66%,R297*S297*T297*F!$B$66,IF(U297=67%,R297*S297*T297*F!$B$67,IF(U297=68%,R297*S297*T297*F!$B$68,IF(U297=69%,R297*S297*T297*F!$B$69,IF(U297=70%,R297*S297*T297*F!$B$70,IF(U297=71%,R297*S297*T297*F!$B$71,IF(U297=72%,R297*S297*T297*F!$B$72,IF(U297=73%,R297*S297*T297*F!$B$73,IF(U297=74%,R297*S297*T297*F!$B$74,IF(U297=75%,R297*S297*T297*F!$B$75,IF(U297=76%,R297*S297*T297*F!$B$76,IF(U297=77%,R297*S297*T297*F!$B$77,IF(U297=78%,R297*S297*T297*F!$B$78,IF(U297=79%,R297*S297*T297*F!$B$79,IF(U297=80%,R297*S297*T297*F!$B$80,IF(U297=81%,R297*S297*T297*F!$B$81,IF(U297=82%,R297*S297*T297*F!$B$82,IF(U297=83%,R297*S297*T297*F!$B$83,IF(U297=84%,R297*S297*T297*F!$B$84,IF(U297=85%,R297*S297*T297*F!$B$85,IF(U297=86%,R297*S297*T297*F!$B$86,IF(U297=87%,R297*S297*T297*F!$B$87,IF(U297=88%,R297*S297*T297*F!$B$88,IF(U297=89%,R297*S297*T297*F!$B$89,IF(U297=90%,R297*S297*T297*F!$B$90,IF(U297=91%,R297*S297*T297*F!$B$91,IF(U297=92%,R297*S297*T297*F!$B$92,IF(U297=93%,R297*S297*T297*F!$B$93,IF(U297=94%,R297*S297*T297*F!$B$94,IF(U297=95%,R297*S297*T297*F!$B$95,IF(U297=96%,R297*S297*T297*F!$B$96,IF(U297=97%,R297*S297*T297*F!$B$97,IF(U297=98%,R297*S297*T297*F!$B$98,IF(U297=99%,R297*S297*T297*F!$B$99,IF(U297&gt;99%,R297*S297*T297*F!$B$100)))))))))))))))))))))))))))))))))))))))))))))))))))))))))*IF(ISNUMBER(E297),E297,1)*IF(ISNUMBER(D297),D297,1)</f>
        <v>0</v>
      </c>
      <c r="AA297" s="8">
        <f>G297*H297+K297*L297+O297*P297+S297*T297</f>
        <v>0</v>
      </c>
      <c r="AB297" s="129">
        <f>(H297*(IF(I297&lt;45%,0.5,IF(I297&lt;55%,0.8,IF(I297&lt;65%,0.9,IF(I297&lt;75%,1,IF(I297&lt;85%,1.1,1.2))))))+L297*(IF(M297&lt;45%,0.5,IF(M297&lt;55%,0.8,IF(M297&lt;65%,0.9,IF(M297&lt;75%,1,IF(M297&lt;85%,1.1,1.2))))))+P297*(IF(Q297&lt;45%,0.5,IF(Q297&lt;55%,0.8,IF(Q297&lt;65%,0.9,IF(Q297&lt;75%,1,IF(Q297&lt;85%,1.1,1.2))))))+T297*(IF(U297&lt;45%,0.5,IF(U297&lt;55%,0.8,IF(U297&lt;65%,0.9,IF(U297&lt;75%,1,IF(U297&lt;85%,1.1,1.2)))))))*IF(D297&gt;=0.8,6,IF(D297&lt;=0.4,1.5,3))</f>
        <v>0</v>
      </c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</row>
    <row r="298" spans="1:62" ht="15.75" thickBot="1" x14ac:dyDescent="0.3">
      <c r="A298" s="1126"/>
      <c r="B298" s="171"/>
      <c r="C298" s="172"/>
      <c r="D298" s="37">
        <f>ROUND(IFERROR((D293*(G293*H293+K293*L293+O293*P293+S293*T293)+D294*(G294*H294+K294*L294+O294*P294+S294*T294)+D295*(G295*H295+K295*L295+O295*P295+S295*T295)+D296*(G296*H296+K296*L296+O296*P296+S296*T296)+D297*(G297*H297+K297*L297+O297*P297+S297*T297))/((G293*H293+K293*L293+O293*P293+S293*T293)+(G294*H294+K294*L294+O294*P294+S294*T294)+(G295*H295+K295*L295+O295*P295+S295*T295)+(G296*H296+K296*L296+O296*P296+S296*T296)+(G297*H297+K297*L297+O297*P297+S297*T297)),0),3)</f>
        <v>0</v>
      </c>
      <c r="E298" s="181"/>
      <c r="F298" s="182" t="str">
        <f t="shared" ref="F298" si="663">IF(I298&lt;&gt;0,(IFERROR(IF($Y298&gt;15,MROUND($Y298*I298,0.5),MROUND($Y298*I298,0.1)),)),"")</f>
        <v/>
      </c>
      <c r="G298" s="183"/>
      <c r="H298" s="183"/>
      <c r="I298" s="190"/>
      <c r="J298" s="182"/>
      <c r="K298" s="183"/>
      <c r="L298" s="183"/>
      <c r="M298" s="185"/>
      <c r="N298" s="182"/>
      <c r="O298" s="183"/>
      <c r="P298" s="183"/>
      <c r="Q298" s="184"/>
      <c r="R298" s="182"/>
      <c r="S298" s="183"/>
      <c r="T298" s="183"/>
      <c r="U298" s="185"/>
      <c r="V298" s="122">
        <f>SUM(V293:V297)</f>
        <v>0</v>
      </c>
      <c r="W298" s="117">
        <f>IFERROR(V298/AA298,0)</f>
        <v>0</v>
      </c>
      <c r="X298" s="118">
        <f>ROUND(IFERROR((D293*(I293*G293*H293+M293*K293*L293+Q293*O293*P293+U293*S293*T293)+D294*(I294*G294*H294+M294*K294*L294+Q294*O294*P294+U294*S294*T294)+D295*(I295*G295*H295+M295*K295*L295+Q295*O295*P295+U295*S295*T295)+D296*(I296*G296*H296+M296*K296*L296+Q296*O296*P296+U296*S296*T296)+D297*(I297*G297*H297+M297*K297*L297+Q297*O297*P297+U297*S297*T297))/(D293*(G293*H293+K293*L293+O293*P293+S293*T293)+D294*(G294*H294+K294*L294+O294*P294+S294*T294)+D295*(G295*H295+K295*L295+O295*P295+S295*T295)+D296*(G296*H296+K296*L296+O296*P296+S296*T296)+D297*(G297*H297+K297*L297+O297*P297+S297*T297)),0),2)</f>
        <v>0</v>
      </c>
      <c r="Y298" s="9"/>
      <c r="Z298" s="9">
        <f>SUM(Z293:Z297)</f>
        <v>0</v>
      </c>
      <c r="AA298" s="117">
        <f>SUM(AA293:AA297)</f>
        <v>0</v>
      </c>
      <c r="AB298" s="119">
        <f>IF(SUM(AB293:AB297)=0,TIME(,0,),TIME(,SUM(AB293:AB297)+30,))</f>
        <v>0</v>
      </c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</row>
    <row r="299" spans="1:62" x14ac:dyDescent="0.25">
      <c r="A299" s="145" t="s">
        <v>1</v>
      </c>
      <c r="B299" s="57" t="str">
        <f t="shared" ref="B299:C299" si="664">IF(B237="","",B237)</f>
        <v/>
      </c>
      <c r="C299" s="58" t="str">
        <f t="shared" si="664"/>
        <v/>
      </c>
      <c r="D299" s="59">
        <f>D237</f>
        <v>0</v>
      </c>
      <c r="E299" s="60" t="str">
        <f t="shared" ref="E299" si="665">IF(E237="","",E237)</f>
        <v/>
      </c>
      <c r="F299" s="147"/>
      <c r="G299" s="148"/>
      <c r="H299" s="148"/>
      <c r="I299" s="99">
        <f t="shared" ref="I299:I303" si="666">IFERROR(ROUND(F299/$Y299,2),)</f>
        <v>0</v>
      </c>
      <c r="J299" s="147"/>
      <c r="K299" s="97"/>
      <c r="L299" s="97"/>
      <c r="M299" s="99">
        <f t="shared" ref="M299:M303" si="667">IFERROR(ROUND(J299/$Y299,2),)</f>
        <v>0</v>
      </c>
      <c r="N299" s="147"/>
      <c r="O299" s="97"/>
      <c r="P299" s="97"/>
      <c r="Q299" s="99">
        <f t="shared" ref="Q299:Q303" si="668">IFERROR(ROUND(N299/$Y299,2),)</f>
        <v>0</v>
      </c>
      <c r="R299" s="147"/>
      <c r="S299" s="97"/>
      <c r="T299" s="97"/>
      <c r="U299" s="98">
        <f t="shared" ref="U299:U303" si="669">IFERROR(ROUND(R299/$Y299,2),)</f>
        <v>0</v>
      </c>
      <c r="V299" s="106">
        <f>(IF(ISNUMBER(F299),F299,1)*G299*H299+IF(ISNUMBER(J299),J299,1)*K299*L299+IF(ISNUMBER(N299),N299,1)*O299*P299+IF(ISNUMBER(R299),R299,1)*S299*T299)*IF(ISNUMBER(E299),E299,1)</f>
        <v>0</v>
      </c>
      <c r="W299" s="107">
        <f>IFERROR((IF(ISNUMBER(F299),F299,1)*G299*H299+IF(ISNUMBER(J299),J299,1)*K299*L299+IF(ISNUMBER(N299),N299,1)*O299*P299+IF(ISNUMBER(R299),R299,1)*S299*T299)*IF(ISNUMBER(E299),E299,1)/(G299*H299+K299*L299+O299*P299+S299*T299),0)</f>
        <v>0</v>
      </c>
      <c r="X299" s="28">
        <f>ROUND(IFERROR((W299/(Y299*IF(ISNUMBER(E299),E299,1))),0),2)</f>
        <v>0</v>
      </c>
      <c r="Y299" s="89" t="str">
        <f t="shared" si="538"/>
        <v/>
      </c>
      <c r="Z299" s="4">
        <f>(IF(I299&lt;30%,0,IF(I299&lt;35%,F299*G299*H299*F!$B$33,IF(I299&lt;40%,F299*G299*H299*F!$B$38,IF(I299&lt;45%,F299*G299*H299*F!$B$43,IF(I299&lt;50%,F299*G299*H299*F!$B$48,IF(I299=50%,F299*G299*H299*F!$B$50,IF(I299=51%,F299*G299*H299*F!$B$51,IF(I299=52%,F299*G299*H299*F!$B$52,IF(I299=53%,F299*G299*H299*F!$B$53,IF(I299=54%,F299*G299*H299*F!$B$54,IF(I299=55%,F299*G299*H299*F!$B$55,IF(I299=56%,F299*G299*H299*F!$B$56,IF(I299=57%,F299*G299*H299*F!$B$57,IF(I299=58%,F299*G299*H299*F!$B$58,IF(I299=59%,F299*G299*H299*F!$B$59,IF(I299=60%,F299*G299*H299*F!$B$60,IF(I299=61%,F299*G299*H299*F!$B$61,IF(I299=62%,F299*G299*H299*F!$B$62,IF(I299=63%,F299*G299*H299*F!$B$63,IF(I299=64%,F299*G299*H299*F!$B$64,IF(I299=65%,F299*G299*H299*F!$B$65,IF(I299=66%,F299*G299*H299*F!$B$66,IF(I299=67%,F299*G299*H299*F!$B$67,IF(I299=68%,F299*G299*H299*F!$B$68,IF(I299=69%,F299*G299*H299*F!$B$69,IF(I299=70%,F299*G299*H299*F!$B$70,IF(I299=71%,F299*G299*H299*F!$B$71,IF(I299=72%,F299*G299*H299*F!$B$72,IF(I299=73%,F299*G299*H299*F!$B$73,IF(I299=74%,F299*G299*H299*F!$B$74,IF(I299=75%,F299*G299*H299*F!$B$75,IF(I299=76%,F299*G299*H299*F!$B$76,IF(I299=77%,F299*G299*H299*F!$B$77,IF(I299=78%,F299*G299*H299*F!$B$78,IF(I299=79%,F299*G299*H299*F!$B$79,IF(I299=80%,F299*G299*H299*F!$B$80,IF(I299=81%,F299*G299*H299*F!$B$81,IF(I299=82%,F299*G299*H299*F!$B$82,IF(I299=83%,F299*G299*H299*F!$B$83,IF(I299=84%,F299*G299*H299*F!$B$84,IF(I299=85%,F299*G299*H299*F!$B$85,IF(I299=86%,F299*G299*H299*F!$B$86,IF(I299=87%,F299*G299*H299*F!$B$87,IF(I299=88%,F299*G299*H299*F!$B$88,IF(I299=89%,F299*G299*H299*F!$B$89,IF(I299=90%,F299*G299*H299*F!$B$90,IF(I299=91%,F299*G299*H299*F!$B$91,IF(I299=92%,F299*G299*H299*F!$B$92,IF(I299=93%,F299*G299*H299*F!$B$93,IF(I299=94%,F299*G299*H299*F!$B$94,IF(I299=95%,F299*G299*H299*F!$B$95,IF(I299=96%,F299*G299*H299*F!$B$96,IF(I299=97%,F299*G299*H299*F!$B$97,IF(I299=98%,F299*G299*H299*F!$B$98,IF(I299=99%,F299*G299*H299*F!$B$99,IF(I299&gt;99%,F299*G299*H299*F!$B$100,))))))))))))))))))))))))))))))))))))))))))))))))))))))))+IF(M299&lt;30%,0,IF(M299&lt;35%,J299*K299*L299*F!$B$33,IF(M299&lt;40%,J299*K299*L299*F!$B$38,IF(M299&lt;45%,J299*K299*L299*F!$B$43,IF(M299&lt;50%,J299*K299*L299*F!$B$48,IF(M299=50%,J299*K299*L299*F!$B$50,IF(M299=51%,J299*K299*L299*F!$B$51,IF(M299=52%,J299*K299*L299*F!$B$52,IF(M299=53%,J299*K299*L299*F!$B$53,IF(M299=54%,J299*K299*L299*F!$B$54,IF(M299=55%,J299*K299*L299*F!$B$55,IF(M299=56%,J299*K299*L299*F!$B$56,IF(M299=57%,J299*K299*L299*F!$B$57,IF(M299=58%,J299*K299*L299*F!$B$58,IF(M299=59%,J299*K299*L299*F!$B$59,IF(M299=60%,J299*K299*L299*F!$B$60,IF(M299=61%,J299*K299*L299*F!$B$61,IF(M299=62%,J299*K299*L299*F!$B$62,IF(M299=63%,J299*K299*L299*F!$B$63,IF(M299=64%,J299*K299*L299*F!$B$64,IF(M299=65%,J299*K299*L299*F!$B$65,IF(M299=66%,J299*K299*L299*F!$B$66,IF(M299=67%,J299*K299*L299*F!$B$67,IF(M299=68%,J299*K299*L299*F!$B$68,IF(M299=69%,J299*K299*L299*F!$B$69,IF(M299=70%,J299*K299*L299*F!$B$70,IF(M299=71%,J299*K299*L299*F!$B$71,IF(M299=72%,J299*K299*L299*F!$B$72,IF(M299=73%,J299*K299*L299*F!$B$73,IF(M299=74%,J299*K299*L299*F!$B$74,IF(M299=75%,J299*K299*L299*F!$B$75,IF(M299=76%,J299*K299*L299*F!$B$76,IF(M299=77%,J299*K299*L299*F!$B$77,IF(M299=78%,J299*K299*L299*F!$B$78,IF(M299=79%,J299*K299*L299*F!$B$79,IF(M299=80%,J299*K299*L299*F!$B$80,IF(M299=81%,J299*K299*L299*F!$B$81,IF(M299=82%,J299*K299*L299*F!$B$82,IF(M299=83%,J299*K299*L299*F!$B$83,IF(M299=84%,J299*K299*L299*F!$B$84,IF(M299=85%,J299*K299*L299*F!$B$85,IF(M299=86%,J299*K299*L299*F!$B$86,IF(M299=87%,J299*K299*L299*F!$B$87,IF(M299=88%,J299*K299*L299*F!$B$88,IF(M299=89%,J299*K299*L299*F!$B$89,IF(M299=90%,J299*K299*L299*F!$B$90,IF(M299=91%,J299*K299*L299*F!$B$91,IF(M299=92%,J299*K299*L299*F!$B$92,IF(M299=93%,J299*K299*L299*F!$B$93,IF(M299=94%,J299*K299*L299*F!$B$94,IF(M299=95%,J299*K299*L299*F!$B$95,IF(M299=96%,J299*K299*L299*F!$B$96,IF(M299=97%,J299*K299*L299*F!$B$97,IF(M299=98%,J299*K299*L299*F!$B$98,IF(M299=99%,J299*K299*L299*F!$B$99,IF(M299&gt;99%,J299*K299*L299*F!$B$100,))))))))))))))))))))))))))))))))))))))))))))))))))))))))+IF(Q299&lt;30%,0,IF(Q299&lt;35%,N299*O299*P299*F!$B$33,IF(Q299&lt;40%,N299*O299*P299*F!$B$38,IF(Q299&lt;45%,N299*O299*P299*F!$B$43,IF(Q299&lt;50%,N299*O299*P299*F!$B$48,IF(Q299=50%,N299*O299*P299*F!$B$50,IF(Q299=51%,N299*O299*P299*F!$B$51,IF(Q299=52%,N299*O299*P299*F!$B$52,IF(Q299=53%,N299*O299*P299*F!$B$53,IF(Q299=54%,N299*O299*P299*F!$B$54,IF(Q299=55%,N299*O299*P299*F!$B$55,IF(Q299=56%,N299*O299*P299*F!$B$56,IF(Q299=57%,N299*O299*P299*F!$B$57,IF(Q299=58%,N299*O299*P299*F!$B$58,IF(Q299=59%,N299*O299*P299*F!$B$59,IF(Q299=60%,N299*O299*P299*F!$B$60,IF(Q299=61%,N299*O299*P299*F!$B$61,IF(Q299=62%,N299*O299*P299*F!$B$62,IF(Q299=63%,N299*O299*P299*F!$B$63,IF(Q299=64%,N299*O299*P299*F!$B$64,IF(Q299=65%,N299*O299*P299*F!$B$65,IF(Q299=66%,N299*O299*P299*F!$B$66,IF(Q299=67%,N299*O299*P299*F!$B$67,IF(Q299=68%,N299*O299*P299*F!$B$68,IF(Q299=69%,N299*O299*P299*F!$B$69,IF(Q299=70%,N299*O299*P299*F!$B$70,IF(Q299=71%,N299*O299*P299*F!$B$71,IF(Q299=72%,N299*O299*P299*F!$B$72,IF(Q299=73%,N299*O299*P299*F!$B$73,IF(Q299=74%,N299*O299*P299*F!$B$74,IF(Q299=75%,N299*O299*P299*F!$B$75,IF(Q299=76%,N299*O299*P299*F!$B$76,IF(Q299=77%,N299*O299*P299*F!$B$77,IF(Q299=78%,N299*O299*P299*F!$B$78,IF(Q299=79%,N299*O299*P299*F!$B$79,IF(Q299=80%,N299*O299*P299*F!$B$80,IF(Q299=81%,N299*O299*P299*F!$B$81,IF(Q299=82%,N299*O299*P299*F!$B$82,IF(Q299=83%,N299*O299*P299*F!$B$83,IF(Q299=84%,N299*O299*P299*F!$B$84,IF(Q299=85%,N299*O299*P299*F!$B$85,IF(Q299=86%,N299*O299*P299*F!$B$86,IF(Q299=87%,N299*O299*P299*F!$B$87,IF(Q299=88%,N299*O299*P299*F!$B$88,IF(Q299=89%,N299*O299*P299*F!$B$89,IF(Q299=90%,N299*O299*P299*F!$B$90,IF(Q299=91%,N299*O299*P299*F!$B$91,IF(Q299=92%,N299*O299*P299*F!$B$92,IF(Q299=93%,N299*O299*P299*F!$B$93,IF(Q299=94%,N299*O299*P299*F!$B$94,IF(Q299=95%,N299*O299*P299*F!$B$95,IF(Q299=96%,N299*O299*P299*F!$B$96,IF(Q299=97%,N299*O299*P299*F!$B$97,IF(Q299=98%,N299*O299*P299*F!$B$98,IF(Q299=99%,N299*O299*P299*F!$B$99,IF(Q299&gt;99%,N299*O299*P299*F!$B$100,))))))))))))))))))))))))))))))))))))))))))))))))))))))))+IF(U299&lt;30%,0,IF(U299&lt;35%,R299*S299*T299*F!$B$33,IF(U299&lt;40%,R299*S299*T299*F!$B$38,IF(U299&lt;45%,R299*S299*T299*F!$B$43,IF(U299&lt;50%,R299*S299*T299*F!$B$48,IF(U299=50%,R299*S299*T299*F!$B$50,IF(U299=51%,R299*S299*T299*F!$B$51,IF(U299=52%,R299*S299*T299*F!$B$52,IF(U299=53%,R299*S299*T299*F!$B$53,IF(U299=54%,R299*S299*T299*F!$B$54,IF(U299=55%,R299*S299*T299*F!$B$55,IF(U299=56%,R299*S299*T299*F!$B$56,IF(U299=57%,R299*S299*T299*F!$B$57,IF(U299=58%,R299*S299*T299*F!$B$58,IF(U299=59%,R299*S299*T299*F!$B$59,IF(U299=60%,R299*S299*T299*F!$B$60,IF(U299=61%,R299*S299*T299*F!$B$61,IF(U299=62%,R299*S299*T299*F!$B$62,IF(U299=63%,R299*S299*T299*F!$B$63,IF(U299=64%,R299*S299*T299*F!$B$64,IF(U299=65%,R299*S299*T299*F!$B$65,IF(U299=66%,R299*S299*T299*F!$B$66,IF(U299=67%,R299*S299*T299*F!$B$67,IF(U299=68%,R299*S299*T299*F!$B$68,IF(U299=69%,R299*S299*T299*F!$B$69,IF(U299=70%,R299*S299*T299*F!$B$70,IF(U299=71%,R299*S299*T299*F!$B$71,IF(U299=72%,R299*S299*T299*F!$B$72,IF(U299=73%,R299*S299*T299*F!$B$73,IF(U299=74%,R299*S299*T299*F!$B$74,IF(U299=75%,R299*S299*T299*F!$B$75,IF(U299=76%,R299*S299*T299*F!$B$76,IF(U299=77%,R299*S299*T299*F!$B$77,IF(U299=78%,R299*S299*T299*F!$B$78,IF(U299=79%,R299*S299*T299*F!$B$79,IF(U299=80%,R299*S299*T299*F!$B$80,IF(U299=81%,R299*S299*T299*F!$B$81,IF(U299=82%,R299*S299*T299*F!$B$82,IF(U299=83%,R299*S299*T299*F!$B$83,IF(U299=84%,R299*S299*T299*F!$B$84,IF(U299=85%,R299*S299*T299*F!$B$85,IF(U299=86%,R299*S299*T299*F!$B$86,IF(U299=87%,R299*S299*T299*F!$B$87,IF(U299=88%,R299*S299*T299*F!$B$88,IF(U299=89%,R299*S299*T299*F!$B$89,IF(U299=90%,R299*S299*T299*F!$B$90,IF(U299=91%,R299*S299*T299*F!$B$91,IF(U299=92%,R299*S299*T299*F!$B$92,IF(U299=93%,R299*S299*T299*F!$B$93,IF(U299=94%,R299*S299*T299*F!$B$94,IF(U299=95%,R299*S299*T299*F!$B$95,IF(U299=96%,R299*S299*T299*F!$B$96,IF(U299=97%,R299*S299*T299*F!$B$97,IF(U299=98%,R299*S299*T299*F!$B$98,IF(U299=99%,R299*S299*T299*F!$B$99,IF(U299&gt;99%,R299*S299*T299*F!$B$100)))))))))))))))))))))))))))))))))))))))))))))))))))))))))*IF(ISNUMBER(E299),E299,1)*IF(ISNUMBER(D299),D299,1)</f>
        <v>0</v>
      </c>
      <c r="AA299" s="4">
        <f>G299*H299+K299*L299+O299*P299+S299*T299</f>
        <v>0</v>
      </c>
      <c r="AB299" s="108">
        <f>(H299*(IF(I299&lt;45%,0.5,IF(I299&lt;55%,0.8,IF(I299&lt;65%,0.9,IF(I299&lt;75%,1,IF(I299&lt;85%,1.1,1.2))))))+L299*(IF(M299&lt;45%,0.5,IF(M299&lt;55%,0.8,IF(M299&lt;65%,0.9,IF(M299&lt;75%,1,IF(M299&lt;85%,1.1,1.2))))))+P299*(IF(Q299&lt;45%,0.5,IF(Q299&lt;55%,0.8,IF(Q299&lt;65%,0.9,IF(Q299&lt;75%,1,IF(Q299&lt;85%,1.1,1.2))))))+T299*(IF(U299&lt;45%,0.5,IF(U299&lt;55%,0.8,IF(U299&lt;65%,0.9,IF(U299&lt;75%,1,IF(U299&lt;85%,1.1,1.2)))))))*IF(D299&gt;=0.8,6,IF(D299&lt;=0.4,1.5,3))</f>
        <v>0</v>
      </c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</row>
    <row r="300" spans="1:62" x14ac:dyDescent="0.25">
      <c r="A300" s="1125">
        <f>A288+1</f>
        <v>42006</v>
      </c>
      <c r="B300" s="61" t="str">
        <f t="shared" ref="B300:E300" si="670">IF(B238="","",B238)</f>
        <v/>
      </c>
      <c r="C300" s="62" t="str">
        <f t="shared" si="670"/>
        <v/>
      </c>
      <c r="D300" s="63">
        <f t="shared" ref="D300:D303" si="671">D238</f>
        <v>0</v>
      </c>
      <c r="E300" s="64" t="str">
        <f t="shared" si="670"/>
        <v/>
      </c>
      <c r="F300" s="150"/>
      <c r="G300" s="151"/>
      <c r="H300" s="151"/>
      <c r="I300" s="102">
        <f t="shared" si="666"/>
        <v>0</v>
      </c>
      <c r="J300" s="150"/>
      <c r="K300" s="100"/>
      <c r="L300" s="100"/>
      <c r="M300" s="102">
        <f t="shared" si="667"/>
        <v>0</v>
      </c>
      <c r="N300" s="150"/>
      <c r="O300" s="100"/>
      <c r="P300" s="100"/>
      <c r="Q300" s="102">
        <f t="shared" si="668"/>
        <v>0</v>
      </c>
      <c r="R300" s="150"/>
      <c r="S300" s="100"/>
      <c r="T300" s="100"/>
      <c r="U300" s="101">
        <f t="shared" si="669"/>
        <v>0</v>
      </c>
      <c r="V300" s="110">
        <f t="shared" ref="V300:V303" si="672">(IF(ISNUMBER(F300),F300,1)*G300*H300+IF(ISNUMBER(J300),J300,1)*K300*L300+IF(ISNUMBER(N300),N300,1)*O300*P300+IF(ISNUMBER(R300),R300,1)*S300*T300)*IF(ISNUMBER(E300),E300,1)</f>
        <v>0</v>
      </c>
      <c r="W300" s="111">
        <f t="shared" ref="W300:W303" si="673">IFERROR((IF(ISNUMBER(F300),F300,1)*G300*H300+IF(ISNUMBER(J300),J300,1)*K300*L300+IF(ISNUMBER(N300),N300,1)*O300*P300+IF(ISNUMBER(R300),R300,1)*S300*T300)*IF(ISNUMBER(E300),E300,1)/(G300*H300+K300*L300+O300*P300+S300*T300),0)</f>
        <v>0</v>
      </c>
      <c r="X300" s="53">
        <f t="shared" ref="X300:X301" si="674">ROUND(IFERROR((W300/(Y300*IF(ISNUMBER(E300),E300,1))),0),2)</f>
        <v>0</v>
      </c>
      <c r="Y300" s="90" t="str">
        <f t="shared" si="538"/>
        <v/>
      </c>
      <c r="Z300" s="5">
        <f>(IF(I300&lt;30%,0,IF(I300&lt;35%,F300*G300*H300*F!$B$33,IF(I300&lt;40%,F300*G300*H300*F!$B$38,IF(I300&lt;45%,F300*G300*H300*F!$B$43,IF(I300&lt;50%,F300*G300*H300*F!$B$48,IF(I300=50%,F300*G300*H300*F!$B$50,IF(I300=51%,F300*G300*H300*F!$B$51,IF(I300=52%,F300*G300*H300*F!$B$52,IF(I300=53%,F300*G300*H300*F!$B$53,IF(I300=54%,F300*G300*H300*F!$B$54,IF(I300=55%,F300*G300*H300*F!$B$55,IF(I300=56%,F300*G300*H300*F!$B$56,IF(I300=57%,F300*G300*H300*F!$B$57,IF(I300=58%,F300*G300*H300*F!$B$58,IF(I300=59%,F300*G300*H300*F!$B$59,IF(I300=60%,F300*G300*H300*F!$B$60,IF(I300=61%,F300*G300*H300*F!$B$61,IF(I300=62%,F300*G300*H300*F!$B$62,IF(I300=63%,F300*G300*H300*F!$B$63,IF(I300=64%,F300*G300*H300*F!$B$64,IF(I300=65%,F300*G300*H300*F!$B$65,IF(I300=66%,F300*G300*H300*F!$B$66,IF(I300=67%,F300*G300*H300*F!$B$67,IF(I300=68%,F300*G300*H300*F!$B$68,IF(I300=69%,F300*G300*H300*F!$B$69,IF(I300=70%,F300*G300*H300*F!$B$70,IF(I300=71%,F300*G300*H300*F!$B$71,IF(I300=72%,F300*G300*H300*F!$B$72,IF(I300=73%,F300*G300*H300*F!$B$73,IF(I300=74%,F300*G300*H300*F!$B$74,IF(I300=75%,F300*G300*H300*F!$B$75,IF(I300=76%,F300*G300*H300*F!$B$76,IF(I300=77%,F300*G300*H300*F!$B$77,IF(I300=78%,F300*G300*H300*F!$B$78,IF(I300=79%,F300*G300*H300*F!$B$79,IF(I300=80%,F300*G300*H300*F!$B$80,IF(I300=81%,F300*G300*H300*F!$B$81,IF(I300=82%,F300*G300*H300*F!$B$82,IF(I300=83%,F300*G300*H300*F!$B$83,IF(I300=84%,F300*G300*H300*F!$B$84,IF(I300=85%,F300*G300*H300*F!$B$85,IF(I300=86%,F300*G300*H300*F!$B$86,IF(I300=87%,F300*G300*H300*F!$B$87,IF(I300=88%,F300*G300*H300*F!$B$88,IF(I300=89%,F300*G300*H300*F!$B$89,IF(I300=90%,F300*G300*H300*F!$B$90,IF(I300=91%,F300*G300*H300*F!$B$91,IF(I300=92%,F300*G300*H300*F!$B$92,IF(I300=93%,F300*G300*H300*F!$B$93,IF(I300=94%,F300*G300*H300*F!$B$94,IF(I300=95%,F300*G300*H300*F!$B$95,IF(I300=96%,F300*G300*H300*F!$B$96,IF(I300=97%,F300*G300*H300*F!$B$97,IF(I300=98%,F300*G300*H300*F!$B$98,IF(I300=99%,F300*G300*H300*F!$B$99,IF(I300&gt;99%,F300*G300*H300*F!$B$100,))))))))))))))))))))))))))))))))))))))))))))))))))))))))+IF(M300&lt;30%,0,IF(M300&lt;35%,J300*K300*L300*F!$B$33,IF(M300&lt;40%,J300*K300*L300*F!$B$38,IF(M300&lt;45%,J300*K300*L300*F!$B$43,IF(M300&lt;50%,J300*K300*L300*F!$B$48,IF(M300=50%,J300*K300*L300*F!$B$50,IF(M300=51%,J300*K300*L300*F!$B$51,IF(M300=52%,J300*K300*L300*F!$B$52,IF(M300=53%,J300*K300*L300*F!$B$53,IF(M300=54%,J300*K300*L300*F!$B$54,IF(M300=55%,J300*K300*L300*F!$B$55,IF(M300=56%,J300*K300*L300*F!$B$56,IF(M300=57%,J300*K300*L300*F!$B$57,IF(M300=58%,J300*K300*L300*F!$B$58,IF(M300=59%,J300*K300*L300*F!$B$59,IF(M300=60%,J300*K300*L300*F!$B$60,IF(M300=61%,J300*K300*L300*F!$B$61,IF(M300=62%,J300*K300*L300*F!$B$62,IF(M300=63%,J300*K300*L300*F!$B$63,IF(M300=64%,J300*K300*L300*F!$B$64,IF(M300=65%,J300*K300*L300*F!$B$65,IF(M300=66%,J300*K300*L300*F!$B$66,IF(M300=67%,J300*K300*L300*F!$B$67,IF(M300=68%,J300*K300*L300*F!$B$68,IF(M300=69%,J300*K300*L300*F!$B$69,IF(M300=70%,J300*K300*L300*F!$B$70,IF(M300=71%,J300*K300*L300*F!$B$71,IF(M300=72%,J300*K300*L300*F!$B$72,IF(M300=73%,J300*K300*L300*F!$B$73,IF(M300=74%,J300*K300*L300*F!$B$74,IF(M300=75%,J300*K300*L300*F!$B$75,IF(M300=76%,J300*K300*L300*F!$B$76,IF(M300=77%,J300*K300*L300*F!$B$77,IF(M300=78%,J300*K300*L300*F!$B$78,IF(M300=79%,J300*K300*L300*F!$B$79,IF(M300=80%,J300*K300*L300*F!$B$80,IF(M300=81%,J300*K300*L300*F!$B$81,IF(M300=82%,J300*K300*L300*F!$B$82,IF(M300=83%,J300*K300*L300*F!$B$83,IF(M300=84%,J300*K300*L300*F!$B$84,IF(M300=85%,J300*K300*L300*F!$B$85,IF(M300=86%,J300*K300*L300*F!$B$86,IF(M300=87%,J300*K300*L300*F!$B$87,IF(M300=88%,J300*K300*L300*F!$B$88,IF(M300=89%,J300*K300*L300*F!$B$89,IF(M300=90%,J300*K300*L300*F!$B$90,IF(M300=91%,J300*K300*L300*F!$B$91,IF(M300=92%,J300*K300*L300*F!$B$92,IF(M300=93%,J300*K300*L300*F!$B$93,IF(M300=94%,J300*K300*L300*F!$B$94,IF(M300=95%,J300*K300*L300*F!$B$95,IF(M300=96%,J300*K300*L300*F!$B$96,IF(M300=97%,J300*K300*L300*F!$B$97,IF(M300=98%,J300*K300*L300*F!$B$98,IF(M300=99%,J300*K300*L300*F!$B$99,IF(M300&gt;99%,J300*K300*L300*F!$B$100,))))))))))))))))))))))))))))))))))))))))))))))))))))))))+IF(Q300&lt;30%,0,IF(Q300&lt;35%,N300*O300*P300*F!$B$33,IF(Q300&lt;40%,N300*O300*P300*F!$B$38,IF(Q300&lt;45%,N300*O300*P300*F!$B$43,IF(Q300&lt;50%,N300*O300*P300*F!$B$48,IF(Q300=50%,N300*O300*P300*F!$B$50,IF(Q300=51%,N300*O300*P300*F!$B$51,IF(Q300=52%,N300*O300*P300*F!$B$52,IF(Q300=53%,N300*O300*P300*F!$B$53,IF(Q300=54%,N300*O300*P300*F!$B$54,IF(Q300=55%,N300*O300*P300*F!$B$55,IF(Q300=56%,N300*O300*P300*F!$B$56,IF(Q300=57%,N300*O300*P300*F!$B$57,IF(Q300=58%,N300*O300*P300*F!$B$58,IF(Q300=59%,N300*O300*P300*F!$B$59,IF(Q300=60%,N300*O300*P300*F!$B$60,IF(Q300=61%,N300*O300*P300*F!$B$61,IF(Q300=62%,N300*O300*P300*F!$B$62,IF(Q300=63%,N300*O300*P300*F!$B$63,IF(Q300=64%,N300*O300*P300*F!$B$64,IF(Q300=65%,N300*O300*P300*F!$B$65,IF(Q300=66%,N300*O300*P300*F!$B$66,IF(Q300=67%,N300*O300*P300*F!$B$67,IF(Q300=68%,N300*O300*P300*F!$B$68,IF(Q300=69%,N300*O300*P300*F!$B$69,IF(Q300=70%,N300*O300*P300*F!$B$70,IF(Q300=71%,N300*O300*P300*F!$B$71,IF(Q300=72%,N300*O300*P300*F!$B$72,IF(Q300=73%,N300*O300*P300*F!$B$73,IF(Q300=74%,N300*O300*P300*F!$B$74,IF(Q300=75%,N300*O300*P300*F!$B$75,IF(Q300=76%,N300*O300*P300*F!$B$76,IF(Q300=77%,N300*O300*P300*F!$B$77,IF(Q300=78%,N300*O300*P300*F!$B$78,IF(Q300=79%,N300*O300*P300*F!$B$79,IF(Q300=80%,N300*O300*P300*F!$B$80,IF(Q300=81%,N300*O300*P300*F!$B$81,IF(Q300=82%,N300*O300*P300*F!$B$82,IF(Q300=83%,N300*O300*P300*F!$B$83,IF(Q300=84%,N300*O300*P300*F!$B$84,IF(Q300=85%,N300*O300*P300*F!$B$85,IF(Q300=86%,N300*O300*P300*F!$B$86,IF(Q300=87%,N300*O300*P300*F!$B$87,IF(Q300=88%,N300*O300*P300*F!$B$88,IF(Q300=89%,N300*O300*P300*F!$B$89,IF(Q300=90%,N300*O300*P300*F!$B$90,IF(Q300=91%,N300*O300*P300*F!$B$91,IF(Q300=92%,N300*O300*P300*F!$B$92,IF(Q300=93%,N300*O300*P300*F!$B$93,IF(Q300=94%,N300*O300*P300*F!$B$94,IF(Q300=95%,N300*O300*P300*F!$B$95,IF(Q300=96%,N300*O300*P300*F!$B$96,IF(Q300=97%,N300*O300*P300*F!$B$97,IF(Q300=98%,N300*O300*P300*F!$B$98,IF(Q300=99%,N300*O300*P300*F!$B$99,IF(Q300&gt;99%,N300*O300*P300*F!$B$100,))))))))))))))))))))))))))))))))))))))))))))))))))))))))+IF(U300&lt;30%,0,IF(U300&lt;35%,R300*S300*T300*F!$B$33,IF(U300&lt;40%,R300*S300*T300*F!$B$38,IF(U300&lt;45%,R300*S300*T300*F!$B$43,IF(U300&lt;50%,R300*S300*T300*F!$B$48,IF(U300=50%,R300*S300*T300*F!$B$50,IF(U300=51%,R300*S300*T300*F!$B$51,IF(U300=52%,R300*S300*T300*F!$B$52,IF(U300=53%,R300*S300*T300*F!$B$53,IF(U300=54%,R300*S300*T300*F!$B$54,IF(U300=55%,R300*S300*T300*F!$B$55,IF(U300=56%,R300*S300*T300*F!$B$56,IF(U300=57%,R300*S300*T300*F!$B$57,IF(U300=58%,R300*S300*T300*F!$B$58,IF(U300=59%,R300*S300*T300*F!$B$59,IF(U300=60%,R300*S300*T300*F!$B$60,IF(U300=61%,R300*S300*T300*F!$B$61,IF(U300=62%,R300*S300*T300*F!$B$62,IF(U300=63%,R300*S300*T300*F!$B$63,IF(U300=64%,R300*S300*T300*F!$B$64,IF(U300=65%,R300*S300*T300*F!$B$65,IF(U300=66%,R300*S300*T300*F!$B$66,IF(U300=67%,R300*S300*T300*F!$B$67,IF(U300=68%,R300*S300*T300*F!$B$68,IF(U300=69%,R300*S300*T300*F!$B$69,IF(U300=70%,R300*S300*T300*F!$B$70,IF(U300=71%,R300*S300*T300*F!$B$71,IF(U300=72%,R300*S300*T300*F!$B$72,IF(U300=73%,R300*S300*T300*F!$B$73,IF(U300=74%,R300*S300*T300*F!$B$74,IF(U300=75%,R300*S300*T300*F!$B$75,IF(U300=76%,R300*S300*T300*F!$B$76,IF(U300=77%,R300*S300*T300*F!$B$77,IF(U300=78%,R300*S300*T300*F!$B$78,IF(U300=79%,R300*S300*T300*F!$B$79,IF(U300=80%,R300*S300*T300*F!$B$80,IF(U300=81%,R300*S300*T300*F!$B$81,IF(U300=82%,R300*S300*T300*F!$B$82,IF(U300=83%,R300*S300*T300*F!$B$83,IF(U300=84%,R300*S300*T300*F!$B$84,IF(U300=85%,R300*S300*T300*F!$B$85,IF(U300=86%,R300*S300*T300*F!$B$86,IF(U300=87%,R300*S300*T300*F!$B$87,IF(U300=88%,R300*S300*T300*F!$B$88,IF(U300=89%,R300*S300*T300*F!$B$89,IF(U300=90%,R300*S300*T300*F!$B$90,IF(U300=91%,R300*S300*T300*F!$B$91,IF(U300=92%,R300*S300*T300*F!$B$92,IF(U300=93%,R300*S300*T300*F!$B$93,IF(U300=94%,R300*S300*T300*F!$B$94,IF(U300=95%,R300*S300*T300*F!$B$95,IF(U300=96%,R300*S300*T300*F!$B$96,IF(U300=97%,R300*S300*T300*F!$B$97,IF(U300=98%,R300*S300*T300*F!$B$98,IF(U300=99%,R300*S300*T300*F!$B$99,IF(U300&gt;99%,R300*S300*T300*F!$B$100)))))))))))))))))))))))))))))))))))))))))))))))))))))))))*IF(ISNUMBER(E300),E300,1)*IF(ISNUMBER(D300),D300,1)</f>
        <v>0</v>
      </c>
      <c r="AA300" s="5">
        <f>G300*H300+K300*L300+O300*P300+S300*T300</f>
        <v>0</v>
      </c>
      <c r="AB300" s="112">
        <f>(H300*(IF(I300&lt;45%,0.5,IF(I300&lt;55%,0.8,IF(I300&lt;65%,0.9,IF(I300&lt;75%,1,IF(I300&lt;85%,1.1,1.2))))))+L300*(IF(M300&lt;45%,0.5,IF(M300&lt;55%,0.8,IF(M300&lt;65%,0.9,IF(M300&lt;75%,1,IF(M300&lt;85%,1.1,1.2))))))+P300*(IF(Q300&lt;45%,0.5,IF(Q300&lt;55%,0.8,IF(Q300&lt;65%,0.9,IF(Q300&lt;75%,1,IF(Q300&lt;85%,1.1,1.2))))))+T300*(IF(U300&lt;45%,0.5,IF(U300&lt;55%,0.8,IF(U300&lt;65%,0.9,IF(U300&lt;75%,1,IF(U300&lt;85%,1.1,1.2)))))))*IF(D300&gt;=0.8,6,IF(D300&lt;=0.4,1.5,3))</f>
        <v>0</v>
      </c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</row>
    <row r="301" spans="1:62" x14ac:dyDescent="0.25">
      <c r="A301" s="1125"/>
      <c r="B301" s="61" t="str">
        <f t="shared" ref="B301:E301" si="675">IF(B239="","",B239)</f>
        <v/>
      </c>
      <c r="C301" s="62" t="str">
        <f t="shared" si="675"/>
        <v/>
      </c>
      <c r="D301" s="63">
        <f t="shared" si="671"/>
        <v>0</v>
      </c>
      <c r="E301" s="64" t="str">
        <f t="shared" si="675"/>
        <v/>
      </c>
      <c r="F301" s="152"/>
      <c r="G301" s="153"/>
      <c r="H301" s="153"/>
      <c r="I301" s="95">
        <f t="shared" si="666"/>
        <v>0</v>
      </c>
      <c r="J301" s="152"/>
      <c r="K301" s="94"/>
      <c r="L301" s="94"/>
      <c r="M301" s="95">
        <f t="shared" si="667"/>
        <v>0</v>
      </c>
      <c r="N301" s="152"/>
      <c r="O301" s="94"/>
      <c r="P301" s="94"/>
      <c r="Q301" s="95">
        <f t="shared" si="668"/>
        <v>0</v>
      </c>
      <c r="R301" s="152"/>
      <c r="S301" s="94"/>
      <c r="T301" s="94"/>
      <c r="U301" s="93">
        <f t="shared" si="669"/>
        <v>0</v>
      </c>
      <c r="V301" s="113">
        <f t="shared" si="672"/>
        <v>0</v>
      </c>
      <c r="W301" s="114">
        <f t="shared" si="673"/>
        <v>0</v>
      </c>
      <c r="X301" s="36">
        <f t="shared" si="674"/>
        <v>0</v>
      </c>
      <c r="Y301" s="90" t="str">
        <f t="shared" si="538"/>
        <v/>
      </c>
      <c r="Z301" s="6">
        <f>(IF(I301&lt;30%,0,IF(I301&lt;35%,F301*G301*H301*F!$B$33,IF(I301&lt;40%,F301*G301*H301*F!$B$38,IF(I301&lt;45%,F301*G301*H301*F!$B$43,IF(I301&lt;50%,F301*G301*H301*F!$B$48,IF(I301=50%,F301*G301*H301*F!$B$50,IF(I301=51%,F301*G301*H301*F!$B$51,IF(I301=52%,F301*G301*H301*F!$B$52,IF(I301=53%,F301*G301*H301*F!$B$53,IF(I301=54%,F301*G301*H301*F!$B$54,IF(I301=55%,F301*G301*H301*F!$B$55,IF(I301=56%,F301*G301*H301*F!$B$56,IF(I301=57%,F301*G301*H301*F!$B$57,IF(I301=58%,F301*G301*H301*F!$B$58,IF(I301=59%,F301*G301*H301*F!$B$59,IF(I301=60%,F301*G301*H301*F!$B$60,IF(I301=61%,F301*G301*H301*F!$B$61,IF(I301=62%,F301*G301*H301*F!$B$62,IF(I301=63%,F301*G301*H301*F!$B$63,IF(I301=64%,F301*G301*H301*F!$B$64,IF(I301=65%,F301*G301*H301*F!$B$65,IF(I301=66%,F301*G301*H301*F!$B$66,IF(I301=67%,F301*G301*H301*F!$B$67,IF(I301=68%,F301*G301*H301*F!$B$68,IF(I301=69%,F301*G301*H301*F!$B$69,IF(I301=70%,F301*G301*H301*F!$B$70,IF(I301=71%,F301*G301*H301*F!$B$71,IF(I301=72%,F301*G301*H301*F!$B$72,IF(I301=73%,F301*G301*H301*F!$B$73,IF(I301=74%,F301*G301*H301*F!$B$74,IF(I301=75%,F301*G301*H301*F!$B$75,IF(I301=76%,F301*G301*H301*F!$B$76,IF(I301=77%,F301*G301*H301*F!$B$77,IF(I301=78%,F301*G301*H301*F!$B$78,IF(I301=79%,F301*G301*H301*F!$B$79,IF(I301=80%,F301*G301*H301*F!$B$80,IF(I301=81%,F301*G301*H301*F!$B$81,IF(I301=82%,F301*G301*H301*F!$B$82,IF(I301=83%,F301*G301*H301*F!$B$83,IF(I301=84%,F301*G301*H301*F!$B$84,IF(I301=85%,F301*G301*H301*F!$B$85,IF(I301=86%,F301*G301*H301*F!$B$86,IF(I301=87%,F301*G301*H301*F!$B$87,IF(I301=88%,F301*G301*H301*F!$B$88,IF(I301=89%,F301*G301*H301*F!$B$89,IF(I301=90%,F301*G301*H301*F!$B$90,IF(I301=91%,F301*G301*H301*F!$B$91,IF(I301=92%,F301*G301*H301*F!$B$92,IF(I301=93%,F301*G301*H301*F!$B$93,IF(I301=94%,F301*G301*H301*F!$B$94,IF(I301=95%,F301*G301*H301*F!$B$95,IF(I301=96%,F301*G301*H301*F!$B$96,IF(I301=97%,F301*G301*H301*F!$B$97,IF(I301=98%,F301*G301*H301*F!$B$98,IF(I301=99%,F301*G301*H301*F!$B$99,IF(I301&gt;99%,F301*G301*H301*F!$B$100,))))))))))))))))))))))))))))))))))))))))))))))))))))))))+IF(M301&lt;30%,0,IF(M301&lt;35%,J301*K301*L301*F!$B$33,IF(M301&lt;40%,J301*K301*L301*F!$B$38,IF(M301&lt;45%,J301*K301*L301*F!$B$43,IF(M301&lt;50%,J301*K301*L301*F!$B$48,IF(M301=50%,J301*K301*L301*F!$B$50,IF(M301=51%,J301*K301*L301*F!$B$51,IF(M301=52%,J301*K301*L301*F!$B$52,IF(M301=53%,J301*K301*L301*F!$B$53,IF(M301=54%,J301*K301*L301*F!$B$54,IF(M301=55%,J301*K301*L301*F!$B$55,IF(M301=56%,J301*K301*L301*F!$B$56,IF(M301=57%,J301*K301*L301*F!$B$57,IF(M301=58%,J301*K301*L301*F!$B$58,IF(M301=59%,J301*K301*L301*F!$B$59,IF(M301=60%,J301*K301*L301*F!$B$60,IF(M301=61%,J301*K301*L301*F!$B$61,IF(M301=62%,J301*K301*L301*F!$B$62,IF(M301=63%,J301*K301*L301*F!$B$63,IF(M301=64%,J301*K301*L301*F!$B$64,IF(M301=65%,J301*K301*L301*F!$B$65,IF(M301=66%,J301*K301*L301*F!$B$66,IF(M301=67%,J301*K301*L301*F!$B$67,IF(M301=68%,J301*K301*L301*F!$B$68,IF(M301=69%,J301*K301*L301*F!$B$69,IF(M301=70%,J301*K301*L301*F!$B$70,IF(M301=71%,J301*K301*L301*F!$B$71,IF(M301=72%,J301*K301*L301*F!$B$72,IF(M301=73%,J301*K301*L301*F!$B$73,IF(M301=74%,J301*K301*L301*F!$B$74,IF(M301=75%,J301*K301*L301*F!$B$75,IF(M301=76%,J301*K301*L301*F!$B$76,IF(M301=77%,J301*K301*L301*F!$B$77,IF(M301=78%,J301*K301*L301*F!$B$78,IF(M301=79%,J301*K301*L301*F!$B$79,IF(M301=80%,J301*K301*L301*F!$B$80,IF(M301=81%,J301*K301*L301*F!$B$81,IF(M301=82%,J301*K301*L301*F!$B$82,IF(M301=83%,J301*K301*L301*F!$B$83,IF(M301=84%,J301*K301*L301*F!$B$84,IF(M301=85%,J301*K301*L301*F!$B$85,IF(M301=86%,J301*K301*L301*F!$B$86,IF(M301=87%,J301*K301*L301*F!$B$87,IF(M301=88%,J301*K301*L301*F!$B$88,IF(M301=89%,J301*K301*L301*F!$B$89,IF(M301=90%,J301*K301*L301*F!$B$90,IF(M301=91%,J301*K301*L301*F!$B$91,IF(M301=92%,J301*K301*L301*F!$B$92,IF(M301=93%,J301*K301*L301*F!$B$93,IF(M301=94%,J301*K301*L301*F!$B$94,IF(M301=95%,J301*K301*L301*F!$B$95,IF(M301=96%,J301*K301*L301*F!$B$96,IF(M301=97%,J301*K301*L301*F!$B$97,IF(M301=98%,J301*K301*L301*F!$B$98,IF(M301=99%,J301*K301*L301*F!$B$99,IF(M301&gt;99%,J301*K301*L301*F!$B$100,))))))))))))))))))))))))))))))))))))))))))))))))))))))))+IF(Q301&lt;30%,0,IF(Q301&lt;35%,N301*O301*P301*F!$B$33,IF(Q301&lt;40%,N301*O301*P301*F!$B$38,IF(Q301&lt;45%,N301*O301*P301*F!$B$43,IF(Q301&lt;50%,N301*O301*P301*F!$B$48,IF(Q301=50%,N301*O301*P301*F!$B$50,IF(Q301=51%,N301*O301*P301*F!$B$51,IF(Q301=52%,N301*O301*P301*F!$B$52,IF(Q301=53%,N301*O301*P301*F!$B$53,IF(Q301=54%,N301*O301*P301*F!$B$54,IF(Q301=55%,N301*O301*P301*F!$B$55,IF(Q301=56%,N301*O301*P301*F!$B$56,IF(Q301=57%,N301*O301*P301*F!$B$57,IF(Q301=58%,N301*O301*P301*F!$B$58,IF(Q301=59%,N301*O301*P301*F!$B$59,IF(Q301=60%,N301*O301*P301*F!$B$60,IF(Q301=61%,N301*O301*P301*F!$B$61,IF(Q301=62%,N301*O301*P301*F!$B$62,IF(Q301=63%,N301*O301*P301*F!$B$63,IF(Q301=64%,N301*O301*P301*F!$B$64,IF(Q301=65%,N301*O301*P301*F!$B$65,IF(Q301=66%,N301*O301*P301*F!$B$66,IF(Q301=67%,N301*O301*P301*F!$B$67,IF(Q301=68%,N301*O301*P301*F!$B$68,IF(Q301=69%,N301*O301*P301*F!$B$69,IF(Q301=70%,N301*O301*P301*F!$B$70,IF(Q301=71%,N301*O301*P301*F!$B$71,IF(Q301=72%,N301*O301*P301*F!$B$72,IF(Q301=73%,N301*O301*P301*F!$B$73,IF(Q301=74%,N301*O301*P301*F!$B$74,IF(Q301=75%,N301*O301*P301*F!$B$75,IF(Q301=76%,N301*O301*P301*F!$B$76,IF(Q301=77%,N301*O301*P301*F!$B$77,IF(Q301=78%,N301*O301*P301*F!$B$78,IF(Q301=79%,N301*O301*P301*F!$B$79,IF(Q301=80%,N301*O301*P301*F!$B$80,IF(Q301=81%,N301*O301*P301*F!$B$81,IF(Q301=82%,N301*O301*P301*F!$B$82,IF(Q301=83%,N301*O301*P301*F!$B$83,IF(Q301=84%,N301*O301*P301*F!$B$84,IF(Q301=85%,N301*O301*P301*F!$B$85,IF(Q301=86%,N301*O301*P301*F!$B$86,IF(Q301=87%,N301*O301*P301*F!$B$87,IF(Q301=88%,N301*O301*P301*F!$B$88,IF(Q301=89%,N301*O301*P301*F!$B$89,IF(Q301=90%,N301*O301*P301*F!$B$90,IF(Q301=91%,N301*O301*P301*F!$B$91,IF(Q301=92%,N301*O301*P301*F!$B$92,IF(Q301=93%,N301*O301*P301*F!$B$93,IF(Q301=94%,N301*O301*P301*F!$B$94,IF(Q301=95%,N301*O301*P301*F!$B$95,IF(Q301=96%,N301*O301*P301*F!$B$96,IF(Q301=97%,N301*O301*P301*F!$B$97,IF(Q301=98%,N301*O301*P301*F!$B$98,IF(Q301=99%,N301*O301*P301*F!$B$99,IF(Q301&gt;99%,N301*O301*P301*F!$B$100,))))))))))))))))))))))))))))))))))))))))))))))))))))))))+IF(U301&lt;30%,0,IF(U301&lt;35%,R301*S301*T301*F!$B$33,IF(U301&lt;40%,R301*S301*T301*F!$B$38,IF(U301&lt;45%,R301*S301*T301*F!$B$43,IF(U301&lt;50%,R301*S301*T301*F!$B$48,IF(U301=50%,R301*S301*T301*F!$B$50,IF(U301=51%,R301*S301*T301*F!$B$51,IF(U301=52%,R301*S301*T301*F!$B$52,IF(U301=53%,R301*S301*T301*F!$B$53,IF(U301=54%,R301*S301*T301*F!$B$54,IF(U301=55%,R301*S301*T301*F!$B$55,IF(U301=56%,R301*S301*T301*F!$B$56,IF(U301=57%,R301*S301*T301*F!$B$57,IF(U301=58%,R301*S301*T301*F!$B$58,IF(U301=59%,R301*S301*T301*F!$B$59,IF(U301=60%,R301*S301*T301*F!$B$60,IF(U301=61%,R301*S301*T301*F!$B$61,IF(U301=62%,R301*S301*T301*F!$B$62,IF(U301=63%,R301*S301*T301*F!$B$63,IF(U301=64%,R301*S301*T301*F!$B$64,IF(U301=65%,R301*S301*T301*F!$B$65,IF(U301=66%,R301*S301*T301*F!$B$66,IF(U301=67%,R301*S301*T301*F!$B$67,IF(U301=68%,R301*S301*T301*F!$B$68,IF(U301=69%,R301*S301*T301*F!$B$69,IF(U301=70%,R301*S301*T301*F!$B$70,IF(U301=71%,R301*S301*T301*F!$B$71,IF(U301=72%,R301*S301*T301*F!$B$72,IF(U301=73%,R301*S301*T301*F!$B$73,IF(U301=74%,R301*S301*T301*F!$B$74,IF(U301=75%,R301*S301*T301*F!$B$75,IF(U301=76%,R301*S301*T301*F!$B$76,IF(U301=77%,R301*S301*T301*F!$B$77,IF(U301=78%,R301*S301*T301*F!$B$78,IF(U301=79%,R301*S301*T301*F!$B$79,IF(U301=80%,R301*S301*T301*F!$B$80,IF(U301=81%,R301*S301*T301*F!$B$81,IF(U301=82%,R301*S301*T301*F!$B$82,IF(U301=83%,R301*S301*T301*F!$B$83,IF(U301=84%,R301*S301*T301*F!$B$84,IF(U301=85%,R301*S301*T301*F!$B$85,IF(U301=86%,R301*S301*T301*F!$B$86,IF(U301=87%,R301*S301*T301*F!$B$87,IF(U301=88%,R301*S301*T301*F!$B$88,IF(U301=89%,R301*S301*T301*F!$B$89,IF(U301=90%,R301*S301*T301*F!$B$90,IF(U301=91%,R301*S301*T301*F!$B$91,IF(U301=92%,R301*S301*T301*F!$B$92,IF(U301=93%,R301*S301*T301*F!$B$93,IF(U301=94%,R301*S301*T301*F!$B$94,IF(U301=95%,R301*S301*T301*F!$B$95,IF(U301=96%,R301*S301*T301*F!$B$96,IF(U301=97%,R301*S301*T301*F!$B$97,IF(U301=98%,R301*S301*T301*F!$B$98,IF(U301=99%,R301*S301*T301*F!$B$99,IF(U301&gt;99%,R301*S301*T301*F!$B$100)))))))))))))))))))))))))))))))))))))))))))))))))))))))))*IF(ISNUMBER(E301),E301,1)*IF(ISNUMBER(D301),D301,1)</f>
        <v>0</v>
      </c>
      <c r="AA301" s="6">
        <f>G301*H301+K301*L301+O301*P301+S301*T301</f>
        <v>0</v>
      </c>
      <c r="AB301" s="115">
        <f>(H301*(IF(I301&lt;45%,0.5,IF(I301&lt;55%,0.8,IF(I301&lt;65%,0.9,IF(I301&lt;75%,1,IF(I301&lt;85%,1.1,1.2))))))+L301*(IF(M301&lt;45%,0.5,IF(M301&lt;55%,0.8,IF(M301&lt;65%,0.9,IF(M301&lt;75%,1,IF(M301&lt;85%,1.1,1.2))))))+P301*(IF(Q301&lt;45%,0.5,IF(Q301&lt;55%,0.8,IF(Q301&lt;65%,0.9,IF(Q301&lt;75%,1,IF(Q301&lt;85%,1.1,1.2))))))+T301*(IF(U301&lt;45%,0.5,IF(U301&lt;55%,0.8,IF(U301&lt;65%,0.9,IF(U301&lt;75%,1,IF(U301&lt;85%,1.1,1.2)))))))*IF(D301&gt;=0.8,6,IF(D301&lt;=0.4,1.5,3))</f>
        <v>0</v>
      </c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</row>
    <row r="302" spans="1:62" x14ac:dyDescent="0.25">
      <c r="A302" s="1125"/>
      <c r="B302" s="61" t="str">
        <f t="shared" ref="B302:E302" si="676">IF(B240="","",B240)</f>
        <v/>
      </c>
      <c r="C302" s="62" t="str">
        <f t="shared" si="676"/>
        <v/>
      </c>
      <c r="D302" s="63">
        <f t="shared" si="671"/>
        <v>0</v>
      </c>
      <c r="E302" s="64" t="str">
        <f t="shared" si="676"/>
        <v/>
      </c>
      <c r="F302" s="150"/>
      <c r="G302" s="151"/>
      <c r="H302" s="151"/>
      <c r="I302" s="102">
        <f t="shared" si="666"/>
        <v>0</v>
      </c>
      <c r="J302" s="150"/>
      <c r="K302" s="100"/>
      <c r="L302" s="100"/>
      <c r="M302" s="102">
        <f t="shared" si="667"/>
        <v>0</v>
      </c>
      <c r="N302" s="150"/>
      <c r="O302" s="100"/>
      <c r="P302" s="100"/>
      <c r="Q302" s="102">
        <f t="shared" si="668"/>
        <v>0</v>
      </c>
      <c r="R302" s="150"/>
      <c r="S302" s="100"/>
      <c r="T302" s="100"/>
      <c r="U302" s="101">
        <f t="shared" si="669"/>
        <v>0</v>
      </c>
      <c r="V302" s="110">
        <f t="shared" si="672"/>
        <v>0</v>
      </c>
      <c r="W302" s="111">
        <f t="shared" si="673"/>
        <v>0</v>
      </c>
      <c r="X302" s="53">
        <f>ROUND(IFERROR((W302/(Y302*IF(ISNUMBER(E302),E302,1))),0),2)</f>
        <v>0</v>
      </c>
      <c r="Y302" s="90" t="str">
        <f t="shared" si="538"/>
        <v/>
      </c>
      <c r="Z302" s="5">
        <f>(IF(I302&lt;30%,0,IF(I302&lt;35%,F302*G302*H302*F!$B$33,IF(I302&lt;40%,F302*G302*H302*F!$B$38,IF(I302&lt;45%,F302*G302*H302*F!$B$43,IF(I302&lt;50%,F302*G302*H302*F!$B$48,IF(I302=50%,F302*G302*H302*F!$B$50,IF(I302=51%,F302*G302*H302*F!$B$51,IF(I302=52%,F302*G302*H302*F!$B$52,IF(I302=53%,F302*G302*H302*F!$B$53,IF(I302=54%,F302*G302*H302*F!$B$54,IF(I302=55%,F302*G302*H302*F!$B$55,IF(I302=56%,F302*G302*H302*F!$B$56,IF(I302=57%,F302*G302*H302*F!$B$57,IF(I302=58%,F302*G302*H302*F!$B$58,IF(I302=59%,F302*G302*H302*F!$B$59,IF(I302=60%,F302*G302*H302*F!$B$60,IF(I302=61%,F302*G302*H302*F!$B$61,IF(I302=62%,F302*G302*H302*F!$B$62,IF(I302=63%,F302*G302*H302*F!$B$63,IF(I302=64%,F302*G302*H302*F!$B$64,IF(I302=65%,F302*G302*H302*F!$B$65,IF(I302=66%,F302*G302*H302*F!$B$66,IF(I302=67%,F302*G302*H302*F!$B$67,IF(I302=68%,F302*G302*H302*F!$B$68,IF(I302=69%,F302*G302*H302*F!$B$69,IF(I302=70%,F302*G302*H302*F!$B$70,IF(I302=71%,F302*G302*H302*F!$B$71,IF(I302=72%,F302*G302*H302*F!$B$72,IF(I302=73%,F302*G302*H302*F!$B$73,IF(I302=74%,F302*G302*H302*F!$B$74,IF(I302=75%,F302*G302*H302*F!$B$75,IF(I302=76%,F302*G302*H302*F!$B$76,IF(I302=77%,F302*G302*H302*F!$B$77,IF(I302=78%,F302*G302*H302*F!$B$78,IF(I302=79%,F302*G302*H302*F!$B$79,IF(I302=80%,F302*G302*H302*F!$B$80,IF(I302=81%,F302*G302*H302*F!$B$81,IF(I302=82%,F302*G302*H302*F!$B$82,IF(I302=83%,F302*G302*H302*F!$B$83,IF(I302=84%,F302*G302*H302*F!$B$84,IF(I302=85%,F302*G302*H302*F!$B$85,IF(I302=86%,F302*G302*H302*F!$B$86,IF(I302=87%,F302*G302*H302*F!$B$87,IF(I302=88%,F302*G302*H302*F!$B$88,IF(I302=89%,F302*G302*H302*F!$B$89,IF(I302=90%,F302*G302*H302*F!$B$90,IF(I302=91%,F302*G302*H302*F!$B$91,IF(I302=92%,F302*G302*H302*F!$B$92,IF(I302=93%,F302*G302*H302*F!$B$93,IF(I302=94%,F302*G302*H302*F!$B$94,IF(I302=95%,F302*G302*H302*F!$B$95,IF(I302=96%,F302*G302*H302*F!$B$96,IF(I302=97%,F302*G302*H302*F!$B$97,IF(I302=98%,F302*G302*H302*F!$B$98,IF(I302=99%,F302*G302*H302*F!$B$99,IF(I302&gt;99%,F302*G302*H302*F!$B$100,))))))))))))))))))))))))))))))))))))))))))))))))))))))))+IF(M302&lt;30%,0,IF(M302&lt;35%,J302*K302*L302*F!$B$33,IF(M302&lt;40%,J302*K302*L302*F!$B$38,IF(M302&lt;45%,J302*K302*L302*F!$B$43,IF(M302&lt;50%,J302*K302*L302*F!$B$48,IF(M302=50%,J302*K302*L302*F!$B$50,IF(M302=51%,J302*K302*L302*F!$B$51,IF(M302=52%,J302*K302*L302*F!$B$52,IF(M302=53%,J302*K302*L302*F!$B$53,IF(M302=54%,J302*K302*L302*F!$B$54,IF(M302=55%,J302*K302*L302*F!$B$55,IF(M302=56%,J302*K302*L302*F!$B$56,IF(M302=57%,J302*K302*L302*F!$B$57,IF(M302=58%,J302*K302*L302*F!$B$58,IF(M302=59%,J302*K302*L302*F!$B$59,IF(M302=60%,J302*K302*L302*F!$B$60,IF(M302=61%,J302*K302*L302*F!$B$61,IF(M302=62%,J302*K302*L302*F!$B$62,IF(M302=63%,J302*K302*L302*F!$B$63,IF(M302=64%,J302*K302*L302*F!$B$64,IF(M302=65%,J302*K302*L302*F!$B$65,IF(M302=66%,J302*K302*L302*F!$B$66,IF(M302=67%,J302*K302*L302*F!$B$67,IF(M302=68%,J302*K302*L302*F!$B$68,IF(M302=69%,J302*K302*L302*F!$B$69,IF(M302=70%,J302*K302*L302*F!$B$70,IF(M302=71%,J302*K302*L302*F!$B$71,IF(M302=72%,J302*K302*L302*F!$B$72,IF(M302=73%,J302*K302*L302*F!$B$73,IF(M302=74%,J302*K302*L302*F!$B$74,IF(M302=75%,J302*K302*L302*F!$B$75,IF(M302=76%,J302*K302*L302*F!$B$76,IF(M302=77%,J302*K302*L302*F!$B$77,IF(M302=78%,J302*K302*L302*F!$B$78,IF(M302=79%,J302*K302*L302*F!$B$79,IF(M302=80%,J302*K302*L302*F!$B$80,IF(M302=81%,J302*K302*L302*F!$B$81,IF(M302=82%,J302*K302*L302*F!$B$82,IF(M302=83%,J302*K302*L302*F!$B$83,IF(M302=84%,J302*K302*L302*F!$B$84,IF(M302=85%,J302*K302*L302*F!$B$85,IF(M302=86%,J302*K302*L302*F!$B$86,IF(M302=87%,J302*K302*L302*F!$B$87,IF(M302=88%,J302*K302*L302*F!$B$88,IF(M302=89%,J302*K302*L302*F!$B$89,IF(M302=90%,J302*K302*L302*F!$B$90,IF(M302=91%,J302*K302*L302*F!$B$91,IF(M302=92%,J302*K302*L302*F!$B$92,IF(M302=93%,J302*K302*L302*F!$B$93,IF(M302=94%,J302*K302*L302*F!$B$94,IF(M302=95%,J302*K302*L302*F!$B$95,IF(M302=96%,J302*K302*L302*F!$B$96,IF(M302=97%,J302*K302*L302*F!$B$97,IF(M302=98%,J302*K302*L302*F!$B$98,IF(M302=99%,J302*K302*L302*F!$B$99,IF(M302&gt;99%,J302*K302*L302*F!$B$100,))))))))))))))))))))))))))))))))))))))))))))))))))))))))+IF(Q302&lt;30%,0,IF(Q302&lt;35%,N302*O302*P302*F!$B$33,IF(Q302&lt;40%,N302*O302*P302*F!$B$38,IF(Q302&lt;45%,N302*O302*P302*F!$B$43,IF(Q302&lt;50%,N302*O302*P302*F!$B$48,IF(Q302=50%,N302*O302*P302*F!$B$50,IF(Q302=51%,N302*O302*P302*F!$B$51,IF(Q302=52%,N302*O302*P302*F!$B$52,IF(Q302=53%,N302*O302*P302*F!$B$53,IF(Q302=54%,N302*O302*P302*F!$B$54,IF(Q302=55%,N302*O302*P302*F!$B$55,IF(Q302=56%,N302*O302*P302*F!$B$56,IF(Q302=57%,N302*O302*P302*F!$B$57,IF(Q302=58%,N302*O302*P302*F!$B$58,IF(Q302=59%,N302*O302*P302*F!$B$59,IF(Q302=60%,N302*O302*P302*F!$B$60,IF(Q302=61%,N302*O302*P302*F!$B$61,IF(Q302=62%,N302*O302*P302*F!$B$62,IF(Q302=63%,N302*O302*P302*F!$B$63,IF(Q302=64%,N302*O302*P302*F!$B$64,IF(Q302=65%,N302*O302*P302*F!$B$65,IF(Q302=66%,N302*O302*P302*F!$B$66,IF(Q302=67%,N302*O302*P302*F!$B$67,IF(Q302=68%,N302*O302*P302*F!$B$68,IF(Q302=69%,N302*O302*P302*F!$B$69,IF(Q302=70%,N302*O302*P302*F!$B$70,IF(Q302=71%,N302*O302*P302*F!$B$71,IF(Q302=72%,N302*O302*P302*F!$B$72,IF(Q302=73%,N302*O302*P302*F!$B$73,IF(Q302=74%,N302*O302*P302*F!$B$74,IF(Q302=75%,N302*O302*P302*F!$B$75,IF(Q302=76%,N302*O302*P302*F!$B$76,IF(Q302=77%,N302*O302*P302*F!$B$77,IF(Q302=78%,N302*O302*P302*F!$B$78,IF(Q302=79%,N302*O302*P302*F!$B$79,IF(Q302=80%,N302*O302*P302*F!$B$80,IF(Q302=81%,N302*O302*P302*F!$B$81,IF(Q302=82%,N302*O302*P302*F!$B$82,IF(Q302=83%,N302*O302*P302*F!$B$83,IF(Q302=84%,N302*O302*P302*F!$B$84,IF(Q302=85%,N302*O302*P302*F!$B$85,IF(Q302=86%,N302*O302*P302*F!$B$86,IF(Q302=87%,N302*O302*P302*F!$B$87,IF(Q302=88%,N302*O302*P302*F!$B$88,IF(Q302=89%,N302*O302*P302*F!$B$89,IF(Q302=90%,N302*O302*P302*F!$B$90,IF(Q302=91%,N302*O302*P302*F!$B$91,IF(Q302=92%,N302*O302*P302*F!$B$92,IF(Q302=93%,N302*O302*P302*F!$B$93,IF(Q302=94%,N302*O302*P302*F!$B$94,IF(Q302=95%,N302*O302*P302*F!$B$95,IF(Q302=96%,N302*O302*P302*F!$B$96,IF(Q302=97%,N302*O302*P302*F!$B$97,IF(Q302=98%,N302*O302*P302*F!$B$98,IF(Q302=99%,N302*O302*P302*F!$B$99,IF(Q302&gt;99%,N302*O302*P302*F!$B$100,))))))))))))))))))))))))))))))))))))))))))))))))))))))))+IF(U302&lt;30%,0,IF(U302&lt;35%,R302*S302*T302*F!$B$33,IF(U302&lt;40%,R302*S302*T302*F!$B$38,IF(U302&lt;45%,R302*S302*T302*F!$B$43,IF(U302&lt;50%,R302*S302*T302*F!$B$48,IF(U302=50%,R302*S302*T302*F!$B$50,IF(U302=51%,R302*S302*T302*F!$B$51,IF(U302=52%,R302*S302*T302*F!$B$52,IF(U302=53%,R302*S302*T302*F!$B$53,IF(U302=54%,R302*S302*T302*F!$B$54,IF(U302=55%,R302*S302*T302*F!$B$55,IF(U302=56%,R302*S302*T302*F!$B$56,IF(U302=57%,R302*S302*T302*F!$B$57,IF(U302=58%,R302*S302*T302*F!$B$58,IF(U302=59%,R302*S302*T302*F!$B$59,IF(U302=60%,R302*S302*T302*F!$B$60,IF(U302=61%,R302*S302*T302*F!$B$61,IF(U302=62%,R302*S302*T302*F!$B$62,IF(U302=63%,R302*S302*T302*F!$B$63,IF(U302=64%,R302*S302*T302*F!$B$64,IF(U302=65%,R302*S302*T302*F!$B$65,IF(U302=66%,R302*S302*T302*F!$B$66,IF(U302=67%,R302*S302*T302*F!$B$67,IF(U302=68%,R302*S302*T302*F!$B$68,IF(U302=69%,R302*S302*T302*F!$B$69,IF(U302=70%,R302*S302*T302*F!$B$70,IF(U302=71%,R302*S302*T302*F!$B$71,IF(U302=72%,R302*S302*T302*F!$B$72,IF(U302=73%,R302*S302*T302*F!$B$73,IF(U302=74%,R302*S302*T302*F!$B$74,IF(U302=75%,R302*S302*T302*F!$B$75,IF(U302=76%,R302*S302*T302*F!$B$76,IF(U302=77%,R302*S302*T302*F!$B$77,IF(U302=78%,R302*S302*T302*F!$B$78,IF(U302=79%,R302*S302*T302*F!$B$79,IF(U302=80%,R302*S302*T302*F!$B$80,IF(U302=81%,R302*S302*T302*F!$B$81,IF(U302=82%,R302*S302*T302*F!$B$82,IF(U302=83%,R302*S302*T302*F!$B$83,IF(U302=84%,R302*S302*T302*F!$B$84,IF(U302=85%,R302*S302*T302*F!$B$85,IF(U302=86%,R302*S302*T302*F!$B$86,IF(U302=87%,R302*S302*T302*F!$B$87,IF(U302=88%,R302*S302*T302*F!$B$88,IF(U302=89%,R302*S302*T302*F!$B$89,IF(U302=90%,R302*S302*T302*F!$B$90,IF(U302=91%,R302*S302*T302*F!$B$91,IF(U302=92%,R302*S302*T302*F!$B$92,IF(U302=93%,R302*S302*T302*F!$B$93,IF(U302=94%,R302*S302*T302*F!$B$94,IF(U302=95%,R302*S302*T302*F!$B$95,IF(U302=96%,R302*S302*T302*F!$B$96,IF(U302=97%,R302*S302*T302*F!$B$97,IF(U302=98%,R302*S302*T302*F!$B$98,IF(U302=99%,R302*S302*T302*F!$B$99,IF(U302&gt;99%,R302*S302*T302*F!$B$100)))))))))))))))))))))))))))))))))))))))))))))))))))))))))*IF(ISNUMBER(E302),E302,1)*IF(ISNUMBER(D302),D302,1)</f>
        <v>0</v>
      </c>
      <c r="AA302" s="5">
        <f>G302*H302+K302*L302+O302*P302+S302*T302</f>
        <v>0</v>
      </c>
      <c r="AB302" s="112">
        <f>(H302*(IF(I302&lt;45%,0.5,IF(I302&lt;55%,0.8,IF(I302&lt;65%,0.9,IF(I302&lt;75%,1,IF(I302&lt;85%,1.1,1.2))))))+L302*(IF(M302&lt;45%,0.5,IF(M302&lt;55%,0.8,IF(M302&lt;65%,0.9,IF(M302&lt;75%,1,IF(M302&lt;85%,1.1,1.2))))))+P302*(IF(Q302&lt;45%,0.5,IF(Q302&lt;55%,0.8,IF(Q302&lt;65%,0.9,IF(Q302&lt;75%,1,IF(Q302&lt;85%,1.1,1.2))))))+T302*(IF(U302&lt;45%,0.5,IF(U302&lt;55%,0.8,IF(U302&lt;65%,0.9,IF(U302&lt;75%,1,IF(U302&lt;85%,1.1,1.2)))))))*IF(D302&gt;=0.8,6,IF(D302&lt;=0.4,1.5,3))</f>
        <v>0</v>
      </c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11"/>
      <c r="AT302" s="11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</row>
    <row r="303" spans="1:62" x14ac:dyDescent="0.25">
      <c r="A303" s="1125"/>
      <c r="B303" s="61" t="str">
        <f t="shared" ref="B303:E303" si="677">IF(B241="","",B241)</f>
        <v/>
      </c>
      <c r="C303" s="62" t="str">
        <f t="shared" si="677"/>
        <v/>
      </c>
      <c r="D303" s="63">
        <f t="shared" si="671"/>
        <v>0</v>
      </c>
      <c r="E303" s="64" t="str">
        <f t="shared" si="677"/>
        <v/>
      </c>
      <c r="F303" s="152"/>
      <c r="G303" s="153"/>
      <c r="H303" s="153"/>
      <c r="I303" s="95">
        <f t="shared" si="666"/>
        <v>0</v>
      </c>
      <c r="J303" s="152"/>
      <c r="K303" s="94"/>
      <c r="L303" s="94"/>
      <c r="M303" s="95">
        <f t="shared" si="667"/>
        <v>0</v>
      </c>
      <c r="N303" s="152"/>
      <c r="O303" s="94"/>
      <c r="P303" s="94"/>
      <c r="Q303" s="95">
        <f t="shared" si="668"/>
        <v>0</v>
      </c>
      <c r="R303" s="152"/>
      <c r="S303" s="94"/>
      <c r="T303" s="94"/>
      <c r="U303" s="93">
        <f t="shared" si="669"/>
        <v>0</v>
      </c>
      <c r="V303" s="113">
        <f t="shared" si="672"/>
        <v>0</v>
      </c>
      <c r="W303" s="114">
        <f t="shared" si="673"/>
        <v>0</v>
      </c>
      <c r="X303" s="36">
        <f t="shared" ref="X303" si="678">ROUND(IFERROR((W303/(Y303*IF(ISNUMBER(E303),E303,1))),0),2)</f>
        <v>0</v>
      </c>
      <c r="Y303" s="90" t="str">
        <f t="shared" si="538"/>
        <v/>
      </c>
      <c r="Z303" s="6">
        <f>(IF(I303&lt;30%,0,IF(I303&lt;35%,F303*G303*H303*F!$B$33,IF(I303&lt;40%,F303*G303*H303*F!$B$38,IF(I303&lt;45%,F303*G303*H303*F!$B$43,IF(I303&lt;50%,F303*G303*H303*F!$B$48,IF(I303=50%,F303*G303*H303*F!$B$50,IF(I303=51%,F303*G303*H303*F!$B$51,IF(I303=52%,F303*G303*H303*F!$B$52,IF(I303=53%,F303*G303*H303*F!$B$53,IF(I303=54%,F303*G303*H303*F!$B$54,IF(I303=55%,F303*G303*H303*F!$B$55,IF(I303=56%,F303*G303*H303*F!$B$56,IF(I303=57%,F303*G303*H303*F!$B$57,IF(I303=58%,F303*G303*H303*F!$B$58,IF(I303=59%,F303*G303*H303*F!$B$59,IF(I303=60%,F303*G303*H303*F!$B$60,IF(I303=61%,F303*G303*H303*F!$B$61,IF(I303=62%,F303*G303*H303*F!$B$62,IF(I303=63%,F303*G303*H303*F!$B$63,IF(I303=64%,F303*G303*H303*F!$B$64,IF(I303=65%,F303*G303*H303*F!$B$65,IF(I303=66%,F303*G303*H303*F!$B$66,IF(I303=67%,F303*G303*H303*F!$B$67,IF(I303=68%,F303*G303*H303*F!$B$68,IF(I303=69%,F303*G303*H303*F!$B$69,IF(I303=70%,F303*G303*H303*F!$B$70,IF(I303=71%,F303*G303*H303*F!$B$71,IF(I303=72%,F303*G303*H303*F!$B$72,IF(I303=73%,F303*G303*H303*F!$B$73,IF(I303=74%,F303*G303*H303*F!$B$74,IF(I303=75%,F303*G303*H303*F!$B$75,IF(I303=76%,F303*G303*H303*F!$B$76,IF(I303=77%,F303*G303*H303*F!$B$77,IF(I303=78%,F303*G303*H303*F!$B$78,IF(I303=79%,F303*G303*H303*F!$B$79,IF(I303=80%,F303*G303*H303*F!$B$80,IF(I303=81%,F303*G303*H303*F!$B$81,IF(I303=82%,F303*G303*H303*F!$B$82,IF(I303=83%,F303*G303*H303*F!$B$83,IF(I303=84%,F303*G303*H303*F!$B$84,IF(I303=85%,F303*G303*H303*F!$B$85,IF(I303=86%,F303*G303*H303*F!$B$86,IF(I303=87%,F303*G303*H303*F!$B$87,IF(I303=88%,F303*G303*H303*F!$B$88,IF(I303=89%,F303*G303*H303*F!$B$89,IF(I303=90%,F303*G303*H303*F!$B$90,IF(I303=91%,F303*G303*H303*F!$B$91,IF(I303=92%,F303*G303*H303*F!$B$92,IF(I303=93%,F303*G303*H303*F!$B$93,IF(I303=94%,F303*G303*H303*F!$B$94,IF(I303=95%,F303*G303*H303*F!$B$95,IF(I303=96%,F303*G303*H303*F!$B$96,IF(I303=97%,F303*G303*H303*F!$B$97,IF(I303=98%,F303*G303*H303*F!$B$98,IF(I303=99%,F303*G303*H303*F!$B$99,IF(I303&gt;99%,F303*G303*H303*F!$B$100,))))))))))))))))))))))))))))))))))))))))))))))))))))))))+IF(M303&lt;30%,0,IF(M303&lt;35%,J303*K303*L303*F!$B$33,IF(M303&lt;40%,J303*K303*L303*F!$B$38,IF(M303&lt;45%,J303*K303*L303*F!$B$43,IF(M303&lt;50%,J303*K303*L303*F!$B$48,IF(M303=50%,J303*K303*L303*F!$B$50,IF(M303=51%,J303*K303*L303*F!$B$51,IF(M303=52%,J303*K303*L303*F!$B$52,IF(M303=53%,J303*K303*L303*F!$B$53,IF(M303=54%,J303*K303*L303*F!$B$54,IF(M303=55%,J303*K303*L303*F!$B$55,IF(M303=56%,J303*K303*L303*F!$B$56,IF(M303=57%,J303*K303*L303*F!$B$57,IF(M303=58%,J303*K303*L303*F!$B$58,IF(M303=59%,J303*K303*L303*F!$B$59,IF(M303=60%,J303*K303*L303*F!$B$60,IF(M303=61%,J303*K303*L303*F!$B$61,IF(M303=62%,J303*K303*L303*F!$B$62,IF(M303=63%,J303*K303*L303*F!$B$63,IF(M303=64%,J303*K303*L303*F!$B$64,IF(M303=65%,J303*K303*L303*F!$B$65,IF(M303=66%,J303*K303*L303*F!$B$66,IF(M303=67%,J303*K303*L303*F!$B$67,IF(M303=68%,J303*K303*L303*F!$B$68,IF(M303=69%,J303*K303*L303*F!$B$69,IF(M303=70%,J303*K303*L303*F!$B$70,IF(M303=71%,J303*K303*L303*F!$B$71,IF(M303=72%,J303*K303*L303*F!$B$72,IF(M303=73%,J303*K303*L303*F!$B$73,IF(M303=74%,J303*K303*L303*F!$B$74,IF(M303=75%,J303*K303*L303*F!$B$75,IF(M303=76%,J303*K303*L303*F!$B$76,IF(M303=77%,J303*K303*L303*F!$B$77,IF(M303=78%,J303*K303*L303*F!$B$78,IF(M303=79%,J303*K303*L303*F!$B$79,IF(M303=80%,J303*K303*L303*F!$B$80,IF(M303=81%,J303*K303*L303*F!$B$81,IF(M303=82%,J303*K303*L303*F!$B$82,IF(M303=83%,J303*K303*L303*F!$B$83,IF(M303=84%,J303*K303*L303*F!$B$84,IF(M303=85%,J303*K303*L303*F!$B$85,IF(M303=86%,J303*K303*L303*F!$B$86,IF(M303=87%,J303*K303*L303*F!$B$87,IF(M303=88%,J303*K303*L303*F!$B$88,IF(M303=89%,J303*K303*L303*F!$B$89,IF(M303=90%,J303*K303*L303*F!$B$90,IF(M303=91%,J303*K303*L303*F!$B$91,IF(M303=92%,J303*K303*L303*F!$B$92,IF(M303=93%,J303*K303*L303*F!$B$93,IF(M303=94%,J303*K303*L303*F!$B$94,IF(M303=95%,J303*K303*L303*F!$B$95,IF(M303=96%,J303*K303*L303*F!$B$96,IF(M303=97%,J303*K303*L303*F!$B$97,IF(M303=98%,J303*K303*L303*F!$B$98,IF(M303=99%,J303*K303*L303*F!$B$99,IF(M303&gt;99%,J303*K303*L303*F!$B$100,))))))))))))))))))))))))))))))))))))))))))))))))))))))))+IF(Q303&lt;30%,0,IF(Q303&lt;35%,N303*O303*P303*F!$B$33,IF(Q303&lt;40%,N303*O303*P303*F!$B$38,IF(Q303&lt;45%,N303*O303*P303*F!$B$43,IF(Q303&lt;50%,N303*O303*P303*F!$B$48,IF(Q303=50%,N303*O303*P303*F!$B$50,IF(Q303=51%,N303*O303*P303*F!$B$51,IF(Q303=52%,N303*O303*P303*F!$B$52,IF(Q303=53%,N303*O303*P303*F!$B$53,IF(Q303=54%,N303*O303*P303*F!$B$54,IF(Q303=55%,N303*O303*P303*F!$B$55,IF(Q303=56%,N303*O303*P303*F!$B$56,IF(Q303=57%,N303*O303*P303*F!$B$57,IF(Q303=58%,N303*O303*P303*F!$B$58,IF(Q303=59%,N303*O303*P303*F!$B$59,IF(Q303=60%,N303*O303*P303*F!$B$60,IF(Q303=61%,N303*O303*P303*F!$B$61,IF(Q303=62%,N303*O303*P303*F!$B$62,IF(Q303=63%,N303*O303*P303*F!$B$63,IF(Q303=64%,N303*O303*P303*F!$B$64,IF(Q303=65%,N303*O303*P303*F!$B$65,IF(Q303=66%,N303*O303*P303*F!$B$66,IF(Q303=67%,N303*O303*P303*F!$B$67,IF(Q303=68%,N303*O303*P303*F!$B$68,IF(Q303=69%,N303*O303*P303*F!$B$69,IF(Q303=70%,N303*O303*P303*F!$B$70,IF(Q303=71%,N303*O303*P303*F!$B$71,IF(Q303=72%,N303*O303*P303*F!$B$72,IF(Q303=73%,N303*O303*P303*F!$B$73,IF(Q303=74%,N303*O303*P303*F!$B$74,IF(Q303=75%,N303*O303*P303*F!$B$75,IF(Q303=76%,N303*O303*P303*F!$B$76,IF(Q303=77%,N303*O303*P303*F!$B$77,IF(Q303=78%,N303*O303*P303*F!$B$78,IF(Q303=79%,N303*O303*P303*F!$B$79,IF(Q303=80%,N303*O303*P303*F!$B$80,IF(Q303=81%,N303*O303*P303*F!$B$81,IF(Q303=82%,N303*O303*P303*F!$B$82,IF(Q303=83%,N303*O303*P303*F!$B$83,IF(Q303=84%,N303*O303*P303*F!$B$84,IF(Q303=85%,N303*O303*P303*F!$B$85,IF(Q303=86%,N303*O303*P303*F!$B$86,IF(Q303=87%,N303*O303*P303*F!$B$87,IF(Q303=88%,N303*O303*P303*F!$B$88,IF(Q303=89%,N303*O303*P303*F!$B$89,IF(Q303=90%,N303*O303*P303*F!$B$90,IF(Q303=91%,N303*O303*P303*F!$B$91,IF(Q303=92%,N303*O303*P303*F!$B$92,IF(Q303=93%,N303*O303*P303*F!$B$93,IF(Q303=94%,N303*O303*P303*F!$B$94,IF(Q303=95%,N303*O303*P303*F!$B$95,IF(Q303=96%,N303*O303*P303*F!$B$96,IF(Q303=97%,N303*O303*P303*F!$B$97,IF(Q303=98%,N303*O303*P303*F!$B$98,IF(Q303=99%,N303*O303*P303*F!$B$99,IF(Q303&gt;99%,N303*O303*P303*F!$B$100,))))))))))))))))))))))))))))))))))))))))))))))))))))))))+IF(U303&lt;30%,0,IF(U303&lt;35%,R303*S303*T303*F!$B$33,IF(U303&lt;40%,R303*S303*T303*F!$B$38,IF(U303&lt;45%,R303*S303*T303*F!$B$43,IF(U303&lt;50%,R303*S303*T303*F!$B$48,IF(U303=50%,R303*S303*T303*F!$B$50,IF(U303=51%,R303*S303*T303*F!$B$51,IF(U303=52%,R303*S303*T303*F!$B$52,IF(U303=53%,R303*S303*T303*F!$B$53,IF(U303=54%,R303*S303*T303*F!$B$54,IF(U303=55%,R303*S303*T303*F!$B$55,IF(U303=56%,R303*S303*T303*F!$B$56,IF(U303=57%,R303*S303*T303*F!$B$57,IF(U303=58%,R303*S303*T303*F!$B$58,IF(U303=59%,R303*S303*T303*F!$B$59,IF(U303=60%,R303*S303*T303*F!$B$60,IF(U303=61%,R303*S303*T303*F!$B$61,IF(U303=62%,R303*S303*T303*F!$B$62,IF(U303=63%,R303*S303*T303*F!$B$63,IF(U303=64%,R303*S303*T303*F!$B$64,IF(U303=65%,R303*S303*T303*F!$B$65,IF(U303=66%,R303*S303*T303*F!$B$66,IF(U303=67%,R303*S303*T303*F!$B$67,IF(U303=68%,R303*S303*T303*F!$B$68,IF(U303=69%,R303*S303*T303*F!$B$69,IF(U303=70%,R303*S303*T303*F!$B$70,IF(U303=71%,R303*S303*T303*F!$B$71,IF(U303=72%,R303*S303*T303*F!$B$72,IF(U303=73%,R303*S303*T303*F!$B$73,IF(U303=74%,R303*S303*T303*F!$B$74,IF(U303=75%,R303*S303*T303*F!$B$75,IF(U303=76%,R303*S303*T303*F!$B$76,IF(U303=77%,R303*S303*T303*F!$B$77,IF(U303=78%,R303*S303*T303*F!$B$78,IF(U303=79%,R303*S303*T303*F!$B$79,IF(U303=80%,R303*S303*T303*F!$B$80,IF(U303=81%,R303*S303*T303*F!$B$81,IF(U303=82%,R303*S303*T303*F!$B$82,IF(U303=83%,R303*S303*T303*F!$B$83,IF(U303=84%,R303*S303*T303*F!$B$84,IF(U303=85%,R303*S303*T303*F!$B$85,IF(U303=86%,R303*S303*T303*F!$B$86,IF(U303=87%,R303*S303*T303*F!$B$87,IF(U303=88%,R303*S303*T303*F!$B$88,IF(U303=89%,R303*S303*T303*F!$B$89,IF(U303=90%,R303*S303*T303*F!$B$90,IF(U303=91%,R303*S303*T303*F!$B$91,IF(U303=92%,R303*S303*T303*F!$B$92,IF(U303=93%,R303*S303*T303*F!$B$93,IF(U303=94%,R303*S303*T303*F!$B$94,IF(U303=95%,R303*S303*T303*F!$B$95,IF(U303=96%,R303*S303*T303*F!$B$96,IF(U303=97%,R303*S303*T303*F!$B$97,IF(U303=98%,R303*S303*T303*F!$B$98,IF(U303=99%,R303*S303*T303*F!$B$99,IF(U303&gt;99%,R303*S303*T303*F!$B$100)))))))))))))))))))))))))))))))))))))))))))))))))))))))))*IF(ISNUMBER(E303),E303,1)*IF(ISNUMBER(D303),D303,1)</f>
        <v>0</v>
      </c>
      <c r="AA303" s="6">
        <f>G303*H303+K303*L303+O303*P303+S303*T303</f>
        <v>0</v>
      </c>
      <c r="AB303" s="115">
        <f>(H303*(IF(I303&lt;45%,0.5,IF(I303&lt;55%,0.8,IF(I303&lt;65%,0.9,IF(I303&lt;75%,1,IF(I303&lt;85%,1.1,1.2))))))+L303*(IF(M303&lt;45%,0.5,IF(M303&lt;55%,0.8,IF(M303&lt;65%,0.9,IF(M303&lt;75%,1,IF(M303&lt;85%,1.1,1.2))))))+P303*(IF(Q303&lt;45%,0.5,IF(Q303&lt;55%,0.8,IF(Q303&lt;65%,0.9,IF(Q303&lt;75%,1,IF(Q303&lt;85%,1.1,1.2))))))+T303*(IF(U303&lt;45%,0.5,IF(U303&lt;55%,0.8,IF(U303&lt;65%,0.9,IF(U303&lt;75%,1,IF(U303&lt;85%,1.1,1.2)))))))*IF(D303&gt;=0.8,6,IF(D303&lt;=0.4,1.5,3))</f>
        <v>0</v>
      </c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11"/>
      <c r="AT303" s="11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</row>
    <row r="304" spans="1:62" x14ac:dyDescent="0.25">
      <c r="A304" s="1125"/>
      <c r="B304" s="61"/>
      <c r="C304" s="62"/>
      <c r="D304" s="134">
        <f>ROUND(IFERROR((D299*(G299*H299+K299*L299+O299*P299+S299*T299)+D300*(G300*H300+K300*L300+O300*P300+S300*T300)+D301*(G301*H301+K301*L301+O301*P301+S301*T301)+D302*(G302*H302+K302*L302+O302*P302+S302*T302)+D303*(G303*H303+K303*L303+O303*P303+S303*T303))/((G299*H299+K299*L299+O299*P299+S299*T299)+(G300*H300+K300*L300+O300*P300+S300*T300)+(G301*H301+K301*L301+O301*P301+S301*T301)+(G302*H302+K302*L302+O302*P302+S302*T302)+(G303*H303+K303*L303+O303*P303+S303*T303)),0),3)</f>
        <v>0</v>
      </c>
      <c r="E304" s="64"/>
      <c r="F304" s="65" t="str">
        <f t="shared" ref="F304" si="679">IF(I304&lt;&gt;0,(IFERROR(IF($Y304&gt;15,MROUND($Y304*I304,0.5),MROUND($Y304*I304,0.1)),)),"")</f>
        <v/>
      </c>
      <c r="G304" s="151"/>
      <c r="H304" s="151"/>
      <c r="I304" s="102"/>
      <c r="J304" s="65" t="str">
        <f t="shared" ref="J304" si="680">IF(M304&lt;&gt;0,(IFERROR(IF($Y304&gt;15,MROUND($Y304*M304,0.5),MROUND($Y304*M304,0.1)),)),"")</f>
        <v/>
      </c>
      <c r="K304" s="100"/>
      <c r="L304" s="100"/>
      <c r="M304" s="102"/>
      <c r="N304" s="65" t="str">
        <f t="shared" ref="N304" si="681">IF(Q304&lt;&gt;0,(IFERROR(IF($Y304&gt;15,MROUND($Y304*Q304,0.5),MROUND($Y304*Q304,0.1)),)),"")</f>
        <v/>
      </c>
      <c r="O304" s="100"/>
      <c r="P304" s="100"/>
      <c r="Q304" s="102"/>
      <c r="R304" s="65" t="str">
        <f t="shared" ref="R304" si="682">IF(U304&lt;&gt;0,(IFERROR(IF($Y304&gt;15,MROUND($Y304*U304,0.5),MROUND($Y304*U304,0.1)),)),"")</f>
        <v/>
      </c>
      <c r="S304" s="100"/>
      <c r="T304" s="100"/>
      <c r="U304" s="101"/>
      <c r="V304" s="122">
        <f>SUM(V299:V303)</f>
        <v>0</v>
      </c>
      <c r="W304" s="117">
        <f>IFERROR(V304/AA304,0)</f>
        <v>0</v>
      </c>
      <c r="X304" s="118">
        <f>ROUND(IFERROR((D299*(I299*G299*H299+M299*K299*L299+Q299*O299*P299+U299*S299*T299)+D300*(I300*G300*H300+M300*K300*L300+Q300*O300*P300+U300*S300*T300)+D301*(I301*G301*H301+M301*K301*L301+Q301*O301*P301+U301*S301*T301)+D302*(I302*G302*H302+M302*K302*L302+Q302*O302*P302+U302*S302*T302)+D303*(I303*G303*H303+M303*K303*L303+Q303*O303*P303+U303*S303*T303))/(D299*(G299*H299+K299*L299+O299*P299+S299*T299)+D300*(G300*H300+K300*L300+O300*P300+S300*T300)+D301*(G301*H301+K301*L301+O301*P301+S301*T301)+D302*(G302*H302+K302*L302+O302*P302+S302*T302)+D303*(G303*H303+K303*L303+O303*P303+S303*T303)),0),2)</f>
        <v>0</v>
      </c>
      <c r="Y304" s="117"/>
      <c r="Z304" s="117">
        <f>SUM(Z299:Z303)</f>
        <v>0</v>
      </c>
      <c r="AA304" s="117">
        <f>SUM(AA299:AA303)</f>
        <v>0</v>
      </c>
      <c r="AB304" s="119">
        <f>IF(SUM(AB299:AB303)=0,TIME(,0,),TIME(,SUM(AB299:AB303)+30,))</f>
        <v>0</v>
      </c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</row>
    <row r="305" spans="1:62" x14ac:dyDescent="0.25">
      <c r="A305" s="1125"/>
      <c r="B305" s="61" t="str">
        <f t="shared" ref="B305:E305" si="683">IF(B243="","",B243)</f>
        <v/>
      </c>
      <c r="C305" s="62" t="str">
        <f t="shared" si="683"/>
        <v/>
      </c>
      <c r="D305" s="63">
        <f>D243</f>
        <v>0</v>
      </c>
      <c r="E305" s="64" t="str">
        <f t="shared" si="683"/>
        <v/>
      </c>
      <c r="F305" s="152"/>
      <c r="G305" s="153"/>
      <c r="H305" s="153"/>
      <c r="I305" s="95">
        <f t="shared" ref="I305:I309" si="684">IFERROR(ROUND(F305/$Y305,2),)</f>
        <v>0</v>
      </c>
      <c r="J305" s="152"/>
      <c r="K305" s="94"/>
      <c r="L305" s="94"/>
      <c r="M305" s="95">
        <f t="shared" ref="M305:M309" si="685">IFERROR(ROUND(J305/$Y305,2),)</f>
        <v>0</v>
      </c>
      <c r="N305" s="152"/>
      <c r="O305" s="94"/>
      <c r="P305" s="94"/>
      <c r="Q305" s="95">
        <f t="shared" ref="Q305:Q309" si="686">IFERROR(ROUND(N305/$Y305,2),)</f>
        <v>0</v>
      </c>
      <c r="R305" s="152"/>
      <c r="S305" s="94"/>
      <c r="T305" s="94"/>
      <c r="U305" s="93">
        <f t="shared" ref="U305:U309" si="687">IFERROR(ROUND(R305/$Y305,2),)</f>
        <v>0</v>
      </c>
      <c r="V305" s="113">
        <f>(IF(ISNUMBER(F305),F305,1)*G305*H305+IF(ISNUMBER(J305),J305,1)*K305*L305+IF(ISNUMBER(N305),N305,1)*O305*P305+IF(ISNUMBER(R305),R305,1)*S305*T305)*IF(ISNUMBER(E305),E305,1)</f>
        <v>0</v>
      </c>
      <c r="W305" s="43">
        <f>IFERROR((IF(ISNUMBER(F305),F305,1)*G305*H305+IF(ISNUMBER(J305),J305,1)*K305*L305+IF(ISNUMBER(N305),N305,1)*O305*P305+IF(ISNUMBER(R305),R305,1)*S305*T305)*IF(ISNUMBER(E305),E305,1)/(G305*H305+K305*L305+O305*P305+S305*T305),0)</f>
        <v>0</v>
      </c>
      <c r="X305" s="36">
        <f>ROUND(IFERROR((W305/(Y305*IF(ISNUMBER(E305),E305,1))),0),2)</f>
        <v>0</v>
      </c>
      <c r="Y305" s="90" t="str">
        <f t="shared" si="538"/>
        <v/>
      </c>
      <c r="Z305" s="6">
        <f>(IF(I305&lt;30%,0,IF(I305&lt;35%,F305*G305*H305*F!$B$33,IF(I305&lt;40%,F305*G305*H305*F!$B$38,IF(I305&lt;45%,F305*G305*H305*F!$B$43,IF(I305&lt;50%,F305*G305*H305*F!$B$48,IF(I305=50%,F305*G305*H305*F!$B$50,IF(I305=51%,F305*G305*H305*F!$B$51,IF(I305=52%,F305*G305*H305*F!$B$52,IF(I305=53%,F305*G305*H305*F!$B$53,IF(I305=54%,F305*G305*H305*F!$B$54,IF(I305=55%,F305*G305*H305*F!$B$55,IF(I305=56%,F305*G305*H305*F!$B$56,IF(I305=57%,F305*G305*H305*F!$B$57,IF(I305=58%,F305*G305*H305*F!$B$58,IF(I305=59%,F305*G305*H305*F!$B$59,IF(I305=60%,F305*G305*H305*F!$B$60,IF(I305=61%,F305*G305*H305*F!$B$61,IF(I305=62%,F305*G305*H305*F!$B$62,IF(I305=63%,F305*G305*H305*F!$B$63,IF(I305=64%,F305*G305*H305*F!$B$64,IF(I305=65%,F305*G305*H305*F!$B$65,IF(I305=66%,F305*G305*H305*F!$B$66,IF(I305=67%,F305*G305*H305*F!$B$67,IF(I305=68%,F305*G305*H305*F!$B$68,IF(I305=69%,F305*G305*H305*F!$B$69,IF(I305=70%,F305*G305*H305*F!$B$70,IF(I305=71%,F305*G305*H305*F!$B$71,IF(I305=72%,F305*G305*H305*F!$B$72,IF(I305=73%,F305*G305*H305*F!$B$73,IF(I305=74%,F305*G305*H305*F!$B$74,IF(I305=75%,F305*G305*H305*F!$B$75,IF(I305=76%,F305*G305*H305*F!$B$76,IF(I305=77%,F305*G305*H305*F!$B$77,IF(I305=78%,F305*G305*H305*F!$B$78,IF(I305=79%,F305*G305*H305*F!$B$79,IF(I305=80%,F305*G305*H305*F!$B$80,IF(I305=81%,F305*G305*H305*F!$B$81,IF(I305=82%,F305*G305*H305*F!$B$82,IF(I305=83%,F305*G305*H305*F!$B$83,IF(I305=84%,F305*G305*H305*F!$B$84,IF(I305=85%,F305*G305*H305*F!$B$85,IF(I305=86%,F305*G305*H305*F!$B$86,IF(I305=87%,F305*G305*H305*F!$B$87,IF(I305=88%,F305*G305*H305*F!$B$88,IF(I305=89%,F305*G305*H305*F!$B$89,IF(I305=90%,F305*G305*H305*F!$B$90,IF(I305=91%,F305*G305*H305*F!$B$91,IF(I305=92%,F305*G305*H305*F!$B$92,IF(I305=93%,F305*G305*H305*F!$B$93,IF(I305=94%,F305*G305*H305*F!$B$94,IF(I305=95%,F305*G305*H305*F!$B$95,IF(I305=96%,F305*G305*H305*F!$B$96,IF(I305=97%,F305*G305*H305*F!$B$97,IF(I305=98%,F305*G305*H305*F!$B$98,IF(I305=99%,F305*G305*H305*F!$B$99,IF(I305&gt;99%,F305*G305*H305*F!$B$100,))))))))))))))))))))))))))))))))))))))))))))))))))))))))+IF(M305&lt;30%,0,IF(M305&lt;35%,J305*K305*L305*F!$B$33,IF(M305&lt;40%,J305*K305*L305*F!$B$38,IF(M305&lt;45%,J305*K305*L305*F!$B$43,IF(M305&lt;50%,J305*K305*L305*F!$B$48,IF(M305=50%,J305*K305*L305*F!$B$50,IF(M305=51%,J305*K305*L305*F!$B$51,IF(M305=52%,J305*K305*L305*F!$B$52,IF(M305=53%,J305*K305*L305*F!$B$53,IF(M305=54%,J305*K305*L305*F!$B$54,IF(M305=55%,J305*K305*L305*F!$B$55,IF(M305=56%,J305*K305*L305*F!$B$56,IF(M305=57%,J305*K305*L305*F!$B$57,IF(M305=58%,J305*K305*L305*F!$B$58,IF(M305=59%,J305*K305*L305*F!$B$59,IF(M305=60%,J305*K305*L305*F!$B$60,IF(M305=61%,J305*K305*L305*F!$B$61,IF(M305=62%,J305*K305*L305*F!$B$62,IF(M305=63%,J305*K305*L305*F!$B$63,IF(M305=64%,J305*K305*L305*F!$B$64,IF(M305=65%,J305*K305*L305*F!$B$65,IF(M305=66%,J305*K305*L305*F!$B$66,IF(M305=67%,J305*K305*L305*F!$B$67,IF(M305=68%,J305*K305*L305*F!$B$68,IF(M305=69%,J305*K305*L305*F!$B$69,IF(M305=70%,J305*K305*L305*F!$B$70,IF(M305=71%,J305*K305*L305*F!$B$71,IF(M305=72%,J305*K305*L305*F!$B$72,IF(M305=73%,J305*K305*L305*F!$B$73,IF(M305=74%,J305*K305*L305*F!$B$74,IF(M305=75%,J305*K305*L305*F!$B$75,IF(M305=76%,J305*K305*L305*F!$B$76,IF(M305=77%,J305*K305*L305*F!$B$77,IF(M305=78%,J305*K305*L305*F!$B$78,IF(M305=79%,J305*K305*L305*F!$B$79,IF(M305=80%,J305*K305*L305*F!$B$80,IF(M305=81%,J305*K305*L305*F!$B$81,IF(M305=82%,J305*K305*L305*F!$B$82,IF(M305=83%,J305*K305*L305*F!$B$83,IF(M305=84%,J305*K305*L305*F!$B$84,IF(M305=85%,J305*K305*L305*F!$B$85,IF(M305=86%,J305*K305*L305*F!$B$86,IF(M305=87%,J305*K305*L305*F!$B$87,IF(M305=88%,J305*K305*L305*F!$B$88,IF(M305=89%,J305*K305*L305*F!$B$89,IF(M305=90%,J305*K305*L305*F!$B$90,IF(M305=91%,J305*K305*L305*F!$B$91,IF(M305=92%,J305*K305*L305*F!$B$92,IF(M305=93%,J305*K305*L305*F!$B$93,IF(M305=94%,J305*K305*L305*F!$B$94,IF(M305=95%,J305*K305*L305*F!$B$95,IF(M305=96%,J305*K305*L305*F!$B$96,IF(M305=97%,J305*K305*L305*F!$B$97,IF(M305=98%,J305*K305*L305*F!$B$98,IF(M305=99%,J305*K305*L305*F!$B$99,IF(M305&gt;99%,J305*K305*L305*F!$B$100,))))))))))))))))))))))))))))))))))))))))))))))))))))))))+IF(Q305&lt;30%,0,IF(Q305&lt;35%,N305*O305*P305*F!$B$33,IF(Q305&lt;40%,N305*O305*P305*F!$B$38,IF(Q305&lt;45%,N305*O305*P305*F!$B$43,IF(Q305&lt;50%,N305*O305*P305*F!$B$48,IF(Q305=50%,N305*O305*P305*F!$B$50,IF(Q305=51%,N305*O305*P305*F!$B$51,IF(Q305=52%,N305*O305*P305*F!$B$52,IF(Q305=53%,N305*O305*P305*F!$B$53,IF(Q305=54%,N305*O305*P305*F!$B$54,IF(Q305=55%,N305*O305*P305*F!$B$55,IF(Q305=56%,N305*O305*P305*F!$B$56,IF(Q305=57%,N305*O305*P305*F!$B$57,IF(Q305=58%,N305*O305*P305*F!$B$58,IF(Q305=59%,N305*O305*P305*F!$B$59,IF(Q305=60%,N305*O305*P305*F!$B$60,IF(Q305=61%,N305*O305*P305*F!$B$61,IF(Q305=62%,N305*O305*P305*F!$B$62,IF(Q305=63%,N305*O305*P305*F!$B$63,IF(Q305=64%,N305*O305*P305*F!$B$64,IF(Q305=65%,N305*O305*P305*F!$B$65,IF(Q305=66%,N305*O305*P305*F!$B$66,IF(Q305=67%,N305*O305*P305*F!$B$67,IF(Q305=68%,N305*O305*P305*F!$B$68,IF(Q305=69%,N305*O305*P305*F!$B$69,IF(Q305=70%,N305*O305*P305*F!$B$70,IF(Q305=71%,N305*O305*P305*F!$B$71,IF(Q305=72%,N305*O305*P305*F!$B$72,IF(Q305=73%,N305*O305*P305*F!$B$73,IF(Q305=74%,N305*O305*P305*F!$B$74,IF(Q305=75%,N305*O305*P305*F!$B$75,IF(Q305=76%,N305*O305*P305*F!$B$76,IF(Q305=77%,N305*O305*P305*F!$B$77,IF(Q305=78%,N305*O305*P305*F!$B$78,IF(Q305=79%,N305*O305*P305*F!$B$79,IF(Q305=80%,N305*O305*P305*F!$B$80,IF(Q305=81%,N305*O305*P305*F!$B$81,IF(Q305=82%,N305*O305*P305*F!$B$82,IF(Q305=83%,N305*O305*P305*F!$B$83,IF(Q305=84%,N305*O305*P305*F!$B$84,IF(Q305=85%,N305*O305*P305*F!$B$85,IF(Q305=86%,N305*O305*P305*F!$B$86,IF(Q305=87%,N305*O305*P305*F!$B$87,IF(Q305=88%,N305*O305*P305*F!$B$88,IF(Q305=89%,N305*O305*P305*F!$B$89,IF(Q305=90%,N305*O305*P305*F!$B$90,IF(Q305=91%,N305*O305*P305*F!$B$91,IF(Q305=92%,N305*O305*P305*F!$B$92,IF(Q305=93%,N305*O305*P305*F!$B$93,IF(Q305=94%,N305*O305*P305*F!$B$94,IF(Q305=95%,N305*O305*P305*F!$B$95,IF(Q305=96%,N305*O305*P305*F!$B$96,IF(Q305=97%,N305*O305*P305*F!$B$97,IF(Q305=98%,N305*O305*P305*F!$B$98,IF(Q305=99%,N305*O305*P305*F!$B$99,IF(Q305&gt;99%,N305*O305*P305*F!$B$100,))))))))))))))))))))))))))))))))))))))))))))))))))))))))+IF(U305&lt;30%,0,IF(U305&lt;35%,R305*S305*T305*F!$B$33,IF(U305&lt;40%,R305*S305*T305*F!$B$38,IF(U305&lt;45%,R305*S305*T305*F!$B$43,IF(U305&lt;50%,R305*S305*T305*F!$B$48,IF(U305=50%,R305*S305*T305*F!$B$50,IF(U305=51%,R305*S305*T305*F!$B$51,IF(U305=52%,R305*S305*T305*F!$B$52,IF(U305=53%,R305*S305*T305*F!$B$53,IF(U305=54%,R305*S305*T305*F!$B$54,IF(U305=55%,R305*S305*T305*F!$B$55,IF(U305=56%,R305*S305*T305*F!$B$56,IF(U305=57%,R305*S305*T305*F!$B$57,IF(U305=58%,R305*S305*T305*F!$B$58,IF(U305=59%,R305*S305*T305*F!$B$59,IF(U305=60%,R305*S305*T305*F!$B$60,IF(U305=61%,R305*S305*T305*F!$B$61,IF(U305=62%,R305*S305*T305*F!$B$62,IF(U305=63%,R305*S305*T305*F!$B$63,IF(U305=64%,R305*S305*T305*F!$B$64,IF(U305=65%,R305*S305*T305*F!$B$65,IF(U305=66%,R305*S305*T305*F!$B$66,IF(U305=67%,R305*S305*T305*F!$B$67,IF(U305=68%,R305*S305*T305*F!$B$68,IF(U305=69%,R305*S305*T305*F!$B$69,IF(U305=70%,R305*S305*T305*F!$B$70,IF(U305=71%,R305*S305*T305*F!$B$71,IF(U305=72%,R305*S305*T305*F!$B$72,IF(U305=73%,R305*S305*T305*F!$B$73,IF(U305=74%,R305*S305*T305*F!$B$74,IF(U305=75%,R305*S305*T305*F!$B$75,IF(U305=76%,R305*S305*T305*F!$B$76,IF(U305=77%,R305*S305*T305*F!$B$77,IF(U305=78%,R305*S305*T305*F!$B$78,IF(U305=79%,R305*S305*T305*F!$B$79,IF(U305=80%,R305*S305*T305*F!$B$80,IF(U305=81%,R305*S305*T305*F!$B$81,IF(U305=82%,R305*S305*T305*F!$B$82,IF(U305=83%,R305*S305*T305*F!$B$83,IF(U305=84%,R305*S305*T305*F!$B$84,IF(U305=85%,R305*S305*T305*F!$B$85,IF(U305=86%,R305*S305*T305*F!$B$86,IF(U305=87%,R305*S305*T305*F!$B$87,IF(U305=88%,R305*S305*T305*F!$B$88,IF(U305=89%,R305*S305*T305*F!$B$89,IF(U305=90%,R305*S305*T305*F!$B$90,IF(U305=91%,R305*S305*T305*F!$B$91,IF(U305=92%,R305*S305*T305*F!$B$92,IF(U305=93%,R305*S305*T305*F!$B$93,IF(U305=94%,R305*S305*T305*F!$B$94,IF(U305=95%,R305*S305*T305*F!$B$95,IF(U305=96%,R305*S305*T305*F!$B$96,IF(U305=97%,R305*S305*T305*F!$B$97,IF(U305=98%,R305*S305*T305*F!$B$98,IF(U305=99%,R305*S305*T305*F!$B$99,IF(U305&gt;99%,R305*S305*T305*F!$B$100)))))))))))))))))))))))))))))))))))))))))))))))))))))))))*IF(ISNUMBER(E305),E305,1)*IF(ISNUMBER(D305),D305,1)</f>
        <v>0</v>
      </c>
      <c r="AA305" s="6">
        <f>G305*H305+K305*L305+O305*P305+S305*T305</f>
        <v>0</v>
      </c>
      <c r="AB305" s="35">
        <f>(H305*(IF(I305&lt;45%,0.5,IF(I305&lt;55%,0.8,IF(I305&lt;65%,0.9,IF(I305&lt;75%,1,IF(I305&lt;85%,1.1,1.2))))))+L305*(IF(M305&lt;45%,0.5,IF(M305&lt;55%,0.8,IF(M305&lt;65%,0.9,IF(M305&lt;75%,1,IF(M305&lt;85%,1.1,1.2))))))+P305*(IF(Q305&lt;45%,0.5,IF(Q305&lt;55%,0.8,IF(Q305&lt;65%,0.9,IF(Q305&lt;75%,1,IF(Q305&lt;85%,1.1,1.2))))))+T305*(IF(U305&lt;45%,0.5,IF(U305&lt;55%,0.8,IF(U305&lt;65%,0.9,IF(U305&lt;75%,1,IF(U305&lt;85%,1.1,1.2)))))))*IF(D305&gt;=0.8,6,IF(D305&lt;=0.4,1.5,3))</f>
        <v>0</v>
      </c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</row>
    <row r="306" spans="1:62" x14ac:dyDescent="0.25">
      <c r="A306" s="1125"/>
      <c r="B306" s="61" t="str">
        <f t="shared" ref="B306:E306" si="688">IF(B244="","",B244)</f>
        <v/>
      </c>
      <c r="C306" s="62" t="str">
        <f t="shared" si="688"/>
        <v/>
      </c>
      <c r="D306" s="63">
        <f t="shared" ref="D306:D309" si="689">D244</f>
        <v>0</v>
      </c>
      <c r="E306" s="64" t="str">
        <f t="shared" si="688"/>
        <v/>
      </c>
      <c r="F306" s="150"/>
      <c r="G306" s="151"/>
      <c r="H306" s="151"/>
      <c r="I306" s="102">
        <f t="shared" si="684"/>
        <v>0</v>
      </c>
      <c r="J306" s="150"/>
      <c r="K306" s="100"/>
      <c r="L306" s="100"/>
      <c r="M306" s="102">
        <f t="shared" si="685"/>
        <v>0</v>
      </c>
      <c r="N306" s="150"/>
      <c r="O306" s="100"/>
      <c r="P306" s="100"/>
      <c r="Q306" s="102">
        <f t="shared" si="686"/>
        <v>0</v>
      </c>
      <c r="R306" s="150"/>
      <c r="S306" s="100"/>
      <c r="T306" s="100"/>
      <c r="U306" s="101">
        <f t="shared" si="687"/>
        <v>0</v>
      </c>
      <c r="V306" s="110">
        <f t="shared" ref="V306:V309" si="690">(IF(ISNUMBER(F306),F306,1)*G306*H306+IF(ISNUMBER(J306),J306,1)*K306*L306+IF(ISNUMBER(N306),N306,1)*O306*P306+IF(ISNUMBER(R306),R306,1)*S306*T306)*IF(ISNUMBER(E306),E306,1)</f>
        <v>0</v>
      </c>
      <c r="W306" s="111">
        <f t="shared" ref="W306:W309" si="691">IFERROR((IF(ISNUMBER(F306),F306,1)*G306*H306+IF(ISNUMBER(J306),J306,1)*K306*L306+IF(ISNUMBER(N306),N306,1)*O306*P306+IF(ISNUMBER(R306),R306,1)*S306*T306)*IF(ISNUMBER(E306),E306,1)/(G306*H306+K306*L306+O306*P306+S306*T306),0)</f>
        <v>0</v>
      </c>
      <c r="X306" s="53">
        <f t="shared" ref="X306:X307" si="692">ROUND(IFERROR((W306/(Y306*IF(ISNUMBER(E306),E306,1))),0),2)</f>
        <v>0</v>
      </c>
      <c r="Y306" s="90" t="str">
        <f t="shared" si="538"/>
        <v/>
      </c>
      <c r="Z306" s="5">
        <f>(IF(I306&lt;30%,0,IF(I306&lt;35%,F306*G306*H306*F!$B$33,IF(I306&lt;40%,F306*G306*H306*F!$B$38,IF(I306&lt;45%,F306*G306*H306*F!$B$43,IF(I306&lt;50%,F306*G306*H306*F!$B$48,IF(I306=50%,F306*G306*H306*F!$B$50,IF(I306=51%,F306*G306*H306*F!$B$51,IF(I306=52%,F306*G306*H306*F!$B$52,IF(I306=53%,F306*G306*H306*F!$B$53,IF(I306=54%,F306*G306*H306*F!$B$54,IF(I306=55%,F306*G306*H306*F!$B$55,IF(I306=56%,F306*G306*H306*F!$B$56,IF(I306=57%,F306*G306*H306*F!$B$57,IF(I306=58%,F306*G306*H306*F!$B$58,IF(I306=59%,F306*G306*H306*F!$B$59,IF(I306=60%,F306*G306*H306*F!$B$60,IF(I306=61%,F306*G306*H306*F!$B$61,IF(I306=62%,F306*G306*H306*F!$B$62,IF(I306=63%,F306*G306*H306*F!$B$63,IF(I306=64%,F306*G306*H306*F!$B$64,IF(I306=65%,F306*G306*H306*F!$B$65,IF(I306=66%,F306*G306*H306*F!$B$66,IF(I306=67%,F306*G306*H306*F!$B$67,IF(I306=68%,F306*G306*H306*F!$B$68,IF(I306=69%,F306*G306*H306*F!$B$69,IF(I306=70%,F306*G306*H306*F!$B$70,IF(I306=71%,F306*G306*H306*F!$B$71,IF(I306=72%,F306*G306*H306*F!$B$72,IF(I306=73%,F306*G306*H306*F!$B$73,IF(I306=74%,F306*G306*H306*F!$B$74,IF(I306=75%,F306*G306*H306*F!$B$75,IF(I306=76%,F306*G306*H306*F!$B$76,IF(I306=77%,F306*G306*H306*F!$B$77,IF(I306=78%,F306*G306*H306*F!$B$78,IF(I306=79%,F306*G306*H306*F!$B$79,IF(I306=80%,F306*G306*H306*F!$B$80,IF(I306=81%,F306*G306*H306*F!$B$81,IF(I306=82%,F306*G306*H306*F!$B$82,IF(I306=83%,F306*G306*H306*F!$B$83,IF(I306=84%,F306*G306*H306*F!$B$84,IF(I306=85%,F306*G306*H306*F!$B$85,IF(I306=86%,F306*G306*H306*F!$B$86,IF(I306=87%,F306*G306*H306*F!$B$87,IF(I306=88%,F306*G306*H306*F!$B$88,IF(I306=89%,F306*G306*H306*F!$B$89,IF(I306=90%,F306*G306*H306*F!$B$90,IF(I306=91%,F306*G306*H306*F!$B$91,IF(I306=92%,F306*G306*H306*F!$B$92,IF(I306=93%,F306*G306*H306*F!$B$93,IF(I306=94%,F306*G306*H306*F!$B$94,IF(I306=95%,F306*G306*H306*F!$B$95,IF(I306=96%,F306*G306*H306*F!$B$96,IF(I306=97%,F306*G306*H306*F!$B$97,IF(I306=98%,F306*G306*H306*F!$B$98,IF(I306=99%,F306*G306*H306*F!$B$99,IF(I306&gt;99%,F306*G306*H306*F!$B$100,))))))))))))))))))))))))))))))))))))))))))))))))))))))))+IF(M306&lt;30%,0,IF(M306&lt;35%,J306*K306*L306*F!$B$33,IF(M306&lt;40%,J306*K306*L306*F!$B$38,IF(M306&lt;45%,J306*K306*L306*F!$B$43,IF(M306&lt;50%,J306*K306*L306*F!$B$48,IF(M306=50%,J306*K306*L306*F!$B$50,IF(M306=51%,J306*K306*L306*F!$B$51,IF(M306=52%,J306*K306*L306*F!$B$52,IF(M306=53%,J306*K306*L306*F!$B$53,IF(M306=54%,J306*K306*L306*F!$B$54,IF(M306=55%,J306*K306*L306*F!$B$55,IF(M306=56%,J306*K306*L306*F!$B$56,IF(M306=57%,J306*K306*L306*F!$B$57,IF(M306=58%,J306*K306*L306*F!$B$58,IF(M306=59%,J306*K306*L306*F!$B$59,IF(M306=60%,J306*K306*L306*F!$B$60,IF(M306=61%,J306*K306*L306*F!$B$61,IF(M306=62%,J306*K306*L306*F!$B$62,IF(M306=63%,J306*K306*L306*F!$B$63,IF(M306=64%,J306*K306*L306*F!$B$64,IF(M306=65%,J306*K306*L306*F!$B$65,IF(M306=66%,J306*K306*L306*F!$B$66,IF(M306=67%,J306*K306*L306*F!$B$67,IF(M306=68%,J306*K306*L306*F!$B$68,IF(M306=69%,J306*K306*L306*F!$B$69,IF(M306=70%,J306*K306*L306*F!$B$70,IF(M306=71%,J306*K306*L306*F!$B$71,IF(M306=72%,J306*K306*L306*F!$B$72,IF(M306=73%,J306*K306*L306*F!$B$73,IF(M306=74%,J306*K306*L306*F!$B$74,IF(M306=75%,J306*K306*L306*F!$B$75,IF(M306=76%,J306*K306*L306*F!$B$76,IF(M306=77%,J306*K306*L306*F!$B$77,IF(M306=78%,J306*K306*L306*F!$B$78,IF(M306=79%,J306*K306*L306*F!$B$79,IF(M306=80%,J306*K306*L306*F!$B$80,IF(M306=81%,J306*K306*L306*F!$B$81,IF(M306=82%,J306*K306*L306*F!$B$82,IF(M306=83%,J306*K306*L306*F!$B$83,IF(M306=84%,J306*K306*L306*F!$B$84,IF(M306=85%,J306*K306*L306*F!$B$85,IF(M306=86%,J306*K306*L306*F!$B$86,IF(M306=87%,J306*K306*L306*F!$B$87,IF(M306=88%,J306*K306*L306*F!$B$88,IF(M306=89%,J306*K306*L306*F!$B$89,IF(M306=90%,J306*K306*L306*F!$B$90,IF(M306=91%,J306*K306*L306*F!$B$91,IF(M306=92%,J306*K306*L306*F!$B$92,IF(M306=93%,J306*K306*L306*F!$B$93,IF(M306=94%,J306*K306*L306*F!$B$94,IF(M306=95%,J306*K306*L306*F!$B$95,IF(M306=96%,J306*K306*L306*F!$B$96,IF(M306=97%,J306*K306*L306*F!$B$97,IF(M306=98%,J306*K306*L306*F!$B$98,IF(M306=99%,J306*K306*L306*F!$B$99,IF(M306&gt;99%,J306*K306*L306*F!$B$100,))))))))))))))))))))))))))))))))))))))))))))))))))))))))+IF(Q306&lt;30%,0,IF(Q306&lt;35%,N306*O306*P306*F!$B$33,IF(Q306&lt;40%,N306*O306*P306*F!$B$38,IF(Q306&lt;45%,N306*O306*P306*F!$B$43,IF(Q306&lt;50%,N306*O306*P306*F!$B$48,IF(Q306=50%,N306*O306*P306*F!$B$50,IF(Q306=51%,N306*O306*P306*F!$B$51,IF(Q306=52%,N306*O306*P306*F!$B$52,IF(Q306=53%,N306*O306*P306*F!$B$53,IF(Q306=54%,N306*O306*P306*F!$B$54,IF(Q306=55%,N306*O306*P306*F!$B$55,IF(Q306=56%,N306*O306*P306*F!$B$56,IF(Q306=57%,N306*O306*P306*F!$B$57,IF(Q306=58%,N306*O306*P306*F!$B$58,IF(Q306=59%,N306*O306*P306*F!$B$59,IF(Q306=60%,N306*O306*P306*F!$B$60,IF(Q306=61%,N306*O306*P306*F!$B$61,IF(Q306=62%,N306*O306*P306*F!$B$62,IF(Q306=63%,N306*O306*P306*F!$B$63,IF(Q306=64%,N306*O306*P306*F!$B$64,IF(Q306=65%,N306*O306*P306*F!$B$65,IF(Q306=66%,N306*O306*P306*F!$B$66,IF(Q306=67%,N306*O306*P306*F!$B$67,IF(Q306=68%,N306*O306*P306*F!$B$68,IF(Q306=69%,N306*O306*P306*F!$B$69,IF(Q306=70%,N306*O306*P306*F!$B$70,IF(Q306=71%,N306*O306*P306*F!$B$71,IF(Q306=72%,N306*O306*P306*F!$B$72,IF(Q306=73%,N306*O306*P306*F!$B$73,IF(Q306=74%,N306*O306*P306*F!$B$74,IF(Q306=75%,N306*O306*P306*F!$B$75,IF(Q306=76%,N306*O306*P306*F!$B$76,IF(Q306=77%,N306*O306*P306*F!$B$77,IF(Q306=78%,N306*O306*P306*F!$B$78,IF(Q306=79%,N306*O306*P306*F!$B$79,IF(Q306=80%,N306*O306*P306*F!$B$80,IF(Q306=81%,N306*O306*P306*F!$B$81,IF(Q306=82%,N306*O306*P306*F!$B$82,IF(Q306=83%,N306*O306*P306*F!$B$83,IF(Q306=84%,N306*O306*P306*F!$B$84,IF(Q306=85%,N306*O306*P306*F!$B$85,IF(Q306=86%,N306*O306*P306*F!$B$86,IF(Q306=87%,N306*O306*P306*F!$B$87,IF(Q306=88%,N306*O306*P306*F!$B$88,IF(Q306=89%,N306*O306*P306*F!$B$89,IF(Q306=90%,N306*O306*P306*F!$B$90,IF(Q306=91%,N306*O306*P306*F!$B$91,IF(Q306=92%,N306*O306*P306*F!$B$92,IF(Q306=93%,N306*O306*P306*F!$B$93,IF(Q306=94%,N306*O306*P306*F!$B$94,IF(Q306=95%,N306*O306*P306*F!$B$95,IF(Q306=96%,N306*O306*P306*F!$B$96,IF(Q306=97%,N306*O306*P306*F!$B$97,IF(Q306=98%,N306*O306*P306*F!$B$98,IF(Q306=99%,N306*O306*P306*F!$B$99,IF(Q306&gt;99%,N306*O306*P306*F!$B$100,))))))))))))))))))))))))))))))))))))))))))))))))))))))))+IF(U306&lt;30%,0,IF(U306&lt;35%,R306*S306*T306*F!$B$33,IF(U306&lt;40%,R306*S306*T306*F!$B$38,IF(U306&lt;45%,R306*S306*T306*F!$B$43,IF(U306&lt;50%,R306*S306*T306*F!$B$48,IF(U306=50%,R306*S306*T306*F!$B$50,IF(U306=51%,R306*S306*T306*F!$B$51,IF(U306=52%,R306*S306*T306*F!$B$52,IF(U306=53%,R306*S306*T306*F!$B$53,IF(U306=54%,R306*S306*T306*F!$B$54,IF(U306=55%,R306*S306*T306*F!$B$55,IF(U306=56%,R306*S306*T306*F!$B$56,IF(U306=57%,R306*S306*T306*F!$B$57,IF(U306=58%,R306*S306*T306*F!$B$58,IF(U306=59%,R306*S306*T306*F!$B$59,IF(U306=60%,R306*S306*T306*F!$B$60,IF(U306=61%,R306*S306*T306*F!$B$61,IF(U306=62%,R306*S306*T306*F!$B$62,IF(U306=63%,R306*S306*T306*F!$B$63,IF(U306=64%,R306*S306*T306*F!$B$64,IF(U306=65%,R306*S306*T306*F!$B$65,IF(U306=66%,R306*S306*T306*F!$B$66,IF(U306=67%,R306*S306*T306*F!$B$67,IF(U306=68%,R306*S306*T306*F!$B$68,IF(U306=69%,R306*S306*T306*F!$B$69,IF(U306=70%,R306*S306*T306*F!$B$70,IF(U306=71%,R306*S306*T306*F!$B$71,IF(U306=72%,R306*S306*T306*F!$B$72,IF(U306=73%,R306*S306*T306*F!$B$73,IF(U306=74%,R306*S306*T306*F!$B$74,IF(U306=75%,R306*S306*T306*F!$B$75,IF(U306=76%,R306*S306*T306*F!$B$76,IF(U306=77%,R306*S306*T306*F!$B$77,IF(U306=78%,R306*S306*T306*F!$B$78,IF(U306=79%,R306*S306*T306*F!$B$79,IF(U306=80%,R306*S306*T306*F!$B$80,IF(U306=81%,R306*S306*T306*F!$B$81,IF(U306=82%,R306*S306*T306*F!$B$82,IF(U306=83%,R306*S306*T306*F!$B$83,IF(U306=84%,R306*S306*T306*F!$B$84,IF(U306=85%,R306*S306*T306*F!$B$85,IF(U306=86%,R306*S306*T306*F!$B$86,IF(U306=87%,R306*S306*T306*F!$B$87,IF(U306=88%,R306*S306*T306*F!$B$88,IF(U306=89%,R306*S306*T306*F!$B$89,IF(U306=90%,R306*S306*T306*F!$B$90,IF(U306=91%,R306*S306*T306*F!$B$91,IF(U306=92%,R306*S306*T306*F!$B$92,IF(U306=93%,R306*S306*T306*F!$B$93,IF(U306=94%,R306*S306*T306*F!$B$94,IF(U306=95%,R306*S306*T306*F!$B$95,IF(U306=96%,R306*S306*T306*F!$B$96,IF(U306=97%,R306*S306*T306*F!$B$97,IF(U306=98%,R306*S306*T306*F!$B$98,IF(U306=99%,R306*S306*T306*F!$B$99,IF(U306&gt;99%,R306*S306*T306*F!$B$100)))))))))))))))))))))))))))))))))))))))))))))))))))))))))*IF(ISNUMBER(E306),E306,1)*IF(ISNUMBER(D306),D306,1)</f>
        <v>0</v>
      </c>
      <c r="AA306" s="5">
        <f>G306*H306+K306*L306+O306*P306+S306*T306</f>
        <v>0</v>
      </c>
      <c r="AB306" s="32">
        <f>(H306*(IF(I306&lt;45%,0.5,IF(I306&lt;55%,0.8,IF(I306&lt;65%,0.9,IF(I306&lt;75%,1,IF(I306&lt;85%,1.1,1.2))))))+L306*(IF(M306&lt;45%,0.5,IF(M306&lt;55%,0.8,IF(M306&lt;65%,0.9,IF(M306&lt;75%,1,IF(M306&lt;85%,1.1,1.2))))))+P306*(IF(Q306&lt;45%,0.5,IF(Q306&lt;55%,0.8,IF(Q306&lt;65%,0.9,IF(Q306&lt;75%,1,IF(Q306&lt;85%,1.1,1.2))))))+T306*(IF(U306&lt;45%,0.5,IF(U306&lt;55%,0.8,IF(U306&lt;65%,0.9,IF(U306&lt;75%,1,IF(U306&lt;85%,1.1,1.2)))))))*IF(D306&gt;=0.8,6,IF(D306&lt;=0.4,1.5,3))</f>
        <v>0</v>
      </c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</row>
    <row r="307" spans="1:62" x14ac:dyDescent="0.25">
      <c r="A307" s="1125"/>
      <c r="B307" s="61" t="str">
        <f t="shared" ref="B307:E307" si="693">IF(B245="","",B245)</f>
        <v/>
      </c>
      <c r="C307" s="62" t="str">
        <f t="shared" si="693"/>
        <v/>
      </c>
      <c r="D307" s="63">
        <f t="shared" si="689"/>
        <v>0</v>
      </c>
      <c r="E307" s="64" t="str">
        <f t="shared" si="693"/>
        <v/>
      </c>
      <c r="F307" s="152"/>
      <c r="G307" s="153"/>
      <c r="H307" s="153"/>
      <c r="I307" s="95">
        <f t="shared" si="684"/>
        <v>0</v>
      </c>
      <c r="J307" s="152"/>
      <c r="K307" s="94"/>
      <c r="L307" s="94"/>
      <c r="M307" s="95">
        <f t="shared" si="685"/>
        <v>0</v>
      </c>
      <c r="N307" s="152"/>
      <c r="O307" s="94"/>
      <c r="P307" s="94"/>
      <c r="Q307" s="95">
        <f t="shared" si="686"/>
        <v>0</v>
      </c>
      <c r="R307" s="152"/>
      <c r="S307" s="94"/>
      <c r="T307" s="94"/>
      <c r="U307" s="93">
        <f t="shared" si="687"/>
        <v>0</v>
      </c>
      <c r="V307" s="113">
        <f t="shared" si="690"/>
        <v>0</v>
      </c>
      <c r="W307" s="114">
        <f t="shared" si="691"/>
        <v>0</v>
      </c>
      <c r="X307" s="36">
        <f t="shared" si="692"/>
        <v>0</v>
      </c>
      <c r="Y307" s="90" t="str">
        <f t="shared" si="538"/>
        <v/>
      </c>
      <c r="Z307" s="6">
        <f>(IF(I307&lt;30%,0,IF(I307&lt;35%,F307*G307*H307*F!$B$33,IF(I307&lt;40%,F307*G307*H307*F!$B$38,IF(I307&lt;45%,F307*G307*H307*F!$B$43,IF(I307&lt;50%,F307*G307*H307*F!$B$48,IF(I307=50%,F307*G307*H307*F!$B$50,IF(I307=51%,F307*G307*H307*F!$B$51,IF(I307=52%,F307*G307*H307*F!$B$52,IF(I307=53%,F307*G307*H307*F!$B$53,IF(I307=54%,F307*G307*H307*F!$B$54,IF(I307=55%,F307*G307*H307*F!$B$55,IF(I307=56%,F307*G307*H307*F!$B$56,IF(I307=57%,F307*G307*H307*F!$B$57,IF(I307=58%,F307*G307*H307*F!$B$58,IF(I307=59%,F307*G307*H307*F!$B$59,IF(I307=60%,F307*G307*H307*F!$B$60,IF(I307=61%,F307*G307*H307*F!$B$61,IF(I307=62%,F307*G307*H307*F!$B$62,IF(I307=63%,F307*G307*H307*F!$B$63,IF(I307=64%,F307*G307*H307*F!$B$64,IF(I307=65%,F307*G307*H307*F!$B$65,IF(I307=66%,F307*G307*H307*F!$B$66,IF(I307=67%,F307*G307*H307*F!$B$67,IF(I307=68%,F307*G307*H307*F!$B$68,IF(I307=69%,F307*G307*H307*F!$B$69,IF(I307=70%,F307*G307*H307*F!$B$70,IF(I307=71%,F307*G307*H307*F!$B$71,IF(I307=72%,F307*G307*H307*F!$B$72,IF(I307=73%,F307*G307*H307*F!$B$73,IF(I307=74%,F307*G307*H307*F!$B$74,IF(I307=75%,F307*G307*H307*F!$B$75,IF(I307=76%,F307*G307*H307*F!$B$76,IF(I307=77%,F307*G307*H307*F!$B$77,IF(I307=78%,F307*G307*H307*F!$B$78,IF(I307=79%,F307*G307*H307*F!$B$79,IF(I307=80%,F307*G307*H307*F!$B$80,IF(I307=81%,F307*G307*H307*F!$B$81,IF(I307=82%,F307*G307*H307*F!$B$82,IF(I307=83%,F307*G307*H307*F!$B$83,IF(I307=84%,F307*G307*H307*F!$B$84,IF(I307=85%,F307*G307*H307*F!$B$85,IF(I307=86%,F307*G307*H307*F!$B$86,IF(I307=87%,F307*G307*H307*F!$B$87,IF(I307=88%,F307*G307*H307*F!$B$88,IF(I307=89%,F307*G307*H307*F!$B$89,IF(I307=90%,F307*G307*H307*F!$B$90,IF(I307=91%,F307*G307*H307*F!$B$91,IF(I307=92%,F307*G307*H307*F!$B$92,IF(I307=93%,F307*G307*H307*F!$B$93,IF(I307=94%,F307*G307*H307*F!$B$94,IF(I307=95%,F307*G307*H307*F!$B$95,IF(I307=96%,F307*G307*H307*F!$B$96,IF(I307=97%,F307*G307*H307*F!$B$97,IF(I307=98%,F307*G307*H307*F!$B$98,IF(I307=99%,F307*G307*H307*F!$B$99,IF(I307&gt;99%,F307*G307*H307*F!$B$100,))))))))))))))))))))))))))))))))))))))))))))))))))))))))+IF(M307&lt;30%,0,IF(M307&lt;35%,J307*K307*L307*F!$B$33,IF(M307&lt;40%,J307*K307*L307*F!$B$38,IF(M307&lt;45%,J307*K307*L307*F!$B$43,IF(M307&lt;50%,J307*K307*L307*F!$B$48,IF(M307=50%,J307*K307*L307*F!$B$50,IF(M307=51%,J307*K307*L307*F!$B$51,IF(M307=52%,J307*K307*L307*F!$B$52,IF(M307=53%,J307*K307*L307*F!$B$53,IF(M307=54%,J307*K307*L307*F!$B$54,IF(M307=55%,J307*K307*L307*F!$B$55,IF(M307=56%,J307*K307*L307*F!$B$56,IF(M307=57%,J307*K307*L307*F!$B$57,IF(M307=58%,J307*K307*L307*F!$B$58,IF(M307=59%,J307*K307*L307*F!$B$59,IF(M307=60%,J307*K307*L307*F!$B$60,IF(M307=61%,J307*K307*L307*F!$B$61,IF(M307=62%,J307*K307*L307*F!$B$62,IF(M307=63%,J307*K307*L307*F!$B$63,IF(M307=64%,J307*K307*L307*F!$B$64,IF(M307=65%,J307*K307*L307*F!$B$65,IF(M307=66%,J307*K307*L307*F!$B$66,IF(M307=67%,J307*K307*L307*F!$B$67,IF(M307=68%,J307*K307*L307*F!$B$68,IF(M307=69%,J307*K307*L307*F!$B$69,IF(M307=70%,J307*K307*L307*F!$B$70,IF(M307=71%,J307*K307*L307*F!$B$71,IF(M307=72%,J307*K307*L307*F!$B$72,IF(M307=73%,J307*K307*L307*F!$B$73,IF(M307=74%,J307*K307*L307*F!$B$74,IF(M307=75%,J307*K307*L307*F!$B$75,IF(M307=76%,J307*K307*L307*F!$B$76,IF(M307=77%,J307*K307*L307*F!$B$77,IF(M307=78%,J307*K307*L307*F!$B$78,IF(M307=79%,J307*K307*L307*F!$B$79,IF(M307=80%,J307*K307*L307*F!$B$80,IF(M307=81%,J307*K307*L307*F!$B$81,IF(M307=82%,J307*K307*L307*F!$B$82,IF(M307=83%,J307*K307*L307*F!$B$83,IF(M307=84%,J307*K307*L307*F!$B$84,IF(M307=85%,J307*K307*L307*F!$B$85,IF(M307=86%,J307*K307*L307*F!$B$86,IF(M307=87%,J307*K307*L307*F!$B$87,IF(M307=88%,J307*K307*L307*F!$B$88,IF(M307=89%,J307*K307*L307*F!$B$89,IF(M307=90%,J307*K307*L307*F!$B$90,IF(M307=91%,J307*K307*L307*F!$B$91,IF(M307=92%,J307*K307*L307*F!$B$92,IF(M307=93%,J307*K307*L307*F!$B$93,IF(M307=94%,J307*K307*L307*F!$B$94,IF(M307=95%,J307*K307*L307*F!$B$95,IF(M307=96%,J307*K307*L307*F!$B$96,IF(M307=97%,J307*K307*L307*F!$B$97,IF(M307=98%,J307*K307*L307*F!$B$98,IF(M307=99%,J307*K307*L307*F!$B$99,IF(M307&gt;99%,J307*K307*L307*F!$B$100,))))))))))))))))))))))))))))))))))))))))))))))))))))))))+IF(Q307&lt;30%,0,IF(Q307&lt;35%,N307*O307*P307*F!$B$33,IF(Q307&lt;40%,N307*O307*P307*F!$B$38,IF(Q307&lt;45%,N307*O307*P307*F!$B$43,IF(Q307&lt;50%,N307*O307*P307*F!$B$48,IF(Q307=50%,N307*O307*P307*F!$B$50,IF(Q307=51%,N307*O307*P307*F!$B$51,IF(Q307=52%,N307*O307*P307*F!$B$52,IF(Q307=53%,N307*O307*P307*F!$B$53,IF(Q307=54%,N307*O307*P307*F!$B$54,IF(Q307=55%,N307*O307*P307*F!$B$55,IF(Q307=56%,N307*O307*P307*F!$B$56,IF(Q307=57%,N307*O307*P307*F!$B$57,IF(Q307=58%,N307*O307*P307*F!$B$58,IF(Q307=59%,N307*O307*P307*F!$B$59,IF(Q307=60%,N307*O307*P307*F!$B$60,IF(Q307=61%,N307*O307*P307*F!$B$61,IF(Q307=62%,N307*O307*P307*F!$B$62,IF(Q307=63%,N307*O307*P307*F!$B$63,IF(Q307=64%,N307*O307*P307*F!$B$64,IF(Q307=65%,N307*O307*P307*F!$B$65,IF(Q307=66%,N307*O307*P307*F!$B$66,IF(Q307=67%,N307*O307*P307*F!$B$67,IF(Q307=68%,N307*O307*P307*F!$B$68,IF(Q307=69%,N307*O307*P307*F!$B$69,IF(Q307=70%,N307*O307*P307*F!$B$70,IF(Q307=71%,N307*O307*P307*F!$B$71,IF(Q307=72%,N307*O307*P307*F!$B$72,IF(Q307=73%,N307*O307*P307*F!$B$73,IF(Q307=74%,N307*O307*P307*F!$B$74,IF(Q307=75%,N307*O307*P307*F!$B$75,IF(Q307=76%,N307*O307*P307*F!$B$76,IF(Q307=77%,N307*O307*P307*F!$B$77,IF(Q307=78%,N307*O307*P307*F!$B$78,IF(Q307=79%,N307*O307*P307*F!$B$79,IF(Q307=80%,N307*O307*P307*F!$B$80,IF(Q307=81%,N307*O307*P307*F!$B$81,IF(Q307=82%,N307*O307*P307*F!$B$82,IF(Q307=83%,N307*O307*P307*F!$B$83,IF(Q307=84%,N307*O307*P307*F!$B$84,IF(Q307=85%,N307*O307*P307*F!$B$85,IF(Q307=86%,N307*O307*P307*F!$B$86,IF(Q307=87%,N307*O307*P307*F!$B$87,IF(Q307=88%,N307*O307*P307*F!$B$88,IF(Q307=89%,N307*O307*P307*F!$B$89,IF(Q307=90%,N307*O307*P307*F!$B$90,IF(Q307=91%,N307*O307*P307*F!$B$91,IF(Q307=92%,N307*O307*P307*F!$B$92,IF(Q307=93%,N307*O307*P307*F!$B$93,IF(Q307=94%,N307*O307*P307*F!$B$94,IF(Q307=95%,N307*O307*P307*F!$B$95,IF(Q307=96%,N307*O307*P307*F!$B$96,IF(Q307=97%,N307*O307*P307*F!$B$97,IF(Q307=98%,N307*O307*P307*F!$B$98,IF(Q307=99%,N307*O307*P307*F!$B$99,IF(Q307&gt;99%,N307*O307*P307*F!$B$100,))))))))))))))))))))))))))))))))))))))))))))))))))))))))+IF(U307&lt;30%,0,IF(U307&lt;35%,R307*S307*T307*F!$B$33,IF(U307&lt;40%,R307*S307*T307*F!$B$38,IF(U307&lt;45%,R307*S307*T307*F!$B$43,IF(U307&lt;50%,R307*S307*T307*F!$B$48,IF(U307=50%,R307*S307*T307*F!$B$50,IF(U307=51%,R307*S307*T307*F!$B$51,IF(U307=52%,R307*S307*T307*F!$B$52,IF(U307=53%,R307*S307*T307*F!$B$53,IF(U307=54%,R307*S307*T307*F!$B$54,IF(U307=55%,R307*S307*T307*F!$B$55,IF(U307=56%,R307*S307*T307*F!$B$56,IF(U307=57%,R307*S307*T307*F!$B$57,IF(U307=58%,R307*S307*T307*F!$B$58,IF(U307=59%,R307*S307*T307*F!$B$59,IF(U307=60%,R307*S307*T307*F!$B$60,IF(U307=61%,R307*S307*T307*F!$B$61,IF(U307=62%,R307*S307*T307*F!$B$62,IF(U307=63%,R307*S307*T307*F!$B$63,IF(U307=64%,R307*S307*T307*F!$B$64,IF(U307=65%,R307*S307*T307*F!$B$65,IF(U307=66%,R307*S307*T307*F!$B$66,IF(U307=67%,R307*S307*T307*F!$B$67,IF(U307=68%,R307*S307*T307*F!$B$68,IF(U307=69%,R307*S307*T307*F!$B$69,IF(U307=70%,R307*S307*T307*F!$B$70,IF(U307=71%,R307*S307*T307*F!$B$71,IF(U307=72%,R307*S307*T307*F!$B$72,IF(U307=73%,R307*S307*T307*F!$B$73,IF(U307=74%,R307*S307*T307*F!$B$74,IF(U307=75%,R307*S307*T307*F!$B$75,IF(U307=76%,R307*S307*T307*F!$B$76,IF(U307=77%,R307*S307*T307*F!$B$77,IF(U307=78%,R307*S307*T307*F!$B$78,IF(U307=79%,R307*S307*T307*F!$B$79,IF(U307=80%,R307*S307*T307*F!$B$80,IF(U307=81%,R307*S307*T307*F!$B$81,IF(U307=82%,R307*S307*T307*F!$B$82,IF(U307=83%,R307*S307*T307*F!$B$83,IF(U307=84%,R307*S307*T307*F!$B$84,IF(U307=85%,R307*S307*T307*F!$B$85,IF(U307=86%,R307*S307*T307*F!$B$86,IF(U307=87%,R307*S307*T307*F!$B$87,IF(U307=88%,R307*S307*T307*F!$B$88,IF(U307=89%,R307*S307*T307*F!$B$89,IF(U307=90%,R307*S307*T307*F!$B$90,IF(U307=91%,R307*S307*T307*F!$B$91,IF(U307=92%,R307*S307*T307*F!$B$92,IF(U307=93%,R307*S307*T307*F!$B$93,IF(U307=94%,R307*S307*T307*F!$B$94,IF(U307=95%,R307*S307*T307*F!$B$95,IF(U307=96%,R307*S307*T307*F!$B$96,IF(U307=97%,R307*S307*T307*F!$B$97,IF(U307=98%,R307*S307*T307*F!$B$98,IF(U307=99%,R307*S307*T307*F!$B$99,IF(U307&gt;99%,R307*S307*T307*F!$B$100)))))))))))))))))))))))))))))))))))))))))))))))))))))))))*IF(ISNUMBER(E307),E307,1)*IF(ISNUMBER(D307),D307,1)</f>
        <v>0</v>
      </c>
      <c r="AA307" s="6">
        <f>G307*H307+K307*L307+O307*P307+S307*T307</f>
        <v>0</v>
      </c>
      <c r="AB307" s="35">
        <f>(H307*(IF(I307&lt;45%,0.5,IF(I307&lt;55%,0.8,IF(I307&lt;65%,0.9,IF(I307&lt;75%,1,IF(I307&lt;85%,1.1,1.2))))))+L307*(IF(M307&lt;45%,0.5,IF(M307&lt;55%,0.8,IF(M307&lt;65%,0.9,IF(M307&lt;75%,1,IF(M307&lt;85%,1.1,1.2))))))+P307*(IF(Q307&lt;45%,0.5,IF(Q307&lt;55%,0.8,IF(Q307&lt;65%,0.9,IF(Q307&lt;75%,1,IF(Q307&lt;85%,1.1,1.2))))))+T307*(IF(U307&lt;45%,0.5,IF(U307&lt;55%,0.8,IF(U307&lt;65%,0.9,IF(U307&lt;75%,1,IF(U307&lt;85%,1.1,1.2)))))))*IF(D307&gt;=0.8,6,IF(D307&lt;=0.4,1.5,3))</f>
        <v>0</v>
      </c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11"/>
      <c r="AT307" s="11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</row>
    <row r="308" spans="1:62" x14ac:dyDescent="0.25">
      <c r="A308" s="1125"/>
      <c r="B308" s="61" t="str">
        <f t="shared" ref="B308:E308" si="694">IF(B246="","",B246)</f>
        <v/>
      </c>
      <c r="C308" s="62" t="str">
        <f t="shared" si="694"/>
        <v/>
      </c>
      <c r="D308" s="63">
        <f t="shared" si="689"/>
        <v>0</v>
      </c>
      <c r="E308" s="64" t="str">
        <f t="shared" si="694"/>
        <v/>
      </c>
      <c r="F308" s="150"/>
      <c r="G308" s="151"/>
      <c r="H308" s="151"/>
      <c r="I308" s="102">
        <f t="shared" si="684"/>
        <v>0</v>
      </c>
      <c r="J308" s="150"/>
      <c r="K308" s="100"/>
      <c r="L308" s="100"/>
      <c r="M308" s="102">
        <f t="shared" si="685"/>
        <v>0</v>
      </c>
      <c r="N308" s="150"/>
      <c r="O308" s="100"/>
      <c r="P308" s="100"/>
      <c r="Q308" s="102">
        <f t="shared" si="686"/>
        <v>0</v>
      </c>
      <c r="R308" s="150"/>
      <c r="S308" s="100"/>
      <c r="T308" s="100"/>
      <c r="U308" s="101">
        <f t="shared" si="687"/>
        <v>0</v>
      </c>
      <c r="V308" s="110">
        <f t="shared" si="690"/>
        <v>0</v>
      </c>
      <c r="W308" s="111">
        <f t="shared" si="691"/>
        <v>0</v>
      </c>
      <c r="X308" s="53">
        <f>ROUND(IFERROR((W308/(Y308*IF(ISNUMBER(E308),E308,1))),0),2)</f>
        <v>0</v>
      </c>
      <c r="Y308" s="90" t="str">
        <f t="shared" si="538"/>
        <v/>
      </c>
      <c r="Z308" s="5">
        <f>(IF(I308&lt;30%,0,IF(I308&lt;35%,F308*G308*H308*F!$B$33,IF(I308&lt;40%,F308*G308*H308*F!$B$38,IF(I308&lt;45%,F308*G308*H308*F!$B$43,IF(I308&lt;50%,F308*G308*H308*F!$B$48,IF(I308=50%,F308*G308*H308*F!$B$50,IF(I308=51%,F308*G308*H308*F!$B$51,IF(I308=52%,F308*G308*H308*F!$B$52,IF(I308=53%,F308*G308*H308*F!$B$53,IF(I308=54%,F308*G308*H308*F!$B$54,IF(I308=55%,F308*G308*H308*F!$B$55,IF(I308=56%,F308*G308*H308*F!$B$56,IF(I308=57%,F308*G308*H308*F!$B$57,IF(I308=58%,F308*G308*H308*F!$B$58,IF(I308=59%,F308*G308*H308*F!$B$59,IF(I308=60%,F308*G308*H308*F!$B$60,IF(I308=61%,F308*G308*H308*F!$B$61,IF(I308=62%,F308*G308*H308*F!$B$62,IF(I308=63%,F308*G308*H308*F!$B$63,IF(I308=64%,F308*G308*H308*F!$B$64,IF(I308=65%,F308*G308*H308*F!$B$65,IF(I308=66%,F308*G308*H308*F!$B$66,IF(I308=67%,F308*G308*H308*F!$B$67,IF(I308=68%,F308*G308*H308*F!$B$68,IF(I308=69%,F308*G308*H308*F!$B$69,IF(I308=70%,F308*G308*H308*F!$B$70,IF(I308=71%,F308*G308*H308*F!$B$71,IF(I308=72%,F308*G308*H308*F!$B$72,IF(I308=73%,F308*G308*H308*F!$B$73,IF(I308=74%,F308*G308*H308*F!$B$74,IF(I308=75%,F308*G308*H308*F!$B$75,IF(I308=76%,F308*G308*H308*F!$B$76,IF(I308=77%,F308*G308*H308*F!$B$77,IF(I308=78%,F308*G308*H308*F!$B$78,IF(I308=79%,F308*G308*H308*F!$B$79,IF(I308=80%,F308*G308*H308*F!$B$80,IF(I308=81%,F308*G308*H308*F!$B$81,IF(I308=82%,F308*G308*H308*F!$B$82,IF(I308=83%,F308*G308*H308*F!$B$83,IF(I308=84%,F308*G308*H308*F!$B$84,IF(I308=85%,F308*G308*H308*F!$B$85,IF(I308=86%,F308*G308*H308*F!$B$86,IF(I308=87%,F308*G308*H308*F!$B$87,IF(I308=88%,F308*G308*H308*F!$B$88,IF(I308=89%,F308*G308*H308*F!$B$89,IF(I308=90%,F308*G308*H308*F!$B$90,IF(I308=91%,F308*G308*H308*F!$B$91,IF(I308=92%,F308*G308*H308*F!$B$92,IF(I308=93%,F308*G308*H308*F!$B$93,IF(I308=94%,F308*G308*H308*F!$B$94,IF(I308=95%,F308*G308*H308*F!$B$95,IF(I308=96%,F308*G308*H308*F!$B$96,IF(I308=97%,F308*G308*H308*F!$B$97,IF(I308=98%,F308*G308*H308*F!$B$98,IF(I308=99%,F308*G308*H308*F!$B$99,IF(I308&gt;99%,F308*G308*H308*F!$B$100,))))))))))))))))))))))))))))))))))))))))))))))))))))))))+IF(M308&lt;30%,0,IF(M308&lt;35%,J308*K308*L308*F!$B$33,IF(M308&lt;40%,J308*K308*L308*F!$B$38,IF(M308&lt;45%,J308*K308*L308*F!$B$43,IF(M308&lt;50%,J308*K308*L308*F!$B$48,IF(M308=50%,J308*K308*L308*F!$B$50,IF(M308=51%,J308*K308*L308*F!$B$51,IF(M308=52%,J308*K308*L308*F!$B$52,IF(M308=53%,J308*K308*L308*F!$B$53,IF(M308=54%,J308*K308*L308*F!$B$54,IF(M308=55%,J308*K308*L308*F!$B$55,IF(M308=56%,J308*K308*L308*F!$B$56,IF(M308=57%,J308*K308*L308*F!$B$57,IF(M308=58%,J308*K308*L308*F!$B$58,IF(M308=59%,J308*K308*L308*F!$B$59,IF(M308=60%,J308*K308*L308*F!$B$60,IF(M308=61%,J308*K308*L308*F!$B$61,IF(M308=62%,J308*K308*L308*F!$B$62,IF(M308=63%,J308*K308*L308*F!$B$63,IF(M308=64%,J308*K308*L308*F!$B$64,IF(M308=65%,J308*K308*L308*F!$B$65,IF(M308=66%,J308*K308*L308*F!$B$66,IF(M308=67%,J308*K308*L308*F!$B$67,IF(M308=68%,J308*K308*L308*F!$B$68,IF(M308=69%,J308*K308*L308*F!$B$69,IF(M308=70%,J308*K308*L308*F!$B$70,IF(M308=71%,J308*K308*L308*F!$B$71,IF(M308=72%,J308*K308*L308*F!$B$72,IF(M308=73%,J308*K308*L308*F!$B$73,IF(M308=74%,J308*K308*L308*F!$B$74,IF(M308=75%,J308*K308*L308*F!$B$75,IF(M308=76%,J308*K308*L308*F!$B$76,IF(M308=77%,J308*K308*L308*F!$B$77,IF(M308=78%,J308*K308*L308*F!$B$78,IF(M308=79%,J308*K308*L308*F!$B$79,IF(M308=80%,J308*K308*L308*F!$B$80,IF(M308=81%,J308*K308*L308*F!$B$81,IF(M308=82%,J308*K308*L308*F!$B$82,IF(M308=83%,J308*K308*L308*F!$B$83,IF(M308=84%,J308*K308*L308*F!$B$84,IF(M308=85%,J308*K308*L308*F!$B$85,IF(M308=86%,J308*K308*L308*F!$B$86,IF(M308=87%,J308*K308*L308*F!$B$87,IF(M308=88%,J308*K308*L308*F!$B$88,IF(M308=89%,J308*K308*L308*F!$B$89,IF(M308=90%,J308*K308*L308*F!$B$90,IF(M308=91%,J308*K308*L308*F!$B$91,IF(M308=92%,J308*K308*L308*F!$B$92,IF(M308=93%,J308*K308*L308*F!$B$93,IF(M308=94%,J308*K308*L308*F!$B$94,IF(M308=95%,J308*K308*L308*F!$B$95,IF(M308=96%,J308*K308*L308*F!$B$96,IF(M308=97%,J308*K308*L308*F!$B$97,IF(M308=98%,J308*K308*L308*F!$B$98,IF(M308=99%,J308*K308*L308*F!$B$99,IF(M308&gt;99%,J308*K308*L308*F!$B$100,))))))))))))))))))))))))))))))))))))))))))))))))))))))))+IF(Q308&lt;30%,0,IF(Q308&lt;35%,N308*O308*P308*F!$B$33,IF(Q308&lt;40%,N308*O308*P308*F!$B$38,IF(Q308&lt;45%,N308*O308*P308*F!$B$43,IF(Q308&lt;50%,N308*O308*P308*F!$B$48,IF(Q308=50%,N308*O308*P308*F!$B$50,IF(Q308=51%,N308*O308*P308*F!$B$51,IF(Q308=52%,N308*O308*P308*F!$B$52,IF(Q308=53%,N308*O308*P308*F!$B$53,IF(Q308=54%,N308*O308*P308*F!$B$54,IF(Q308=55%,N308*O308*P308*F!$B$55,IF(Q308=56%,N308*O308*P308*F!$B$56,IF(Q308=57%,N308*O308*P308*F!$B$57,IF(Q308=58%,N308*O308*P308*F!$B$58,IF(Q308=59%,N308*O308*P308*F!$B$59,IF(Q308=60%,N308*O308*P308*F!$B$60,IF(Q308=61%,N308*O308*P308*F!$B$61,IF(Q308=62%,N308*O308*P308*F!$B$62,IF(Q308=63%,N308*O308*P308*F!$B$63,IF(Q308=64%,N308*O308*P308*F!$B$64,IF(Q308=65%,N308*O308*P308*F!$B$65,IF(Q308=66%,N308*O308*P308*F!$B$66,IF(Q308=67%,N308*O308*P308*F!$B$67,IF(Q308=68%,N308*O308*P308*F!$B$68,IF(Q308=69%,N308*O308*P308*F!$B$69,IF(Q308=70%,N308*O308*P308*F!$B$70,IF(Q308=71%,N308*O308*P308*F!$B$71,IF(Q308=72%,N308*O308*P308*F!$B$72,IF(Q308=73%,N308*O308*P308*F!$B$73,IF(Q308=74%,N308*O308*P308*F!$B$74,IF(Q308=75%,N308*O308*P308*F!$B$75,IF(Q308=76%,N308*O308*P308*F!$B$76,IF(Q308=77%,N308*O308*P308*F!$B$77,IF(Q308=78%,N308*O308*P308*F!$B$78,IF(Q308=79%,N308*O308*P308*F!$B$79,IF(Q308=80%,N308*O308*P308*F!$B$80,IF(Q308=81%,N308*O308*P308*F!$B$81,IF(Q308=82%,N308*O308*P308*F!$B$82,IF(Q308=83%,N308*O308*P308*F!$B$83,IF(Q308=84%,N308*O308*P308*F!$B$84,IF(Q308=85%,N308*O308*P308*F!$B$85,IF(Q308=86%,N308*O308*P308*F!$B$86,IF(Q308=87%,N308*O308*P308*F!$B$87,IF(Q308=88%,N308*O308*P308*F!$B$88,IF(Q308=89%,N308*O308*P308*F!$B$89,IF(Q308=90%,N308*O308*P308*F!$B$90,IF(Q308=91%,N308*O308*P308*F!$B$91,IF(Q308=92%,N308*O308*P308*F!$B$92,IF(Q308=93%,N308*O308*P308*F!$B$93,IF(Q308=94%,N308*O308*P308*F!$B$94,IF(Q308=95%,N308*O308*P308*F!$B$95,IF(Q308=96%,N308*O308*P308*F!$B$96,IF(Q308=97%,N308*O308*P308*F!$B$97,IF(Q308=98%,N308*O308*P308*F!$B$98,IF(Q308=99%,N308*O308*P308*F!$B$99,IF(Q308&gt;99%,N308*O308*P308*F!$B$100,))))))))))))))))))))))))))))))))))))))))))))))))))))))))+IF(U308&lt;30%,0,IF(U308&lt;35%,R308*S308*T308*F!$B$33,IF(U308&lt;40%,R308*S308*T308*F!$B$38,IF(U308&lt;45%,R308*S308*T308*F!$B$43,IF(U308&lt;50%,R308*S308*T308*F!$B$48,IF(U308=50%,R308*S308*T308*F!$B$50,IF(U308=51%,R308*S308*T308*F!$B$51,IF(U308=52%,R308*S308*T308*F!$B$52,IF(U308=53%,R308*S308*T308*F!$B$53,IF(U308=54%,R308*S308*T308*F!$B$54,IF(U308=55%,R308*S308*T308*F!$B$55,IF(U308=56%,R308*S308*T308*F!$B$56,IF(U308=57%,R308*S308*T308*F!$B$57,IF(U308=58%,R308*S308*T308*F!$B$58,IF(U308=59%,R308*S308*T308*F!$B$59,IF(U308=60%,R308*S308*T308*F!$B$60,IF(U308=61%,R308*S308*T308*F!$B$61,IF(U308=62%,R308*S308*T308*F!$B$62,IF(U308=63%,R308*S308*T308*F!$B$63,IF(U308=64%,R308*S308*T308*F!$B$64,IF(U308=65%,R308*S308*T308*F!$B$65,IF(U308=66%,R308*S308*T308*F!$B$66,IF(U308=67%,R308*S308*T308*F!$B$67,IF(U308=68%,R308*S308*T308*F!$B$68,IF(U308=69%,R308*S308*T308*F!$B$69,IF(U308=70%,R308*S308*T308*F!$B$70,IF(U308=71%,R308*S308*T308*F!$B$71,IF(U308=72%,R308*S308*T308*F!$B$72,IF(U308=73%,R308*S308*T308*F!$B$73,IF(U308=74%,R308*S308*T308*F!$B$74,IF(U308=75%,R308*S308*T308*F!$B$75,IF(U308=76%,R308*S308*T308*F!$B$76,IF(U308=77%,R308*S308*T308*F!$B$77,IF(U308=78%,R308*S308*T308*F!$B$78,IF(U308=79%,R308*S308*T308*F!$B$79,IF(U308=80%,R308*S308*T308*F!$B$80,IF(U308=81%,R308*S308*T308*F!$B$81,IF(U308=82%,R308*S308*T308*F!$B$82,IF(U308=83%,R308*S308*T308*F!$B$83,IF(U308=84%,R308*S308*T308*F!$B$84,IF(U308=85%,R308*S308*T308*F!$B$85,IF(U308=86%,R308*S308*T308*F!$B$86,IF(U308=87%,R308*S308*T308*F!$B$87,IF(U308=88%,R308*S308*T308*F!$B$88,IF(U308=89%,R308*S308*T308*F!$B$89,IF(U308=90%,R308*S308*T308*F!$B$90,IF(U308=91%,R308*S308*T308*F!$B$91,IF(U308=92%,R308*S308*T308*F!$B$92,IF(U308=93%,R308*S308*T308*F!$B$93,IF(U308=94%,R308*S308*T308*F!$B$94,IF(U308=95%,R308*S308*T308*F!$B$95,IF(U308=96%,R308*S308*T308*F!$B$96,IF(U308=97%,R308*S308*T308*F!$B$97,IF(U308=98%,R308*S308*T308*F!$B$98,IF(U308=99%,R308*S308*T308*F!$B$99,IF(U308&gt;99%,R308*S308*T308*F!$B$100)))))))))))))))))))))))))))))))))))))))))))))))))))))))))*IF(ISNUMBER(E308),E308,1)*IF(ISNUMBER(D308),D308,1)</f>
        <v>0</v>
      </c>
      <c r="AA308" s="5">
        <f>G308*H308+K308*L308+O308*P308+S308*T308</f>
        <v>0</v>
      </c>
      <c r="AB308" s="32">
        <f>(H308*(IF(I308&lt;45%,0.5,IF(I308&lt;55%,0.8,IF(I308&lt;65%,0.9,IF(I308&lt;75%,1,IF(I308&lt;85%,1.1,1.2))))))+L308*(IF(M308&lt;45%,0.5,IF(M308&lt;55%,0.8,IF(M308&lt;65%,0.9,IF(M308&lt;75%,1,IF(M308&lt;85%,1.1,1.2))))))+P308*(IF(Q308&lt;45%,0.5,IF(Q308&lt;55%,0.8,IF(Q308&lt;65%,0.9,IF(Q308&lt;75%,1,IF(Q308&lt;85%,1.1,1.2))))))+T308*(IF(U308&lt;45%,0.5,IF(U308&lt;55%,0.8,IF(U308&lt;65%,0.9,IF(U308&lt;75%,1,IF(U308&lt;85%,1.1,1.2)))))))*IF(D308&gt;=0.8,6,IF(D308&lt;=0.4,1.5,3))</f>
        <v>0</v>
      </c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11"/>
      <c r="AT308" s="11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</row>
    <row r="309" spans="1:62" x14ac:dyDescent="0.25">
      <c r="A309" s="1125"/>
      <c r="B309" s="61" t="str">
        <f t="shared" ref="B309:E309" si="695">IF(B247="","",B247)</f>
        <v/>
      </c>
      <c r="C309" s="62" t="str">
        <f t="shared" si="695"/>
        <v/>
      </c>
      <c r="D309" s="63">
        <f t="shared" si="689"/>
        <v>0</v>
      </c>
      <c r="E309" s="64" t="str">
        <f t="shared" si="695"/>
        <v/>
      </c>
      <c r="F309" s="152"/>
      <c r="G309" s="153"/>
      <c r="H309" s="153"/>
      <c r="I309" s="95">
        <f t="shared" si="684"/>
        <v>0</v>
      </c>
      <c r="J309" s="152"/>
      <c r="K309" s="94"/>
      <c r="L309" s="94"/>
      <c r="M309" s="95">
        <f t="shared" si="685"/>
        <v>0</v>
      </c>
      <c r="N309" s="152"/>
      <c r="O309" s="94"/>
      <c r="P309" s="94"/>
      <c r="Q309" s="95">
        <f t="shared" si="686"/>
        <v>0</v>
      </c>
      <c r="R309" s="152"/>
      <c r="S309" s="94"/>
      <c r="T309" s="94"/>
      <c r="U309" s="93">
        <f t="shared" si="687"/>
        <v>0</v>
      </c>
      <c r="V309" s="113">
        <f t="shared" si="690"/>
        <v>0</v>
      </c>
      <c r="W309" s="114">
        <f t="shared" si="691"/>
        <v>0</v>
      </c>
      <c r="X309" s="36">
        <f t="shared" ref="X309" si="696">ROUND(IFERROR((W309/(Y309*IF(ISNUMBER(E309),E309,1))),0),2)</f>
        <v>0</v>
      </c>
      <c r="Y309" s="90" t="str">
        <f t="shared" si="538"/>
        <v/>
      </c>
      <c r="Z309" s="6">
        <f>(IF(I309&lt;30%,0,IF(I309&lt;35%,F309*G309*H309*F!$B$33,IF(I309&lt;40%,F309*G309*H309*F!$B$38,IF(I309&lt;45%,F309*G309*H309*F!$B$43,IF(I309&lt;50%,F309*G309*H309*F!$B$48,IF(I309=50%,F309*G309*H309*F!$B$50,IF(I309=51%,F309*G309*H309*F!$B$51,IF(I309=52%,F309*G309*H309*F!$B$52,IF(I309=53%,F309*G309*H309*F!$B$53,IF(I309=54%,F309*G309*H309*F!$B$54,IF(I309=55%,F309*G309*H309*F!$B$55,IF(I309=56%,F309*G309*H309*F!$B$56,IF(I309=57%,F309*G309*H309*F!$B$57,IF(I309=58%,F309*G309*H309*F!$B$58,IF(I309=59%,F309*G309*H309*F!$B$59,IF(I309=60%,F309*G309*H309*F!$B$60,IF(I309=61%,F309*G309*H309*F!$B$61,IF(I309=62%,F309*G309*H309*F!$B$62,IF(I309=63%,F309*G309*H309*F!$B$63,IF(I309=64%,F309*G309*H309*F!$B$64,IF(I309=65%,F309*G309*H309*F!$B$65,IF(I309=66%,F309*G309*H309*F!$B$66,IF(I309=67%,F309*G309*H309*F!$B$67,IF(I309=68%,F309*G309*H309*F!$B$68,IF(I309=69%,F309*G309*H309*F!$B$69,IF(I309=70%,F309*G309*H309*F!$B$70,IF(I309=71%,F309*G309*H309*F!$B$71,IF(I309=72%,F309*G309*H309*F!$B$72,IF(I309=73%,F309*G309*H309*F!$B$73,IF(I309=74%,F309*G309*H309*F!$B$74,IF(I309=75%,F309*G309*H309*F!$B$75,IF(I309=76%,F309*G309*H309*F!$B$76,IF(I309=77%,F309*G309*H309*F!$B$77,IF(I309=78%,F309*G309*H309*F!$B$78,IF(I309=79%,F309*G309*H309*F!$B$79,IF(I309=80%,F309*G309*H309*F!$B$80,IF(I309=81%,F309*G309*H309*F!$B$81,IF(I309=82%,F309*G309*H309*F!$B$82,IF(I309=83%,F309*G309*H309*F!$B$83,IF(I309=84%,F309*G309*H309*F!$B$84,IF(I309=85%,F309*G309*H309*F!$B$85,IF(I309=86%,F309*G309*H309*F!$B$86,IF(I309=87%,F309*G309*H309*F!$B$87,IF(I309=88%,F309*G309*H309*F!$B$88,IF(I309=89%,F309*G309*H309*F!$B$89,IF(I309=90%,F309*G309*H309*F!$B$90,IF(I309=91%,F309*G309*H309*F!$B$91,IF(I309=92%,F309*G309*H309*F!$B$92,IF(I309=93%,F309*G309*H309*F!$B$93,IF(I309=94%,F309*G309*H309*F!$B$94,IF(I309=95%,F309*G309*H309*F!$B$95,IF(I309=96%,F309*G309*H309*F!$B$96,IF(I309=97%,F309*G309*H309*F!$B$97,IF(I309=98%,F309*G309*H309*F!$B$98,IF(I309=99%,F309*G309*H309*F!$B$99,IF(I309&gt;99%,F309*G309*H309*F!$B$100,))))))))))))))))))))))))))))))))))))))))))))))))))))))))+IF(M309&lt;30%,0,IF(M309&lt;35%,J309*K309*L309*F!$B$33,IF(M309&lt;40%,J309*K309*L309*F!$B$38,IF(M309&lt;45%,J309*K309*L309*F!$B$43,IF(M309&lt;50%,J309*K309*L309*F!$B$48,IF(M309=50%,J309*K309*L309*F!$B$50,IF(M309=51%,J309*K309*L309*F!$B$51,IF(M309=52%,J309*K309*L309*F!$B$52,IF(M309=53%,J309*K309*L309*F!$B$53,IF(M309=54%,J309*K309*L309*F!$B$54,IF(M309=55%,J309*K309*L309*F!$B$55,IF(M309=56%,J309*K309*L309*F!$B$56,IF(M309=57%,J309*K309*L309*F!$B$57,IF(M309=58%,J309*K309*L309*F!$B$58,IF(M309=59%,J309*K309*L309*F!$B$59,IF(M309=60%,J309*K309*L309*F!$B$60,IF(M309=61%,J309*K309*L309*F!$B$61,IF(M309=62%,J309*K309*L309*F!$B$62,IF(M309=63%,J309*K309*L309*F!$B$63,IF(M309=64%,J309*K309*L309*F!$B$64,IF(M309=65%,J309*K309*L309*F!$B$65,IF(M309=66%,J309*K309*L309*F!$B$66,IF(M309=67%,J309*K309*L309*F!$B$67,IF(M309=68%,J309*K309*L309*F!$B$68,IF(M309=69%,J309*K309*L309*F!$B$69,IF(M309=70%,J309*K309*L309*F!$B$70,IF(M309=71%,J309*K309*L309*F!$B$71,IF(M309=72%,J309*K309*L309*F!$B$72,IF(M309=73%,J309*K309*L309*F!$B$73,IF(M309=74%,J309*K309*L309*F!$B$74,IF(M309=75%,J309*K309*L309*F!$B$75,IF(M309=76%,J309*K309*L309*F!$B$76,IF(M309=77%,J309*K309*L309*F!$B$77,IF(M309=78%,J309*K309*L309*F!$B$78,IF(M309=79%,J309*K309*L309*F!$B$79,IF(M309=80%,J309*K309*L309*F!$B$80,IF(M309=81%,J309*K309*L309*F!$B$81,IF(M309=82%,J309*K309*L309*F!$B$82,IF(M309=83%,J309*K309*L309*F!$B$83,IF(M309=84%,J309*K309*L309*F!$B$84,IF(M309=85%,J309*K309*L309*F!$B$85,IF(M309=86%,J309*K309*L309*F!$B$86,IF(M309=87%,J309*K309*L309*F!$B$87,IF(M309=88%,J309*K309*L309*F!$B$88,IF(M309=89%,J309*K309*L309*F!$B$89,IF(M309=90%,J309*K309*L309*F!$B$90,IF(M309=91%,J309*K309*L309*F!$B$91,IF(M309=92%,J309*K309*L309*F!$B$92,IF(M309=93%,J309*K309*L309*F!$B$93,IF(M309=94%,J309*K309*L309*F!$B$94,IF(M309=95%,J309*K309*L309*F!$B$95,IF(M309=96%,J309*K309*L309*F!$B$96,IF(M309=97%,J309*K309*L309*F!$B$97,IF(M309=98%,J309*K309*L309*F!$B$98,IF(M309=99%,J309*K309*L309*F!$B$99,IF(M309&gt;99%,J309*K309*L309*F!$B$100,))))))))))))))))))))))))))))))))))))))))))))))))))))))))+IF(Q309&lt;30%,0,IF(Q309&lt;35%,N309*O309*P309*F!$B$33,IF(Q309&lt;40%,N309*O309*P309*F!$B$38,IF(Q309&lt;45%,N309*O309*P309*F!$B$43,IF(Q309&lt;50%,N309*O309*P309*F!$B$48,IF(Q309=50%,N309*O309*P309*F!$B$50,IF(Q309=51%,N309*O309*P309*F!$B$51,IF(Q309=52%,N309*O309*P309*F!$B$52,IF(Q309=53%,N309*O309*P309*F!$B$53,IF(Q309=54%,N309*O309*P309*F!$B$54,IF(Q309=55%,N309*O309*P309*F!$B$55,IF(Q309=56%,N309*O309*P309*F!$B$56,IF(Q309=57%,N309*O309*P309*F!$B$57,IF(Q309=58%,N309*O309*P309*F!$B$58,IF(Q309=59%,N309*O309*P309*F!$B$59,IF(Q309=60%,N309*O309*P309*F!$B$60,IF(Q309=61%,N309*O309*P309*F!$B$61,IF(Q309=62%,N309*O309*P309*F!$B$62,IF(Q309=63%,N309*O309*P309*F!$B$63,IF(Q309=64%,N309*O309*P309*F!$B$64,IF(Q309=65%,N309*O309*P309*F!$B$65,IF(Q309=66%,N309*O309*P309*F!$B$66,IF(Q309=67%,N309*O309*P309*F!$B$67,IF(Q309=68%,N309*O309*P309*F!$B$68,IF(Q309=69%,N309*O309*P309*F!$B$69,IF(Q309=70%,N309*O309*P309*F!$B$70,IF(Q309=71%,N309*O309*P309*F!$B$71,IF(Q309=72%,N309*O309*P309*F!$B$72,IF(Q309=73%,N309*O309*P309*F!$B$73,IF(Q309=74%,N309*O309*P309*F!$B$74,IF(Q309=75%,N309*O309*P309*F!$B$75,IF(Q309=76%,N309*O309*P309*F!$B$76,IF(Q309=77%,N309*O309*P309*F!$B$77,IF(Q309=78%,N309*O309*P309*F!$B$78,IF(Q309=79%,N309*O309*P309*F!$B$79,IF(Q309=80%,N309*O309*P309*F!$B$80,IF(Q309=81%,N309*O309*P309*F!$B$81,IF(Q309=82%,N309*O309*P309*F!$B$82,IF(Q309=83%,N309*O309*P309*F!$B$83,IF(Q309=84%,N309*O309*P309*F!$B$84,IF(Q309=85%,N309*O309*P309*F!$B$85,IF(Q309=86%,N309*O309*P309*F!$B$86,IF(Q309=87%,N309*O309*P309*F!$B$87,IF(Q309=88%,N309*O309*P309*F!$B$88,IF(Q309=89%,N309*O309*P309*F!$B$89,IF(Q309=90%,N309*O309*P309*F!$B$90,IF(Q309=91%,N309*O309*P309*F!$B$91,IF(Q309=92%,N309*O309*P309*F!$B$92,IF(Q309=93%,N309*O309*P309*F!$B$93,IF(Q309=94%,N309*O309*P309*F!$B$94,IF(Q309=95%,N309*O309*P309*F!$B$95,IF(Q309=96%,N309*O309*P309*F!$B$96,IF(Q309=97%,N309*O309*P309*F!$B$97,IF(Q309=98%,N309*O309*P309*F!$B$98,IF(Q309=99%,N309*O309*P309*F!$B$99,IF(Q309&gt;99%,N309*O309*P309*F!$B$100,))))))))))))))))))))))))))))))))))))))))))))))))))))))))+IF(U309&lt;30%,0,IF(U309&lt;35%,R309*S309*T309*F!$B$33,IF(U309&lt;40%,R309*S309*T309*F!$B$38,IF(U309&lt;45%,R309*S309*T309*F!$B$43,IF(U309&lt;50%,R309*S309*T309*F!$B$48,IF(U309=50%,R309*S309*T309*F!$B$50,IF(U309=51%,R309*S309*T309*F!$B$51,IF(U309=52%,R309*S309*T309*F!$B$52,IF(U309=53%,R309*S309*T309*F!$B$53,IF(U309=54%,R309*S309*T309*F!$B$54,IF(U309=55%,R309*S309*T309*F!$B$55,IF(U309=56%,R309*S309*T309*F!$B$56,IF(U309=57%,R309*S309*T309*F!$B$57,IF(U309=58%,R309*S309*T309*F!$B$58,IF(U309=59%,R309*S309*T309*F!$B$59,IF(U309=60%,R309*S309*T309*F!$B$60,IF(U309=61%,R309*S309*T309*F!$B$61,IF(U309=62%,R309*S309*T309*F!$B$62,IF(U309=63%,R309*S309*T309*F!$B$63,IF(U309=64%,R309*S309*T309*F!$B$64,IF(U309=65%,R309*S309*T309*F!$B$65,IF(U309=66%,R309*S309*T309*F!$B$66,IF(U309=67%,R309*S309*T309*F!$B$67,IF(U309=68%,R309*S309*T309*F!$B$68,IF(U309=69%,R309*S309*T309*F!$B$69,IF(U309=70%,R309*S309*T309*F!$B$70,IF(U309=71%,R309*S309*T309*F!$B$71,IF(U309=72%,R309*S309*T309*F!$B$72,IF(U309=73%,R309*S309*T309*F!$B$73,IF(U309=74%,R309*S309*T309*F!$B$74,IF(U309=75%,R309*S309*T309*F!$B$75,IF(U309=76%,R309*S309*T309*F!$B$76,IF(U309=77%,R309*S309*T309*F!$B$77,IF(U309=78%,R309*S309*T309*F!$B$78,IF(U309=79%,R309*S309*T309*F!$B$79,IF(U309=80%,R309*S309*T309*F!$B$80,IF(U309=81%,R309*S309*T309*F!$B$81,IF(U309=82%,R309*S309*T309*F!$B$82,IF(U309=83%,R309*S309*T309*F!$B$83,IF(U309=84%,R309*S309*T309*F!$B$84,IF(U309=85%,R309*S309*T309*F!$B$85,IF(U309=86%,R309*S309*T309*F!$B$86,IF(U309=87%,R309*S309*T309*F!$B$87,IF(U309=88%,R309*S309*T309*F!$B$88,IF(U309=89%,R309*S309*T309*F!$B$89,IF(U309=90%,R309*S309*T309*F!$B$90,IF(U309=91%,R309*S309*T309*F!$B$91,IF(U309=92%,R309*S309*T309*F!$B$92,IF(U309=93%,R309*S309*T309*F!$B$93,IF(U309=94%,R309*S309*T309*F!$B$94,IF(U309=95%,R309*S309*T309*F!$B$95,IF(U309=96%,R309*S309*T309*F!$B$96,IF(U309=97%,R309*S309*T309*F!$B$97,IF(U309=98%,R309*S309*T309*F!$B$98,IF(U309=99%,R309*S309*T309*F!$B$99,IF(U309&gt;99%,R309*S309*T309*F!$B$100)))))))))))))))))))))))))))))))))))))))))))))))))))))))))*IF(ISNUMBER(E309),E309,1)*IF(ISNUMBER(D309),D309,1)</f>
        <v>0</v>
      </c>
      <c r="AA309" s="6">
        <f>G309*H309+K309*L309+O309*P309+S309*T309</f>
        <v>0</v>
      </c>
      <c r="AB309" s="35">
        <f>(H309*(IF(I309&lt;45%,0.5,IF(I309&lt;55%,0.8,IF(I309&lt;65%,0.9,IF(I309&lt;75%,1,IF(I309&lt;85%,1.1,1.2))))))+L309*(IF(M309&lt;45%,0.5,IF(M309&lt;55%,0.8,IF(M309&lt;65%,0.9,IF(M309&lt;75%,1,IF(M309&lt;85%,1.1,1.2))))))+P309*(IF(Q309&lt;45%,0.5,IF(Q309&lt;55%,0.8,IF(Q309&lt;65%,0.9,IF(Q309&lt;75%,1,IF(Q309&lt;85%,1.1,1.2))))))+T309*(IF(U309&lt;45%,0.5,IF(U309&lt;55%,0.8,IF(U309&lt;65%,0.9,IF(U309&lt;75%,1,IF(U309&lt;85%,1.1,1.2)))))))*IF(D309&gt;=0.8,6,IF(D309&lt;=0.4,1.5,3))</f>
        <v>0</v>
      </c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</row>
    <row r="310" spans="1:62" ht="15.75" thickBot="1" x14ac:dyDescent="0.3">
      <c r="A310" s="1126"/>
      <c r="B310" s="165"/>
      <c r="C310" s="166"/>
      <c r="D310" s="134">
        <f>ROUND(IFERROR((D305*(G305*H305+K305*L305+O305*P305+S305*T305)+D306*(G306*H306+K306*L306+O306*P306+S306*T306)+D307*(G307*H307+K307*L307+O307*P307+S307*T307)+D308*(G308*H308+K308*L308+O308*P308+S308*T308)+D309*(G309*H309+K309*L309+O309*P309+S309*T309))/((G305*H305+K305*L305+O305*P305+S305*T305)+(G306*H306+K306*L306+O306*P306+S306*T306)+(G307*H307+K307*L307+O307*P307+S307*T307)+(G308*H308+K308*L308+O308*P308+S308*T308)+(G309*H309+K309*L309+O309*P309+S309*T309)),0),3)</f>
        <v>0</v>
      </c>
      <c r="E310" s="173"/>
      <c r="F310" s="174" t="str">
        <f t="shared" ref="F310" si="697">IF(I310&lt;&gt;0,(IFERROR(IF($Y310&gt;15,MROUND($Y310*I310,0.5),MROUND($Y310*I310,0.1)),)),"")</f>
        <v/>
      </c>
      <c r="G310" s="175"/>
      <c r="H310" s="175"/>
      <c r="I310" s="176"/>
      <c r="J310" s="174"/>
      <c r="K310" s="177"/>
      <c r="L310" s="177"/>
      <c r="M310" s="178"/>
      <c r="N310" s="174"/>
      <c r="O310" s="177"/>
      <c r="P310" s="177"/>
      <c r="Q310" s="179"/>
      <c r="R310" s="174"/>
      <c r="S310" s="180"/>
      <c r="T310" s="177"/>
      <c r="U310" s="178"/>
      <c r="V310" s="122">
        <f>SUM(V305:V309)</f>
        <v>0</v>
      </c>
      <c r="W310" s="117">
        <f>IFERROR(V310/AA310,0)</f>
        <v>0</v>
      </c>
      <c r="X310" s="118">
        <f>ROUND(IFERROR((D305*(I305*G305*H305+M305*K305*L305+Q305*O305*P305+U305*S305*T305)+D306*(I306*G306*H306+M306*K306*L306+Q306*O306*P306+U306*S306*T306)+D307*(I307*G307*H307+M307*K307*L307+Q307*O307*P307+U307*S307*T307)+D308*(I308*G308*H308+M308*K308*L308+Q308*O308*P308+U308*S308*T308)+D309*(I309*G309*H309+M309*K309*L309+Q309*O309*P309+U309*S309*T309))/(D305*(G305*H305+K305*L305+O305*P305+S305*T305)+D306*(G306*H306+K306*L306+O306*P306+S306*T306)+D307*(G307*H307+K307*L307+O307*P307+S307*T307)+D308*(G308*H308+K308*L308+O308*P308+S308*T308)+D309*(G309*H309+K309*L309+O309*P309+S309*T309)),0),2)</f>
        <v>0</v>
      </c>
      <c r="Y310" s="9"/>
      <c r="Z310" s="9">
        <f>SUM(Z305:Z309)</f>
        <v>0</v>
      </c>
      <c r="AA310" s="117">
        <f>SUM(AA305:AA309)</f>
        <v>0</v>
      </c>
      <c r="AB310" s="119">
        <f>IF(SUM(AB305:AB309)=0,TIME(,0,),TIME(,SUM(AB305:AB309)+30,))</f>
        <v>0</v>
      </c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</row>
    <row r="311" spans="1:62" ht="15.75" x14ac:dyDescent="0.25">
      <c r="A311" s="1127" t="s">
        <v>22</v>
      </c>
      <c r="B311" s="1128"/>
      <c r="C311" s="1128"/>
      <c r="D311" s="1128"/>
      <c r="E311" s="1128"/>
      <c r="F311" s="1128"/>
      <c r="G311" s="1128"/>
      <c r="H311" s="1128"/>
      <c r="I311" s="1128"/>
      <c r="J311" s="1128"/>
      <c r="K311" s="1128"/>
      <c r="L311" s="1128"/>
      <c r="M311" s="1128"/>
      <c r="N311" s="1128"/>
      <c r="O311" s="1128"/>
      <c r="P311" s="1128"/>
      <c r="Q311" s="1128"/>
      <c r="R311" s="1128"/>
      <c r="S311" s="1128"/>
      <c r="T311" s="1128"/>
      <c r="U311" s="1128"/>
      <c r="V311" s="135">
        <f>V318+V324+V330+V336+V342+V348+V354+V360+V366+V372</f>
        <v>0</v>
      </c>
      <c r="W311" s="135">
        <f>IFERROR(V311/AA311,0)</f>
        <v>0</v>
      </c>
      <c r="X311" s="136"/>
      <c r="Y311" s="164">
        <v>5.0000000000000001E-3</v>
      </c>
      <c r="Z311" s="135">
        <f>Z318+Z324+Z330+Z336+Z342+Z348+Z354+Z360+Z366+Z372</f>
        <v>0</v>
      </c>
      <c r="AA311" s="137">
        <f>AA318+AA324+AA330+AA336+AA342+AA348+AA354+AA360+AA366+AA372</f>
        <v>0</v>
      </c>
      <c r="AB311" s="138">
        <f>AB318+AB324+AB330+AB336+AB342+AB348+AB354+AB360+AB366+AB372</f>
        <v>0</v>
      </c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11"/>
      <c r="AT311" s="11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</row>
    <row r="312" spans="1:62" ht="15.75" thickBot="1" x14ac:dyDescent="0.3">
      <c r="A312" s="139" t="s">
        <v>3</v>
      </c>
      <c r="B312" s="24" t="s">
        <v>10</v>
      </c>
      <c r="C312" s="24" t="s">
        <v>11</v>
      </c>
      <c r="D312" s="25" t="s">
        <v>12</v>
      </c>
      <c r="E312" s="49" t="s">
        <v>60</v>
      </c>
      <c r="F312" s="24" t="s">
        <v>13</v>
      </c>
      <c r="G312" s="48" t="s">
        <v>14</v>
      </c>
      <c r="H312" s="24" t="s">
        <v>15</v>
      </c>
      <c r="I312" s="24" t="s">
        <v>4</v>
      </c>
      <c r="J312" s="24" t="s">
        <v>13</v>
      </c>
      <c r="K312" s="24" t="s">
        <v>14</v>
      </c>
      <c r="L312" s="24" t="s">
        <v>15</v>
      </c>
      <c r="M312" s="24" t="s">
        <v>4</v>
      </c>
      <c r="N312" s="24" t="s">
        <v>13</v>
      </c>
      <c r="O312" s="24" t="s">
        <v>14</v>
      </c>
      <c r="P312" s="24" t="s">
        <v>15</v>
      </c>
      <c r="Q312" s="24" t="s">
        <v>4</v>
      </c>
      <c r="R312" s="24" t="s">
        <v>13</v>
      </c>
      <c r="S312" s="24" t="s">
        <v>14</v>
      </c>
      <c r="T312" s="24" t="s">
        <v>15</v>
      </c>
      <c r="U312" s="24" t="s">
        <v>4</v>
      </c>
      <c r="V312" s="24" t="s">
        <v>5</v>
      </c>
      <c r="W312" s="25" t="s">
        <v>16</v>
      </c>
      <c r="X312" s="25" t="s">
        <v>33</v>
      </c>
      <c r="Y312" s="140" t="s">
        <v>6</v>
      </c>
      <c r="Z312" s="26" t="s">
        <v>30</v>
      </c>
      <c r="AA312" s="24" t="s">
        <v>7</v>
      </c>
      <c r="AB312" s="27" t="s">
        <v>17</v>
      </c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</row>
    <row r="313" spans="1:62" x14ac:dyDescent="0.25">
      <c r="A313" s="142" t="s">
        <v>8</v>
      </c>
      <c r="B313" s="57" t="str">
        <f>IF(B251="","",B251)</f>
        <v/>
      </c>
      <c r="C313" s="58" t="str">
        <f>IF(C251="","",C251)</f>
        <v/>
      </c>
      <c r="D313" s="59">
        <f>D251</f>
        <v>0</v>
      </c>
      <c r="E313" s="60" t="str">
        <f>IF(E251="","",E251)</f>
        <v/>
      </c>
      <c r="F313" s="147"/>
      <c r="G313" s="148"/>
      <c r="H313" s="148"/>
      <c r="I313" s="99">
        <f t="shared" ref="I313:I317" si="698">IFERROR(ROUND(F313/$Y313,2),)</f>
        <v>0</v>
      </c>
      <c r="J313" s="147"/>
      <c r="K313" s="97"/>
      <c r="L313" s="97"/>
      <c r="M313" s="99">
        <f t="shared" ref="M313:M317" si="699">IFERROR(ROUND(J313/$Y313,2),)</f>
        <v>0</v>
      </c>
      <c r="N313" s="147"/>
      <c r="O313" s="97"/>
      <c r="P313" s="97"/>
      <c r="Q313" s="99">
        <f t="shared" ref="Q313:Q317" si="700">IFERROR(ROUND(N313/$Y313,2),)</f>
        <v>0</v>
      </c>
      <c r="R313" s="147"/>
      <c r="S313" s="97"/>
      <c r="T313" s="97"/>
      <c r="U313" s="98">
        <f t="shared" ref="U313:U317" si="701">IFERROR(ROUND(R313/$Y313,2),)</f>
        <v>0</v>
      </c>
      <c r="V313" s="106">
        <f>(IF(ISNUMBER(F313),F313,1)*G313*H313+IF(ISNUMBER(J313),J313,1)*K313*L313+IF(ISNUMBER(N313),N313,1)*O313*P313+IF(ISNUMBER(R313),R313,1)*S313*T313)*IF(ISNUMBER(E313),E313,1)</f>
        <v>0</v>
      </c>
      <c r="W313" s="107">
        <f>IFERROR((IF(ISNUMBER(F313),F313,1)*G313*H313+IF(ISNUMBER(J313),J313,1)*K313*L313+IF(ISNUMBER(N313),N313,1)*O313*P313+IF(ISNUMBER(R313),R313,1)*S313*T313)*IF(ISNUMBER(E313),E313,1)/(G313*H313+K313*L313+O313*P313+S313*T313),0)</f>
        <v>0</v>
      </c>
      <c r="X313" s="28">
        <f>ROUND(IFERROR((W313/(Y313*IF(ISNUMBER(E313),E313,1))),0),2)</f>
        <v>0</v>
      </c>
      <c r="Y313" s="89" t="str">
        <f>IF(ISNUMBER(Y251), Y251+(Y251*$Y$311),"")</f>
        <v/>
      </c>
      <c r="Z313" s="4">
        <f>(IF(I313&lt;30%,0,IF(I313&lt;35%,F313*G313*H313*F!$B$33,IF(I313&lt;40%,F313*G313*H313*F!$B$38,IF(I313&lt;45%,F313*G313*H313*F!$B$43,IF(I313&lt;50%,F313*G313*H313*F!$B$48,IF(I313=50%,F313*G313*H313*F!$B$50,IF(I313=51%,F313*G313*H313*F!$B$51,IF(I313=52%,F313*G313*H313*F!$B$52,IF(I313=53%,F313*G313*H313*F!$B$53,IF(I313=54%,F313*G313*H313*F!$B$54,IF(I313=55%,F313*G313*H313*F!$B$55,IF(I313=56%,F313*G313*H313*F!$B$56,IF(I313=57%,F313*G313*H313*F!$B$57,IF(I313=58%,F313*G313*H313*F!$B$58,IF(I313=59%,F313*G313*H313*F!$B$59,IF(I313=60%,F313*G313*H313*F!$B$60,IF(I313=61%,F313*G313*H313*F!$B$61,IF(I313=62%,F313*G313*H313*F!$B$62,IF(I313=63%,F313*G313*H313*F!$B$63,IF(I313=64%,F313*G313*H313*F!$B$64,IF(I313=65%,F313*G313*H313*F!$B$65,IF(I313=66%,F313*G313*H313*F!$B$66,IF(I313=67%,F313*G313*H313*F!$B$67,IF(I313=68%,F313*G313*H313*F!$B$68,IF(I313=69%,F313*G313*H313*F!$B$69,IF(I313=70%,F313*G313*H313*F!$B$70,IF(I313=71%,F313*G313*H313*F!$B$71,IF(I313=72%,F313*G313*H313*F!$B$72,IF(I313=73%,F313*G313*H313*F!$B$73,IF(I313=74%,F313*G313*H313*F!$B$74,IF(I313=75%,F313*G313*H313*F!$B$75,IF(I313=76%,F313*G313*H313*F!$B$76,IF(I313=77%,F313*G313*H313*F!$B$77,IF(I313=78%,F313*G313*H313*F!$B$78,IF(I313=79%,F313*G313*H313*F!$B$79,IF(I313=80%,F313*G313*H313*F!$B$80,IF(I313=81%,F313*G313*H313*F!$B$81,IF(I313=82%,F313*G313*H313*F!$B$82,IF(I313=83%,F313*G313*H313*F!$B$83,IF(I313=84%,F313*G313*H313*F!$B$84,IF(I313=85%,F313*G313*H313*F!$B$85,IF(I313=86%,F313*G313*H313*F!$B$86,IF(I313=87%,F313*G313*H313*F!$B$87,IF(I313=88%,F313*G313*H313*F!$B$88,IF(I313=89%,F313*G313*H313*F!$B$89,IF(I313=90%,F313*G313*H313*F!$B$90,IF(I313=91%,F313*G313*H313*F!$B$91,IF(I313=92%,F313*G313*H313*F!$B$92,IF(I313=93%,F313*G313*H313*F!$B$93,IF(I313=94%,F313*G313*H313*F!$B$94,IF(I313=95%,F313*G313*H313*F!$B$95,IF(I313=96%,F313*G313*H313*F!$B$96,IF(I313=97%,F313*G313*H313*F!$B$97,IF(I313=98%,F313*G313*H313*F!$B$98,IF(I313=99%,F313*G313*H313*F!$B$99,IF(I313&gt;99%,F313*G313*H313*F!$B$100,))))))))))))))))))))))))))))))))))))))))))))))))))))))))+IF(M313&lt;30%,0,IF(M313&lt;35%,J313*K313*L313*F!$B$33,IF(M313&lt;40%,J313*K313*L313*F!$B$38,IF(M313&lt;45%,J313*K313*L313*F!$B$43,IF(M313&lt;50%,J313*K313*L313*F!$B$48,IF(M313=50%,J313*K313*L313*F!$B$50,IF(M313=51%,J313*K313*L313*F!$B$51,IF(M313=52%,J313*K313*L313*F!$B$52,IF(M313=53%,J313*K313*L313*F!$B$53,IF(M313=54%,J313*K313*L313*F!$B$54,IF(M313=55%,J313*K313*L313*F!$B$55,IF(M313=56%,J313*K313*L313*F!$B$56,IF(M313=57%,J313*K313*L313*F!$B$57,IF(M313=58%,J313*K313*L313*F!$B$58,IF(M313=59%,J313*K313*L313*F!$B$59,IF(M313=60%,J313*K313*L313*F!$B$60,IF(M313=61%,J313*K313*L313*F!$B$61,IF(M313=62%,J313*K313*L313*F!$B$62,IF(M313=63%,J313*K313*L313*F!$B$63,IF(M313=64%,J313*K313*L313*F!$B$64,IF(M313=65%,J313*K313*L313*F!$B$65,IF(M313=66%,J313*K313*L313*F!$B$66,IF(M313=67%,J313*K313*L313*F!$B$67,IF(M313=68%,J313*K313*L313*F!$B$68,IF(M313=69%,J313*K313*L313*F!$B$69,IF(M313=70%,J313*K313*L313*F!$B$70,IF(M313=71%,J313*K313*L313*F!$B$71,IF(M313=72%,J313*K313*L313*F!$B$72,IF(M313=73%,J313*K313*L313*F!$B$73,IF(M313=74%,J313*K313*L313*F!$B$74,IF(M313=75%,J313*K313*L313*F!$B$75,IF(M313=76%,J313*K313*L313*F!$B$76,IF(M313=77%,J313*K313*L313*F!$B$77,IF(M313=78%,J313*K313*L313*F!$B$78,IF(M313=79%,J313*K313*L313*F!$B$79,IF(M313=80%,J313*K313*L313*F!$B$80,IF(M313=81%,J313*K313*L313*F!$B$81,IF(M313=82%,J313*K313*L313*F!$B$82,IF(M313=83%,J313*K313*L313*F!$B$83,IF(M313=84%,J313*K313*L313*F!$B$84,IF(M313=85%,J313*K313*L313*F!$B$85,IF(M313=86%,J313*K313*L313*F!$B$86,IF(M313=87%,J313*K313*L313*F!$B$87,IF(M313=88%,J313*K313*L313*F!$B$88,IF(M313=89%,J313*K313*L313*F!$B$89,IF(M313=90%,J313*K313*L313*F!$B$90,IF(M313=91%,J313*K313*L313*F!$B$91,IF(M313=92%,J313*K313*L313*F!$B$92,IF(M313=93%,J313*K313*L313*F!$B$93,IF(M313=94%,J313*K313*L313*F!$B$94,IF(M313=95%,J313*K313*L313*F!$B$95,IF(M313=96%,J313*K313*L313*F!$B$96,IF(M313=97%,J313*K313*L313*F!$B$97,IF(M313=98%,J313*K313*L313*F!$B$98,IF(M313=99%,J313*K313*L313*F!$B$99,IF(M313&gt;99%,J313*K313*L313*F!$B$100,))))))))))))))))))))))))))))))))))))))))))))))))))))))))+IF(Q313&lt;30%,0,IF(Q313&lt;35%,N313*O313*P313*F!$B$33,IF(Q313&lt;40%,N313*O313*P313*F!$B$38,IF(Q313&lt;45%,N313*O313*P313*F!$B$43,IF(Q313&lt;50%,N313*O313*P313*F!$B$48,IF(Q313=50%,N313*O313*P313*F!$B$50,IF(Q313=51%,N313*O313*P313*F!$B$51,IF(Q313=52%,N313*O313*P313*F!$B$52,IF(Q313=53%,N313*O313*P313*F!$B$53,IF(Q313=54%,N313*O313*P313*F!$B$54,IF(Q313=55%,N313*O313*P313*F!$B$55,IF(Q313=56%,N313*O313*P313*F!$B$56,IF(Q313=57%,N313*O313*P313*F!$B$57,IF(Q313=58%,N313*O313*P313*F!$B$58,IF(Q313=59%,N313*O313*P313*F!$B$59,IF(Q313=60%,N313*O313*P313*F!$B$60,IF(Q313=61%,N313*O313*P313*F!$B$61,IF(Q313=62%,N313*O313*P313*F!$B$62,IF(Q313=63%,N313*O313*P313*F!$B$63,IF(Q313=64%,N313*O313*P313*F!$B$64,IF(Q313=65%,N313*O313*P313*F!$B$65,IF(Q313=66%,N313*O313*P313*F!$B$66,IF(Q313=67%,N313*O313*P313*F!$B$67,IF(Q313=68%,N313*O313*P313*F!$B$68,IF(Q313=69%,N313*O313*P313*F!$B$69,IF(Q313=70%,N313*O313*P313*F!$B$70,IF(Q313=71%,N313*O313*P313*F!$B$71,IF(Q313=72%,N313*O313*P313*F!$B$72,IF(Q313=73%,N313*O313*P313*F!$B$73,IF(Q313=74%,N313*O313*P313*F!$B$74,IF(Q313=75%,N313*O313*P313*F!$B$75,IF(Q313=76%,N313*O313*P313*F!$B$76,IF(Q313=77%,N313*O313*P313*F!$B$77,IF(Q313=78%,N313*O313*P313*F!$B$78,IF(Q313=79%,N313*O313*P313*F!$B$79,IF(Q313=80%,N313*O313*P313*F!$B$80,IF(Q313=81%,N313*O313*P313*F!$B$81,IF(Q313=82%,N313*O313*P313*F!$B$82,IF(Q313=83%,N313*O313*P313*F!$B$83,IF(Q313=84%,N313*O313*P313*F!$B$84,IF(Q313=85%,N313*O313*P313*F!$B$85,IF(Q313=86%,N313*O313*P313*F!$B$86,IF(Q313=87%,N313*O313*P313*F!$B$87,IF(Q313=88%,N313*O313*P313*F!$B$88,IF(Q313=89%,N313*O313*P313*F!$B$89,IF(Q313=90%,N313*O313*P313*F!$B$90,IF(Q313=91%,N313*O313*P313*F!$B$91,IF(Q313=92%,N313*O313*P313*F!$B$92,IF(Q313=93%,N313*O313*P313*F!$B$93,IF(Q313=94%,N313*O313*P313*F!$B$94,IF(Q313=95%,N313*O313*P313*F!$B$95,IF(Q313=96%,N313*O313*P313*F!$B$96,IF(Q313=97%,N313*O313*P313*F!$B$97,IF(Q313=98%,N313*O313*P313*F!$B$98,IF(Q313=99%,N313*O313*P313*F!$B$99,IF(Q313&gt;99%,N313*O313*P313*F!$B$100,))))))))))))))))))))))))))))))))))))))))))))))))))))))))+IF(U313&lt;30%,0,IF(U313&lt;35%,R313*S313*T313*F!$B$33,IF(U313&lt;40%,R313*S313*T313*F!$B$38,IF(U313&lt;45%,R313*S313*T313*F!$B$43,IF(U313&lt;50%,R313*S313*T313*F!$B$48,IF(U313=50%,R313*S313*T313*F!$B$50,IF(U313=51%,R313*S313*T313*F!$B$51,IF(U313=52%,R313*S313*T313*F!$B$52,IF(U313=53%,R313*S313*T313*F!$B$53,IF(U313=54%,R313*S313*T313*F!$B$54,IF(U313=55%,R313*S313*T313*F!$B$55,IF(U313=56%,R313*S313*T313*F!$B$56,IF(U313=57%,R313*S313*T313*F!$B$57,IF(U313=58%,R313*S313*T313*F!$B$58,IF(U313=59%,R313*S313*T313*F!$B$59,IF(U313=60%,R313*S313*T313*F!$B$60,IF(U313=61%,R313*S313*T313*F!$B$61,IF(U313=62%,R313*S313*T313*F!$B$62,IF(U313=63%,R313*S313*T313*F!$B$63,IF(U313=64%,R313*S313*T313*F!$B$64,IF(U313=65%,R313*S313*T313*F!$B$65,IF(U313=66%,R313*S313*T313*F!$B$66,IF(U313=67%,R313*S313*T313*F!$B$67,IF(U313=68%,R313*S313*T313*F!$B$68,IF(U313=69%,R313*S313*T313*F!$B$69,IF(U313=70%,R313*S313*T313*F!$B$70,IF(U313=71%,R313*S313*T313*F!$B$71,IF(U313=72%,R313*S313*T313*F!$B$72,IF(U313=73%,R313*S313*T313*F!$B$73,IF(U313=74%,R313*S313*T313*F!$B$74,IF(U313=75%,R313*S313*T313*F!$B$75,IF(U313=76%,R313*S313*T313*F!$B$76,IF(U313=77%,R313*S313*T313*F!$B$77,IF(U313=78%,R313*S313*T313*F!$B$78,IF(U313=79%,R313*S313*T313*F!$B$79,IF(U313=80%,R313*S313*T313*F!$B$80,IF(U313=81%,R313*S313*T313*F!$B$81,IF(U313=82%,R313*S313*T313*F!$B$82,IF(U313=83%,R313*S313*T313*F!$B$83,IF(U313=84%,R313*S313*T313*F!$B$84,IF(U313=85%,R313*S313*T313*F!$B$85,IF(U313=86%,R313*S313*T313*F!$B$86,IF(U313=87%,R313*S313*T313*F!$B$87,IF(U313=88%,R313*S313*T313*F!$B$88,IF(U313=89%,R313*S313*T313*F!$B$89,IF(U313=90%,R313*S313*T313*F!$B$90,IF(U313=91%,R313*S313*T313*F!$B$91,IF(U313=92%,R313*S313*T313*F!$B$92,IF(U313=93%,R313*S313*T313*F!$B$93,IF(U313=94%,R313*S313*T313*F!$B$94,IF(U313=95%,R313*S313*T313*F!$B$95,IF(U313=96%,R313*S313*T313*F!$B$96,IF(U313=97%,R313*S313*T313*F!$B$97,IF(U313=98%,R313*S313*T313*F!$B$98,IF(U313=99%,R313*S313*T313*F!$B$99,IF(U313&gt;99%,R313*S313*T313*F!$B$100)))))))))))))))))))))))))))))))))))))))))))))))))))))))))*IF(ISNUMBER(E313),E313,1)*IF(ISNUMBER(D313),D313,1)</f>
        <v>0</v>
      </c>
      <c r="AA313" s="4">
        <f>G313*H313+K313*L313+O313*P313+S313*T313</f>
        <v>0</v>
      </c>
      <c r="AB313" s="108">
        <f>(H313*(IF(I313&lt;45%,0.5,IF(I313&lt;55%,0.8,IF(I313&lt;65%,0.9,IF(I313&lt;75%,1,IF(I313&lt;85%,1.1,1.2))))))+L313*(IF(M313&lt;45%,0.5,IF(M313&lt;55%,0.8,IF(M313&lt;65%,0.9,IF(M313&lt;75%,1,IF(M313&lt;85%,1.1,1.2))))))+P313*(IF(Q313&lt;45%,0.5,IF(Q313&lt;55%,0.8,IF(Q313&lt;65%,0.9,IF(Q313&lt;75%,1,IF(Q313&lt;85%,1.1,1.2))))))+T313*(IF(U313&lt;45%,0.5,IF(U313&lt;55%,0.8,IF(U313&lt;65%,0.9,IF(U313&lt;75%,1,IF(U313&lt;85%,1.1,1.2)))))))*IF(D313&gt;=0.8,6,IF(D313&lt;=0.4,1.5,3))</f>
        <v>0</v>
      </c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11"/>
      <c r="AT313" s="11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</row>
    <row r="314" spans="1:62" x14ac:dyDescent="0.25">
      <c r="A314" s="1125">
        <f>A252+7</f>
        <v>42009</v>
      </c>
      <c r="B314" s="61" t="str">
        <f t="shared" ref="B314:E314" si="702">IF(B252="","",B252)</f>
        <v/>
      </c>
      <c r="C314" s="62" t="str">
        <f t="shared" si="702"/>
        <v/>
      </c>
      <c r="D314" s="63">
        <f t="shared" ref="D314:D317" si="703">D252</f>
        <v>0</v>
      </c>
      <c r="E314" s="64" t="str">
        <f t="shared" si="702"/>
        <v/>
      </c>
      <c r="F314" s="150"/>
      <c r="G314" s="151"/>
      <c r="H314" s="151"/>
      <c r="I314" s="102">
        <f t="shared" si="698"/>
        <v>0</v>
      </c>
      <c r="J314" s="150"/>
      <c r="K314" s="100"/>
      <c r="L314" s="100"/>
      <c r="M314" s="102">
        <f t="shared" si="699"/>
        <v>0</v>
      </c>
      <c r="N314" s="150"/>
      <c r="O314" s="100"/>
      <c r="P314" s="100"/>
      <c r="Q314" s="102">
        <f t="shared" si="700"/>
        <v>0</v>
      </c>
      <c r="R314" s="150"/>
      <c r="S314" s="100"/>
      <c r="T314" s="100"/>
      <c r="U314" s="101">
        <f t="shared" si="701"/>
        <v>0</v>
      </c>
      <c r="V314" s="110">
        <f t="shared" ref="V314" si="704">(IF(ISNUMBER(F314),F314,1)*G314*H314+IF(ISNUMBER(J314),J314,1)*K314*L314+IF(ISNUMBER(N314),N314,1)*O314*P314+IF(ISNUMBER(R314),R314,1)*S314*T314)*IF(ISNUMBER(E314),E314,1)</f>
        <v>0</v>
      </c>
      <c r="W314" s="111">
        <f t="shared" ref="W314:W317" si="705">IFERROR((IF(ISNUMBER(F314),F314,1)*G314*H314+IF(ISNUMBER(J314),J314,1)*K314*L314+IF(ISNUMBER(N314),N314,1)*O314*P314+IF(ISNUMBER(R314),R314,1)*S314*T314)*IF(ISNUMBER(E314),E314,1)/(G314*H314+K314*L314+O314*P314+S314*T314),0)</f>
        <v>0</v>
      </c>
      <c r="X314" s="31">
        <f t="shared" ref="X314:X315" si="706">ROUND(IFERROR((W314/(Y314*IF(ISNUMBER(E314),E314,1))),0),2)</f>
        <v>0</v>
      </c>
      <c r="Y314" s="90" t="str">
        <f t="shared" ref="Y314:Y371" si="707">IF(ISNUMBER(Y252), Y252+(Y252*$Y$311),"")</f>
        <v/>
      </c>
      <c r="Z314" s="5">
        <f>(IF(I314&lt;30%,0,IF(I314&lt;35%,F314*G314*H314*F!$B$33,IF(I314&lt;40%,F314*G314*H314*F!$B$38,IF(I314&lt;45%,F314*G314*H314*F!$B$43,IF(I314&lt;50%,F314*G314*H314*F!$B$48,IF(I314=50%,F314*G314*H314*F!$B$50,IF(I314=51%,F314*G314*H314*F!$B$51,IF(I314=52%,F314*G314*H314*F!$B$52,IF(I314=53%,F314*G314*H314*F!$B$53,IF(I314=54%,F314*G314*H314*F!$B$54,IF(I314=55%,F314*G314*H314*F!$B$55,IF(I314=56%,F314*G314*H314*F!$B$56,IF(I314=57%,F314*G314*H314*F!$B$57,IF(I314=58%,F314*G314*H314*F!$B$58,IF(I314=59%,F314*G314*H314*F!$B$59,IF(I314=60%,F314*G314*H314*F!$B$60,IF(I314=61%,F314*G314*H314*F!$B$61,IF(I314=62%,F314*G314*H314*F!$B$62,IF(I314=63%,F314*G314*H314*F!$B$63,IF(I314=64%,F314*G314*H314*F!$B$64,IF(I314=65%,F314*G314*H314*F!$B$65,IF(I314=66%,F314*G314*H314*F!$B$66,IF(I314=67%,F314*G314*H314*F!$B$67,IF(I314=68%,F314*G314*H314*F!$B$68,IF(I314=69%,F314*G314*H314*F!$B$69,IF(I314=70%,F314*G314*H314*F!$B$70,IF(I314=71%,F314*G314*H314*F!$B$71,IF(I314=72%,F314*G314*H314*F!$B$72,IF(I314=73%,F314*G314*H314*F!$B$73,IF(I314=74%,F314*G314*H314*F!$B$74,IF(I314=75%,F314*G314*H314*F!$B$75,IF(I314=76%,F314*G314*H314*F!$B$76,IF(I314=77%,F314*G314*H314*F!$B$77,IF(I314=78%,F314*G314*H314*F!$B$78,IF(I314=79%,F314*G314*H314*F!$B$79,IF(I314=80%,F314*G314*H314*F!$B$80,IF(I314=81%,F314*G314*H314*F!$B$81,IF(I314=82%,F314*G314*H314*F!$B$82,IF(I314=83%,F314*G314*H314*F!$B$83,IF(I314=84%,F314*G314*H314*F!$B$84,IF(I314=85%,F314*G314*H314*F!$B$85,IF(I314=86%,F314*G314*H314*F!$B$86,IF(I314=87%,F314*G314*H314*F!$B$87,IF(I314=88%,F314*G314*H314*F!$B$88,IF(I314=89%,F314*G314*H314*F!$B$89,IF(I314=90%,F314*G314*H314*F!$B$90,IF(I314=91%,F314*G314*H314*F!$B$91,IF(I314=92%,F314*G314*H314*F!$B$92,IF(I314=93%,F314*G314*H314*F!$B$93,IF(I314=94%,F314*G314*H314*F!$B$94,IF(I314=95%,F314*G314*H314*F!$B$95,IF(I314=96%,F314*G314*H314*F!$B$96,IF(I314=97%,F314*G314*H314*F!$B$97,IF(I314=98%,F314*G314*H314*F!$B$98,IF(I314=99%,F314*G314*H314*F!$B$99,IF(I314&gt;99%,F314*G314*H314*F!$B$100,))))))))))))))))))))))))))))))))))))))))))))))))))))))))+IF(M314&lt;30%,0,IF(M314&lt;35%,J314*K314*L314*F!$B$33,IF(M314&lt;40%,J314*K314*L314*F!$B$38,IF(M314&lt;45%,J314*K314*L314*F!$B$43,IF(M314&lt;50%,J314*K314*L314*F!$B$48,IF(M314=50%,J314*K314*L314*F!$B$50,IF(M314=51%,J314*K314*L314*F!$B$51,IF(M314=52%,J314*K314*L314*F!$B$52,IF(M314=53%,J314*K314*L314*F!$B$53,IF(M314=54%,J314*K314*L314*F!$B$54,IF(M314=55%,J314*K314*L314*F!$B$55,IF(M314=56%,J314*K314*L314*F!$B$56,IF(M314=57%,J314*K314*L314*F!$B$57,IF(M314=58%,J314*K314*L314*F!$B$58,IF(M314=59%,J314*K314*L314*F!$B$59,IF(M314=60%,J314*K314*L314*F!$B$60,IF(M314=61%,J314*K314*L314*F!$B$61,IF(M314=62%,J314*K314*L314*F!$B$62,IF(M314=63%,J314*K314*L314*F!$B$63,IF(M314=64%,J314*K314*L314*F!$B$64,IF(M314=65%,J314*K314*L314*F!$B$65,IF(M314=66%,J314*K314*L314*F!$B$66,IF(M314=67%,J314*K314*L314*F!$B$67,IF(M314=68%,J314*K314*L314*F!$B$68,IF(M314=69%,J314*K314*L314*F!$B$69,IF(M314=70%,J314*K314*L314*F!$B$70,IF(M314=71%,J314*K314*L314*F!$B$71,IF(M314=72%,J314*K314*L314*F!$B$72,IF(M314=73%,J314*K314*L314*F!$B$73,IF(M314=74%,J314*K314*L314*F!$B$74,IF(M314=75%,J314*K314*L314*F!$B$75,IF(M314=76%,J314*K314*L314*F!$B$76,IF(M314=77%,J314*K314*L314*F!$B$77,IF(M314=78%,J314*K314*L314*F!$B$78,IF(M314=79%,J314*K314*L314*F!$B$79,IF(M314=80%,J314*K314*L314*F!$B$80,IF(M314=81%,J314*K314*L314*F!$B$81,IF(M314=82%,J314*K314*L314*F!$B$82,IF(M314=83%,J314*K314*L314*F!$B$83,IF(M314=84%,J314*K314*L314*F!$B$84,IF(M314=85%,J314*K314*L314*F!$B$85,IF(M314=86%,J314*K314*L314*F!$B$86,IF(M314=87%,J314*K314*L314*F!$B$87,IF(M314=88%,J314*K314*L314*F!$B$88,IF(M314=89%,J314*K314*L314*F!$B$89,IF(M314=90%,J314*K314*L314*F!$B$90,IF(M314=91%,J314*K314*L314*F!$B$91,IF(M314=92%,J314*K314*L314*F!$B$92,IF(M314=93%,J314*K314*L314*F!$B$93,IF(M314=94%,J314*K314*L314*F!$B$94,IF(M314=95%,J314*K314*L314*F!$B$95,IF(M314=96%,J314*K314*L314*F!$B$96,IF(M314=97%,J314*K314*L314*F!$B$97,IF(M314=98%,J314*K314*L314*F!$B$98,IF(M314=99%,J314*K314*L314*F!$B$99,IF(M314&gt;99%,J314*K314*L314*F!$B$100,))))))))))))))))))))))))))))))))))))))))))))))))))))))))+IF(Q314&lt;30%,0,IF(Q314&lt;35%,N314*O314*P314*F!$B$33,IF(Q314&lt;40%,N314*O314*P314*F!$B$38,IF(Q314&lt;45%,N314*O314*P314*F!$B$43,IF(Q314&lt;50%,N314*O314*P314*F!$B$48,IF(Q314=50%,N314*O314*P314*F!$B$50,IF(Q314=51%,N314*O314*P314*F!$B$51,IF(Q314=52%,N314*O314*P314*F!$B$52,IF(Q314=53%,N314*O314*P314*F!$B$53,IF(Q314=54%,N314*O314*P314*F!$B$54,IF(Q314=55%,N314*O314*P314*F!$B$55,IF(Q314=56%,N314*O314*P314*F!$B$56,IF(Q314=57%,N314*O314*P314*F!$B$57,IF(Q314=58%,N314*O314*P314*F!$B$58,IF(Q314=59%,N314*O314*P314*F!$B$59,IF(Q314=60%,N314*O314*P314*F!$B$60,IF(Q314=61%,N314*O314*P314*F!$B$61,IF(Q314=62%,N314*O314*P314*F!$B$62,IF(Q314=63%,N314*O314*P314*F!$B$63,IF(Q314=64%,N314*O314*P314*F!$B$64,IF(Q314=65%,N314*O314*P314*F!$B$65,IF(Q314=66%,N314*O314*P314*F!$B$66,IF(Q314=67%,N314*O314*P314*F!$B$67,IF(Q314=68%,N314*O314*P314*F!$B$68,IF(Q314=69%,N314*O314*P314*F!$B$69,IF(Q314=70%,N314*O314*P314*F!$B$70,IF(Q314=71%,N314*O314*P314*F!$B$71,IF(Q314=72%,N314*O314*P314*F!$B$72,IF(Q314=73%,N314*O314*P314*F!$B$73,IF(Q314=74%,N314*O314*P314*F!$B$74,IF(Q314=75%,N314*O314*P314*F!$B$75,IF(Q314=76%,N314*O314*P314*F!$B$76,IF(Q314=77%,N314*O314*P314*F!$B$77,IF(Q314=78%,N314*O314*P314*F!$B$78,IF(Q314=79%,N314*O314*P314*F!$B$79,IF(Q314=80%,N314*O314*P314*F!$B$80,IF(Q314=81%,N314*O314*P314*F!$B$81,IF(Q314=82%,N314*O314*P314*F!$B$82,IF(Q314=83%,N314*O314*P314*F!$B$83,IF(Q314=84%,N314*O314*P314*F!$B$84,IF(Q314=85%,N314*O314*P314*F!$B$85,IF(Q314=86%,N314*O314*P314*F!$B$86,IF(Q314=87%,N314*O314*P314*F!$B$87,IF(Q314=88%,N314*O314*P314*F!$B$88,IF(Q314=89%,N314*O314*P314*F!$B$89,IF(Q314=90%,N314*O314*P314*F!$B$90,IF(Q314=91%,N314*O314*P314*F!$B$91,IF(Q314=92%,N314*O314*P314*F!$B$92,IF(Q314=93%,N314*O314*P314*F!$B$93,IF(Q314=94%,N314*O314*P314*F!$B$94,IF(Q314=95%,N314*O314*P314*F!$B$95,IF(Q314=96%,N314*O314*P314*F!$B$96,IF(Q314=97%,N314*O314*P314*F!$B$97,IF(Q314=98%,N314*O314*P314*F!$B$98,IF(Q314=99%,N314*O314*P314*F!$B$99,IF(Q314&gt;99%,N314*O314*P314*F!$B$100,))))))))))))))))))))))))))))))))))))))))))))))))))))))))+IF(U314&lt;30%,0,IF(U314&lt;35%,R314*S314*T314*F!$B$33,IF(U314&lt;40%,R314*S314*T314*F!$B$38,IF(U314&lt;45%,R314*S314*T314*F!$B$43,IF(U314&lt;50%,R314*S314*T314*F!$B$48,IF(U314=50%,R314*S314*T314*F!$B$50,IF(U314=51%,R314*S314*T314*F!$B$51,IF(U314=52%,R314*S314*T314*F!$B$52,IF(U314=53%,R314*S314*T314*F!$B$53,IF(U314=54%,R314*S314*T314*F!$B$54,IF(U314=55%,R314*S314*T314*F!$B$55,IF(U314=56%,R314*S314*T314*F!$B$56,IF(U314=57%,R314*S314*T314*F!$B$57,IF(U314=58%,R314*S314*T314*F!$B$58,IF(U314=59%,R314*S314*T314*F!$B$59,IF(U314=60%,R314*S314*T314*F!$B$60,IF(U314=61%,R314*S314*T314*F!$B$61,IF(U314=62%,R314*S314*T314*F!$B$62,IF(U314=63%,R314*S314*T314*F!$B$63,IF(U314=64%,R314*S314*T314*F!$B$64,IF(U314=65%,R314*S314*T314*F!$B$65,IF(U314=66%,R314*S314*T314*F!$B$66,IF(U314=67%,R314*S314*T314*F!$B$67,IF(U314=68%,R314*S314*T314*F!$B$68,IF(U314=69%,R314*S314*T314*F!$B$69,IF(U314=70%,R314*S314*T314*F!$B$70,IF(U314=71%,R314*S314*T314*F!$B$71,IF(U314=72%,R314*S314*T314*F!$B$72,IF(U314=73%,R314*S314*T314*F!$B$73,IF(U314=74%,R314*S314*T314*F!$B$74,IF(U314=75%,R314*S314*T314*F!$B$75,IF(U314=76%,R314*S314*T314*F!$B$76,IF(U314=77%,R314*S314*T314*F!$B$77,IF(U314=78%,R314*S314*T314*F!$B$78,IF(U314=79%,R314*S314*T314*F!$B$79,IF(U314=80%,R314*S314*T314*F!$B$80,IF(U314=81%,R314*S314*T314*F!$B$81,IF(U314=82%,R314*S314*T314*F!$B$82,IF(U314=83%,R314*S314*T314*F!$B$83,IF(U314=84%,R314*S314*T314*F!$B$84,IF(U314=85%,R314*S314*T314*F!$B$85,IF(U314=86%,R314*S314*T314*F!$B$86,IF(U314=87%,R314*S314*T314*F!$B$87,IF(U314=88%,R314*S314*T314*F!$B$88,IF(U314=89%,R314*S314*T314*F!$B$89,IF(U314=90%,R314*S314*T314*F!$B$90,IF(U314=91%,R314*S314*T314*F!$B$91,IF(U314=92%,R314*S314*T314*F!$B$92,IF(U314=93%,R314*S314*T314*F!$B$93,IF(U314=94%,R314*S314*T314*F!$B$94,IF(U314=95%,R314*S314*T314*F!$B$95,IF(U314=96%,R314*S314*T314*F!$B$96,IF(U314=97%,R314*S314*T314*F!$B$97,IF(U314=98%,R314*S314*T314*F!$B$98,IF(U314=99%,R314*S314*T314*F!$B$99,IF(U314&gt;99%,R314*S314*T314*F!$B$100)))))))))))))))))))))))))))))))))))))))))))))))))))))))))*IF(ISNUMBER(E314),E314,1)*IF(ISNUMBER(D314),D314,1)</f>
        <v>0</v>
      </c>
      <c r="AA314" s="5">
        <f>G314*H314+K314*L314+O314*P314+S314*T314</f>
        <v>0</v>
      </c>
      <c r="AB314" s="112">
        <f>(H314*(IF(I314&lt;45%,0.5,IF(I314&lt;55%,0.8,IF(I314&lt;65%,0.9,IF(I314&lt;75%,1,IF(I314&lt;85%,1.1,1.2))))))+L314*(IF(M314&lt;45%,0.5,IF(M314&lt;55%,0.8,IF(M314&lt;65%,0.9,IF(M314&lt;75%,1,IF(M314&lt;85%,1.1,1.2))))))+P314*(IF(Q314&lt;45%,0.5,IF(Q314&lt;55%,0.8,IF(Q314&lt;65%,0.9,IF(Q314&lt;75%,1,IF(Q314&lt;85%,1.1,1.2))))))+T314*(IF(U314&lt;45%,0.5,IF(U314&lt;55%,0.8,IF(U314&lt;65%,0.9,IF(U314&lt;75%,1,IF(U314&lt;85%,1.1,1.2)))))))*IF(D314&gt;=0.8,6,IF(D314&lt;=0.4,1.5,3))</f>
        <v>0</v>
      </c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</row>
    <row r="315" spans="1:62" x14ac:dyDescent="0.25">
      <c r="A315" s="1129"/>
      <c r="B315" s="61" t="str">
        <f t="shared" ref="B315:E315" si="708">IF(B253="","",B253)</f>
        <v/>
      </c>
      <c r="C315" s="62" t="str">
        <f t="shared" si="708"/>
        <v/>
      </c>
      <c r="D315" s="63">
        <f t="shared" si="703"/>
        <v>0</v>
      </c>
      <c r="E315" s="64" t="str">
        <f t="shared" si="708"/>
        <v/>
      </c>
      <c r="F315" s="152"/>
      <c r="G315" s="153"/>
      <c r="H315" s="153"/>
      <c r="I315" s="95">
        <f t="shared" si="698"/>
        <v>0</v>
      </c>
      <c r="J315" s="152"/>
      <c r="K315" s="94"/>
      <c r="L315" s="94"/>
      <c r="M315" s="95">
        <f t="shared" si="699"/>
        <v>0</v>
      </c>
      <c r="N315" s="152"/>
      <c r="O315" s="94"/>
      <c r="P315" s="94"/>
      <c r="Q315" s="95">
        <f t="shared" si="700"/>
        <v>0</v>
      </c>
      <c r="R315" s="152"/>
      <c r="S315" s="94"/>
      <c r="T315" s="94"/>
      <c r="U315" s="93">
        <f t="shared" si="701"/>
        <v>0</v>
      </c>
      <c r="V315" s="113">
        <f>(IF(ISNUMBER(F315),F315,1)*G315*H315+IF(ISNUMBER(J315),J315,1)*K315*L315+IF(ISNUMBER(N315),N315,1)*O315*P315+IF(ISNUMBER(R315),R315,1)*S315*T315)*IF(ISNUMBER(E315),E315,1)</f>
        <v>0</v>
      </c>
      <c r="W315" s="114">
        <f t="shared" si="705"/>
        <v>0</v>
      </c>
      <c r="X315" s="34">
        <f t="shared" si="706"/>
        <v>0</v>
      </c>
      <c r="Y315" s="90" t="str">
        <f t="shared" si="707"/>
        <v/>
      </c>
      <c r="Z315" s="6">
        <f>(IF(I315&lt;30%,0,IF(I315&lt;35%,F315*G315*H315*F!$B$33,IF(I315&lt;40%,F315*G315*H315*F!$B$38,IF(I315&lt;45%,F315*G315*H315*F!$B$43,IF(I315&lt;50%,F315*G315*H315*F!$B$48,IF(I315=50%,F315*G315*H315*F!$B$50,IF(I315=51%,F315*G315*H315*F!$B$51,IF(I315=52%,F315*G315*H315*F!$B$52,IF(I315=53%,F315*G315*H315*F!$B$53,IF(I315=54%,F315*G315*H315*F!$B$54,IF(I315=55%,F315*G315*H315*F!$B$55,IF(I315=56%,F315*G315*H315*F!$B$56,IF(I315=57%,F315*G315*H315*F!$B$57,IF(I315=58%,F315*G315*H315*F!$B$58,IF(I315=59%,F315*G315*H315*F!$B$59,IF(I315=60%,F315*G315*H315*F!$B$60,IF(I315=61%,F315*G315*H315*F!$B$61,IF(I315=62%,F315*G315*H315*F!$B$62,IF(I315=63%,F315*G315*H315*F!$B$63,IF(I315=64%,F315*G315*H315*F!$B$64,IF(I315=65%,F315*G315*H315*F!$B$65,IF(I315=66%,F315*G315*H315*F!$B$66,IF(I315=67%,F315*G315*H315*F!$B$67,IF(I315=68%,F315*G315*H315*F!$B$68,IF(I315=69%,F315*G315*H315*F!$B$69,IF(I315=70%,F315*G315*H315*F!$B$70,IF(I315=71%,F315*G315*H315*F!$B$71,IF(I315=72%,F315*G315*H315*F!$B$72,IF(I315=73%,F315*G315*H315*F!$B$73,IF(I315=74%,F315*G315*H315*F!$B$74,IF(I315=75%,F315*G315*H315*F!$B$75,IF(I315=76%,F315*G315*H315*F!$B$76,IF(I315=77%,F315*G315*H315*F!$B$77,IF(I315=78%,F315*G315*H315*F!$B$78,IF(I315=79%,F315*G315*H315*F!$B$79,IF(I315=80%,F315*G315*H315*F!$B$80,IF(I315=81%,F315*G315*H315*F!$B$81,IF(I315=82%,F315*G315*H315*F!$B$82,IF(I315=83%,F315*G315*H315*F!$B$83,IF(I315=84%,F315*G315*H315*F!$B$84,IF(I315=85%,F315*G315*H315*F!$B$85,IF(I315=86%,F315*G315*H315*F!$B$86,IF(I315=87%,F315*G315*H315*F!$B$87,IF(I315=88%,F315*G315*H315*F!$B$88,IF(I315=89%,F315*G315*H315*F!$B$89,IF(I315=90%,F315*G315*H315*F!$B$90,IF(I315=91%,F315*G315*H315*F!$B$91,IF(I315=92%,F315*G315*H315*F!$B$92,IF(I315=93%,F315*G315*H315*F!$B$93,IF(I315=94%,F315*G315*H315*F!$B$94,IF(I315=95%,F315*G315*H315*F!$B$95,IF(I315=96%,F315*G315*H315*F!$B$96,IF(I315=97%,F315*G315*H315*F!$B$97,IF(I315=98%,F315*G315*H315*F!$B$98,IF(I315=99%,F315*G315*H315*F!$B$99,IF(I315&gt;99%,F315*G315*H315*F!$B$100,))))))))))))))))))))))))))))))))))))))))))))))))))))))))+IF(M315&lt;30%,0,IF(M315&lt;35%,J315*K315*L315*F!$B$33,IF(M315&lt;40%,J315*K315*L315*F!$B$38,IF(M315&lt;45%,J315*K315*L315*F!$B$43,IF(M315&lt;50%,J315*K315*L315*F!$B$48,IF(M315=50%,J315*K315*L315*F!$B$50,IF(M315=51%,J315*K315*L315*F!$B$51,IF(M315=52%,J315*K315*L315*F!$B$52,IF(M315=53%,J315*K315*L315*F!$B$53,IF(M315=54%,J315*K315*L315*F!$B$54,IF(M315=55%,J315*K315*L315*F!$B$55,IF(M315=56%,J315*K315*L315*F!$B$56,IF(M315=57%,J315*K315*L315*F!$B$57,IF(M315=58%,J315*K315*L315*F!$B$58,IF(M315=59%,J315*K315*L315*F!$B$59,IF(M315=60%,J315*K315*L315*F!$B$60,IF(M315=61%,J315*K315*L315*F!$B$61,IF(M315=62%,J315*K315*L315*F!$B$62,IF(M315=63%,J315*K315*L315*F!$B$63,IF(M315=64%,J315*K315*L315*F!$B$64,IF(M315=65%,J315*K315*L315*F!$B$65,IF(M315=66%,J315*K315*L315*F!$B$66,IF(M315=67%,J315*K315*L315*F!$B$67,IF(M315=68%,J315*K315*L315*F!$B$68,IF(M315=69%,J315*K315*L315*F!$B$69,IF(M315=70%,J315*K315*L315*F!$B$70,IF(M315=71%,J315*K315*L315*F!$B$71,IF(M315=72%,J315*K315*L315*F!$B$72,IF(M315=73%,J315*K315*L315*F!$B$73,IF(M315=74%,J315*K315*L315*F!$B$74,IF(M315=75%,J315*K315*L315*F!$B$75,IF(M315=76%,J315*K315*L315*F!$B$76,IF(M315=77%,J315*K315*L315*F!$B$77,IF(M315=78%,J315*K315*L315*F!$B$78,IF(M315=79%,J315*K315*L315*F!$B$79,IF(M315=80%,J315*K315*L315*F!$B$80,IF(M315=81%,J315*K315*L315*F!$B$81,IF(M315=82%,J315*K315*L315*F!$B$82,IF(M315=83%,J315*K315*L315*F!$B$83,IF(M315=84%,J315*K315*L315*F!$B$84,IF(M315=85%,J315*K315*L315*F!$B$85,IF(M315=86%,J315*K315*L315*F!$B$86,IF(M315=87%,J315*K315*L315*F!$B$87,IF(M315=88%,J315*K315*L315*F!$B$88,IF(M315=89%,J315*K315*L315*F!$B$89,IF(M315=90%,J315*K315*L315*F!$B$90,IF(M315=91%,J315*K315*L315*F!$B$91,IF(M315=92%,J315*K315*L315*F!$B$92,IF(M315=93%,J315*K315*L315*F!$B$93,IF(M315=94%,J315*K315*L315*F!$B$94,IF(M315=95%,J315*K315*L315*F!$B$95,IF(M315=96%,J315*K315*L315*F!$B$96,IF(M315=97%,J315*K315*L315*F!$B$97,IF(M315=98%,J315*K315*L315*F!$B$98,IF(M315=99%,J315*K315*L315*F!$B$99,IF(M315&gt;99%,J315*K315*L315*F!$B$100,))))))))))))))))))))))))))))))))))))))))))))))))))))))))+IF(Q315&lt;30%,0,IF(Q315&lt;35%,N315*O315*P315*F!$B$33,IF(Q315&lt;40%,N315*O315*P315*F!$B$38,IF(Q315&lt;45%,N315*O315*P315*F!$B$43,IF(Q315&lt;50%,N315*O315*P315*F!$B$48,IF(Q315=50%,N315*O315*P315*F!$B$50,IF(Q315=51%,N315*O315*P315*F!$B$51,IF(Q315=52%,N315*O315*P315*F!$B$52,IF(Q315=53%,N315*O315*P315*F!$B$53,IF(Q315=54%,N315*O315*P315*F!$B$54,IF(Q315=55%,N315*O315*P315*F!$B$55,IF(Q315=56%,N315*O315*P315*F!$B$56,IF(Q315=57%,N315*O315*P315*F!$B$57,IF(Q315=58%,N315*O315*P315*F!$B$58,IF(Q315=59%,N315*O315*P315*F!$B$59,IF(Q315=60%,N315*O315*P315*F!$B$60,IF(Q315=61%,N315*O315*P315*F!$B$61,IF(Q315=62%,N315*O315*P315*F!$B$62,IF(Q315=63%,N315*O315*P315*F!$B$63,IF(Q315=64%,N315*O315*P315*F!$B$64,IF(Q315=65%,N315*O315*P315*F!$B$65,IF(Q315=66%,N315*O315*P315*F!$B$66,IF(Q315=67%,N315*O315*P315*F!$B$67,IF(Q315=68%,N315*O315*P315*F!$B$68,IF(Q315=69%,N315*O315*P315*F!$B$69,IF(Q315=70%,N315*O315*P315*F!$B$70,IF(Q315=71%,N315*O315*P315*F!$B$71,IF(Q315=72%,N315*O315*P315*F!$B$72,IF(Q315=73%,N315*O315*P315*F!$B$73,IF(Q315=74%,N315*O315*P315*F!$B$74,IF(Q315=75%,N315*O315*P315*F!$B$75,IF(Q315=76%,N315*O315*P315*F!$B$76,IF(Q315=77%,N315*O315*P315*F!$B$77,IF(Q315=78%,N315*O315*P315*F!$B$78,IF(Q315=79%,N315*O315*P315*F!$B$79,IF(Q315=80%,N315*O315*P315*F!$B$80,IF(Q315=81%,N315*O315*P315*F!$B$81,IF(Q315=82%,N315*O315*P315*F!$B$82,IF(Q315=83%,N315*O315*P315*F!$B$83,IF(Q315=84%,N315*O315*P315*F!$B$84,IF(Q315=85%,N315*O315*P315*F!$B$85,IF(Q315=86%,N315*O315*P315*F!$B$86,IF(Q315=87%,N315*O315*P315*F!$B$87,IF(Q315=88%,N315*O315*P315*F!$B$88,IF(Q315=89%,N315*O315*P315*F!$B$89,IF(Q315=90%,N315*O315*P315*F!$B$90,IF(Q315=91%,N315*O315*P315*F!$B$91,IF(Q315=92%,N315*O315*P315*F!$B$92,IF(Q315=93%,N315*O315*P315*F!$B$93,IF(Q315=94%,N315*O315*P315*F!$B$94,IF(Q315=95%,N315*O315*P315*F!$B$95,IF(Q315=96%,N315*O315*P315*F!$B$96,IF(Q315=97%,N315*O315*P315*F!$B$97,IF(Q315=98%,N315*O315*P315*F!$B$98,IF(Q315=99%,N315*O315*P315*F!$B$99,IF(Q315&gt;99%,N315*O315*P315*F!$B$100,))))))))))))))))))))))))))))))))))))))))))))))))))))))))+IF(U315&lt;30%,0,IF(U315&lt;35%,R315*S315*T315*F!$B$33,IF(U315&lt;40%,R315*S315*T315*F!$B$38,IF(U315&lt;45%,R315*S315*T315*F!$B$43,IF(U315&lt;50%,R315*S315*T315*F!$B$48,IF(U315=50%,R315*S315*T315*F!$B$50,IF(U315=51%,R315*S315*T315*F!$B$51,IF(U315=52%,R315*S315*T315*F!$B$52,IF(U315=53%,R315*S315*T315*F!$B$53,IF(U315=54%,R315*S315*T315*F!$B$54,IF(U315=55%,R315*S315*T315*F!$B$55,IF(U315=56%,R315*S315*T315*F!$B$56,IF(U315=57%,R315*S315*T315*F!$B$57,IF(U315=58%,R315*S315*T315*F!$B$58,IF(U315=59%,R315*S315*T315*F!$B$59,IF(U315=60%,R315*S315*T315*F!$B$60,IF(U315=61%,R315*S315*T315*F!$B$61,IF(U315=62%,R315*S315*T315*F!$B$62,IF(U315=63%,R315*S315*T315*F!$B$63,IF(U315=64%,R315*S315*T315*F!$B$64,IF(U315=65%,R315*S315*T315*F!$B$65,IF(U315=66%,R315*S315*T315*F!$B$66,IF(U315=67%,R315*S315*T315*F!$B$67,IF(U315=68%,R315*S315*T315*F!$B$68,IF(U315=69%,R315*S315*T315*F!$B$69,IF(U315=70%,R315*S315*T315*F!$B$70,IF(U315=71%,R315*S315*T315*F!$B$71,IF(U315=72%,R315*S315*T315*F!$B$72,IF(U315=73%,R315*S315*T315*F!$B$73,IF(U315=74%,R315*S315*T315*F!$B$74,IF(U315=75%,R315*S315*T315*F!$B$75,IF(U315=76%,R315*S315*T315*F!$B$76,IF(U315=77%,R315*S315*T315*F!$B$77,IF(U315=78%,R315*S315*T315*F!$B$78,IF(U315=79%,R315*S315*T315*F!$B$79,IF(U315=80%,R315*S315*T315*F!$B$80,IF(U315=81%,R315*S315*T315*F!$B$81,IF(U315=82%,R315*S315*T315*F!$B$82,IF(U315=83%,R315*S315*T315*F!$B$83,IF(U315=84%,R315*S315*T315*F!$B$84,IF(U315=85%,R315*S315*T315*F!$B$85,IF(U315=86%,R315*S315*T315*F!$B$86,IF(U315=87%,R315*S315*T315*F!$B$87,IF(U315=88%,R315*S315*T315*F!$B$88,IF(U315=89%,R315*S315*T315*F!$B$89,IF(U315=90%,R315*S315*T315*F!$B$90,IF(U315=91%,R315*S315*T315*F!$B$91,IF(U315=92%,R315*S315*T315*F!$B$92,IF(U315=93%,R315*S315*T315*F!$B$93,IF(U315=94%,R315*S315*T315*F!$B$94,IF(U315=95%,R315*S315*T315*F!$B$95,IF(U315=96%,R315*S315*T315*F!$B$96,IF(U315=97%,R315*S315*T315*F!$B$97,IF(U315=98%,R315*S315*T315*F!$B$98,IF(U315=99%,R315*S315*T315*F!$B$99,IF(U315&gt;99%,R315*S315*T315*F!$B$100)))))))))))))))))))))))))))))))))))))))))))))))))))))))))*IF(ISNUMBER(E315),E315,1)*IF(ISNUMBER(D315),D315,1)</f>
        <v>0</v>
      </c>
      <c r="AA315" s="6">
        <f>G315*H315+K315*L315+O315*P315+S315*T315</f>
        <v>0</v>
      </c>
      <c r="AB315" s="115">
        <f>(H315*(IF(I315&lt;45%,0.5,IF(I315&lt;55%,0.8,IF(I315&lt;65%,0.9,IF(I315&lt;75%,1,IF(I315&lt;85%,1.1,1.2))))))+L315*(IF(M315&lt;45%,0.5,IF(M315&lt;55%,0.8,IF(M315&lt;65%,0.9,IF(M315&lt;75%,1,IF(M315&lt;85%,1.1,1.2))))))+P315*(IF(Q315&lt;45%,0.5,IF(Q315&lt;55%,0.8,IF(Q315&lt;65%,0.9,IF(Q315&lt;75%,1,IF(Q315&lt;85%,1.1,1.2))))))+T315*(IF(U315&lt;45%,0.5,IF(U315&lt;55%,0.8,IF(U315&lt;65%,0.9,IF(U315&lt;75%,1,IF(U315&lt;85%,1.1,1.2)))))))*IF(D315&gt;=0.8,6,IF(D315&lt;=0.4,1.5,3))</f>
        <v>0</v>
      </c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</row>
    <row r="316" spans="1:62" x14ac:dyDescent="0.25">
      <c r="A316" s="1129"/>
      <c r="B316" s="61" t="str">
        <f t="shared" ref="B316:E316" si="709">IF(B254="","",B254)</f>
        <v/>
      </c>
      <c r="C316" s="62" t="str">
        <f t="shared" si="709"/>
        <v/>
      </c>
      <c r="D316" s="63">
        <f t="shared" si="703"/>
        <v>0</v>
      </c>
      <c r="E316" s="64" t="str">
        <f t="shared" si="709"/>
        <v/>
      </c>
      <c r="F316" s="150"/>
      <c r="G316" s="151"/>
      <c r="H316" s="151"/>
      <c r="I316" s="102">
        <f t="shared" si="698"/>
        <v>0</v>
      </c>
      <c r="J316" s="150"/>
      <c r="K316" s="100"/>
      <c r="L316" s="100"/>
      <c r="M316" s="102">
        <f t="shared" si="699"/>
        <v>0</v>
      </c>
      <c r="N316" s="150"/>
      <c r="O316" s="100"/>
      <c r="P316" s="100"/>
      <c r="Q316" s="102">
        <f t="shared" si="700"/>
        <v>0</v>
      </c>
      <c r="R316" s="150"/>
      <c r="S316" s="100"/>
      <c r="T316" s="100"/>
      <c r="U316" s="101">
        <f t="shared" si="701"/>
        <v>0</v>
      </c>
      <c r="V316" s="110">
        <f>(IF(ISNUMBER(F316),F316,1)*G316*H316+IF(ISNUMBER(J316),J316,1)*K316*L316+IF(ISNUMBER(N316),N316,1)*O316*P316+IF(ISNUMBER(R316),R316,1)*S316*T316)*IF(ISNUMBER(E316),E316,1)</f>
        <v>0</v>
      </c>
      <c r="W316" s="111">
        <f t="shared" si="705"/>
        <v>0</v>
      </c>
      <c r="X316" s="31">
        <f>ROUND(IFERROR((W316/(Y316*IF(ISNUMBER(E316),E316,1))),0),2)</f>
        <v>0</v>
      </c>
      <c r="Y316" s="90" t="str">
        <f t="shared" si="707"/>
        <v/>
      </c>
      <c r="Z316" s="5">
        <f>(IF(I316&lt;30%,0,IF(I316&lt;35%,F316*G316*H316*F!$B$33,IF(I316&lt;40%,F316*G316*H316*F!$B$38,IF(I316&lt;45%,F316*G316*H316*F!$B$43,IF(I316&lt;50%,F316*G316*H316*F!$B$48,IF(I316=50%,F316*G316*H316*F!$B$50,IF(I316=51%,F316*G316*H316*F!$B$51,IF(I316=52%,F316*G316*H316*F!$B$52,IF(I316=53%,F316*G316*H316*F!$B$53,IF(I316=54%,F316*G316*H316*F!$B$54,IF(I316=55%,F316*G316*H316*F!$B$55,IF(I316=56%,F316*G316*H316*F!$B$56,IF(I316=57%,F316*G316*H316*F!$B$57,IF(I316=58%,F316*G316*H316*F!$B$58,IF(I316=59%,F316*G316*H316*F!$B$59,IF(I316=60%,F316*G316*H316*F!$B$60,IF(I316=61%,F316*G316*H316*F!$B$61,IF(I316=62%,F316*G316*H316*F!$B$62,IF(I316=63%,F316*G316*H316*F!$B$63,IF(I316=64%,F316*G316*H316*F!$B$64,IF(I316=65%,F316*G316*H316*F!$B$65,IF(I316=66%,F316*G316*H316*F!$B$66,IF(I316=67%,F316*G316*H316*F!$B$67,IF(I316=68%,F316*G316*H316*F!$B$68,IF(I316=69%,F316*G316*H316*F!$B$69,IF(I316=70%,F316*G316*H316*F!$B$70,IF(I316=71%,F316*G316*H316*F!$B$71,IF(I316=72%,F316*G316*H316*F!$B$72,IF(I316=73%,F316*G316*H316*F!$B$73,IF(I316=74%,F316*G316*H316*F!$B$74,IF(I316=75%,F316*G316*H316*F!$B$75,IF(I316=76%,F316*G316*H316*F!$B$76,IF(I316=77%,F316*G316*H316*F!$B$77,IF(I316=78%,F316*G316*H316*F!$B$78,IF(I316=79%,F316*G316*H316*F!$B$79,IF(I316=80%,F316*G316*H316*F!$B$80,IF(I316=81%,F316*G316*H316*F!$B$81,IF(I316=82%,F316*G316*H316*F!$B$82,IF(I316=83%,F316*G316*H316*F!$B$83,IF(I316=84%,F316*G316*H316*F!$B$84,IF(I316=85%,F316*G316*H316*F!$B$85,IF(I316=86%,F316*G316*H316*F!$B$86,IF(I316=87%,F316*G316*H316*F!$B$87,IF(I316=88%,F316*G316*H316*F!$B$88,IF(I316=89%,F316*G316*H316*F!$B$89,IF(I316=90%,F316*G316*H316*F!$B$90,IF(I316=91%,F316*G316*H316*F!$B$91,IF(I316=92%,F316*G316*H316*F!$B$92,IF(I316=93%,F316*G316*H316*F!$B$93,IF(I316=94%,F316*G316*H316*F!$B$94,IF(I316=95%,F316*G316*H316*F!$B$95,IF(I316=96%,F316*G316*H316*F!$B$96,IF(I316=97%,F316*G316*H316*F!$B$97,IF(I316=98%,F316*G316*H316*F!$B$98,IF(I316=99%,F316*G316*H316*F!$B$99,IF(I316&gt;99%,F316*G316*H316*F!$B$100,))))))))))))))))))))))))))))))))))))))))))))))))))))))))+IF(M316&lt;30%,0,IF(M316&lt;35%,J316*K316*L316*F!$B$33,IF(M316&lt;40%,J316*K316*L316*F!$B$38,IF(M316&lt;45%,J316*K316*L316*F!$B$43,IF(M316&lt;50%,J316*K316*L316*F!$B$48,IF(M316=50%,J316*K316*L316*F!$B$50,IF(M316=51%,J316*K316*L316*F!$B$51,IF(M316=52%,J316*K316*L316*F!$B$52,IF(M316=53%,J316*K316*L316*F!$B$53,IF(M316=54%,J316*K316*L316*F!$B$54,IF(M316=55%,J316*K316*L316*F!$B$55,IF(M316=56%,J316*K316*L316*F!$B$56,IF(M316=57%,J316*K316*L316*F!$B$57,IF(M316=58%,J316*K316*L316*F!$B$58,IF(M316=59%,J316*K316*L316*F!$B$59,IF(M316=60%,J316*K316*L316*F!$B$60,IF(M316=61%,J316*K316*L316*F!$B$61,IF(M316=62%,J316*K316*L316*F!$B$62,IF(M316=63%,J316*K316*L316*F!$B$63,IF(M316=64%,J316*K316*L316*F!$B$64,IF(M316=65%,J316*K316*L316*F!$B$65,IF(M316=66%,J316*K316*L316*F!$B$66,IF(M316=67%,J316*K316*L316*F!$B$67,IF(M316=68%,J316*K316*L316*F!$B$68,IF(M316=69%,J316*K316*L316*F!$B$69,IF(M316=70%,J316*K316*L316*F!$B$70,IF(M316=71%,J316*K316*L316*F!$B$71,IF(M316=72%,J316*K316*L316*F!$B$72,IF(M316=73%,J316*K316*L316*F!$B$73,IF(M316=74%,J316*K316*L316*F!$B$74,IF(M316=75%,J316*K316*L316*F!$B$75,IF(M316=76%,J316*K316*L316*F!$B$76,IF(M316=77%,J316*K316*L316*F!$B$77,IF(M316=78%,J316*K316*L316*F!$B$78,IF(M316=79%,J316*K316*L316*F!$B$79,IF(M316=80%,J316*K316*L316*F!$B$80,IF(M316=81%,J316*K316*L316*F!$B$81,IF(M316=82%,J316*K316*L316*F!$B$82,IF(M316=83%,J316*K316*L316*F!$B$83,IF(M316=84%,J316*K316*L316*F!$B$84,IF(M316=85%,J316*K316*L316*F!$B$85,IF(M316=86%,J316*K316*L316*F!$B$86,IF(M316=87%,J316*K316*L316*F!$B$87,IF(M316=88%,J316*K316*L316*F!$B$88,IF(M316=89%,J316*K316*L316*F!$B$89,IF(M316=90%,J316*K316*L316*F!$B$90,IF(M316=91%,J316*K316*L316*F!$B$91,IF(M316=92%,J316*K316*L316*F!$B$92,IF(M316=93%,J316*K316*L316*F!$B$93,IF(M316=94%,J316*K316*L316*F!$B$94,IF(M316=95%,J316*K316*L316*F!$B$95,IF(M316=96%,J316*K316*L316*F!$B$96,IF(M316=97%,J316*K316*L316*F!$B$97,IF(M316=98%,J316*K316*L316*F!$B$98,IF(M316=99%,J316*K316*L316*F!$B$99,IF(M316&gt;99%,J316*K316*L316*F!$B$100,))))))))))))))))))))))))))))))))))))))))))))))))))))))))+IF(Q316&lt;30%,0,IF(Q316&lt;35%,N316*O316*P316*F!$B$33,IF(Q316&lt;40%,N316*O316*P316*F!$B$38,IF(Q316&lt;45%,N316*O316*P316*F!$B$43,IF(Q316&lt;50%,N316*O316*P316*F!$B$48,IF(Q316=50%,N316*O316*P316*F!$B$50,IF(Q316=51%,N316*O316*P316*F!$B$51,IF(Q316=52%,N316*O316*P316*F!$B$52,IF(Q316=53%,N316*O316*P316*F!$B$53,IF(Q316=54%,N316*O316*P316*F!$B$54,IF(Q316=55%,N316*O316*P316*F!$B$55,IF(Q316=56%,N316*O316*P316*F!$B$56,IF(Q316=57%,N316*O316*P316*F!$B$57,IF(Q316=58%,N316*O316*P316*F!$B$58,IF(Q316=59%,N316*O316*P316*F!$B$59,IF(Q316=60%,N316*O316*P316*F!$B$60,IF(Q316=61%,N316*O316*P316*F!$B$61,IF(Q316=62%,N316*O316*P316*F!$B$62,IF(Q316=63%,N316*O316*P316*F!$B$63,IF(Q316=64%,N316*O316*P316*F!$B$64,IF(Q316=65%,N316*O316*P316*F!$B$65,IF(Q316=66%,N316*O316*P316*F!$B$66,IF(Q316=67%,N316*O316*P316*F!$B$67,IF(Q316=68%,N316*O316*P316*F!$B$68,IF(Q316=69%,N316*O316*P316*F!$B$69,IF(Q316=70%,N316*O316*P316*F!$B$70,IF(Q316=71%,N316*O316*P316*F!$B$71,IF(Q316=72%,N316*O316*P316*F!$B$72,IF(Q316=73%,N316*O316*P316*F!$B$73,IF(Q316=74%,N316*O316*P316*F!$B$74,IF(Q316=75%,N316*O316*P316*F!$B$75,IF(Q316=76%,N316*O316*P316*F!$B$76,IF(Q316=77%,N316*O316*P316*F!$B$77,IF(Q316=78%,N316*O316*P316*F!$B$78,IF(Q316=79%,N316*O316*P316*F!$B$79,IF(Q316=80%,N316*O316*P316*F!$B$80,IF(Q316=81%,N316*O316*P316*F!$B$81,IF(Q316=82%,N316*O316*P316*F!$B$82,IF(Q316=83%,N316*O316*P316*F!$B$83,IF(Q316=84%,N316*O316*P316*F!$B$84,IF(Q316=85%,N316*O316*P316*F!$B$85,IF(Q316=86%,N316*O316*P316*F!$B$86,IF(Q316=87%,N316*O316*P316*F!$B$87,IF(Q316=88%,N316*O316*P316*F!$B$88,IF(Q316=89%,N316*O316*P316*F!$B$89,IF(Q316=90%,N316*O316*P316*F!$B$90,IF(Q316=91%,N316*O316*P316*F!$B$91,IF(Q316=92%,N316*O316*P316*F!$B$92,IF(Q316=93%,N316*O316*P316*F!$B$93,IF(Q316=94%,N316*O316*P316*F!$B$94,IF(Q316=95%,N316*O316*P316*F!$B$95,IF(Q316=96%,N316*O316*P316*F!$B$96,IF(Q316=97%,N316*O316*P316*F!$B$97,IF(Q316=98%,N316*O316*P316*F!$B$98,IF(Q316=99%,N316*O316*P316*F!$B$99,IF(Q316&gt;99%,N316*O316*P316*F!$B$100,))))))))))))))))))))))))))))))))))))))))))))))))))))))))+IF(U316&lt;30%,0,IF(U316&lt;35%,R316*S316*T316*F!$B$33,IF(U316&lt;40%,R316*S316*T316*F!$B$38,IF(U316&lt;45%,R316*S316*T316*F!$B$43,IF(U316&lt;50%,R316*S316*T316*F!$B$48,IF(U316=50%,R316*S316*T316*F!$B$50,IF(U316=51%,R316*S316*T316*F!$B$51,IF(U316=52%,R316*S316*T316*F!$B$52,IF(U316=53%,R316*S316*T316*F!$B$53,IF(U316=54%,R316*S316*T316*F!$B$54,IF(U316=55%,R316*S316*T316*F!$B$55,IF(U316=56%,R316*S316*T316*F!$B$56,IF(U316=57%,R316*S316*T316*F!$B$57,IF(U316=58%,R316*S316*T316*F!$B$58,IF(U316=59%,R316*S316*T316*F!$B$59,IF(U316=60%,R316*S316*T316*F!$B$60,IF(U316=61%,R316*S316*T316*F!$B$61,IF(U316=62%,R316*S316*T316*F!$B$62,IF(U316=63%,R316*S316*T316*F!$B$63,IF(U316=64%,R316*S316*T316*F!$B$64,IF(U316=65%,R316*S316*T316*F!$B$65,IF(U316=66%,R316*S316*T316*F!$B$66,IF(U316=67%,R316*S316*T316*F!$B$67,IF(U316=68%,R316*S316*T316*F!$B$68,IF(U316=69%,R316*S316*T316*F!$B$69,IF(U316=70%,R316*S316*T316*F!$B$70,IF(U316=71%,R316*S316*T316*F!$B$71,IF(U316=72%,R316*S316*T316*F!$B$72,IF(U316=73%,R316*S316*T316*F!$B$73,IF(U316=74%,R316*S316*T316*F!$B$74,IF(U316=75%,R316*S316*T316*F!$B$75,IF(U316=76%,R316*S316*T316*F!$B$76,IF(U316=77%,R316*S316*T316*F!$B$77,IF(U316=78%,R316*S316*T316*F!$B$78,IF(U316=79%,R316*S316*T316*F!$B$79,IF(U316=80%,R316*S316*T316*F!$B$80,IF(U316=81%,R316*S316*T316*F!$B$81,IF(U316=82%,R316*S316*T316*F!$B$82,IF(U316=83%,R316*S316*T316*F!$B$83,IF(U316=84%,R316*S316*T316*F!$B$84,IF(U316=85%,R316*S316*T316*F!$B$85,IF(U316=86%,R316*S316*T316*F!$B$86,IF(U316=87%,R316*S316*T316*F!$B$87,IF(U316=88%,R316*S316*T316*F!$B$88,IF(U316=89%,R316*S316*T316*F!$B$89,IF(U316=90%,R316*S316*T316*F!$B$90,IF(U316=91%,R316*S316*T316*F!$B$91,IF(U316=92%,R316*S316*T316*F!$B$92,IF(U316=93%,R316*S316*T316*F!$B$93,IF(U316=94%,R316*S316*T316*F!$B$94,IF(U316=95%,R316*S316*T316*F!$B$95,IF(U316=96%,R316*S316*T316*F!$B$96,IF(U316=97%,R316*S316*T316*F!$B$97,IF(U316=98%,R316*S316*T316*F!$B$98,IF(U316=99%,R316*S316*T316*F!$B$99,IF(U316&gt;99%,R316*S316*T316*F!$B$100)))))))))))))))))))))))))))))))))))))))))))))))))))))))))*IF(ISNUMBER(E316),E316,1)*IF(ISNUMBER(D316),D316,1)</f>
        <v>0</v>
      </c>
      <c r="AA316" s="5">
        <f>G316*H316+K316*L316+O316*P316+S316*T316</f>
        <v>0</v>
      </c>
      <c r="AB316" s="112">
        <f>(H316*(IF(I316&lt;45%,0.5,IF(I316&lt;55%,0.8,IF(I316&lt;65%,0.9,IF(I316&lt;75%,1,IF(I316&lt;85%,1.1,1.2))))))+L316*(IF(M316&lt;45%,0.5,IF(M316&lt;55%,0.8,IF(M316&lt;65%,0.9,IF(M316&lt;75%,1,IF(M316&lt;85%,1.1,1.2))))))+P316*(IF(Q316&lt;45%,0.5,IF(Q316&lt;55%,0.8,IF(Q316&lt;65%,0.9,IF(Q316&lt;75%,1,IF(Q316&lt;85%,1.1,1.2))))))+T316*(IF(U316&lt;45%,0.5,IF(U316&lt;55%,0.8,IF(U316&lt;65%,0.9,IF(U316&lt;75%,1,IF(U316&lt;85%,1.1,1.2)))))))*IF(D316&gt;=0.8,6,IF(D316&lt;=0.4,1.5,3))</f>
        <v>0</v>
      </c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</row>
    <row r="317" spans="1:62" x14ac:dyDescent="0.25">
      <c r="A317" s="1129"/>
      <c r="B317" s="61" t="str">
        <f t="shared" ref="B317" si="710">IF(B255="","",B255)</f>
        <v/>
      </c>
      <c r="C317" s="62" t="str">
        <f>IF(C255="","",C255)</f>
        <v/>
      </c>
      <c r="D317" s="63">
        <f t="shared" si="703"/>
        <v>0</v>
      </c>
      <c r="E317" s="64" t="str">
        <f t="shared" ref="E317" si="711">IF(E255="","",E255)</f>
        <v/>
      </c>
      <c r="F317" s="152"/>
      <c r="G317" s="153"/>
      <c r="H317" s="153"/>
      <c r="I317" s="95">
        <f t="shared" si="698"/>
        <v>0</v>
      </c>
      <c r="J317" s="152"/>
      <c r="K317" s="94"/>
      <c r="L317" s="94"/>
      <c r="M317" s="95">
        <f t="shared" si="699"/>
        <v>0</v>
      </c>
      <c r="N317" s="152"/>
      <c r="O317" s="94"/>
      <c r="P317" s="94"/>
      <c r="Q317" s="95">
        <f t="shared" si="700"/>
        <v>0</v>
      </c>
      <c r="R317" s="152"/>
      <c r="S317" s="94"/>
      <c r="T317" s="94"/>
      <c r="U317" s="93">
        <f t="shared" si="701"/>
        <v>0</v>
      </c>
      <c r="V317" s="113">
        <f t="shared" ref="V317" si="712">(IF(ISNUMBER(F317),F317,1)*G317*H317+IF(ISNUMBER(J317),J317,1)*K317*L317+IF(ISNUMBER(N317),N317,1)*O317*P317+IF(ISNUMBER(R317),R317,1)*S317*T317)*IF(ISNUMBER(E317),E317,1)</f>
        <v>0</v>
      </c>
      <c r="W317" s="114">
        <f t="shared" si="705"/>
        <v>0</v>
      </c>
      <c r="X317" s="36">
        <f t="shared" ref="X317" si="713">ROUND(IFERROR((W317/(Y317*IF(ISNUMBER(E317),E317,1))),0),2)</f>
        <v>0</v>
      </c>
      <c r="Y317" s="90" t="str">
        <f t="shared" si="707"/>
        <v/>
      </c>
      <c r="Z317" s="6">
        <f>(IF(I317&lt;30%,0,IF(I317&lt;35%,F317*G317*H317*F!$B$33,IF(I317&lt;40%,F317*G317*H317*F!$B$38,IF(I317&lt;45%,F317*G317*H317*F!$B$43,IF(I317&lt;50%,F317*G317*H317*F!$B$48,IF(I317=50%,F317*G317*H317*F!$B$50,IF(I317=51%,F317*G317*H317*F!$B$51,IF(I317=52%,F317*G317*H317*F!$B$52,IF(I317=53%,F317*G317*H317*F!$B$53,IF(I317=54%,F317*G317*H317*F!$B$54,IF(I317=55%,F317*G317*H317*F!$B$55,IF(I317=56%,F317*G317*H317*F!$B$56,IF(I317=57%,F317*G317*H317*F!$B$57,IF(I317=58%,F317*G317*H317*F!$B$58,IF(I317=59%,F317*G317*H317*F!$B$59,IF(I317=60%,F317*G317*H317*F!$B$60,IF(I317=61%,F317*G317*H317*F!$B$61,IF(I317=62%,F317*G317*H317*F!$B$62,IF(I317=63%,F317*G317*H317*F!$B$63,IF(I317=64%,F317*G317*H317*F!$B$64,IF(I317=65%,F317*G317*H317*F!$B$65,IF(I317=66%,F317*G317*H317*F!$B$66,IF(I317=67%,F317*G317*H317*F!$B$67,IF(I317=68%,F317*G317*H317*F!$B$68,IF(I317=69%,F317*G317*H317*F!$B$69,IF(I317=70%,F317*G317*H317*F!$B$70,IF(I317=71%,F317*G317*H317*F!$B$71,IF(I317=72%,F317*G317*H317*F!$B$72,IF(I317=73%,F317*G317*H317*F!$B$73,IF(I317=74%,F317*G317*H317*F!$B$74,IF(I317=75%,F317*G317*H317*F!$B$75,IF(I317=76%,F317*G317*H317*F!$B$76,IF(I317=77%,F317*G317*H317*F!$B$77,IF(I317=78%,F317*G317*H317*F!$B$78,IF(I317=79%,F317*G317*H317*F!$B$79,IF(I317=80%,F317*G317*H317*F!$B$80,IF(I317=81%,F317*G317*H317*F!$B$81,IF(I317=82%,F317*G317*H317*F!$B$82,IF(I317=83%,F317*G317*H317*F!$B$83,IF(I317=84%,F317*G317*H317*F!$B$84,IF(I317=85%,F317*G317*H317*F!$B$85,IF(I317=86%,F317*G317*H317*F!$B$86,IF(I317=87%,F317*G317*H317*F!$B$87,IF(I317=88%,F317*G317*H317*F!$B$88,IF(I317=89%,F317*G317*H317*F!$B$89,IF(I317=90%,F317*G317*H317*F!$B$90,IF(I317=91%,F317*G317*H317*F!$B$91,IF(I317=92%,F317*G317*H317*F!$B$92,IF(I317=93%,F317*G317*H317*F!$B$93,IF(I317=94%,F317*G317*H317*F!$B$94,IF(I317=95%,F317*G317*H317*F!$B$95,IF(I317=96%,F317*G317*H317*F!$B$96,IF(I317=97%,F317*G317*H317*F!$B$97,IF(I317=98%,F317*G317*H317*F!$B$98,IF(I317=99%,F317*G317*H317*F!$B$99,IF(I317&gt;99%,F317*G317*H317*F!$B$100,))))))))))))))))))))))))))))))))))))))))))))))))))))))))+IF(M317&lt;30%,0,IF(M317&lt;35%,J317*K317*L317*F!$B$33,IF(M317&lt;40%,J317*K317*L317*F!$B$38,IF(M317&lt;45%,J317*K317*L317*F!$B$43,IF(M317&lt;50%,J317*K317*L317*F!$B$48,IF(M317=50%,J317*K317*L317*F!$B$50,IF(M317=51%,J317*K317*L317*F!$B$51,IF(M317=52%,J317*K317*L317*F!$B$52,IF(M317=53%,J317*K317*L317*F!$B$53,IF(M317=54%,J317*K317*L317*F!$B$54,IF(M317=55%,J317*K317*L317*F!$B$55,IF(M317=56%,J317*K317*L317*F!$B$56,IF(M317=57%,J317*K317*L317*F!$B$57,IF(M317=58%,J317*K317*L317*F!$B$58,IF(M317=59%,J317*K317*L317*F!$B$59,IF(M317=60%,J317*K317*L317*F!$B$60,IF(M317=61%,J317*K317*L317*F!$B$61,IF(M317=62%,J317*K317*L317*F!$B$62,IF(M317=63%,J317*K317*L317*F!$B$63,IF(M317=64%,J317*K317*L317*F!$B$64,IF(M317=65%,J317*K317*L317*F!$B$65,IF(M317=66%,J317*K317*L317*F!$B$66,IF(M317=67%,J317*K317*L317*F!$B$67,IF(M317=68%,J317*K317*L317*F!$B$68,IF(M317=69%,J317*K317*L317*F!$B$69,IF(M317=70%,J317*K317*L317*F!$B$70,IF(M317=71%,J317*K317*L317*F!$B$71,IF(M317=72%,J317*K317*L317*F!$B$72,IF(M317=73%,J317*K317*L317*F!$B$73,IF(M317=74%,J317*K317*L317*F!$B$74,IF(M317=75%,J317*K317*L317*F!$B$75,IF(M317=76%,J317*K317*L317*F!$B$76,IF(M317=77%,J317*K317*L317*F!$B$77,IF(M317=78%,J317*K317*L317*F!$B$78,IF(M317=79%,J317*K317*L317*F!$B$79,IF(M317=80%,J317*K317*L317*F!$B$80,IF(M317=81%,J317*K317*L317*F!$B$81,IF(M317=82%,J317*K317*L317*F!$B$82,IF(M317=83%,J317*K317*L317*F!$B$83,IF(M317=84%,J317*K317*L317*F!$B$84,IF(M317=85%,J317*K317*L317*F!$B$85,IF(M317=86%,J317*K317*L317*F!$B$86,IF(M317=87%,J317*K317*L317*F!$B$87,IF(M317=88%,J317*K317*L317*F!$B$88,IF(M317=89%,J317*K317*L317*F!$B$89,IF(M317=90%,J317*K317*L317*F!$B$90,IF(M317=91%,J317*K317*L317*F!$B$91,IF(M317=92%,J317*K317*L317*F!$B$92,IF(M317=93%,J317*K317*L317*F!$B$93,IF(M317=94%,J317*K317*L317*F!$B$94,IF(M317=95%,J317*K317*L317*F!$B$95,IF(M317=96%,J317*K317*L317*F!$B$96,IF(M317=97%,J317*K317*L317*F!$B$97,IF(M317=98%,J317*K317*L317*F!$B$98,IF(M317=99%,J317*K317*L317*F!$B$99,IF(M317&gt;99%,J317*K317*L317*F!$B$100,))))))))))))))))))))))))))))))))))))))))))))))))))))))))+IF(Q317&lt;30%,0,IF(Q317&lt;35%,N317*O317*P317*F!$B$33,IF(Q317&lt;40%,N317*O317*P317*F!$B$38,IF(Q317&lt;45%,N317*O317*P317*F!$B$43,IF(Q317&lt;50%,N317*O317*P317*F!$B$48,IF(Q317=50%,N317*O317*P317*F!$B$50,IF(Q317=51%,N317*O317*P317*F!$B$51,IF(Q317=52%,N317*O317*P317*F!$B$52,IF(Q317=53%,N317*O317*P317*F!$B$53,IF(Q317=54%,N317*O317*P317*F!$B$54,IF(Q317=55%,N317*O317*P317*F!$B$55,IF(Q317=56%,N317*O317*P317*F!$B$56,IF(Q317=57%,N317*O317*P317*F!$B$57,IF(Q317=58%,N317*O317*P317*F!$B$58,IF(Q317=59%,N317*O317*P317*F!$B$59,IF(Q317=60%,N317*O317*P317*F!$B$60,IF(Q317=61%,N317*O317*P317*F!$B$61,IF(Q317=62%,N317*O317*P317*F!$B$62,IF(Q317=63%,N317*O317*P317*F!$B$63,IF(Q317=64%,N317*O317*P317*F!$B$64,IF(Q317=65%,N317*O317*P317*F!$B$65,IF(Q317=66%,N317*O317*P317*F!$B$66,IF(Q317=67%,N317*O317*P317*F!$B$67,IF(Q317=68%,N317*O317*P317*F!$B$68,IF(Q317=69%,N317*O317*P317*F!$B$69,IF(Q317=70%,N317*O317*P317*F!$B$70,IF(Q317=71%,N317*O317*P317*F!$B$71,IF(Q317=72%,N317*O317*P317*F!$B$72,IF(Q317=73%,N317*O317*P317*F!$B$73,IF(Q317=74%,N317*O317*P317*F!$B$74,IF(Q317=75%,N317*O317*P317*F!$B$75,IF(Q317=76%,N317*O317*P317*F!$B$76,IF(Q317=77%,N317*O317*P317*F!$B$77,IF(Q317=78%,N317*O317*P317*F!$B$78,IF(Q317=79%,N317*O317*P317*F!$B$79,IF(Q317=80%,N317*O317*P317*F!$B$80,IF(Q317=81%,N317*O317*P317*F!$B$81,IF(Q317=82%,N317*O317*P317*F!$B$82,IF(Q317=83%,N317*O317*P317*F!$B$83,IF(Q317=84%,N317*O317*P317*F!$B$84,IF(Q317=85%,N317*O317*P317*F!$B$85,IF(Q317=86%,N317*O317*P317*F!$B$86,IF(Q317=87%,N317*O317*P317*F!$B$87,IF(Q317=88%,N317*O317*P317*F!$B$88,IF(Q317=89%,N317*O317*P317*F!$B$89,IF(Q317=90%,N317*O317*P317*F!$B$90,IF(Q317=91%,N317*O317*P317*F!$B$91,IF(Q317=92%,N317*O317*P317*F!$B$92,IF(Q317=93%,N317*O317*P317*F!$B$93,IF(Q317=94%,N317*O317*P317*F!$B$94,IF(Q317=95%,N317*O317*P317*F!$B$95,IF(Q317=96%,N317*O317*P317*F!$B$96,IF(Q317=97%,N317*O317*P317*F!$B$97,IF(Q317=98%,N317*O317*P317*F!$B$98,IF(Q317=99%,N317*O317*P317*F!$B$99,IF(Q317&gt;99%,N317*O317*P317*F!$B$100,))))))))))))))))))))))))))))))))))))))))))))))))))))))))+IF(U317&lt;30%,0,IF(U317&lt;35%,R317*S317*T317*F!$B$33,IF(U317&lt;40%,R317*S317*T317*F!$B$38,IF(U317&lt;45%,R317*S317*T317*F!$B$43,IF(U317&lt;50%,R317*S317*T317*F!$B$48,IF(U317=50%,R317*S317*T317*F!$B$50,IF(U317=51%,R317*S317*T317*F!$B$51,IF(U317=52%,R317*S317*T317*F!$B$52,IF(U317=53%,R317*S317*T317*F!$B$53,IF(U317=54%,R317*S317*T317*F!$B$54,IF(U317=55%,R317*S317*T317*F!$B$55,IF(U317=56%,R317*S317*T317*F!$B$56,IF(U317=57%,R317*S317*T317*F!$B$57,IF(U317=58%,R317*S317*T317*F!$B$58,IF(U317=59%,R317*S317*T317*F!$B$59,IF(U317=60%,R317*S317*T317*F!$B$60,IF(U317=61%,R317*S317*T317*F!$B$61,IF(U317=62%,R317*S317*T317*F!$B$62,IF(U317=63%,R317*S317*T317*F!$B$63,IF(U317=64%,R317*S317*T317*F!$B$64,IF(U317=65%,R317*S317*T317*F!$B$65,IF(U317=66%,R317*S317*T317*F!$B$66,IF(U317=67%,R317*S317*T317*F!$B$67,IF(U317=68%,R317*S317*T317*F!$B$68,IF(U317=69%,R317*S317*T317*F!$B$69,IF(U317=70%,R317*S317*T317*F!$B$70,IF(U317=71%,R317*S317*T317*F!$B$71,IF(U317=72%,R317*S317*T317*F!$B$72,IF(U317=73%,R317*S317*T317*F!$B$73,IF(U317=74%,R317*S317*T317*F!$B$74,IF(U317=75%,R317*S317*T317*F!$B$75,IF(U317=76%,R317*S317*T317*F!$B$76,IF(U317=77%,R317*S317*T317*F!$B$77,IF(U317=78%,R317*S317*T317*F!$B$78,IF(U317=79%,R317*S317*T317*F!$B$79,IF(U317=80%,R317*S317*T317*F!$B$80,IF(U317=81%,R317*S317*T317*F!$B$81,IF(U317=82%,R317*S317*T317*F!$B$82,IF(U317=83%,R317*S317*T317*F!$B$83,IF(U317=84%,R317*S317*T317*F!$B$84,IF(U317=85%,R317*S317*T317*F!$B$85,IF(U317=86%,R317*S317*T317*F!$B$86,IF(U317=87%,R317*S317*T317*F!$B$87,IF(U317=88%,R317*S317*T317*F!$B$88,IF(U317=89%,R317*S317*T317*F!$B$89,IF(U317=90%,R317*S317*T317*F!$B$90,IF(U317=91%,R317*S317*T317*F!$B$91,IF(U317=92%,R317*S317*T317*F!$B$92,IF(U317=93%,R317*S317*T317*F!$B$93,IF(U317=94%,R317*S317*T317*F!$B$94,IF(U317=95%,R317*S317*T317*F!$B$95,IF(U317=96%,R317*S317*T317*F!$B$96,IF(U317=97%,R317*S317*T317*F!$B$97,IF(U317=98%,R317*S317*T317*F!$B$98,IF(U317=99%,R317*S317*T317*F!$B$99,IF(U317&gt;99%,R317*S317*T317*F!$B$100)))))))))))))))))))))))))))))))))))))))))))))))))))))))))*IF(ISNUMBER(E317),E317,1)*IF(ISNUMBER(D317),D317,1)</f>
        <v>0</v>
      </c>
      <c r="AA317" s="6">
        <f>G317*H317+K317*L317+O317*P317+S317*T317</f>
        <v>0</v>
      </c>
      <c r="AB317" s="115">
        <f>(H317*(IF(I317&lt;45%,0.5,IF(I317&lt;55%,0.8,IF(I317&lt;65%,0.9,IF(I317&lt;75%,1,IF(I317&lt;85%,1.1,1.2))))))+L317*(IF(M317&lt;45%,0.5,IF(M317&lt;55%,0.8,IF(M317&lt;65%,0.9,IF(M317&lt;75%,1,IF(M317&lt;85%,1.1,1.2))))))+P317*(IF(Q317&lt;45%,0.5,IF(Q317&lt;55%,0.8,IF(Q317&lt;65%,0.9,IF(Q317&lt;75%,1,IF(Q317&lt;85%,1.1,1.2))))))+T317*(IF(U317&lt;45%,0.5,IF(U317&lt;55%,0.8,IF(U317&lt;65%,0.9,IF(U317&lt;75%,1,IF(U317&lt;85%,1.1,1.2)))))))*IF(D317&gt;=0.8,6,IF(D317&lt;=0.4,1.5,3))</f>
        <v>0</v>
      </c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</row>
    <row r="318" spans="1:62" x14ac:dyDescent="0.25">
      <c r="A318" s="1129"/>
      <c r="B318" s="61"/>
      <c r="C318" s="62"/>
      <c r="D318" s="134">
        <f>ROUND(IFERROR((D313*(G313*H313+K313*L313+O313*P313+S313*T313)+D314*(G314*H314+K314*L314+O314*P314+S314*T314)+D315*(G315*H315+K315*L315+O315*P315+S315*T315)+D316*(G316*H316+K316*L316+O316*P316+S316*T316)+D317*(G317*H317+K317*L317+O317*P317+S317*T317))/((G313*H313+K313*L313+O313*P313+S313*T313)+(G314*H314+K314*L314+O314*P314+S314*T314)+(G315*H315+K315*L315+O315*P315+S315*T315)+(G316*H316+K316*L316+O316*P316+S316*T316)+(G317*H317+K317*L317+O317*P317+S317*T317)),0),3)</f>
        <v>0</v>
      </c>
      <c r="E318" s="64"/>
      <c r="F318" s="65"/>
      <c r="G318" s="151"/>
      <c r="H318" s="151"/>
      <c r="I318" s="102"/>
      <c r="J318" s="65"/>
      <c r="K318" s="100"/>
      <c r="L318" s="100"/>
      <c r="M318" s="102"/>
      <c r="N318" s="65"/>
      <c r="O318" s="100"/>
      <c r="P318" s="100"/>
      <c r="Q318" s="102"/>
      <c r="R318" s="65"/>
      <c r="S318" s="100"/>
      <c r="T318" s="100"/>
      <c r="U318" s="101"/>
      <c r="V318" s="116">
        <f>SUM(V313:V317)</f>
        <v>0</v>
      </c>
      <c r="W318" s="117">
        <f>IFERROR(V318/AA318,0)</f>
        <v>0</v>
      </c>
      <c r="X318" s="118">
        <f>ROUND(IFERROR((D313*(I313*G313*H313+M313*K313*L313+Q313*O313*P313+U313*S313*T313)+D314*(I314*G314*H314+M314*K314*L314+Q314*O314*P314+U314*S314*T314)+D315*(I315*G315*H315+M315*K315*L315+Q315*O315*P315+U315*S315*T315)+D316*(I316*G316*H316+M316*K316*L316+Q316*O316*P316+U316*S316*T316)+D317*(I317*G317*H317+M317*K317*L317+Q317*O317*P317+U317*S317*T317))/(D313*(G313*H313+K313*L313+O313*P313+S313*T313)+D314*(G314*H314+K314*L314+O314*P314+S314*T314)+D315*(G315*H315+K315*L315+O315*P315+S315*T315)+D316*(G316*H316+K316*L316+O316*P316+S316*T316)+D317*(G317*H317+K317*L317+O317*P317+S317*T317)),0),2)</f>
        <v>0</v>
      </c>
      <c r="Y318" s="117"/>
      <c r="Z318" s="117">
        <f>SUM(Z313:Z317)</f>
        <v>0</v>
      </c>
      <c r="AA318" s="117">
        <f>SUM(AA313:AA317)</f>
        <v>0</v>
      </c>
      <c r="AB318" s="119">
        <f>IF(SUM(AB313:AB317)=0,TIME(,0,),TIME(,SUM(AB313:AB317)+30,))</f>
        <v>0</v>
      </c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11"/>
      <c r="AT318" s="11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</row>
    <row r="319" spans="1:62" x14ac:dyDescent="0.25">
      <c r="A319" s="1129"/>
      <c r="B319" s="61" t="str">
        <f t="shared" ref="B319:E319" si="714">IF(B257="","",B257)</f>
        <v/>
      </c>
      <c r="C319" s="62" t="str">
        <f t="shared" si="714"/>
        <v/>
      </c>
      <c r="D319" s="63">
        <f>D257</f>
        <v>0</v>
      </c>
      <c r="E319" s="64" t="str">
        <f t="shared" si="714"/>
        <v/>
      </c>
      <c r="F319" s="152"/>
      <c r="G319" s="153"/>
      <c r="H319" s="153"/>
      <c r="I319" s="95">
        <f t="shared" ref="I319:I323" si="715">IFERROR(ROUND(F319/$Y319,2),)</f>
        <v>0</v>
      </c>
      <c r="J319" s="152"/>
      <c r="K319" s="94"/>
      <c r="L319" s="94"/>
      <c r="M319" s="95">
        <f t="shared" ref="M319:M323" si="716">IFERROR(ROUND(J319/$Y319,2),)</f>
        <v>0</v>
      </c>
      <c r="N319" s="152"/>
      <c r="O319" s="94"/>
      <c r="P319" s="94"/>
      <c r="Q319" s="95">
        <f t="shared" ref="Q319:Q323" si="717">IFERROR(ROUND(N319/$Y319,2),)</f>
        <v>0</v>
      </c>
      <c r="R319" s="152"/>
      <c r="S319" s="94"/>
      <c r="T319" s="94"/>
      <c r="U319" s="93">
        <f t="shared" ref="U319:U323" si="718">IFERROR(ROUND(R319/$Y319,2),)</f>
        <v>0</v>
      </c>
      <c r="V319" s="113">
        <f>(IF(ISNUMBER(F319),F319,1)*G319*H319+IF(ISNUMBER(J319),J319,1)*K319*L319+IF(ISNUMBER(N319),N319,1)*O319*P319+IF(ISNUMBER(R319),R319,1)*S319*T319)*IF(ISNUMBER(E319),E319,1)</f>
        <v>0</v>
      </c>
      <c r="W319" s="43">
        <f>IFERROR((IF(ISNUMBER(F319),F319,1)*G319*H319+IF(ISNUMBER(J319),J319,1)*K319*L319+IF(ISNUMBER(N319),N319,1)*O319*P319+IF(ISNUMBER(R319),R319,1)*S319*T319)*IF(ISNUMBER(E319),E319,1)/(G319*H319+K319*L319+O319*P319+S319*T319),0)</f>
        <v>0</v>
      </c>
      <c r="X319" s="36">
        <f>ROUND(IFERROR((W319/(Y319*IF(ISNUMBER(E319),E319,1))),0),2)</f>
        <v>0</v>
      </c>
      <c r="Y319" s="90" t="str">
        <f t="shared" si="707"/>
        <v/>
      </c>
      <c r="Z319" s="6">
        <f>(IF(I319&lt;30%,0,IF(I319&lt;35%,F319*G319*H319*F!$B$33,IF(I319&lt;40%,F319*G319*H319*F!$B$38,IF(I319&lt;45%,F319*G319*H319*F!$B$43,IF(I319&lt;50%,F319*G319*H319*F!$B$48,IF(I319=50%,F319*G319*H319*F!$B$50,IF(I319=51%,F319*G319*H319*F!$B$51,IF(I319=52%,F319*G319*H319*F!$B$52,IF(I319=53%,F319*G319*H319*F!$B$53,IF(I319=54%,F319*G319*H319*F!$B$54,IF(I319=55%,F319*G319*H319*F!$B$55,IF(I319=56%,F319*G319*H319*F!$B$56,IF(I319=57%,F319*G319*H319*F!$B$57,IF(I319=58%,F319*G319*H319*F!$B$58,IF(I319=59%,F319*G319*H319*F!$B$59,IF(I319=60%,F319*G319*H319*F!$B$60,IF(I319=61%,F319*G319*H319*F!$B$61,IF(I319=62%,F319*G319*H319*F!$B$62,IF(I319=63%,F319*G319*H319*F!$B$63,IF(I319=64%,F319*G319*H319*F!$B$64,IF(I319=65%,F319*G319*H319*F!$B$65,IF(I319=66%,F319*G319*H319*F!$B$66,IF(I319=67%,F319*G319*H319*F!$B$67,IF(I319=68%,F319*G319*H319*F!$B$68,IF(I319=69%,F319*G319*H319*F!$B$69,IF(I319=70%,F319*G319*H319*F!$B$70,IF(I319=71%,F319*G319*H319*F!$B$71,IF(I319=72%,F319*G319*H319*F!$B$72,IF(I319=73%,F319*G319*H319*F!$B$73,IF(I319=74%,F319*G319*H319*F!$B$74,IF(I319=75%,F319*G319*H319*F!$B$75,IF(I319=76%,F319*G319*H319*F!$B$76,IF(I319=77%,F319*G319*H319*F!$B$77,IF(I319=78%,F319*G319*H319*F!$B$78,IF(I319=79%,F319*G319*H319*F!$B$79,IF(I319=80%,F319*G319*H319*F!$B$80,IF(I319=81%,F319*G319*H319*F!$B$81,IF(I319=82%,F319*G319*H319*F!$B$82,IF(I319=83%,F319*G319*H319*F!$B$83,IF(I319=84%,F319*G319*H319*F!$B$84,IF(I319=85%,F319*G319*H319*F!$B$85,IF(I319=86%,F319*G319*H319*F!$B$86,IF(I319=87%,F319*G319*H319*F!$B$87,IF(I319=88%,F319*G319*H319*F!$B$88,IF(I319=89%,F319*G319*H319*F!$B$89,IF(I319=90%,F319*G319*H319*F!$B$90,IF(I319=91%,F319*G319*H319*F!$B$91,IF(I319=92%,F319*G319*H319*F!$B$92,IF(I319=93%,F319*G319*H319*F!$B$93,IF(I319=94%,F319*G319*H319*F!$B$94,IF(I319=95%,F319*G319*H319*F!$B$95,IF(I319=96%,F319*G319*H319*F!$B$96,IF(I319=97%,F319*G319*H319*F!$B$97,IF(I319=98%,F319*G319*H319*F!$B$98,IF(I319=99%,F319*G319*H319*F!$B$99,IF(I319&gt;99%,F319*G319*H319*F!$B$100,))))))))))))))))))))))))))))))))))))))))))))))))))))))))+IF(M319&lt;30%,0,IF(M319&lt;35%,J319*K319*L319*F!$B$33,IF(M319&lt;40%,J319*K319*L319*F!$B$38,IF(M319&lt;45%,J319*K319*L319*F!$B$43,IF(M319&lt;50%,J319*K319*L319*F!$B$48,IF(M319=50%,J319*K319*L319*F!$B$50,IF(M319=51%,J319*K319*L319*F!$B$51,IF(M319=52%,J319*K319*L319*F!$B$52,IF(M319=53%,J319*K319*L319*F!$B$53,IF(M319=54%,J319*K319*L319*F!$B$54,IF(M319=55%,J319*K319*L319*F!$B$55,IF(M319=56%,J319*K319*L319*F!$B$56,IF(M319=57%,J319*K319*L319*F!$B$57,IF(M319=58%,J319*K319*L319*F!$B$58,IF(M319=59%,J319*K319*L319*F!$B$59,IF(M319=60%,J319*K319*L319*F!$B$60,IF(M319=61%,J319*K319*L319*F!$B$61,IF(M319=62%,J319*K319*L319*F!$B$62,IF(M319=63%,J319*K319*L319*F!$B$63,IF(M319=64%,J319*K319*L319*F!$B$64,IF(M319=65%,J319*K319*L319*F!$B$65,IF(M319=66%,J319*K319*L319*F!$B$66,IF(M319=67%,J319*K319*L319*F!$B$67,IF(M319=68%,J319*K319*L319*F!$B$68,IF(M319=69%,J319*K319*L319*F!$B$69,IF(M319=70%,J319*K319*L319*F!$B$70,IF(M319=71%,J319*K319*L319*F!$B$71,IF(M319=72%,J319*K319*L319*F!$B$72,IF(M319=73%,J319*K319*L319*F!$B$73,IF(M319=74%,J319*K319*L319*F!$B$74,IF(M319=75%,J319*K319*L319*F!$B$75,IF(M319=76%,J319*K319*L319*F!$B$76,IF(M319=77%,J319*K319*L319*F!$B$77,IF(M319=78%,J319*K319*L319*F!$B$78,IF(M319=79%,J319*K319*L319*F!$B$79,IF(M319=80%,J319*K319*L319*F!$B$80,IF(M319=81%,J319*K319*L319*F!$B$81,IF(M319=82%,J319*K319*L319*F!$B$82,IF(M319=83%,J319*K319*L319*F!$B$83,IF(M319=84%,J319*K319*L319*F!$B$84,IF(M319=85%,J319*K319*L319*F!$B$85,IF(M319=86%,J319*K319*L319*F!$B$86,IF(M319=87%,J319*K319*L319*F!$B$87,IF(M319=88%,J319*K319*L319*F!$B$88,IF(M319=89%,J319*K319*L319*F!$B$89,IF(M319=90%,J319*K319*L319*F!$B$90,IF(M319=91%,J319*K319*L319*F!$B$91,IF(M319=92%,J319*K319*L319*F!$B$92,IF(M319=93%,J319*K319*L319*F!$B$93,IF(M319=94%,J319*K319*L319*F!$B$94,IF(M319=95%,J319*K319*L319*F!$B$95,IF(M319=96%,J319*K319*L319*F!$B$96,IF(M319=97%,J319*K319*L319*F!$B$97,IF(M319=98%,J319*K319*L319*F!$B$98,IF(M319=99%,J319*K319*L319*F!$B$99,IF(M319&gt;99%,J319*K319*L319*F!$B$100,))))))))))))))))))))))))))))))))))))))))))))))))))))))))+IF(Q319&lt;30%,0,IF(Q319&lt;35%,N319*O319*P319*F!$B$33,IF(Q319&lt;40%,N319*O319*P319*F!$B$38,IF(Q319&lt;45%,N319*O319*P319*F!$B$43,IF(Q319&lt;50%,N319*O319*P319*F!$B$48,IF(Q319=50%,N319*O319*P319*F!$B$50,IF(Q319=51%,N319*O319*P319*F!$B$51,IF(Q319=52%,N319*O319*P319*F!$B$52,IF(Q319=53%,N319*O319*P319*F!$B$53,IF(Q319=54%,N319*O319*P319*F!$B$54,IF(Q319=55%,N319*O319*P319*F!$B$55,IF(Q319=56%,N319*O319*P319*F!$B$56,IF(Q319=57%,N319*O319*P319*F!$B$57,IF(Q319=58%,N319*O319*P319*F!$B$58,IF(Q319=59%,N319*O319*P319*F!$B$59,IF(Q319=60%,N319*O319*P319*F!$B$60,IF(Q319=61%,N319*O319*P319*F!$B$61,IF(Q319=62%,N319*O319*P319*F!$B$62,IF(Q319=63%,N319*O319*P319*F!$B$63,IF(Q319=64%,N319*O319*P319*F!$B$64,IF(Q319=65%,N319*O319*P319*F!$B$65,IF(Q319=66%,N319*O319*P319*F!$B$66,IF(Q319=67%,N319*O319*P319*F!$B$67,IF(Q319=68%,N319*O319*P319*F!$B$68,IF(Q319=69%,N319*O319*P319*F!$B$69,IF(Q319=70%,N319*O319*P319*F!$B$70,IF(Q319=71%,N319*O319*P319*F!$B$71,IF(Q319=72%,N319*O319*P319*F!$B$72,IF(Q319=73%,N319*O319*P319*F!$B$73,IF(Q319=74%,N319*O319*P319*F!$B$74,IF(Q319=75%,N319*O319*P319*F!$B$75,IF(Q319=76%,N319*O319*P319*F!$B$76,IF(Q319=77%,N319*O319*P319*F!$B$77,IF(Q319=78%,N319*O319*P319*F!$B$78,IF(Q319=79%,N319*O319*P319*F!$B$79,IF(Q319=80%,N319*O319*P319*F!$B$80,IF(Q319=81%,N319*O319*P319*F!$B$81,IF(Q319=82%,N319*O319*P319*F!$B$82,IF(Q319=83%,N319*O319*P319*F!$B$83,IF(Q319=84%,N319*O319*P319*F!$B$84,IF(Q319=85%,N319*O319*P319*F!$B$85,IF(Q319=86%,N319*O319*P319*F!$B$86,IF(Q319=87%,N319*O319*P319*F!$B$87,IF(Q319=88%,N319*O319*P319*F!$B$88,IF(Q319=89%,N319*O319*P319*F!$B$89,IF(Q319=90%,N319*O319*P319*F!$B$90,IF(Q319=91%,N319*O319*P319*F!$B$91,IF(Q319=92%,N319*O319*P319*F!$B$92,IF(Q319=93%,N319*O319*P319*F!$B$93,IF(Q319=94%,N319*O319*P319*F!$B$94,IF(Q319=95%,N319*O319*P319*F!$B$95,IF(Q319=96%,N319*O319*P319*F!$B$96,IF(Q319=97%,N319*O319*P319*F!$B$97,IF(Q319=98%,N319*O319*P319*F!$B$98,IF(Q319=99%,N319*O319*P319*F!$B$99,IF(Q319&gt;99%,N319*O319*P319*F!$B$100,))))))))))))))))))))))))))))))))))))))))))))))))))))))))+IF(U319&lt;30%,0,IF(U319&lt;35%,R319*S319*T319*F!$B$33,IF(U319&lt;40%,R319*S319*T319*F!$B$38,IF(U319&lt;45%,R319*S319*T319*F!$B$43,IF(U319&lt;50%,R319*S319*T319*F!$B$48,IF(U319=50%,R319*S319*T319*F!$B$50,IF(U319=51%,R319*S319*T319*F!$B$51,IF(U319=52%,R319*S319*T319*F!$B$52,IF(U319=53%,R319*S319*T319*F!$B$53,IF(U319=54%,R319*S319*T319*F!$B$54,IF(U319=55%,R319*S319*T319*F!$B$55,IF(U319=56%,R319*S319*T319*F!$B$56,IF(U319=57%,R319*S319*T319*F!$B$57,IF(U319=58%,R319*S319*T319*F!$B$58,IF(U319=59%,R319*S319*T319*F!$B$59,IF(U319=60%,R319*S319*T319*F!$B$60,IF(U319=61%,R319*S319*T319*F!$B$61,IF(U319=62%,R319*S319*T319*F!$B$62,IF(U319=63%,R319*S319*T319*F!$B$63,IF(U319=64%,R319*S319*T319*F!$B$64,IF(U319=65%,R319*S319*T319*F!$B$65,IF(U319=66%,R319*S319*T319*F!$B$66,IF(U319=67%,R319*S319*T319*F!$B$67,IF(U319=68%,R319*S319*T319*F!$B$68,IF(U319=69%,R319*S319*T319*F!$B$69,IF(U319=70%,R319*S319*T319*F!$B$70,IF(U319=71%,R319*S319*T319*F!$B$71,IF(U319=72%,R319*S319*T319*F!$B$72,IF(U319=73%,R319*S319*T319*F!$B$73,IF(U319=74%,R319*S319*T319*F!$B$74,IF(U319=75%,R319*S319*T319*F!$B$75,IF(U319=76%,R319*S319*T319*F!$B$76,IF(U319=77%,R319*S319*T319*F!$B$77,IF(U319=78%,R319*S319*T319*F!$B$78,IF(U319=79%,R319*S319*T319*F!$B$79,IF(U319=80%,R319*S319*T319*F!$B$80,IF(U319=81%,R319*S319*T319*F!$B$81,IF(U319=82%,R319*S319*T319*F!$B$82,IF(U319=83%,R319*S319*T319*F!$B$83,IF(U319=84%,R319*S319*T319*F!$B$84,IF(U319=85%,R319*S319*T319*F!$B$85,IF(U319=86%,R319*S319*T319*F!$B$86,IF(U319=87%,R319*S319*T319*F!$B$87,IF(U319=88%,R319*S319*T319*F!$B$88,IF(U319=89%,R319*S319*T319*F!$B$89,IF(U319=90%,R319*S319*T319*F!$B$90,IF(U319=91%,R319*S319*T319*F!$B$91,IF(U319=92%,R319*S319*T319*F!$B$92,IF(U319=93%,R319*S319*T319*F!$B$93,IF(U319=94%,R319*S319*T319*F!$B$94,IF(U319=95%,R319*S319*T319*F!$B$95,IF(U319=96%,R319*S319*T319*F!$B$96,IF(U319=97%,R319*S319*T319*F!$B$97,IF(U319=98%,R319*S319*T319*F!$B$98,IF(U319=99%,R319*S319*T319*F!$B$99,IF(U319&gt;99%,R319*S319*T319*F!$B$100)))))))))))))))))))))))))))))))))))))))))))))))))))))))))*IF(ISNUMBER(E319),E319,1)*IF(ISNUMBER(D319),D319,1)</f>
        <v>0</v>
      </c>
      <c r="AA319" s="6">
        <f>G319*H319+K319*L319+O319*P319+S319*T319</f>
        <v>0</v>
      </c>
      <c r="AB319" s="35">
        <f>(H319*(IF(I319&lt;45%,0.5,IF(I319&lt;55%,0.8,IF(I319&lt;65%,0.9,IF(I319&lt;75%,1,IF(I319&lt;85%,1.1,1.2))))))+L319*(IF(M319&lt;45%,0.5,IF(M319&lt;55%,0.8,IF(M319&lt;65%,0.9,IF(M319&lt;75%,1,IF(M319&lt;85%,1.1,1.2))))))+P319*(IF(Q319&lt;45%,0.5,IF(Q319&lt;55%,0.8,IF(Q319&lt;65%,0.9,IF(Q319&lt;75%,1,IF(Q319&lt;85%,1.1,1.2))))))+T319*(IF(U319&lt;45%,0.5,IF(U319&lt;55%,0.8,IF(U319&lt;65%,0.9,IF(U319&lt;75%,1,IF(U319&lt;85%,1.1,1.2)))))))*IF(D319&gt;=0.8,6,IF(D319&lt;=0.4,1.5,3))</f>
        <v>0</v>
      </c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</row>
    <row r="320" spans="1:62" x14ac:dyDescent="0.25">
      <c r="A320" s="1129"/>
      <c r="B320" s="61" t="str">
        <f t="shared" ref="B320:E320" si="719">IF(B258="","",B258)</f>
        <v/>
      </c>
      <c r="C320" s="62" t="str">
        <f t="shared" si="719"/>
        <v/>
      </c>
      <c r="D320" s="63">
        <f t="shared" ref="D320:D323" si="720">D258</f>
        <v>0</v>
      </c>
      <c r="E320" s="64" t="str">
        <f t="shared" si="719"/>
        <v/>
      </c>
      <c r="F320" s="150"/>
      <c r="G320" s="151"/>
      <c r="H320" s="151"/>
      <c r="I320" s="102">
        <f t="shared" si="715"/>
        <v>0</v>
      </c>
      <c r="J320" s="150"/>
      <c r="K320" s="100"/>
      <c r="L320" s="100"/>
      <c r="M320" s="102">
        <f t="shared" si="716"/>
        <v>0</v>
      </c>
      <c r="N320" s="150"/>
      <c r="O320" s="100"/>
      <c r="P320" s="100"/>
      <c r="Q320" s="102">
        <f t="shared" si="717"/>
        <v>0</v>
      </c>
      <c r="R320" s="150"/>
      <c r="S320" s="100"/>
      <c r="T320" s="100"/>
      <c r="U320" s="101">
        <f t="shared" si="718"/>
        <v>0</v>
      </c>
      <c r="V320" s="110">
        <f t="shared" ref="V320:V323" si="721">(IF(ISNUMBER(F320),F320,1)*G320*H320+IF(ISNUMBER(J320),J320,1)*K320*L320+IF(ISNUMBER(N320),N320,1)*O320*P320+IF(ISNUMBER(R320),R320,1)*S320*T320)*IF(ISNUMBER(E320),E320,1)</f>
        <v>0</v>
      </c>
      <c r="W320" s="111">
        <f t="shared" ref="W320:W323" si="722">IFERROR((IF(ISNUMBER(F320),F320,1)*G320*H320+IF(ISNUMBER(J320),J320,1)*K320*L320+IF(ISNUMBER(N320),N320,1)*O320*P320+IF(ISNUMBER(R320),R320,1)*S320*T320)*IF(ISNUMBER(E320),E320,1)/(G320*H320+K320*L320+O320*P320+S320*T320),0)</f>
        <v>0</v>
      </c>
      <c r="X320" s="53">
        <f t="shared" ref="X320:X321" si="723">ROUND(IFERROR((W320/(Y320*IF(ISNUMBER(E320),E320,1))),0),2)</f>
        <v>0</v>
      </c>
      <c r="Y320" s="90" t="str">
        <f t="shared" si="707"/>
        <v/>
      </c>
      <c r="Z320" s="5">
        <f>(IF(I320&lt;30%,0,IF(I320&lt;35%,F320*G320*H320*F!$B$33,IF(I320&lt;40%,F320*G320*H320*F!$B$38,IF(I320&lt;45%,F320*G320*H320*F!$B$43,IF(I320&lt;50%,F320*G320*H320*F!$B$48,IF(I320=50%,F320*G320*H320*F!$B$50,IF(I320=51%,F320*G320*H320*F!$B$51,IF(I320=52%,F320*G320*H320*F!$B$52,IF(I320=53%,F320*G320*H320*F!$B$53,IF(I320=54%,F320*G320*H320*F!$B$54,IF(I320=55%,F320*G320*H320*F!$B$55,IF(I320=56%,F320*G320*H320*F!$B$56,IF(I320=57%,F320*G320*H320*F!$B$57,IF(I320=58%,F320*G320*H320*F!$B$58,IF(I320=59%,F320*G320*H320*F!$B$59,IF(I320=60%,F320*G320*H320*F!$B$60,IF(I320=61%,F320*G320*H320*F!$B$61,IF(I320=62%,F320*G320*H320*F!$B$62,IF(I320=63%,F320*G320*H320*F!$B$63,IF(I320=64%,F320*G320*H320*F!$B$64,IF(I320=65%,F320*G320*H320*F!$B$65,IF(I320=66%,F320*G320*H320*F!$B$66,IF(I320=67%,F320*G320*H320*F!$B$67,IF(I320=68%,F320*G320*H320*F!$B$68,IF(I320=69%,F320*G320*H320*F!$B$69,IF(I320=70%,F320*G320*H320*F!$B$70,IF(I320=71%,F320*G320*H320*F!$B$71,IF(I320=72%,F320*G320*H320*F!$B$72,IF(I320=73%,F320*G320*H320*F!$B$73,IF(I320=74%,F320*G320*H320*F!$B$74,IF(I320=75%,F320*G320*H320*F!$B$75,IF(I320=76%,F320*G320*H320*F!$B$76,IF(I320=77%,F320*G320*H320*F!$B$77,IF(I320=78%,F320*G320*H320*F!$B$78,IF(I320=79%,F320*G320*H320*F!$B$79,IF(I320=80%,F320*G320*H320*F!$B$80,IF(I320=81%,F320*G320*H320*F!$B$81,IF(I320=82%,F320*G320*H320*F!$B$82,IF(I320=83%,F320*G320*H320*F!$B$83,IF(I320=84%,F320*G320*H320*F!$B$84,IF(I320=85%,F320*G320*H320*F!$B$85,IF(I320=86%,F320*G320*H320*F!$B$86,IF(I320=87%,F320*G320*H320*F!$B$87,IF(I320=88%,F320*G320*H320*F!$B$88,IF(I320=89%,F320*G320*H320*F!$B$89,IF(I320=90%,F320*G320*H320*F!$B$90,IF(I320=91%,F320*G320*H320*F!$B$91,IF(I320=92%,F320*G320*H320*F!$B$92,IF(I320=93%,F320*G320*H320*F!$B$93,IF(I320=94%,F320*G320*H320*F!$B$94,IF(I320=95%,F320*G320*H320*F!$B$95,IF(I320=96%,F320*G320*H320*F!$B$96,IF(I320=97%,F320*G320*H320*F!$B$97,IF(I320=98%,F320*G320*H320*F!$B$98,IF(I320=99%,F320*G320*H320*F!$B$99,IF(I320&gt;99%,F320*G320*H320*F!$B$100,))))))))))))))))))))))))))))))))))))))))))))))))))))))))+IF(M320&lt;30%,0,IF(M320&lt;35%,J320*K320*L320*F!$B$33,IF(M320&lt;40%,J320*K320*L320*F!$B$38,IF(M320&lt;45%,J320*K320*L320*F!$B$43,IF(M320&lt;50%,J320*K320*L320*F!$B$48,IF(M320=50%,J320*K320*L320*F!$B$50,IF(M320=51%,J320*K320*L320*F!$B$51,IF(M320=52%,J320*K320*L320*F!$B$52,IF(M320=53%,J320*K320*L320*F!$B$53,IF(M320=54%,J320*K320*L320*F!$B$54,IF(M320=55%,J320*K320*L320*F!$B$55,IF(M320=56%,J320*K320*L320*F!$B$56,IF(M320=57%,J320*K320*L320*F!$B$57,IF(M320=58%,J320*K320*L320*F!$B$58,IF(M320=59%,J320*K320*L320*F!$B$59,IF(M320=60%,J320*K320*L320*F!$B$60,IF(M320=61%,J320*K320*L320*F!$B$61,IF(M320=62%,J320*K320*L320*F!$B$62,IF(M320=63%,J320*K320*L320*F!$B$63,IF(M320=64%,J320*K320*L320*F!$B$64,IF(M320=65%,J320*K320*L320*F!$B$65,IF(M320=66%,J320*K320*L320*F!$B$66,IF(M320=67%,J320*K320*L320*F!$B$67,IF(M320=68%,J320*K320*L320*F!$B$68,IF(M320=69%,J320*K320*L320*F!$B$69,IF(M320=70%,J320*K320*L320*F!$B$70,IF(M320=71%,J320*K320*L320*F!$B$71,IF(M320=72%,J320*K320*L320*F!$B$72,IF(M320=73%,J320*K320*L320*F!$B$73,IF(M320=74%,J320*K320*L320*F!$B$74,IF(M320=75%,J320*K320*L320*F!$B$75,IF(M320=76%,J320*K320*L320*F!$B$76,IF(M320=77%,J320*K320*L320*F!$B$77,IF(M320=78%,J320*K320*L320*F!$B$78,IF(M320=79%,J320*K320*L320*F!$B$79,IF(M320=80%,J320*K320*L320*F!$B$80,IF(M320=81%,J320*K320*L320*F!$B$81,IF(M320=82%,J320*K320*L320*F!$B$82,IF(M320=83%,J320*K320*L320*F!$B$83,IF(M320=84%,J320*K320*L320*F!$B$84,IF(M320=85%,J320*K320*L320*F!$B$85,IF(M320=86%,J320*K320*L320*F!$B$86,IF(M320=87%,J320*K320*L320*F!$B$87,IF(M320=88%,J320*K320*L320*F!$B$88,IF(M320=89%,J320*K320*L320*F!$B$89,IF(M320=90%,J320*K320*L320*F!$B$90,IF(M320=91%,J320*K320*L320*F!$B$91,IF(M320=92%,J320*K320*L320*F!$B$92,IF(M320=93%,J320*K320*L320*F!$B$93,IF(M320=94%,J320*K320*L320*F!$B$94,IF(M320=95%,J320*K320*L320*F!$B$95,IF(M320=96%,J320*K320*L320*F!$B$96,IF(M320=97%,J320*K320*L320*F!$B$97,IF(M320=98%,J320*K320*L320*F!$B$98,IF(M320=99%,J320*K320*L320*F!$B$99,IF(M320&gt;99%,J320*K320*L320*F!$B$100,))))))))))))))))))))))))))))))))))))))))))))))))))))))))+IF(Q320&lt;30%,0,IF(Q320&lt;35%,N320*O320*P320*F!$B$33,IF(Q320&lt;40%,N320*O320*P320*F!$B$38,IF(Q320&lt;45%,N320*O320*P320*F!$B$43,IF(Q320&lt;50%,N320*O320*P320*F!$B$48,IF(Q320=50%,N320*O320*P320*F!$B$50,IF(Q320=51%,N320*O320*P320*F!$B$51,IF(Q320=52%,N320*O320*P320*F!$B$52,IF(Q320=53%,N320*O320*P320*F!$B$53,IF(Q320=54%,N320*O320*P320*F!$B$54,IF(Q320=55%,N320*O320*P320*F!$B$55,IF(Q320=56%,N320*O320*P320*F!$B$56,IF(Q320=57%,N320*O320*P320*F!$B$57,IF(Q320=58%,N320*O320*P320*F!$B$58,IF(Q320=59%,N320*O320*P320*F!$B$59,IF(Q320=60%,N320*O320*P320*F!$B$60,IF(Q320=61%,N320*O320*P320*F!$B$61,IF(Q320=62%,N320*O320*P320*F!$B$62,IF(Q320=63%,N320*O320*P320*F!$B$63,IF(Q320=64%,N320*O320*P320*F!$B$64,IF(Q320=65%,N320*O320*P320*F!$B$65,IF(Q320=66%,N320*O320*P320*F!$B$66,IF(Q320=67%,N320*O320*P320*F!$B$67,IF(Q320=68%,N320*O320*P320*F!$B$68,IF(Q320=69%,N320*O320*P320*F!$B$69,IF(Q320=70%,N320*O320*P320*F!$B$70,IF(Q320=71%,N320*O320*P320*F!$B$71,IF(Q320=72%,N320*O320*P320*F!$B$72,IF(Q320=73%,N320*O320*P320*F!$B$73,IF(Q320=74%,N320*O320*P320*F!$B$74,IF(Q320=75%,N320*O320*P320*F!$B$75,IF(Q320=76%,N320*O320*P320*F!$B$76,IF(Q320=77%,N320*O320*P320*F!$B$77,IF(Q320=78%,N320*O320*P320*F!$B$78,IF(Q320=79%,N320*O320*P320*F!$B$79,IF(Q320=80%,N320*O320*P320*F!$B$80,IF(Q320=81%,N320*O320*P320*F!$B$81,IF(Q320=82%,N320*O320*P320*F!$B$82,IF(Q320=83%,N320*O320*P320*F!$B$83,IF(Q320=84%,N320*O320*P320*F!$B$84,IF(Q320=85%,N320*O320*P320*F!$B$85,IF(Q320=86%,N320*O320*P320*F!$B$86,IF(Q320=87%,N320*O320*P320*F!$B$87,IF(Q320=88%,N320*O320*P320*F!$B$88,IF(Q320=89%,N320*O320*P320*F!$B$89,IF(Q320=90%,N320*O320*P320*F!$B$90,IF(Q320=91%,N320*O320*P320*F!$B$91,IF(Q320=92%,N320*O320*P320*F!$B$92,IF(Q320=93%,N320*O320*P320*F!$B$93,IF(Q320=94%,N320*O320*P320*F!$B$94,IF(Q320=95%,N320*O320*P320*F!$B$95,IF(Q320=96%,N320*O320*P320*F!$B$96,IF(Q320=97%,N320*O320*P320*F!$B$97,IF(Q320=98%,N320*O320*P320*F!$B$98,IF(Q320=99%,N320*O320*P320*F!$B$99,IF(Q320&gt;99%,N320*O320*P320*F!$B$100,))))))))))))))))))))))))))))))))))))))))))))))))))))))))+IF(U320&lt;30%,0,IF(U320&lt;35%,R320*S320*T320*F!$B$33,IF(U320&lt;40%,R320*S320*T320*F!$B$38,IF(U320&lt;45%,R320*S320*T320*F!$B$43,IF(U320&lt;50%,R320*S320*T320*F!$B$48,IF(U320=50%,R320*S320*T320*F!$B$50,IF(U320=51%,R320*S320*T320*F!$B$51,IF(U320=52%,R320*S320*T320*F!$B$52,IF(U320=53%,R320*S320*T320*F!$B$53,IF(U320=54%,R320*S320*T320*F!$B$54,IF(U320=55%,R320*S320*T320*F!$B$55,IF(U320=56%,R320*S320*T320*F!$B$56,IF(U320=57%,R320*S320*T320*F!$B$57,IF(U320=58%,R320*S320*T320*F!$B$58,IF(U320=59%,R320*S320*T320*F!$B$59,IF(U320=60%,R320*S320*T320*F!$B$60,IF(U320=61%,R320*S320*T320*F!$B$61,IF(U320=62%,R320*S320*T320*F!$B$62,IF(U320=63%,R320*S320*T320*F!$B$63,IF(U320=64%,R320*S320*T320*F!$B$64,IF(U320=65%,R320*S320*T320*F!$B$65,IF(U320=66%,R320*S320*T320*F!$B$66,IF(U320=67%,R320*S320*T320*F!$B$67,IF(U320=68%,R320*S320*T320*F!$B$68,IF(U320=69%,R320*S320*T320*F!$B$69,IF(U320=70%,R320*S320*T320*F!$B$70,IF(U320=71%,R320*S320*T320*F!$B$71,IF(U320=72%,R320*S320*T320*F!$B$72,IF(U320=73%,R320*S320*T320*F!$B$73,IF(U320=74%,R320*S320*T320*F!$B$74,IF(U320=75%,R320*S320*T320*F!$B$75,IF(U320=76%,R320*S320*T320*F!$B$76,IF(U320=77%,R320*S320*T320*F!$B$77,IF(U320=78%,R320*S320*T320*F!$B$78,IF(U320=79%,R320*S320*T320*F!$B$79,IF(U320=80%,R320*S320*T320*F!$B$80,IF(U320=81%,R320*S320*T320*F!$B$81,IF(U320=82%,R320*S320*T320*F!$B$82,IF(U320=83%,R320*S320*T320*F!$B$83,IF(U320=84%,R320*S320*T320*F!$B$84,IF(U320=85%,R320*S320*T320*F!$B$85,IF(U320=86%,R320*S320*T320*F!$B$86,IF(U320=87%,R320*S320*T320*F!$B$87,IF(U320=88%,R320*S320*T320*F!$B$88,IF(U320=89%,R320*S320*T320*F!$B$89,IF(U320=90%,R320*S320*T320*F!$B$90,IF(U320=91%,R320*S320*T320*F!$B$91,IF(U320=92%,R320*S320*T320*F!$B$92,IF(U320=93%,R320*S320*T320*F!$B$93,IF(U320=94%,R320*S320*T320*F!$B$94,IF(U320=95%,R320*S320*T320*F!$B$95,IF(U320=96%,R320*S320*T320*F!$B$96,IF(U320=97%,R320*S320*T320*F!$B$97,IF(U320=98%,R320*S320*T320*F!$B$98,IF(U320=99%,R320*S320*T320*F!$B$99,IF(U320&gt;99%,R320*S320*T320*F!$B$100)))))))))))))))))))))))))))))))))))))))))))))))))))))))))*IF(ISNUMBER(E320),E320,1)*IF(ISNUMBER(D320),D320,1)</f>
        <v>0</v>
      </c>
      <c r="AA320" s="5">
        <f>G320*H320+K320*L320+O320*P320+S320*T320</f>
        <v>0</v>
      </c>
      <c r="AB320" s="32">
        <f>(H320*(IF(I320&lt;45%,0.5,IF(I320&lt;55%,0.8,IF(I320&lt;65%,0.9,IF(I320&lt;75%,1,IF(I320&lt;85%,1.1,1.2))))))+L320*(IF(M320&lt;45%,0.5,IF(M320&lt;55%,0.8,IF(M320&lt;65%,0.9,IF(M320&lt;75%,1,IF(M320&lt;85%,1.1,1.2))))))+P320*(IF(Q320&lt;45%,0.5,IF(Q320&lt;55%,0.8,IF(Q320&lt;65%,0.9,IF(Q320&lt;75%,1,IF(Q320&lt;85%,1.1,1.2))))))+T320*(IF(U320&lt;45%,0.5,IF(U320&lt;55%,0.8,IF(U320&lt;65%,0.9,IF(U320&lt;75%,1,IF(U320&lt;85%,1.1,1.2)))))))*IF(D320&gt;=0.8,6,IF(D320&lt;=0.4,1.5,3))</f>
        <v>0</v>
      </c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</row>
    <row r="321" spans="1:62" x14ac:dyDescent="0.25">
      <c r="A321" s="1129"/>
      <c r="B321" s="61" t="str">
        <f t="shared" ref="B321:E321" si="724">IF(B259="","",B259)</f>
        <v/>
      </c>
      <c r="C321" s="62" t="str">
        <f t="shared" si="724"/>
        <v/>
      </c>
      <c r="D321" s="63">
        <f t="shared" si="720"/>
        <v>0</v>
      </c>
      <c r="E321" s="64" t="str">
        <f t="shared" si="724"/>
        <v/>
      </c>
      <c r="F321" s="152"/>
      <c r="G321" s="153"/>
      <c r="H321" s="153"/>
      <c r="I321" s="95">
        <f t="shared" si="715"/>
        <v>0</v>
      </c>
      <c r="J321" s="152"/>
      <c r="K321" s="94"/>
      <c r="L321" s="94"/>
      <c r="M321" s="95">
        <f t="shared" si="716"/>
        <v>0</v>
      </c>
      <c r="N321" s="152"/>
      <c r="O321" s="94"/>
      <c r="P321" s="94"/>
      <c r="Q321" s="95">
        <f t="shared" si="717"/>
        <v>0</v>
      </c>
      <c r="R321" s="152"/>
      <c r="S321" s="94"/>
      <c r="T321" s="94"/>
      <c r="U321" s="93">
        <f t="shared" si="718"/>
        <v>0</v>
      </c>
      <c r="V321" s="113">
        <f t="shared" si="721"/>
        <v>0</v>
      </c>
      <c r="W321" s="114">
        <f t="shared" si="722"/>
        <v>0</v>
      </c>
      <c r="X321" s="36">
        <f t="shared" si="723"/>
        <v>0</v>
      </c>
      <c r="Y321" s="90" t="str">
        <f t="shared" si="707"/>
        <v/>
      </c>
      <c r="Z321" s="6">
        <f>(IF(I321&lt;30%,0,IF(I321&lt;35%,F321*G321*H321*F!$B$33,IF(I321&lt;40%,F321*G321*H321*F!$B$38,IF(I321&lt;45%,F321*G321*H321*F!$B$43,IF(I321&lt;50%,F321*G321*H321*F!$B$48,IF(I321=50%,F321*G321*H321*F!$B$50,IF(I321=51%,F321*G321*H321*F!$B$51,IF(I321=52%,F321*G321*H321*F!$B$52,IF(I321=53%,F321*G321*H321*F!$B$53,IF(I321=54%,F321*G321*H321*F!$B$54,IF(I321=55%,F321*G321*H321*F!$B$55,IF(I321=56%,F321*G321*H321*F!$B$56,IF(I321=57%,F321*G321*H321*F!$B$57,IF(I321=58%,F321*G321*H321*F!$B$58,IF(I321=59%,F321*G321*H321*F!$B$59,IF(I321=60%,F321*G321*H321*F!$B$60,IF(I321=61%,F321*G321*H321*F!$B$61,IF(I321=62%,F321*G321*H321*F!$B$62,IF(I321=63%,F321*G321*H321*F!$B$63,IF(I321=64%,F321*G321*H321*F!$B$64,IF(I321=65%,F321*G321*H321*F!$B$65,IF(I321=66%,F321*G321*H321*F!$B$66,IF(I321=67%,F321*G321*H321*F!$B$67,IF(I321=68%,F321*G321*H321*F!$B$68,IF(I321=69%,F321*G321*H321*F!$B$69,IF(I321=70%,F321*G321*H321*F!$B$70,IF(I321=71%,F321*G321*H321*F!$B$71,IF(I321=72%,F321*G321*H321*F!$B$72,IF(I321=73%,F321*G321*H321*F!$B$73,IF(I321=74%,F321*G321*H321*F!$B$74,IF(I321=75%,F321*G321*H321*F!$B$75,IF(I321=76%,F321*G321*H321*F!$B$76,IF(I321=77%,F321*G321*H321*F!$B$77,IF(I321=78%,F321*G321*H321*F!$B$78,IF(I321=79%,F321*G321*H321*F!$B$79,IF(I321=80%,F321*G321*H321*F!$B$80,IF(I321=81%,F321*G321*H321*F!$B$81,IF(I321=82%,F321*G321*H321*F!$B$82,IF(I321=83%,F321*G321*H321*F!$B$83,IF(I321=84%,F321*G321*H321*F!$B$84,IF(I321=85%,F321*G321*H321*F!$B$85,IF(I321=86%,F321*G321*H321*F!$B$86,IF(I321=87%,F321*G321*H321*F!$B$87,IF(I321=88%,F321*G321*H321*F!$B$88,IF(I321=89%,F321*G321*H321*F!$B$89,IF(I321=90%,F321*G321*H321*F!$B$90,IF(I321=91%,F321*G321*H321*F!$B$91,IF(I321=92%,F321*G321*H321*F!$B$92,IF(I321=93%,F321*G321*H321*F!$B$93,IF(I321=94%,F321*G321*H321*F!$B$94,IF(I321=95%,F321*G321*H321*F!$B$95,IF(I321=96%,F321*G321*H321*F!$B$96,IF(I321=97%,F321*G321*H321*F!$B$97,IF(I321=98%,F321*G321*H321*F!$B$98,IF(I321=99%,F321*G321*H321*F!$B$99,IF(I321&gt;99%,F321*G321*H321*F!$B$100,))))))))))))))))))))))))))))))))))))))))))))))))))))))))+IF(M321&lt;30%,0,IF(M321&lt;35%,J321*K321*L321*F!$B$33,IF(M321&lt;40%,J321*K321*L321*F!$B$38,IF(M321&lt;45%,J321*K321*L321*F!$B$43,IF(M321&lt;50%,J321*K321*L321*F!$B$48,IF(M321=50%,J321*K321*L321*F!$B$50,IF(M321=51%,J321*K321*L321*F!$B$51,IF(M321=52%,J321*K321*L321*F!$B$52,IF(M321=53%,J321*K321*L321*F!$B$53,IF(M321=54%,J321*K321*L321*F!$B$54,IF(M321=55%,J321*K321*L321*F!$B$55,IF(M321=56%,J321*K321*L321*F!$B$56,IF(M321=57%,J321*K321*L321*F!$B$57,IF(M321=58%,J321*K321*L321*F!$B$58,IF(M321=59%,J321*K321*L321*F!$B$59,IF(M321=60%,J321*K321*L321*F!$B$60,IF(M321=61%,J321*K321*L321*F!$B$61,IF(M321=62%,J321*K321*L321*F!$B$62,IF(M321=63%,J321*K321*L321*F!$B$63,IF(M321=64%,J321*K321*L321*F!$B$64,IF(M321=65%,J321*K321*L321*F!$B$65,IF(M321=66%,J321*K321*L321*F!$B$66,IF(M321=67%,J321*K321*L321*F!$B$67,IF(M321=68%,J321*K321*L321*F!$B$68,IF(M321=69%,J321*K321*L321*F!$B$69,IF(M321=70%,J321*K321*L321*F!$B$70,IF(M321=71%,J321*K321*L321*F!$B$71,IF(M321=72%,J321*K321*L321*F!$B$72,IF(M321=73%,J321*K321*L321*F!$B$73,IF(M321=74%,J321*K321*L321*F!$B$74,IF(M321=75%,J321*K321*L321*F!$B$75,IF(M321=76%,J321*K321*L321*F!$B$76,IF(M321=77%,J321*K321*L321*F!$B$77,IF(M321=78%,J321*K321*L321*F!$B$78,IF(M321=79%,J321*K321*L321*F!$B$79,IF(M321=80%,J321*K321*L321*F!$B$80,IF(M321=81%,J321*K321*L321*F!$B$81,IF(M321=82%,J321*K321*L321*F!$B$82,IF(M321=83%,J321*K321*L321*F!$B$83,IF(M321=84%,J321*K321*L321*F!$B$84,IF(M321=85%,J321*K321*L321*F!$B$85,IF(M321=86%,J321*K321*L321*F!$B$86,IF(M321=87%,J321*K321*L321*F!$B$87,IF(M321=88%,J321*K321*L321*F!$B$88,IF(M321=89%,J321*K321*L321*F!$B$89,IF(M321=90%,J321*K321*L321*F!$B$90,IF(M321=91%,J321*K321*L321*F!$B$91,IF(M321=92%,J321*K321*L321*F!$B$92,IF(M321=93%,J321*K321*L321*F!$B$93,IF(M321=94%,J321*K321*L321*F!$B$94,IF(M321=95%,J321*K321*L321*F!$B$95,IF(M321=96%,J321*K321*L321*F!$B$96,IF(M321=97%,J321*K321*L321*F!$B$97,IF(M321=98%,J321*K321*L321*F!$B$98,IF(M321=99%,J321*K321*L321*F!$B$99,IF(M321&gt;99%,J321*K321*L321*F!$B$100,))))))))))))))))))))))))))))))))))))))))))))))))))))))))+IF(Q321&lt;30%,0,IF(Q321&lt;35%,N321*O321*P321*F!$B$33,IF(Q321&lt;40%,N321*O321*P321*F!$B$38,IF(Q321&lt;45%,N321*O321*P321*F!$B$43,IF(Q321&lt;50%,N321*O321*P321*F!$B$48,IF(Q321=50%,N321*O321*P321*F!$B$50,IF(Q321=51%,N321*O321*P321*F!$B$51,IF(Q321=52%,N321*O321*P321*F!$B$52,IF(Q321=53%,N321*O321*P321*F!$B$53,IF(Q321=54%,N321*O321*P321*F!$B$54,IF(Q321=55%,N321*O321*P321*F!$B$55,IF(Q321=56%,N321*O321*P321*F!$B$56,IF(Q321=57%,N321*O321*P321*F!$B$57,IF(Q321=58%,N321*O321*P321*F!$B$58,IF(Q321=59%,N321*O321*P321*F!$B$59,IF(Q321=60%,N321*O321*P321*F!$B$60,IF(Q321=61%,N321*O321*P321*F!$B$61,IF(Q321=62%,N321*O321*P321*F!$B$62,IF(Q321=63%,N321*O321*P321*F!$B$63,IF(Q321=64%,N321*O321*P321*F!$B$64,IF(Q321=65%,N321*O321*P321*F!$B$65,IF(Q321=66%,N321*O321*P321*F!$B$66,IF(Q321=67%,N321*O321*P321*F!$B$67,IF(Q321=68%,N321*O321*P321*F!$B$68,IF(Q321=69%,N321*O321*P321*F!$B$69,IF(Q321=70%,N321*O321*P321*F!$B$70,IF(Q321=71%,N321*O321*P321*F!$B$71,IF(Q321=72%,N321*O321*P321*F!$B$72,IF(Q321=73%,N321*O321*P321*F!$B$73,IF(Q321=74%,N321*O321*P321*F!$B$74,IF(Q321=75%,N321*O321*P321*F!$B$75,IF(Q321=76%,N321*O321*P321*F!$B$76,IF(Q321=77%,N321*O321*P321*F!$B$77,IF(Q321=78%,N321*O321*P321*F!$B$78,IF(Q321=79%,N321*O321*P321*F!$B$79,IF(Q321=80%,N321*O321*P321*F!$B$80,IF(Q321=81%,N321*O321*P321*F!$B$81,IF(Q321=82%,N321*O321*P321*F!$B$82,IF(Q321=83%,N321*O321*P321*F!$B$83,IF(Q321=84%,N321*O321*P321*F!$B$84,IF(Q321=85%,N321*O321*P321*F!$B$85,IF(Q321=86%,N321*O321*P321*F!$B$86,IF(Q321=87%,N321*O321*P321*F!$B$87,IF(Q321=88%,N321*O321*P321*F!$B$88,IF(Q321=89%,N321*O321*P321*F!$B$89,IF(Q321=90%,N321*O321*P321*F!$B$90,IF(Q321=91%,N321*O321*P321*F!$B$91,IF(Q321=92%,N321*O321*P321*F!$B$92,IF(Q321=93%,N321*O321*P321*F!$B$93,IF(Q321=94%,N321*O321*P321*F!$B$94,IF(Q321=95%,N321*O321*P321*F!$B$95,IF(Q321=96%,N321*O321*P321*F!$B$96,IF(Q321=97%,N321*O321*P321*F!$B$97,IF(Q321=98%,N321*O321*P321*F!$B$98,IF(Q321=99%,N321*O321*P321*F!$B$99,IF(Q321&gt;99%,N321*O321*P321*F!$B$100,))))))))))))))))))))))))))))))))))))))))))))))))))))))))+IF(U321&lt;30%,0,IF(U321&lt;35%,R321*S321*T321*F!$B$33,IF(U321&lt;40%,R321*S321*T321*F!$B$38,IF(U321&lt;45%,R321*S321*T321*F!$B$43,IF(U321&lt;50%,R321*S321*T321*F!$B$48,IF(U321=50%,R321*S321*T321*F!$B$50,IF(U321=51%,R321*S321*T321*F!$B$51,IF(U321=52%,R321*S321*T321*F!$B$52,IF(U321=53%,R321*S321*T321*F!$B$53,IF(U321=54%,R321*S321*T321*F!$B$54,IF(U321=55%,R321*S321*T321*F!$B$55,IF(U321=56%,R321*S321*T321*F!$B$56,IF(U321=57%,R321*S321*T321*F!$B$57,IF(U321=58%,R321*S321*T321*F!$B$58,IF(U321=59%,R321*S321*T321*F!$B$59,IF(U321=60%,R321*S321*T321*F!$B$60,IF(U321=61%,R321*S321*T321*F!$B$61,IF(U321=62%,R321*S321*T321*F!$B$62,IF(U321=63%,R321*S321*T321*F!$B$63,IF(U321=64%,R321*S321*T321*F!$B$64,IF(U321=65%,R321*S321*T321*F!$B$65,IF(U321=66%,R321*S321*T321*F!$B$66,IF(U321=67%,R321*S321*T321*F!$B$67,IF(U321=68%,R321*S321*T321*F!$B$68,IF(U321=69%,R321*S321*T321*F!$B$69,IF(U321=70%,R321*S321*T321*F!$B$70,IF(U321=71%,R321*S321*T321*F!$B$71,IF(U321=72%,R321*S321*T321*F!$B$72,IF(U321=73%,R321*S321*T321*F!$B$73,IF(U321=74%,R321*S321*T321*F!$B$74,IF(U321=75%,R321*S321*T321*F!$B$75,IF(U321=76%,R321*S321*T321*F!$B$76,IF(U321=77%,R321*S321*T321*F!$B$77,IF(U321=78%,R321*S321*T321*F!$B$78,IF(U321=79%,R321*S321*T321*F!$B$79,IF(U321=80%,R321*S321*T321*F!$B$80,IF(U321=81%,R321*S321*T321*F!$B$81,IF(U321=82%,R321*S321*T321*F!$B$82,IF(U321=83%,R321*S321*T321*F!$B$83,IF(U321=84%,R321*S321*T321*F!$B$84,IF(U321=85%,R321*S321*T321*F!$B$85,IF(U321=86%,R321*S321*T321*F!$B$86,IF(U321=87%,R321*S321*T321*F!$B$87,IF(U321=88%,R321*S321*T321*F!$B$88,IF(U321=89%,R321*S321*T321*F!$B$89,IF(U321=90%,R321*S321*T321*F!$B$90,IF(U321=91%,R321*S321*T321*F!$B$91,IF(U321=92%,R321*S321*T321*F!$B$92,IF(U321=93%,R321*S321*T321*F!$B$93,IF(U321=94%,R321*S321*T321*F!$B$94,IF(U321=95%,R321*S321*T321*F!$B$95,IF(U321=96%,R321*S321*T321*F!$B$96,IF(U321=97%,R321*S321*T321*F!$B$97,IF(U321=98%,R321*S321*T321*F!$B$98,IF(U321=99%,R321*S321*T321*F!$B$99,IF(U321&gt;99%,R321*S321*T321*F!$B$100)))))))))))))))))))))))))))))))))))))))))))))))))))))))))*IF(ISNUMBER(E321),E321,1)*IF(ISNUMBER(D321),D321,1)</f>
        <v>0</v>
      </c>
      <c r="AA321" s="6">
        <f>G321*H321+K321*L321+O321*P321+S321*T321</f>
        <v>0</v>
      </c>
      <c r="AB321" s="35">
        <f>(H321*(IF(I321&lt;45%,0.5,IF(I321&lt;55%,0.8,IF(I321&lt;65%,0.9,IF(I321&lt;75%,1,IF(I321&lt;85%,1.1,1.2))))))+L321*(IF(M321&lt;45%,0.5,IF(M321&lt;55%,0.8,IF(M321&lt;65%,0.9,IF(M321&lt;75%,1,IF(M321&lt;85%,1.1,1.2))))))+P321*(IF(Q321&lt;45%,0.5,IF(Q321&lt;55%,0.8,IF(Q321&lt;65%,0.9,IF(Q321&lt;75%,1,IF(Q321&lt;85%,1.1,1.2))))))+T321*(IF(U321&lt;45%,0.5,IF(U321&lt;55%,0.8,IF(U321&lt;65%,0.9,IF(U321&lt;75%,1,IF(U321&lt;85%,1.1,1.2)))))))*IF(D321&gt;=0.8,6,IF(D321&lt;=0.4,1.5,3))</f>
        <v>0</v>
      </c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</row>
    <row r="322" spans="1:62" x14ac:dyDescent="0.25">
      <c r="A322" s="1129"/>
      <c r="B322" s="61" t="str">
        <f t="shared" ref="B322:E322" si="725">IF(B260="","",B260)</f>
        <v/>
      </c>
      <c r="C322" s="62" t="str">
        <f t="shared" si="725"/>
        <v/>
      </c>
      <c r="D322" s="63">
        <f t="shared" si="720"/>
        <v>0</v>
      </c>
      <c r="E322" s="64" t="str">
        <f t="shared" si="725"/>
        <v/>
      </c>
      <c r="F322" s="150"/>
      <c r="G322" s="151"/>
      <c r="H322" s="151"/>
      <c r="I322" s="102">
        <f t="shared" si="715"/>
        <v>0</v>
      </c>
      <c r="J322" s="150"/>
      <c r="K322" s="100"/>
      <c r="L322" s="100"/>
      <c r="M322" s="102">
        <f t="shared" si="716"/>
        <v>0</v>
      </c>
      <c r="N322" s="150"/>
      <c r="O322" s="100"/>
      <c r="P322" s="100"/>
      <c r="Q322" s="102">
        <f t="shared" si="717"/>
        <v>0</v>
      </c>
      <c r="R322" s="150"/>
      <c r="S322" s="100"/>
      <c r="T322" s="100"/>
      <c r="U322" s="101">
        <f t="shared" si="718"/>
        <v>0</v>
      </c>
      <c r="V322" s="110">
        <f t="shared" si="721"/>
        <v>0</v>
      </c>
      <c r="W322" s="111">
        <f t="shared" si="722"/>
        <v>0</v>
      </c>
      <c r="X322" s="53">
        <f>ROUND(IFERROR((W322/(Y322*IF(ISNUMBER(E322),E322,1))),0),2)</f>
        <v>0</v>
      </c>
      <c r="Y322" s="90" t="str">
        <f t="shared" si="707"/>
        <v/>
      </c>
      <c r="Z322" s="5">
        <f>(IF(I322&lt;30%,0,IF(I322&lt;35%,F322*G322*H322*F!$B$33,IF(I322&lt;40%,F322*G322*H322*F!$B$38,IF(I322&lt;45%,F322*G322*H322*F!$B$43,IF(I322&lt;50%,F322*G322*H322*F!$B$48,IF(I322=50%,F322*G322*H322*F!$B$50,IF(I322=51%,F322*G322*H322*F!$B$51,IF(I322=52%,F322*G322*H322*F!$B$52,IF(I322=53%,F322*G322*H322*F!$B$53,IF(I322=54%,F322*G322*H322*F!$B$54,IF(I322=55%,F322*G322*H322*F!$B$55,IF(I322=56%,F322*G322*H322*F!$B$56,IF(I322=57%,F322*G322*H322*F!$B$57,IF(I322=58%,F322*G322*H322*F!$B$58,IF(I322=59%,F322*G322*H322*F!$B$59,IF(I322=60%,F322*G322*H322*F!$B$60,IF(I322=61%,F322*G322*H322*F!$B$61,IF(I322=62%,F322*G322*H322*F!$B$62,IF(I322=63%,F322*G322*H322*F!$B$63,IF(I322=64%,F322*G322*H322*F!$B$64,IF(I322=65%,F322*G322*H322*F!$B$65,IF(I322=66%,F322*G322*H322*F!$B$66,IF(I322=67%,F322*G322*H322*F!$B$67,IF(I322=68%,F322*G322*H322*F!$B$68,IF(I322=69%,F322*G322*H322*F!$B$69,IF(I322=70%,F322*G322*H322*F!$B$70,IF(I322=71%,F322*G322*H322*F!$B$71,IF(I322=72%,F322*G322*H322*F!$B$72,IF(I322=73%,F322*G322*H322*F!$B$73,IF(I322=74%,F322*G322*H322*F!$B$74,IF(I322=75%,F322*G322*H322*F!$B$75,IF(I322=76%,F322*G322*H322*F!$B$76,IF(I322=77%,F322*G322*H322*F!$B$77,IF(I322=78%,F322*G322*H322*F!$B$78,IF(I322=79%,F322*G322*H322*F!$B$79,IF(I322=80%,F322*G322*H322*F!$B$80,IF(I322=81%,F322*G322*H322*F!$B$81,IF(I322=82%,F322*G322*H322*F!$B$82,IF(I322=83%,F322*G322*H322*F!$B$83,IF(I322=84%,F322*G322*H322*F!$B$84,IF(I322=85%,F322*G322*H322*F!$B$85,IF(I322=86%,F322*G322*H322*F!$B$86,IF(I322=87%,F322*G322*H322*F!$B$87,IF(I322=88%,F322*G322*H322*F!$B$88,IF(I322=89%,F322*G322*H322*F!$B$89,IF(I322=90%,F322*G322*H322*F!$B$90,IF(I322=91%,F322*G322*H322*F!$B$91,IF(I322=92%,F322*G322*H322*F!$B$92,IF(I322=93%,F322*G322*H322*F!$B$93,IF(I322=94%,F322*G322*H322*F!$B$94,IF(I322=95%,F322*G322*H322*F!$B$95,IF(I322=96%,F322*G322*H322*F!$B$96,IF(I322=97%,F322*G322*H322*F!$B$97,IF(I322=98%,F322*G322*H322*F!$B$98,IF(I322=99%,F322*G322*H322*F!$B$99,IF(I322&gt;99%,F322*G322*H322*F!$B$100,))))))))))))))))))))))))))))))))))))))))))))))))))))))))+IF(M322&lt;30%,0,IF(M322&lt;35%,J322*K322*L322*F!$B$33,IF(M322&lt;40%,J322*K322*L322*F!$B$38,IF(M322&lt;45%,J322*K322*L322*F!$B$43,IF(M322&lt;50%,J322*K322*L322*F!$B$48,IF(M322=50%,J322*K322*L322*F!$B$50,IF(M322=51%,J322*K322*L322*F!$B$51,IF(M322=52%,J322*K322*L322*F!$B$52,IF(M322=53%,J322*K322*L322*F!$B$53,IF(M322=54%,J322*K322*L322*F!$B$54,IF(M322=55%,J322*K322*L322*F!$B$55,IF(M322=56%,J322*K322*L322*F!$B$56,IF(M322=57%,J322*K322*L322*F!$B$57,IF(M322=58%,J322*K322*L322*F!$B$58,IF(M322=59%,J322*K322*L322*F!$B$59,IF(M322=60%,J322*K322*L322*F!$B$60,IF(M322=61%,J322*K322*L322*F!$B$61,IF(M322=62%,J322*K322*L322*F!$B$62,IF(M322=63%,J322*K322*L322*F!$B$63,IF(M322=64%,J322*K322*L322*F!$B$64,IF(M322=65%,J322*K322*L322*F!$B$65,IF(M322=66%,J322*K322*L322*F!$B$66,IF(M322=67%,J322*K322*L322*F!$B$67,IF(M322=68%,J322*K322*L322*F!$B$68,IF(M322=69%,J322*K322*L322*F!$B$69,IF(M322=70%,J322*K322*L322*F!$B$70,IF(M322=71%,J322*K322*L322*F!$B$71,IF(M322=72%,J322*K322*L322*F!$B$72,IF(M322=73%,J322*K322*L322*F!$B$73,IF(M322=74%,J322*K322*L322*F!$B$74,IF(M322=75%,J322*K322*L322*F!$B$75,IF(M322=76%,J322*K322*L322*F!$B$76,IF(M322=77%,J322*K322*L322*F!$B$77,IF(M322=78%,J322*K322*L322*F!$B$78,IF(M322=79%,J322*K322*L322*F!$B$79,IF(M322=80%,J322*K322*L322*F!$B$80,IF(M322=81%,J322*K322*L322*F!$B$81,IF(M322=82%,J322*K322*L322*F!$B$82,IF(M322=83%,J322*K322*L322*F!$B$83,IF(M322=84%,J322*K322*L322*F!$B$84,IF(M322=85%,J322*K322*L322*F!$B$85,IF(M322=86%,J322*K322*L322*F!$B$86,IF(M322=87%,J322*K322*L322*F!$B$87,IF(M322=88%,J322*K322*L322*F!$B$88,IF(M322=89%,J322*K322*L322*F!$B$89,IF(M322=90%,J322*K322*L322*F!$B$90,IF(M322=91%,J322*K322*L322*F!$B$91,IF(M322=92%,J322*K322*L322*F!$B$92,IF(M322=93%,J322*K322*L322*F!$B$93,IF(M322=94%,J322*K322*L322*F!$B$94,IF(M322=95%,J322*K322*L322*F!$B$95,IF(M322=96%,J322*K322*L322*F!$B$96,IF(M322=97%,J322*K322*L322*F!$B$97,IF(M322=98%,J322*K322*L322*F!$B$98,IF(M322=99%,J322*K322*L322*F!$B$99,IF(M322&gt;99%,J322*K322*L322*F!$B$100,))))))))))))))))))))))))))))))))))))))))))))))))))))))))+IF(Q322&lt;30%,0,IF(Q322&lt;35%,N322*O322*P322*F!$B$33,IF(Q322&lt;40%,N322*O322*P322*F!$B$38,IF(Q322&lt;45%,N322*O322*P322*F!$B$43,IF(Q322&lt;50%,N322*O322*P322*F!$B$48,IF(Q322=50%,N322*O322*P322*F!$B$50,IF(Q322=51%,N322*O322*P322*F!$B$51,IF(Q322=52%,N322*O322*P322*F!$B$52,IF(Q322=53%,N322*O322*P322*F!$B$53,IF(Q322=54%,N322*O322*P322*F!$B$54,IF(Q322=55%,N322*O322*P322*F!$B$55,IF(Q322=56%,N322*O322*P322*F!$B$56,IF(Q322=57%,N322*O322*P322*F!$B$57,IF(Q322=58%,N322*O322*P322*F!$B$58,IF(Q322=59%,N322*O322*P322*F!$B$59,IF(Q322=60%,N322*O322*P322*F!$B$60,IF(Q322=61%,N322*O322*P322*F!$B$61,IF(Q322=62%,N322*O322*P322*F!$B$62,IF(Q322=63%,N322*O322*P322*F!$B$63,IF(Q322=64%,N322*O322*P322*F!$B$64,IF(Q322=65%,N322*O322*P322*F!$B$65,IF(Q322=66%,N322*O322*P322*F!$B$66,IF(Q322=67%,N322*O322*P322*F!$B$67,IF(Q322=68%,N322*O322*P322*F!$B$68,IF(Q322=69%,N322*O322*P322*F!$B$69,IF(Q322=70%,N322*O322*P322*F!$B$70,IF(Q322=71%,N322*O322*P322*F!$B$71,IF(Q322=72%,N322*O322*P322*F!$B$72,IF(Q322=73%,N322*O322*P322*F!$B$73,IF(Q322=74%,N322*O322*P322*F!$B$74,IF(Q322=75%,N322*O322*P322*F!$B$75,IF(Q322=76%,N322*O322*P322*F!$B$76,IF(Q322=77%,N322*O322*P322*F!$B$77,IF(Q322=78%,N322*O322*P322*F!$B$78,IF(Q322=79%,N322*O322*P322*F!$B$79,IF(Q322=80%,N322*O322*P322*F!$B$80,IF(Q322=81%,N322*O322*P322*F!$B$81,IF(Q322=82%,N322*O322*P322*F!$B$82,IF(Q322=83%,N322*O322*P322*F!$B$83,IF(Q322=84%,N322*O322*P322*F!$B$84,IF(Q322=85%,N322*O322*P322*F!$B$85,IF(Q322=86%,N322*O322*P322*F!$B$86,IF(Q322=87%,N322*O322*P322*F!$B$87,IF(Q322=88%,N322*O322*P322*F!$B$88,IF(Q322=89%,N322*O322*P322*F!$B$89,IF(Q322=90%,N322*O322*P322*F!$B$90,IF(Q322=91%,N322*O322*P322*F!$B$91,IF(Q322=92%,N322*O322*P322*F!$B$92,IF(Q322=93%,N322*O322*P322*F!$B$93,IF(Q322=94%,N322*O322*P322*F!$B$94,IF(Q322=95%,N322*O322*P322*F!$B$95,IF(Q322=96%,N322*O322*P322*F!$B$96,IF(Q322=97%,N322*O322*P322*F!$B$97,IF(Q322=98%,N322*O322*P322*F!$B$98,IF(Q322=99%,N322*O322*P322*F!$B$99,IF(Q322&gt;99%,N322*O322*P322*F!$B$100,))))))))))))))))))))))))))))))))))))))))))))))))))))))))+IF(U322&lt;30%,0,IF(U322&lt;35%,R322*S322*T322*F!$B$33,IF(U322&lt;40%,R322*S322*T322*F!$B$38,IF(U322&lt;45%,R322*S322*T322*F!$B$43,IF(U322&lt;50%,R322*S322*T322*F!$B$48,IF(U322=50%,R322*S322*T322*F!$B$50,IF(U322=51%,R322*S322*T322*F!$B$51,IF(U322=52%,R322*S322*T322*F!$B$52,IF(U322=53%,R322*S322*T322*F!$B$53,IF(U322=54%,R322*S322*T322*F!$B$54,IF(U322=55%,R322*S322*T322*F!$B$55,IF(U322=56%,R322*S322*T322*F!$B$56,IF(U322=57%,R322*S322*T322*F!$B$57,IF(U322=58%,R322*S322*T322*F!$B$58,IF(U322=59%,R322*S322*T322*F!$B$59,IF(U322=60%,R322*S322*T322*F!$B$60,IF(U322=61%,R322*S322*T322*F!$B$61,IF(U322=62%,R322*S322*T322*F!$B$62,IF(U322=63%,R322*S322*T322*F!$B$63,IF(U322=64%,R322*S322*T322*F!$B$64,IF(U322=65%,R322*S322*T322*F!$B$65,IF(U322=66%,R322*S322*T322*F!$B$66,IF(U322=67%,R322*S322*T322*F!$B$67,IF(U322=68%,R322*S322*T322*F!$B$68,IF(U322=69%,R322*S322*T322*F!$B$69,IF(U322=70%,R322*S322*T322*F!$B$70,IF(U322=71%,R322*S322*T322*F!$B$71,IF(U322=72%,R322*S322*T322*F!$B$72,IF(U322=73%,R322*S322*T322*F!$B$73,IF(U322=74%,R322*S322*T322*F!$B$74,IF(U322=75%,R322*S322*T322*F!$B$75,IF(U322=76%,R322*S322*T322*F!$B$76,IF(U322=77%,R322*S322*T322*F!$B$77,IF(U322=78%,R322*S322*T322*F!$B$78,IF(U322=79%,R322*S322*T322*F!$B$79,IF(U322=80%,R322*S322*T322*F!$B$80,IF(U322=81%,R322*S322*T322*F!$B$81,IF(U322=82%,R322*S322*T322*F!$B$82,IF(U322=83%,R322*S322*T322*F!$B$83,IF(U322=84%,R322*S322*T322*F!$B$84,IF(U322=85%,R322*S322*T322*F!$B$85,IF(U322=86%,R322*S322*T322*F!$B$86,IF(U322=87%,R322*S322*T322*F!$B$87,IF(U322=88%,R322*S322*T322*F!$B$88,IF(U322=89%,R322*S322*T322*F!$B$89,IF(U322=90%,R322*S322*T322*F!$B$90,IF(U322=91%,R322*S322*T322*F!$B$91,IF(U322=92%,R322*S322*T322*F!$B$92,IF(U322=93%,R322*S322*T322*F!$B$93,IF(U322=94%,R322*S322*T322*F!$B$94,IF(U322=95%,R322*S322*T322*F!$B$95,IF(U322=96%,R322*S322*T322*F!$B$96,IF(U322=97%,R322*S322*T322*F!$B$97,IF(U322=98%,R322*S322*T322*F!$B$98,IF(U322=99%,R322*S322*T322*F!$B$99,IF(U322&gt;99%,R322*S322*T322*F!$B$100)))))))))))))))))))))))))))))))))))))))))))))))))))))))))*IF(ISNUMBER(E322),E322,1)*IF(ISNUMBER(D322),D322,1)</f>
        <v>0</v>
      </c>
      <c r="AA322" s="5">
        <f>G322*H322+K322*L322+O322*P322+S322*T322</f>
        <v>0</v>
      </c>
      <c r="AB322" s="32">
        <f>(H322*(IF(I322&lt;45%,0.5,IF(I322&lt;55%,0.8,IF(I322&lt;65%,0.9,IF(I322&lt;75%,1,IF(I322&lt;85%,1.1,1.2))))))+L322*(IF(M322&lt;45%,0.5,IF(M322&lt;55%,0.8,IF(M322&lt;65%,0.9,IF(M322&lt;75%,1,IF(M322&lt;85%,1.1,1.2))))))+P322*(IF(Q322&lt;45%,0.5,IF(Q322&lt;55%,0.8,IF(Q322&lt;65%,0.9,IF(Q322&lt;75%,1,IF(Q322&lt;85%,1.1,1.2))))))+T322*(IF(U322&lt;45%,0.5,IF(U322&lt;55%,0.8,IF(U322&lt;65%,0.9,IF(U322&lt;75%,1,IF(U322&lt;85%,1.1,1.2)))))))*IF(D322&gt;=0.8,6,IF(D322&lt;=0.4,1.5,3))</f>
        <v>0</v>
      </c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11"/>
      <c r="AT322" s="11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</row>
    <row r="323" spans="1:62" x14ac:dyDescent="0.25">
      <c r="A323" s="1129"/>
      <c r="B323" s="61" t="str">
        <f t="shared" ref="B323:E323" si="726">IF(B261="","",B261)</f>
        <v/>
      </c>
      <c r="C323" s="62" t="str">
        <f t="shared" si="726"/>
        <v/>
      </c>
      <c r="D323" s="63">
        <f t="shared" si="720"/>
        <v>0</v>
      </c>
      <c r="E323" s="64" t="str">
        <f t="shared" si="726"/>
        <v/>
      </c>
      <c r="F323" s="152"/>
      <c r="G323" s="153"/>
      <c r="H323" s="153"/>
      <c r="I323" s="95">
        <f t="shared" si="715"/>
        <v>0</v>
      </c>
      <c r="J323" s="152"/>
      <c r="K323" s="94"/>
      <c r="L323" s="94"/>
      <c r="M323" s="95">
        <f t="shared" si="716"/>
        <v>0</v>
      </c>
      <c r="N323" s="152"/>
      <c r="O323" s="94"/>
      <c r="P323" s="94"/>
      <c r="Q323" s="95">
        <f t="shared" si="717"/>
        <v>0</v>
      </c>
      <c r="R323" s="152"/>
      <c r="S323" s="94"/>
      <c r="T323" s="94"/>
      <c r="U323" s="93">
        <f t="shared" si="718"/>
        <v>0</v>
      </c>
      <c r="V323" s="113">
        <f t="shared" si="721"/>
        <v>0</v>
      </c>
      <c r="W323" s="114">
        <f t="shared" si="722"/>
        <v>0</v>
      </c>
      <c r="X323" s="36">
        <f t="shared" ref="X323" si="727">ROUND(IFERROR((W323/(Y323*IF(ISNUMBER(E323),E323,1))),0),2)</f>
        <v>0</v>
      </c>
      <c r="Y323" s="90" t="str">
        <f t="shared" si="707"/>
        <v/>
      </c>
      <c r="Z323" s="6">
        <f>(IF(I323&lt;30%,0,IF(I323&lt;35%,F323*G323*H323*F!$B$33,IF(I323&lt;40%,F323*G323*H323*F!$B$38,IF(I323&lt;45%,F323*G323*H323*F!$B$43,IF(I323&lt;50%,F323*G323*H323*F!$B$48,IF(I323=50%,F323*G323*H323*F!$B$50,IF(I323=51%,F323*G323*H323*F!$B$51,IF(I323=52%,F323*G323*H323*F!$B$52,IF(I323=53%,F323*G323*H323*F!$B$53,IF(I323=54%,F323*G323*H323*F!$B$54,IF(I323=55%,F323*G323*H323*F!$B$55,IF(I323=56%,F323*G323*H323*F!$B$56,IF(I323=57%,F323*G323*H323*F!$B$57,IF(I323=58%,F323*G323*H323*F!$B$58,IF(I323=59%,F323*G323*H323*F!$B$59,IF(I323=60%,F323*G323*H323*F!$B$60,IF(I323=61%,F323*G323*H323*F!$B$61,IF(I323=62%,F323*G323*H323*F!$B$62,IF(I323=63%,F323*G323*H323*F!$B$63,IF(I323=64%,F323*G323*H323*F!$B$64,IF(I323=65%,F323*G323*H323*F!$B$65,IF(I323=66%,F323*G323*H323*F!$B$66,IF(I323=67%,F323*G323*H323*F!$B$67,IF(I323=68%,F323*G323*H323*F!$B$68,IF(I323=69%,F323*G323*H323*F!$B$69,IF(I323=70%,F323*G323*H323*F!$B$70,IF(I323=71%,F323*G323*H323*F!$B$71,IF(I323=72%,F323*G323*H323*F!$B$72,IF(I323=73%,F323*G323*H323*F!$B$73,IF(I323=74%,F323*G323*H323*F!$B$74,IF(I323=75%,F323*G323*H323*F!$B$75,IF(I323=76%,F323*G323*H323*F!$B$76,IF(I323=77%,F323*G323*H323*F!$B$77,IF(I323=78%,F323*G323*H323*F!$B$78,IF(I323=79%,F323*G323*H323*F!$B$79,IF(I323=80%,F323*G323*H323*F!$B$80,IF(I323=81%,F323*G323*H323*F!$B$81,IF(I323=82%,F323*G323*H323*F!$B$82,IF(I323=83%,F323*G323*H323*F!$B$83,IF(I323=84%,F323*G323*H323*F!$B$84,IF(I323=85%,F323*G323*H323*F!$B$85,IF(I323=86%,F323*G323*H323*F!$B$86,IF(I323=87%,F323*G323*H323*F!$B$87,IF(I323=88%,F323*G323*H323*F!$B$88,IF(I323=89%,F323*G323*H323*F!$B$89,IF(I323=90%,F323*G323*H323*F!$B$90,IF(I323=91%,F323*G323*H323*F!$B$91,IF(I323=92%,F323*G323*H323*F!$B$92,IF(I323=93%,F323*G323*H323*F!$B$93,IF(I323=94%,F323*G323*H323*F!$B$94,IF(I323=95%,F323*G323*H323*F!$B$95,IF(I323=96%,F323*G323*H323*F!$B$96,IF(I323=97%,F323*G323*H323*F!$B$97,IF(I323=98%,F323*G323*H323*F!$B$98,IF(I323=99%,F323*G323*H323*F!$B$99,IF(I323&gt;99%,F323*G323*H323*F!$B$100,))))))))))))))))))))))))))))))))))))))))))))))))))))))))+IF(M323&lt;30%,0,IF(M323&lt;35%,J323*K323*L323*F!$B$33,IF(M323&lt;40%,J323*K323*L323*F!$B$38,IF(M323&lt;45%,J323*K323*L323*F!$B$43,IF(M323&lt;50%,J323*K323*L323*F!$B$48,IF(M323=50%,J323*K323*L323*F!$B$50,IF(M323=51%,J323*K323*L323*F!$B$51,IF(M323=52%,J323*K323*L323*F!$B$52,IF(M323=53%,J323*K323*L323*F!$B$53,IF(M323=54%,J323*K323*L323*F!$B$54,IF(M323=55%,J323*K323*L323*F!$B$55,IF(M323=56%,J323*K323*L323*F!$B$56,IF(M323=57%,J323*K323*L323*F!$B$57,IF(M323=58%,J323*K323*L323*F!$B$58,IF(M323=59%,J323*K323*L323*F!$B$59,IF(M323=60%,J323*K323*L323*F!$B$60,IF(M323=61%,J323*K323*L323*F!$B$61,IF(M323=62%,J323*K323*L323*F!$B$62,IF(M323=63%,J323*K323*L323*F!$B$63,IF(M323=64%,J323*K323*L323*F!$B$64,IF(M323=65%,J323*K323*L323*F!$B$65,IF(M323=66%,J323*K323*L323*F!$B$66,IF(M323=67%,J323*K323*L323*F!$B$67,IF(M323=68%,J323*K323*L323*F!$B$68,IF(M323=69%,J323*K323*L323*F!$B$69,IF(M323=70%,J323*K323*L323*F!$B$70,IF(M323=71%,J323*K323*L323*F!$B$71,IF(M323=72%,J323*K323*L323*F!$B$72,IF(M323=73%,J323*K323*L323*F!$B$73,IF(M323=74%,J323*K323*L323*F!$B$74,IF(M323=75%,J323*K323*L323*F!$B$75,IF(M323=76%,J323*K323*L323*F!$B$76,IF(M323=77%,J323*K323*L323*F!$B$77,IF(M323=78%,J323*K323*L323*F!$B$78,IF(M323=79%,J323*K323*L323*F!$B$79,IF(M323=80%,J323*K323*L323*F!$B$80,IF(M323=81%,J323*K323*L323*F!$B$81,IF(M323=82%,J323*K323*L323*F!$B$82,IF(M323=83%,J323*K323*L323*F!$B$83,IF(M323=84%,J323*K323*L323*F!$B$84,IF(M323=85%,J323*K323*L323*F!$B$85,IF(M323=86%,J323*K323*L323*F!$B$86,IF(M323=87%,J323*K323*L323*F!$B$87,IF(M323=88%,J323*K323*L323*F!$B$88,IF(M323=89%,J323*K323*L323*F!$B$89,IF(M323=90%,J323*K323*L323*F!$B$90,IF(M323=91%,J323*K323*L323*F!$B$91,IF(M323=92%,J323*K323*L323*F!$B$92,IF(M323=93%,J323*K323*L323*F!$B$93,IF(M323=94%,J323*K323*L323*F!$B$94,IF(M323=95%,J323*K323*L323*F!$B$95,IF(M323=96%,J323*K323*L323*F!$B$96,IF(M323=97%,J323*K323*L323*F!$B$97,IF(M323=98%,J323*K323*L323*F!$B$98,IF(M323=99%,J323*K323*L323*F!$B$99,IF(M323&gt;99%,J323*K323*L323*F!$B$100,))))))))))))))))))))))))))))))))))))))))))))))))))))))))+IF(Q323&lt;30%,0,IF(Q323&lt;35%,N323*O323*P323*F!$B$33,IF(Q323&lt;40%,N323*O323*P323*F!$B$38,IF(Q323&lt;45%,N323*O323*P323*F!$B$43,IF(Q323&lt;50%,N323*O323*P323*F!$B$48,IF(Q323=50%,N323*O323*P323*F!$B$50,IF(Q323=51%,N323*O323*P323*F!$B$51,IF(Q323=52%,N323*O323*P323*F!$B$52,IF(Q323=53%,N323*O323*P323*F!$B$53,IF(Q323=54%,N323*O323*P323*F!$B$54,IF(Q323=55%,N323*O323*P323*F!$B$55,IF(Q323=56%,N323*O323*P323*F!$B$56,IF(Q323=57%,N323*O323*P323*F!$B$57,IF(Q323=58%,N323*O323*P323*F!$B$58,IF(Q323=59%,N323*O323*P323*F!$B$59,IF(Q323=60%,N323*O323*P323*F!$B$60,IF(Q323=61%,N323*O323*P323*F!$B$61,IF(Q323=62%,N323*O323*P323*F!$B$62,IF(Q323=63%,N323*O323*P323*F!$B$63,IF(Q323=64%,N323*O323*P323*F!$B$64,IF(Q323=65%,N323*O323*P323*F!$B$65,IF(Q323=66%,N323*O323*P323*F!$B$66,IF(Q323=67%,N323*O323*P323*F!$B$67,IF(Q323=68%,N323*O323*P323*F!$B$68,IF(Q323=69%,N323*O323*P323*F!$B$69,IF(Q323=70%,N323*O323*P323*F!$B$70,IF(Q323=71%,N323*O323*P323*F!$B$71,IF(Q323=72%,N323*O323*P323*F!$B$72,IF(Q323=73%,N323*O323*P323*F!$B$73,IF(Q323=74%,N323*O323*P323*F!$B$74,IF(Q323=75%,N323*O323*P323*F!$B$75,IF(Q323=76%,N323*O323*P323*F!$B$76,IF(Q323=77%,N323*O323*P323*F!$B$77,IF(Q323=78%,N323*O323*P323*F!$B$78,IF(Q323=79%,N323*O323*P323*F!$B$79,IF(Q323=80%,N323*O323*P323*F!$B$80,IF(Q323=81%,N323*O323*P323*F!$B$81,IF(Q323=82%,N323*O323*P323*F!$B$82,IF(Q323=83%,N323*O323*P323*F!$B$83,IF(Q323=84%,N323*O323*P323*F!$B$84,IF(Q323=85%,N323*O323*P323*F!$B$85,IF(Q323=86%,N323*O323*P323*F!$B$86,IF(Q323=87%,N323*O323*P323*F!$B$87,IF(Q323=88%,N323*O323*P323*F!$B$88,IF(Q323=89%,N323*O323*P323*F!$B$89,IF(Q323=90%,N323*O323*P323*F!$B$90,IF(Q323=91%,N323*O323*P323*F!$B$91,IF(Q323=92%,N323*O323*P323*F!$B$92,IF(Q323=93%,N323*O323*P323*F!$B$93,IF(Q323=94%,N323*O323*P323*F!$B$94,IF(Q323=95%,N323*O323*P323*F!$B$95,IF(Q323=96%,N323*O323*P323*F!$B$96,IF(Q323=97%,N323*O323*P323*F!$B$97,IF(Q323=98%,N323*O323*P323*F!$B$98,IF(Q323=99%,N323*O323*P323*F!$B$99,IF(Q323&gt;99%,N323*O323*P323*F!$B$100,))))))))))))))))))))))))))))))))))))))))))))))))))))))))+IF(U323&lt;30%,0,IF(U323&lt;35%,R323*S323*T323*F!$B$33,IF(U323&lt;40%,R323*S323*T323*F!$B$38,IF(U323&lt;45%,R323*S323*T323*F!$B$43,IF(U323&lt;50%,R323*S323*T323*F!$B$48,IF(U323=50%,R323*S323*T323*F!$B$50,IF(U323=51%,R323*S323*T323*F!$B$51,IF(U323=52%,R323*S323*T323*F!$B$52,IF(U323=53%,R323*S323*T323*F!$B$53,IF(U323=54%,R323*S323*T323*F!$B$54,IF(U323=55%,R323*S323*T323*F!$B$55,IF(U323=56%,R323*S323*T323*F!$B$56,IF(U323=57%,R323*S323*T323*F!$B$57,IF(U323=58%,R323*S323*T323*F!$B$58,IF(U323=59%,R323*S323*T323*F!$B$59,IF(U323=60%,R323*S323*T323*F!$B$60,IF(U323=61%,R323*S323*T323*F!$B$61,IF(U323=62%,R323*S323*T323*F!$B$62,IF(U323=63%,R323*S323*T323*F!$B$63,IF(U323=64%,R323*S323*T323*F!$B$64,IF(U323=65%,R323*S323*T323*F!$B$65,IF(U323=66%,R323*S323*T323*F!$B$66,IF(U323=67%,R323*S323*T323*F!$B$67,IF(U323=68%,R323*S323*T323*F!$B$68,IF(U323=69%,R323*S323*T323*F!$B$69,IF(U323=70%,R323*S323*T323*F!$B$70,IF(U323=71%,R323*S323*T323*F!$B$71,IF(U323=72%,R323*S323*T323*F!$B$72,IF(U323=73%,R323*S323*T323*F!$B$73,IF(U323=74%,R323*S323*T323*F!$B$74,IF(U323=75%,R323*S323*T323*F!$B$75,IF(U323=76%,R323*S323*T323*F!$B$76,IF(U323=77%,R323*S323*T323*F!$B$77,IF(U323=78%,R323*S323*T323*F!$B$78,IF(U323=79%,R323*S323*T323*F!$B$79,IF(U323=80%,R323*S323*T323*F!$B$80,IF(U323=81%,R323*S323*T323*F!$B$81,IF(U323=82%,R323*S323*T323*F!$B$82,IF(U323=83%,R323*S323*T323*F!$B$83,IF(U323=84%,R323*S323*T323*F!$B$84,IF(U323=85%,R323*S323*T323*F!$B$85,IF(U323=86%,R323*S323*T323*F!$B$86,IF(U323=87%,R323*S323*T323*F!$B$87,IF(U323=88%,R323*S323*T323*F!$B$88,IF(U323=89%,R323*S323*T323*F!$B$89,IF(U323=90%,R323*S323*T323*F!$B$90,IF(U323=91%,R323*S323*T323*F!$B$91,IF(U323=92%,R323*S323*T323*F!$B$92,IF(U323=93%,R323*S323*T323*F!$B$93,IF(U323=94%,R323*S323*T323*F!$B$94,IF(U323=95%,R323*S323*T323*F!$B$95,IF(U323=96%,R323*S323*T323*F!$B$96,IF(U323=97%,R323*S323*T323*F!$B$97,IF(U323=98%,R323*S323*T323*F!$B$98,IF(U323=99%,R323*S323*T323*F!$B$99,IF(U323&gt;99%,R323*S323*T323*F!$B$100)))))))))))))))))))))))))))))))))))))))))))))))))))))))))*IF(ISNUMBER(E323),E323,1)*IF(ISNUMBER(D323),D323,1)</f>
        <v>0</v>
      </c>
      <c r="AA323" s="6">
        <f>G323*H323+K323*L323+O323*P323+S323*T323</f>
        <v>0</v>
      </c>
      <c r="AB323" s="35">
        <f>(H323*(IF(I323&lt;45%,0.5,IF(I323&lt;55%,0.8,IF(I323&lt;65%,0.9,IF(I323&lt;75%,1,IF(I323&lt;85%,1.1,1.2))))))+L323*(IF(M323&lt;45%,0.5,IF(M323&lt;55%,0.8,IF(M323&lt;65%,0.9,IF(M323&lt;75%,1,IF(M323&lt;85%,1.1,1.2))))))+P323*(IF(Q323&lt;45%,0.5,IF(Q323&lt;55%,0.8,IF(Q323&lt;65%,0.9,IF(Q323&lt;75%,1,IF(Q323&lt;85%,1.1,1.2))))))+T323*(IF(U323&lt;45%,0.5,IF(U323&lt;55%,0.8,IF(U323&lt;65%,0.9,IF(U323&lt;75%,1,IF(U323&lt;85%,1.1,1.2)))))))*IF(D323&gt;=0.8,6,IF(D323&lt;=0.4,1.5,3))</f>
        <v>0</v>
      </c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11"/>
      <c r="AO323" s="11"/>
      <c r="AP323" s="11"/>
      <c r="AQ323" s="11"/>
      <c r="AR323" s="11"/>
      <c r="AS323" s="11"/>
      <c r="AT323" s="11"/>
      <c r="AU323" s="11"/>
      <c r="AV323" s="11"/>
      <c r="AW323" s="11"/>
      <c r="AX323" s="11"/>
      <c r="AY323" s="11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</row>
    <row r="324" spans="1:62" ht="15.75" thickBot="1" x14ac:dyDescent="0.3">
      <c r="A324" s="1130"/>
      <c r="B324" s="165"/>
      <c r="C324" s="166"/>
      <c r="D324" s="37">
        <f>ROUND(IFERROR((D319*(G319*H319+K319*L319+O319*P319+S319*T319)+D320*(G320*H320+K320*L320+O320*P320+S320*T320)+D321*(G321*H321+K321*L321+O321*P321+S321*T321)+D322*(G322*H322+K322*L322+O322*P322+S322*T322)+D323*(G323*H323+K323*L323+O323*P323+S323*T323))/((G319*H319+K319*L319+O319*P319+S319*T319)+(G320*H320+K320*L320+O320*P320+S320*T320)+(G321*H321+K321*L321+O321*P321+S321*T321)+(G322*H322+K322*L322+O322*P322+S322*T322)+(G323*H323+K323*L323+O323*P323+S323*T323)),0),3)</f>
        <v>0</v>
      </c>
      <c r="E324" s="173"/>
      <c r="F324" s="174"/>
      <c r="G324" s="175"/>
      <c r="H324" s="175"/>
      <c r="I324" s="176"/>
      <c r="J324" s="174"/>
      <c r="K324" s="177"/>
      <c r="L324" s="177"/>
      <c r="M324" s="178"/>
      <c r="N324" s="174"/>
      <c r="O324" s="177"/>
      <c r="P324" s="177"/>
      <c r="Q324" s="179"/>
      <c r="R324" s="174"/>
      <c r="S324" s="180"/>
      <c r="T324" s="177"/>
      <c r="U324" s="178"/>
      <c r="V324" s="122">
        <f>SUM(V319:V323)</f>
        <v>0</v>
      </c>
      <c r="W324" s="117">
        <f>IFERROR(V324/AA324,0)</f>
        <v>0</v>
      </c>
      <c r="X324" s="118">
        <f>ROUND(IFERROR((D319*(I319*G319*H319+M319*K319*L319+Q319*O319*P319+U319*S319*T319)+D320*(I320*G320*H320+M320*K320*L320+Q320*O320*P320+U320*S320*T320)+D321*(I321*G321*H321+M321*K321*L321+Q321*O321*P321+U321*S321*T321)+D322*(I322*G322*H322+M322*K322*L322+Q322*O322*P322+U322*S322*T322)+D323*(I323*G323*H323+M323*K323*L323+Q323*O323*P323+U323*S323*T323))/(D319*(G319*H319+K319*L319+O319*P319+S319*T319)+D320*(G320*H320+K320*L320+O320*P320+S320*T320)+D321*(G321*H321+K321*L321+O321*P321+S321*T321)+D322*(G322*H322+K322*L322+O322*P322+S322*T322)+D323*(G323*H323+K323*L323+O323*P323+S323*T323)),0),2)</f>
        <v>0</v>
      </c>
      <c r="Y324" s="9"/>
      <c r="Z324" s="9">
        <f>SUM(Z319:Z323)</f>
        <v>0</v>
      </c>
      <c r="AA324" s="117">
        <f>SUM(AA319:AA323)</f>
        <v>0</v>
      </c>
      <c r="AB324" s="119">
        <f>IF(SUM(AB319:AB323)=0,TIME(,0,),TIME(,SUM(AB319:AB323)+30,))</f>
        <v>0</v>
      </c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  <c r="AT324" s="11"/>
      <c r="AU324" s="11"/>
      <c r="AV324" s="11"/>
      <c r="AW324" s="11"/>
      <c r="AX324" s="11"/>
      <c r="AY324" s="11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</row>
    <row r="325" spans="1:62" x14ac:dyDescent="0.25">
      <c r="A325" s="143" t="s">
        <v>27</v>
      </c>
      <c r="B325" s="154" t="str">
        <f t="shared" ref="B325:C325" si="728">IF(B263="","",B263)</f>
        <v/>
      </c>
      <c r="C325" s="155" t="str">
        <f t="shared" si="728"/>
        <v/>
      </c>
      <c r="D325" s="59">
        <f>D263</f>
        <v>0</v>
      </c>
      <c r="E325" s="73" t="str">
        <f t="shared" ref="E325" si="729">IF(E263="","",E263)</f>
        <v/>
      </c>
      <c r="F325" s="74"/>
      <c r="G325" s="92"/>
      <c r="H325" s="92"/>
      <c r="I325" s="75">
        <f t="shared" ref="I325:I329" si="730">IFERROR(ROUND(F325/$Y325,2),)</f>
        <v>0</v>
      </c>
      <c r="J325" s="74"/>
      <c r="K325" s="92"/>
      <c r="L325" s="92"/>
      <c r="M325" s="91">
        <f t="shared" ref="M325:M329" si="731">IFERROR(ROUND(J325/$Y325,2),)</f>
        <v>0</v>
      </c>
      <c r="N325" s="74"/>
      <c r="O325" s="92"/>
      <c r="P325" s="92"/>
      <c r="Q325" s="75">
        <f t="shared" ref="Q325:Q329" si="732">IFERROR(ROUND(N325/$Y325,2),)</f>
        <v>0</v>
      </c>
      <c r="R325" s="74"/>
      <c r="S325" s="92"/>
      <c r="T325" s="92"/>
      <c r="U325" s="91">
        <f t="shared" ref="U325:U329" si="733">IFERROR(ROUND(R325/$Y325,2),)</f>
        <v>0</v>
      </c>
      <c r="V325" s="123">
        <f>(IF(ISNUMBER(F325),F325,1)*G325*H325+IF(ISNUMBER(J325),J325,1)*K325*L325+IF(ISNUMBER(N325),N325,1)*O325*P325+IF(ISNUMBER(R325),R325,1)*S325*T325)*IF(ISNUMBER(E325),E325,1)</f>
        <v>0</v>
      </c>
      <c r="W325" s="40">
        <f>IFERROR((IF(ISNUMBER(F325),F325,1)*G325*H325+IF(ISNUMBER(J325),J325,1)*K325*L325+IF(ISNUMBER(N325),N325,1)*O325*P325+IF(ISNUMBER(R325),R325,1)*S325*T325)*IF(ISNUMBER(E325),E325,1)/(G325*H325+K325*L325+O325*P325+S325*T325),0)</f>
        <v>0</v>
      </c>
      <c r="X325" s="41">
        <f>ROUND(IFERROR((W325/(Y325*IF(ISNUMBER(E325),E325,1))),0),2)</f>
        <v>0</v>
      </c>
      <c r="Y325" s="89" t="str">
        <f t="shared" si="707"/>
        <v/>
      </c>
      <c r="Z325" s="124">
        <f>(IF(I325&lt;30%,0,IF(I325&lt;35%,F325*G325*H325*F!$B$33,IF(I325&lt;40%,F325*G325*H325*F!$B$38,IF(I325&lt;45%,F325*G325*H325*F!$B$43,IF(I325&lt;50%,F325*G325*H325*F!$B$48,IF(I325=50%,F325*G325*H325*F!$B$50,IF(I325=51%,F325*G325*H325*F!$B$51,IF(I325=52%,F325*G325*H325*F!$B$52,IF(I325=53%,F325*G325*H325*F!$B$53,IF(I325=54%,F325*G325*H325*F!$B$54,IF(I325=55%,F325*G325*H325*F!$B$55,IF(I325=56%,F325*G325*H325*F!$B$56,IF(I325=57%,F325*G325*H325*F!$B$57,IF(I325=58%,F325*G325*H325*F!$B$58,IF(I325=59%,F325*G325*H325*F!$B$59,IF(I325=60%,F325*G325*H325*F!$B$60,IF(I325=61%,F325*G325*H325*F!$B$61,IF(I325=62%,F325*G325*H325*F!$B$62,IF(I325=63%,F325*G325*H325*F!$B$63,IF(I325=64%,F325*G325*H325*F!$B$64,IF(I325=65%,F325*G325*H325*F!$B$65,IF(I325=66%,F325*G325*H325*F!$B$66,IF(I325=67%,F325*G325*H325*F!$B$67,IF(I325=68%,F325*G325*H325*F!$B$68,IF(I325=69%,F325*G325*H325*F!$B$69,IF(I325=70%,F325*G325*H325*F!$B$70,IF(I325=71%,F325*G325*H325*F!$B$71,IF(I325=72%,F325*G325*H325*F!$B$72,IF(I325=73%,F325*G325*H325*F!$B$73,IF(I325=74%,F325*G325*H325*F!$B$74,IF(I325=75%,F325*G325*H325*F!$B$75,IF(I325=76%,F325*G325*H325*F!$B$76,IF(I325=77%,F325*G325*H325*F!$B$77,IF(I325=78%,F325*G325*H325*F!$B$78,IF(I325=79%,F325*G325*H325*F!$B$79,IF(I325=80%,F325*G325*H325*F!$B$80,IF(I325=81%,F325*G325*H325*F!$B$81,IF(I325=82%,F325*G325*H325*F!$B$82,IF(I325=83%,F325*G325*H325*F!$B$83,IF(I325=84%,F325*G325*H325*F!$B$84,IF(I325=85%,F325*G325*H325*F!$B$85,IF(I325=86%,F325*G325*H325*F!$B$86,IF(I325=87%,F325*G325*H325*F!$B$87,IF(I325=88%,F325*G325*H325*F!$B$88,IF(I325=89%,F325*G325*H325*F!$B$89,IF(I325=90%,F325*G325*H325*F!$B$90,IF(I325=91%,F325*G325*H325*F!$B$91,IF(I325=92%,F325*G325*H325*F!$B$92,IF(I325=93%,F325*G325*H325*F!$B$93,IF(I325=94%,F325*G325*H325*F!$B$94,IF(I325=95%,F325*G325*H325*F!$B$95,IF(I325=96%,F325*G325*H325*F!$B$96,IF(I325=97%,F325*G325*H325*F!$B$97,IF(I325=98%,F325*G325*H325*F!$B$98,IF(I325=99%,F325*G325*H325*F!$B$99,IF(I325&gt;99%,F325*G325*H325*F!$B$100,))))))))))))))))))))))))))))))))))))))))))))))))))))))))+IF(M325&lt;30%,0,IF(M325&lt;35%,J325*K325*L325*F!$B$33,IF(M325&lt;40%,J325*K325*L325*F!$B$38,IF(M325&lt;45%,J325*K325*L325*F!$B$43,IF(M325&lt;50%,J325*K325*L325*F!$B$48,IF(M325=50%,J325*K325*L325*F!$B$50,IF(M325=51%,J325*K325*L325*F!$B$51,IF(M325=52%,J325*K325*L325*F!$B$52,IF(M325=53%,J325*K325*L325*F!$B$53,IF(M325=54%,J325*K325*L325*F!$B$54,IF(M325=55%,J325*K325*L325*F!$B$55,IF(M325=56%,J325*K325*L325*F!$B$56,IF(M325=57%,J325*K325*L325*F!$B$57,IF(M325=58%,J325*K325*L325*F!$B$58,IF(M325=59%,J325*K325*L325*F!$B$59,IF(M325=60%,J325*K325*L325*F!$B$60,IF(M325=61%,J325*K325*L325*F!$B$61,IF(M325=62%,J325*K325*L325*F!$B$62,IF(M325=63%,J325*K325*L325*F!$B$63,IF(M325=64%,J325*K325*L325*F!$B$64,IF(M325=65%,J325*K325*L325*F!$B$65,IF(M325=66%,J325*K325*L325*F!$B$66,IF(M325=67%,J325*K325*L325*F!$B$67,IF(M325=68%,J325*K325*L325*F!$B$68,IF(M325=69%,J325*K325*L325*F!$B$69,IF(M325=70%,J325*K325*L325*F!$B$70,IF(M325=71%,J325*K325*L325*F!$B$71,IF(M325=72%,J325*K325*L325*F!$B$72,IF(M325=73%,J325*K325*L325*F!$B$73,IF(M325=74%,J325*K325*L325*F!$B$74,IF(M325=75%,J325*K325*L325*F!$B$75,IF(M325=76%,J325*K325*L325*F!$B$76,IF(M325=77%,J325*K325*L325*F!$B$77,IF(M325=78%,J325*K325*L325*F!$B$78,IF(M325=79%,J325*K325*L325*F!$B$79,IF(M325=80%,J325*K325*L325*F!$B$80,IF(M325=81%,J325*K325*L325*F!$B$81,IF(M325=82%,J325*K325*L325*F!$B$82,IF(M325=83%,J325*K325*L325*F!$B$83,IF(M325=84%,J325*K325*L325*F!$B$84,IF(M325=85%,J325*K325*L325*F!$B$85,IF(M325=86%,J325*K325*L325*F!$B$86,IF(M325=87%,J325*K325*L325*F!$B$87,IF(M325=88%,J325*K325*L325*F!$B$88,IF(M325=89%,J325*K325*L325*F!$B$89,IF(M325=90%,J325*K325*L325*F!$B$90,IF(M325=91%,J325*K325*L325*F!$B$91,IF(M325=92%,J325*K325*L325*F!$B$92,IF(M325=93%,J325*K325*L325*F!$B$93,IF(M325=94%,J325*K325*L325*F!$B$94,IF(M325=95%,J325*K325*L325*F!$B$95,IF(M325=96%,J325*K325*L325*F!$B$96,IF(M325=97%,J325*K325*L325*F!$B$97,IF(M325=98%,J325*K325*L325*F!$B$98,IF(M325=99%,J325*K325*L325*F!$B$99,IF(M325&gt;99%,J325*K325*L325*F!$B$100,))))))))))))))))))))))))))))))))))))))))))))))))))))))))+IF(Q325&lt;30%,0,IF(Q325&lt;35%,N325*O325*P325*F!$B$33,IF(Q325&lt;40%,N325*O325*P325*F!$B$38,IF(Q325&lt;45%,N325*O325*P325*F!$B$43,IF(Q325&lt;50%,N325*O325*P325*F!$B$48,IF(Q325=50%,N325*O325*P325*F!$B$50,IF(Q325=51%,N325*O325*P325*F!$B$51,IF(Q325=52%,N325*O325*P325*F!$B$52,IF(Q325=53%,N325*O325*P325*F!$B$53,IF(Q325=54%,N325*O325*P325*F!$B$54,IF(Q325=55%,N325*O325*P325*F!$B$55,IF(Q325=56%,N325*O325*P325*F!$B$56,IF(Q325=57%,N325*O325*P325*F!$B$57,IF(Q325=58%,N325*O325*P325*F!$B$58,IF(Q325=59%,N325*O325*P325*F!$B$59,IF(Q325=60%,N325*O325*P325*F!$B$60,IF(Q325=61%,N325*O325*P325*F!$B$61,IF(Q325=62%,N325*O325*P325*F!$B$62,IF(Q325=63%,N325*O325*P325*F!$B$63,IF(Q325=64%,N325*O325*P325*F!$B$64,IF(Q325=65%,N325*O325*P325*F!$B$65,IF(Q325=66%,N325*O325*P325*F!$B$66,IF(Q325=67%,N325*O325*P325*F!$B$67,IF(Q325=68%,N325*O325*P325*F!$B$68,IF(Q325=69%,N325*O325*P325*F!$B$69,IF(Q325=70%,N325*O325*P325*F!$B$70,IF(Q325=71%,N325*O325*P325*F!$B$71,IF(Q325=72%,N325*O325*P325*F!$B$72,IF(Q325=73%,N325*O325*P325*F!$B$73,IF(Q325=74%,N325*O325*P325*F!$B$74,IF(Q325=75%,N325*O325*P325*F!$B$75,IF(Q325=76%,N325*O325*P325*F!$B$76,IF(Q325=77%,N325*O325*P325*F!$B$77,IF(Q325=78%,N325*O325*P325*F!$B$78,IF(Q325=79%,N325*O325*P325*F!$B$79,IF(Q325=80%,N325*O325*P325*F!$B$80,IF(Q325=81%,N325*O325*P325*F!$B$81,IF(Q325=82%,N325*O325*P325*F!$B$82,IF(Q325=83%,N325*O325*P325*F!$B$83,IF(Q325=84%,N325*O325*P325*F!$B$84,IF(Q325=85%,N325*O325*P325*F!$B$85,IF(Q325=86%,N325*O325*P325*F!$B$86,IF(Q325=87%,N325*O325*P325*F!$B$87,IF(Q325=88%,N325*O325*P325*F!$B$88,IF(Q325=89%,N325*O325*P325*F!$B$89,IF(Q325=90%,N325*O325*P325*F!$B$90,IF(Q325=91%,N325*O325*P325*F!$B$91,IF(Q325=92%,N325*O325*P325*F!$B$92,IF(Q325=93%,N325*O325*P325*F!$B$93,IF(Q325=94%,N325*O325*P325*F!$B$94,IF(Q325=95%,N325*O325*P325*F!$B$95,IF(Q325=96%,N325*O325*P325*F!$B$96,IF(Q325=97%,N325*O325*P325*F!$B$97,IF(Q325=98%,N325*O325*P325*F!$B$98,IF(Q325=99%,N325*O325*P325*F!$B$99,IF(Q325&gt;99%,N325*O325*P325*F!$B$100,))))))))))))))))))))))))))))))))))))))))))))))))))))))))+IF(U325&lt;30%,0,IF(U325&lt;35%,R325*S325*T325*F!$B$33,IF(U325&lt;40%,R325*S325*T325*F!$B$38,IF(U325&lt;45%,R325*S325*T325*F!$B$43,IF(U325&lt;50%,R325*S325*T325*F!$B$48,IF(U325=50%,R325*S325*T325*F!$B$50,IF(U325=51%,R325*S325*T325*F!$B$51,IF(U325=52%,R325*S325*T325*F!$B$52,IF(U325=53%,R325*S325*T325*F!$B$53,IF(U325=54%,R325*S325*T325*F!$B$54,IF(U325=55%,R325*S325*T325*F!$B$55,IF(U325=56%,R325*S325*T325*F!$B$56,IF(U325=57%,R325*S325*T325*F!$B$57,IF(U325=58%,R325*S325*T325*F!$B$58,IF(U325=59%,R325*S325*T325*F!$B$59,IF(U325=60%,R325*S325*T325*F!$B$60,IF(U325=61%,R325*S325*T325*F!$B$61,IF(U325=62%,R325*S325*T325*F!$B$62,IF(U325=63%,R325*S325*T325*F!$B$63,IF(U325=64%,R325*S325*T325*F!$B$64,IF(U325=65%,R325*S325*T325*F!$B$65,IF(U325=66%,R325*S325*T325*F!$B$66,IF(U325=67%,R325*S325*T325*F!$B$67,IF(U325=68%,R325*S325*T325*F!$B$68,IF(U325=69%,R325*S325*T325*F!$B$69,IF(U325=70%,R325*S325*T325*F!$B$70,IF(U325=71%,R325*S325*T325*F!$B$71,IF(U325=72%,R325*S325*T325*F!$B$72,IF(U325=73%,R325*S325*T325*F!$B$73,IF(U325=74%,R325*S325*T325*F!$B$74,IF(U325=75%,R325*S325*T325*F!$B$75,IF(U325=76%,R325*S325*T325*F!$B$76,IF(U325=77%,R325*S325*T325*F!$B$77,IF(U325=78%,R325*S325*T325*F!$B$78,IF(U325=79%,R325*S325*T325*F!$B$79,IF(U325=80%,R325*S325*T325*F!$B$80,IF(U325=81%,R325*S325*T325*F!$B$81,IF(U325=82%,R325*S325*T325*F!$B$82,IF(U325=83%,R325*S325*T325*F!$B$83,IF(U325=84%,R325*S325*T325*F!$B$84,IF(U325=85%,R325*S325*T325*F!$B$85,IF(U325=86%,R325*S325*T325*F!$B$86,IF(U325=87%,R325*S325*T325*F!$B$87,IF(U325=88%,R325*S325*T325*F!$B$88,IF(U325=89%,R325*S325*T325*F!$B$89,IF(U325=90%,R325*S325*T325*F!$B$90,IF(U325=91%,R325*S325*T325*F!$B$91,IF(U325=92%,R325*S325*T325*F!$B$92,IF(U325=93%,R325*S325*T325*F!$B$93,IF(U325=94%,R325*S325*T325*F!$B$94,IF(U325=95%,R325*S325*T325*F!$B$95,IF(U325=96%,R325*S325*T325*F!$B$96,IF(U325=97%,R325*S325*T325*F!$B$97,IF(U325=98%,R325*S325*T325*F!$B$98,IF(U325=99%,R325*S325*T325*F!$B$99,IF(U325&gt;99%,R325*S325*T325*F!$B$100)))))))))))))))))))))))))))))))))))))))))))))))))))))))))*IF(ISNUMBER(E325),E325,1)*IF(ISNUMBER(D325),D325,1)</f>
        <v>0</v>
      </c>
      <c r="AA325" s="124">
        <f>G325*H325+K325*L325+O325*P325+S325*T325</f>
        <v>0</v>
      </c>
      <c r="AB325" s="42">
        <f>(H325*(IF(I325&lt;45%,0.5,IF(I325&lt;55%,0.8,IF(I325&lt;65%,0.9,IF(I325&lt;75%,1,IF(I325&lt;85%,1.1,1.2))))))+L325*(IF(M325&lt;45%,0.5,IF(M325&lt;55%,0.8,IF(M325&lt;65%,0.9,IF(M325&lt;75%,1,IF(M325&lt;85%,1.1,1.2))))))+P325*(IF(Q325&lt;45%,0.5,IF(Q325&lt;55%,0.8,IF(Q325&lt;65%,0.9,IF(Q325&lt;75%,1,IF(Q325&lt;85%,1.1,1.2))))))+T325*(IF(U325&lt;45%,0.5,IF(U325&lt;55%,0.8,IF(U325&lt;65%,0.9,IF(U325&lt;75%,1,IF(U325&lt;85%,1.1,1.2)))))))*IF(D325&gt;=0.8,6,IF(D325&lt;=0.4,1.5,3))</f>
        <v>0</v>
      </c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  <c r="AT325" s="11"/>
      <c r="AU325" s="11"/>
      <c r="AV325" s="11"/>
      <c r="AW325" s="11"/>
      <c r="AX325" s="11"/>
      <c r="AY325" s="11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</row>
    <row r="326" spans="1:62" x14ac:dyDescent="0.25">
      <c r="A326" s="1125">
        <f>A314+1</f>
        <v>42010</v>
      </c>
      <c r="B326" s="156" t="str">
        <f t="shared" ref="B326:E326" si="734">IF(B264="","",B264)</f>
        <v/>
      </c>
      <c r="C326" s="157" t="str">
        <f t="shared" si="734"/>
        <v/>
      </c>
      <c r="D326" s="63">
        <f t="shared" ref="D326:D329" si="735">D264</f>
        <v>0</v>
      </c>
      <c r="E326" s="78" t="str">
        <f t="shared" si="734"/>
        <v/>
      </c>
      <c r="F326" s="79"/>
      <c r="G326" s="94"/>
      <c r="H326" s="94"/>
      <c r="I326" s="70">
        <f t="shared" si="730"/>
        <v>0</v>
      </c>
      <c r="J326" s="79"/>
      <c r="K326" s="94"/>
      <c r="L326" s="94"/>
      <c r="M326" s="71">
        <f t="shared" si="731"/>
        <v>0</v>
      </c>
      <c r="N326" s="79"/>
      <c r="O326" s="94"/>
      <c r="P326" s="94"/>
      <c r="Q326" s="70">
        <f t="shared" si="732"/>
        <v>0</v>
      </c>
      <c r="R326" s="79"/>
      <c r="S326" s="94"/>
      <c r="T326" s="94"/>
      <c r="U326" s="71">
        <f t="shared" si="733"/>
        <v>0</v>
      </c>
      <c r="V326" s="125">
        <f t="shared" ref="V326:V329" si="736">(IF(ISNUMBER(F326),F326,1)*G326*H326+IF(ISNUMBER(J326),J326,1)*K326*L326+IF(ISNUMBER(N326),N326,1)*O326*P326+IF(ISNUMBER(R326),R326,1)*S326*T326)*IF(ISNUMBER(E326),E326,1)</f>
        <v>0</v>
      </c>
      <c r="W326" s="43">
        <f>IFERROR((IF(ISNUMBER(F326),F326,1)*G326*H326+IF(ISNUMBER(J326),J326,1)*K326*L326+IF(ISNUMBER(N326),N326,1)*O326*P326+IF(ISNUMBER(R326),R326,1)*S326*T326)*IF(ISNUMBER(E326),E326,1)/(G326*H326+K326*L326+O326*P326+S326*T326),0)</f>
        <v>0</v>
      </c>
      <c r="X326" s="34">
        <f t="shared" ref="X326:X327" si="737">ROUND(IFERROR((W326/(Y326*IF(ISNUMBER(E326),E326,1))),0),2)</f>
        <v>0</v>
      </c>
      <c r="Y326" s="90" t="str">
        <f t="shared" si="707"/>
        <v/>
      </c>
      <c r="Z326" s="33">
        <f>(IF(I326&lt;30%,0,IF(I326&lt;35%,F326*G326*H326*F!$B$33,IF(I326&lt;40%,F326*G326*H326*F!$B$38,IF(I326&lt;45%,F326*G326*H326*F!$B$43,IF(I326&lt;50%,F326*G326*H326*F!$B$48,IF(I326=50%,F326*G326*H326*F!$B$50,IF(I326=51%,F326*G326*H326*F!$B$51,IF(I326=52%,F326*G326*H326*F!$B$52,IF(I326=53%,F326*G326*H326*F!$B$53,IF(I326=54%,F326*G326*H326*F!$B$54,IF(I326=55%,F326*G326*H326*F!$B$55,IF(I326=56%,F326*G326*H326*F!$B$56,IF(I326=57%,F326*G326*H326*F!$B$57,IF(I326=58%,F326*G326*H326*F!$B$58,IF(I326=59%,F326*G326*H326*F!$B$59,IF(I326=60%,F326*G326*H326*F!$B$60,IF(I326=61%,F326*G326*H326*F!$B$61,IF(I326=62%,F326*G326*H326*F!$B$62,IF(I326=63%,F326*G326*H326*F!$B$63,IF(I326=64%,F326*G326*H326*F!$B$64,IF(I326=65%,F326*G326*H326*F!$B$65,IF(I326=66%,F326*G326*H326*F!$B$66,IF(I326=67%,F326*G326*H326*F!$B$67,IF(I326=68%,F326*G326*H326*F!$B$68,IF(I326=69%,F326*G326*H326*F!$B$69,IF(I326=70%,F326*G326*H326*F!$B$70,IF(I326=71%,F326*G326*H326*F!$B$71,IF(I326=72%,F326*G326*H326*F!$B$72,IF(I326=73%,F326*G326*H326*F!$B$73,IF(I326=74%,F326*G326*H326*F!$B$74,IF(I326=75%,F326*G326*H326*F!$B$75,IF(I326=76%,F326*G326*H326*F!$B$76,IF(I326=77%,F326*G326*H326*F!$B$77,IF(I326=78%,F326*G326*H326*F!$B$78,IF(I326=79%,F326*G326*H326*F!$B$79,IF(I326=80%,F326*G326*H326*F!$B$80,IF(I326=81%,F326*G326*H326*F!$B$81,IF(I326=82%,F326*G326*H326*F!$B$82,IF(I326=83%,F326*G326*H326*F!$B$83,IF(I326=84%,F326*G326*H326*F!$B$84,IF(I326=85%,F326*G326*H326*F!$B$85,IF(I326=86%,F326*G326*H326*F!$B$86,IF(I326=87%,F326*G326*H326*F!$B$87,IF(I326=88%,F326*G326*H326*F!$B$88,IF(I326=89%,F326*G326*H326*F!$B$89,IF(I326=90%,F326*G326*H326*F!$B$90,IF(I326=91%,F326*G326*H326*F!$B$91,IF(I326=92%,F326*G326*H326*F!$B$92,IF(I326=93%,F326*G326*H326*F!$B$93,IF(I326=94%,F326*G326*H326*F!$B$94,IF(I326=95%,F326*G326*H326*F!$B$95,IF(I326=96%,F326*G326*H326*F!$B$96,IF(I326=97%,F326*G326*H326*F!$B$97,IF(I326=98%,F326*G326*H326*F!$B$98,IF(I326=99%,F326*G326*H326*F!$B$99,IF(I326&gt;99%,F326*G326*H326*F!$B$100,))))))))))))))))))))))))))))))))))))))))))))))))))))))))+IF(M326&lt;30%,0,IF(M326&lt;35%,J326*K326*L326*F!$B$33,IF(M326&lt;40%,J326*K326*L326*F!$B$38,IF(M326&lt;45%,J326*K326*L326*F!$B$43,IF(M326&lt;50%,J326*K326*L326*F!$B$48,IF(M326=50%,J326*K326*L326*F!$B$50,IF(M326=51%,J326*K326*L326*F!$B$51,IF(M326=52%,J326*K326*L326*F!$B$52,IF(M326=53%,J326*K326*L326*F!$B$53,IF(M326=54%,J326*K326*L326*F!$B$54,IF(M326=55%,J326*K326*L326*F!$B$55,IF(M326=56%,J326*K326*L326*F!$B$56,IF(M326=57%,J326*K326*L326*F!$B$57,IF(M326=58%,J326*K326*L326*F!$B$58,IF(M326=59%,J326*K326*L326*F!$B$59,IF(M326=60%,J326*K326*L326*F!$B$60,IF(M326=61%,J326*K326*L326*F!$B$61,IF(M326=62%,J326*K326*L326*F!$B$62,IF(M326=63%,J326*K326*L326*F!$B$63,IF(M326=64%,J326*K326*L326*F!$B$64,IF(M326=65%,J326*K326*L326*F!$B$65,IF(M326=66%,J326*K326*L326*F!$B$66,IF(M326=67%,J326*K326*L326*F!$B$67,IF(M326=68%,J326*K326*L326*F!$B$68,IF(M326=69%,J326*K326*L326*F!$B$69,IF(M326=70%,J326*K326*L326*F!$B$70,IF(M326=71%,J326*K326*L326*F!$B$71,IF(M326=72%,J326*K326*L326*F!$B$72,IF(M326=73%,J326*K326*L326*F!$B$73,IF(M326=74%,J326*K326*L326*F!$B$74,IF(M326=75%,J326*K326*L326*F!$B$75,IF(M326=76%,J326*K326*L326*F!$B$76,IF(M326=77%,J326*K326*L326*F!$B$77,IF(M326=78%,J326*K326*L326*F!$B$78,IF(M326=79%,J326*K326*L326*F!$B$79,IF(M326=80%,J326*K326*L326*F!$B$80,IF(M326=81%,J326*K326*L326*F!$B$81,IF(M326=82%,J326*K326*L326*F!$B$82,IF(M326=83%,J326*K326*L326*F!$B$83,IF(M326=84%,J326*K326*L326*F!$B$84,IF(M326=85%,J326*K326*L326*F!$B$85,IF(M326=86%,J326*K326*L326*F!$B$86,IF(M326=87%,J326*K326*L326*F!$B$87,IF(M326=88%,J326*K326*L326*F!$B$88,IF(M326=89%,J326*K326*L326*F!$B$89,IF(M326=90%,J326*K326*L326*F!$B$90,IF(M326=91%,J326*K326*L326*F!$B$91,IF(M326=92%,J326*K326*L326*F!$B$92,IF(M326=93%,J326*K326*L326*F!$B$93,IF(M326=94%,J326*K326*L326*F!$B$94,IF(M326=95%,J326*K326*L326*F!$B$95,IF(M326=96%,J326*K326*L326*F!$B$96,IF(M326=97%,J326*K326*L326*F!$B$97,IF(M326=98%,J326*K326*L326*F!$B$98,IF(M326=99%,J326*K326*L326*F!$B$99,IF(M326&gt;99%,J326*K326*L326*F!$B$100,))))))))))))))))))))))))))))))))))))))))))))))))))))))))+IF(Q326&lt;30%,0,IF(Q326&lt;35%,N326*O326*P326*F!$B$33,IF(Q326&lt;40%,N326*O326*P326*F!$B$38,IF(Q326&lt;45%,N326*O326*P326*F!$B$43,IF(Q326&lt;50%,N326*O326*P326*F!$B$48,IF(Q326=50%,N326*O326*P326*F!$B$50,IF(Q326=51%,N326*O326*P326*F!$B$51,IF(Q326=52%,N326*O326*P326*F!$B$52,IF(Q326=53%,N326*O326*P326*F!$B$53,IF(Q326=54%,N326*O326*P326*F!$B$54,IF(Q326=55%,N326*O326*P326*F!$B$55,IF(Q326=56%,N326*O326*P326*F!$B$56,IF(Q326=57%,N326*O326*P326*F!$B$57,IF(Q326=58%,N326*O326*P326*F!$B$58,IF(Q326=59%,N326*O326*P326*F!$B$59,IF(Q326=60%,N326*O326*P326*F!$B$60,IF(Q326=61%,N326*O326*P326*F!$B$61,IF(Q326=62%,N326*O326*P326*F!$B$62,IF(Q326=63%,N326*O326*P326*F!$B$63,IF(Q326=64%,N326*O326*P326*F!$B$64,IF(Q326=65%,N326*O326*P326*F!$B$65,IF(Q326=66%,N326*O326*P326*F!$B$66,IF(Q326=67%,N326*O326*P326*F!$B$67,IF(Q326=68%,N326*O326*P326*F!$B$68,IF(Q326=69%,N326*O326*P326*F!$B$69,IF(Q326=70%,N326*O326*P326*F!$B$70,IF(Q326=71%,N326*O326*P326*F!$B$71,IF(Q326=72%,N326*O326*P326*F!$B$72,IF(Q326=73%,N326*O326*P326*F!$B$73,IF(Q326=74%,N326*O326*P326*F!$B$74,IF(Q326=75%,N326*O326*P326*F!$B$75,IF(Q326=76%,N326*O326*P326*F!$B$76,IF(Q326=77%,N326*O326*P326*F!$B$77,IF(Q326=78%,N326*O326*P326*F!$B$78,IF(Q326=79%,N326*O326*P326*F!$B$79,IF(Q326=80%,N326*O326*P326*F!$B$80,IF(Q326=81%,N326*O326*P326*F!$B$81,IF(Q326=82%,N326*O326*P326*F!$B$82,IF(Q326=83%,N326*O326*P326*F!$B$83,IF(Q326=84%,N326*O326*P326*F!$B$84,IF(Q326=85%,N326*O326*P326*F!$B$85,IF(Q326=86%,N326*O326*P326*F!$B$86,IF(Q326=87%,N326*O326*P326*F!$B$87,IF(Q326=88%,N326*O326*P326*F!$B$88,IF(Q326=89%,N326*O326*P326*F!$B$89,IF(Q326=90%,N326*O326*P326*F!$B$90,IF(Q326=91%,N326*O326*P326*F!$B$91,IF(Q326=92%,N326*O326*P326*F!$B$92,IF(Q326=93%,N326*O326*P326*F!$B$93,IF(Q326=94%,N326*O326*P326*F!$B$94,IF(Q326=95%,N326*O326*P326*F!$B$95,IF(Q326=96%,N326*O326*P326*F!$B$96,IF(Q326=97%,N326*O326*P326*F!$B$97,IF(Q326=98%,N326*O326*P326*F!$B$98,IF(Q326=99%,N326*O326*P326*F!$B$99,IF(Q326&gt;99%,N326*O326*P326*F!$B$100,))))))))))))))))))))))))))))))))))))))))))))))))))))))))+IF(U326&lt;30%,0,IF(U326&lt;35%,R326*S326*T326*F!$B$33,IF(U326&lt;40%,R326*S326*T326*F!$B$38,IF(U326&lt;45%,R326*S326*T326*F!$B$43,IF(U326&lt;50%,R326*S326*T326*F!$B$48,IF(U326=50%,R326*S326*T326*F!$B$50,IF(U326=51%,R326*S326*T326*F!$B$51,IF(U326=52%,R326*S326*T326*F!$B$52,IF(U326=53%,R326*S326*T326*F!$B$53,IF(U326=54%,R326*S326*T326*F!$B$54,IF(U326=55%,R326*S326*T326*F!$B$55,IF(U326=56%,R326*S326*T326*F!$B$56,IF(U326=57%,R326*S326*T326*F!$B$57,IF(U326=58%,R326*S326*T326*F!$B$58,IF(U326=59%,R326*S326*T326*F!$B$59,IF(U326=60%,R326*S326*T326*F!$B$60,IF(U326=61%,R326*S326*T326*F!$B$61,IF(U326=62%,R326*S326*T326*F!$B$62,IF(U326=63%,R326*S326*T326*F!$B$63,IF(U326=64%,R326*S326*T326*F!$B$64,IF(U326=65%,R326*S326*T326*F!$B$65,IF(U326=66%,R326*S326*T326*F!$B$66,IF(U326=67%,R326*S326*T326*F!$B$67,IF(U326=68%,R326*S326*T326*F!$B$68,IF(U326=69%,R326*S326*T326*F!$B$69,IF(U326=70%,R326*S326*T326*F!$B$70,IF(U326=71%,R326*S326*T326*F!$B$71,IF(U326=72%,R326*S326*T326*F!$B$72,IF(U326=73%,R326*S326*T326*F!$B$73,IF(U326=74%,R326*S326*T326*F!$B$74,IF(U326=75%,R326*S326*T326*F!$B$75,IF(U326=76%,R326*S326*T326*F!$B$76,IF(U326=77%,R326*S326*T326*F!$B$77,IF(U326=78%,R326*S326*T326*F!$B$78,IF(U326=79%,R326*S326*T326*F!$B$79,IF(U326=80%,R326*S326*T326*F!$B$80,IF(U326=81%,R326*S326*T326*F!$B$81,IF(U326=82%,R326*S326*T326*F!$B$82,IF(U326=83%,R326*S326*T326*F!$B$83,IF(U326=84%,R326*S326*T326*F!$B$84,IF(U326=85%,R326*S326*T326*F!$B$85,IF(U326=86%,R326*S326*T326*F!$B$86,IF(U326=87%,R326*S326*T326*F!$B$87,IF(U326=88%,R326*S326*T326*F!$B$88,IF(U326=89%,R326*S326*T326*F!$B$89,IF(U326=90%,R326*S326*T326*F!$B$90,IF(U326=91%,R326*S326*T326*F!$B$91,IF(U326=92%,R326*S326*T326*F!$B$92,IF(U326=93%,R326*S326*T326*F!$B$93,IF(U326=94%,R326*S326*T326*F!$B$94,IF(U326=95%,R326*S326*T326*F!$B$95,IF(U326=96%,R326*S326*T326*F!$B$96,IF(U326=97%,R326*S326*T326*F!$B$97,IF(U326=98%,R326*S326*T326*F!$B$98,IF(U326=99%,R326*S326*T326*F!$B$99,IF(U326&gt;99%,R326*S326*T326*F!$B$100)))))))))))))))))))))))))))))))))))))))))))))))))))))))))*IF(ISNUMBER(E326),E326,1)*IF(ISNUMBER(D326),D326,1)</f>
        <v>0</v>
      </c>
      <c r="AA326" s="33">
        <f>G326*H326+K326*L326+O326*P326+S326*T326</f>
        <v>0</v>
      </c>
      <c r="AB326" s="35">
        <f>(H326*(IF(I326&lt;45%,0.5,IF(I326&lt;55%,0.8,IF(I326&lt;65%,0.9,IF(I326&lt;75%,1,IF(I326&lt;85%,1.1,1.2))))))+L326*(IF(M326&lt;45%,0.5,IF(M326&lt;55%,0.8,IF(M326&lt;65%,0.9,IF(M326&lt;75%,1,IF(M326&lt;85%,1.1,1.2))))))+P326*(IF(Q326&lt;45%,0.5,IF(Q326&lt;55%,0.8,IF(Q326&lt;65%,0.9,IF(Q326&lt;75%,1,IF(Q326&lt;85%,1.1,1.2))))))+T326*(IF(U326&lt;45%,0.5,IF(U326&lt;55%,0.8,IF(U326&lt;65%,0.9,IF(U326&lt;75%,1,IF(U326&lt;85%,1.1,1.2)))))))*IF(D326&gt;=0.8,6,IF(D326&lt;=0.4,1.5,3))</f>
        <v>0</v>
      </c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</row>
    <row r="327" spans="1:62" x14ac:dyDescent="0.25">
      <c r="A327" s="1129"/>
      <c r="B327" s="156" t="str">
        <f t="shared" ref="B327:E327" si="738">IF(B265="","",B265)</f>
        <v/>
      </c>
      <c r="C327" s="157" t="str">
        <f t="shared" si="738"/>
        <v/>
      </c>
      <c r="D327" s="63">
        <f t="shared" si="735"/>
        <v>0</v>
      </c>
      <c r="E327" s="80" t="str">
        <f t="shared" si="738"/>
        <v/>
      </c>
      <c r="F327" s="81"/>
      <c r="G327" s="96"/>
      <c r="H327" s="96"/>
      <c r="I327" s="82">
        <f t="shared" si="730"/>
        <v>0</v>
      </c>
      <c r="J327" s="81"/>
      <c r="K327" s="96"/>
      <c r="L327" s="96"/>
      <c r="M327" s="104">
        <f t="shared" si="731"/>
        <v>0</v>
      </c>
      <c r="N327" s="81"/>
      <c r="O327" s="96"/>
      <c r="P327" s="96"/>
      <c r="Q327" s="82">
        <f t="shared" si="732"/>
        <v>0</v>
      </c>
      <c r="R327" s="81"/>
      <c r="S327" s="96"/>
      <c r="T327" s="96"/>
      <c r="U327" s="104">
        <f t="shared" si="733"/>
        <v>0</v>
      </c>
      <c r="V327" s="126">
        <f t="shared" si="736"/>
        <v>0</v>
      </c>
      <c r="W327" s="44">
        <f t="shared" ref="W327:W329" si="739">IFERROR((IF(ISNUMBER(F327),F327,1)*G327*H327+IF(ISNUMBER(J327),J327,1)*K327*L327+IF(ISNUMBER(N327),N327,1)*O327*P327+IF(ISNUMBER(R327),R327,1)*S327*T327)*IF(ISNUMBER(E327),E327,1)/(G327*H327+K327*L327+O327*P327+S327*T327),0)</f>
        <v>0</v>
      </c>
      <c r="X327" s="45">
        <f t="shared" si="737"/>
        <v>0</v>
      </c>
      <c r="Y327" s="90" t="str">
        <f t="shared" si="707"/>
        <v/>
      </c>
      <c r="Z327" s="127">
        <f>(IF(I327&lt;30%,0,IF(I327&lt;35%,F327*G327*H327*F!$B$33,IF(I327&lt;40%,F327*G327*H327*F!$B$38,IF(I327&lt;45%,F327*G327*H327*F!$B$43,IF(I327&lt;50%,F327*G327*H327*F!$B$48,IF(I327=50%,F327*G327*H327*F!$B$50,IF(I327=51%,F327*G327*H327*F!$B$51,IF(I327=52%,F327*G327*H327*F!$B$52,IF(I327=53%,F327*G327*H327*F!$B$53,IF(I327=54%,F327*G327*H327*F!$B$54,IF(I327=55%,F327*G327*H327*F!$B$55,IF(I327=56%,F327*G327*H327*F!$B$56,IF(I327=57%,F327*G327*H327*F!$B$57,IF(I327=58%,F327*G327*H327*F!$B$58,IF(I327=59%,F327*G327*H327*F!$B$59,IF(I327=60%,F327*G327*H327*F!$B$60,IF(I327=61%,F327*G327*H327*F!$B$61,IF(I327=62%,F327*G327*H327*F!$B$62,IF(I327=63%,F327*G327*H327*F!$B$63,IF(I327=64%,F327*G327*H327*F!$B$64,IF(I327=65%,F327*G327*H327*F!$B$65,IF(I327=66%,F327*G327*H327*F!$B$66,IF(I327=67%,F327*G327*H327*F!$B$67,IF(I327=68%,F327*G327*H327*F!$B$68,IF(I327=69%,F327*G327*H327*F!$B$69,IF(I327=70%,F327*G327*H327*F!$B$70,IF(I327=71%,F327*G327*H327*F!$B$71,IF(I327=72%,F327*G327*H327*F!$B$72,IF(I327=73%,F327*G327*H327*F!$B$73,IF(I327=74%,F327*G327*H327*F!$B$74,IF(I327=75%,F327*G327*H327*F!$B$75,IF(I327=76%,F327*G327*H327*F!$B$76,IF(I327=77%,F327*G327*H327*F!$B$77,IF(I327=78%,F327*G327*H327*F!$B$78,IF(I327=79%,F327*G327*H327*F!$B$79,IF(I327=80%,F327*G327*H327*F!$B$80,IF(I327=81%,F327*G327*H327*F!$B$81,IF(I327=82%,F327*G327*H327*F!$B$82,IF(I327=83%,F327*G327*H327*F!$B$83,IF(I327=84%,F327*G327*H327*F!$B$84,IF(I327=85%,F327*G327*H327*F!$B$85,IF(I327=86%,F327*G327*H327*F!$B$86,IF(I327=87%,F327*G327*H327*F!$B$87,IF(I327=88%,F327*G327*H327*F!$B$88,IF(I327=89%,F327*G327*H327*F!$B$89,IF(I327=90%,F327*G327*H327*F!$B$90,IF(I327=91%,F327*G327*H327*F!$B$91,IF(I327=92%,F327*G327*H327*F!$B$92,IF(I327=93%,F327*G327*H327*F!$B$93,IF(I327=94%,F327*G327*H327*F!$B$94,IF(I327=95%,F327*G327*H327*F!$B$95,IF(I327=96%,F327*G327*H327*F!$B$96,IF(I327=97%,F327*G327*H327*F!$B$97,IF(I327=98%,F327*G327*H327*F!$B$98,IF(I327=99%,F327*G327*H327*F!$B$99,IF(I327&gt;99%,F327*G327*H327*F!$B$100,))))))))))))))))))))))))))))))))))))))))))))))))))))))))+IF(M327&lt;30%,0,IF(M327&lt;35%,J327*K327*L327*F!$B$33,IF(M327&lt;40%,J327*K327*L327*F!$B$38,IF(M327&lt;45%,J327*K327*L327*F!$B$43,IF(M327&lt;50%,J327*K327*L327*F!$B$48,IF(M327=50%,J327*K327*L327*F!$B$50,IF(M327=51%,J327*K327*L327*F!$B$51,IF(M327=52%,J327*K327*L327*F!$B$52,IF(M327=53%,J327*K327*L327*F!$B$53,IF(M327=54%,J327*K327*L327*F!$B$54,IF(M327=55%,J327*K327*L327*F!$B$55,IF(M327=56%,J327*K327*L327*F!$B$56,IF(M327=57%,J327*K327*L327*F!$B$57,IF(M327=58%,J327*K327*L327*F!$B$58,IF(M327=59%,J327*K327*L327*F!$B$59,IF(M327=60%,J327*K327*L327*F!$B$60,IF(M327=61%,J327*K327*L327*F!$B$61,IF(M327=62%,J327*K327*L327*F!$B$62,IF(M327=63%,J327*K327*L327*F!$B$63,IF(M327=64%,J327*K327*L327*F!$B$64,IF(M327=65%,J327*K327*L327*F!$B$65,IF(M327=66%,J327*K327*L327*F!$B$66,IF(M327=67%,J327*K327*L327*F!$B$67,IF(M327=68%,J327*K327*L327*F!$B$68,IF(M327=69%,J327*K327*L327*F!$B$69,IF(M327=70%,J327*K327*L327*F!$B$70,IF(M327=71%,J327*K327*L327*F!$B$71,IF(M327=72%,J327*K327*L327*F!$B$72,IF(M327=73%,J327*K327*L327*F!$B$73,IF(M327=74%,J327*K327*L327*F!$B$74,IF(M327=75%,J327*K327*L327*F!$B$75,IF(M327=76%,J327*K327*L327*F!$B$76,IF(M327=77%,J327*K327*L327*F!$B$77,IF(M327=78%,J327*K327*L327*F!$B$78,IF(M327=79%,J327*K327*L327*F!$B$79,IF(M327=80%,J327*K327*L327*F!$B$80,IF(M327=81%,J327*K327*L327*F!$B$81,IF(M327=82%,J327*K327*L327*F!$B$82,IF(M327=83%,J327*K327*L327*F!$B$83,IF(M327=84%,J327*K327*L327*F!$B$84,IF(M327=85%,J327*K327*L327*F!$B$85,IF(M327=86%,J327*K327*L327*F!$B$86,IF(M327=87%,J327*K327*L327*F!$B$87,IF(M327=88%,J327*K327*L327*F!$B$88,IF(M327=89%,J327*K327*L327*F!$B$89,IF(M327=90%,J327*K327*L327*F!$B$90,IF(M327=91%,J327*K327*L327*F!$B$91,IF(M327=92%,J327*K327*L327*F!$B$92,IF(M327=93%,J327*K327*L327*F!$B$93,IF(M327=94%,J327*K327*L327*F!$B$94,IF(M327=95%,J327*K327*L327*F!$B$95,IF(M327=96%,J327*K327*L327*F!$B$96,IF(M327=97%,J327*K327*L327*F!$B$97,IF(M327=98%,J327*K327*L327*F!$B$98,IF(M327=99%,J327*K327*L327*F!$B$99,IF(M327&gt;99%,J327*K327*L327*F!$B$100,))))))))))))))))))))))))))))))))))))))))))))))))))))))))+IF(Q327&lt;30%,0,IF(Q327&lt;35%,N327*O327*P327*F!$B$33,IF(Q327&lt;40%,N327*O327*P327*F!$B$38,IF(Q327&lt;45%,N327*O327*P327*F!$B$43,IF(Q327&lt;50%,N327*O327*P327*F!$B$48,IF(Q327=50%,N327*O327*P327*F!$B$50,IF(Q327=51%,N327*O327*P327*F!$B$51,IF(Q327=52%,N327*O327*P327*F!$B$52,IF(Q327=53%,N327*O327*P327*F!$B$53,IF(Q327=54%,N327*O327*P327*F!$B$54,IF(Q327=55%,N327*O327*P327*F!$B$55,IF(Q327=56%,N327*O327*P327*F!$B$56,IF(Q327=57%,N327*O327*P327*F!$B$57,IF(Q327=58%,N327*O327*P327*F!$B$58,IF(Q327=59%,N327*O327*P327*F!$B$59,IF(Q327=60%,N327*O327*P327*F!$B$60,IF(Q327=61%,N327*O327*P327*F!$B$61,IF(Q327=62%,N327*O327*P327*F!$B$62,IF(Q327=63%,N327*O327*P327*F!$B$63,IF(Q327=64%,N327*O327*P327*F!$B$64,IF(Q327=65%,N327*O327*P327*F!$B$65,IF(Q327=66%,N327*O327*P327*F!$B$66,IF(Q327=67%,N327*O327*P327*F!$B$67,IF(Q327=68%,N327*O327*P327*F!$B$68,IF(Q327=69%,N327*O327*P327*F!$B$69,IF(Q327=70%,N327*O327*P327*F!$B$70,IF(Q327=71%,N327*O327*P327*F!$B$71,IF(Q327=72%,N327*O327*P327*F!$B$72,IF(Q327=73%,N327*O327*P327*F!$B$73,IF(Q327=74%,N327*O327*P327*F!$B$74,IF(Q327=75%,N327*O327*P327*F!$B$75,IF(Q327=76%,N327*O327*P327*F!$B$76,IF(Q327=77%,N327*O327*P327*F!$B$77,IF(Q327=78%,N327*O327*P327*F!$B$78,IF(Q327=79%,N327*O327*P327*F!$B$79,IF(Q327=80%,N327*O327*P327*F!$B$80,IF(Q327=81%,N327*O327*P327*F!$B$81,IF(Q327=82%,N327*O327*P327*F!$B$82,IF(Q327=83%,N327*O327*P327*F!$B$83,IF(Q327=84%,N327*O327*P327*F!$B$84,IF(Q327=85%,N327*O327*P327*F!$B$85,IF(Q327=86%,N327*O327*P327*F!$B$86,IF(Q327=87%,N327*O327*P327*F!$B$87,IF(Q327=88%,N327*O327*P327*F!$B$88,IF(Q327=89%,N327*O327*P327*F!$B$89,IF(Q327=90%,N327*O327*P327*F!$B$90,IF(Q327=91%,N327*O327*P327*F!$B$91,IF(Q327=92%,N327*O327*P327*F!$B$92,IF(Q327=93%,N327*O327*P327*F!$B$93,IF(Q327=94%,N327*O327*P327*F!$B$94,IF(Q327=95%,N327*O327*P327*F!$B$95,IF(Q327=96%,N327*O327*P327*F!$B$96,IF(Q327=97%,N327*O327*P327*F!$B$97,IF(Q327=98%,N327*O327*P327*F!$B$98,IF(Q327=99%,N327*O327*P327*F!$B$99,IF(Q327&gt;99%,N327*O327*P327*F!$B$100,))))))))))))))))))))))))))))))))))))))))))))))))))))))))+IF(U327&lt;30%,0,IF(U327&lt;35%,R327*S327*T327*F!$B$33,IF(U327&lt;40%,R327*S327*T327*F!$B$38,IF(U327&lt;45%,R327*S327*T327*F!$B$43,IF(U327&lt;50%,R327*S327*T327*F!$B$48,IF(U327=50%,R327*S327*T327*F!$B$50,IF(U327=51%,R327*S327*T327*F!$B$51,IF(U327=52%,R327*S327*T327*F!$B$52,IF(U327=53%,R327*S327*T327*F!$B$53,IF(U327=54%,R327*S327*T327*F!$B$54,IF(U327=55%,R327*S327*T327*F!$B$55,IF(U327=56%,R327*S327*T327*F!$B$56,IF(U327=57%,R327*S327*T327*F!$B$57,IF(U327=58%,R327*S327*T327*F!$B$58,IF(U327=59%,R327*S327*T327*F!$B$59,IF(U327=60%,R327*S327*T327*F!$B$60,IF(U327=61%,R327*S327*T327*F!$B$61,IF(U327=62%,R327*S327*T327*F!$B$62,IF(U327=63%,R327*S327*T327*F!$B$63,IF(U327=64%,R327*S327*T327*F!$B$64,IF(U327=65%,R327*S327*T327*F!$B$65,IF(U327=66%,R327*S327*T327*F!$B$66,IF(U327=67%,R327*S327*T327*F!$B$67,IF(U327=68%,R327*S327*T327*F!$B$68,IF(U327=69%,R327*S327*T327*F!$B$69,IF(U327=70%,R327*S327*T327*F!$B$70,IF(U327=71%,R327*S327*T327*F!$B$71,IF(U327=72%,R327*S327*T327*F!$B$72,IF(U327=73%,R327*S327*T327*F!$B$73,IF(U327=74%,R327*S327*T327*F!$B$74,IF(U327=75%,R327*S327*T327*F!$B$75,IF(U327=76%,R327*S327*T327*F!$B$76,IF(U327=77%,R327*S327*T327*F!$B$77,IF(U327=78%,R327*S327*T327*F!$B$78,IF(U327=79%,R327*S327*T327*F!$B$79,IF(U327=80%,R327*S327*T327*F!$B$80,IF(U327=81%,R327*S327*T327*F!$B$81,IF(U327=82%,R327*S327*T327*F!$B$82,IF(U327=83%,R327*S327*T327*F!$B$83,IF(U327=84%,R327*S327*T327*F!$B$84,IF(U327=85%,R327*S327*T327*F!$B$85,IF(U327=86%,R327*S327*T327*F!$B$86,IF(U327=87%,R327*S327*T327*F!$B$87,IF(U327=88%,R327*S327*T327*F!$B$88,IF(U327=89%,R327*S327*T327*F!$B$89,IF(U327=90%,R327*S327*T327*F!$B$90,IF(U327=91%,R327*S327*T327*F!$B$91,IF(U327=92%,R327*S327*T327*F!$B$92,IF(U327=93%,R327*S327*T327*F!$B$93,IF(U327=94%,R327*S327*T327*F!$B$94,IF(U327=95%,R327*S327*T327*F!$B$95,IF(U327=96%,R327*S327*T327*F!$B$96,IF(U327=97%,R327*S327*T327*F!$B$97,IF(U327=98%,R327*S327*T327*F!$B$98,IF(U327=99%,R327*S327*T327*F!$B$99,IF(U327&gt;99%,R327*S327*T327*F!$B$100)))))))))))))))))))))))))))))))))))))))))))))))))))))))))*IF(ISNUMBER(E327),E327,1)*IF(ISNUMBER(D327),D327,1)</f>
        <v>0</v>
      </c>
      <c r="AA327" s="127">
        <f>G327*H327+K327*L327+O327*P327+S327*T327</f>
        <v>0</v>
      </c>
      <c r="AB327" s="46">
        <f>(H327*(IF(I327&lt;45%,0.5,IF(I327&lt;55%,0.8,IF(I327&lt;65%,0.9,IF(I327&lt;75%,1,IF(I327&lt;85%,1.1,1.2))))))+L327*(IF(M327&lt;45%,0.5,IF(M327&lt;55%,0.8,IF(M327&lt;65%,0.9,IF(M327&lt;75%,1,IF(M327&lt;85%,1.1,1.2))))))+P327*(IF(Q327&lt;45%,0.5,IF(Q327&lt;55%,0.8,IF(Q327&lt;65%,0.9,IF(Q327&lt;75%,1,IF(Q327&lt;85%,1.1,1.2))))))+T327*(IF(U327&lt;45%,0.5,IF(U327&lt;55%,0.8,IF(U327&lt;65%,0.9,IF(U327&lt;75%,1,IF(U327&lt;85%,1.1,1.2)))))))*IF(D327&gt;=0.8,6,IF(D327&lt;=0.4,1.5,3))</f>
        <v>0</v>
      </c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</row>
    <row r="328" spans="1:62" x14ac:dyDescent="0.25">
      <c r="A328" s="1129"/>
      <c r="B328" s="156" t="str">
        <f t="shared" ref="B328:E328" si="740">IF(B266="","",B266)</f>
        <v/>
      </c>
      <c r="C328" s="157" t="str">
        <f t="shared" si="740"/>
        <v/>
      </c>
      <c r="D328" s="63">
        <f t="shared" si="735"/>
        <v>0</v>
      </c>
      <c r="E328" s="78" t="str">
        <f t="shared" si="740"/>
        <v/>
      </c>
      <c r="F328" s="79"/>
      <c r="G328" s="94"/>
      <c r="H328" s="94"/>
      <c r="I328" s="70">
        <f t="shared" si="730"/>
        <v>0</v>
      </c>
      <c r="J328" s="79"/>
      <c r="K328" s="94"/>
      <c r="L328" s="94"/>
      <c r="M328" s="71">
        <f t="shared" si="731"/>
        <v>0</v>
      </c>
      <c r="N328" s="79"/>
      <c r="O328" s="94"/>
      <c r="P328" s="94"/>
      <c r="Q328" s="70">
        <f t="shared" si="732"/>
        <v>0</v>
      </c>
      <c r="R328" s="79"/>
      <c r="S328" s="94"/>
      <c r="T328" s="94"/>
      <c r="U328" s="71">
        <f t="shared" si="733"/>
        <v>0</v>
      </c>
      <c r="V328" s="125">
        <f t="shared" si="736"/>
        <v>0</v>
      </c>
      <c r="W328" s="43">
        <f t="shared" si="739"/>
        <v>0</v>
      </c>
      <c r="X328" s="36">
        <f>ROUND(IFERROR((W328/(Y328*IF(ISNUMBER(E328),E328,1))),0),2)</f>
        <v>0</v>
      </c>
      <c r="Y328" s="90" t="str">
        <f t="shared" si="707"/>
        <v/>
      </c>
      <c r="Z328" s="33">
        <f>(IF(I328&lt;30%,0,IF(I328&lt;35%,F328*G328*H328*F!$B$33,IF(I328&lt;40%,F328*G328*H328*F!$B$38,IF(I328&lt;45%,F328*G328*H328*F!$B$43,IF(I328&lt;50%,F328*G328*H328*F!$B$48,IF(I328=50%,F328*G328*H328*F!$B$50,IF(I328=51%,F328*G328*H328*F!$B$51,IF(I328=52%,F328*G328*H328*F!$B$52,IF(I328=53%,F328*G328*H328*F!$B$53,IF(I328=54%,F328*G328*H328*F!$B$54,IF(I328=55%,F328*G328*H328*F!$B$55,IF(I328=56%,F328*G328*H328*F!$B$56,IF(I328=57%,F328*G328*H328*F!$B$57,IF(I328=58%,F328*G328*H328*F!$B$58,IF(I328=59%,F328*G328*H328*F!$B$59,IF(I328=60%,F328*G328*H328*F!$B$60,IF(I328=61%,F328*G328*H328*F!$B$61,IF(I328=62%,F328*G328*H328*F!$B$62,IF(I328=63%,F328*G328*H328*F!$B$63,IF(I328=64%,F328*G328*H328*F!$B$64,IF(I328=65%,F328*G328*H328*F!$B$65,IF(I328=66%,F328*G328*H328*F!$B$66,IF(I328=67%,F328*G328*H328*F!$B$67,IF(I328=68%,F328*G328*H328*F!$B$68,IF(I328=69%,F328*G328*H328*F!$B$69,IF(I328=70%,F328*G328*H328*F!$B$70,IF(I328=71%,F328*G328*H328*F!$B$71,IF(I328=72%,F328*G328*H328*F!$B$72,IF(I328=73%,F328*G328*H328*F!$B$73,IF(I328=74%,F328*G328*H328*F!$B$74,IF(I328=75%,F328*G328*H328*F!$B$75,IF(I328=76%,F328*G328*H328*F!$B$76,IF(I328=77%,F328*G328*H328*F!$B$77,IF(I328=78%,F328*G328*H328*F!$B$78,IF(I328=79%,F328*G328*H328*F!$B$79,IF(I328=80%,F328*G328*H328*F!$B$80,IF(I328=81%,F328*G328*H328*F!$B$81,IF(I328=82%,F328*G328*H328*F!$B$82,IF(I328=83%,F328*G328*H328*F!$B$83,IF(I328=84%,F328*G328*H328*F!$B$84,IF(I328=85%,F328*G328*H328*F!$B$85,IF(I328=86%,F328*G328*H328*F!$B$86,IF(I328=87%,F328*G328*H328*F!$B$87,IF(I328=88%,F328*G328*H328*F!$B$88,IF(I328=89%,F328*G328*H328*F!$B$89,IF(I328=90%,F328*G328*H328*F!$B$90,IF(I328=91%,F328*G328*H328*F!$B$91,IF(I328=92%,F328*G328*H328*F!$B$92,IF(I328=93%,F328*G328*H328*F!$B$93,IF(I328=94%,F328*G328*H328*F!$B$94,IF(I328=95%,F328*G328*H328*F!$B$95,IF(I328=96%,F328*G328*H328*F!$B$96,IF(I328=97%,F328*G328*H328*F!$B$97,IF(I328=98%,F328*G328*H328*F!$B$98,IF(I328=99%,F328*G328*H328*F!$B$99,IF(I328&gt;99%,F328*G328*H328*F!$B$100,))))))))))))))))))))))))))))))))))))))))))))))))))))))))+IF(M328&lt;30%,0,IF(M328&lt;35%,J328*K328*L328*F!$B$33,IF(M328&lt;40%,J328*K328*L328*F!$B$38,IF(M328&lt;45%,J328*K328*L328*F!$B$43,IF(M328&lt;50%,J328*K328*L328*F!$B$48,IF(M328=50%,J328*K328*L328*F!$B$50,IF(M328=51%,J328*K328*L328*F!$B$51,IF(M328=52%,J328*K328*L328*F!$B$52,IF(M328=53%,J328*K328*L328*F!$B$53,IF(M328=54%,J328*K328*L328*F!$B$54,IF(M328=55%,J328*K328*L328*F!$B$55,IF(M328=56%,J328*K328*L328*F!$B$56,IF(M328=57%,J328*K328*L328*F!$B$57,IF(M328=58%,J328*K328*L328*F!$B$58,IF(M328=59%,J328*K328*L328*F!$B$59,IF(M328=60%,J328*K328*L328*F!$B$60,IF(M328=61%,J328*K328*L328*F!$B$61,IF(M328=62%,J328*K328*L328*F!$B$62,IF(M328=63%,J328*K328*L328*F!$B$63,IF(M328=64%,J328*K328*L328*F!$B$64,IF(M328=65%,J328*K328*L328*F!$B$65,IF(M328=66%,J328*K328*L328*F!$B$66,IF(M328=67%,J328*K328*L328*F!$B$67,IF(M328=68%,J328*K328*L328*F!$B$68,IF(M328=69%,J328*K328*L328*F!$B$69,IF(M328=70%,J328*K328*L328*F!$B$70,IF(M328=71%,J328*K328*L328*F!$B$71,IF(M328=72%,J328*K328*L328*F!$B$72,IF(M328=73%,J328*K328*L328*F!$B$73,IF(M328=74%,J328*K328*L328*F!$B$74,IF(M328=75%,J328*K328*L328*F!$B$75,IF(M328=76%,J328*K328*L328*F!$B$76,IF(M328=77%,J328*K328*L328*F!$B$77,IF(M328=78%,J328*K328*L328*F!$B$78,IF(M328=79%,J328*K328*L328*F!$B$79,IF(M328=80%,J328*K328*L328*F!$B$80,IF(M328=81%,J328*K328*L328*F!$B$81,IF(M328=82%,J328*K328*L328*F!$B$82,IF(M328=83%,J328*K328*L328*F!$B$83,IF(M328=84%,J328*K328*L328*F!$B$84,IF(M328=85%,J328*K328*L328*F!$B$85,IF(M328=86%,J328*K328*L328*F!$B$86,IF(M328=87%,J328*K328*L328*F!$B$87,IF(M328=88%,J328*K328*L328*F!$B$88,IF(M328=89%,J328*K328*L328*F!$B$89,IF(M328=90%,J328*K328*L328*F!$B$90,IF(M328=91%,J328*K328*L328*F!$B$91,IF(M328=92%,J328*K328*L328*F!$B$92,IF(M328=93%,J328*K328*L328*F!$B$93,IF(M328=94%,J328*K328*L328*F!$B$94,IF(M328=95%,J328*K328*L328*F!$B$95,IF(M328=96%,J328*K328*L328*F!$B$96,IF(M328=97%,J328*K328*L328*F!$B$97,IF(M328=98%,J328*K328*L328*F!$B$98,IF(M328=99%,J328*K328*L328*F!$B$99,IF(M328&gt;99%,J328*K328*L328*F!$B$100,))))))))))))))))))))))))))))))))))))))))))))))))))))))))+IF(Q328&lt;30%,0,IF(Q328&lt;35%,N328*O328*P328*F!$B$33,IF(Q328&lt;40%,N328*O328*P328*F!$B$38,IF(Q328&lt;45%,N328*O328*P328*F!$B$43,IF(Q328&lt;50%,N328*O328*P328*F!$B$48,IF(Q328=50%,N328*O328*P328*F!$B$50,IF(Q328=51%,N328*O328*P328*F!$B$51,IF(Q328=52%,N328*O328*P328*F!$B$52,IF(Q328=53%,N328*O328*P328*F!$B$53,IF(Q328=54%,N328*O328*P328*F!$B$54,IF(Q328=55%,N328*O328*P328*F!$B$55,IF(Q328=56%,N328*O328*P328*F!$B$56,IF(Q328=57%,N328*O328*P328*F!$B$57,IF(Q328=58%,N328*O328*P328*F!$B$58,IF(Q328=59%,N328*O328*P328*F!$B$59,IF(Q328=60%,N328*O328*P328*F!$B$60,IF(Q328=61%,N328*O328*P328*F!$B$61,IF(Q328=62%,N328*O328*P328*F!$B$62,IF(Q328=63%,N328*O328*P328*F!$B$63,IF(Q328=64%,N328*O328*P328*F!$B$64,IF(Q328=65%,N328*O328*P328*F!$B$65,IF(Q328=66%,N328*O328*P328*F!$B$66,IF(Q328=67%,N328*O328*P328*F!$B$67,IF(Q328=68%,N328*O328*P328*F!$B$68,IF(Q328=69%,N328*O328*P328*F!$B$69,IF(Q328=70%,N328*O328*P328*F!$B$70,IF(Q328=71%,N328*O328*P328*F!$B$71,IF(Q328=72%,N328*O328*P328*F!$B$72,IF(Q328=73%,N328*O328*P328*F!$B$73,IF(Q328=74%,N328*O328*P328*F!$B$74,IF(Q328=75%,N328*O328*P328*F!$B$75,IF(Q328=76%,N328*O328*P328*F!$B$76,IF(Q328=77%,N328*O328*P328*F!$B$77,IF(Q328=78%,N328*O328*P328*F!$B$78,IF(Q328=79%,N328*O328*P328*F!$B$79,IF(Q328=80%,N328*O328*P328*F!$B$80,IF(Q328=81%,N328*O328*P328*F!$B$81,IF(Q328=82%,N328*O328*P328*F!$B$82,IF(Q328=83%,N328*O328*P328*F!$B$83,IF(Q328=84%,N328*O328*P328*F!$B$84,IF(Q328=85%,N328*O328*P328*F!$B$85,IF(Q328=86%,N328*O328*P328*F!$B$86,IF(Q328=87%,N328*O328*P328*F!$B$87,IF(Q328=88%,N328*O328*P328*F!$B$88,IF(Q328=89%,N328*O328*P328*F!$B$89,IF(Q328=90%,N328*O328*P328*F!$B$90,IF(Q328=91%,N328*O328*P328*F!$B$91,IF(Q328=92%,N328*O328*P328*F!$B$92,IF(Q328=93%,N328*O328*P328*F!$B$93,IF(Q328=94%,N328*O328*P328*F!$B$94,IF(Q328=95%,N328*O328*P328*F!$B$95,IF(Q328=96%,N328*O328*P328*F!$B$96,IF(Q328=97%,N328*O328*P328*F!$B$97,IF(Q328=98%,N328*O328*P328*F!$B$98,IF(Q328=99%,N328*O328*P328*F!$B$99,IF(Q328&gt;99%,N328*O328*P328*F!$B$100,))))))))))))))))))))))))))))))))))))))))))))))))))))))))+IF(U328&lt;30%,0,IF(U328&lt;35%,R328*S328*T328*F!$B$33,IF(U328&lt;40%,R328*S328*T328*F!$B$38,IF(U328&lt;45%,R328*S328*T328*F!$B$43,IF(U328&lt;50%,R328*S328*T328*F!$B$48,IF(U328=50%,R328*S328*T328*F!$B$50,IF(U328=51%,R328*S328*T328*F!$B$51,IF(U328=52%,R328*S328*T328*F!$B$52,IF(U328=53%,R328*S328*T328*F!$B$53,IF(U328=54%,R328*S328*T328*F!$B$54,IF(U328=55%,R328*S328*T328*F!$B$55,IF(U328=56%,R328*S328*T328*F!$B$56,IF(U328=57%,R328*S328*T328*F!$B$57,IF(U328=58%,R328*S328*T328*F!$B$58,IF(U328=59%,R328*S328*T328*F!$B$59,IF(U328=60%,R328*S328*T328*F!$B$60,IF(U328=61%,R328*S328*T328*F!$B$61,IF(U328=62%,R328*S328*T328*F!$B$62,IF(U328=63%,R328*S328*T328*F!$B$63,IF(U328=64%,R328*S328*T328*F!$B$64,IF(U328=65%,R328*S328*T328*F!$B$65,IF(U328=66%,R328*S328*T328*F!$B$66,IF(U328=67%,R328*S328*T328*F!$B$67,IF(U328=68%,R328*S328*T328*F!$B$68,IF(U328=69%,R328*S328*T328*F!$B$69,IF(U328=70%,R328*S328*T328*F!$B$70,IF(U328=71%,R328*S328*T328*F!$B$71,IF(U328=72%,R328*S328*T328*F!$B$72,IF(U328=73%,R328*S328*T328*F!$B$73,IF(U328=74%,R328*S328*T328*F!$B$74,IF(U328=75%,R328*S328*T328*F!$B$75,IF(U328=76%,R328*S328*T328*F!$B$76,IF(U328=77%,R328*S328*T328*F!$B$77,IF(U328=78%,R328*S328*T328*F!$B$78,IF(U328=79%,R328*S328*T328*F!$B$79,IF(U328=80%,R328*S328*T328*F!$B$80,IF(U328=81%,R328*S328*T328*F!$B$81,IF(U328=82%,R328*S328*T328*F!$B$82,IF(U328=83%,R328*S328*T328*F!$B$83,IF(U328=84%,R328*S328*T328*F!$B$84,IF(U328=85%,R328*S328*T328*F!$B$85,IF(U328=86%,R328*S328*T328*F!$B$86,IF(U328=87%,R328*S328*T328*F!$B$87,IF(U328=88%,R328*S328*T328*F!$B$88,IF(U328=89%,R328*S328*T328*F!$B$89,IF(U328=90%,R328*S328*T328*F!$B$90,IF(U328=91%,R328*S328*T328*F!$B$91,IF(U328=92%,R328*S328*T328*F!$B$92,IF(U328=93%,R328*S328*T328*F!$B$93,IF(U328=94%,R328*S328*T328*F!$B$94,IF(U328=95%,R328*S328*T328*F!$B$95,IF(U328=96%,R328*S328*T328*F!$B$96,IF(U328=97%,R328*S328*T328*F!$B$97,IF(U328=98%,R328*S328*T328*F!$B$98,IF(U328=99%,R328*S328*T328*F!$B$99,IF(U328&gt;99%,R328*S328*T328*F!$B$100)))))))))))))))))))))))))))))))))))))))))))))))))))))))))*IF(ISNUMBER(E328),E328,1)*IF(ISNUMBER(D328),D328,1)</f>
        <v>0</v>
      </c>
      <c r="AA328" s="33">
        <f>G328*H328+K328*L328+O328*P328+S328*T328</f>
        <v>0</v>
      </c>
      <c r="AB328" s="35">
        <f>(H328*(IF(I328&lt;45%,0.5,IF(I328&lt;55%,0.8,IF(I328&lt;65%,0.9,IF(I328&lt;75%,1,IF(I328&lt;85%,1.1,1.2))))))+L328*(IF(M328&lt;45%,0.5,IF(M328&lt;55%,0.8,IF(M328&lt;65%,0.9,IF(M328&lt;75%,1,IF(M328&lt;85%,1.1,1.2))))))+P328*(IF(Q328&lt;45%,0.5,IF(Q328&lt;55%,0.8,IF(Q328&lt;65%,0.9,IF(Q328&lt;75%,1,IF(Q328&lt;85%,1.1,1.2))))))+T328*(IF(U328&lt;45%,0.5,IF(U328&lt;55%,0.8,IF(U328&lt;65%,0.9,IF(U328&lt;75%,1,IF(U328&lt;85%,1.1,1.2)))))))*IF(D328&gt;=0.8,6,IF(D328&lt;=0.4,1.5,3))</f>
        <v>0</v>
      </c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</row>
    <row r="329" spans="1:62" x14ac:dyDescent="0.25">
      <c r="A329" s="1129"/>
      <c r="B329" s="156" t="str">
        <f t="shared" ref="B329:E329" si="741">IF(B267="","",B267)</f>
        <v/>
      </c>
      <c r="C329" s="158" t="str">
        <f t="shared" si="741"/>
        <v/>
      </c>
      <c r="D329" s="63">
        <f t="shared" si="735"/>
        <v>0</v>
      </c>
      <c r="E329" s="83" t="str">
        <f t="shared" si="741"/>
        <v/>
      </c>
      <c r="F329" s="81"/>
      <c r="G329" s="96"/>
      <c r="H329" s="96"/>
      <c r="I329" s="82">
        <f t="shared" si="730"/>
        <v>0</v>
      </c>
      <c r="J329" s="81"/>
      <c r="K329" s="96"/>
      <c r="L329" s="96"/>
      <c r="M329" s="104">
        <f t="shared" si="731"/>
        <v>0</v>
      </c>
      <c r="N329" s="81"/>
      <c r="O329" s="96"/>
      <c r="P329" s="96"/>
      <c r="Q329" s="82">
        <f t="shared" si="732"/>
        <v>0</v>
      </c>
      <c r="R329" s="81"/>
      <c r="S329" s="96"/>
      <c r="T329" s="96"/>
      <c r="U329" s="104">
        <f t="shared" si="733"/>
        <v>0</v>
      </c>
      <c r="V329" s="128">
        <f t="shared" si="736"/>
        <v>0</v>
      </c>
      <c r="W329" s="44">
        <f t="shared" si="739"/>
        <v>0</v>
      </c>
      <c r="X329" s="45">
        <f t="shared" ref="X329" si="742">ROUND(IFERROR((W329/(Y329*IF(ISNUMBER(E329),E329,1))),0),2)</f>
        <v>0</v>
      </c>
      <c r="Y329" s="90" t="str">
        <f t="shared" si="707"/>
        <v/>
      </c>
      <c r="Z329" s="127">
        <f>(IF(I329&lt;30%,0,IF(I329&lt;35%,F329*G329*H329*F!$B$33,IF(I329&lt;40%,F329*G329*H329*F!$B$38,IF(I329&lt;45%,F329*G329*H329*F!$B$43,IF(I329&lt;50%,F329*G329*H329*F!$B$48,IF(I329=50%,F329*G329*H329*F!$B$50,IF(I329=51%,F329*G329*H329*F!$B$51,IF(I329=52%,F329*G329*H329*F!$B$52,IF(I329=53%,F329*G329*H329*F!$B$53,IF(I329=54%,F329*G329*H329*F!$B$54,IF(I329=55%,F329*G329*H329*F!$B$55,IF(I329=56%,F329*G329*H329*F!$B$56,IF(I329=57%,F329*G329*H329*F!$B$57,IF(I329=58%,F329*G329*H329*F!$B$58,IF(I329=59%,F329*G329*H329*F!$B$59,IF(I329=60%,F329*G329*H329*F!$B$60,IF(I329=61%,F329*G329*H329*F!$B$61,IF(I329=62%,F329*G329*H329*F!$B$62,IF(I329=63%,F329*G329*H329*F!$B$63,IF(I329=64%,F329*G329*H329*F!$B$64,IF(I329=65%,F329*G329*H329*F!$B$65,IF(I329=66%,F329*G329*H329*F!$B$66,IF(I329=67%,F329*G329*H329*F!$B$67,IF(I329=68%,F329*G329*H329*F!$B$68,IF(I329=69%,F329*G329*H329*F!$B$69,IF(I329=70%,F329*G329*H329*F!$B$70,IF(I329=71%,F329*G329*H329*F!$B$71,IF(I329=72%,F329*G329*H329*F!$B$72,IF(I329=73%,F329*G329*H329*F!$B$73,IF(I329=74%,F329*G329*H329*F!$B$74,IF(I329=75%,F329*G329*H329*F!$B$75,IF(I329=76%,F329*G329*H329*F!$B$76,IF(I329=77%,F329*G329*H329*F!$B$77,IF(I329=78%,F329*G329*H329*F!$B$78,IF(I329=79%,F329*G329*H329*F!$B$79,IF(I329=80%,F329*G329*H329*F!$B$80,IF(I329=81%,F329*G329*H329*F!$B$81,IF(I329=82%,F329*G329*H329*F!$B$82,IF(I329=83%,F329*G329*H329*F!$B$83,IF(I329=84%,F329*G329*H329*F!$B$84,IF(I329=85%,F329*G329*H329*F!$B$85,IF(I329=86%,F329*G329*H329*F!$B$86,IF(I329=87%,F329*G329*H329*F!$B$87,IF(I329=88%,F329*G329*H329*F!$B$88,IF(I329=89%,F329*G329*H329*F!$B$89,IF(I329=90%,F329*G329*H329*F!$B$90,IF(I329=91%,F329*G329*H329*F!$B$91,IF(I329=92%,F329*G329*H329*F!$B$92,IF(I329=93%,F329*G329*H329*F!$B$93,IF(I329=94%,F329*G329*H329*F!$B$94,IF(I329=95%,F329*G329*H329*F!$B$95,IF(I329=96%,F329*G329*H329*F!$B$96,IF(I329=97%,F329*G329*H329*F!$B$97,IF(I329=98%,F329*G329*H329*F!$B$98,IF(I329=99%,F329*G329*H329*F!$B$99,IF(I329&gt;99%,F329*G329*H329*F!$B$100,))))))))))))))))))))))))))))))))))))))))))))))))))))))))+IF(M329&lt;30%,0,IF(M329&lt;35%,J329*K329*L329*F!$B$33,IF(M329&lt;40%,J329*K329*L329*F!$B$38,IF(M329&lt;45%,J329*K329*L329*F!$B$43,IF(M329&lt;50%,J329*K329*L329*F!$B$48,IF(M329=50%,J329*K329*L329*F!$B$50,IF(M329=51%,J329*K329*L329*F!$B$51,IF(M329=52%,J329*K329*L329*F!$B$52,IF(M329=53%,J329*K329*L329*F!$B$53,IF(M329=54%,J329*K329*L329*F!$B$54,IF(M329=55%,J329*K329*L329*F!$B$55,IF(M329=56%,J329*K329*L329*F!$B$56,IF(M329=57%,J329*K329*L329*F!$B$57,IF(M329=58%,J329*K329*L329*F!$B$58,IF(M329=59%,J329*K329*L329*F!$B$59,IF(M329=60%,J329*K329*L329*F!$B$60,IF(M329=61%,J329*K329*L329*F!$B$61,IF(M329=62%,J329*K329*L329*F!$B$62,IF(M329=63%,J329*K329*L329*F!$B$63,IF(M329=64%,J329*K329*L329*F!$B$64,IF(M329=65%,J329*K329*L329*F!$B$65,IF(M329=66%,J329*K329*L329*F!$B$66,IF(M329=67%,J329*K329*L329*F!$B$67,IF(M329=68%,J329*K329*L329*F!$B$68,IF(M329=69%,J329*K329*L329*F!$B$69,IF(M329=70%,J329*K329*L329*F!$B$70,IF(M329=71%,J329*K329*L329*F!$B$71,IF(M329=72%,J329*K329*L329*F!$B$72,IF(M329=73%,J329*K329*L329*F!$B$73,IF(M329=74%,J329*K329*L329*F!$B$74,IF(M329=75%,J329*K329*L329*F!$B$75,IF(M329=76%,J329*K329*L329*F!$B$76,IF(M329=77%,J329*K329*L329*F!$B$77,IF(M329=78%,J329*K329*L329*F!$B$78,IF(M329=79%,J329*K329*L329*F!$B$79,IF(M329=80%,J329*K329*L329*F!$B$80,IF(M329=81%,J329*K329*L329*F!$B$81,IF(M329=82%,J329*K329*L329*F!$B$82,IF(M329=83%,J329*K329*L329*F!$B$83,IF(M329=84%,J329*K329*L329*F!$B$84,IF(M329=85%,J329*K329*L329*F!$B$85,IF(M329=86%,J329*K329*L329*F!$B$86,IF(M329=87%,J329*K329*L329*F!$B$87,IF(M329=88%,J329*K329*L329*F!$B$88,IF(M329=89%,J329*K329*L329*F!$B$89,IF(M329=90%,J329*K329*L329*F!$B$90,IF(M329=91%,J329*K329*L329*F!$B$91,IF(M329=92%,J329*K329*L329*F!$B$92,IF(M329=93%,J329*K329*L329*F!$B$93,IF(M329=94%,J329*K329*L329*F!$B$94,IF(M329=95%,J329*K329*L329*F!$B$95,IF(M329=96%,J329*K329*L329*F!$B$96,IF(M329=97%,J329*K329*L329*F!$B$97,IF(M329=98%,J329*K329*L329*F!$B$98,IF(M329=99%,J329*K329*L329*F!$B$99,IF(M329&gt;99%,J329*K329*L329*F!$B$100,))))))))))))))))))))))))))))))))))))))))))))))))))))))))+IF(Q329&lt;30%,0,IF(Q329&lt;35%,N329*O329*P329*F!$B$33,IF(Q329&lt;40%,N329*O329*P329*F!$B$38,IF(Q329&lt;45%,N329*O329*P329*F!$B$43,IF(Q329&lt;50%,N329*O329*P329*F!$B$48,IF(Q329=50%,N329*O329*P329*F!$B$50,IF(Q329=51%,N329*O329*P329*F!$B$51,IF(Q329=52%,N329*O329*P329*F!$B$52,IF(Q329=53%,N329*O329*P329*F!$B$53,IF(Q329=54%,N329*O329*P329*F!$B$54,IF(Q329=55%,N329*O329*P329*F!$B$55,IF(Q329=56%,N329*O329*P329*F!$B$56,IF(Q329=57%,N329*O329*P329*F!$B$57,IF(Q329=58%,N329*O329*P329*F!$B$58,IF(Q329=59%,N329*O329*P329*F!$B$59,IF(Q329=60%,N329*O329*P329*F!$B$60,IF(Q329=61%,N329*O329*P329*F!$B$61,IF(Q329=62%,N329*O329*P329*F!$B$62,IF(Q329=63%,N329*O329*P329*F!$B$63,IF(Q329=64%,N329*O329*P329*F!$B$64,IF(Q329=65%,N329*O329*P329*F!$B$65,IF(Q329=66%,N329*O329*P329*F!$B$66,IF(Q329=67%,N329*O329*P329*F!$B$67,IF(Q329=68%,N329*O329*P329*F!$B$68,IF(Q329=69%,N329*O329*P329*F!$B$69,IF(Q329=70%,N329*O329*P329*F!$B$70,IF(Q329=71%,N329*O329*P329*F!$B$71,IF(Q329=72%,N329*O329*P329*F!$B$72,IF(Q329=73%,N329*O329*P329*F!$B$73,IF(Q329=74%,N329*O329*P329*F!$B$74,IF(Q329=75%,N329*O329*P329*F!$B$75,IF(Q329=76%,N329*O329*P329*F!$B$76,IF(Q329=77%,N329*O329*P329*F!$B$77,IF(Q329=78%,N329*O329*P329*F!$B$78,IF(Q329=79%,N329*O329*P329*F!$B$79,IF(Q329=80%,N329*O329*P329*F!$B$80,IF(Q329=81%,N329*O329*P329*F!$B$81,IF(Q329=82%,N329*O329*P329*F!$B$82,IF(Q329=83%,N329*O329*P329*F!$B$83,IF(Q329=84%,N329*O329*P329*F!$B$84,IF(Q329=85%,N329*O329*P329*F!$B$85,IF(Q329=86%,N329*O329*P329*F!$B$86,IF(Q329=87%,N329*O329*P329*F!$B$87,IF(Q329=88%,N329*O329*P329*F!$B$88,IF(Q329=89%,N329*O329*P329*F!$B$89,IF(Q329=90%,N329*O329*P329*F!$B$90,IF(Q329=91%,N329*O329*P329*F!$B$91,IF(Q329=92%,N329*O329*P329*F!$B$92,IF(Q329=93%,N329*O329*P329*F!$B$93,IF(Q329=94%,N329*O329*P329*F!$B$94,IF(Q329=95%,N329*O329*P329*F!$B$95,IF(Q329=96%,N329*O329*P329*F!$B$96,IF(Q329=97%,N329*O329*P329*F!$B$97,IF(Q329=98%,N329*O329*P329*F!$B$98,IF(Q329=99%,N329*O329*P329*F!$B$99,IF(Q329&gt;99%,N329*O329*P329*F!$B$100,))))))))))))))))))))))))))))))))))))))))))))))))))))))))+IF(U329&lt;30%,0,IF(U329&lt;35%,R329*S329*T329*F!$B$33,IF(U329&lt;40%,R329*S329*T329*F!$B$38,IF(U329&lt;45%,R329*S329*T329*F!$B$43,IF(U329&lt;50%,R329*S329*T329*F!$B$48,IF(U329=50%,R329*S329*T329*F!$B$50,IF(U329=51%,R329*S329*T329*F!$B$51,IF(U329=52%,R329*S329*T329*F!$B$52,IF(U329=53%,R329*S329*T329*F!$B$53,IF(U329=54%,R329*S329*T329*F!$B$54,IF(U329=55%,R329*S329*T329*F!$B$55,IF(U329=56%,R329*S329*T329*F!$B$56,IF(U329=57%,R329*S329*T329*F!$B$57,IF(U329=58%,R329*S329*T329*F!$B$58,IF(U329=59%,R329*S329*T329*F!$B$59,IF(U329=60%,R329*S329*T329*F!$B$60,IF(U329=61%,R329*S329*T329*F!$B$61,IF(U329=62%,R329*S329*T329*F!$B$62,IF(U329=63%,R329*S329*T329*F!$B$63,IF(U329=64%,R329*S329*T329*F!$B$64,IF(U329=65%,R329*S329*T329*F!$B$65,IF(U329=66%,R329*S329*T329*F!$B$66,IF(U329=67%,R329*S329*T329*F!$B$67,IF(U329=68%,R329*S329*T329*F!$B$68,IF(U329=69%,R329*S329*T329*F!$B$69,IF(U329=70%,R329*S329*T329*F!$B$70,IF(U329=71%,R329*S329*T329*F!$B$71,IF(U329=72%,R329*S329*T329*F!$B$72,IF(U329=73%,R329*S329*T329*F!$B$73,IF(U329=74%,R329*S329*T329*F!$B$74,IF(U329=75%,R329*S329*T329*F!$B$75,IF(U329=76%,R329*S329*T329*F!$B$76,IF(U329=77%,R329*S329*T329*F!$B$77,IF(U329=78%,R329*S329*T329*F!$B$78,IF(U329=79%,R329*S329*T329*F!$B$79,IF(U329=80%,R329*S329*T329*F!$B$80,IF(U329=81%,R329*S329*T329*F!$B$81,IF(U329=82%,R329*S329*T329*F!$B$82,IF(U329=83%,R329*S329*T329*F!$B$83,IF(U329=84%,R329*S329*T329*F!$B$84,IF(U329=85%,R329*S329*T329*F!$B$85,IF(U329=86%,R329*S329*T329*F!$B$86,IF(U329=87%,R329*S329*T329*F!$B$87,IF(U329=88%,R329*S329*T329*F!$B$88,IF(U329=89%,R329*S329*T329*F!$B$89,IF(U329=90%,R329*S329*T329*F!$B$90,IF(U329=91%,R329*S329*T329*F!$B$91,IF(U329=92%,R329*S329*T329*F!$B$92,IF(U329=93%,R329*S329*T329*F!$B$93,IF(U329=94%,R329*S329*T329*F!$B$94,IF(U329=95%,R329*S329*T329*F!$B$95,IF(U329=96%,R329*S329*T329*F!$B$96,IF(U329=97%,R329*S329*T329*F!$B$97,IF(U329=98%,R329*S329*T329*F!$B$98,IF(U329=99%,R329*S329*T329*F!$B$99,IF(U329&gt;99%,R329*S329*T329*F!$B$100)))))))))))))))))))))))))))))))))))))))))))))))))))))))))*IF(ISNUMBER(E329),E329,1)*IF(ISNUMBER(D329),D329,1)</f>
        <v>0</v>
      </c>
      <c r="AA329" s="127">
        <f>G329*H329+K329*L329+O329*P329+S329*T329</f>
        <v>0</v>
      </c>
      <c r="AB329" s="46">
        <f>(H329*(IF(I329&lt;45%,0.5,IF(I329&lt;55%,0.8,IF(I329&lt;65%,0.9,IF(I329&lt;75%,1,IF(I329&lt;85%,1.1,1.2))))))+L329*(IF(M329&lt;45%,0.5,IF(M329&lt;55%,0.8,IF(M329&lt;65%,0.9,IF(M329&lt;75%,1,IF(M329&lt;85%,1.1,1.2))))))+P329*(IF(Q329&lt;45%,0.5,IF(Q329&lt;55%,0.8,IF(Q329&lt;65%,0.9,IF(Q329&lt;75%,1,IF(Q329&lt;85%,1.1,1.2))))))+T329*(IF(U329&lt;45%,0.5,IF(U329&lt;55%,0.8,IF(U329&lt;65%,0.9,IF(U329&lt;75%,1,IF(U329&lt;85%,1.1,1.2)))))))*IF(D329&gt;=0.8,6,IF(D329&lt;=0.4,1.5,3))</f>
        <v>0</v>
      </c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</row>
    <row r="330" spans="1:62" x14ac:dyDescent="0.25">
      <c r="A330" s="1129"/>
      <c r="B330" s="156"/>
      <c r="C330" s="158"/>
      <c r="D330" s="134">
        <f>ROUND(IFERROR((D325*(G325*H325+K325*L325+O325*P325+S325*T325)+D326*(G326*H326+K326*L326+O326*P326+S326*T326)+D327*(G327*H327+K327*L327+O327*P327+S327*T327)+D328*(G328*H328+K328*L328+O328*P328+S328*T328)+D329*(G329*H329+K329*L329+O329*P329+S329*T329))/((G325*H325+K325*L325+O325*P325+S325*T325)+(G326*H326+K326*L326+O326*P326+S326*T326)+(G327*H327+K327*L327+O327*P327+S327*T327)+(G328*H328+K328*L328+O328*P328+S328*T328)+(G329*H329+K329*L329+O329*P329+S329*T329)),0),3)</f>
        <v>0</v>
      </c>
      <c r="E330" s="83"/>
      <c r="F330" s="79"/>
      <c r="G330" s="94"/>
      <c r="H330" s="94"/>
      <c r="I330" s="70"/>
      <c r="J330" s="79"/>
      <c r="K330" s="94"/>
      <c r="L330" s="94"/>
      <c r="M330" s="71"/>
      <c r="N330" s="79"/>
      <c r="O330" s="94"/>
      <c r="P330" s="94"/>
      <c r="Q330" s="70"/>
      <c r="R330" s="79"/>
      <c r="S330" s="94"/>
      <c r="T330" s="94"/>
      <c r="U330" s="71"/>
      <c r="V330" s="122">
        <f>SUM(V325:V329)</f>
        <v>0</v>
      </c>
      <c r="W330" s="117">
        <f>IFERROR(V330/AA330,0)</f>
        <v>0</v>
      </c>
      <c r="X330" s="118">
        <f>ROUND(IFERROR((D325*(I325*G325*H325+M325*K325*L325+Q325*O325*P325+U325*S325*T325)+D326*(I326*G326*H326+M326*K326*L326+Q326*O326*P326+U326*S326*T326)+D327*(I327*G327*H327+M327*K327*L327+Q327*O327*P327+U327*S327*T327)+D328*(I328*G328*H328+M328*K328*L328+Q328*O328*P328+U328*S328*T328)+D329*(I329*G329*H329+M329*K329*L329+Q329*O329*P329+U329*S329*T329))/(D325*(G325*H325+K325*L325+O325*P325+S325*T325)+D326*(G326*H326+K326*L326+O326*P326+S326*T326)+D327*(G327*H327+K327*L327+O327*P327+S327*T327)+D328*(G328*H328+K328*L328+O328*P328+S328*T328)+D329*(G329*H329+K329*L329+O329*P329+S329*T329)),0),2)</f>
        <v>0</v>
      </c>
      <c r="Y330" s="117"/>
      <c r="Z330" s="117">
        <f>SUM(Z325:Z329)</f>
        <v>0</v>
      </c>
      <c r="AA330" s="117">
        <f>SUM(AA325:AA329)</f>
        <v>0</v>
      </c>
      <c r="AB330" s="119">
        <f>IF(SUM(AB325:AB329)=0,TIME(,0,),TIME(,SUM(AB325:AB329)+30,))</f>
        <v>0</v>
      </c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</row>
    <row r="331" spans="1:62" x14ac:dyDescent="0.25">
      <c r="A331" s="1129"/>
      <c r="B331" s="156" t="str">
        <f t="shared" ref="B331:E331" si="743">IF(B269="","",B269)</f>
        <v/>
      </c>
      <c r="C331" s="158" t="str">
        <f t="shared" si="743"/>
        <v/>
      </c>
      <c r="D331" s="63">
        <f>D269</f>
        <v>0</v>
      </c>
      <c r="E331" s="83" t="str">
        <f t="shared" si="743"/>
        <v/>
      </c>
      <c r="F331" s="81"/>
      <c r="G331" s="96"/>
      <c r="H331" s="96"/>
      <c r="I331" s="82">
        <f t="shared" ref="I331:I335" si="744">IFERROR(ROUND(F331/$Y331,2),)</f>
        <v>0</v>
      </c>
      <c r="J331" s="81"/>
      <c r="K331" s="96"/>
      <c r="L331" s="96"/>
      <c r="M331" s="104">
        <f t="shared" ref="M331:M335" si="745">IFERROR(ROUND(J331/$Y331,2),)</f>
        <v>0</v>
      </c>
      <c r="N331" s="81"/>
      <c r="O331" s="96"/>
      <c r="P331" s="96"/>
      <c r="Q331" s="82">
        <f t="shared" ref="Q331:Q335" si="746">IFERROR(ROUND(N331/$Y331,2),)</f>
        <v>0</v>
      </c>
      <c r="R331" s="81"/>
      <c r="S331" s="96"/>
      <c r="T331" s="96"/>
      <c r="U331" s="104">
        <f t="shared" ref="U331:U335" si="747">IFERROR(ROUND(R331/$Y331,2),)</f>
        <v>0</v>
      </c>
      <c r="V331" s="128">
        <f>(IF(ISNUMBER(F331),F331,1)*G331*H331+IF(ISNUMBER(J331),J331,1)*K331*L331+IF(ISNUMBER(N331),N331,1)*O331*P331+IF(ISNUMBER(R331),R331,1)*S331*T331)*IF(ISNUMBER(E331),E331,1)</f>
        <v>0</v>
      </c>
      <c r="W331" s="44">
        <f>IFERROR((IF(ISNUMBER(F331),F331,1)*G331*H331+IF(ISNUMBER(J331),J331,1)*K331*L331+IF(ISNUMBER(N331),N331,1)*O331*P331+IF(ISNUMBER(R331),R331,1)*S331*T331)*IF(ISNUMBER(E331),E331,1)/(G331*H331+K331*L331+O331*P331+S331*T331),0)</f>
        <v>0</v>
      </c>
      <c r="X331" s="45">
        <f>ROUND(IFERROR((W331/(Y331*IF(ISNUMBER(E331),E331,1))),0),2)</f>
        <v>0</v>
      </c>
      <c r="Y331" s="90" t="str">
        <f t="shared" si="707"/>
        <v/>
      </c>
      <c r="Z331" s="127">
        <f>(IF(I331&lt;30%,0,IF(I331&lt;35%,F331*G331*H331*F!$B$33,IF(I331&lt;40%,F331*G331*H331*F!$B$38,IF(I331&lt;45%,F331*G331*H331*F!$B$43,IF(I331&lt;50%,F331*G331*H331*F!$B$48,IF(I331=50%,F331*G331*H331*F!$B$50,IF(I331=51%,F331*G331*H331*F!$B$51,IF(I331=52%,F331*G331*H331*F!$B$52,IF(I331=53%,F331*G331*H331*F!$B$53,IF(I331=54%,F331*G331*H331*F!$B$54,IF(I331=55%,F331*G331*H331*F!$B$55,IF(I331=56%,F331*G331*H331*F!$B$56,IF(I331=57%,F331*G331*H331*F!$B$57,IF(I331=58%,F331*G331*H331*F!$B$58,IF(I331=59%,F331*G331*H331*F!$B$59,IF(I331=60%,F331*G331*H331*F!$B$60,IF(I331=61%,F331*G331*H331*F!$B$61,IF(I331=62%,F331*G331*H331*F!$B$62,IF(I331=63%,F331*G331*H331*F!$B$63,IF(I331=64%,F331*G331*H331*F!$B$64,IF(I331=65%,F331*G331*H331*F!$B$65,IF(I331=66%,F331*G331*H331*F!$B$66,IF(I331=67%,F331*G331*H331*F!$B$67,IF(I331=68%,F331*G331*H331*F!$B$68,IF(I331=69%,F331*G331*H331*F!$B$69,IF(I331=70%,F331*G331*H331*F!$B$70,IF(I331=71%,F331*G331*H331*F!$B$71,IF(I331=72%,F331*G331*H331*F!$B$72,IF(I331=73%,F331*G331*H331*F!$B$73,IF(I331=74%,F331*G331*H331*F!$B$74,IF(I331=75%,F331*G331*H331*F!$B$75,IF(I331=76%,F331*G331*H331*F!$B$76,IF(I331=77%,F331*G331*H331*F!$B$77,IF(I331=78%,F331*G331*H331*F!$B$78,IF(I331=79%,F331*G331*H331*F!$B$79,IF(I331=80%,F331*G331*H331*F!$B$80,IF(I331=81%,F331*G331*H331*F!$B$81,IF(I331=82%,F331*G331*H331*F!$B$82,IF(I331=83%,F331*G331*H331*F!$B$83,IF(I331=84%,F331*G331*H331*F!$B$84,IF(I331=85%,F331*G331*H331*F!$B$85,IF(I331=86%,F331*G331*H331*F!$B$86,IF(I331=87%,F331*G331*H331*F!$B$87,IF(I331=88%,F331*G331*H331*F!$B$88,IF(I331=89%,F331*G331*H331*F!$B$89,IF(I331=90%,F331*G331*H331*F!$B$90,IF(I331=91%,F331*G331*H331*F!$B$91,IF(I331=92%,F331*G331*H331*F!$B$92,IF(I331=93%,F331*G331*H331*F!$B$93,IF(I331=94%,F331*G331*H331*F!$B$94,IF(I331=95%,F331*G331*H331*F!$B$95,IF(I331=96%,F331*G331*H331*F!$B$96,IF(I331=97%,F331*G331*H331*F!$B$97,IF(I331=98%,F331*G331*H331*F!$B$98,IF(I331=99%,F331*G331*H331*F!$B$99,IF(I331&gt;99%,F331*G331*H331*F!$B$100,))))))))))))))))))))))))))))))))))))))))))))))))))))))))+IF(M331&lt;30%,0,IF(M331&lt;35%,J331*K331*L331*F!$B$33,IF(M331&lt;40%,J331*K331*L331*F!$B$38,IF(M331&lt;45%,J331*K331*L331*F!$B$43,IF(M331&lt;50%,J331*K331*L331*F!$B$48,IF(M331=50%,J331*K331*L331*F!$B$50,IF(M331=51%,J331*K331*L331*F!$B$51,IF(M331=52%,J331*K331*L331*F!$B$52,IF(M331=53%,J331*K331*L331*F!$B$53,IF(M331=54%,J331*K331*L331*F!$B$54,IF(M331=55%,J331*K331*L331*F!$B$55,IF(M331=56%,J331*K331*L331*F!$B$56,IF(M331=57%,J331*K331*L331*F!$B$57,IF(M331=58%,J331*K331*L331*F!$B$58,IF(M331=59%,J331*K331*L331*F!$B$59,IF(M331=60%,J331*K331*L331*F!$B$60,IF(M331=61%,J331*K331*L331*F!$B$61,IF(M331=62%,J331*K331*L331*F!$B$62,IF(M331=63%,J331*K331*L331*F!$B$63,IF(M331=64%,J331*K331*L331*F!$B$64,IF(M331=65%,J331*K331*L331*F!$B$65,IF(M331=66%,J331*K331*L331*F!$B$66,IF(M331=67%,J331*K331*L331*F!$B$67,IF(M331=68%,J331*K331*L331*F!$B$68,IF(M331=69%,J331*K331*L331*F!$B$69,IF(M331=70%,J331*K331*L331*F!$B$70,IF(M331=71%,J331*K331*L331*F!$B$71,IF(M331=72%,J331*K331*L331*F!$B$72,IF(M331=73%,J331*K331*L331*F!$B$73,IF(M331=74%,J331*K331*L331*F!$B$74,IF(M331=75%,J331*K331*L331*F!$B$75,IF(M331=76%,J331*K331*L331*F!$B$76,IF(M331=77%,J331*K331*L331*F!$B$77,IF(M331=78%,J331*K331*L331*F!$B$78,IF(M331=79%,J331*K331*L331*F!$B$79,IF(M331=80%,J331*K331*L331*F!$B$80,IF(M331=81%,J331*K331*L331*F!$B$81,IF(M331=82%,J331*K331*L331*F!$B$82,IF(M331=83%,J331*K331*L331*F!$B$83,IF(M331=84%,J331*K331*L331*F!$B$84,IF(M331=85%,J331*K331*L331*F!$B$85,IF(M331=86%,J331*K331*L331*F!$B$86,IF(M331=87%,J331*K331*L331*F!$B$87,IF(M331=88%,J331*K331*L331*F!$B$88,IF(M331=89%,J331*K331*L331*F!$B$89,IF(M331=90%,J331*K331*L331*F!$B$90,IF(M331=91%,J331*K331*L331*F!$B$91,IF(M331=92%,J331*K331*L331*F!$B$92,IF(M331=93%,J331*K331*L331*F!$B$93,IF(M331=94%,J331*K331*L331*F!$B$94,IF(M331=95%,J331*K331*L331*F!$B$95,IF(M331=96%,J331*K331*L331*F!$B$96,IF(M331=97%,J331*K331*L331*F!$B$97,IF(M331=98%,J331*K331*L331*F!$B$98,IF(M331=99%,J331*K331*L331*F!$B$99,IF(M331&gt;99%,J331*K331*L331*F!$B$100,))))))))))))))))))))))))))))))))))))))))))))))))))))))))+IF(Q331&lt;30%,0,IF(Q331&lt;35%,N331*O331*P331*F!$B$33,IF(Q331&lt;40%,N331*O331*P331*F!$B$38,IF(Q331&lt;45%,N331*O331*P331*F!$B$43,IF(Q331&lt;50%,N331*O331*P331*F!$B$48,IF(Q331=50%,N331*O331*P331*F!$B$50,IF(Q331=51%,N331*O331*P331*F!$B$51,IF(Q331=52%,N331*O331*P331*F!$B$52,IF(Q331=53%,N331*O331*P331*F!$B$53,IF(Q331=54%,N331*O331*P331*F!$B$54,IF(Q331=55%,N331*O331*P331*F!$B$55,IF(Q331=56%,N331*O331*P331*F!$B$56,IF(Q331=57%,N331*O331*P331*F!$B$57,IF(Q331=58%,N331*O331*P331*F!$B$58,IF(Q331=59%,N331*O331*P331*F!$B$59,IF(Q331=60%,N331*O331*P331*F!$B$60,IF(Q331=61%,N331*O331*P331*F!$B$61,IF(Q331=62%,N331*O331*P331*F!$B$62,IF(Q331=63%,N331*O331*P331*F!$B$63,IF(Q331=64%,N331*O331*P331*F!$B$64,IF(Q331=65%,N331*O331*P331*F!$B$65,IF(Q331=66%,N331*O331*P331*F!$B$66,IF(Q331=67%,N331*O331*P331*F!$B$67,IF(Q331=68%,N331*O331*P331*F!$B$68,IF(Q331=69%,N331*O331*P331*F!$B$69,IF(Q331=70%,N331*O331*P331*F!$B$70,IF(Q331=71%,N331*O331*P331*F!$B$71,IF(Q331=72%,N331*O331*P331*F!$B$72,IF(Q331=73%,N331*O331*P331*F!$B$73,IF(Q331=74%,N331*O331*P331*F!$B$74,IF(Q331=75%,N331*O331*P331*F!$B$75,IF(Q331=76%,N331*O331*P331*F!$B$76,IF(Q331=77%,N331*O331*P331*F!$B$77,IF(Q331=78%,N331*O331*P331*F!$B$78,IF(Q331=79%,N331*O331*P331*F!$B$79,IF(Q331=80%,N331*O331*P331*F!$B$80,IF(Q331=81%,N331*O331*P331*F!$B$81,IF(Q331=82%,N331*O331*P331*F!$B$82,IF(Q331=83%,N331*O331*P331*F!$B$83,IF(Q331=84%,N331*O331*P331*F!$B$84,IF(Q331=85%,N331*O331*P331*F!$B$85,IF(Q331=86%,N331*O331*P331*F!$B$86,IF(Q331=87%,N331*O331*P331*F!$B$87,IF(Q331=88%,N331*O331*P331*F!$B$88,IF(Q331=89%,N331*O331*P331*F!$B$89,IF(Q331=90%,N331*O331*P331*F!$B$90,IF(Q331=91%,N331*O331*P331*F!$B$91,IF(Q331=92%,N331*O331*P331*F!$B$92,IF(Q331=93%,N331*O331*P331*F!$B$93,IF(Q331=94%,N331*O331*P331*F!$B$94,IF(Q331=95%,N331*O331*P331*F!$B$95,IF(Q331=96%,N331*O331*P331*F!$B$96,IF(Q331=97%,N331*O331*P331*F!$B$97,IF(Q331=98%,N331*O331*P331*F!$B$98,IF(Q331=99%,N331*O331*P331*F!$B$99,IF(Q331&gt;99%,N331*O331*P331*F!$B$100,))))))))))))))))))))))))))))))))))))))))))))))))))))))))+IF(U331&lt;30%,0,IF(U331&lt;35%,R331*S331*T331*F!$B$33,IF(U331&lt;40%,R331*S331*T331*F!$B$38,IF(U331&lt;45%,R331*S331*T331*F!$B$43,IF(U331&lt;50%,R331*S331*T331*F!$B$48,IF(U331=50%,R331*S331*T331*F!$B$50,IF(U331=51%,R331*S331*T331*F!$B$51,IF(U331=52%,R331*S331*T331*F!$B$52,IF(U331=53%,R331*S331*T331*F!$B$53,IF(U331=54%,R331*S331*T331*F!$B$54,IF(U331=55%,R331*S331*T331*F!$B$55,IF(U331=56%,R331*S331*T331*F!$B$56,IF(U331=57%,R331*S331*T331*F!$B$57,IF(U331=58%,R331*S331*T331*F!$B$58,IF(U331=59%,R331*S331*T331*F!$B$59,IF(U331=60%,R331*S331*T331*F!$B$60,IF(U331=61%,R331*S331*T331*F!$B$61,IF(U331=62%,R331*S331*T331*F!$B$62,IF(U331=63%,R331*S331*T331*F!$B$63,IF(U331=64%,R331*S331*T331*F!$B$64,IF(U331=65%,R331*S331*T331*F!$B$65,IF(U331=66%,R331*S331*T331*F!$B$66,IF(U331=67%,R331*S331*T331*F!$B$67,IF(U331=68%,R331*S331*T331*F!$B$68,IF(U331=69%,R331*S331*T331*F!$B$69,IF(U331=70%,R331*S331*T331*F!$B$70,IF(U331=71%,R331*S331*T331*F!$B$71,IF(U331=72%,R331*S331*T331*F!$B$72,IF(U331=73%,R331*S331*T331*F!$B$73,IF(U331=74%,R331*S331*T331*F!$B$74,IF(U331=75%,R331*S331*T331*F!$B$75,IF(U331=76%,R331*S331*T331*F!$B$76,IF(U331=77%,R331*S331*T331*F!$B$77,IF(U331=78%,R331*S331*T331*F!$B$78,IF(U331=79%,R331*S331*T331*F!$B$79,IF(U331=80%,R331*S331*T331*F!$B$80,IF(U331=81%,R331*S331*T331*F!$B$81,IF(U331=82%,R331*S331*T331*F!$B$82,IF(U331=83%,R331*S331*T331*F!$B$83,IF(U331=84%,R331*S331*T331*F!$B$84,IF(U331=85%,R331*S331*T331*F!$B$85,IF(U331=86%,R331*S331*T331*F!$B$86,IF(U331=87%,R331*S331*T331*F!$B$87,IF(U331=88%,R331*S331*T331*F!$B$88,IF(U331=89%,R331*S331*T331*F!$B$89,IF(U331=90%,R331*S331*T331*F!$B$90,IF(U331=91%,R331*S331*T331*F!$B$91,IF(U331=92%,R331*S331*T331*F!$B$92,IF(U331=93%,R331*S331*T331*F!$B$93,IF(U331=94%,R331*S331*T331*F!$B$94,IF(U331=95%,R331*S331*T331*F!$B$95,IF(U331=96%,R331*S331*T331*F!$B$96,IF(U331=97%,R331*S331*T331*F!$B$97,IF(U331=98%,R331*S331*T331*F!$B$98,IF(U331=99%,R331*S331*T331*F!$B$99,IF(U331&gt;99%,R331*S331*T331*F!$B$100)))))))))))))))))))))))))))))))))))))))))))))))))))))))))*IF(ISNUMBER(E331),E331,1)*IF(ISNUMBER(D331),D331,1)</f>
        <v>0</v>
      </c>
      <c r="AA331" s="127">
        <f>G331*H331+K331*L331+O331*P331+S331*T331</f>
        <v>0</v>
      </c>
      <c r="AB331" s="129">
        <f>(H331*(IF(I331&lt;45%,0.5,IF(I331&lt;55%,0.8,IF(I331&lt;65%,0.9,IF(I331&lt;75%,1,IF(I331&lt;85%,1.1,1.2))))))+L331*(IF(M331&lt;45%,0.5,IF(M331&lt;55%,0.8,IF(M331&lt;65%,0.9,IF(M331&lt;75%,1,IF(M331&lt;85%,1.1,1.2))))))+P331*(IF(Q331&lt;45%,0.5,IF(Q331&lt;55%,0.8,IF(Q331&lt;65%,0.9,IF(Q331&lt;75%,1,IF(Q331&lt;85%,1.1,1.2))))))+T331*(IF(U331&lt;45%,0.5,IF(U331&lt;55%,0.8,IF(U331&lt;65%,0.9,IF(U331&lt;75%,1,IF(U331&lt;85%,1.1,1.2)))))))*IF(D331&gt;=0.8,6,IF(D331&lt;=0.4,1.5,3))</f>
        <v>0</v>
      </c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</row>
    <row r="332" spans="1:62" x14ac:dyDescent="0.25">
      <c r="A332" s="1129"/>
      <c r="B332" s="156" t="str">
        <f t="shared" ref="B332:E332" si="748">IF(B270="","",B270)</f>
        <v/>
      </c>
      <c r="C332" s="158" t="str">
        <f t="shared" si="748"/>
        <v/>
      </c>
      <c r="D332" s="63">
        <f t="shared" ref="D332:D335" si="749">D270</f>
        <v>0</v>
      </c>
      <c r="E332" s="83" t="str">
        <f t="shared" si="748"/>
        <v/>
      </c>
      <c r="F332" s="79"/>
      <c r="G332" s="94"/>
      <c r="H332" s="94"/>
      <c r="I332" s="70">
        <f t="shared" si="744"/>
        <v>0</v>
      </c>
      <c r="J332" s="79"/>
      <c r="K332" s="94"/>
      <c r="L332" s="94"/>
      <c r="M332" s="71">
        <f t="shared" si="745"/>
        <v>0</v>
      </c>
      <c r="N332" s="79"/>
      <c r="O332" s="94"/>
      <c r="P332" s="94"/>
      <c r="Q332" s="70">
        <f t="shared" si="746"/>
        <v>0</v>
      </c>
      <c r="R332" s="79"/>
      <c r="S332" s="94"/>
      <c r="T332" s="94"/>
      <c r="U332" s="71">
        <f t="shared" si="747"/>
        <v>0</v>
      </c>
      <c r="V332" s="125">
        <f t="shared" ref="V332:V335" si="750">(IF(ISNUMBER(F332),F332,1)*G332*H332+IF(ISNUMBER(J332),J332,1)*K332*L332+IF(ISNUMBER(N332),N332,1)*O332*P332+IF(ISNUMBER(R332),R332,1)*S332*T332)*IF(ISNUMBER(E332),E332,1)</f>
        <v>0</v>
      </c>
      <c r="W332" s="43">
        <f t="shared" ref="W332:W335" si="751">IFERROR((IF(ISNUMBER(F332),F332,1)*G332*H332+IF(ISNUMBER(J332),J332,1)*K332*L332+IF(ISNUMBER(N332),N332,1)*O332*P332+IF(ISNUMBER(R332),R332,1)*S332*T332)*IF(ISNUMBER(E332),E332,1)/(G332*H332+K332*L332+O332*P332+S332*T332),0)</f>
        <v>0</v>
      </c>
      <c r="X332" s="36">
        <f t="shared" ref="X332:X333" si="752">ROUND(IFERROR((W332/(Y332*IF(ISNUMBER(E332),E332,1))),0),2)</f>
        <v>0</v>
      </c>
      <c r="Y332" s="90" t="str">
        <f t="shared" si="707"/>
        <v/>
      </c>
      <c r="Z332" s="33">
        <f>(IF(I332&lt;30%,0,IF(I332&lt;35%,F332*G332*H332*F!$B$33,IF(I332&lt;40%,F332*G332*H332*F!$B$38,IF(I332&lt;45%,F332*G332*H332*F!$B$43,IF(I332&lt;50%,F332*G332*H332*F!$B$48,IF(I332=50%,F332*G332*H332*F!$B$50,IF(I332=51%,F332*G332*H332*F!$B$51,IF(I332=52%,F332*G332*H332*F!$B$52,IF(I332=53%,F332*G332*H332*F!$B$53,IF(I332=54%,F332*G332*H332*F!$B$54,IF(I332=55%,F332*G332*H332*F!$B$55,IF(I332=56%,F332*G332*H332*F!$B$56,IF(I332=57%,F332*G332*H332*F!$B$57,IF(I332=58%,F332*G332*H332*F!$B$58,IF(I332=59%,F332*G332*H332*F!$B$59,IF(I332=60%,F332*G332*H332*F!$B$60,IF(I332=61%,F332*G332*H332*F!$B$61,IF(I332=62%,F332*G332*H332*F!$B$62,IF(I332=63%,F332*G332*H332*F!$B$63,IF(I332=64%,F332*G332*H332*F!$B$64,IF(I332=65%,F332*G332*H332*F!$B$65,IF(I332=66%,F332*G332*H332*F!$B$66,IF(I332=67%,F332*G332*H332*F!$B$67,IF(I332=68%,F332*G332*H332*F!$B$68,IF(I332=69%,F332*G332*H332*F!$B$69,IF(I332=70%,F332*G332*H332*F!$B$70,IF(I332=71%,F332*G332*H332*F!$B$71,IF(I332=72%,F332*G332*H332*F!$B$72,IF(I332=73%,F332*G332*H332*F!$B$73,IF(I332=74%,F332*G332*H332*F!$B$74,IF(I332=75%,F332*G332*H332*F!$B$75,IF(I332=76%,F332*G332*H332*F!$B$76,IF(I332=77%,F332*G332*H332*F!$B$77,IF(I332=78%,F332*G332*H332*F!$B$78,IF(I332=79%,F332*G332*H332*F!$B$79,IF(I332=80%,F332*G332*H332*F!$B$80,IF(I332=81%,F332*G332*H332*F!$B$81,IF(I332=82%,F332*G332*H332*F!$B$82,IF(I332=83%,F332*G332*H332*F!$B$83,IF(I332=84%,F332*G332*H332*F!$B$84,IF(I332=85%,F332*G332*H332*F!$B$85,IF(I332=86%,F332*G332*H332*F!$B$86,IF(I332=87%,F332*G332*H332*F!$B$87,IF(I332=88%,F332*G332*H332*F!$B$88,IF(I332=89%,F332*G332*H332*F!$B$89,IF(I332=90%,F332*G332*H332*F!$B$90,IF(I332=91%,F332*G332*H332*F!$B$91,IF(I332=92%,F332*G332*H332*F!$B$92,IF(I332=93%,F332*G332*H332*F!$B$93,IF(I332=94%,F332*G332*H332*F!$B$94,IF(I332=95%,F332*G332*H332*F!$B$95,IF(I332=96%,F332*G332*H332*F!$B$96,IF(I332=97%,F332*G332*H332*F!$B$97,IF(I332=98%,F332*G332*H332*F!$B$98,IF(I332=99%,F332*G332*H332*F!$B$99,IF(I332&gt;99%,F332*G332*H332*F!$B$100,))))))))))))))))))))))))))))))))))))))))))))))))))))))))+IF(M332&lt;30%,0,IF(M332&lt;35%,J332*K332*L332*F!$B$33,IF(M332&lt;40%,J332*K332*L332*F!$B$38,IF(M332&lt;45%,J332*K332*L332*F!$B$43,IF(M332&lt;50%,J332*K332*L332*F!$B$48,IF(M332=50%,J332*K332*L332*F!$B$50,IF(M332=51%,J332*K332*L332*F!$B$51,IF(M332=52%,J332*K332*L332*F!$B$52,IF(M332=53%,J332*K332*L332*F!$B$53,IF(M332=54%,J332*K332*L332*F!$B$54,IF(M332=55%,J332*K332*L332*F!$B$55,IF(M332=56%,J332*K332*L332*F!$B$56,IF(M332=57%,J332*K332*L332*F!$B$57,IF(M332=58%,J332*K332*L332*F!$B$58,IF(M332=59%,J332*K332*L332*F!$B$59,IF(M332=60%,J332*K332*L332*F!$B$60,IF(M332=61%,J332*K332*L332*F!$B$61,IF(M332=62%,J332*K332*L332*F!$B$62,IF(M332=63%,J332*K332*L332*F!$B$63,IF(M332=64%,J332*K332*L332*F!$B$64,IF(M332=65%,J332*K332*L332*F!$B$65,IF(M332=66%,J332*K332*L332*F!$B$66,IF(M332=67%,J332*K332*L332*F!$B$67,IF(M332=68%,J332*K332*L332*F!$B$68,IF(M332=69%,J332*K332*L332*F!$B$69,IF(M332=70%,J332*K332*L332*F!$B$70,IF(M332=71%,J332*K332*L332*F!$B$71,IF(M332=72%,J332*K332*L332*F!$B$72,IF(M332=73%,J332*K332*L332*F!$B$73,IF(M332=74%,J332*K332*L332*F!$B$74,IF(M332=75%,J332*K332*L332*F!$B$75,IF(M332=76%,J332*K332*L332*F!$B$76,IF(M332=77%,J332*K332*L332*F!$B$77,IF(M332=78%,J332*K332*L332*F!$B$78,IF(M332=79%,J332*K332*L332*F!$B$79,IF(M332=80%,J332*K332*L332*F!$B$80,IF(M332=81%,J332*K332*L332*F!$B$81,IF(M332=82%,J332*K332*L332*F!$B$82,IF(M332=83%,J332*K332*L332*F!$B$83,IF(M332=84%,J332*K332*L332*F!$B$84,IF(M332=85%,J332*K332*L332*F!$B$85,IF(M332=86%,J332*K332*L332*F!$B$86,IF(M332=87%,J332*K332*L332*F!$B$87,IF(M332=88%,J332*K332*L332*F!$B$88,IF(M332=89%,J332*K332*L332*F!$B$89,IF(M332=90%,J332*K332*L332*F!$B$90,IF(M332=91%,J332*K332*L332*F!$B$91,IF(M332=92%,J332*K332*L332*F!$B$92,IF(M332=93%,J332*K332*L332*F!$B$93,IF(M332=94%,J332*K332*L332*F!$B$94,IF(M332=95%,J332*K332*L332*F!$B$95,IF(M332=96%,J332*K332*L332*F!$B$96,IF(M332=97%,J332*K332*L332*F!$B$97,IF(M332=98%,J332*K332*L332*F!$B$98,IF(M332=99%,J332*K332*L332*F!$B$99,IF(M332&gt;99%,J332*K332*L332*F!$B$100,))))))))))))))))))))))))))))))))))))))))))))))))))))))))+IF(Q332&lt;30%,0,IF(Q332&lt;35%,N332*O332*P332*F!$B$33,IF(Q332&lt;40%,N332*O332*P332*F!$B$38,IF(Q332&lt;45%,N332*O332*P332*F!$B$43,IF(Q332&lt;50%,N332*O332*P332*F!$B$48,IF(Q332=50%,N332*O332*P332*F!$B$50,IF(Q332=51%,N332*O332*P332*F!$B$51,IF(Q332=52%,N332*O332*P332*F!$B$52,IF(Q332=53%,N332*O332*P332*F!$B$53,IF(Q332=54%,N332*O332*P332*F!$B$54,IF(Q332=55%,N332*O332*P332*F!$B$55,IF(Q332=56%,N332*O332*P332*F!$B$56,IF(Q332=57%,N332*O332*P332*F!$B$57,IF(Q332=58%,N332*O332*P332*F!$B$58,IF(Q332=59%,N332*O332*P332*F!$B$59,IF(Q332=60%,N332*O332*P332*F!$B$60,IF(Q332=61%,N332*O332*P332*F!$B$61,IF(Q332=62%,N332*O332*P332*F!$B$62,IF(Q332=63%,N332*O332*P332*F!$B$63,IF(Q332=64%,N332*O332*P332*F!$B$64,IF(Q332=65%,N332*O332*P332*F!$B$65,IF(Q332=66%,N332*O332*P332*F!$B$66,IF(Q332=67%,N332*O332*P332*F!$B$67,IF(Q332=68%,N332*O332*P332*F!$B$68,IF(Q332=69%,N332*O332*P332*F!$B$69,IF(Q332=70%,N332*O332*P332*F!$B$70,IF(Q332=71%,N332*O332*P332*F!$B$71,IF(Q332=72%,N332*O332*P332*F!$B$72,IF(Q332=73%,N332*O332*P332*F!$B$73,IF(Q332=74%,N332*O332*P332*F!$B$74,IF(Q332=75%,N332*O332*P332*F!$B$75,IF(Q332=76%,N332*O332*P332*F!$B$76,IF(Q332=77%,N332*O332*P332*F!$B$77,IF(Q332=78%,N332*O332*P332*F!$B$78,IF(Q332=79%,N332*O332*P332*F!$B$79,IF(Q332=80%,N332*O332*P332*F!$B$80,IF(Q332=81%,N332*O332*P332*F!$B$81,IF(Q332=82%,N332*O332*P332*F!$B$82,IF(Q332=83%,N332*O332*P332*F!$B$83,IF(Q332=84%,N332*O332*P332*F!$B$84,IF(Q332=85%,N332*O332*P332*F!$B$85,IF(Q332=86%,N332*O332*P332*F!$B$86,IF(Q332=87%,N332*O332*P332*F!$B$87,IF(Q332=88%,N332*O332*P332*F!$B$88,IF(Q332=89%,N332*O332*P332*F!$B$89,IF(Q332=90%,N332*O332*P332*F!$B$90,IF(Q332=91%,N332*O332*P332*F!$B$91,IF(Q332=92%,N332*O332*P332*F!$B$92,IF(Q332=93%,N332*O332*P332*F!$B$93,IF(Q332=94%,N332*O332*P332*F!$B$94,IF(Q332=95%,N332*O332*P332*F!$B$95,IF(Q332=96%,N332*O332*P332*F!$B$96,IF(Q332=97%,N332*O332*P332*F!$B$97,IF(Q332=98%,N332*O332*P332*F!$B$98,IF(Q332=99%,N332*O332*P332*F!$B$99,IF(Q332&gt;99%,N332*O332*P332*F!$B$100,))))))))))))))))))))))))))))))))))))))))))))))))))))))))+IF(U332&lt;30%,0,IF(U332&lt;35%,R332*S332*T332*F!$B$33,IF(U332&lt;40%,R332*S332*T332*F!$B$38,IF(U332&lt;45%,R332*S332*T332*F!$B$43,IF(U332&lt;50%,R332*S332*T332*F!$B$48,IF(U332=50%,R332*S332*T332*F!$B$50,IF(U332=51%,R332*S332*T332*F!$B$51,IF(U332=52%,R332*S332*T332*F!$B$52,IF(U332=53%,R332*S332*T332*F!$B$53,IF(U332=54%,R332*S332*T332*F!$B$54,IF(U332=55%,R332*S332*T332*F!$B$55,IF(U332=56%,R332*S332*T332*F!$B$56,IF(U332=57%,R332*S332*T332*F!$B$57,IF(U332=58%,R332*S332*T332*F!$B$58,IF(U332=59%,R332*S332*T332*F!$B$59,IF(U332=60%,R332*S332*T332*F!$B$60,IF(U332=61%,R332*S332*T332*F!$B$61,IF(U332=62%,R332*S332*T332*F!$B$62,IF(U332=63%,R332*S332*T332*F!$B$63,IF(U332=64%,R332*S332*T332*F!$B$64,IF(U332=65%,R332*S332*T332*F!$B$65,IF(U332=66%,R332*S332*T332*F!$B$66,IF(U332=67%,R332*S332*T332*F!$B$67,IF(U332=68%,R332*S332*T332*F!$B$68,IF(U332=69%,R332*S332*T332*F!$B$69,IF(U332=70%,R332*S332*T332*F!$B$70,IF(U332=71%,R332*S332*T332*F!$B$71,IF(U332=72%,R332*S332*T332*F!$B$72,IF(U332=73%,R332*S332*T332*F!$B$73,IF(U332=74%,R332*S332*T332*F!$B$74,IF(U332=75%,R332*S332*T332*F!$B$75,IF(U332=76%,R332*S332*T332*F!$B$76,IF(U332=77%,R332*S332*T332*F!$B$77,IF(U332=78%,R332*S332*T332*F!$B$78,IF(U332=79%,R332*S332*T332*F!$B$79,IF(U332=80%,R332*S332*T332*F!$B$80,IF(U332=81%,R332*S332*T332*F!$B$81,IF(U332=82%,R332*S332*T332*F!$B$82,IF(U332=83%,R332*S332*T332*F!$B$83,IF(U332=84%,R332*S332*T332*F!$B$84,IF(U332=85%,R332*S332*T332*F!$B$85,IF(U332=86%,R332*S332*T332*F!$B$86,IF(U332=87%,R332*S332*T332*F!$B$87,IF(U332=88%,R332*S332*T332*F!$B$88,IF(U332=89%,R332*S332*T332*F!$B$89,IF(U332=90%,R332*S332*T332*F!$B$90,IF(U332=91%,R332*S332*T332*F!$B$91,IF(U332=92%,R332*S332*T332*F!$B$92,IF(U332=93%,R332*S332*T332*F!$B$93,IF(U332=94%,R332*S332*T332*F!$B$94,IF(U332=95%,R332*S332*T332*F!$B$95,IF(U332=96%,R332*S332*T332*F!$B$96,IF(U332=97%,R332*S332*T332*F!$B$97,IF(U332=98%,R332*S332*T332*F!$B$98,IF(U332=99%,R332*S332*T332*F!$B$99,IF(U332&gt;99%,R332*S332*T332*F!$B$100)))))))))))))))))))))))))))))))))))))))))))))))))))))))))*IF(ISNUMBER(E332),E332,1)*IF(ISNUMBER(D332),D332,1)</f>
        <v>0</v>
      </c>
      <c r="AA332" s="33">
        <f>G332*H332+K332*L332+O332*P332+S332*T332</f>
        <v>0</v>
      </c>
      <c r="AB332" s="35">
        <f>(H332*(IF(I332&lt;45%,0.5,IF(I332&lt;55%,0.8,IF(I332&lt;65%,0.9,IF(I332&lt;75%,1,IF(I332&lt;85%,1.1,1.2))))))+L332*(IF(M332&lt;45%,0.5,IF(M332&lt;55%,0.8,IF(M332&lt;65%,0.9,IF(M332&lt;75%,1,IF(M332&lt;85%,1.1,1.2))))))+P332*(IF(Q332&lt;45%,0.5,IF(Q332&lt;55%,0.8,IF(Q332&lt;65%,0.9,IF(Q332&lt;75%,1,IF(Q332&lt;85%,1.1,1.2))))))+T332*(IF(U332&lt;45%,0.5,IF(U332&lt;55%,0.8,IF(U332&lt;65%,0.9,IF(U332&lt;75%,1,IF(U332&lt;85%,1.1,1.2)))))))*IF(D332&gt;=0.8,6,IF(D332&lt;=0.4,1.5,3))</f>
        <v>0</v>
      </c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</row>
    <row r="333" spans="1:62" x14ac:dyDescent="0.25">
      <c r="A333" s="1129"/>
      <c r="B333" s="156" t="str">
        <f t="shared" ref="B333:E333" si="753">IF(B271="","",B271)</f>
        <v/>
      </c>
      <c r="C333" s="158" t="str">
        <f t="shared" si="753"/>
        <v/>
      </c>
      <c r="D333" s="63">
        <f t="shared" si="749"/>
        <v>0</v>
      </c>
      <c r="E333" s="83" t="str">
        <f t="shared" si="753"/>
        <v/>
      </c>
      <c r="F333" s="81"/>
      <c r="G333" s="96"/>
      <c r="H333" s="96"/>
      <c r="I333" s="82">
        <f t="shared" si="744"/>
        <v>0</v>
      </c>
      <c r="J333" s="81"/>
      <c r="K333" s="96"/>
      <c r="L333" s="96"/>
      <c r="M333" s="104">
        <f t="shared" si="745"/>
        <v>0</v>
      </c>
      <c r="N333" s="81"/>
      <c r="O333" s="96"/>
      <c r="P333" s="96"/>
      <c r="Q333" s="82">
        <f t="shared" si="746"/>
        <v>0</v>
      </c>
      <c r="R333" s="81"/>
      <c r="S333" s="96"/>
      <c r="T333" s="96"/>
      <c r="U333" s="104">
        <f t="shared" si="747"/>
        <v>0</v>
      </c>
      <c r="V333" s="128">
        <f t="shared" si="750"/>
        <v>0</v>
      </c>
      <c r="W333" s="44">
        <f t="shared" si="751"/>
        <v>0</v>
      </c>
      <c r="X333" s="45">
        <f t="shared" si="752"/>
        <v>0</v>
      </c>
      <c r="Y333" s="90" t="str">
        <f t="shared" si="707"/>
        <v/>
      </c>
      <c r="Z333" s="127">
        <f>(IF(I333&lt;30%,0,IF(I333&lt;35%,F333*G333*H333*F!$B$33,IF(I333&lt;40%,F333*G333*H333*F!$B$38,IF(I333&lt;45%,F333*G333*H333*F!$B$43,IF(I333&lt;50%,F333*G333*H333*F!$B$48,IF(I333=50%,F333*G333*H333*F!$B$50,IF(I333=51%,F333*G333*H333*F!$B$51,IF(I333=52%,F333*G333*H333*F!$B$52,IF(I333=53%,F333*G333*H333*F!$B$53,IF(I333=54%,F333*G333*H333*F!$B$54,IF(I333=55%,F333*G333*H333*F!$B$55,IF(I333=56%,F333*G333*H333*F!$B$56,IF(I333=57%,F333*G333*H333*F!$B$57,IF(I333=58%,F333*G333*H333*F!$B$58,IF(I333=59%,F333*G333*H333*F!$B$59,IF(I333=60%,F333*G333*H333*F!$B$60,IF(I333=61%,F333*G333*H333*F!$B$61,IF(I333=62%,F333*G333*H333*F!$B$62,IF(I333=63%,F333*G333*H333*F!$B$63,IF(I333=64%,F333*G333*H333*F!$B$64,IF(I333=65%,F333*G333*H333*F!$B$65,IF(I333=66%,F333*G333*H333*F!$B$66,IF(I333=67%,F333*G333*H333*F!$B$67,IF(I333=68%,F333*G333*H333*F!$B$68,IF(I333=69%,F333*G333*H333*F!$B$69,IF(I333=70%,F333*G333*H333*F!$B$70,IF(I333=71%,F333*G333*H333*F!$B$71,IF(I333=72%,F333*G333*H333*F!$B$72,IF(I333=73%,F333*G333*H333*F!$B$73,IF(I333=74%,F333*G333*H333*F!$B$74,IF(I333=75%,F333*G333*H333*F!$B$75,IF(I333=76%,F333*G333*H333*F!$B$76,IF(I333=77%,F333*G333*H333*F!$B$77,IF(I333=78%,F333*G333*H333*F!$B$78,IF(I333=79%,F333*G333*H333*F!$B$79,IF(I333=80%,F333*G333*H333*F!$B$80,IF(I333=81%,F333*G333*H333*F!$B$81,IF(I333=82%,F333*G333*H333*F!$B$82,IF(I333=83%,F333*G333*H333*F!$B$83,IF(I333=84%,F333*G333*H333*F!$B$84,IF(I333=85%,F333*G333*H333*F!$B$85,IF(I333=86%,F333*G333*H333*F!$B$86,IF(I333=87%,F333*G333*H333*F!$B$87,IF(I333=88%,F333*G333*H333*F!$B$88,IF(I333=89%,F333*G333*H333*F!$B$89,IF(I333=90%,F333*G333*H333*F!$B$90,IF(I333=91%,F333*G333*H333*F!$B$91,IF(I333=92%,F333*G333*H333*F!$B$92,IF(I333=93%,F333*G333*H333*F!$B$93,IF(I333=94%,F333*G333*H333*F!$B$94,IF(I333=95%,F333*G333*H333*F!$B$95,IF(I333=96%,F333*G333*H333*F!$B$96,IF(I333=97%,F333*G333*H333*F!$B$97,IF(I333=98%,F333*G333*H333*F!$B$98,IF(I333=99%,F333*G333*H333*F!$B$99,IF(I333&gt;99%,F333*G333*H333*F!$B$100,))))))))))))))))))))))))))))))))))))))))))))))))))))))))+IF(M333&lt;30%,0,IF(M333&lt;35%,J333*K333*L333*F!$B$33,IF(M333&lt;40%,J333*K333*L333*F!$B$38,IF(M333&lt;45%,J333*K333*L333*F!$B$43,IF(M333&lt;50%,J333*K333*L333*F!$B$48,IF(M333=50%,J333*K333*L333*F!$B$50,IF(M333=51%,J333*K333*L333*F!$B$51,IF(M333=52%,J333*K333*L333*F!$B$52,IF(M333=53%,J333*K333*L333*F!$B$53,IF(M333=54%,J333*K333*L333*F!$B$54,IF(M333=55%,J333*K333*L333*F!$B$55,IF(M333=56%,J333*K333*L333*F!$B$56,IF(M333=57%,J333*K333*L333*F!$B$57,IF(M333=58%,J333*K333*L333*F!$B$58,IF(M333=59%,J333*K333*L333*F!$B$59,IF(M333=60%,J333*K333*L333*F!$B$60,IF(M333=61%,J333*K333*L333*F!$B$61,IF(M333=62%,J333*K333*L333*F!$B$62,IF(M333=63%,J333*K333*L333*F!$B$63,IF(M333=64%,J333*K333*L333*F!$B$64,IF(M333=65%,J333*K333*L333*F!$B$65,IF(M333=66%,J333*K333*L333*F!$B$66,IF(M333=67%,J333*K333*L333*F!$B$67,IF(M333=68%,J333*K333*L333*F!$B$68,IF(M333=69%,J333*K333*L333*F!$B$69,IF(M333=70%,J333*K333*L333*F!$B$70,IF(M333=71%,J333*K333*L333*F!$B$71,IF(M333=72%,J333*K333*L333*F!$B$72,IF(M333=73%,J333*K333*L333*F!$B$73,IF(M333=74%,J333*K333*L333*F!$B$74,IF(M333=75%,J333*K333*L333*F!$B$75,IF(M333=76%,J333*K333*L333*F!$B$76,IF(M333=77%,J333*K333*L333*F!$B$77,IF(M333=78%,J333*K333*L333*F!$B$78,IF(M333=79%,J333*K333*L333*F!$B$79,IF(M333=80%,J333*K333*L333*F!$B$80,IF(M333=81%,J333*K333*L333*F!$B$81,IF(M333=82%,J333*K333*L333*F!$B$82,IF(M333=83%,J333*K333*L333*F!$B$83,IF(M333=84%,J333*K333*L333*F!$B$84,IF(M333=85%,J333*K333*L333*F!$B$85,IF(M333=86%,J333*K333*L333*F!$B$86,IF(M333=87%,J333*K333*L333*F!$B$87,IF(M333=88%,J333*K333*L333*F!$B$88,IF(M333=89%,J333*K333*L333*F!$B$89,IF(M333=90%,J333*K333*L333*F!$B$90,IF(M333=91%,J333*K333*L333*F!$B$91,IF(M333=92%,J333*K333*L333*F!$B$92,IF(M333=93%,J333*K333*L333*F!$B$93,IF(M333=94%,J333*K333*L333*F!$B$94,IF(M333=95%,J333*K333*L333*F!$B$95,IF(M333=96%,J333*K333*L333*F!$B$96,IF(M333=97%,J333*K333*L333*F!$B$97,IF(M333=98%,J333*K333*L333*F!$B$98,IF(M333=99%,J333*K333*L333*F!$B$99,IF(M333&gt;99%,J333*K333*L333*F!$B$100,))))))))))))))))))))))))))))))))))))))))))))))))))))))))+IF(Q333&lt;30%,0,IF(Q333&lt;35%,N333*O333*P333*F!$B$33,IF(Q333&lt;40%,N333*O333*P333*F!$B$38,IF(Q333&lt;45%,N333*O333*P333*F!$B$43,IF(Q333&lt;50%,N333*O333*P333*F!$B$48,IF(Q333=50%,N333*O333*P333*F!$B$50,IF(Q333=51%,N333*O333*P333*F!$B$51,IF(Q333=52%,N333*O333*P333*F!$B$52,IF(Q333=53%,N333*O333*P333*F!$B$53,IF(Q333=54%,N333*O333*P333*F!$B$54,IF(Q333=55%,N333*O333*P333*F!$B$55,IF(Q333=56%,N333*O333*P333*F!$B$56,IF(Q333=57%,N333*O333*P333*F!$B$57,IF(Q333=58%,N333*O333*P333*F!$B$58,IF(Q333=59%,N333*O333*P333*F!$B$59,IF(Q333=60%,N333*O333*P333*F!$B$60,IF(Q333=61%,N333*O333*P333*F!$B$61,IF(Q333=62%,N333*O333*P333*F!$B$62,IF(Q333=63%,N333*O333*P333*F!$B$63,IF(Q333=64%,N333*O333*P333*F!$B$64,IF(Q333=65%,N333*O333*P333*F!$B$65,IF(Q333=66%,N333*O333*P333*F!$B$66,IF(Q333=67%,N333*O333*P333*F!$B$67,IF(Q333=68%,N333*O333*P333*F!$B$68,IF(Q333=69%,N333*O333*P333*F!$B$69,IF(Q333=70%,N333*O333*P333*F!$B$70,IF(Q333=71%,N333*O333*P333*F!$B$71,IF(Q333=72%,N333*O333*P333*F!$B$72,IF(Q333=73%,N333*O333*P333*F!$B$73,IF(Q333=74%,N333*O333*P333*F!$B$74,IF(Q333=75%,N333*O333*P333*F!$B$75,IF(Q333=76%,N333*O333*P333*F!$B$76,IF(Q333=77%,N333*O333*P333*F!$B$77,IF(Q333=78%,N333*O333*P333*F!$B$78,IF(Q333=79%,N333*O333*P333*F!$B$79,IF(Q333=80%,N333*O333*P333*F!$B$80,IF(Q333=81%,N333*O333*P333*F!$B$81,IF(Q333=82%,N333*O333*P333*F!$B$82,IF(Q333=83%,N333*O333*P333*F!$B$83,IF(Q333=84%,N333*O333*P333*F!$B$84,IF(Q333=85%,N333*O333*P333*F!$B$85,IF(Q333=86%,N333*O333*P333*F!$B$86,IF(Q333=87%,N333*O333*P333*F!$B$87,IF(Q333=88%,N333*O333*P333*F!$B$88,IF(Q333=89%,N333*O333*P333*F!$B$89,IF(Q333=90%,N333*O333*P333*F!$B$90,IF(Q333=91%,N333*O333*P333*F!$B$91,IF(Q333=92%,N333*O333*P333*F!$B$92,IF(Q333=93%,N333*O333*P333*F!$B$93,IF(Q333=94%,N333*O333*P333*F!$B$94,IF(Q333=95%,N333*O333*P333*F!$B$95,IF(Q333=96%,N333*O333*P333*F!$B$96,IF(Q333=97%,N333*O333*P333*F!$B$97,IF(Q333=98%,N333*O333*P333*F!$B$98,IF(Q333=99%,N333*O333*P333*F!$B$99,IF(Q333&gt;99%,N333*O333*P333*F!$B$100,))))))))))))))))))))))))))))))))))))))))))))))))))))))))+IF(U333&lt;30%,0,IF(U333&lt;35%,R333*S333*T333*F!$B$33,IF(U333&lt;40%,R333*S333*T333*F!$B$38,IF(U333&lt;45%,R333*S333*T333*F!$B$43,IF(U333&lt;50%,R333*S333*T333*F!$B$48,IF(U333=50%,R333*S333*T333*F!$B$50,IF(U333=51%,R333*S333*T333*F!$B$51,IF(U333=52%,R333*S333*T333*F!$B$52,IF(U333=53%,R333*S333*T333*F!$B$53,IF(U333=54%,R333*S333*T333*F!$B$54,IF(U333=55%,R333*S333*T333*F!$B$55,IF(U333=56%,R333*S333*T333*F!$B$56,IF(U333=57%,R333*S333*T333*F!$B$57,IF(U333=58%,R333*S333*T333*F!$B$58,IF(U333=59%,R333*S333*T333*F!$B$59,IF(U333=60%,R333*S333*T333*F!$B$60,IF(U333=61%,R333*S333*T333*F!$B$61,IF(U333=62%,R333*S333*T333*F!$B$62,IF(U333=63%,R333*S333*T333*F!$B$63,IF(U333=64%,R333*S333*T333*F!$B$64,IF(U333=65%,R333*S333*T333*F!$B$65,IF(U333=66%,R333*S333*T333*F!$B$66,IF(U333=67%,R333*S333*T333*F!$B$67,IF(U333=68%,R333*S333*T333*F!$B$68,IF(U333=69%,R333*S333*T333*F!$B$69,IF(U333=70%,R333*S333*T333*F!$B$70,IF(U333=71%,R333*S333*T333*F!$B$71,IF(U333=72%,R333*S333*T333*F!$B$72,IF(U333=73%,R333*S333*T333*F!$B$73,IF(U333=74%,R333*S333*T333*F!$B$74,IF(U333=75%,R333*S333*T333*F!$B$75,IF(U333=76%,R333*S333*T333*F!$B$76,IF(U333=77%,R333*S333*T333*F!$B$77,IF(U333=78%,R333*S333*T333*F!$B$78,IF(U333=79%,R333*S333*T333*F!$B$79,IF(U333=80%,R333*S333*T333*F!$B$80,IF(U333=81%,R333*S333*T333*F!$B$81,IF(U333=82%,R333*S333*T333*F!$B$82,IF(U333=83%,R333*S333*T333*F!$B$83,IF(U333=84%,R333*S333*T333*F!$B$84,IF(U333=85%,R333*S333*T333*F!$B$85,IF(U333=86%,R333*S333*T333*F!$B$86,IF(U333=87%,R333*S333*T333*F!$B$87,IF(U333=88%,R333*S333*T333*F!$B$88,IF(U333=89%,R333*S333*T333*F!$B$89,IF(U333=90%,R333*S333*T333*F!$B$90,IF(U333=91%,R333*S333*T333*F!$B$91,IF(U333=92%,R333*S333*T333*F!$B$92,IF(U333=93%,R333*S333*T333*F!$B$93,IF(U333=94%,R333*S333*T333*F!$B$94,IF(U333=95%,R333*S333*T333*F!$B$95,IF(U333=96%,R333*S333*T333*F!$B$96,IF(U333=97%,R333*S333*T333*F!$B$97,IF(U333=98%,R333*S333*T333*F!$B$98,IF(U333=99%,R333*S333*T333*F!$B$99,IF(U333&gt;99%,R333*S333*T333*F!$B$100)))))))))))))))))))))))))))))))))))))))))))))))))))))))))*IF(ISNUMBER(E333),E333,1)*IF(ISNUMBER(D333),D333,1)</f>
        <v>0</v>
      </c>
      <c r="AA333" s="127">
        <f>G333*H333+K333*L333+O333*P333+S333*T333</f>
        <v>0</v>
      </c>
      <c r="AB333" s="46">
        <f>(H333*(IF(I333&lt;45%,0.5,IF(I333&lt;55%,0.8,IF(I333&lt;65%,0.9,IF(I333&lt;75%,1,IF(I333&lt;85%,1.1,1.2))))))+L333*(IF(M333&lt;45%,0.5,IF(M333&lt;55%,0.8,IF(M333&lt;65%,0.9,IF(M333&lt;75%,1,IF(M333&lt;85%,1.1,1.2))))))+P333*(IF(Q333&lt;45%,0.5,IF(Q333&lt;55%,0.8,IF(Q333&lt;65%,0.9,IF(Q333&lt;75%,1,IF(Q333&lt;85%,1.1,1.2))))))+T333*(IF(U333&lt;45%,0.5,IF(U333&lt;55%,0.8,IF(U333&lt;65%,0.9,IF(U333&lt;75%,1,IF(U333&lt;85%,1.1,1.2)))))))*IF(D333&gt;=0.8,6,IF(D333&lt;=0.4,1.5,3))</f>
        <v>0</v>
      </c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</row>
    <row r="334" spans="1:62" x14ac:dyDescent="0.25">
      <c r="A334" s="1129"/>
      <c r="B334" s="156" t="str">
        <f t="shared" ref="B334:E334" si="754">IF(B272="","",B272)</f>
        <v/>
      </c>
      <c r="C334" s="158" t="str">
        <f t="shared" si="754"/>
        <v/>
      </c>
      <c r="D334" s="63">
        <f t="shared" si="749"/>
        <v>0</v>
      </c>
      <c r="E334" s="83" t="str">
        <f t="shared" si="754"/>
        <v/>
      </c>
      <c r="F334" s="79"/>
      <c r="G334" s="94"/>
      <c r="H334" s="94"/>
      <c r="I334" s="70">
        <f t="shared" si="744"/>
        <v>0</v>
      </c>
      <c r="J334" s="79"/>
      <c r="K334" s="94"/>
      <c r="L334" s="94"/>
      <c r="M334" s="71">
        <f t="shared" si="745"/>
        <v>0</v>
      </c>
      <c r="N334" s="79"/>
      <c r="O334" s="94"/>
      <c r="P334" s="94"/>
      <c r="Q334" s="70">
        <f t="shared" si="746"/>
        <v>0</v>
      </c>
      <c r="R334" s="79"/>
      <c r="S334" s="94"/>
      <c r="T334" s="94"/>
      <c r="U334" s="71">
        <f t="shared" si="747"/>
        <v>0</v>
      </c>
      <c r="V334" s="125">
        <f t="shared" si="750"/>
        <v>0</v>
      </c>
      <c r="W334" s="43">
        <f t="shared" si="751"/>
        <v>0</v>
      </c>
      <c r="X334" s="36">
        <f>ROUND(IFERROR((W334/(Y334*IF(ISNUMBER(E334),E334,1))),0),2)</f>
        <v>0</v>
      </c>
      <c r="Y334" s="90" t="str">
        <f t="shared" si="707"/>
        <v/>
      </c>
      <c r="Z334" s="33">
        <f>(IF(I334&lt;30%,0,IF(I334&lt;35%,F334*G334*H334*F!$B$33,IF(I334&lt;40%,F334*G334*H334*F!$B$38,IF(I334&lt;45%,F334*G334*H334*F!$B$43,IF(I334&lt;50%,F334*G334*H334*F!$B$48,IF(I334=50%,F334*G334*H334*F!$B$50,IF(I334=51%,F334*G334*H334*F!$B$51,IF(I334=52%,F334*G334*H334*F!$B$52,IF(I334=53%,F334*G334*H334*F!$B$53,IF(I334=54%,F334*G334*H334*F!$B$54,IF(I334=55%,F334*G334*H334*F!$B$55,IF(I334=56%,F334*G334*H334*F!$B$56,IF(I334=57%,F334*G334*H334*F!$B$57,IF(I334=58%,F334*G334*H334*F!$B$58,IF(I334=59%,F334*G334*H334*F!$B$59,IF(I334=60%,F334*G334*H334*F!$B$60,IF(I334=61%,F334*G334*H334*F!$B$61,IF(I334=62%,F334*G334*H334*F!$B$62,IF(I334=63%,F334*G334*H334*F!$B$63,IF(I334=64%,F334*G334*H334*F!$B$64,IF(I334=65%,F334*G334*H334*F!$B$65,IF(I334=66%,F334*G334*H334*F!$B$66,IF(I334=67%,F334*G334*H334*F!$B$67,IF(I334=68%,F334*G334*H334*F!$B$68,IF(I334=69%,F334*G334*H334*F!$B$69,IF(I334=70%,F334*G334*H334*F!$B$70,IF(I334=71%,F334*G334*H334*F!$B$71,IF(I334=72%,F334*G334*H334*F!$B$72,IF(I334=73%,F334*G334*H334*F!$B$73,IF(I334=74%,F334*G334*H334*F!$B$74,IF(I334=75%,F334*G334*H334*F!$B$75,IF(I334=76%,F334*G334*H334*F!$B$76,IF(I334=77%,F334*G334*H334*F!$B$77,IF(I334=78%,F334*G334*H334*F!$B$78,IF(I334=79%,F334*G334*H334*F!$B$79,IF(I334=80%,F334*G334*H334*F!$B$80,IF(I334=81%,F334*G334*H334*F!$B$81,IF(I334=82%,F334*G334*H334*F!$B$82,IF(I334=83%,F334*G334*H334*F!$B$83,IF(I334=84%,F334*G334*H334*F!$B$84,IF(I334=85%,F334*G334*H334*F!$B$85,IF(I334=86%,F334*G334*H334*F!$B$86,IF(I334=87%,F334*G334*H334*F!$B$87,IF(I334=88%,F334*G334*H334*F!$B$88,IF(I334=89%,F334*G334*H334*F!$B$89,IF(I334=90%,F334*G334*H334*F!$B$90,IF(I334=91%,F334*G334*H334*F!$B$91,IF(I334=92%,F334*G334*H334*F!$B$92,IF(I334=93%,F334*G334*H334*F!$B$93,IF(I334=94%,F334*G334*H334*F!$B$94,IF(I334=95%,F334*G334*H334*F!$B$95,IF(I334=96%,F334*G334*H334*F!$B$96,IF(I334=97%,F334*G334*H334*F!$B$97,IF(I334=98%,F334*G334*H334*F!$B$98,IF(I334=99%,F334*G334*H334*F!$B$99,IF(I334&gt;99%,F334*G334*H334*F!$B$100,))))))))))))))))))))))))))))))))))))))))))))))))))))))))+IF(M334&lt;30%,0,IF(M334&lt;35%,J334*K334*L334*F!$B$33,IF(M334&lt;40%,J334*K334*L334*F!$B$38,IF(M334&lt;45%,J334*K334*L334*F!$B$43,IF(M334&lt;50%,J334*K334*L334*F!$B$48,IF(M334=50%,J334*K334*L334*F!$B$50,IF(M334=51%,J334*K334*L334*F!$B$51,IF(M334=52%,J334*K334*L334*F!$B$52,IF(M334=53%,J334*K334*L334*F!$B$53,IF(M334=54%,J334*K334*L334*F!$B$54,IF(M334=55%,J334*K334*L334*F!$B$55,IF(M334=56%,J334*K334*L334*F!$B$56,IF(M334=57%,J334*K334*L334*F!$B$57,IF(M334=58%,J334*K334*L334*F!$B$58,IF(M334=59%,J334*K334*L334*F!$B$59,IF(M334=60%,J334*K334*L334*F!$B$60,IF(M334=61%,J334*K334*L334*F!$B$61,IF(M334=62%,J334*K334*L334*F!$B$62,IF(M334=63%,J334*K334*L334*F!$B$63,IF(M334=64%,J334*K334*L334*F!$B$64,IF(M334=65%,J334*K334*L334*F!$B$65,IF(M334=66%,J334*K334*L334*F!$B$66,IF(M334=67%,J334*K334*L334*F!$B$67,IF(M334=68%,J334*K334*L334*F!$B$68,IF(M334=69%,J334*K334*L334*F!$B$69,IF(M334=70%,J334*K334*L334*F!$B$70,IF(M334=71%,J334*K334*L334*F!$B$71,IF(M334=72%,J334*K334*L334*F!$B$72,IF(M334=73%,J334*K334*L334*F!$B$73,IF(M334=74%,J334*K334*L334*F!$B$74,IF(M334=75%,J334*K334*L334*F!$B$75,IF(M334=76%,J334*K334*L334*F!$B$76,IF(M334=77%,J334*K334*L334*F!$B$77,IF(M334=78%,J334*K334*L334*F!$B$78,IF(M334=79%,J334*K334*L334*F!$B$79,IF(M334=80%,J334*K334*L334*F!$B$80,IF(M334=81%,J334*K334*L334*F!$B$81,IF(M334=82%,J334*K334*L334*F!$B$82,IF(M334=83%,J334*K334*L334*F!$B$83,IF(M334=84%,J334*K334*L334*F!$B$84,IF(M334=85%,J334*K334*L334*F!$B$85,IF(M334=86%,J334*K334*L334*F!$B$86,IF(M334=87%,J334*K334*L334*F!$B$87,IF(M334=88%,J334*K334*L334*F!$B$88,IF(M334=89%,J334*K334*L334*F!$B$89,IF(M334=90%,J334*K334*L334*F!$B$90,IF(M334=91%,J334*K334*L334*F!$B$91,IF(M334=92%,J334*K334*L334*F!$B$92,IF(M334=93%,J334*K334*L334*F!$B$93,IF(M334=94%,J334*K334*L334*F!$B$94,IF(M334=95%,J334*K334*L334*F!$B$95,IF(M334=96%,J334*K334*L334*F!$B$96,IF(M334=97%,J334*K334*L334*F!$B$97,IF(M334=98%,J334*K334*L334*F!$B$98,IF(M334=99%,J334*K334*L334*F!$B$99,IF(M334&gt;99%,J334*K334*L334*F!$B$100,))))))))))))))))))))))))))))))))))))))))))))))))))))))))+IF(Q334&lt;30%,0,IF(Q334&lt;35%,N334*O334*P334*F!$B$33,IF(Q334&lt;40%,N334*O334*P334*F!$B$38,IF(Q334&lt;45%,N334*O334*P334*F!$B$43,IF(Q334&lt;50%,N334*O334*P334*F!$B$48,IF(Q334=50%,N334*O334*P334*F!$B$50,IF(Q334=51%,N334*O334*P334*F!$B$51,IF(Q334=52%,N334*O334*P334*F!$B$52,IF(Q334=53%,N334*O334*P334*F!$B$53,IF(Q334=54%,N334*O334*P334*F!$B$54,IF(Q334=55%,N334*O334*P334*F!$B$55,IF(Q334=56%,N334*O334*P334*F!$B$56,IF(Q334=57%,N334*O334*P334*F!$B$57,IF(Q334=58%,N334*O334*P334*F!$B$58,IF(Q334=59%,N334*O334*P334*F!$B$59,IF(Q334=60%,N334*O334*P334*F!$B$60,IF(Q334=61%,N334*O334*P334*F!$B$61,IF(Q334=62%,N334*O334*P334*F!$B$62,IF(Q334=63%,N334*O334*P334*F!$B$63,IF(Q334=64%,N334*O334*P334*F!$B$64,IF(Q334=65%,N334*O334*P334*F!$B$65,IF(Q334=66%,N334*O334*P334*F!$B$66,IF(Q334=67%,N334*O334*P334*F!$B$67,IF(Q334=68%,N334*O334*P334*F!$B$68,IF(Q334=69%,N334*O334*P334*F!$B$69,IF(Q334=70%,N334*O334*P334*F!$B$70,IF(Q334=71%,N334*O334*P334*F!$B$71,IF(Q334=72%,N334*O334*P334*F!$B$72,IF(Q334=73%,N334*O334*P334*F!$B$73,IF(Q334=74%,N334*O334*P334*F!$B$74,IF(Q334=75%,N334*O334*P334*F!$B$75,IF(Q334=76%,N334*O334*P334*F!$B$76,IF(Q334=77%,N334*O334*P334*F!$B$77,IF(Q334=78%,N334*O334*P334*F!$B$78,IF(Q334=79%,N334*O334*P334*F!$B$79,IF(Q334=80%,N334*O334*P334*F!$B$80,IF(Q334=81%,N334*O334*P334*F!$B$81,IF(Q334=82%,N334*O334*P334*F!$B$82,IF(Q334=83%,N334*O334*P334*F!$B$83,IF(Q334=84%,N334*O334*P334*F!$B$84,IF(Q334=85%,N334*O334*P334*F!$B$85,IF(Q334=86%,N334*O334*P334*F!$B$86,IF(Q334=87%,N334*O334*P334*F!$B$87,IF(Q334=88%,N334*O334*P334*F!$B$88,IF(Q334=89%,N334*O334*P334*F!$B$89,IF(Q334=90%,N334*O334*P334*F!$B$90,IF(Q334=91%,N334*O334*P334*F!$B$91,IF(Q334=92%,N334*O334*P334*F!$B$92,IF(Q334=93%,N334*O334*P334*F!$B$93,IF(Q334=94%,N334*O334*P334*F!$B$94,IF(Q334=95%,N334*O334*P334*F!$B$95,IF(Q334=96%,N334*O334*P334*F!$B$96,IF(Q334=97%,N334*O334*P334*F!$B$97,IF(Q334=98%,N334*O334*P334*F!$B$98,IF(Q334=99%,N334*O334*P334*F!$B$99,IF(Q334&gt;99%,N334*O334*P334*F!$B$100,))))))))))))))))))))))))))))))))))))))))))))))))))))))))+IF(U334&lt;30%,0,IF(U334&lt;35%,R334*S334*T334*F!$B$33,IF(U334&lt;40%,R334*S334*T334*F!$B$38,IF(U334&lt;45%,R334*S334*T334*F!$B$43,IF(U334&lt;50%,R334*S334*T334*F!$B$48,IF(U334=50%,R334*S334*T334*F!$B$50,IF(U334=51%,R334*S334*T334*F!$B$51,IF(U334=52%,R334*S334*T334*F!$B$52,IF(U334=53%,R334*S334*T334*F!$B$53,IF(U334=54%,R334*S334*T334*F!$B$54,IF(U334=55%,R334*S334*T334*F!$B$55,IF(U334=56%,R334*S334*T334*F!$B$56,IF(U334=57%,R334*S334*T334*F!$B$57,IF(U334=58%,R334*S334*T334*F!$B$58,IF(U334=59%,R334*S334*T334*F!$B$59,IF(U334=60%,R334*S334*T334*F!$B$60,IF(U334=61%,R334*S334*T334*F!$B$61,IF(U334=62%,R334*S334*T334*F!$B$62,IF(U334=63%,R334*S334*T334*F!$B$63,IF(U334=64%,R334*S334*T334*F!$B$64,IF(U334=65%,R334*S334*T334*F!$B$65,IF(U334=66%,R334*S334*T334*F!$B$66,IF(U334=67%,R334*S334*T334*F!$B$67,IF(U334=68%,R334*S334*T334*F!$B$68,IF(U334=69%,R334*S334*T334*F!$B$69,IF(U334=70%,R334*S334*T334*F!$B$70,IF(U334=71%,R334*S334*T334*F!$B$71,IF(U334=72%,R334*S334*T334*F!$B$72,IF(U334=73%,R334*S334*T334*F!$B$73,IF(U334=74%,R334*S334*T334*F!$B$74,IF(U334=75%,R334*S334*T334*F!$B$75,IF(U334=76%,R334*S334*T334*F!$B$76,IF(U334=77%,R334*S334*T334*F!$B$77,IF(U334=78%,R334*S334*T334*F!$B$78,IF(U334=79%,R334*S334*T334*F!$B$79,IF(U334=80%,R334*S334*T334*F!$B$80,IF(U334=81%,R334*S334*T334*F!$B$81,IF(U334=82%,R334*S334*T334*F!$B$82,IF(U334=83%,R334*S334*T334*F!$B$83,IF(U334=84%,R334*S334*T334*F!$B$84,IF(U334=85%,R334*S334*T334*F!$B$85,IF(U334=86%,R334*S334*T334*F!$B$86,IF(U334=87%,R334*S334*T334*F!$B$87,IF(U334=88%,R334*S334*T334*F!$B$88,IF(U334=89%,R334*S334*T334*F!$B$89,IF(U334=90%,R334*S334*T334*F!$B$90,IF(U334=91%,R334*S334*T334*F!$B$91,IF(U334=92%,R334*S334*T334*F!$B$92,IF(U334=93%,R334*S334*T334*F!$B$93,IF(U334=94%,R334*S334*T334*F!$B$94,IF(U334=95%,R334*S334*T334*F!$B$95,IF(U334=96%,R334*S334*T334*F!$B$96,IF(U334=97%,R334*S334*T334*F!$B$97,IF(U334=98%,R334*S334*T334*F!$B$98,IF(U334=99%,R334*S334*T334*F!$B$99,IF(U334&gt;99%,R334*S334*T334*F!$B$100)))))))))))))))))))))))))))))))))))))))))))))))))))))))))*IF(ISNUMBER(E334),E334,1)*IF(ISNUMBER(D334),D334,1)</f>
        <v>0</v>
      </c>
      <c r="AA334" s="33">
        <f>G334*H334+K334*L334+O334*P334+S334*T334</f>
        <v>0</v>
      </c>
      <c r="AB334" s="35">
        <f>(H334*(IF(I334&lt;45%,0.5,IF(I334&lt;55%,0.8,IF(I334&lt;65%,0.9,IF(I334&lt;75%,1,IF(I334&lt;85%,1.1,1.2))))))+L334*(IF(M334&lt;45%,0.5,IF(M334&lt;55%,0.8,IF(M334&lt;65%,0.9,IF(M334&lt;75%,1,IF(M334&lt;85%,1.1,1.2))))))+P334*(IF(Q334&lt;45%,0.5,IF(Q334&lt;55%,0.8,IF(Q334&lt;65%,0.9,IF(Q334&lt;75%,1,IF(Q334&lt;85%,1.1,1.2))))))+T334*(IF(U334&lt;45%,0.5,IF(U334&lt;55%,0.8,IF(U334&lt;65%,0.9,IF(U334&lt;75%,1,IF(U334&lt;85%,1.1,1.2)))))))*IF(D334&gt;=0.8,6,IF(D334&lt;=0.4,1.5,3))</f>
        <v>0</v>
      </c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  <c r="AY334" s="11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</row>
    <row r="335" spans="1:62" x14ac:dyDescent="0.25">
      <c r="A335" s="1129"/>
      <c r="B335" s="156" t="str">
        <f t="shared" ref="B335:E335" si="755">IF(B273="","",B273)</f>
        <v/>
      </c>
      <c r="C335" s="158" t="str">
        <f t="shared" si="755"/>
        <v/>
      </c>
      <c r="D335" s="63">
        <f t="shared" si="749"/>
        <v>0</v>
      </c>
      <c r="E335" s="83" t="str">
        <f t="shared" si="755"/>
        <v/>
      </c>
      <c r="F335" s="81"/>
      <c r="G335" s="96"/>
      <c r="H335" s="96"/>
      <c r="I335" s="82">
        <f t="shared" si="744"/>
        <v>0</v>
      </c>
      <c r="J335" s="81"/>
      <c r="K335" s="96"/>
      <c r="L335" s="96"/>
      <c r="M335" s="104">
        <f t="shared" si="745"/>
        <v>0</v>
      </c>
      <c r="N335" s="81"/>
      <c r="O335" s="96"/>
      <c r="P335" s="96"/>
      <c r="Q335" s="82">
        <f t="shared" si="746"/>
        <v>0</v>
      </c>
      <c r="R335" s="81"/>
      <c r="S335" s="96"/>
      <c r="T335" s="96"/>
      <c r="U335" s="104">
        <f t="shared" si="747"/>
        <v>0</v>
      </c>
      <c r="V335" s="128">
        <f t="shared" si="750"/>
        <v>0</v>
      </c>
      <c r="W335" s="44">
        <f t="shared" si="751"/>
        <v>0</v>
      </c>
      <c r="X335" s="45">
        <f t="shared" ref="X335" si="756">ROUND(IFERROR((W335/(Y335*IF(ISNUMBER(E335),E335,1))),0),2)</f>
        <v>0</v>
      </c>
      <c r="Y335" s="90" t="str">
        <f t="shared" si="707"/>
        <v/>
      </c>
      <c r="Z335" s="127">
        <f>(IF(I335&lt;30%,0,IF(I335&lt;35%,F335*G335*H335*F!$B$33,IF(I335&lt;40%,F335*G335*H335*F!$B$38,IF(I335&lt;45%,F335*G335*H335*F!$B$43,IF(I335&lt;50%,F335*G335*H335*F!$B$48,IF(I335=50%,F335*G335*H335*F!$B$50,IF(I335=51%,F335*G335*H335*F!$B$51,IF(I335=52%,F335*G335*H335*F!$B$52,IF(I335=53%,F335*G335*H335*F!$B$53,IF(I335=54%,F335*G335*H335*F!$B$54,IF(I335=55%,F335*G335*H335*F!$B$55,IF(I335=56%,F335*G335*H335*F!$B$56,IF(I335=57%,F335*G335*H335*F!$B$57,IF(I335=58%,F335*G335*H335*F!$B$58,IF(I335=59%,F335*G335*H335*F!$B$59,IF(I335=60%,F335*G335*H335*F!$B$60,IF(I335=61%,F335*G335*H335*F!$B$61,IF(I335=62%,F335*G335*H335*F!$B$62,IF(I335=63%,F335*G335*H335*F!$B$63,IF(I335=64%,F335*G335*H335*F!$B$64,IF(I335=65%,F335*G335*H335*F!$B$65,IF(I335=66%,F335*G335*H335*F!$B$66,IF(I335=67%,F335*G335*H335*F!$B$67,IF(I335=68%,F335*G335*H335*F!$B$68,IF(I335=69%,F335*G335*H335*F!$B$69,IF(I335=70%,F335*G335*H335*F!$B$70,IF(I335=71%,F335*G335*H335*F!$B$71,IF(I335=72%,F335*G335*H335*F!$B$72,IF(I335=73%,F335*G335*H335*F!$B$73,IF(I335=74%,F335*G335*H335*F!$B$74,IF(I335=75%,F335*G335*H335*F!$B$75,IF(I335=76%,F335*G335*H335*F!$B$76,IF(I335=77%,F335*G335*H335*F!$B$77,IF(I335=78%,F335*G335*H335*F!$B$78,IF(I335=79%,F335*G335*H335*F!$B$79,IF(I335=80%,F335*G335*H335*F!$B$80,IF(I335=81%,F335*G335*H335*F!$B$81,IF(I335=82%,F335*G335*H335*F!$B$82,IF(I335=83%,F335*G335*H335*F!$B$83,IF(I335=84%,F335*G335*H335*F!$B$84,IF(I335=85%,F335*G335*H335*F!$B$85,IF(I335=86%,F335*G335*H335*F!$B$86,IF(I335=87%,F335*G335*H335*F!$B$87,IF(I335=88%,F335*G335*H335*F!$B$88,IF(I335=89%,F335*G335*H335*F!$B$89,IF(I335=90%,F335*G335*H335*F!$B$90,IF(I335=91%,F335*G335*H335*F!$B$91,IF(I335=92%,F335*G335*H335*F!$B$92,IF(I335=93%,F335*G335*H335*F!$B$93,IF(I335=94%,F335*G335*H335*F!$B$94,IF(I335=95%,F335*G335*H335*F!$B$95,IF(I335=96%,F335*G335*H335*F!$B$96,IF(I335=97%,F335*G335*H335*F!$B$97,IF(I335=98%,F335*G335*H335*F!$B$98,IF(I335=99%,F335*G335*H335*F!$B$99,IF(I335&gt;99%,F335*G335*H335*F!$B$100,))))))))))))))))))))))))))))))))))))))))))))))))))))))))+IF(M335&lt;30%,0,IF(M335&lt;35%,J335*K335*L335*F!$B$33,IF(M335&lt;40%,J335*K335*L335*F!$B$38,IF(M335&lt;45%,J335*K335*L335*F!$B$43,IF(M335&lt;50%,J335*K335*L335*F!$B$48,IF(M335=50%,J335*K335*L335*F!$B$50,IF(M335=51%,J335*K335*L335*F!$B$51,IF(M335=52%,J335*K335*L335*F!$B$52,IF(M335=53%,J335*K335*L335*F!$B$53,IF(M335=54%,J335*K335*L335*F!$B$54,IF(M335=55%,J335*K335*L335*F!$B$55,IF(M335=56%,J335*K335*L335*F!$B$56,IF(M335=57%,J335*K335*L335*F!$B$57,IF(M335=58%,J335*K335*L335*F!$B$58,IF(M335=59%,J335*K335*L335*F!$B$59,IF(M335=60%,J335*K335*L335*F!$B$60,IF(M335=61%,J335*K335*L335*F!$B$61,IF(M335=62%,J335*K335*L335*F!$B$62,IF(M335=63%,J335*K335*L335*F!$B$63,IF(M335=64%,J335*K335*L335*F!$B$64,IF(M335=65%,J335*K335*L335*F!$B$65,IF(M335=66%,J335*K335*L335*F!$B$66,IF(M335=67%,J335*K335*L335*F!$B$67,IF(M335=68%,J335*K335*L335*F!$B$68,IF(M335=69%,J335*K335*L335*F!$B$69,IF(M335=70%,J335*K335*L335*F!$B$70,IF(M335=71%,J335*K335*L335*F!$B$71,IF(M335=72%,J335*K335*L335*F!$B$72,IF(M335=73%,J335*K335*L335*F!$B$73,IF(M335=74%,J335*K335*L335*F!$B$74,IF(M335=75%,J335*K335*L335*F!$B$75,IF(M335=76%,J335*K335*L335*F!$B$76,IF(M335=77%,J335*K335*L335*F!$B$77,IF(M335=78%,J335*K335*L335*F!$B$78,IF(M335=79%,J335*K335*L335*F!$B$79,IF(M335=80%,J335*K335*L335*F!$B$80,IF(M335=81%,J335*K335*L335*F!$B$81,IF(M335=82%,J335*K335*L335*F!$B$82,IF(M335=83%,J335*K335*L335*F!$B$83,IF(M335=84%,J335*K335*L335*F!$B$84,IF(M335=85%,J335*K335*L335*F!$B$85,IF(M335=86%,J335*K335*L335*F!$B$86,IF(M335=87%,J335*K335*L335*F!$B$87,IF(M335=88%,J335*K335*L335*F!$B$88,IF(M335=89%,J335*K335*L335*F!$B$89,IF(M335=90%,J335*K335*L335*F!$B$90,IF(M335=91%,J335*K335*L335*F!$B$91,IF(M335=92%,J335*K335*L335*F!$B$92,IF(M335=93%,J335*K335*L335*F!$B$93,IF(M335=94%,J335*K335*L335*F!$B$94,IF(M335=95%,J335*K335*L335*F!$B$95,IF(M335=96%,J335*K335*L335*F!$B$96,IF(M335=97%,J335*K335*L335*F!$B$97,IF(M335=98%,J335*K335*L335*F!$B$98,IF(M335=99%,J335*K335*L335*F!$B$99,IF(M335&gt;99%,J335*K335*L335*F!$B$100,))))))))))))))))))))))))))))))))))))))))))))))))))))))))+IF(Q335&lt;30%,0,IF(Q335&lt;35%,N335*O335*P335*F!$B$33,IF(Q335&lt;40%,N335*O335*P335*F!$B$38,IF(Q335&lt;45%,N335*O335*P335*F!$B$43,IF(Q335&lt;50%,N335*O335*P335*F!$B$48,IF(Q335=50%,N335*O335*P335*F!$B$50,IF(Q335=51%,N335*O335*P335*F!$B$51,IF(Q335=52%,N335*O335*P335*F!$B$52,IF(Q335=53%,N335*O335*P335*F!$B$53,IF(Q335=54%,N335*O335*P335*F!$B$54,IF(Q335=55%,N335*O335*P335*F!$B$55,IF(Q335=56%,N335*O335*P335*F!$B$56,IF(Q335=57%,N335*O335*P335*F!$B$57,IF(Q335=58%,N335*O335*P335*F!$B$58,IF(Q335=59%,N335*O335*P335*F!$B$59,IF(Q335=60%,N335*O335*P335*F!$B$60,IF(Q335=61%,N335*O335*P335*F!$B$61,IF(Q335=62%,N335*O335*P335*F!$B$62,IF(Q335=63%,N335*O335*P335*F!$B$63,IF(Q335=64%,N335*O335*P335*F!$B$64,IF(Q335=65%,N335*O335*P335*F!$B$65,IF(Q335=66%,N335*O335*P335*F!$B$66,IF(Q335=67%,N335*O335*P335*F!$B$67,IF(Q335=68%,N335*O335*P335*F!$B$68,IF(Q335=69%,N335*O335*P335*F!$B$69,IF(Q335=70%,N335*O335*P335*F!$B$70,IF(Q335=71%,N335*O335*P335*F!$B$71,IF(Q335=72%,N335*O335*P335*F!$B$72,IF(Q335=73%,N335*O335*P335*F!$B$73,IF(Q335=74%,N335*O335*P335*F!$B$74,IF(Q335=75%,N335*O335*P335*F!$B$75,IF(Q335=76%,N335*O335*P335*F!$B$76,IF(Q335=77%,N335*O335*P335*F!$B$77,IF(Q335=78%,N335*O335*P335*F!$B$78,IF(Q335=79%,N335*O335*P335*F!$B$79,IF(Q335=80%,N335*O335*P335*F!$B$80,IF(Q335=81%,N335*O335*P335*F!$B$81,IF(Q335=82%,N335*O335*P335*F!$B$82,IF(Q335=83%,N335*O335*P335*F!$B$83,IF(Q335=84%,N335*O335*P335*F!$B$84,IF(Q335=85%,N335*O335*P335*F!$B$85,IF(Q335=86%,N335*O335*P335*F!$B$86,IF(Q335=87%,N335*O335*P335*F!$B$87,IF(Q335=88%,N335*O335*P335*F!$B$88,IF(Q335=89%,N335*O335*P335*F!$B$89,IF(Q335=90%,N335*O335*P335*F!$B$90,IF(Q335=91%,N335*O335*P335*F!$B$91,IF(Q335=92%,N335*O335*P335*F!$B$92,IF(Q335=93%,N335*O335*P335*F!$B$93,IF(Q335=94%,N335*O335*P335*F!$B$94,IF(Q335=95%,N335*O335*P335*F!$B$95,IF(Q335=96%,N335*O335*P335*F!$B$96,IF(Q335=97%,N335*O335*P335*F!$B$97,IF(Q335=98%,N335*O335*P335*F!$B$98,IF(Q335=99%,N335*O335*P335*F!$B$99,IF(Q335&gt;99%,N335*O335*P335*F!$B$100,))))))))))))))))))))))))))))))))))))))))))))))))))))))))+IF(U335&lt;30%,0,IF(U335&lt;35%,R335*S335*T335*F!$B$33,IF(U335&lt;40%,R335*S335*T335*F!$B$38,IF(U335&lt;45%,R335*S335*T335*F!$B$43,IF(U335&lt;50%,R335*S335*T335*F!$B$48,IF(U335=50%,R335*S335*T335*F!$B$50,IF(U335=51%,R335*S335*T335*F!$B$51,IF(U335=52%,R335*S335*T335*F!$B$52,IF(U335=53%,R335*S335*T335*F!$B$53,IF(U335=54%,R335*S335*T335*F!$B$54,IF(U335=55%,R335*S335*T335*F!$B$55,IF(U335=56%,R335*S335*T335*F!$B$56,IF(U335=57%,R335*S335*T335*F!$B$57,IF(U335=58%,R335*S335*T335*F!$B$58,IF(U335=59%,R335*S335*T335*F!$B$59,IF(U335=60%,R335*S335*T335*F!$B$60,IF(U335=61%,R335*S335*T335*F!$B$61,IF(U335=62%,R335*S335*T335*F!$B$62,IF(U335=63%,R335*S335*T335*F!$B$63,IF(U335=64%,R335*S335*T335*F!$B$64,IF(U335=65%,R335*S335*T335*F!$B$65,IF(U335=66%,R335*S335*T335*F!$B$66,IF(U335=67%,R335*S335*T335*F!$B$67,IF(U335=68%,R335*S335*T335*F!$B$68,IF(U335=69%,R335*S335*T335*F!$B$69,IF(U335=70%,R335*S335*T335*F!$B$70,IF(U335=71%,R335*S335*T335*F!$B$71,IF(U335=72%,R335*S335*T335*F!$B$72,IF(U335=73%,R335*S335*T335*F!$B$73,IF(U335=74%,R335*S335*T335*F!$B$74,IF(U335=75%,R335*S335*T335*F!$B$75,IF(U335=76%,R335*S335*T335*F!$B$76,IF(U335=77%,R335*S335*T335*F!$B$77,IF(U335=78%,R335*S335*T335*F!$B$78,IF(U335=79%,R335*S335*T335*F!$B$79,IF(U335=80%,R335*S335*T335*F!$B$80,IF(U335=81%,R335*S335*T335*F!$B$81,IF(U335=82%,R335*S335*T335*F!$B$82,IF(U335=83%,R335*S335*T335*F!$B$83,IF(U335=84%,R335*S335*T335*F!$B$84,IF(U335=85%,R335*S335*T335*F!$B$85,IF(U335=86%,R335*S335*T335*F!$B$86,IF(U335=87%,R335*S335*T335*F!$B$87,IF(U335=88%,R335*S335*T335*F!$B$88,IF(U335=89%,R335*S335*T335*F!$B$89,IF(U335=90%,R335*S335*T335*F!$B$90,IF(U335=91%,R335*S335*T335*F!$B$91,IF(U335=92%,R335*S335*T335*F!$B$92,IF(U335=93%,R335*S335*T335*F!$B$93,IF(U335=94%,R335*S335*T335*F!$B$94,IF(U335=95%,R335*S335*T335*F!$B$95,IF(U335=96%,R335*S335*T335*F!$B$96,IF(U335=97%,R335*S335*T335*F!$B$97,IF(U335=98%,R335*S335*T335*F!$B$98,IF(U335=99%,R335*S335*T335*F!$B$99,IF(U335&gt;99%,R335*S335*T335*F!$B$100)))))))))))))))))))))))))))))))))))))))))))))))))))))))))*IF(ISNUMBER(E335),E335,1)*IF(ISNUMBER(D335),D335,1)</f>
        <v>0</v>
      </c>
      <c r="AA335" s="127">
        <f>G335*H335+K335*L335+O335*P335+S335*T335</f>
        <v>0</v>
      </c>
      <c r="AB335" s="46">
        <f>(H335*(IF(I335&lt;45%,0.5,IF(I335&lt;55%,0.8,IF(I335&lt;65%,0.9,IF(I335&lt;75%,1,IF(I335&lt;85%,1.1,1.2))))))+L335*(IF(M335&lt;45%,0.5,IF(M335&lt;55%,0.8,IF(M335&lt;65%,0.9,IF(M335&lt;75%,1,IF(M335&lt;85%,1.1,1.2))))))+P335*(IF(Q335&lt;45%,0.5,IF(Q335&lt;55%,0.8,IF(Q335&lt;65%,0.9,IF(Q335&lt;75%,1,IF(Q335&lt;85%,1.1,1.2))))))+T335*(IF(U335&lt;45%,0.5,IF(U335&lt;55%,0.8,IF(U335&lt;65%,0.9,IF(U335&lt;75%,1,IF(U335&lt;85%,1.1,1.2)))))))*IF(D335&gt;=0.8,6,IF(D335&lt;=0.4,1.5,3))</f>
        <v>0</v>
      </c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  <c r="AP335" s="11"/>
      <c r="AQ335" s="11"/>
      <c r="AR335" s="11"/>
      <c r="AS335" s="11"/>
      <c r="AT335" s="11"/>
      <c r="AU335" s="11"/>
      <c r="AV335" s="11"/>
      <c r="AW335" s="11"/>
      <c r="AX335" s="11"/>
      <c r="AY335" s="11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</row>
    <row r="336" spans="1:62" ht="15.75" thickBot="1" x14ac:dyDescent="0.3">
      <c r="A336" s="1130"/>
      <c r="B336" s="167"/>
      <c r="C336" s="168"/>
      <c r="D336" s="37">
        <f>ROUND(IFERROR((D331*(G331*H331+K331*L331+O331*P331+S331*T331)+D332*(G332*H332+K332*L332+O332*P332+S332*T332)+D333*(G333*H333+K333*L333+O333*P333+S333*T333)+D334*(G334*H334+K334*L334+O334*P334+S334*T334)+D335*(G335*H335+K335*L335+O335*P335+S335*T335))/((G331*H331+K331*L331+O331*P331+S331*T331)+(G332*H332+K332*L332+O332*P332+S332*T332)+(G333*H333+K333*L333+O333*P333+S333*T333)+(G334*H334+K334*L334+O334*P334+S334*T334)+(G335*H335+K335*L335+O335*P335+S335*T335)),0),3)</f>
        <v>0</v>
      </c>
      <c r="E336" s="181"/>
      <c r="F336" s="182"/>
      <c r="G336" s="183"/>
      <c r="H336" s="183"/>
      <c r="I336" s="184"/>
      <c r="J336" s="182"/>
      <c r="K336" s="183"/>
      <c r="L336" s="183"/>
      <c r="M336" s="185"/>
      <c r="N336" s="182"/>
      <c r="O336" s="183"/>
      <c r="P336" s="183"/>
      <c r="Q336" s="184"/>
      <c r="R336" s="182"/>
      <c r="S336" s="183"/>
      <c r="T336" s="183"/>
      <c r="U336" s="185"/>
      <c r="V336" s="122">
        <f>SUM(V331:V335)</f>
        <v>0</v>
      </c>
      <c r="W336" s="117">
        <f>IFERROR(V336/AA336,0)</f>
        <v>0</v>
      </c>
      <c r="X336" s="118">
        <f>ROUND(IFERROR((D331*(I331*G331*H331+M331*K331*L331+Q331*O331*P331+U331*S331*T331)+D332*(I332*G332*H332+M332*K332*L332+Q332*O332*P332+U332*S332*T332)+D333*(I333*G333*H333+M333*K333*L333+Q333*O333*P333+U333*S333*T333)+D334*(I334*G334*H334+M334*K334*L334+Q334*O334*P334+U334*S334*T334)+D335*(I335*G335*H335+M335*K335*L335+Q335*O335*P335+U335*S335*T335))/(D331*(G331*H331+K331*L331+O331*P331+S331*T331)+D332*(G332*H332+K332*L332+O332*P332+S332*T332)+D333*(G333*H333+K333*L333+O333*P333+S333*T333)+D334*(G334*H334+K334*L334+O334*P334+S334*T334)+D335*(G335*H335+K335*L335+O335*P335+S335*T335)),0),2)</f>
        <v>0</v>
      </c>
      <c r="Y336" s="9"/>
      <c r="Z336" s="9">
        <f>SUM(Z331:Z335)</f>
        <v>0</v>
      </c>
      <c r="AA336" s="117">
        <f>SUM(AA331:AA335)</f>
        <v>0</v>
      </c>
      <c r="AB336" s="119">
        <f>IF(SUM(AB331:AB335)=0,TIME(,0,),TIME(,SUM(AB331:AB335)+30,))</f>
        <v>0</v>
      </c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  <c r="AT336" s="11"/>
      <c r="AU336" s="11"/>
      <c r="AV336" s="11"/>
      <c r="AW336" s="11"/>
      <c r="AX336" s="11"/>
      <c r="AY336" s="11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</row>
    <row r="337" spans="1:62" x14ac:dyDescent="0.25">
      <c r="A337" s="144" t="s">
        <v>0</v>
      </c>
      <c r="B337" s="86" t="str">
        <f t="shared" ref="B337:C337" si="757">IF(B275="","",B275)</f>
        <v/>
      </c>
      <c r="C337" s="84" t="str">
        <f t="shared" si="757"/>
        <v/>
      </c>
      <c r="D337" s="59">
        <f>D275</f>
        <v>0</v>
      </c>
      <c r="E337" s="85" t="str">
        <f t="shared" ref="E337" si="758">IF(E275="","",E275)</f>
        <v/>
      </c>
      <c r="F337" s="152"/>
      <c r="G337" s="94"/>
      <c r="H337" s="94"/>
      <c r="I337" s="93">
        <f t="shared" ref="I337:I341" si="759">IFERROR(ROUND(F337/$Y337,2),)</f>
        <v>0</v>
      </c>
      <c r="J337" s="147"/>
      <c r="K337" s="97"/>
      <c r="L337" s="97"/>
      <c r="M337" s="99">
        <f t="shared" ref="M337:M341" si="760">IFERROR(ROUND(J337/$Y337,2),)</f>
        <v>0</v>
      </c>
      <c r="N337" s="152"/>
      <c r="O337" s="94"/>
      <c r="P337" s="94"/>
      <c r="Q337" s="95">
        <f t="shared" ref="Q337:Q341" si="761">IFERROR(ROUND(N337/$Y337,2),)</f>
        <v>0</v>
      </c>
      <c r="R337" s="152"/>
      <c r="S337" s="94"/>
      <c r="T337" s="94"/>
      <c r="U337" s="93">
        <f t="shared" ref="U337:U341" si="762">IFERROR(ROUND(R337/$Y337,2),)</f>
        <v>0</v>
      </c>
      <c r="V337" s="106">
        <f>(IF(ISNUMBER(F337),F337,1)*G337*H337+IF(ISNUMBER(J337),J337,1)*K337*L337+IF(ISNUMBER(N337),N337,1)*O337*P337+IF(ISNUMBER(R337),R337,1)*S337*T337)*IF(ISNUMBER(E337),E337,1)</f>
        <v>0</v>
      </c>
      <c r="W337" s="107">
        <f>IFERROR((IF(ISNUMBER(F337),F337,1)*G337*H337+IF(ISNUMBER(J337),J337,1)*K337*L337+IF(ISNUMBER(N337),N337,1)*O337*P337+IF(ISNUMBER(R337),R337,1)*S337*T337)*IF(ISNUMBER(E337),E337,1)/(G337*H337+K337*L337+O337*P337+S337*T337),0)</f>
        <v>0</v>
      </c>
      <c r="X337" s="28">
        <f>ROUND(IFERROR((W337/(Y337*IF(ISNUMBER(E337),E337,1))),0),2)</f>
        <v>0</v>
      </c>
      <c r="Y337" s="89" t="str">
        <f t="shared" si="707"/>
        <v/>
      </c>
      <c r="Z337" s="4">
        <f>(IF(I337&lt;30%,0,IF(I337&lt;35%,F337*G337*H337*F!$B$33,IF(I337&lt;40%,F337*G337*H337*F!$B$38,IF(I337&lt;45%,F337*G337*H337*F!$B$43,IF(I337&lt;50%,F337*G337*H337*F!$B$48,IF(I337=50%,F337*G337*H337*F!$B$50,IF(I337=51%,F337*G337*H337*F!$B$51,IF(I337=52%,F337*G337*H337*F!$B$52,IF(I337=53%,F337*G337*H337*F!$B$53,IF(I337=54%,F337*G337*H337*F!$B$54,IF(I337=55%,F337*G337*H337*F!$B$55,IF(I337=56%,F337*G337*H337*F!$B$56,IF(I337=57%,F337*G337*H337*F!$B$57,IF(I337=58%,F337*G337*H337*F!$B$58,IF(I337=59%,F337*G337*H337*F!$B$59,IF(I337=60%,F337*G337*H337*F!$B$60,IF(I337=61%,F337*G337*H337*F!$B$61,IF(I337=62%,F337*G337*H337*F!$B$62,IF(I337=63%,F337*G337*H337*F!$B$63,IF(I337=64%,F337*G337*H337*F!$B$64,IF(I337=65%,F337*G337*H337*F!$B$65,IF(I337=66%,F337*G337*H337*F!$B$66,IF(I337=67%,F337*G337*H337*F!$B$67,IF(I337=68%,F337*G337*H337*F!$B$68,IF(I337=69%,F337*G337*H337*F!$B$69,IF(I337=70%,F337*G337*H337*F!$B$70,IF(I337=71%,F337*G337*H337*F!$B$71,IF(I337=72%,F337*G337*H337*F!$B$72,IF(I337=73%,F337*G337*H337*F!$B$73,IF(I337=74%,F337*G337*H337*F!$B$74,IF(I337=75%,F337*G337*H337*F!$B$75,IF(I337=76%,F337*G337*H337*F!$B$76,IF(I337=77%,F337*G337*H337*F!$B$77,IF(I337=78%,F337*G337*H337*F!$B$78,IF(I337=79%,F337*G337*H337*F!$B$79,IF(I337=80%,F337*G337*H337*F!$B$80,IF(I337=81%,F337*G337*H337*F!$B$81,IF(I337=82%,F337*G337*H337*F!$B$82,IF(I337=83%,F337*G337*H337*F!$B$83,IF(I337=84%,F337*G337*H337*F!$B$84,IF(I337=85%,F337*G337*H337*F!$B$85,IF(I337=86%,F337*G337*H337*F!$B$86,IF(I337=87%,F337*G337*H337*F!$B$87,IF(I337=88%,F337*G337*H337*F!$B$88,IF(I337=89%,F337*G337*H337*F!$B$89,IF(I337=90%,F337*G337*H337*F!$B$90,IF(I337=91%,F337*G337*H337*F!$B$91,IF(I337=92%,F337*G337*H337*F!$B$92,IF(I337=93%,F337*G337*H337*F!$B$93,IF(I337=94%,F337*G337*H337*F!$B$94,IF(I337=95%,F337*G337*H337*F!$B$95,IF(I337=96%,F337*G337*H337*F!$B$96,IF(I337=97%,F337*G337*H337*F!$B$97,IF(I337=98%,F337*G337*H337*F!$B$98,IF(I337=99%,F337*G337*H337*F!$B$99,IF(I337&gt;99%,F337*G337*H337*F!$B$100,))))))))))))))))))))))))))))))))))))))))))))))))))))))))+IF(M337&lt;30%,0,IF(M337&lt;35%,J337*K337*L337*F!$B$33,IF(M337&lt;40%,J337*K337*L337*F!$B$38,IF(M337&lt;45%,J337*K337*L337*F!$B$43,IF(M337&lt;50%,J337*K337*L337*F!$B$48,IF(M337=50%,J337*K337*L337*F!$B$50,IF(M337=51%,J337*K337*L337*F!$B$51,IF(M337=52%,J337*K337*L337*F!$B$52,IF(M337=53%,J337*K337*L337*F!$B$53,IF(M337=54%,J337*K337*L337*F!$B$54,IF(M337=55%,J337*K337*L337*F!$B$55,IF(M337=56%,J337*K337*L337*F!$B$56,IF(M337=57%,J337*K337*L337*F!$B$57,IF(M337=58%,J337*K337*L337*F!$B$58,IF(M337=59%,J337*K337*L337*F!$B$59,IF(M337=60%,J337*K337*L337*F!$B$60,IF(M337=61%,J337*K337*L337*F!$B$61,IF(M337=62%,J337*K337*L337*F!$B$62,IF(M337=63%,J337*K337*L337*F!$B$63,IF(M337=64%,J337*K337*L337*F!$B$64,IF(M337=65%,J337*K337*L337*F!$B$65,IF(M337=66%,J337*K337*L337*F!$B$66,IF(M337=67%,J337*K337*L337*F!$B$67,IF(M337=68%,J337*K337*L337*F!$B$68,IF(M337=69%,J337*K337*L337*F!$B$69,IF(M337=70%,J337*K337*L337*F!$B$70,IF(M337=71%,J337*K337*L337*F!$B$71,IF(M337=72%,J337*K337*L337*F!$B$72,IF(M337=73%,J337*K337*L337*F!$B$73,IF(M337=74%,J337*K337*L337*F!$B$74,IF(M337=75%,J337*K337*L337*F!$B$75,IF(M337=76%,J337*K337*L337*F!$B$76,IF(M337=77%,J337*K337*L337*F!$B$77,IF(M337=78%,J337*K337*L337*F!$B$78,IF(M337=79%,J337*K337*L337*F!$B$79,IF(M337=80%,J337*K337*L337*F!$B$80,IF(M337=81%,J337*K337*L337*F!$B$81,IF(M337=82%,J337*K337*L337*F!$B$82,IF(M337=83%,J337*K337*L337*F!$B$83,IF(M337=84%,J337*K337*L337*F!$B$84,IF(M337=85%,J337*K337*L337*F!$B$85,IF(M337=86%,J337*K337*L337*F!$B$86,IF(M337=87%,J337*K337*L337*F!$B$87,IF(M337=88%,J337*K337*L337*F!$B$88,IF(M337=89%,J337*K337*L337*F!$B$89,IF(M337=90%,J337*K337*L337*F!$B$90,IF(M337=91%,J337*K337*L337*F!$B$91,IF(M337=92%,J337*K337*L337*F!$B$92,IF(M337=93%,J337*K337*L337*F!$B$93,IF(M337=94%,J337*K337*L337*F!$B$94,IF(M337=95%,J337*K337*L337*F!$B$95,IF(M337=96%,J337*K337*L337*F!$B$96,IF(M337=97%,J337*K337*L337*F!$B$97,IF(M337=98%,J337*K337*L337*F!$B$98,IF(M337=99%,J337*K337*L337*F!$B$99,IF(M337&gt;99%,J337*K337*L337*F!$B$100,))))))))))))))))))))))))))))))))))))))))))))))))))))))))+IF(Q337&lt;30%,0,IF(Q337&lt;35%,N337*O337*P337*F!$B$33,IF(Q337&lt;40%,N337*O337*P337*F!$B$38,IF(Q337&lt;45%,N337*O337*P337*F!$B$43,IF(Q337&lt;50%,N337*O337*P337*F!$B$48,IF(Q337=50%,N337*O337*P337*F!$B$50,IF(Q337=51%,N337*O337*P337*F!$B$51,IF(Q337=52%,N337*O337*P337*F!$B$52,IF(Q337=53%,N337*O337*P337*F!$B$53,IF(Q337=54%,N337*O337*P337*F!$B$54,IF(Q337=55%,N337*O337*P337*F!$B$55,IF(Q337=56%,N337*O337*P337*F!$B$56,IF(Q337=57%,N337*O337*P337*F!$B$57,IF(Q337=58%,N337*O337*P337*F!$B$58,IF(Q337=59%,N337*O337*P337*F!$B$59,IF(Q337=60%,N337*O337*P337*F!$B$60,IF(Q337=61%,N337*O337*P337*F!$B$61,IF(Q337=62%,N337*O337*P337*F!$B$62,IF(Q337=63%,N337*O337*P337*F!$B$63,IF(Q337=64%,N337*O337*P337*F!$B$64,IF(Q337=65%,N337*O337*P337*F!$B$65,IF(Q337=66%,N337*O337*P337*F!$B$66,IF(Q337=67%,N337*O337*P337*F!$B$67,IF(Q337=68%,N337*O337*P337*F!$B$68,IF(Q337=69%,N337*O337*P337*F!$B$69,IF(Q337=70%,N337*O337*P337*F!$B$70,IF(Q337=71%,N337*O337*P337*F!$B$71,IF(Q337=72%,N337*O337*P337*F!$B$72,IF(Q337=73%,N337*O337*P337*F!$B$73,IF(Q337=74%,N337*O337*P337*F!$B$74,IF(Q337=75%,N337*O337*P337*F!$B$75,IF(Q337=76%,N337*O337*P337*F!$B$76,IF(Q337=77%,N337*O337*P337*F!$B$77,IF(Q337=78%,N337*O337*P337*F!$B$78,IF(Q337=79%,N337*O337*P337*F!$B$79,IF(Q337=80%,N337*O337*P337*F!$B$80,IF(Q337=81%,N337*O337*P337*F!$B$81,IF(Q337=82%,N337*O337*P337*F!$B$82,IF(Q337=83%,N337*O337*P337*F!$B$83,IF(Q337=84%,N337*O337*P337*F!$B$84,IF(Q337=85%,N337*O337*P337*F!$B$85,IF(Q337=86%,N337*O337*P337*F!$B$86,IF(Q337=87%,N337*O337*P337*F!$B$87,IF(Q337=88%,N337*O337*P337*F!$B$88,IF(Q337=89%,N337*O337*P337*F!$B$89,IF(Q337=90%,N337*O337*P337*F!$B$90,IF(Q337=91%,N337*O337*P337*F!$B$91,IF(Q337=92%,N337*O337*P337*F!$B$92,IF(Q337=93%,N337*O337*P337*F!$B$93,IF(Q337=94%,N337*O337*P337*F!$B$94,IF(Q337=95%,N337*O337*P337*F!$B$95,IF(Q337=96%,N337*O337*P337*F!$B$96,IF(Q337=97%,N337*O337*P337*F!$B$97,IF(Q337=98%,N337*O337*P337*F!$B$98,IF(Q337=99%,N337*O337*P337*F!$B$99,IF(Q337&gt;99%,N337*O337*P337*F!$B$100,))))))))))))))))))))))))))))))))))))))))))))))))))))))))+IF(U337&lt;30%,0,IF(U337&lt;35%,R337*S337*T337*F!$B$33,IF(U337&lt;40%,R337*S337*T337*F!$B$38,IF(U337&lt;45%,R337*S337*T337*F!$B$43,IF(U337&lt;50%,R337*S337*T337*F!$B$48,IF(U337=50%,R337*S337*T337*F!$B$50,IF(U337=51%,R337*S337*T337*F!$B$51,IF(U337=52%,R337*S337*T337*F!$B$52,IF(U337=53%,R337*S337*T337*F!$B$53,IF(U337=54%,R337*S337*T337*F!$B$54,IF(U337=55%,R337*S337*T337*F!$B$55,IF(U337=56%,R337*S337*T337*F!$B$56,IF(U337=57%,R337*S337*T337*F!$B$57,IF(U337=58%,R337*S337*T337*F!$B$58,IF(U337=59%,R337*S337*T337*F!$B$59,IF(U337=60%,R337*S337*T337*F!$B$60,IF(U337=61%,R337*S337*T337*F!$B$61,IF(U337=62%,R337*S337*T337*F!$B$62,IF(U337=63%,R337*S337*T337*F!$B$63,IF(U337=64%,R337*S337*T337*F!$B$64,IF(U337=65%,R337*S337*T337*F!$B$65,IF(U337=66%,R337*S337*T337*F!$B$66,IF(U337=67%,R337*S337*T337*F!$B$67,IF(U337=68%,R337*S337*T337*F!$B$68,IF(U337=69%,R337*S337*T337*F!$B$69,IF(U337=70%,R337*S337*T337*F!$B$70,IF(U337=71%,R337*S337*T337*F!$B$71,IF(U337=72%,R337*S337*T337*F!$B$72,IF(U337=73%,R337*S337*T337*F!$B$73,IF(U337=74%,R337*S337*T337*F!$B$74,IF(U337=75%,R337*S337*T337*F!$B$75,IF(U337=76%,R337*S337*T337*F!$B$76,IF(U337=77%,R337*S337*T337*F!$B$77,IF(U337=78%,R337*S337*T337*F!$B$78,IF(U337=79%,R337*S337*T337*F!$B$79,IF(U337=80%,R337*S337*T337*F!$B$80,IF(U337=81%,R337*S337*T337*F!$B$81,IF(U337=82%,R337*S337*T337*F!$B$82,IF(U337=83%,R337*S337*T337*F!$B$83,IF(U337=84%,R337*S337*T337*F!$B$84,IF(U337=85%,R337*S337*T337*F!$B$85,IF(U337=86%,R337*S337*T337*F!$B$86,IF(U337=87%,R337*S337*T337*F!$B$87,IF(U337=88%,R337*S337*T337*F!$B$88,IF(U337=89%,R337*S337*T337*F!$B$89,IF(U337=90%,R337*S337*T337*F!$B$90,IF(U337=91%,R337*S337*T337*F!$B$91,IF(U337=92%,R337*S337*T337*F!$B$92,IF(U337=93%,R337*S337*T337*F!$B$93,IF(U337=94%,R337*S337*T337*F!$B$94,IF(U337=95%,R337*S337*T337*F!$B$95,IF(U337=96%,R337*S337*T337*F!$B$96,IF(U337=97%,R337*S337*T337*F!$B$97,IF(U337=98%,R337*S337*T337*F!$B$98,IF(U337=99%,R337*S337*T337*F!$B$99,IF(U337&gt;99%,R337*S337*T337*F!$B$100)))))))))))))))))))))))))))))))))))))))))))))))))))))))))*IF(ISNUMBER(E337),E337,1)*IF(ISNUMBER(D337),D337,1)</f>
        <v>0</v>
      </c>
      <c r="AA337" s="4">
        <f>G337*H337+K337*L337+O337*P337+S337*T337</f>
        <v>0</v>
      </c>
      <c r="AB337" s="108">
        <f>(H337*(IF(I337&lt;45%,0.5,IF(I337&lt;55%,0.8,IF(I337&lt;65%,0.9,IF(I337&lt;75%,1,IF(I337&lt;85%,1.1,1.2))))))+L337*(IF(M337&lt;45%,0.5,IF(M337&lt;55%,0.8,IF(M337&lt;65%,0.9,IF(M337&lt;75%,1,IF(M337&lt;85%,1.1,1.2))))))+P337*(IF(Q337&lt;45%,0.5,IF(Q337&lt;55%,0.8,IF(Q337&lt;65%,0.9,IF(Q337&lt;75%,1,IF(Q337&lt;85%,1.1,1.2))))))+T337*(IF(U337&lt;45%,0.5,IF(U337&lt;55%,0.8,IF(U337&lt;65%,0.9,IF(U337&lt;75%,1,IF(U337&lt;85%,1.1,1.2)))))))*IF(D337&gt;=0.8,6,IF(D337&lt;=0.4,1.5,3))</f>
        <v>0</v>
      </c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  <c r="AT337" s="11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</row>
    <row r="338" spans="1:62" x14ac:dyDescent="0.25">
      <c r="A338" s="1125">
        <f>A326+1</f>
        <v>42011</v>
      </c>
      <c r="B338" s="86" t="str">
        <f t="shared" ref="B338:E338" si="763">IF(B276="","",B276)</f>
        <v/>
      </c>
      <c r="C338" s="84" t="str">
        <f t="shared" si="763"/>
        <v/>
      </c>
      <c r="D338" s="63">
        <f t="shared" ref="D338:D341" si="764">D276</f>
        <v>0</v>
      </c>
      <c r="E338" s="85" t="str">
        <f t="shared" si="763"/>
        <v/>
      </c>
      <c r="F338" s="150"/>
      <c r="G338" s="100"/>
      <c r="H338" s="100"/>
      <c r="I338" s="101">
        <f t="shared" si="759"/>
        <v>0</v>
      </c>
      <c r="J338" s="150"/>
      <c r="K338" s="100"/>
      <c r="L338" s="100"/>
      <c r="M338" s="102">
        <f t="shared" si="760"/>
        <v>0</v>
      </c>
      <c r="N338" s="150"/>
      <c r="O338" s="100"/>
      <c r="P338" s="100"/>
      <c r="Q338" s="102">
        <f t="shared" si="761"/>
        <v>0</v>
      </c>
      <c r="R338" s="150"/>
      <c r="S338" s="100"/>
      <c r="T338" s="100"/>
      <c r="U338" s="101">
        <f t="shared" si="762"/>
        <v>0</v>
      </c>
      <c r="V338" s="110">
        <f t="shared" ref="V338:V341" si="765">(IF(ISNUMBER(F338),F338,1)*G338*H338+IF(ISNUMBER(J338),J338,1)*K338*L338+IF(ISNUMBER(N338),N338,1)*O338*P338+IF(ISNUMBER(R338),R338,1)*S338*T338)*IF(ISNUMBER(E338),E338,1)</f>
        <v>0</v>
      </c>
      <c r="W338" s="111">
        <f t="shared" ref="W338:W341" si="766">IFERROR((IF(ISNUMBER(F338),F338,1)*G338*H338+IF(ISNUMBER(J338),J338,1)*K338*L338+IF(ISNUMBER(N338),N338,1)*O338*P338+IF(ISNUMBER(R338),R338,1)*S338*T338)*IF(ISNUMBER(E338),E338,1)/(G338*H338+K338*L338+O338*P338+S338*T338),0)</f>
        <v>0</v>
      </c>
      <c r="X338" s="53">
        <f t="shared" ref="X338:X339" si="767">ROUND(IFERROR((W338/(Y338*IF(ISNUMBER(E338),E338,1))),0),2)</f>
        <v>0</v>
      </c>
      <c r="Y338" s="90" t="str">
        <f t="shared" si="707"/>
        <v/>
      </c>
      <c r="Z338" s="5">
        <f>(IF(I338&lt;30%,0,IF(I338&lt;35%,F338*G338*H338*F!$B$33,IF(I338&lt;40%,F338*G338*H338*F!$B$38,IF(I338&lt;45%,F338*G338*H338*F!$B$43,IF(I338&lt;50%,F338*G338*H338*F!$B$48,IF(I338=50%,F338*G338*H338*F!$B$50,IF(I338=51%,F338*G338*H338*F!$B$51,IF(I338=52%,F338*G338*H338*F!$B$52,IF(I338=53%,F338*G338*H338*F!$B$53,IF(I338=54%,F338*G338*H338*F!$B$54,IF(I338=55%,F338*G338*H338*F!$B$55,IF(I338=56%,F338*G338*H338*F!$B$56,IF(I338=57%,F338*G338*H338*F!$B$57,IF(I338=58%,F338*G338*H338*F!$B$58,IF(I338=59%,F338*G338*H338*F!$B$59,IF(I338=60%,F338*G338*H338*F!$B$60,IF(I338=61%,F338*G338*H338*F!$B$61,IF(I338=62%,F338*G338*H338*F!$B$62,IF(I338=63%,F338*G338*H338*F!$B$63,IF(I338=64%,F338*G338*H338*F!$B$64,IF(I338=65%,F338*G338*H338*F!$B$65,IF(I338=66%,F338*G338*H338*F!$B$66,IF(I338=67%,F338*G338*H338*F!$B$67,IF(I338=68%,F338*G338*H338*F!$B$68,IF(I338=69%,F338*G338*H338*F!$B$69,IF(I338=70%,F338*G338*H338*F!$B$70,IF(I338=71%,F338*G338*H338*F!$B$71,IF(I338=72%,F338*G338*H338*F!$B$72,IF(I338=73%,F338*G338*H338*F!$B$73,IF(I338=74%,F338*G338*H338*F!$B$74,IF(I338=75%,F338*G338*H338*F!$B$75,IF(I338=76%,F338*G338*H338*F!$B$76,IF(I338=77%,F338*G338*H338*F!$B$77,IF(I338=78%,F338*G338*H338*F!$B$78,IF(I338=79%,F338*G338*H338*F!$B$79,IF(I338=80%,F338*G338*H338*F!$B$80,IF(I338=81%,F338*G338*H338*F!$B$81,IF(I338=82%,F338*G338*H338*F!$B$82,IF(I338=83%,F338*G338*H338*F!$B$83,IF(I338=84%,F338*G338*H338*F!$B$84,IF(I338=85%,F338*G338*H338*F!$B$85,IF(I338=86%,F338*G338*H338*F!$B$86,IF(I338=87%,F338*G338*H338*F!$B$87,IF(I338=88%,F338*G338*H338*F!$B$88,IF(I338=89%,F338*G338*H338*F!$B$89,IF(I338=90%,F338*G338*H338*F!$B$90,IF(I338=91%,F338*G338*H338*F!$B$91,IF(I338=92%,F338*G338*H338*F!$B$92,IF(I338=93%,F338*G338*H338*F!$B$93,IF(I338=94%,F338*G338*H338*F!$B$94,IF(I338=95%,F338*G338*H338*F!$B$95,IF(I338=96%,F338*G338*H338*F!$B$96,IF(I338=97%,F338*G338*H338*F!$B$97,IF(I338=98%,F338*G338*H338*F!$B$98,IF(I338=99%,F338*G338*H338*F!$B$99,IF(I338&gt;99%,F338*G338*H338*F!$B$100,))))))))))))))))))))))))))))))))))))))))))))))))))))))))+IF(M338&lt;30%,0,IF(M338&lt;35%,J338*K338*L338*F!$B$33,IF(M338&lt;40%,J338*K338*L338*F!$B$38,IF(M338&lt;45%,J338*K338*L338*F!$B$43,IF(M338&lt;50%,J338*K338*L338*F!$B$48,IF(M338=50%,J338*K338*L338*F!$B$50,IF(M338=51%,J338*K338*L338*F!$B$51,IF(M338=52%,J338*K338*L338*F!$B$52,IF(M338=53%,J338*K338*L338*F!$B$53,IF(M338=54%,J338*K338*L338*F!$B$54,IF(M338=55%,J338*K338*L338*F!$B$55,IF(M338=56%,J338*K338*L338*F!$B$56,IF(M338=57%,J338*K338*L338*F!$B$57,IF(M338=58%,J338*K338*L338*F!$B$58,IF(M338=59%,J338*K338*L338*F!$B$59,IF(M338=60%,J338*K338*L338*F!$B$60,IF(M338=61%,J338*K338*L338*F!$B$61,IF(M338=62%,J338*K338*L338*F!$B$62,IF(M338=63%,J338*K338*L338*F!$B$63,IF(M338=64%,J338*K338*L338*F!$B$64,IF(M338=65%,J338*K338*L338*F!$B$65,IF(M338=66%,J338*K338*L338*F!$B$66,IF(M338=67%,J338*K338*L338*F!$B$67,IF(M338=68%,J338*K338*L338*F!$B$68,IF(M338=69%,J338*K338*L338*F!$B$69,IF(M338=70%,J338*K338*L338*F!$B$70,IF(M338=71%,J338*K338*L338*F!$B$71,IF(M338=72%,J338*K338*L338*F!$B$72,IF(M338=73%,J338*K338*L338*F!$B$73,IF(M338=74%,J338*K338*L338*F!$B$74,IF(M338=75%,J338*K338*L338*F!$B$75,IF(M338=76%,J338*K338*L338*F!$B$76,IF(M338=77%,J338*K338*L338*F!$B$77,IF(M338=78%,J338*K338*L338*F!$B$78,IF(M338=79%,J338*K338*L338*F!$B$79,IF(M338=80%,J338*K338*L338*F!$B$80,IF(M338=81%,J338*K338*L338*F!$B$81,IF(M338=82%,J338*K338*L338*F!$B$82,IF(M338=83%,J338*K338*L338*F!$B$83,IF(M338=84%,J338*K338*L338*F!$B$84,IF(M338=85%,J338*K338*L338*F!$B$85,IF(M338=86%,J338*K338*L338*F!$B$86,IF(M338=87%,J338*K338*L338*F!$B$87,IF(M338=88%,J338*K338*L338*F!$B$88,IF(M338=89%,J338*K338*L338*F!$B$89,IF(M338=90%,J338*K338*L338*F!$B$90,IF(M338=91%,J338*K338*L338*F!$B$91,IF(M338=92%,J338*K338*L338*F!$B$92,IF(M338=93%,J338*K338*L338*F!$B$93,IF(M338=94%,J338*K338*L338*F!$B$94,IF(M338=95%,J338*K338*L338*F!$B$95,IF(M338=96%,J338*K338*L338*F!$B$96,IF(M338=97%,J338*K338*L338*F!$B$97,IF(M338=98%,J338*K338*L338*F!$B$98,IF(M338=99%,J338*K338*L338*F!$B$99,IF(M338&gt;99%,J338*K338*L338*F!$B$100,))))))))))))))))))))))))))))))))))))))))))))))))))))))))+IF(Q338&lt;30%,0,IF(Q338&lt;35%,N338*O338*P338*F!$B$33,IF(Q338&lt;40%,N338*O338*P338*F!$B$38,IF(Q338&lt;45%,N338*O338*P338*F!$B$43,IF(Q338&lt;50%,N338*O338*P338*F!$B$48,IF(Q338=50%,N338*O338*P338*F!$B$50,IF(Q338=51%,N338*O338*P338*F!$B$51,IF(Q338=52%,N338*O338*P338*F!$B$52,IF(Q338=53%,N338*O338*P338*F!$B$53,IF(Q338=54%,N338*O338*P338*F!$B$54,IF(Q338=55%,N338*O338*P338*F!$B$55,IF(Q338=56%,N338*O338*P338*F!$B$56,IF(Q338=57%,N338*O338*P338*F!$B$57,IF(Q338=58%,N338*O338*P338*F!$B$58,IF(Q338=59%,N338*O338*P338*F!$B$59,IF(Q338=60%,N338*O338*P338*F!$B$60,IF(Q338=61%,N338*O338*P338*F!$B$61,IF(Q338=62%,N338*O338*P338*F!$B$62,IF(Q338=63%,N338*O338*P338*F!$B$63,IF(Q338=64%,N338*O338*P338*F!$B$64,IF(Q338=65%,N338*O338*P338*F!$B$65,IF(Q338=66%,N338*O338*P338*F!$B$66,IF(Q338=67%,N338*O338*P338*F!$B$67,IF(Q338=68%,N338*O338*P338*F!$B$68,IF(Q338=69%,N338*O338*P338*F!$B$69,IF(Q338=70%,N338*O338*P338*F!$B$70,IF(Q338=71%,N338*O338*P338*F!$B$71,IF(Q338=72%,N338*O338*P338*F!$B$72,IF(Q338=73%,N338*O338*P338*F!$B$73,IF(Q338=74%,N338*O338*P338*F!$B$74,IF(Q338=75%,N338*O338*P338*F!$B$75,IF(Q338=76%,N338*O338*P338*F!$B$76,IF(Q338=77%,N338*O338*P338*F!$B$77,IF(Q338=78%,N338*O338*P338*F!$B$78,IF(Q338=79%,N338*O338*P338*F!$B$79,IF(Q338=80%,N338*O338*P338*F!$B$80,IF(Q338=81%,N338*O338*P338*F!$B$81,IF(Q338=82%,N338*O338*P338*F!$B$82,IF(Q338=83%,N338*O338*P338*F!$B$83,IF(Q338=84%,N338*O338*P338*F!$B$84,IF(Q338=85%,N338*O338*P338*F!$B$85,IF(Q338=86%,N338*O338*P338*F!$B$86,IF(Q338=87%,N338*O338*P338*F!$B$87,IF(Q338=88%,N338*O338*P338*F!$B$88,IF(Q338=89%,N338*O338*P338*F!$B$89,IF(Q338=90%,N338*O338*P338*F!$B$90,IF(Q338=91%,N338*O338*P338*F!$B$91,IF(Q338=92%,N338*O338*P338*F!$B$92,IF(Q338=93%,N338*O338*P338*F!$B$93,IF(Q338=94%,N338*O338*P338*F!$B$94,IF(Q338=95%,N338*O338*P338*F!$B$95,IF(Q338=96%,N338*O338*P338*F!$B$96,IF(Q338=97%,N338*O338*P338*F!$B$97,IF(Q338=98%,N338*O338*P338*F!$B$98,IF(Q338=99%,N338*O338*P338*F!$B$99,IF(Q338&gt;99%,N338*O338*P338*F!$B$100,))))))))))))))))))))))))))))))))))))))))))))))))))))))))+IF(U338&lt;30%,0,IF(U338&lt;35%,R338*S338*T338*F!$B$33,IF(U338&lt;40%,R338*S338*T338*F!$B$38,IF(U338&lt;45%,R338*S338*T338*F!$B$43,IF(U338&lt;50%,R338*S338*T338*F!$B$48,IF(U338=50%,R338*S338*T338*F!$B$50,IF(U338=51%,R338*S338*T338*F!$B$51,IF(U338=52%,R338*S338*T338*F!$B$52,IF(U338=53%,R338*S338*T338*F!$B$53,IF(U338=54%,R338*S338*T338*F!$B$54,IF(U338=55%,R338*S338*T338*F!$B$55,IF(U338=56%,R338*S338*T338*F!$B$56,IF(U338=57%,R338*S338*T338*F!$B$57,IF(U338=58%,R338*S338*T338*F!$B$58,IF(U338=59%,R338*S338*T338*F!$B$59,IF(U338=60%,R338*S338*T338*F!$B$60,IF(U338=61%,R338*S338*T338*F!$B$61,IF(U338=62%,R338*S338*T338*F!$B$62,IF(U338=63%,R338*S338*T338*F!$B$63,IF(U338=64%,R338*S338*T338*F!$B$64,IF(U338=65%,R338*S338*T338*F!$B$65,IF(U338=66%,R338*S338*T338*F!$B$66,IF(U338=67%,R338*S338*T338*F!$B$67,IF(U338=68%,R338*S338*T338*F!$B$68,IF(U338=69%,R338*S338*T338*F!$B$69,IF(U338=70%,R338*S338*T338*F!$B$70,IF(U338=71%,R338*S338*T338*F!$B$71,IF(U338=72%,R338*S338*T338*F!$B$72,IF(U338=73%,R338*S338*T338*F!$B$73,IF(U338=74%,R338*S338*T338*F!$B$74,IF(U338=75%,R338*S338*T338*F!$B$75,IF(U338=76%,R338*S338*T338*F!$B$76,IF(U338=77%,R338*S338*T338*F!$B$77,IF(U338=78%,R338*S338*T338*F!$B$78,IF(U338=79%,R338*S338*T338*F!$B$79,IF(U338=80%,R338*S338*T338*F!$B$80,IF(U338=81%,R338*S338*T338*F!$B$81,IF(U338=82%,R338*S338*T338*F!$B$82,IF(U338=83%,R338*S338*T338*F!$B$83,IF(U338=84%,R338*S338*T338*F!$B$84,IF(U338=85%,R338*S338*T338*F!$B$85,IF(U338=86%,R338*S338*T338*F!$B$86,IF(U338=87%,R338*S338*T338*F!$B$87,IF(U338=88%,R338*S338*T338*F!$B$88,IF(U338=89%,R338*S338*T338*F!$B$89,IF(U338=90%,R338*S338*T338*F!$B$90,IF(U338=91%,R338*S338*T338*F!$B$91,IF(U338=92%,R338*S338*T338*F!$B$92,IF(U338=93%,R338*S338*T338*F!$B$93,IF(U338=94%,R338*S338*T338*F!$B$94,IF(U338=95%,R338*S338*T338*F!$B$95,IF(U338=96%,R338*S338*T338*F!$B$96,IF(U338=97%,R338*S338*T338*F!$B$97,IF(U338=98%,R338*S338*T338*F!$B$98,IF(U338=99%,R338*S338*T338*F!$B$99,IF(U338&gt;99%,R338*S338*T338*F!$B$100)))))))))))))))))))))))))))))))))))))))))))))))))))))))))*IF(ISNUMBER(E338),E338,1)*IF(ISNUMBER(D338),D338,1)</f>
        <v>0</v>
      </c>
      <c r="AA338" s="5">
        <f>G338*H338+K338*L338+O338*P338+S338*T338</f>
        <v>0</v>
      </c>
      <c r="AB338" s="112">
        <f>(H338*(IF(I338&lt;45%,0.5,IF(I338&lt;55%,0.8,IF(I338&lt;65%,0.9,IF(I338&lt;75%,1,IF(I338&lt;85%,1.1,1.2))))))+L338*(IF(M338&lt;45%,0.5,IF(M338&lt;55%,0.8,IF(M338&lt;65%,0.9,IF(M338&lt;75%,1,IF(M338&lt;85%,1.1,1.2))))))+P338*(IF(Q338&lt;45%,0.5,IF(Q338&lt;55%,0.8,IF(Q338&lt;65%,0.9,IF(Q338&lt;75%,1,IF(Q338&lt;85%,1.1,1.2))))))+T338*(IF(U338&lt;45%,0.5,IF(U338&lt;55%,0.8,IF(U338&lt;65%,0.9,IF(U338&lt;75%,1,IF(U338&lt;85%,1.1,1.2)))))))*IF(D338&gt;=0.8,6,IF(D338&lt;=0.4,1.5,3))</f>
        <v>0</v>
      </c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11"/>
      <c r="AT338" s="11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</row>
    <row r="339" spans="1:62" x14ac:dyDescent="0.25">
      <c r="A339" s="1125"/>
      <c r="B339" s="86" t="str">
        <f t="shared" ref="B339:E339" si="768">IF(B277="","",B277)</f>
        <v/>
      </c>
      <c r="C339" s="84" t="str">
        <f t="shared" si="768"/>
        <v/>
      </c>
      <c r="D339" s="63">
        <f t="shared" si="764"/>
        <v>0</v>
      </c>
      <c r="E339" s="85" t="str">
        <f t="shared" si="768"/>
        <v/>
      </c>
      <c r="F339" s="152"/>
      <c r="G339" s="94"/>
      <c r="H339" s="94"/>
      <c r="I339" s="93">
        <f t="shared" si="759"/>
        <v>0</v>
      </c>
      <c r="J339" s="152"/>
      <c r="K339" s="94"/>
      <c r="L339" s="94"/>
      <c r="M339" s="95">
        <f t="shared" si="760"/>
        <v>0</v>
      </c>
      <c r="N339" s="152"/>
      <c r="O339" s="94"/>
      <c r="P339" s="94"/>
      <c r="Q339" s="95">
        <f t="shared" si="761"/>
        <v>0</v>
      </c>
      <c r="R339" s="152"/>
      <c r="S339" s="94"/>
      <c r="T339" s="94"/>
      <c r="U339" s="93">
        <f t="shared" si="762"/>
        <v>0</v>
      </c>
      <c r="V339" s="113">
        <f t="shared" si="765"/>
        <v>0</v>
      </c>
      <c r="W339" s="114">
        <f t="shared" si="766"/>
        <v>0</v>
      </c>
      <c r="X339" s="36">
        <f t="shared" si="767"/>
        <v>0</v>
      </c>
      <c r="Y339" s="90" t="str">
        <f t="shared" si="707"/>
        <v/>
      </c>
      <c r="Z339" s="6">
        <f>(IF(I339&lt;30%,0,IF(I339&lt;35%,F339*G339*H339*F!$B$33,IF(I339&lt;40%,F339*G339*H339*F!$B$38,IF(I339&lt;45%,F339*G339*H339*F!$B$43,IF(I339&lt;50%,F339*G339*H339*F!$B$48,IF(I339=50%,F339*G339*H339*F!$B$50,IF(I339=51%,F339*G339*H339*F!$B$51,IF(I339=52%,F339*G339*H339*F!$B$52,IF(I339=53%,F339*G339*H339*F!$B$53,IF(I339=54%,F339*G339*H339*F!$B$54,IF(I339=55%,F339*G339*H339*F!$B$55,IF(I339=56%,F339*G339*H339*F!$B$56,IF(I339=57%,F339*G339*H339*F!$B$57,IF(I339=58%,F339*G339*H339*F!$B$58,IF(I339=59%,F339*G339*H339*F!$B$59,IF(I339=60%,F339*G339*H339*F!$B$60,IF(I339=61%,F339*G339*H339*F!$B$61,IF(I339=62%,F339*G339*H339*F!$B$62,IF(I339=63%,F339*G339*H339*F!$B$63,IF(I339=64%,F339*G339*H339*F!$B$64,IF(I339=65%,F339*G339*H339*F!$B$65,IF(I339=66%,F339*G339*H339*F!$B$66,IF(I339=67%,F339*G339*H339*F!$B$67,IF(I339=68%,F339*G339*H339*F!$B$68,IF(I339=69%,F339*G339*H339*F!$B$69,IF(I339=70%,F339*G339*H339*F!$B$70,IF(I339=71%,F339*G339*H339*F!$B$71,IF(I339=72%,F339*G339*H339*F!$B$72,IF(I339=73%,F339*G339*H339*F!$B$73,IF(I339=74%,F339*G339*H339*F!$B$74,IF(I339=75%,F339*G339*H339*F!$B$75,IF(I339=76%,F339*G339*H339*F!$B$76,IF(I339=77%,F339*G339*H339*F!$B$77,IF(I339=78%,F339*G339*H339*F!$B$78,IF(I339=79%,F339*G339*H339*F!$B$79,IF(I339=80%,F339*G339*H339*F!$B$80,IF(I339=81%,F339*G339*H339*F!$B$81,IF(I339=82%,F339*G339*H339*F!$B$82,IF(I339=83%,F339*G339*H339*F!$B$83,IF(I339=84%,F339*G339*H339*F!$B$84,IF(I339=85%,F339*G339*H339*F!$B$85,IF(I339=86%,F339*G339*H339*F!$B$86,IF(I339=87%,F339*G339*H339*F!$B$87,IF(I339=88%,F339*G339*H339*F!$B$88,IF(I339=89%,F339*G339*H339*F!$B$89,IF(I339=90%,F339*G339*H339*F!$B$90,IF(I339=91%,F339*G339*H339*F!$B$91,IF(I339=92%,F339*G339*H339*F!$B$92,IF(I339=93%,F339*G339*H339*F!$B$93,IF(I339=94%,F339*G339*H339*F!$B$94,IF(I339=95%,F339*G339*H339*F!$B$95,IF(I339=96%,F339*G339*H339*F!$B$96,IF(I339=97%,F339*G339*H339*F!$B$97,IF(I339=98%,F339*G339*H339*F!$B$98,IF(I339=99%,F339*G339*H339*F!$B$99,IF(I339&gt;99%,F339*G339*H339*F!$B$100,))))))))))))))))))))))))))))))))))))))))))))))))))))))))+IF(M339&lt;30%,0,IF(M339&lt;35%,J339*K339*L339*F!$B$33,IF(M339&lt;40%,J339*K339*L339*F!$B$38,IF(M339&lt;45%,J339*K339*L339*F!$B$43,IF(M339&lt;50%,J339*K339*L339*F!$B$48,IF(M339=50%,J339*K339*L339*F!$B$50,IF(M339=51%,J339*K339*L339*F!$B$51,IF(M339=52%,J339*K339*L339*F!$B$52,IF(M339=53%,J339*K339*L339*F!$B$53,IF(M339=54%,J339*K339*L339*F!$B$54,IF(M339=55%,J339*K339*L339*F!$B$55,IF(M339=56%,J339*K339*L339*F!$B$56,IF(M339=57%,J339*K339*L339*F!$B$57,IF(M339=58%,J339*K339*L339*F!$B$58,IF(M339=59%,J339*K339*L339*F!$B$59,IF(M339=60%,J339*K339*L339*F!$B$60,IF(M339=61%,J339*K339*L339*F!$B$61,IF(M339=62%,J339*K339*L339*F!$B$62,IF(M339=63%,J339*K339*L339*F!$B$63,IF(M339=64%,J339*K339*L339*F!$B$64,IF(M339=65%,J339*K339*L339*F!$B$65,IF(M339=66%,J339*K339*L339*F!$B$66,IF(M339=67%,J339*K339*L339*F!$B$67,IF(M339=68%,J339*K339*L339*F!$B$68,IF(M339=69%,J339*K339*L339*F!$B$69,IF(M339=70%,J339*K339*L339*F!$B$70,IF(M339=71%,J339*K339*L339*F!$B$71,IF(M339=72%,J339*K339*L339*F!$B$72,IF(M339=73%,J339*K339*L339*F!$B$73,IF(M339=74%,J339*K339*L339*F!$B$74,IF(M339=75%,J339*K339*L339*F!$B$75,IF(M339=76%,J339*K339*L339*F!$B$76,IF(M339=77%,J339*K339*L339*F!$B$77,IF(M339=78%,J339*K339*L339*F!$B$78,IF(M339=79%,J339*K339*L339*F!$B$79,IF(M339=80%,J339*K339*L339*F!$B$80,IF(M339=81%,J339*K339*L339*F!$B$81,IF(M339=82%,J339*K339*L339*F!$B$82,IF(M339=83%,J339*K339*L339*F!$B$83,IF(M339=84%,J339*K339*L339*F!$B$84,IF(M339=85%,J339*K339*L339*F!$B$85,IF(M339=86%,J339*K339*L339*F!$B$86,IF(M339=87%,J339*K339*L339*F!$B$87,IF(M339=88%,J339*K339*L339*F!$B$88,IF(M339=89%,J339*K339*L339*F!$B$89,IF(M339=90%,J339*K339*L339*F!$B$90,IF(M339=91%,J339*K339*L339*F!$B$91,IF(M339=92%,J339*K339*L339*F!$B$92,IF(M339=93%,J339*K339*L339*F!$B$93,IF(M339=94%,J339*K339*L339*F!$B$94,IF(M339=95%,J339*K339*L339*F!$B$95,IF(M339=96%,J339*K339*L339*F!$B$96,IF(M339=97%,J339*K339*L339*F!$B$97,IF(M339=98%,J339*K339*L339*F!$B$98,IF(M339=99%,J339*K339*L339*F!$B$99,IF(M339&gt;99%,J339*K339*L339*F!$B$100,))))))))))))))))))))))))))))))))))))))))))))))))))))))))+IF(Q339&lt;30%,0,IF(Q339&lt;35%,N339*O339*P339*F!$B$33,IF(Q339&lt;40%,N339*O339*P339*F!$B$38,IF(Q339&lt;45%,N339*O339*P339*F!$B$43,IF(Q339&lt;50%,N339*O339*P339*F!$B$48,IF(Q339=50%,N339*O339*P339*F!$B$50,IF(Q339=51%,N339*O339*P339*F!$B$51,IF(Q339=52%,N339*O339*P339*F!$B$52,IF(Q339=53%,N339*O339*P339*F!$B$53,IF(Q339=54%,N339*O339*P339*F!$B$54,IF(Q339=55%,N339*O339*P339*F!$B$55,IF(Q339=56%,N339*O339*P339*F!$B$56,IF(Q339=57%,N339*O339*P339*F!$B$57,IF(Q339=58%,N339*O339*P339*F!$B$58,IF(Q339=59%,N339*O339*P339*F!$B$59,IF(Q339=60%,N339*O339*P339*F!$B$60,IF(Q339=61%,N339*O339*P339*F!$B$61,IF(Q339=62%,N339*O339*P339*F!$B$62,IF(Q339=63%,N339*O339*P339*F!$B$63,IF(Q339=64%,N339*O339*P339*F!$B$64,IF(Q339=65%,N339*O339*P339*F!$B$65,IF(Q339=66%,N339*O339*P339*F!$B$66,IF(Q339=67%,N339*O339*P339*F!$B$67,IF(Q339=68%,N339*O339*P339*F!$B$68,IF(Q339=69%,N339*O339*P339*F!$B$69,IF(Q339=70%,N339*O339*P339*F!$B$70,IF(Q339=71%,N339*O339*P339*F!$B$71,IF(Q339=72%,N339*O339*P339*F!$B$72,IF(Q339=73%,N339*O339*P339*F!$B$73,IF(Q339=74%,N339*O339*P339*F!$B$74,IF(Q339=75%,N339*O339*P339*F!$B$75,IF(Q339=76%,N339*O339*P339*F!$B$76,IF(Q339=77%,N339*O339*P339*F!$B$77,IF(Q339=78%,N339*O339*P339*F!$B$78,IF(Q339=79%,N339*O339*P339*F!$B$79,IF(Q339=80%,N339*O339*P339*F!$B$80,IF(Q339=81%,N339*O339*P339*F!$B$81,IF(Q339=82%,N339*O339*P339*F!$B$82,IF(Q339=83%,N339*O339*P339*F!$B$83,IF(Q339=84%,N339*O339*P339*F!$B$84,IF(Q339=85%,N339*O339*P339*F!$B$85,IF(Q339=86%,N339*O339*P339*F!$B$86,IF(Q339=87%,N339*O339*P339*F!$B$87,IF(Q339=88%,N339*O339*P339*F!$B$88,IF(Q339=89%,N339*O339*P339*F!$B$89,IF(Q339=90%,N339*O339*P339*F!$B$90,IF(Q339=91%,N339*O339*P339*F!$B$91,IF(Q339=92%,N339*O339*P339*F!$B$92,IF(Q339=93%,N339*O339*P339*F!$B$93,IF(Q339=94%,N339*O339*P339*F!$B$94,IF(Q339=95%,N339*O339*P339*F!$B$95,IF(Q339=96%,N339*O339*P339*F!$B$96,IF(Q339=97%,N339*O339*P339*F!$B$97,IF(Q339=98%,N339*O339*P339*F!$B$98,IF(Q339=99%,N339*O339*P339*F!$B$99,IF(Q339&gt;99%,N339*O339*P339*F!$B$100,))))))))))))))))))))))))))))))))))))))))))))))))))))))))+IF(U339&lt;30%,0,IF(U339&lt;35%,R339*S339*T339*F!$B$33,IF(U339&lt;40%,R339*S339*T339*F!$B$38,IF(U339&lt;45%,R339*S339*T339*F!$B$43,IF(U339&lt;50%,R339*S339*T339*F!$B$48,IF(U339=50%,R339*S339*T339*F!$B$50,IF(U339=51%,R339*S339*T339*F!$B$51,IF(U339=52%,R339*S339*T339*F!$B$52,IF(U339=53%,R339*S339*T339*F!$B$53,IF(U339=54%,R339*S339*T339*F!$B$54,IF(U339=55%,R339*S339*T339*F!$B$55,IF(U339=56%,R339*S339*T339*F!$B$56,IF(U339=57%,R339*S339*T339*F!$B$57,IF(U339=58%,R339*S339*T339*F!$B$58,IF(U339=59%,R339*S339*T339*F!$B$59,IF(U339=60%,R339*S339*T339*F!$B$60,IF(U339=61%,R339*S339*T339*F!$B$61,IF(U339=62%,R339*S339*T339*F!$B$62,IF(U339=63%,R339*S339*T339*F!$B$63,IF(U339=64%,R339*S339*T339*F!$B$64,IF(U339=65%,R339*S339*T339*F!$B$65,IF(U339=66%,R339*S339*T339*F!$B$66,IF(U339=67%,R339*S339*T339*F!$B$67,IF(U339=68%,R339*S339*T339*F!$B$68,IF(U339=69%,R339*S339*T339*F!$B$69,IF(U339=70%,R339*S339*T339*F!$B$70,IF(U339=71%,R339*S339*T339*F!$B$71,IF(U339=72%,R339*S339*T339*F!$B$72,IF(U339=73%,R339*S339*T339*F!$B$73,IF(U339=74%,R339*S339*T339*F!$B$74,IF(U339=75%,R339*S339*T339*F!$B$75,IF(U339=76%,R339*S339*T339*F!$B$76,IF(U339=77%,R339*S339*T339*F!$B$77,IF(U339=78%,R339*S339*T339*F!$B$78,IF(U339=79%,R339*S339*T339*F!$B$79,IF(U339=80%,R339*S339*T339*F!$B$80,IF(U339=81%,R339*S339*T339*F!$B$81,IF(U339=82%,R339*S339*T339*F!$B$82,IF(U339=83%,R339*S339*T339*F!$B$83,IF(U339=84%,R339*S339*T339*F!$B$84,IF(U339=85%,R339*S339*T339*F!$B$85,IF(U339=86%,R339*S339*T339*F!$B$86,IF(U339=87%,R339*S339*T339*F!$B$87,IF(U339=88%,R339*S339*T339*F!$B$88,IF(U339=89%,R339*S339*T339*F!$B$89,IF(U339=90%,R339*S339*T339*F!$B$90,IF(U339=91%,R339*S339*T339*F!$B$91,IF(U339=92%,R339*S339*T339*F!$B$92,IF(U339=93%,R339*S339*T339*F!$B$93,IF(U339=94%,R339*S339*T339*F!$B$94,IF(U339=95%,R339*S339*T339*F!$B$95,IF(U339=96%,R339*S339*T339*F!$B$96,IF(U339=97%,R339*S339*T339*F!$B$97,IF(U339=98%,R339*S339*T339*F!$B$98,IF(U339=99%,R339*S339*T339*F!$B$99,IF(U339&gt;99%,R339*S339*T339*F!$B$100)))))))))))))))))))))))))))))))))))))))))))))))))))))))))*IF(ISNUMBER(E339),E339,1)*IF(ISNUMBER(D339),D339,1)</f>
        <v>0</v>
      </c>
      <c r="AA339" s="6">
        <f>G339*H339+K339*L339+O339*P339+S339*T339</f>
        <v>0</v>
      </c>
      <c r="AB339" s="115">
        <f>(H339*(IF(I339&lt;45%,0.5,IF(I339&lt;55%,0.8,IF(I339&lt;65%,0.9,IF(I339&lt;75%,1,IF(I339&lt;85%,1.1,1.2))))))+L339*(IF(M339&lt;45%,0.5,IF(M339&lt;55%,0.8,IF(M339&lt;65%,0.9,IF(M339&lt;75%,1,IF(M339&lt;85%,1.1,1.2))))))+P339*(IF(Q339&lt;45%,0.5,IF(Q339&lt;55%,0.8,IF(Q339&lt;65%,0.9,IF(Q339&lt;75%,1,IF(Q339&lt;85%,1.1,1.2))))))+T339*(IF(U339&lt;45%,0.5,IF(U339&lt;55%,0.8,IF(U339&lt;65%,0.9,IF(U339&lt;75%,1,IF(U339&lt;85%,1.1,1.2)))))))*IF(D339&gt;=0.8,6,IF(D339&lt;=0.4,1.5,3))</f>
        <v>0</v>
      </c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11"/>
      <c r="AT339" s="11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</row>
    <row r="340" spans="1:62" x14ac:dyDescent="0.25">
      <c r="A340" s="1125"/>
      <c r="B340" s="86" t="str">
        <f t="shared" ref="B340:E340" si="769">IF(B278="","",B278)</f>
        <v/>
      </c>
      <c r="C340" s="84" t="str">
        <f t="shared" si="769"/>
        <v/>
      </c>
      <c r="D340" s="63">
        <f t="shared" si="764"/>
        <v>0</v>
      </c>
      <c r="E340" s="85" t="str">
        <f t="shared" si="769"/>
        <v/>
      </c>
      <c r="F340" s="150"/>
      <c r="G340" s="100"/>
      <c r="H340" s="100"/>
      <c r="I340" s="101">
        <f t="shared" si="759"/>
        <v>0</v>
      </c>
      <c r="J340" s="150"/>
      <c r="K340" s="100"/>
      <c r="L340" s="100"/>
      <c r="M340" s="102">
        <f t="shared" si="760"/>
        <v>0</v>
      </c>
      <c r="N340" s="150"/>
      <c r="O340" s="100"/>
      <c r="P340" s="100"/>
      <c r="Q340" s="102">
        <f t="shared" si="761"/>
        <v>0</v>
      </c>
      <c r="R340" s="150"/>
      <c r="S340" s="100"/>
      <c r="T340" s="100"/>
      <c r="U340" s="101">
        <f t="shared" si="762"/>
        <v>0</v>
      </c>
      <c r="V340" s="110">
        <f t="shared" si="765"/>
        <v>0</v>
      </c>
      <c r="W340" s="111">
        <f t="shared" si="766"/>
        <v>0</v>
      </c>
      <c r="X340" s="53">
        <f>ROUND(IFERROR((W340/(Y340*IF(ISNUMBER(E340),E340,1))),0),2)</f>
        <v>0</v>
      </c>
      <c r="Y340" s="90" t="str">
        <f t="shared" si="707"/>
        <v/>
      </c>
      <c r="Z340" s="5">
        <f>(IF(I340&lt;30%,0,IF(I340&lt;35%,F340*G340*H340*F!$B$33,IF(I340&lt;40%,F340*G340*H340*F!$B$38,IF(I340&lt;45%,F340*G340*H340*F!$B$43,IF(I340&lt;50%,F340*G340*H340*F!$B$48,IF(I340=50%,F340*G340*H340*F!$B$50,IF(I340=51%,F340*G340*H340*F!$B$51,IF(I340=52%,F340*G340*H340*F!$B$52,IF(I340=53%,F340*G340*H340*F!$B$53,IF(I340=54%,F340*G340*H340*F!$B$54,IF(I340=55%,F340*G340*H340*F!$B$55,IF(I340=56%,F340*G340*H340*F!$B$56,IF(I340=57%,F340*G340*H340*F!$B$57,IF(I340=58%,F340*G340*H340*F!$B$58,IF(I340=59%,F340*G340*H340*F!$B$59,IF(I340=60%,F340*G340*H340*F!$B$60,IF(I340=61%,F340*G340*H340*F!$B$61,IF(I340=62%,F340*G340*H340*F!$B$62,IF(I340=63%,F340*G340*H340*F!$B$63,IF(I340=64%,F340*G340*H340*F!$B$64,IF(I340=65%,F340*G340*H340*F!$B$65,IF(I340=66%,F340*G340*H340*F!$B$66,IF(I340=67%,F340*G340*H340*F!$B$67,IF(I340=68%,F340*G340*H340*F!$B$68,IF(I340=69%,F340*G340*H340*F!$B$69,IF(I340=70%,F340*G340*H340*F!$B$70,IF(I340=71%,F340*G340*H340*F!$B$71,IF(I340=72%,F340*G340*H340*F!$B$72,IF(I340=73%,F340*G340*H340*F!$B$73,IF(I340=74%,F340*G340*H340*F!$B$74,IF(I340=75%,F340*G340*H340*F!$B$75,IF(I340=76%,F340*G340*H340*F!$B$76,IF(I340=77%,F340*G340*H340*F!$B$77,IF(I340=78%,F340*G340*H340*F!$B$78,IF(I340=79%,F340*G340*H340*F!$B$79,IF(I340=80%,F340*G340*H340*F!$B$80,IF(I340=81%,F340*G340*H340*F!$B$81,IF(I340=82%,F340*G340*H340*F!$B$82,IF(I340=83%,F340*G340*H340*F!$B$83,IF(I340=84%,F340*G340*H340*F!$B$84,IF(I340=85%,F340*G340*H340*F!$B$85,IF(I340=86%,F340*G340*H340*F!$B$86,IF(I340=87%,F340*G340*H340*F!$B$87,IF(I340=88%,F340*G340*H340*F!$B$88,IF(I340=89%,F340*G340*H340*F!$B$89,IF(I340=90%,F340*G340*H340*F!$B$90,IF(I340=91%,F340*G340*H340*F!$B$91,IF(I340=92%,F340*G340*H340*F!$B$92,IF(I340=93%,F340*G340*H340*F!$B$93,IF(I340=94%,F340*G340*H340*F!$B$94,IF(I340=95%,F340*G340*H340*F!$B$95,IF(I340=96%,F340*G340*H340*F!$B$96,IF(I340=97%,F340*G340*H340*F!$B$97,IF(I340=98%,F340*G340*H340*F!$B$98,IF(I340=99%,F340*G340*H340*F!$B$99,IF(I340&gt;99%,F340*G340*H340*F!$B$100,))))))))))))))))))))))))))))))))))))))))))))))))))))))))+IF(M340&lt;30%,0,IF(M340&lt;35%,J340*K340*L340*F!$B$33,IF(M340&lt;40%,J340*K340*L340*F!$B$38,IF(M340&lt;45%,J340*K340*L340*F!$B$43,IF(M340&lt;50%,J340*K340*L340*F!$B$48,IF(M340=50%,J340*K340*L340*F!$B$50,IF(M340=51%,J340*K340*L340*F!$B$51,IF(M340=52%,J340*K340*L340*F!$B$52,IF(M340=53%,J340*K340*L340*F!$B$53,IF(M340=54%,J340*K340*L340*F!$B$54,IF(M340=55%,J340*K340*L340*F!$B$55,IF(M340=56%,J340*K340*L340*F!$B$56,IF(M340=57%,J340*K340*L340*F!$B$57,IF(M340=58%,J340*K340*L340*F!$B$58,IF(M340=59%,J340*K340*L340*F!$B$59,IF(M340=60%,J340*K340*L340*F!$B$60,IF(M340=61%,J340*K340*L340*F!$B$61,IF(M340=62%,J340*K340*L340*F!$B$62,IF(M340=63%,J340*K340*L340*F!$B$63,IF(M340=64%,J340*K340*L340*F!$B$64,IF(M340=65%,J340*K340*L340*F!$B$65,IF(M340=66%,J340*K340*L340*F!$B$66,IF(M340=67%,J340*K340*L340*F!$B$67,IF(M340=68%,J340*K340*L340*F!$B$68,IF(M340=69%,J340*K340*L340*F!$B$69,IF(M340=70%,J340*K340*L340*F!$B$70,IF(M340=71%,J340*K340*L340*F!$B$71,IF(M340=72%,J340*K340*L340*F!$B$72,IF(M340=73%,J340*K340*L340*F!$B$73,IF(M340=74%,J340*K340*L340*F!$B$74,IF(M340=75%,J340*K340*L340*F!$B$75,IF(M340=76%,J340*K340*L340*F!$B$76,IF(M340=77%,J340*K340*L340*F!$B$77,IF(M340=78%,J340*K340*L340*F!$B$78,IF(M340=79%,J340*K340*L340*F!$B$79,IF(M340=80%,J340*K340*L340*F!$B$80,IF(M340=81%,J340*K340*L340*F!$B$81,IF(M340=82%,J340*K340*L340*F!$B$82,IF(M340=83%,J340*K340*L340*F!$B$83,IF(M340=84%,J340*K340*L340*F!$B$84,IF(M340=85%,J340*K340*L340*F!$B$85,IF(M340=86%,J340*K340*L340*F!$B$86,IF(M340=87%,J340*K340*L340*F!$B$87,IF(M340=88%,J340*K340*L340*F!$B$88,IF(M340=89%,J340*K340*L340*F!$B$89,IF(M340=90%,J340*K340*L340*F!$B$90,IF(M340=91%,J340*K340*L340*F!$B$91,IF(M340=92%,J340*K340*L340*F!$B$92,IF(M340=93%,J340*K340*L340*F!$B$93,IF(M340=94%,J340*K340*L340*F!$B$94,IF(M340=95%,J340*K340*L340*F!$B$95,IF(M340=96%,J340*K340*L340*F!$B$96,IF(M340=97%,J340*K340*L340*F!$B$97,IF(M340=98%,J340*K340*L340*F!$B$98,IF(M340=99%,J340*K340*L340*F!$B$99,IF(M340&gt;99%,J340*K340*L340*F!$B$100,))))))))))))))))))))))))))))))))))))))))))))))))))))))))+IF(Q340&lt;30%,0,IF(Q340&lt;35%,N340*O340*P340*F!$B$33,IF(Q340&lt;40%,N340*O340*P340*F!$B$38,IF(Q340&lt;45%,N340*O340*P340*F!$B$43,IF(Q340&lt;50%,N340*O340*P340*F!$B$48,IF(Q340=50%,N340*O340*P340*F!$B$50,IF(Q340=51%,N340*O340*P340*F!$B$51,IF(Q340=52%,N340*O340*P340*F!$B$52,IF(Q340=53%,N340*O340*P340*F!$B$53,IF(Q340=54%,N340*O340*P340*F!$B$54,IF(Q340=55%,N340*O340*P340*F!$B$55,IF(Q340=56%,N340*O340*P340*F!$B$56,IF(Q340=57%,N340*O340*P340*F!$B$57,IF(Q340=58%,N340*O340*P340*F!$B$58,IF(Q340=59%,N340*O340*P340*F!$B$59,IF(Q340=60%,N340*O340*P340*F!$B$60,IF(Q340=61%,N340*O340*P340*F!$B$61,IF(Q340=62%,N340*O340*P340*F!$B$62,IF(Q340=63%,N340*O340*P340*F!$B$63,IF(Q340=64%,N340*O340*P340*F!$B$64,IF(Q340=65%,N340*O340*P340*F!$B$65,IF(Q340=66%,N340*O340*P340*F!$B$66,IF(Q340=67%,N340*O340*P340*F!$B$67,IF(Q340=68%,N340*O340*P340*F!$B$68,IF(Q340=69%,N340*O340*P340*F!$B$69,IF(Q340=70%,N340*O340*P340*F!$B$70,IF(Q340=71%,N340*O340*P340*F!$B$71,IF(Q340=72%,N340*O340*P340*F!$B$72,IF(Q340=73%,N340*O340*P340*F!$B$73,IF(Q340=74%,N340*O340*P340*F!$B$74,IF(Q340=75%,N340*O340*P340*F!$B$75,IF(Q340=76%,N340*O340*P340*F!$B$76,IF(Q340=77%,N340*O340*P340*F!$B$77,IF(Q340=78%,N340*O340*P340*F!$B$78,IF(Q340=79%,N340*O340*P340*F!$B$79,IF(Q340=80%,N340*O340*P340*F!$B$80,IF(Q340=81%,N340*O340*P340*F!$B$81,IF(Q340=82%,N340*O340*P340*F!$B$82,IF(Q340=83%,N340*O340*P340*F!$B$83,IF(Q340=84%,N340*O340*P340*F!$B$84,IF(Q340=85%,N340*O340*P340*F!$B$85,IF(Q340=86%,N340*O340*P340*F!$B$86,IF(Q340=87%,N340*O340*P340*F!$B$87,IF(Q340=88%,N340*O340*P340*F!$B$88,IF(Q340=89%,N340*O340*P340*F!$B$89,IF(Q340=90%,N340*O340*P340*F!$B$90,IF(Q340=91%,N340*O340*P340*F!$B$91,IF(Q340=92%,N340*O340*P340*F!$B$92,IF(Q340=93%,N340*O340*P340*F!$B$93,IF(Q340=94%,N340*O340*P340*F!$B$94,IF(Q340=95%,N340*O340*P340*F!$B$95,IF(Q340=96%,N340*O340*P340*F!$B$96,IF(Q340=97%,N340*O340*P340*F!$B$97,IF(Q340=98%,N340*O340*P340*F!$B$98,IF(Q340=99%,N340*O340*P340*F!$B$99,IF(Q340&gt;99%,N340*O340*P340*F!$B$100,))))))))))))))))))))))))))))))))))))))))))))))))))))))))+IF(U340&lt;30%,0,IF(U340&lt;35%,R340*S340*T340*F!$B$33,IF(U340&lt;40%,R340*S340*T340*F!$B$38,IF(U340&lt;45%,R340*S340*T340*F!$B$43,IF(U340&lt;50%,R340*S340*T340*F!$B$48,IF(U340=50%,R340*S340*T340*F!$B$50,IF(U340=51%,R340*S340*T340*F!$B$51,IF(U340=52%,R340*S340*T340*F!$B$52,IF(U340=53%,R340*S340*T340*F!$B$53,IF(U340=54%,R340*S340*T340*F!$B$54,IF(U340=55%,R340*S340*T340*F!$B$55,IF(U340=56%,R340*S340*T340*F!$B$56,IF(U340=57%,R340*S340*T340*F!$B$57,IF(U340=58%,R340*S340*T340*F!$B$58,IF(U340=59%,R340*S340*T340*F!$B$59,IF(U340=60%,R340*S340*T340*F!$B$60,IF(U340=61%,R340*S340*T340*F!$B$61,IF(U340=62%,R340*S340*T340*F!$B$62,IF(U340=63%,R340*S340*T340*F!$B$63,IF(U340=64%,R340*S340*T340*F!$B$64,IF(U340=65%,R340*S340*T340*F!$B$65,IF(U340=66%,R340*S340*T340*F!$B$66,IF(U340=67%,R340*S340*T340*F!$B$67,IF(U340=68%,R340*S340*T340*F!$B$68,IF(U340=69%,R340*S340*T340*F!$B$69,IF(U340=70%,R340*S340*T340*F!$B$70,IF(U340=71%,R340*S340*T340*F!$B$71,IF(U340=72%,R340*S340*T340*F!$B$72,IF(U340=73%,R340*S340*T340*F!$B$73,IF(U340=74%,R340*S340*T340*F!$B$74,IF(U340=75%,R340*S340*T340*F!$B$75,IF(U340=76%,R340*S340*T340*F!$B$76,IF(U340=77%,R340*S340*T340*F!$B$77,IF(U340=78%,R340*S340*T340*F!$B$78,IF(U340=79%,R340*S340*T340*F!$B$79,IF(U340=80%,R340*S340*T340*F!$B$80,IF(U340=81%,R340*S340*T340*F!$B$81,IF(U340=82%,R340*S340*T340*F!$B$82,IF(U340=83%,R340*S340*T340*F!$B$83,IF(U340=84%,R340*S340*T340*F!$B$84,IF(U340=85%,R340*S340*T340*F!$B$85,IF(U340=86%,R340*S340*T340*F!$B$86,IF(U340=87%,R340*S340*T340*F!$B$87,IF(U340=88%,R340*S340*T340*F!$B$88,IF(U340=89%,R340*S340*T340*F!$B$89,IF(U340=90%,R340*S340*T340*F!$B$90,IF(U340=91%,R340*S340*T340*F!$B$91,IF(U340=92%,R340*S340*T340*F!$B$92,IF(U340=93%,R340*S340*T340*F!$B$93,IF(U340=94%,R340*S340*T340*F!$B$94,IF(U340=95%,R340*S340*T340*F!$B$95,IF(U340=96%,R340*S340*T340*F!$B$96,IF(U340=97%,R340*S340*T340*F!$B$97,IF(U340=98%,R340*S340*T340*F!$B$98,IF(U340=99%,R340*S340*T340*F!$B$99,IF(U340&gt;99%,R340*S340*T340*F!$B$100)))))))))))))))))))))))))))))))))))))))))))))))))))))))))*IF(ISNUMBER(E340),E340,1)*IF(ISNUMBER(D340),D340,1)</f>
        <v>0</v>
      </c>
      <c r="AA340" s="5">
        <f>G340*H340+K340*L340+O340*P340+S340*T340</f>
        <v>0</v>
      </c>
      <c r="AB340" s="112">
        <f>(H340*(IF(I340&lt;45%,0.5,IF(I340&lt;55%,0.8,IF(I340&lt;65%,0.9,IF(I340&lt;75%,1,IF(I340&lt;85%,1.1,1.2))))))+L340*(IF(M340&lt;45%,0.5,IF(M340&lt;55%,0.8,IF(M340&lt;65%,0.9,IF(M340&lt;75%,1,IF(M340&lt;85%,1.1,1.2))))))+P340*(IF(Q340&lt;45%,0.5,IF(Q340&lt;55%,0.8,IF(Q340&lt;65%,0.9,IF(Q340&lt;75%,1,IF(Q340&lt;85%,1.1,1.2))))))+T340*(IF(U340&lt;45%,0.5,IF(U340&lt;55%,0.8,IF(U340&lt;65%,0.9,IF(U340&lt;75%,1,IF(U340&lt;85%,1.1,1.2)))))))*IF(D340&gt;=0.8,6,IF(D340&lt;=0.4,1.5,3))</f>
        <v>0</v>
      </c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</row>
    <row r="341" spans="1:62" x14ac:dyDescent="0.25">
      <c r="A341" s="1125"/>
      <c r="B341" s="86" t="str">
        <f t="shared" ref="B341:E341" si="770">IF(B279="","",B279)</f>
        <v/>
      </c>
      <c r="C341" s="84" t="str">
        <f t="shared" si="770"/>
        <v/>
      </c>
      <c r="D341" s="63">
        <f t="shared" si="764"/>
        <v>0</v>
      </c>
      <c r="E341" s="85" t="str">
        <f t="shared" si="770"/>
        <v/>
      </c>
      <c r="F341" s="152"/>
      <c r="G341" s="94"/>
      <c r="H341" s="94"/>
      <c r="I341" s="93">
        <f t="shared" si="759"/>
        <v>0</v>
      </c>
      <c r="J341" s="152"/>
      <c r="K341" s="94"/>
      <c r="L341" s="94"/>
      <c r="M341" s="95">
        <f t="shared" si="760"/>
        <v>0</v>
      </c>
      <c r="N341" s="152"/>
      <c r="O341" s="94"/>
      <c r="P341" s="94"/>
      <c r="Q341" s="95">
        <f t="shared" si="761"/>
        <v>0</v>
      </c>
      <c r="R341" s="152"/>
      <c r="S341" s="94"/>
      <c r="T341" s="94"/>
      <c r="U341" s="93">
        <f t="shared" si="762"/>
        <v>0</v>
      </c>
      <c r="V341" s="113">
        <f t="shared" si="765"/>
        <v>0</v>
      </c>
      <c r="W341" s="114">
        <f t="shared" si="766"/>
        <v>0</v>
      </c>
      <c r="X341" s="36">
        <f t="shared" ref="X341" si="771">ROUND(IFERROR((W341/(Y341*IF(ISNUMBER(E341),E341,1))),0),2)</f>
        <v>0</v>
      </c>
      <c r="Y341" s="90" t="str">
        <f t="shared" si="707"/>
        <v/>
      </c>
      <c r="Z341" s="6">
        <f>(IF(I341&lt;30%,0,IF(I341&lt;35%,F341*G341*H341*F!$B$33,IF(I341&lt;40%,F341*G341*H341*F!$B$38,IF(I341&lt;45%,F341*G341*H341*F!$B$43,IF(I341&lt;50%,F341*G341*H341*F!$B$48,IF(I341=50%,F341*G341*H341*F!$B$50,IF(I341=51%,F341*G341*H341*F!$B$51,IF(I341=52%,F341*G341*H341*F!$B$52,IF(I341=53%,F341*G341*H341*F!$B$53,IF(I341=54%,F341*G341*H341*F!$B$54,IF(I341=55%,F341*G341*H341*F!$B$55,IF(I341=56%,F341*G341*H341*F!$B$56,IF(I341=57%,F341*G341*H341*F!$B$57,IF(I341=58%,F341*G341*H341*F!$B$58,IF(I341=59%,F341*G341*H341*F!$B$59,IF(I341=60%,F341*G341*H341*F!$B$60,IF(I341=61%,F341*G341*H341*F!$B$61,IF(I341=62%,F341*G341*H341*F!$B$62,IF(I341=63%,F341*G341*H341*F!$B$63,IF(I341=64%,F341*G341*H341*F!$B$64,IF(I341=65%,F341*G341*H341*F!$B$65,IF(I341=66%,F341*G341*H341*F!$B$66,IF(I341=67%,F341*G341*H341*F!$B$67,IF(I341=68%,F341*G341*H341*F!$B$68,IF(I341=69%,F341*G341*H341*F!$B$69,IF(I341=70%,F341*G341*H341*F!$B$70,IF(I341=71%,F341*G341*H341*F!$B$71,IF(I341=72%,F341*G341*H341*F!$B$72,IF(I341=73%,F341*G341*H341*F!$B$73,IF(I341=74%,F341*G341*H341*F!$B$74,IF(I341=75%,F341*G341*H341*F!$B$75,IF(I341=76%,F341*G341*H341*F!$B$76,IF(I341=77%,F341*G341*H341*F!$B$77,IF(I341=78%,F341*G341*H341*F!$B$78,IF(I341=79%,F341*G341*H341*F!$B$79,IF(I341=80%,F341*G341*H341*F!$B$80,IF(I341=81%,F341*G341*H341*F!$B$81,IF(I341=82%,F341*G341*H341*F!$B$82,IF(I341=83%,F341*G341*H341*F!$B$83,IF(I341=84%,F341*G341*H341*F!$B$84,IF(I341=85%,F341*G341*H341*F!$B$85,IF(I341=86%,F341*G341*H341*F!$B$86,IF(I341=87%,F341*G341*H341*F!$B$87,IF(I341=88%,F341*G341*H341*F!$B$88,IF(I341=89%,F341*G341*H341*F!$B$89,IF(I341=90%,F341*G341*H341*F!$B$90,IF(I341=91%,F341*G341*H341*F!$B$91,IF(I341=92%,F341*G341*H341*F!$B$92,IF(I341=93%,F341*G341*H341*F!$B$93,IF(I341=94%,F341*G341*H341*F!$B$94,IF(I341=95%,F341*G341*H341*F!$B$95,IF(I341=96%,F341*G341*H341*F!$B$96,IF(I341=97%,F341*G341*H341*F!$B$97,IF(I341=98%,F341*G341*H341*F!$B$98,IF(I341=99%,F341*G341*H341*F!$B$99,IF(I341&gt;99%,F341*G341*H341*F!$B$100,))))))))))))))))))))))))))))))))))))))))))))))))))))))))+IF(M341&lt;30%,0,IF(M341&lt;35%,J341*K341*L341*F!$B$33,IF(M341&lt;40%,J341*K341*L341*F!$B$38,IF(M341&lt;45%,J341*K341*L341*F!$B$43,IF(M341&lt;50%,J341*K341*L341*F!$B$48,IF(M341=50%,J341*K341*L341*F!$B$50,IF(M341=51%,J341*K341*L341*F!$B$51,IF(M341=52%,J341*K341*L341*F!$B$52,IF(M341=53%,J341*K341*L341*F!$B$53,IF(M341=54%,J341*K341*L341*F!$B$54,IF(M341=55%,J341*K341*L341*F!$B$55,IF(M341=56%,J341*K341*L341*F!$B$56,IF(M341=57%,J341*K341*L341*F!$B$57,IF(M341=58%,J341*K341*L341*F!$B$58,IF(M341=59%,J341*K341*L341*F!$B$59,IF(M341=60%,J341*K341*L341*F!$B$60,IF(M341=61%,J341*K341*L341*F!$B$61,IF(M341=62%,J341*K341*L341*F!$B$62,IF(M341=63%,J341*K341*L341*F!$B$63,IF(M341=64%,J341*K341*L341*F!$B$64,IF(M341=65%,J341*K341*L341*F!$B$65,IF(M341=66%,J341*K341*L341*F!$B$66,IF(M341=67%,J341*K341*L341*F!$B$67,IF(M341=68%,J341*K341*L341*F!$B$68,IF(M341=69%,J341*K341*L341*F!$B$69,IF(M341=70%,J341*K341*L341*F!$B$70,IF(M341=71%,J341*K341*L341*F!$B$71,IF(M341=72%,J341*K341*L341*F!$B$72,IF(M341=73%,J341*K341*L341*F!$B$73,IF(M341=74%,J341*K341*L341*F!$B$74,IF(M341=75%,J341*K341*L341*F!$B$75,IF(M341=76%,J341*K341*L341*F!$B$76,IF(M341=77%,J341*K341*L341*F!$B$77,IF(M341=78%,J341*K341*L341*F!$B$78,IF(M341=79%,J341*K341*L341*F!$B$79,IF(M341=80%,J341*K341*L341*F!$B$80,IF(M341=81%,J341*K341*L341*F!$B$81,IF(M341=82%,J341*K341*L341*F!$B$82,IF(M341=83%,J341*K341*L341*F!$B$83,IF(M341=84%,J341*K341*L341*F!$B$84,IF(M341=85%,J341*K341*L341*F!$B$85,IF(M341=86%,J341*K341*L341*F!$B$86,IF(M341=87%,J341*K341*L341*F!$B$87,IF(M341=88%,J341*K341*L341*F!$B$88,IF(M341=89%,J341*K341*L341*F!$B$89,IF(M341=90%,J341*K341*L341*F!$B$90,IF(M341=91%,J341*K341*L341*F!$B$91,IF(M341=92%,J341*K341*L341*F!$B$92,IF(M341=93%,J341*K341*L341*F!$B$93,IF(M341=94%,J341*K341*L341*F!$B$94,IF(M341=95%,J341*K341*L341*F!$B$95,IF(M341=96%,J341*K341*L341*F!$B$96,IF(M341=97%,J341*K341*L341*F!$B$97,IF(M341=98%,J341*K341*L341*F!$B$98,IF(M341=99%,J341*K341*L341*F!$B$99,IF(M341&gt;99%,J341*K341*L341*F!$B$100,))))))))))))))))))))))))))))))))))))))))))))))))))))))))+IF(Q341&lt;30%,0,IF(Q341&lt;35%,N341*O341*P341*F!$B$33,IF(Q341&lt;40%,N341*O341*P341*F!$B$38,IF(Q341&lt;45%,N341*O341*P341*F!$B$43,IF(Q341&lt;50%,N341*O341*P341*F!$B$48,IF(Q341=50%,N341*O341*P341*F!$B$50,IF(Q341=51%,N341*O341*P341*F!$B$51,IF(Q341=52%,N341*O341*P341*F!$B$52,IF(Q341=53%,N341*O341*P341*F!$B$53,IF(Q341=54%,N341*O341*P341*F!$B$54,IF(Q341=55%,N341*O341*P341*F!$B$55,IF(Q341=56%,N341*O341*P341*F!$B$56,IF(Q341=57%,N341*O341*P341*F!$B$57,IF(Q341=58%,N341*O341*P341*F!$B$58,IF(Q341=59%,N341*O341*P341*F!$B$59,IF(Q341=60%,N341*O341*P341*F!$B$60,IF(Q341=61%,N341*O341*P341*F!$B$61,IF(Q341=62%,N341*O341*P341*F!$B$62,IF(Q341=63%,N341*O341*P341*F!$B$63,IF(Q341=64%,N341*O341*P341*F!$B$64,IF(Q341=65%,N341*O341*P341*F!$B$65,IF(Q341=66%,N341*O341*P341*F!$B$66,IF(Q341=67%,N341*O341*P341*F!$B$67,IF(Q341=68%,N341*O341*P341*F!$B$68,IF(Q341=69%,N341*O341*P341*F!$B$69,IF(Q341=70%,N341*O341*P341*F!$B$70,IF(Q341=71%,N341*O341*P341*F!$B$71,IF(Q341=72%,N341*O341*P341*F!$B$72,IF(Q341=73%,N341*O341*P341*F!$B$73,IF(Q341=74%,N341*O341*P341*F!$B$74,IF(Q341=75%,N341*O341*P341*F!$B$75,IF(Q341=76%,N341*O341*P341*F!$B$76,IF(Q341=77%,N341*O341*P341*F!$B$77,IF(Q341=78%,N341*O341*P341*F!$B$78,IF(Q341=79%,N341*O341*P341*F!$B$79,IF(Q341=80%,N341*O341*P341*F!$B$80,IF(Q341=81%,N341*O341*P341*F!$B$81,IF(Q341=82%,N341*O341*P341*F!$B$82,IF(Q341=83%,N341*O341*P341*F!$B$83,IF(Q341=84%,N341*O341*P341*F!$B$84,IF(Q341=85%,N341*O341*P341*F!$B$85,IF(Q341=86%,N341*O341*P341*F!$B$86,IF(Q341=87%,N341*O341*P341*F!$B$87,IF(Q341=88%,N341*O341*P341*F!$B$88,IF(Q341=89%,N341*O341*P341*F!$B$89,IF(Q341=90%,N341*O341*P341*F!$B$90,IF(Q341=91%,N341*O341*P341*F!$B$91,IF(Q341=92%,N341*O341*P341*F!$B$92,IF(Q341=93%,N341*O341*P341*F!$B$93,IF(Q341=94%,N341*O341*P341*F!$B$94,IF(Q341=95%,N341*O341*P341*F!$B$95,IF(Q341=96%,N341*O341*P341*F!$B$96,IF(Q341=97%,N341*O341*P341*F!$B$97,IF(Q341=98%,N341*O341*P341*F!$B$98,IF(Q341=99%,N341*O341*P341*F!$B$99,IF(Q341&gt;99%,N341*O341*P341*F!$B$100,))))))))))))))))))))))))))))))))))))))))))))))))))))))))+IF(U341&lt;30%,0,IF(U341&lt;35%,R341*S341*T341*F!$B$33,IF(U341&lt;40%,R341*S341*T341*F!$B$38,IF(U341&lt;45%,R341*S341*T341*F!$B$43,IF(U341&lt;50%,R341*S341*T341*F!$B$48,IF(U341=50%,R341*S341*T341*F!$B$50,IF(U341=51%,R341*S341*T341*F!$B$51,IF(U341=52%,R341*S341*T341*F!$B$52,IF(U341=53%,R341*S341*T341*F!$B$53,IF(U341=54%,R341*S341*T341*F!$B$54,IF(U341=55%,R341*S341*T341*F!$B$55,IF(U341=56%,R341*S341*T341*F!$B$56,IF(U341=57%,R341*S341*T341*F!$B$57,IF(U341=58%,R341*S341*T341*F!$B$58,IF(U341=59%,R341*S341*T341*F!$B$59,IF(U341=60%,R341*S341*T341*F!$B$60,IF(U341=61%,R341*S341*T341*F!$B$61,IF(U341=62%,R341*S341*T341*F!$B$62,IF(U341=63%,R341*S341*T341*F!$B$63,IF(U341=64%,R341*S341*T341*F!$B$64,IF(U341=65%,R341*S341*T341*F!$B$65,IF(U341=66%,R341*S341*T341*F!$B$66,IF(U341=67%,R341*S341*T341*F!$B$67,IF(U341=68%,R341*S341*T341*F!$B$68,IF(U341=69%,R341*S341*T341*F!$B$69,IF(U341=70%,R341*S341*T341*F!$B$70,IF(U341=71%,R341*S341*T341*F!$B$71,IF(U341=72%,R341*S341*T341*F!$B$72,IF(U341=73%,R341*S341*T341*F!$B$73,IF(U341=74%,R341*S341*T341*F!$B$74,IF(U341=75%,R341*S341*T341*F!$B$75,IF(U341=76%,R341*S341*T341*F!$B$76,IF(U341=77%,R341*S341*T341*F!$B$77,IF(U341=78%,R341*S341*T341*F!$B$78,IF(U341=79%,R341*S341*T341*F!$B$79,IF(U341=80%,R341*S341*T341*F!$B$80,IF(U341=81%,R341*S341*T341*F!$B$81,IF(U341=82%,R341*S341*T341*F!$B$82,IF(U341=83%,R341*S341*T341*F!$B$83,IF(U341=84%,R341*S341*T341*F!$B$84,IF(U341=85%,R341*S341*T341*F!$B$85,IF(U341=86%,R341*S341*T341*F!$B$86,IF(U341=87%,R341*S341*T341*F!$B$87,IF(U341=88%,R341*S341*T341*F!$B$88,IF(U341=89%,R341*S341*T341*F!$B$89,IF(U341=90%,R341*S341*T341*F!$B$90,IF(U341=91%,R341*S341*T341*F!$B$91,IF(U341=92%,R341*S341*T341*F!$B$92,IF(U341=93%,R341*S341*T341*F!$B$93,IF(U341=94%,R341*S341*T341*F!$B$94,IF(U341=95%,R341*S341*T341*F!$B$95,IF(U341=96%,R341*S341*T341*F!$B$96,IF(U341=97%,R341*S341*T341*F!$B$97,IF(U341=98%,R341*S341*T341*F!$B$98,IF(U341=99%,R341*S341*T341*F!$B$99,IF(U341&gt;99%,R341*S341*T341*F!$B$100)))))))))))))))))))))))))))))))))))))))))))))))))))))))))*IF(ISNUMBER(E341),E341,1)*IF(ISNUMBER(D341),D341,1)</f>
        <v>0</v>
      </c>
      <c r="AA341" s="6">
        <f>G341*H341+K341*L341+O341*P341+S341*T341</f>
        <v>0</v>
      </c>
      <c r="AB341" s="115">
        <f>(H341*(IF(I341&lt;45%,0.5,IF(I341&lt;55%,0.8,IF(I341&lt;65%,0.9,IF(I341&lt;75%,1,IF(I341&lt;85%,1.1,1.2))))))+L341*(IF(M341&lt;45%,0.5,IF(M341&lt;55%,0.8,IF(M341&lt;65%,0.9,IF(M341&lt;75%,1,IF(M341&lt;85%,1.1,1.2))))))+P341*(IF(Q341&lt;45%,0.5,IF(Q341&lt;55%,0.8,IF(Q341&lt;65%,0.9,IF(Q341&lt;75%,1,IF(Q341&lt;85%,1.1,1.2))))))+T341*(IF(U341&lt;45%,0.5,IF(U341&lt;55%,0.8,IF(U341&lt;65%,0.9,IF(U341&lt;75%,1,IF(U341&lt;85%,1.1,1.2)))))))*IF(D341&gt;=0.8,6,IF(D341&lt;=0.4,1.5,3))</f>
        <v>0</v>
      </c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</row>
    <row r="342" spans="1:62" x14ac:dyDescent="0.25">
      <c r="A342" s="1125"/>
      <c r="B342" s="86"/>
      <c r="C342" s="84"/>
      <c r="D342" s="134">
        <f>ROUND(IFERROR((D337*(G337*H337+K337*L337+O337*P337+S337*T337)+D338*(G338*H338+K338*L338+O338*P338+S338*T338)+D339*(G339*H339+K339*L339+O339*P339+S339*T339)+D340*(G340*H340+K340*L340+O340*P340+S340*T340)+D341*(G341*H341+K341*L341+O341*P341+S341*T341))/((G337*H337+K337*L337+O337*P337+S337*T337)+(G338*H338+K338*L338+O338*P338+S338*T338)+(G339*H339+K339*L339+O339*P339+S339*T339)+(G340*H340+K340*L340+O340*P340+S340*T340)+(G341*H341+K341*L341+O341*P341+S341*T341)),0),3)</f>
        <v>0</v>
      </c>
      <c r="E342" s="85"/>
      <c r="F342" s="65"/>
      <c r="G342" s="100"/>
      <c r="H342" s="100"/>
      <c r="I342" s="101"/>
      <c r="J342" s="65"/>
      <c r="K342" s="100"/>
      <c r="L342" s="100"/>
      <c r="M342" s="102"/>
      <c r="N342" s="65"/>
      <c r="O342" s="100"/>
      <c r="P342" s="100"/>
      <c r="Q342" s="102"/>
      <c r="R342" s="65"/>
      <c r="S342" s="100"/>
      <c r="T342" s="100"/>
      <c r="U342" s="101"/>
      <c r="V342" s="122">
        <f>SUM(V337:V341)</f>
        <v>0</v>
      </c>
      <c r="W342" s="117">
        <f>IFERROR(V342/AA342,0)</f>
        <v>0</v>
      </c>
      <c r="X342" s="118">
        <f>ROUND(IFERROR((D337*(I337*G337*H337+M337*K337*L337+Q337*O337*P337+U337*S337*T337)+D338*(I338*G338*H338+M338*K338*L338+Q338*O338*P338+U338*S338*T338)+D339*(I339*G339*H339+M339*K339*L339+Q339*O339*P339+U339*S339*T339)+D340*(I340*G340*H340+M340*K340*L340+Q340*O340*P340+U340*S340*T340)+D341*(I341*G341*H341+M341*K341*L341+Q341*O341*P341+U341*S341*T341))/(D337*(G337*H337+K337*L337+O337*P337+S337*T337)+D338*(G338*H338+K338*L338+O338*P338+S338*T338)+D339*(G339*H339+K339*L339+O339*P339+S339*T339)+D340*(G340*H340+K340*L340+O340*P340+S340*T340)+D341*(G341*H341+K341*L341+O341*P341+S341*T341)),0),2)</f>
        <v>0</v>
      </c>
      <c r="Y342" s="117"/>
      <c r="Z342" s="117">
        <f>SUM(Z337:Z341)</f>
        <v>0</v>
      </c>
      <c r="AA342" s="117">
        <f>SUM(AA337:AA341)</f>
        <v>0</v>
      </c>
      <c r="AB342" s="119">
        <f>IF(SUM(AB337:AB341)=0,TIME(,0,),TIME(,SUM(AB337:AB341)+30,))</f>
        <v>0</v>
      </c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</row>
    <row r="343" spans="1:62" x14ac:dyDescent="0.25">
      <c r="A343" s="1125"/>
      <c r="B343" s="86" t="str">
        <f t="shared" ref="B343:E343" si="772">IF(B281="","",B281)</f>
        <v/>
      </c>
      <c r="C343" s="84" t="str">
        <f t="shared" si="772"/>
        <v/>
      </c>
      <c r="D343" s="63">
        <f>D281</f>
        <v>0</v>
      </c>
      <c r="E343" s="85" t="str">
        <f t="shared" si="772"/>
        <v/>
      </c>
      <c r="F343" s="152"/>
      <c r="G343" s="94"/>
      <c r="H343" s="94"/>
      <c r="I343" s="93">
        <f t="shared" ref="I343:I347" si="773">IFERROR(ROUND(F343/$Y343,2),)</f>
        <v>0</v>
      </c>
      <c r="J343" s="152"/>
      <c r="K343" s="94"/>
      <c r="L343" s="94"/>
      <c r="M343" s="95">
        <f t="shared" ref="M343:M347" si="774">IFERROR(ROUND(J343/$Y343,2),)</f>
        <v>0</v>
      </c>
      <c r="N343" s="152"/>
      <c r="O343" s="94"/>
      <c r="P343" s="94"/>
      <c r="Q343" s="95">
        <f t="shared" ref="Q343:Q347" si="775">IFERROR(ROUND(N343/$Y343,2),)</f>
        <v>0</v>
      </c>
      <c r="R343" s="152"/>
      <c r="S343" s="94"/>
      <c r="T343" s="94"/>
      <c r="U343" s="93">
        <f t="shared" ref="U343:U347" si="776">IFERROR(ROUND(R343/$Y343,2),)</f>
        <v>0</v>
      </c>
      <c r="V343" s="113">
        <f>(IF(ISNUMBER(F343),F343,1)*G343*H343+IF(ISNUMBER(J343),J343,1)*K343*L343+IF(ISNUMBER(N343),N343,1)*O343*P343+IF(ISNUMBER(R343),R343,1)*S343*T343)*IF(ISNUMBER(E343),E343,1)</f>
        <v>0</v>
      </c>
      <c r="W343" s="114">
        <f>IFERROR((IF(ISNUMBER(F343),F343,1)*G343*H343+IF(ISNUMBER(J343),J343,1)*K343*L343+IF(ISNUMBER(N343),N343,1)*O343*P343+IF(ISNUMBER(R343),R343,1)*S343*T343)*IF(ISNUMBER(E343),E343,1)/(G343*H343+K343*L343+O343*P343+S343*T343),0)</f>
        <v>0</v>
      </c>
      <c r="X343" s="36">
        <f>ROUND(IFERROR((W343/(Y343*IF(ISNUMBER(E343),E343,1))),0),2)</f>
        <v>0</v>
      </c>
      <c r="Y343" s="90" t="str">
        <f t="shared" si="707"/>
        <v/>
      </c>
      <c r="Z343" s="6">
        <f>(IF(I343&lt;30%,0,IF(I343&lt;35%,F343*G343*H343*F!$B$33,IF(I343&lt;40%,F343*G343*H343*F!$B$38,IF(I343&lt;45%,F343*G343*H343*F!$B$43,IF(I343&lt;50%,F343*G343*H343*F!$B$48,IF(I343=50%,F343*G343*H343*F!$B$50,IF(I343=51%,F343*G343*H343*F!$B$51,IF(I343=52%,F343*G343*H343*F!$B$52,IF(I343=53%,F343*G343*H343*F!$B$53,IF(I343=54%,F343*G343*H343*F!$B$54,IF(I343=55%,F343*G343*H343*F!$B$55,IF(I343=56%,F343*G343*H343*F!$B$56,IF(I343=57%,F343*G343*H343*F!$B$57,IF(I343=58%,F343*G343*H343*F!$B$58,IF(I343=59%,F343*G343*H343*F!$B$59,IF(I343=60%,F343*G343*H343*F!$B$60,IF(I343=61%,F343*G343*H343*F!$B$61,IF(I343=62%,F343*G343*H343*F!$B$62,IF(I343=63%,F343*G343*H343*F!$B$63,IF(I343=64%,F343*G343*H343*F!$B$64,IF(I343=65%,F343*G343*H343*F!$B$65,IF(I343=66%,F343*G343*H343*F!$B$66,IF(I343=67%,F343*G343*H343*F!$B$67,IF(I343=68%,F343*G343*H343*F!$B$68,IF(I343=69%,F343*G343*H343*F!$B$69,IF(I343=70%,F343*G343*H343*F!$B$70,IF(I343=71%,F343*G343*H343*F!$B$71,IF(I343=72%,F343*G343*H343*F!$B$72,IF(I343=73%,F343*G343*H343*F!$B$73,IF(I343=74%,F343*G343*H343*F!$B$74,IF(I343=75%,F343*G343*H343*F!$B$75,IF(I343=76%,F343*G343*H343*F!$B$76,IF(I343=77%,F343*G343*H343*F!$B$77,IF(I343=78%,F343*G343*H343*F!$B$78,IF(I343=79%,F343*G343*H343*F!$B$79,IF(I343=80%,F343*G343*H343*F!$B$80,IF(I343=81%,F343*G343*H343*F!$B$81,IF(I343=82%,F343*G343*H343*F!$B$82,IF(I343=83%,F343*G343*H343*F!$B$83,IF(I343=84%,F343*G343*H343*F!$B$84,IF(I343=85%,F343*G343*H343*F!$B$85,IF(I343=86%,F343*G343*H343*F!$B$86,IF(I343=87%,F343*G343*H343*F!$B$87,IF(I343=88%,F343*G343*H343*F!$B$88,IF(I343=89%,F343*G343*H343*F!$B$89,IF(I343=90%,F343*G343*H343*F!$B$90,IF(I343=91%,F343*G343*H343*F!$B$91,IF(I343=92%,F343*G343*H343*F!$B$92,IF(I343=93%,F343*G343*H343*F!$B$93,IF(I343=94%,F343*G343*H343*F!$B$94,IF(I343=95%,F343*G343*H343*F!$B$95,IF(I343=96%,F343*G343*H343*F!$B$96,IF(I343=97%,F343*G343*H343*F!$B$97,IF(I343=98%,F343*G343*H343*F!$B$98,IF(I343=99%,F343*G343*H343*F!$B$99,IF(I343&gt;99%,F343*G343*H343*F!$B$100,))))))))))))))))))))))))))))))))))))))))))))))))))))))))+IF(M343&lt;30%,0,IF(M343&lt;35%,J343*K343*L343*F!$B$33,IF(M343&lt;40%,J343*K343*L343*F!$B$38,IF(M343&lt;45%,J343*K343*L343*F!$B$43,IF(M343&lt;50%,J343*K343*L343*F!$B$48,IF(M343=50%,J343*K343*L343*F!$B$50,IF(M343=51%,J343*K343*L343*F!$B$51,IF(M343=52%,J343*K343*L343*F!$B$52,IF(M343=53%,J343*K343*L343*F!$B$53,IF(M343=54%,J343*K343*L343*F!$B$54,IF(M343=55%,J343*K343*L343*F!$B$55,IF(M343=56%,J343*K343*L343*F!$B$56,IF(M343=57%,J343*K343*L343*F!$B$57,IF(M343=58%,J343*K343*L343*F!$B$58,IF(M343=59%,J343*K343*L343*F!$B$59,IF(M343=60%,J343*K343*L343*F!$B$60,IF(M343=61%,J343*K343*L343*F!$B$61,IF(M343=62%,J343*K343*L343*F!$B$62,IF(M343=63%,J343*K343*L343*F!$B$63,IF(M343=64%,J343*K343*L343*F!$B$64,IF(M343=65%,J343*K343*L343*F!$B$65,IF(M343=66%,J343*K343*L343*F!$B$66,IF(M343=67%,J343*K343*L343*F!$B$67,IF(M343=68%,J343*K343*L343*F!$B$68,IF(M343=69%,J343*K343*L343*F!$B$69,IF(M343=70%,J343*K343*L343*F!$B$70,IF(M343=71%,J343*K343*L343*F!$B$71,IF(M343=72%,J343*K343*L343*F!$B$72,IF(M343=73%,J343*K343*L343*F!$B$73,IF(M343=74%,J343*K343*L343*F!$B$74,IF(M343=75%,J343*K343*L343*F!$B$75,IF(M343=76%,J343*K343*L343*F!$B$76,IF(M343=77%,J343*K343*L343*F!$B$77,IF(M343=78%,J343*K343*L343*F!$B$78,IF(M343=79%,J343*K343*L343*F!$B$79,IF(M343=80%,J343*K343*L343*F!$B$80,IF(M343=81%,J343*K343*L343*F!$B$81,IF(M343=82%,J343*K343*L343*F!$B$82,IF(M343=83%,J343*K343*L343*F!$B$83,IF(M343=84%,J343*K343*L343*F!$B$84,IF(M343=85%,J343*K343*L343*F!$B$85,IF(M343=86%,J343*K343*L343*F!$B$86,IF(M343=87%,J343*K343*L343*F!$B$87,IF(M343=88%,J343*K343*L343*F!$B$88,IF(M343=89%,J343*K343*L343*F!$B$89,IF(M343=90%,J343*K343*L343*F!$B$90,IF(M343=91%,J343*K343*L343*F!$B$91,IF(M343=92%,J343*K343*L343*F!$B$92,IF(M343=93%,J343*K343*L343*F!$B$93,IF(M343=94%,J343*K343*L343*F!$B$94,IF(M343=95%,J343*K343*L343*F!$B$95,IF(M343=96%,J343*K343*L343*F!$B$96,IF(M343=97%,J343*K343*L343*F!$B$97,IF(M343=98%,J343*K343*L343*F!$B$98,IF(M343=99%,J343*K343*L343*F!$B$99,IF(M343&gt;99%,J343*K343*L343*F!$B$100,))))))))))))))))))))))))))))))))))))))))))))))))))))))))+IF(Q343&lt;30%,0,IF(Q343&lt;35%,N343*O343*P343*F!$B$33,IF(Q343&lt;40%,N343*O343*P343*F!$B$38,IF(Q343&lt;45%,N343*O343*P343*F!$B$43,IF(Q343&lt;50%,N343*O343*P343*F!$B$48,IF(Q343=50%,N343*O343*P343*F!$B$50,IF(Q343=51%,N343*O343*P343*F!$B$51,IF(Q343=52%,N343*O343*P343*F!$B$52,IF(Q343=53%,N343*O343*P343*F!$B$53,IF(Q343=54%,N343*O343*P343*F!$B$54,IF(Q343=55%,N343*O343*P343*F!$B$55,IF(Q343=56%,N343*O343*P343*F!$B$56,IF(Q343=57%,N343*O343*P343*F!$B$57,IF(Q343=58%,N343*O343*P343*F!$B$58,IF(Q343=59%,N343*O343*P343*F!$B$59,IF(Q343=60%,N343*O343*P343*F!$B$60,IF(Q343=61%,N343*O343*P343*F!$B$61,IF(Q343=62%,N343*O343*P343*F!$B$62,IF(Q343=63%,N343*O343*P343*F!$B$63,IF(Q343=64%,N343*O343*P343*F!$B$64,IF(Q343=65%,N343*O343*P343*F!$B$65,IF(Q343=66%,N343*O343*P343*F!$B$66,IF(Q343=67%,N343*O343*P343*F!$B$67,IF(Q343=68%,N343*O343*P343*F!$B$68,IF(Q343=69%,N343*O343*P343*F!$B$69,IF(Q343=70%,N343*O343*P343*F!$B$70,IF(Q343=71%,N343*O343*P343*F!$B$71,IF(Q343=72%,N343*O343*P343*F!$B$72,IF(Q343=73%,N343*O343*P343*F!$B$73,IF(Q343=74%,N343*O343*P343*F!$B$74,IF(Q343=75%,N343*O343*P343*F!$B$75,IF(Q343=76%,N343*O343*P343*F!$B$76,IF(Q343=77%,N343*O343*P343*F!$B$77,IF(Q343=78%,N343*O343*P343*F!$B$78,IF(Q343=79%,N343*O343*P343*F!$B$79,IF(Q343=80%,N343*O343*P343*F!$B$80,IF(Q343=81%,N343*O343*P343*F!$B$81,IF(Q343=82%,N343*O343*P343*F!$B$82,IF(Q343=83%,N343*O343*P343*F!$B$83,IF(Q343=84%,N343*O343*P343*F!$B$84,IF(Q343=85%,N343*O343*P343*F!$B$85,IF(Q343=86%,N343*O343*P343*F!$B$86,IF(Q343=87%,N343*O343*P343*F!$B$87,IF(Q343=88%,N343*O343*P343*F!$B$88,IF(Q343=89%,N343*O343*P343*F!$B$89,IF(Q343=90%,N343*O343*P343*F!$B$90,IF(Q343=91%,N343*O343*P343*F!$B$91,IF(Q343=92%,N343*O343*P343*F!$B$92,IF(Q343=93%,N343*O343*P343*F!$B$93,IF(Q343=94%,N343*O343*P343*F!$B$94,IF(Q343=95%,N343*O343*P343*F!$B$95,IF(Q343=96%,N343*O343*P343*F!$B$96,IF(Q343=97%,N343*O343*P343*F!$B$97,IF(Q343=98%,N343*O343*P343*F!$B$98,IF(Q343=99%,N343*O343*P343*F!$B$99,IF(Q343&gt;99%,N343*O343*P343*F!$B$100,))))))))))))))))))))))))))))))))))))))))))))))))))))))))+IF(U343&lt;30%,0,IF(U343&lt;35%,R343*S343*T343*F!$B$33,IF(U343&lt;40%,R343*S343*T343*F!$B$38,IF(U343&lt;45%,R343*S343*T343*F!$B$43,IF(U343&lt;50%,R343*S343*T343*F!$B$48,IF(U343=50%,R343*S343*T343*F!$B$50,IF(U343=51%,R343*S343*T343*F!$B$51,IF(U343=52%,R343*S343*T343*F!$B$52,IF(U343=53%,R343*S343*T343*F!$B$53,IF(U343=54%,R343*S343*T343*F!$B$54,IF(U343=55%,R343*S343*T343*F!$B$55,IF(U343=56%,R343*S343*T343*F!$B$56,IF(U343=57%,R343*S343*T343*F!$B$57,IF(U343=58%,R343*S343*T343*F!$B$58,IF(U343=59%,R343*S343*T343*F!$B$59,IF(U343=60%,R343*S343*T343*F!$B$60,IF(U343=61%,R343*S343*T343*F!$B$61,IF(U343=62%,R343*S343*T343*F!$B$62,IF(U343=63%,R343*S343*T343*F!$B$63,IF(U343=64%,R343*S343*T343*F!$B$64,IF(U343=65%,R343*S343*T343*F!$B$65,IF(U343=66%,R343*S343*T343*F!$B$66,IF(U343=67%,R343*S343*T343*F!$B$67,IF(U343=68%,R343*S343*T343*F!$B$68,IF(U343=69%,R343*S343*T343*F!$B$69,IF(U343=70%,R343*S343*T343*F!$B$70,IF(U343=71%,R343*S343*T343*F!$B$71,IF(U343=72%,R343*S343*T343*F!$B$72,IF(U343=73%,R343*S343*T343*F!$B$73,IF(U343=74%,R343*S343*T343*F!$B$74,IF(U343=75%,R343*S343*T343*F!$B$75,IF(U343=76%,R343*S343*T343*F!$B$76,IF(U343=77%,R343*S343*T343*F!$B$77,IF(U343=78%,R343*S343*T343*F!$B$78,IF(U343=79%,R343*S343*T343*F!$B$79,IF(U343=80%,R343*S343*T343*F!$B$80,IF(U343=81%,R343*S343*T343*F!$B$81,IF(U343=82%,R343*S343*T343*F!$B$82,IF(U343=83%,R343*S343*T343*F!$B$83,IF(U343=84%,R343*S343*T343*F!$B$84,IF(U343=85%,R343*S343*T343*F!$B$85,IF(U343=86%,R343*S343*T343*F!$B$86,IF(U343=87%,R343*S343*T343*F!$B$87,IF(U343=88%,R343*S343*T343*F!$B$88,IF(U343=89%,R343*S343*T343*F!$B$89,IF(U343=90%,R343*S343*T343*F!$B$90,IF(U343=91%,R343*S343*T343*F!$B$91,IF(U343=92%,R343*S343*T343*F!$B$92,IF(U343=93%,R343*S343*T343*F!$B$93,IF(U343=94%,R343*S343*T343*F!$B$94,IF(U343=95%,R343*S343*T343*F!$B$95,IF(U343=96%,R343*S343*T343*F!$B$96,IF(U343=97%,R343*S343*T343*F!$B$97,IF(U343=98%,R343*S343*T343*F!$B$98,IF(U343=99%,R343*S343*T343*F!$B$99,IF(U343&gt;99%,R343*S343*T343*F!$B$100)))))))))))))))))))))))))))))))))))))))))))))))))))))))))*IF(ISNUMBER(E343),E343,1)*IF(ISNUMBER(D343),D343,1)</f>
        <v>0</v>
      </c>
      <c r="AA343" s="6">
        <f>G343*H343+K343*L343+O343*P343+S343*T343</f>
        <v>0</v>
      </c>
      <c r="AB343" s="35">
        <f>(H343*(IF(I343&lt;45%,0.5,IF(I343&lt;55%,0.8,IF(I343&lt;65%,0.9,IF(I343&lt;75%,1,IF(I343&lt;85%,1.1,1.2))))))+L343*(IF(M343&lt;45%,0.5,IF(M343&lt;55%,0.8,IF(M343&lt;65%,0.9,IF(M343&lt;75%,1,IF(M343&lt;85%,1.1,1.2))))))+P343*(IF(Q343&lt;45%,0.5,IF(Q343&lt;55%,0.8,IF(Q343&lt;65%,0.9,IF(Q343&lt;75%,1,IF(Q343&lt;85%,1.1,1.2))))))+T343*(IF(U343&lt;45%,0.5,IF(U343&lt;55%,0.8,IF(U343&lt;65%,0.9,IF(U343&lt;75%,1,IF(U343&lt;85%,1.1,1.2)))))))*IF(D343&gt;=0.8,6,IF(D343&lt;=0.4,1.5,3))</f>
        <v>0</v>
      </c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</row>
    <row r="344" spans="1:62" x14ac:dyDescent="0.25">
      <c r="A344" s="1125"/>
      <c r="B344" s="86" t="str">
        <f t="shared" ref="B344:E344" si="777">IF(B282="","",B282)</f>
        <v/>
      </c>
      <c r="C344" s="84" t="str">
        <f t="shared" si="777"/>
        <v/>
      </c>
      <c r="D344" s="63">
        <f t="shared" ref="D344:D347" si="778">D282</f>
        <v>0</v>
      </c>
      <c r="E344" s="85" t="str">
        <f t="shared" si="777"/>
        <v/>
      </c>
      <c r="F344" s="150"/>
      <c r="G344" s="100"/>
      <c r="H344" s="100"/>
      <c r="I344" s="101">
        <f t="shared" si="773"/>
        <v>0</v>
      </c>
      <c r="J344" s="150"/>
      <c r="K344" s="100"/>
      <c r="L344" s="100"/>
      <c r="M344" s="102">
        <f t="shared" si="774"/>
        <v>0</v>
      </c>
      <c r="N344" s="150"/>
      <c r="O344" s="100"/>
      <c r="P344" s="100"/>
      <c r="Q344" s="102">
        <f t="shared" si="775"/>
        <v>0</v>
      </c>
      <c r="R344" s="150"/>
      <c r="S344" s="100"/>
      <c r="T344" s="100"/>
      <c r="U344" s="101">
        <f t="shared" si="776"/>
        <v>0</v>
      </c>
      <c r="V344" s="110">
        <f t="shared" ref="V344:V347" si="779">(IF(ISNUMBER(F344),F344,1)*G344*H344+IF(ISNUMBER(J344),J344,1)*K344*L344+IF(ISNUMBER(N344),N344,1)*O344*P344+IF(ISNUMBER(R344),R344,1)*S344*T344)*IF(ISNUMBER(E344),E344,1)</f>
        <v>0</v>
      </c>
      <c r="W344" s="111">
        <f t="shared" ref="W344:W347" si="780">IFERROR((IF(ISNUMBER(F344),F344,1)*G344*H344+IF(ISNUMBER(J344),J344,1)*K344*L344+IF(ISNUMBER(N344),N344,1)*O344*P344+IF(ISNUMBER(R344),R344,1)*S344*T344)*IF(ISNUMBER(E344),E344,1)/(G344*H344+K344*L344+O344*P344+S344*T344),0)</f>
        <v>0</v>
      </c>
      <c r="X344" s="53">
        <f t="shared" ref="X344:X345" si="781">ROUND(IFERROR((W344/(Y344*IF(ISNUMBER(E344),E344,1))),0),2)</f>
        <v>0</v>
      </c>
      <c r="Y344" s="90" t="str">
        <f t="shared" si="707"/>
        <v/>
      </c>
      <c r="Z344" s="5">
        <f>(IF(I344&lt;30%,0,IF(I344&lt;35%,F344*G344*H344*F!$B$33,IF(I344&lt;40%,F344*G344*H344*F!$B$38,IF(I344&lt;45%,F344*G344*H344*F!$B$43,IF(I344&lt;50%,F344*G344*H344*F!$B$48,IF(I344=50%,F344*G344*H344*F!$B$50,IF(I344=51%,F344*G344*H344*F!$B$51,IF(I344=52%,F344*G344*H344*F!$B$52,IF(I344=53%,F344*G344*H344*F!$B$53,IF(I344=54%,F344*G344*H344*F!$B$54,IF(I344=55%,F344*G344*H344*F!$B$55,IF(I344=56%,F344*G344*H344*F!$B$56,IF(I344=57%,F344*G344*H344*F!$B$57,IF(I344=58%,F344*G344*H344*F!$B$58,IF(I344=59%,F344*G344*H344*F!$B$59,IF(I344=60%,F344*G344*H344*F!$B$60,IF(I344=61%,F344*G344*H344*F!$B$61,IF(I344=62%,F344*G344*H344*F!$B$62,IF(I344=63%,F344*G344*H344*F!$B$63,IF(I344=64%,F344*G344*H344*F!$B$64,IF(I344=65%,F344*G344*H344*F!$B$65,IF(I344=66%,F344*G344*H344*F!$B$66,IF(I344=67%,F344*G344*H344*F!$B$67,IF(I344=68%,F344*G344*H344*F!$B$68,IF(I344=69%,F344*G344*H344*F!$B$69,IF(I344=70%,F344*G344*H344*F!$B$70,IF(I344=71%,F344*G344*H344*F!$B$71,IF(I344=72%,F344*G344*H344*F!$B$72,IF(I344=73%,F344*G344*H344*F!$B$73,IF(I344=74%,F344*G344*H344*F!$B$74,IF(I344=75%,F344*G344*H344*F!$B$75,IF(I344=76%,F344*G344*H344*F!$B$76,IF(I344=77%,F344*G344*H344*F!$B$77,IF(I344=78%,F344*G344*H344*F!$B$78,IF(I344=79%,F344*G344*H344*F!$B$79,IF(I344=80%,F344*G344*H344*F!$B$80,IF(I344=81%,F344*G344*H344*F!$B$81,IF(I344=82%,F344*G344*H344*F!$B$82,IF(I344=83%,F344*G344*H344*F!$B$83,IF(I344=84%,F344*G344*H344*F!$B$84,IF(I344=85%,F344*G344*H344*F!$B$85,IF(I344=86%,F344*G344*H344*F!$B$86,IF(I344=87%,F344*G344*H344*F!$B$87,IF(I344=88%,F344*G344*H344*F!$B$88,IF(I344=89%,F344*G344*H344*F!$B$89,IF(I344=90%,F344*G344*H344*F!$B$90,IF(I344=91%,F344*G344*H344*F!$B$91,IF(I344=92%,F344*G344*H344*F!$B$92,IF(I344=93%,F344*G344*H344*F!$B$93,IF(I344=94%,F344*G344*H344*F!$B$94,IF(I344=95%,F344*G344*H344*F!$B$95,IF(I344=96%,F344*G344*H344*F!$B$96,IF(I344=97%,F344*G344*H344*F!$B$97,IF(I344=98%,F344*G344*H344*F!$B$98,IF(I344=99%,F344*G344*H344*F!$B$99,IF(I344&gt;99%,F344*G344*H344*F!$B$100,))))))))))))))))))))))))))))))))))))))))))))))))))))))))+IF(M344&lt;30%,0,IF(M344&lt;35%,J344*K344*L344*F!$B$33,IF(M344&lt;40%,J344*K344*L344*F!$B$38,IF(M344&lt;45%,J344*K344*L344*F!$B$43,IF(M344&lt;50%,J344*K344*L344*F!$B$48,IF(M344=50%,J344*K344*L344*F!$B$50,IF(M344=51%,J344*K344*L344*F!$B$51,IF(M344=52%,J344*K344*L344*F!$B$52,IF(M344=53%,J344*K344*L344*F!$B$53,IF(M344=54%,J344*K344*L344*F!$B$54,IF(M344=55%,J344*K344*L344*F!$B$55,IF(M344=56%,J344*K344*L344*F!$B$56,IF(M344=57%,J344*K344*L344*F!$B$57,IF(M344=58%,J344*K344*L344*F!$B$58,IF(M344=59%,J344*K344*L344*F!$B$59,IF(M344=60%,J344*K344*L344*F!$B$60,IF(M344=61%,J344*K344*L344*F!$B$61,IF(M344=62%,J344*K344*L344*F!$B$62,IF(M344=63%,J344*K344*L344*F!$B$63,IF(M344=64%,J344*K344*L344*F!$B$64,IF(M344=65%,J344*K344*L344*F!$B$65,IF(M344=66%,J344*K344*L344*F!$B$66,IF(M344=67%,J344*K344*L344*F!$B$67,IF(M344=68%,J344*K344*L344*F!$B$68,IF(M344=69%,J344*K344*L344*F!$B$69,IF(M344=70%,J344*K344*L344*F!$B$70,IF(M344=71%,J344*K344*L344*F!$B$71,IF(M344=72%,J344*K344*L344*F!$B$72,IF(M344=73%,J344*K344*L344*F!$B$73,IF(M344=74%,J344*K344*L344*F!$B$74,IF(M344=75%,J344*K344*L344*F!$B$75,IF(M344=76%,J344*K344*L344*F!$B$76,IF(M344=77%,J344*K344*L344*F!$B$77,IF(M344=78%,J344*K344*L344*F!$B$78,IF(M344=79%,J344*K344*L344*F!$B$79,IF(M344=80%,J344*K344*L344*F!$B$80,IF(M344=81%,J344*K344*L344*F!$B$81,IF(M344=82%,J344*K344*L344*F!$B$82,IF(M344=83%,J344*K344*L344*F!$B$83,IF(M344=84%,J344*K344*L344*F!$B$84,IF(M344=85%,J344*K344*L344*F!$B$85,IF(M344=86%,J344*K344*L344*F!$B$86,IF(M344=87%,J344*K344*L344*F!$B$87,IF(M344=88%,J344*K344*L344*F!$B$88,IF(M344=89%,J344*K344*L344*F!$B$89,IF(M344=90%,J344*K344*L344*F!$B$90,IF(M344=91%,J344*K344*L344*F!$B$91,IF(M344=92%,J344*K344*L344*F!$B$92,IF(M344=93%,J344*K344*L344*F!$B$93,IF(M344=94%,J344*K344*L344*F!$B$94,IF(M344=95%,J344*K344*L344*F!$B$95,IF(M344=96%,J344*K344*L344*F!$B$96,IF(M344=97%,J344*K344*L344*F!$B$97,IF(M344=98%,J344*K344*L344*F!$B$98,IF(M344=99%,J344*K344*L344*F!$B$99,IF(M344&gt;99%,J344*K344*L344*F!$B$100,))))))))))))))))))))))))))))))))))))))))))))))))))))))))+IF(Q344&lt;30%,0,IF(Q344&lt;35%,N344*O344*P344*F!$B$33,IF(Q344&lt;40%,N344*O344*P344*F!$B$38,IF(Q344&lt;45%,N344*O344*P344*F!$B$43,IF(Q344&lt;50%,N344*O344*P344*F!$B$48,IF(Q344=50%,N344*O344*P344*F!$B$50,IF(Q344=51%,N344*O344*P344*F!$B$51,IF(Q344=52%,N344*O344*P344*F!$B$52,IF(Q344=53%,N344*O344*P344*F!$B$53,IF(Q344=54%,N344*O344*P344*F!$B$54,IF(Q344=55%,N344*O344*P344*F!$B$55,IF(Q344=56%,N344*O344*P344*F!$B$56,IF(Q344=57%,N344*O344*P344*F!$B$57,IF(Q344=58%,N344*O344*P344*F!$B$58,IF(Q344=59%,N344*O344*P344*F!$B$59,IF(Q344=60%,N344*O344*P344*F!$B$60,IF(Q344=61%,N344*O344*P344*F!$B$61,IF(Q344=62%,N344*O344*P344*F!$B$62,IF(Q344=63%,N344*O344*P344*F!$B$63,IF(Q344=64%,N344*O344*P344*F!$B$64,IF(Q344=65%,N344*O344*P344*F!$B$65,IF(Q344=66%,N344*O344*P344*F!$B$66,IF(Q344=67%,N344*O344*P344*F!$B$67,IF(Q344=68%,N344*O344*P344*F!$B$68,IF(Q344=69%,N344*O344*P344*F!$B$69,IF(Q344=70%,N344*O344*P344*F!$B$70,IF(Q344=71%,N344*O344*P344*F!$B$71,IF(Q344=72%,N344*O344*P344*F!$B$72,IF(Q344=73%,N344*O344*P344*F!$B$73,IF(Q344=74%,N344*O344*P344*F!$B$74,IF(Q344=75%,N344*O344*P344*F!$B$75,IF(Q344=76%,N344*O344*P344*F!$B$76,IF(Q344=77%,N344*O344*P344*F!$B$77,IF(Q344=78%,N344*O344*P344*F!$B$78,IF(Q344=79%,N344*O344*P344*F!$B$79,IF(Q344=80%,N344*O344*P344*F!$B$80,IF(Q344=81%,N344*O344*P344*F!$B$81,IF(Q344=82%,N344*O344*P344*F!$B$82,IF(Q344=83%,N344*O344*P344*F!$B$83,IF(Q344=84%,N344*O344*P344*F!$B$84,IF(Q344=85%,N344*O344*P344*F!$B$85,IF(Q344=86%,N344*O344*P344*F!$B$86,IF(Q344=87%,N344*O344*P344*F!$B$87,IF(Q344=88%,N344*O344*P344*F!$B$88,IF(Q344=89%,N344*O344*P344*F!$B$89,IF(Q344=90%,N344*O344*P344*F!$B$90,IF(Q344=91%,N344*O344*P344*F!$B$91,IF(Q344=92%,N344*O344*P344*F!$B$92,IF(Q344=93%,N344*O344*P344*F!$B$93,IF(Q344=94%,N344*O344*P344*F!$B$94,IF(Q344=95%,N344*O344*P344*F!$B$95,IF(Q344=96%,N344*O344*P344*F!$B$96,IF(Q344=97%,N344*O344*P344*F!$B$97,IF(Q344=98%,N344*O344*P344*F!$B$98,IF(Q344=99%,N344*O344*P344*F!$B$99,IF(Q344&gt;99%,N344*O344*P344*F!$B$100,))))))))))))))))))))))))))))))))))))))))))))))))))))))))+IF(U344&lt;30%,0,IF(U344&lt;35%,R344*S344*T344*F!$B$33,IF(U344&lt;40%,R344*S344*T344*F!$B$38,IF(U344&lt;45%,R344*S344*T344*F!$B$43,IF(U344&lt;50%,R344*S344*T344*F!$B$48,IF(U344=50%,R344*S344*T344*F!$B$50,IF(U344=51%,R344*S344*T344*F!$B$51,IF(U344=52%,R344*S344*T344*F!$B$52,IF(U344=53%,R344*S344*T344*F!$B$53,IF(U344=54%,R344*S344*T344*F!$B$54,IF(U344=55%,R344*S344*T344*F!$B$55,IF(U344=56%,R344*S344*T344*F!$B$56,IF(U344=57%,R344*S344*T344*F!$B$57,IF(U344=58%,R344*S344*T344*F!$B$58,IF(U344=59%,R344*S344*T344*F!$B$59,IF(U344=60%,R344*S344*T344*F!$B$60,IF(U344=61%,R344*S344*T344*F!$B$61,IF(U344=62%,R344*S344*T344*F!$B$62,IF(U344=63%,R344*S344*T344*F!$B$63,IF(U344=64%,R344*S344*T344*F!$B$64,IF(U344=65%,R344*S344*T344*F!$B$65,IF(U344=66%,R344*S344*T344*F!$B$66,IF(U344=67%,R344*S344*T344*F!$B$67,IF(U344=68%,R344*S344*T344*F!$B$68,IF(U344=69%,R344*S344*T344*F!$B$69,IF(U344=70%,R344*S344*T344*F!$B$70,IF(U344=71%,R344*S344*T344*F!$B$71,IF(U344=72%,R344*S344*T344*F!$B$72,IF(U344=73%,R344*S344*T344*F!$B$73,IF(U344=74%,R344*S344*T344*F!$B$74,IF(U344=75%,R344*S344*T344*F!$B$75,IF(U344=76%,R344*S344*T344*F!$B$76,IF(U344=77%,R344*S344*T344*F!$B$77,IF(U344=78%,R344*S344*T344*F!$B$78,IF(U344=79%,R344*S344*T344*F!$B$79,IF(U344=80%,R344*S344*T344*F!$B$80,IF(U344=81%,R344*S344*T344*F!$B$81,IF(U344=82%,R344*S344*T344*F!$B$82,IF(U344=83%,R344*S344*T344*F!$B$83,IF(U344=84%,R344*S344*T344*F!$B$84,IF(U344=85%,R344*S344*T344*F!$B$85,IF(U344=86%,R344*S344*T344*F!$B$86,IF(U344=87%,R344*S344*T344*F!$B$87,IF(U344=88%,R344*S344*T344*F!$B$88,IF(U344=89%,R344*S344*T344*F!$B$89,IF(U344=90%,R344*S344*T344*F!$B$90,IF(U344=91%,R344*S344*T344*F!$B$91,IF(U344=92%,R344*S344*T344*F!$B$92,IF(U344=93%,R344*S344*T344*F!$B$93,IF(U344=94%,R344*S344*T344*F!$B$94,IF(U344=95%,R344*S344*T344*F!$B$95,IF(U344=96%,R344*S344*T344*F!$B$96,IF(U344=97%,R344*S344*T344*F!$B$97,IF(U344=98%,R344*S344*T344*F!$B$98,IF(U344=99%,R344*S344*T344*F!$B$99,IF(U344&gt;99%,R344*S344*T344*F!$B$100)))))))))))))))))))))))))))))))))))))))))))))))))))))))))*IF(ISNUMBER(E344),E344,1)*IF(ISNUMBER(D344),D344,1)</f>
        <v>0</v>
      </c>
      <c r="AA344" s="5">
        <f>G344*H344+K344*L344+O344*P344+S344*T344</f>
        <v>0</v>
      </c>
      <c r="AB344" s="32">
        <f>(H344*(IF(I344&lt;45%,0.5,IF(I344&lt;55%,0.8,IF(I344&lt;65%,0.9,IF(I344&lt;75%,1,IF(I344&lt;85%,1.1,1.2))))))+L344*(IF(M344&lt;45%,0.5,IF(M344&lt;55%,0.8,IF(M344&lt;65%,0.9,IF(M344&lt;75%,1,IF(M344&lt;85%,1.1,1.2))))))+P344*(IF(Q344&lt;45%,0.5,IF(Q344&lt;55%,0.8,IF(Q344&lt;65%,0.9,IF(Q344&lt;75%,1,IF(Q344&lt;85%,1.1,1.2))))))+T344*(IF(U344&lt;45%,0.5,IF(U344&lt;55%,0.8,IF(U344&lt;65%,0.9,IF(U344&lt;75%,1,IF(U344&lt;85%,1.1,1.2)))))))*IF(D344&gt;=0.8,6,IF(D344&lt;=0.4,1.5,3))</f>
        <v>0</v>
      </c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11"/>
      <c r="AT344" s="11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</row>
    <row r="345" spans="1:62" x14ac:dyDescent="0.25">
      <c r="A345" s="1125"/>
      <c r="B345" s="86" t="str">
        <f t="shared" ref="B345:E345" si="782">IF(B283="","",B283)</f>
        <v/>
      </c>
      <c r="C345" s="84" t="str">
        <f t="shared" si="782"/>
        <v/>
      </c>
      <c r="D345" s="63">
        <f t="shared" si="778"/>
        <v>0</v>
      </c>
      <c r="E345" s="85" t="str">
        <f t="shared" si="782"/>
        <v/>
      </c>
      <c r="F345" s="152"/>
      <c r="G345" s="94"/>
      <c r="H345" s="94"/>
      <c r="I345" s="93">
        <f t="shared" si="773"/>
        <v>0</v>
      </c>
      <c r="J345" s="152"/>
      <c r="K345" s="94"/>
      <c r="L345" s="94"/>
      <c r="M345" s="95">
        <f t="shared" si="774"/>
        <v>0</v>
      </c>
      <c r="N345" s="152"/>
      <c r="O345" s="94"/>
      <c r="P345" s="94"/>
      <c r="Q345" s="95">
        <f t="shared" si="775"/>
        <v>0</v>
      </c>
      <c r="R345" s="152"/>
      <c r="S345" s="94"/>
      <c r="T345" s="94"/>
      <c r="U345" s="93">
        <f t="shared" si="776"/>
        <v>0</v>
      </c>
      <c r="V345" s="113">
        <f t="shared" si="779"/>
        <v>0</v>
      </c>
      <c r="W345" s="114">
        <f t="shared" si="780"/>
        <v>0</v>
      </c>
      <c r="X345" s="36">
        <f t="shared" si="781"/>
        <v>0</v>
      </c>
      <c r="Y345" s="90" t="str">
        <f t="shared" si="707"/>
        <v/>
      </c>
      <c r="Z345" s="6">
        <f>(IF(I345&lt;30%,0,IF(I345&lt;35%,F345*G345*H345*F!$B$33,IF(I345&lt;40%,F345*G345*H345*F!$B$38,IF(I345&lt;45%,F345*G345*H345*F!$B$43,IF(I345&lt;50%,F345*G345*H345*F!$B$48,IF(I345=50%,F345*G345*H345*F!$B$50,IF(I345=51%,F345*G345*H345*F!$B$51,IF(I345=52%,F345*G345*H345*F!$B$52,IF(I345=53%,F345*G345*H345*F!$B$53,IF(I345=54%,F345*G345*H345*F!$B$54,IF(I345=55%,F345*G345*H345*F!$B$55,IF(I345=56%,F345*G345*H345*F!$B$56,IF(I345=57%,F345*G345*H345*F!$B$57,IF(I345=58%,F345*G345*H345*F!$B$58,IF(I345=59%,F345*G345*H345*F!$B$59,IF(I345=60%,F345*G345*H345*F!$B$60,IF(I345=61%,F345*G345*H345*F!$B$61,IF(I345=62%,F345*G345*H345*F!$B$62,IF(I345=63%,F345*G345*H345*F!$B$63,IF(I345=64%,F345*G345*H345*F!$B$64,IF(I345=65%,F345*G345*H345*F!$B$65,IF(I345=66%,F345*G345*H345*F!$B$66,IF(I345=67%,F345*G345*H345*F!$B$67,IF(I345=68%,F345*G345*H345*F!$B$68,IF(I345=69%,F345*G345*H345*F!$B$69,IF(I345=70%,F345*G345*H345*F!$B$70,IF(I345=71%,F345*G345*H345*F!$B$71,IF(I345=72%,F345*G345*H345*F!$B$72,IF(I345=73%,F345*G345*H345*F!$B$73,IF(I345=74%,F345*G345*H345*F!$B$74,IF(I345=75%,F345*G345*H345*F!$B$75,IF(I345=76%,F345*G345*H345*F!$B$76,IF(I345=77%,F345*G345*H345*F!$B$77,IF(I345=78%,F345*G345*H345*F!$B$78,IF(I345=79%,F345*G345*H345*F!$B$79,IF(I345=80%,F345*G345*H345*F!$B$80,IF(I345=81%,F345*G345*H345*F!$B$81,IF(I345=82%,F345*G345*H345*F!$B$82,IF(I345=83%,F345*G345*H345*F!$B$83,IF(I345=84%,F345*G345*H345*F!$B$84,IF(I345=85%,F345*G345*H345*F!$B$85,IF(I345=86%,F345*G345*H345*F!$B$86,IF(I345=87%,F345*G345*H345*F!$B$87,IF(I345=88%,F345*G345*H345*F!$B$88,IF(I345=89%,F345*G345*H345*F!$B$89,IF(I345=90%,F345*G345*H345*F!$B$90,IF(I345=91%,F345*G345*H345*F!$B$91,IF(I345=92%,F345*G345*H345*F!$B$92,IF(I345=93%,F345*G345*H345*F!$B$93,IF(I345=94%,F345*G345*H345*F!$B$94,IF(I345=95%,F345*G345*H345*F!$B$95,IF(I345=96%,F345*G345*H345*F!$B$96,IF(I345=97%,F345*G345*H345*F!$B$97,IF(I345=98%,F345*G345*H345*F!$B$98,IF(I345=99%,F345*G345*H345*F!$B$99,IF(I345&gt;99%,F345*G345*H345*F!$B$100,))))))))))))))))))))))))))))))))))))))))))))))))))))))))+IF(M345&lt;30%,0,IF(M345&lt;35%,J345*K345*L345*F!$B$33,IF(M345&lt;40%,J345*K345*L345*F!$B$38,IF(M345&lt;45%,J345*K345*L345*F!$B$43,IF(M345&lt;50%,J345*K345*L345*F!$B$48,IF(M345=50%,J345*K345*L345*F!$B$50,IF(M345=51%,J345*K345*L345*F!$B$51,IF(M345=52%,J345*K345*L345*F!$B$52,IF(M345=53%,J345*K345*L345*F!$B$53,IF(M345=54%,J345*K345*L345*F!$B$54,IF(M345=55%,J345*K345*L345*F!$B$55,IF(M345=56%,J345*K345*L345*F!$B$56,IF(M345=57%,J345*K345*L345*F!$B$57,IF(M345=58%,J345*K345*L345*F!$B$58,IF(M345=59%,J345*K345*L345*F!$B$59,IF(M345=60%,J345*K345*L345*F!$B$60,IF(M345=61%,J345*K345*L345*F!$B$61,IF(M345=62%,J345*K345*L345*F!$B$62,IF(M345=63%,J345*K345*L345*F!$B$63,IF(M345=64%,J345*K345*L345*F!$B$64,IF(M345=65%,J345*K345*L345*F!$B$65,IF(M345=66%,J345*K345*L345*F!$B$66,IF(M345=67%,J345*K345*L345*F!$B$67,IF(M345=68%,J345*K345*L345*F!$B$68,IF(M345=69%,J345*K345*L345*F!$B$69,IF(M345=70%,J345*K345*L345*F!$B$70,IF(M345=71%,J345*K345*L345*F!$B$71,IF(M345=72%,J345*K345*L345*F!$B$72,IF(M345=73%,J345*K345*L345*F!$B$73,IF(M345=74%,J345*K345*L345*F!$B$74,IF(M345=75%,J345*K345*L345*F!$B$75,IF(M345=76%,J345*K345*L345*F!$B$76,IF(M345=77%,J345*K345*L345*F!$B$77,IF(M345=78%,J345*K345*L345*F!$B$78,IF(M345=79%,J345*K345*L345*F!$B$79,IF(M345=80%,J345*K345*L345*F!$B$80,IF(M345=81%,J345*K345*L345*F!$B$81,IF(M345=82%,J345*K345*L345*F!$B$82,IF(M345=83%,J345*K345*L345*F!$B$83,IF(M345=84%,J345*K345*L345*F!$B$84,IF(M345=85%,J345*K345*L345*F!$B$85,IF(M345=86%,J345*K345*L345*F!$B$86,IF(M345=87%,J345*K345*L345*F!$B$87,IF(M345=88%,J345*K345*L345*F!$B$88,IF(M345=89%,J345*K345*L345*F!$B$89,IF(M345=90%,J345*K345*L345*F!$B$90,IF(M345=91%,J345*K345*L345*F!$B$91,IF(M345=92%,J345*K345*L345*F!$B$92,IF(M345=93%,J345*K345*L345*F!$B$93,IF(M345=94%,J345*K345*L345*F!$B$94,IF(M345=95%,J345*K345*L345*F!$B$95,IF(M345=96%,J345*K345*L345*F!$B$96,IF(M345=97%,J345*K345*L345*F!$B$97,IF(M345=98%,J345*K345*L345*F!$B$98,IF(M345=99%,J345*K345*L345*F!$B$99,IF(M345&gt;99%,J345*K345*L345*F!$B$100,))))))))))))))))))))))))))))))))))))))))))))))))))))))))+IF(Q345&lt;30%,0,IF(Q345&lt;35%,N345*O345*P345*F!$B$33,IF(Q345&lt;40%,N345*O345*P345*F!$B$38,IF(Q345&lt;45%,N345*O345*P345*F!$B$43,IF(Q345&lt;50%,N345*O345*P345*F!$B$48,IF(Q345=50%,N345*O345*P345*F!$B$50,IF(Q345=51%,N345*O345*P345*F!$B$51,IF(Q345=52%,N345*O345*P345*F!$B$52,IF(Q345=53%,N345*O345*P345*F!$B$53,IF(Q345=54%,N345*O345*P345*F!$B$54,IF(Q345=55%,N345*O345*P345*F!$B$55,IF(Q345=56%,N345*O345*P345*F!$B$56,IF(Q345=57%,N345*O345*P345*F!$B$57,IF(Q345=58%,N345*O345*P345*F!$B$58,IF(Q345=59%,N345*O345*P345*F!$B$59,IF(Q345=60%,N345*O345*P345*F!$B$60,IF(Q345=61%,N345*O345*P345*F!$B$61,IF(Q345=62%,N345*O345*P345*F!$B$62,IF(Q345=63%,N345*O345*P345*F!$B$63,IF(Q345=64%,N345*O345*P345*F!$B$64,IF(Q345=65%,N345*O345*P345*F!$B$65,IF(Q345=66%,N345*O345*P345*F!$B$66,IF(Q345=67%,N345*O345*P345*F!$B$67,IF(Q345=68%,N345*O345*P345*F!$B$68,IF(Q345=69%,N345*O345*P345*F!$B$69,IF(Q345=70%,N345*O345*P345*F!$B$70,IF(Q345=71%,N345*O345*P345*F!$B$71,IF(Q345=72%,N345*O345*P345*F!$B$72,IF(Q345=73%,N345*O345*P345*F!$B$73,IF(Q345=74%,N345*O345*P345*F!$B$74,IF(Q345=75%,N345*O345*P345*F!$B$75,IF(Q345=76%,N345*O345*P345*F!$B$76,IF(Q345=77%,N345*O345*P345*F!$B$77,IF(Q345=78%,N345*O345*P345*F!$B$78,IF(Q345=79%,N345*O345*P345*F!$B$79,IF(Q345=80%,N345*O345*P345*F!$B$80,IF(Q345=81%,N345*O345*P345*F!$B$81,IF(Q345=82%,N345*O345*P345*F!$B$82,IF(Q345=83%,N345*O345*P345*F!$B$83,IF(Q345=84%,N345*O345*P345*F!$B$84,IF(Q345=85%,N345*O345*P345*F!$B$85,IF(Q345=86%,N345*O345*P345*F!$B$86,IF(Q345=87%,N345*O345*P345*F!$B$87,IF(Q345=88%,N345*O345*P345*F!$B$88,IF(Q345=89%,N345*O345*P345*F!$B$89,IF(Q345=90%,N345*O345*P345*F!$B$90,IF(Q345=91%,N345*O345*P345*F!$B$91,IF(Q345=92%,N345*O345*P345*F!$B$92,IF(Q345=93%,N345*O345*P345*F!$B$93,IF(Q345=94%,N345*O345*P345*F!$B$94,IF(Q345=95%,N345*O345*P345*F!$B$95,IF(Q345=96%,N345*O345*P345*F!$B$96,IF(Q345=97%,N345*O345*P345*F!$B$97,IF(Q345=98%,N345*O345*P345*F!$B$98,IF(Q345=99%,N345*O345*P345*F!$B$99,IF(Q345&gt;99%,N345*O345*P345*F!$B$100,))))))))))))))))))))))))))))))))))))))))))))))))))))))))+IF(U345&lt;30%,0,IF(U345&lt;35%,R345*S345*T345*F!$B$33,IF(U345&lt;40%,R345*S345*T345*F!$B$38,IF(U345&lt;45%,R345*S345*T345*F!$B$43,IF(U345&lt;50%,R345*S345*T345*F!$B$48,IF(U345=50%,R345*S345*T345*F!$B$50,IF(U345=51%,R345*S345*T345*F!$B$51,IF(U345=52%,R345*S345*T345*F!$B$52,IF(U345=53%,R345*S345*T345*F!$B$53,IF(U345=54%,R345*S345*T345*F!$B$54,IF(U345=55%,R345*S345*T345*F!$B$55,IF(U345=56%,R345*S345*T345*F!$B$56,IF(U345=57%,R345*S345*T345*F!$B$57,IF(U345=58%,R345*S345*T345*F!$B$58,IF(U345=59%,R345*S345*T345*F!$B$59,IF(U345=60%,R345*S345*T345*F!$B$60,IF(U345=61%,R345*S345*T345*F!$B$61,IF(U345=62%,R345*S345*T345*F!$B$62,IF(U345=63%,R345*S345*T345*F!$B$63,IF(U345=64%,R345*S345*T345*F!$B$64,IF(U345=65%,R345*S345*T345*F!$B$65,IF(U345=66%,R345*S345*T345*F!$B$66,IF(U345=67%,R345*S345*T345*F!$B$67,IF(U345=68%,R345*S345*T345*F!$B$68,IF(U345=69%,R345*S345*T345*F!$B$69,IF(U345=70%,R345*S345*T345*F!$B$70,IF(U345=71%,R345*S345*T345*F!$B$71,IF(U345=72%,R345*S345*T345*F!$B$72,IF(U345=73%,R345*S345*T345*F!$B$73,IF(U345=74%,R345*S345*T345*F!$B$74,IF(U345=75%,R345*S345*T345*F!$B$75,IF(U345=76%,R345*S345*T345*F!$B$76,IF(U345=77%,R345*S345*T345*F!$B$77,IF(U345=78%,R345*S345*T345*F!$B$78,IF(U345=79%,R345*S345*T345*F!$B$79,IF(U345=80%,R345*S345*T345*F!$B$80,IF(U345=81%,R345*S345*T345*F!$B$81,IF(U345=82%,R345*S345*T345*F!$B$82,IF(U345=83%,R345*S345*T345*F!$B$83,IF(U345=84%,R345*S345*T345*F!$B$84,IF(U345=85%,R345*S345*T345*F!$B$85,IF(U345=86%,R345*S345*T345*F!$B$86,IF(U345=87%,R345*S345*T345*F!$B$87,IF(U345=88%,R345*S345*T345*F!$B$88,IF(U345=89%,R345*S345*T345*F!$B$89,IF(U345=90%,R345*S345*T345*F!$B$90,IF(U345=91%,R345*S345*T345*F!$B$91,IF(U345=92%,R345*S345*T345*F!$B$92,IF(U345=93%,R345*S345*T345*F!$B$93,IF(U345=94%,R345*S345*T345*F!$B$94,IF(U345=95%,R345*S345*T345*F!$B$95,IF(U345=96%,R345*S345*T345*F!$B$96,IF(U345=97%,R345*S345*T345*F!$B$97,IF(U345=98%,R345*S345*T345*F!$B$98,IF(U345=99%,R345*S345*T345*F!$B$99,IF(U345&gt;99%,R345*S345*T345*F!$B$100)))))))))))))))))))))))))))))))))))))))))))))))))))))))))*IF(ISNUMBER(E345),E345,1)*IF(ISNUMBER(D345),D345,1)</f>
        <v>0</v>
      </c>
      <c r="AA345" s="6">
        <f>G345*H345+K345*L345+O345*P345+S345*T345</f>
        <v>0</v>
      </c>
      <c r="AB345" s="35">
        <f>(H345*(IF(I345&lt;45%,0.5,IF(I345&lt;55%,0.8,IF(I345&lt;65%,0.9,IF(I345&lt;75%,1,IF(I345&lt;85%,1.1,1.2))))))+L345*(IF(M345&lt;45%,0.5,IF(M345&lt;55%,0.8,IF(M345&lt;65%,0.9,IF(M345&lt;75%,1,IF(M345&lt;85%,1.1,1.2))))))+P345*(IF(Q345&lt;45%,0.5,IF(Q345&lt;55%,0.8,IF(Q345&lt;65%,0.9,IF(Q345&lt;75%,1,IF(Q345&lt;85%,1.1,1.2))))))+T345*(IF(U345&lt;45%,0.5,IF(U345&lt;55%,0.8,IF(U345&lt;65%,0.9,IF(U345&lt;75%,1,IF(U345&lt;85%,1.1,1.2)))))))*IF(D345&gt;=0.8,6,IF(D345&lt;=0.4,1.5,3))</f>
        <v>0</v>
      </c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</row>
    <row r="346" spans="1:62" x14ac:dyDescent="0.25">
      <c r="A346" s="1125"/>
      <c r="B346" s="86" t="str">
        <f t="shared" ref="B346:E346" si="783">IF(B284="","",B284)</f>
        <v/>
      </c>
      <c r="C346" s="84" t="str">
        <f t="shared" si="783"/>
        <v/>
      </c>
      <c r="D346" s="63">
        <f t="shared" si="778"/>
        <v>0</v>
      </c>
      <c r="E346" s="85" t="str">
        <f t="shared" si="783"/>
        <v/>
      </c>
      <c r="F346" s="150"/>
      <c r="G346" s="100"/>
      <c r="H346" s="100"/>
      <c r="I346" s="101">
        <f t="shared" si="773"/>
        <v>0</v>
      </c>
      <c r="J346" s="150"/>
      <c r="K346" s="100"/>
      <c r="L346" s="100"/>
      <c r="M346" s="102">
        <f t="shared" si="774"/>
        <v>0</v>
      </c>
      <c r="N346" s="150"/>
      <c r="O346" s="100"/>
      <c r="P346" s="100"/>
      <c r="Q346" s="102">
        <f t="shared" si="775"/>
        <v>0</v>
      </c>
      <c r="R346" s="150"/>
      <c r="S346" s="100"/>
      <c r="T346" s="100"/>
      <c r="U346" s="101">
        <f t="shared" si="776"/>
        <v>0</v>
      </c>
      <c r="V346" s="130">
        <f t="shared" si="779"/>
        <v>0</v>
      </c>
      <c r="W346" s="111">
        <f t="shared" si="780"/>
        <v>0</v>
      </c>
      <c r="X346" s="53">
        <f>ROUND(IFERROR((W346/(Y346*IF(ISNUMBER(E346),E346,1))),0),2)</f>
        <v>0</v>
      </c>
      <c r="Y346" s="90" t="str">
        <f t="shared" si="707"/>
        <v/>
      </c>
      <c r="Z346" s="5">
        <f>(IF(I346&lt;30%,0,IF(I346&lt;35%,F346*G346*H346*F!$B$33,IF(I346&lt;40%,F346*G346*H346*F!$B$38,IF(I346&lt;45%,F346*G346*H346*F!$B$43,IF(I346&lt;50%,F346*G346*H346*F!$B$48,IF(I346=50%,F346*G346*H346*F!$B$50,IF(I346=51%,F346*G346*H346*F!$B$51,IF(I346=52%,F346*G346*H346*F!$B$52,IF(I346=53%,F346*G346*H346*F!$B$53,IF(I346=54%,F346*G346*H346*F!$B$54,IF(I346=55%,F346*G346*H346*F!$B$55,IF(I346=56%,F346*G346*H346*F!$B$56,IF(I346=57%,F346*G346*H346*F!$B$57,IF(I346=58%,F346*G346*H346*F!$B$58,IF(I346=59%,F346*G346*H346*F!$B$59,IF(I346=60%,F346*G346*H346*F!$B$60,IF(I346=61%,F346*G346*H346*F!$B$61,IF(I346=62%,F346*G346*H346*F!$B$62,IF(I346=63%,F346*G346*H346*F!$B$63,IF(I346=64%,F346*G346*H346*F!$B$64,IF(I346=65%,F346*G346*H346*F!$B$65,IF(I346=66%,F346*G346*H346*F!$B$66,IF(I346=67%,F346*G346*H346*F!$B$67,IF(I346=68%,F346*G346*H346*F!$B$68,IF(I346=69%,F346*G346*H346*F!$B$69,IF(I346=70%,F346*G346*H346*F!$B$70,IF(I346=71%,F346*G346*H346*F!$B$71,IF(I346=72%,F346*G346*H346*F!$B$72,IF(I346=73%,F346*G346*H346*F!$B$73,IF(I346=74%,F346*G346*H346*F!$B$74,IF(I346=75%,F346*G346*H346*F!$B$75,IF(I346=76%,F346*G346*H346*F!$B$76,IF(I346=77%,F346*G346*H346*F!$B$77,IF(I346=78%,F346*G346*H346*F!$B$78,IF(I346=79%,F346*G346*H346*F!$B$79,IF(I346=80%,F346*G346*H346*F!$B$80,IF(I346=81%,F346*G346*H346*F!$B$81,IF(I346=82%,F346*G346*H346*F!$B$82,IF(I346=83%,F346*G346*H346*F!$B$83,IF(I346=84%,F346*G346*H346*F!$B$84,IF(I346=85%,F346*G346*H346*F!$B$85,IF(I346=86%,F346*G346*H346*F!$B$86,IF(I346=87%,F346*G346*H346*F!$B$87,IF(I346=88%,F346*G346*H346*F!$B$88,IF(I346=89%,F346*G346*H346*F!$B$89,IF(I346=90%,F346*G346*H346*F!$B$90,IF(I346=91%,F346*G346*H346*F!$B$91,IF(I346=92%,F346*G346*H346*F!$B$92,IF(I346=93%,F346*G346*H346*F!$B$93,IF(I346=94%,F346*G346*H346*F!$B$94,IF(I346=95%,F346*G346*H346*F!$B$95,IF(I346=96%,F346*G346*H346*F!$B$96,IF(I346=97%,F346*G346*H346*F!$B$97,IF(I346=98%,F346*G346*H346*F!$B$98,IF(I346=99%,F346*G346*H346*F!$B$99,IF(I346&gt;99%,F346*G346*H346*F!$B$100,))))))))))))))))))))))))))))))))))))))))))))))))))))))))+IF(M346&lt;30%,0,IF(M346&lt;35%,J346*K346*L346*F!$B$33,IF(M346&lt;40%,J346*K346*L346*F!$B$38,IF(M346&lt;45%,J346*K346*L346*F!$B$43,IF(M346&lt;50%,J346*K346*L346*F!$B$48,IF(M346=50%,J346*K346*L346*F!$B$50,IF(M346=51%,J346*K346*L346*F!$B$51,IF(M346=52%,J346*K346*L346*F!$B$52,IF(M346=53%,J346*K346*L346*F!$B$53,IF(M346=54%,J346*K346*L346*F!$B$54,IF(M346=55%,J346*K346*L346*F!$B$55,IF(M346=56%,J346*K346*L346*F!$B$56,IF(M346=57%,J346*K346*L346*F!$B$57,IF(M346=58%,J346*K346*L346*F!$B$58,IF(M346=59%,J346*K346*L346*F!$B$59,IF(M346=60%,J346*K346*L346*F!$B$60,IF(M346=61%,J346*K346*L346*F!$B$61,IF(M346=62%,J346*K346*L346*F!$B$62,IF(M346=63%,J346*K346*L346*F!$B$63,IF(M346=64%,J346*K346*L346*F!$B$64,IF(M346=65%,J346*K346*L346*F!$B$65,IF(M346=66%,J346*K346*L346*F!$B$66,IF(M346=67%,J346*K346*L346*F!$B$67,IF(M346=68%,J346*K346*L346*F!$B$68,IF(M346=69%,J346*K346*L346*F!$B$69,IF(M346=70%,J346*K346*L346*F!$B$70,IF(M346=71%,J346*K346*L346*F!$B$71,IF(M346=72%,J346*K346*L346*F!$B$72,IF(M346=73%,J346*K346*L346*F!$B$73,IF(M346=74%,J346*K346*L346*F!$B$74,IF(M346=75%,J346*K346*L346*F!$B$75,IF(M346=76%,J346*K346*L346*F!$B$76,IF(M346=77%,J346*K346*L346*F!$B$77,IF(M346=78%,J346*K346*L346*F!$B$78,IF(M346=79%,J346*K346*L346*F!$B$79,IF(M346=80%,J346*K346*L346*F!$B$80,IF(M346=81%,J346*K346*L346*F!$B$81,IF(M346=82%,J346*K346*L346*F!$B$82,IF(M346=83%,J346*K346*L346*F!$B$83,IF(M346=84%,J346*K346*L346*F!$B$84,IF(M346=85%,J346*K346*L346*F!$B$85,IF(M346=86%,J346*K346*L346*F!$B$86,IF(M346=87%,J346*K346*L346*F!$B$87,IF(M346=88%,J346*K346*L346*F!$B$88,IF(M346=89%,J346*K346*L346*F!$B$89,IF(M346=90%,J346*K346*L346*F!$B$90,IF(M346=91%,J346*K346*L346*F!$B$91,IF(M346=92%,J346*K346*L346*F!$B$92,IF(M346=93%,J346*K346*L346*F!$B$93,IF(M346=94%,J346*K346*L346*F!$B$94,IF(M346=95%,J346*K346*L346*F!$B$95,IF(M346=96%,J346*K346*L346*F!$B$96,IF(M346=97%,J346*K346*L346*F!$B$97,IF(M346=98%,J346*K346*L346*F!$B$98,IF(M346=99%,J346*K346*L346*F!$B$99,IF(M346&gt;99%,J346*K346*L346*F!$B$100,))))))))))))))))))))))))))))))))))))))))))))))))))))))))+IF(Q346&lt;30%,0,IF(Q346&lt;35%,N346*O346*P346*F!$B$33,IF(Q346&lt;40%,N346*O346*P346*F!$B$38,IF(Q346&lt;45%,N346*O346*P346*F!$B$43,IF(Q346&lt;50%,N346*O346*P346*F!$B$48,IF(Q346=50%,N346*O346*P346*F!$B$50,IF(Q346=51%,N346*O346*P346*F!$B$51,IF(Q346=52%,N346*O346*P346*F!$B$52,IF(Q346=53%,N346*O346*P346*F!$B$53,IF(Q346=54%,N346*O346*P346*F!$B$54,IF(Q346=55%,N346*O346*P346*F!$B$55,IF(Q346=56%,N346*O346*P346*F!$B$56,IF(Q346=57%,N346*O346*P346*F!$B$57,IF(Q346=58%,N346*O346*P346*F!$B$58,IF(Q346=59%,N346*O346*P346*F!$B$59,IF(Q346=60%,N346*O346*P346*F!$B$60,IF(Q346=61%,N346*O346*P346*F!$B$61,IF(Q346=62%,N346*O346*P346*F!$B$62,IF(Q346=63%,N346*O346*P346*F!$B$63,IF(Q346=64%,N346*O346*P346*F!$B$64,IF(Q346=65%,N346*O346*P346*F!$B$65,IF(Q346=66%,N346*O346*P346*F!$B$66,IF(Q346=67%,N346*O346*P346*F!$B$67,IF(Q346=68%,N346*O346*P346*F!$B$68,IF(Q346=69%,N346*O346*P346*F!$B$69,IF(Q346=70%,N346*O346*P346*F!$B$70,IF(Q346=71%,N346*O346*P346*F!$B$71,IF(Q346=72%,N346*O346*P346*F!$B$72,IF(Q346=73%,N346*O346*P346*F!$B$73,IF(Q346=74%,N346*O346*P346*F!$B$74,IF(Q346=75%,N346*O346*P346*F!$B$75,IF(Q346=76%,N346*O346*P346*F!$B$76,IF(Q346=77%,N346*O346*P346*F!$B$77,IF(Q346=78%,N346*O346*P346*F!$B$78,IF(Q346=79%,N346*O346*P346*F!$B$79,IF(Q346=80%,N346*O346*P346*F!$B$80,IF(Q346=81%,N346*O346*P346*F!$B$81,IF(Q346=82%,N346*O346*P346*F!$B$82,IF(Q346=83%,N346*O346*P346*F!$B$83,IF(Q346=84%,N346*O346*P346*F!$B$84,IF(Q346=85%,N346*O346*P346*F!$B$85,IF(Q346=86%,N346*O346*P346*F!$B$86,IF(Q346=87%,N346*O346*P346*F!$B$87,IF(Q346=88%,N346*O346*P346*F!$B$88,IF(Q346=89%,N346*O346*P346*F!$B$89,IF(Q346=90%,N346*O346*P346*F!$B$90,IF(Q346=91%,N346*O346*P346*F!$B$91,IF(Q346=92%,N346*O346*P346*F!$B$92,IF(Q346=93%,N346*O346*P346*F!$B$93,IF(Q346=94%,N346*O346*P346*F!$B$94,IF(Q346=95%,N346*O346*P346*F!$B$95,IF(Q346=96%,N346*O346*P346*F!$B$96,IF(Q346=97%,N346*O346*P346*F!$B$97,IF(Q346=98%,N346*O346*P346*F!$B$98,IF(Q346=99%,N346*O346*P346*F!$B$99,IF(Q346&gt;99%,N346*O346*P346*F!$B$100,))))))))))))))))))))))))))))))))))))))))))))))))))))))))+IF(U346&lt;30%,0,IF(U346&lt;35%,R346*S346*T346*F!$B$33,IF(U346&lt;40%,R346*S346*T346*F!$B$38,IF(U346&lt;45%,R346*S346*T346*F!$B$43,IF(U346&lt;50%,R346*S346*T346*F!$B$48,IF(U346=50%,R346*S346*T346*F!$B$50,IF(U346=51%,R346*S346*T346*F!$B$51,IF(U346=52%,R346*S346*T346*F!$B$52,IF(U346=53%,R346*S346*T346*F!$B$53,IF(U346=54%,R346*S346*T346*F!$B$54,IF(U346=55%,R346*S346*T346*F!$B$55,IF(U346=56%,R346*S346*T346*F!$B$56,IF(U346=57%,R346*S346*T346*F!$B$57,IF(U346=58%,R346*S346*T346*F!$B$58,IF(U346=59%,R346*S346*T346*F!$B$59,IF(U346=60%,R346*S346*T346*F!$B$60,IF(U346=61%,R346*S346*T346*F!$B$61,IF(U346=62%,R346*S346*T346*F!$B$62,IF(U346=63%,R346*S346*T346*F!$B$63,IF(U346=64%,R346*S346*T346*F!$B$64,IF(U346=65%,R346*S346*T346*F!$B$65,IF(U346=66%,R346*S346*T346*F!$B$66,IF(U346=67%,R346*S346*T346*F!$B$67,IF(U346=68%,R346*S346*T346*F!$B$68,IF(U346=69%,R346*S346*T346*F!$B$69,IF(U346=70%,R346*S346*T346*F!$B$70,IF(U346=71%,R346*S346*T346*F!$B$71,IF(U346=72%,R346*S346*T346*F!$B$72,IF(U346=73%,R346*S346*T346*F!$B$73,IF(U346=74%,R346*S346*T346*F!$B$74,IF(U346=75%,R346*S346*T346*F!$B$75,IF(U346=76%,R346*S346*T346*F!$B$76,IF(U346=77%,R346*S346*T346*F!$B$77,IF(U346=78%,R346*S346*T346*F!$B$78,IF(U346=79%,R346*S346*T346*F!$B$79,IF(U346=80%,R346*S346*T346*F!$B$80,IF(U346=81%,R346*S346*T346*F!$B$81,IF(U346=82%,R346*S346*T346*F!$B$82,IF(U346=83%,R346*S346*T346*F!$B$83,IF(U346=84%,R346*S346*T346*F!$B$84,IF(U346=85%,R346*S346*T346*F!$B$85,IF(U346=86%,R346*S346*T346*F!$B$86,IF(U346=87%,R346*S346*T346*F!$B$87,IF(U346=88%,R346*S346*T346*F!$B$88,IF(U346=89%,R346*S346*T346*F!$B$89,IF(U346=90%,R346*S346*T346*F!$B$90,IF(U346=91%,R346*S346*T346*F!$B$91,IF(U346=92%,R346*S346*T346*F!$B$92,IF(U346=93%,R346*S346*T346*F!$B$93,IF(U346=94%,R346*S346*T346*F!$B$94,IF(U346=95%,R346*S346*T346*F!$B$95,IF(U346=96%,R346*S346*T346*F!$B$96,IF(U346=97%,R346*S346*T346*F!$B$97,IF(U346=98%,R346*S346*T346*F!$B$98,IF(U346=99%,R346*S346*T346*F!$B$99,IF(U346&gt;99%,R346*S346*T346*F!$B$100)))))))))))))))))))))))))))))))))))))))))))))))))))))))))*IF(ISNUMBER(E346),E346,1)*IF(ISNUMBER(D346),D346,1)</f>
        <v>0</v>
      </c>
      <c r="AA346" s="5">
        <f>G346*H346+K346*L346+O346*P346+S346*T346</f>
        <v>0</v>
      </c>
      <c r="AB346" s="32">
        <f>(H346*(IF(I346&lt;45%,0.5,IF(I346&lt;55%,0.8,IF(I346&lt;65%,0.9,IF(I346&lt;75%,1,IF(I346&lt;85%,1.1,1.2))))))+L346*(IF(M346&lt;45%,0.5,IF(M346&lt;55%,0.8,IF(M346&lt;65%,0.9,IF(M346&lt;75%,1,IF(M346&lt;85%,1.1,1.2))))))+P346*(IF(Q346&lt;45%,0.5,IF(Q346&lt;55%,0.8,IF(Q346&lt;65%,0.9,IF(Q346&lt;75%,1,IF(Q346&lt;85%,1.1,1.2))))))+T346*(IF(U346&lt;45%,0.5,IF(U346&lt;55%,0.8,IF(U346&lt;65%,0.9,IF(U346&lt;75%,1,IF(U346&lt;85%,1.1,1.2)))))))*IF(D346&gt;=0.8,6,IF(D346&lt;=0.4,1.5,3))</f>
        <v>0</v>
      </c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</row>
    <row r="347" spans="1:62" x14ac:dyDescent="0.25">
      <c r="A347" s="1125"/>
      <c r="B347" s="86" t="str">
        <f t="shared" ref="B347:E347" si="784">IF(B285="","",B285)</f>
        <v/>
      </c>
      <c r="C347" s="84" t="str">
        <f t="shared" si="784"/>
        <v/>
      </c>
      <c r="D347" s="63">
        <f t="shared" si="778"/>
        <v>0</v>
      </c>
      <c r="E347" s="87" t="str">
        <f t="shared" si="784"/>
        <v/>
      </c>
      <c r="F347" s="152"/>
      <c r="G347" s="94"/>
      <c r="H347" s="94"/>
      <c r="I347" s="93">
        <f t="shared" si="773"/>
        <v>0</v>
      </c>
      <c r="J347" s="152"/>
      <c r="K347" s="94"/>
      <c r="L347" s="94"/>
      <c r="M347" s="95">
        <f t="shared" si="774"/>
        <v>0</v>
      </c>
      <c r="N347" s="152"/>
      <c r="O347" s="94"/>
      <c r="P347" s="94"/>
      <c r="Q347" s="95">
        <f t="shared" si="775"/>
        <v>0</v>
      </c>
      <c r="R347" s="152"/>
      <c r="S347" s="94"/>
      <c r="T347" s="94"/>
      <c r="U347" s="93">
        <f t="shared" si="776"/>
        <v>0</v>
      </c>
      <c r="V347" s="113">
        <f t="shared" si="779"/>
        <v>0</v>
      </c>
      <c r="W347" s="114">
        <f t="shared" si="780"/>
        <v>0</v>
      </c>
      <c r="X347" s="36">
        <f t="shared" ref="X347" si="785">ROUND(IFERROR((W347/(Y347*IF(ISNUMBER(E347),E347,1))),0),2)</f>
        <v>0</v>
      </c>
      <c r="Y347" s="90" t="str">
        <f t="shared" si="707"/>
        <v/>
      </c>
      <c r="Z347" s="6">
        <f>(IF(I347&lt;30%,0,IF(I347&lt;35%,F347*G347*H347*F!$B$33,IF(I347&lt;40%,F347*G347*H347*F!$B$38,IF(I347&lt;45%,F347*G347*H347*F!$B$43,IF(I347&lt;50%,F347*G347*H347*F!$B$48,IF(I347=50%,F347*G347*H347*F!$B$50,IF(I347=51%,F347*G347*H347*F!$B$51,IF(I347=52%,F347*G347*H347*F!$B$52,IF(I347=53%,F347*G347*H347*F!$B$53,IF(I347=54%,F347*G347*H347*F!$B$54,IF(I347=55%,F347*G347*H347*F!$B$55,IF(I347=56%,F347*G347*H347*F!$B$56,IF(I347=57%,F347*G347*H347*F!$B$57,IF(I347=58%,F347*G347*H347*F!$B$58,IF(I347=59%,F347*G347*H347*F!$B$59,IF(I347=60%,F347*G347*H347*F!$B$60,IF(I347=61%,F347*G347*H347*F!$B$61,IF(I347=62%,F347*G347*H347*F!$B$62,IF(I347=63%,F347*G347*H347*F!$B$63,IF(I347=64%,F347*G347*H347*F!$B$64,IF(I347=65%,F347*G347*H347*F!$B$65,IF(I347=66%,F347*G347*H347*F!$B$66,IF(I347=67%,F347*G347*H347*F!$B$67,IF(I347=68%,F347*G347*H347*F!$B$68,IF(I347=69%,F347*G347*H347*F!$B$69,IF(I347=70%,F347*G347*H347*F!$B$70,IF(I347=71%,F347*G347*H347*F!$B$71,IF(I347=72%,F347*G347*H347*F!$B$72,IF(I347=73%,F347*G347*H347*F!$B$73,IF(I347=74%,F347*G347*H347*F!$B$74,IF(I347=75%,F347*G347*H347*F!$B$75,IF(I347=76%,F347*G347*H347*F!$B$76,IF(I347=77%,F347*G347*H347*F!$B$77,IF(I347=78%,F347*G347*H347*F!$B$78,IF(I347=79%,F347*G347*H347*F!$B$79,IF(I347=80%,F347*G347*H347*F!$B$80,IF(I347=81%,F347*G347*H347*F!$B$81,IF(I347=82%,F347*G347*H347*F!$B$82,IF(I347=83%,F347*G347*H347*F!$B$83,IF(I347=84%,F347*G347*H347*F!$B$84,IF(I347=85%,F347*G347*H347*F!$B$85,IF(I347=86%,F347*G347*H347*F!$B$86,IF(I347=87%,F347*G347*H347*F!$B$87,IF(I347=88%,F347*G347*H347*F!$B$88,IF(I347=89%,F347*G347*H347*F!$B$89,IF(I347=90%,F347*G347*H347*F!$B$90,IF(I347=91%,F347*G347*H347*F!$B$91,IF(I347=92%,F347*G347*H347*F!$B$92,IF(I347=93%,F347*G347*H347*F!$B$93,IF(I347=94%,F347*G347*H347*F!$B$94,IF(I347=95%,F347*G347*H347*F!$B$95,IF(I347=96%,F347*G347*H347*F!$B$96,IF(I347=97%,F347*G347*H347*F!$B$97,IF(I347=98%,F347*G347*H347*F!$B$98,IF(I347=99%,F347*G347*H347*F!$B$99,IF(I347&gt;99%,F347*G347*H347*F!$B$100,))))))))))))))))))))))))))))))))))))))))))))))))))))))))+IF(M347&lt;30%,0,IF(M347&lt;35%,J347*K347*L347*F!$B$33,IF(M347&lt;40%,J347*K347*L347*F!$B$38,IF(M347&lt;45%,J347*K347*L347*F!$B$43,IF(M347&lt;50%,J347*K347*L347*F!$B$48,IF(M347=50%,J347*K347*L347*F!$B$50,IF(M347=51%,J347*K347*L347*F!$B$51,IF(M347=52%,J347*K347*L347*F!$B$52,IF(M347=53%,J347*K347*L347*F!$B$53,IF(M347=54%,J347*K347*L347*F!$B$54,IF(M347=55%,J347*K347*L347*F!$B$55,IF(M347=56%,J347*K347*L347*F!$B$56,IF(M347=57%,J347*K347*L347*F!$B$57,IF(M347=58%,J347*K347*L347*F!$B$58,IF(M347=59%,J347*K347*L347*F!$B$59,IF(M347=60%,J347*K347*L347*F!$B$60,IF(M347=61%,J347*K347*L347*F!$B$61,IF(M347=62%,J347*K347*L347*F!$B$62,IF(M347=63%,J347*K347*L347*F!$B$63,IF(M347=64%,J347*K347*L347*F!$B$64,IF(M347=65%,J347*K347*L347*F!$B$65,IF(M347=66%,J347*K347*L347*F!$B$66,IF(M347=67%,J347*K347*L347*F!$B$67,IF(M347=68%,J347*K347*L347*F!$B$68,IF(M347=69%,J347*K347*L347*F!$B$69,IF(M347=70%,J347*K347*L347*F!$B$70,IF(M347=71%,J347*K347*L347*F!$B$71,IF(M347=72%,J347*K347*L347*F!$B$72,IF(M347=73%,J347*K347*L347*F!$B$73,IF(M347=74%,J347*K347*L347*F!$B$74,IF(M347=75%,J347*K347*L347*F!$B$75,IF(M347=76%,J347*K347*L347*F!$B$76,IF(M347=77%,J347*K347*L347*F!$B$77,IF(M347=78%,J347*K347*L347*F!$B$78,IF(M347=79%,J347*K347*L347*F!$B$79,IF(M347=80%,J347*K347*L347*F!$B$80,IF(M347=81%,J347*K347*L347*F!$B$81,IF(M347=82%,J347*K347*L347*F!$B$82,IF(M347=83%,J347*K347*L347*F!$B$83,IF(M347=84%,J347*K347*L347*F!$B$84,IF(M347=85%,J347*K347*L347*F!$B$85,IF(M347=86%,J347*K347*L347*F!$B$86,IF(M347=87%,J347*K347*L347*F!$B$87,IF(M347=88%,J347*K347*L347*F!$B$88,IF(M347=89%,J347*K347*L347*F!$B$89,IF(M347=90%,J347*K347*L347*F!$B$90,IF(M347=91%,J347*K347*L347*F!$B$91,IF(M347=92%,J347*K347*L347*F!$B$92,IF(M347=93%,J347*K347*L347*F!$B$93,IF(M347=94%,J347*K347*L347*F!$B$94,IF(M347=95%,J347*K347*L347*F!$B$95,IF(M347=96%,J347*K347*L347*F!$B$96,IF(M347=97%,J347*K347*L347*F!$B$97,IF(M347=98%,J347*K347*L347*F!$B$98,IF(M347=99%,J347*K347*L347*F!$B$99,IF(M347&gt;99%,J347*K347*L347*F!$B$100,))))))))))))))))))))))))))))))))))))))))))))))))))))))))+IF(Q347&lt;30%,0,IF(Q347&lt;35%,N347*O347*P347*F!$B$33,IF(Q347&lt;40%,N347*O347*P347*F!$B$38,IF(Q347&lt;45%,N347*O347*P347*F!$B$43,IF(Q347&lt;50%,N347*O347*P347*F!$B$48,IF(Q347=50%,N347*O347*P347*F!$B$50,IF(Q347=51%,N347*O347*P347*F!$B$51,IF(Q347=52%,N347*O347*P347*F!$B$52,IF(Q347=53%,N347*O347*P347*F!$B$53,IF(Q347=54%,N347*O347*P347*F!$B$54,IF(Q347=55%,N347*O347*P347*F!$B$55,IF(Q347=56%,N347*O347*P347*F!$B$56,IF(Q347=57%,N347*O347*P347*F!$B$57,IF(Q347=58%,N347*O347*P347*F!$B$58,IF(Q347=59%,N347*O347*P347*F!$B$59,IF(Q347=60%,N347*O347*P347*F!$B$60,IF(Q347=61%,N347*O347*P347*F!$B$61,IF(Q347=62%,N347*O347*P347*F!$B$62,IF(Q347=63%,N347*O347*P347*F!$B$63,IF(Q347=64%,N347*O347*P347*F!$B$64,IF(Q347=65%,N347*O347*P347*F!$B$65,IF(Q347=66%,N347*O347*P347*F!$B$66,IF(Q347=67%,N347*O347*P347*F!$B$67,IF(Q347=68%,N347*O347*P347*F!$B$68,IF(Q347=69%,N347*O347*P347*F!$B$69,IF(Q347=70%,N347*O347*P347*F!$B$70,IF(Q347=71%,N347*O347*P347*F!$B$71,IF(Q347=72%,N347*O347*P347*F!$B$72,IF(Q347=73%,N347*O347*P347*F!$B$73,IF(Q347=74%,N347*O347*P347*F!$B$74,IF(Q347=75%,N347*O347*P347*F!$B$75,IF(Q347=76%,N347*O347*P347*F!$B$76,IF(Q347=77%,N347*O347*P347*F!$B$77,IF(Q347=78%,N347*O347*P347*F!$B$78,IF(Q347=79%,N347*O347*P347*F!$B$79,IF(Q347=80%,N347*O347*P347*F!$B$80,IF(Q347=81%,N347*O347*P347*F!$B$81,IF(Q347=82%,N347*O347*P347*F!$B$82,IF(Q347=83%,N347*O347*P347*F!$B$83,IF(Q347=84%,N347*O347*P347*F!$B$84,IF(Q347=85%,N347*O347*P347*F!$B$85,IF(Q347=86%,N347*O347*P347*F!$B$86,IF(Q347=87%,N347*O347*P347*F!$B$87,IF(Q347=88%,N347*O347*P347*F!$B$88,IF(Q347=89%,N347*O347*P347*F!$B$89,IF(Q347=90%,N347*O347*P347*F!$B$90,IF(Q347=91%,N347*O347*P347*F!$B$91,IF(Q347=92%,N347*O347*P347*F!$B$92,IF(Q347=93%,N347*O347*P347*F!$B$93,IF(Q347=94%,N347*O347*P347*F!$B$94,IF(Q347=95%,N347*O347*P347*F!$B$95,IF(Q347=96%,N347*O347*P347*F!$B$96,IF(Q347=97%,N347*O347*P347*F!$B$97,IF(Q347=98%,N347*O347*P347*F!$B$98,IF(Q347=99%,N347*O347*P347*F!$B$99,IF(Q347&gt;99%,N347*O347*P347*F!$B$100,))))))))))))))))))))))))))))))))))))))))))))))))))))))))+IF(U347&lt;30%,0,IF(U347&lt;35%,R347*S347*T347*F!$B$33,IF(U347&lt;40%,R347*S347*T347*F!$B$38,IF(U347&lt;45%,R347*S347*T347*F!$B$43,IF(U347&lt;50%,R347*S347*T347*F!$B$48,IF(U347=50%,R347*S347*T347*F!$B$50,IF(U347=51%,R347*S347*T347*F!$B$51,IF(U347=52%,R347*S347*T347*F!$B$52,IF(U347=53%,R347*S347*T347*F!$B$53,IF(U347=54%,R347*S347*T347*F!$B$54,IF(U347=55%,R347*S347*T347*F!$B$55,IF(U347=56%,R347*S347*T347*F!$B$56,IF(U347=57%,R347*S347*T347*F!$B$57,IF(U347=58%,R347*S347*T347*F!$B$58,IF(U347=59%,R347*S347*T347*F!$B$59,IF(U347=60%,R347*S347*T347*F!$B$60,IF(U347=61%,R347*S347*T347*F!$B$61,IF(U347=62%,R347*S347*T347*F!$B$62,IF(U347=63%,R347*S347*T347*F!$B$63,IF(U347=64%,R347*S347*T347*F!$B$64,IF(U347=65%,R347*S347*T347*F!$B$65,IF(U347=66%,R347*S347*T347*F!$B$66,IF(U347=67%,R347*S347*T347*F!$B$67,IF(U347=68%,R347*S347*T347*F!$B$68,IF(U347=69%,R347*S347*T347*F!$B$69,IF(U347=70%,R347*S347*T347*F!$B$70,IF(U347=71%,R347*S347*T347*F!$B$71,IF(U347=72%,R347*S347*T347*F!$B$72,IF(U347=73%,R347*S347*T347*F!$B$73,IF(U347=74%,R347*S347*T347*F!$B$74,IF(U347=75%,R347*S347*T347*F!$B$75,IF(U347=76%,R347*S347*T347*F!$B$76,IF(U347=77%,R347*S347*T347*F!$B$77,IF(U347=78%,R347*S347*T347*F!$B$78,IF(U347=79%,R347*S347*T347*F!$B$79,IF(U347=80%,R347*S347*T347*F!$B$80,IF(U347=81%,R347*S347*T347*F!$B$81,IF(U347=82%,R347*S347*T347*F!$B$82,IF(U347=83%,R347*S347*T347*F!$B$83,IF(U347=84%,R347*S347*T347*F!$B$84,IF(U347=85%,R347*S347*T347*F!$B$85,IF(U347=86%,R347*S347*T347*F!$B$86,IF(U347=87%,R347*S347*T347*F!$B$87,IF(U347=88%,R347*S347*T347*F!$B$88,IF(U347=89%,R347*S347*T347*F!$B$89,IF(U347=90%,R347*S347*T347*F!$B$90,IF(U347=91%,R347*S347*T347*F!$B$91,IF(U347=92%,R347*S347*T347*F!$B$92,IF(U347=93%,R347*S347*T347*F!$B$93,IF(U347=94%,R347*S347*T347*F!$B$94,IF(U347=95%,R347*S347*T347*F!$B$95,IF(U347=96%,R347*S347*T347*F!$B$96,IF(U347=97%,R347*S347*T347*F!$B$97,IF(U347=98%,R347*S347*T347*F!$B$98,IF(U347=99%,R347*S347*T347*F!$B$99,IF(U347&gt;99%,R347*S347*T347*F!$B$100)))))))))))))))))))))))))))))))))))))))))))))))))))))))))*IF(ISNUMBER(E347),E347,1)*IF(ISNUMBER(D347),D347,1)</f>
        <v>0</v>
      </c>
      <c r="AA347" s="6">
        <f>G347*H347+K347*L347+O347*P347+S347*T347</f>
        <v>0</v>
      </c>
      <c r="AB347" s="35">
        <f>(H347*(IF(I347&lt;45%,0.5,IF(I347&lt;55%,0.8,IF(I347&lt;65%,0.9,IF(I347&lt;75%,1,IF(I347&lt;85%,1.1,1.2))))))+L347*(IF(M347&lt;45%,0.5,IF(M347&lt;55%,0.8,IF(M347&lt;65%,0.9,IF(M347&lt;75%,1,IF(M347&lt;85%,1.1,1.2))))))+P347*(IF(Q347&lt;45%,0.5,IF(Q347&lt;55%,0.8,IF(Q347&lt;65%,0.9,IF(Q347&lt;75%,1,IF(Q347&lt;85%,1.1,1.2))))))+T347*(IF(U347&lt;45%,0.5,IF(U347&lt;55%,0.8,IF(U347&lt;65%,0.9,IF(U347&lt;75%,1,IF(U347&lt;85%,1.1,1.2)))))))*IF(D347&gt;=0.8,6,IF(D347&lt;=0.4,1.5,3))</f>
        <v>0</v>
      </c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</row>
    <row r="348" spans="1:62" ht="15.75" thickBot="1" x14ac:dyDescent="0.3">
      <c r="A348" s="1126"/>
      <c r="B348" s="169"/>
      <c r="C348" s="170"/>
      <c r="D348" s="37">
        <f>ROUND(IFERROR((D343*(G343*H343+K343*L343+O343*P343+S343*T343)+D344*(G344*H344+K344*L344+O344*P344+S344*T344)+D345*(G345*H345+K345*L345+O345*P345+S345*T345)+D346*(G346*H346+K346*L346+O346*P346+S346*T346)+D347*(G347*H347+K347*L347+O347*P347+S347*T347))/((G343*H343+K343*L343+O343*P343+S343*T343)+(G344*H344+K344*L344+O344*P344+S344*T344)+(G345*H345+K345*L345+O345*P345+S345*T345)+(G346*H346+K346*L346+O346*P346+S346*T346)+(G347*H347+K347*L347+O347*P347+S347*T347)),0),3)</f>
        <v>0</v>
      </c>
      <c r="E348" s="186"/>
      <c r="F348" s="187"/>
      <c r="G348" s="175"/>
      <c r="H348" s="175"/>
      <c r="I348" s="188"/>
      <c r="J348" s="189"/>
      <c r="K348" s="175"/>
      <c r="L348" s="175"/>
      <c r="M348" s="176"/>
      <c r="N348" s="187"/>
      <c r="O348" s="175"/>
      <c r="P348" s="175"/>
      <c r="Q348" s="176"/>
      <c r="R348" s="187"/>
      <c r="S348" s="180"/>
      <c r="T348" s="177"/>
      <c r="U348" s="188"/>
      <c r="V348" s="122">
        <f>SUM(V343:V347)</f>
        <v>0</v>
      </c>
      <c r="W348" s="117">
        <f>IFERROR(V348/AA348,0)</f>
        <v>0</v>
      </c>
      <c r="X348" s="118">
        <f>ROUND(IFERROR((D343*(I343*G343*H343+M343*K343*L343+Q343*O343*P343+U343*S343*T343)+D344*(I344*G344*H344+M344*K344*L344+Q344*O344*P344+U344*S344*T344)+D345*(I345*G345*H345+M345*K345*L345+Q345*O345*P345+U345*S345*T345)+D346*(I346*G346*H346+M346*K346*L346+Q346*O346*P346+U346*S346*T346)+D347*(I347*G347*H347+M347*K347*L347+Q347*O347*P347+U347*S347*T347))/(D343*(G343*H343+K343*L343+O343*P343+S343*T343)+D344*(G344*H344+K344*L344+O344*P344+S344*T344)+D345*(G345*H345+K345*L345+O345*P345+S345*T345)+D346*(G346*H346+K346*L346+O346*P346+S346*T346)+D347*(G347*H347+K347*L347+O347*P347+S347*T347)),0),2)</f>
        <v>0</v>
      </c>
      <c r="Y348" s="9"/>
      <c r="Z348" s="9">
        <f>SUM(Z343:Z347)</f>
        <v>0</v>
      </c>
      <c r="AA348" s="117">
        <f>SUM(AA343:AA347)</f>
        <v>0</v>
      </c>
      <c r="AB348" s="119">
        <f>IF(SUM(AB343:AB347)=0,TIME(,0,),TIME(,SUM(AB343:AB347)+30,))</f>
        <v>0</v>
      </c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11"/>
      <c r="AT348" s="11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</row>
    <row r="349" spans="1:62" x14ac:dyDescent="0.25">
      <c r="A349" s="145" t="s">
        <v>28</v>
      </c>
      <c r="B349" s="76" t="str">
        <f t="shared" ref="B349:C349" si="786">IF(B287="","",B287)</f>
        <v/>
      </c>
      <c r="C349" s="103" t="str">
        <f t="shared" si="786"/>
        <v/>
      </c>
      <c r="D349" s="59">
        <f>D287</f>
        <v>0</v>
      </c>
      <c r="E349" s="88" t="str">
        <f t="shared" ref="E349" si="787">IF(E287="","",E287)</f>
        <v/>
      </c>
      <c r="F349" s="74"/>
      <c r="G349" s="92"/>
      <c r="H349" s="92"/>
      <c r="I349" s="75">
        <f t="shared" ref="I349:I353" si="788">IFERROR(ROUND(F349/$Y349,2),)</f>
        <v>0</v>
      </c>
      <c r="J349" s="74"/>
      <c r="K349" s="92"/>
      <c r="L349" s="92"/>
      <c r="M349" s="91">
        <f t="shared" ref="M349:M353" si="789">IFERROR(ROUND(J349/$Y349,2),)</f>
        <v>0</v>
      </c>
      <c r="N349" s="74"/>
      <c r="O349" s="92"/>
      <c r="P349" s="92"/>
      <c r="Q349" s="75">
        <f t="shared" ref="Q349:Q353" si="790">IFERROR(ROUND(N349/$Y349,2),)</f>
        <v>0</v>
      </c>
      <c r="R349" s="74"/>
      <c r="S349" s="92"/>
      <c r="T349" s="92"/>
      <c r="U349" s="91">
        <f t="shared" ref="U349:U353" si="791">IFERROR(ROUND(R349/$Y349,2),)</f>
        <v>0</v>
      </c>
      <c r="V349" s="123">
        <f>(IF(ISNUMBER(F349),F349,1)*G349*H349+IF(ISNUMBER(J349),J349,1)*K349*L349+IF(ISNUMBER(N349),N349,1)*O349*P349+IF(ISNUMBER(R349),R349,1)*S349*T349)*IF(ISNUMBER(E349),E349,1)</f>
        <v>0</v>
      </c>
      <c r="W349" s="40">
        <f>IFERROR((IF(ISNUMBER(F349),F349,1)*G349*H349+IF(ISNUMBER(J349),J349,1)*K349*L349+IF(ISNUMBER(N349),N349,1)*O349*P349+IF(ISNUMBER(R349),R349,1)*S349*T349)*IF(ISNUMBER(E349),E349,1)/(G349*H349+K349*L349+O349*P349+S349*T349),0)</f>
        <v>0</v>
      </c>
      <c r="X349" s="41">
        <f>ROUND(IFERROR((W349/(Y349*IF(ISNUMBER(E349),E349,1))),0),2)</f>
        <v>0</v>
      </c>
      <c r="Y349" s="89" t="str">
        <f t="shared" si="707"/>
        <v/>
      </c>
      <c r="Z349" s="7">
        <f>(IF(I349&lt;30%,0,IF(I349&lt;35%,F349*G349*H349*F!$B$33,IF(I349&lt;40%,F349*G349*H349*F!$B$38,IF(I349&lt;45%,F349*G349*H349*F!$B$43,IF(I349&lt;50%,F349*G349*H349*F!$B$48,IF(I349=50%,F349*G349*H349*F!$B$50,IF(I349=51%,F349*G349*H349*F!$B$51,IF(I349=52%,F349*G349*H349*F!$B$52,IF(I349=53%,F349*G349*H349*F!$B$53,IF(I349=54%,F349*G349*H349*F!$B$54,IF(I349=55%,F349*G349*H349*F!$B$55,IF(I349=56%,F349*G349*H349*F!$B$56,IF(I349=57%,F349*G349*H349*F!$B$57,IF(I349=58%,F349*G349*H349*F!$B$58,IF(I349=59%,F349*G349*H349*F!$B$59,IF(I349=60%,F349*G349*H349*F!$B$60,IF(I349=61%,F349*G349*H349*F!$B$61,IF(I349=62%,F349*G349*H349*F!$B$62,IF(I349=63%,F349*G349*H349*F!$B$63,IF(I349=64%,F349*G349*H349*F!$B$64,IF(I349=65%,F349*G349*H349*F!$B$65,IF(I349=66%,F349*G349*H349*F!$B$66,IF(I349=67%,F349*G349*H349*F!$B$67,IF(I349=68%,F349*G349*H349*F!$B$68,IF(I349=69%,F349*G349*H349*F!$B$69,IF(I349=70%,F349*G349*H349*F!$B$70,IF(I349=71%,F349*G349*H349*F!$B$71,IF(I349=72%,F349*G349*H349*F!$B$72,IF(I349=73%,F349*G349*H349*F!$B$73,IF(I349=74%,F349*G349*H349*F!$B$74,IF(I349=75%,F349*G349*H349*F!$B$75,IF(I349=76%,F349*G349*H349*F!$B$76,IF(I349=77%,F349*G349*H349*F!$B$77,IF(I349=78%,F349*G349*H349*F!$B$78,IF(I349=79%,F349*G349*H349*F!$B$79,IF(I349=80%,F349*G349*H349*F!$B$80,IF(I349=81%,F349*G349*H349*F!$B$81,IF(I349=82%,F349*G349*H349*F!$B$82,IF(I349=83%,F349*G349*H349*F!$B$83,IF(I349=84%,F349*G349*H349*F!$B$84,IF(I349=85%,F349*G349*H349*F!$B$85,IF(I349=86%,F349*G349*H349*F!$B$86,IF(I349=87%,F349*G349*H349*F!$B$87,IF(I349=88%,F349*G349*H349*F!$B$88,IF(I349=89%,F349*G349*H349*F!$B$89,IF(I349=90%,F349*G349*H349*F!$B$90,IF(I349=91%,F349*G349*H349*F!$B$91,IF(I349=92%,F349*G349*H349*F!$B$92,IF(I349=93%,F349*G349*H349*F!$B$93,IF(I349=94%,F349*G349*H349*F!$B$94,IF(I349=95%,F349*G349*H349*F!$B$95,IF(I349=96%,F349*G349*H349*F!$B$96,IF(I349=97%,F349*G349*H349*F!$B$97,IF(I349=98%,F349*G349*H349*F!$B$98,IF(I349=99%,F349*G349*H349*F!$B$99,IF(I349&gt;99%,F349*G349*H349*F!$B$100,))))))))))))))))))))))))))))))))))))))))))))))))))))))))+IF(M349&lt;30%,0,IF(M349&lt;35%,J349*K349*L349*F!$B$33,IF(M349&lt;40%,J349*K349*L349*F!$B$38,IF(M349&lt;45%,J349*K349*L349*F!$B$43,IF(M349&lt;50%,J349*K349*L349*F!$B$48,IF(M349=50%,J349*K349*L349*F!$B$50,IF(M349=51%,J349*K349*L349*F!$B$51,IF(M349=52%,J349*K349*L349*F!$B$52,IF(M349=53%,J349*K349*L349*F!$B$53,IF(M349=54%,J349*K349*L349*F!$B$54,IF(M349=55%,J349*K349*L349*F!$B$55,IF(M349=56%,J349*K349*L349*F!$B$56,IF(M349=57%,J349*K349*L349*F!$B$57,IF(M349=58%,J349*K349*L349*F!$B$58,IF(M349=59%,J349*K349*L349*F!$B$59,IF(M349=60%,J349*K349*L349*F!$B$60,IF(M349=61%,J349*K349*L349*F!$B$61,IF(M349=62%,J349*K349*L349*F!$B$62,IF(M349=63%,J349*K349*L349*F!$B$63,IF(M349=64%,J349*K349*L349*F!$B$64,IF(M349=65%,J349*K349*L349*F!$B$65,IF(M349=66%,J349*K349*L349*F!$B$66,IF(M349=67%,J349*K349*L349*F!$B$67,IF(M349=68%,J349*K349*L349*F!$B$68,IF(M349=69%,J349*K349*L349*F!$B$69,IF(M349=70%,J349*K349*L349*F!$B$70,IF(M349=71%,J349*K349*L349*F!$B$71,IF(M349=72%,J349*K349*L349*F!$B$72,IF(M349=73%,J349*K349*L349*F!$B$73,IF(M349=74%,J349*K349*L349*F!$B$74,IF(M349=75%,J349*K349*L349*F!$B$75,IF(M349=76%,J349*K349*L349*F!$B$76,IF(M349=77%,J349*K349*L349*F!$B$77,IF(M349=78%,J349*K349*L349*F!$B$78,IF(M349=79%,J349*K349*L349*F!$B$79,IF(M349=80%,J349*K349*L349*F!$B$80,IF(M349=81%,J349*K349*L349*F!$B$81,IF(M349=82%,J349*K349*L349*F!$B$82,IF(M349=83%,J349*K349*L349*F!$B$83,IF(M349=84%,J349*K349*L349*F!$B$84,IF(M349=85%,J349*K349*L349*F!$B$85,IF(M349=86%,J349*K349*L349*F!$B$86,IF(M349=87%,J349*K349*L349*F!$B$87,IF(M349=88%,J349*K349*L349*F!$B$88,IF(M349=89%,J349*K349*L349*F!$B$89,IF(M349=90%,J349*K349*L349*F!$B$90,IF(M349=91%,J349*K349*L349*F!$B$91,IF(M349=92%,J349*K349*L349*F!$B$92,IF(M349=93%,J349*K349*L349*F!$B$93,IF(M349=94%,J349*K349*L349*F!$B$94,IF(M349=95%,J349*K349*L349*F!$B$95,IF(M349=96%,J349*K349*L349*F!$B$96,IF(M349=97%,J349*K349*L349*F!$B$97,IF(M349=98%,J349*K349*L349*F!$B$98,IF(M349=99%,J349*K349*L349*F!$B$99,IF(M349&gt;99%,J349*K349*L349*F!$B$100,))))))))))))))))))))))))))))))))))))))))))))))))))))))))+IF(Q349&lt;30%,0,IF(Q349&lt;35%,N349*O349*P349*F!$B$33,IF(Q349&lt;40%,N349*O349*P349*F!$B$38,IF(Q349&lt;45%,N349*O349*P349*F!$B$43,IF(Q349&lt;50%,N349*O349*P349*F!$B$48,IF(Q349=50%,N349*O349*P349*F!$B$50,IF(Q349=51%,N349*O349*P349*F!$B$51,IF(Q349=52%,N349*O349*P349*F!$B$52,IF(Q349=53%,N349*O349*P349*F!$B$53,IF(Q349=54%,N349*O349*P349*F!$B$54,IF(Q349=55%,N349*O349*P349*F!$B$55,IF(Q349=56%,N349*O349*P349*F!$B$56,IF(Q349=57%,N349*O349*P349*F!$B$57,IF(Q349=58%,N349*O349*P349*F!$B$58,IF(Q349=59%,N349*O349*P349*F!$B$59,IF(Q349=60%,N349*O349*P349*F!$B$60,IF(Q349=61%,N349*O349*P349*F!$B$61,IF(Q349=62%,N349*O349*P349*F!$B$62,IF(Q349=63%,N349*O349*P349*F!$B$63,IF(Q349=64%,N349*O349*P349*F!$B$64,IF(Q349=65%,N349*O349*P349*F!$B$65,IF(Q349=66%,N349*O349*P349*F!$B$66,IF(Q349=67%,N349*O349*P349*F!$B$67,IF(Q349=68%,N349*O349*P349*F!$B$68,IF(Q349=69%,N349*O349*P349*F!$B$69,IF(Q349=70%,N349*O349*P349*F!$B$70,IF(Q349=71%,N349*O349*P349*F!$B$71,IF(Q349=72%,N349*O349*P349*F!$B$72,IF(Q349=73%,N349*O349*P349*F!$B$73,IF(Q349=74%,N349*O349*P349*F!$B$74,IF(Q349=75%,N349*O349*P349*F!$B$75,IF(Q349=76%,N349*O349*P349*F!$B$76,IF(Q349=77%,N349*O349*P349*F!$B$77,IF(Q349=78%,N349*O349*P349*F!$B$78,IF(Q349=79%,N349*O349*P349*F!$B$79,IF(Q349=80%,N349*O349*P349*F!$B$80,IF(Q349=81%,N349*O349*P349*F!$B$81,IF(Q349=82%,N349*O349*P349*F!$B$82,IF(Q349=83%,N349*O349*P349*F!$B$83,IF(Q349=84%,N349*O349*P349*F!$B$84,IF(Q349=85%,N349*O349*P349*F!$B$85,IF(Q349=86%,N349*O349*P349*F!$B$86,IF(Q349=87%,N349*O349*P349*F!$B$87,IF(Q349=88%,N349*O349*P349*F!$B$88,IF(Q349=89%,N349*O349*P349*F!$B$89,IF(Q349=90%,N349*O349*P349*F!$B$90,IF(Q349=91%,N349*O349*P349*F!$B$91,IF(Q349=92%,N349*O349*P349*F!$B$92,IF(Q349=93%,N349*O349*P349*F!$B$93,IF(Q349=94%,N349*O349*P349*F!$B$94,IF(Q349=95%,N349*O349*P349*F!$B$95,IF(Q349=96%,N349*O349*P349*F!$B$96,IF(Q349=97%,N349*O349*P349*F!$B$97,IF(Q349=98%,N349*O349*P349*F!$B$98,IF(Q349=99%,N349*O349*P349*F!$B$99,IF(Q349&gt;99%,N349*O349*P349*F!$B$100,))))))))))))))))))))))))))))))))))))))))))))))))))))))))+IF(U349&lt;30%,0,IF(U349&lt;35%,R349*S349*T349*F!$B$33,IF(U349&lt;40%,R349*S349*T349*F!$B$38,IF(U349&lt;45%,R349*S349*T349*F!$B$43,IF(U349&lt;50%,R349*S349*T349*F!$B$48,IF(U349=50%,R349*S349*T349*F!$B$50,IF(U349=51%,R349*S349*T349*F!$B$51,IF(U349=52%,R349*S349*T349*F!$B$52,IF(U349=53%,R349*S349*T349*F!$B$53,IF(U349=54%,R349*S349*T349*F!$B$54,IF(U349=55%,R349*S349*T349*F!$B$55,IF(U349=56%,R349*S349*T349*F!$B$56,IF(U349=57%,R349*S349*T349*F!$B$57,IF(U349=58%,R349*S349*T349*F!$B$58,IF(U349=59%,R349*S349*T349*F!$B$59,IF(U349=60%,R349*S349*T349*F!$B$60,IF(U349=61%,R349*S349*T349*F!$B$61,IF(U349=62%,R349*S349*T349*F!$B$62,IF(U349=63%,R349*S349*T349*F!$B$63,IF(U349=64%,R349*S349*T349*F!$B$64,IF(U349=65%,R349*S349*T349*F!$B$65,IF(U349=66%,R349*S349*T349*F!$B$66,IF(U349=67%,R349*S349*T349*F!$B$67,IF(U349=68%,R349*S349*T349*F!$B$68,IF(U349=69%,R349*S349*T349*F!$B$69,IF(U349=70%,R349*S349*T349*F!$B$70,IF(U349=71%,R349*S349*T349*F!$B$71,IF(U349=72%,R349*S349*T349*F!$B$72,IF(U349=73%,R349*S349*T349*F!$B$73,IF(U349=74%,R349*S349*T349*F!$B$74,IF(U349=75%,R349*S349*T349*F!$B$75,IF(U349=76%,R349*S349*T349*F!$B$76,IF(U349=77%,R349*S349*T349*F!$B$77,IF(U349=78%,R349*S349*T349*F!$B$78,IF(U349=79%,R349*S349*T349*F!$B$79,IF(U349=80%,R349*S349*T349*F!$B$80,IF(U349=81%,R349*S349*T349*F!$B$81,IF(U349=82%,R349*S349*T349*F!$B$82,IF(U349=83%,R349*S349*T349*F!$B$83,IF(U349=84%,R349*S349*T349*F!$B$84,IF(U349=85%,R349*S349*T349*F!$B$85,IF(U349=86%,R349*S349*T349*F!$B$86,IF(U349=87%,R349*S349*T349*F!$B$87,IF(U349=88%,R349*S349*T349*F!$B$88,IF(U349=89%,R349*S349*T349*F!$B$89,IF(U349=90%,R349*S349*T349*F!$B$90,IF(U349=91%,R349*S349*T349*F!$B$91,IF(U349=92%,R349*S349*T349*F!$B$92,IF(U349=93%,R349*S349*T349*F!$B$93,IF(U349=94%,R349*S349*T349*F!$B$94,IF(U349=95%,R349*S349*T349*F!$B$95,IF(U349=96%,R349*S349*T349*F!$B$96,IF(U349=97%,R349*S349*T349*F!$B$97,IF(U349=98%,R349*S349*T349*F!$B$98,IF(U349=99%,R349*S349*T349*F!$B$99,IF(U349&gt;99%,R349*S349*T349*F!$B$100)))))))))))))))))))))))))))))))))))))))))))))))))))))))))*IF(ISNUMBER(E349),E349,1)*IF(ISNUMBER(D349),D349,1)</f>
        <v>0</v>
      </c>
      <c r="AA349" s="7">
        <f>G349*H349+K349*L349+O349*P349+S349*T349</f>
        <v>0</v>
      </c>
      <c r="AB349" s="131">
        <f>(H349*(IF(I349&lt;45%,0.5,IF(I349&lt;55%,0.8,IF(I349&lt;65%,0.9,IF(I349&lt;75%,1,IF(I349&lt;85%,1.1,1.2))))))+L349*(IF(M349&lt;45%,0.5,IF(M349&lt;55%,0.8,IF(M349&lt;65%,0.9,IF(M349&lt;75%,1,IF(M349&lt;85%,1.1,1.2))))))+P349*(IF(Q349&lt;45%,0.5,IF(Q349&lt;55%,0.8,IF(Q349&lt;65%,0.9,IF(Q349&lt;75%,1,IF(Q349&lt;85%,1.1,1.2))))))+T349*(IF(U349&lt;45%,0.5,IF(U349&lt;55%,0.8,IF(U349&lt;65%,0.9,IF(U349&lt;75%,1,IF(U349&lt;85%,1.1,1.2)))))))*IF(D349&gt;=0.8,6,IF(D349&lt;=0.4,1.5,3))</f>
        <v>0</v>
      </c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</row>
    <row r="350" spans="1:62" x14ac:dyDescent="0.25">
      <c r="A350" s="1125">
        <f>A338+1</f>
        <v>42012</v>
      </c>
      <c r="B350" s="76" t="str">
        <f t="shared" ref="B350:E350" si="792">IF(B288="","",B288)</f>
        <v/>
      </c>
      <c r="C350" s="77" t="str">
        <f t="shared" si="792"/>
        <v/>
      </c>
      <c r="D350" s="63">
        <f t="shared" ref="D350:D353" si="793">D288</f>
        <v>0</v>
      </c>
      <c r="E350" s="83" t="str">
        <f t="shared" si="792"/>
        <v/>
      </c>
      <c r="F350" s="79"/>
      <c r="G350" s="94"/>
      <c r="H350" s="94"/>
      <c r="I350" s="70">
        <f t="shared" si="788"/>
        <v>0</v>
      </c>
      <c r="J350" s="79"/>
      <c r="K350" s="94"/>
      <c r="L350" s="94"/>
      <c r="M350" s="71">
        <f t="shared" si="789"/>
        <v>0</v>
      </c>
      <c r="N350" s="79"/>
      <c r="O350" s="94"/>
      <c r="P350" s="94"/>
      <c r="Q350" s="70">
        <f t="shared" si="790"/>
        <v>0</v>
      </c>
      <c r="R350" s="79"/>
      <c r="S350" s="94"/>
      <c r="T350" s="94"/>
      <c r="U350" s="71">
        <f t="shared" si="791"/>
        <v>0</v>
      </c>
      <c r="V350" s="125">
        <f t="shared" ref="V350:V353" si="794">(IF(ISNUMBER(F350),F350,1)*G350*H350+IF(ISNUMBER(J350),J350,1)*K350*L350+IF(ISNUMBER(N350),N350,1)*O350*P350+IF(ISNUMBER(R350),R350,1)*S350*T350)*IF(ISNUMBER(E350),E350,1)</f>
        <v>0</v>
      </c>
      <c r="W350" s="43">
        <f t="shared" ref="W350:W353" si="795">IFERROR((IF(ISNUMBER(F350),F350,1)*G350*H350+IF(ISNUMBER(J350),J350,1)*K350*L350+IF(ISNUMBER(N350),N350,1)*O350*P350+IF(ISNUMBER(R350),R350,1)*S350*T350)*IF(ISNUMBER(E350),E350,1)/(G350*H350+K350*L350+O350*P350+S350*T350),0)</f>
        <v>0</v>
      </c>
      <c r="X350" s="34">
        <f t="shared" ref="X350:X351" si="796">ROUND(IFERROR((W350/(Y350*IF(ISNUMBER(E350),E350,1))),0),2)</f>
        <v>0</v>
      </c>
      <c r="Y350" s="90" t="str">
        <f t="shared" si="707"/>
        <v/>
      </c>
      <c r="Z350" s="6">
        <f>(IF(I350&lt;30%,0,IF(I350&lt;35%,F350*G350*H350*F!$B$33,IF(I350&lt;40%,F350*G350*H350*F!$B$38,IF(I350&lt;45%,F350*G350*H350*F!$B$43,IF(I350&lt;50%,F350*G350*H350*F!$B$48,IF(I350=50%,F350*G350*H350*F!$B$50,IF(I350=51%,F350*G350*H350*F!$B$51,IF(I350=52%,F350*G350*H350*F!$B$52,IF(I350=53%,F350*G350*H350*F!$B$53,IF(I350=54%,F350*G350*H350*F!$B$54,IF(I350=55%,F350*G350*H350*F!$B$55,IF(I350=56%,F350*G350*H350*F!$B$56,IF(I350=57%,F350*G350*H350*F!$B$57,IF(I350=58%,F350*G350*H350*F!$B$58,IF(I350=59%,F350*G350*H350*F!$B$59,IF(I350=60%,F350*G350*H350*F!$B$60,IF(I350=61%,F350*G350*H350*F!$B$61,IF(I350=62%,F350*G350*H350*F!$B$62,IF(I350=63%,F350*G350*H350*F!$B$63,IF(I350=64%,F350*G350*H350*F!$B$64,IF(I350=65%,F350*G350*H350*F!$B$65,IF(I350=66%,F350*G350*H350*F!$B$66,IF(I350=67%,F350*G350*H350*F!$B$67,IF(I350=68%,F350*G350*H350*F!$B$68,IF(I350=69%,F350*G350*H350*F!$B$69,IF(I350=70%,F350*G350*H350*F!$B$70,IF(I350=71%,F350*G350*H350*F!$B$71,IF(I350=72%,F350*G350*H350*F!$B$72,IF(I350=73%,F350*G350*H350*F!$B$73,IF(I350=74%,F350*G350*H350*F!$B$74,IF(I350=75%,F350*G350*H350*F!$B$75,IF(I350=76%,F350*G350*H350*F!$B$76,IF(I350=77%,F350*G350*H350*F!$B$77,IF(I350=78%,F350*G350*H350*F!$B$78,IF(I350=79%,F350*G350*H350*F!$B$79,IF(I350=80%,F350*G350*H350*F!$B$80,IF(I350=81%,F350*G350*H350*F!$B$81,IF(I350=82%,F350*G350*H350*F!$B$82,IF(I350=83%,F350*G350*H350*F!$B$83,IF(I350=84%,F350*G350*H350*F!$B$84,IF(I350=85%,F350*G350*H350*F!$B$85,IF(I350=86%,F350*G350*H350*F!$B$86,IF(I350=87%,F350*G350*H350*F!$B$87,IF(I350=88%,F350*G350*H350*F!$B$88,IF(I350=89%,F350*G350*H350*F!$B$89,IF(I350=90%,F350*G350*H350*F!$B$90,IF(I350=91%,F350*G350*H350*F!$B$91,IF(I350=92%,F350*G350*H350*F!$B$92,IF(I350=93%,F350*G350*H350*F!$B$93,IF(I350=94%,F350*G350*H350*F!$B$94,IF(I350=95%,F350*G350*H350*F!$B$95,IF(I350=96%,F350*G350*H350*F!$B$96,IF(I350=97%,F350*G350*H350*F!$B$97,IF(I350=98%,F350*G350*H350*F!$B$98,IF(I350=99%,F350*G350*H350*F!$B$99,IF(I350&gt;99%,F350*G350*H350*F!$B$100,))))))))))))))))))))))))))))))))))))))))))))))))))))))))+IF(M350&lt;30%,0,IF(M350&lt;35%,J350*K350*L350*F!$B$33,IF(M350&lt;40%,J350*K350*L350*F!$B$38,IF(M350&lt;45%,J350*K350*L350*F!$B$43,IF(M350&lt;50%,J350*K350*L350*F!$B$48,IF(M350=50%,J350*K350*L350*F!$B$50,IF(M350=51%,J350*K350*L350*F!$B$51,IF(M350=52%,J350*K350*L350*F!$B$52,IF(M350=53%,J350*K350*L350*F!$B$53,IF(M350=54%,J350*K350*L350*F!$B$54,IF(M350=55%,J350*K350*L350*F!$B$55,IF(M350=56%,J350*K350*L350*F!$B$56,IF(M350=57%,J350*K350*L350*F!$B$57,IF(M350=58%,J350*K350*L350*F!$B$58,IF(M350=59%,J350*K350*L350*F!$B$59,IF(M350=60%,J350*K350*L350*F!$B$60,IF(M350=61%,J350*K350*L350*F!$B$61,IF(M350=62%,J350*K350*L350*F!$B$62,IF(M350=63%,J350*K350*L350*F!$B$63,IF(M350=64%,J350*K350*L350*F!$B$64,IF(M350=65%,J350*K350*L350*F!$B$65,IF(M350=66%,J350*K350*L350*F!$B$66,IF(M350=67%,J350*K350*L350*F!$B$67,IF(M350=68%,J350*K350*L350*F!$B$68,IF(M350=69%,J350*K350*L350*F!$B$69,IF(M350=70%,J350*K350*L350*F!$B$70,IF(M350=71%,J350*K350*L350*F!$B$71,IF(M350=72%,J350*K350*L350*F!$B$72,IF(M350=73%,J350*K350*L350*F!$B$73,IF(M350=74%,J350*K350*L350*F!$B$74,IF(M350=75%,J350*K350*L350*F!$B$75,IF(M350=76%,J350*K350*L350*F!$B$76,IF(M350=77%,J350*K350*L350*F!$B$77,IF(M350=78%,J350*K350*L350*F!$B$78,IF(M350=79%,J350*K350*L350*F!$B$79,IF(M350=80%,J350*K350*L350*F!$B$80,IF(M350=81%,J350*K350*L350*F!$B$81,IF(M350=82%,J350*K350*L350*F!$B$82,IF(M350=83%,J350*K350*L350*F!$B$83,IF(M350=84%,J350*K350*L350*F!$B$84,IF(M350=85%,J350*K350*L350*F!$B$85,IF(M350=86%,J350*K350*L350*F!$B$86,IF(M350=87%,J350*K350*L350*F!$B$87,IF(M350=88%,J350*K350*L350*F!$B$88,IF(M350=89%,J350*K350*L350*F!$B$89,IF(M350=90%,J350*K350*L350*F!$B$90,IF(M350=91%,J350*K350*L350*F!$B$91,IF(M350=92%,J350*K350*L350*F!$B$92,IF(M350=93%,J350*K350*L350*F!$B$93,IF(M350=94%,J350*K350*L350*F!$B$94,IF(M350=95%,J350*K350*L350*F!$B$95,IF(M350=96%,J350*K350*L350*F!$B$96,IF(M350=97%,J350*K350*L350*F!$B$97,IF(M350=98%,J350*K350*L350*F!$B$98,IF(M350=99%,J350*K350*L350*F!$B$99,IF(M350&gt;99%,J350*K350*L350*F!$B$100,))))))))))))))))))))))))))))))))))))))))))))))))))))))))+IF(Q350&lt;30%,0,IF(Q350&lt;35%,N350*O350*P350*F!$B$33,IF(Q350&lt;40%,N350*O350*P350*F!$B$38,IF(Q350&lt;45%,N350*O350*P350*F!$B$43,IF(Q350&lt;50%,N350*O350*P350*F!$B$48,IF(Q350=50%,N350*O350*P350*F!$B$50,IF(Q350=51%,N350*O350*P350*F!$B$51,IF(Q350=52%,N350*O350*P350*F!$B$52,IF(Q350=53%,N350*O350*P350*F!$B$53,IF(Q350=54%,N350*O350*P350*F!$B$54,IF(Q350=55%,N350*O350*P350*F!$B$55,IF(Q350=56%,N350*O350*P350*F!$B$56,IF(Q350=57%,N350*O350*P350*F!$B$57,IF(Q350=58%,N350*O350*P350*F!$B$58,IF(Q350=59%,N350*O350*P350*F!$B$59,IF(Q350=60%,N350*O350*P350*F!$B$60,IF(Q350=61%,N350*O350*P350*F!$B$61,IF(Q350=62%,N350*O350*P350*F!$B$62,IF(Q350=63%,N350*O350*P350*F!$B$63,IF(Q350=64%,N350*O350*P350*F!$B$64,IF(Q350=65%,N350*O350*P350*F!$B$65,IF(Q350=66%,N350*O350*P350*F!$B$66,IF(Q350=67%,N350*O350*P350*F!$B$67,IF(Q350=68%,N350*O350*P350*F!$B$68,IF(Q350=69%,N350*O350*P350*F!$B$69,IF(Q350=70%,N350*O350*P350*F!$B$70,IF(Q350=71%,N350*O350*P350*F!$B$71,IF(Q350=72%,N350*O350*P350*F!$B$72,IF(Q350=73%,N350*O350*P350*F!$B$73,IF(Q350=74%,N350*O350*P350*F!$B$74,IF(Q350=75%,N350*O350*P350*F!$B$75,IF(Q350=76%,N350*O350*P350*F!$B$76,IF(Q350=77%,N350*O350*P350*F!$B$77,IF(Q350=78%,N350*O350*P350*F!$B$78,IF(Q350=79%,N350*O350*P350*F!$B$79,IF(Q350=80%,N350*O350*P350*F!$B$80,IF(Q350=81%,N350*O350*P350*F!$B$81,IF(Q350=82%,N350*O350*P350*F!$B$82,IF(Q350=83%,N350*O350*P350*F!$B$83,IF(Q350=84%,N350*O350*P350*F!$B$84,IF(Q350=85%,N350*O350*P350*F!$B$85,IF(Q350=86%,N350*O350*P350*F!$B$86,IF(Q350=87%,N350*O350*P350*F!$B$87,IF(Q350=88%,N350*O350*P350*F!$B$88,IF(Q350=89%,N350*O350*P350*F!$B$89,IF(Q350=90%,N350*O350*P350*F!$B$90,IF(Q350=91%,N350*O350*P350*F!$B$91,IF(Q350=92%,N350*O350*P350*F!$B$92,IF(Q350=93%,N350*O350*P350*F!$B$93,IF(Q350=94%,N350*O350*P350*F!$B$94,IF(Q350=95%,N350*O350*P350*F!$B$95,IF(Q350=96%,N350*O350*P350*F!$B$96,IF(Q350=97%,N350*O350*P350*F!$B$97,IF(Q350=98%,N350*O350*P350*F!$B$98,IF(Q350=99%,N350*O350*P350*F!$B$99,IF(Q350&gt;99%,N350*O350*P350*F!$B$100,))))))))))))))))))))))))))))))))))))))))))))))))))))))))+IF(U350&lt;30%,0,IF(U350&lt;35%,R350*S350*T350*F!$B$33,IF(U350&lt;40%,R350*S350*T350*F!$B$38,IF(U350&lt;45%,R350*S350*T350*F!$B$43,IF(U350&lt;50%,R350*S350*T350*F!$B$48,IF(U350=50%,R350*S350*T350*F!$B$50,IF(U350=51%,R350*S350*T350*F!$B$51,IF(U350=52%,R350*S350*T350*F!$B$52,IF(U350=53%,R350*S350*T350*F!$B$53,IF(U350=54%,R350*S350*T350*F!$B$54,IF(U350=55%,R350*S350*T350*F!$B$55,IF(U350=56%,R350*S350*T350*F!$B$56,IF(U350=57%,R350*S350*T350*F!$B$57,IF(U350=58%,R350*S350*T350*F!$B$58,IF(U350=59%,R350*S350*T350*F!$B$59,IF(U350=60%,R350*S350*T350*F!$B$60,IF(U350=61%,R350*S350*T350*F!$B$61,IF(U350=62%,R350*S350*T350*F!$B$62,IF(U350=63%,R350*S350*T350*F!$B$63,IF(U350=64%,R350*S350*T350*F!$B$64,IF(U350=65%,R350*S350*T350*F!$B$65,IF(U350=66%,R350*S350*T350*F!$B$66,IF(U350=67%,R350*S350*T350*F!$B$67,IF(U350=68%,R350*S350*T350*F!$B$68,IF(U350=69%,R350*S350*T350*F!$B$69,IF(U350=70%,R350*S350*T350*F!$B$70,IF(U350=71%,R350*S350*T350*F!$B$71,IF(U350=72%,R350*S350*T350*F!$B$72,IF(U350=73%,R350*S350*T350*F!$B$73,IF(U350=74%,R350*S350*T350*F!$B$74,IF(U350=75%,R350*S350*T350*F!$B$75,IF(U350=76%,R350*S350*T350*F!$B$76,IF(U350=77%,R350*S350*T350*F!$B$77,IF(U350=78%,R350*S350*T350*F!$B$78,IF(U350=79%,R350*S350*T350*F!$B$79,IF(U350=80%,R350*S350*T350*F!$B$80,IF(U350=81%,R350*S350*T350*F!$B$81,IF(U350=82%,R350*S350*T350*F!$B$82,IF(U350=83%,R350*S350*T350*F!$B$83,IF(U350=84%,R350*S350*T350*F!$B$84,IF(U350=85%,R350*S350*T350*F!$B$85,IF(U350=86%,R350*S350*T350*F!$B$86,IF(U350=87%,R350*S350*T350*F!$B$87,IF(U350=88%,R350*S350*T350*F!$B$88,IF(U350=89%,R350*S350*T350*F!$B$89,IF(U350=90%,R350*S350*T350*F!$B$90,IF(U350=91%,R350*S350*T350*F!$B$91,IF(U350=92%,R350*S350*T350*F!$B$92,IF(U350=93%,R350*S350*T350*F!$B$93,IF(U350=94%,R350*S350*T350*F!$B$94,IF(U350=95%,R350*S350*T350*F!$B$95,IF(U350=96%,R350*S350*T350*F!$B$96,IF(U350=97%,R350*S350*T350*F!$B$97,IF(U350=98%,R350*S350*T350*F!$B$98,IF(U350=99%,R350*S350*T350*F!$B$99,IF(U350&gt;99%,R350*S350*T350*F!$B$100)))))))))))))))))))))))))))))))))))))))))))))))))))))))))*IF(ISNUMBER(E350),E350,1)*IF(ISNUMBER(D350),D350,1)</f>
        <v>0</v>
      </c>
      <c r="AA350" s="6">
        <f>G350*H350+K350*L350+O350*P350+S350*T350</f>
        <v>0</v>
      </c>
      <c r="AB350" s="115">
        <f>(H350*(IF(I350&lt;45%,0.5,IF(I350&lt;55%,0.8,IF(I350&lt;65%,0.9,IF(I350&lt;75%,1,IF(I350&lt;85%,1.1,1.2))))))+L350*(IF(M350&lt;45%,0.5,IF(M350&lt;55%,0.8,IF(M350&lt;65%,0.9,IF(M350&lt;75%,1,IF(M350&lt;85%,1.1,1.2))))))+P350*(IF(Q350&lt;45%,0.5,IF(Q350&lt;55%,0.8,IF(Q350&lt;65%,0.9,IF(Q350&lt;75%,1,IF(Q350&lt;85%,1.1,1.2))))))+T350*(IF(U350&lt;45%,0.5,IF(U350&lt;55%,0.8,IF(U350&lt;65%,0.9,IF(U350&lt;75%,1,IF(U350&lt;85%,1.1,1.2)))))))*IF(D350&gt;=0.8,6,IF(D350&lt;=0.4,1.5,3))</f>
        <v>0</v>
      </c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</row>
    <row r="351" spans="1:62" x14ac:dyDescent="0.25">
      <c r="A351" s="1125"/>
      <c r="B351" s="76" t="str">
        <f t="shared" ref="B351:E351" si="797">IF(B289="","",B289)</f>
        <v/>
      </c>
      <c r="C351" s="77" t="str">
        <f t="shared" si="797"/>
        <v/>
      </c>
      <c r="D351" s="63">
        <f t="shared" si="793"/>
        <v>0</v>
      </c>
      <c r="E351" s="83" t="str">
        <f t="shared" si="797"/>
        <v/>
      </c>
      <c r="F351" s="81"/>
      <c r="G351" s="96"/>
      <c r="H351" s="96"/>
      <c r="I351" s="82">
        <f t="shared" si="788"/>
        <v>0</v>
      </c>
      <c r="J351" s="81"/>
      <c r="K351" s="96"/>
      <c r="L351" s="96"/>
      <c r="M351" s="104">
        <f t="shared" si="789"/>
        <v>0</v>
      </c>
      <c r="N351" s="81"/>
      <c r="O351" s="96"/>
      <c r="P351" s="96"/>
      <c r="Q351" s="82">
        <f t="shared" si="790"/>
        <v>0</v>
      </c>
      <c r="R351" s="81"/>
      <c r="S351" s="96"/>
      <c r="T351" s="96"/>
      <c r="U351" s="104">
        <f t="shared" si="791"/>
        <v>0</v>
      </c>
      <c r="V351" s="128">
        <f t="shared" si="794"/>
        <v>0</v>
      </c>
      <c r="W351" s="44">
        <f t="shared" si="795"/>
        <v>0</v>
      </c>
      <c r="X351" s="45">
        <f t="shared" si="796"/>
        <v>0</v>
      </c>
      <c r="Y351" s="90" t="str">
        <f t="shared" si="707"/>
        <v/>
      </c>
      <c r="Z351" s="8">
        <f>(IF(I351&lt;30%,0,IF(I351&lt;35%,F351*G351*H351*F!$B$33,IF(I351&lt;40%,F351*G351*H351*F!$B$38,IF(I351&lt;45%,F351*G351*H351*F!$B$43,IF(I351&lt;50%,F351*G351*H351*F!$B$48,IF(I351=50%,F351*G351*H351*F!$B$50,IF(I351=51%,F351*G351*H351*F!$B$51,IF(I351=52%,F351*G351*H351*F!$B$52,IF(I351=53%,F351*G351*H351*F!$B$53,IF(I351=54%,F351*G351*H351*F!$B$54,IF(I351=55%,F351*G351*H351*F!$B$55,IF(I351=56%,F351*G351*H351*F!$B$56,IF(I351=57%,F351*G351*H351*F!$B$57,IF(I351=58%,F351*G351*H351*F!$B$58,IF(I351=59%,F351*G351*H351*F!$B$59,IF(I351=60%,F351*G351*H351*F!$B$60,IF(I351=61%,F351*G351*H351*F!$B$61,IF(I351=62%,F351*G351*H351*F!$B$62,IF(I351=63%,F351*G351*H351*F!$B$63,IF(I351=64%,F351*G351*H351*F!$B$64,IF(I351=65%,F351*G351*H351*F!$B$65,IF(I351=66%,F351*G351*H351*F!$B$66,IF(I351=67%,F351*G351*H351*F!$B$67,IF(I351=68%,F351*G351*H351*F!$B$68,IF(I351=69%,F351*G351*H351*F!$B$69,IF(I351=70%,F351*G351*H351*F!$B$70,IF(I351=71%,F351*G351*H351*F!$B$71,IF(I351=72%,F351*G351*H351*F!$B$72,IF(I351=73%,F351*G351*H351*F!$B$73,IF(I351=74%,F351*G351*H351*F!$B$74,IF(I351=75%,F351*G351*H351*F!$B$75,IF(I351=76%,F351*G351*H351*F!$B$76,IF(I351=77%,F351*G351*H351*F!$B$77,IF(I351=78%,F351*G351*H351*F!$B$78,IF(I351=79%,F351*G351*H351*F!$B$79,IF(I351=80%,F351*G351*H351*F!$B$80,IF(I351=81%,F351*G351*H351*F!$B$81,IF(I351=82%,F351*G351*H351*F!$B$82,IF(I351=83%,F351*G351*H351*F!$B$83,IF(I351=84%,F351*G351*H351*F!$B$84,IF(I351=85%,F351*G351*H351*F!$B$85,IF(I351=86%,F351*G351*H351*F!$B$86,IF(I351=87%,F351*G351*H351*F!$B$87,IF(I351=88%,F351*G351*H351*F!$B$88,IF(I351=89%,F351*G351*H351*F!$B$89,IF(I351=90%,F351*G351*H351*F!$B$90,IF(I351=91%,F351*G351*H351*F!$B$91,IF(I351=92%,F351*G351*H351*F!$B$92,IF(I351=93%,F351*G351*H351*F!$B$93,IF(I351=94%,F351*G351*H351*F!$B$94,IF(I351=95%,F351*G351*H351*F!$B$95,IF(I351=96%,F351*G351*H351*F!$B$96,IF(I351=97%,F351*G351*H351*F!$B$97,IF(I351=98%,F351*G351*H351*F!$B$98,IF(I351=99%,F351*G351*H351*F!$B$99,IF(I351&gt;99%,F351*G351*H351*F!$B$100,))))))))))))))))))))))))))))))))))))))))))))))))))))))))+IF(M351&lt;30%,0,IF(M351&lt;35%,J351*K351*L351*F!$B$33,IF(M351&lt;40%,J351*K351*L351*F!$B$38,IF(M351&lt;45%,J351*K351*L351*F!$B$43,IF(M351&lt;50%,J351*K351*L351*F!$B$48,IF(M351=50%,J351*K351*L351*F!$B$50,IF(M351=51%,J351*K351*L351*F!$B$51,IF(M351=52%,J351*K351*L351*F!$B$52,IF(M351=53%,J351*K351*L351*F!$B$53,IF(M351=54%,J351*K351*L351*F!$B$54,IF(M351=55%,J351*K351*L351*F!$B$55,IF(M351=56%,J351*K351*L351*F!$B$56,IF(M351=57%,J351*K351*L351*F!$B$57,IF(M351=58%,J351*K351*L351*F!$B$58,IF(M351=59%,J351*K351*L351*F!$B$59,IF(M351=60%,J351*K351*L351*F!$B$60,IF(M351=61%,J351*K351*L351*F!$B$61,IF(M351=62%,J351*K351*L351*F!$B$62,IF(M351=63%,J351*K351*L351*F!$B$63,IF(M351=64%,J351*K351*L351*F!$B$64,IF(M351=65%,J351*K351*L351*F!$B$65,IF(M351=66%,J351*K351*L351*F!$B$66,IF(M351=67%,J351*K351*L351*F!$B$67,IF(M351=68%,J351*K351*L351*F!$B$68,IF(M351=69%,J351*K351*L351*F!$B$69,IF(M351=70%,J351*K351*L351*F!$B$70,IF(M351=71%,J351*K351*L351*F!$B$71,IF(M351=72%,J351*K351*L351*F!$B$72,IF(M351=73%,J351*K351*L351*F!$B$73,IF(M351=74%,J351*K351*L351*F!$B$74,IF(M351=75%,J351*K351*L351*F!$B$75,IF(M351=76%,J351*K351*L351*F!$B$76,IF(M351=77%,J351*K351*L351*F!$B$77,IF(M351=78%,J351*K351*L351*F!$B$78,IF(M351=79%,J351*K351*L351*F!$B$79,IF(M351=80%,J351*K351*L351*F!$B$80,IF(M351=81%,J351*K351*L351*F!$B$81,IF(M351=82%,J351*K351*L351*F!$B$82,IF(M351=83%,J351*K351*L351*F!$B$83,IF(M351=84%,J351*K351*L351*F!$B$84,IF(M351=85%,J351*K351*L351*F!$B$85,IF(M351=86%,J351*K351*L351*F!$B$86,IF(M351=87%,J351*K351*L351*F!$B$87,IF(M351=88%,J351*K351*L351*F!$B$88,IF(M351=89%,J351*K351*L351*F!$B$89,IF(M351=90%,J351*K351*L351*F!$B$90,IF(M351=91%,J351*K351*L351*F!$B$91,IF(M351=92%,J351*K351*L351*F!$B$92,IF(M351=93%,J351*K351*L351*F!$B$93,IF(M351=94%,J351*K351*L351*F!$B$94,IF(M351=95%,J351*K351*L351*F!$B$95,IF(M351=96%,J351*K351*L351*F!$B$96,IF(M351=97%,J351*K351*L351*F!$B$97,IF(M351=98%,J351*K351*L351*F!$B$98,IF(M351=99%,J351*K351*L351*F!$B$99,IF(M351&gt;99%,J351*K351*L351*F!$B$100,))))))))))))))))))))))))))))))))))))))))))))))))))))))))+IF(Q351&lt;30%,0,IF(Q351&lt;35%,N351*O351*P351*F!$B$33,IF(Q351&lt;40%,N351*O351*P351*F!$B$38,IF(Q351&lt;45%,N351*O351*P351*F!$B$43,IF(Q351&lt;50%,N351*O351*P351*F!$B$48,IF(Q351=50%,N351*O351*P351*F!$B$50,IF(Q351=51%,N351*O351*P351*F!$B$51,IF(Q351=52%,N351*O351*P351*F!$B$52,IF(Q351=53%,N351*O351*P351*F!$B$53,IF(Q351=54%,N351*O351*P351*F!$B$54,IF(Q351=55%,N351*O351*P351*F!$B$55,IF(Q351=56%,N351*O351*P351*F!$B$56,IF(Q351=57%,N351*O351*P351*F!$B$57,IF(Q351=58%,N351*O351*P351*F!$B$58,IF(Q351=59%,N351*O351*P351*F!$B$59,IF(Q351=60%,N351*O351*P351*F!$B$60,IF(Q351=61%,N351*O351*P351*F!$B$61,IF(Q351=62%,N351*O351*P351*F!$B$62,IF(Q351=63%,N351*O351*P351*F!$B$63,IF(Q351=64%,N351*O351*P351*F!$B$64,IF(Q351=65%,N351*O351*P351*F!$B$65,IF(Q351=66%,N351*O351*P351*F!$B$66,IF(Q351=67%,N351*O351*P351*F!$B$67,IF(Q351=68%,N351*O351*P351*F!$B$68,IF(Q351=69%,N351*O351*P351*F!$B$69,IF(Q351=70%,N351*O351*P351*F!$B$70,IF(Q351=71%,N351*O351*P351*F!$B$71,IF(Q351=72%,N351*O351*P351*F!$B$72,IF(Q351=73%,N351*O351*P351*F!$B$73,IF(Q351=74%,N351*O351*P351*F!$B$74,IF(Q351=75%,N351*O351*P351*F!$B$75,IF(Q351=76%,N351*O351*P351*F!$B$76,IF(Q351=77%,N351*O351*P351*F!$B$77,IF(Q351=78%,N351*O351*P351*F!$B$78,IF(Q351=79%,N351*O351*P351*F!$B$79,IF(Q351=80%,N351*O351*P351*F!$B$80,IF(Q351=81%,N351*O351*P351*F!$B$81,IF(Q351=82%,N351*O351*P351*F!$B$82,IF(Q351=83%,N351*O351*P351*F!$B$83,IF(Q351=84%,N351*O351*P351*F!$B$84,IF(Q351=85%,N351*O351*P351*F!$B$85,IF(Q351=86%,N351*O351*P351*F!$B$86,IF(Q351=87%,N351*O351*P351*F!$B$87,IF(Q351=88%,N351*O351*P351*F!$B$88,IF(Q351=89%,N351*O351*P351*F!$B$89,IF(Q351=90%,N351*O351*P351*F!$B$90,IF(Q351=91%,N351*O351*P351*F!$B$91,IF(Q351=92%,N351*O351*P351*F!$B$92,IF(Q351=93%,N351*O351*P351*F!$B$93,IF(Q351=94%,N351*O351*P351*F!$B$94,IF(Q351=95%,N351*O351*P351*F!$B$95,IF(Q351=96%,N351*O351*P351*F!$B$96,IF(Q351=97%,N351*O351*P351*F!$B$97,IF(Q351=98%,N351*O351*P351*F!$B$98,IF(Q351=99%,N351*O351*P351*F!$B$99,IF(Q351&gt;99%,N351*O351*P351*F!$B$100,))))))))))))))))))))))))))))))))))))))))))))))))))))))))+IF(U351&lt;30%,0,IF(U351&lt;35%,R351*S351*T351*F!$B$33,IF(U351&lt;40%,R351*S351*T351*F!$B$38,IF(U351&lt;45%,R351*S351*T351*F!$B$43,IF(U351&lt;50%,R351*S351*T351*F!$B$48,IF(U351=50%,R351*S351*T351*F!$B$50,IF(U351=51%,R351*S351*T351*F!$B$51,IF(U351=52%,R351*S351*T351*F!$B$52,IF(U351=53%,R351*S351*T351*F!$B$53,IF(U351=54%,R351*S351*T351*F!$B$54,IF(U351=55%,R351*S351*T351*F!$B$55,IF(U351=56%,R351*S351*T351*F!$B$56,IF(U351=57%,R351*S351*T351*F!$B$57,IF(U351=58%,R351*S351*T351*F!$B$58,IF(U351=59%,R351*S351*T351*F!$B$59,IF(U351=60%,R351*S351*T351*F!$B$60,IF(U351=61%,R351*S351*T351*F!$B$61,IF(U351=62%,R351*S351*T351*F!$B$62,IF(U351=63%,R351*S351*T351*F!$B$63,IF(U351=64%,R351*S351*T351*F!$B$64,IF(U351=65%,R351*S351*T351*F!$B$65,IF(U351=66%,R351*S351*T351*F!$B$66,IF(U351=67%,R351*S351*T351*F!$B$67,IF(U351=68%,R351*S351*T351*F!$B$68,IF(U351=69%,R351*S351*T351*F!$B$69,IF(U351=70%,R351*S351*T351*F!$B$70,IF(U351=71%,R351*S351*T351*F!$B$71,IF(U351=72%,R351*S351*T351*F!$B$72,IF(U351=73%,R351*S351*T351*F!$B$73,IF(U351=74%,R351*S351*T351*F!$B$74,IF(U351=75%,R351*S351*T351*F!$B$75,IF(U351=76%,R351*S351*T351*F!$B$76,IF(U351=77%,R351*S351*T351*F!$B$77,IF(U351=78%,R351*S351*T351*F!$B$78,IF(U351=79%,R351*S351*T351*F!$B$79,IF(U351=80%,R351*S351*T351*F!$B$80,IF(U351=81%,R351*S351*T351*F!$B$81,IF(U351=82%,R351*S351*T351*F!$B$82,IF(U351=83%,R351*S351*T351*F!$B$83,IF(U351=84%,R351*S351*T351*F!$B$84,IF(U351=85%,R351*S351*T351*F!$B$85,IF(U351=86%,R351*S351*T351*F!$B$86,IF(U351=87%,R351*S351*T351*F!$B$87,IF(U351=88%,R351*S351*T351*F!$B$88,IF(U351=89%,R351*S351*T351*F!$B$89,IF(U351=90%,R351*S351*T351*F!$B$90,IF(U351=91%,R351*S351*T351*F!$B$91,IF(U351=92%,R351*S351*T351*F!$B$92,IF(U351=93%,R351*S351*T351*F!$B$93,IF(U351=94%,R351*S351*T351*F!$B$94,IF(U351=95%,R351*S351*T351*F!$B$95,IF(U351=96%,R351*S351*T351*F!$B$96,IF(U351=97%,R351*S351*T351*F!$B$97,IF(U351=98%,R351*S351*T351*F!$B$98,IF(U351=99%,R351*S351*T351*F!$B$99,IF(U351&gt;99%,R351*S351*T351*F!$B$100)))))))))))))))))))))))))))))))))))))))))))))))))))))))))*IF(ISNUMBER(E351),E351,1)*IF(ISNUMBER(D351),D351,1)</f>
        <v>0</v>
      </c>
      <c r="AA351" s="8">
        <f>G351*H351+K351*L351+O351*P351+S351*T351</f>
        <v>0</v>
      </c>
      <c r="AB351" s="129">
        <f>(H351*(IF(I351&lt;45%,0.5,IF(I351&lt;55%,0.8,IF(I351&lt;65%,0.9,IF(I351&lt;75%,1,IF(I351&lt;85%,1.1,1.2))))))+L351*(IF(M351&lt;45%,0.5,IF(M351&lt;55%,0.8,IF(M351&lt;65%,0.9,IF(M351&lt;75%,1,IF(M351&lt;85%,1.1,1.2))))))+P351*(IF(Q351&lt;45%,0.5,IF(Q351&lt;55%,0.8,IF(Q351&lt;65%,0.9,IF(Q351&lt;75%,1,IF(Q351&lt;85%,1.1,1.2))))))+T351*(IF(U351&lt;45%,0.5,IF(U351&lt;55%,0.8,IF(U351&lt;65%,0.9,IF(U351&lt;75%,1,IF(U351&lt;85%,1.1,1.2)))))))*IF(D351&gt;=0.8,6,IF(D351&lt;=0.4,1.5,3))</f>
        <v>0</v>
      </c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11"/>
      <c r="AT351" s="11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</row>
    <row r="352" spans="1:62" x14ac:dyDescent="0.25">
      <c r="A352" s="1125"/>
      <c r="B352" s="76" t="str">
        <f t="shared" ref="B352:E352" si="798">IF(B290="","",B290)</f>
        <v/>
      </c>
      <c r="C352" s="77" t="str">
        <f t="shared" si="798"/>
        <v/>
      </c>
      <c r="D352" s="63">
        <f t="shared" si="793"/>
        <v>0</v>
      </c>
      <c r="E352" s="83" t="str">
        <f t="shared" si="798"/>
        <v/>
      </c>
      <c r="F352" s="79"/>
      <c r="G352" s="94"/>
      <c r="H352" s="94"/>
      <c r="I352" s="70">
        <f t="shared" si="788"/>
        <v>0</v>
      </c>
      <c r="J352" s="79"/>
      <c r="K352" s="94"/>
      <c r="L352" s="94"/>
      <c r="M352" s="71">
        <f t="shared" si="789"/>
        <v>0</v>
      </c>
      <c r="N352" s="79"/>
      <c r="O352" s="94"/>
      <c r="P352" s="94"/>
      <c r="Q352" s="70">
        <f t="shared" si="790"/>
        <v>0</v>
      </c>
      <c r="R352" s="79"/>
      <c r="S352" s="94"/>
      <c r="T352" s="94"/>
      <c r="U352" s="71">
        <f t="shared" si="791"/>
        <v>0</v>
      </c>
      <c r="V352" s="125">
        <f t="shared" si="794"/>
        <v>0</v>
      </c>
      <c r="W352" s="43">
        <f t="shared" si="795"/>
        <v>0</v>
      </c>
      <c r="X352" s="36">
        <f>ROUND(IFERROR((W352/(Y352*IF(ISNUMBER(E352),E352,1))),0),2)</f>
        <v>0</v>
      </c>
      <c r="Y352" s="90" t="str">
        <f t="shared" si="707"/>
        <v/>
      </c>
      <c r="Z352" s="6">
        <f>(IF(I352&lt;30%,0,IF(I352&lt;35%,F352*G352*H352*F!$B$33,IF(I352&lt;40%,F352*G352*H352*F!$B$38,IF(I352&lt;45%,F352*G352*H352*F!$B$43,IF(I352&lt;50%,F352*G352*H352*F!$B$48,IF(I352=50%,F352*G352*H352*F!$B$50,IF(I352=51%,F352*G352*H352*F!$B$51,IF(I352=52%,F352*G352*H352*F!$B$52,IF(I352=53%,F352*G352*H352*F!$B$53,IF(I352=54%,F352*G352*H352*F!$B$54,IF(I352=55%,F352*G352*H352*F!$B$55,IF(I352=56%,F352*G352*H352*F!$B$56,IF(I352=57%,F352*G352*H352*F!$B$57,IF(I352=58%,F352*G352*H352*F!$B$58,IF(I352=59%,F352*G352*H352*F!$B$59,IF(I352=60%,F352*G352*H352*F!$B$60,IF(I352=61%,F352*G352*H352*F!$B$61,IF(I352=62%,F352*G352*H352*F!$B$62,IF(I352=63%,F352*G352*H352*F!$B$63,IF(I352=64%,F352*G352*H352*F!$B$64,IF(I352=65%,F352*G352*H352*F!$B$65,IF(I352=66%,F352*G352*H352*F!$B$66,IF(I352=67%,F352*G352*H352*F!$B$67,IF(I352=68%,F352*G352*H352*F!$B$68,IF(I352=69%,F352*G352*H352*F!$B$69,IF(I352=70%,F352*G352*H352*F!$B$70,IF(I352=71%,F352*G352*H352*F!$B$71,IF(I352=72%,F352*G352*H352*F!$B$72,IF(I352=73%,F352*G352*H352*F!$B$73,IF(I352=74%,F352*G352*H352*F!$B$74,IF(I352=75%,F352*G352*H352*F!$B$75,IF(I352=76%,F352*G352*H352*F!$B$76,IF(I352=77%,F352*G352*H352*F!$B$77,IF(I352=78%,F352*G352*H352*F!$B$78,IF(I352=79%,F352*G352*H352*F!$B$79,IF(I352=80%,F352*G352*H352*F!$B$80,IF(I352=81%,F352*G352*H352*F!$B$81,IF(I352=82%,F352*G352*H352*F!$B$82,IF(I352=83%,F352*G352*H352*F!$B$83,IF(I352=84%,F352*G352*H352*F!$B$84,IF(I352=85%,F352*G352*H352*F!$B$85,IF(I352=86%,F352*G352*H352*F!$B$86,IF(I352=87%,F352*G352*H352*F!$B$87,IF(I352=88%,F352*G352*H352*F!$B$88,IF(I352=89%,F352*G352*H352*F!$B$89,IF(I352=90%,F352*G352*H352*F!$B$90,IF(I352=91%,F352*G352*H352*F!$B$91,IF(I352=92%,F352*G352*H352*F!$B$92,IF(I352=93%,F352*G352*H352*F!$B$93,IF(I352=94%,F352*G352*H352*F!$B$94,IF(I352=95%,F352*G352*H352*F!$B$95,IF(I352=96%,F352*G352*H352*F!$B$96,IF(I352=97%,F352*G352*H352*F!$B$97,IF(I352=98%,F352*G352*H352*F!$B$98,IF(I352=99%,F352*G352*H352*F!$B$99,IF(I352&gt;99%,F352*G352*H352*F!$B$100,))))))))))))))))))))))))))))))))))))))))))))))))))))))))+IF(M352&lt;30%,0,IF(M352&lt;35%,J352*K352*L352*F!$B$33,IF(M352&lt;40%,J352*K352*L352*F!$B$38,IF(M352&lt;45%,J352*K352*L352*F!$B$43,IF(M352&lt;50%,J352*K352*L352*F!$B$48,IF(M352=50%,J352*K352*L352*F!$B$50,IF(M352=51%,J352*K352*L352*F!$B$51,IF(M352=52%,J352*K352*L352*F!$B$52,IF(M352=53%,J352*K352*L352*F!$B$53,IF(M352=54%,J352*K352*L352*F!$B$54,IF(M352=55%,J352*K352*L352*F!$B$55,IF(M352=56%,J352*K352*L352*F!$B$56,IF(M352=57%,J352*K352*L352*F!$B$57,IF(M352=58%,J352*K352*L352*F!$B$58,IF(M352=59%,J352*K352*L352*F!$B$59,IF(M352=60%,J352*K352*L352*F!$B$60,IF(M352=61%,J352*K352*L352*F!$B$61,IF(M352=62%,J352*K352*L352*F!$B$62,IF(M352=63%,J352*K352*L352*F!$B$63,IF(M352=64%,J352*K352*L352*F!$B$64,IF(M352=65%,J352*K352*L352*F!$B$65,IF(M352=66%,J352*K352*L352*F!$B$66,IF(M352=67%,J352*K352*L352*F!$B$67,IF(M352=68%,J352*K352*L352*F!$B$68,IF(M352=69%,J352*K352*L352*F!$B$69,IF(M352=70%,J352*K352*L352*F!$B$70,IF(M352=71%,J352*K352*L352*F!$B$71,IF(M352=72%,J352*K352*L352*F!$B$72,IF(M352=73%,J352*K352*L352*F!$B$73,IF(M352=74%,J352*K352*L352*F!$B$74,IF(M352=75%,J352*K352*L352*F!$B$75,IF(M352=76%,J352*K352*L352*F!$B$76,IF(M352=77%,J352*K352*L352*F!$B$77,IF(M352=78%,J352*K352*L352*F!$B$78,IF(M352=79%,J352*K352*L352*F!$B$79,IF(M352=80%,J352*K352*L352*F!$B$80,IF(M352=81%,J352*K352*L352*F!$B$81,IF(M352=82%,J352*K352*L352*F!$B$82,IF(M352=83%,J352*K352*L352*F!$B$83,IF(M352=84%,J352*K352*L352*F!$B$84,IF(M352=85%,J352*K352*L352*F!$B$85,IF(M352=86%,J352*K352*L352*F!$B$86,IF(M352=87%,J352*K352*L352*F!$B$87,IF(M352=88%,J352*K352*L352*F!$B$88,IF(M352=89%,J352*K352*L352*F!$B$89,IF(M352=90%,J352*K352*L352*F!$B$90,IF(M352=91%,J352*K352*L352*F!$B$91,IF(M352=92%,J352*K352*L352*F!$B$92,IF(M352=93%,J352*K352*L352*F!$B$93,IF(M352=94%,J352*K352*L352*F!$B$94,IF(M352=95%,J352*K352*L352*F!$B$95,IF(M352=96%,J352*K352*L352*F!$B$96,IF(M352=97%,J352*K352*L352*F!$B$97,IF(M352=98%,J352*K352*L352*F!$B$98,IF(M352=99%,J352*K352*L352*F!$B$99,IF(M352&gt;99%,J352*K352*L352*F!$B$100,))))))))))))))))))))))))))))))))))))))))))))))))))))))))+IF(Q352&lt;30%,0,IF(Q352&lt;35%,N352*O352*P352*F!$B$33,IF(Q352&lt;40%,N352*O352*P352*F!$B$38,IF(Q352&lt;45%,N352*O352*P352*F!$B$43,IF(Q352&lt;50%,N352*O352*P352*F!$B$48,IF(Q352=50%,N352*O352*P352*F!$B$50,IF(Q352=51%,N352*O352*P352*F!$B$51,IF(Q352=52%,N352*O352*P352*F!$B$52,IF(Q352=53%,N352*O352*P352*F!$B$53,IF(Q352=54%,N352*O352*P352*F!$B$54,IF(Q352=55%,N352*O352*P352*F!$B$55,IF(Q352=56%,N352*O352*P352*F!$B$56,IF(Q352=57%,N352*O352*P352*F!$B$57,IF(Q352=58%,N352*O352*P352*F!$B$58,IF(Q352=59%,N352*O352*P352*F!$B$59,IF(Q352=60%,N352*O352*P352*F!$B$60,IF(Q352=61%,N352*O352*P352*F!$B$61,IF(Q352=62%,N352*O352*P352*F!$B$62,IF(Q352=63%,N352*O352*P352*F!$B$63,IF(Q352=64%,N352*O352*P352*F!$B$64,IF(Q352=65%,N352*O352*P352*F!$B$65,IF(Q352=66%,N352*O352*P352*F!$B$66,IF(Q352=67%,N352*O352*P352*F!$B$67,IF(Q352=68%,N352*O352*P352*F!$B$68,IF(Q352=69%,N352*O352*P352*F!$B$69,IF(Q352=70%,N352*O352*P352*F!$B$70,IF(Q352=71%,N352*O352*P352*F!$B$71,IF(Q352=72%,N352*O352*P352*F!$B$72,IF(Q352=73%,N352*O352*P352*F!$B$73,IF(Q352=74%,N352*O352*P352*F!$B$74,IF(Q352=75%,N352*O352*P352*F!$B$75,IF(Q352=76%,N352*O352*P352*F!$B$76,IF(Q352=77%,N352*O352*P352*F!$B$77,IF(Q352=78%,N352*O352*P352*F!$B$78,IF(Q352=79%,N352*O352*P352*F!$B$79,IF(Q352=80%,N352*O352*P352*F!$B$80,IF(Q352=81%,N352*O352*P352*F!$B$81,IF(Q352=82%,N352*O352*P352*F!$B$82,IF(Q352=83%,N352*O352*P352*F!$B$83,IF(Q352=84%,N352*O352*P352*F!$B$84,IF(Q352=85%,N352*O352*P352*F!$B$85,IF(Q352=86%,N352*O352*P352*F!$B$86,IF(Q352=87%,N352*O352*P352*F!$B$87,IF(Q352=88%,N352*O352*P352*F!$B$88,IF(Q352=89%,N352*O352*P352*F!$B$89,IF(Q352=90%,N352*O352*P352*F!$B$90,IF(Q352=91%,N352*O352*P352*F!$B$91,IF(Q352=92%,N352*O352*P352*F!$B$92,IF(Q352=93%,N352*O352*P352*F!$B$93,IF(Q352=94%,N352*O352*P352*F!$B$94,IF(Q352=95%,N352*O352*P352*F!$B$95,IF(Q352=96%,N352*O352*P352*F!$B$96,IF(Q352=97%,N352*O352*P352*F!$B$97,IF(Q352=98%,N352*O352*P352*F!$B$98,IF(Q352=99%,N352*O352*P352*F!$B$99,IF(Q352&gt;99%,N352*O352*P352*F!$B$100,))))))))))))))))))))))))))))))))))))))))))))))))))))))))+IF(U352&lt;30%,0,IF(U352&lt;35%,R352*S352*T352*F!$B$33,IF(U352&lt;40%,R352*S352*T352*F!$B$38,IF(U352&lt;45%,R352*S352*T352*F!$B$43,IF(U352&lt;50%,R352*S352*T352*F!$B$48,IF(U352=50%,R352*S352*T352*F!$B$50,IF(U352=51%,R352*S352*T352*F!$B$51,IF(U352=52%,R352*S352*T352*F!$B$52,IF(U352=53%,R352*S352*T352*F!$B$53,IF(U352=54%,R352*S352*T352*F!$B$54,IF(U352=55%,R352*S352*T352*F!$B$55,IF(U352=56%,R352*S352*T352*F!$B$56,IF(U352=57%,R352*S352*T352*F!$B$57,IF(U352=58%,R352*S352*T352*F!$B$58,IF(U352=59%,R352*S352*T352*F!$B$59,IF(U352=60%,R352*S352*T352*F!$B$60,IF(U352=61%,R352*S352*T352*F!$B$61,IF(U352=62%,R352*S352*T352*F!$B$62,IF(U352=63%,R352*S352*T352*F!$B$63,IF(U352=64%,R352*S352*T352*F!$B$64,IF(U352=65%,R352*S352*T352*F!$B$65,IF(U352=66%,R352*S352*T352*F!$B$66,IF(U352=67%,R352*S352*T352*F!$B$67,IF(U352=68%,R352*S352*T352*F!$B$68,IF(U352=69%,R352*S352*T352*F!$B$69,IF(U352=70%,R352*S352*T352*F!$B$70,IF(U352=71%,R352*S352*T352*F!$B$71,IF(U352=72%,R352*S352*T352*F!$B$72,IF(U352=73%,R352*S352*T352*F!$B$73,IF(U352=74%,R352*S352*T352*F!$B$74,IF(U352=75%,R352*S352*T352*F!$B$75,IF(U352=76%,R352*S352*T352*F!$B$76,IF(U352=77%,R352*S352*T352*F!$B$77,IF(U352=78%,R352*S352*T352*F!$B$78,IF(U352=79%,R352*S352*T352*F!$B$79,IF(U352=80%,R352*S352*T352*F!$B$80,IF(U352=81%,R352*S352*T352*F!$B$81,IF(U352=82%,R352*S352*T352*F!$B$82,IF(U352=83%,R352*S352*T352*F!$B$83,IF(U352=84%,R352*S352*T352*F!$B$84,IF(U352=85%,R352*S352*T352*F!$B$85,IF(U352=86%,R352*S352*T352*F!$B$86,IF(U352=87%,R352*S352*T352*F!$B$87,IF(U352=88%,R352*S352*T352*F!$B$88,IF(U352=89%,R352*S352*T352*F!$B$89,IF(U352=90%,R352*S352*T352*F!$B$90,IF(U352=91%,R352*S352*T352*F!$B$91,IF(U352=92%,R352*S352*T352*F!$B$92,IF(U352=93%,R352*S352*T352*F!$B$93,IF(U352=94%,R352*S352*T352*F!$B$94,IF(U352=95%,R352*S352*T352*F!$B$95,IF(U352=96%,R352*S352*T352*F!$B$96,IF(U352=97%,R352*S352*T352*F!$B$97,IF(U352=98%,R352*S352*T352*F!$B$98,IF(U352=99%,R352*S352*T352*F!$B$99,IF(U352&gt;99%,R352*S352*T352*F!$B$100)))))))))))))))))))))))))))))))))))))))))))))))))))))))))*IF(ISNUMBER(E352),E352,1)*IF(ISNUMBER(D352),D352,1)</f>
        <v>0</v>
      </c>
      <c r="AA352" s="6">
        <f>G352*H352+K352*L352+O352*P352+S352*T352</f>
        <v>0</v>
      </c>
      <c r="AB352" s="115">
        <f>(H352*(IF(I352&lt;45%,0.5,IF(I352&lt;55%,0.8,IF(I352&lt;65%,0.9,IF(I352&lt;75%,1,IF(I352&lt;85%,1.1,1.2))))))+L352*(IF(M352&lt;45%,0.5,IF(M352&lt;55%,0.8,IF(M352&lt;65%,0.9,IF(M352&lt;75%,1,IF(M352&lt;85%,1.1,1.2))))))+P352*(IF(Q352&lt;45%,0.5,IF(Q352&lt;55%,0.8,IF(Q352&lt;65%,0.9,IF(Q352&lt;75%,1,IF(Q352&lt;85%,1.1,1.2))))))+T352*(IF(U352&lt;45%,0.5,IF(U352&lt;55%,0.8,IF(U352&lt;65%,0.9,IF(U352&lt;75%,1,IF(U352&lt;85%,1.1,1.2)))))))*IF(D352&gt;=0.8,6,IF(D352&lt;=0.4,1.5,3))</f>
        <v>0</v>
      </c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</row>
    <row r="353" spans="1:62" x14ac:dyDescent="0.25">
      <c r="A353" s="1125"/>
      <c r="B353" s="76" t="str">
        <f t="shared" ref="B353:E353" si="799">IF(B291="","",B291)</f>
        <v/>
      </c>
      <c r="C353" s="77" t="str">
        <f t="shared" si="799"/>
        <v/>
      </c>
      <c r="D353" s="63">
        <f t="shared" si="793"/>
        <v>0</v>
      </c>
      <c r="E353" s="83" t="str">
        <f t="shared" si="799"/>
        <v/>
      </c>
      <c r="F353" s="81"/>
      <c r="G353" s="96"/>
      <c r="H353" s="96"/>
      <c r="I353" s="82">
        <f t="shared" si="788"/>
        <v>0</v>
      </c>
      <c r="J353" s="81"/>
      <c r="K353" s="96"/>
      <c r="L353" s="96"/>
      <c r="M353" s="104">
        <f t="shared" si="789"/>
        <v>0</v>
      </c>
      <c r="N353" s="81"/>
      <c r="O353" s="96"/>
      <c r="P353" s="96"/>
      <c r="Q353" s="82">
        <f t="shared" si="790"/>
        <v>0</v>
      </c>
      <c r="R353" s="81"/>
      <c r="S353" s="96"/>
      <c r="T353" s="96"/>
      <c r="U353" s="104">
        <f t="shared" si="791"/>
        <v>0</v>
      </c>
      <c r="V353" s="128">
        <f t="shared" si="794"/>
        <v>0</v>
      </c>
      <c r="W353" s="44">
        <f t="shared" si="795"/>
        <v>0</v>
      </c>
      <c r="X353" s="45">
        <f t="shared" ref="X353" si="800">ROUND(IFERROR((W353/(Y353*IF(ISNUMBER(E353),E353,1))),0),2)</f>
        <v>0</v>
      </c>
      <c r="Y353" s="90" t="str">
        <f t="shared" si="707"/>
        <v/>
      </c>
      <c r="Z353" s="8">
        <f>(IF(I353&lt;30%,0,IF(I353&lt;35%,F353*G353*H353*F!$B$33,IF(I353&lt;40%,F353*G353*H353*F!$B$38,IF(I353&lt;45%,F353*G353*H353*F!$B$43,IF(I353&lt;50%,F353*G353*H353*F!$B$48,IF(I353=50%,F353*G353*H353*F!$B$50,IF(I353=51%,F353*G353*H353*F!$B$51,IF(I353=52%,F353*G353*H353*F!$B$52,IF(I353=53%,F353*G353*H353*F!$B$53,IF(I353=54%,F353*G353*H353*F!$B$54,IF(I353=55%,F353*G353*H353*F!$B$55,IF(I353=56%,F353*G353*H353*F!$B$56,IF(I353=57%,F353*G353*H353*F!$B$57,IF(I353=58%,F353*G353*H353*F!$B$58,IF(I353=59%,F353*G353*H353*F!$B$59,IF(I353=60%,F353*G353*H353*F!$B$60,IF(I353=61%,F353*G353*H353*F!$B$61,IF(I353=62%,F353*G353*H353*F!$B$62,IF(I353=63%,F353*G353*H353*F!$B$63,IF(I353=64%,F353*G353*H353*F!$B$64,IF(I353=65%,F353*G353*H353*F!$B$65,IF(I353=66%,F353*G353*H353*F!$B$66,IF(I353=67%,F353*G353*H353*F!$B$67,IF(I353=68%,F353*G353*H353*F!$B$68,IF(I353=69%,F353*G353*H353*F!$B$69,IF(I353=70%,F353*G353*H353*F!$B$70,IF(I353=71%,F353*G353*H353*F!$B$71,IF(I353=72%,F353*G353*H353*F!$B$72,IF(I353=73%,F353*G353*H353*F!$B$73,IF(I353=74%,F353*G353*H353*F!$B$74,IF(I353=75%,F353*G353*H353*F!$B$75,IF(I353=76%,F353*G353*H353*F!$B$76,IF(I353=77%,F353*G353*H353*F!$B$77,IF(I353=78%,F353*G353*H353*F!$B$78,IF(I353=79%,F353*G353*H353*F!$B$79,IF(I353=80%,F353*G353*H353*F!$B$80,IF(I353=81%,F353*G353*H353*F!$B$81,IF(I353=82%,F353*G353*H353*F!$B$82,IF(I353=83%,F353*G353*H353*F!$B$83,IF(I353=84%,F353*G353*H353*F!$B$84,IF(I353=85%,F353*G353*H353*F!$B$85,IF(I353=86%,F353*G353*H353*F!$B$86,IF(I353=87%,F353*G353*H353*F!$B$87,IF(I353=88%,F353*G353*H353*F!$B$88,IF(I353=89%,F353*G353*H353*F!$B$89,IF(I353=90%,F353*G353*H353*F!$B$90,IF(I353=91%,F353*G353*H353*F!$B$91,IF(I353=92%,F353*G353*H353*F!$B$92,IF(I353=93%,F353*G353*H353*F!$B$93,IF(I353=94%,F353*G353*H353*F!$B$94,IF(I353=95%,F353*G353*H353*F!$B$95,IF(I353=96%,F353*G353*H353*F!$B$96,IF(I353=97%,F353*G353*H353*F!$B$97,IF(I353=98%,F353*G353*H353*F!$B$98,IF(I353=99%,F353*G353*H353*F!$B$99,IF(I353&gt;99%,F353*G353*H353*F!$B$100,))))))))))))))))))))))))))))))))))))))))))))))))))))))))+IF(M353&lt;30%,0,IF(M353&lt;35%,J353*K353*L353*F!$B$33,IF(M353&lt;40%,J353*K353*L353*F!$B$38,IF(M353&lt;45%,J353*K353*L353*F!$B$43,IF(M353&lt;50%,J353*K353*L353*F!$B$48,IF(M353=50%,J353*K353*L353*F!$B$50,IF(M353=51%,J353*K353*L353*F!$B$51,IF(M353=52%,J353*K353*L353*F!$B$52,IF(M353=53%,J353*K353*L353*F!$B$53,IF(M353=54%,J353*K353*L353*F!$B$54,IF(M353=55%,J353*K353*L353*F!$B$55,IF(M353=56%,J353*K353*L353*F!$B$56,IF(M353=57%,J353*K353*L353*F!$B$57,IF(M353=58%,J353*K353*L353*F!$B$58,IF(M353=59%,J353*K353*L353*F!$B$59,IF(M353=60%,J353*K353*L353*F!$B$60,IF(M353=61%,J353*K353*L353*F!$B$61,IF(M353=62%,J353*K353*L353*F!$B$62,IF(M353=63%,J353*K353*L353*F!$B$63,IF(M353=64%,J353*K353*L353*F!$B$64,IF(M353=65%,J353*K353*L353*F!$B$65,IF(M353=66%,J353*K353*L353*F!$B$66,IF(M353=67%,J353*K353*L353*F!$B$67,IF(M353=68%,J353*K353*L353*F!$B$68,IF(M353=69%,J353*K353*L353*F!$B$69,IF(M353=70%,J353*K353*L353*F!$B$70,IF(M353=71%,J353*K353*L353*F!$B$71,IF(M353=72%,J353*K353*L353*F!$B$72,IF(M353=73%,J353*K353*L353*F!$B$73,IF(M353=74%,J353*K353*L353*F!$B$74,IF(M353=75%,J353*K353*L353*F!$B$75,IF(M353=76%,J353*K353*L353*F!$B$76,IF(M353=77%,J353*K353*L353*F!$B$77,IF(M353=78%,J353*K353*L353*F!$B$78,IF(M353=79%,J353*K353*L353*F!$B$79,IF(M353=80%,J353*K353*L353*F!$B$80,IF(M353=81%,J353*K353*L353*F!$B$81,IF(M353=82%,J353*K353*L353*F!$B$82,IF(M353=83%,J353*K353*L353*F!$B$83,IF(M353=84%,J353*K353*L353*F!$B$84,IF(M353=85%,J353*K353*L353*F!$B$85,IF(M353=86%,J353*K353*L353*F!$B$86,IF(M353=87%,J353*K353*L353*F!$B$87,IF(M353=88%,J353*K353*L353*F!$B$88,IF(M353=89%,J353*K353*L353*F!$B$89,IF(M353=90%,J353*K353*L353*F!$B$90,IF(M353=91%,J353*K353*L353*F!$B$91,IF(M353=92%,J353*K353*L353*F!$B$92,IF(M353=93%,J353*K353*L353*F!$B$93,IF(M353=94%,J353*K353*L353*F!$B$94,IF(M353=95%,J353*K353*L353*F!$B$95,IF(M353=96%,J353*K353*L353*F!$B$96,IF(M353=97%,J353*K353*L353*F!$B$97,IF(M353=98%,J353*K353*L353*F!$B$98,IF(M353=99%,J353*K353*L353*F!$B$99,IF(M353&gt;99%,J353*K353*L353*F!$B$100,))))))))))))))))))))))))))))))))))))))))))))))))))))))))+IF(Q353&lt;30%,0,IF(Q353&lt;35%,N353*O353*P353*F!$B$33,IF(Q353&lt;40%,N353*O353*P353*F!$B$38,IF(Q353&lt;45%,N353*O353*P353*F!$B$43,IF(Q353&lt;50%,N353*O353*P353*F!$B$48,IF(Q353=50%,N353*O353*P353*F!$B$50,IF(Q353=51%,N353*O353*P353*F!$B$51,IF(Q353=52%,N353*O353*P353*F!$B$52,IF(Q353=53%,N353*O353*P353*F!$B$53,IF(Q353=54%,N353*O353*P353*F!$B$54,IF(Q353=55%,N353*O353*P353*F!$B$55,IF(Q353=56%,N353*O353*P353*F!$B$56,IF(Q353=57%,N353*O353*P353*F!$B$57,IF(Q353=58%,N353*O353*P353*F!$B$58,IF(Q353=59%,N353*O353*P353*F!$B$59,IF(Q353=60%,N353*O353*P353*F!$B$60,IF(Q353=61%,N353*O353*P353*F!$B$61,IF(Q353=62%,N353*O353*P353*F!$B$62,IF(Q353=63%,N353*O353*P353*F!$B$63,IF(Q353=64%,N353*O353*P353*F!$B$64,IF(Q353=65%,N353*O353*P353*F!$B$65,IF(Q353=66%,N353*O353*P353*F!$B$66,IF(Q353=67%,N353*O353*P353*F!$B$67,IF(Q353=68%,N353*O353*P353*F!$B$68,IF(Q353=69%,N353*O353*P353*F!$B$69,IF(Q353=70%,N353*O353*P353*F!$B$70,IF(Q353=71%,N353*O353*P353*F!$B$71,IF(Q353=72%,N353*O353*P353*F!$B$72,IF(Q353=73%,N353*O353*P353*F!$B$73,IF(Q353=74%,N353*O353*P353*F!$B$74,IF(Q353=75%,N353*O353*P353*F!$B$75,IF(Q353=76%,N353*O353*P353*F!$B$76,IF(Q353=77%,N353*O353*P353*F!$B$77,IF(Q353=78%,N353*O353*P353*F!$B$78,IF(Q353=79%,N353*O353*P353*F!$B$79,IF(Q353=80%,N353*O353*P353*F!$B$80,IF(Q353=81%,N353*O353*P353*F!$B$81,IF(Q353=82%,N353*O353*P353*F!$B$82,IF(Q353=83%,N353*O353*P353*F!$B$83,IF(Q353=84%,N353*O353*P353*F!$B$84,IF(Q353=85%,N353*O353*P353*F!$B$85,IF(Q353=86%,N353*O353*P353*F!$B$86,IF(Q353=87%,N353*O353*P353*F!$B$87,IF(Q353=88%,N353*O353*P353*F!$B$88,IF(Q353=89%,N353*O353*P353*F!$B$89,IF(Q353=90%,N353*O353*P353*F!$B$90,IF(Q353=91%,N353*O353*P353*F!$B$91,IF(Q353=92%,N353*O353*P353*F!$B$92,IF(Q353=93%,N353*O353*P353*F!$B$93,IF(Q353=94%,N353*O353*P353*F!$B$94,IF(Q353=95%,N353*O353*P353*F!$B$95,IF(Q353=96%,N353*O353*P353*F!$B$96,IF(Q353=97%,N353*O353*P353*F!$B$97,IF(Q353=98%,N353*O353*P353*F!$B$98,IF(Q353=99%,N353*O353*P353*F!$B$99,IF(Q353&gt;99%,N353*O353*P353*F!$B$100,))))))))))))))))))))))))))))))))))))))))))))))))))))))))+IF(U353&lt;30%,0,IF(U353&lt;35%,R353*S353*T353*F!$B$33,IF(U353&lt;40%,R353*S353*T353*F!$B$38,IF(U353&lt;45%,R353*S353*T353*F!$B$43,IF(U353&lt;50%,R353*S353*T353*F!$B$48,IF(U353=50%,R353*S353*T353*F!$B$50,IF(U353=51%,R353*S353*T353*F!$B$51,IF(U353=52%,R353*S353*T353*F!$B$52,IF(U353=53%,R353*S353*T353*F!$B$53,IF(U353=54%,R353*S353*T353*F!$B$54,IF(U353=55%,R353*S353*T353*F!$B$55,IF(U353=56%,R353*S353*T353*F!$B$56,IF(U353=57%,R353*S353*T353*F!$B$57,IF(U353=58%,R353*S353*T353*F!$B$58,IF(U353=59%,R353*S353*T353*F!$B$59,IF(U353=60%,R353*S353*T353*F!$B$60,IF(U353=61%,R353*S353*T353*F!$B$61,IF(U353=62%,R353*S353*T353*F!$B$62,IF(U353=63%,R353*S353*T353*F!$B$63,IF(U353=64%,R353*S353*T353*F!$B$64,IF(U353=65%,R353*S353*T353*F!$B$65,IF(U353=66%,R353*S353*T353*F!$B$66,IF(U353=67%,R353*S353*T353*F!$B$67,IF(U353=68%,R353*S353*T353*F!$B$68,IF(U353=69%,R353*S353*T353*F!$B$69,IF(U353=70%,R353*S353*T353*F!$B$70,IF(U353=71%,R353*S353*T353*F!$B$71,IF(U353=72%,R353*S353*T353*F!$B$72,IF(U353=73%,R353*S353*T353*F!$B$73,IF(U353=74%,R353*S353*T353*F!$B$74,IF(U353=75%,R353*S353*T353*F!$B$75,IF(U353=76%,R353*S353*T353*F!$B$76,IF(U353=77%,R353*S353*T353*F!$B$77,IF(U353=78%,R353*S353*T353*F!$B$78,IF(U353=79%,R353*S353*T353*F!$B$79,IF(U353=80%,R353*S353*T353*F!$B$80,IF(U353=81%,R353*S353*T353*F!$B$81,IF(U353=82%,R353*S353*T353*F!$B$82,IF(U353=83%,R353*S353*T353*F!$B$83,IF(U353=84%,R353*S353*T353*F!$B$84,IF(U353=85%,R353*S353*T353*F!$B$85,IF(U353=86%,R353*S353*T353*F!$B$86,IF(U353=87%,R353*S353*T353*F!$B$87,IF(U353=88%,R353*S353*T353*F!$B$88,IF(U353=89%,R353*S353*T353*F!$B$89,IF(U353=90%,R353*S353*T353*F!$B$90,IF(U353=91%,R353*S353*T353*F!$B$91,IF(U353=92%,R353*S353*T353*F!$B$92,IF(U353=93%,R353*S353*T353*F!$B$93,IF(U353=94%,R353*S353*T353*F!$B$94,IF(U353=95%,R353*S353*T353*F!$B$95,IF(U353=96%,R353*S353*T353*F!$B$96,IF(U353=97%,R353*S353*T353*F!$B$97,IF(U353=98%,R353*S353*T353*F!$B$98,IF(U353=99%,R353*S353*T353*F!$B$99,IF(U353&gt;99%,R353*S353*T353*F!$B$100)))))))))))))))))))))))))))))))))))))))))))))))))))))))))*IF(ISNUMBER(E353),E353,1)*IF(ISNUMBER(D353),D353,1)</f>
        <v>0</v>
      </c>
      <c r="AA353" s="8">
        <f>G353*H353+K353*L353+O353*P353+S353*T353</f>
        <v>0</v>
      </c>
      <c r="AB353" s="129">
        <f>(H353*(IF(I353&lt;45%,0.5,IF(I353&lt;55%,0.8,IF(I353&lt;65%,0.9,IF(I353&lt;75%,1,IF(I353&lt;85%,1.1,1.2))))))+L353*(IF(M353&lt;45%,0.5,IF(M353&lt;55%,0.8,IF(M353&lt;65%,0.9,IF(M353&lt;75%,1,IF(M353&lt;85%,1.1,1.2))))))+P353*(IF(Q353&lt;45%,0.5,IF(Q353&lt;55%,0.8,IF(Q353&lt;65%,0.9,IF(Q353&lt;75%,1,IF(Q353&lt;85%,1.1,1.2))))))+T353*(IF(U353&lt;45%,0.5,IF(U353&lt;55%,0.8,IF(U353&lt;65%,0.9,IF(U353&lt;75%,1,IF(U353&lt;85%,1.1,1.2)))))))*IF(D353&gt;=0.8,6,IF(D353&lt;=0.4,1.5,3))</f>
        <v>0</v>
      </c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</row>
    <row r="354" spans="1:62" x14ac:dyDescent="0.25">
      <c r="A354" s="1125"/>
      <c r="B354" s="76"/>
      <c r="C354" s="77"/>
      <c r="D354" s="134">
        <f>ROUND(IFERROR((D349*(G349*H349+K349*L349+O349*P349+S349*T349)+D350*(G350*H350+K350*L350+O350*P350+S350*T350)+D351*(G351*H351+K351*L351+O351*P351+S351*T351)+D352*(G352*H352+K352*L352+O352*P352+S352*T352)+D353*(G353*H353+K353*L353+O353*P353+S353*T353))/((G349*H349+K349*L349+O349*P349+S349*T349)+(G350*H350+K350*L350+O350*P350+S350*T350)+(G351*H351+K351*L351+O351*P351+S351*T351)+(G352*H352+K352*L352+O352*P352+S352*T352)+(G353*H353+K353*L353+O353*P353+S353*T353)),0),3)</f>
        <v>0</v>
      </c>
      <c r="E354" s="83"/>
      <c r="F354" s="79"/>
      <c r="G354" s="94"/>
      <c r="H354" s="94"/>
      <c r="I354" s="70"/>
      <c r="J354" s="79"/>
      <c r="K354" s="94"/>
      <c r="L354" s="94"/>
      <c r="M354" s="71"/>
      <c r="N354" s="79"/>
      <c r="O354" s="94"/>
      <c r="P354" s="94"/>
      <c r="Q354" s="70"/>
      <c r="R354" s="79"/>
      <c r="S354" s="94"/>
      <c r="T354" s="94"/>
      <c r="U354" s="71"/>
      <c r="V354" s="122">
        <f>SUM(V349:V353)</f>
        <v>0</v>
      </c>
      <c r="W354" s="117">
        <f>IFERROR(V354/AA354,0)</f>
        <v>0</v>
      </c>
      <c r="X354" s="118">
        <f>ROUND(IFERROR((D349*(I349*G349*H349+M349*K349*L349+Q349*O349*P349+U349*S349*T349)+D350*(I350*G350*H350+M350*K350*L350+Q350*O350*P350+U350*S350*T350)+D351*(I351*G351*H351+M351*K351*L351+Q351*O351*P351+U351*S351*T351)+D352*(I352*G352*H352+M352*K352*L352+Q352*O352*P352+U352*S352*T352)+D353*(I353*G353*H353+M353*K353*L353+Q353*O353*P353+U353*S353*T353))/(D349*(G349*H349+K349*L349+O349*P349+S349*T349)+D350*(G350*H350+K350*L350+O350*P350+S350*T350)+D351*(G351*H351+K351*L351+O351*P351+S351*T351)+D352*(G352*H352+K352*L352+O352*P352+S352*T352)+D353*(G353*H353+K353*L353+O353*P353+S353*T353)),0),2)</f>
        <v>0</v>
      </c>
      <c r="Y354" s="117"/>
      <c r="Z354" s="117">
        <f>SUM(Z349:Z353)</f>
        <v>0</v>
      </c>
      <c r="AA354" s="117">
        <f>SUM(AA349:AA353)</f>
        <v>0</v>
      </c>
      <c r="AB354" s="119">
        <f>IF(SUM(AB349:AB353)=0,TIME(,0,),TIME(,SUM(AB349:AB353)+30,))</f>
        <v>0</v>
      </c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</row>
    <row r="355" spans="1:62" x14ac:dyDescent="0.25">
      <c r="A355" s="1125"/>
      <c r="B355" s="76" t="str">
        <f t="shared" ref="B355:E355" si="801">IF(B293="","",B293)</f>
        <v/>
      </c>
      <c r="C355" s="77" t="str">
        <f t="shared" si="801"/>
        <v/>
      </c>
      <c r="D355" s="63">
        <f>D293</f>
        <v>0</v>
      </c>
      <c r="E355" s="83" t="str">
        <f t="shared" si="801"/>
        <v/>
      </c>
      <c r="F355" s="81"/>
      <c r="G355" s="96"/>
      <c r="H355" s="96"/>
      <c r="I355" s="82">
        <f t="shared" ref="I355:I359" si="802">IFERROR(ROUND(F355/$Y355,2),)</f>
        <v>0</v>
      </c>
      <c r="J355" s="81"/>
      <c r="K355" s="96"/>
      <c r="L355" s="96"/>
      <c r="M355" s="104">
        <f t="shared" ref="M355:M359" si="803">IFERROR(ROUND(J355/$Y355,2),)</f>
        <v>0</v>
      </c>
      <c r="N355" s="81"/>
      <c r="O355" s="96"/>
      <c r="P355" s="96"/>
      <c r="Q355" s="82">
        <f t="shared" ref="Q355:Q359" si="804">IFERROR(ROUND(N355/$Y355,2),)</f>
        <v>0</v>
      </c>
      <c r="R355" s="81"/>
      <c r="S355" s="96"/>
      <c r="T355" s="96"/>
      <c r="U355" s="104">
        <f t="shared" ref="U355:U359" si="805">IFERROR(ROUND(R355/$Y355,2),)</f>
        <v>0</v>
      </c>
      <c r="V355" s="128">
        <f>(IF(ISNUMBER(F355),F355,1)*G355*H355+IF(ISNUMBER(J355),J355,1)*K355*L355+IF(ISNUMBER(N355),N355,1)*O355*P355+IF(ISNUMBER(R355),R355,1)*S355*T355)*IF(ISNUMBER(E355),E355,1)</f>
        <v>0</v>
      </c>
      <c r="W355" s="44">
        <f>IFERROR((IF(ISNUMBER(F355),F355,1)*G355*H355+IF(ISNUMBER(J355),J355,1)*K355*L355+IF(ISNUMBER(N355),N355,1)*O355*P355+IF(ISNUMBER(R355),R355,1)*S355*T355)*IF(ISNUMBER(E355),E355,1)/(G355*H355+K355*L355+O355*P355+S355*T355),0)</f>
        <v>0</v>
      </c>
      <c r="X355" s="45">
        <f>ROUND(IFERROR((W355/(Y355*IF(ISNUMBER(E355),E355,1))),0),2)</f>
        <v>0</v>
      </c>
      <c r="Y355" s="90" t="str">
        <f t="shared" si="707"/>
        <v/>
      </c>
      <c r="Z355" s="8">
        <f>(IF(I355&lt;30%,0,IF(I355&lt;35%,F355*G355*H355*F!$B$33,IF(I355&lt;40%,F355*G355*H355*F!$B$38,IF(I355&lt;45%,F355*G355*H355*F!$B$43,IF(I355&lt;50%,F355*G355*H355*F!$B$48,IF(I355=50%,F355*G355*H355*F!$B$50,IF(I355=51%,F355*G355*H355*F!$B$51,IF(I355=52%,F355*G355*H355*F!$B$52,IF(I355=53%,F355*G355*H355*F!$B$53,IF(I355=54%,F355*G355*H355*F!$B$54,IF(I355=55%,F355*G355*H355*F!$B$55,IF(I355=56%,F355*G355*H355*F!$B$56,IF(I355=57%,F355*G355*H355*F!$B$57,IF(I355=58%,F355*G355*H355*F!$B$58,IF(I355=59%,F355*G355*H355*F!$B$59,IF(I355=60%,F355*G355*H355*F!$B$60,IF(I355=61%,F355*G355*H355*F!$B$61,IF(I355=62%,F355*G355*H355*F!$B$62,IF(I355=63%,F355*G355*H355*F!$B$63,IF(I355=64%,F355*G355*H355*F!$B$64,IF(I355=65%,F355*G355*H355*F!$B$65,IF(I355=66%,F355*G355*H355*F!$B$66,IF(I355=67%,F355*G355*H355*F!$B$67,IF(I355=68%,F355*G355*H355*F!$B$68,IF(I355=69%,F355*G355*H355*F!$B$69,IF(I355=70%,F355*G355*H355*F!$B$70,IF(I355=71%,F355*G355*H355*F!$B$71,IF(I355=72%,F355*G355*H355*F!$B$72,IF(I355=73%,F355*G355*H355*F!$B$73,IF(I355=74%,F355*G355*H355*F!$B$74,IF(I355=75%,F355*G355*H355*F!$B$75,IF(I355=76%,F355*G355*H355*F!$B$76,IF(I355=77%,F355*G355*H355*F!$B$77,IF(I355=78%,F355*G355*H355*F!$B$78,IF(I355=79%,F355*G355*H355*F!$B$79,IF(I355=80%,F355*G355*H355*F!$B$80,IF(I355=81%,F355*G355*H355*F!$B$81,IF(I355=82%,F355*G355*H355*F!$B$82,IF(I355=83%,F355*G355*H355*F!$B$83,IF(I355=84%,F355*G355*H355*F!$B$84,IF(I355=85%,F355*G355*H355*F!$B$85,IF(I355=86%,F355*G355*H355*F!$B$86,IF(I355=87%,F355*G355*H355*F!$B$87,IF(I355=88%,F355*G355*H355*F!$B$88,IF(I355=89%,F355*G355*H355*F!$B$89,IF(I355=90%,F355*G355*H355*F!$B$90,IF(I355=91%,F355*G355*H355*F!$B$91,IF(I355=92%,F355*G355*H355*F!$B$92,IF(I355=93%,F355*G355*H355*F!$B$93,IF(I355=94%,F355*G355*H355*F!$B$94,IF(I355=95%,F355*G355*H355*F!$B$95,IF(I355=96%,F355*G355*H355*F!$B$96,IF(I355=97%,F355*G355*H355*F!$B$97,IF(I355=98%,F355*G355*H355*F!$B$98,IF(I355=99%,F355*G355*H355*F!$B$99,IF(I355&gt;99%,F355*G355*H355*F!$B$100,))))))))))))))))))))))))))))))))))))))))))))))))))))))))+IF(M355&lt;30%,0,IF(M355&lt;35%,J355*K355*L355*F!$B$33,IF(M355&lt;40%,J355*K355*L355*F!$B$38,IF(M355&lt;45%,J355*K355*L355*F!$B$43,IF(M355&lt;50%,J355*K355*L355*F!$B$48,IF(M355=50%,J355*K355*L355*F!$B$50,IF(M355=51%,J355*K355*L355*F!$B$51,IF(M355=52%,J355*K355*L355*F!$B$52,IF(M355=53%,J355*K355*L355*F!$B$53,IF(M355=54%,J355*K355*L355*F!$B$54,IF(M355=55%,J355*K355*L355*F!$B$55,IF(M355=56%,J355*K355*L355*F!$B$56,IF(M355=57%,J355*K355*L355*F!$B$57,IF(M355=58%,J355*K355*L355*F!$B$58,IF(M355=59%,J355*K355*L355*F!$B$59,IF(M355=60%,J355*K355*L355*F!$B$60,IF(M355=61%,J355*K355*L355*F!$B$61,IF(M355=62%,J355*K355*L355*F!$B$62,IF(M355=63%,J355*K355*L355*F!$B$63,IF(M355=64%,J355*K355*L355*F!$B$64,IF(M355=65%,J355*K355*L355*F!$B$65,IF(M355=66%,J355*K355*L355*F!$B$66,IF(M355=67%,J355*K355*L355*F!$B$67,IF(M355=68%,J355*K355*L355*F!$B$68,IF(M355=69%,J355*K355*L355*F!$B$69,IF(M355=70%,J355*K355*L355*F!$B$70,IF(M355=71%,J355*K355*L355*F!$B$71,IF(M355=72%,J355*K355*L355*F!$B$72,IF(M355=73%,J355*K355*L355*F!$B$73,IF(M355=74%,J355*K355*L355*F!$B$74,IF(M355=75%,J355*K355*L355*F!$B$75,IF(M355=76%,J355*K355*L355*F!$B$76,IF(M355=77%,J355*K355*L355*F!$B$77,IF(M355=78%,J355*K355*L355*F!$B$78,IF(M355=79%,J355*K355*L355*F!$B$79,IF(M355=80%,J355*K355*L355*F!$B$80,IF(M355=81%,J355*K355*L355*F!$B$81,IF(M355=82%,J355*K355*L355*F!$B$82,IF(M355=83%,J355*K355*L355*F!$B$83,IF(M355=84%,J355*K355*L355*F!$B$84,IF(M355=85%,J355*K355*L355*F!$B$85,IF(M355=86%,J355*K355*L355*F!$B$86,IF(M355=87%,J355*K355*L355*F!$B$87,IF(M355=88%,J355*K355*L355*F!$B$88,IF(M355=89%,J355*K355*L355*F!$B$89,IF(M355=90%,J355*K355*L355*F!$B$90,IF(M355=91%,J355*K355*L355*F!$B$91,IF(M355=92%,J355*K355*L355*F!$B$92,IF(M355=93%,J355*K355*L355*F!$B$93,IF(M355=94%,J355*K355*L355*F!$B$94,IF(M355=95%,J355*K355*L355*F!$B$95,IF(M355=96%,J355*K355*L355*F!$B$96,IF(M355=97%,J355*K355*L355*F!$B$97,IF(M355=98%,J355*K355*L355*F!$B$98,IF(M355=99%,J355*K355*L355*F!$B$99,IF(M355&gt;99%,J355*K355*L355*F!$B$100,))))))))))))))))))))))))))))))))))))))))))))))))))))))))+IF(Q355&lt;30%,0,IF(Q355&lt;35%,N355*O355*P355*F!$B$33,IF(Q355&lt;40%,N355*O355*P355*F!$B$38,IF(Q355&lt;45%,N355*O355*P355*F!$B$43,IF(Q355&lt;50%,N355*O355*P355*F!$B$48,IF(Q355=50%,N355*O355*P355*F!$B$50,IF(Q355=51%,N355*O355*P355*F!$B$51,IF(Q355=52%,N355*O355*P355*F!$B$52,IF(Q355=53%,N355*O355*P355*F!$B$53,IF(Q355=54%,N355*O355*P355*F!$B$54,IF(Q355=55%,N355*O355*P355*F!$B$55,IF(Q355=56%,N355*O355*P355*F!$B$56,IF(Q355=57%,N355*O355*P355*F!$B$57,IF(Q355=58%,N355*O355*P355*F!$B$58,IF(Q355=59%,N355*O355*P355*F!$B$59,IF(Q355=60%,N355*O355*P355*F!$B$60,IF(Q355=61%,N355*O355*P355*F!$B$61,IF(Q355=62%,N355*O355*P355*F!$B$62,IF(Q355=63%,N355*O355*P355*F!$B$63,IF(Q355=64%,N355*O355*P355*F!$B$64,IF(Q355=65%,N355*O355*P355*F!$B$65,IF(Q355=66%,N355*O355*P355*F!$B$66,IF(Q355=67%,N355*O355*P355*F!$B$67,IF(Q355=68%,N355*O355*P355*F!$B$68,IF(Q355=69%,N355*O355*P355*F!$B$69,IF(Q355=70%,N355*O355*P355*F!$B$70,IF(Q355=71%,N355*O355*P355*F!$B$71,IF(Q355=72%,N355*O355*P355*F!$B$72,IF(Q355=73%,N355*O355*P355*F!$B$73,IF(Q355=74%,N355*O355*P355*F!$B$74,IF(Q355=75%,N355*O355*P355*F!$B$75,IF(Q355=76%,N355*O355*P355*F!$B$76,IF(Q355=77%,N355*O355*P355*F!$B$77,IF(Q355=78%,N355*O355*P355*F!$B$78,IF(Q355=79%,N355*O355*P355*F!$B$79,IF(Q355=80%,N355*O355*P355*F!$B$80,IF(Q355=81%,N355*O355*P355*F!$B$81,IF(Q355=82%,N355*O355*P355*F!$B$82,IF(Q355=83%,N355*O355*P355*F!$B$83,IF(Q355=84%,N355*O355*P355*F!$B$84,IF(Q355=85%,N355*O355*P355*F!$B$85,IF(Q355=86%,N355*O355*P355*F!$B$86,IF(Q355=87%,N355*O355*P355*F!$B$87,IF(Q355=88%,N355*O355*P355*F!$B$88,IF(Q355=89%,N355*O355*P355*F!$B$89,IF(Q355=90%,N355*O355*P355*F!$B$90,IF(Q355=91%,N355*O355*P355*F!$B$91,IF(Q355=92%,N355*O355*P355*F!$B$92,IF(Q355=93%,N355*O355*P355*F!$B$93,IF(Q355=94%,N355*O355*P355*F!$B$94,IF(Q355=95%,N355*O355*P355*F!$B$95,IF(Q355=96%,N355*O355*P355*F!$B$96,IF(Q355=97%,N355*O355*P355*F!$B$97,IF(Q355=98%,N355*O355*P355*F!$B$98,IF(Q355=99%,N355*O355*P355*F!$B$99,IF(Q355&gt;99%,N355*O355*P355*F!$B$100,))))))))))))))))))))))))))))))))))))))))))))))))))))))))+IF(U355&lt;30%,0,IF(U355&lt;35%,R355*S355*T355*F!$B$33,IF(U355&lt;40%,R355*S355*T355*F!$B$38,IF(U355&lt;45%,R355*S355*T355*F!$B$43,IF(U355&lt;50%,R355*S355*T355*F!$B$48,IF(U355=50%,R355*S355*T355*F!$B$50,IF(U355=51%,R355*S355*T355*F!$B$51,IF(U355=52%,R355*S355*T355*F!$B$52,IF(U355=53%,R355*S355*T355*F!$B$53,IF(U355=54%,R355*S355*T355*F!$B$54,IF(U355=55%,R355*S355*T355*F!$B$55,IF(U355=56%,R355*S355*T355*F!$B$56,IF(U355=57%,R355*S355*T355*F!$B$57,IF(U355=58%,R355*S355*T355*F!$B$58,IF(U355=59%,R355*S355*T355*F!$B$59,IF(U355=60%,R355*S355*T355*F!$B$60,IF(U355=61%,R355*S355*T355*F!$B$61,IF(U355=62%,R355*S355*T355*F!$B$62,IF(U355=63%,R355*S355*T355*F!$B$63,IF(U355=64%,R355*S355*T355*F!$B$64,IF(U355=65%,R355*S355*T355*F!$B$65,IF(U355=66%,R355*S355*T355*F!$B$66,IF(U355=67%,R355*S355*T355*F!$B$67,IF(U355=68%,R355*S355*T355*F!$B$68,IF(U355=69%,R355*S355*T355*F!$B$69,IF(U355=70%,R355*S355*T355*F!$B$70,IF(U355=71%,R355*S355*T355*F!$B$71,IF(U355=72%,R355*S355*T355*F!$B$72,IF(U355=73%,R355*S355*T355*F!$B$73,IF(U355=74%,R355*S355*T355*F!$B$74,IF(U355=75%,R355*S355*T355*F!$B$75,IF(U355=76%,R355*S355*T355*F!$B$76,IF(U355=77%,R355*S355*T355*F!$B$77,IF(U355=78%,R355*S355*T355*F!$B$78,IF(U355=79%,R355*S355*T355*F!$B$79,IF(U355=80%,R355*S355*T355*F!$B$80,IF(U355=81%,R355*S355*T355*F!$B$81,IF(U355=82%,R355*S355*T355*F!$B$82,IF(U355=83%,R355*S355*T355*F!$B$83,IF(U355=84%,R355*S355*T355*F!$B$84,IF(U355=85%,R355*S355*T355*F!$B$85,IF(U355=86%,R355*S355*T355*F!$B$86,IF(U355=87%,R355*S355*T355*F!$B$87,IF(U355=88%,R355*S355*T355*F!$B$88,IF(U355=89%,R355*S355*T355*F!$B$89,IF(U355=90%,R355*S355*T355*F!$B$90,IF(U355=91%,R355*S355*T355*F!$B$91,IF(U355=92%,R355*S355*T355*F!$B$92,IF(U355=93%,R355*S355*T355*F!$B$93,IF(U355=94%,R355*S355*T355*F!$B$94,IF(U355=95%,R355*S355*T355*F!$B$95,IF(U355=96%,R355*S355*T355*F!$B$96,IF(U355=97%,R355*S355*T355*F!$B$97,IF(U355=98%,R355*S355*T355*F!$B$98,IF(U355=99%,R355*S355*T355*F!$B$99,IF(U355&gt;99%,R355*S355*T355*F!$B$100)))))))))))))))))))))))))))))))))))))))))))))))))))))))))*IF(ISNUMBER(E355),E355,1)*IF(ISNUMBER(D355),D355,1)</f>
        <v>0</v>
      </c>
      <c r="AA355" s="8">
        <f>G355*H355+K355*L355+O355*P355+S355*T355</f>
        <v>0</v>
      </c>
      <c r="AB355" s="129">
        <f>(H355*(IF(I355&lt;45%,0.5,IF(I355&lt;55%,0.8,IF(I355&lt;65%,0.9,IF(I355&lt;75%,1,IF(I355&lt;85%,1.1,1.2))))))+L355*(IF(M355&lt;45%,0.5,IF(M355&lt;55%,0.8,IF(M355&lt;65%,0.9,IF(M355&lt;75%,1,IF(M355&lt;85%,1.1,1.2))))))+P355*(IF(Q355&lt;45%,0.5,IF(Q355&lt;55%,0.8,IF(Q355&lt;65%,0.9,IF(Q355&lt;75%,1,IF(Q355&lt;85%,1.1,1.2))))))+T355*(IF(U355&lt;45%,0.5,IF(U355&lt;55%,0.8,IF(U355&lt;65%,0.9,IF(U355&lt;75%,1,IF(U355&lt;85%,1.1,1.2)))))))*IF(D355&gt;=0.8,6,IF(D355&lt;=0.4,1.5,3))</f>
        <v>0</v>
      </c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  <c r="AT355" s="11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</row>
    <row r="356" spans="1:62" x14ac:dyDescent="0.25">
      <c r="A356" s="1125"/>
      <c r="B356" s="76" t="str">
        <f t="shared" ref="B356:E356" si="806">IF(B294="","",B294)</f>
        <v/>
      </c>
      <c r="C356" s="77" t="str">
        <f t="shared" si="806"/>
        <v/>
      </c>
      <c r="D356" s="63">
        <f t="shared" ref="D356:D359" si="807">D294</f>
        <v>0</v>
      </c>
      <c r="E356" s="83" t="str">
        <f t="shared" si="806"/>
        <v/>
      </c>
      <c r="F356" s="79"/>
      <c r="G356" s="94"/>
      <c r="H356" s="94"/>
      <c r="I356" s="70">
        <f t="shared" si="802"/>
        <v>0</v>
      </c>
      <c r="J356" s="79"/>
      <c r="K356" s="94"/>
      <c r="L356" s="94"/>
      <c r="M356" s="71">
        <f t="shared" si="803"/>
        <v>0</v>
      </c>
      <c r="N356" s="79"/>
      <c r="O356" s="94"/>
      <c r="P356" s="94"/>
      <c r="Q356" s="70">
        <f t="shared" si="804"/>
        <v>0</v>
      </c>
      <c r="R356" s="79"/>
      <c r="S356" s="94"/>
      <c r="T356" s="94"/>
      <c r="U356" s="71">
        <f t="shared" si="805"/>
        <v>0</v>
      </c>
      <c r="V356" s="125">
        <f t="shared" ref="V356:V359" si="808">(IF(ISNUMBER(F356),F356,1)*G356*H356+IF(ISNUMBER(J356),J356,1)*K356*L356+IF(ISNUMBER(N356),N356,1)*O356*P356+IF(ISNUMBER(R356),R356,1)*S356*T356)*IF(ISNUMBER(E356),E356,1)</f>
        <v>0</v>
      </c>
      <c r="W356" s="43">
        <f t="shared" ref="W356:W359" si="809">IFERROR((IF(ISNUMBER(F356),F356,1)*G356*H356+IF(ISNUMBER(J356),J356,1)*K356*L356+IF(ISNUMBER(N356),N356,1)*O356*P356+IF(ISNUMBER(R356),R356,1)*S356*T356)*IF(ISNUMBER(E356),E356,1)/(G356*H356+K356*L356+O356*P356+S356*T356),0)</f>
        <v>0</v>
      </c>
      <c r="X356" s="36">
        <f t="shared" ref="X356:X357" si="810">ROUND(IFERROR((W356/(Y356*IF(ISNUMBER(E356),E356,1))),0),2)</f>
        <v>0</v>
      </c>
      <c r="Y356" s="90" t="str">
        <f t="shared" si="707"/>
        <v/>
      </c>
      <c r="Z356" s="6">
        <f>(IF(I356&lt;30%,0,IF(I356&lt;35%,F356*G356*H356*F!$B$33,IF(I356&lt;40%,F356*G356*H356*F!$B$38,IF(I356&lt;45%,F356*G356*H356*F!$B$43,IF(I356&lt;50%,F356*G356*H356*F!$B$48,IF(I356=50%,F356*G356*H356*F!$B$50,IF(I356=51%,F356*G356*H356*F!$B$51,IF(I356=52%,F356*G356*H356*F!$B$52,IF(I356=53%,F356*G356*H356*F!$B$53,IF(I356=54%,F356*G356*H356*F!$B$54,IF(I356=55%,F356*G356*H356*F!$B$55,IF(I356=56%,F356*G356*H356*F!$B$56,IF(I356=57%,F356*G356*H356*F!$B$57,IF(I356=58%,F356*G356*H356*F!$B$58,IF(I356=59%,F356*G356*H356*F!$B$59,IF(I356=60%,F356*G356*H356*F!$B$60,IF(I356=61%,F356*G356*H356*F!$B$61,IF(I356=62%,F356*G356*H356*F!$B$62,IF(I356=63%,F356*G356*H356*F!$B$63,IF(I356=64%,F356*G356*H356*F!$B$64,IF(I356=65%,F356*G356*H356*F!$B$65,IF(I356=66%,F356*G356*H356*F!$B$66,IF(I356=67%,F356*G356*H356*F!$B$67,IF(I356=68%,F356*G356*H356*F!$B$68,IF(I356=69%,F356*G356*H356*F!$B$69,IF(I356=70%,F356*G356*H356*F!$B$70,IF(I356=71%,F356*G356*H356*F!$B$71,IF(I356=72%,F356*G356*H356*F!$B$72,IF(I356=73%,F356*G356*H356*F!$B$73,IF(I356=74%,F356*G356*H356*F!$B$74,IF(I356=75%,F356*G356*H356*F!$B$75,IF(I356=76%,F356*G356*H356*F!$B$76,IF(I356=77%,F356*G356*H356*F!$B$77,IF(I356=78%,F356*G356*H356*F!$B$78,IF(I356=79%,F356*G356*H356*F!$B$79,IF(I356=80%,F356*G356*H356*F!$B$80,IF(I356=81%,F356*G356*H356*F!$B$81,IF(I356=82%,F356*G356*H356*F!$B$82,IF(I356=83%,F356*G356*H356*F!$B$83,IF(I356=84%,F356*G356*H356*F!$B$84,IF(I356=85%,F356*G356*H356*F!$B$85,IF(I356=86%,F356*G356*H356*F!$B$86,IF(I356=87%,F356*G356*H356*F!$B$87,IF(I356=88%,F356*G356*H356*F!$B$88,IF(I356=89%,F356*G356*H356*F!$B$89,IF(I356=90%,F356*G356*H356*F!$B$90,IF(I356=91%,F356*G356*H356*F!$B$91,IF(I356=92%,F356*G356*H356*F!$B$92,IF(I356=93%,F356*G356*H356*F!$B$93,IF(I356=94%,F356*G356*H356*F!$B$94,IF(I356=95%,F356*G356*H356*F!$B$95,IF(I356=96%,F356*G356*H356*F!$B$96,IF(I356=97%,F356*G356*H356*F!$B$97,IF(I356=98%,F356*G356*H356*F!$B$98,IF(I356=99%,F356*G356*H356*F!$B$99,IF(I356&gt;99%,F356*G356*H356*F!$B$100,))))))))))))))))))))))))))))))))))))))))))))))))))))))))+IF(M356&lt;30%,0,IF(M356&lt;35%,J356*K356*L356*F!$B$33,IF(M356&lt;40%,J356*K356*L356*F!$B$38,IF(M356&lt;45%,J356*K356*L356*F!$B$43,IF(M356&lt;50%,J356*K356*L356*F!$B$48,IF(M356=50%,J356*K356*L356*F!$B$50,IF(M356=51%,J356*K356*L356*F!$B$51,IF(M356=52%,J356*K356*L356*F!$B$52,IF(M356=53%,J356*K356*L356*F!$B$53,IF(M356=54%,J356*K356*L356*F!$B$54,IF(M356=55%,J356*K356*L356*F!$B$55,IF(M356=56%,J356*K356*L356*F!$B$56,IF(M356=57%,J356*K356*L356*F!$B$57,IF(M356=58%,J356*K356*L356*F!$B$58,IF(M356=59%,J356*K356*L356*F!$B$59,IF(M356=60%,J356*K356*L356*F!$B$60,IF(M356=61%,J356*K356*L356*F!$B$61,IF(M356=62%,J356*K356*L356*F!$B$62,IF(M356=63%,J356*K356*L356*F!$B$63,IF(M356=64%,J356*K356*L356*F!$B$64,IF(M356=65%,J356*K356*L356*F!$B$65,IF(M356=66%,J356*K356*L356*F!$B$66,IF(M356=67%,J356*K356*L356*F!$B$67,IF(M356=68%,J356*K356*L356*F!$B$68,IF(M356=69%,J356*K356*L356*F!$B$69,IF(M356=70%,J356*K356*L356*F!$B$70,IF(M356=71%,J356*K356*L356*F!$B$71,IF(M356=72%,J356*K356*L356*F!$B$72,IF(M356=73%,J356*K356*L356*F!$B$73,IF(M356=74%,J356*K356*L356*F!$B$74,IF(M356=75%,J356*K356*L356*F!$B$75,IF(M356=76%,J356*K356*L356*F!$B$76,IF(M356=77%,J356*K356*L356*F!$B$77,IF(M356=78%,J356*K356*L356*F!$B$78,IF(M356=79%,J356*K356*L356*F!$B$79,IF(M356=80%,J356*K356*L356*F!$B$80,IF(M356=81%,J356*K356*L356*F!$B$81,IF(M356=82%,J356*K356*L356*F!$B$82,IF(M356=83%,J356*K356*L356*F!$B$83,IF(M356=84%,J356*K356*L356*F!$B$84,IF(M356=85%,J356*K356*L356*F!$B$85,IF(M356=86%,J356*K356*L356*F!$B$86,IF(M356=87%,J356*K356*L356*F!$B$87,IF(M356=88%,J356*K356*L356*F!$B$88,IF(M356=89%,J356*K356*L356*F!$B$89,IF(M356=90%,J356*K356*L356*F!$B$90,IF(M356=91%,J356*K356*L356*F!$B$91,IF(M356=92%,J356*K356*L356*F!$B$92,IF(M356=93%,J356*K356*L356*F!$B$93,IF(M356=94%,J356*K356*L356*F!$B$94,IF(M356=95%,J356*K356*L356*F!$B$95,IF(M356=96%,J356*K356*L356*F!$B$96,IF(M356=97%,J356*K356*L356*F!$B$97,IF(M356=98%,J356*K356*L356*F!$B$98,IF(M356=99%,J356*K356*L356*F!$B$99,IF(M356&gt;99%,J356*K356*L356*F!$B$100,))))))))))))))))))))))))))))))))))))))))))))))))))))))))+IF(Q356&lt;30%,0,IF(Q356&lt;35%,N356*O356*P356*F!$B$33,IF(Q356&lt;40%,N356*O356*P356*F!$B$38,IF(Q356&lt;45%,N356*O356*P356*F!$B$43,IF(Q356&lt;50%,N356*O356*P356*F!$B$48,IF(Q356=50%,N356*O356*P356*F!$B$50,IF(Q356=51%,N356*O356*P356*F!$B$51,IF(Q356=52%,N356*O356*P356*F!$B$52,IF(Q356=53%,N356*O356*P356*F!$B$53,IF(Q356=54%,N356*O356*P356*F!$B$54,IF(Q356=55%,N356*O356*P356*F!$B$55,IF(Q356=56%,N356*O356*P356*F!$B$56,IF(Q356=57%,N356*O356*P356*F!$B$57,IF(Q356=58%,N356*O356*P356*F!$B$58,IF(Q356=59%,N356*O356*P356*F!$B$59,IF(Q356=60%,N356*O356*P356*F!$B$60,IF(Q356=61%,N356*O356*P356*F!$B$61,IF(Q356=62%,N356*O356*P356*F!$B$62,IF(Q356=63%,N356*O356*P356*F!$B$63,IF(Q356=64%,N356*O356*P356*F!$B$64,IF(Q356=65%,N356*O356*P356*F!$B$65,IF(Q356=66%,N356*O356*P356*F!$B$66,IF(Q356=67%,N356*O356*P356*F!$B$67,IF(Q356=68%,N356*O356*P356*F!$B$68,IF(Q356=69%,N356*O356*P356*F!$B$69,IF(Q356=70%,N356*O356*P356*F!$B$70,IF(Q356=71%,N356*O356*P356*F!$B$71,IF(Q356=72%,N356*O356*P356*F!$B$72,IF(Q356=73%,N356*O356*P356*F!$B$73,IF(Q356=74%,N356*O356*P356*F!$B$74,IF(Q356=75%,N356*O356*P356*F!$B$75,IF(Q356=76%,N356*O356*P356*F!$B$76,IF(Q356=77%,N356*O356*P356*F!$B$77,IF(Q356=78%,N356*O356*P356*F!$B$78,IF(Q356=79%,N356*O356*P356*F!$B$79,IF(Q356=80%,N356*O356*P356*F!$B$80,IF(Q356=81%,N356*O356*P356*F!$B$81,IF(Q356=82%,N356*O356*P356*F!$B$82,IF(Q356=83%,N356*O356*P356*F!$B$83,IF(Q356=84%,N356*O356*P356*F!$B$84,IF(Q356=85%,N356*O356*P356*F!$B$85,IF(Q356=86%,N356*O356*P356*F!$B$86,IF(Q356=87%,N356*O356*P356*F!$B$87,IF(Q356=88%,N356*O356*P356*F!$B$88,IF(Q356=89%,N356*O356*P356*F!$B$89,IF(Q356=90%,N356*O356*P356*F!$B$90,IF(Q356=91%,N356*O356*P356*F!$B$91,IF(Q356=92%,N356*O356*P356*F!$B$92,IF(Q356=93%,N356*O356*P356*F!$B$93,IF(Q356=94%,N356*O356*P356*F!$B$94,IF(Q356=95%,N356*O356*P356*F!$B$95,IF(Q356=96%,N356*O356*P356*F!$B$96,IF(Q356=97%,N356*O356*P356*F!$B$97,IF(Q356=98%,N356*O356*P356*F!$B$98,IF(Q356=99%,N356*O356*P356*F!$B$99,IF(Q356&gt;99%,N356*O356*P356*F!$B$100,))))))))))))))))))))))))))))))))))))))))))))))))))))))))+IF(U356&lt;30%,0,IF(U356&lt;35%,R356*S356*T356*F!$B$33,IF(U356&lt;40%,R356*S356*T356*F!$B$38,IF(U356&lt;45%,R356*S356*T356*F!$B$43,IF(U356&lt;50%,R356*S356*T356*F!$B$48,IF(U356=50%,R356*S356*T356*F!$B$50,IF(U356=51%,R356*S356*T356*F!$B$51,IF(U356=52%,R356*S356*T356*F!$B$52,IF(U356=53%,R356*S356*T356*F!$B$53,IF(U356=54%,R356*S356*T356*F!$B$54,IF(U356=55%,R356*S356*T356*F!$B$55,IF(U356=56%,R356*S356*T356*F!$B$56,IF(U356=57%,R356*S356*T356*F!$B$57,IF(U356=58%,R356*S356*T356*F!$B$58,IF(U356=59%,R356*S356*T356*F!$B$59,IF(U356=60%,R356*S356*T356*F!$B$60,IF(U356=61%,R356*S356*T356*F!$B$61,IF(U356=62%,R356*S356*T356*F!$B$62,IF(U356=63%,R356*S356*T356*F!$B$63,IF(U356=64%,R356*S356*T356*F!$B$64,IF(U356=65%,R356*S356*T356*F!$B$65,IF(U356=66%,R356*S356*T356*F!$B$66,IF(U356=67%,R356*S356*T356*F!$B$67,IF(U356=68%,R356*S356*T356*F!$B$68,IF(U356=69%,R356*S356*T356*F!$B$69,IF(U356=70%,R356*S356*T356*F!$B$70,IF(U356=71%,R356*S356*T356*F!$B$71,IF(U356=72%,R356*S356*T356*F!$B$72,IF(U356=73%,R356*S356*T356*F!$B$73,IF(U356=74%,R356*S356*T356*F!$B$74,IF(U356=75%,R356*S356*T356*F!$B$75,IF(U356=76%,R356*S356*T356*F!$B$76,IF(U356=77%,R356*S356*T356*F!$B$77,IF(U356=78%,R356*S356*T356*F!$B$78,IF(U356=79%,R356*S356*T356*F!$B$79,IF(U356=80%,R356*S356*T356*F!$B$80,IF(U356=81%,R356*S356*T356*F!$B$81,IF(U356=82%,R356*S356*T356*F!$B$82,IF(U356=83%,R356*S356*T356*F!$B$83,IF(U356=84%,R356*S356*T356*F!$B$84,IF(U356=85%,R356*S356*T356*F!$B$85,IF(U356=86%,R356*S356*T356*F!$B$86,IF(U356=87%,R356*S356*T356*F!$B$87,IF(U356=88%,R356*S356*T356*F!$B$88,IF(U356=89%,R356*S356*T356*F!$B$89,IF(U356=90%,R356*S356*T356*F!$B$90,IF(U356=91%,R356*S356*T356*F!$B$91,IF(U356=92%,R356*S356*T356*F!$B$92,IF(U356=93%,R356*S356*T356*F!$B$93,IF(U356=94%,R356*S356*T356*F!$B$94,IF(U356=95%,R356*S356*T356*F!$B$95,IF(U356=96%,R356*S356*T356*F!$B$96,IF(U356=97%,R356*S356*T356*F!$B$97,IF(U356=98%,R356*S356*T356*F!$B$98,IF(U356=99%,R356*S356*T356*F!$B$99,IF(U356&gt;99%,R356*S356*T356*F!$B$100)))))))))))))))))))))))))))))))))))))))))))))))))))))))))*IF(ISNUMBER(E356),E356,1)*IF(ISNUMBER(D356),D356,1)</f>
        <v>0</v>
      </c>
      <c r="AA356" s="6">
        <f>G356*H356+K356*L356+O356*P356+S356*T356</f>
        <v>0</v>
      </c>
      <c r="AB356" s="115">
        <f>(H356*(IF(I356&lt;45%,0.5,IF(I356&lt;55%,0.8,IF(I356&lt;65%,0.9,IF(I356&lt;75%,1,IF(I356&lt;85%,1.1,1.2))))))+L356*(IF(M356&lt;45%,0.5,IF(M356&lt;55%,0.8,IF(M356&lt;65%,0.9,IF(M356&lt;75%,1,IF(M356&lt;85%,1.1,1.2))))))+P356*(IF(Q356&lt;45%,0.5,IF(Q356&lt;55%,0.8,IF(Q356&lt;65%,0.9,IF(Q356&lt;75%,1,IF(Q356&lt;85%,1.1,1.2))))))+T356*(IF(U356&lt;45%,0.5,IF(U356&lt;55%,0.8,IF(U356&lt;65%,0.9,IF(U356&lt;75%,1,IF(U356&lt;85%,1.1,1.2)))))))*IF(D356&gt;=0.8,6,IF(D356&lt;=0.4,1.5,3))</f>
        <v>0</v>
      </c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11"/>
      <c r="AT356" s="11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</row>
    <row r="357" spans="1:62" x14ac:dyDescent="0.25">
      <c r="A357" s="1125"/>
      <c r="B357" s="76" t="str">
        <f t="shared" ref="B357:E357" si="811">IF(B295="","",B295)</f>
        <v/>
      </c>
      <c r="C357" s="77" t="str">
        <f t="shared" si="811"/>
        <v/>
      </c>
      <c r="D357" s="63">
        <f t="shared" si="807"/>
        <v>0</v>
      </c>
      <c r="E357" s="83" t="str">
        <f t="shared" si="811"/>
        <v/>
      </c>
      <c r="F357" s="81"/>
      <c r="G357" s="96"/>
      <c r="H357" s="96"/>
      <c r="I357" s="82">
        <f t="shared" si="802"/>
        <v>0</v>
      </c>
      <c r="J357" s="81"/>
      <c r="K357" s="96"/>
      <c r="L357" s="96"/>
      <c r="M357" s="104">
        <f t="shared" si="803"/>
        <v>0</v>
      </c>
      <c r="N357" s="81"/>
      <c r="O357" s="96"/>
      <c r="P357" s="96"/>
      <c r="Q357" s="82">
        <f t="shared" si="804"/>
        <v>0</v>
      </c>
      <c r="R357" s="81"/>
      <c r="S357" s="96"/>
      <c r="T357" s="96"/>
      <c r="U357" s="104">
        <f t="shared" si="805"/>
        <v>0</v>
      </c>
      <c r="V357" s="128">
        <f t="shared" si="808"/>
        <v>0</v>
      </c>
      <c r="W357" s="44">
        <f t="shared" si="809"/>
        <v>0</v>
      </c>
      <c r="X357" s="45">
        <f t="shared" si="810"/>
        <v>0</v>
      </c>
      <c r="Y357" s="90" t="str">
        <f t="shared" si="707"/>
        <v/>
      </c>
      <c r="Z357" s="8">
        <f>(IF(I357&lt;30%,0,IF(I357&lt;35%,F357*G357*H357*F!$B$33,IF(I357&lt;40%,F357*G357*H357*F!$B$38,IF(I357&lt;45%,F357*G357*H357*F!$B$43,IF(I357&lt;50%,F357*G357*H357*F!$B$48,IF(I357=50%,F357*G357*H357*F!$B$50,IF(I357=51%,F357*G357*H357*F!$B$51,IF(I357=52%,F357*G357*H357*F!$B$52,IF(I357=53%,F357*G357*H357*F!$B$53,IF(I357=54%,F357*G357*H357*F!$B$54,IF(I357=55%,F357*G357*H357*F!$B$55,IF(I357=56%,F357*G357*H357*F!$B$56,IF(I357=57%,F357*G357*H357*F!$B$57,IF(I357=58%,F357*G357*H357*F!$B$58,IF(I357=59%,F357*G357*H357*F!$B$59,IF(I357=60%,F357*G357*H357*F!$B$60,IF(I357=61%,F357*G357*H357*F!$B$61,IF(I357=62%,F357*G357*H357*F!$B$62,IF(I357=63%,F357*G357*H357*F!$B$63,IF(I357=64%,F357*G357*H357*F!$B$64,IF(I357=65%,F357*G357*H357*F!$B$65,IF(I357=66%,F357*G357*H357*F!$B$66,IF(I357=67%,F357*G357*H357*F!$B$67,IF(I357=68%,F357*G357*H357*F!$B$68,IF(I357=69%,F357*G357*H357*F!$B$69,IF(I357=70%,F357*G357*H357*F!$B$70,IF(I357=71%,F357*G357*H357*F!$B$71,IF(I357=72%,F357*G357*H357*F!$B$72,IF(I357=73%,F357*G357*H357*F!$B$73,IF(I357=74%,F357*G357*H357*F!$B$74,IF(I357=75%,F357*G357*H357*F!$B$75,IF(I357=76%,F357*G357*H357*F!$B$76,IF(I357=77%,F357*G357*H357*F!$B$77,IF(I357=78%,F357*G357*H357*F!$B$78,IF(I357=79%,F357*G357*H357*F!$B$79,IF(I357=80%,F357*G357*H357*F!$B$80,IF(I357=81%,F357*G357*H357*F!$B$81,IF(I357=82%,F357*G357*H357*F!$B$82,IF(I357=83%,F357*G357*H357*F!$B$83,IF(I357=84%,F357*G357*H357*F!$B$84,IF(I357=85%,F357*G357*H357*F!$B$85,IF(I357=86%,F357*G357*H357*F!$B$86,IF(I357=87%,F357*G357*H357*F!$B$87,IF(I357=88%,F357*G357*H357*F!$B$88,IF(I357=89%,F357*G357*H357*F!$B$89,IF(I357=90%,F357*G357*H357*F!$B$90,IF(I357=91%,F357*G357*H357*F!$B$91,IF(I357=92%,F357*G357*H357*F!$B$92,IF(I357=93%,F357*G357*H357*F!$B$93,IF(I357=94%,F357*G357*H357*F!$B$94,IF(I357=95%,F357*G357*H357*F!$B$95,IF(I357=96%,F357*G357*H357*F!$B$96,IF(I357=97%,F357*G357*H357*F!$B$97,IF(I357=98%,F357*G357*H357*F!$B$98,IF(I357=99%,F357*G357*H357*F!$B$99,IF(I357&gt;99%,F357*G357*H357*F!$B$100,))))))))))))))))))))))))))))))))))))))))))))))))))))))))+IF(M357&lt;30%,0,IF(M357&lt;35%,J357*K357*L357*F!$B$33,IF(M357&lt;40%,J357*K357*L357*F!$B$38,IF(M357&lt;45%,J357*K357*L357*F!$B$43,IF(M357&lt;50%,J357*K357*L357*F!$B$48,IF(M357=50%,J357*K357*L357*F!$B$50,IF(M357=51%,J357*K357*L357*F!$B$51,IF(M357=52%,J357*K357*L357*F!$B$52,IF(M357=53%,J357*K357*L357*F!$B$53,IF(M357=54%,J357*K357*L357*F!$B$54,IF(M357=55%,J357*K357*L357*F!$B$55,IF(M357=56%,J357*K357*L357*F!$B$56,IF(M357=57%,J357*K357*L357*F!$B$57,IF(M357=58%,J357*K357*L357*F!$B$58,IF(M357=59%,J357*K357*L357*F!$B$59,IF(M357=60%,J357*K357*L357*F!$B$60,IF(M357=61%,J357*K357*L357*F!$B$61,IF(M357=62%,J357*K357*L357*F!$B$62,IF(M357=63%,J357*K357*L357*F!$B$63,IF(M357=64%,J357*K357*L357*F!$B$64,IF(M357=65%,J357*K357*L357*F!$B$65,IF(M357=66%,J357*K357*L357*F!$B$66,IF(M357=67%,J357*K357*L357*F!$B$67,IF(M357=68%,J357*K357*L357*F!$B$68,IF(M357=69%,J357*K357*L357*F!$B$69,IF(M357=70%,J357*K357*L357*F!$B$70,IF(M357=71%,J357*K357*L357*F!$B$71,IF(M357=72%,J357*K357*L357*F!$B$72,IF(M357=73%,J357*K357*L357*F!$B$73,IF(M357=74%,J357*K357*L357*F!$B$74,IF(M357=75%,J357*K357*L357*F!$B$75,IF(M357=76%,J357*K357*L357*F!$B$76,IF(M357=77%,J357*K357*L357*F!$B$77,IF(M357=78%,J357*K357*L357*F!$B$78,IF(M357=79%,J357*K357*L357*F!$B$79,IF(M357=80%,J357*K357*L357*F!$B$80,IF(M357=81%,J357*K357*L357*F!$B$81,IF(M357=82%,J357*K357*L357*F!$B$82,IF(M357=83%,J357*K357*L357*F!$B$83,IF(M357=84%,J357*K357*L357*F!$B$84,IF(M357=85%,J357*K357*L357*F!$B$85,IF(M357=86%,J357*K357*L357*F!$B$86,IF(M357=87%,J357*K357*L357*F!$B$87,IF(M357=88%,J357*K357*L357*F!$B$88,IF(M357=89%,J357*K357*L357*F!$B$89,IF(M357=90%,J357*K357*L357*F!$B$90,IF(M357=91%,J357*K357*L357*F!$B$91,IF(M357=92%,J357*K357*L357*F!$B$92,IF(M357=93%,J357*K357*L357*F!$B$93,IF(M357=94%,J357*K357*L357*F!$B$94,IF(M357=95%,J357*K357*L357*F!$B$95,IF(M357=96%,J357*K357*L357*F!$B$96,IF(M357=97%,J357*K357*L357*F!$B$97,IF(M357=98%,J357*K357*L357*F!$B$98,IF(M357=99%,J357*K357*L357*F!$B$99,IF(M357&gt;99%,J357*K357*L357*F!$B$100,))))))))))))))))))))))))))))))))))))))))))))))))))))))))+IF(Q357&lt;30%,0,IF(Q357&lt;35%,N357*O357*P357*F!$B$33,IF(Q357&lt;40%,N357*O357*P357*F!$B$38,IF(Q357&lt;45%,N357*O357*P357*F!$B$43,IF(Q357&lt;50%,N357*O357*P357*F!$B$48,IF(Q357=50%,N357*O357*P357*F!$B$50,IF(Q357=51%,N357*O357*P357*F!$B$51,IF(Q357=52%,N357*O357*P357*F!$B$52,IF(Q357=53%,N357*O357*P357*F!$B$53,IF(Q357=54%,N357*O357*P357*F!$B$54,IF(Q357=55%,N357*O357*P357*F!$B$55,IF(Q357=56%,N357*O357*P357*F!$B$56,IF(Q357=57%,N357*O357*P357*F!$B$57,IF(Q357=58%,N357*O357*P357*F!$B$58,IF(Q357=59%,N357*O357*P357*F!$B$59,IF(Q357=60%,N357*O357*P357*F!$B$60,IF(Q357=61%,N357*O357*P357*F!$B$61,IF(Q357=62%,N357*O357*P357*F!$B$62,IF(Q357=63%,N357*O357*P357*F!$B$63,IF(Q357=64%,N357*O357*P357*F!$B$64,IF(Q357=65%,N357*O357*P357*F!$B$65,IF(Q357=66%,N357*O357*P357*F!$B$66,IF(Q357=67%,N357*O357*P357*F!$B$67,IF(Q357=68%,N357*O357*P357*F!$B$68,IF(Q357=69%,N357*O357*P357*F!$B$69,IF(Q357=70%,N357*O357*P357*F!$B$70,IF(Q357=71%,N357*O357*P357*F!$B$71,IF(Q357=72%,N357*O357*P357*F!$B$72,IF(Q357=73%,N357*O357*P357*F!$B$73,IF(Q357=74%,N357*O357*P357*F!$B$74,IF(Q357=75%,N357*O357*P357*F!$B$75,IF(Q357=76%,N357*O357*P357*F!$B$76,IF(Q357=77%,N357*O357*P357*F!$B$77,IF(Q357=78%,N357*O357*P357*F!$B$78,IF(Q357=79%,N357*O357*P357*F!$B$79,IF(Q357=80%,N357*O357*P357*F!$B$80,IF(Q357=81%,N357*O357*P357*F!$B$81,IF(Q357=82%,N357*O357*P357*F!$B$82,IF(Q357=83%,N357*O357*P357*F!$B$83,IF(Q357=84%,N357*O357*P357*F!$B$84,IF(Q357=85%,N357*O357*P357*F!$B$85,IF(Q357=86%,N357*O357*P357*F!$B$86,IF(Q357=87%,N357*O357*P357*F!$B$87,IF(Q357=88%,N357*O357*P357*F!$B$88,IF(Q357=89%,N357*O357*P357*F!$B$89,IF(Q357=90%,N357*O357*P357*F!$B$90,IF(Q357=91%,N357*O357*P357*F!$B$91,IF(Q357=92%,N357*O357*P357*F!$B$92,IF(Q357=93%,N357*O357*P357*F!$B$93,IF(Q357=94%,N357*O357*P357*F!$B$94,IF(Q357=95%,N357*O357*P357*F!$B$95,IF(Q357=96%,N357*O357*P357*F!$B$96,IF(Q357=97%,N357*O357*P357*F!$B$97,IF(Q357=98%,N357*O357*P357*F!$B$98,IF(Q357=99%,N357*O357*P357*F!$B$99,IF(Q357&gt;99%,N357*O357*P357*F!$B$100,))))))))))))))))))))))))))))))))))))))))))))))))))))))))+IF(U357&lt;30%,0,IF(U357&lt;35%,R357*S357*T357*F!$B$33,IF(U357&lt;40%,R357*S357*T357*F!$B$38,IF(U357&lt;45%,R357*S357*T357*F!$B$43,IF(U357&lt;50%,R357*S357*T357*F!$B$48,IF(U357=50%,R357*S357*T357*F!$B$50,IF(U357=51%,R357*S357*T357*F!$B$51,IF(U357=52%,R357*S357*T357*F!$B$52,IF(U357=53%,R357*S357*T357*F!$B$53,IF(U357=54%,R357*S357*T357*F!$B$54,IF(U357=55%,R357*S357*T357*F!$B$55,IF(U357=56%,R357*S357*T357*F!$B$56,IF(U357=57%,R357*S357*T357*F!$B$57,IF(U357=58%,R357*S357*T357*F!$B$58,IF(U357=59%,R357*S357*T357*F!$B$59,IF(U357=60%,R357*S357*T357*F!$B$60,IF(U357=61%,R357*S357*T357*F!$B$61,IF(U357=62%,R357*S357*T357*F!$B$62,IF(U357=63%,R357*S357*T357*F!$B$63,IF(U357=64%,R357*S357*T357*F!$B$64,IF(U357=65%,R357*S357*T357*F!$B$65,IF(U357=66%,R357*S357*T357*F!$B$66,IF(U357=67%,R357*S357*T357*F!$B$67,IF(U357=68%,R357*S357*T357*F!$B$68,IF(U357=69%,R357*S357*T357*F!$B$69,IF(U357=70%,R357*S357*T357*F!$B$70,IF(U357=71%,R357*S357*T357*F!$B$71,IF(U357=72%,R357*S357*T357*F!$B$72,IF(U357=73%,R357*S357*T357*F!$B$73,IF(U357=74%,R357*S357*T357*F!$B$74,IF(U357=75%,R357*S357*T357*F!$B$75,IF(U357=76%,R357*S357*T357*F!$B$76,IF(U357=77%,R357*S357*T357*F!$B$77,IF(U357=78%,R357*S357*T357*F!$B$78,IF(U357=79%,R357*S357*T357*F!$B$79,IF(U357=80%,R357*S357*T357*F!$B$80,IF(U357=81%,R357*S357*T357*F!$B$81,IF(U357=82%,R357*S357*T357*F!$B$82,IF(U357=83%,R357*S357*T357*F!$B$83,IF(U357=84%,R357*S357*T357*F!$B$84,IF(U357=85%,R357*S357*T357*F!$B$85,IF(U357=86%,R357*S357*T357*F!$B$86,IF(U357=87%,R357*S357*T357*F!$B$87,IF(U357=88%,R357*S357*T357*F!$B$88,IF(U357=89%,R357*S357*T357*F!$B$89,IF(U357=90%,R357*S357*T357*F!$B$90,IF(U357=91%,R357*S357*T357*F!$B$91,IF(U357=92%,R357*S357*T357*F!$B$92,IF(U357=93%,R357*S357*T357*F!$B$93,IF(U357=94%,R357*S357*T357*F!$B$94,IF(U357=95%,R357*S357*T357*F!$B$95,IF(U357=96%,R357*S357*T357*F!$B$96,IF(U357=97%,R357*S357*T357*F!$B$97,IF(U357=98%,R357*S357*T357*F!$B$98,IF(U357=99%,R357*S357*T357*F!$B$99,IF(U357&gt;99%,R357*S357*T357*F!$B$100)))))))))))))))))))))))))))))))))))))))))))))))))))))))))*IF(ISNUMBER(E357),E357,1)*IF(ISNUMBER(D357),D357,1)</f>
        <v>0</v>
      </c>
      <c r="AA357" s="8">
        <f>G357*H357+K357*L357+O357*P357+S357*T357</f>
        <v>0</v>
      </c>
      <c r="AB357" s="129">
        <f>(H357*(IF(I357&lt;45%,0.5,IF(I357&lt;55%,0.8,IF(I357&lt;65%,0.9,IF(I357&lt;75%,1,IF(I357&lt;85%,1.1,1.2))))))+L357*(IF(M357&lt;45%,0.5,IF(M357&lt;55%,0.8,IF(M357&lt;65%,0.9,IF(M357&lt;75%,1,IF(M357&lt;85%,1.1,1.2))))))+P357*(IF(Q357&lt;45%,0.5,IF(Q357&lt;55%,0.8,IF(Q357&lt;65%,0.9,IF(Q357&lt;75%,1,IF(Q357&lt;85%,1.1,1.2))))))+T357*(IF(U357&lt;45%,0.5,IF(U357&lt;55%,0.8,IF(U357&lt;65%,0.9,IF(U357&lt;75%,1,IF(U357&lt;85%,1.1,1.2)))))))*IF(D357&gt;=0.8,6,IF(D357&lt;=0.4,1.5,3))</f>
        <v>0</v>
      </c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  <c r="AT357" s="11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</row>
    <row r="358" spans="1:62" x14ac:dyDescent="0.25">
      <c r="A358" s="1125"/>
      <c r="B358" s="76" t="str">
        <f t="shared" ref="B358:E358" si="812">IF(B296="","",B296)</f>
        <v/>
      </c>
      <c r="C358" s="77" t="str">
        <f t="shared" si="812"/>
        <v/>
      </c>
      <c r="D358" s="63">
        <f t="shared" si="807"/>
        <v>0</v>
      </c>
      <c r="E358" s="83" t="str">
        <f t="shared" si="812"/>
        <v/>
      </c>
      <c r="F358" s="79"/>
      <c r="G358" s="94"/>
      <c r="H358" s="94"/>
      <c r="I358" s="70">
        <f t="shared" si="802"/>
        <v>0</v>
      </c>
      <c r="J358" s="79"/>
      <c r="K358" s="94"/>
      <c r="L358" s="94"/>
      <c r="M358" s="71">
        <f t="shared" si="803"/>
        <v>0</v>
      </c>
      <c r="N358" s="79"/>
      <c r="O358" s="94"/>
      <c r="P358" s="94"/>
      <c r="Q358" s="70">
        <f t="shared" si="804"/>
        <v>0</v>
      </c>
      <c r="R358" s="79"/>
      <c r="S358" s="94"/>
      <c r="T358" s="94"/>
      <c r="U358" s="71">
        <f t="shared" si="805"/>
        <v>0</v>
      </c>
      <c r="V358" s="125">
        <f t="shared" si="808"/>
        <v>0</v>
      </c>
      <c r="W358" s="43">
        <f t="shared" si="809"/>
        <v>0</v>
      </c>
      <c r="X358" s="36">
        <f>ROUND(IFERROR((W358/(Y358*IF(ISNUMBER(E358),E358,1))),0),2)</f>
        <v>0</v>
      </c>
      <c r="Y358" s="90" t="str">
        <f t="shared" si="707"/>
        <v/>
      </c>
      <c r="Z358" s="6">
        <f>(IF(I358&lt;30%,0,IF(I358&lt;35%,F358*G358*H358*F!$B$33,IF(I358&lt;40%,F358*G358*H358*F!$B$38,IF(I358&lt;45%,F358*G358*H358*F!$B$43,IF(I358&lt;50%,F358*G358*H358*F!$B$48,IF(I358=50%,F358*G358*H358*F!$B$50,IF(I358=51%,F358*G358*H358*F!$B$51,IF(I358=52%,F358*G358*H358*F!$B$52,IF(I358=53%,F358*G358*H358*F!$B$53,IF(I358=54%,F358*G358*H358*F!$B$54,IF(I358=55%,F358*G358*H358*F!$B$55,IF(I358=56%,F358*G358*H358*F!$B$56,IF(I358=57%,F358*G358*H358*F!$B$57,IF(I358=58%,F358*G358*H358*F!$B$58,IF(I358=59%,F358*G358*H358*F!$B$59,IF(I358=60%,F358*G358*H358*F!$B$60,IF(I358=61%,F358*G358*H358*F!$B$61,IF(I358=62%,F358*G358*H358*F!$B$62,IF(I358=63%,F358*G358*H358*F!$B$63,IF(I358=64%,F358*G358*H358*F!$B$64,IF(I358=65%,F358*G358*H358*F!$B$65,IF(I358=66%,F358*G358*H358*F!$B$66,IF(I358=67%,F358*G358*H358*F!$B$67,IF(I358=68%,F358*G358*H358*F!$B$68,IF(I358=69%,F358*G358*H358*F!$B$69,IF(I358=70%,F358*G358*H358*F!$B$70,IF(I358=71%,F358*G358*H358*F!$B$71,IF(I358=72%,F358*G358*H358*F!$B$72,IF(I358=73%,F358*G358*H358*F!$B$73,IF(I358=74%,F358*G358*H358*F!$B$74,IF(I358=75%,F358*G358*H358*F!$B$75,IF(I358=76%,F358*G358*H358*F!$B$76,IF(I358=77%,F358*G358*H358*F!$B$77,IF(I358=78%,F358*G358*H358*F!$B$78,IF(I358=79%,F358*G358*H358*F!$B$79,IF(I358=80%,F358*G358*H358*F!$B$80,IF(I358=81%,F358*G358*H358*F!$B$81,IF(I358=82%,F358*G358*H358*F!$B$82,IF(I358=83%,F358*G358*H358*F!$B$83,IF(I358=84%,F358*G358*H358*F!$B$84,IF(I358=85%,F358*G358*H358*F!$B$85,IF(I358=86%,F358*G358*H358*F!$B$86,IF(I358=87%,F358*G358*H358*F!$B$87,IF(I358=88%,F358*G358*H358*F!$B$88,IF(I358=89%,F358*G358*H358*F!$B$89,IF(I358=90%,F358*G358*H358*F!$B$90,IF(I358=91%,F358*G358*H358*F!$B$91,IF(I358=92%,F358*G358*H358*F!$B$92,IF(I358=93%,F358*G358*H358*F!$B$93,IF(I358=94%,F358*G358*H358*F!$B$94,IF(I358=95%,F358*G358*H358*F!$B$95,IF(I358=96%,F358*G358*H358*F!$B$96,IF(I358=97%,F358*G358*H358*F!$B$97,IF(I358=98%,F358*G358*H358*F!$B$98,IF(I358=99%,F358*G358*H358*F!$B$99,IF(I358&gt;99%,F358*G358*H358*F!$B$100,))))))))))))))))))))))))))))))))))))))))))))))))))))))))+IF(M358&lt;30%,0,IF(M358&lt;35%,J358*K358*L358*F!$B$33,IF(M358&lt;40%,J358*K358*L358*F!$B$38,IF(M358&lt;45%,J358*K358*L358*F!$B$43,IF(M358&lt;50%,J358*K358*L358*F!$B$48,IF(M358=50%,J358*K358*L358*F!$B$50,IF(M358=51%,J358*K358*L358*F!$B$51,IF(M358=52%,J358*K358*L358*F!$B$52,IF(M358=53%,J358*K358*L358*F!$B$53,IF(M358=54%,J358*K358*L358*F!$B$54,IF(M358=55%,J358*K358*L358*F!$B$55,IF(M358=56%,J358*K358*L358*F!$B$56,IF(M358=57%,J358*K358*L358*F!$B$57,IF(M358=58%,J358*K358*L358*F!$B$58,IF(M358=59%,J358*K358*L358*F!$B$59,IF(M358=60%,J358*K358*L358*F!$B$60,IF(M358=61%,J358*K358*L358*F!$B$61,IF(M358=62%,J358*K358*L358*F!$B$62,IF(M358=63%,J358*K358*L358*F!$B$63,IF(M358=64%,J358*K358*L358*F!$B$64,IF(M358=65%,J358*K358*L358*F!$B$65,IF(M358=66%,J358*K358*L358*F!$B$66,IF(M358=67%,J358*K358*L358*F!$B$67,IF(M358=68%,J358*K358*L358*F!$B$68,IF(M358=69%,J358*K358*L358*F!$B$69,IF(M358=70%,J358*K358*L358*F!$B$70,IF(M358=71%,J358*K358*L358*F!$B$71,IF(M358=72%,J358*K358*L358*F!$B$72,IF(M358=73%,J358*K358*L358*F!$B$73,IF(M358=74%,J358*K358*L358*F!$B$74,IF(M358=75%,J358*K358*L358*F!$B$75,IF(M358=76%,J358*K358*L358*F!$B$76,IF(M358=77%,J358*K358*L358*F!$B$77,IF(M358=78%,J358*K358*L358*F!$B$78,IF(M358=79%,J358*K358*L358*F!$B$79,IF(M358=80%,J358*K358*L358*F!$B$80,IF(M358=81%,J358*K358*L358*F!$B$81,IF(M358=82%,J358*K358*L358*F!$B$82,IF(M358=83%,J358*K358*L358*F!$B$83,IF(M358=84%,J358*K358*L358*F!$B$84,IF(M358=85%,J358*K358*L358*F!$B$85,IF(M358=86%,J358*K358*L358*F!$B$86,IF(M358=87%,J358*K358*L358*F!$B$87,IF(M358=88%,J358*K358*L358*F!$B$88,IF(M358=89%,J358*K358*L358*F!$B$89,IF(M358=90%,J358*K358*L358*F!$B$90,IF(M358=91%,J358*K358*L358*F!$B$91,IF(M358=92%,J358*K358*L358*F!$B$92,IF(M358=93%,J358*K358*L358*F!$B$93,IF(M358=94%,J358*K358*L358*F!$B$94,IF(M358=95%,J358*K358*L358*F!$B$95,IF(M358=96%,J358*K358*L358*F!$B$96,IF(M358=97%,J358*K358*L358*F!$B$97,IF(M358=98%,J358*K358*L358*F!$B$98,IF(M358=99%,J358*K358*L358*F!$B$99,IF(M358&gt;99%,J358*K358*L358*F!$B$100,))))))))))))))))))))))))))))))))))))))))))))))))))))))))+IF(Q358&lt;30%,0,IF(Q358&lt;35%,N358*O358*P358*F!$B$33,IF(Q358&lt;40%,N358*O358*P358*F!$B$38,IF(Q358&lt;45%,N358*O358*P358*F!$B$43,IF(Q358&lt;50%,N358*O358*P358*F!$B$48,IF(Q358=50%,N358*O358*P358*F!$B$50,IF(Q358=51%,N358*O358*P358*F!$B$51,IF(Q358=52%,N358*O358*P358*F!$B$52,IF(Q358=53%,N358*O358*P358*F!$B$53,IF(Q358=54%,N358*O358*P358*F!$B$54,IF(Q358=55%,N358*O358*P358*F!$B$55,IF(Q358=56%,N358*O358*P358*F!$B$56,IF(Q358=57%,N358*O358*P358*F!$B$57,IF(Q358=58%,N358*O358*P358*F!$B$58,IF(Q358=59%,N358*O358*P358*F!$B$59,IF(Q358=60%,N358*O358*P358*F!$B$60,IF(Q358=61%,N358*O358*P358*F!$B$61,IF(Q358=62%,N358*O358*P358*F!$B$62,IF(Q358=63%,N358*O358*P358*F!$B$63,IF(Q358=64%,N358*O358*P358*F!$B$64,IF(Q358=65%,N358*O358*P358*F!$B$65,IF(Q358=66%,N358*O358*P358*F!$B$66,IF(Q358=67%,N358*O358*P358*F!$B$67,IF(Q358=68%,N358*O358*P358*F!$B$68,IF(Q358=69%,N358*O358*P358*F!$B$69,IF(Q358=70%,N358*O358*P358*F!$B$70,IF(Q358=71%,N358*O358*P358*F!$B$71,IF(Q358=72%,N358*O358*P358*F!$B$72,IF(Q358=73%,N358*O358*P358*F!$B$73,IF(Q358=74%,N358*O358*P358*F!$B$74,IF(Q358=75%,N358*O358*P358*F!$B$75,IF(Q358=76%,N358*O358*P358*F!$B$76,IF(Q358=77%,N358*O358*P358*F!$B$77,IF(Q358=78%,N358*O358*P358*F!$B$78,IF(Q358=79%,N358*O358*P358*F!$B$79,IF(Q358=80%,N358*O358*P358*F!$B$80,IF(Q358=81%,N358*O358*P358*F!$B$81,IF(Q358=82%,N358*O358*P358*F!$B$82,IF(Q358=83%,N358*O358*P358*F!$B$83,IF(Q358=84%,N358*O358*P358*F!$B$84,IF(Q358=85%,N358*O358*P358*F!$B$85,IF(Q358=86%,N358*O358*P358*F!$B$86,IF(Q358=87%,N358*O358*P358*F!$B$87,IF(Q358=88%,N358*O358*P358*F!$B$88,IF(Q358=89%,N358*O358*P358*F!$B$89,IF(Q358=90%,N358*O358*P358*F!$B$90,IF(Q358=91%,N358*O358*P358*F!$B$91,IF(Q358=92%,N358*O358*P358*F!$B$92,IF(Q358=93%,N358*O358*P358*F!$B$93,IF(Q358=94%,N358*O358*P358*F!$B$94,IF(Q358=95%,N358*O358*P358*F!$B$95,IF(Q358=96%,N358*O358*P358*F!$B$96,IF(Q358=97%,N358*O358*P358*F!$B$97,IF(Q358=98%,N358*O358*P358*F!$B$98,IF(Q358=99%,N358*O358*P358*F!$B$99,IF(Q358&gt;99%,N358*O358*P358*F!$B$100,))))))))))))))))))))))))))))))))))))))))))))))))))))))))+IF(U358&lt;30%,0,IF(U358&lt;35%,R358*S358*T358*F!$B$33,IF(U358&lt;40%,R358*S358*T358*F!$B$38,IF(U358&lt;45%,R358*S358*T358*F!$B$43,IF(U358&lt;50%,R358*S358*T358*F!$B$48,IF(U358=50%,R358*S358*T358*F!$B$50,IF(U358=51%,R358*S358*T358*F!$B$51,IF(U358=52%,R358*S358*T358*F!$B$52,IF(U358=53%,R358*S358*T358*F!$B$53,IF(U358=54%,R358*S358*T358*F!$B$54,IF(U358=55%,R358*S358*T358*F!$B$55,IF(U358=56%,R358*S358*T358*F!$B$56,IF(U358=57%,R358*S358*T358*F!$B$57,IF(U358=58%,R358*S358*T358*F!$B$58,IF(U358=59%,R358*S358*T358*F!$B$59,IF(U358=60%,R358*S358*T358*F!$B$60,IF(U358=61%,R358*S358*T358*F!$B$61,IF(U358=62%,R358*S358*T358*F!$B$62,IF(U358=63%,R358*S358*T358*F!$B$63,IF(U358=64%,R358*S358*T358*F!$B$64,IF(U358=65%,R358*S358*T358*F!$B$65,IF(U358=66%,R358*S358*T358*F!$B$66,IF(U358=67%,R358*S358*T358*F!$B$67,IF(U358=68%,R358*S358*T358*F!$B$68,IF(U358=69%,R358*S358*T358*F!$B$69,IF(U358=70%,R358*S358*T358*F!$B$70,IF(U358=71%,R358*S358*T358*F!$B$71,IF(U358=72%,R358*S358*T358*F!$B$72,IF(U358=73%,R358*S358*T358*F!$B$73,IF(U358=74%,R358*S358*T358*F!$B$74,IF(U358=75%,R358*S358*T358*F!$B$75,IF(U358=76%,R358*S358*T358*F!$B$76,IF(U358=77%,R358*S358*T358*F!$B$77,IF(U358=78%,R358*S358*T358*F!$B$78,IF(U358=79%,R358*S358*T358*F!$B$79,IF(U358=80%,R358*S358*T358*F!$B$80,IF(U358=81%,R358*S358*T358*F!$B$81,IF(U358=82%,R358*S358*T358*F!$B$82,IF(U358=83%,R358*S358*T358*F!$B$83,IF(U358=84%,R358*S358*T358*F!$B$84,IF(U358=85%,R358*S358*T358*F!$B$85,IF(U358=86%,R358*S358*T358*F!$B$86,IF(U358=87%,R358*S358*T358*F!$B$87,IF(U358=88%,R358*S358*T358*F!$B$88,IF(U358=89%,R358*S358*T358*F!$B$89,IF(U358=90%,R358*S358*T358*F!$B$90,IF(U358=91%,R358*S358*T358*F!$B$91,IF(U358=92%,R358*S358*T358*F!$B$92,IF(U358=93%,R358*S358*T358*F!$B$93,IF(U358=94%,R358*S358*T358*F!$B$94,IF(U358=95%,R358*S358*T358*F!$B$95,IF(U358=96%,R358*S358*T358*F!$B$96,IF(U358=97%,R358*S358*T358*F!$B$97,IF(U358=98%,R358*S358*T358*F!$B$98,IF(U358=99%,R358*S358*T358*F!$B$99,IF(U358&gt;99%,R358*S358*T358*F!$B$100)))))))))))))))))))))))))))))))))))))))))))))))))))))))))*IF(ISNUMBER(E358),E358,1)*IF(ISNUMBER(D358),D358,1)</f>
        <v>0</v>
      </c>
      <c r="AA358" s="6">
        <f>G358*H358+K358*L358+O358*P358+S358*T358</f>
        <v>0</v>
      </c>
      <c r="AB358" s="115">
        <f>(H358*(IF(I358&lt;45%,0.5,IF(I358&lt;55%,0.8,IF(I358&lt;65%,0.9,IF(I358&lt;75%,1,IF(I358&lt;85%,1.1,1.2))))))+L358*(IF(M358&lt;45%,0.5,IF(M358&lt;55%,0.8,IF(M358&lt;65%,0.9,IF(M358&lt;75%,1,IF(M358&lt;85%,1.1,1.2))))))+P358*(IF(Q358&lt;45%,0.5,IF(Q358&lt;55%,0.8,IF(Q358&lt;65%,0.9,IF(Q358&lt;75%,1,IF(Q358&lt;85%,1.1,1.2))))))+T358*(IF(U358&lt;45%,0.5,IF(U358&lt;55%,0.8,IF(U358&lt;65%,0.9,IF(U358&lt;75%,1,IF(U358&lt;85%,1.1,1.2)))))))*IF(D358&gt;=0.8,6,IF(D358&lt;=0.4,1.5,3))</f>
        <v>0</v>
      </c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  <c r="AT358" s="11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</row>
    <row r="359" spans="1:62" x14ac:dyDescent="0.25">
      <c r="A359" s="1125"/>
      <c r="B359" s="76" t="str">
        <f t="shared" ref="B359:E359" si="813">IF(B297="","",B297)</f>
        <v/>
      </c>
      <c r="C359" s="77" t="str">
        <f t="shared" si="813"/>
        <v/>
      </c>
      <c r="D359" s="63">
        <f t="shared" si="807"/>
        <v>0</v>
      </c>
      <c r="E359" s="83" t="str">
        <f t="shared" si="813"/>
        <v/>
      </c>
      <c r="F359" s="81"/>
      <c r="G359" s="96"/>
      <c r="H359" s="96"/>
      <c r="I359" s="82">
        <f t="shared" si="802"/>
        <v>0</v>
      </c>
      <c r="J359" s="81"/>
      <c r="K359" s="96"/>
      <c r="L359" s="96"/>
      <c r="M359" s="104">
        <f t="shared" si="803"/>
        <v>0</v>
      </c>
      <c r="N359" s="81"/>
      <c r="O359" s="96"/>
      <c r="P359" s="96"/>
      <c r="Q359" s="82">
        <f t="shared" si="804"/>
        <v>0</v>
      </c>
      <c r="R359" s="81"/>
      <c r="S359" s="96"/>
      <c r="T359" s="96"/>
      <c r="U359" s="104">
        <f t="shared" si="805"/>
        <v>0</v>
      </c>
      <c r="V359" s="128">
        <f t="shared" si="808"/>
        <v>0</v>
      </c>
      <c r="W359" s="44">
        <f t="shared" si="809"/>
        <v>0</v>
      </c>
      <c r="X359" s="45">
        <f t="shared" ref="X359" si="814">ROUND(IFERROR((W359/(Y359*IF(ISNUMBER(E359),E359,1))),0),2)</f>
        <v>0</v>
      </c>
      <c r="Y359" s="90" t="str">
        <f t="shared" si="707"/>
        <v/>
      </c>
      <c r="Z359" s="8">
        <f>(IF(I359&lt;30%,0,IF(I359&lt;35%,F359*G359*H359*F!$B$33,IF(I359&lt;40%,F359*G359*H359*F!$B$38,IF(I359&lt;45%,F359*G359*H359*F!$B$43,IF(I359&lt;50%,F359*G359*H359*F!$B$48,IF(I359=50%,F359*G359*H359*F!$B$50,IF(I359=51%,F359*G359*H359*F!$B$51,IF(I359=52%,F359*G359*H359*F!$B$52,IF(I359=53%,F359*G359*H359*F!$B$53,IF(I359=54%,F359*G359*H359*F!$B$54,IF(I359=55%,F359*G359*H359*F!$B$55,IF(I359=56%,F359*G359*H359*F!$B$56,IF(I359=57%,F359*G359*H359*F!$B$57,IF(I359=58%,F359*G359*H359*F!$B$58,IF(I359=59%,F359*G359*H359*F!$B$59,IF(I359=60%,F359*G359*H359*F!$B$60,IF(I359=61%,F359*G359*H359*F!$B$61,IF(I359=62%,F359*G359*H359*F!$B$62,IF(I359=63%,F359*G359*H359*F!$B$63,IF(I359=64%,F359*G359*H359*F!$B$64,IF(I359=65%,F359*G359*H359*F!$B$65,IF(I359=66%,F359*G359*H359*F!$B$66,IF(I359=67%,F359*G359*H359*F!$B$67,IF(I359=68%,F359*G359*H359*F!$B$68,IF(I359=69%,F359*G359*H359*F!$B$69,IF(I359=70%,F359*G359*H359*F!$B$70,IF(I359=71%,F359*G359*H359*F!$B$71,IF(I359=72%,F359*G359*H359*F!$B$72,IF(I359=73%,F359*G359*H359*F!$B$73,IF(I359=74%,F359*G359*H359*F!$B$74,IF(I359=75%,F359*G359*H359*F!$B$75,IF(I359=76%,F359*G359*H359*F!$B$76,IF(I359=77%,F359*G359*H359*F!$B$77,IF(I359=78%,F359*G359*H359*F!$B$78,IF(I359=79%,F359*G359*H359*F!$B$79,IF(I359=80%,F359*G359*H359*F!$B$80,IF(I359=81%,F359*G359*H359*F!$B$81,IF(I359=82%,F359*G359*H359*F!$B$82,IF(I359=83%,F359*G359*H359*F!$B$83,IF(I359=84%,F359*G359*H359*F!$B$84,IF(I359=85%,F359*G359*H359*F!$B$85,IF(I359=86%,F359*G359*H359*F!$B$86,IF(I359=87%,F359*G359*H359*F!$B$87,IF(I359=88%,F359*G359*H359*F!$B$88,IF(I359=89%,F359*G359*H359*F!$B$89,IF(I359=90%,F359*G359*H359*F!$B$90,IF(I359=91%,F359*G359*H359*F!$B$91,IF(I359=92%,F359*G359*H359*F!$B$92,IF(I359=93%,F359*G359*H359*F!$B$93,IF(I359=94%,F359*G359*H359*F!$B$94,IF(I359=95%,F359*G359*H359*F!$B$95,IF(I359=96%,F359*G359*H359*F!$B$96,IF(I359=97%,F359*G359*H359*F!$B$97,IF(I359=98%,F359*G359*H359*F!$B$98,IF(I359=99%,F359*G359*H359*F!$B$99,IF(I359&gt;99%,F359*G359*H359*F!$B$100,))))))))))))))))))))))))))))))))))))))))))))))))))))))))+IF(M359&lt;30%,0,IF(M359&lt;35%,J359*K359*L359*F!$B$33,IF(M359&lt;40%,J359*K359*L359*F!$B$38,IF(M359&lt;45%,J359*K359*L359*F!$B$43,IF(M359&lt;50%,J359*K359*L359*F!$B$48,IF(M359=50%,J359*K359*L359*F!$B$50,IF(M359=51%,J359*K359*L359*F!$B$51,IF(M359=52%,J359*K359*L359*F!$B$52,IF(M359=53%,J359*K359*L359*F!$B$53,IF(M359=54%,J359*K359*L359*F!$B$54,IF(M359=55%,J359*K359*L359*F!$B$55,IF(M359=56%,J359*K359*L359*F!$B$56,IF(M359=57%,J359*K359*L359*F!$B$57,IF(M359=58%,J359*K359*L359*F!$B$58,IF(M359=59%,J359*K359*L359*F!$B$59,IF(M359=60%,J359*K359*L359*F!$B$60,IF(M359=61%,J359*K359*L359*F!$B$61,IF(M359=62%,J359*K359*L359*F!$B$62,IF(M359=63%,J359*K359*L359*F!$B$63,IF(M359=64%,J359*K359*L359*F!$B$64,IF(M359=65%,J359*K359*L359*F!$B$65,IF(M359=66%,J359*K359*L359*F!$B$66,IF(M359=67%,J359*K359*L359*F!$B$67,IF(M359=68%,J359*K359*L359*F!$B$68,IF(M359=69%,J359*K359*L359*F!$B$69,IF(M359=70%,J359*K359*L359*F!$B$70,IF(M359=71%,J359*K359*L359*F!$B$71,IF(M359=72%,J359*K359*L359*F!$B$72,IF(M359=73%,J359*K359*L359*F!$B$73,IF(M359=74%,J359*K359*L359*F!$B$74,IF(M359=75%,J359*K359*L359*F!$B$75,IF(M359=76%,J359*K359*L359*F!$B$76,IF(M359=77%,J359*K359*L359*F!$B$77,IF(M359=78%,J359*K359*L359*F!$B$78,IF(M359=79%,J359*K359*L359*F!$B$79,IF(M359=80%,J359*K359*L359*F!$B$80,IF(M359=81%,J359*K359*L359*F!$B$81,IF(M359=82%,J359*K359*L359*F!$B$82,IF(M359=83%,J359*K359*L359*F!$B$83,IF(M359=84%,J359*K359*L359*F!$B$84,IF(M359=85%,J359*K359*L359*F!$B$85,IF(M359=86%,J359*K359*L359*F!$B$86,IF(M359=87%,J359*K359*L359*F!$B$87,IF(M359=88%,J359*K359*L359*F!$B$88,IF(M359=89%,J359*K359*L359*F!$B$89,IF(M359=90%,J359*K359*L359*F!$B$90,IF(M359=91%,J359*K359*L359*F!$B$91,IF(M359=92%,J359*K359*L359*F!$B$92,IF(M359=93%,J359*K359*L359*F!$B$93,IF(M359=94%,J359*K359*L359*F!$B$94,IF(M359=95%,J359*K359*L359*F!$B$95,IF(M359=96%,J359*K359*L359*F!$B$96,IF(M359=97%,J359*K359*L359*F!$B$97,IF(M359=98%,J359*K359*L359*F!$B$98,IF(M359=99%,J359*K359*L359*F!$B$99,IF(M359&gt;99%,J359*K359*L359*F!$B$100,))))))))))))))))))))))))))))))))))))))))))))))))))))))))+IF(Q359&lt;30%,0,IF(Q359&lt;35%,N359*O359*P359*F!$B$33,IF(Q359&lt;40%,N359*O359*P359*F!$B$38,IF(Q359&lt;45%,N359*O359*P359*F!$B$43,IF(Q359&lt;50%,N359*O359*P359*F!$B$48,IF(Q359=50%,N359*O359*P359*F!$B$50,IF(Q359=51%,N359*O359*P359*F!$B$51,IF(Q359=52%,N359*O359*P359*F!$B$52,IF(Q359=53%,N359*O359*P359*F!$B$53,IF(Q359=54%,N359*O359*P359*F!$B$54,IF(Q359=55%,N359*O359*P359*F!$B$55,IF(Q359=56%,N359*O359*P359*F!$B$56,IF(Q359=57%,N359*O359*P359*F!$B$57,IF(Q359=58%,N359*O359*P359*F!$B$58,IF(Q359=59%,N359*O359*P359*F!$B$59,IF(Q359=60%,N359*O359*P359*F!$B$60,IF(Q359=61%,N359*O359*P359*F!$B$61,IF(Q359=62%,N359*O359*P359*F!$B$62,IF(Q359=63%,N359*O359*P359*F!$B$63,IF(Q359=64%,N359*O359*P359*F!$B$64,IF(Q359=65%,N359*O359*P359*F!$B$65,IF(Q359=66%,N359*O359*P359*F!$B$66,IF(Q359=67%,N359*O359*P359*F!$B$67,IF(Q359=68%,N359*O359*P359*F!$B$68,IF(Q359=69%,N359*O359*P359*F!$B$69,IF(Q359=70%,N359*O359*P359*F!$B$70,IF(Q359=71%,N359*O359*P359*F!$B$71,IF(Q359=72%,N359*O359*P359*F!$B$72,IF(Q359=73%,N359*O359*P359*F!$B$73,IF(Q359=74%,N359*O359*P359*F!$B$74,IF(Q359=75%,N359*O359*P359*F!$B$75,IF(Q359=76%,N359*O359*P359*F!$B$76,IF(Q359=77%,N359*O359*P359*F!$B$77,IF(Q359=78%,N359*O359*P359*F!$B$78,IF(Q359=79%,N359*O359*P359*F!$B$79,IF(Q359=80%,N359*O359*P359*F!$B$80,IF(Q359=81%,N359*O359*P359*F!$B$81,IF(Q359=82%,N359*O359*P359*F!$B$82,IF(Q359=83%,N359*O359*P359*F!$B$83,IF(Q359=84%,N359*O359*P359*F!$B$84,IF(Q359=85%,N359*O359*P359*F!$B$85,IF(Q359=86%,N359*O359*P359*F!$B$86,IF(Q359=87%,N359*O359*P359*F!$B$87,IF(Q359=88%,N359*O359*P359*F!$B$88,IF(Q359=89%,N359*O359*P359*F!$B$89,IF(Q359=90%,N359*O359*P359*F!$B$90,IF(Q359=91%,N359*O359*P359*F!$B$91,IF(Q359=92%,N359*O359*P359*F!$B$92,IF(Q359=93%,N359*O359*P359*F!$B$93,IF(Q359=94%,N359*O359*P359*F!$B$94,IF(Q359=95%,N359*O359*P359*F!$B$95,IF(Q359=96%,N359*O359*P359*F!$B$96,IF(Q359=97%,N359*O359*P359*F!$B$97,IF(Q359=98%,N359*O359*P359*F!$B$98,IF(Q359=99%,N359*O359*P359*F!$B$99,IF(Q359&gt;99%,N359*O359*P359*F!$B$100,))))))))))))))))))))))))))))))))))))))))))))))))))))))))+IF(U359&lt;30%,0,IF(U359&lt;35%,R359*S359*T359*F!$B$33,IF(U359&lt;40%,R359*S359*T359*F!$B$38,IF(U359&lt;45%,R359*S359*T359*F!$B$43,IF(U359&lt;50%,R359*S359*T359*F!$B$48,IF(U359=50%,R359*S359*T359*F!$B$50,IF(U359=51%,R359*S359*T359*F!$B$51,IF(U359=52%,R359*S359*T359*F!$B$52,IF(U359=53%,R359*S359*T359*F!$B$53,IF(U359=54%,R359*S359*T359*F!$B$54,IF(U359=55%,R359*S359*T359*F!$B$55,IF(U359=56%,R359*S359*T359*F!$B$56,IF(U359=57%,R359*S359*T359*F!$B$57,IF(U359=58%,R359*S359*T359*F!$B$58,IF(U359=59%,R359*S359*T359*F!$B$59,IF(U359=60%,R359*S359*T359*F!$B$60,IF(U359=61%,R359*S359*T359*F!$B$61,IF(U359=62%,R359*S359*T359*F!$B$62,IF(U359=63%,R359*S359*T359*F!$B$63,IF(U359=64%,R359*S359*T359*F!$B$64,IF(U359=65%,R359*S359*T359*F!$B$65,IF(U359=66%,R359*S359*T359*F!$B$66,IF(U359=67%,R359*S359*T359*F!$B$67,IF(U359=68%,R359*S359*T359*F!$B$68,IF(U359=69%,R359*S359*T359*F!$B$69,IF(U359=70%,R359*S359*T359*F!$B$70,IF(U359=71%,R359*S359*T359*F!$B$71,IF(U359=72%,R359*S359*T359*F!$B$72,IF(U359=73%,R359*S359*T359*F!$B$73,IF(U359=74%,R359*S359*T359*F!$B$74,IF(U359=75%,R359*S359*T359*F!$B$75,IF(U359=76%,R359*S359*T359*F!$B$76,IF(U359=77%,R359*S359*T359*F!$B$77,IF(U359=78%,R359*S359*T359*F!$B$78,IF(U359=79%,R359*S359*T359*F!$B$79,IF(U359=80%,R359*S359*T359*F!$B$80,IF(U359=81%,R359*S359*T359*F!$B$81,IF(U359=82%,R359*S359*T359*F!$B$82,IF(U359=83%,R359*S359*T359*F!$B$83,IF(U359=84%,R359*S359*T359*F!$B$84,IF(U359=85%,R359*S359*T359*F!$B$85,IF(U359=86%,R359*S359*T359*F!$B$86,IF(U359=87%,R359*S359*T359*F!$B$87,IF(U359=88%,R359*S359*T359*F!$B$88,IF(U359=89%,R359*S359*T359*F!$B$89,IF(U359=90%,R359*S359*T359*F!$B$90,IF(U359=91%,R359*S359*T359*F!$B$91,IF(U359=92%,R359*S359*T359*F!$B$92,IF(U359=93%,R359*S359*T359*F!$B$93,IF(U359=94%,R359*S359*T359*F!$B$94,IF(U359=95%,R359*S359*T359*F!$B$95,IF(U359=96%,R359*S359*T359*F!$B$96,IF(U359=97%,R359*S359*T359*F!$B$97,IF(U359=98%,R359*S359*T359*F!$B$98,IF(U359=99%,R359*S359*T359*F!$B$99,IF(U359&gt;99%,R359*S359*T359*F!$B$100)))))))))))))))))))))))))))))))))))))))))))))))))))))))))*IF(ISNUMBER(E359),E359,1)*IF(ISNUMBER(D359),D359,1)</f>
        <v>0</v>
      </c>
      <c r="AA359" s="8">
        <f>G359*H359+K359*L359+O359*P359+S359*T359</f>
        <v>0</v>
      </c>
      <c r="AB359" s="129">
        <f>(H359*(IF(I359&lt;45%,0.5,IF(I359&lt;55%,0.8,IF(I359&lt;65%,0.9,IF(I359&lt;75%,1,IF(I359&lt;85%,1.1,1.2))))))+L359*(IF(M359&lt;45%,0.5,IF(M359&lt;55%,0.8,IF(M359&lt;65%,0.9,IF(M359&lt;75%,1,IF(M359&lt;85%,1.1,1.2))))))+P359*(IF(Q359&lt;45%,0.5,IF(Q359&lt;55%,0.8,IF(Q359&lt;65%,0.9,IF(Q359&lt;75%,1,IF(Q359&lt;85%,1.1,1.2))))))+T359*(IF(U359&lt;45%,0.5,IF(U359&lt;55%,0.8,IF(U359&lt;65%,0.9,IF(U359&lt;75%,1,IF(U359&lt;85%,1.1,1.2)))))))*IF(D359&gt;=0.8,6,IF(D359&lt;=0.4,1.5,3))</f>
        <v>0</v>
      </c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  <c r="AT359" s="11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</row>
    <row r="360" spans="1:62" ht="15.75" thickBot="1" x14ac:dyDescent="0.3">
      <c r="A360" s="1126"/>
      <c r="B360" s="171"/>
      <c r="C360" s="172"/>
      <c r="D360" s="37">
        <f>ROUND(IFERROR((D355*(G355*H355+K355*L355+O355*P355+S355*T355)+D356*(G356*H356+K356*L356+O356*P356+S356*T356)+D357*(G357*H357+K357*L357+O357*P357+S357*T357)+D358*(G358*H358+K358*L358+O358*P358+S358*T358)+D359*(G359*H359+K359*L359+O359*P359+S359*T359))/((G355*H355+K355*L355+O355*P355+S355*T355)+(G356*H356+K356*L356+O356*P356+S356*T356)+(G357*H357+K357*L357+O357*P357+S357*T357)+(G358*H358+K358*L358+O358*P358+S358*T358)+(G359*H359+K359*L359+O359*P359+S359*T359)),0),3)</f>
        <v>0</v>
      </c>
      <c r="E360" s="181"/>
      <c r="F360" s="182"/>
      <c r="G360" s="183"/>
      <c r="H360" s="183"/>
      <c r="I360" s="190"/>
      <c r="J360" s="182"/>
      <c r="K360" s="183"/>
      <c r="L360" s="183"/>
      <c r="M360" s="185"/>
      <c r="N360" s="182"/>
      <c r="O360" s="183"/>
      <c r="P360" s="183"/>
      <c r="Q360" s="184"/>
      <c r="R360" s="182"/>
      <c r="S360" s="183"/>
      <c r="T360" s="183"/>
      <c r="U360" s="185"/>
      <c r="V360" s="122">
        <f>SUM(V355:V359)</f>
        <v>0</v>
      </c>
      <c r="W360" s="117">
        <f>IFERROR(V360/AA360,0)</f>
        <v>0</v>
      </c>
      <c r="X360" s="118">
        <f>ROUND(IFERROR((D355*(I355*G355*H355+M355*K355*L355+Q355*O355*P355+U355*S355*T355)+D356*(I356*G356*H356+M356*K356*L356+Q356*O356*P356+U356*S356*T356)+D357*(I357*G357*H357+M357*K357*L357+Q357*O357*P357+U357*S357*T357)+D358*(I358*G358*H358+M358*K358*L358+Q358*O358*P358+U358*S358*T358)+D359*(I359*G359*H359+M359*K359*L359+Q359*O359*P359+U359*S359*T359))/(D355*(G355*H355+K355*L355+O355*P355+S355*T355)+D356*(G356*H356+K356*L356+O356*P356+S356*T356)+D357*(G357*H357+K357*L357+O357*P357+S357*T357)+D358*(G358*H358+K358*L358+O358*P358+S358*T358)+D359*(G359*H359+K359*L359+O359*P359+S359*T359)),0),2)</f>
        <v>0</v>
      </c>
      <c r="Y360" s="9"/>
      <c r="Z360" s="9">
        <f>SUM(Z355:Z359)</f>
        <v>0</v>
      </c>
      <c r="AA360" s="117">
        <f>SUM(AA355:AA359)</f>
        <v>0</v>
      </c>
      <c r="AB360" s="119">
        <f>IF(SUM(AB355:AB359)=0,TIME(,0,),TIME(,SUM(AB355:AB359)+30,))</f>
        <v>0</v>
      </c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  <c r="AT360" s="11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</row>
    <row r="361" spans="1:62" x14ac:dyDescent="0.25">
      <c r="A361" s="145" t="s">
        <v>1</v>
      </c>
      <c r="B361" s="57" t="str">
        <f t="shared" ref="B361:C361" si="815">IF(B299="","",B299)</f>
        <v/>
      </c>
      <c r="C361" s="58" t="str">
        <f t="shared" si="815"/>
        <v/>
      </c>
      <c r="D361" s="59">
        <f>D299</f>
        <v>0</v>
      </c>
      <c r="E361" s="60" t="str">
        <f t="shared" ref="E361" si="816">IF(E299="","",E299)</f>
        <v/>
      </c>
      <c r="F361" s="147"/>
      <c r="G361" s="148"/>
      <c r="H361" s="148"/>
      <c r="I361" s="99">
        <f t="shared" ref="I361:I365" si="817">IFERROR(ROUND(F361/$Y361,2),)</f>
        <v>0</v>
      </c>
      <c r="J361" s="147"/>
      <c r="K361" s="97"/>
      <c r="L361" s="97"/>
      <c r="M361" s="99">
        <f t="shared" ref="M361:M365" si="818">IFERROR(ROUND(J361/$Y361,2),)</f>
        <v>0</v>
      </c>
      <c r="N361" s="147"/>
      <c r="O361" s="97"/>
      <c r="P361" s="97"/>
      <c r="Q361" s="99">
        <f t="shared" ref="Q361:Q365" si="819">IFERROR(ROUND(N361/$Y361,2),)</f>
        <v>0</v>
      </c>
      <c r="R361" s="147"/>
      <c r="S361" s="97"/>
      <c r="T361" s="97"/>
      <c r="U361" s="98">
        <f t="shared" ref="U361:U365" si="820">IFERROR(ROUND(R361/$Y361,2),)</f>
        <v>0</v>
      </c>
      <c r="V361" s="106">
        <f>(IF(ISNUMBER(F361),F361,1)*G361*H361+IF(ISNUMBER(J361),J361,1)*K361*L361+IF(ISNUMBER(N361),N361,1)*O361*P361+IF(ISNUMBER(R361),R361,1)*S361*T361)*IF(ISNUMBER(E361),E361,1)</f>
        <v>0</v>
      </c>
      <c r="W361" s="107">
        <f>IFERROR((IF(ISNUMBER(F361),F361,1)*G361*H361+IF(ISNUMBER(J361),J361,1)*K361*L361+IF(ISNUMBER(N361),N361,1)*O361*P361+IF(ISNUMBER(R361),R361,1)*S361*T361)*IF(ISNUMBER(E361),E361,1)/(G361*H361+K361*L361+O361*P361+S361*T361),0)</f>
        <v>0</v>
      </c>
      <c r="X361" s="28">
        <f>ROUND(IFERROR((W361/(Y361*IF(ISNUMBER(E361),E361,1))),0),2)</f>
        <v>0</v>
      </c>
      <c r="Y361" s="89" t="str">
        <f t="shared" si="707"/>
        <v/>
      </c>
      <c r="Z361" s="4">
        <f>(IF(I361&lt;30%,0,IF(I361&lt;35%,F361*G361*H361*F!$B$33,IF(I361&lt;40%,F361*G361*H361*F!$B$38,IF(I361&lt;45%,F361*G361*H361*F!$B$43,IF(I361&lt;50%,F361*G361*H361*F!$B$48,IF(I361=50%,F361*G361*H361*F!$B$50,IF(I361=51%,F361*G361*H361*F!$B$51,IF(I361=52%,F361*G361*H361*F!$B$52,IF(I361=53%,F361*G361*H361*F!$B$53,IF(I361=54%,F361*G361*H361*F!$B$54,IF(I361=55%,F361*G361*H361*F!$B$55,IF(I361=56%,F361*G361*H361*F!$B$56,IF(I361=57%,F361*G361*H361*F!$B$57,IF(I361=58%,F361*G361*H361*F!$B$58,IF(I361=59%,F361*G361*H361*F!$B$59,IF(I361=60%,F361*G361*H361*F!$B$60,IF(I361=61%,F361*G361*H361*F!$B$61,IF(I361=62%,F361*G361*H361*F!$B$62,IF(I361=63%,F361*G361*H361*F!$B$63,IF(I361=64%,F361*G361*H361*F!$B$64,IF(I361=65%,F361*G361*H361*F!$B$65,IF(I361=66%,F361*G361*H361*F!$B$66,IF(I361=67%,F361*G361*H361*F!$B$67,IF(I361=68%,F361*G361*H361*F!$B$68,IF(I361=69%,F361*G361*H361*F!$B$69,IF(I361=70%,F361*G361*H361*F!$B$70,IF(I361=71%,F361*G361*H361*F!$B$71,IF(I361=72%,F361*G361*H361*F!$B$72,IF(I361=73%,F361*G361*H361*F!$B$73,IF(I361=74%,F361*G361*H361*F!$B$74,IF(I361=75%,F361*G361*H361*F!$B$75,IF(I361=76%,F361*G361*H361*F!$B$76,IF(I361=77%,F361*G361*H361*F!$B$77,IF(I361=78%,F361*G361*H361*F!$B$78,IF(I361=79%,F361*G361*H361*F!$B$79,IF(I361=80%,F361*G361*H361*F!$B$80,IF(I361=81%,F361*G361*H361*F!$B$81,IF(I361=82%,F361*G361*H361*F!$B$82,IF(I361=83%,F361*G361*H361*F!$B$83,IF(I361=84%,F361*G361*H361*F!$B$84,IF(I361=85%,F361*G361*H361*F!$B$85,IF(I361=86%,F361*G361*H361*F!$B$86,IF(I361=87%,F361*G361*H361*F!$B$87,IF(I361=88%,F361*G361*H361*F!$B$88,IF(I361=89%,F361*G361*H361*F!$B$89,IF(I361=90%,F361*G361*H361*F!$B$90,IF(I361=91%,F361*G361*H361*F!$B$91,IF(I361=92%,F361*G361*H361*F!$B$92,IF(I361=93%,F361*G361*H361*F!$B$93,IF(I361=94%,F361*G361*H361*F!$B$94,IF(I361=95%,F361*G361*H361*F!$B$95,IF(I361=96%,F361*G361*H361*F!$B$96,IF(I361=97%,F361*G361*H361*F!$B$97,IF(I361=98%,F361*G361*H361*F!$B$98,IF(I361=99%,F361*G361*H361*F!$B$99,IF(I361&gt;99%,F361*G361*H361*F!$B$100,))))))))))))))))))))))))))))))))))))))))))))))))))))))))+IF(M361&lt;30%,0,IF(M361&lt;35%,J361*K361*L361*F!$B$33,IF(M361&lt;40%,J361*K361*L361*F!$B$38,IF(M361&lt;45%,J361*K361*L361*F!$B$43,IF(M361&lt;50%,J361*K361*L361*F!$B$48,IF(M361=50%,J361*K361*L361*F!$B$50,IF(M361=51%,J361*K361*L361*F!$B$51,IF(M361=52%,J361*K361*L361*F!$B$52,IF(M361=53%,J361*K361*L361*F!$B$53,IF(M361=54%,J361*K361*L361*F!$B$54,IF(M361=55%,J361*K361*L361*F!$B$55,IF(M361=56%,J361*K361*L361*F!$B$56,IF(M361=57%,J361*K361*L361*F!$B$57,IF(M361=58%,J361*K361*L361*F!$B$58,IF(M361=59%,J361*K361*L361*F!$B$59,IF(M361=60%,J361*K361*L361*F!$B$60,IF(M361=61%,J361*K361*L361*F!$B$61,IF(M361=62%,J361*K361*L361*F!$B$62,IF(M361=63%,J361*K361*L361*F!$B$63,IF(M361=64%,J361*K361*L361*F!$B$64,IF(M361=65%,J361*K361*L361*F!$B$65,IF(M361=66%,J361*K361*L361*F!$B$66,IF(M361=67%,J361*K361*L361*F!$B$67,IF(M361=68%,J361*K361*L361*F!$B$68,IF(M361=69%,J361*K361*L361*F!$B$69,IF(M361=70%,J361*K361*L361*F!$B$70,IF(M361=71%,J361*K361*L361*F!$B$71,IF(M361=72%,J361*K361*L361*F!$B$72,IF(M361=73%,J361*K361*L361*F!$B$73,IF(M361=74%,J361*K361*L361*F!$B$74,IF(M361=75%,J361*K361*L361*F!$B$75,IF(M361=76%,J361*K361*L361*F!$B$76,IF(M361=77%,J361*K361*L361*F!$B$77,IF(M361=78%,J361*K361*L361*F!$B$78,IF(M361=79%,J361*K361*L361*F!$B$79,IF(M361=80%,J361*K361*L361*F!$B$80,IF(M361=81%,J361*K361*L361*F!$B$81,IF(M361=82%,J361*K361*L361*F!$B$82,IF(M361=83%,J361*K361*L361*F!$B$83,IF(M361=84%,J361*K361*L361*F!$B$84,IF(M361=85%,J361*K361*L361*F!$B$85,IF(M361=86%,J361*K361*L361*F!$B$86,IF(M361=87%,J361*K361*L361*F!$B$87,IF(M361=88%,J361*K361*L361*F!$B$88,IF(M361=89%,J361*K361*L361*F!$B$89,IF(M361=90%,J361*K361*L361*F!$B$90,IF(M361=91%,J361*K361*L361*F!$B$91,IF(M361=92%,J361*K361*L361*F!$B$92,IF(M361=93%,J361*K361*L361*F!$B$93,IF(M361=94%,J361*K361*L361*F!$B$94,IF(M361=95%,J361*K361*L361*F!$B$95,IF(M361=96%,J361*K361*L361*F!$B$96,IF(M361=97%,J361*K361*L361*F!$B$97,IF(M361=98%,J361*K361*L361*F!$B$98,IF(M361=99%,J361*K361*L361*F!$B$99,IF(M361&gt;99%,J361*K361*L361*F!$B$100,))))))))))))))))))))))))))))))))))))))))))))))))))))))))+IF(Q361&lt;30%,0,IF(Q361&lt;35%,N361*O361*P361*F!$B$33,IF(Q361&lt;40%,N361*O361*P361*F!$B$38,IF(Q361&lt;45%,N361*O361*P361*F!$B$43,IF(Q361&lt;50%,N361*O361*P361*F!$B$48,IF(Q361=50%,N361*O361*P361*F!$B$50,IF(Q361=51%,N361*O361*P361*F!$B$51,IF(Q361=52%,N361*O361*P361*F!$B$52,IF(Q361=53%,N361*O361*P361*F!$B$53,IF(Q361=54%,N361*O361*P361*F!$B$54,IF(Q361=55%,N361*O361*P361*F!$B$55,IF(Q361=56%,N361*O361*P361*F!$B$56,IF(Q361=57%,N361*O361*P361*F!$B$57,IF(Q361=58%,N361*O361*P361*F!$B$58,IF(Q361=59%,N361*O361*P361*F!$B$59,IF(Q361=60%,N361*O361*P361*F!$B$60,IF(Q361=61%,N361*O361*P361*F!$B$61,IF(Q361=62%,N361*O361*P361*F!$B$62,IF(Q361=63%,N361*O361*P361*F!$B$63,IF(Q361=64%,N361*O361*P361*F!$B$64,IF(Q361=65%,N361*O361*P361*F!$B$65,IF(Q361=66%,N361*O361*P361*F!$B$66,IF(Q361=67%,N361*O361*P361*F!$B$67,IF(Q361=68%,N361*O361*P361*F!$B$68,IF(Q361=69%,N361*O361*P361*F!$B$69,IF(Q361=70%,N361*O361*P361*F!$B$70,IF(Q361=71%,N361*O361*P361*F!$B$71,IF(Q361=72%,N361*O361*P361*F!$B$72,IF(Q361=73%,N361*O361*P361*F!$B$73,IF(Q361=74%,N361*O361*P361*F!$B$74,IF(Q361=75%,N361*O361*P361*F!$B$75,IF(Q361=76%,N361*O361*P361*F!$B$76,IF(Q361=77%,N361*O361*P361*F!$B$77,IF(Q361=78%,N361*O361*P361*F!$B$78,IF(Q361=79%,N361*O361*P361*F!$B$79,IF(Q361=80%,N361*O361*P361*F!$B$80,IF(Q361=81%,N361*O361*P361*F!$B$81,IF(Q361=82%,N361*O361*P361*F!$B$82,IF(Q361=83%,N361*O361*P361*F!$B$83,IF(Q361=84%,N361*O361*P361*F!$B$84,IF(Q361=85%,N361*O361*P361*F!$B$85,IF(Q361=86%,N361*O361*P361*F!$B$86,IF(Q361=87%,N361*O361*P361*F!$B$87,IF(Q361=88%,N361*O361*P361*F!$B$88,IF(Q361=89%,N361*O361*P361*F!$B$89,IF(Q361=90%,N361*O361*P361*F!$B$90,IF(Q361=91%,N361*O361*P361*F!$B$91,IF(Q361=92%,N361*O361*P361*F!$B$92,IF(Q361=93%,N361*O361*P361*F!$B$93,IF(Q361=94%,N361*O361*P361*F!$B$94,IF(Q361=95%,N361*O361*P361*F!$B$95,IF(Q361=96%,N361*O361*P361*F!$B$96,IF(Q361=97%,N361*O361*P361*F!$B$97,IF(Q361=98%,N361*O361*P361*F!$B$98,IF(Q361=99%,N361*O361*P361*F!$B$99,IF(Q361&gt;99%,N361*O361*P361*F!$B$100,))))))))))))))))))))))))))))))))))))))))))))))))))))))))+IF(U361&lt;30%,0,IF(U361&lt;35%,R361*S361*T361*F!$B$33,IF(U361&lt;40%,R361*S361*T361*F!$B$38,IF(U361&lt;45%,R361*S361*T361*F!$B$43,IF(U361&lt;50%,R361*S361*T361*F!$B$48,IF(U361=50%,R361*S361*T361*F!$B$50,IF(U361=51%,R361*S361*T361*F!$B$51,IF(U361=52%,R361*S361*T361*F!$B$52,IF(U361=53%,R361*S361*T361*F!$B$53,IF(U361=54%,R361*S361*T361*F!$B$54,IF(U361=55%,R361*S361*T361*F!$B$55,IF(U361=56%,R361*S361*T361*F!$B$56,IF(U361=57%,R361*S361*T361*F!$B$57,IF(U361=58%,R361*S361*T361*F!$B$58,IF(U361=59%,R361*S361*T361*F!$B$59,IF(U361=60%,R361*S361*T361*F!$B$60,IF(U361=61%,R361*S361*T361*F!$B$61,IF(U361=62%,R361*S361*T361*F!$B$62,IF(U361=63%,R361*S361*T361*F!$B$63,IF(U361=64%,R361*S361*T361*F!$B$64,IF(U361=65%,R361*S361*T361*F!$B$65,IF(U361=66%,R361*S361*T361*F!$B$66,IF(U361=67%,R361*S361*T361*F!$B$67,IF(U361=68%,R361*S361*T361*F!$B$68,IF(U361=69%,R361*S361*T361*F!$B$69,IF(U361=70%,R361*S361*T361*F!$B$70,IF(U361=71%,R361*S361*T361*F!$B$71,IF(U361=72%,R361*S361*T361*F!$B$72,IF(U361=73%,R361*S361*T361*F!$B$73,IF(U361=74%,R361*S361*T361*F!$B$74,IF(U361=75%,R361*S361*T361*F!$B$75,IF(U361=76%,R361*S361*T361*F!$B$76,IF(U361=77%,R361*S361*T361*F!$B$77,IF(U361=78%,R361*S361*T361*F!$B$78,IF(U361=79%,R361*S361*T361*F!$B$79,IF(U361=80%,R361*S361*T361*F!$B$80,IF(U361=81%,R361*S361*T361*F!$B$81,IF(U361=82%,R361*S361*T361*F!$B$82,IF(U361=83%,R361*S361*T361*F!$B$83,IF(U361=84%,R361*S361*T361*F!$B$84,IF(U361=85%,R361*S361*T361*F!$B$85,IF(U361=86%,R361*S361*T361*F!$B$86,IF(U361=87%,R361*S361*T361*F!$B$87,IF(U361=88%,R361*S361*T361*F!$B$88,IF(U361=89%,R361*S361*T361*F!$B$89,IF(U361=90%,R361*S361*T361*F!$B$90,IF(U361=91%,R361*S361*T361*F!$B$91,IF(U361=92%,R361*S361*T361*F!$B$92,IF(U361=93%,R361*S361*T361*F!$B$93,IF(U361=94%,R361*S361*T361*F!$B$94,IF(U361=95%,R361*S361*T361*F!$B$95,IF(U361=96%,R361*S361*T361*F!$B$96,IF(U361=97%,R361*S361*T361*F!$B$97,IF(U361=98%,R361*S361*T361*F!$B$98,IF(U361=99%,R361*S361*T361*F!$B$99,IF(U361&gt;99%,R361*S361*T361*F!$B$100)))))))))))))))))))))))))))))))))))))))))))))))))))))))))*IF(ISNUMBER(E361),E361,1)*IF(ISNUMBER(D361),D361,1)</f>
        <v>0</v>
      </c>
      <c r="AA361" s="4">
        <f>G361*H361+K361*L361+O361*P361+S361*T361</f>
        <v>0</v>
      </c>
      <c r="AB361" s="108">
        <f>(H361*(IF(I361&lt;45%,0.5,IF(I361&lt;55%,0.8,IF(I361&lt;65%,0.9,IF(I361&lt;75%,1,IF(I361&lt;85%,1.1,1.2))))))+L361*(IF(M361&lt;45%,0.5,IF(M361&lt;55%,0.8,IF(M361&lt;65%,0.9,IF(M361&lt;75%,1,IF(M361&lt;85%,1.1,1.2))))))+P361*(IF(Q361&lt;45%,0.5,IF(Q361&lt;55%,0.8,IF(Q361&lt;65%,0.9,IF(Q361&lt;75%,1,IF(Q361&lt;85%,1.1,1.2))))))+T361*(IF(U361&lt;45%,0.5,IF(U361&lt;55%,0.8,IF(U361&lt;65%,0.9,IF(U361&lt;75%,1,IF(U361&lt;85%,1.1,1.2)))))))*IF(D361&gt;=0.8,6,IF(D361&lt;=0.4,1.5,3))</f>
        <v>0</v>
      </c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</row>
    <row r="362" spans="1:62" x14ac:dyDescent="0.25">
      <c r="A362" s="1125">
        <f>A350+1</f>
        <v>42013</v>
      </c>
      <c r="B362" s="61" t="str">
        <f t="shared" ref="B362:E362" si="821">IF(B300="","",B300)</f>
        <v/>
      </c>
      <c r="C362" s="62" t="str">
        <f t="shared" si="821"/>
        <v/>
      </c>
      <c r="D362" s="63">
        <f t="shared" ref="D362:D365" si="822">D300</f>
        <v>0</v>
      </c>
      <c r="E362" s="64" t="str">
        <f t="shared" si="821"/>
        <v/>
      </c>
      <c r="F362" s="150"/>
      <c r="G362" s="151"/>
      <c r="H362" s="151"/>
      <c r="I362" s="102">
        <f t="shared" si="817"/>
        <v>0</v>
      </c>
      <c r="J362" s="150"/>
      <c r="K362" s="100"/>
      <c r="L362" s="100"/>
      <c r="M362" s="102">
        <f t="shared" si="818"/>
        <v>0</v>
      </c>
      <c r="N362" s="150"/>
      <c r="O362" s="100"/>
      <c r="P362" s="100"/>
      <c r="Q362" s="102">
        <f t="shared" si="819"/>
        <v>0</v>
      </c>
      <c r="R362" s="150"/>
      <c r="S362" s="100"/>
      <c r="T362" s="100"/>
      <c r="U362" s="101">
        <f t="shared" si="820"/>
        <v>0</v>
      </c>
      <c r="V362" s="110">
        <f t="shared" ref="V362:V365" si="823">(IF(ISNUMBER(F362),F362,1)*G362*H362+IF(ISNUMBER(J362),J362,1)*K362*L362+IF(ISNUMBER(N362),N362,1)*O362*P362+IF(ISNUMBER(R362),R362,1)*S362*T362)*IF(ISNUMBER(E362),E362,1)</f>
        <v>0</v>
      </c>
      <c r="W362" s="111">
        <f t="shared" ref="W362:W365" si="824">IFERROR((IF(ISNUMBER(F362),F362,1)*G362*H362+IF(ISNUMBER(J362),J362,1)*K362*L362+IF(ISNUMBER(N362),N362,1)*O362*P362+IF(ISNUMBER(R362),R362,1)*S362*T362)*IF(ISNUMBER(E362),E362,1)/(G362*H362+K362*L362+O362*P362+S362*T362),0)</f>
        <v>0</v>
      </c>
      <c r="X362" s="53">
        <f t="shared" ref="X362:X363" si="825">ROUND(IFERROR((W362/(Y362*IF(ISNUMBER(E362),E362,1))),0),2)</f>
        <v>0</v>
      </c>
      <c r="Y362" s="90" t="str">
        <f t="shared" si="707"/>
        <v/>
      </c>
      <c r="Z362" s="5">
        <f>(IF(I362&lt;30%,0,IF(I362&lt;35%,F362*G362*H362*F!$B$33,IF(I362&lt;40%,F362*G362*H362*F!$B$38,IF(I362&lt;45%,F362*G362*H362*F!$B$43,IF(I362&lt;50%,F362*G362*H362*F!$B$48,IF(I362=50%,F362*G362*H362*F!$B$50,IF(I362=51%,F362*G362*H362*F!$B$51,IF(I362=52%,F362*G362*H362*F!$B$52,IF(I362=53%,F362*G362*H362*F!$B$53,IF(I362=54%,F362*G362*H362*F!$B$54,IF(I362=55%,F362*G362*H362*F!$B$55,IF(I362=56%,F362*G362*H362*F!$B$56,IF(I362=57%,F362*G362*H362*F!$B$57,IF(I362=58%,F362*G362*H362*F!$B$58,IF(I362=59%,F362*G362*H362*F!$B$59,IF(I362=60%,F362*G362*H362*F!$B$60,IF(I362=61%,F362*G362*H362*F!$B$61,IF(I362=62%,F362*G362*H362*F!$B$62,IF(I362=63%,F362*G362*H362*F!$B$63,IF(I362=64%,F362*G362*H362*F!$B$64,IF(I362=65%,F362*G362*H362*F!$B$65,IF(I362=66%,F362*G362*H362*F!$B$66,IF(I362=67%,F362*G362*H362*F!$B$67,IF(I362=68%,F362*G362*H362*F!$B$68,IF(I362=69%,F362*G362*H362*F!$B$69,IF(I362=70%,F362*G362*H362*F!$B$70,IF(I362=71%,F362*G362*H362*F!$B$71,IF(I362=72%,F362*G362*H362*F!$B$72,IF(I362=73%,F362*G362*H362*F!$B$73,IF(I362=74%,F362*G362*H362*F!$B$74,IF(I362=75%,F362*G362*H362*F!$B$75,IF(I362=76%,F362*G362*H362*F!$B$76,IF(I362=77%,F362*G362*H362*F!$B$77,IF(I362=78%,F362*G362*H362*F!$B$78,IF(I362=79%,F362*G362*H362*F!$B$79,IF(I362=80%,F362*G362*H362*F!$B$80,IF(I362=81%,F362*G362*H362*F!$B$81,IF(I362=82%,F362*G362*H362*F!$B$82,IF(I362=83%,F362*G362*H362*F!$B$83,IF(I362=84%,F362*G362*H362*F!$B$84,IF(I362=85%,F362*G362*H362*F!$B$85,IF(I362=86%,F362*G362*H362*F!$B$86,IF(I362=87%,F362*G362*H362*F!$B$87,IF(I362=88%,F362*G362*H362*F!$B$88,IF(I362=89%,F362*G362*H362*F!$B$89,IF(I362=90%,F362*G362*H362*F!$B$90,IF(I362=91%,F362*G362*H362*F!$B$91,IF(I362=92%,F362*G362*H362*F!$B$92,IF(I362=93%,F362*G362*H362*F!$B$93,IF(I362=94%,F362*G362*H362*F!$B$94,IF(I362=95%,F362*G362*H362*F!$B$95,IF(I362=96%,F362*G362*H362*F!$B$96,IF(I362=97%,F362*G362*H362*F!$B$97,IF(I362=98%,F362*G362*H362*F!$B$98,IF(I362=99%,F362*G362*H362*F!$B$99,IF(I362&gt;99%,F362*G362*H362*F!$B$100,))))))))))))))))))))))))))))))))))))))))))))))))))))))))+IF(M362&lt;30%,0,IF(M362&lt;35%,J362*K362*L362*F!$B$33,IF(M362&lt;40%,J362*K362*L362*F!$B$38,IF(M362&lt;45%,J362*K362*L362*F!$B$43,IF(M362&lt;50%,J362*K362*L362*F!$B$48,IF(M362=50%,J362*K362*L362*F!$B$50,IF(M362=51%,J362*K362*L362*F!$B$51,IF(M362=52%,J362*K362*L362*F!$B$52,IF(M362=53%,J362*K362*L362*F!$B$53,IF(M362=54%,J362*K362*L362*F!$B$54,IF(M362=55%,J362*K362*L362*F!$B$55,IF(M362=56%,J362*K362*L362*F!$B$56,IF(M362=57%,J362*K362*L362*F!$B$57,IF(M362=58%,J362*K362*L362*F!$B$58,IF(M362=59%,J362*K362*L362*F!$B$59,IF(M362=60%,J362*K362*L362*F!$B$60,IF(M362=61%,J362*K362*L362*F!$B$61,IF(M362=62%,J362*K362*L362*F!$B$62,IF(M362=63%,J362*K362*L362*F!$B$63,IF(M362=64%,J362*K362*L362*F!$B$64,IF(M362=65%,J362*K362*L362*F!$B$65,IF(M362=66%,J362*K362*L362*F!$B$66,IF(M362=67%,J362*K362*L362*F!$B$67,IF(M362=68%,J362*K362*L362*F!$B$68,IF(M362=69%,J362*K362*L362*F!$B$69,IF(M362=70%,J362*K362*L362*F!$B$70,IF(M362=71%,J362*K362*L362*F!$B$71,IF(M362=72%,J362*K362*L362*F!$B$72,IF(M362=73%,J362*K362*L362*F!$B$73,IF(M362=74%,J362*K362*L362*F!$B$74,IF(M362=75%,J362*K362*L362*F!$B$75,IF(M362=76%,J362*K362*L362*F!$B$76,IF(M362=77%,J362*K362*L362*F!$B$77,IF(M362=78%,J362*K362*L362*F!$B$78,IF(M362=79%,J362*K362*L362*F!$B$79,IF(M362=80%,J362*K362*L362*F!$B$80,IF(M362=81%,J362*K362*L362*F!$B$81,IF(M362=82%,J362*K362*L362*F!$B$82,IF(M362=83%,J362*K362*L362*F!$B$83,IF(M362=84%,J362*K362*L362*F!$B$84,IF(M362=85%,J362*K362*L362*F!$B$85,IF(M362=86%,J362*K362*L362*F!$B$86,IF(M362=87%,J362*K362*L362*F!$B$87,IF(M362=88%,J362*K362*L362*F!$B$88,IF(M362=89%,J362*K362*L362*F!$B$89,IF(M362=90%,J362*K362*L362*F!$B$90,IF(M362=91%,J362*K362*L362*F!$B$91,IF(M362=92%,J362*K362*L362*F!$B$92,IF(M362=93%,J362*K362*L362*F!$B$93,IF(M362=94%,J362*K362*L362*F!$B$94,IF(M362=95%,J362*K362*L362*F!$B$95,IF(M362=96%,J362*K362*L362*F!$B$96,IF(M362=97%,J362*K362*L362*F!$B$97,IF(M362=98%,J362*K362*L362*F!$B$98,IF(M362=99%,J362*K362*L362*F!$B$99,IF(M362&gt;99%,J362*K362*L362*F!$B$100,))))))))))))))))))))))))))))))))))))))))))))))))))))))))+IF(Q362&lt;30%,0,IF(Q362&lt;35%,N362*O362*P362*F!$B$33,IF(Q362&lt;40%,N362*O362*P362*F!$B$38,IF(Q362&lt;45%,N362*O362*P362*F!$B$43,IF(Q362&lt;50%,N362*O362*P362*F!$B$48,IF(Q362=50%,N362*O362*P362*F!$B$50,IF(Q362=51%,N362*O362*P362*F!$B$51,IF(Q362=52%,N362*O362*P362*F!$B$52,IF(Q362=53%,N362*O362*P362*F!$B$53,IF(Q362=54%,N362*O362*P362*F!$B$54,IF(Q362=55%,N362*O362*P362*F!$B$55,IF(Q362=56%,N362*O362*P362*F!$B$56,IF(Q362=57%,N362*O362*P362*F!$B$57,IF(Q362=58%,N362*O362*P362*F!$B$58,IF(Q362=59%,N362*O362*P362*F!$B$59,IF(Q362=60%,N362*O362*P362*F!$B$60,IF(Q362=61%,N362*O362*P362*F!$B$61,IF(Q362=62%,N362*O362*P362*F!$B$62,IF(Q362=63%,N362*O362*P362*F!$B$63,IF(Q362=64%,N362*O362*P362*F!$B$64,IF(Q362=65%,N362*O362*P362*F!$B$65,IF(Q362=66%,N362*O362*P362*F!$B$66,IF(Q362=67%,N362*O362*P362*F!$B$67,IF(Q362=68%,N362*O362*P362*F!$B$68,IF(Q362=69%,N362*O362*P362*F!$B$69,IF(Q362=70%,N362*O362*P362*F!$B$70,IF(Q362=71%,N362*O362*P362*F!$B$71,IF(Q362=72%,N362*O362*P362*F!$B$72,IF(Q362=73%,N362*O362*P362*F!$B$73,IF(Q362=74%,N362*O362*P362*F!$B$74,IF(Q362=75%,N362*O362*P362*F!$B$75,IF(Q362=76%,N362*O362*P362*F!$B$76,IF(Q362=77%,N362*O362*P362*F!$B$77,IF(Q362=78%,N362*O362*P362*F!$B$78,IF(Q362=79%,N362*O362*P362*F!$B$79,IF(Q362=80%,N362*O362*P362*F!$B$80,IF(Q362=81%,N362*O362*P362*F!$B$81,IF(Q362=82%,N362*O362*P362*F!$B$82,IF(Q362=83%,N362*O362*P362*F!$B$83,IF(Q362=84%,N362*O362*P362*F!$B$84,IF(Q362=85%,N362*O362*P362*F!$B$85,IF(Q362=86%,N362*O362*P362*F!$B$86,IF(Q362=87%,N362*O362*P362*F!$B$87,IF(Q362=88%,N362*O362*P362*F!$B$88,IF(Q362=89%,N362*O362*P362*F!$B$89,IF(Q362=90%,N362*O362*P362*F!$B$90,IF(Q362=91%,N362*O362*P362*F!$B$91,IF(Q362=92%,N362*O362*P362*F!$B$92,IF(Q362=93%,N362*O362*P362*F!$B$93,IF(Q362=94%,N362*O362*P362*F!$B$94,IF(Q362=95%,N362*O362*P362*F!$B$95,IF(Q362=96%,N362*O362*P362*F!$B$96,IF(Q362=97%,N362*O362*P362*F!$B$97,IF(Q362=98%,N362*O362*P362*F!$B$98,IF(Q362=99%,N362*O362*P362*F!$B$99,IF(Q362&gt;99%,N362*O362*P362*F!$B$100,))))))))))))))))))))))))))))))))))))))))))))))))))))))))+IF(U362&lt;30%,0,IF(U362&lt;35%,R362*S362*T362*F!$B$33,IF(U362&lt;40%,R362*S362*T362*F!$B$38,IF(U362&lt;45%,R362*S362*T362*F!$B$43,IF(U362&lt;50%,R362*S362*T362*F!$B$48,IF(U362=50%,R362*S362*T362*F!$B$50,IF(U362=51%,R362*S362*T362*F!$B$51,IF(U362=52%,R362*S362*T362*F!$B$52,IF(U362=53%,R362*S362*T362*F!$B$53,IF(U362=54%,R362*S362*T362*F!$B$54,IF(U362=55%,R362*S362*T362*F!$B$55,IF(U362=56%,R362*S362*T362*F!$B$56,IF(U362=57%,R362*S362*T362*F!$B$57,IF(U362=58%,R362*S362*T362*F!$B$58,IF(U362=59%,R362*S362*T362*F!$B$59,IF(U362=60%,R362*S362*T362*F!$B$60,IF(U362=61%,R362*S362*T362*F!$B$61,IF(U362=62%,R362*S362*T362*F!$B$62,IF(U362=63%,R362*S362*T362*F!$B$63,IF(U362=64%,R362*S362*T362*F!$B$64,IF(U362=65%,R362*S362*T362*F!$B$65,IF(U362=66%,R362*S362*T362*F!$B$66,IF(U362=67%,R362*S362*T362*F!$B$67,IF(U362=68%,R362*S362*T362*F!$B$68,IF(U362=69%,R362*S362*T362*F!$B$69,IF(U362=70%,R362*S362*T362*F!$B$70,IF(U362=71%,R362*S362*T362*F!$B$71,IF(U362=72%,R362*S362*T362*F!$B$72,IF(U362=73%,R362*S362*T362*F!$B$73,IF(U362=74%,R362*S362*T362*F!$B$74,IF(U362=75%,R362*S362*T362*F!$B$75,IF(U362=76%,R362*S362*T362*F!$B$76,IF(U362=77%,R362*S362*T362*F!$B$77,IF(U362=78%,R362*S362*T362*F!$B$78,IF(U362=79%,R362*S362*T362*F!$B$79,IF(U362=80%,R362*S362*T362*F!$B$80,IF(U362=81%,R362*S362*T362*F!$B$81,IF(U362=82%,R362*S362*T362*F!$B$82,IF(U362=83%,R362*S362*T362*F!$B$83,IF(U362=84%,R362*S362*T362*F!$B$84,IF(U362=85%,R362*S362*T362*F!$B$85,IF(U362=86%,R362*S362*T362*F!$B$86,IF(U362=87%,R362*S362*T362*F!$B$87,IF(U362=88%,R362*S362*T362*F!$B$88,IF(U362=89%,R362*S362*T362*F!$B$89,IF(U362=90%,R362*S362*T362*F!$B$90,IF(U362=91%,R362*S362*T362*F!$B$91,IF(U362=92%,R362*S362*T362*F!$B$92,IF(U362=93%,R362*S362*T362*F!$B$93,IF(U362=94%,R362*S362*T362*F!$B$94,IF(U362=95%,R362*S362*T362*F!$B$95,IF(U362=96%,R362*S362*T362*F!$B$96,IF(U362=97%,R362*S362*T362*F!$B$97,IF(U362=98%,R362*S362*T362*F!$B$98,IF(U362=99%,R362*S362*T362*F!$B$99,IF(U362&gt;99%,R362*S362*T362*F!$B$100)))))))))))))))))))))))))))))))))))))))))))))))))))))))))*IF(ISNUMBER(E362),E362,1)*IF(ISNUMBER(D362),D362,1)</f>
        <v>0</v>
      </c>
      <c r="AA362" s="5">
        <f>G362*H362+K362*L362+O362*P362+S362*T362</f>
        <v>0</v>
      </c>
      <c r="AB362" s="112">
        <f>(H362*(IF(I362&lt;45%,0.5,IF(I362&lt;55%,0.8,IF(I362&lt;65%,0.9,IF(I362&lt;75%,1,IF(I362&lt;85%,1.1,1.2))))))+L362*(IF(M362&lt;45%,0.5,IF(M362&lt;55%,0.8,IF(M362&lt;65%,0.9,IF(M362&lt;75%,1,IF(M362&lt;85%,1.1,1.2))))))+P362*(IF(Q362&lt;45%,0.5,IF(Q362&lt;55%,0.8,IF(Q362&lt;65%,0.9,IF(Q362&lt;75%,1,IF(Q362&lt;85%,1.1,1.2))))))+T362*(IF(U362&lt;45%,0.5,IF(U362&lt;55%,0.8,IF(U362&lt;65%,0.9,IF(U362&lt;75%,1,IF(U362&lt;85%,1.1,1.2)))))))*IF(D362&gt;=0.8,6,IF(D362&lt;=0.4,1.5,3))</f>
        <v>0</v>
      </c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11"/>
      <c r="AT362" s="11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</row>
    <row r="363" spans="1:62" x14ac:dyDescent="0.25">
      <c r="A363" s="1125"/>
      <c r="B363" s="61" t="str">
        <f t="shared" ref="B363:E363" si="826">IF(B301="","",B301)</f>
        <v/>
      </c>
      <c r="C363" s="62" t="str">
        <f t="shared" si="826"/>
        <v/>
      </c>
      <c r="D363" s="63">
        <f t="shared" si="822"/>
        <v>0</v>
      </c>
      <c r="E363" s="64" t="str">
        <f t="shared" si="826"/>
        <v/>
      </c>
      <c r="F363" s="152"/>
      <c r="G363" s="153"/>
      <c r="H363" s="153"/>
      <c r="I363" s="95">
        <f t="shared" si="817"/>
        <v>0</v>
      </c>
      <c r="J363" s="152"/>
      <c r="K363" s="94"/>
      <c r="L363" s="94"/>
      <c r="M363" s="95">
        <f t="shared" si="818"/>
        <v>0</v>
      </c>
      <c r="N363" s="152"/>
      <c r="O363" s="94"/>
      <c r="P363" s="94"/>
      <c r="Q363" s="95">
        <f t="shared" si="819"/>
        <v>0</v>
      </c>
      <c r="R363" s="152"/>
      <c r="S363" s="94"/>
      <c r="T363" s="94"/>
      <c r="U363" s="93">
        <f t="shared" si="820"/>
        <v>0</v>
      </c>
      <c r="V363" s="113">
        <f t="shared" si="823"/>
        <v>0</v>
      </c>
      <c r="W363" s="114">
        <f t="shared" si="824"/>
        <v>0</v>
      </c>
      <c r="X363" s="36">
        <f t="shared" si="825"/>
        <v>0</v>
      </c>
      <c r="Y363" s="90" t="str">
        <f t="shared" si="707"/>
        <v/>
      </c>
      <c r="Z363" s="6">
        <f>(IF(I363&lt;30%,0,IF(I363&lt;35%,F363*G363*H363*F!$B$33,IF(I363&lt;40%,F363*G363*H363*F!$B$38,IF(I363&lt;45%,F363*G363*H363*F!$B$43,IF(I363&lt;50%,F363*G363*H363*F!$B$48,IF(I363=50%,F363*G363*H363*F!$B$50,IF(I363=51%,F363*G363*H363*F!$B$51,IF(I363=52%,F363*G363*H363*F!$B$52,IF(I363=53%,F363*G363*H363*F!$B$53,IF(I363=54%,F363*G363*H363*F!$B$54,IF(I363=55%,F363*G363*H363*F!$B$55,IF(I363=56%,F363*G363*H363*F!$B$56,IF(I363=57%,F363*G363*H363*F!$B$57,IF(I363=58%,F363*G363*H363*F!$B$58,IF(I363=59%,F363*G363*H363*F!$B$59,IF(I363=60%,F363*G363*H363*F!$B$60,IF(I363=61%,F363*G363*H363*F!$B$61,IF(I363=62%,F363*G363*H363*F!$B$62,IF(I363=63%,F363*G363*H363*F!$B$63,IF(I363=64%,F363*G363*H363*F!$B$64,IF(I363=65%,F363*G363*H363*F!$B$65,IF(I363=66%,F363*G363*H363*F!$B$66,IF(I363=67%,F363*G363*H363*F!$B$67,IF(I363=68%,F363*G363*H363*F!$B$68,IF(I363=69%,F363*G363*H363*F!$B$69,IF(I363=70%,F363*G363*H363*F!$B$70,IF(I363=71%,F363*G363*H363*F!$B$71,IF(I363=72%,F363*G363*H363*F!$B$72,IF(I363=73%,F363*G363*H363*F!$B$73,IF(I363=74%,F363*G363*H363*F!$B$74,IF(I363=75%,F363*G363*H363*F!$B$75,IF(I363=76%,F363*G363*H363*F!$B$76,IF(I363=77%,F363*G363*H363*F!$B$77,IF(I363=78%,F363*G363*H363*F!$B$78,IF(I363=79%,F363*G363*H363*F!$B$79,IF(I363=80%,F363*G363*H363*F!$B$80,IF(I363=81%,F363*G363*H363*F!$B$81,IF(I363=82%,F363*G363*H363*F!$B$82,IF(I363=83%,F363*G363*H363*F!$B$83,IF(I363=84%,F363*G363*H363*F!$B$84,IF(I363=85%,F363*G363*H363*F!$B$85,IF(I363=86%,F363*G363*H363*F!$B$86,IF(I363=87%,F363*G363*H363*F!$B$87,IF(I363=88%,F363*G363*H363*F!$B$88,IF(I363=89%,F363*G363*H363*F!$B$89,IF(I363=90%,F363*G363*H363*F!$B$90,IF(I363=91%,F363*G363*H363*F!$B$91,IF(I363=92%,F363*G363*H363*F!$B$92,IF(I363=93%,F363*G363*H363*F!$B$93,IF(I363=94%,F363*G363*H363*F!$B$94,IF(I363=95%,F363*G363*H363*F!$B$95,IF(I363=96%,F363*G363*H363*F!$B$96,IF(I363=97%,F363*G363*H363*F!$B$97,IF(I363=98%,F363*G363*H363*F!$B$98,IF(I363=99%,F363*G363*H363*F!$B$99,IF(I363&gt;99%,F363*G363*H363*F!$B$100,))))))))))))))))))))))))))))))))))))))))))))))))))))))))+IF(M363&lt;30%,0,IF(M363&lt;35%,J363*K363*L363*F!$B$33,IF(M363&lt;40%,J363*K363*L363*F!$B$38,IF(M363&lt;45%,J363*K363*L363*F!$B$43,IF(M363&lt;50%,J363*K363*L363*F!$B$48,IF(M363=50%,J363*K363*L363*F!$B$50,IF(M363=51%,J363*K363*L363*F!$B$51,IF(M363=52%,J363*K363*L363*F!$B$52,IF(M363=53%,J363*K363*L363*F!$B$53,IF(M363=54%,J363*K363*L363*F!$B$54,IF(M363=55%,J363*K363*L363*F!$B$55,IF(M363=56%,J363*K363*L363*F!$B$56,IF(M363=57%,J363*K363*L363*F!$B$57,IF(M363=58%,J363*K363*L363*F!$B$58,IF(M363=59%,J363*K363*L363*F!$B$59,IF(M363=60%,J363*K363*L363*F!$B$60,IF(M363=61%,J363*K363*L363*F!$B$61,IF(M363=62%,J363*K363*L363*F!$B$62,IF(M363=63%,J363*K363*L363*F!$B$63,IF(M363=64%,J363*K363*L363*F!$B$64,IF(M363=65%,J363*K363*L363*F!$B$65,IF(M363=66%,J363*K363*L363*F!$B$66,IF(M363=67%,J363*K363*L363*F!$B$67,IF(M363=68%,J363*K363*L363*F!$B$68,IF(M363=69%,J363*K363*L363*F!$B$69,IF(M363=70%,J363*K363*L363*F!$B$70,IF(M363=71%,J363*K363*L363*F!$B$71,IF(M363=72%,J363*K363*L363*F!$B$72,IF(M363=73%,J363*K363*L363*F!$B$73,IF(M363=74%,J363*K363*L363*F!$B$74,IF(M363=75%,J363*K363*L363*F!$B$75,IF(M363=76%,J363*K363*L363*F!$B$76,IF(M363=77%,J363*K363*L363*F!$B$77,IF(M363=78%,J363*K363*L363*F!$B$78,IF(M363=79%,J363*K363*L363*F!$B$79,IF(M363=80%,J363*K363*L363*F!$B$80,IF(M363=81%,J363*K363*L363*F!$B$81,IF(M363=82%,J363*K363*L363*F!$B$82,IF(M363=83%,J363*K363*L363*F!$B$83,IF(M363=84%,J363*K363*L363*F!$B$84,IF(M363=85%,J363*K363*L363*F!$B$85,IF(M363=86%,J363*K363*L363*F!$B$86,IF(M363=87%,J363*K363*L363*F!$B$87,IF(M363=88%,J363*K363*L363*F!$B$88,IF(M363=89%,J363*K363*L363*F!$B$89,IF(M363=90%,J363*K363*L363*F!$B$90,IF(M363=91%,J363*K363*L363*F!$B$91,IF(M363=92%,J363*K363*L363*F!$B$92,IF(M363=93%,J363*K363*L363*F!$B$93,IF(M363=94%,J363*K363*L363*F!$B$94,IF(M363=95%,J363*K363*L363*F!$B$95,IF(M363=96%,J363*K363*L363*F!$B$96,IF(M363=97%,J363*K363*L363*F!$B$97,IF(M363=98%,J363*K363*L363*F!$B$98,IF(M363=99%,J363*K363*L363*F!$B$99,IF(M363&gt;99%,J363*K363*L363*F!$B$100,))))))))))))))))))))))))))))))))))))))))))))))))))))))))+IF(Q363&lt;30%,0,IF(Q363&lt;35%,N363*O363*P363*F!$B$33,IF(Q363&lt;40%,N363*O363*P363*F!$B$38,IF(Q363&lt;45%,N363*O363*P363*F!$B$43,IF(Q363&lt;50%,N363*O363*P363*F!$B$48,IF(Q363=50%,N363*O363*P363*F!$B$50,IF(Q363=51%,N363*O363*P363*F!$B$51,IF(Q363=52%,N363*O363*P363*F!$B$52,IF(Q363=53%,N363*O363*P363*F!$B$53,IF(Q363=54%,N363*O363*P363*F!$B$54,IF(Q363=55%,N363*O363*P363*F!$B$55,IF(Q363=56%,N363*O363*P363*F!$B$56,IF(Q363=57%,N363*O363*P363*F!$B$57,IF(Q363=58%,N363*O363*P363*F!$B$58,IF(Q363=59%,N363*O363*P363*F!$B$59,IF(Q363=60%,N363*O363*P363*F!$B$60,IF(Q363=61%,N363*O363*P363*F!$B$61,IF(Q363=62%,N363*O363*P363*F!$B$62,IF(Q363=63%,N363*O363*P363*F!$B$63,IF(Q363=64%,N363*O363*P363*F!$B$64,IF(Q363=65%,N363*O363*P363*F!$B$65,IF(Q363=66%,N363*O363*P363*F!$B$66,IF(Q363=67%,N363*O363*P363*F!$B$67,IF(Q363=68%,N363*O363*P363*F!$B$68,IF(Q363=69%,N363*O363*P363*F!$B$69,IF(Q363=70%,N363*O363*P363*F!$B$70,IF(Q363=71%,N363*O363*P363*F!$B$71,IF(Q363=72%,N363*O363*P363*F!$B$72,IF(Q363=73%,N363*O363*P363*F!$B$73,IF(Q363=74%,N363*O363*P363*F!$B$74,IF(Q363=75%,N363*O363*P363*F!$B$75,IF(Q363=76%,N363*O363*P363*F!$B$76,IF(Q363=77%,N363*O363*P363*F!$B$77,IF(Q363=78%,N363*O363*P363*F!$B$78,IF(Q363=79%,N363*O363*P363*F!$B$79,IF(Q363=80%,N363*O363*P363*F!$B$80,IF(Q363=81%,N363*O363*P363*F!$B$81,IF(Q363=82%,N363*O363*P363*F!$B$82,IF(Q363=83%,N363*O363*P363*F!$B$83,IF(Q363=84%,N363*O363*P363*F!$B$84,IF(Q363=85%,N363*O363*P363*F!$B$85,IF(Q363=86%,N363*O363*P363*F!$B$86,IF(Q363=87%,N363*O363*P363*F!$B$87,IF(Q363=88%,N363*O363*P363*F!$B$88,IF(Q363=89%,N363*O363*P363*F!$B$89,IF(Q363=90%,N363*O363*P363*F!$B$90,IF(Q363=91%,N363*O363*P363*F!$B$91,IF(Q363=92%,N363*O363*P363*F!$B$92,IF(Q363=93%,N363*O363*P363*F!$B$93,IF(Q363=94%,N363*O363*P363*F!$B$94,IF(Q363=95%,N363*O363*P363*F!$B$95,IF(Q363=96%,N363*O363*P363*F!$B$96,IF(Q363=97%,N363*O363*P363*F!$B$97,IF(Q363=98%,N363*O363*P363*F!$B$98,IF(Q363=99%,N363*O363*P363*F!$B$99,IF(Q363&gt;99%,N363*O363*P363*F!$B$100,))))))))))))))))))))))))))))))))))))))))))))))))))))))))+IF(U363&lt;30%,0,IF(U363&lt;35%,R363*S363*T363*F!$B$33,IF(U363&lt;40%,R363*S363*T363*F!$B$38,IF(U363&lt;45%,R363*S363*T363*F!$B$43,IF(U363&lt;50%,R363*S363*T363*F!$B$48,IF(U363=50%,R363*S363*T363*F!$B$50,IF(U363=51%,R363*S363*T363*F!$B$51,IF(U363=52%,R363*S363*T363*F!$B$52,IF(U363=53%,R363*S363*T363*F!$B$53,IF(U363=54%,R363*S363*T363*F!$B$54,IF(U363=55%,R363*S363*T363*F!$B$55,IF(U363=56%,R363*S363*T363*F!$B$56,IF(U363=57%,R363*S363*T363*F!$B$57,IF(U363=58%,R363*S363*T363*F!$B$58,IF(U363=59%,R363*S363*T363*F!$B$59,IF(U363=60%,R363*S363*T363*F!$B$60,IF(U363=61%,R363*S363*T363*F!$B$61,IF(U363=62%,R363*S363*T363*F!$B$62,IF(U363=63%,R363*S363*T363*F!$B$63,IF(U363=64%,R363*S363*T363*F!$B$64,IF(U363=65%,R363*S363*T363*F!$B$65,IF(U363=66%,R363*S363*T363*F!$B$66,IF(U363=67%,R363*S363*T363*F!$B$67,IF(U363=68%,R363*S363*T363*F!$B$68,IF(U363=69%,R363*S363*T363*F!$B$69,IF(U363=70%,R363*S363*T363*F!$B$70,IF(U363=71%,R363*S363*T363*F!$B$71,IF(U363=72%,R363*S363*T363*F!$B$72,IF(U363=73%,R363*S363*T363*F!$B$73,IF(U363=74%,R363*S363*T363*F!$B$74,IF(U363=75%,R363*S363*T363*F!$B$75,IF(U363=76%,R363*S363*T363*F!$B$76,IF(U363=77%,R363*S363*T363*F!$B$77,IF(U363=78%,R363*S363*T363*F!$B$78,IF(U363=79%,R363*S363*T363*F!$B$79,IF(U363=80%,R363*S363*T363*F!$B$80,IF(U363=81%,R363*S363*T363*F!$B$81,IF(U363=82%,R363*S363*T363*F!$B$82,IF(U363=83%,R363*S363*T363*F!$B$83,IF(U363=84%,R363*S363*T363*F!$B$84,IF(U363=85%,R363*S363*T363*F!$B$85,IF(U363=86%,R363*S363*T363*F!$B$86,IF(U363=87%,R363*S363*T363*F!$B$87,IF(U363=88%,R363*S363*T363*F!$B$88,IF(U363=89%,R363*S363*T363*F!$B$89,IF(U363=90%,R363*S363*T363*F!$B$90,IF(U363=91%,R363*S363*T363*F!$B$91,IF(U363=92%,R363*S363*T363*F!$B$92,IF(U363=93%,R363*S363*T363*F!$B$93,IF(U363=94%,R363*S363*T363*F!$B$94,IF(U363=95%,R363*S363*T363*F!$B$95,IF(U363=96%,R363*S363*T363*F!$B$96,IF(U363=97%,R363*S363*T363*F!$B$97,IF(U363=98%,R363*S363*T363*F!$B$98,IF(U363=99%,R363*S363*T363*F!$B$99,IF(U363&gt;99%,R363*S363*T363*F!$B$100)))))))))))))))))))))))))))))))))))))))))))))))))))))))))*IF(ISNUMBER(E363),E363,1)*IF(ISNUMBER(D363),D363,1)</f>
        <v>0</v>
      </c>
      <c r="AA363" s="6">
        <f>G363*H363+K363*L363+O363*P363+S363*T363</f>
        <v>0</v>
      </c>
      <c r="AB363" s="115">
        <f>(H363*(IF(I363&lt;45%,0.5,IF(I363&lt;55%,0.8,IF(I363&lt;65%,0.9,IF(I363&lt;75%,1,IF(I363&lt;85%,1.1,1.2))))))+L363*(IF(M363&lt;45%,0.5,IF(M363&lt;55%,0.8,IF(M363&lt;65%,0.9,IF(M363&lt;75%,1,IF(M363&lt;85%,1.1,1.2))))))+P363*(IF(Q363&lt;45%,0.5,IF(Q363&lt;55%,0.8,IF(Q363&lt;65%,0.9,IF(Q363&lt;75%,1,IF(Q363&lt;85%,1.1,1.2))))))+T363*(IF(U363&lt;45%,0.5,IF(U363&lt;55%,0.8,IF(U363&lt;65%,0.9,IF(U363&lt;75%,1,IF(U363&lt;85%,1.1,1.2)))))))*IF(D363&gt;=0.8,6,IF(D363&lt;=0.4,1.5,3))</f>
        <v>0</v>
      </c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11"/>
      <c r="AT363" s="11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</row>
    <row r="364" spans="1:62" x14ac:dyDescent="0.25">
      <c r="A364" s="1125"/>
      <c r="B364" s="61" t="str">
        <f t="shared" ref="B364:E364" si="827">IF(B302="","",B302)</f>
        <v/>
      </c>
      <c r="C364" s="62" t="str">
        <f t="shared" si="827"/>
        <v/>
      </c>
      <c r="D364" s="63">
        <f t="shared" si="822"/>
        <v>0</v>
      </c>
      <c r="E364" s="64" t="str">
        <f t="shared" si="827"/>
        <v/>
      </c>
      <c r="F364" s="150"/>
      <c r="G364" s="151"/>
      <c r="H364" s="151"/>
      <c r="I364" s="102">
        <f t="shared" si="817"/>
        <v>0</v>
      </c>
      <c r="J364" s="150"/>
      <c r="K364" s="100"/>
      <c r="L364" s="100"/>
      <c r="M364" s="102">
        <f t="shared" si="818"/>
        <v>0</v>
      </c>
      <c r="N364" s="150"/>
      <c r="O364" s="100"/>
      <c r="P364" s="100"/>
      <c r="Q364" s="102">
        <f t="shared" si="819"/>
        <v>0</v>
      </c>
      <c r="R364" s="150"/>
      <c r="S364" s="100"/>
      <c r="T364" s="100"/>
      <c r="U364" s="101">
        <f t="shared" si="820"/>
        <v>0</v>
      </c>
      <c r="V364" s="110">
        <f t="shared" si="823"/>
        <v>0</v>
      </c>
      <c r="W364" s="111">
        <f t="shared" si="824"/>
        <v>0</v>
      </c>
      <c r="X364" s="53">
        <f>ROUND(IFERROR((W364/(Y364*IF(ISNUMBER(E364),E364,1))),0),2)</f>
        <v>0</v>
      </c>
      <c r="Y364" s="90" t="str">
        <f t="shared" si="707"/>
        <v/>
      </c>
      <c r="Z364" s="5">
        <f>(IF(I364&lt;30%,0,IF(I364&lt;35%,F364*G364*H364*F!$B$33,IF(I364&lt;40%,F364*G364*H364*F!$B$38,IF(I364&lt;45%,F364*G364*H364*F!$B$43,IF(I364&lt;50%,F364*G364*H364*F!$B$48,IF(I364=50%,F364*G364*H364*F!$B$50,IF(I364=51%,F364*G364*H364*F!$B$51,IF(I364=52%,F364*G364*H364*F!$B$52,IF(I364=53%,F364*G364*H364*F!$B$53,IF(I364=54%,F364*G364*H364*F!$B$54,IF(I364=55%,F364*G364*H364*F!$B$55,IF(I364=56%,F364*G364*H364*F!$B$56,IF(I364=57%,F364*G364*H364*F!$B$57,IF(I364=58%,F364*G364*H364*F!$B$58,IF(I364=59%,F364*G364*H364*F!$B$59,IF(I364=60%,F364*G364*H364*F!$B$60,IF(I364=61%,F364*G364*H364*F!$B$61,IF(I364=62%,F364*G364*H364*F!$B$62,IF(I364=63%,F364*G364*H364*F!$B$63,IF(I364=64%,F364*G364*H364*F!$B$64,IF(I364=65%,F364*G364*H364*F!$B$65,IF(I364=66%,F364*G364*H364*F!$B$66,IF(I364=67%,F364*G364*H364*F!$B$67,IF(I364=68%,F364*G364*H364*F!$B$68,IF(I364=69%,F364*G364*H364*F!$B$69,IF(I364=70%,F364*G364*H364*F!$B$70,IF(I364=71%,F364*G364*H364*F!$B$71,IF(I364=72%,F364*G364*H364*F!$B$72,IF(I364=73%,F364*G364*H364*F!$B$73,IF(I364=74%,F364*G364*H364*F!$B$74,IF(I364=75%,F364*G364*H364*F!$B$75,IF(I364=76%,F364*G364*H364*F!$B$76,IF(I364=77%,F364*G364*H364*F!$B$77,IF(I364=78%,F364*G364*H364*F!$B$78,IF(I364=79%,F364*G364*H364*F!$B$79,IF(I364=80%,F364*G364*H364*F!$B$80,IF(I364=81%,F364*G364*H364*F!$B$81,IF(I364=82%,F364*G364*H364*F!$B$82,IF(I364=83%,F364*G364*H364*F!$B$83,IF(I364=84%,F364*G364*H364*F!$B$84,IF(I364=85%,F364*G364*H364*F!$B$85,IF(I364=86%,F364*G364*H364*F!$B$86,IF(I364=87%,F364*G364*H364*F!$B$87,IF(I364=88%,F364*G364*H364*F!$B$88,IF(I364=89%,F364*G364*H364*F!$B$89,IF(I364=90%,F364*G364*H364*F!$B$90,IF(I364=91%,F364*G364*H364*F!$B$91,IF(I364=92%,F364*G364*H364*F!$B$92,IF(I364=93%,F364*G364*H364*F!$B$93,IF(I364=94%,F364*G364*H364*F!$B$94,IF(I364=95%,F364*G364*H364*F!$B$95,IF(I364=96%,F364*G364*H364*F!$B$96,IF(I364=97%,F364*G364*H364*F!$B$97,IF(I364=98%,F364*G364*H364*F!$B$98,IF(I364=99%,F364*G364*H364*F!$B$99,IF(I364&gt;99%,F364*G364*H364*F!$B$100,))))))))))))))))))))))))))))))))))))))))))))))))))))))))+IF(M364&lt;30%,0,IF(M364&lt;35%,J364*K364*L364*F!$B$33,IF(M364&lt;40%,J364*K364*L364*F!$B$38,IF(M364&lt;45%,J364*K364*L364*F!$B$43,IF(M364&lt;50%,J364*K364*L364*F!$B$48,IF(M364=50%,J364*K364*L364*F!$B$50,IF(M364=51%,J364*K364*L364*F!$B$51,IF(M364=52%,J364*K364*L364*F!$B$52,IF(M364=53%,J364*K364*L364*F!$B$53,IF(M364=54%,J364*K364*L364*F!$B$54,IF(M364=55%,J364*K364*L364*F!$B$55,IF(M364=56%,J364*K364*L364*F!$B$56,IF(M364=57%,J364*K364*L364*F!$B$57,IF(M364=58%,J364*K364*L364*F!$B$58,IF(M364=59%,J364*K364*L364*F!$B$59,IF(M364=60%,J364*K364*L364*F!$B$60,IF(M364=61%,J364*K364*L364*F!$B$61,IF(M364=62%,J364*K364*L364*F!$B$62,IF(M364=63%,J364*K364*L364*F!$B$63,IF(M364=64%,J364*K364*L364*F!$B$64,IF(M364=65%,J364*K364*L364*F!$B$65,IF(M364=66%,J364*K364*L364*F!$B$66,IF(M364=67%,J364*K364*L364*F!$B$67,IF(M364=68%,J364*K364*L364*F!$B$68,IF(M364=69%,J364*K364*L364*F!$B$69,IF(M364=70%,J364*K364*L364*F!$B$70,IF(M364=71%,J364*K364*L364*F!$B$71,IF(M364=72%,J364*K364*L364*F!$B$72,IF(M364=73%,J364*K364*L364*F!$B$73,IF(M364=74%,J364*K364*L364*F!$B$74,IF(M364=75%,J364*K364*L364*F!$B$75,IF(M364=76%,J364*K364*L364*F!$B$76,IF(M364=77%,J364*K364*L364*F!$B$77,IF(M364=78%,J364*K364*L364*F!$B$78,IF(M364=79%,J364*K364*L364*F!$B$79,IF(M364=80%,J364*K364*L364*F!$B$80,IF(M364=81%,J364*K364*L364*F!$B$81,IF(M364=82%,J364*K364*L364*F!$B$82,IF(M364=83%,J364*K364*L364*F!$B$83,IF(M364=84%,J364*K364*L364*F!$B$84,IF(M364=85%,J364*K364*L364*F!$B$85,IF(M364=86%,J364*K364*L364*F!$B$86,IF(M364=87%,J364*K364*L364*F!$B$87,IF(M364=88%,J364*K364*L364*F!$B$88,IF(M364=89%,J364*K364*L364*F!$B$89,IF(M364=90%,J364*K364*L364*F!$B$90,IF(M364=91%,J364*K364*L364*F!$B$91,IF(M364=92%,J364*K364*L364*F!$B$92,IF(M364=93%,J364*K364*L364*F!$B$93,IF(M364=94%,J364*K364*L364*F!$B$94,IF(M364=95%,J364*K364*L364*F!$B$95,IF(M364=96%,J364*K364*L364*F!$B$96,IF(M364=97%,J364*K364*L364*F!$B$97,IF(M364=98%,J364*K364*L364*F!$B$98,IF(M364=99%,J364*K364*L364*F!$B$99,IF(M364&gt;99%,J364*K364*L364*F!$B$100,))))))))))))))))))))))))))))))))))))))))))))))))))))))))+IF(Q364&lt;30%,0,IF(Q364&lt;35%,N364*O364*P364*F!$B$33,IF(Q364&lt;40%,N364*O364*P364*F!$B$38,IF(Q364&lt;45%,N364*O364*P364*F!$B$43,IF(Q364&lt;50%,N364*O364*P364*F!$B$48,IF(Q364=50%,N364*O364*P364*F!$B$50,IF(Q364=51%,N364*O364*P364*F!$B$51,IF(Q364=52%,N364*O364*P364*F!$B$52,IF(Q364=53%,N364*O364*P364*F!$B$53,IF(Q364=54%,N364*O364*P364*F!$B$54,IF(Q364=55%,N364*O364*P364*F!$B$55,IF(Q364=56%,N364*O364*P364*F!$B$56,IF(Q364=57%,N364*O364*P364*F!$B$57,IF(Q364=58%,N364*O364*P364*F!$B$58,IF(Q364=59%,N364*O364*P364*F!$B$59,IF(Q364=60%,N364*O364*P364*F!$B$60,IF(Q364=61%,N364*O364*P364*F!$B$61,IF(Q364=62%,N364*O364*P364*F!$B$62,IF(Q364=63%,N364*O364*P364*F!$B$63,IF(Q364=64%,N364*O364*P364*F!$B$64,IF(Q364=65%,N364*O364*P364*F!$B$65,IF(Q364=66%,N364*O364*P364*F!$B$66,IF(Q364=67%,N364*O364*P364*F!$B$67,IF(Q364=68%,N364*O364*P364*F!$B$68,IF(Q364=69%,N364*O364*P364*F!$B$69,IF(Q364=70%,N364*O364*P364*F!$B$70,IF(Q364=71%,N364*O364*P364*F!$B$71,IF(Q364=72%,N364*O364*P364*F!$B$72,IF(Q364=73%,N364*O364*P364*F!$B$73,IF(Q364=74%,N364*O364*P364*F!$B$74,IF(Q364=75%,N364*O364*P364*F!$B$75,IF(Q364=76%,N364*O364*P364*F!$B$76,IF(Q364=77%,N364*O364*P364*F!$B$77,IF(Q364=78%,N364*O364*P364*F!$B$78,IF(Q364=79%,N364*O364*P364*F!$B$79,IF(Q364=80%,N364*O364*P364*F!$B$80,IF(Q364=81%,N364*O364*P364*F!$B$81,IF(Q364=82%,N364*O364*P364*F!$B$82,IF(Q364=83%,N364*O364*P364*F!$B$83,IF(Q364=84%,N364*O364*P364*F!$B$84,IF(Q364=85%,N364*O364*P364*F!$B$85,IF(Q364=86%,N364*O364*P364*F!$B$86,IF(Q364=87%,N364*O364*P364*F!$B$87,IF(Q364=88%,N364*O364*P364*F!$B$88,IF(Q364=89%,N364*O364*P364*F!$B$89,IF(Q364=90%,N364*O364*P364*F!$B$90,IF(Q364=91%,N364*O364*P364*F!$B$91,IF(Q364=92%,N364*O364*P364*F!$B$92,IF(Q364=93%,N364*O364*P364*F!$B$93,IF(Q364=94%,N364*O364*P364*F!$B$94,IF(Q364=95%,N364*O364*P364*F!$B$95,IF(Q364=96%,N364*O364*P364*F!$B$96,IF(Q364=97%,N364*O364*P364*F!$B$97,IF(Q364=98%,N364*O364*P364*F!$B$98,IF(Q364=99%,N364*O364*P364*F!$B$99,IF(Q364&gt;99%,N364*O364*P364*F!$B$100,))))))))))))))))))))))))))))))))))))))))))))))))))))))))+IF(U364&lt;30%,0,IF(U364&lt;35%,R364*S364*T364*F!$B$33,IF(U364&lt;40%,R364*S364*T364*F!$B$38,IF(U364&lt;45%,R364*S364*T364*F!$B$43,IF(U364&lt;50%,R364*S364*T364*F!$B$48,IF(U364=50%,R364*S364*T364*F!$B$50,IF(U364=51%,R364*S364*T364*F!$B$51,IF(U364=52%,R364*S364*T364*F!$B$52,IF(U364=53%,R364*S364*T364*F!$B$53,IF(U364=54%,R364*S364*T364*F!$B$54,IF(U364=55%,R364*S364*T364*F!$B$55,IF(U364=56%,R364*S364*T364*F!$B$56,IF(U364=57%,R364*S364*T364*F!$B$57,IF(U364=58%,R364*S364*T364*F!$B$58,IF(U364=59%,R364*S364*T364*F!$B$59,IF(U364=60%,R364*S364*T364*F!$B$60,IF(U364=61%,R364*S364*T364*F!$B$61,IF(U364=62%,R364*S364*T364*F!$B$62,IF(U364=63%,R364*S364*T364*F!$B$63,IF(U364=64%,R364*S364*T364*F!$B$64,IF(U364=65%,R364*S364*T364*F!$B$65,IF(U364=66%,R364*S364*T364*F!$B$66,IF(U364=67%,R364*S364*T364*F!$B$67,IF(U364=68%,R364*S364*T364*F!$B$68,IF(U364=69%,R364*S364*T364*F!$B$69,IF(U364=70%,R364*S364*T364*F!$B$70,IF(U364=71%,R364*S364*T364*F!$B$71,IF(U364=72%,R364*S364*T364*F!$B$72,IF(U364=73%,R364*S364*T364*F!$B$73,IF(U364=74%,R364*S364*T364*F!$B$74,IF(U364=75%,R364*S364*T364*F!$B$75,IF(U364=76%,R364*S364*T364*F!$B$76,IF(U364=77%,R364*S364*T364*F!$B$77,IF(U364=78%,R364*S364*T364*F!$B$78,IF(U364=79%,R364*S364*T364*F!$B$79,IF(U364=80%,R364*S364*T364*F!$B$80,IF(U364=81%,R364*S364*T364*F!$B$81,IF(U364=82%,R364*S364*T364*F!$B$82,IF(U364=83%,R364*S364*T364*F!$B$83,IF(U364=84%,R364*S364*T364*F!$B$84,IF(U364=85%,R364*S364*T364*F!$B$85,IF(U364=86%,R364*S364*T364*F!$B$86,IF(U364=87%,R364*S364*T364*F!$B$87,IF(U364=88%,R364*S364*T364*F!$B$88,IF(U364=89%,R364*S364*T364*F!$B$89,IF(U364=90%,R364*S364*T364*F!$B$90,IF(U364=91%,R364*S364*T364*F!$B$91,IF(U364=92%,R364*S364*T364*F!$B$92,IF(U364=93%,R364*S364*T364*F!$B$93,IF(U364=94%,R364*S364*T364*F!$B$94,IF(U364=95%,R364*S364*T364*F!$B$95,IF(U364=96%,R364*S364*T364*F!$B$96,IF(U364=97%,R364*S364*T364*F!$B$97,IF(U364=98%,R364*S364*T364*F!$B$98,IF(U364=99%,R364*S364*T364*F!$B$99,IF(U364&gt;99%,R364*S364*T364*F!$B$100)))))))))))))))))))))))))))))))))))))))))))))))))))))))))*IF(ISNUMBER(E364),E364,1)*IF(ISNUMBER(D364),D364,1)</f>
        <v>0</v>
      </c>
      <c r="AA364" s="5">
        <f>G364*H364+K364*L364+O364*P364+S364*T364</f>
        <v>0</v>
      </c>
      <c r="AB364" s="112">
        <f>(H364*(IF(I364&lt;45%,0.5,IF(I364&lt;55%,0.8,IF(I364&lt;65%,0.9,IF(I364&lt;75%,1,IF(I364&lt;85%,1.1,1.2))))))+L364*(IF(M364&lt;45%,0.5,IF(M364&lt;55%,0.8,IF(M364&lt;65%,0.9,IF(M364&lt;75%,1,IF(M364&lt;85%,1.1,1.2))))))+P364*(IF(Q364&lt;45%,0.5,IF(Q364&lt;55%,0.8,IF(Q364&lt;65%,0.9,IF(Q364&lt;75%,1,IF(Q364&lt;85%,1.1,1.2))))))+T364*(IF(U364&lt;45%,0.5,IF(U364&lt;55%,0.8,IF(U364&lt;65%,0.9,IF(U364&lt;75%,1,IF(U364&lt;85%,1.1,1.2)))))))*IF(D364&gt;=0.8,6,IF(D364&lt;=0.4,1.5,3))</f>
        <v>0</v>
      </c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  <c r="AT364" s="11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</row>
    <row r="365" spans="1:62" x14ac:dyDescent="0.25">
      <c r="A365" s="1125"/>
      <c r="B365" s="61" t="str">
        <f t="shared" ref="B365:E365" si="828">IF(B303="","",B303)</f>
        <v/>
      </c>
      <c r="C365" s="62" t="str">
        <f t="shared" si="828"/>
        <v/>
      </c>
      <c r="D365" s="63">
        <f t="shared" si="822"/>
        <v>0</v>
      </c>
      <c r="E365" s="64" t="str">
        <f t="shared" si="828"/>
        <v/>
      </c>
      <c r="F365" s="152"/>
      <c r="G365" s="153"/>
      <c r="H365" s="153"/>
      <c r="I365" s="95">
        <f t="shared" si="817"/>
        <v>0</v>
      </c>
      <c r="J365" s="152"/>
      <c r="K365" s="94"/>
      <c r="L365" s="94"/>
      <c r="M365" s="95">
        <f t="shared" si="818"/>
        <v>0</v>
      </c>
      <c r="N365" s="152"/>
      <c r="O365" s="94"/>
      <c r="P365" s="94"/>
      <c r="Q365" s="95">
        <f t="shared" si="819"/>
        <v>0</v>
      </c>
      <c r="R365" s="152"/>
      <c r="S365" s="94"/>
      <c r="T365" s="94"/>
      <c r="U365" s="93">
        <f t="shared" si="820"/>
        <v>0</v>
      </c>
      <c r="V365" s="113">
        <f t="shared" si="823"/>
        <v>0</v>
      </c>
      <c r="W365" s="114">
        <f t="shared" si="824"/>
        <v>0</v>
      </c>
      <c r="X365" s="36">
        <f t="shared" ref="X365" si="829">ROUND(IFERROR((W365/(Y365*IF(ISNUMBER(E365),E365,1))),0),2)</f>
        <v>0</v>
      </c>
      <c r="Y365" s="90" t="str">
        <f t="shared" si="707"/>
        <v/>
      </c>
      <c r="Z365" s="6">
        <f>(IF(I365&lt;30%,0,IF(I365&lt;35%,F365*G365*H365*F!$B$33,IF(I365&lt;40%,F365*G365*H365*F!$B$38,IF(I365&lt;45%,F365*G365*H365*F!$B$43,IF(I365&lt;50%,F365*G365*H365*F!$B$48,IF(I365=50%,F365*G365*H365*F!$B$50,IF(I365=51%,F365*G365*H365*F!$B$51,IF(I365=52%,F365*G365*H365*F!$B$52,IF(I365=53%,F365*G365*H365*F!$B$53,IF(I365=54%,F365*G365*H365*F!$B$54,IF(I365=55%,F365*G365*H365*F!$B$55,IF(I365=56%,F365*G365*H365*F!$B$56,IF(I365=57%,F365*G365*H365*F!$B$57,IF(I365=58%,F365*G365*H365*F!$B$58,IF(I365=59%,F365*G365*H365*F!$B$59,IF(I365=60%,F365*G365*H365*F!$B$60,IF(I365=61%,F365*G365*H365*F!$B$61,IF(I365=62%,F365*G365*H365*F!$B$62,IF(I365=63%,F365*G365*H365*F!$B$63,IF(I365=64%,F365*G365*H365*F!$B$64,IF(I365=65%,F365*G365*H365*F!$B$65,IF(I365=66%,F365*G365*H365*F!$B$66,IF(I365=67%,F365*G365*H365*F!$B$67,IF(I365=68%,F365*G365*H365*F!$B$68,IF(I365=69%,F365*G365*H365*F!$B$69,IF(I365=70%,F365*G365*H365*F!$B$70,IF(I365=71%,F365*G365*H365*F!$B$71,IF(I365=72%,F365*G365*H365*F!$B$72,IF(I365=73%,F365*G365*H365*F!$B$73,IF(I365=74%,F365*G365*H365*F!$B$74,IF(I365=75%,F365*G365*H365*F!$B$75,IF(I365=76%,F365*G365*H365*F!$B$76,IF(I365=77%,F365*G365*H365*F!$B$77,IF(I365=78%,F365*G365*H365*F!$B$78,IF(I365=79%,F365*G365*H365*F!$B$79,IF(I365=80%,F365*G365*H365*F!$B$80,IF(I365=81%,F365*G365*H365*F!$B$81,IF(I365=82%,F365*G365*H365*F!$B$82,IF(I365=83%,F365*G365*H365*F!$B$83,IF(I365=84%,F365*G365*H365*F!$B$84,IF(I365=85%,F365*G365*H365*F!$B$85,IF(I365=86%,F365*G365*H365*F!$B$86,IF(I365=87%,F365*G365*H365*F!$B$87,IF(I365=88%,F365*G365*H365*F!$B$88,IF(I365=89%,F365*G365*H365*F!$B$89,IF(I365=90%,F365*G365*H365*F!$B$90,IF(I365=91%,F365*G365*H365*F!$B$91,IF(I365=92%,F365*G365*H365*F!$B$92,IF(I365=93%,F365*G365*H365*F!$B$93,IF(I365=94%,F365*G365*H365*F!$B$94,IF(I365=95%,F365*G365*H365*F!$B$95,IF(I365=96%,F365*G365*H365*F!$B$96,IF(I365=97%,F365*G365*H365*F!$B$97,IF(I365=98%,F365*G365*H365*F!$B$98,IF(I365=99%,F365*G365*H365*F!$B$99,IF(I365&gt;99%,F365*G365*H365*F!$B$100,))))))))))))))))))))))))))))))))))))))))))))))))))))))))+IF(M365&lt;30%,0,IF(M365&lt;35%,J365*K365*L365*F!$B$33,IF(M365&lt;40%,J365*K365*L365*F!$B$38,IF(M365&lt;45%,J365*K365*L365*F!$B$43,IF(M365&lt;50%,J365*K365*L365*F!$B$48,IF(M365=50%,J365*K365*L365*F!$B$50,IF(M365=51%,J365*K365*L365*F!$B$51,IF(M365=52%,J365*K365*L365*F!$B$52,IF(M365=53%,J365*K365*L365*F!$B$53,IF(M365=54%,J365*K365*L365*F!$B$54,IF(M365=55%,J365*K365*L365*F!$B$55,IF(M365=56%,J365*K365*L365*F!$B$56,IF(M365=57%,J365*K365*L365*F!$B$57,IF(M365=58%,J365*K365*L365*F!$B$58,IF(M365=59%,J365*K365*L365*F!$B$59,IF(M365=60%,J365*K365*L365*F!$B$60,IF(M365=61%,J365*K365*L365*F!$B$61,IF(M365=62%,J365*K365*L365*F!$B$62,IF(M365=63%,J365*K365*L365*F!$B$63,IF(M365=64%,J365*K365*L365*F!$B$64,IF(M365=65%,J365*K365*L365*F!$B$65,IF(M365=66%,J365*K365*L365*F!$B$66,IF(M365=67%,J365*K365*L365*F!$B$67,IF(M365=68%,J365*K365*L365*F!$B$68,IF(M365=69%,J365*K365*L365*F!$B$69,IF(M365=70%,J365*K365*L365*F!$B$70,IF(M365=71%,J365*K365*L365*F!$B$71,IF(M365=72%,J365*K365*L365*F!$B$72,IF(M365=73%,J365*K365*L365*F!$B$73,IF(M365=74%,J365*K365*L365*F!$B$74,IF(M365=75%,J365*K365*L365*F!$B$75,IF(M365=76%,J365*K365*L365*F!$B$76,IF(M365=77%,J365*K365*L365*F!$B$77,IF(M365=78%,J365*K365*L365*F!$B$78,IF(M365=79%,J365*K365*L365*F!$B$79,IF(M365=80%,J365*K365*L365*F!$B$80,IF(M365=81%,J365*K365*L365*F!$B$81,IF(M365=82%,J365*K365*L365*F!$B$82,IF(M365=83%,J365*K365*L365*F!$B$83,IF(M365=84%,J365*K365*L365*F!$B$84,IF(M365=85%,J365*K365*L365*F!$B$85,IF(M365=86%,J365*K365*L365*F!$B$86,IF(M365=87%,J365*K365*L365*F!$B$87,IF(M365=88%,J365*K365*L365*F!$B$88,IF(M365=89%,J365*K365*L365*F!$B$89,IF(M365=90%,J365*K365*L365*F!$B$90,IF(M365=91%,J365*K365*L365*F!$B$91,IF(M365=92%,J365*K365*L365*F!$B$92,IF(M365=93%,J365*K365*L365*F!$B$93,IF(M365=94%,J365*K365*L365*F!$B$94,IF(M365=95%,J365*K365*L365*F!$B$95,IF(M365=96%,J365*K365*L365*F!$B$96,IF(M365=97%,J365*K365*L365*F!$B$97,IF(M365=98%,J365*K365*L365*F!$B$98,IF(M365=99%,J365*K365*L365*F!$B$99,IF(M365&gt;99%,J365*K365*L365*F!$B$100,))))))))))))))))))))))))))))))))))))))))))))))))))))))))+IF(Q365&lt;30%,0,IF(Q365&lt;35%,N365*O365*P365*F!$B$33,IF(Q365&lt;40%,N365*O365*P365*F!$B$38,IF(Q365&lt;45%,N365*O365*P365*F!$B$43,IF(Q365&lt;50%,N365*O365*P365*F!$B$48,IF(Q365=50%,N365*O365*P365*F!$B$50,IF(Q365=51%,N365*O365*P365*F!$B$51,IF(Q365=52%,N365*O365*P365*F!$B$52,IF(Q365=53%,N365*O365*P365*F!$B$53,IF(Q365=54%,N365*O365*P365*F!$B$54,IF(Q365=55%,N365*O365*P365*F!$B$55,IF(Q365=56%,N365*O365*P365*F!$B$56,IF(Q365=57%,N365*O365*P365*F!$B$57,IF(Q365=58%,N365*O365*P365*F!$B$58,IF(Q365=59%,N365*O365*P365*F!$B$59,IF(Q365=60%,N365*O365*P365*F!$B$60,IF(Q365=61%,N365*O365*P365*F!$B$61,IF(Q365=62%,N365*O365*P365*F!$B$62,IF(Q365=63%,N365*O365*P365*F!$B$63,IF(Q365=64%,N365*O365*P365*F!$B$64,IF(Q365=65%,N365*O365*P365*F!$B$65,IF(Q365=66%,N365*O365*P365*F!$B$66,IF(Q365=67%,N365*O365*P365*F!$B$67,IF(Q365=68%,N365*O365*P365*F!$B$68,IF(Q365=69%,N365*O365*P365*F!$B$69,IF(Q365=70%,N365*O365*P365*F!$B$70,IF(Q365=71%,N365*O365*P365*F!$B$71,IF(Q365=72%,N365*O365*P365*F!$B$72,IF(Q365=73%,N365*O365*P365*F!$B$73,IF(Q365=74%,N365*O365*P365*F!$B$74,IF(Q365=75%,N365*O365*P365*F!$B$75,IF(Q365=76%,N365*O365*P365*F!$B$76,IF(Q365=77%,N365*O365*P365*F!$B$77,IF(Q365=78%,N365*O365*P365*F!$B$78,IF(Q365=79%,N365*O365*P365*F!$B$79,IF(Q365=80%,N365*O365*P365*F!$B$80,IF(Q365=81%,N365*O365*P365*F!$B$81,IF(Q365=82%,N365*O365*P365*F!$B$82,IF(Q365=83%,N365*O365*P365*F!$B$83,IF(Q365=84%,N365*O365*P365*F!$B$84,IF(Q365=85%,N365*O365*P365*F!$B$85,IF(Q365=86%,N365*O365*P365*F!$B$86,IF(Q365=87%,N365*O365*P365*F!$B$87,IF(Q365=88%,N365*O365*P365*F!$B$88,IF(Q365=89%,N365*O365*P365*F!$B$89,IF(Q365=90%,N365*O365*P365*F!$B$90,IF(Q365=91%,N365*O365*P365*F!$B$91,IF(Q365=92%,N365*O365*P365*F!$B$92,IF(Q365=93%,N365*O365*P365*F!$B$93,IF(Q365=94%,N365*O365*P365*F!$B$94,IF(Q365=95%,N365*O365*P365*F!$B$95,IF(Q365=96%,N365*O365*P365*F!$B$96,IF(Q365=97%,N365*O365*P365*F!$B$97,IF(Q365=98%,N365*O365*P365*F!$B$98,IF(Q365=99%,N365*O365*P365*F!$B$99,IF(Q365&gt;99%,N365*O365*P365*F!$B$100,))))))))))))))))))))))))))))))))))))))))))))))))))))))))+IF(U365&lt;30%,0,IF(U365&lt;35%,R365*S365*T365*F!$B$33,IF(U365&lt;40%,R365*S365*T365*F!$B$38,IF(U365&lt;45%,R365*S365*T365*F!$B$43,IF(U365&lt;50%,R365*S365*T365*F!$B$48,IF(U365=50%,R365*S365*T365*F!$B$50,IF(U365=51%,R365*S365*T365*F!$B$51,IF(U365=52%,R365*S365*T365*F!$B$52,IF(U365=53%,R365*S365*T365*F!$B$53,IF(U365=54%,R365*S365*T365*F!$B$54,IF(U365=55%,R365*S365*T365*F!$B$55,IF(U365=56%,R365*S365*T365*F!$B$56,IF(U365=57%,R365*S365*T365*F!$B$57,IF(U365=58%,R365*S365*T365*F!$B$58,IF(U365=59%,R365*S365*T365*F!$B$59,IF(U365=60%,R365*S365*T365*F!$B$60,IF(U365=61%,R365*S365*T365*F!$B$61,IF(U365=62%,R365*S365*T365*F!$B$62,IF(U365=63%,R365*S365*T365*F!$B$63,IF(U365=64%,R365*S365*T365*F!$B$64,IF(U365=65%,R365*S365*T365*F!$B$65,IF(U365=66%,R365*S365*T365*F!$B$66,IF(U365=67%,R365*S365*T365*F!$B$67,IF(U365=68%,R365*S365*T365*F!$B$68,IF(U365=69%,R365*S365*T365*F!$B$69,IF(U365=70%,R365*S365*T365*F!$B$70,IF(U365=71%,R365*S365*T365*F!$B$71,IF(U365=72%,R365*S365*T365*F!$B$72,IF(U365=73%,R365*S365*T365*F!$B$73,IF(U365=74%,R365*S365*T365*F!$B$74,IF(U365=75%,R365*S365*T365*F!$B$75,IF(U365=76%,R365*S365*T365*F!$B$76,IF(U365=77%,R365*S365*T365*F!$B$77,IF(U365=78%,R365*S365*T365*F!$B$78,IF(U365=79%,R365*S365*T365*F!$B$79,IF(U365=80%,R365*S365*T365*F!$B$80,IF(U365=81%,R365*S365*T365*F!$B$81,IF(U365=82%,R365*S365*T365*F!$B$82,IF(U365=83%,R365*S365*T365*F!$B$83,IF(U365=84%,R365*S365*T365*F!$B$84,IF(U365=85%,R365*S365*T365*F!$B$85,IF(U365=86%,R365*S365*T365*F!$B$86,IF(U365=87%,R365*S365*T365*F!$B$87,IF(U365=88%,R365*S365*T365*F!$B$88,IF(U365=89%,R365*S365*T365*F!$B$89,IF(U365=90%,R365*S365*T365*F!$B$90,IF(U365=91%,R365*S365*T365*F!$B$91,IF(U365=92%,R365*S365*T365*F!$B$92,IF(U365=93%,R365*S365*T365*F!$B$93,IF(U365=94%,R365*S365*T365*F!$B$94,IF(U365=95%,R365*S365*T365*F!$B$95,IF(U365=96%,R365*S365*T365*F!$B$96,IF(U365=97%,R365*S365*T365*F!$B$97,IF(U365=98%,R365*S365*T365*F!$B$98,IF(U365=99%,R365*S365*T365*F!$B$99,IF(U365&gt;99%,R365*S365*T365*F!$B$100)))))))))))))))))))))))))))))))))))))))))))))))))))))))))*IF(ISNUMBER(E365),E365,1)*IF(ISNUMBER(D365),D365,1)</f>
        <v>0</v>
      </c>
      <c r="AA365" s="6">
        <f>G365*H365+K365*L365+O365*P365+S365*T365</f>
        <v>0</v>
      </c>
      <c r="AB365" s="115">
        <f>(H365*(IF(I365&lt;45%,0.5,IF(I365&lt;55%,0.8,IF(I365&lt;65%,0.9,IF(I365&lt;75%,1,IF(I365&lt;85%,1.1,1.2))))))+L365*(IF(M365&lt;45%,0.5,IF(M365&lt;55%,0.8,IF(M365&lt;65%,0.9,IF(M365&lt;75%,1,IF(M365&lt;85%,1.1,1.2))))))+P365*(IF(Q365&lt;45%,0.5,IF(Q365&lt;55%,0.8,IF(Q365&lt;65%,0.9,IF(Q365&lt;75%,1,IF(Q365&lt;85%,1.1,1.2))))))+T365*(IF(U365&lt;45%,0.5,IF(U365&lt;55%,0.8,IF(U365&lt;65%,0.9,IF(U365&lt;75%,1,IF(U365&lt;85%,1.1,1.2)))))))*IF(D365&gt;=0.8,6,IF(D365&lt;=0.4,1.5,3))</f>
        <v>0</v>
      </c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11"/>
      <c r="AT365" s="11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</row>
    <row r="366" spans="1:62" x14ac:dyDescent="0.25">
      <c r="A366" s="1125"/>
      <c r="B366" s="61"/>
      <c r="C366" s="62"/>
      <c r="D366" s="134">
        <f>ROUND(IFERROR((D361*(G361*H361+K361*L361+O361*P361+S361*T361)+D362*(G362*H362+K362*L362+O362*P362+S362*T362)+D363*(G363*H363+K363*L363+O363*P363+S363*T363)+D364*(G364*H364+K364*L364+O364*P364+S364*T364)+D365*(G365*H365+K365*L365+O365*P365+S365*T365))/((G361*H361+K361*L361+O361*P361+S361*T361)+(G362*H362+K362*L362+O362*P362+S362*T362)+(G363*H363+K363*L363+O363*P363+S363*T363)+(G364*H364+K364*L364+O364*P364+S364*T364)+(G365*H365+K365*L365+O365*P365+S365*T365)),0),3)</f>
        <v>0</v>
      </c>
      <c r="E366" s="64"/>
      <c r="F366" s="65"/>
      <c r="G366" s="151"/>
      <c r="H366" s="151"/>
      <c r="I366" s="102"/>
      <c r="J366" s="65"/>
      <c r="K366" s="100"/>
      <c r="L366" s="100"/>
      <c r="M366" s="102"/>
      <c r="N366" s="65"/>
      <c r="O366" s="100"/>
      <c r="P366" s="100"/>
      <c r="Q366" s="102"/>
      <c r="R366" s="65"/>
      <c r="S366" s="100"/>
      <c r="T366" s="100"/>
      <c r="U366" s="101"/>
      <c r="V366" s="122">
        <f>SUM(V361:V365)</f>
        <v>0</v>
      </c>
      <c r="W366" s="117">
        <f>IFERROR(V366/AA366,0)</f>
        <v>0</v>
      </c>
      <c r="X366" s="118">
        <f>ROUND(IFERROR((D361*(I361*G361*H361+M361*K361*L361+Q361*O361*P361+U361*S361*T361)+D362*(I362*G362*H362+M362*K362*L362+Q362*O362*P362+U362*S362*T362)+D363*(I363*G363*H363+M363*K363*L363+Q363*O363*P363+U363*S363*T363)+D364*(I364*G364*H364+M364*K364*L364+Q364*O364*P364+U364*S364*T364)+D365*(I365*G365*H365+M365*K365*L365+Q365*O365*P365+U365*S365*T365))/(D361*(G361*H361+K361*L361+O361*P361+S361*T361)+D362*(G362*H362+K362*L362+O362*P362+S362*T362)+D363*(G363*H363+K363*L363+O363*P363+S363*T363)+D364*(G364*H364+K364*L364+O364*P364+S364*T364)+D365*(G365*H365+K365*L365+O365*P365+S365*T365)),0),2)</f>
        <v>0</v>
      </c>
      <c r="Y366" s="117"/>
      <c r="Z366" s="117">
        <f>SUM(Z361:Z365)</f>
        <v>0</v>
      </c>
      <c r="AA366" s="117">
        <f>SUM(AA361:AA365)</f>
        <v>0</v>
      </c>
      <c r="AB366" s="119">
        <f>IF(SUM(AB361:AB365)=0,TIME(,0,),TIME(,SUM(AB361:AB365)+30,))</f>
        <v>0</v>
      </c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  <c r="AT366" s="11"/>
      <c r="AU366" s="11"/>
      <c r="AV366" s="11"/>
      <c r="AW366" s="11"/>
      <c r="AX366" s="11"/>
      <c r="AY366" s="11"/>
      <c r="AZ366" s="11"/>
      <c r="BA366" s="11"/>
      <c r="BB366" s="11"/>
      <c r="BC366" s="11"/>
      <c r="BD366" s="11"/>
      <c r="BE366" s="11"/>
      <c r="BF366" s="11"/>
      <c r="BG366" s="11"/>
      <c r="BH366" s="11"/>
      <c r="BI366" s="11"/>
      <c r="BJ366" s="11"/>
    </row>
    <row r="367" spans="1:62" x14ac:dyDescent="0.25">
      <c r="A367" s="1125"/>
      <c r="B367" s="61" t="str">
        <f t="shared" ref="B367:E367" si="830">IF(B305="","",B305)</f>
        <v/>
      </c>
      <c r="C367" s="62" t="str">
        <f t="shared" si="830"/>
        <v/>
      </c>
      <c r="D367" s="63">
        <f>D305</f>
        <v>0</v>
      </c>
      <c r="E367" s="64" t="str">
        <f t="shared" si="830"/>
        <v/>
      </c>
      <c r="F367" s="152"/>
      <c r="G367" s="153"/>
      <c r="H367" s="153"/>
      <c r="I367" s="95">
        <f t="shared" ref="I367:I371" si="831">IFERROR(ROUND(F367/$Y367,2),)</f>
        <v>0</v>
      </c>
      <c r="J367" s="152"/>
      <c r="K367" s="94"/>
      <c r="L367" s="94"/>
      <c r="M367" s="95">
        <f t="shared" ref="M367:M371" si="832">IFERROR(ROUND(J367/$Y367,2),)</f>
        <v>0</v>
      </c>
      <c r="N367" s="152"/>
      <c r="O367" s="94"/>
      <c r="P367" s="94"/>
      <c r="Q367" s="95">
        <f t="shared" ref="Q367:Q371" si="833">IFERROR(ROUND(N367/$Y367,2),)</f>
        <v>0</v>
      </c>
      <c r="R367" s="152"/>
      <c r="S367" s="94"/>
      <c r="T367" s="94"/>
      <c r="U367" s="93">
        <f t="shared" ref="U367:U371" si="834">IFERROR(ROUND(R367/$Y367,2),)</f>
        <v>0</v>
      </c>
      <c r="V367" s="113">
        <f>(IF(ISNUMBER(F367),F367,1)*G367*H367+IF(ISNUMBER(J367),J367,1)*K367*L367+IF(ISNUMBER(N367),N367,1)*O367*P367+IF(ISNUMBER(R367),R367,1)*S367*T367)*IF(ISNUMBER(E367),E367,1)</f>
        <v>0</v>
      </c>
      <c r="W367" s="43">
        <f>IFERROR((IF(ISNUMBER(F367),F367,1)*G367*H367+IF(ISNUMBER(J367),J367,1)*K367*L367+IF(ISNUMBER(N367),N367,1)*O367*P367+IF(ISNUMBER(R367),R367,1)*S367*T367)*IF(ISNUMBER(E367),E367,1)/(G367*H367+K367*L367+O367*P367+S367*T367),0)</f>
        <v>0</v>
      </c>
      <c r="X367" s="36">
        <f>ROUND(IFERROR((W367/(Y367*IF(ISNUMBER(E367),E367,1))),0),2)</f>
        <v>0</v>
      </c>
      <c r="Y367" s="90" t="str">
        <f t="shared" si="707"/>
        <v/>
      </c>
      <c r="Z367" s="6">
        <f>(IF(I367&lt;30%,0,IF(I367&lt;35%,F367*G367*H367*F!$B$33,IF(I367&lt;40%,F367*G367*H367*F!$B$38,IF(I367&lt;45%,F367*G367*H367*F!$B$43,IF(I367&lt;50%,F367*G367*H367*F!$B$48,IF(I367=50%,F367*G367*H367*F!$B$50,IF(I367=51%,F367*G367*H367*F!$B$51,IF(I367=52%,F367*G367*H367*F!$B$52,IF(I367=53%,F367*G367*H367*F!$B$53,IF(I367=54%,F367*G367*H367*F!$B$54,IF(I367=55%,F367*G367*H367*F!$B$55,IF(I367=56%,F367*G367*H367*F!$B$56,IF(I367=57%,F367*G367*H367*F!$B$57,IF(I367=58%,F367*G367*H367*F!$B$58,IF(I367=59%,F367*G367*H367*F!$B$59,IF(I367=60%,F367*G367*H367*F!$B$60,IF(I367=61%,F367*G367*H367*F!$B$61,IF(I367=62%,F367*G367*H367*F!$B$62,IF(I367=63%,F367*G367*H367*F!$B$63,IF(I367=64%,F367*G367*H367*F!$B$64,IF(I367=65%,F367*G367*H367*F!$B$65,IF(I367=66%,F367*G367*H367*F!$B$66,IF(I367=67%,F367*G367*H367*F!$B$67,IF(I367=68%,F367*G367*H367*F!$B$68,IF(I367=69%,F367*G367*H367*F!$B$69,IF(I367=70%,F367*G367*H367*F!$B$70,IF(I367=71%,F367*G367*H367*F!$B$71,IF(I367=72%,F367*G367*H367*F!$B$72,IF(I367=73%,F367*G367*H367*F!$B$73,IF(I367=74%,F367*G367*H367*F!$B$74,IF(I367=75%,F367*G367*H367*F!$B$75,IF(I367=76%,F367*G367*H367*F!$B$76,IF(I367=77%,F367*G367*H367*F!$B$77,IF(I367=78%,F367*G367*H367*F!$B$78,IF(I367=79%,F367*G367*H367*F!$B$79,IF(I367=80%,F367*G367*H367*F!$B$80,IF(I367=81%,F367*G367*H367*F!$B$81,IF(I367=82%,F367*G367*H367*F!$B$82,IF(I367=83%,F367*G367*H367*F!$B$83,IF(I367=84%,F367*G367*H367*F!$B$84,IF(I367=85%,F367*G367*H367*F!$B$85,IF(I367=86%,F367*G367*H367*F!$B$86,IF(I367=87%,F367*G367*H367*F!$B$87,IF(I367=88%,F367*G367*H367*F!$B$88,IF(I367=89%,F367*G367*H367*F!$B$89,IF(I367=90%,F367*G367*H367*F!$B$90,IF(I367=91%,F367*G367*H367*F!$B$91,IF(I367=92%,F367*G367*H367*F!$B$92,IF(I367=93%,F367*G367*H367*F!$B$93,IF(I367=94%,F367*G367*H367*F!$B$94,IF(I367=95%,F367*G367*H367*F!$B$95,IF(I367=96%,F367*G367*H367*F!$B$96,IF(I367=97%,F367*G367*H367*F!$B$97,IF(I367=98%,F367*G367*H367*F!$B$98,IF(I367=99%,F367*G367*H367*F!$B$99,IF(I367&gt;99%,F367*G367*H367*F!$B$100,))))))))))))))))))))))))))))))))))))))))))))))))))))))))+IF(M367&lt;30%,0,IF(M367&lt;35%,J367*K367*L367*F!$B$33,IF(M367&lt;40%,J367*K367*L367*F!$B$38,IF(M367&lt;45%,J367*K367*L367*F!$B$43,IF(M367&lt;50%,J367*K367*L367*F!$B$48,IF(M367=50%,J367*K367*L367*F!$B$50,IF(M367=51%,J367*K367*L367*F!$B$51,IF(M367=52%,J367*K367*L367*F!$B$52,IF(M367=53%,J367*K367*L367*F!$B$53,IF(M367=54%,J367*K367*L367*F!$B$54,IF(M367=55%,J367*K367*L367*F!$B$55,IF(M367=56%,J367*K367*L367*F!$B$56,IF(M367=57%,J367*K367*L367*F!$B$57,IF(M367=58%,J367*K367*L367*F!$B$58,IF(M367=59%,J367*K367*L367*F!$B$59,IF(M367=60%,J367*K367*L367*F!$B$60,IF(M367=61%,J367*K367*L367*F!$B$61,IF(M367=62%,J367*K367*L367*F!$B$62,IF(M367=63%,J367*K367*L367*F!$B$63,IF(M367=64%,J367*K367*L367*F!$B$64,IF(M367=65%,J367*K367*L367*F!$B$65,IF(M367=66%,J367*K367*L367*F!$B$66,IF(M367=67%,J367*K367*L367*F!$B$67,IF(M367=68%,J367*K367*L367*F!$B$68,IF(M367=69%,J367*K367*L367*F!$B$69,IF(M367=70%,J367*K367*L367*F!$B$70,IF(M367=71%,J367*K367*L367*F!$B$71,IF(M367=72%,J367*K367*L367*F!$B$72,IF(M367=73%,J367*K367*L367*F!$B$73,IF(M367=74%,J367*K367*L367*F!$B$74,IF(M367=75%,J367*K367*L367*F!$B$75,IF(M367=76%,J367*K367*L367*F!$B$76,IF(M367=77%,J367*K367*L367*F!$B$77,IF(M367=78%,J367*K367*L367*F!$B$78,IF(M367=79%,J367*K367*L367*F!$B$79,IF(M367=80%,J367*K367*L367*F!$B$80,IF(M367=81%,J367*K367*L367*F!$B$81,IF(M367=82%,J367*K367*L367*F!$B$82,IF(M367=83%,J367*K367*L367*F!$B$83,IF(M367=84%,J367*K367*L367*F!$B$84,IF(M367=85%,J367*K367*L367*F!$B$85,IF(M367=86%,J367*K367*L367*F!$B$86,IF(M367=87%,J367*K367*L367*F!$B$87,IF(M367=88%,J367*K367*L367*F!$B$88,IF(M367=89%,J367*K367*L367*F!$B$89,IF(M367=90%,J367*K367*L367*F!$B$90,IF(M367=91%,J367*K367*L367*F!$B$91,IF(M367=92%,J367*K367*L367*F!$B$92,IF(M367=93%,J367*K367*L367*F!$B$93,IF(M367=94%,J367*K367*L367*F!$B$94,IF(M367=95%,J367*K367*L367*F!$B$95,IF(M367=96%,J367*K367*L367*F!$B$96,IF(M367=97%,J367*K367*L367*F!$B$97,IF(M367=98%,J367*K367*L367*F!$B$98,IF(M367=99%,J367*K367*L367*F!$B$99,IF(M367&gt;99%,J367*K367*L367*F!$B$100,))))))))))))))))))))))))))))))))))))))))))))))))))))))))+IF(Q367&lt;30%,0,IF(Q367&lt;35%,N367*O367*P367*F!$B$33,IF(Q367&lt;40%,N367*O367*P367*F!$B$38,IF(Q367&lt;45%,N367*O367*P367*F!$B$43,IF(Q367&lt;50%,N367*O367*P367*F!$B$48,IF(Q367=50%,N367*O367*P367*F!$B$50,IF(Q367=51%,N367*O367*P367*F!$B$51,IF(Q367=52%,N367*O367*P367*F!$B$52,IF(Q367=53%,N367*O367*P367*F!$B$53,IF(Q367=54%,N367*O367*P367*F!$B$54,IF(Q367=55%,N367*O367*P367*F!$B$55,IF(Q367=56%,N367*O367*P367*F!$B$56,IF(Q367=57%,N367*O367*P367*F!$B$57,IF(Q367=58%,N367*O367*P367*F!$B$58,IF(Q367=59%,N367*O367*P367*F!$B$59,IF(Q367=60%,N367*O367*P367*F!$B$60,IF(Q367=61%,N367*O367*P367*F!$B$61,IF(Q367=62%,N367*O367*P367*F!$B$62,IF(Q367=63%,N367*O367*P367*F!$B$63,IF(Q367=64%,N367*O367*P367*F!$B$64,IF(Q367=65%,N367*O367*P367*F!$B$65,IF(Q367=66%,N367*O367*P367*F!$B$66,IF(Q367=67%,N367*O367*P367*F!$B$67,IF(Q367=68%,N367*O367*P367*F!$B$68,IF(Q367=69%,N367*O367*P367*F!$B$69,IF(Q367=70%,N367*O367*P367*F!$B$70,IF(Q367=71%,N367*O367*P367*F!$B$71,IF(Q367=72%,N367*O367*P367*F!$B$72,IF(Q367=73%,N367*O367*P367*F!$B$73,IF(Q367=74%,N367*O367*P367*F!$B$74,IF(Q367=75%,N367*O367*P367*F!$B$75,IF(Q367=76%,N367*O367*P367*F!$B$76,IF(Q367=77%,N367*O367*P367*F!$B$77,IF(Q367=78%,N367*O367*P367*F!$B$78,IF(Q367=79%,N367*O367*P367*F!$B$79,IF(Q367=80%,N367*O367*P367*F!$B$80,IF(Q367=81%,N367*O367*P367*F!$B$81,IF(Q367=82%,N367*O367*P367*F!$B$82,IF(Q367=83%,N367*O367*P367*F!$B$83,IF(Q367=84%,N367*O367*P367*F!$B$84,IF(Q367=85%,N367*O367*P367*F!$B$85,IF(Q367=86%,N367*O367*P367*F!$B$86,IF(Q367=87%,N367*O367*P367*F!$B$87,IF(Q367=88%,N367*O367*P367*F!$B$88,IF(Q367=89%,N367*O367*P367*F!$B$89,IF(Q367=90%,N367*O367*P367*F!$B$90,IF(Q367=91%,N367*O367*P367*F!$B$91,IF(Q367=92%,N367*O367*P367*F!$B$92,IF(Q367=93%,N367*O367*P367*F!$B$93,IF(Q367=94%,N367*O367*P367*F!$B$94,IF(Q367=95%,N367*O367*P367*F!$B$95,IF(Q367=96%,N367*O367*P367*F!$B$96,IF(Q367=97%,N367*O367*P367*F!$B$97,IF(Q367=98%,N367*O367*P367*F!$B$98,IF(Q367=99%,N367*O367*P367*F!$B$99,IF(Q367&gt;99%,N367*O367*P367*F!$B$100,))))))))))))))))))))))))))))))))))))))))))))))))))))))))+IF(U367&lt;30%,0,IF(U367&lt;35%,R367*S367*T367*F!$B$33,IF(U367&lt;40%,R367*S367*T367*F!$B$38,IF(U367&lt;45%,R367*S367*T367*F!$B$43,IF(U367&lt;50%,R367*S367*T367*F!$B$48,IF(U367=50%,R367*S367*T367*F!$B$50,IF(U367=51%,R367*S367*T367*F!$B$51,IF(U367=52%,R367*S367*T367*F!$B$52,IF(U367=53%,R367*S367*T367*F!$B$53,IF(U367=54%,R367*S367*T367*F!$B$54,IF(U367=55%,R367*S367*T367*F!$B$55,IF(U367=56%,R367*S367*T367*F!$B$56,IF(U367=57%,R367*S367*T367*F!$B$57,IF(U367=58%,R367*S367*T367*F!$B$58,IF(U367=59%,R367*S367*T367*F!$B$59,IF(U367=60%,R367*S367*T367*F!$B$60,IF(U367=61%,R367*S367*T367*F!$B$61,IF(U367=62%,R367*S367*T367*F!$B$62,IF(U367=63%,R367*S367*T367*F!$B$63,IF(U367=64%,R367*S367*T367*F!$B$64,IF(U367=65%,R367*S367*T367*F!$B$65,IF(U367=66%,R367*S367*T367*F!$B$66,IF(U367=67%,R367*S367*T367*F!$B$67,IF(U367=68%,R367*S367*T367*F!$B$68,IF(U367=69%,R367*S367*T367*F!$B$69,IF(U367=70%,R367*S367*T367*F!$B$70,IF(U367=71%,R367*S367*T367*F!$B$71,IF(U367=72%,R367*S367*T367*F!$B$72,IF(U367=73%,R367*S367*T367*F!$B$73,IF(U367=74%,R367*S367*T367*F!$B$74,IF(U367=75%,R367*S367*T367*F!$B$75,IF(U367=76%,R367*S367*T367*F!$B$76,IF(U367=77%,R367*S367*T367*F!$B$77,IF(U367=78%,R367*S367*T367*F!$B$78,IF(U367=79%,R367*S367*T367*F!$B$79,IF(U367=80%,R367*S367*T367*F!$B$80,IF(U367=81%,R367*S367*T367*F!$B$81,IF(U367=82%,R367*S367*T367*F!$B$82,IF(U367=83%,R367*S367*T367*F!$B$83,IF(U367=84%,R367*S367*T367*F!$B$84,IF(U367=85%,R367*S367*T367*F!$B$85,IF(U367=86%,R367*S367*T367*F!$B$86,IF(U367=87%,R367*S367*T367*F!$B$87,IF(U367=88%,R367*S367*T367*F!$B$88,IF(U367=89%,R367*S367*T367*F!$B$89,IF(U367=90%,R367*S367*T367*F!$B$90,IF(U367=91%,R367*S367*T367*F!$B$91,IF(U367=92%,R367*S367*T367*F!$B$92,IF(U367=93%,R367*S367*T367*F!$B$93,IF(U367=94%,R367*S367*T367*F!$B$94,IF(U367=95%,R367*S367*T367*F!$B$95,IF(U367=96%,R367*S367*T367*F!$B$96,IF(U367=97%,R367*S367*T367*F!$B$97,IF(U367=98%,R367*S367*T367*F!$B$98,IF(U367=99%,R367*S367*T367*F!$B$99,IF(U367&gt;99%,R367*S367*T367*F!$B$100)))))))))))))))))))))))))))))))))))))))))))))))))))))))))*IF(ISNUMBER(E367),E367,1)*IF(ISNUMBER(D367),D367,1)</f>
        <v>0</v>
      </c>
      <c r="AA367" s="6">
        <f>G367*H367+K367*L367+O367*P367+S367*T367</f>
        <v>0</v>
      </c>
      <c r="AB367" s="35">
        <f>(H367*(IF(I367&lt;45%,0.5,IF(I367&lt;55%,0.8,IF(I367&lt;65%,0.9,IF(I367&lt;75%,1,IF(I367&lt;85%,1.1,1.2))))))+L367*(IF(M367&lt;45%,0.5,IF(M367&lt;55%,0.8,IF(M367&lt;65%,0.9,IF(M367&lt;75%,1,IF(M367&lt;85%,1.1,1.2))))))+P367*(IF(Q367&lt;45%,0.5,IF(Q367&lt;55%,0.8,IF(Q367&lt;65%,0.9,IF(Q367&lt;75%,1,IF(Q367&lt;85%,1.1,1.2))))))+T367*(IF(U367&lt;45%,0.5,IF(U367&lt;55%,0.8,IF(U367&lt;65%,0.9,IF(U367&lt;75%,1,IF(U367&lt;85%,1.1,1.2)))))))*IF(D367&gt;=0.8,6,IF(D367&lt;=0.4,1.5,3))</f>
        <v>0</v>
      </c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  <c r="AT367" s="11"/>
      <c r="AU367" s="11"/>
      <c r="AV367" s="11"/>
      <c r="AW367" s="11"/>
      <c r="AX367" s="11"/>
      <c r="AY367" s="11"/>
      <c r="AZ367" s="11"/>
      <c r="BA367" s="11"/>
      <c r="BB367" s="11"/>
      <c r="BC367" s="11"/>
      <c r="BD367" s="11"/>
      <c r="BE367" s="11"/>
      <c r="BF367" s="11"/>
      <c r="BG367" s="11"/>
      <c r="BH367" s="11"/>
      <c r="BI367" s="11"/>
      <c r="BJ367" s="11"/>
    </row>
    <row r="368" spans="1:62" x14ac:dyDescent="0.25">
      <c r="A368" s="1125"/>
      <c r="B368" s="61" t="str">
        <f t="shared" ref="B368:E368" si="835">IF(B306="","",B306)</f>
        <v/>
      </c>
      <c r="C368" s="62" t="str">
        <f t="shared" si="835"/>
        <v/>
      </c>
      <c r="D368" s="63">
        <f t="shared" ref="D368:D371" si="836">D306</f>
        <v>0</v>
      </c>
      <c r="E368" s="64" t="str">
        <f t="shared" si="835"/>
        <v/>
      </c>
      <c r="F368" s="150"/>
      <c r="G368" s="151"/>
      <c r="H368" s="151"/>
      <c r="I368" s="102">
        <f t="shared" si="831"/>
        <v>0</v>
      </c>
      <c r="J368" s="150"/>
      <c r="K368" s="100"/>
      <c r="L368" s="100"/>
      <c r="M368" s="102">
        <f t="shared" si="832"/>
        <v>0</v>
      </c>
      <c r="N368" s="150"/>
      <c r="O368" s="100"/>
      <c r="P368" s="100"/>
      <c r="Q368" s="102">
        <f t="shared" si="833"/>
        <v>0</v>
      </c>
      <c r="R368" s="150"/>
      <c r="S368" s="100"/>
      <c r="T368" s="100"/>
      <c r="U368" s="101">
        <f t="shared" si="834"/>
        <v>0</v>
      </c>
      <c r="V368" s="110">
        <f t="shared" ref="V368:V371" si="837">(IF(ISNUMBER(F368),F368,1)*G368*H368+IF(ISNUMBER(J368),J368,1)*K368*L368+IF(ISNUMBER(N368),N368,1)*O368*P368+IF(ISNUMBER(R368),R368,1)*S368*T368)*IF(ISNUMBER(E368),E368,1)</f>
        <v>0</v>
      </c>
      <c r="W368" s="111">
        <f t="shared" ref="W368:W371" si="838">IFERROR((IF(ISNUMBER(F368),F368,1)*G368*H368+IF(ISNUMBER(J368),J368,1)*K368*L368+IF(ISNUMBER(N368),N368,1)*O368*P368+IF(ISNUMBER(R368),R368,1)*S368*T368)*IF(ISNUMBER(E368),E368,1)/(G368*H368+K368*L368+O368*P368+S368*T368),0)</f>
        <v>0</v>
      </c>
      <c r="X368" s="53">
        <f t="shared" ref="X368:X369" si="839">ROUND(IFERROR((W368/(Y368*IF(ISNUMBER(E368),E368,1))),0),2)</f>
        <v>0</v>
      </c>
      <c r="Y368" s="90" t="str">
        <f t="shared" si="707"/>
        <v/>
      </c>
      <c r="Z368" s="5">
        <f>(IF(I368&lt;30%,0,IF(I368&lt;35%,F368*G368*H368*F!$B$33,IF(I368&lt;40%,F368*G368*H368*F!$B$38,IF(I368&lt;45%,F368*G368*H368*F!$B$43,IF(I368&lt;50%,F368*G368*H368*F!$B$48,IF(I368=50%,F368*G368*H368*F!$B$50,IF(I368=51%,F368*G368*H368*F!$B$51,IF(I368=52%,F368*G368*H368*F!$B$52,IF(I368=53%,F368*G368*H368*F!$B$53,IF(I368=54%,F368*G368*H368*F!$B$54,IF(I368=55%,F368*G368*H368*F!$B$55,IF(I368=56%,F368*G368*H368*F!$B$56,IF(I368=57%,F368*G368*H368*F!$B$57,IF(I368=58%,F368*G368*H368*F!$B$58,IF(I368=59%,F368*G368*H368*F!$B$59,IF(I368=60%,F368*G368*H368*F!$B$60,IF(I368=61%,F368*G368*H368*F!$B$61,IF(I368=62%,F368*G368*H368*F!$B$62,IF(I368=63%,F368*G368*H368*F!$B$63,IF(I368=64%,F368*G368*H368*F!$B$64,IF(I368=65%,F368*G368*H368*F!$B$65,IF(I368=66%,F368*G368*H368*F!$B$66,IF(I368=67%,F368*G368*H368*F!$B$67,IF(I368=68%,F368*G368*H368*F!$B$68,IF(I368=69%,F368*G368*H368*F!$B$69,IF(I368=70%,F368*G368*H368*F!$B$70,IF(I368=71%,F368*G368*H368*F!$B$71,IF(I368=72%,F368*G368*H368*F!$B$72,IF(I368=73%,F368*G368*H368*F!$B$73,IF(I368=74%,F368*G368*H368*F!$B$74,IF(I368=75%,F368*G368*H368*F!$B$75,IF(I368=76%,F368*G368*H368*F!$B$76,IF(I368=77%,F368*G368*H368*F!$B$77,IF(I368=78%,F368*G368*H368*F!$B$78,IF(I368=79%,F368*G368*H368*F!$B$79,IF(I368=80%,F368*G368*H368*F!$B$80,IF(I368=81%,F368*G368*H368*F!$B$81,IF(I368=82%,F368*G368*H368*F!$B$82,IF(I368=83%,F368*G368*H368*F!$B$83,IF(I368=84%,F368*G368*H368*F!$B$84,IF(I368=85%,F368*G368*H368*F!$B$85,IF(I368=86%,F368*G368*H368*F!$B$86,IF(I368=87%,F368*G368*H368*F!$B$87,IF(I368=88%,F368*G368*H368*F!$B$88,IF(I368=89%,F368*G368*H368*F!$B$89,IF(I368=90%,F368*G368*H368*F!$B$90,IF(I368=91%,F368*G368*H368*F!$B$91,IF(I368=92%,F368*G368*H368*F!$B$92,IF(I368=93%,F368*G368*H368*F!$B$93,IF(I368=94%,F368*G368*H368*F!$B$94,IF(I368=95%,F368*G368*H368*F!$B$95,IF(I368=96%,F368*G368*H368*F!$B$96,IF(I368=97%,F368*G368*H368*F!$B$97,IF(I368=98%,F368*G368*H368*F!$B$98,IF(I368=99%,F368*G368*H368*F!$B$99,IF(I368&gt;99%,F368*G368*H368*F!$B$100,))))))))))))))))))))))))))))))))))))))))))))))))))))))))+IF(M368&lt;30%,0,IF(M368&lt;35%,J368*K368*L368*F!$B$33,IF(M368&lt;40%,J368*K368*L368*F!$B$38,IF(M368&lt;45%,J368*K368*L368*F!$B$43,IF(M368&lt;50%,J368*K368*L368*F!$B$48,IF(M368=50%,J368*K368*L368*F!$B$50,IF(M368=51%,J368*K368*L368*F!$B$51,IF(M368=52%,J368*K368*L368*F!$B$52,IF(M368=53%,J368*K368*L368*F!$B$53,IF(M368=54%,J368*K368*L368*F!$B$54,IF(M368=55%,J368*K368*L368*F!$B$55,IF(M368=56%,J368*K368*L368*F!$B$56,IF(M368=57%,J368*K368*L368*F!$B$57,IF(M368=58%,J368*K368*L368*F!$B$58,IF(M368=59%,J368*K368*L368*F!$B$59,IF(M368=60%,J368*K368*L368*F!$B$60,IF(M368=61%,J368*K368*L368*F!$B$61,IF(M368=62%,J368*K368*L368*F!$B$62,IF(M368=63%,J368*K368*L368*F!$B$63,IF(M368=64%,J368*K368*L368*F!$B$64,IF(M368=65%,J368*K368*L368*F!$B$65,IF(M368=66%,J368*K368*L368*F!$B$66,IF(M368=67%,J368*K368*L368*F!$B$67,IF(M368=68%,J368*K368*L368*F!$B$68,IF(M368=69%,J368*K368*L368*F!$B$69,IF(M368=70%,J368*K368*L368*F!$B$70,IF(M368=71%,J368*K368*L368*F!$B$71,IF(M368=72%,J368*K368*L368*F!$B$72,IF(M368=73%,J368*K368*L368*F!$B$73,IF(M368=74%,J368*K368*L368*F!$B$74,IF(M368=75%,J368*K368*L368*F!$B$75,IF(M368=76%,J368*K368*L368*F!$B$76,IF(M368=77%,J368*K368*L368*F!$B$77,IF(M368=78%,J368*K368*L368*F!$B$78,IF(M368=79%,J368*K368*L368*F!$B$79,IF(M368=80%,J368*K368*L368*F!$B$80,IF(M368=81%,J368*K368*L368*F!$B$81,IF(M368=82%,J368*K368*L368*F!$B$82,IF(M368=83%,J368*K368*L368*F!$B$83,IF(M368=84%,J368*K368*L368*F!$B$84,IF(M368=85%,J368*K368*L368*F!$B$85,IF(M368=86%,J368*K368*L368*F!$B$86,IF(M368=87%,J368*K368*L368*F!$B$87,IF(M368=88%,J368*K368*L368*F!$B$88,IF(M368=89%,J368*K368*L368*F!$B$89,IF(M368=90%,J368*K368*L368*F!$B$90,IF(M368=91%,J368*K368*L368*F!$B$91,IF(M368=92%,J368*K368*L368*F!$B$92,IF(M368=93%,J368*K368*L368*F!$B$93,IF(M368=94%,J368*K368*L368*F!$B$94,IF(M368=95%,J368*K368*L368*F!$B$95,IF(M368=96%,J368*K368*L368*F!$B$96,IF(M368=97%,J368*K368*L368*F!$B$97,IF(M368=98%,J368*K368*L368*F!$B$98,IF(M368=99%,J368*K368*L368*F!$B$99,IF(M368&gt;99%,J368*K368*L368*F!$B$100,))))))))))))))))))))))))))))))))))))))))))))))))))))))))+IF(Q368&lt;30%,0,IF(Q368&lt;35%,N368*O368*P368*F!$B$33,IF(Q368&lt;40%,N368*O368*P368*F!$B$38,IF(Q368&lt;45%,N368*O368*P368*F!$B$43,IF(Q368&lt;50%,N368*O368*P368*F!$B$48,IF(Q368=50%,N368*O368*P368*F!$B$50,IF(Q368=51%,N368*O368*P368*F!$B$51,IF(Q368=52%,N368*O368*P368*F!$B$52,IF(Q368=53%,N368*O368*P368*F!$B$53,IF(Q368=54%,N368*O368*P368*F!$B$54,IF(Q368=55%,N368*O368*P368*F!$B$55,IF(Q368=56%,N368*O368*P368*F!$B$56,IF(Q368=57%,N368*O368*P368*F!$B$57,IF(Q368=58%,N368*O368*P368*F!$B$58,IF(Q368=59%,N368*O368*P368*F!$B$59,IF(Q368=60%,N368*O368*P368*F!$B$60,IF(Q368=61%,N368*O368*P368*F!$B$61,IF(Q368=62%,N368*O368*P368*F!$B$62,IF(Q368=63%,N368*O368*P368*F!$B$63,IF(Q368=64%,N368*O368*P368*F!$B$64,IF(Q368=65%,N368*O368*P368*F!$B$65,IF(Q368=66%,N368*O368*P368*F!$B$66,IF(Q368=67%,N368*O368*P368*F!$B$67,IF(Q368=68%,N368*O368*P368*F!$B$68,IF(Q368=69%,N368*O368*P368*F!$B$69,IF(Q368=70%,N368*O368*P368*F!$B$70,IF(Q368=71%,N368*O368*P368*F!$B$71,IF(Q368=72%,N368*O368*P368*F!$B$72,IF(Q368=73%,N368*O368*P368*F!$B$73,IF(Q368=74%,N368*O368*P368*F!$B$74,IF(Q368=75%,N368*O368*P368*F!$B$75,IF(Q368=76%,N368*O368*P368*F!$B$76,IF(Q368=77%,N368*O368*P368*F!$B$77,IF(Q368=78%,N368*O368*P368*F!$B$78,IF(Q368=79%,N368*O368*P368*F!$B$79,IF(Q368=80%,N368*O368*P368*F!$B$80,IF(Q368=81%,N368*O368*P368*F!$B$81,IF(Q368=82%,N368*O368*P368*F!$B$82,IF(Q368=83%,N368*O368*P368*F!$B$83,IF(Q368=84%,N368*O368*P368*F!$B$84,IF(Q368=85%,N368*O368*P368*F!$B$85,IF(Q368=86%,N368*O368*P368*F!$B$86,IF(Q368=87%,N368*O368*P368*F!$B$87,IF(Q368=88%,N368*O368*P368*F!$B$88,IF(Q368=89%,N368*O368*P368*F!$B$89,IF(Q368=90%,N368*O368*P368*F!$B$90,IF(Q368=91%,N368*O368*P368*F!$B$91,IF(Q368=92%,N368*O368*P368*F!$B$92,IF(Q368=93%,N368*O368*P368*F!$B$93,IF(Q368=94%,N368*O368*P368*F!$B$94,IF(Q368=95%,N368*O368*P368*F!$B$95,IF(Q368=96%,N368*O368*P368*F!$B$96,IF(Q368=97%,N368*O368*P368*F!$B$97,IF(Q368=98%,N368*O368*P368*F!$B$98,IF(Q368=99%,N368*O368*P368*F!$B$99,IF(Q368&gt;99%,N368*O368*P368*F!$B$100,))))))))))))))))))))))))))))))))))))))))))))))))))))))))+IF(U368&lt;30%,0,IF(U368&lt;35%,R368*S368*T368*F!$B$33,IF(U368&lt;40%,R368*S368*T368*F!$B$38,IF(U368&lt;45%,R368*S368*T368*F!$B$43,IF(U368&lt;50%,R368*S368*T368*F!$B$48,IF(U368=50%,R368*S368*T368*F!$B$50,IF(U368=51%,R368*S368*T368*F!$B$51,IF(U368=52%,R368*S368*T368*F!$B$52,IF(U368=53%,R368*S368*T368*F!$B$53,IF(U368=54%,R368*S368*T368*F!$B$54,IF(U368=55%,R368*S368*T368*F!$B$55,IF(U368=56%,R368*S368*T368*F!$B$56,IF(U368=57%,R368*S368*T368*F!$B$57,IF(U368=58%,R368*S368*T368*F!$B$58,IF(U368=59%,R368*S368*T368*F!$B$59,IF(U368=60%,R368*S368*T368*F!$B$60,IF(U368=61%,R368*S368*T368*F!$B$61,IF(U368=62%,R368*S368*T368*F!$B$62,IF(U368=63%,R368*S368*T368*F!$B$63,IF(U368=64%,R368*S368*T368*F!$B$64,IF(U368=65%,R368*S368*T368*F!$B$65,IF(U368=66%,R368*S368*T368*F!$B$66,IF(U368=67%,R368*S368*T368*F!$B$67,IF(U368=68%,R368*S368*T368*F!$B$68,IF(U368=69%,R368*S368*T368*F!$B$69,IF(U368=70%,R368*S368*T368*F!$B$70,IF(U368=71%,R368*S368*T368*F!$B$71,IF(U368=72%,R368*S368*T368*F!$B$72,IF(U368=73%,R368*S368*T368*F!$B$73,IF(U368=74%,R368*S368*T368*F!$B$74,IF(U368=75%,R368*S368*T368*F!$B$75,IF(U368=76%,R368*S368*T368*F!$B$76,IF(U368=77%,R368*S368*T368*F!$B$77,IF(U368=78%,R368*S368*T368*F!$B$78,IF(U368=79%,R368*S368*T368*F!$B$79,IF(U368=80%,R368*S368*T368*F!$B$80,IF(U368=81%,R368*S368*T368*F!$B$81,IF(U368=82%,R368*S368*T368*F!$B$82,IF(U368=83%,R368*S368*T368*F!$B$83,IF(U368=84%,R368*S368*T368*F!$B$84,IF(U368=85%,R368*S368*T368*F!$B$85,IF(U368=86%,R368*S368*T368*F!$B$86,IF(U368=87%,R368*S368*T368*F!$B$87,IF(U368=88%,R368*S368*T368*F!$B$88,IF(U368=89%,R368*S368*T368*F!$B$89,IF(U368=90%,R368*S368*T368*F!$B$90,IF(U368=91%,R368*S368*T368*F!$B$91,IF(U368=92%,R368*S368*T368*F!$B$92,IF(U368=93%,R368*S368*T368*F!$B$93,IF(U368=94%,R368*S368*T368*F!$B$94,IF(U368=95%,R368*S368*T368*F!$B$95,IF(U368=96%,R368*S368*T368*F!$B$96,IF(U368=97%,R368*S368*T368*F!$B$97,IF(U368=98%,R368*S368*T368*F!$B$98,IF(U368=99%,R368*S368*T368*F!$B$99,IF(U368&gt;99%,R368*S368*T368*F!$B$100)))))))))))))))))))))))))))))))))))))))))))))))))))))))))*IF(ISNUMBER(E368),E368,1)*IF(ISNUMBER(D368),D368,1)</f>
        <v>0</v>
      </c>
      <c r="AA368" s="5">
        <f>G368*H368+K368*L368+O368*P368+S368*T368</f>
        <v>0</v>
      </c>
      <c r="AB368" s="32">
        <f>(H368*(IF(I368&lt;45%,0.5,IF(I368&lt;55%,0.8,IF(I368&lt;65%,0.9,IF(I368&lt;75%,1,IF(I368&lt;85%,1.1,1.2))))))+L368*(IF(M368&lt;45%,0.5,IF(M368&lt;55%,0.8,IF(M368&lt;65%,0.9,IF(M368&lt;75%,1,IF(M368&lt;85%,1.1,1.2))))))+P368*(IF(Q368&lt;45%,0.5,IF(Q368&lt;55%,0.8,IF(Q368&lt;65%,0.9,IF(Q368&lt;75%,1,IF(Q368&lt;85%,1.1,1.2))))))+T368*(IF(U368&lt;45%,0.5,IF(U368&lt;55%,0.8,IF(U368&lt;65%,0.9,IF(U368&lt;75%,1,IF(U368&lt;85%,1.1,1.2)))))))*IF(D368&gt;=0.8,6,IF(D368&lt;=0.4,1.5,3))</f>
        <v>0</v>
      </c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1"/>
      <c r="AR368" s="11"/>
      <c r="AS368" s="11"/>
      <c r="AT368" s="11"/>
      <c r="AU368" s="11"/>
      <c r="AV368" s="11"/>
      <c r="AW368" s="11"/>
      <c r="AX368" s="11"/>
      <c r="AY368" s="11"/>
      <c r="AZ368" s="11"/>
      <c r="BA368" s="11"/>
      <c r="BB368" s="11"/>
      <c r="BC368" s="11"/>
      <c r="BD368" s="11"/>
      <c r="BE368" s="11"/>
      <c r="BF368" s="11"/>
      <c r="BG368" s="11"/>
      <c r="BH368" s="11"/>
      <c r="BI368" s="11"/>
      <c r="BJ368" s="11"/>
    </row>
    <row r="369" spans="1:62" x14ac:dyDescent="0.25">
      <c r="A369" s="1125"/>
      <c r="B369" s="61" t="str">
        <f t="shared" ref="B369:E369" si="840">IF(B307="","",B307)</f>
        <v/>
      </c>
      <c r="C369" s="62" t="str">
        <f t="shared" si="840"/>
        <v/>
      </c>
      <c r="D369" s="63">
        <f t="shared" si="836"/>
        <v>0</v>
      </c>
      <c r="E369" s="64" t="str">
        <f t="shared" si="840"/>
        <v/>
      </c>
      <c r="F369" s="152"/>
      <c r="G369" s="153"/>
      <c r="H369" s="153"/>
      <c r="I369" s="95">
        <f t="shared" si="831"/>
        <v>0</v>
      </c>
      <c r="J369" s="152"/>
      <c r="K369" s="94"/>
      <c r="L369" s="94"/>
      <c r="M369" s="95">
        <f t="shared" si="832"/>
        <v>0</v>
      </c>
      <c r="N369" s="152"/>
      <c r="O369" s="94"/>
      <c r="P369" s="94"/>
      <c r="Q369" s="95">
        <f t="shared" si="833"/>
        <v>0</v>
      </c>
      <c r="R369" s="152"/>
      <c r="S369" s="94"/>
      <c r="T369" s="94"/>
      <c r="U369" s="93">
        <f t="shared" si="834"/>
        <v>0</v>
      </c>
      <c r="V369" s="113">
        <f t="shared" si="837"/>
        <v>0</v>
      </c>
      <c r="W369" s="114">
        <f t="shared" si="838"/>
        <v>0</v>
      </c>
      <c r="X369" s="36">
        <f t="shared" si="839"/>
        <v>0</v>
      </c>
      <c r="Y369" s="90" t="str">
        <f t="shared" si="707"/>
        <v/>
      </c>
      <c r="Z369" s="6">
        <f>(IF(I369&lt;30%,0,IF(I369&lt;35%,F369*G369*H369*F!$B$33,IF(I369&lt;40%,F369*G369*H369*F!$B$38,IF(I369&lt;45%,F369*G369*H369*F!$B$43,IF(I369&lt;50%,F369*G369*H369*F!$B$48,IF(I369=50%,F369*G369*H369*F!$B$50,IF(I369=51%,F369*G369*H369*F!$B$51,IF(I369=52%,F369*G369*H369*F!$B$52,IF(I369=53%,F369*G369*H369*F!$B$53,IF(I369=54%,F369*G369*H369*F!$B$54,IF(I369=55%,F369*G369*H369*F!$B$55,IF(I369=56%,F369*G369*H369*F!$B$56,IF(I369=57%,F369*G369*H369*F!$B$57,IF(I369=58%,F369*G369*H369*F!$B$58,IF(I369=59%,F369*G369*H369*F!$B$59,IF(I369=60%,F369*G369*H369*F!$B$60,IF(I369=61%,F369*G369*H369*F!$B$61,IF(I369=62%,F369*G369*H369*F!$B$62,IF(I369=63%,F369*G369*H369*F!$B$63,IF(I369=64%,F369*G369*H369*F!$B$64,IF(I369=65%,F369*G369*H369*F!$B$65,IF(I369=66%,F369*G369*H369*F!$B$66,IF(I369=67%,F369*G369*H369*F!$B$67,IF(I369=68%,F369*G369*H369*F!$B$68,IF(I369=69%,F369*G369*H369*F!$B$69,IF(I369=70%,F369*G369*H369*F!$B$70,IF(I369=71%,F369*G369*H369*F!$B$71,IF(I369=72%,F369*G369*H369*F!$B$72,IF(I369=73%,F369*G369*H369*F!$B$73,IF(I369=74%,F369*G369*H369*F!$B$74,IF(I369=75%,F369*G369*H369*F!$B$75,IF(I369=76%,F369*G369*H369*F!$B$76,IF(I369=77%,F369*G369*H369*F!$B$77,IF(I369=78%,F369*G369*H369*F!$B$78,IF(I369=79%,F369*G369*H369*F!$B$79,IF(I369=80%,F369*G369*H369*F!$B$80,IF(I369=81%,F369*G369*H369*F!$B$81,IF(I369=82%,F369*G369*H369*F!$B$82,IF(I369=83%,F369*G369*H369*F!$B$83,IF(I369=84%,F369*G369*H369*F!$B$84,IF(I369=85%,F369*G369*H369*F!$B$85,IF(I369=86%,F369*G369*H369*F!$B$86,IF(I369=87%,F369*G369*H369*F!$B$87,IF(I369=88%,F369*G369*H369*F!$B$88,IF(I369=89%,F369*G369*H369*F!$B$89,IF(I369=90%,F369*G369*H369*F!$B$90,IF(I369=91%,F369*G369*H369*F!$B$91,IF(I369=92%,F369*G369*H369*F!$B$92,IF(I369=93%,F369*G369*H369*F!$B$93,IF(I369=94%,F369*G369*H369*F!$B$94,IF(I369=95%,F369*G369*H369*F!$B$95,IF(I369=96%,F369*G369*H369*F!$B$96,IF(I369=97%,F369*G369*H369*F!$B$97,IF(I369=98%,F369*G369*H369*F!$B$98,IF(I369=99%,F369*G369*H369*F!$B$99,IF(I369&gt;99%,F369*G369*H369*F!$B$100,))))))))))))))))))))))))))))))))))))))))))))))))))))))))+IF(M369&lt;30%,0,IF(M369&lt;35%,J369*K369*L369*F!$B$33,IF(M369&lt;40%,J369*K369*L369*F!$B$38,IF(M369&lt;45%,J369*K369*L369*F!$B$43,IF(M369&lt;50%,J369*K369*L369*F!$B$48,IF(M369=50%,J369*K369*L369*F!$B$50,IF(M369=51%,J369*K369*L369*F!$B$51,IF(M369=52%,J369*K369*L369*F!$B$52,IF(M369=53%,J369*K369*L369*F!$B$53,IF(M369=54%,J369*K369*L369*F!$B$54,IF(M369=55%,J369*K369*L369*F!$B$55,IF(M369=56%,J369*K369*L369*F!$B$56,IF(M369=57%,J369*K369*L369*F!$B$57,IF(M369=58%,J369*K369*L369*F!$B$58,IF(M369=59%,J369*K369*L369*F!$B$59,IF(M369=60%,J369*K369*L369*F!$B$60,IF(M369=61%,J369*K369*L369*F!$B$61,IF(M369=62%,J369*K369*L369*F!$B$62,IF(M369=63%,J369*K369*L369*F!$B$63,IF(M369=64%,J369*K369*L369*F!$B$64,IF(M369=65%,J369*K369*L369*F!$B$65,IF(M369=66%,J369*K369*L369*F!$B$66,IF(M369=67%,J369*K369*L369*F!$B$67,IF(M369=68%,J369*K369*L369*F!$B$68,IF(M369=69%,J369*K369*L369*F!$B$69,IF(M369=70%,J369*K369*L369*F!$B$70,IF(M369=71%,J369*K369*L369*F!$B$71,IF(M369=72%,J369*K369*L369*F!$B$72,IF(M369=73%,J369*K369*L369*F!$B$73,IF(M369=74%,J369*K369*L369*F!$B$74,IF(M369=75%,J369*K369*L369*F!$B$75,IF(M369=76%,J369*K369*L369*F!$B$76,IF(M369=77%,J369*K369*L369*F!$B$77,IF(M369=78%,J369*K369*L369*F!$B$78,IF(M369=79%,J369*K369*L369*F!$B$79,IF(M369=80%,J369*K369*L369*F!$B$80,IF(M369=81%,J369*K369*L369*F!$B$81,IF(M369=82%,J369*K369*L369*F!$B$82,IF(M369=83%,J369*K369*L369*F!$B$83,IF(M369=84%,J369*K369*L369*F!$B$84,IF(M369=85%,J369*K369*L369*F!$B$85,IF(M369=86%,J369*K369*L369*F!$B$86,IF(M369=87%,J369*K369*L369*F!$B$87,IF(M369=88%,J369*K369*L369*F!$B$88,IF(M369=89%,J369*K369*L369*F!$B$89,IF(M369=90%,J369*K369*L369*F!$B$90,IF(M369=91%,J369*K369*L369*F!$B$91,IF(M369=92%,J369*K369*L369*F!$B$92,IF(M369=93%,J369*K369*L369*F!$B$93,IF(M369=94%,J369*K369*L369*F!$B$94,IF(M369=95%,J369*K369*L369*F!$B$95,IF(M369=96%,J369*K369*L369*F!$B$96,IF(M369=97%,J369*K369*L369*F!$B$97,IF(M369=98%,J369*K369*L369*F!$B$98,IF(M369=99%,J369*K369*L369*F!$B$99,IF(M369&gt;99%,J369*K369*L369*F!$B$100,))))))))))))))))))))))))))))))))))))))))))))))))))))))))+IF(Q369&lt;30%,0,IF(Q369&lt;35%,N369*O369*P369*F!$B$33,IF(Q369&lt;40%,N369*O369*P369*F!$B$38,IF(Q369&lt;45%,N369*O369*P369*F!$B$43,IF(Q369&lt;50%,N369*O369*P369*F!$B$48,IF(Q369=50%,N369*O369*P369*F!$B$50,IF(Q369=51%,N369*O369*P369*F!$B$51,IF(Q369=52%,N369*O369*P369*F!$B$52,IF(Q369=53%,N369*O369*P369*F!$B$53,IF(Q369=54%,N369*O369*P369*F!$B$54,IF(Q369=55%,N369*O369*P369*F!$B$55,IF(Q369=56%,N369*O369*P369*F!$B$56,IF(Q369=57%,N369*O369*P369*F!$B$57,IF(Q369=58%,N369*O369*P369*F!$B$58,IF(Q369=59%,N369*O369*P369*F!$B$59,IF(Q369=60%,N369*O369*P369*F!$B$60,IF(Q369=61%,N369*O369*P369*F!$B$61,IF(Q369=62%,N369*O369*P369*F!$B$62,IF(Q369=63%,N369*O369*P369*F!$B$63,IF(Q369=64%,N369*O369*P369*F!$B$64,IF(Q369=65%,N369*O369*P369*F!$B$65,IF(Q369=66%,N369*O369*P369*F!$B$66,IF(Q369=67%,N369*O369*P369*F!$B$67,IF(Q369=68%,N369*O369*P369*F!$B$68,IF(Q369=69%,N369*O369*P369*F!$B$69,IF(Q369=70%,N369*O369*P369*F!$B$70,IF(Q369=71%,N369*O369*P369*F!$B$71,IF(Q369=72%,N369*O369*P369*F!$B$72,IF(Q369=73%,N369*O369*P369*F!$B$73,IF(Q369=74%,N369*O369*P369*F!$B$74,IF(Q369=75%,N369*O369*P369*F!$B$75,IF(Q369=76%,N369*O369*P369*F!$B$76,IF(Q369=77%,N369*O369*P369*F!$B$77,IF(Q369=78%,N369*O369*P369*F!$B$78,IF(Q369=79%,N369*O369*P369*F!$B$79,IF(Q369=80%,N369*O369*P369*F!$B$80,IF(Q369=81%,N369*O369*P369*F!$B$81,IF(Q369=82%,N369*O369*P369*F!$B$82,IF(Q369=83%,N369*O369*P369*F!$B$83,IF(Q369=84%,N369*O369*P369*F!$B$84,IF(Q369=85%,N369*O369*P369*F!$B$85,IF(Q369=86%,N369*O369*P369*F!$B$86,IF(Q369=87%,N369*O369*P369*F!$B$87,IF(Q369=88%,N369*O369*P369*F!$B$88,IF(Q369=89%,N369*O369*P369*F!$B$89,IF(Q369=90%,N369*O369*P369*F!$B$90,IF(Q369=91%,N369*O369*P369*F!$B$91,IF(Q369=92%,N369*O369*P369*F!$B$92,IF(Q369=93%,N369*O369*P369*F!$B$93,IF(Q369=94%,N369*O369*P369*F!$B$94,IF(Q369=95%,N369*O369*P369*F!$B$95,IF(Q369=96%,N369*O369*P369*F!$B$96,IF(Q369=97%,N369*O369*P369*F!$B$97,IF(Q369=98%,N369*O369*P369*F!$B$98,IF(Q369=99%,N369*O369*P369*F!$B$99,IF(Q369&gt;99%,N369*O369*P369*F!$B$100,))))))))))))))))))))))))))))))))))))))))))))))))))))))))+IF(U369&lt;30%,0,IF(U369&lt;35%,R369*S369*T369*F!$B$33,IF(U369&lt;40%,R369*S369*T369*F!$B$38,IF(U369&lt;45%,R369*S369*T369*F!$B$43,IF(U369&lt;50%,R369*S369*T369*F!$B$48,IF(U369=50%,R369*S369*T369*F!$B$50,IF(U369=51%,R369*S369*T369*F!$B$51,IF(U369=52%,R369*S369*T369*F!$B$52,IF(U369=53%,R369*S369*T369*F!$B$53,IF(U369=54%,R369*S369*T369*F!$B$54,IF(U369=55%,R369*S369*T369*F!$B$55,IF(U369=56%,R369*S369*T369*F!$B$56,IF(U369=57%,R369*S369*T369*F!$B$57,IF(U369=58%,R369*S369*T369*F!$B$58,IF(U369=59%,R369*S369*T369*F!$B$59,IF(U369=60%,R369*S369*T369*F!$B$60,IF(U369=61%,R369*S369*T369*F!$B$61,IF(U369=62%,R369*S369*T369*F!$B$62,IF(U369=63%,R369*S369*T369*F!$B$63,IF(U369=64%,R369*S369*T369*F!$B$64,IF(U369=65%,R369*S369*T369*F!$B$65,IF(U369=66%,R369*S369*T369*F!$B$66,IF(U369=67%,R369*S369*T369*F!$B$67,IF(U369=68%,R369*S369*T369*F!$B$68,IF(U369=69%,R369*S369*T369*F!$B$69,IF(U369=70%,R369*S369*T369*F!$B$70,IF(U369=71%,R369*S369*T369*F!$B$71,IF(U369=72%,R369*S369*T369*F!$B$72,IF(U369=73%,R369*S369*T369*F!$B$73,IF(U369=74%,R369*S369*T369*F!$B$74,IF(U369=75%,R369*S369*T369*F!$B$75,IF(U369=76%,R369*S369*T369*F!$B$76,IF(U369=77%,R369*S369*T369*F!$B$77,IF(U369=78%,R369*S369*T369*F!$B$78,IF(U369=79%,R369*S369*T369*F!$B$79,IF(U369=80%,R369*S369*T369*F!$B$80,IF(U369=81%,R369*S369*T369*F!$B$81,IF(U369=82%,R369*S369*T369*F!$B$82,IF(U369=83%,R369*S369*T369*F!$B$83,IF(U369=84%,R369*S369*T369*F!$B$84,IF(U369=85%,R369*S369*T369*F!$B$85,IF(U369=86%,R369*S369*T369*F!$B$86,IF(U369=87%,R369*S369*T369*F!$B$87,IF(U369=88%,R369*S369*T369*F!$B$88,IF(U369=89%,R369*S369*T369*F!$B$89,IF(U369=90%,R369*S369*T369*F!$B$90,IF(U369=91%,R369*S369*T369*F!$B$91,IF(U369=92%,R369*S369*T369*F!$B$92,IF(U369=93%,R369*S369*T369*F!$B$93,IF(U369=94%,R369*S369*T369*F!$B$94,IF(U369=95%,R369*S369*T369*F!$B$95,IF(U369=96%,R369*S369*T369*F!$B$96,IF(U369=97%,R369*S369*T369*F!$B$97,IF(U369=98%,R369*S369*T369*F!$B$98,IF(U369=99%,R369*S369*T369*F!$B$99,IF(U369&gt;99%,R369*S369*T369*F!$B$100)))))))))))))))))))))))))))))))))))))))))))))))))))))))))*IF(ISNUMBER(E369),E369,1)*IF(ISNUMBER(D369),D369,1)</f>
        <v>0</v>
      </c>
      <c r="AA369" s="6">
        <f>G369*H369+K369*L369+O369*P369+S369*T369</f>
        <v>0</v>
      </c>
      <c r="AB369" s="35">
        <f>(H369*(IF(I369&lt;45%,0.5,IF(I369&lt;55%,0.8,IF(I369&lt;65%,0.9,IF(I369&lt;75%,1,IF(I369&lt;85%,1.1,1.2))))))+L369*(IF(M369&lt;45%,0.5,IF(M369&lt;55%,0.8,IF(M369&lt;65%,0.9,IF(M369&lt;75%,1,IF(M369&lt;85%,1.1,1.2))))))+P369*(IF(Q369&lt;45%,0.5,IF(Q369&lt;55%,0.8,IF(Q369&lt;65%,0.9,IF(Q369&lt;75%,1,IF(Q369&lt;85%,1.1,1.2))))))+T369*(IF(U369&lt;45%,0.5,IF(U369&lt;55%,0.8,IF(U369&lt;65%,0.9,IF(U369&lt;75%,1,IF(U369&lt;85%,1.1,1.2)))))))*IF(D369&gt;=0.8,6,IF(D369&lt;=0.4,1.5,3))</f>
        <v>0</v>
      </c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  <c r="AP369" s="11"/>
      <c r="AQ369" s="11"/>
      <c r="AR369" s="11"/>
      <c r="AS369" s="11"/>
      <c r="AT369" s="11"/>
      <c r="AU369" s="11"/>
      <c r="AV369" s="11"/>
      <c r="AW369" s="11"/>
      <c r="AX369" s="11"/>
      <c r="AY369" s="11"/>
      <c r="AZ369" s="11"/>
      <c r="BA369" s="11"/>
      <c r="BB369" s="11"/>
      <c r="BC369" s="11"/>
      <c r="BD369" s="11"/>
      <c r="BE369" s="11"/>
      <c r="BF369" s="11"/>
      <c r="BG369" s="11"/>
      <c r="BH369" s="11"/>
      <c r="BI369" s="11"/>
      <c r="BJ369" s="11"/>
    </row>
    <row r="370" spans="1:62" x14ac:dyDescent="0.25">
      <c r="A370" s="1125"/>
      <c r="B370" s="61" t="str">
        <f t="shared" ref="B370:E370" si="841">IF(B308="","",B308)</f>
        <v/>
      </c>
      <c r="C370" s="62" t="str">
        <f t="shared" si="841"/>
        <v/>
      </c>
      <c r="D370" s="63">
        <f t="shared" si="836"/>
        <v>0</v>
      </c>
      <c r="E370" s="64" t="str">
        <f t="shared" si="841"/>
        <v/>
      </c>
      <c r="F370" s="150"/>
      <c r="G370" s="151"/>
      <c r="H370" s="151"/>
      <c r="I370" s="102">
        <f t="shared" si="831"/>
        <v>0</v>
      </c>
      <c r="J370" s="150"/>
      <c r="K370" s="100"/>
      <c r="L370" s="100"/>
      <c r="M370" s="102">
        <f t="shared" si="832"/>
        <v>0</v>
      </c>
      <c r="N370" s="150"/>
      <c r="O370" s="100"/>
      <c r="P370" s="100"/>
      <c r="Q370" s="102">
        <f t="shared" si="833"/>
        <v>0</v>
      </c>
      <c r="R370" s="150"/>
      <c r="S370" s="100"/>
      <c r="T370" s="100"/>
      <c r="U370" s="101">
        <f t="shared" si="834"/>
        <v>0</v>
      </c>
      <c r="V370" s="110">
        <f t="shared" si="837"/>
        <v>0</v>
      </c>
      <c r="W370" s="111">
        <f t="shared" si="838"/>
        <v>0</v>
      </c>
      <c r="X370" s="53">
        <f>ROUND(IFERROR((W370/(Y370*IF(ISNUMBER(E370),E370,1))),0),2)</f>
        <v>0</v>
      </c>
      <c r="Y370" s="90" t="str">
        <f t="shared" si="707"/>
        <v/>
      </c>
      <c r="Z370" s="5">
        <f>(IF(I370&lt;30%,0,IF(I370&lt;35%,F370*G370*H370*F!$B$33,IF(I370&lt;40%,F370*G370*H370*F!$B$38,IF(I370&lt;45%,F370*G370*H370*F!$B$43,IF(I370&lt;50%,F370*G370*H370*F!$B$48,IF(I370=50%,F370*G370*H370*F!$B$50,IF(I370=51%,F370*G370*H370*F!$B$51,IF(I370=52%,F370*G370*H370*F!$B$52,IF(I370=53%,F370*G370*H370*F!$B$53,IF(I370=54%,F370*G370*H370*F!$B$54,IF(I370=55%,F370*G370*H370*F!$B$55,IF(I370=56%,F370*G370*H370*F!$B$56,IF(I370=57%,F370*G370*H370*F!$B$57,IF(I370=58%,F370*G370*H370*F!$B$58,IF(I370=59%,F370*G370*H370*F!$B$59,IF(I370=60%,F370*G370*H370*F!$B$60,IF(I370=61%,F370*G370*H370*F!$B$61,IF(I370=62%,F370*G370*H370*F!$B$62,IF(I370=63%,F370*G370*H370*F!$B$63,IF(I370=64%,F370*G370*H370*F!$B$64,IF(I370=65%,F370*G370*H370*F!$B$65,IF(I370=66%,F370*G370*H370*F!$B$66,IF(I370=67%,F370*G370*H370*F!$B$67,IF(I370=68%,F370*G370*H370*F!$B$68,IF(I370=69%,F370*G370*H370*F!$B$69,IF(I370=70%,F370*G370*H370*F!$B$70,IF(I370=71%,F370*G370*H370*F!$B$71,IF(I370=72%,F370*G370*H370*F!$B$72,IF(I370=73%,F370*G370*H370*F!$B$73,IF(I370=74%,F370*G370*H370*F!$B$74,IF(I370=75%,F370*G370*H370*F!$B$75,IF(I370=76%,F370*G370*H370*F!$B$76,IF(I370=77%,F370*G370*H370*F!$B$77,IF(I370=78%,F370*G370*H370*F!$B$78,IF(I370=79%,F370*G370*H370*F!$B$79,IF(I370=80%,F370*G370*H370*F!$B$80,IF(I370=81%,F370*G370*H370*F!$B$81,IF(I370=82%,F370*G370*H370*F!$B$82,IF(I370=83%,F370*G370*H370*F!$B$83,IF(I370=84%,F370*G370*H370*F!$B$84,IF(I370=85%,F370*G370*H370*F!$B$85,IF(I370=86%,F370*G370*H370*F!$B$86,IF(I370=87%,F370*G370*H370*F!$B$87,IF(I370=88%,F370*G370*H370*F!$B$88,IF(I370=89%,F370*G370*H370*F!$B$89,IF(I370=90%,F370*G370*H370*F!$B$90,IF(I370=91%,F370*G370*H370*F!$B$91,IF(I370=92%,F370*G370*H370*F!$B$92,IF(I370=93%,F370*G370*H370*F!$B$93,IF(I370=94%,F370*G370*H370*F!$B$94,IF(I370=95%,F370*G370*H370*F!$B$95,IF(I370=96%,F370*G370*H370*F!$B$96,IF(I370=97%,F370*G370*H370*F!$B$97,IF(I370=98%,F370*G370*H370*F!$B$98,IF(I370=99%,F370*G370*H370*F!$B$99,IF(I370&gt;99%,F370*G370*H370*F!$B$100,))))))))))))))))))))))))))))))))))))))))))))))))))))))))+IF(M370&lt;30%,0,IF(M370&lt;35%,J370*K370*L370*F!$B$33,IF(M370&lt;40%,J370*K370*L370*F!$B$38,IF(M370&lt;45%,J370*K370*L370*F!$B$43,IF(M370&lt;50%,J370*K370*L370*F!$B$48,IF(M370=50%,J370*K370*L370*F!$B$50,IF(M370=51%,J370*K370*L370*F!$B$51,IF(M370=52%,J370*K370*L370*F!$B$52,IF(M370=53%,J370*K370*L370*F!$B$53,IF(M370=54%,J370*K370*L370*F!$B$54,IF(M370=55%,J370*K370*L370*F!$B$55,IF(M370=56%,J370*K370*L370*F!$B$56,IF(M370=57%,J370*K370*L370*F!$B$57,IF(M370=58%,J370*K370*L370*F!$B$58,IF(M370=59%,J370*K370*L370*F!$B$59,IF(M370=60%,J370*K370*L370*F!$B$60,IF(M370=61%,J370*K370*L370*F!$B$61,IF(M370=62%,J370*K370*L370*F!$B$62,IF(M370=63%,J370*K370*L370*F!$B$63,IF(M370=64%,J370*K370*L370*F!$B$64,IF(M370=65%,J370*K370*L370*F!$B$65,IF(M370=66%,J370*K370*L370*F!$B$66,IF(M370=67%,J370*K370*L370*F!$B$67,IF(M370=68%,J370*K370*L370*F!$B$68,IF(M370=69%,J370*K370*L370*F!$B$69,IF(M370=70%,J370*K370*L370*F!$B$70,IF(M370=71%,J370*K370*L370*F!$B$71,IF(M370=72%,J370*K370*L370*F!$B$72,IF(M370=73%,J370*K370*L370*F!$B$73,IF(M370=74%,J370*K370*L370*F!$B$74,IF(M370=75%,J370*K370*L370*F!$B$75,IF(M370=76%,J370*K370*L370*F!$B$76,IF(M370=77%,J370*K370*L370*F!$B$77,IF(M370=78%,J370*K370*L370*F!$B$78,IF(M370=79%,J370*K370*L370*F!$B$79,IF(M370=80%,J370*K370*L370*F!$B$80,IF(M370=81%,J370*K370*L370*F!$B$81,IF(M370=82%,J370*K370*L370*F!$B$82,IF(M370=83%,J370*K370*L370*F!$B$83,IF(M370=84%,J370*K370*L370*F!$B$84,IF(M370=85%,J370*K370*L370*F!$B$85,IF(M370=86%,J370*K370*L370*F!$B$86,IF(M370=87%,J370*K370*L370*F!$B$87,IF(M370=88%,J370*K370*L370*F!$B$88,IF(M370=89%,J370*K370*L370*F!$B$89,IF(M370=90%,J370*K370*L370*F!$B$90,IF(M370=91%,J370*K370*L370*F!$B$91,IF(M370=92%,J370*K370*L370*F!$B$92,IF(M370=93%,J370*K370*L370*F!$B$93,IF(M370=94%,J370*K370*L370*F!$B$94,IF(M370=95%,J370*K370*L370*F!$B$95,IF(M370=96%,J370*K370*L370*F!$B$96,IF(M370=97%,J370*K370*L370*F!$B$97,IF(M370=98%,J370*K370*L370*F!$B$98,IF(M370=99%,J370*K370*L370*F!$B$99,IF(M370&gt;99%,J370*K370*L370*F!$B$100,))))))))))))))))))))))))))))))))))))))))))))))))))))))))+IF(Q370&lt;30%,0,IF(Q370&lt;35%,N370*O370*P370*F!$B$33,IF(Q370&lt;40%,N370*O370*P370*F!$B$38,IF(Q370&lt;45%,N370*O370*P370*F!$B$43,IF(Q370&lt;50%,N370*O370*P370*F!$B$48,IF(Q370=50%,N370*O370*P370*F!$B$50,IF(Q370=51%,N370*O370*P370*F!$B$51,IF(Q370=52%,N370*O370*P370*F!$B$52,IF(Q370=53%,N370*O370*P370*F!$B$53,IF(Q370=54%,N370*O370*P370*F!$B$54,IF(Q370=55%,N370*O370*P370*F!$B$55,IF(Q370=56%,N370*O370*P370*F!$B$56,IF(Q370=57%,N370*O370*P370*F!$B$57,IF(Q370=58%,N370*O370*P370*F!$B$58,IF(Q370=59%,N370*O370*P370*F!$B$59,IF(Q370=60%,N370*O370*P370*F!$B$60,IF(Q370=61%,N370*O370*P370*F!$B$61,IF(Q370=62%,N370*O370*P370*F!$B$62,IF(Q370=63%,N370*O370*P370*F!$B$63,IF(Q370=64%,N370*O370*P370*F!$B$64,IF(Q370=65%,N370*O370*P370*F!$B$65,IF(Q370=66%,N370*O370*P370*F!$B$66,IF(Q370=67%,N370*O370*P370*F!$B$67,IF(Q370=68%,N370*O370*P370*F!$B$68,IF(Q370=69%,N370*O370*P370*F!$B$69,IF(Q370=70%,N370*O370*P370*F!$B$70,IF(Q370=71%,N370*O370*P370*F!$B$71,IF(Q370=72%,N370*O370*P370*F!$B$72,IF(Q370=73%,N370*O370*P370*F!$B$73,IF(Q370=74%,N370*O370*P370*F!$B$74,IF(Q370=75%,N370*O370*P370*F!$B$75,IF(Q370=76%,N370*O370*P370*F!$B$76,IF(Q370=77%,N370*O370*P370*F!$B$77,IF(Q370=78%,N370*O370*P370*F!$B$78,IF(Q370=79%,N370*O370*P370*F!$B$79,IF(Q370=80%,N370*O370*P370*F!$B$80,IF(Q370=81%,N370*O370*P370*F!$B$81,IF(Q370=82%,N370*O370*P370*F!$B$82,IF(Q370=83%,N370*O370*P370*F!$B$83,IF(Q370=84%,N370*O370*P370*F!$B$84,IF(Q370=85%,N370*O370*P370*F!$B$85,IF(Q370=86%,N370*O370*P370*F!$B$86,IF(Q370=87%,N370*O370*P370*F!$B$87,IF(Q370=88%,N370*O370*P370*F!$B$88,IF(Q370=89%,N370*O370*P370*F!$B$89,IF(Q370=90%,N370*O370*P370*F!$B$90,IF(Q370=91%,N370*O370*P370*F!$B$91,IF(Q370=92%,N370*O370*P370*F!$B$92,IF(Q370=93%,N370*O370*P370*F!$B$93,IF(Q370=94%,N370*O370*P370*F!$B$94,IF(Q370=95%,N370*O370*P370*F!$B$95,IF(Q370=96%,N370*O370*P370*F!$B$96,IF(Q370=97%,N370*O370*P370*F!$B$97,IF(Q370=98%,N370*O370*P370*F!$B$98,IF(Q370=99%,N370*O370*P370*F!$B$99,IF(Q370&gt;99%,N370*O370*P370*F!$B$100,))))))))))))))))))))))))))))))))))))))))))))))))))))))))+IF(U370&lt;30%,0,IF(U370&lt;35%,R370*S370*T370*F!$B$33,IF(U370&lt;40%,R370*S370*T370*F!$B$38,IF(U370&lt;45%,R370*S370*T370*F!$B$43,IF(U370&lt;50%,R370*S370*T370*F!$B$48,IF(U370=50%,R370*S370*T370*F!$B$50,IF(U370=51%,R370*S370*T370*F!$B$51,IF(U370=52%,R370*S370*T370*F!$B$52,IF(U370=53%,R370*S370*T370*F!$B$53,IF(U370=54%,R370*S370*T370*F!$B$54,IF(U370=55%,R370*S370*T370*F!$B$55,IF(U370=56%,R370*S370*T370*F!$B$56,IF(U370=57%,R370*S370*T370*F!$B$57,IF(U370=58%,R370*S370*T370*F!$B$58,IF(U370=59%,R370*S370*T370*F!$B$59,IF(U370=60%,R370*S370*T370*F!$B$60,IF(U370=61%,R370*S370*T370*F!$B$61,IF(U370=62%,R370*S370*T370*F!$B$62,IF(U370=63%,R370*S370*T370*F!$B$63,IF(U370=64%,R370*S370*T370*F!$B$64,IF(U370=65%,R370*S370*T370*F!$B$65,IF(U370=66%,R370*S370*T370*F!$B$66,IF(U370=67%,R370*S370*T370*F!$B$67,IF(U370=68%,R370*S370*T370*F!$B$68,IF(U370=69%,R370*S370*T370*F!$B$69,IF(U370=70%,R370*S370*T370*F!$B$70,IF(U370=71%,R370*S370*T370*F!$B$71,IF(U370=72%,R370*S370*T370*F!$B$72,IF(U370=73%,R370*S370*T370*F!$B$73,IF(U370=74%,R370*S370*T370*F!$B$74,IF(U370=75%,R370*S370*T370*F!$B$75,IF(U370=76%,R370*S370*T370*F!$B$76,IF(U370=77%,R370*S370*T370*F!$B$77,IF(U370=78%,R370*S370*T370*F!$B$78,IF(U370=79%,R370*S370*T370*F!$B$79,IF(U370=80%,R370*S370*T370*F!$B$80,IF(U370=81%,R370*S370*T370*F!$B$81,IF(U370=82%,R370*S370*T370*F!$B$82,IF(U370=83%,R370*S370*T370*F!$B$83,IF(U370=84%,R370*S370*T370*F!$B$84,IF(U370=85%,R370*S370*T370*F!$B$85,IF(U370=86%,R370*S370*T370*F!$B$86,IF(U370=87%,R370*S370*T370*F!$B$87,IF(U370=88%,R370*S370*T370*F!$B$88,IF(U370=89%,R370*S370*T370*F!$B$89,IF(U370=90%,R370*S370*T370*F!$B$90,IF(U370=91%,R370*S370*T370*F!$B$91,IF(U370=92%,R370*S370*T370*F!$B$92,IF(U370=93%,R370*S370*T370*F!$B$93,IF(U370=94%,R370*S370*T370*F!$B$94,IF(U370=95%,R370*S370*T370*F!$B$95,IF(U370=96%,R370*S370*T370*F!$B$96,IF(U370=97%,R370*S370*T370*F!$B$97,IF(U370=98%,R370*S370*T370*F!$B$98,IF(U370=99%,R370*S370*T370*F!$B$99,IF(U370&gt;99%,R370*S370*T370*F!$B$100)))))))))))))))))))))))))))))))))))))))))))))))))))))))))*IF(ISNUMBER(E370),E370,1)*IF(ISNUMBER(D370),D370,1)</f>
        <v>0</v>
      </c>
      <c r="AA370" s="5">
        <f>G370*H370+K370*L370+O370*P370+S370*T370</f>
        <v>0</v>
      </c>
      <c r="AB370" s="32">
        <f>(H370*(IF(I370&lt;45%,0.5,IF(I370&lt;55%,0.8,IF(I370&lt;65%,0.9,IF(I370&lt;75%,1,IF(I370&lt;85%,1.1,1.2))))))+L370*(IF(M370&lt;45%,0.5,IF(M370&lt;55%,0.8,IF(M370&lt;65%,0.9,IF(M370&lt;75%,1,IF(M370&lt;85%,1.1,1.2))))))+P370*(IF(Q370&lt;45%,0.5,IF(Q370&lt;55%,0.8,IF(Q370&lt;65%,0.9,IF(Q370&lt;75%,1,IF(Q370&lt;85%,1.1,1.2))))))+T370*(IF(U370&lt;45%,0.5,IF(U370&lt;55%,0.8,IF(U370&lt;65%,0.9,IF(U370&lt;75%,1,IF(U370&lt;85%,1.1,1.2)))))))*IF(D370&gt;=0.8,6,IF(D370&lt;=0.4,1.5,3))</f>
        <v>0</v>
      </c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  <c r="AU370" s="11"/>
      <c r="AV370" s="11"/>
      <c r="AW370" s="11"/>
      <c r="AX370" s="11"/>
      <c r="AY370" s="11"/>
      <c r="AZ370" s="11"/>
      <c r="BA370" s="11"/>
      <c r="BB370" s="11"/>
      <c r="BC370" s="11"/>
      <c r="BD370" s="11"/>
      <c r="BE370" s="11"/>
      <c r="BF370" s="11"/>
      <c r="BG370" s="11"/>
      <c r="BH370" s="11"/>
      <c r="BI370" s="11"/>
      <c r="BJ370" s="11"/>
    </row>
    <row r="371" spans="1:62" x14ac:dyDescent="0.25">
      <c r="A371" s="1125"/>
      <c r="B371" s="61" t="str">
        <f t="shared" ref="B371:E371" si="842">IF(B309="","",B309)</f>
        <v/>
      </c>
      <c r="C371" s="62" t="str">
        <f t="shared" si="842"/>
        <v/>
      </c>
      <c r="D371" s="63">
        <f t="shared" si="836"/>
        <v>0</v>
      </c>
      <c r="E371" s="64" t="str">
        <f t="shared" si="842"/>
        <v/>
      </c>
      <c r="F371" s="152"/>
      <c r="G371" s="153"/>
      <c r="H371" s="153"/>
      <c r="I371" s="95">
        <f t="shared" si="831"/>
        <v>0</v>
      </c>
      <c r="J371" s="152"/>
      <c r="K371" s="94"/>
      <c r="L371" s="94"/>
      <c r="M371" s="95">
        <f t="shared" si="832"/>
        <v>0</v>
      </c>
      <c r="N371" s="152"/>
      <c r="O371" s="94"/>
      <c r="P371" s="94"/>
      <c r="Q371" s="95">
        <f t="shared" si="833"/>
        <v>0</v>
      </c>
      <c r="R371" s="152"/>
      <c r="S371" s="94"/>
      <c r="T371" s="94"/>
      <c r="U371" s="93">
        <f t="shared" si="834"/>
        <v>0</v>
      </c>
      <c r="V371" s="113">
        <f t="shared" si="837"/>
        <v>0</v>
      </c>
      <c r="W371" s="114">
        <f t="shared" si="838"/>
        <v>0</v>
      </c>
      <c r="X371" s="36">
        <f t="shared" ref="X371" si="843">ROUND(IFERROR((W371/(Y371*IF(ISNUMBER(E371),E371,1))),0),2)</f>
        <v>0</v>
      </c>
      <c r="Y371" s="90" t="str">
        <f t="shared" si="707"/>
        <v/>
      </c>
      <c r="Z371" s="6">
        <f>(IF(I371&lt;30%,0,IF(I371&lt;35%,F371*G371*H371*F!$B$33,IF(I371&lt;40%,F371*G371*H371*F!$B$38,IF(I371&lt;45%,F371*G371*H371*F!$B$43,IF(I371&lt;50%,F371*G371*H371*F!$B$48,IF(I371=50%,F371*G371*H371*F!$B$50,IF(I371=51%,F371*G371*H371*F!$B$51,IF(I371=52%,F371*G371*H371*F!$B$52,IF(I371=53%,F371*G371*H371*F!$B$53,IF(I371=54%,F371*G371*H371*F!$B$54,IF(I371=55%,F371*G371*H371*F!$B$55,IF(I371=56%,F371*G371*H371*F!$B$56,IF(I371=57%,F371*G371*H371*F!$B$57,IF(I371=58%,F371*G371*H371*F!$B$58,IF(I371=59%,F371*G371*H371*F!$B$59,IF(I371=60%,F371*G371*H371*F!$B$60,IF(I371=61%,F371*G371*H371*F!$B$61,IF(I371=62%,F371*G371*H371*F!$B$62,IF(I371=63%,F371*G371*H371*F!$B$63,IF(I371=64%,F371*G371*H371*F!$B$64,IF(I371=65%,F371*G371*H371*F!$B$65,IF(I371=66%,F371*G371*H371*F!$B$66,IF(I371=67%,F371*G371*H371*F!$B$67,IF(I371=68%,F371*G371*H371*F!$B$68,IF(I371=69%,F371*G371*H371*F!$B$69,IF(I371=70%,F371*G371*H371*F!$B$70,IF(I371=71%,F371*G371*H371*F!$B$71,IF(I371=72%,F371*G371*H371*F!$B$72,IF(I371=73%,F371*G371*H371*F!$B$73,IF(I371=74%,F371*G371*H371*F!$B$74,IF(I371=75%,F371*G371*H371*F!$B$75,IF(I371=76%,F371*G371*H371*F!$B$76,IF(I371=77%,F371*G371*H371*F!$B$77,IF(I371=78%,F371*G371*H371*F!$B$78,IF(I371=79%,F371*G371*H371*F!$B$79,IF(I371=80%,F371*G371*H371*F!$B$80,IF(I371=81%,F371*G371*H371*F!$B$81,IF(I371=82%,F371*G371*H371*F!$B$82,IF(I371=83%,F371*G371*H371*F!$B$83,IF(I371=84%,F371*G371*H371*F!$B$84,IF(I371=85%,F371*G371*H371*F!$B$85,IF(I371=86%,F371*G371*H371*F!$B$86,IF(I371=87%,F371*G371*H371*F!$B$87,IF(I371=88%,F371*G371*H371*F!$B$88,IF(I371=89%,F371*G371*H371*F!$B$89,IF(I371=90%,F371*G371*H371*F!$B$90,IF(I371=91%,F371*G371*H371*F!$B$91,IF(I371=92%,F371*G371*H371*F!$B$92,IF(I371=93%,F371*G371*H371*F!$B$93,IF(I371=94%,F371*G371*H371*F!$B$94,IF(I371=95%,F371*G371*H371*F!$B$95,IF(I371=96%,F371*G371*H371*F!$B$96,IF(I371=97%,F371*G371*H371*F!$B$97,IF(I371=98%,F371*G371*H371*F!$B$98,IF(I371=99%,F371*G371*H371*F!$B$99,IF(I371&gt;99%,F371*G371*H371*F!$B$100,))))))))))))))))))))))))))))))))))))))))))))))))))))))))+IF(M371&lt;30%,0,IF(M371&lt;35%,J371*K371*L371*F!$B$33,IF(M371&lt;40%,J371*K371*L371*F!$B$38,IF(M371&lt;45%,J371*K371*L371*F!$B$43,IF(M371&lt;50%,J371*K371*L371*F!$B$48,IF(M371=50%,J371*K371*L371*F!$B$50,IF(M371=51%,J371*K371*L371*F!$B$51,IF(M371=52%,J371*K371*L371*F!$B$52,IF(M371=53%,J371*K371*L371*F!$B$53,IF(M371=54%,J371*K371*L371*F!$B$54,IF(M371=55%,J371*K371*L371*F!$B$55,IF(M371=56%,J371*K371*L371*F!$B$56,IF(M371=57%,J371*K371*L371*F!$B$57,IF(M371=58%,J371*K371*L371*F!$B$58,IF(M371=59%,J371*K371*L371*F!$B$59,IF(M371=60%,J371*K371*L371*F!$B$60,IF(M371=61%,J371*K371*L371*F!$B$61,IF(M371=62%,J371*K371*L371*F!$B$62,IF(M371=63%,J371*K371*L371*F!$B$63,IF(M371=64%,J371*K371*L371*F!$B$64,IF(M371=65%,J371*K371*L371*F!$B$65,IF(M371=66%,J371*K371*L371*F!$B$66,IF(M371=67%,J371*K371*L371*F!$B$67,IF(M371=68%,J371*K371*L371*F!$B$68,IF(M371=69%,J371*K371*L371*F!$B$69,IF(M371=70%,J371*K371*L371*F!$B$70,IF(M371=71%,J371*K371*L371*F!$B$71,IF(M371=72%,J371*K371*L371*F!$B$72,IF(M371=73%,J371*K371*L371*F!$B$73,IF(M371=74%,J371*K371*L371*F!$B$74,IF(M371=75%,J371*K371*L371*F!$B$75,IF(M371=76%,J371*K371*L371*F!$B$76,IF(M371=77%,J371*K371*L371*F!$B$77,IF(M371=78%,J371*K371*L371*F!$B$78,IF(M371=79%,J371*K371*L371*F!$B$79,IF(M371=80%,J371*K371*L371*F!$B$80,IF(M371=81%,J371*K371*L371*F!$B$81,IF(M371=82%,J371*K371*L371*F!$B$82,IF(M371=83%,J371*K371*L371*F!$B$83,IF(M371=84%,J371*K371*L371*F!$B$84,IF(M371=85%,J371*K371*L371*F!$B$85,IF(M371=86%,J371*K371*L371*F!$B$86,IF(M371=87%,J371*K371*L371*F!$B$87,IF(M371=88%,J371*K371*L371*F!$B$88,IF(M371=89%,J371*K371*L371*F!$B$89,IF(M371=90%,J371*K371*L371*F!$B$90,IF(M371=91%,J371*K371*L371*F!$B$91,IF(M371=92%,J371*K371*L371*F!$B$92,IF(M371=93%,J371*K371*L371*F!$B$93,IF(M371=94%,J371*K371*L371*F!$B$94,IF(M371=95%,J371*K371*L371*F!$B$95,IF(M371=96%,J371*K371*L371*F!$B$96,IF(M371=97%,J371*K371*L371*F!$B$97,IF(M371=98%,J371*K371*L371*F!$B$98,IF(M371=99%,J371*K371*L371*F!$B$99,IF(M371&gt;99%,J371*K371*L371*F!$B$100,))))))))))))))))))))))))))))))))))))))))))))))))))))))))+IF(Q371&lt;30%,0,IF(Q371&lt;35%,N371*O371*P371*F!$B$33,IF(Q371&lt;40%,N371*O371*P371*F!$B$38,IF(Q371&lt;45%,N371*O371*P371*F!$B$43,IF(Q371&lt;50%,N371*O371*P371*F!$B$48,IF(Q371=50%,N371*O371*P371*F!$B$50,IF(Q371=51%,N371*O371*P371*F!$B$51,IF(Q371=52%,N371*O371*P371*F!$B$52,IF(Q371=53%,N371*O371*P371*F!$B$53,IF(Q371=54%,N371*O371*P371*F!$B$54,IF(Q371=55%,N371*O371*P371*F!$B$55,IF(Q371=56%,N371*O371*P371*F!$B$56,IF(Q371=57%,N371*O371*P371*F!$B$57,IF(Q371=58%,N371*O371*P371*F!$B$58,IF(Q371=59%,N371*O371*P371*F!$B$59,IF(Q371=60%,N371*O371*P371*F!$B$60,IF(Q371=61%,N371*O371*P371*F!$B$61,IF(Q371=62%,N371*O371*P371*F!$B$62,IF(Q371=63%,N371*O371*P371*F!$B$63,IF(Q371=64%,N371*O371*P371*F!$B$64,IF(Q371=65%,N371*O371*P371*F!$B$65,IF(Q371=66%,N371*O371*P371*F!$B$66,IF(Q371=67%,N371*O371*P371*F!$B$67,IF(Q371=68%,N371*O371*P371*F!$B$68,IF(Q371=69%,N371*O371*P371*F!$B$69,IF(Q371=70%,N371*O371*P371*F!$B$70,IF(Q371=71%,N371*O371*P371*F!$B$71,IF(Q371=72%,N371*O371*P371*F!$B$72,IF(Q371=73%,N371*O371*P371*F!$B$73,IF(Q371=74%,N371*O371*P371*F!$B$74,IF(Q371=75%,N371*O371*P371*F!$B$75,IF(Q371=76%,N371*O371*P371*F!$B$76,IF(Q371=77%,N371*O371*P371*F!$B$77,IF(Q371=78%,N371*O371*P371*F!$B$78,IF(Q371=79%,N371*O371*P371*F!$B$79,IF(Q371=80%,N371*O371*P371*F!$B$80,IF(Q371=81%,N371*O371*P371*F!$B$81,IF(Q371=82%,N371*O371*P371*F!$B$82,IF(Q371=83%,N371*O371*P371*F!$B$83,IF(Q371=84%,N371*O371*P371*F!$B$84,IF(Q371=85%,N371*O371*P371*F!$B$85,IF(Q371=86%,N371*O371*P371*F!$B$86,IF(Q371=87%,N371*O371*P371*F!$B$87,IF(Q371=88%,N371*O371*P371*F!$B$88,IF(Q371=89%,N371*O371*P371*F!$B$89,IF(Q371=90%,N371*O371*P371*F!$B$90,IF(Q371=91%,N371*O371*P371*F!$B$91,IF(Q371=92%,N371*O371*P371*F!$B$92,IF(Q371=93%,N371*O371*P371*F!$B$93,IF(Q371=94%,N371*O371*P371*F!$B$94,IF(Q371=95%,N371*O371*P371*F!$B$95,IF(Q371=96%,N371*O371*P371*F!$B$96,IF(Q371=97%,N371*O371*P371*F!$B$97,IF(Q371=98%,N371*O371*P371*F!$B$98,IF(Q371=99%,N371*O371*P371*F!$B$99,IF(Q371&gt;99%,N371*O371*P371*F!$B$100,))))))))))))))))))))))))))))))))))))))))))))))))))))))))+IF(U371&lt;30%,0,IF(U371&lt;35%,R371*S371*T371*F!$B$33,IF(U371&lt;40%,R371*S371*T371*F!$B$38,IF(U371&lt;45%,R371*S371*T371*F!$B$43,IF(U371&lt;50%,R371*S371*T371*F!$B$48,IF(U371=50%,R371*S371*T371*F!$B$50,IF(U371=51%,R371*S371*T371*F!$B$51,IF(U371=52%,R371*S371*T371*F!$B$52,IF(U371=53%,R371*S371*T371*F!$B$53,IF(U371=54%,R371*S371*T371*F!$B$54,IF(U371=55%,R371*S371*T371*F!$B$55,IF(U371=56%,R371*S371*T371*F!$B$56,IF(U371=57%,R371*S371*T371*F!$B$57,IF(U371=58%,R371*S371*T371*F!$B$58,IF(U371=59%,R371*S371*T371*F!$B$59,IF(U371=60%,R371*S371*T371*F!$B$60,IF(U371=61%,R371*S371*T371*F!$B$61,IF(U371=62%,R371*S371*T371*F!$B$62,IF(U371=63%,R371*S371*T371*F!$B$63,IF(U371=64%,R371*S371*T371*F!$B$64,IF(U371=65%,R371*S371*T371*F!$B$65,IF(U371=66%,R371*S371*T371*F!$B$66,IF(U371=67%,R371*S371*T371*F!$B$67,IF(U371=68%,R371*S371*T371*F!$B$68,IF(U371=69%,R371*S371*T371*F!$B$69,IF(U371=70%,R371*S371*T371*F!$B$70,IF(U371=71%,R371*S371*T371*F!$B$71,IF(U371=72%,R371*S371*T371*F!$B$72,IF(U371=73%,R371*S371*T371*F!$B$73,IF(U371=74%,R371*S371*T371*F!$B$74,IF(U371=75%,R371*S371*T371*F!$B$75,IF(U371=76%,R371*S371*T371*F!$B$76,IF(U371=77%,R371*S371*T371*F!$B$77,IF(U371=78%,R371*S371*T371*F!$B$78,IF(U371=79%,R371*S371*T371*F!$B$79,IF(U371=80%,R371*S371*T371*F!$B$80,IF(U371=81%,R371*S371*T371*F!$B$81,IF(U371=82%,R371*S371*T371*F!$B$82,IF(U371=83%,R371*S371*T371*F!$B$83,IF(U371=84%,R371*S371*T371*F!$B$84,IF(U371=85%,R371*S371*T371*F!$B$85,IF(U371=86%,R371*S371*T371*F!$B$86,IF(U371=87%,R371*S371*T371*F!$B$87,IF(U371=88%,R371*S371*T371*F!$B$88,IF(U371=89%,R371*S371*T371*F!$B$89,IF(U371=90%,R371*S371*T371*F!$B$90,IF(U371=91%,R371*S371*T371*F!$B$91,IF(U371=92%,R371*S371*T371*F!$B$92,IF(U371=93%,R371*S371*T371*F!$B$93,IF(U371=94%,R371*S371*T371*F!$B$94,IF(U371=95%,R371*S371*T371*F!$B$95,IF(U371=96%,R371*S371*T371*F!$B$96,IF(U371=97%,R371*S371*T371*F!$B$97,IF(U371=98%,R371*S371*T371*F!$B$98,IF(U371=99%,R371*S371*T371*F!$B$99,IF(U371&gt;99%,R371*S371*T371*F!$B$100)))))))))))))))))))))))))))))))))))))))))))))))))))))))))*IF(ISNUMBER(E371),E371,1)*IF(ISNUMBER(D371),D371,1)</f>
        <v>0</v>
      </c>
      <c r="AA371" s="6">
        <f>G371*H371+K371*L371+O371*P371+S371*T371</f>
        <v>0</v>
      </c>
      <c r="AB371" s="35">
        <f>(H371*(IF(I371&lt;45%,0.5,IF(I371&lt;55%,0.8,IF(I371&lt;65%,0.9,IF(I371&lt;75%,1,IF(I371&lt;85%,1.1,1.2))))))+L371*(IF(M371&lt;45%,0.5,IF(M371&lt;55%,0.8,IF(M371&lt;65%,0.9,IF(M371&lt;75%,1,IF(M371&lt;85%,1.1,1.2))))))+P371*(IF(Q371&lt;45%,0.5,IF(Q371&lt;55%,0.8,IF(Q371&lt;65%,0.9,IF(Q371&lt;75%,1,IF(Q371&lt;85%,1.1,1.2))))))+T371*(IF(U371&lt;45%,0.5,IF(U371&lt;55%,0.8,IF(U371&lt;65%,0.9,IF(U371&lt;75%,1,IF(U371&lt;85%,1.1,1.2)))))))*IF(D371&gt;=0.8,6,IF(D371&lt;=0.4,1.5,3))</f>
        <v>0</v>
      </c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  <c r="AT371" s="11"/>
      <c r="AU371" s="11"/>
      <c r="AV371" s="11"/>
      <c r="AW371" s="11"/>
      <c r="AX371" s="11"/>
      <c r="AY371" s="11"/>
      <c r="AZ371" s="11"/>
      <c r="BA371" s="11"/>
      <c r="BB371" s="11"/>
      <c r="BC371" s="11"/>
      <c r="BD371" s="11"/>
      <c r="BE371" s="11"/>
      <c r="BF371" s="11"/>
      <c r="BG371" s="11"/>
      <c r="BH371" s="11"/>
      <c r="BI371" s="11"/>
      <c r="BJ371" s="11"/>
    </row>
    <row r="372" spans="1:62" ht="15.75" thickBot="1" x14ac:dyDescent="0.3">
      <c r="A372" s="1126"/>
      <c r="B372" s="165"/>
      <c r="C372" s="166"/>
      <c r="D372" s="134">
        <f>ROUND(IFERROR((D367*(G367*H367+K367*L367+O367*P367+S367*T367)+D368*(G368*H368+K368*L368+O368*P368+S368*T368)+D369*(G369*H369+K369*L369+O369*P369+S369*T369)+D370*(G370*H370+K370*L370+O370*P370+S370*T370)+D371*(G371*H371+K371*L371+O371*P371+S371*T371))/((G367*H367+K367*L367+O367*P367+S367*T367)+(G368*H368+K368*L368+O368*P368+S368*T368)+(G369*H369+K369*L369+O369*P369+S369*T369)+(G370*H370+K370*L370+O370*P370+S370*T370)+(G371*H371+K371*L371+O371*P371+S371*T371)),0),3)</f>
        <v>0</v>
      </c>
      <c r="E372" s="173"/>
      <c r="F372" s="174"/>
      <c r="G372" s="175"/>
      <c r="H372" s="175"/>
      <c r="I372" s="176"/>
      <c r="J372" s="174"/>
      <c r="K372" s="177"/>
      <c r="L372" s="177"/>
      <c r="M372" s="178"/>
      <c r="N372" s="174"/>
      <c r="O372" s="177"/>
      <c r="P372" s="177"/>
      <c r="Q372" s="179"/>
      <c r="R372" s="174"/>
      <c r="S372" s="180"/>
      <c r="T372" s="177"/>
      <c r="U372" s="178"/>
      <c r="V372" s="122">
        <f>SUM(V367:V371)</f>
        <v>0</v>
      </c>
      <c r="W372" s="117">
        <f>IFERROR(V372/AA372,0)</f>
        <v>0</v>
      </c>
      <c r="X372" s="118">
        <f>ROUND(IFERROR((D367*(I367*G367*H367+M367*K367*L367+Q367*O367*P367+U367*S367*T367)+D368*(I368*G368*H368+M368*K368*L368+Q368*O368*P368+U368*S368*T368)+D369*(I369*G369*H369+M369*K369*L369+Q369*O369*P369+U369*S369*T369)+D370*(I370*G370*H370+M370*K370*L370+Q370*O370*P370+U370*S370*T370)+D371*(I371*G371*H371+M371*K371*L371+Q371*O371*P371+U371*S371*T371))/(D367*(G367*H367+K367*L367+O367*P367+S367*T367)+D368*(G368*H368+K368*L368+O368*P368+S368*T368)+D369*(G369*H369+K369*L369+O369*P369+S369*T369)+D370*(G370*H370+K370*L370+O370*P370+S370*T370)+D371*(G371*H371+K371*L371+O371*P371+S371*T371)),0),2)</f>
        <v>0</v>
      </c>
      <c r="Y372" s="9"/>
      <c r="Z372" s="9">
        <f>SUM(Z367:Z371)</f>
        <v>0</v>
      </c>
      <c r="AA372" s="117">
        <f>SUM(AA367:AA371)</f>
        <v>0</v>
      </c>
      <c r="AB372" s="119">
        <f>IF(SUM(AB367:AB371)=0,TIME(,0,),TIME(,SUM(AB367:AB371)+30,))</f>
        <v>0</v>
      </c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11"/>
      <c r="BB372" s="11"/>
      <c r="BC372" s="11"/>
      <c r="BD372" s="11"/>
      <c r="BE372" s="11"/>
      <c r="BF372" s="11"/>
      <c r="BG372" s="11"/>
      <c r="BH372" s="11"/>
      <c r="BI372" s="11"/>
      <c r="BJ372" s="11"/>
    </row>
    <row r="373" spans="1:62" ht="15.75" x14ac:dyDescent="0.25">
      <c r="A373" s="1131" t="s">
        <v>23</v>
      </c>
      <c r="B373" s="1132"/>
      <c r="C373" s="1132"/>
      <c r="D373" s="1132"/>
      <c r="E373" s="1132"/>
      <c r="F373" s="1132"/>
      <c r="G373" s="1132"/>
      <c r="H373" s="1132"/>
      <c r="I373" s="1132"/>
      <c r="J373" s="1132"/>
      <c r="K373" s="1132"/>
      <c r="L373" s="1132"/>
      <c r="M373" s="1132"/>
      <c r="N373" s="1132"/>
      <c r="O373" s="1132"/>
      <c r="P373" s="1132"/>
      <c r="Q373" s="1132"/>
      <c r="R373" s="1132"/>
      <c r="S373" s="1132"/>
      <c r="T373" s="1132"/>
      <c r="U373" s="1132"/>
      <c r="V373" s="20">
        <f>V380+V386+V392+V398+V404+V410+V416+V422+V428+V434</f>
        <v>0</v>
      </c>
      <c r="W373" s="20">
        <f>IFERROR(V373/AA373,0)</f>
        <v>0</v>
      </c>
      <c r="X373" s="21"/>
      <c r="Y373" s="164">
        <v>5.0000000000000001E-3</v>
      </c>
      <c r="Z373" s="20">
        <f>Z380+Z386+Z392+Z398+Z404+Z410+Z416+Z422+Z428+Z434</f>
        <v>0</v>
      </c>
      <c r="AA373" s="20">
        <f>AA380+AA386+AA392+AA398+AA404+AA410+AA416+AA422+AA428+AA434</f>
        <v>0</v>
      </c>
      <c r="AB373" s="22">
        <f>AB380+AB386+AB392+AB398+AB404+AB410+AB416+AB422+AB428+AB434</f>
        <v>0</v>
      </c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11"/>
      <c r="BB373" s="11"/>
      <c r="BC373" s="11"/>
      <c r="BD373" s="11"/>
      <c r="BE373" s="11"/>
      <c r="BF373" s="11"/>
      <c r="BG373" s="11"/>
      <c r="BH373" s="11"/>
      <c r="BI373" s="11"/>
      <c r="BJ373" s="11"/>
    </row>
    <row r="374" spans="1:62" ht="15.75" thickBot="1" x14ac:dyDescent="0.3">
      <c r="A374" s="139" t="s">
        <v>3</v>
      </c>
      <c r="B374" s="24" t="s">
        <v>10</v>
      </c>
      <c r="C374" s="24" t="s">
        <v>11</v>
      </c>
      <c r="D374" s="25" t="s">
        <v>12</v>
      </c>
      <c r="E374" s="49" t="s">
        <v>60</v>
      </c>
      <c r="F374" s="24" t="s">
        <v>13</v>
      </c>
      <c r="G374" s="48" t="s">
        <v>14</v>
      </c>
      <c r="H374" s="24" t="s">
        <v>15</v>
      </c>
      <c r="I374" s="24" t="s">
        <v>4</v>
      </c>
      <c r="J374" s="24" t="s">
        <v>13</v>
      </c>
      <c r="K374" s="24" t="s">
        <v>14</v>
      </c>
      <c r="L374" s="24" t="s">
        <v>15</v>
      </c>
      <c r="M374" s="24" t="s">
        <v>4</v>
      </c>
      <c r="N374" s="24" t="s">
        <v>13</v>
      </c>
      <c r="O374" s="24" t="s">
        <v>14</v>
      </c>
      <c r="P374" s="24" t="s">
        <v>15</v>
      </c>
      <c r="Q374" s="24" t="s">
        <v>4</v>
      </c>
      <c r="R374" s="24" t="s">
        <v>13</v>
      </c>
      <c r="S374" s="24" t="s">
        <v>14</v>
      </c>
      <c r="T374" s="24" t="s">
        <v>15</v>
      </c>
      <c r="U374" s="24" t="s">
        <v>4</v>
      </c>
      <c r="V374" s="24" t="s">
        <v>5</v>
      </c>
      <c r="W374" s="25" t="s">
        <v>16</v>
      </c>
      <c r="X374" s="25" t="s">
        <v>33</v>
      </c>
      <c r="Y374" s="105" t="s">
        <v>6</v>
      </c>
      <c r="Z374" s="26" t="s">
        <v>30</v>
      </c>
      <c r="AA374" s="24" t="s">
        <v>7</v>
      </c>
      <c r="AB374" s="27" t="s">
        <v>17</v>
      </c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11"/>
      <c r="BB374" s="11"/>
      <c r="BC374" s="11"/>
      <c r="BD374" s="11"/>
      <c r="BE374" s="11"/>
      <c r="BF374" s="11"/>
      <c r="BG374" s="11"/>
      <c r="BH374" s="11"/>
      <c r="BI374" s="11"/>
      <c r="BJ374" s="11"/>
    </row>
    <row r="375" spans="1:62" x14ac:dyDescent="0.25">
      <c r="A375" s="142" t="s">
        <v>8</v>
      </c>
      <c r="B375" s="57" t="str">
        <f>IF(B313="","",B313)</f>
        <v/>
      </c>
      <c r="C375" s="58" t="str">
        <f>IF(C313="","",C313)</f>
        <v/>
      </c>
      <c r="D375" s="59">
        <f>D313</f>
        <v>0</v>
      </c>
      <c r="E375" s="60" t="str">
        <f>IF(E313="","",E313)</f>
        <v/>
      </c>
      <c r="F375" s="147"/>
      <c r="G375" s="148"/>
      <c r="H375" s="148"/>
      <c r="I375" s="99">
        <f t="shared" ref="I375:I379" si="844">IFERROR(ROUND(F375/$Y375,2),)</f>
        <v>0</v>
      </c>
      <c r="J375" s="147"/>
      <c r="K375" s="97"/>
      <c r="L375" s="97"/>
      <c r="M375" s="99">
        <f t="shared" ref="M375:M379" si="845">IFERROR(ROUND(J375/$Y375,2),)</f>
        <v>0</v>
      </c>
      <c r="N375" s="147"/>
      <c r="O375" s="97"/>
      <c r="P375" s="97"/>
      <c r="Q375" s="99">
        <f t="shared" ref="Q375:Q379" si="846">IFERROR(ROUND(N375/$Y375,2),)</f>
        <v>0</v>
      </c>
      <c r="R375" s="147"/>
      <c r="S375" s="97"/>
      <c r="T375" s="97"/>
      <c r="U375" s="98">
        <f t="shared" ref="U375:U379" si="847">IFERROR(ROUND(R375/$Y375,2),)</f>
        <v>0</v>
      </c>
      <c r="V375" s="106">
        <f>(IF(ISNUMBER(F375),F375,1)*G375*H375+IF(ISNUMBER(J375),J375,1)*K375*L375+IF(ISNUMBER(N375),N375,1)*O375*P375+IF(ISNUMBER(R375),R375,1)*S375*T375)*IF(ISNUMBER(E375),E375,1)</f>
        <v>0</v>
      </c>
      <c r="W375" s="107">
        <f>IFERROR((IF(ISNUMBER(F375),F375,1)*G375*H375+IF(ISNUMBER(J375),J375,1)*K375*L375+IF(ISNUMBER(N375),N375,1)*O375*P375+IF(ISNUMBER(R375),R375,1)*S375*T375)*IF(ISNUMBER(E375),E375,1)/(G375*H375+K375*L375+O375*P375+S375*T375),0)</f>
        <v>0</v>
      </c>
      <c r="X375" s="28">
        <f>ROUND(IFERROR((W375/(Y375*IF(ISNUMBER(E375),E375,1))),0),2)</f>
        <v>0</v>
      </c>
      <c r="Y375" s="89" t="str">
        <f>IF(ISNUMBER(Y313), Y313+(Y313*$Y$373),"")</f>
        <v/>
      </c>
      <c r="Z375" s="4">
        <f>(IF(I375&lt;30%,0,IF(I375&lt;35%,F375*G375*H375*F!$B$33,IF(I375&lt;40%,F375*G375*H375*F!$B$38,IF(I375&lt;45%,F375*G375*H375*F!$B$43,IF(I375&lt;50%,F375*G375*H375*F!$B$48,IF(I375=50%,F375*G375*H375*F!$B$50,IF(I375=51%,F375*G375*H375*F!$B$51,IF(I375=52%,F375*G375*H375*F!$B$52,IF(I375=53%,F375*G375*H375*F!$B$53,IF(I375=54%,F375*G375*H375*F!$B$54,IF(I375=55%,F375*G375*H375*F!$B$55,IF(I375=56%,F375*G375*H375*F!$B$56,IF(I375=57%,F375*G375*H375*F!$B$57,IF(I375=58%,F375*G375*H375*F!$B$58,IF(I375=59%,F375*G375*H375*F!$B$59,IF(I375=60%,F375*G375*H375*F!$B$60,IF(I375=61%,F375*G375*H375*F!$B$61,IF(I375=62%,F375*G375*H375*F!$B$62,IF(I375=63%,F375*G375*H375*F!$B$63,IF(I375=64%,F375*G375*H375*F!$B$64,IF(I375=65%,F375*G375*H375*F!$B$65,IF(I375=66%,F375*G375*H375*F!$B$66,IF(I375=67%,F375*G375*H375*F!$B$67,IF(I375=68%,F375*G375*H375*F!$B$68,IF(I375=69%,F375*G375*H375*F!$B$69,IF(I375=70%,F375*G375*H375*F!$B$70,IF(I375=71%,F375*G375*H375*F!$B$71,IF(I375=72%,F375*G375*H375*F!$B$72,IF(I375=73%,F375*G375*H375*F!$B$73,IF(I375=74%,F375*G375*H375*F!$B$74,IF(I375=75%,F375*G375*H375*F!$B$75,IF(I375=76%,F375*G375*H375*F!$B$76,IF(I375=77%,F375*G375*H375*F!$B$77,IF(I375=78%,F375*G375*H375*F!$B$78,IF(I375=79%,F375*G375*H375*F!$B$79,IF(I375=80%,F375*G375*H375*F!$B$80,IF(I375=81%,F375*G375*H375*F!$B$81,IF(I375=82%,F375*G375*H375*F!$B$82,IF(I375=83%,F375*G375*H375*F!$B$83,IF(I375=84%,F375*G375*H375*F!$B$84,IF(I375=85%,F375*G375*H375*F!$B$85,IF(I375=86%,F375*G375*H375*F!$B$86,IF(I375=87%,F375*G375*H375*F!$B$87,IF(I375=88%,F375*G375*H375*F!$B$88,IF(I375=89%,F375*G375*H375*F!$B$89,IF(I375=90%,F375*G375*H375*F!$B$90,IF(I375=91%,F375*G375*H375*F!$B$91,IF(I375=92%,F375*G375*H375*F!$B$92,IF(I375=93%,F375*G375*H375*F!$B$93,IF(I375=94%,F375*G375*H375*F!$B$94,IF(I375=95%,F375*G375*H375*F!$B$95,IF(I375=96%,F375*G375*H375*F!$B$96,IF(I375=97%,F375*G375*H375*F!$B$97,IF(I375=98%,F375*G375*H375*F!$B$98,IF(I375=99%,F375*G375*H375*F!$B$99,IF(I375&gt;99%,F375*G375*H375*F!$B$100,))))))))))))))))))))))))))))))))))))))))))))))))))))))))+IF(M375&lt;30%,0,IF(M375&lt;35%,J375*K375*L375*F!$B$33,IF(M375&lt;40%,J375*K375*L375*F!$B$38,IF(M375&lt;45%,J375*K375*L375*F!$B$43,IF(M375&lt;50%,J375*K375*L375*F!$B$48,IF(M375=50%,J375*K375*L375*F!$B$50,IF(M375=51%,J375*K375*L375*F!$B$51,IF(M375=52%,J375*K375*L375*F!$B$52,IF(M375=53%,J375*K375*L375*F!$B$53,IF(M375=54%,J375*K375*L375*F!$B$54,IF(M375=55%,J375*K375*L375*F!$B$55,IF(M375=56%,J375*K375*L375*F!$B$56,IF(M375=57%,J375*K375*L375*F!$B$57,IF(M375=58%,J375*K375*L375*F!$B$58,IF(M375=59%,J375*K375*L375*F!$B$59,IF(M375=60%,J375*K375*L375*F!$B$60,IF(M375=61%,J375*K375*L375*F!$B$61,IF(M375=62%,J375*K375*L375*F!$B$62,IF(M375=63%,J375*K375*L375*F!$B$63,IF(M375=64%,J375*K375*L375*F!$B$64,IF(M375=65%,J375*K375*L375*F!$B$65,IF(M375=66%,J375*K375*L375*F!$B$66,IF(M375=67%,J375*K375*L375*F!$B$67,IF(M375=68%,J375*K375*L375*F!$B$68,IF(M375=69%,J375*K375*L375*F!$B$69,IF(M375=70%,J375*K375*L375*F!$B$70,IF(M375=71%,J375*K375*L375*F!$B$71,IF(M375=72%,J375*K375*L375*F!$B$72,IF(M375=73%,J375*K375*L375*F!$B$73,IF(M375=74%,J375*K375*L375*F!$B$74,IF(M375=75%,J375*K375*L375*F!$B$75,IF(M375=76%,J375*K375*L375*F!$B$76,IF(M375=77%,J375*K375*L375*F!$B$77,IF(M375=78%,J375*K375*L375*F!$B$78,IF(M375=79%,J375*K375*L375*F!$B$79,IF(M375=80%,J375*K375*L375*F!$B$80,IF(M375=81%,J375*K375*L375*F!$B$81,IF(M375=82%,J375*K375*L375*F!$B$82,IF(M375=83%,J375*K375*L375*F!$B$83,IF(M375=84%,J375*K375*L375*F!$B$84,IF(M375=85%,J375*K375*L375*F!$B$85,IF(M375=86%,J375*K375*L375*F!$B$86,IF(M375=87%,J375*K375*L375*F!$B$87,IF(M375=88%,J375*K375*L375*F!$B$88,IF(M375=89%,J375*K375*L375*F!$B$89,IF(M375=90%,J375*K375*L375*F!$B$90,IF(M375=91%,J375*K375*L375*F!$B$91,IF(M375=92%,J375*K375*L375*F!$B$92,IF(M375=93%,J375*K375*L375*F!$B$93,IF(M375=94%,J375*K375*L375*F!$B$94,IF(M375=95%,J375*K375*L375*F!$B$95,IF(M375=96%,J375*K375*L375*F!$B$96,IF(M375=97%,J375*K375*L375*F!$B$97,IF(M375=98%,J375*K375*L375*F!$B$98,IF(M375=99%,J375*K375*L375*F!$B$99,IF(M375&gt;99%,J375*K375*L375*F!$B$100,))))))))))))))))))))))))))))))))))))))))))))))))))))))))+IF(Q375&lt;30%,0,IF(Q375&lt;35%,N375*O375*P375*F!$B$33,IF(Q375&lt;40%,N375*O375*P375*F!$B$38,IF(Q375&lt;45%,N375*O375*P375*F!$B$43,IF(Q375&lt;50%,N375*O375*P375*F!$B$48,IF(Q375=50%,N375*O375*P375*F!$B$50,IF(Q375=51%,N375*O375*P375*F!$B$51,IF(Q375=52%,N375*O375*P375*F!$B$52,IF(Q375=53%,N375*O375*P375*F!$B$53,IF(Q375=54%,N375*O375*P375*F!$B$54,IF(Q375=55%,N375*O375*P375*F!$B$55,IF(Q375=56%,N375*O375*P375*F!$B$56,IF(Q375=57%,N375*O375*P375*F!$B$57,IF(Q375=58%,N375*O375*P375*F!$B$58,IF(Q375=59%,N375*O375*P375*F!$B$59,IF(Q375=60%,N375*O375*P375*F!$B$60,IF(Q375=61%,N375*O375*P375*F!$B$61,IF(Q375=62%,N375*O375*P375*F!$B$62,IF(Q375=63%,N375*O375*P375*F!$B$63,IF(Q375=64%,N375*O375*P375*F!$B$64,IF(Q375=65%,N375*O375*P375*F!$B$65,IF(Q375=66%,N375*O375*P375*F!$B$66,IF(Q375=67%,N375*O375*P375*F!$B$67,IF(Q375=68%,N375*O375*P375*F!$B$68,IF(Q375=69%,N375*O375*P375*F!$B$69,IF(Q375=70%,N375*O375*P375*F!$B$70,IF(Q375=71%,N375*O375*P375*F!$B$71,IF(Q375=72%,N375*O375*P375*F!$B$72,IF(Q375=73%,N375*O375*P375*F!$B$73,IF(Q375=74%,N375*O375*P375*F!$B$74,IF(Q375=75%,N375*O375*P375*F!$B$75,IF(Q375=76%,N375*O375*P375*F!$B$76,IF(Q375=77%,N375*O375*P375*F!$B$77,IF(Q375=78%,N375*O375*P375*F!$B$78,IF(Q375=79%,N375*O375*P375*F!$B$79,IF(Q375=80%,N375*O375*P375*F!$B$80,IF(Q375=81%,N375*O375*P375*F!$B$81,IF(Q375=82%,N375*O375*P375*F!$B$82,IF(Q375=83%,N375*O375*P375*F!$B$83,IF(Q375=84%,N375*O375*P375*F!$B$84,IF(Q375=85%,N375*O375*P375*F!$B$85,IF(Q375=86%,N375*O375*P375*F!$B$86,IF(Q375=87%,N375*O375*P375*F!$B$87,IF(Q375=88%,N375*O375*P375*F!$B$88,IF(Q375=89%,N375*O375*P375*F!$B$89,IF(Q375=90%,N375*O375*P375*F!$B$90,IF(Q375=91%,N375*O375*P375*F!$B$91,IF(Q375=92%,N375*O375*P375*F!$B$92,IF(Q375=93%,N375*O375*P375*F!$B$93,IF(Q375=94%,N375*O375*P375*F!$B$94,IF(Q375=95%,N375*O375*P375*F!$B$95,IF(Q375=96%,N375*O375*P375*F!$B$96,IF(Q375=97%,N375*O375*P375*F!$B$97,IF(Q375=98%,N375*O375*P375*F!$B$98,IF(Q375=99%,N375*O375*P375*F!$B$99,IF(Q375&gt;99%,N375*O375*P375*F!$B$100,))))))))))))))))))))))))))))))))))))))))))))))))))))))))+IF(U375&lt;30%,0,IF(U375&lt;35%,R375*S375*T375*F!$B$33,IF(U375&lt;40%,R375*S375*T375*F!$B$38,IF(U375&lt;45%,R375*S375*T375*F!$B$43,IF(U375&lt;50%,R375*S375*T375*F!$B$48,IF(U375=50%,R375*S375*T375*F!$B$50,IF(U375=51%,R375*S375*T375*F!$B$51,IF(U375=52%,R375*S375*T375*F!$B$52,IF(U375=53%,R375*S375*T375*F!$B$53,IF(U375=54%,R375*S375*T375*F!$B$54,IF(U375=55%,R375*S375*T375*F!$B$55,IF(U375=56%,R375*S375*T375*F!$B$56,IF(U375=57%,R375*S375*T375*F!$B$57,IF(U375=58%,R375*S375*T375*F!$B$58,IF(U375=59%,R375*S375*T375*F!$B$59,IF(U375=60%,R375*S375*T375*F!$B$60,IF(U375=61%,R375*S375*T375*F!$B$61,IF(U375=62%,R375*S375*T375*F!$B$62,IF(U375=63%,R375*S375*T375*F!$B$63,IF(U375=64%,R375*S375*T375*F!$B$64,IF(U375=65%,R375*S375*T375*F!$B$65,IF(U375=66%,R375*S375*T375*F!$B$66,IF(U375=67%,R375*S375*T375*F!$B$67,IF(U375=68%,R375*S375*T375*F!$B$68,IF(U375=69%,R375*S375*T375*F!$B$69,IF(U375=70%,R375*S375*T375*F!$B$70,IF(U375=71%,R375*S375*T375*F!$B$71,IF(U375=72%,R375*S375*T375*F!$B$72,IF(U375=73%,R375*S375*T375*F!$B$73,IF(U375=74%,R375*S375*T375*F!$B$74,IF(U375=75%,R375*S375*T375*F!$B$75,IF(U375=76%,R375*S375*T375*F!$B$76,IF(U375=77%,R375*S375*T375*F!$B$77,IF(U375=78%,R375*S375*T375*F!$B$78,IF(U375=79%,R375*S375*T375*F!$B$79,IF(U375=80%,R375*S375*T375*F!$B$80,IF(U375=81%,R375*S375*T375*F!$B$81,IF(U375=82%,R375*S375*T375*F!$B$82,IF(U375=83%,R375*S375*T375*F!$B$83,IF(U375=84%,R375*S375*T375*F!$B$84,IF(U375=85%,R375*S375*T375*F!$B$85,IF(U375=86%,R375*S375*T375*F!$B$86,IF(U375=87%,R375*S375*T375*F!$B$87,IF(U375=88%,R375*S375*T375*F!$B$88,IF(U375=89%,R375*S375*T375*F!$B$89,IF(U375=90%,R375*S375*T375*F!$B$90,IF(U375=91%,R375*S375*T375*F!$B$91,IF(U375=92%,R375*S375*T375*F!$B$92,IF(U375=93%,R375*S375*T375*F!$B$93,IF(U375=94%,R375*S375*T375*F!$B$94,IF(U375=95%,R375*S375*T375*F!$B$95,IF(U375=96%,R375*S375*T375*F!$B$96,IF(U375=97%,R375*S375*T375*F!$B$97,IF(U375=98%,R375*S375*T375*F!$B$98,IF(U375=99%,R375*S375*T375*F!$B$99,IF(U375&gt;99%,R375*S375*T375*F!$B$100)))))))))))))))))))))))))))))))))))))))))))))))))))))))))*IF(ISNUMBER(E375),E375,1)*IF(ISNUMBER(D375),D375,1)</f>
        <v>0</v>
      </c>
      <c r="AA375" s="4">
        <f>G375*H375+K375*L375+O375*P375+S375*T375</f>
        <v>0</v>
      </c>
      <c r="AB375" s="108">
        <f>(H375*(IF(I375&lt;45%,0.5,IF(I375&lt;55%,0.8,IF(I375&lt;65%,0.9,IF(I375&lt;75%,1,IF(I375&lt;85%,1.1,1.2))))))+L375*(IF(M375&lt;45%,0.5,IF(M375&lt;55%,0.8,IF(M375&lt;65%,0.9,IF(M375&lt;75%,1,IF(M375&lt;85%,1.1,1.2))))))+P375*(IF(Q375&lt;45%,0.5,IF(Q375&lt;55%,0.8,IF(Q375&lt;65%,0.9,IF(Q375&lt;75%,1,IF(Q375&lt;85%,1.1,1.2))))))+T375*(IF(U375&lt;45%,0.5,IF(U375&lt;55%,0.8,IF(U375&lt;65%,0.9,IF(U375&lt;75%,1,IF(U375&lt;85%,1.1,1.2)))))))*IF(D375&gt;=0.8,6,IF(D375&lt;=0.4,1.5,3))</f>
        <v>0</v>
      </c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  <c r="AP375" s="11"/>
      <c r="AQ375" s="11"/>
      <c r="AR375" s="11"/>
      <c r="AS375" s="11"/>
      <c r="AT375" s="11"/>
      <c r="AU375" s="11"/>
      <c r="AV375" s="11"/>
      <c r="AW375" s="11"/>
      <c r="AX375" s="11"/>
      <c r="AY375" s="11"/>
      <c r="AZ375" s="11"/>
      <c r="BA375" s="11"/>
      <c r="BB375" s="11"/>
      <c r="BC375" s="11"/>
      <c r="BD375" s="11"/>
      <c r="BE375" s="11"/>
      <c r="BF375" s="11"/>
      <c r="BG375" s="11"/>
      <c r="BH375" s="11"/>
      <c r="BI375" s="11"/>
      <c r="BJ375" s="11"/>
    </row>
    <row r="376" spans="1:62" x14ac:dyDescent="0.25">
      <c r="A376" s="1125">
        <f>A314+7</f>
        <v>42016</v>
      </c>
      <c r="B376" s="61" t="str">
        <f t="shared" ref="B376:E376" si="848">IF(B314="","",B314)</f>
        <v/>
      </c>
      <c r="C376" s="62" t="str">
        <f t="shared" si="848"/>
        <v/>
      </c>
      <c r="D376" s="63">
        <f t="shared" ref="D376:D379" si="849">D314</f>
        <v>0</v>
      </c>
      <c r="E376" s="64" t="str">
        <f t="shared" si="848"/>
        <v/>
      </c>
      <c r="F376" s="150"/>
      <c r="G376" s="151"/>
      <c r="H376" s="151"/>
      <c r="I376" s="102">
        <f t="shared" si="844"/>
        <v>0</v>
      </c>
      <c r="J376" s="150"/>
      <c r="K376" s="100"/>
      <c r="L376" s="100"/>
      <c r="M376" s="102">
        <f t="shared" si="845"/>
        <v>0</v>
      </c>
      <c r="N376" s="150"/>
      <c r="O376" s="100"/>
      <c r="P376" s="100"/>
      <c r="Q376" s="102">
        <f t="shared" si="846"/>
        <v>0</v>
      </c>
      <c r="R376" s="150"/>
      <c r="S376" s="100"/>
      <c r="T376" s="100"/>
      <c r="U376" s="101">
        <f t="shared" si="847"/>
        <v>0</v>
      </c>
      <c r="V376" s="110">
        <f t="shared" ref="V376" si="850">(IF(ISNUMBER(F376),F376,1)*G376*H376+IF(ISNUMBER(J376),J376,1)*K376*L376+IF(ISNUMBER(N376),N376,1)*O376*P376+IF(ISNUMBER(R376),R376,1)*S376*T376)*IF(ISNUMBER(E376),E376,1)</f>
        <v>0</v>
      </c>
      <c r="W376" s="111">
        <f t="shared" ref="W376:W379" si="851">IFERROR((IF(ISNUMBER(F376),F376,1)*G376*H376+IF(ISNUMBER(J376),J376,1)*K376*L376+IF(ISNUMBER(N376),N376,1)*O376*P376+IF(ISNUMBER(R376),R376,1)*S376*T376)*IF(ISNUMBER(E376),E376,1)/(G376*H376+K376*L376+O376*P376+S376*T376),0)</f>
        <v>0</v>
      </c>
      <c r="X376" s="31">
        <f t="shared" ref="X376:X377" si="852">ROUND(IFERROR((W376/(Y376*IF(ISNUMBER(E376),E376,1))),0),2)</f>
        <v>0</v>
      </c>
      <c r="Y376" s="90" t="str">
        <f t="shared" ref="Y376:Y433" si="853">IF(ISNUMBER(Y314), Y314+(Y314*$Y$373),"")</f>
        <v/>
      </c>
      <c r="Z376" s="5">
        <f>(IF(I376&lt;30%,0,IF(I376&lt;35%,F376*G376*H376*F!$B$33,IF(I376&lt;40%,F376*G376*H376*F!$B$38,IF(I376&lt;45%,F376*G376*H376*F!$B$43,IF(I376&lt;50%,F376*G376*H376*F!$B$48,IF(I376=50%,F376*G376*H376*F!$B$50,IF(I376=51%,F376*G376*H376*F!$B$51,IF(I376=52%,F376*G376*H376*F!$B$52,IF(I376=53%,F376*G376*H376*F!$B$53,IF(I376=54%,F376*G376*H376*F!$B$54,IF(I376=55%,F376*G376*H376*F!$B$55,IF(I376=56%,F376*G376*H376*F!$B$56,IF(I376=57%,F376*G376*H376*F!$B$57,IF(I376=58%,F376*G376*H376*F!$B$58,IF(I376=59%,F376*G376*H376*F!$B$59,IF(I376=60%,F376*G376*H376*F!$B$60,IF(I376=61%,F376*G376*H376*F!$B$61,IF(I376=62%,F376*G376*H376*F!$B$62,IF(I376=63%,F376*G376*H376*F!$B$63,IF(I376=64%,F376*G376*H376*F!$B$64,IF(I376=65%,F376*G376*H376*F!$B$65,IF(I376=66%,F376*G376*H376*F!$B$66,IF(I376=67%,F376*G376*H376*F!$B$67,IF(I376=68%,F376*G376*H376*F!$B$68,IF(I376=69%,F376*G376*H376*F!$B$69,IF(I376=70%,F376*G376*H376*F!$B$70,IF(I376=71%,F376*G376*H376*F!$B$71,IF(I376=72%,F376*G376*H376*F!$B$72,IF(I376=73%,F376*G376*H376*F!$B$73,IF(I376=74%,F376*G376*H376*F!$B$74,IF(I376=75%,F376*G376*H376*F!$B$75,IF(I376=76%,F376*G376*H376*F!$B$76,IF(I376=77%,F376*G376*H376*F!$B$77,IF(I376=78%,F376*G376*H376*F!$B$78,IF(I376=79%,F376*G376*H376*F!$B$79,IF(I376=80%,F376*G376*H376*F!$B$80,IF(I376=81%,F376*G376*H376*F!$B$81,IF(I376=82%,F376*G376*H376*F!$B$82,IF(I376=83%,F376*G376*H376*F!$B$83,IF(I376=84%,F376*G376*H376*F!$B$84,IF(I376=85%,F376*G376*H376*F!$B$85,IF(I376=86%,F376*G376*H376*F!$B$86,IF(I376=87%,F376*G376*H376*F!$B$87,IF(I376=88%,F376*G376*H376*F!$B$88,IF(I376=89%,F376*G376*H376*F!$B$89,IF(I376=90%,F376*G376*H376*F!$B$90,IF(I376=91%,F376*G376*H376*F!$B$91,IF(I376=92%,F376*G376*H376*F!$B$92,IF(I376=93%,F376*G376*H376*F!$B$93,IF(I376=94%,F376*G376*H376*F!$B$94,IF(I376=95%,F376*G376*H376*F!$B$95,IF(I376=96%,F376*G376*H376*F!$B$96,IF(I376=97%,F376*G376*H376*F!$B$97,IF(I376=98%,F376*G376*H376*F!$B$98,IF(I376=99%,F376*G376*H376*F!$B$99,IF(I376&gt;99%,F376*G376*H376*F!$B$100,))))))))))))))))))))))))))))))))))))))))))))))))))))))))+IF(M376&lt;30%,0,IF(M376&lt;35%,J376*K376*L376*F!$B$33,IF(M376&lt;40%,J376*K376*L376*F!$B$38,IF(M376&lt;45%,J376*K376*L376*F!$B$43,IF(M376&lt;50%,J376*K376*L376*F!$B$48,IF(M376=50%,J376*K376*L376*F!$B$50,IF(M376=51%,J376*K376*L376*F!$B$51,IF(M376=52%,J376*K376*L376*F!$B$52,IF(M376=53%,J376*K376*L376*F!$B$53,IF(M376=54%,J376*K376*L376*F!$B$54,IF(M376=55%,J376*K376*L376*F!$B$55,IF(M376=56%,J376*K376*L376*F!$B$56,IF(M376=57%,J376*K376*L376*F!$B$57,IF(M376=58%,J376*K376*L376*F!$B$58,IF(M376=59%,J376*K376*L376*F!$B$59,IF(M376=60%,J376*K376*L376*F!$B$60,IF(M376=61%,J376*K376*L376*F!$B$61,IF(M376=62%,J376*K376*L376*F!$B$62,IF(M376=63%,J376*K376*L376*F!$B$63,IF(M376=64%,J376*K376*L376*F!$B$64,IF(M376=65%,J376*K376*L376*F!$B$65,IF(M376=66%,J376*K376*L376*F!$B$66,IF(M376=67%,J376*K376*L376*F!$B$67,IF(M376=68%,J376*K376*L376*F!$B$68,IF(M376=69%,J376*K376*L376*F!$B$69,IF(M376=70%,J376*K376*L376*F!$B$70,IF(M376=71%,J376*K376*L376*F!$B$71,IF(M376=72%,J376*K376*L376*F!$B$72,IF(M376=73%,J376*K376*L376*F!$B$73,IF(M376=74%,J376*K376*L376*F!$B$74,IF(M376=75%,J376*K376*L376*F!$B$75,IF(M376=76%,J376*K376*L376*F!$B$76,IF(M376=77%,J376*K376*L376*F!$B$77,IF(M376=78%,J376*K376*L376*F!$B$78,IF(M376=79%,J376*K376*L376*F!$B$79,IF(M376=80%,J376*K376*L376*F!$B$80,IF(M376=81%,J376*K376*L376*F!$B$81,IF(M376=82%,J376*K376*L376*F!$B$82,IF(M376=83%,J376*K376*L376*F!$B$83,IF(M376=84%,J376*K376*L376*F!$B$84,IF(M376=85%,J376*K376*L376*F!$B$85,IF(M376=86%,J376*K376*L376*F!$B$86,IF(M376=87%,J376*K376*L376*F!$B$87,IF(M376=88%,J376*K376*L376*F!$B$88,IF(M376=89%,J376*K376*L376*F!$B$89,IF(M376=90%,J376*K376*L376*F!$B$90,IF(M376=91%,J376*K376*L376*F!$B$91,IF(M376=92%,J376*K376*L376*F!$B$92,IF(M376=93%,J376*K376*L376*F!$B$93,IF(M376=94%,J376*K376*L376*F!$B$94,IF(M376=95%,J376*K376*L376*F!$B$95,IF(M376=96%,J376*K376*L376*F!$B$96,IF(M376=97%,J376*K376*L376*F!$B$97,IF(M376=98%,J376*K376*L376*F!$B$98,IF(M376=99%,J376*K376*L376*F!$B$99,IF(M376&gt;99%,J376*K376*L376*F!$B$100,))))))))))))))))))))))))))))))))))))))))))))))))))))))))+IF(Q376&lt;30%,0,IF(Q376&lt;35%,N376*O376*P376*F!$B$33,IF(Q376&lt;40%,N376*O376*P376*F!$B$38,IF(Q376&lt;45%,N376*O376*P376*F!$B$43,IF(Q376&lt;50%,N376*O376*P376*F!$B$48,IF(Q376=50%,N376*O376*P376*F!$B$50,IF(Q376=51%,N376*O376*P376*F!$B$51,IF(Q376=52%,N376*O376*P376*F!$B$52,IF(Q376=53%,N376*O376*P376*F!$B$53,IF(Q376=54%,N376*O376*P376*F!$B$54,IF(Q376=55%,N376*O376*P376*F!$B$55,IF(Q376=56%,N376*O376*P376*F!$B$56,IF(Q376=57%,N376*O376*P376*F!$B$57,IF(Q376=58%,N376*O376*P376*F!$B$58,IF(Q376=59%,N376*O376*P376*F!$B$59,IF(Q376=60%,N376*O376*P376*F!$B$60,IF(Q376=61%,N376*O376*P376*F!$B$61,IF(Q376=62%,N376*O376*P376*F!$B$62,IF(Q376=63%,N376*O376*P376*F!$B$63,IF(Q376=64%,N376*O376*P376*F!$B$64,IF(Q376=65%,N376*O376*P376*F!$B$65,IF(Q376=66%,N376*O376*P376*F!$B$66,IF(Q376=67%,N376*O376*P376*F!$B$67,IF(Q376=68%,N376*O376*P376*F!$B$68,IF(Q376=69%,N376*O376*P376*F!$B$69,IF(Q376=70%,N376*O376*P376*F!$B$70,IF(Q376=71%,N376*O376*P376*F!$B$71,IF(Q376=72%,N376*O376*P376*F!$B$72,IF(Q376=73%,N376*O376*P376*F!$B$73,IF(Q376=74%,N376*O376*P376*F!$B$74,IF(Q376=75%,N376*O376*P376*F!$B$75,IF(Q376=76%,N376*O376*P376*F!$B$76,IF(Q376=77%,N376*O376*P376*F!$B$77,IF(Q376=78%,N376*O376*P376*F!$B$78,IF(Q376=79%,N376*O376*P376*F!$B$79,IF(Q376=80%,N376*O376*P376*F!$B$80,IF(Q376=81%,N376*O376*P376*F!$B$81,IF(Q376=82%,N376*O376*P376*F!$B$82,IF(Q376=83%,N376*O376*P376*F!$B$83,IF(Q376=84%,N376*O376*P376*F!$B$84,IF(Q376=85%,N376*O376*P376*F!$B$85,IF(Q376=86%,N376*O376*P376*F!$B$86,IF(Q376=87%,N376*O376*P376*F!$B$87,IF(Q376=88%,N376*O376*P376*F!$B$88,IF(Q376=89%,N376*O376*P376*F!$B$89,IF(Q376=90%,N376*O376*P376*F!$B$90,IF(Q376=91%,N376*O376*P376*F!$B$91,IF(Q376=92%,N376*O376*P376*F!$B$92,IF(Q376=93%,N376*O376*P376*F!$B$93,IF(Q376=94%,N376*O376*P376*F!$B$94,IF(Q376=95%,N376*O376*P376*F!$B$95,IF(Q376=96%,N376*O376*P376*F!$B$96,IF(Q376=97%,N376*O376*P376*F!$B$97,IF(Q376=98%,N376*O376*P376*F!$B$98,IF(Q376=99%,N376*O376*P376*F!$B$99,IF(Q376&gt;99%,N376*O376*P376*F!$B$100,))))))))))))))))))))))))))))))))))))))))))))))))))))))))+IF(U376&lt;30%,0,IF(U376&lt;35%,R376*S376*T376*F!$B$33,IF(U376&lt;40%,R376*S376*T376*F!$B$38,IF(U376&lt;45%,R376*S376*T376*F!$B$43,IF(U376&lt;50%,R376*S376*T376*F!$B$48,IF(U376=50%,R376*S376*T376*F!$B$50,IF(U376=51%,R376*S376*T376*F!$B$51,IF(U376=52%,R376*S376*T376*F!$B$52,IF(U376=53%,R376*S376*T376*F!$B$53,IF(U376=54%,R376*S376*T376*F!$B$54,IF(U376=55%,R376*S376*T376*F!$B$55,IF(U376=56%,R376*S376*T376*F!$B$56,IF(U376=57%,R376*S376*T376*F!$B$57,IF(U376=58%,R376*S376*T376*F!$B$58,IF(U376=59%,R376*S376*T376*F!$B$59,IF(U376=60%,R376*S376*T376*F!$B$60,IF(U376=61%,R376*S376*T376*F!$B$61,IF(U376=62%,R376*S376*T376*F!$B$62,IF(U376=63%,R376*S376*T376*F!$B$63,IF(U376=64%,R376*S376*T376*F!$B$64,IF(U376=65%,R376*S376*T376*F!$B$65,IF(U376=66%,R376*S376*T376*F!$B$66,IF(U376=67%,R376*S376*T376*F!$B$67,IF(U376=68%,R376*S376*T376*F!$B$68,IF(U376=69%,R376*S376*T376*F!$B$69,IF(U376=70%,R376*S376*T376*F!$B$70,IF(U376=71%,R376*S376*T376*F!$B$71,IF(U376=72%,R376*S376*T376*F!$B$72,IF(U376=73%,R376*S376*T376*F!$B$73,IF(U376=74%,R376*S376*T376*F!$B$74,IF(U376=75%,R376*S376*T376*F!$B$75,IF(U376=76%,R376*S376*T376*F!$B$76,IF(U376=77%,R376*S376*T376*F!$B$77,IF(U376=78%,R376*S376*T376*F!$B$78,IF(U376=79%,R376*S376*T376*F!$B$79,IF(U376=80%,R376*S376*T376*F!$B$80,IF(U376=81%,R376*S376*T376*F!$B$81,IF(U376=82%,R376*S376*T376*F!$B$82,IF(U376=83%,R376*S376*T376*F!$B$83,IF(U376=84%,R376*S376*T376*F!$B$84,IF(U376=85%,R376*S376*T376*F!$B$85,IF(U376=86%,R376*S376*T376*F!$B$86,IF(U376=87%,R376*S376*T376*F!$B$87,IF(U376=88%,R376*S376*T376*F!$B$88,IF(U376=89%,R376*S376*T376*F!$B$89,IF(U376=90%,R376*S376*T376*F!$B$90,IF(U376=91%,R376*S376*T376*F!$B$91,IF(U376=92%,R376*S376*T376*F!$B$92,IF(U376=93%,R376*S376*T376*F!$B$93,IF(U376=94%,R376*S376*T376*F!$B$94,IF(U376=95%,R376*S376*T376*F!$B$95,IF(U376=96%,R376*S376*T376*F!$B$96,IF(U376=97%,R376*S376*T376*F!$B$97,IF(U376=98%,R376*S376*T376*F!$B$98,IF(U376=99%,R376*S376*T376*F!$B$99,IF(U376&gt;99%,R376*S376*T376*F!$B$100)))))))))))))))))))))))))))))))))))))))))))))))))))))))))*IF(ISNUMBER(E376),E376,1)*IF(ISNUMBER(D376),D376,1)</f>
        <v>0</v>
      </c>
      <c r="AA376" s="5">
        <f>G376*H376+K376*L376+O376*P376+S376*T376</f>
        <v>0</v>
      </c>
      <c r="AB376" s="112">
        <f>(H376*(IF(I376&lt;45%,0.5,IF(I376&lt;55%,0.8,IF(I376&lt;65%,0.9,IF(I376&lt;75%,1,IF(I376&lt;85%,1.1,1.2))))))+L376*(IF(M376&lt;45%,0.5,IF(M376&lt;55%,0.8,IF(M376&lt;65%,0.9,IF(M376&lt;75%,1,IF(M376&lt;85%,1.1,1.2))))))+P376*(IF(Q376&lt;45%,0.5,IF(Q376&lt;55%,0.8,IF(Q376&lt;65%,0.9,IF(Q376&lt;75%,1,IF(Q376&lt;85%,1.1,1.2))))))+T376*(IF(U376&lt;45%,0.5,IF(U376&lt;55%,0.8,IF(U376&lt;65%,0.9,IF(U376&lt;75%,1,IF(U376&lt;85%,1.1,1.2)))))))*IF(D376&gt;=0.8,6,IF(D376&lt;=0.4,1.5,3))</f>
        <v>0</v>
      </c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  <c r="AR376" s="11"/>
      <c r="AS376" s="11"/>
      <c r="AT376" s="11"/>
      <c r="AU376" s="11"/>
      <c r="AV376" s="11"/>
      <c r="AW376" s="11"/>
      <c r="AX376" s="11"/>
      <c r="AY376" s="11"/>
      <c r="AZ376" s="11"/>
      <c r="BA376" s="11"/>
      <c r="BB376" s="11"/>
      <c r="BC376" s="11"/>
      <c r="BD376" s="11"/>
      <c r="BE376" s="11"/>
      <c r="BF376" s="11"/>
      <c r="BG376" s="11"/>
      <c r="BH376" s="11"/>
      <c r="BI376" s="11"/>
      <c r="BJ376" s="11"/>
    </row>
    <row r="377" spans="1:62" x14ac:dyDescent="0.25">
      <c r="A377" s="1129"/>
      <c r="B377" s="61" t="str">
        <f t="shared" ref="B377:E377" si="854">IF(B315="","",B315)</f>
        <v/>
      </c>
      <c r="C377" s="62" t="str">
        <f t="shared" si="854"/>
        <v/>
      </c>
      <c r="D377" s="63">
        <f t="shared" si="849"/>
        <v>0</v>
      </c>
      <c r="E377" s="64" t="str">
        <f t="shared" si="854"/>
        <v/>
      </c>
      <c r="F377" s="152"/>
      <c r="G377" s="153"/>
      <c r="H377" s="153"/>
      <c r="I377" s="95">
        <f t="shared" si="844"/>
        <v>0</v>
      </c>
      <c r="J377" s="152"/>
      <c r="K377" s="94"/>
      <c r="L377" s="94"/>
      <c r="M377" s="95">
        <f t="shared" si="845"/>
        <v>0</v>
      </c>
      <c r="N377" s="152"/>
      <c r="O377" s="94"/>
      <c r="P377" s="94"/>
      <c r="Q377" s="95">
        <f t="shared" si="846"/>
        <v>0</v>
      </c>
      <c r="R377" s="152"/>
      <c r="S377" s="94"/>
      <c r="T377" s="94"/>
      <c r="U377" s="93">
        <f t="shared" si="847"/>
        <v>0</v>
      </c>
      <c r="V377" s="113">
        <f>(IF(ISNUMBER(F377),F377,1)*G377*H377+IF(ISNUMBER(J377),J377,1)*K377*L377+IF(ISNUMBER(N377),N377,1)*O377*P377+IF(ISNUMBER(R377),R377,1)*S377*T377)*IF(ISNUMBER(E377),E377,1)</f>
        <v>0</v>
      </c>
      <c r="W377" s="114">
        <f t="shared" si="851"/>
        <v>0</v>
      </c>
      <c r="X377" s="34">
        <f t="shared" si="852"/>
        <v>0</v>
      </c>
      <c r="Y377" s="90" t="str">
        <f t="shared" si="853"/>
        <v/>
      </c>
      <c r="Z377" s="6">
        <f>(IF(I377&lt;30%,0,IF(I377&lt;35%,F377*G377*H377*F!$B$33,IF(I377&lt;40%,F377*G377*H377*F!$B$38,IF(I377&lt;45%,F377*G377*H377*F!$B$43,IF(I377&lt;50%,F377*G377*H377*F!$B$48,IF(I377=50%,F377*G377*H377*F!$B$50,IF(I377=51%,F377*G377*H377*F!$B$51,IF(I377=52%,F377*G377*H377*F!$B$52,IF(I377=53%,F377*G377*H377*F!$B$53,IF(I377=54%,F377*G377*H377*F!$B$54,IF(I377=55%,F377*G377*H377*F!$B$55,IF(I377=56%,F377*G377*H377*F!$B$56,IF(I377=57%,F377*G377*H377*F!$B$57,IF(I377=58%,F377*G377*H377*F!$B$58,IF(I377=59%,F377*G377*H377*F!$B$59,IF(I377=60%,F377*G377*H377*F!$B$60,IF(I377=61%,F377*G377*H377*F!$B$61,IF(I377=62%,F377*G377*H377*F!$B$62,IF(I377=63%,F377*G377*H377*F!$B$63,IF(I377=64%,F377*G377*H377*F!$B$64,IF(I377=65%,F377*G377*H377*F!$B$65,IF(I377=66%,F377*G377*H377*F!$B$66,IF(I377=67%,F377*G377*H377*F!$B$67,IF(I377=68%,F377*G377*H377*F!$B$68,IF(I377=69%,F377*G377*H377*F!$B$69,IF(I377=70%,F377*G377*H377*F!$B$70,IF(I377=71%,F377*G377*H377*F!$B$71,IF(I377=72%,F377*G377*H377*F!$B$72,IF(I377=73%,F377*G377*H377*F!$B$73,IF(I377=74%,F377*G377*H377*F!$B$74,IF(I377=75%,F377*G377*H377*F!$B$75,IF(I377=76%,F377*G377*H377*F!$B$76,IF(I377=77%,F377*G377*H377*F!$B$77,IF(I377=78%,F377*G377*H377*F!$B$78,IF(I377=79%,F377*G377*H377*F!$B$79,IF(I377=80%,F377*G377*H377*F!$B$80,IF(I377=81%,F377*G377*H377*F!$B$81,IF(I377=82%,F377*G377*H377*F!$B$82,IF(I377=83%,F377*G377*H377*F!$B$83,IF(I377=84%,F377*G377*H377*F!$B$84,IF(I377=85%,F377*G377*H377*F!$B$85,IF(I377=86%,F377*G377*H377*F!$B$86,IF(I377=87%,F377*G377*H377*F!$B$87,IF(I377=88%,F377*G377*H377*F!$B$88,IF(I377=89%,F377*G377*H377*F!$B$89,IF(I377=90%,F377*G377*H377*F!$B$90,IF(I377=91%,F377*G377*H377*F!$B$91,IF(I377=92%,F377*G377*H377*F!$B$92,IF(I377=93%,F377*G377*H377*F!$B$93,IF(I377=94%,F377*G377*H377*F!$B$94,IF(I377=95%,F377*G377*H377*F!$B$95,IF(I377=96%,F377*G377*H377*F!$B$96,IF(I377=97%,F377*G377*H377*F!$B$97,IF(I377=98%,F377*G377*H377*F!$B$98,IF(I377=99%,F377*G377*H377*F!$B$99,IF(I377&gt;99%,F377*G377*H377*F!$B$100,))))))))))))))))))))))))))))))))))))))))))))))))))))))))+IF(M377&lt;30%,0,IF(M377&lt;35%,J377*K377*L377*F!$B$33,IF(M377&lt;40%,J377*K377*L377*F!$B$38,IF(M377&lt;45%,J377*K377*L377*F!$B$43,IF(M377&lt;50%,J377*K377*L377*F!$B$48,IF(M377=50%,J377*K377*L377*F!$B$50,IF(M377=51%,J377*K377*L377*F!$B$51,IF(M377=52%,J377*K377*L377*F!$B$52,IF(M377=53%,J377*K377*L377*F!$B$53,IF(M377=54%,J377*K377*L377*F!$B$54,IF(M377=55%,J377*K377*L377*F!$B$55,IF(M377=56%,J377*K377*L377*F!$B$56,IF(M377=57%,J377*K377*L377*F!$B$57,IF(M377=58%,J377*K377*L377*F!$B$58,IF(M377=59%,J377*K377*L377*F!$B$59,IF(M377=60%,J377*K377*L377*F!$B$60,IF(M377=61%,J377*K377*L377*F!$B$61,IF(M377=62%,J377*K377*L377*F!$B$62,IF(M377=63%,J377*K377*L377*F!$B$63,IF(M377=64%,J377*K377*L377*F!$B$64,IF(M377=65%,J377*K377*L377*F!$B$65,IF(M377=66%,J377*K377*L377*F!$B$66,IF(M377=67%,J377*K377*L377*F!$B$67,IF(M377=68%,J377*K377*L377*F!$B$68,IF(M377=69%,J377*K377*L377*F!$B$69,IF(M377=70%,J377*K377*L377*F!$B$70,IF(M377=71%,J377*K377*L377*F!$B$71,IF(M377=72%,J377*K377*L377*F!$B$72,IF(M377=73%,J377*K377*L377*F!$B$73,IF(M377=74%,J377*K377*L377*F!$B$74,IF(M377=75%,J377*K377*L377*F!$B$75,IF(M377=76%,J377*K377*L377*F!$B$76,IF(M377=77%,J377*K377*L377*F!$B$77,IF(M377=78%,J377*K377*L377*F!$B$78,IF(M377=79%,J377*K377*L377*F!$B$79,IF(M377=80%,J377*K377*L377*F!$B$80,IF(M377=81%,J377*K377*L377*F!$B$81,IF(M377=82%,J377*K377*L377*F!$B$82,IF(M377=83%,J377*K377*L377*F!$B$83,IF(M377=84%,J377*K377*L377*F!$B$84,IF(M377=85%,J377*K377*L377*F!$B$85,IF(M377=86%,J377*K377*L377*F!$B$86,IF(M377=87%,J377*K377*L377*F!$B$87,IF(M377=88%,J377*K377*L377*F!$B$88,IF(M377=89%,J377*K377*L377*F!$B$89,IF(M377=90%,J377*K377*L377*F!$B$90,IF(M377=91%,J377*K377*L377*F!$B$91,IF(M377=92%,J377*K377*L377*F!$B$92,IF(M377=93%,J377*K377*L377*F!$B$93,IF(M377=94%,J377*K377*L377*F!$B$94,IF(M377=95%,J377*K377*L377*F!$B$95,IF(M377=96%,J377*K377*L377*F!$B$96,IF(M377=97%,J377*K377*L377*F!$B$97,IF(M377=98%,J377*K377*L377*F!$B$98,IF(M377=99%,J377*K377*L377*F!$B$99,IF(M377&gt;99%,J377*K377*L377*F!$B$100,))))))))))))))))))))))))))))))))))))))))))))))))))))))))+IF(Q377&lt;30%,0,IF(Q377&lt;35%,N377*O377*P377*F!$B$33,IF(Q377&lt;40%,N377*O377*P377*F!$B$38,IF(Q377&lt;45%,N377*O377*P377*F!$B$43,IF(Q377&lt;50%,N377*O377*P377*F!$B$48,IF(Q377=50%,N377*O377*P377*F!$B$50,IF(Q377=51%,N377*O377*P377*F!$B$51,IF(Q377=52%,N377*O377*P377*F!$B$52,IF(Q377=53%,N377*O377*P377*F!$B$53,IF(Q377=54%,N377*O377*P377*F!$B$54,IF(Q377=55%,N377*O377*P377*F!$B$55,IF(Q377=56%,N377*O377*P377*F!$B$56,IF(Q377=57%,N377*O377*P377*F!$B$57,IF(Q377=58%,N377*O377*P377*F!$B$58,IF(Q377=59%,N377*O377*P377*F!$B$59,IF(Q377=60%,N377*O377*P377*F!$B$60,IF(Q377=61%,N377*O377*P377*F!$B$61,IF(Q377=62%,N377*O377*P377*F!$B$62,IF(Q377=63%,N377*O377*P377*F!$B$63,IF(Q377=64%,N377*O377*P377*F!$B$64,IF(Q377=65%,N377*O377*P377*F!$B$65,IF(Q377=66%,N377*O377*P377*F!$B$66,IF(Q377=67%,N377*O377*P377*F!$B$67,IF(Q377=68%,N377*O377*P377*F!$B$68,IF(Q377=69%,N377*O377*P377*F!$B$69,IF(Q377=70%,N377*O377*P377*F!$B$70,IF(Q377=71%,N377*O377*P377*F!$B$71,IF(Q377=72%,N377*O377*P377*F!$B$72,IF(Q377=73%,N377*O377*P377*F!$B$73,IF(Q377=74%,N377*O377*P377*F!$B$74,IF(Q377=75%,N377*O377*P377*F!$B$75,IF(Q377=76%,N377*O377*P377*F!$B$76,IF(Q377=77%,N377*O377*P377*F!$B$77,IF(Q377=78%,N377*O377*P377*F!$B$78,IF(Q377=79%,N377*O377*P377*F!$B$79,IF(Q377=80%,N377*O377*P377*F!$B$80,IF(Q377=81%,N377*O377*P377*F!$B$81,IF(Q377=82%,N377*O377*P377*F!$B$82,IF(Q377=83%,N377*O377*P377*F!$B$83,IF(Q377=84%,N377*O377*P377*F!$B$84,IF(Q377=85%,N377*O377*P377*F!$B$85,IF(Q377=86%,N377*O377*P377*F!$B$86,IF(Q377=87%,N377*O377*P377*F!$B$87,IF(Q377=88%,N377*O377*P377*F!$B$88,IF(Q377=89%,N377*O377*P377*F!$B$89,IF(Q377=90%,N377*O377*P377*F!$B$90,IF(Q377=91%,N377*O377*P377*F!$B$91,IF(Q377=92%,N377*O377*P377*F!$B$92,IF(Q377=93%,N377*O377*P377*F!$B$93,IF(Q377=94%,N377*O377*P377*F!$B$94,IF(Q377=95%,N377*O377*P377*F!$B$95,IF(Q377=96%,N377*O377*P377*F!$B$96,IF(Q377=97%,N377*O377*P377*F!$B$97,IF(Q377=98%,N377*O377*P377*F!$B$98,IF(Q377=99%,N377*O377*P377*F!$B$99,IF(Q377&gt;99%,N377*O377*P377*F!$B$100,))))))))))))))))))))))))))))))))))))))))))))))))))))))))+IF(U377&lt;30%,0,IF(U377&lt;35%,R377*S377*T377*F!$B$33,IF(U377&lt;40%,R377*S377*T377*F!$B$38,IF(U377&lt;45%,R377*S377*T377*F!$B$43,IF(U377&lt;50%,R377*S377*T377*F!$B$48,IF(U377=50%,R377*S377*T377*F!$B$50,IF(U377=51%,R377*S377*T377*F!$B$51,IF(U377=52%,R377*S377*T377*F!$B$52,IF(U377=53%,R377*S377*T377*F!$B$53,IF(U377=54%,R377*S377*T377*F!$B$54,IF(U377=55%,R377*S377*T377*F!$B$55,IF(U377=56%,R377*S377*T377*F!$B$56,IF(U377=57%,R377*S377*T377*F!$B$57,IF(U377=58%,R377*S377*T377*F!$B$58,IF(U377=59%,R377*S377*T377*F!$B$59,IF(U377=60%,R377*S377*T377*F!$B$60,IF(U377=61%,R377*S377*T377*F!$B$61,IF(U377=62%,R377*S377*T377*F!$B$62,IF(U377=63%,R377*S377*T377*F!$B$63,IF(U377=64%,R377*S377*T377*F!$B$64,IF(U377=65%,R377*S377*T377*F!$B$65,IF(U377=66%,R377*S377*T377*F!$B$66,IF(U377=67%,R377*S377*T377*F!$B$67,IF(U377=68%,R377*S377*T377*F!$B$68,IF(U377=69%,R377*S377*T377*F!$B$69,IF(U377=70%,R377*S377*T377*F!$B$70,IF(U377=71%,R377*S377*T377*F!$B$71,IF(U377=72%,R377*S377*T377*F!$B$72,IF(U377=73%,R377*S377*T377*F!$B$73,IF(U377=74%,R377*S377*T377*F!$B$74,IF(U377=75%,R377*S377*T377*F!$B$75,IF(U377=76%,R377*S377*T377*F!$B$76,IF(U377=77%,R377*S377*T377*F!$B$77,IF(U377=78%,R377*S377*T377*F!$B$78,IF(U377=79%,R377*S377*T377*F!$B$79,IF(U377=80%,R377*S377*T377*F!$B$80,IF(U377=81%,R377*S377*T377*F!$B$81,IF(U377=82%,R377*S377*T377*F!$B$82,IF(U377=83%,R377*S377*T377*F!$B$83,IF(U377=84%,R377*S377*T377*F!$B$84,IF(U377=85%,R377*S377*T377*F!$B$85,IF(U377=86%,R377*S377*T377*F!$B$86,IF(U377=87%,R377*S377*T377*F!$B$87,IF(U377=88%,R377*S377*T377*F!$B$88,IF(U377=89%,R377*S377*T377*F!$B$89,IF(U377=90%,R377*S377*T377*F!$B$90,IF(U377=91%,R377*S377*T377*F!$B$91,IF(U377=92%,R377*S377*T377*F!$B$92,IF(U377=93%,R377*S377*T377*F!$B$93,IF(U377=94%,R377*S377*T377*F!$B$94,IF(U377=95%,R377*S377*T377*F!$B$95,IF(U377=96%,R377*S377*T377*F!$B$96,IF(U377=97%,R377*S377*T377*F!$B$97,IF(U377=98%,R377*S377*T377*F!$B$98,IF(U377=99%,R377*S377*T377*F!$B$99,IF(U377&gt;99%,R377*S377*T377*F!$B$100)))))))))))))))))))))))))))))))))))))))))))))))))))))))))*IF(ISNUMBER(E377),E377,1)*IF(ISNUMBER(D377),D377,1)</f>
        <v>0</v>
      </c>
      <c r="AA377" s="6">
        <f>G377*H377+K377*L377+O377*P377+S377*T377</f>
        <v>0</v>
      </c>
      <c r="AB377" s="115">
        <f>(H377*(IF(I377&lt;45%,0.5,IF(I377&lt;55%,0.8,IF(I377&lt;65%,0.9,IF(I377&lt;75%,1,IF(I377&lt;85%,1.1,1.2))))))+L377*(IF(M377&lt;45%,0.5,IF(M377&lt;55%,0.8,IF(M377&lt;65%,0.9,IF(M377&lt;75%,1,IF(M377&lt;85%,1.1,1.2))))))+P377*(IF(Q377&lt;45%,0.5,IF(Q377&lt;55%,0.8,IF(Q377&lt;65%,0.9,IF(Q377&lt;75%,1,IF(Q377&lt;85%,1.1,1.2))))))+T377*(IF(U377&lt;45%,0.5,IF(U377&lt;55%,0.8,IF(U377&lt;65%,0.9,IF(U377&lt;75%,1,IF(U377&lt;85%,1.1,1.2)))))))*IF(D377&gt;=0.8,6,IF(D377&lt;=0.4,1.5,3))</f>
        <v>0</v>
      </c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  <c r="AT377" s="11"/>
      <c r="AU377" s="11"/>
      <c r="AV377" s="11"/>
      <c r="AW377" s="11"/>
      <c r="AX377" s="11"/>
      <c r="AY377" s="11"/>
      <c r="AZ377" s="11"/>
      <c r="BA377" s="11"/>
      <c r="BB377" s="11"/>
      <c r="BC377" s="11"/>
      <c r="BD377" s="11"/>
      <c r="BE377" s="11"/>
      <c r="BF377" s="11"/>
      <c r="BG377" s="11"/>
      <c r="BH377" s="11"/>
      <c r="BI377" s="11"/>
      <c r="BJ377" s="11"/>
    </row>
    <row r="378" spans="1:62" x14ac:dyDescent="0.25">
      <c r="A378" s="1129"/>
      <c r="B378" s="61" t="str">
        <f t="shared" ref="B378:E378" si="855">IF(B316="","",B316)</f>
        <v/>
      </c>
      <c r="C378" s="62" t="str">
        <f t="shared" si="855"/>
        <v/>
      </c>
      <c r="D378" s="63">
        <f t="shared" si="849"/>
        <v>0</v>
      </c>
      <c r="E378" s="64" t="str">
        <f t="shared" si="855"/>
        <v/>
      </c>
      <c r="F378" s="150"/>
      <c r="G378" s="151"/>
      <c r="H378" s="151"/>
      <c r="I378" s="102">
        <f t="shared" si="844"/>
        <v>0</v>
      </c>
      <c r="J378" s="150"/>
      <c r="K378" s="100"/>
      <c r="L378" s="100"/>
      <c r="M378" s="102">
        <f t="shared" si="845"/>
        <v>0</v>
      </c>
      <c r="N378" s="150"/>
      <c r="O378" s="100"/>
      <c r="P378" s="100"/>
      <c r="Q378" s="102">
        <f t="shared" si="846"/>
        <v>0</v>
      </c>
      <c r="R378" s="150"/>
      <c r="S378" s="100"/>
      <c r="T378" s="100"/>
      <c r="U378" s="101">
        <f t="shared" si="847"/>
        <v>0</v>
      </c>
      <c r="V378" s="110">
        <f>(IF(ISNUMBER(F378),F378,1)*G378*H378+IF(ISNUMBER(J378),J378,1)*K378*L378+IF(ISNUMBER(N378),N378,1)*O378*P378+IF(ISNUMBER(R378),R378,1)*S378*T378)*IF(ISNUMBER(E378),E378,1)</f>
        <v>0</v>
      </c>
      <c r="W378" s="111">
        <f t="shared" si="851"/>
        <v>0</v>
      </c>
      <c r="X378" s="31">
        <f>ROUND(IFERROR((W378/(Y378*IF(ISNUMBER(E378),E378,1))),0),2)</f>
        <v>0</v>
      </c>
      <c r="Y378" s="90" t="str">
        <f t="shared" si="853"/>
        <v/>
      </c>
      <c r="Z378" s="5">
        <f>(IF(I378&lt;30%,0,IF(I378&lt;35%,F378*G378*H378*F!$B$33,IF(I378&lt;40%,F378*G378*H378*F!$B$38,IF(I378&lt;45%,F378*G378*H378*F!$B$43,IF(I378&lt;50%,F378*G378*H378*F!$B$48,IF(I378=50%,F378*G378*H378*F!$B$50,IF(I378=51%,F378*G378*H378*F!$B$51,IF(I378=52%,F378*G378*H378*F!$B$52,IF(I378=53%,F378*G378*H378*F!$B$53,IF(I378=54%,F378*G378*H378*F!$B$54,IF(I378=55%,F378*G378*H378*F!$B$55,IF(I378=56%,F378*G378*H378*F!$B$56,IF(I378=57%,F378*G378*H378*F!$B$57,IF(I378=58%,F378*G378*H378*F!$B$58,IF(I378=59%,F378*G378*H378*F!$B$59,IF(I378=60%,F378*G378*H378*F!$B$60,IF(I378=61%,F378*G378*H378*F!$B$61,IF(I378=62%,F378*G378*H378*F!$B$62,IF(I378=63%,F378*G378*H378*F!$B$63,IF(I378=64%,F378*G378*H378*F!$B$64,IF(I378=65%,F378*G378*H378*F!$B$65,IF(I378=66%,F378*G378*H378*F!$B$66,IF(I378=67%,F378*G378*H378*F!$B$67,IF(I378=68%,F378*G378*H378*F!$B$68,IF(I378=69%,F378*G378*H378*F!$B$69,IF(I378=70%,F378*G378*H378*F!$B$70,IF(I378=71%,F378*G378*H378*F!$B$71,IF(I378=72%,F378*G378*H378*F!$B$72,IF(I378=73%,F378*G378*H378*F!$B$73,IF(I378=74%,F378*G378*H378*F!$B$74,IF(I378=75%,F378*G378*H378*F!$B$75,IF(I378=76%,F378*G378*H378*F!$B$76,IF(I378=77%,F378*G378*H378*F!$B$77,IF(I378=78%,F378*G378*H378*F!$B$78,IF(I378=79%,F378*G378*H378*F!$B$79,IF(I378=80%,F378*G378*H378*F!$B$80,IF(I378=81%,F378*G378*H378*F!$B$81,IF(I378=82%,F378*G378*H378*F!$B$82,IF(I378=83%,F378*G378*H378*F!$B$83,IF(I378=84%,F378*G378*H378*F!$B$84,IF(I378=85%,F378*G378*H378*F!$B$85,IF(I378=86%,F378*G378*H378*F!$B$86,IF(I378=87%,F378*G378*H378*F!$B$87,IF(I378=88%,F378*G378*H378*F!$B$88,IF(I378=89%,F378*G378*H378*F!$B$89,IF(I378=90%,F378*G378*H378*F!$B$90,IF(I378=91%,F378*G378*H378*F!$B$91,IF(I378=92%,F378*G378*H378*F!$B$92,IF(I378=93%,F378*G378*H378*F!$B$93,IF(I378=94%,F378*G378*H378*F!$B$94,IF(I378=95%,F378*G378*H378*F!$B$95,IF(I378=96%,F378*G378*H378*F!$B$96,IF(I378=97%,F378*G378*H378*F!$B$97,IF(I378=98%,F378*G378*H378*F!$B$98,IF(I378=99%,F378*G378*H378*F!$B$99,IF(I378&gt;99%,F378*G378*H378*F!$B$100,))))))))))))))))))))))))))))))))))))))))))))))))))))))))+IF(M378&lt;30%,0,IF(M378&lt;35%,J378*K378*L378*F!$B$33,IF(M378&lt;40%,J378*K378*L378*F!$B$38,IF(M378&lt;45%,J378*K378*L378*F!$B$43,IF(M378&lt;50%,J378*K378*L378*F!$B$48,IF(M378=50%,J378*K378*L378*F!$B$50,IF(M378=51%,J378*K378*L378*F!$B$51,IF(M378=52%,J378*K378*L378*F!$B$52,IF(M378=53%,J378*K378*L378*F!$B$53,IF(M378=54%,J378*K378*L378*F!$B$54,IF(M378=55%,J378*K378*L378*F!$B$55,IF(M378=56%,J378*K378*L378*F!$B$56,IF(M378=57%,J378*K378*L378*F!$B$57,IF(M378=58%,J378*K378*L378*F!$B$58,IF(M378=59%,J378*K378*L378*F!$B$59,IF(M378=60%,J378*K378*L378*F!$B$60,IF(M378=61%,J378*K378*L378*F!$B$61,IF(M378=62%,J378*K378*L378*F!$B$62,IF(M378=63%,J378*K378*L378*F!$B$63,IF(M378=64%,J378*K378*L378*F!$B$64,IF(M378=65%,J378*K378*L378*F!$B$65,IF(M378=66%,J378*K378*L378*F!$B$66,IF(M378=67%,J378*K378*L378*F!$B$67,IF(M378=68%,J378*K378*L378*F!$B$68,IF(M378=69%,J378*K378*L378*F!$B$69,IF(M378=70%,J378*K378*L378*F!$B$70,IF(M378=71%,J378*K378*L378*F!$B$71,IF(M378=72%,J378*K378*L378*F!$B$72,IF(M378=73%,J378*K378*L378*F!$B$73,IF(M378=74%,J378*K378*L378*F!$B$74,IF(M378=75%,J378*K378*L378*F!$B$75,IF(M378=76%,J378*K378*L378*F!$B$76,IF(M378=77%,J378*K378*L378*F!$B$77,IF(M378=78%,J378*K378*L378*F!$B$78,IF(M378=79%,J378*K378*L378*F!$B$79,IF(M378=80%,J378*K378*L378*F!$B$80,IF(M378=81%,J378*K378*L378*F!$B$81,IF(M378=82%,J378*K378*L378*F!$B$82,IF(M378=83%,J378*K378*L378*F!$B$83,IF(M378=84%,J378*K378*L378*F!$B$84,IF(M378=85%,J378*K378*L378*F!$B$85,IF(M378=86%,J378*K378*L378*F!$B$86,IF(M378=87%,J378*K378*L378*F!$B$87,IF(M378=88%,J378*K378*L378*F!$B$88,IF(M378=89%,J378*K378*L378*F!$B$89,IF(M378=90%,J378*K378*L378*F!$B$90,IF(M378=91%,J378*K378*L378*F!$B$91,IF(M378=92%,J378*K378*L378*F!$B$92,IF(M378=93%,J378*K378*L378*F!$B$93,IF(M378=94%,J378*K378*L378*F!$B$94,IF(M378=95%,J378*K378*L378*F!$B$95,IF(M378=96%,J378*K378*L378*F!$B$96,IF(M378=97%,J378*K378*L378*F!$B$97,IF(M378=98%,J378*K378*L378*F!$B$98,IF(M378=99%,J378*K378*L378*F!$B$99,IF(M378&gt;99%,J378*K378*L378*F!$B$100,))))))))))))))))))))))))))))))))))))))))))))))))))))))))+IF(Q378&lt;30%,0,IF(Q378&lt;35%,N378*O378*P378*F!$B$33,IF(Q378&lt;40%,N378*O378*P378*F!$B$38,IF(Q378&lt;45%,N378*O378*P378*F!$B$43,IF(Q378&lt;50%,N378*O378*P378*F!$B$48,IF(Q378=50%,N378*O378*P378*F!$B$50,IF(Q378=51%,N378*O378*P378*F!$B$51,IF(Q378=52%,N378*O378*P378*F!$B$52,IF(Q378=53%,N378*O378*P378*F!$B$53,IF(Q378=54%,N378*O378*P378*F!$B$54,IF(Q378=55%,N378*O378*P378*F!$B$55,IF(Q378=56%,N378*O378*P378*F!$B$56,IF(Q378=57%,N378*O378*P378*F!$B$57,IF(Q378=58%,N378*O378*P378*F!$B$58,IF(Q378=59%,N378*O378*P378*F!$B$59,IF(Q378=60%,N378*O378*P378*F!$B$60,IF(Q378=61%,N378*O378*P378*F!$B$61,IF(Q378=62%,N378*O378*P378*F!$B$62,IF(Q378=63%,N378*O378*P378*F!$B$63,IF(Q378=64%,N378*O378*P378*F!$B$64,IF(Q378=65%,N378*O378*P378*F!$B$65,IF(Q378=66%,N378*O378*P378*F!$B$66,IF(Q378=67%,N378*O378*P378*F!$B$67,IF(Q378=68%,N378*O378*P378*F!$B$68,IF(Q378=69%,N378*O378*P378*F!$B$69,IF(Q378=70%,N378*O378*P378*F!$B$70,IF(Q378=71%,N378*O378*P378*F!$B$71,IF(Q378=72%,N378*O378*P378*F!$B$72,IF(Q378=73%,N378*O378*P378*F!$B$73,IF(Q378=74%,N378*O378*P378*F!$B$74,IF(Q378=75%,N378*O378*P378*F!$B$75,IF(Q378=76%,N378*O378*P378*F!$B$76,IF(Q378=77%,N378*O378*P378*F!$B$77,IF(Q378=78%,N378*O378*P378*F!$B$78,IF(Q378=79%,N378*O378*P378*F!$B$79,IF(Q378=80%,N378*O378*P378*F!$B$80,IF(Q378=81%,N378*O378*P378*F!$B$81,IF(Q378=82%,N378*O378*P378*F!$B$82,IF(Q378=83%,N378*O378*P378*F!$B$83,IF(Q378=84%,N378*O378*P378*F!$B$84,IF(Q378=85%,N378*O378*P378*F!$B$85,IF(Q378=86%,N378*O378*P378*F!$B$86,IF(Q378=87%,N378*O378*P378*F!$B$87,IF(Q378=88%,N378*O378*P378*F!$B$88,IF(Q378=89%,N378*O378*P378*F!$B$89,IF(Q378=90%,N378*O378*P378*F!$B$90,IF(Q378=91%,N378*O378*P378*F!$B$91,IF(Q378=92%,N378*O378*P378*F!$B$92,IF(Q378=93%,N378*O378*P378*F!$B$93,IF(Q378=94%,N378*O378*P378*F!$B$94,IF(Q378=95%,N378*O378*P378*F!$B$95,IF(Q378=96%,N378*O378*P378*F!$B$96,IF(Q378=97%,N378*O378*P378*F!$B$97,IF(Q378=98%,N378*O378*P378*F!$B$98,IF(Q378=99%,N378*O378*P378*F!$B$99,IF(Q378&gt;99%,N378*O378*P378*F!$B$100,))))))))))))))))))))))))))))))))))))))))))))))))))))))))+IF(U378&lt;30%,0,IF(U378&lt;35%,R378*S378*T378*F!$B$33,IF(U378&lt;40%,R378*S378*T378*F!$B$38,IF(U378&lt;45%,R378*S378*T378*F!$B$43,IF(U378&lt;50%,R378*S378*T378*F!$B$48,IF(U378=50%,R378*S378*T378*F!$B$50,IF(U378=51%,R378*S378*T378*F!$B$51,IF(U378=52%,R378*S378*T378*F!$B$52,IF(U378=53%,R378*S378*T378*F!$B$53,IF(U378=54%,R378*S378*T378*F!$B$54,IF(U378=55%,R378*S378*T378*F!$B$55,IF(U378=56%,R378*S378*T378*F!$B$56,IF(U378=57%,R378*S378*T378*F!$B$57,IF(U378=58%,R378*S378*T378*F!$B$58,IF(U378=59%,R378*S378*T378*F!$B$59,IF(U378=60%,R378*S378*T378*F!$B$60,IF(U378=61%,R378*S378*T378*F!$B$61,IF(U378=62%,R378*S378*T378*F!$B$62,IF(U378=63%,R378*S378*T378*F!$B$63,IF(U378=64%,R378*S378*T378*F!$B$64,IF(U378=65%,R378*S378*T378*F!$B$65,IF(U378=66%,R378*S378*T378*F!$B$66,IF(U378=67%,R378*S378*T378*F!$B$67,IF(U378=68%,R378*S378*T378*F!$B$68,IF(U378=69%,R378*S378*T378*F!$B$69,IF(U378=70%,R378*S378*T378*F!$B$70,IF(U378=71%,R378*S378*T378*F!$B$71,IF(U378=72%,R378*S378*T378*F!$B$72,IF(U378=73%,R378*S378*T378*F!$B$73,IF(U378=74%,R378*S378*T378*F!$B$74,IF(U378=75%,R378*S378*T378*F!$B$75,IF(U378=76%,R378*S378*T378*F!$B$76,IF(U378=77%,R378*S378*T378*F!$B$77,IF(U378=78%,R378*S378*T378*F!$B$78,IF(U378=79%,R378*S378*T378*F!$B$79,IF(U378=80%,R378*S378*T378*F!$B$80,IF(U378=81%,R378*S378*T378*F!$B$81,IF(U378=82%,R378*S378*T378*F!$B$82,IF(U378=83%,R378*S378*T378*F!$B$83,IF(U378=84%,R378*S378*T378*F!$B$84,IF(U378=85%,R378*S378*T378*F!$B$85,IF(U378=86%,R378*S378*T378*F!$B$86,IF(U378=87%,R378*S378*T378*F!$B$87,IF(U378=88%,R378*S378*T378*F!$B$88,IF(U378=89%,R378*S378*T378*F!$B$89,IF(U378=90%,R378*S378*T378*F!$B$90,IF(U378=91%,R378*S378*T378*F!$B$91,IF(U378=92%,R378*S378*T378*F!$B$92,IF(U378=93%,R378*S378*T378*F!$B$93,IF(U378=94%,R378*S378*T378*F!$B$94,IF(U378=95%,R378*S378*T378*F!$B$95,IF(U378=96%,R378*S378*T378*F!$B$96,IF(U378=97%,R378*S378*T378*F!$B$97,IF(U378=98%,R378*S378*T378*F!$B$98,IF(U378=99%,R378*S378*T378*F!$B$99,IF(U378&gt;99%,R378*S378*T378*F!$B$100)))))))))))))))))))))))))))))))))))))))))))))))))))))))))*IF(ISNUMBER(E378),E378,1)*IF(ISNUMBER(D378),D378,1)</f>
        <v>0</v>
      </c>
      <c r="AA378" s="5">
        <f>G378*H378+K378*L378+O378*P378+S378*T378</f>
        <v>0</v>
      </c>
      <c r="AB378" s="112">
        <f>(H378*(IF(I378&lt;45%,0.5,IF(I378&lt;55%,0.8,IF(I378&lt;65%,0.9,IF(I378&lt;75%,1,IF(I378&lt;85%,1.1,1.2))))))+L378*(IF(M378&lt;45%,0.5,IF(M378&lt;55%,0.8,IF(M378&lt;65%,0.9,IF(M378&lt;75%,1,IF(M378&lt;85%,1.1,1.2))))))+P378*(IF(Q378&lt;45%,0.5,IF(Q378&lt;55%,0.8,IF(Q378&lt;65%,0.9,IF(Q378&lt;75%,1,IF(Q378&lt;85%,1.1,1.2))))))+T378*(IF(U378&lt;45%,0.5,IF(U378&lt;55%,0.8,IF(U378&lt;65%,0.9,IF(U378&lt;75%,1,IF(U378&lt;85%,1.1,1.2)))))))*IF(D378&gt;=0.8,6,IF(D378&lt;=0.4,1.5,3))</f>
        <v>0</v>
      </c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  <c r="AR378" s="11"/>
      <c r="AS378" s="11"/>
      <c r="AT378" s="11"/>
      <c r="AU378" s="11"/>
      <c r="AV378" s="11"/>
      <c r="AW378" s="11"/>
      <c r="AX378" s="11"/>
      <c r="AY378" s="11"/>
      <c r="AZ378" s="11"/>
      <c r="BA378" s="11"/>
      <c r="BB378" s="11"/>
      <c r="BC378" s="11"/>
      <c r="BD378" s="11"/>
      <c r="BE378" s="11"/>
      <c r="BF378" s="11"/>
      <c r="BG378" s="11"/>
      <c r="BH378" s="11"/>
      <c r="BI378" s="11"/>
      <c r="BJ378" s="11"/>
    </row>
    <row r="379" spans="1:62" x14ac:dyDescent="0.25">
      <c r="A379" s="1129"/>
      <c r="B379" s="61" t="str">
        <f t="shared" ref="B379" si="856">IF(B317="","",B317)</f>
        <v/>
      </c>
      <c r="C379" s="62" t="str">
        <f>IF(C317="","",C317)</f>
        <v/>
      </c>
      <c r="D379" s="63">
        <f t="shared" si="849"/>
        <v>0</v>
      </c>
      <c r="E379" s="64" t="str">
        <f t="shared" ref="E379" si="857">IF(E317="","",E317)</f>
        <v/>
      </c>
      <c r="F379" s="152"/>
      <c r="G379" s="153"/>
      <c r="H379" s="153"/>
      <c r="I379" s="95">
        <f t="shared" si="844"/>
        <v>0</v>
      </c>
      <c r="J379" s="152"/>
      <c r="K379" s="94"/>
      <c r="L379" s="94"/>
      <c r="M379" s="95">
        <f t="shared" si="845"/>
        <v>0</v>
      </c>
      <c r="N379" s="152"/>
      <c r="O379" s="94"/>
      <c r="P379" s="94"/>
      <c r="Q379" s="95">
        <f t="shared" si="846"/>
        <v>0</v>
      </c>
      <c r="R379" s="152"/>
      <c r="S379" s="94"/>
      <c r="T379" s="94"/>
      <c r="U379" s="93">
        <f t="shared" si="847"/>
        <v>0</v>
      </c>
      <c r="V379" s="113">
        <f t="shared" ref="V379" si="858">(IF(ISNUMBER(F379),F379,1)*G379*H379+IF(ISNUMBER(J379),J379,1)*K379*L379+IF(ISNUMBER(N379),N379,1)*O379*P379+IF(ISNUMBER(R379),R379,1)*S379*T379)*IF(ISNUMBER(E379),E379,1)</f>
        <v>0</v>
      </c>
      <c r="W379" s="114">
        <f t="shared" si="851"/>
        <v>0</v>
      </c>
      <c r="X379" s="36">
        <f t="shared" ref="X379" si="859">ROUND(IFERROR((W379/(Y379*IF(ISNUMBER(E379),E379,1))),0),2)</f>
        <v>0</v>
      </c>
      <c r="Y379" s="90" t="str">
        <f t="shared" si="853"/>
        <v/>
      </c>
      <c r="Z379" s="6">
        <f>(IF(I379&lt;30%,0,IF(I379&lt;35%,F379*G379*H379*F!$B$33,IF(I379&lt;40%,F379*G379*H379*F!$B$38,IF(I379&lt;45%,F379*G379*H379*F!$B$43,IF(I379&lt;50%,F379*G379*H379*F!$B$48,IF(I379=50%,F379*G379*H379*F!$B$50,IF(I379=51%,F379*G379*H379*F!$B$51,IF(I379=52%,F379*G379*H379*F!$B$52,IF(I379=53%,F379*G379*H379*F!$B$53,IF(I379=54%,F379*G379*H379*F!$B$54,IF(I379=55%,F379*G379*H379*F!$B$55,IF(I379=56%,F379*G379*H379*F!$B$56,IF(I379=57%,F379*G379*H379*F!$B$57,IF(I379=58%,F379*G379*H379*F!$B$58,IF(I379=59%,F379*G379*H379*F!$B$59,IF(I379=60%,F379*G379*H379*F!$B$60,IF(I379=61%,F379*G379*H379*F!$B$61,IF(I379=62%,F379*G379*H379*F!$B$62,IF(I379=63%,F379*G379*H379*F!$B$63,IF(I379=64%,F379*G379*H379*F!$B$64,IF(I379=65%,F379*G379*H379*F!$B$65,IF(I379=66%,F379*G379*H379*F!$B$66,IF(I379=67%,F379*G379*H379*F!$B$67,IF(I379=68%,F379*G379*H379*F!$B$68,IF(I379=69%,F379*G379*H379*F!$B$69,IF(I379=70%,F379*G379*H379*F!$B$70,IF(I379=71%,F379*G379*H379*F!$B$71,IF(I379=72%,F379*G379*H379*F!$B$72,IF(I379=73%,F379*G379*H379*F!$B$73,IF(I379=74%,F379*G379*H379*F!$B$74,IF(I379=75%,F379*G379*H379*F!$B$75,IF(I379=76%,F379*G379*H379*F!$B$76,IF(I379=77%,F379*G379*H379*F!$B$77,IF(I379=78%,F379*G379*H379*F!$B$78,IF(I379=79%,F379*G379*H379*F!$B$79,IF(I379=80%,F379*G379*H379*F!$B$80,IF(I379=81%,F379*G379*H379*F!$B$81,IF(I379=82%,F379*G379*H379*F!$B$82,IF(I379=83%,F379*G379*H379*F!$B$83,IF(I379=84%,F379*G379*H379*F!$B$84,IF(I379=85%,F379*G379*H379*F!$B$85,IF(I379=86%,F379*G379*H379*F!$B$86,IF(I379=87%,F379*G379*H379*F!$B$87,IF(I379=88%,F379*G379*H379*F!$B$88,IF(I379=89%,F379*G379*H379*F!$B$89,IF(I379=90%,F379*G379*H379*F!$B$90,IF(I379=91%,F379*G379*H379*F!$B$91,IF(I379=92%,F379*G379*H379*F!$B$92,IF(I379=93%,F379*G379*H379*F!$B$93,IF(I379=94%,F379*G379*H379*F!$B$94,IF(I379=95%,F379*G379*H379*F!$B$95,IF(I379=96%,F379*G379*H379*F!$B$96,IF(I379=97%,F379*G379*H379*F!$B$97,IF(I379=98%,F379*G379*H379*F!$B$98,IF(I379=99%,F379*G379*H379*F!$B$99,IF(I379&gt;99%,F379*G379*H379*F!$B$100,))))))))))))))))))))))))))))))))))))))))))))))))))))))))+IF(M379&lt;30%,0,IF(M379&lt;35%,J379*K379*L379*F!$B$33,IF(M379&lt;40%,J379*K379*L379*F!$B$38,IF(M379&lt;45%,J379*K379*L379*F!$B$43,IF(M379&lt;50%,J379*K379*L379*F!$B$48,IF(M379=50%,J379*K379*L379*F!$B$50,IF(M379=51%,J379*K379*L379*F!$B$51,IF(M379=52%,J379*K379*L379*F!$B$52,IF(M379=53%,J379*K379*L379*F!$B$53,IF(M379=54%,J379*K379*L379*F!$B$54,IF(M379=55%,J379*K379*L379*F!$B$55,IF(M379=56%,J379*K379*L379*F!$B$56,IF(M379=57%,J379*K379*L379*F!$B$57,IF(M379=58%,J379*K379*L379*F!$B$58,IF(M379=59%,J379*K379*L379*F!$B$59,IF(M379=60%,J379*K379*L379*F!$B$60,IF(M379=61%,J379*K379*L379*F!$B$61,IF(M379=62%,J379*K379*L379*F!$B$62,IF(M379=63%,J379*K379*L379*F!$B$63,IF(M379=64%,J379*K379*L379*F!$B$64,IF(M379=65%,J379*K379*L379*F!$B$65,IF(M379=66%,J379*K379*L379*F!$B$66,IF(M379=67%,J379*K379*L379*F!$B$67,IF(M379=68%,J379*K379*L379*F!$B$68,IF(M379=69%,J379*K379*L379*F!$B$69,IF(M379=70%,J379*K379*L379*F!$B$70,IF(M379=71%,J379*K379*L379*F!$B$71,IF(M379=72%,J379*K379*L379*F!$B$72,IF(M379=73%,J379*K379*L379*F!$B$73,IF(M379=74%,J379*K379*L379*F!$B$74,IF(M379=75%,J379*K379*L379*F!$B$75,IF(M379=76%,J379*K379*L379*F!$B$76,IF(M379=77%,J379*K379*L379*F!$B$77,IF(M379=78%,J379*K379*L379*F!$B$78,IF(M379=79%,J379*K379*L379*F!$B$79,IF(M379=80%,J379*K379*L379*F!$B$80,IF(M379=81%,J379*K379*L379*F!$B$81,IF(M379=82%,J379*K379*L379*F!$B$82,IF(M379=83%,J379*K379*L379*F!$B$83,IF(M379=84%,J379*K379*L379*F!$B$84,IF(M379=85%,J379*K379*L379*F!$B$85,IF(M379=86%,J379*K379*L379*F!$B$86,IF(M379=87%,J379*K379*L379*F!$B$87,IF(M379=88%,J379*K379*L379*F!$B$88,IF(M379=89%,J379*K379*L379*F!$B$89,IF(M379=90%,J379*K379*L379*F!$B$90,IF(M379=91%,J379*K379*L379*F!$B$91,IF(M379=92%,J379*K379*L379*F!$B$92,IF(M379=93%,J379*K379*L379*F!$B$93,IF(M379=94%,J379*K379*L379*F!$B$94,IF(M379=95%,J379*K379*L379*F!$B$95,IF(M379=96%,J379*K379*L379*F!$B$96,IF(M379=97%,J379*K379*L379*F!$B$97,IF(M379=98%,J379*K379*L379*F!$B$98,IF(M379=99%,J379*K379*L379*F!$B$99,IF(M379&gt;99%,J379*K379*L379*F!$B$100,))))))))))))))))))))))))))))))))))))))))))))))))))))))))+IF(Q379&lt;30%,0,IF(Q379&lt;35%,N379*O379*P379*F!$B$33,IF(Q379&lt;40%,N379*O379*P379*F!$B$38,IF(Q379&lt;45%,N379*O379*P379*F!$B$43,IF(Q379&lt;50%,N379*O379*P379*F!$B$48,IF(Q379=50%,N379*O379*P379*F!$B$50,IF(Q379=51%,N379*O379*P379*F!$B$51,IF(Q379=52%,N379*O379*P379*F!$B$52,IF(Q379=53%,N379*O379*P379*F!$B$53,IF(Q379=54%,N379*O379*P379*F!$B$54,IF(Q379=55%,N379*O379*P379*F!$B$55,IF(Q379=56%,N379*O379*P379*F!$B$56,IF(Q379=57%,N379*O379*P379*F!$B$57,IF(Q379=58%,N379*O379*P379*F!$B$58,IF(Q379=59%,N379*O379*P379*F!$B$59,IF(Q379=60%,N379*O379*P379*F!$B$60,IF(Q379=61%,N379*O379*P379*F!$B$61,IF(Q379=62%,N379*O379*P379*F!$B$62,IF(Q379=63%,N379*O379*P379*F!$B$63,IF(Q379=64%,N379*O379*P379*F!$B$64,IF(Q379=65%,N379*O379*P379*F!$B$65,IF(Q379=66%,N379*O379*P379*F!$B$66,IF(Q379=67%,N379*O379*P379*F!$B$67,IF(Q379=68%,N379*O379*P379*F!$B$68,IF(Q379=69%,N379*O379*P379*F!$B$69,IF(Q379=70%,N379*O379*P379*F!$B$70,IF(Q379=71%,N379*O379*P379*F!$B$71,IF(Q379=72%,N379*O379*P379*F!$B$72,IF(Q379=73%,N379*O379*P379*F!$B$73,IF(Q379=74%,N379*O379*P379*F!$B$74,IF(Q379=75%,N379*O379*P379*F!$B$75,IF(Q379=76%,N379*O379*P379*F!$B$76,IF(Q379=77%,N379*O379*P379*F!$B$77,IF(Q379=78%,N379*O379*P379*F!$B$78,IF(Q379=79%,N379*O379*P379*F!$B$79,IF(Q379=80%,N379*O379*P379*F!$B$80,IF(Q379=81%,N379*O379*P379*F!$B$81,IF(Q379=82%,N379*O379*P379*F!$B$82,IF(Q379=83%,N379*O379*P379*F!$B$83,IF(Q379=84%,N379*O379*P379*F!$B$84,IF(Q379=85%,N379*O379*P379*F!$B$85,IF(Q379=86%,N379*O379*P379*F!$B$86,IF(Q379=87%,N379*O379*P379*F!$B$87,IF(Q379=88%,N379*O379*P379*F!$B$88,IF(Q379=89%,N379*O379*P379*F!$B$89,IF(Q379=90%,N379*O379*P379*F!$B$90,IF(Q379=91%,N379*O379*P379*F!$B$91,IF(Q379=92%,N379*O379*P379*F!$B$92,IF(Q379=93%,N379*O379*P379*F!$B$93,IF(Q379=94%,N379*O379*P379*F!$B$94,IF(Q379=95%,N379*O379*P379*F!$B$95,IF(Q379=96%,N379*O379*P379*F!$B$96,IF(Q379=97%,N379*O379*P379*F!$B$97,IF(Q379=98%,N379*O379*P379*F!$B$98,IF(Q379=99%,N379*O379*P379*F!$B$99,IF(Q379&gt;99%,N379*O379*P379*F!$B$100,))))))))))))))))))))))))))))))))))))))))))))))))))))))))+IF(U379&lt;30%,0,IF(U379&lt;35%,R379*S379*T379*F!$B$33,IF(U379&lt;40%,R379*S379*T379*F!$B$38,IF(U379&lt;45%,R379*S379*T379*F!$B$43,IF(U379&lt;50%,R379*S379*T379*F!$B$48,IF(U379=50%,R379*S379*T379*F!$B$50,IF(U379=51%,R379*S379*T379*F!$B$51,IF(U379=52%,R379*S379*T379*F!$B$52,IF(U379=53%,R379*S379*T379*F!$B$53,IF(U379=54%,R379*S379*T379*F!$B$54,IF(U379=55%,R379*S379*T379*F!$B$55,IF(U379=56%,R379*S379*T379*F!$B$56,IF(U379=57%,R379*S379*T379*F!$B$57,IF(U379=58%,R379*S379*T379*F!$B$58,IF(U379=59%,R379*S379*T379*F!$B$59,IF(U379=60%,R379*S379*T379*F!$B$60,IF(U379=61%,R379*S379*T379*F!$B$61,IF(U379=62%,R379*S379*T379*F!$B$62,IF(U379=63%,R379*S379*T379*F!$B$63,IF(U379=64%,R379*S379*T379*F!$B$64,IF(U379=65%,R379*S379*T379*F!$B$65,IF(U379=66%,R379*S379*T379*F!$B$66,IF(U379=67%,R379*S379*T379*F!$B$67,IF(U379=68%,R379*S379*T379*F!$B$68,IF(U379=69%,R379*S379*T379*F!$B$69,IF(U379=70%,R379*S379*T379*F!$B$70,IF(U379=71%,R379*S379*T379*F!$B$71,IF(U379=72%,R379*S379*T379*F!$B$72,IF(U379=73%,R379*S379*T379*F!$B$73,IF(U379=74%,R379*S379*T379*F!$B$74,IF(U379=75%,R379*S379*T379*F!$B$75,IF(U379=76%,R379*S379*T379*F!$B$76,IF(U379=77%,R379*S379*T379*F!$B$77,IF(U379=78%,R379*S379*T379*F!$B$78,IF(U379=79%,R379*S379*T379*F!$B$79,IF(U379=80%,R379*S379*T379*F!$B$80,IF(U379=81%,R379*S379*T379*F!$B$81,IF(U379=82%,R379*S379*T379*F!$B$82,IF(U379=83%,R379*S379*T379*F!$B$83,IF(U379=84%,R379*S379*T379*F!$B$84,IF(U379=85%,R379*S379*T379*F!$B$85,IF(U379=86%,R379*S379*T379*F!$B$86,IF(U379=87%,R379*S379*T379*F!$B$87,IF(U379=88%,R379*S379*T379*F!$B$88,IF(U379=89%,R379*S379*T379*F!$B$89,IF(U379=90%,R379*S379*T379*F!$B$90,IF(U379=91%,R379*S379*T379*F!$B$91,IF(U379=92%,R379*S379*T379*F!$B$92,IF(U379=93%,R379*S379*T379*F!$B$93,IF(U379=94%,R379*S379*T379*F!$B$94,IF(U379=95%,R379*S379*T379*F!$B$95,IF(U379=96%,R379*S379*T379*F!$B$96,IF(U379=97%,R379*S379*T379*F!$B$97,IF(U379=98%,R379*S379*T379*F!$B$98,IF(U379=99%,R379*S379*T379*F!$B$99,IF(U379&gt;99%,R379*S379*T379*F!$B$100)))))))))))))))))))))))))))))))))))))))))))))))))))))))))*IF(ISNUMBER(E379),E379,1)*IF(ISNUMBER(D379),D379,1)</f>
        <v>0</v>
      </c>
      <c r="AA379" s="6">
        <f>G379*H379+K379*L379+O379*P379+S379*T379</f>
        <v>0</v>
      </c>
      <c r="AB379" s="115">
        <f>(H379*(IF(I379&lt;45%,0.5,IF(I379&lt;55%,0.8,IF(I379&lt;65%,0.9,IF(I379&lt;75%,1,IF(I379&lt;85%,1.1,1.2))))))+L379*(IF(M379&lt;45%,0.5,IF(M379&lt;55%,0.8,IF(M379&lt;65%,0.9,IF(M379&lt;75%,1,IF(M379&lt;85%,1.1,1.2))))))+P379*(IF(Q379&lt;45%,0.5,IF(Q379&lt;55%,0.8,IF(Q379&lt;65%,0.9,IF(Q379&lt;75%,1,IF(Q379&lt;85%,1.1,1.2))))))+T379*(IF(U379&lt;45%,0.5,IF(U379&lt;55%,0.8,IF(U379&lt;65%,0.9,IF(U379&lt;75%,1,IF(U379&lt;85%,1.1,1.2)))))))*IF(D379&gt;=0.8,6,IF(D379&lt;=0.4,1.5,3))</f>
        <v>0</v>
      </c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  <c r="AT379" s="11"/>
      <c r="AU379" s="11"/>
      <c r="AV379" s="11"/>
      <c r="AW379" s="11"/>
      <c r="AX379" s="11"/>
      <c r="AY379" s="11"/>
      <c r="AZ379" s="11"/>
      <c r="BA379" s="11"/>
      <c r="BB379" s="11"/>
      <c r="BC379" s="11"/>
      <c r="BD379" s="11"/>
      <c r="BE379" s="11"/>
      <c r="BF379" s="11"/>
      <c r="BG379" s="11"/>
      <c r="BH379" s="11"/>
      <c r="BI379" s="11"/>
      <c r="BJ379" s="11"/>
    </row>
    <row r="380" spans="1:62" x14ac:dyDescent="0.25">
      <c r="A380" s="1129"/>
      <c r="B380" s="61"/>
      <c r="C380" s="62"/>
      <c r="D380" s="134">
        <f>ROUND(IFERROR((D375*(G375*H375+K375*L375+O375*P375+S375*T375)+D376*(G376*H376+K376*L376+O376*P376+S376*T376)+D377*(G377*H377+K377*L377+O377*P377+S377*T377)+D378*(G378*H378+K378*L378+O378*P378+S378*T378)+D379*(G379*H379+K379*L379+O379*P379+S379*T379))/((G375*H375+K375*L375+O375*P375+S375*T375)+(G376*H376+K376*L376+O376*P376+S376*T376)+(G377*H377+K377*L377+O377*P377+S377*T377)+(G378*H378+K378*L378+O378*P378+S378*T378)+(G379*H379+K379*L379+O379*P379+S379*T379)),0),3)</f>
        <v>0</v>
      </c>
      <c r="E380" s="64"/>
      <c r="F380" s="65"/>
      <c r="G380" s="151"/>
      <c r="H380" s="151"/>
      <c r="I380" s="102"/>
      <c r="J380" s="65"/>
      <c r="K380" s="100"/>
      <c r="L380" s="100"/>
      <c r="M380" s="102"/>
      <c r="N380" s="65" t="str">
        <f t="shared" ref="N380" si="860">IF(Q380&lt;&gt;0,(IFERROR(IF($Y380&gt;15,MROUND($Y380*Q380,0.5),MROUND($Y380*Q380,0.1)),)),"")</f>
        <v/>
      </c>
      <c r="O380" s="100"/>
      <c r="P380" s="100"/>
      <c r="Q380" s="102"/>
      <c r="R380" s="65" t="str">
        <f t="shared" ref="R380" si="861">IF(U380&lt;&gt;0,(IFERROR(IF($Y380&gt;15,MROUND($Y380*U380,0.5),MROUND($Y380*U380,0.1)),)),"")</f>
        <v/>
      </c>
      <c r="S380" s="100"/>
      <c r="T380" s="100"/>
      <c r="U380" s="101"/>
      <c r="V380" s="116">
        <f>SUM(V375:V379)</f>
        <v>0</v>
      </c>
      <c r="W380" s="117">
        <f>IFERROR(V380/AA380,0)</f>
        <v>0</v>
      </c>
      <c r="X380" s="118">
        <f>ROUND(IFERROR((D375*(I375*G375*H375+M375*K375*L375+Q375*O375*P375+U375*S375*T375)+D376*(I376*G376*H376+M376*K376*L376+Q376*O376*P376+U376*S376*T376)+D377*(I377*G377*H377+M377*K377*L377+Q377*O377*P377+U377*S377*T377)+D378*(I378*G378*H378+M378*K378*L378+Q378*O378*P378+U378*S378*T378)+D379*(I379*G379*H379+M379*K379*L379+Q379*O379*P379+U379*S379*T379))/(D375*(G375*H375+K375*L375+O375*P375+S375*T375)+D376*(G376*H376+K376*L376+O376*P376+S376*T376)+D377*(G377*H377+K377*L377+O377*P377+S377*T377)+D378*(G378*H378+K378*L378+O378*P378+S378*T378)+D379*(G379*H379+K379*L379+O379*P379+S379*T379)),0),2)</f>
        <v>0</v>
      </c>
      <c r="Y380" s="117"/>
      <c r="Z380" s="117">
        <f>SUM(Z375:Z379)</f>
        <v>0</v>
      </c>
      <c r="AA380" s="117">
        <f>SUM(AA375:AA379)</f>
        <v>0</v>
      </c>
      <c r="AB380" s="119">
        <f>IF(SUM(AB375:AB379)=0,TIME(,0,),TIME(,SUM(AB375:AB379)+30,))</f>
        <v>0</v>
      </c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  <c r="AP380" s="11"/>
      <c r="AQ380" s="11"/>
      <c r="AR380" s="11"/>
      <c r="AS380" s="11"/>
      <c r="AT380" s="11"/>
      <c r="AU380" s="11"/>
      <c r="AV380" s="11"/>
      <c r="AW380" s="11"/>
      <c r="AX380" s="11"/>
      <c r="AY380" s="11"/>
      <c r="AZ380" s="11"/>
      <c r="BA380" s="11"/>
      <c r="BB380" s="11"/>
      <c r="BC380" s="11"/>
      <c r="BD380" s="11"/>
      <c r="BE380" s="11"/>
      <c r="BF380" s="11"/>
      <c r="BG380" s="11"/>
      <c r="BH380" s="11"/>
      <c r="BI380" s="11"/>
      <c r="BJ380" s="11"/>
    </row>
    <row r="381" spans="1:62" x14ac:dyDescent="0.25">
      <c r="A381" s="1129"/>
      <c r="B381" s="61" t="str">
        <f t="shared" ref="B381:E381" si="862">IF(B319="","",B319)</f>
        <v/>
      </c>
      <c r="C381" s="62" t="str">
        <f t="shared" si="862"/>
        <v/>
      </c>
      <c r="D381" s="63">
        <f>D319</f>
        <v>0</v>
      </c>
      <c r="E381" s="64" t="str">
        <f t="shared" si="862"/>
        <v/>
      </c>
      <c r="F381" s="152"/>
      <c r="G381" s="153"/>
      <c r="H381" s="153"/>
      <c r="I381" s="95">
        <f t="shared" ref="I381:I385" si="863">IFERROR(ROUND(F381/$Y381,2),)</f>
        <v>0</v>
      </c>
      <c r="J381" s="152"/>
      <c r="K381" s="94"/>
      <c r="L381" s="94"/>
      <c r="M381" s="95">
        <f t="shared" ref="M381:M385" si="864">IFERROR(ROUND(J381/$Y381,2),)</f>
        <v>0</v>
      </c>
      <c r="N381" s="152"/>
      <c r="O381" s="94"/>
      <c r="P381" s="94"/>
      <c r="Q381" s="95">
        <f t="shared" ref="Q381:Q385" si="865">IFERROR(ROUND(N381/$Y381,2),)</f>
        <v>0</v>
      </c>
      <c r="R381" s="152"/>
      <c r="S381" s="94"/>
      <c r="T381" s="94"/>
      <c r="U381" s="93">
        <f t="shared" ref="U381:U385" si="866">IFERROR(ROUND(R381/$Y381,2),)</f>
        <v>0</v>
      </c>
      <c r="V381" s="113">
        <f>(IF(ISNUMBER(F381),F381,1)*G381*H381+IF(ISNUMBER(J381),J381,1)*K381*L381+IF(ISNUMBER(N381),N381,1)*O381*P381+IF(ISNUMBER(R381),R381,1)*S381*T381)*IF(ISNUMBER(E381),E381,1)</f>
        <v>0</v>
      </c>
      <c r="W381" s="43">
        <f>IFERROR((IF(ISNUMBER(F381),F381,1)*G381*H381+IF(ISNUMBER(J381),J381,1)*K381*L381+IF(ISNUMBER(N381),N381,1)*O381*P381+IF(ISNUMBER(R381),R381,1)*S381*T381)*IF(ISNUMBER(E381),E381,1)/(G381*H381+K381*L381+O381*P381+S381*T381),0)</f>
        <v>0</v>
      </c>
      <c r="X381" s="36">
        <f>ROUND(IFERROR((W381/(Y381*IF(ISNUMBER(E381),E381,1))),0),2)</f>
        <v>0</v>
      </c>
      <c r="Y381" s="90" t="str">
        <f t="shared" si="853"/>
        <v/>
      </c>
      <c r="Z381" s="6">
        <f>(IF(I381&lt;30%,0,IF(I381&lt;35%,F381*G381*H381*F!$B$33,IF(I381&lt;40%,F381*G381*H381*F!$B$38,IF(I381&lt;45%,F381*G381*H381*F!$B$43,IF(I381&lt;50%,F381*G381*H381*F!$B$48,IF(I381=50%,F381*G381*H381*F!$B$50,IF(I381=51%,F381*G381*H381*F!$B$51,IF(I381=52%,F381*G381*H381*F!$B$52,IF(I381=53%,F381*G381*H381*F!$B$53,IF(I381=54%,F381*G381*H381*F!$B$54,IF(I381=55%,F381*G381*H381*F!$B$55,IF(I381=56%,F381*G381*H381*F!$B$56,IF(I381=57%,F381*G381*H381*F!$B$57,IF(I381=58%,F381*G381*H381*F!$B$58,IF(I381=59%,F381*G381*H381*F!$B$59,IF(I381=60%,F381*G381*H381*F!$B$60,IF(I381=61%,F381*G381*H381*F!$B$61,IF(I381=62%,F381*G381*H381*F!$B$62,IF(I381=63%,F381*G381*H381*F!$B$63,IF(I381=64%,F381*G381*H381*F!$B$64,IF(I381=65%,F381*G381*H381*F!$B$65,IF(I381=66%,F381*G381*H381*F!$B$66,IF(I381=67%,F381*G381*H381*F!$B$67,IF(I381=68%,F381*G381*H381*F!$B$68,IF(I381=69%,F381*G381*H381*F!$B$69,IF(I381=70%,F381*G381*H381*F!$B$70,IF(I381=71%,F381*G381*H381*F!$B$71,IF(I381=72%,F381*G381*H381*F!$B$72,IF(I381=73%,F381*G381*H381*F!$B$73,IF(I381=74%,F381*G381*H381*F!$B$74,IF(I381=75%,F381*G381*H381*F!$B$75,IF(I381=76%,F381*G381*H381*F!$B$76,IF(I381=77%,F381*G381*H381*F!$B$77,IF(I381=78%,F381*G381*H381*F!$B$78,IF(I381=79%,F381*G381*H381*F!$B$79,IF(I381=80%,F381*G381*H381*F!$B$80,IF(I381=81%,F381*G381*H381*F!$B$81,IF(I381=82%,F381*G381*H381*F!$B$82,IF(I381=83%,F381*G381*H381*F!$B$83,IF(I381=84%,F381*G381*H381*F!$B$84,IF(I381=85%,F381*G381*H381*F!$B$85,IF(I381=86%,F381*G381*H381*F!$B$86,IF(I381=87%,F381*G381*H381*F!$B$87,IF(I381=88%,F381*G381*H381*F!$B$88,IF(I381=89%,F381*G381*H381*F!$B$89,IF(I381=90%,F381*G381*H381*F!$B$90,IF(I381=91%,F381*G381*H381*F!$B$91,IF(I381=92%,F381*G381*H381*F!$B$92,IF(I381=93%,F381*G381*H381*F!$B$93,IF(I381=94%,F381*G381*H381*F!$B$94,IF(I381=95%,F381*G381*H381*F!$B$95,IF(I381=96%,F381*G381*H381*F!$B$96,IF(I381=97%,F381*G381*H381*F!$B$97,IF(I381=98%,F381*G381*H381*F!$B$98,IF(I381=99%,F381*G381*H381*F!$B$99,IF(I381&gt;99%,F381*G381*H381*F!$B$100,))))))))))))))))))))))))))))))))))))))))))))))))))))))))+IF(M381&lt;30%,0,IF(M381&lt;35%,J381*K381*L381*F!$B$33,IF(M381&lt;40%,J381*K381*L381*F!$B$38,IF(M381&lt;45%,J381*K381*L381*F!$B$43,IF(M381&lt;50%,J381*K381*L381*F!$B$48,IF(M381=50%,J381*K381*L381*F!$B$50,IF(M381=51%,J381*K381*L381*F!$B$51,IF(M381=52%,J381*K381*L381*F!$B$52,IF(M381=53%,J381*K381*L381*F!$B$53,IF(M381=54%,J381*K381*L381*F!$B$54,IF(M381=55%,J381*K381*L381*F!$B$55,IF(M381=56%,J381*K381*L381*F!$B$56,IF(M381=57%,J381*K381*L381*F!$B$57,IF(M381=58%,J381*K381*L381*F!$B$58,IF(M381=59%,J381*K381*L381*F!$B$59,IF(M381=60%,J381*K381*L381*F!$B$60,IF(M381=61%,J381*K381*L381*F!$B$61,IF(M381=62%,J381*K381*L381*F!$B$62,IF(M381=63%,J381*K381*L381*F!$B$63,IF(M381=64%,J381*K381*L381*F!$B$64,IF(M381=65%,J381*K381*L381*F!$B$65,IF(M381=66%,J381*K381*L381*F!$B$66,IF(M381=67%,J381*K381*L381*F!$B$67,IF(M381=68%,J381*K381*L381*F!$B$68,IF(M381=69%,J381*K381*L381*F!$B$69,IF(M381=70%,J381*K381*L381*F!$B$70,IF(M381=71%,J381*K381*L381*F!$B$71,IF(M381=72%,J381*K381*L381*F!$B$72,IF(M381=73%,J381*K381*L381*F!$B$73,IF(M381=74%,J381*K381*L381*F!$B$74,IF(M381=75%,J381*K381*L381*F!$B$75,IF(M381=76%,J381*K381*L381*F!$B$76,IF(M381=77%,J381*K381*L381*F!$B$77,IF(M381=78%,J381*K381*L381*F!$B$78,IF(M381=79%,J381*K381*L381*F!$B$79,IF(M381=80%,J381*K381*L381*F!$B$80,IF(M381=81%,J381*K381*L381*F!$B$81,IF(M381=82%,J381*K381*L381*F!$B$82,IF(M381=83%,J381*K381*L381*F!$B$83,IF(M381=84%,J381*K381*L381*F!$B$84,IF(M381=85%,J381*K381*L381*F!$B$85,IF(M381=86%,J381*K381*L381*F!$B$86,IF(M381=87%,J381*K381*L381*F!$B$87,IF(M381=88%,J381*K381*L381*F!$B$88,IF(M381=89%,J381*K381*L381*F!$B$89,IF(M381=90%,J381*K381*L381*F!$B$90,IF(M381=91%,J381*K381*L381*F!$B$91,IF(M381=92%,J381*K381*L381*F!$B$92,IF(M381=93%,J381*K381*L381*F!$B$93,IF(M381=94%,J381*K381*L381*F!$B$94,IF(M381=95%,J381*K381*L381*F!$B$95,IF(M381=96%,J381*K381*L381*F!$B$96,IF(M381=97%,J381*K381*L381*F!$B$97,IF(M381=98%,J381*K381*L381*F!$B$98,IF(M381=99%,J381*K381*L381*F!$B$99,IF(M381&gt;99%,J381*K381*L381*F!$B$100,))))))))))))))))))))))))))))))))))))))))))))))))))))))))+IF(Q381&lt;30%,0,IF(Q381&lt;35%,N381*O381*P381*F!$B$33,IF(Q381&lt;40%,N381*O381*P381*F!$B$38,IF(Q381&lt;45%,N381*O381*P381*F!$B$43,IF(Q381&lt;50%,N381*O381*P381*F!$B$48,IF(Q381=50%,N381*O381*P381*F!$B$50,IF(Q381=51%,N381*O381*P381*F!$B$51,IF(Q381=52%,N381*O381*P381*F!$B$52,IF(Q381=53%,N381*O381*P381*F!$B$53,IF(Q381=54%,N381*O381*P381*F!$B$54,IF(Q381=55%,N381*O381*P381*F!$B$55,IF(Q381=56%,N381*O381*P381*F!$B$56,IF(Q381=57%,N381*O381*P381*F!$B$57,IF(Q381=58%,N381*O381*P381*F!$B$58,IF(Q381=59%,N381*O381*P381*F!$B$59,IF(Q381=60%,N381*O381*P381*F!$B$60,IF(Q381=61%,N381*O381*P381*F!$B$61,IF(Q381=62%,N381*O381*P381*F!$B$62,IF(Q381=63%,N381*O381*P381*F!$B$63,IF(Q381=64%,N381*O381*P381*F!$B$64,IF(Q381=65%,N381*O381*P381*F!$B$65,IF(Q381=66%,N381*O381*P381*F!$B$66,IF(Q381=67%,N381*O381*P381*F!$B$67,IF(Q381=68%,N381*O381*P381*F!$B$68,IF(Q381=69%,N381*O381*P381*F!$B$69,IF(Q381=70%,N381*O381*P381*F!$B$70,IF(Q381=71%,N381*O381*P381*F!$B$71,IF(Q381=72%,N381*O381*P381*F!$B$72,IF(Q381=73%,N381*O381*P381*F!$B$73,IF(Q381=74%,N381*O381*P381*F!$B$74,IF(Q381=75%,N381*O381*P381*F!$B$75,IF(Q381=76%,N381*O381*P381*F!$B$76,IF(Q381=77%,N381*O381*P381*F!$B$77,IF(Q381=78%,N381*O381*P381*F!$B$78,IF(Q381=79%,N381*O381*P381*F!$B$79,IF(Q381=80%,N381*O381*P381*F!$B$80,IF(Q381=81%,N381*O381*P381*F!$B$81,IF(Q381=82%,N381*O381*P381*F!$B$82,IF(Q381=83%,N381*O381*P381*F!$B$83,IF(Q381=84%,N381*O381*P381*F!$B$84,IF(Q381=85%,N381*O381*P381*F!$B$85,IF(Q381=86%,N381*O381*P381*F!$B$86,IF(Q381=87%,N381*O381*P381*F!$B$87,IF(Q381=88%,N381*O381*P381*F!$B$88,IF(Q381=89%,N381*O381*P381*F!$B$89,IF(Q381=90%,N381*O381*P381*F!$B$90,IF(Q381=91%,N381*O381*P381*F!$B$91,IF(Q381=92%,N381*O381*P381*F!$B$92,IF(Q381=93%,N381*O381*P381*F!$B$93,IF(Q381=94%,N381*O381*P381*F!$B$94,IF(Q381=95%,N381*O381*P381*F!$B$95,IF(Q381=96%,N381*O381*P381*F!$B$96,IF(Q381=97%,N381*O381*P381*F!$B$97,IF(Q381=98%,N381*O381*P381*F!$B$98,IF(Q381=99%,N381*O381*P381*F!$B$99,IF(Q381&gt;99%,N381*O381*P381*F!$B$100,))))))))))))))))))))))))))))))))))))))))))))))))))))))))+IF(U381&lt;30%,0,IF(U381&lt;35%,R381*S381*T381*F!$B$33,IF(U381&lt;40%,R381*S381*T381*F!$B$38,IF(U381&lt;45%,R381*S381*T381*F!$B$43,IF(U381&lt;50%,R381*S381*T381*F!$B$48,IF(U381=50%,R381*S381*T381*F!$B$50,IF(U381=51%,R381*S381*T381*F!$B$51,IF(U381=52%,R381*S381*T381*F!$B$52,IF(U381=53%,R381*S381*T381*F!$B$53,IF(U381=54%,R381*S381*T381*F!$B$54,IF(U381=55%,R381*S381*T381*F!$B$55,IF(U381=56%,R381*S381*T381*F!$B$56,IF(U381=57%,R381*S381*T381*F!$B$57,IF(U381=58%,R381*S381*T381*F!$B$58,IF(U381=59%,R381*S381*T381*F!$B$59,IF(U381=60%,R381*S381*T381*F!$B$60,IF(U381=61%,R381*S381*T381*F!$B$61,IF(U381=62%,R381*S381*T381*F!$B$62,IF(U381=63%,R381*S381*T381*F!$B$63,IF(U381=64%,R381*S381*T381*F!$B$64,IF(U381=65%,R381*S381*T381*F!$B$65,IF(U381=66%,R381*S381*T381*F!$B$66,IF(U381=67%,R381*S381*T381*F!$B$67,IF(U381=68%,R381*S381*T381*F!$B$68,IF(U381=69%,R381*S381*T381*F!$B$69,IF(U381=70%,R381*S381*T381*F!$B$70,IF(U381=71%,R381*S381*T381*F!$B$71,IF(U381=72%,R381*S381*T381*F!$B$72,IF(U381=73%,R381*S381*T381*F!$B$73,IF(U381=74%,R381*S381*T381*F!$B$74,IF(U381=75%,R381*S381*T381*F!$B$75,IF(U381=76%,R381*S381*T381*F!$B$76,IF(U381=77%,R381*S381*T381*F!$B$77,IF(U381=78%,R381*S381*T381*F!$B$78,IF(U381=79%,R381*S381*T381*F!$B$79,IF(U381=80%,R381*S381*T381*F!$B$80,IF(U381=81%,R381*S381*T381*F!$B$81,IF(U381=82%,R381*S381*T381*F!$B$82,IF(U381=83%,R381*S381*T381*F!$B$83,IF(U381=84%,R381*S381*T381*F!$B$84,IF(U381=85%,R381*S381*T381*F!$B$85,IF(U381=86%,R381*S381*T381*F!$B$86,IF(U381=87%,R381*S381*T381*F!$B$87,IF(U381=88%,R381*S381*T381*F!$B$88,IF(U381=89%,R381*S381*T381*F!$B$89,IF(U381=90%,R381*S381*T381*F!$B$90,IF(U381=91%,R381*S381*T381*F!$B$91,IF(U381=92%,R381*S381*T381*F!$B$92,IF(U381=93%,R381*S381*T381*F!$B$93,IF(U381=94%,R381*S381*T381*F!$B$94,IF(U381=95%,R381*S381*T381*F!$B$95,IF(U381=96%,R381*S381*T381*F!$B$96,IF(U381=97%,R381*S381*T381*F!$B$97,IF(U381=98%,R381*S381*T381*F!$B$98,IF(U381=99%,R381*S381*T381*F!$B$99,IF(U381&gt;99%,R381*S381*T381*F!$B$100)))))))))))))))))))))))))))))))))))))))))))))))))))))))))*IF(ISNUMBER(E381),E381,1)*IF(ISNUMBER(D381),D381,1)</f>
        <v>0</v>
      </c>
      <c r="AA381" s="6">
        <f>G381*H381+K381*L381+O381*P381+S381*T381</f>
        <v>0</v>
      </c>
      <c r="AB381" s="35">
        <f>(H381*(IF(I381&lt;45%,0.5,IF(I381&lt;55%,0.8,IF(I381&lt;65%,0.9,IF(I381&lt;75%,1,IF(I381&lt;85%,1.1,1.2))))))+L381*(IF(M381&lt;45%,0.5,IF(M381&lt;55%,0.8,IF(M381&lt;65%,0.9,IF(M381&lt;75%,1,IF(M381&lt;85%,1.1,1.2))))))+P381*(IF(Q381&lt;45%,0.5,IF(Q381&lt;55%,0.8,IF(Q381&lt;65%,0.9,IF(Q381&lt;75%,1,IF(Q381&lt;85%,1.1,1.2))))))+T381*(IF(U381&lt;45%,0.5,IF(U381&lt;55%,0.8,IF(U381&lt;65%,0.9,IF(U381&lt;75%,1,IF(U381&lt;85%,1.1,1.2)))))))*IF(D381&gt;=0.8,6,IF(D381&lt;=0.4,1.5,3))</f>
        <v>0</v>
      </c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11"/>
    </row>
    <row r="382" spans="1:62" x14ac:dyDescent="0.25">
      <c r="A382" s="1129"/>
      <c r="B382" s="61" t="str">
        <f t="shared" ref="B382:E382" si="867">IF(B320="","",B320)</f>
        <v/>
      </c>
      <c r="C382" s="62" t="str">
        <f t="shared" si="867"/>
        <v/>
      </c>
      <c r="D382" s="63">
        <f t="shared" ref="D382:D385" si="868">D320</f>
        <v>0</v>
      </c>
      <c r="E382" s="64" t="str">
        <f t="shared" si="867"/>
        <v/>
      </c>
      <c r="F382" s="150"/>
      <c r="G382" s="151"/>
      <c r="H382" s="151"/>
      <c r="I382" s="102">
        <f t="shared" si="863"/>
        <v>0</v>
      </c>
      <c r="J382" s="150"/>
      <c r="K382" s="100"/>
      <c r="L382" s="100"/>
      <c r="M382" s="102">
        <f t="shared" si="864"/>
        <v>0</v>
      </c>
      <c r="N382" s="150"/>
      <c r="O382" s="100"/>
      <c r="P382" s="100"/>
      <c r="Q382" s="102">
        <f t="shared" si="865"/>
        <v>0</v>
      </c>
      <c r="R382" s="150"/>
      <c r="S382" s="100"/>
      <c r="T382" s="100"/>
      <c r="U382" s="101">
        <f t="shared" si="866"/>
        <v>0</v>
      </c>
      <c r="V382" s="110">
        <f t="shared" ref="V382:V385" si="869">(IF(ISNUMBER(F382),F382,1)*G382*H382+IF(ISNUMBER(J382),J382,1)*K382*L382+IF(ISNUMBER(N382),N382,1)*O382*P382+IF(ISNUMBER(R382),R382,1)*S382*T382)*IF(ISNUMBER(E382),E382,1)</f>
        <v>0</v>
      </c>
      <c r="W382" s="111">
        <f t="shared" ref="W382:W385" si="870">IFERROR((IF(ISNUMBER(F382),F382,1)*G382*H382+IF(ISNUMBER(J382),J382,1)*K382*L382+IF(ISNUMBER(N382),N382,1)*O382*P382+IF(ISNUMBER(R382),R382,1)*S382*T382)*IF(ISNUMBER(E382),E382,1)/(G382*H382+K382*L382+O382*P382+S382*T382),0)</f>
        <v>0</v>
      </c>
      <c r="X382" s="53">
        <f t="shared" ref="X382:X383" si="871">ROUND(IFERROR((W382/(Y382*IF(ISNUMBER(E382),E382,1))),0),2)</f>
        <v>0</v>
      </c>
      <c r="Y382" s="90" t="str">
        <f t="shared" si="853"/>
        <v/>
      </c>
      <c r="Z382" s="5">
        <f>(IF(I382&lt;30%,0,IF(I382&lt;35%,F382*G382*H382*F!$B$33,IF(I382&lt;40%,F382*G382*H382*F!$B$38,IF(I382&lt;45%,F382*G382*H382*F!$B$43,IF(I382&lt;50%,F382*G382*H382*F!$B$48,IF(I382=50%,F382*G382*H382*F!$B$50,IF(I382=51%,F382*G382*H382*F!$B$51,IF(I382=52%,F382*G382*H382*F!$B$52,IF(I382=53%,F382*G382*H382*F!$B$53,IF(I382=54%,F382*G382*H382*F!$B$54,IF(I382=55%,F382*G382*H382*F!$B$55,IF(I382=56%,F382*G382*H382*F!$B$56,IF(I382=57%,F382*G382*H382*F!$B$57,IF(I382=58%,F382*G382*H382*F!$B$58,IF(I382=59%,F382*G382*H382*F!$B$59,IF(I382=60%,F382*G382*H382*F!$B$60,IF(I382=61%,F382*G382*H382*F!$B$61,IF(I382=62%,F382*G382*H382*F!$B$62,IF(I382=63%,F382*G382*H382*F!$B$63,IF(I382=64%,F382*G382*H382*F!$B$64,IF(I382=65%,F382*G382*H382*F!$B$65,IF(I382=66%,F382*G382*H382*F!$B$66,IF(I382=67%,F382*G382*H382*F!$B$67,IF(I382=68%,F382*G382*H382*F!$B$68,IF(I382=69%,F382*G382*H382*F!$B$69,IF(I382=70%,F382*G382*H382*F!$B$70,IF(I382=71%,F382*G382*H382*F!$B$71,IF(I382=72%,F382*G382*H382*F!$B$72,IF(I382=73%,F382*G382*H382*F!$B$73,IF(I382=74%,F382*G382*H382*F!$B$74,IF(I382=75%,F382*G382*H382*F!$B$75,IF(I382=76%,F382*G382*H382*F!$B$76,IF(I382=77%,F382*G382*H382*F!$B$77,IF(I382=78%,F382*G382*H382*F!$B$78,IF(I382=79%,F382*G382*H382*F!$B$79,IF(I382=80%,F382*G382*H382*F!$B$80,IF(I382=81%,F382*G382*H382*F!$B$81,IF(I382=82%,F382*G382*H382*F!$B$82,IF(I382=83%,F382*G382*H382*F!$B$83,IF(I382=84%,F382*G382*H382*F!$B$84,IF(I382=85%,F382*G382*H382*F!$B$85,IF(I382=86%,F382*G382*H382*F!$B$86,IF(I382=87%,F382*G382*H382*F!$B$87,IF(I382=88%,F382*G382*H382*F!$B$88,IF(I382=89%,F382*G382*H382*F!$B$89,IF(I382=90%,F382*G382*H382*F!$B$90,IF(I382=91%,F382*G382*H382*F!$B$91,IF(I382=92%,F382*G382*H382*F!$B$92,IF(I382=93%,F382*G382*H382*F!$B$93,IF(I382=94%,F382*G382*H382*F!$B$94,IF(I382=95%,F382*G382*H382*F!$B$95,IF(I382=96%,F382*G382*H382*F!$B$96,IF(I382=97%,F382*G382*H382*F!$B$97,IF(I382=98%,F382*G382*H382*F!$B$98,IF(I382=99%,F382*G382*H382*F!$B$99,IF(I382&gt;99%,F382*G382*H382*F!$B$100,))))))))))))))))))))))))))))))))))))))))))))))))))))))))+IF(M382&lt;30%,0,IF(M382&lt;35%,J382*K382*L382*F!$B$33,IF(M382&lt;40%,J382*K382*L382*F!$B$38,IF(M382&lt;45%,J382*K382*L382*F!$B$43,IF(M382&lt;50%,J382*K382*L382*F!$B$48,IF(M382=50%,J382*K382*L382*F!$B$50,IF(M382=51%,J382*K382*L382*F!$B$51,IF(M382=52%,J382*K382*L382*F!$B$52,IF(M382=53%,J382*K382*L382*F!$B$53,IF(M382=54%,J382*K382*L382*F!$B$54,IF(M382=55%,J382*K382*L382*F!$B$55,IF(M382=56%,J382*K382*L382*F!$B$56,IF(M382=57%,J382*K382*L382*F!$B$57,IF(M382=58%,J382*K382*L382*F!$B$58,IF(M382=59%,J382*K382*L382*F!$B$59,IF(M382=60%,J382*K382*L382*F!$B$60,IF(M382=61%,J382*K382*L382*F!$B$61,IF(M382=62%,J382*K382*L382*F!$B$62,IF(M382=63%,J382*K382*L382*F!$B$63,IF(M382=64%,J382*K382*L382*F!$B$64,IF(M382=65%,J382*K382*L382*F!$B$65,IF(M382=66%,J382*K382*L382*F!$B$66,IF(M382=67%,J382*K382*L382*F!$B$67,IF(M382=68%,J382*K382*L382*F!$B$68,IF(M382=69%,J382*K382*L382*F!$B$69,IF(M382=70%,J382*K382*L382*F!$B$70,IF(M382=71%,J382*K382*L382*F!$B$71,IF(M382=72%,J382*K382*L382*F!$B$72,IF(M382=73%,J382*K382*L382*F!$B$73,IF(M382=74%,J382*K382*L382*F!$B$74,IF(M382=75%,J382*K382*L382*F!$B$75,IF(M382=76%,J382*K382*L382*F!$B$76,IF(M382=77%,J382*K382*L382*F!$B$77,IF(M382=78%,J382*K382*L382*F!$B$78,IF(M382=79%,J382*K382*L382*F!$B$79,IF(M382=80%,J382*K382*L382*F!$B$80,IF(M382=81%,J382*K382*L382*F!$B$81,IF(M382=82%,J382*K382*L382*F!$B$82,IF(M382=83%,J382*K382*L382*F!$B$83,IF(M382=84%,J382*K382*L382*F!$B$84,IF(M382=85%,J382*K382*L382*F!$B$85,IF(M382=86%,J382*K382*L382*F!$B$86,IF(M382=87%,J382*K382*L382*F!$B$87,IF(M382=88%,J382*K382*L382*F!$B$88,IF(M382=89%,J382*K382*L382*F!$B$89,IF(M382=90%,J382*K382*L382*F!$B$90,IF(M382=91%,J382*K382*L382*F!$B$91,IF(M382=92%,J382*K382*L382*F!$B$92,IF(M382=93%,J382*K382*L382*F!$B$93,IF(M382=94%,J382*K382*L382*F!$B$94,IF(M382=95%,J382*K382*L382*F!$B$95,IF(M382=96%,J382*K382*L382*F!$B$96,IF(M382=97%,J382*K382*L382*F!$B$97,IF(M382=98%,J382*K382*L382*F!$B$98,IF(M382=99%,J382*K382*L382*F!$B$99,IF(M382&gt;99%,J382*K382*L382*F!$B$100,))))))))))))))))))))))))))))))))))))))))))))))))))))))))+IF(Q382&lt;30%,0,IF(Q382&lt;35%,N382*O382*P382*F!$B$33,IF(Q382&lt;40%,N382*O382*P382*F!$B$38,IF(Q382&lt;45%,N382*O382*P382*F!$B$43,IF(Q382&lt;50%,N382*O382*P382*F!$B$48,IF(Q382=50%,N382*O382*P382*F!$B$50,IF(Q382=51%,N382*O382*P382*F!$B$51,IF(Q382=52%,N382*O382*P382*F!$B$52,IF(Q382=53%,N382*O382*P382*F!$B$53,IF(Q382=54%,N382*O382*P382*F!$B$54,IF(Q382=55%,N382*O382*P382*F!$B$55,IF(Q382=56%,N382*O382*P382*F!$B$56,IF(Q382=57%,N382*O382*P382*F!$B$57,IF(Q382=58%,N382*O382*P382*F!$B$58,IF(Q382=59%,N382*O382*P382*F!$B$59,IF(Q382=60%,N382*O382*P382*F!$B$60,IF(Q382=61%,N382*O382*P382*F!$B$61,IF(Q382=62%,N382*O382*P382*F!$B$62,IF(Q382=63%,N382*O382*P382*F!$B$63,IF(Q382=64%,N382*O382*P382*F!$B$64,IF(Q382=65%,N382*O382*P382*F!$B$65,IF(Q382=66%,N382*O382*P382*F!$B$66,IF(Q382=67%,N382*O382*P382*F!$B$67,IF(Q382=68%,N382*O382*P382*F!$B$68,IF(Q382=69%,N382*O382*P382*F!$B$69,IF(Q382=70%,N382*O382*P382*F!$B$70,IF(Q382=71%,N382*O382*P382*F!$B$71,IF(Q382=72%,N382*O382*P382*F!$B$72,IF(Q382=73%,N382*O382*P382*F!$B$73,IF(Q382=74%,N382*O382*P382*F!$B$74,IF(Q382=75%,N382*O382*P382*F!$B$75,IF(Q382=76%,N382*O382*P382*F!$B$76,IF(Q382=77%,N382*O382*P382*F!$B$77,IF(Q382=78%,N382*O382*P382*F!$B$78,IF(Q382=79%,N382*O382*P382*F!$B$79,IF(Q382=80%,N382*O382*P382*F!$B$80,IF(Q382=81%,N382*O382*P382*F!$B$81,IF(Q382=82%,N382*O382*P382*F!$B$82,IF(Q382=83%,N382*O382*P382*F!$B$83,IF(Q382=84%,N382*O382*P382*F!$B$84,IF(Q382=85%,N382*O382*P382*F!$B$85,IF(Q382=86%,N382*O382*P382*F!$B$86,IF(Q382=87%,N382*O382*P382*F!$B$87,IF(Q382=88%,N382*O382*P382*F!$B$88,IF(Q382=89%,N382*O382*P382*F!$B$89,IF(Q382=90%,N382*O382*P382*F!$B$90,IF(Q382=91%,N382*O382*P382*F!$B$91,IF(Q382=92%,N382*O382*P382*F!$B$92,IF(Q382=93%,N382*O382*P382*F!$B$93,IF(Q382=94%,N382*O382*P382*F!$B$94,IF(Q382=95%,N382*O382*P382*F!$B$95,IF(Q382=96%,N382*O382*P382*F!$B$96,IF(Q382=97%,N382*O382*P382*F!$B$97,IF(Q382=98%,N382*O382*P382*F!$B$98,IF(Q382=99%,N382*O382*P382*F!$B$99,IF(Q382&gt;99%,N382*O382*P382*F!$B$100,))))))))))))))))))))))))))))))))))))))))))))))))))))))))+IF(U382&lt;30%,0,IF(U382&lt;35%,R382*S382*T382*F!$B$33,IF(U382&lt;40%,R382*S382*T382*F!$B$38,IF(U382&lt;45%,R382*S382*T382*F!$B$43,IF(U382&lt;50%,R382*S382*T382*F!$B$48,IF(U382=50%,R382*S382*T382*F!$B$50,IF(U382=51%,R382*S382*T382*F!$B$51,IF(U382=52%,R382*S382*T382*F!$B$52,IF(U382=53%,R382*S382*T382*F!$B$53,IF(U382=54%,R382*S382*T382*F!$B$54,IF(U382=55%,R382*S382*T382*F!$B$55,IF(U382=56%,R382*S382*T382*F!$B$56,IF(U382=57%,R382*S382*T382*F!$B$57,IF(U382=58%,R382*S382*T382*F!$B$58,IF(U382=59%,R382*S382*T382*F!$B$59,IF(U382=60%,R382*S382*T382*F!$B$60,IF(U382=61%,R382*S382*T382*F!$B$61,IF(U382=62%,R382*S382*T382*F!$B$62,IF(U382=63%,R382*S382*T382*F!$B$63,IF(U382=64%,R382*S382*T382*F!$B$64,IF(U382=65%,R382*S382*T382*F!$B$65,IF(U382=66%,R382*S382*T382*F!$B$66,IF(U382=67%,R382*S382*T382*F!$B$67,IF(U382=68%,R382*S382*T382*F!$B$68,IF(U382=69%,R382*S382*T382*F!$B$69,IF(U382=70%,R382*S382*T382*F!$B$70,IF(U382=71%,R382*S382*T382*F!$B$71,IF(U382=72%,R382*S382*T382*F!$B$72,IF(U382=73%,R382*S382*T382*F!$B$73,IF(U382=74%,R382*S382*T382*F!$B$74,IF(U382=75%,R382*S382*T382*F!$B$75,IF(U382=76%,R382*S382*T382*F!$B$76,IF(U382=77%,R382*S382*T382*F!$B$77,IF(U382=78%,R382*S382*T382*F!$B$78,IF(U382=79%,R382*S382*T382*F!$B$79,IF(U382=80%,R382*S382*T382*F!$B$80,IF(U382=81%,R382*S382*T382*F!$B$81,IF(U382=82%,R382*S382*T382*F!$B$82,IF(U382=83%,R382*S382*T382*F!$B$83,IF(U382=84%,R382*S382*T382*F!$B$84,IF(U382=85%,R382*S382*T382*F!$B$85,IF(U382=86%,R382*S382*T382*F!$B$86,IF(U382=87%,R382*S382*T382*F!$B$87,IF(U382=88%,R382*S382*T382*F!$B$88,IF(U382=89%,R382*S382*T382*F!$B$89,IF(U382=90%,R382*S382*T382*F!$B$90,IF(U382=91%,R382*S382*T382*F!$B$91,IF(U382=92%,R382*S382*T382*F!$B$92,IF(U382=93%,R382*S382*T382*F!$B$93,IF(U382=94%,R382*S382*T382*F!$B$94,IF(U382=95%,R382*S382*T382*F!$B$95,IF(U382=96%,R382*S382*T382*F!$B$96,IF(U382=97%,R382*S382*T382*F!$B$97,IF(U382=98%,R382*S382*T382*F!$B$98,IF(U382=99%,R382*S382*T382*F!$B$99,IF(U382&gt;99%,R382*S382*T382*F!$B$100)))))))))))))))))))))))))))))))))))))))))))))))))))))))))*IF(ISNUMBER(E382),E382,1)*IF(ISNUMBER(D382),D382,1)</f>
        <v>0</v>
      </c>
      <c r="AA382" s="5">
        <f>G382*H382+K382*L382+O382*P382+S382*T382</f>
        <v>0</v>
      </c>
      <c r="AB382" s="32">
        <f>(H382*(IF(I382&lt;45%,0.5,IF(I382&lt;55%,0.8,IF(I382&lt;65%,0.9,IF(I382&lt;75%,1,IF(I382&lt;85%,1.1,1.2))))))+L382*(IF(M382&lt;45%,0.5,IF(M382&lt;55%,0.8,IF(M382&lt;65%,0.9,IF(M382&lt;75%,1,IF(M382&lt;85%,1.1,1.2))))))+P382*(IF(Q382&lt;45%,0.5,IF(Q382&lt;55%,0.8,IF(Q382&lt;65%,0.9,IF(Q382&lt;75%,1,IF(Q382&lt;85%,1.1,1.2))))))+T382*(IF(U382&lt;45%,0.5,IF(U382&lt;55%,0.8,IF(U382&lt;65%,0.9,IF(U382&lt;75%,1,IF(U382&lt;85%,1.1,1.2)))))))*IF(D382&gt;=0.8,6,IF(D382&lt;=0.4,1.5,3))</f>
        <v>0</v>
      </c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  <c r="AP382" s="11"/>
      <c r="AQ382" s="11"/>
      <c r="AR382" s="11"/>
      <c r="AS382" s="11"/>
      <c r="AT382" s="11"/>
      <c r="AU382" s="11"/>
      <c r="AV382" s="11"/>
      <c r="AW382" s="11"/>
      <c r="AX382" s="11"/>
      <c r="AY382" s="11"/>
      <c r="AZ382" s="11"/>
      <c r="BA382" s="11"/>
      <c r="BB382" s="11"/>
      <c r="BC382" s="11"/>
      <c r="BD382" s="11"/>
      <c r="BE382" s="11"/>
      <c r="BF382" s="11"/>
      <c r="BG382" s="11"/>
      <c r="BH382" s="11"/>
      <c r="BI382" s="11"/>
      <c r="BJ382" s="11"/>
    </row>
    <row r="383" spans="1:62" x14ac:dyDescent="0.25">
      <c r="A383" s="1129"/>
      <c r="B383" s="61" t="str">
        <f t="shared" ref="B383:E383" si="872">IF(B321="","",B321)</f>
        <v/>
      </c>
      <c r="C383" s="62" t="str">
        <f t="shared" si="872"/>
        <v/>
      </c>
      <c r="D383" s="63">
        <f t="shared" si="868"/>
        <v>0</v>
      </c>
      <c r="E383" s="64" t="str">
        <f t="shared" si="872"/>
        <v/>
      </c>
      <c r="F383" s="152"/>
      <c r="G383" s="153"/>
      <c r="H383" s="153"/>
      <c r="I383" s="95">
        <f t="shared" si="863"/>
        <v>0</v>
      </c>
      <c r="J383" s="152"/>
      <c r="K383" s="94"/>
      <c r="L383" s="94"/>
      <c r="M383" s="95">
        <f t="shared" si="864"/>
        <v>0</v>
      </c>
      <c r="N383" s="152"/>
      <c r="O383" s="94"/>
      <c r="P383" s="94"/>
      <c r="Q383" s="95">
        <f t="shared" si="865"/>
        <v>0</v>
      </c>
      <c r="R383" s="152"/>
      <c r="S383" s="94"/>
      <c r="T383" s="94"/>
      <c r="U383" s="93">
        <f t="shared" si="866"/>
        <v>0</v>
      </c>
      <c r="V383" s="113">
        <f t="shared" si="869"/>
        <v>0</v>
      </c>
      <c r="W383" s="114">
        <f t="shared" si="870"/>
        <v>0</v>
      </c>
      <c r="X383" s="36">
        <f t="shared" si="871"/>
        <v>0</v>
      </c>
      <c r="Y383" s="90" t="str">
        <f t="shared" si="853"/>
        <v/>
      </c>
      <c r="Z383" s="6">
        <f>(IF(I383&lt;30%,0,IF(I383&lt;35%,F383*G383*H383*F!$B$33,IF(I383&lt;40%,F383*G383*H383*F!$B$38,IF(I383&lt;45%,F383*G383*H383*F!$B$43,IF(I383&lt;50%,F383*G383*H383*F!$B$48,IF(I383=50%,F383*G383*H383*F!$B$50,IF(I383=51%,F383*G383*H383*F!$B$51,IF(I383=52%,F383*G383*H383*F!$B$52,IF(I383=53%,F383*G383*H383*F!$B$53,IF(I383=54%,F383*G383*H383*F!$B$54,IF(I383=55%,F383*G383*H383*F!$B$55,IF(I383=56%,F383*G383*H383*F!$B$56,IF(I383=57%,F383*G383*H383*F!$B$57,IF(I383=58%,F383*G383*H383*F!$B$58,IF(I383=59%,F383*G383*H383*F!$B$59,IF(I383=60%,F383*G383*H383*F!$B$60,IF(I383=61%,F383*G383*H383*F!$B$61,IF(I383=62%,F383*G383*H383*F!$B$62,IF(I383=63%,F383*G383*H383*F!$B$63,IF(I383=64%,F383*G383*H383*F!$B$64,IF(I383=65%,F383*G383*H383*F!$B$65,IF(I383=66%,F383*G383*H383*F!$B$66,IF(I383=67%,F383*G383*H383*F!$B$67,IF(I383=68%,F383*G383*H383*F!$B$68,IF(I383=69%,F383*G383*H383*F!$B$69,IF(I383=70%,F383*G383*H383*F!$B$70,IF(I383=71%,F383*G383*H383*F!$B$71,IF(I383=72%,F383*G383*H383*F!$B$72,IF(I383=73%,F383*G383*H383*F!$B$73,IF(I383=74%,F383*G383*H383*F!$B$74,IF(I383=75%,F383*G383*H383*F!$B$75,IF(I383=76%,F383*G383*H383*F!$B$76,IF(I383=77%,F383*G383*H383*F!$B$77,IF(I383=78%,F383*G383*H383*F!$B$78,IF(I383=79%,F383*G383*H383*F!$B$79,IF(I383=80%,F383*G383*H383*F!$B$80,IF(I383=81%,F383*G383*H383*F!$B$81,IF(I383=82%,F383*G383*H383*F!$B$82,IF(I383=83%,F383*G383*H383*F!$B$83,IF(I383=84%,F383*G383*H383*F!$B$84,IF(I383=85%,F383*G383*H383*F!$B$85,IF(I383=86%,F383*G383*H383*F!$B$86,IF(I383=87%,F383*G383*H383*F!$B$87,IF(I383=88%,F383*G383*H383*F!$B$88,IF(I383=89%,F383*G383*H383*F!$B$89,IF(I383=90%,F383*G383*H383*F!$B$90,IF(I383=91%,F383*G383*H383*F!$B$91,IF(I383=92%,F383*G383*H383*F!$B$92,IF(I383=93%,F383*G383*H383*F!$B$93,IF(I383=94%,F383*G383*H383*F!$B$94,IF(I383=95%,F383*G383*H383*F!$B$95,IF(I383=96%,F383*G383*H383*F!$B$96,IF(I383=97%,F383*G383*H383*F!$B$97,IF(I383=98%,F383*G383*H383*F!$B$98,IF(I383=99%,F383*G383*H383*F!$B$99,IF(I383&gt;99%,F383*G383*H383*F!$B$100,))))))))))))))))))))))))))))))))))))))))))))))))))))))))+IF(M383&lt;30%,0,IF(M383&lt;35%,J383*K383*L383*F!$B$33,IF(M383&lt;40%,J383*K383*L383*F!$B$38,IF(M383&lt;45%,J383*K383*L383*F!$B$43,IF(M383&lt;50%,J383*K383*L383*F!$B$48,IF(M383=50%,J383*K383*L383*F!$B$50,IF(M383=51%,J383*K383*L383*F!$B$51,IF(M383=52%,J383*K383*L383*F!$B$52,IF(M383=53%,J383*K383*L383*F!$B$53,IF(M383=54%,J383*K383*L383*F!$B$54,IF(M383=55%,J383*K383*L383*F!$B$55,IF(M383=56%,J383*K383*L383*F!$B$56,IF(M383=57%,J383*K383*L383*F!$B$57,IF(M383=58%,J383*K383*L383*F!$B$58,IF(M383=59%,J383*K383*L383*F!$B$59,IF(M383=60%,J383*K383*L383*F!$B$60,IF(M383=61%,J383*K383*L383*F!$B$61,IF(M383=62%,J383*K383*L383*F!$B$62,IF(M383=63%,J383*K383*L383*F!$B$63,IF(M383=64%,J383*K383*L383*F!$B$64,IF(M383=65%,J383*K383*L383*F!$B$65,IF(M383=66%,J383*K383*L383*F!$B$66,IF(M383=67%,J383*K383*L383*F!$B$67,IF(M383=68%,J383*K383*L383*F!$B$68,IF(M383=69%,J383*K383*L383*F!$B$69,IF(M383=70%,J383*K383*L383*F!$B$70,IF(M383=71%,J383*K383*L383*F!$B$71,IF(M383=72%,J383*K383*L383*F!$B$72,IF(M383=73%,J383*K383*L383*F!$B$73,IF(M383=74%,J383*K383*L383*F!$B$74,IF(M383=75%,J383*K383*L383*F!$B$75,IF(M383=76%,J383*K383*L383*F!$B$76,IF(M383=77%,J383*K383*L383*F!$B$77,IF(M383=78%,J383*K383*L383*F!$B$78,IF(M383=79%,J383*K383*L383*F!$B$79,IF(M383=80%,J383*K383*L383*F!$B$80,IF(M383=81%,J383*K383*L383*F!$B$81,IF(M383=82%,J383*K383*L383*F!$B$82,IF(M383=83%,J383*K383*L383*F!$B$83,IF(M383=84%,J383*K383*L383*F!$B$84,IF(M383=85%,J383*K383*L383*F!$B$85,IF(M383=86%,J383*K383*L383*F!$B$86,IF(M383=87%,J383*K383*L383*F!$B$87,IF(M383=88%,J383*K383*L383*F!$B$88,IF(M383=89%,J383*K383*L383*F!$B$89,IF(M383=90%,J383*K383*L383*F!$B$90,IF(M383=91%,J383*K383*L383*F!$B$91,IF(M383=92%,J383*K383*L383*F!$B$92,IF(M383=93%,J383*K383*L383*F!$B$93,IF(M383=94%,J383*K383*L383*F!$B$94,IF(M383=95%,J383*K383*L383*F!$B$95,IF(M383=96%,J383*K383*L383*F!$B$96,IF(M383=97%,J383*K383*L383*F!$B$97,IF(M383=98%,J383*K383*L383*F!$B$98,IF(M383=99%,J383*K383*L383*F!$B$99,IF(M383&gt;99%,J383*K383*L383*F!$B$100,))))))))))))))))))))))))))))))))))))))))))))))))))))))))+IF(Q383&lt;30%,0,IF(Q383&lt;35%,N383*O383*P383*F!$B$33,IF(Q383&lt;40%,N383*O383*P383*F!$B$38,IF(Q383&lt;45%,N383*O383*P383*F!$B$43,IF(Q383&lt;50%,N383*O383*P383*F!$B$48,IF(Q383=50%,N383*O383*P383*F!$B$50,IF(Q383=51%,N383*O383*P383*F!$B$51,IF(Q383=52%,N383*O383*P383*F!$B$52,IF(Q383=53%,N383*O383*P383*F!$B$53,IF(Q383=54%,N383*O383*P383*F!$B$54,IF(Q383=55%,N383*O383*P383*F!$B$55,IF(Q383=56%,N383*O383*P383*F!$B$56,IF(Q383=57%,N383*O383*P383*F!$B$57,IF(Q383=58%,N383*O383*P383*F!$B$58,IF(Q383=59%,N383*O383*P383*F!$B$59,IF(Q383=60%,N383*O383*P383*F!$B$60,IF(Q383=61%,N383*O383*P383*F!$B$61,IF(Q383=62%,N383*O383*P383*F!$B$62,IF(Q383=63%,N383*O383*P383*F!$B$63,IF(Q383=64%,N383*O383*P383*F!$B$64,IF(Q383=65%,N383*O383*P383*F!$B$65,IF(Q383=66%,N383*O383*P383*F!$B$66,IF(Q383=67%,N383*O383*P383*F!$B$67,IF(Q383=68%,N383*O383*P383*F!$B$68,IF(Q383=69%,N383*O383*P383*F!$B$69,IF(Q383=70%,N383*O383*P383*F!$B$70,IF(Q383=71%,N383*O383*P383*F!$B$71,IF(Q383=72%,N383*O383*P383*F!$B$72,IF(Q383=73%,N383*O383*P383*F!$B$73,IF(Q383=74%,N383*O383*P383*F!$B$74,IF(Q383=75%,N383*O383*P383*F!$B$75,IF(Q383=76%,N383*O383*P383*F!$B$76,IF(Q383=77%,N383*O383*P383*F!$B$77,IF(Q383=78%,N383*O383*P383*F!$B$78,IF(Q383=79%,N383*O383*P383*F!$B$79,IF(Q383=80%,N383*O383*P383*F!$B$80,IF(Q383=81%,N383*O383*P383*F!$B$81,IF(Q383=82%,N383*O383*P383*F!$B$82,IF(Q383=83%,N383*O383*P383*F!$B$83,IF(Q383=84%,N383*O383*P383*F!$B$84,IF(Q383=85%,N383*O383*P383*F!$B$85,IF(Q383=86%,N383*O383*P383*F!$B$86,IF(Q383=87%,N383*O383*P383*F!$B$87,IF(Q383=88%,N383*O383*P383*F!$B$88,IF(Q383=89%,N383*O383*P383*F!$B$89,IF(Q383=90%,N383*O383*P383*F!$B$90,IF(Q383=91%,N383*O383*P383*F!$B$91,IF(Q383=92%,N383*O383*P383*F!$B$92,IF(Q383=93%,N383*O383*P383*F!$B$93,IF(Q383=94%,N383*O383*P383*F!$B$94,IF(Q383=95%,N383*O383*P383*F!$B$95,IF(Q383=96%,N383*O383*P383*F!$B$96,IF(Q383=97%,N383*O383*P383*F!$B$97,IF(Q383=98%,N383*O383*P383*F!$B$98,IF(Q383=99%,N383*O383*P383*F!$B$99,IF(Q383&gt;99%,N383*O383*P383*F!$B$100,))))))))))))))))))))))))))))))))))))))))))))))))))))))))+IF(U383&lt;30%,0,IF(U383&lt;35%,R383*S383*T383*F!$B$33,IF(U383&lt;40%,R383*S383*T383*F!$B$38,IF(U383&lt;45%,R383*S383*T383*F!$B$43,IF(U383&lt;50%,R383*S383*T383*F!$B$48,IF(U383=50%,R383*S383*T383*F!$B$50,IF(U383=51%,R383*S383*T383*F!$B$51,IF(U383=52%,R383*S383*T383*F!$B$52,IF(U383=53%,R383*S383*T383*F!$B$53,IF(U383=54%,R383*S383*T383*F!$B$54,IF(U383=55%,R383*S383*T383*F!$B$55,IF(U383=56%,R383*S383*T383*F!$B$56,IF(U383=57%,R383*S383*T383*F!$B$57,IF(U383=58%,R383*S383*T383*F!$B$58,IF(U383=59%,R383*S383*T383*F!$B$59,IF(U383=60%,R383*S383*T383*F!$B$60,IF(U383=61%,R383*S383*T383*F!$B$61,IF(U383=62%,R383*S383*T383*F!$B$62,IF(U383=63%,R383*S383*T383*F!$B$63,IF(U383=64%,R383*S383*T383*F!$B$64,IF(U383=65%,R383*S383*T383*F!$B$65,IF(U383=66%,R383*S383*T383*F!$B$66,IF(U383=67%,R383*S383*T383*F!$B$67,IF(U383=68%,R383*S383*T383*F!$B$68,IF(U383=69%,R383*S383*T383*F!$B$69,IF(U383=70%,R383*S383*T383*F!$B$70,IF(U383=71%,R383*S383*T383*F!$B$71,IF(U383=72%,R383*S383*T383*F!$B$72,IF(U383=73%,R383*S383*T383*F!$B$73,IF(U383=74%,R383*S383*T383*F!$B$74,IF(U383=75%,R383*S383*T383*F!$B$75,IF(U383=76%,R383*S383*T383*F!$B$76,IF(U383=77%,R383*S383*T383*F!$B$77,IF(U383=78%,R383*S383*T383*F!$B$78,IF(U383=79%,R383*S383*T383*F!$B$79,IF(U383=80%,R383*S383*T383*F!$B$80,IF(U383=81%,R383*S383*T383*F!$B$81,IF(U383=82%,R383*S383*T383*F!$B$82,IF(U383=83%,R383*S383*T383*F!$B$83,IF(U383=84%,R383*S383*T383*F!$B$84,IF(U383=85%,R383*S383*T383*F!$B$85,IF(U383=86%,R383*S383*T383*F!$B$86,IF(U383=87%,R383*S383*T383*F!$B$87,IF(U383=88%,R383*S383*T383*F!$B$88,IF(U383=89%,R383*S383*T383*F!$B$89,IF(U383=90%,R383*S383*T383*F!$B$90,IF(U383=91%,R383*S383*T383*F!$B$91,IF(U383=92%,R383*S383*T383*F!$B$92,IF(U383=93%,R383*S383*T383*F!$B$93,IF(U383=94%,R383*S383*T383*F!$B$94,IF(U383=95%,R383*S383*T383*F!$B$95,IF(U383=96%,R383*S383*T383*F!$B$96,IF(U383=97%,R383*S383*T383*F!$B$97,IF(U383=98%,R383*S383*T383*F!$B$98,IF(U383=99%,R383*S383*T383*F!$B$99,IF(U383&gt;99%,R383*S383*T383*F!$B$100)))))))))))))))))))))))))))))))))))))))))))))))))))))))))*IF(ISNUMBER(E383),E383,1)*IF(ISNUMBER(D383),D383,1)</f>
        <v>0</v>
      </c>
      <c r="AA383" s="6">
        <f>G383*H383+K383*L383+O383*P383+S383*T383</f>
        <v>0</v>
      </c>
      <c r="AB383" s="35">
        <f>(H383*(IF(I383&lt;45%,0.5,IF(I383&lt;55%,0.8,IF(I383&lt;65%,0.9,IF(I383&lt;75%,1,IF(I383&lt;85%,1.1,1.2))))))+L383*(IF(M383&lt;45%,0.5,IF(M383&lt;55%,0.8,IF(M383&lt;65%,0.9,IF(M383&lt;75%,1,IF(M383&lt;85%,1.1,1.2))))))+P383*(IF(Q383&lt;45%,0.5,IF(Q383&lt;55%,0.8,IF(Q383&lt;65%,0.9,IF(Q383&lt;75%,1,IF(Q383&lt;85%,1.1,1.2))))))+T383*(IF(U383&lt;45%,0.5,IF(U383&lt;55%,0.8,IF(U383&lt;65%,0.9,IF(U383&lt;75%,1,IF(U383&lt;85%,1.1,1.2)))))))*IF(D383&gt;=0.8,6,IF(D383&lt;=0.4,1.5,3))</f>
        <v>0</v>
      </c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  <c r="AY383" s="11"/>
      <c r="AZ383" s="11"/>
      <c r="BA383" s="11"/>
      <c r="BB383" s="11"/>
      <c r="BC383" s="11"/>
      <c r="BD383" s="11"/>
      <c r="BE383" s="11"/>
      <c r="BF383" s="11"/>
      <c r="BG383" s="11"/>
      <c r="BH383" s="11"/>
      <c r="BI383" s="11"/>
      <c r="BJ383" s="11"/>
    </row>
    <row r="384" spans="1:62" x14ac:dyDescent="0.25">
      <c r="A384" s="1129"/>
      <c r="B384" s="61" t="str">
        <f t="shared" ref="B384:E384" si="873">IF(B322="","",B322)</f>
        <v/>
      </c>
      <c r="C384" s="62" t="str">
        <f t="shared" si="873"/>
        <v/>
      </c>
      <c r="D384" s="63">
        <f t="shared" si="868"/>
        <v>0</v>
      </c>
      <c r="E384" s="64" t="str">
        <f t="shared" si="873"/>
        <v/>
      </c>
      <c r="F384" s="150"/>
      <c r="G384" s="151"/>
      <c r="H384" s="151"/>
      <c r="I384" s="102">
        <f t="shared" si="863"/>
        <v>0</v>
      </c>
      <c r="J384" s="150"/>
      <c r="K384" s="100"/>
      <c r="L384" s="100"/>
      <c r="M384" s="102">
        <f t="shared" si="864"/>
        <v>0</v>
      </c>
      <c r="N384" s="150"/>
      <c r="O384" s="100"/>
      <c r="P384" s="100"/>
      <c r="Q384" s="102">
        <f t="shared" si="865"/>
        <v>0</v>
      </c>
      <c r="R384" s="150"/>
      <c r="S384" s="100"/>
      <c r="T384" s="100"/>
      <c r="U384" s="101">
        <f t="shared" si="866"/>
        <v>0</v>
      </c>
      <c r="V384" s="110">
        <f t="shared" si="869"/>
        <v>0</v>
      </c>
      <c r="W384" s="111">
        <f t="shared" si="870"/>
        <v>0</v>
      </c>
      <c r="X384" s="53">
        <f>ROUND(IFERROR((W384/(Y384*IF(ISNUMBER(E384),E384,1))),0),2)</f>
        <v>0</v>
      </c>
      <c r="Y384" s="90" t="str">
        <f t="shared" si="853"/>
        <v/>
      </c>
      <c r="Z384" s="5">
        <f>(IF(I384&lt;30%,0,IF(I384&lt;35%,F384*G384*H384*F!$B$33,IF(I384&lt;40%,F384*G384*H384*F!$B$38,IF(I384&lt;45%,F384*G384*H384*F!$B$43,IF(I384&lt;50%,F384*G384*H384*F!$B$48,IF(I384=50%,F384*G384*H384*F!$B$50,IF(I384=51%,F384*G384*H384*F!$B$51,IF(I384=52%,F384*G384*H384*F!$B$52,IF(I384=53%,F384*G384*H384*F!$B$53,IF(I384=54%,F384*G384*H384*F!$B$54,IF(I384=55%,F384*G384*H384*F!$B$55,IF(I384=56%,F384*G384*H384*F!$B$56,IF(I384=57%,F384*G384*H384*F!$B$57,IF(I384=58%,F384*G384*H384*F!$B$58,IF(I384=59%,F384*G384*H384*F!$B$59,IF(I384=60%,F384*G384*H384*F!$B$60,IF(I384=61%,F384*G384*H384*F!$B$61,IF(I384=62%,F384*G384*H384*F!$B$62,IF(I384=63%,F384*G384*H384*F!$B$63,IF(I384=64%,F384*G384*H384*F!$B$64,IF(I384=65%,F384*G384*H384*F!$B$65,IF(I384=66%,F384*G384*H384*F!$B$66,IF(I384=67%,F384*G384*H384*F!$B$67,IF(I384=68%,F384*G384*H384*F!$B$68,IF(I384=69%,F384*G384*H384*F!$B$69,IF(I384=70%,F384*G384*H384*F!$B$70,IF(I384=71%,F384*G384*H384*F!$B$71,IF(I384=72%,F384*G384*H384*F!$B$72,IF(I384=73%,F384*G384*H384*F!$B$73,IF(I384=74%,F384*G384*H384*F!$B$74,IF(I384=75%,F384*G384*H384*F!$B$75,IF(I384=76%,F384*G384*H384*F!$B$76,IF(I384=77%,F384*G384*H384*F!$B$77,IF(I384=78%,F384*G384*H384*F!$B$78,IF(I384=79%,F384*G384*H384*F!$B$79,IF(I384=80%,F384*G384*H384*F!$B$80,IF(I384=81%,F384*G384*H384*F!$B$81,IF(I384=82%,F384*G384*H384*F!$B$82,IF(I384=83%,F384*G384*H384*F!$B$83,IF(I384=84%,F384*G384*H384*F!$B$84,IF(I384=85%,F384*G384*H384*F!$B$85,IF(I384=86%,F384*G384*H384*F!$B$86,IF(I384=87%,F384*G384*H384*F!$B$87,IF(I384=88%,F384*G384*H384*F!$B$88,IF(I384=89%,F384*G384*H384*F!$B$89,IF(I384=90%,F384*G384*H384*F!$B$90,IF(I384=91%,F384*G384*H384*F!$B$91,IF(I384=92%,F384*G384*H384*F!$B$92,IF(I384=93%,F384*G384*H384*F!$B$93,IF(I384=94%,F384*G384*H384*F!$B$94,IF(I384=95%,F384*G384*H384*F!$B$95,IF(I384=96%,F384*G384*H384*F!$B$96,IF(I384=97%,F384*G384*H384*F!$B$97,IF(I384=98%,F384*G384*H384*F!$B$98,IF(I384=99%,F384*G384*H384*F!$B$99,IF(I384&gt;99%,F384*G384*H384*F!$B$100,))))))))))))))))))))))))))))))))))))))))))))))))))))))))+IF(M384&lt;30%,0,IF(M384&lt;35%,J384*K384*L384*F!$B$33,IF(M384&lt;40%,J384*K384*L384*F!$B$38,IF(M384&lt;45%,J384*K384*L384*F!$B$43,IF(M384&lt;50%,J384*K384*L384*F!$B$48,IF(M384=50%,J384*K384*L384*F!$B$50,IF(M384=51%,J384*K384*L384*F!$B$51,IF(M384=52%,J384*K384*L384*F!$B$52,IF(M384=53%,J384*K384*L384*F!$B$53,IF(M384=54%,J384*K384*L384*F!$B$54,IF(M384=55%,J384*K384*L384*F!$B$55,IF(M384=56%,J384*K384*L384*F!$B$56,IF(M384=57%,J384*K384*L384*F!$B$57,IF(M384=58%,J384*K384*L384*F!$B$58,IF(M384=59%,J384*K384*L384*F!$B$59,IF(M384=60%,J384*K384*L384*F!$B$60,IF(M384=61%,J384*K384*L384*F!$B$61,IF(M384=62%,J384*K384*L384*F!$B$62,IF(M384=63%,J384*K384*L384*F!$B$63,IF(M384=64%,J384*K384*L384*F!$B$64,IF(M384=65%,J384*K384*L384*F!$B$65,IF(M384=66%,J384*K384*L384*F!$B$66,IF(M384=67%,J384*K384*L384*F!$B$67,IF(M384=68%,J384*K384*L384*F!$B$68,IF(M384=69%,J384*K384*L384*F!$B$69,IF(M384=70%,J384*K384*L384*F!$B$70,IF(M384=71%,J384*K384*L384*F!$B$71,IF(M384=72%,J384*K384*L384*F!$B$72,IF(M384=73%,J384*K384*L384*F!$B$73,IF(M384=74%,J384*K384*L384*F!$B$74,IF(M384=75%,J384*K384*L384*F!$B$75,IF(M384=76%,J384*K384*L384*F!$B$76,IF(M384=77%,J384*K384*L384*F!$B$77,IF(M384=78%,J384*K384*L384*F!$B$78,IF(M384=79%,J384*K384*L384*F!$B$79,IF(M384=80%,J384*K384*L384*F!$B$80,IF(M384=81%,J384*K384*L384*F!$B$81,IF(M384=82%,J384*K384*L384*F!$B$82,IF(M384=83%,J384*K384*L384*F!$B$83,IF(M384=84%,J384*K384*L384*F!$B$84,IF(M384=85%,J384*K384*L384*F!$B$85,IF(M384=86%,J384*K384*L384*F!$B$86,IF(M384=87%,J384*K384*L384*F!$B$87,IF(M384=88%,J384*K384*L384*F!$B$88,IF(M384=89%,J384*K384*L384*F!$B$89,IF(M384=90%,J384*K384*L384*F!$B$90,IF(M384=91%,J384*K384*L384*F!$B$91,IF(M384=92%,J384*K384*L384*F!$B$92,IF(M384=93%,J384*K384*L384*F!$B$93,IF(M384=94%,J384*K384*L384*F!$B$94,IF(M384=95%,J384*K384*L384*F!$B$95,IF(M384=96%,J384*K384*L384*F!$B$96,IF(M384=97%,J384*K384*L384*F!$B$97,IF(M384=98%,J384*K384*L384*F!$B$98,IF(M384=99%,J384*K384*L384*F!$B$99,IF(M384&gt;99%,J384*K384*L384*F!$B$100,))))))))))))))))))))))))))))))))))))))))))))))))))))))))+IF(Q384&lt;30%,0,IF(Q384&lt;35%,N384*O384*P384*F!$B$33,IF(Q384&lt;40%,N384*O384*P384*F!$B$38,IF(Q384&lt;45%,N384*O384*P384*F!$B$43,IF(Q384&lt;50%,N384*O384*P384*F!$B$48,IF(Q384=50%,N384*O384*P384*F!$B$50,IF(Q384=51%,N384*O384*P384*F!$B$51,IF(Q384=52%,N384*O384*P384*F!$B$52,IF(Q384=53%,N384*O384*P384*F!$B$53,IF(Q384=54%,N384*O384*P384*F!$B$54,IF(Q384=55%,N384*O384*P384*F!$B$55,IF(Q384=56%,N384*O384*P384*F!$B$56,IF(Q384=57%,N384*O384*P384*F!$B$57,IF(Q384=58%,N384*O384*P384*F!$B$58,IF(Q384=59%,N384*O384*P384*F!$B$59,IF(Q384=60%,N384*O384*P384*F!$B$60,IF(Q384=61%,N384*O384*P384*F!$B$61,IF(Q384=62%,N384*O384*P384*F!$B$62,IF(Q384=63%,N384*O384*P384*F!$B$63,IF(Q384=64%,N384*O384*P384*F!$B$64,IF(Q384=65%,N384*O384*P384*F!$B$65,IF(Q384=66%,N384*O384*P384*F!$B$66,IF(Q384=67%,N384*O384*P384*F!$B$67,IF(Q384=68%,N384*O384*P384*F!$B$68,IF(Q384=69%,N384*O384*P384*F!$B$69,IF(Q384=70%,N384*O384*P384*F!$B$70,IF(Q384=71%,N384*O384*P384*F!$B$71,IF(Q384=72%,N384*O384*P384*F!$B$72,IF(Q384=73%,N384*O384*P384*F!$B$73,IF(Q384=74%,N384*O384*P384*F!$B$74,IF(Q384=75%,N384*O384*P384*F!$B$75,IF(Q384=76%,N384*O384*P384*F!$B$76,IF(Q384=77%,N384*O384*P384*F!$B$77,IF(Q384=78%,N384*O384*P384*F!$B$78,IF(Q384=79%,N384*O384*P384*F!$B$79,IF(Q384=80%,N384*O384*P384*F!$B$80,IF(Q384=81%,N384*O384*P384*F!$B$81,IF(Q384=82%,N384*O384*P384*F!$B$82,IF(Q384=83%,N384*O384*P384*F!$B$83,IF(Q384=84%,N384*O384*P384*F!$B$84,IF(Q384=85%,N384*O384*P384*F!$B$85,IF(Q384=86%,N384*O384*P384*F!$B$86,IF(Q384=87%,N384*O384*P384*F!$B$87,IF(Q384=88%,N384*O384*P384*F!$B$88,IF(Q384=89%,N384*O384*P384*F!$B$89,IF(Q384=90%,N384*O384*P384*F!$B$90,IF(Q384=91%,N384*O384*P384*F!$B$91,IF(Q384=92%,N384*O384*P384*F!$B$92,IF(Q384=93%,N384*O384*P384*F!$B$93,IF(Q384=94%,N384*O384*P384*F!$B$94,IF(Q384=95%,N384*O384*P384*F!$B$95,IF(Q384=96%,N384*O384*P384*F!$B$96,IF(Q384=97%,N384*O384*P384*F!$B$97,IF(Q384=98%,N384*O384*P384*F!$B$98,IF(Q384=99%,N384*O384*P384*F!$B$99,IF(Q384&gt;99%,N384*O384*P384*F!$B$100,))))))))))))))))))))))))))))))))))))))))))))))))))))))))+IF(U384&lt;30%,0,IF(U384&lt;35%,R384*S384*T384*F!$B$33,IF(U384&lt;40%,R384*S384*T384*F!$B$38,IF(U384&lt;45%,R384*S384*T384*F!$B$43,IF(U384&lt;50%,R384*S384*T384*F!$B$48,IF(U384=50%,R384*S384*T384*F!$B$50,IF(U384=51%,R384*S384*T384*F!$B$51,IF(U384=52%,R384*S384*T384*F!$B$52,IF(U384=53%,R384*S384*T384*F!$B$53,IF(U384=54%,R384*S384*T384*F!$B$54,IF(U384=55%,R384*S384*T384*F!$B$55,IF(U384=56%,R384*S384*T384*F!$B$56,IF(U384=57%,R384*S384*T384*F!$B$57,IF(U384=58%,R384*S384*T384*F!$B$58,IF(U384=59%,R384*S384*T384*F!$B$59,IF(U384=60%,R384*S384*T384*F!$B$60,IF(U384=61%,R384*S384*T384*F!$B$61,IF(U384=62%,R384*S384*T384*F!$B$62,IF(U384=63%,R384*S384*T384*F!$B$63,IF(U384=64%,R384*S384*T384*F!$B$64,IF(U384=65%,R384*S384*T384*F!$B$65,IF(U384=66%,R384*S384*T384*F!$B$66,IF(U384=67%,R384*S384*T384*F!$B$67,IF(U384=68%,R384*S384*T384*F!$B$68,IF(U384=69%,R384*S384*T384*F!$B$69,IF(U384=70%,R384*S384*T384*F!$B$70,IF(U384=71%,R384*S384*T384*F!$B$71,IF(U384=72%,R384*S384*T384*F!$B$72,IF(U384=73%,R384*S384*T384*F!$B$73,IF(U384=74%,R384*S384*T384*F!$B$74,IF(U384=75%,R384*S384*T384*F!$B$75,IF(U384=76%,R384*S384*T384*F!$B$76,IF(U384=77%,R384*S384*T384*F!$B$77,IF(U384=78%,R384*S384*T384*F!$B$78,IF(U384=79%,R384*S384*T384*F!$B$79,IF(U384=80%,R384*S384*T384*F!$B$80,IF(U384=81%,R384*S384*T384*F!$B$81,IF(U384=82%,R384*S384*T384*F!$B$82,IF(U384=83%,R384*S384*T384*F!$B$83,IF(U384=84%,R384*S384*T384*F!$B$84,IF(U384=85%,R384*S384*T384*F!$B$85,IF(U384=86%,R384*S384*T384*F!$B$86,IF(U384=87%,R384*S384*T384*F!$B$87,IF(U384=88%,R384*S384*T384*F!$B$88,IF(U384=89%,R384*S384*T384*F!$B$89,IF(U384=90%,R384*S384*T384*F!$B$90,IF(U384=91%,R384*S384*T384*F!$B$91,IF(U384=92%,R384*S384*T384*F!$B$92,IF(U384=93%,R384*S384*T384*F!$B$93,IF(U384=94%,R384*S384*T384*F!$B$94,IF(U384=95%,R384*S384*T384*F!$B$95,IF(U384=96%,R384*S384*T384*F!$B$96,IF(U384=97%,R384*S384*T384*F!$B$97,IF(U384=98%,R384*S384*T384*F!$B$98,IF(U384=99%,R384*S384*T384*F!$B$99,IF(U384&gt;99%,R384*S384*T384*F!$B$100)))))))))))))))))))))))))))))))))))))))))))))))))))))))))*IF(ISNUMBER(E384),E384,1)*IF(ISNUMBER(D384),D384,1)</f>
        <v>0</v>
      </c>
      <c r="AA384" s="5">
        <f>G384*H384+K384*L384+O384*P384+S384*T384</f>
        <v>0</v>
      </c>
      <c r="AB384" s="32">
        <f>(H384*(IF(I384&lt;45%,0.5,IF(I384&lt;55%,0.8,IF(I384&lt;65%,0.9,IF(I384&lt;75%,1,IF(I384&lt;85%,1.1,1.2))))))+L384*(IF(M384&lt;45%,0.5,IF(M384&lt;55%,0.8,IF(M384&lt;65%,0.9,IF(M384&lt;75%,1,IF(M384&lt;85%,1.1,1.2))))))+P384*(IF(Q384&lt;45%,0.5,IF(Q384&lt;55%,0.8,IF(Q384&lt;65%,0.9,IF(Q384&lt;75%,1,IF(Q384&lt;85%,1.1,1.2))))))+T384*(IF(U384&lt;45%,0.5,IF(U384&lt;55%,0.8,IF(U384&lt;65%,0.9,IF(U384&lt;75%,1,IF(U384&lt;85%,1.1,1.2)))))))*IF(D384&gt;=0.8,6,IF(D384&lt;=0.4,1.5,3))</f>
        <v>0</v>
      </c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  <c r="AY384" s="11"/>
      <c r="AZ384" s="11"/>
      <c r="BA384" s="11"/>
      <c r="BB384" s="11"/>
      <c r="BC384" s="11"/>
      <c r="BD384" s="11"/>
      <c r="BE384" s="11"/>
      <c r="BF384" s="11"/>
      <c r="BG384" s="11"/>
      <c r="BH384" s="11"/>
      <c r="BI384" s="11"/>
      <c r="BJ384" s="11"/>
    </row>
    <row r="385" spans="1:62" x14ac:dyDescent="0.25">
      <c r="A385" s="1129"/>
      <c r="B385" s="61" t="str">
        <f t="shared" ref="B385:E385" si="874">IF(B323="","",B323)</f>
        <v/>
      </c>
      <c r="C385" s="62" t="str">
        <f t="shared" si="874"/>
        <v/>
      </c>
      <c r="D385" s="63">
        <f t="shared" si="868"/>
        <v>0</v>
      </c>
      <c r="E385" s="64" t="str">
        <f t="shared" si="874"/>
        <v/>
      </c>
      <c r="F385" s="152"/>
      <c r="G385" s="153"/>
      <c r="H385" s="153"/>
      <c r="I385" s="95">
        <f t="shared" si="863"/>
        <v>0</v>
      </c>
      <c r="J385" s="152"/>
      <c r="K385" s="94"/>
      <c r="L385" s="94"/>
      <c r="M385" s="95">
        <f t="shared" si="864"/>
        <v>0</v>
      </c>
      <c r="N385" s="152"/>
      <c r="O385" s="94"/>
      <c r="P385" s="94"/>
      <c r="Q385" s="95">
        <f t="shared" si="865"/>
        <v>0</v>
      </c>
      <c r="R385" s="152"/>
      <c r="S385" s="94"/>
      <c r="T385" s="94"/>
      <c r="U385" s="93">
        <f t="shared" si="866"/>
        <v>0</v>
      </c>
      <c r="V385" s="113">
        <f t="shared" si="869"/>
        <v>0</v>
      </c>
      <c r="W385" s="114">
        <f t="shared" si="870"/>
        <v>0</v>
      </c>
      <c r="X385" s="36">
        <f t="shared" ref="X385" si="875">ROUND(IFERROR((W385/(Y385*IF(ISNUMBER(E385),E385,1))),0),2)</f>
        <v>0</v>
      </c>
      <c r="Y385" s="90" t="str">
        <f t="shared" si="853"/>
        <v/>
      </c>
      <c r="Z385" s="6">
        <f>(IF(I385&lt;30%,0,IF(I385&lt;35%,F385*G385*H385*F!$B$33,IF(I385&lt;40%,F385*G385*H385*F!$B$38,IF(I385&lt;45%,F385*G385*H385*F!$B$43,IF(I385&lt;50%,F385*G385*H385*F!$B$48,IF(I385=50%,F385*G385*H385*F!$B$50,IF(I385=51%,F385*G385*H385*F!$B$51,IF(I385=52%,F385*G385*H385*F!$B$52,IF(I385=53%,F385*G385*H385*F!$B$53,IF(I385=54%,F385*G385*H385*F!$B$54,IF(I385=55%,F385*G385*H385*F!$B$55,IF(I385=56%,F385*G385*H385*F!$B$56,IF(I385=57%,F385*G385*H385*F!$B$57,IF(I385=58%,F385*G385*H385*F!$B$58,IF(I385=59%,F385*G385*H385*F!$B$59,IF(I385=60%,F385*G385*H385*F!$B$60,IF(I385=61%,F385*G385*H385*F!$B$61,IF(I385=62%,F385*G385*H385*F!$B$62,IF(I385=63%,F385*G385*H385*F!$B$63,IF(I385=64%,F385*G385*H385*F!$B$64,IF(I385=65%,F385*G385*H385*F!$B$65,IF(I385=66%,F385*G385*H385*F!$B$66,IF(I385=67%,F385*G385*H385*F!$B$67,IF(I385=68%,F385*G385*H385*F!$B$68,IF(I385=69%,F385*G385*H385*F!$B$69,IF(I385=70%,F385*G385*H385*F!$B$70,IF(I385=71%,F385*G385*H385*F!$B$71,IF(I385=72%,F385*G385*H385*F!$B$72,IF(I385=73%,F385*G385*H385*F!$B$73,IF(I385=74%,F385*G385*H385*F!$B$74,IF(I385=75%,F385*G385*H385*F!$B$75,IF(I385=76%,F385*G385*H385*F!$B$76,IF(I385=77%,F385*G385*H385*F!$B$77,IF(I385=78%,F385*G385*H385*F!$B$78,IF(I385=79%,F385*G385*H385*F!$B$79,IF(I385=80%,F385*G385*H385*F!$B$80,IF(I385=81%,F385*G385*H385*F!$B$81,IF(I385=82%,F385*G385*H385*F!$B$82,IF(I385=83%,F385*G385*H385*F!$B$83,IF(I385=84%,F385*G385*H385*F!$B$84,IF(I385=85%,F385*G385*H385*F!$B$85,IF(I385=86%,F385*G385*H385*F!$B$86,IF(I385=87%,F385*G385*H385*F!$B$87,IF(I385=88%,F385*G385*H385*F!$B$88,IF(I385=89%,F385*G385*H385*F!$B$89,IF(I385=90%,F385*G385*H385*F!$B$90,IF(I385=91%,F385*G385*H385*F!$B$91,IF(I385=92%,F385*G385*H385*F!$B$92,IF(I385=93%,F385*G385*H385*F!$B$93,IF(I385=94%,F385*G385*H385*F!$B$94,IF(I385=95%,F385*G385*H385*F!$B$95,IF(I385=96%,F385*G385*H385*F!$B$96,IF(I385=97%,F385*G385*H385*F!$B$97,IF(I385=98%,F385*G385*H385*F!$B$98,IF(I385=99%,F385*G385*H385*F!$B$99,IF(I385&gt;99%,F385*G385*H385*F!$B$100,))))))))))))))))))))))))))))))))))))))))))))))))))))))))+IF(M385&lt;30%,0,IF(M385&lt;35%,J385*K385*L385*F!$B$33,IF(M385&lt;40%,J385*K385*L385*F!$B$38,IF(M385&lt;45%,J385*K385*L385*F!$B$43,IF(M385&lt;50%,J385*K385*L385*F!$B$48,IF(M385=50%,J385*K385*L385*F!$B$50,IF(M385=51%,J385*K385*L385*F!$B$51,IF(M385=52%,J385*K385*L385*F!$B$52,IF(M385=53%,J385*K385*L385*F!$B$53,IF(M385=54%,J385*K385*L385*F!$B$54,IF(M385=55%,J385*K385*L385*F!$B$55,IF(M385=56%,J385*K385*L385*F!$B$56,IF(M385=57%,J385*K385*L385*F!$B$57,IF(M385=58%,J385*K385*L385*F!$B$58,IF(M385=59%,J385*K385*L385*F!$B$59,IF(M385=60%,J385*K385*L385*F!$B$60,IF(M385=61%,J385*K385*L385*F!$B$61,IF(M385=62%,J385*K385*L385*F!$B$62,IF(M385=63%,J385*K385*L385*F!$B$63,IF(M385=64%,J385*K385*L385*F!$B$64,IF(M385=65%,J385*K385*L385*F!$B$65,IF(M385=66%,J385*K385*L385*F!$B$66,IF(M385=67%,J385*K385*L385*F!$B$67,IF(M385=68%,J385*K385*L385*F!$B$68,IF(M385=69%,J385*K385*L385*F!$B$69,IF(M385=70%,J385*K385*L385*F!$B$70,IF(M385=71%,J385*K385*L385*F!$B$71,IF(M385=72%,J385*K385*L385*F!$B$72,IF(M385=73%,J385*K385*L385*F!$B$73,IF(M385=74%,J385*K385*L385*F!$B$74,IF(M385=75%,J385*K385*L385*F!$B$75,IF(M385=76%,J385*K385*L385*F!$B$76,IF(M385=77%,J385*K385*L385*F!$B$77,IF(M385=78%,J385*K385*L385*F!$B$78,IF(M385=79%,J385*K385*L385*F!$B$79,IF(M385=80%,J385*K385*L385*F!$B$80,IF(M385=81%,J385*K385*L385*F!$B$81,IF(M385=82%,J385*K385*L385*F!$B$82,IF(M385=83%,J385*K385*L385*F!$B$83,IF(M385=84%,J385*K385*L385*F!$B$84,IF(M385=85%,J385*K385*L385*F!$B$85,IF(M385=86%,J385*K385*L385*F!$B$86,IF(M385=87%,J385*K385*L385*F!$B$87,IF(M385=88%,J385*K385*L385*F!$B$88,IF(M385=89%,J385*K385*L385*F!$B$89,IF(M385=90%,J385*K385*L385*F!$B$90,IF(M385=91%,J385*K385*L385*F!$B$91,IF(M385=92%,J385*K385*L385*F!$B$92,IF(M385=93%,J385*K385*L385*F!$B$93,IF(M385=94%,J385*K385*L385*F!$B$94,IF(M385=95%,J385*K385*L385*F!$B$95,IF(M385=96%,J385*K385*L385*F!$B$96,IF(M385=97%,J385*K385*L385*F!$B$97,IF(M385=98%,J385*K385*L385*F!$B$98,IF(M385=99%,J385*K385*L385*F!$B$99,IF(M385&gt;99%,J385*K385*L385*F!$B$100,))))))))))))))))))))))))))))))))))))))))))))))))))))))))+IF(Q385&lt;30%,0,IF(Q385&lt;35%,N385*O385*P385*F!$B$33,IF(Q385&lt;40%,N385*O385*P385*F!$B$38,IF(Q385&lt;45%,N385*O385*P385*F!$B$43,IF(Q385&lt;50%,N385*O385*P385*F!$B$48,IF(Q385=50%,N385*O385*P385*F!$B$50,IF(Q385=51%,N385*O385*P385*F!$B$51,IF(Q385=52%,N385*O385*P385*F!$B$52,IF(Q385=53%,N385*O385*P385*F!$B$53,IF(Q385=54%,N385*O385*P385*F!$B$54,IF(Q385=55%,N385*O385*P385*F!$B$55,IF(Q385=56%,N385*O385*P385*F!$B$56,IF(Q385=57%,N385*O385*P385*F!$B$57,IF(Q385=58%,N385*O385*P385*F!$B$58,IF(Q385=59%,N385*O385*P385*F!$B$59,IF(Q385=60%,N385*O385*P385*F!$B$60,IF(Q385=61%,N385*O385*P385*F!$B$61,IF(Q385=62%,N385*O385*P385*F!$B$62,IF(Q385=63%,N385*O385*P385*F!$B$63,IF(Q385=64%,N385*O385*P385*F!$B$64,IF(Q385=65%,N385*O385*P385*F!$B$65,IF(Q385=66%,N385*O385*P385*F!$B$66,IF(Q385=67%,N385*O385*P385*F!$B$67,IF(Q385=68%,N385*O385*P385*F!$B$68,IF(Q385=69%,N385*O385*P385*F!$B$69,IF(Q385=70%,N385*O385*P385*F!$B$70,IF(Q385=71%,N385*O385*P385*F!$B$71,IF(Q385=72%,N385*O385*P385*F!$B$72,IF(Q385=73%,N385*O385*P385*F!$B$73,IF(Q385=74%,N385*O385*P385*F!$B$74,IF(Q385=75%,N385*O385*P385*F!$B$75,IF(Q385=76%,N385*O385*P385*F!$B$76,IF(Q385=77%,N385*O385*P385*F!$B$77,IF(Q385=78%,N385*O385*P385*F!$B$78,IF(Q385=79%,N385*O385*P385*F!$B$79,IF(Q385=80%,N385*O385*P385*F!$B$80,IF(Q385=81%,N385*O385*P385*F!$B$81,IF(Q385=82%,N385*O385*P385*F!$B$82,IF(Q385=83%,N385*O385*P385*F!$B$83,IF(Q385=84%,N385*O385*P385*F!$B$84,IF(Q385=85%,N385*O385*P385*F!$B$85,IF(Q385=86%,N385*O385*P385*F!$B$86,IF(Q385=87%,N385*O385*P385*F!$B$87,IF(Q385=88%,N385*O385*P385*F!$B$88,IF(Q385=89%,N385*O385*P385*F!$B$89,IF(Q385=90%,N385*O385*P385*F!$B$90,IF(Q385=91%,N385*O385*P385*F!$B$91,IF(Q385=92%,N385*O385*P385*F!$B$92,IF(Q385=93%,N385*O385*P385*F!$B$93,IF(Q385=94%,N385*O385*P385*F!$B$94,IF(Q385=95%,N385*O385*P385*F!$B$95,IF(Q385=96%,N385*O385*P385*F!$B$96,IF(Q385=97%,N385*O385*P385*F!$B$97,IF(Q385=98%,N385*O385*P385*F!$B$98,IF(Q385=99%,N385*O385*P385*F!$B$99,IF(Q385&gt;99%,N385*O385*P385*F!$B$100,))))))))))))))))))))))))))))))))))))))))))))))))))))))))+IF(U385&lt;30%,0,IF(U385&lt;35%,R385*S385*T385*F!$B$33,IF(U385&lt;40%,R385*S385*T385*F!$B$38,IF(U385&lt;45%,R385*S385*T385*F!$B$43,IF(U385&lt;50%,R385*S385*T385*F!$B$48,IF(U385=50%,R385*S385*T385*F!$B$50,IF(U385=51%,R385*S385*T385*F!$B$51,IF(U385=52%,R385*S385*T385*F!$B$52,IF(U385=53%,R385*S385*T385*F!$B$53,IF(U385=54%,R385*S385*T385*F!$B$54,IF(U385=55%,R385*S385*T385*F!$B$55,IF(U385=56%,R385*S385*T385*F!$B$56,IF(U385=57%,R385*S385*T385*F!$B$57,IF(U385=58%,R385*S385*T385*F!$B$58,IF(U385=59%,R385*S385*T385*F!$B$59,IF(U385=60%,R385*S385*T385*F!$B$60,IF(U385=61%,R385*S385*T385*F!$B$61,IF(U385=62%,R385*S385*T385*F!$B$62,IF(U385=63%,R385*S385*T385*F!$B$63,IF(U385=64%,R385*S385*T385*F!$B$64,IF(U385=65%,R385*S385*T385*F!$B$65,IF(U385=66%,R385*S385*T385*F!$B$66,IF(U385=67%,R385*S385*T385*F!$B$67,IF(U385=68%,R385*S385*T385*F!$B$68,IF(U385=69%,R385*S385*T385*F!$B$69,IF(U385=70%,R385*S385*T385*F!$B$70,IF(U385=71%,R385*S385*T385*F!$B$71,IF(U385=72%,R385*S385*T385*F!$B$72,IF(U385=73%,R385*S385*T385*F!$B$73,IF(U385=74%,R385*S385*T385*F!$B$74,IF(U385=75%,R385*S385*T385*F!$B$75,IF(U385=76%,R385*S385*T385*F!$B$76,IF(U385=77%,R385*S385*T385*F!$B$77,IF(U385=78%,R385*S385*T385*F!$B$78,IF(U385=79%,R385*S385*T385*F!$B$79,IF(U385=80%,R385*S385*T385*F!$B$80,IF(U385=81%,R385*S385*T385*F!$B$81,IF(U385=82%,R385*S385*T385*F!$B$82,IF(U385=83%,R385*S385*T385*F!$B$83,IF(U385=84%,R385*S385*T385*F!$B$84,IF(U385=85%,R385*S385*T385*F!$B$85,IF(U385=86%,R385*S385*T385*F!$B$86,IF(U385=87%,R385*S385*T385*F!$B$87,IF(U385=88%,R385*S385*T385*F!$B$88,IF(U385=89%,R385*S385*T385*F!$B$89,IF(U385=90%,R385*S385*T385*F!$B$90,IF(U385=91%,R385*S385*T385*F!$B$91,IF(U385=92%,R385*S385*T385*F!$B$92,IF(U385=93%,R385*S385*T385*F!$B$93,IF(U385=94%,R385*S385*T385*F!$B$94,IF(U385=95%,R385*S385*T385*F!$B$95,IF(U385=96%,R385*S385*T385*F!$B$96,IF(U385=97%,R385*S385*T385*F!$B$97,IF(U385=98%,R385*S385*T385*F!$B$98,IF(U385=99%,R385*S385*T385*F!$B$99,IF(U385&gt;99%,R385*S385*T385*F!$B$100)))))))))))))))))))))))))))))))))))))))))))))))))))))))))*IF(ISNUMBER(E385),E385,1)*IF(ISNUMBER(D385),D385,1)</f>
        <v>0</v>
      </c>
      <c r="AA385" s="6">
        <f>G385*H385+K385*L385+O385*P385+S385*T385</f>
        <v>0</v>
      </c>
      <c r="AB385" s="35">
        <f>(H385*(IF(I385&lt;45%,0.5,IF(I385&lt;55%,0.8,IF(I385&lt;65%,0.9,IF(I385&lt;75%,1,IF(I385&lt;85%,1.1,1.2))))))+L385*(IF(M385&lt;45%,0.5,IF(M385&lt;55%,0.8,IF(M385&lt;65%,0.9,IF(M385&lt;75%,1,IF(M385&lt;85%,1.1,1.2))))))+P385*(IF(Q385&lt;45%,0.5,IF(Q385&lt;55%,0.8,IF(Q385&lt;65%,0.9,IF(Q385&lt;75%,1,IF(Q385&lt;85%,1.1,1.2))))))+T385*(IF(U385&lt;45%,0.5,IF(U385&lt;55%,0.8,IF(U385&lt;65%,0.9,IF(U385&lt;75%,1,IF(U385&lt;85%,1.1,1.2)))))))*IF(D385&gt;=0.8,6,IF(D385&lt;=0.4,1.5,3))</f>
        <v>0</v>
      </c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  <c r="AR385" s="11"/>
      <c r="AS385" s="11"/>
      <c r="AT385" s="11"/>
      <c r="AU385" s="11"/>
      <c r="AV385" s="11"/>
      <c r="AW385" s="11"/>
      <c r="AX385" s="11"/>
      <c r="AY385" s="11"/>
      <c r="AZ385" s="11"/>
      <c r="BA385" s="11"/>
      <c r="BB385" s="11"/>
      <c r="BC385" s="11"/>
      <c r="BD385" s="11"/>
      <c r="BE385" s="11"/>
      <c r="BF385" s="11"/>
      <c r="BG385" s="11"/>
      <c r="BH385" s="11"/>
      <c r="BI385" s="11"/>
      <c r="BJ385" s="11"/>
    </row>
    <row r="386" spans="1:62" ht="15.75" thickBot="1" x14ac:dyDescent="0.3">
      <c r="A386" s="1130"/>
      <c r="B386" s="165"/>
      <c r="C386" s="166"/>
      <c r="D386" s="37">
        <f>ROUND(IFERROR((D381*(G381*H381+K381*L381+O381*P381+S381*T381)+D382*(G382*H382+K382*L382+O382*P382+S382*T382)+D383*(G383*H383+K383*L383+O383*P383+S383*T383)+D384*(G384*H384+K384*L384+O384*P384+S384*T384)+D385*(G385*H385+K385*L385+O385*P385+S385*T385))/((G381*H381+K381*L381+O381*P381+S381*T381)+(G382*H382+K382*L382+O382*P382+S382*T382)+(G383*H383+K383*L383+O383*P383+S383*T383)+(G384*H384+K384*L384+O384*P384+S384*T384)+(G385*H385+K385*L385+O385*P385+S385*T385)),0),3)</f>
        <v>0</v>
      </c>
      <c r="E386" s="173"/>
      <c r="F386" s="174" t="str">
        <f t="shared" ref="F386" si="876">IF(I386&lt;&gt;0,(IFERROR(IF($Y386&gt;15,MROUND($Y386*I386,0.5),MROUND($Y386*I386,0.1)),)),"")</f>
        <v/>
      </c>
      <c r="G386" s="175"/>
      <c r="H386" s="175"/>
      <c r="I386" s="176"/>
      <c r="J386" s="174"/>
      <c r="K386" s="177"/>
      <c r="L386" s="177"/>
      <c r="M386" s="178"/>
      <c r="N386" s="174"/>
      <c r="O386" s="177"/>
      <c r="P386" s="177"/>
      <c r="Q386" s="179"/>
      <c r="R386" s="174"/>
      <c r="S386" s="180"/>
      <c r="T386" s="177"/>
      <c r="U386" s="178"/>
      <c r="V386" s="122">
        <f>SUM(V381:V385)</f>
        <v>0</v>
      </c>
      <c r="W386" s="117">
        <f>IFERROR(V386/AA386,0)</f>
        <v>0</v>
      </c>
      <c r="X386" s="118">
        <f>ROUND(IFERROR((D381*(I381*G381*H381+M381*K381*L381+Q381*O381*P381+U381*S381*T381)+D382*(I382*G382*H382+M382*K382*L382+Q382*O382*P382+U382*S382*T382)+D383*(I383*G383*H383+M383*K383*L383+Q383*O383*P383+U383*S383*T383)+D384*(I384*G384*H384+M384*K384*L384+Q384*O384*P384+U384*S384*T384)+D385*(I385*G385*H385+M385*K385*L385+Q385*O385*P385+U385*S385*T385))/(D381*(G381*H381+K381*L381+O381*P381+S381*T381)+D382*(G382*H382+K382*L382+O382*P382+S382*T382)+D383*(G383*H383+K383*L383+O383*P383+S383*T383)+D384*(G384*H384+K384*L384+O384*P384+S384*T384)+D385*(G385*H385+K385*L385+O385*P385+S385*T385)),0),2)</f>
        <v>0</v>
      </c>
      <c r="Y386" s="9"/>
      <c r="Z386" s="9">
        <f>SUM(Z381:Z385)</f>
        <v>0</v>
      </c>
      <c r="AA386" s="117">
        <f>SUM(AA381:AA385)</f>
        <v>0</v>
      </c>
      <c r="AB386" s="119">
        <f>IF(SUM(AB381:AB385)=0,TIME(,0,),TIME(,SUM(AB381:AB385)+30,))</f>
        <v>0</v>
      </c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11"/>
      <c r="AO386" s="11"/>
      <c r="AP386" s="11"/>
      <c r="AQ386" s="11"/>
      <c r="AR386" s="11"/>
      <c r="AS386" s="11"/>
      <c r="AT386" s="11"/>
      <c r="AU386" s="11"/>
      <c r="AV386" s="11"/>
      <c r="AW386" s="11"/>
      <c r="AX386" s="11"/>
      <c r="AY386" s="11"/>
      <c r="AZ386" s="11"/>
      <c r="BA386" s="11"/>
      <c r="BB386" s="11"/>
      <c r="BC386" s="11"/>
      <c r="BD386" s="11"/>
      <c r="BE386" s="11"/>
      <c r="BF386" s="11"/>
      <c r="BG386" s="11"/>
      <c r="BH386" s="11"/>
      <c r="BI386" s="11"/>
      <c r="BJ386" s="11"/>
    </row>
    <row r="387" spans="1:62" x14ac:dyDescent="0.25">
      <c r="A387" s="143" t="s">
        <v>27</v>
      </c>
      <c r="B387" s="154" t="str">
        <f t="shared" ref="B387:C387" si="877">IF(B325="","",B325)</f>
        <v/>
      </c>
      <c r="C387" s="155" t="str">
        <f t="shared" si="877"/>
        <v/>
      </c>
      <c r="D387" s="59">
        <f>D325</f>
        <v>0</v>
      </c>
      <c r="E387" s="73" t="str">
        <f t="shared" ref="E387" si="878">IF(E325="","",E325)</f>
        <v/>
      </c>
      <c r="F387" s="74"/>
      <c r="G387" s="92"/>
      <c r="H387" s="92"/>
      <c r="I387" s="75">
        <f t="shared" ref="I387:I391" si="879">IFERROR(ROUND(F387/$Y387,2),)</f>
        <v>0</v>
      </c>
      <c r="J387" s="74"/>
      <c r="K387" s="92"/>
      <c r="L387" s="92"/>
      <c r="M387" s="91">
        <f t="shared" ref="M387:M391" si="880">IFERROR(ROUND(J387/$Y387,2),)</f>
        <v>0</v>
      </c>
      <c r="N387" s="74"/>
      <c r="O387" s="92"/>
      <c r="P387" s="92"/>
      <c r="Q387" s="75">
        <f t="shared" ref="Q387:Q391" si="881">IFERROR(ROUND(N387/$Y387,2),)</f>
        <v>0</v>
      </c>
      <c r="R387" s="74"/>
      <c r="S387" s="92"/>
      <c r="T387" s="92"/>
      <c r="U387" s="91">
        <f t="shared" ref="U387:U391" si="882">IFERROR(ROUND(R387/$Y387,2),)</f>
        <v>0</v>
      </c>
      <c r="V387" s="123">
        <f>(IF(ISNUMBER(F387),F387,1)*G387*H387+IF(ISNUMBER(J387),J387,1)*K387*L387+IF(ISNUMBER(N387),N387,1)*O387*P387+IF(ISNUMBER(R387),R387,1)*S387*T387)*IF(ISNUMBER(E387),E387,1)</f>
        <v>0</v>
      </c>
      <c r="W387" s="40">
        <f>IFERROR((IF(ISNUMBER(F387),F387,1)*G387*H387+IF(ISNUMBER(J387),J387,1)*K387*L387+IF(ISNUMBER(N387),N387,1)*O387*P387+IF(ISNUMBER(R387),R387,1)*S387*T387)*IF(ISNUMBER(E387),E387,1)/(G387*H387+K387*L387+O387*P387+S387*T387),0)</f>
        <v>0</v>
      </c>
      <c r="X387" s="41">
        <f>ROUND(IFERROR((W387/(Y387*IF(ISNUMBER(E387),E387,1))),0),2)</f>
        <v>0</v>
      </c>
      <c r="Y387" s="89" t="str">
        <f t="shared" si="853"/>
        <v/>
      </c>
      <c r="Z387" s="124">
        <f>(IF(I387&lt;30%,0,IF(I387&lt;35%,F387*G387*H387*F!$B$33,IF(I387&lt;40%,F387*G387*H387*F!$B$38,IF(I387&lt;45%,F387*G387*H387*F!$B$43,IF(I387&lt;50%,F387*G387*H387*F!$B$48,IF(I387=50%,F387*G387*H387*F!$B$50,IF(I387=51%,F387*G387*H387*F!$B$51,IF(I387=52%,F387*G387*H387*F!$B$52,IF(I387=53%,F387*G387*H387*F!$B$53,IF(I387=54%,F387*G387*H387*F!$B$54,IF(I387=55%,F387*G387*H387*F!$B$55,IF(I387=56%,F387*G387*H387*F!$B$56,IF(I387=57%,F387*G387*H387*F!$B$57,IF(I387=58%,F387*G387*H387*F!$B$58,IF(I387=59%,F387*G387*H387*F!$B$59,IF(I387=60%,F387*G387*H387*F!$B$60,IF(I387=61%,F387*G387*H387*F!$B$61,IF(I387=62%,F387*G387*H387*F!$B$62,IF(I387=63%,F387*G387*H387*F!$B$63,IF(I387=64%,F387*G387*H387*F!$B$64,IF(I387=65%,F387*G387*H387*F!$B$65,IF(I387=66%,F387*G387*H387*F!$B$66,IF(I387=67%,F387*G387*H387*F!$B$67,IF(I387=68%,F387*G387*H387*F!$B$68,IF(I387=69%,F387*G387*H387*F!$B$69,IF(I387=70%,F387*G387*H387*F!$B$70,IF(I387=71%,F387*G387*H387*F!$B$71,IF(I387=72%,F387*G387*H387*F!$B$72,IF(I387=73%,F387*G387*H387*F!$B$73,IF(I387=74%,F387*G387*H387*F!$B$74,IF(I387=75%,F387*G387*H387*F!$B$75,IF(I387=76%,F387*G387*H387*F!$B$76,IF(I387=77%,F387*G387*H387*F!$B$77,IF(I387=78%,F387*G387*H387*F!$B$78,IF(I387=79%,F387*G387*H387*F!$B$79,IF(I387=80%,F387*G387*H387*F!$B$80,IF(I387=81%,F387*G387*H387*F!$B$81,IF(I387=82%,F387*G387*H387*F!$B$82,IF(I387=83%,F387*G387*H387*F!$B$83,IF(I387=84%,F387*G387*H387*F!$B$84,IF(I387=85%,F387*G387*H387*F!$B$85,IF(I387=86%,F387*G387*H387*F!$B$86,IF(I387=87%,F387*G387*H387*F!$B$87,IF(I387=88%,F387*G387*H387*F!$B$88,IF(I387=89%,F387*G387*H387*F!$B$89,IF(I387=90%,F387*G387*H387*F!$B$90,IF(I387=91%,F387*G387*H387*F!$B$91,IF(I387=92%,F387*G387*H387*F!$B$92,IF(I387=93%,F387*G387*H387*F!$B$93,IF(I387=94%,F387*G387*H387*F!$B$94,IF(I387=95%,F387*G387*H387*F!$B$95,IF(I387=96%,F387*G387*H387*F!$B$96,IF(I387=97%,F387*G387*H387*F!$B$97,IF(I387=98%,F387*G387*H387*F!$B$98,IF(I387=99%,F387*G387*H387*F!$B$99,IF(I387&gt;99%,F387*G387*H387*F!$B$100,))))))))))))))))))))))))))))))))))))))))))))))))))))))))+IF(M387&lt;30%,0,IF(M387&lt;35%,J387*K387*L387*F!$B$33,IF(M387&lt;40%,J387*K387*L387*F!$B$38,IF(M387&lt;45%,J387*K387*L387*F!$B$43,IF(M387&lt;50%,J387*K387*L387*F!$B$48,IF(M387=50%,J387*K387*L387*F!$B$50,IF(M387=51%,J387*K387*L387*F!$B$51,IF(M387=52%,J387*K387*L387*F!$B$52,IF(M387=53%,J387*K387*L387*F!$B$53,IF(M387=54%,J387*K387*L387*F!$B$54,IF(M387=55%,J387*K387*L387*F!$B$55,IF(M387=56%,J387*K387*L387*F!$B$56,IF(M387=57%,J387*K387*L387*F!$B$57,IF(M387=58%,J387*K387*L387*F!$B$58,IF(M387=59%,J387*K387*L387*F!$B$59,IF(M387=60%,J387*K387*L387*F!$B$60,IF(M387=61%,J387*K387*L387*F!$B$61,IF(M387=62%,J387*K387*L387*F!$B$62,IF(M387=63%,J387*K387*L387*F!$B$63,IF(M387=64%,J387*K387*L387*F!$B$64,IF(M387=65%,J387*K387*L387*F!$B$65,IF(M387=66%,J387*K387*L387*F!$B$66,IF(M387=67%,J387*K387*L387*F!$B$67,IF(M387=68%,J387*K387*L387*F!$B$68,IF(M387=69%,J387*K387*L387*F!$B$69,IF(M387=70%,J387*K387*L387*F!$B$70,IF(M387=71%,J387*K387*L387*F!$B$71,IF(M387=72%,J387*K387*L387*F!$B$72,IF(M387=73%,J387*K387*L387*F!$B$73,IF(M387=74%,J387*K387*L387*F!$B$74,IF(M387=75%,J387*K387*L387*F!$B$75,IF(M387=76%,J387*K387*L387*F!$B$76,IF(M387=77%,J387*K387*L387*F!$B$77,IF(M387=78%,J387*K387*L387*F!$B$78,IF(M387=79%,J387*K387*L387*F!$B$79,IF(M387=80%,J387*K387*L387*F!$B$80,IF(M387=81%,J387*K387*L387*F!$B$81,IF(M387=82%,J387*K387*L387*F!$B$82,IF(M387=83%,J387*K387*L387*F!$B$83,IF(M387=84%,J387*K387*L387*F!$B$84,IF(M387=85%,J387*K387*L387*F!$B$85,IF(M387=86%,J387*K387*L387*F!$B$86,IF(M387=87%,J387*K387*L387*F!$B$87,IF(M387=88%,J387*K387*L387*F!$B$88,IF(M387=89%,J387*K387*L387*F!$B$89,IF(M387=90%,J387*K387*L387*F!$B$90,IF(M387=91%,J387*K387*L387*F!$B$91,IF(M387=92%,J387*K387*L387*F!$B$92,IF(M387=93%,J387*K387*L387*F!$B$93,IF(M387=94%,J387*K387*L387*F!$B$94,IF(M387=95%,J387*K387*L387*F!$B$95,IF(M387=96%,J387*K387*L387*F!$B$96,IF(M387=97%,J387*K387*L387*F!$B$97,IF(M387=98%,J387*K387*L387*F!$B$98,IF(M387=99%,J387*K387*L387*F!$B$99,IF(M387&gt;99%,J387*K387*L387*F!$B$100,))))))))))))))))))))))))))))))))))))))))))))))))))))))))+IF(Q387&lt;30%,0,IF(Q387&lt;35%,N387*O387*P387*F!$B$33,IF(Q387&lt;40%,N387*O387*P387*F!$B$38,IF(Q387&lt;45%,N387*O387*P387*F!$B$43,IF(Q387&lt;50%,N387*O387*P387*F!$B$48,IF(Q387=50%,N387*O387*P387*F!$B$50,IF(Q387=51%,N387*O387*P387*F!$B$51,IF(Q387=52%,N387*O387*P387*F!$B$52,IF(Q387=53%,N387*O387*P387*F!$B$53,IF(Q387=54%,N387*O387*P387*F!$B$54,IF(Q387=55%,N387*O387*P387*F!$B$55,IF(Q387=56%,N387*O387*P387*F!$B$56,IF(Q387=57%,N387*O387*P387*F!$B$57,IF(Q387=58%,N387*O387*P387*F!$B$58,IF(Q387=59%,N387*O387*P387*F!$B$59,IF(Q387=60%,N387*O387*P387*F!$B$60,IF(Q387=61%,N387*O387*P387*F!$B$61,IF(Q387=62%,N387*O387*P387*F!$B$62,IF(Q387=63%,N387*O387*P387*F!$B$63,IF(Q387=64%,N387*O387*P387*F!$B$64,IF(Q387=65%,N387*O387*P387*F!$B$65,IF(Q387=66%,N387*O387*P387*F!$B$66,IF(Q387=67%,N387*O387*P387*F!$B$67,IF(Q387=68%,N387*O387*P387*F!$B$68,IF(Q387=69%,N387*O387*P387*F!$B$69,IF(Q387=70%,N387*O387*P387*F!$B$70,IF(Q387=71%,N387*O387*P387*F!$B$71,IF(Q387=72%,N387*O387*P387*F!$B$72,IF(Q387=73%,N387*O387*P387*F!$B$73,IF(Q387=74%,N387*O387*P387*F!$B$74,IF(Q387=75%,N387*O387*P387*F!$B$75,IF(Q387=76%,N387*O387*P387*F!$B$76,IF(Q387=77%,N387*O387*P387*F!$B$77,IF(Q387=78%,N387*O387*P387*F!$B$78,IF(Q387=79%,N387*O387*P387*F!$B$79,IF(Q387=80%,N387*O387*P387*F!$B$80,IF(Q387=81%,N387*O387*P387*F!$B$81,IF(Q387=82%,N387*O387*P387*F!$B$82,IF(Q387=83%,N387*O387*P387*F!$B$83,IF(Q387=84%,N387*O387*P387*F!$B$84,IF(Q387=85%,N387*O387*P387*F!$B$85,IF(Q387=86%,N387*O387*P387*F!$B$86,IF(Q387=87%,N387*O387*P387*F!$B$87,IF(Q387=88%,N387*O387*P387*F!$B$88,IF(Q387=89%,N387*O387*P387*F!$B$89,IF(Q387=90%,N387*O387*P387*F!$B$90,IF(Q387=91%,N387*O387*P387*F!$B$91,IF(Q387=92%,N387*O387*P387*F!$B$92,IF(Q387=93%,N387*O387*P387*F!$B$93,IF(Q387=94%,N387*O387*P387*F!$B$94,IF(Q387=95%,N387*O387*P387*F!$B$95,IF(Q387=96%,N387*O387*P387*F!$B$96,IF(Q387=97%,N387*O387*P387*F!$B$97,IF(Q387=98%,N387*O387*P387*F!$B$98,IF(Q387=99%,N387*O387*P387*F!$B$99,IF(Q387&gt;99%,N387*O387*P387*F!$B$100,))))))))))))))))))))))))))))))))))))))))))))))))))))))))+IF(U387&lt;30%,0,IF(U387&lt;35%,R387*S387*T387*F!$B$33,IF(U387&lt;40%,R387*S387*T387*F!$B$38,IF(U387&lt;45%,R387*S387*T387*F!$B$43,IF(U387&lt;50%,R387*S387*T387*F!$B$48,IF(U387=50%,R387*S387*T387*F!$B$50,IF(U387=51%,R387*S387*T387*F!$B$51,IF(U387=52%,R387*S387*T387*F!$B$52,IF(U387=53%,R387*S387*T387*F!$B$53,IF(U387=54%,R387*S387*T387*F!$B$54,IF(U387=55%,R387*S387*T387*F!$B$55,IF(U387=56%,R387*S387*T387*F!$B$56,IF(U387=57%,R387*S387*T387*F!$B$57,IF(U387=58%,R387*S387*T387*F!$B$58,IF(U387=59%,R387*S387*T387*F!$B$59,IF(U387=60%,R387*S387*T387*F!$B$60,IF(U387=61%,R387*S387*T387*F!$B$61,IF(U387=62%,R387*S387*T387*F!$B$62,IF(U387=63%,R387*S387*T387*F!$B$63,IF(U387=64%,R387*S387*T387*F!$B$64,IF(U387=65%,R387*S387*T387*F!$B$65,IF(U387=66%,R387*S387*T387*F!$B$66,IF(U387=67%,R387*S387*T387*F!$B$67,IF(U387=68%,R387*S387*T387*F!$B$68,IF(U387=69%,R387*S387*T387*F!$B$69,IF(U387=70%,R387*S387*T387*F!$B$70,IF(U387=71%,R387*S387*T387*F!$B$71,IF(U387=72%,R387*S387*T387*F!$B$72,IF(U387=73%,R387*S387*T387*F!$B$73,IF(U387=74%,R387*S387*T387*F!$B$74,IF(U387=75%,R387*S387*T387*F!$B$75,IF(U387=76%,R387*S387*T387*F!$B$76,IF(U387=77%,R387*S387*T387*F!$B$77,IF(U387=78%,R387*S387*T387*F!$B$78,IF(U387=79%,R387*S387*T387*F!$B$79,IF(U387=80%,R387*S387*T387*F!$B$80,IF(U387=81%,R387*S387*T387*F!$B$81,IF(U387=82%,R387*S387*T387*F!$B$82,IF(U387=83%,R387*S387*T387*F!$B$83,IF(U387=84%,R387*S387*T387*F!$B$84,IF(U387=85%,R387*S387*T387*F!$B$85,IF(U387=86%,R387*S387*T387*F!$B$86,IF(U387=87%,R387*S387*T387*F!$B$87,IF(U387=88%,R387*S387*T387*F!$B$88,IF(U387=89%,R387*S387*T387*F!$B$89,IF(U387=90%,R387*S387*T387*F!$B$90,IF(U387=91%,R387*S387*T387*F!$B$91,IF(U387=92%,R387*S387*T387*F!$B$92,IF(U387=93%,R387*S387*T387*F!$B$93,IF(U387=94%,R387*S387*T387*F!$B$94,IF(U387=95%,R387*S387*T387*F!$B$95,IF(U387=96%,R387*S387*T387*F!$B$96,IF(U387=97%,R387*S387*T387*F!$B$97,IF(U387=98%,R387*S387*T387*F!$B$98,IF(U387=99%,R387*S387*T387*F!$B$99,IF(U387&gt;99%,R387*S387*T387*F!$B$100)))))))))))))))))))))))))))))))))))))))))))))))))))))))))*IF(ISNUMBER(E387),E387,1)*IF(ISNUMBER(D387),D387,1)</f>
        <v>0</v>
      </c>
      <c r="AA387" s="124">
        <f>G387*H387+K387*L387+O387*P387+S387*T387</f>
        <v>0</v>
      </c>
      <c r="AB387" s="42">
        <f>(H387*(IF(I387&lt;45%,0.5,IF(I387&lt;55%,0.8,IF(I387&lt;65%,0.9,IF(I387&lt;75%,1,IF(I387&lt;85%,1.1,1.2))))))+L387*(IF(M387&lt;45%,0.5,IF(M387&lt;55%,0.8,IF(M387&lt;65%,0.9,IF(M387&lt;75%,1,IF(M387&lt;85%,1.1,1.2))))))+P387*(IF(Q387&lt;45%,0.5,IF(Q387&lt;55%,0.8,IF(Q387&lt;65%,0.9,IF(Q387&lt;75%,1,IF(Q387&lt;85%,1.1,1.2))))))+T387*(IF(U387&lt;45%,0.5,IF(U387&lt;55%,0.8,IF(U387&lt;65%,0.9,IF(U387&lt;75%,1,IF(U387&lt;85%,1.1,1.2)))))))*IF(D387&gt;=0.8,6,IF(D387&lt;=0.4,1.5,3))</f>
        <v>0</v>
      </c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  <c r="AY387" s="11"/>
      <c r="AZ387" s="11"/>
      <c r="BA387" s="11"/>
      <c r="BB387" s="11"/>
      <c r="BC387" s="11"/>
      <c r="BD387" s="11"/>
      <c r="BE387" s="11"/>
      <c r="BF387" s="11"/>
      <c r="BG387" s="11"/>
      <c r="BH387" s="11"/>
      <c r="BI387" s="11"/>
      <c r="BJ387" s="11"/>
    </row>
    <row r="388" spans="1:62" x14ac:dyDescent="0.25">
      <c r="A388" s="1125">
        <f>A376+1</f>
        <v>42017</v>
      </c>
      <c r="B388" s="156" t="str">
        <f t="shared" ref="B388:E388" si="883">IF(B326="","",B326)</f>
        <v/>
      </c>
      <c r="C388" s="157" t="str">
        <f t="shared" si="883"/>
        <v/>
      </c>
      <c r="D388" s="63">
        <f t="shared" ref="D388:D391" si="884">D326</f>
        <v>0</v>
      </c>
      <c r="E388" s="78" t="str">
        <f t="shared" si="883"/>
        <v/>
      </c>
      <c r="F388" s="79"/>
      <c r="G388" s="94"/>
      <c r="H388" s="94"/>
      <c r="I388" s="70">
        <f t="shared" si="879"/>
        <v>0</v>
      </c>
      <c r="J388" s="79"/>
      <c r="K388" s="94"/>
      <c r="L388" s="94"/>
      <c r="M388" s="71">
        <f t="shared" si="880"/>
        <v>0</v>
      </c>
      <c r="N388" s="79"/>
      <c r="O388" s="94"/>
      <c r="P388" s="94"/>
      <c r="Q388" s="70">
        <f t="shared" si="881"/>
        <v>0</v>
      </c>
      <c r="R388" s="79"/>
      <c r="S388" s="94"/>
      <c r="T388" s="94"/>
      <c r="U388" s="71">
        <f t="shared" si="882"/>
        <v>0</v>
      </c>
      <c r="V388" s="125">
        <f t="shared" ref="V388:V391" si="885">(IF(ISNUMBER(F388),F388,1)*G388*H388+IF(ISNUMBER(J388),J388,1)*K388*L388+IF(ISNUMBER(N388),N388,1)*O388*P388+IF(ISNUMBER(R388),R388,1)*S388*T388)*IF(ISNUMBER(E388),E388,1)</f>
        <v>0</v>
      </c>
      <c r="W388" s="43">
        <f>IFERROR((IF(ISNUMBER(F388),F388,1)*G388*H388+IF(ISNUMBER(J388),J388,1)*K388*L388+IF(ISNUMBER(N388),N388,1)*O388*P388+IF(ISNUMBER(R388),R388,1)*S388*T388)*IF(ISNUMBER(E388),E388,1)/(G388*H388+K388*L388+O388*P388+S388*T388),0)</f>
        <v>0</v>
      </c>
      <c r="X388" s="34">
        <f t="shared" ref="X388:X389" si="886">ROUND(IFERROR((W388/(Y388*IF(ISNUMBER(E388),E388,1))),0),2)</f>
        <v>0</v>
      </c>
      <c r="Y388" s="90" t="str">
        <f t="shared" si="853"/>
        <v/>
      </c>
      <c r="Z388" s="33">
        <f>(IF(I388&lt;30%,0,IF(I388&lt;35%,F388*G388*H388*F!$B$33,IF(I388&lt;40%,F388*G388*H388*F!$B$38,IF(I388&lt;45%,F388*G388*H388*F!$B$43,IF(I388&lt;50%,F388*G388*H388*F!$B$48,IF(I388=50%,F388*G388*H388*F!$B$50,IF(I388=51%,F388*G388*H388*F!$B$51,IF(I388=52%,F388*G388*H388*F!$B$52,IF(I388=53%,F388*G388*H388*F!$B$53,IF(I388=54%,F388*G388*H388*F!$B$54,IF(I388=55%,F388*G388*H388*F!$B$55,IF(I388=56%,F388*G388*H388*F!$B$56,IF(I388=57%,F388*G388*H388*F!$B$57,IF(I388=58%,F388*G388*H388*F!$B$58,IF(I388=59%,F388*G388*H388*F!$B$59,IF(I388=60%,F388*G388*H388*F!$B$60,IF(I388=61%,F388*G388*H388*F!$B$61,IF(I388=62%,F388*G388*H388*F!$B$62,IF(I388=63%,F388*G388*H388*F!$B$63,IF(I388=64%,F388*G388*H388*F!$B$64,IF(I388=65%,F388*G388*H388*F!$B$65,IF(I388=66%,F388*G388*H388*F!$B$66,IF(I388=67%,F388*G388*H388*F!$B$67,IF(I388=68%,F388*G388*H388*F!$B$68,IF(I388=69%,F388*G388*H388*F!$B$69,IF(I388=70%,F388*G388*H388*F!$B$70,IF(I388=71%,F388*G388*H388*F!$B$71,IF(I388=72%,F388*G388*H388*F!$B$72,IF(I388=73%,F388*G388*H388*F!$B$73,IF(I388=74%,F388*G388*H388*F!$B$74,IF(I388=75%,F388*G388*H388*F!$B$75,IF(I388=76%,F388*G388*H388*F!$B$76,IF(I388=77%,F388*G388*H388*F!$B$77,IF(I388=78%,F388*G388*H388*F!$B$78,IF(I388=79%,F388*G388*H388*F!$B$79,IF(I388=80%,F388*G388*H388*F!$B$80,IF(I388=81%,F388*G388*H388*F!$B$81,IF(I388=82%,F388*G388*H388*F!$B$82,IF(I388=83%,F388*G388*H388*F!$B$83,IF(I388=84%,F388*G388*H388*F!$B$84,IF(I388=85%,F388*G388*H388*F!$B$85,IF(I388=86%,F388*G388*H388*F!$B$86,IF(I388=87%,F388*G388*H388*F!$B$87,IF(I388=88%,F388*G388*H388*F!$B$88,IF(I388=89%,F388*G388*H388*F!$B$89,IF(I388=90%,F388*G388*H388*F!$B$90,IF(I388=91%,F388*G388*H388*F!$B$91,IF(I388=92%,F388*G388*H388*F!$B$92,IF(I388=93%,F388*G388*H388*F!$B$93,IF(I388=94%,F388*G388*H388*F!$B$94,IF(I388=95%,F388*G388*H388*F!$B$95,IF(I388=96%,F388*G388*H388*F!$B$96,IF(I388=97%,F388*G388*H388*F!$B$97,IF(I388=98%,F388*G388*H388*F!$B$98,IF(I388=99%,F388*G388*H388*F!$B$99,IF(I388&gt;99%,F388*G388*H388*F!$B$100,))))))))))))))))))))))))))))))))))))))))))))))))))))))))+IF(M388&lt;30%,0,IF(M388&lt;35%,J388*K388*L388*F!$B$33,IF(M388&lt;40%,J388*K388*L388*F!$B$38,IF(M388&lt;45%,J388*K388*L388*F!$B$43,IF(M388&lt;50%,J388*K388*L388*F!$B$48,IF(M388=50%,J388*K388*L388*F!$B$50,IF(M388=51%,J388*K388*L388*F!$B$51,IF(M388=52%,J388*K388*L388*F!$B$52,IF(M388=53%,J388*K388*L388*F!$B$53,IF(M388=54%,J388*K388*L388*F!$B$54,IF(M388=55%,J388*K388*L388*F!$B$55,IF(M388=56%,J388*K388*L388*F!$B$56,IF(M388=57%,J388*K388*L388*F!$B$57,IF(M388=58%,J388*K388*L388*F!$B$58,IF(M388=59%,J388*K388*L388*F!$B$59,IF(M388=60%,J388*K388*L388*F!$B$60,IF(M388=61%,J388*K388*L388*F!$B$61,IF(M388=62%,J388*K388*L388*F!$B$62,IF(M388=63%,J388*K388*L388*F!$B$63,IF(M388=64%,J388*K388*L388*F!$B$64,IF(M388=65%,J388*K388*L388*F!$B$65,IF(M388=66%,J388*K388*L388*F!$B$66,IF(M388=67%,J388*K388*L388*F!$B$67,IF(M388=68%,J388*K388*L388*F!$B$68,IF(M388=69%,J388*K388*L388*F!$B$69,IF(M388=70%,J388*K388*L388*F!$B$70,IF(M388=71%,J388*K388*L388*F!$B$71,IF(M388=72%,J388*K388*L388*F!$B$72,IF(M388=73%,J388*K388*L388*F!$B$73,IF(M388=74%,J388*K388*L388*F!$B$74,IF(M388=75%,J388*K388*L388*F!$B$75,IF(M388=76%,J388*K388*L388*F!$B$76,IF(M388=77%,J388*K388*L388*F!$B$77,IF(M388=78%,J388*K388*L388*F!$B$78,IF(M388=79%,J388*K388*L388*F!$B$79,IF(M388=80%,J388*K388*L388*F!$B$80,IF(M388=81%,J388*K388*L388*F!$B$81,IF(M388=82%,J388*K388*L388*F!$B$82,IF(M388=83%,J388*K388*L388*F!$B$83,IF(M388=84%,J388*K388*L388*F!$B$84,IF(M388=85%,J388*K388*L388*F!$B$85,IF(M388=86%,J388*K388*L388*F!$B$86,IF(M388=87%,J388*K388*L388*F!$B$87,IF(M388=88%,J388*K388*L388*F!$B$88,IF(M388=89%,J388*K388*L388*F!$B$89,IF(M388=90%,J388*K388*L388*F!$B$90,IF(M388=91%,J388*K388*L388*F!$B$91,IF(M388=92%,J388*K388*L388*F!$B$92,IF(M388=93%,J388*K388*L388*F!$B$93,IF(M388=94%,J388*K388*L388*F!$B$94,IF(M388=95%,J388*K388*L388*F!$B$95,IF(M388=96%,J388*K388*L388*F!$B$96,IF(M388=97%,J388*K388*L388*F!$B$97,IF(M388=98%,J388*K388*L388*F!$B$98,IF(M388=99%,J388*K388*L388*F!$B$99,IF(M388&gt;99%,J388*K388*L388*F!$B$100,))))))))))))))))))))))))))))))))))))))))))))))))))))))))+IF(Q388&lt;30%,0,IF(Q388&lt;35%,N388*O388*P388*F!$B$33,IF(Q388&lt;40%,N388*O388*P388*F!$B$38,IF(Q388&lt;45%,N388*O388*P388*F!$B$43,IF(Q388&lt;50%,N388*O388*P388*F!$B$48,IF(Q388=50%,N388*O388*P388*F!$B$50,IF(Q388=51%,N388*O388*P388*F!$B$51,IF(Q388=52%,N388*O388*P388*F!$B$52,IF(Q388=53%,N388*O388*P388*F!$B$53,IF(Q388=54%,N388*O388*P388*F!$B$54,IF(Q388=55%,N388*O388*P388*F!$B$55,IF(Q388=56%,N388*O388*P388*F!$B$56,IF(Q388=57%,N388*O388*P388*F!$B$57,IF(Q388=58%,N388*O388*P388*F!$B$58,IF(Q388=59%,N388*O388*P388*F!$B$59,IF(Q388=60%,N388*O388*P388*F!$B$60,IF(Q388=61%,N388*O388*P388*F!$B$61,IF(Q388=62%,N388*O388*P388*F!$B$62,IF(Q388=63%,N388*O388*P388*F!$B$63,IF(Q388=64%,N388*O388*P388*F!$B$64,IF(Q388=65%,N388*O388*P388*F!$B$65,IF(Q388=66%,N388*O388*P388*F!$B$66,IF(Q388=67%,N388*O388*P388*F!$B$67,IF(Q388=68%,N388*O388*P388*F!$B$68,IF(Q388=69%,N388*O388*P388*F!$B$69,IF(Q388=70%,N388*O388*P388*F!$B$70,IF(Q388=71%,N388*O388*P388*F!$B$71,IF(Q388=72%,N388*O388*P388*F!$B$72,IF(Q388=73%,N388*O388*P388*F!$B$73,IF(Q388=74%,N388*O388*P388*F!$B$74,IF(Q388=75%,N388*O388*P388*F!$B$75,IF(Q388=76%,N388*O388*P388*F!$B$76,IF(Q388=77%,N388*O388*P388*F!$B$77,IF(Q388=78%,N388*O388*P388*F!$B$78,IF(Q388=79%,N388*O388*P388*F!$B$79,IF(Q388=80%,N388*O388*P388*F!$B$80,IF(Q388=81%,N388*O388*P388*F!$B$81,IF(Q388=82%,N388*O388*P388*F!$B$82,IF(Q388=83%,N388*O388*P388*F!$B$83,IF(Q388=84%,N388*O388*P388*F!$B$84,IF(Q388=85%,N388*O388*P388*F!$B$85,IF(Q388=86%,N388*O388*P388*F!$B$86,IF(Q388=87%,N388*O388*P388*F!$B$87,IF(Q388=88%,N388*O388*P388*F!$B$88,IF(Q388=89%,N388*O388*P388*F!$B$89,IF(Q388=90%,N388*O388*P388*F!$B$90,IF(Q388=91%,N388*O388*P388*F!$B$91,IF(Q388=92%,N388*O388*P388*F!$B$92,IF(Q388=93%,N388*O388*P388*F!$B$93,IF(Q388=94%,N388*O388*P388*F!$B$94,IF(Q388=95%,N388*O388*P388*F!$B$95,IF(Q388=96%,N388*O388*P388*F!$B$96,IF(Q388=97%,N388*O388*P388*F!$B$97,IF(Q388=98%,N388*O388*P388*F!$B$98,IF(Q388=99%,N388*O388*P388*F!$B$99,IF(Q388&gt;99%,N388*O388*P388*F!$B$100,))))))))))))))))))))))))))))))))))))))))))))))))))))))))+IF(U388&lt;30%,0,IF(U388&lt;35%,R388*S388*T388*F!$B$33,IF(U388&lt;40%,R388*S388*T388*F!$B$38,IF(U388&lt;45%,R388*S388*T388*F!$B$43,IF(U388&lt;50%,R388*S388*T388*F!$B$48,IF(U388=50%,R388*S388*T388*F!$B$50,IF(U388=51%,R388*S388*T388*F!$B$51,IF(U388=52%,R388*S388*T388*F!$B$52,IF(U388=53%,R388*S388*T388*F!$B$53,IF(U388=54%,R388*S388*T388*F!$B$54,IF(U388=55%,R388*S388*T388*F!$B$55,IF(U388=56%,R388*S388*T388*F!$B$56,IF(U388=57%,R388*S388*T388*F!$B$57,IF(U388=58%,R388*S388*T388*F!$B$58,IF(U388=59%,R388*S388*T388*F!$B$59,IF(U388=60%,R388*S388*T388*F!$B$60,IF(U388=61%,R388*S388*T388*F!$B$61,IF(U388=62%,R388*S388*T388*F!$B$62,IF(U388=63%,R388*S388*T388*F!$B$63,IF(U388=64%,R388*S388*T388*F!$B$64,IF(U388=65%,R388*S388*T388*F!$B$65,IF(U388=66%,R388*S388*T388*F!$B$66,IF(U388=67%,R388*S388*T388*F!$B$67,IF(U388=68%,R388*S388*T388*F!$B$68,IF(U388=69%,R388*S388*T388*F!$B$69,IF(U388=70%,R388*S388*T388*F!$B$70,IF(U388=71%,R388*S388*T388*F!$B$71,IF(U388=72%,R388*S388*T388*F!$B$72,IF(U388=73%,R388*S388*T388*F!$B$73,IF(U388=74%,R388*S388*T388*F!$B$74,IF(U388=75%,R388*S388*T388*F!$B$75,IF(U388=76%,R388*S388*T388*F!$B$76,IF(U388=77%,R388*S388*T388*F!$B$77,IF(U388=78%,R388*S388*T388*F!$B$78,IF(U388=79%,R388*S388*T388*F!$B$79,IF(U388=80%,R388*S388*T388*F!$B$80,IF(U388=81%,R388*S388*T388*F!$B$81,IF(U388=82%,R388*S388*T388*F!$B$82,IF(U388=83%,R388*S388*T388*F!$B$83,IF(U388=84%,R388*S388*T388*F!$B$84,IF(U388=85%,R388*S388*T388*F!$B$85,IF(U388=86%,R388*S388*T388*F!$B$86,IF(U388=87%,R388*S388*T388*F!$B$87,IF(U388=88%,R388*S388*T388*F!$B$88,IF(U388=89%,R388*S388*T388*F!$B$89,IF(U388=90%,R388*S388*T388*F!$B$90,IF(U388=91%,R388*S388*T388*F!$B$91,IF(U388=92%,R388*S388*T388*F!$B$92,IF(U388=93%,R388*S388*T388*F!$B$93,IF(U388=94%,R388*S388*T388*F!$B$94,IF(U388=95%,R388*S388*T388*F!$B$95,IF(U388=96%,R388*S388*T388*F!$B$96,IF(U388=97%,R388*S388*T388*F!$B$97,IF(U388=98%,R388*S388*T388*F!$B$98,IF(U388=99%,R388*S388*T388*F!$B$99,IF(U388&gt;99%,R388*S388*T388*F!$B$100)))))))))))))))))))))))))))))))))))))))))))))))))))))))))*IF(ISNUMBER(E388),E388,1)*IF(ISNUMBER(D388),D388,1)</f>
        <v>0</v>
      </c>
      <c r="AA388" s="33">
        <f>G388*H388+K388*L388+O388*P388+S388*T388</f>
        <v>0</v>
      </c>
      <c r="AB388" s="35">
        <f>(H388*(IF(I388&lt;45%,0.5,IF(I388&lt;55%,0.8,IF(I388&lt;65%,0.9,IF(I388&lt;75%,1,IF(I388&lt;85%,1.1,1.2))))))+L388*(IF(M388&lt;45%,0.5,IF(M388&lt;55%,0.8,IF(M388&lt;65%,0.9,IF(M388&lt;75%,1,IF(M388&lt;85%,1.1,1.2))))))+P388*(IF(Q388&lt;45%,0.5,IF(Q388&lt;55%,0.8,IF(Q388&lt;65%,0.9,IF(Q388&lt;75%,1,IF(Q388&lt;85%,1.1,1.2))))))+T388*(IF(U388&lt;45%,0.5,IF(U388&lt;55%,0.8,IF(U388&lt;65%,0.9,IF(U388&lt;75%,1,IF(U388&lt;85%,1.1,1.2)))))))*IF(D388&gt;=0.8,6,IF(D388&lt;=0.4,1.5,3))</f>
        <v>0</v>
      </c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  <c r="AY388" s="11"/>
      <c r="AZ388" s="11"/>
      <c r="BA388" s="11"/>
      <c r="BB388" s="11"/>
      <c r="BC388" s="11"/>
      <c r="BD388" s="11"/>
      <c r="BE388" s="11"/>
      <c r="BF388" s="11"/>
      <c r="BG388" s="11"/>
      <c r="BH388" s="11"/>
      <c r="BI388" s="11"/>
      <c r="BJ388" s="11"/>
    </row>
    <row r="389" spans="1:62" x14ac:dyDescent="0.25">
      <c r="A389" s="1129"/>
      <c r="B389" s="156" t="str">
        <f t="shared" ref="B389:E389" si="887">IF(B327="","",B327)</f>
        <v/>
      </c>
      <c r="C389" s="157" t="str">
        <f t="shared" si="887"/>
        <v/>
      </c>
      <c r="D389" s="63">
        <f t="shared" si="884"/>
        <v>0</v>
      </c>
      <c r="E389" s="80" t="str">
        <f t="shared" si="887"/>
        <v/>
      </c>
      <c r="F389" s="81"/>
      <c r="G389" s="96"/>
      <c r="H389" s="96"/>
      <c r="I389" s="82">
        <f t="shared" si="879"/>
        <v>0</v>
      </c>
      <c r="J389" s="81"/>
      <c r="K389" s="96"/>
      <c r="L389" s="96"/>
      <c r="M389" s="104">
        <f t="shared" si="880"/>
        <v>0</v>
      </c>
      <c r="N389" s="81"/>
      <c r="O389" s="96"/>
      <c r="P389" s="96"/>
      <c r="Q389" s="82">
        <f t="shared" si="881"/>
        <v>0</v>
      </c>
      <c r="R389" s="81"/>
      <c r="S389" s="96"/>
      <c r="T389" s="96"/>
      <c r="U389" s="104">
        <f t="shared" si="882"/>
        <v>0</v>
      </c>
      <c r="V389" s="126">
        <f t="shared" si="885"/>
        <v>0</v>
      </c>
      <c r="W389" s="44">
        <f t="shared" ref="W389:W391" si="888">IFERROR((IF(ISNUMBER(F389),F389,1)*G389*H389+IF(ISNUMBER(J389),J389,1)*K389*L389+IF(ISNUMBER(N389),N389,1)*O389*P389+IF(ISNUMBER(R389),R389,1)*S389*T389)*IF(ISNUMBER(E389),E389,1)/(G389*H389+K389*L389+O389*P389+S389*T389),0)</f>
        <v>0</v>
      </c>
      <c r="X389" s="45">
        <f t="shared" si="886"/>
        <v>0</v>
      </c>
      <c r="Y389" s="90" t="str">
        <f t="shared" si="853"/>
        <v/>
      </c>
      <c r="Z389" s="127">
        <f>(IF(I389&lt;30%,0,IF(I389&lt;35%,F389*G389*H389*F!$B$33,IF(I389&lt;40%,F389*G389*H389*F!$B$38,IF(I389&lt;45%,F389*G389*H389*F!$B$43,IF(I389&lt;50%,F389*G389*H389*F!$B$48,IF(I389=50%,F389*G389*H389*F!$B$50,IF(I389=51%,F389*G389*H389*F!$B$51,IF(I389=52%,F389*G389*H389*F!$B$52,IF(I389=53%,F389*G389*H389*F!$B$53,IF(I389=54%,F389*G389*H389*F!$B$54,IF(I389=55%,F389*G389*H389*F!$B$55,IF(I389=56%,F389*G389*H389*F!$B$56,IF(I389=57%,F389*G389*H389*F!$B$57,IF(I389=58%,F389*G389*H389*F!$B$58,IF(I389=59%,F389*G389*H389*F!$B$59,IF(I389=60%,F389*G389*H389*F!$B$60,IF(I389=61%,F389*G389*H389*F!$B$61,IF(I389=62%,F389*G389*H389*F!$B$62,IF(I389=63%,F389*G389*H389*F!$B$63,IF(I389=64%,F389*G389*H389*F!$B$64,IF(I389=65%,F389*G389*H389*F!$B$65,IF(I389=66%,F389*G389*H389*F!$B$66,IF(I389=67%,F389*G389*H389*F!$B$67,IF(I389=68%,F389*G389*H389*F!$B$68,IF(I389=69%,F389*G389*H389*F!$B$69,IF(I389=70%,F389*G389*H389*F!$B$70,IF(I389=71%,F389*G389*H389*F!$B$71,IF(I389=72%,F389*G389*H389*F!$B$72,IF(I389=73%,F389*G389*H389*F!$B$73,IF(I389=74%,F389*G389*H389*F!$B$74,IF(I389=75%,F389*G389*H389*F!$B$75,IF(I389=76%,F389*G389*H389*F!$B$76,IF(I389=77%,F389*G389*H389*F!$B$77,IF(I389=78%,F389*G389*H389*F!$B$78,IF(I389=79%,F389*G389*H389*F!$B$79,IF(I389=80%,F389*G389*H389*F!$B$80,IF(I389=81%,F389*G389*H389*F!$B$81,IF(I389=82%,F389*G389*H389*F!$B$82,IF(I389=83%,F389*G389*H389*F!$B$83,IF(I389=84%,F389*G389*H389*F!$B$84,IF(I389=85%,F389*G389*H389*F!$B$85,IF(I389=86%,F389*G389*H389*F!$B$86,IF(I389=87%,F389*G389*H389*F!$B$87,IF(I389=88%,F389*G389*H389*F!$B$88,IF(I389=89%,F389*G389*H389*F!$B$89,IF(I389=90%,F389*G389*H389*F!$B$90,IF(I389=91%,F389*G389*H389*F!$B$91,IF(I389=92%,F389*G389*H389*F!$B$92,IF(I389=93%,F389*G389*H389*F!$B$93,IF(I389=94%,F389*G389*H389*F!$B$94,IF(I389=95%,F389*G389*H389*F!$B$95,IF(I389=96%,F389*G389*H389*F!$B$96,IF(I389=97%,F389*G389*H389*F!$B$97,IF(I389=98%,F389*G389*H389*F!$B$98,IF(I389=99%,F389*G389*H389*F!$B$99,IF(I389&gt;99%,F389*G389*H389*F!$B$100,))))))))))))))))))))))))))))))))))))))))))))))))))))))))+IF(M389&lt;30%,0,IF(M389&lt;35%,J389*K389*L389*F!$B$33,IF(M389&lt;40%,J389*K389*L389*F!$B$38,IF(M389&lt;45%,J389*K389*L389*F!$B$43,IF(M389&lt;50%,J389*K389*L389*F!$B$48,IF(M389=50%,J389*K389*L389*F!$B$50,IF(M389=51%,J389*K389*L389*F!$B$51,IF(M389=52%,J389*K389*L389*F!$B$52,IF(M389=53%,J389*K389*L389*F!$B$53,IF(M389=54%,J389*K389*L389*F!$B$54,IF(M389=55%,J389*K389*L389*F!$B$55,IF(M389=56%,J389*K389*L389*F!$B$56,IF(M389=57%,J389*K389*L389*F!$B$57,IF(M389=58%,J389*K389*L389*F!$B$58,IF(M389=59%,J389*K389*L389*F!$B$59,IF(M389=60%,J389*K389*L389*F!$B$60,IF(M389=61%,J389*K389*L389*F!$B$61,IF(M389=62%,J389*K389*L389*F!$B$62,IF(M389=63%,J389*K389*L389*F!$B$63,IF(M389=64%,J389*K389*L389*F!$B$64,IF(M389=65%,J389*K389*L389*F!$B$65,IF(M389=66%,J389*K389*L389*F!$B$66,IF(M389=67%,J389*K389*L389*F!$B$67,IF(M389=68%,J389*K389*L389*F!$B$68,IF(M389=69%,J389*K389*L389*F!$B$69,IF(M389=70%,J389*K389*L389*F!$B$70,IF(M389=71%,J389*K389*L389*F!$B$71,IF(M389=72%,J389*K389*L389*F!$B$72,IF(M389=73%,J389*K389*L389*F!$B$73,IF(M389=74%,J389*K389*L389*F!$B$74,IF(M389=75%,J389*K389*L389*F!$B$75,IF(M389=76%,J389*K389*L389*F!$B$76,IF(M389=77%,J389*K389*L389*F!$B$77,IF(M389=78%,J389*K389*L389*F!$B$78,IF(M389=79%,J389*K389*L389*F!$B$79,IF(M389=80%,J389*K389*L389*F!$B$80,IF(M389=81%,J389*K389*L389*F!$B$81,IF(M389=82%,J389*K389*L389*F!$B$82,IF(M389=83%,J389*K389*L389*F!$B$83,IF(M389=84%,J389*K389*L389*F!$B$84,IF(M389=85%,J389*K389*L389*F!$B$85,IF(M389=86%,J389*K389*L389*F!$B$86,IF(M389=87%,J389*K389*L389*F!$B$87,IF(M389=88%,J389*K389*L389*F!$B$88,IF(M389=89%,J389*K389*L389*F!$B$89,IF(M389=90%,J389*K389*L389*F!$B$90,IF(M389=91%,J389*K389*L389*F!$B$91,IF(M389=92%,J389*K389*L389*F!$B$92,IF(M389=93%,J389*K389*L389*F!$B$93,IF(M389=94%,J389*K389*L389*F!$B$94,IF(M389=95%,J389*K389*L389*F!$B$95,IF(M389=96%,J389*K389*L389*F!$B$96,IF(M389=97%,J389*K389*L389*F!$B$97,IF(M389=98%,J389*K389*L389*F!$B$98,IF(M389=99%,J389*K389*L389*F!$B$99,IF(M389&gt;99%,J389*K389*L389*F!$B$100,))))))))))))))))))))))))))))))))))))))))))))))))))))))))+IF(Q389&lt;30%,0,IF(Q389&lt;35%,N389*O389*P389*F!$B$33,IF(Q389&lt;40%,N389*O389*P389*F!$B$38,IF(Q389&lt;45%,N389*O389*P389*F!$B$43,IF(Q389&lt;50%,N389*O389*P389*F!$B$48,IF(Q389=50%,N389*O389*P389*F!$B$50,IF(Q389=51%,N389*O389*P389*F!$B$51,IF(Q389=52%,N389*O389*P389*F!$B$52,IF(Q389=53%,N389*O389*P389*F!$B$53,IF(Q389=54%,N389*O389*P389*F!$B$54,IF(Q389=55%,N389*O389*P389*F!$B$55,IF(Q389=56%,N389*O389*P389*F!$B$56,IF(Q389=57%,N389*O389*P389*F!$B$57,IF(Q389=58%,N389*O389*P389*F!$B$58,IF(Q389=59%,N389*O389*P389*F!$B$59,IF(Q389=60%,N389*O389*P389*F!$B$60,IF(Q389=61%,N389*O389*P389*F!$B$61,IF(Q389=62%,N389*O389*P389*F!$B$62,IF(Q389=63%,N389*O389*P389*F!$B$63,IF(Q389=64%,N389*O389*P389*F!$B$64,IF(Q389=65%,N389*O389*P389*F!$B$65,IF(Q389=66%,N389*O389*P389*F!$B$66,IF(Q389=67%,N389*O389*P389*F!$B$67,IF(Q389=68%,N389*O389*P389*F!$B$68,IF(Q389=69%,N389*O389*P389*F!$B$69,IF(Q389=70%,N389*O389*P389*F!$B$70,IF(Q389=71%,N389*O389*P389*F!$B$71,IF(Q389=72%,N389*O389*P389*F!$B$72,IF(Q389=73%,N389*O389*P389*F!$B$73,IF(Q389=74%,N389*O389*P389*F!$B$74,IF(Q389=75%,N389*O389*P389*F!$B$75,IF(Q389=76%,N389*O389*P389*F!$B$76,IF(Q389=77%,N389*O389*P389*F!$B$77,IF(Q389=78%,N389*O389*P389*F!$B$78,IF(Q389=79%,N389*O389*P389*F!$B$79,IF(Q389=80%,N389*O389*P389*F!$B$80,IF(Q389=81%,N389*O389*P389*F!$B$81,IF(Q389=82%,N389*O389*P389*F!$B$82,IF(Q389=83%,N389*O389*P389*F!$B$83,IF(Q389=84%,N389*O389*P389*F!$B$84,IF(Q389=85%,N389*O389*P389*F!$B$85,IF(Q389=86%,N389*O389*P389*F!$B$86,IF(Q389=87%,N389*O389*P389*F!$B$87,IF(Q389=88%,N389*O389*P389*F!$B$88,IF(Q389=89%,N389*O389*P389*F!$B$89,IF(Q389=90%,N389*O389*P389*F!$B$90,IF(Q389=91%,N389*O389*P389*F!$B$91,IF(Q389=92%,N389*O389*P389*F!$B$92,IF(Q389=93%,N389*O389*P389*F!$B$93,IF(Q389=94%,N389*O389*P389*F!$B$94,IF(Q389=95%,N389*O389*P389*F!$B$95,IF(Q389=96%,N389*O389*P389*F!$B$96,IF(Q389=97%,N389*O389*P389*F!$B$97,IF(Q389=98%,N389*O389*P389*F!$B$98,IF(Q389=99%,N389*O389*P389*F!$B$99,IF(Q389&gt;99%,N389*O389*P389*F!$B$100,))))))))))))))))))))))))))))))))))))))))))))))))))))))))+IF(U389&lt;30%,0,IF(U389&lt;35%,R389*S389*T389*F!$B$33,IF(U389&lt;40%,R389*S389*T389*F!$B$38,IF(U389&lt;45%,R389*S389*T389*F!$B$43,IF(U389&lt;50%,R389*S389*T389*F!$B$48,IF(U389=50%,R389*S389*T389*F!$B$50,IF(U389=51%,R389*S389*T389*F!$B$51,IF(U389=52%,R389*S389*T389*F!$B$52,IF(U389=53%,R389*S389*T389*F!$B$53,IF(U389=54%,R389*S389*T389*F!$B$54,IF(U389=55%,R389*S389*T389*F!$B$55,IF(U389=56%,R389*S389*T389*F!$B$56,IF(U389=57%,R389*S389*T389*F!$B$57,IF(U389=58%,R389*S389*T389*F!$B$58,IF(U389=59%,R389*S389*T389*F!$B$59,IF(U389=60%,R389*S389*T389*F!$B$60,IF(U389=61%,R389*S389*T389*F!$B$61,IF(U389=62%,R389*S389*T389*F!$B$62,IF(U389=63%,R389*S389*T389*F!$B$63,IF(U389=64%,R389*S389*T389*F!$B$64,IF(U389=65%,R389*S389*T389*F!$B$65,IF(U389=66%,R389*S389*T389*F!$B$66,IF(U389=67%,R389*S389*T389*F!$B$67,IF(U389=68%,R389*S389*T389*F!$B$68,IF(U389=69%,R389*S389*T389*F!$B$69,IF(U389=70%,R389*S389*T389*F!$B$70,IF(U389=71%,R389*S389*T389*F!$B$71,IF(U389=72%,R389*S389*T389*F!$B$72,IF(U389=73%,R389*S389*T389*F!$B$73,IF(U389=74%,R389*S389*T389*F!$B$74,IF(U389=75%,R389*S389*T389*F!$B$75,IF(U389=76%,R389*S389*T389*F!$B$76,IF(U389=77%,R389*S389*T389*F!$B$77,IF(U389=78%,R389*S389*T389*F!$B$78,IF(U389=79%,R389*S389*T389*F!$B$79,IF(U389=80%,R389*S389*T389*F!$B$80,IF(U389=81%,R389*S389*T389*F!$B$81,IF(U389=82%,R389*S389*T389*F!$B$82,IF(U389=83%,R389*S389*T389*F!$B$83,IF(U389=84%,R389*S389*T389*F!$B$84,IF(U389=85%,R389*S389*T389*F!$B$85,IF(U389=86%,R389*S389*T389*F!$B$86,IF(U389=87%,R389*S389*T389*F!$B$87,IF(U389=88%,R389*S389*T389*F!$B$88,IF(U389=89%,R389*S389*T389*F!$B$89,IF(U389=90%,R389*S389*T389*F!$B$90,IF(U389=91%,R389*S389*T389*F!$B$91,IF(U389=92%,R389*S389*T389*F!$B$92,IF(U389=93%,R389*S389*T389*F!$B$93,IF(U389=94%,R389*S389*T389*F!$B$94,IF(U389=95%,R389*S389*T389*F!$B$95,IF(U389=96%,R389*S389*T389*F!$B$96,IF(U389=97%,R389*S389*T389*F!$B$97,IF(U389=98%,R389*S389*T389*F!$B$98,IF(U389=99%,R389*S389*T389*F!$B$99,IF(U389&gt;99%,R389*S389*T389*F!$B$100)))))))))))))))))))))))))))))))))))))))))))))))))))))))))*IF(ISNUMBER(E389),E389,1)*IF(ISNUMBER(D389),D389,1)</f>
        <v>0</v>
      </c>
      <c r="AA389" s="127">
        <f>G389*H389+K389*L389+O389*P389+S389*T389</f>
        <v>0</v>
      </c>
      <c r="AB389" s="46">
        <f>(H389*(IF(I389&lt;45%,0.5,IF(I389&lt;55%,0.8,IF(I389&lt;65%,0.9,IF(I389&lt;75%,1,IF(I389&lt;85%,1.1,1.2))))))+L389*(IF(M389&lt;45%,0.5,IF(M389&lt;55%,0.8,IF(M389&lt;65%,0.9,IF(M389&lt;75%,1,IF(M389&lt;85%,1.1,1.2))))))+P389*(IF(Q389&lt;45%,0.5,IF(Q389&lt;55%,0.8,IF(Q389&lt;65%,0.9,IF(Q389&lt;75%,1,IF(Q389&lt;85%,1.1,1.2))))))+T389*(IF(U389&lt;45%,0.5,IF(U389&lt;55%,0.8,IF(U389&lt;65%,0.9,IF(U389&lt;75%,1,IF(U389&lt;85%,1.1,1.2)))))))*IF(D389&gt;=0.8,6,IF(D389&lt;=0.4,1.5,3))</f>
        <v>0</v>
      </c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  <c r="AY389" s="11"/>
      <c r="AZ389" s="11"/>
      <c r="BA389" s="11"/>
      <c r="BB389" s="11"/>
      <c r="BC389" s="11"/>
      <c r="BD389" s="11"/>
      <c r="BE389" s="11"/>
      <c r="BF389" s="11"/>
      <c r="BG389" s="11"/>
      <c r="BH389" s="11"/>
      <c r="BI389" s="11"/>
      <c r="BJ389" s="11"/>
    </row>
    <row r="390" spans="1:62" x14ac:dyDescent="0.25">
      <c r="A390" s="1129"/>
      <c r="B390" s="156" t="str">
        <f t="shared" ref="B390:E390" si="889">IF(B328="","",B328)</f>
        <v/>
      </c>
      <c r="C390" s="157" t="str">
        <f t="shared" si="889"/>
        <v/>
      </c>
      <c r="D390" s="63">
        <f t="shared" si="884"/>
        <v>0</v>
      </c>
      <c r="E390" s="78" t="str">
        <f t="shared" si="889"/>
        <v/>
      </c>
      <c r="F390" s="79"/>
      <c r="G390" s="94"/>
      <c r="H390" s="94"/>
      <c r="I390" s="70">
        <f t="shared" si="879"/>
        <v>0</v>
      </c>
      <c r="J390" s="79"/>
      <c r="K390" s="94"/>
      <c r="L390" s="94"/>
      <c r="M390" s="71">
        <f t="shared" si="880"/>
        <v>0</v>
      </c>
      <c r="N390" s="79"/>
      <c r="O390" s="94"/>
      <c r="P390" s="94"/>
      <c r="Q390" s="70">
        <f t="shared" si="881"/>
        <v>0</v>
      </c>
      <c r="R390" s="79"/>
      <c r="S390" s="94"/>
      <c r="T390" s="94"/>
      <c r="U390" s="71">
        <f t="shared" si="882"/>
        <v>0</v>
      </c>
      <c r="V390" s="125">
        <f t="shared" si="885"/>
        <v>0</v>
      </c>
      <c r="W390" s="43">
        <f t="shared" si="888"/>
        <v>0</v>
      </c>
      <c r="X390" s="36">
        <f>ROUND(IFERROR((W390/(Y390*IF(ISNUMBER(E390),E390,1))),0),2)</f>
        <v>0</v>
      </c>
      <c r="Y390" s="90" t="str">
        <f t="shared" si="853"/>
        <v/>
      </c>
      <c r="Z390" s="33">
        <f>(IF(I390&lt;30%,0,IF(I390&lt;35%,F390*G390*H390*F!$B$33,IF(I390&lt;40%,F390*G390*H390*F!$B$38,IF(I390&lt;45%,F390*G390*H390*F!$B$43,IF(I390&lt;50%,F390*G390*H390*F!$B$48,IF(I390=50%,F390*G390*H390*F!$B$50,IF(I390=51%,F390*G390*H390*F!$B$51,IF(I390=52%,F390*G390*H390*F!$B$52,IF(I390=53%,F390*G390*H390*F!$B$53,IF(I390=54%,F390*G390*H390*F!$B$54,IF(I390=55%,F390*G390*H390*F!$B$55,IF(I390=56%,F390*G390*H390*F!$B$56,IF(I390=57%,F390*G390*H390*F!$B$57,IF(I390=58%,F390*G390*H390*F!$B$58,IF(I390=59%,F390*G390*H390*F!$B$59,IF(I390=60%,F390*G390*H390*F!$B$60,IF(I390=61%,F390*G390*H390*F!$B$61,IF(I390=62%,F390*G390*H390*F!$B$62,IF(I390=63%,F390*G390*H390*F!$B$63,IF(I390=64%,F390*G390*H390*F!$B$64,IF(I390=65%,F390*G390*H390*F!$B$65,IF(I390=66%,F390*G390*H390*F!$B$66,IF(I390=67%,F390*G390*H390*F!$B$67,IF(I390=68%,F390*G390*H390*F!$B$68,IF(I390=69%,F390*G390*H390*F!$B$69,IF(I390=70%,F390*G390*H390*F!$B$70,IF(I390=71%,F390*G390*H390*F!$B$71,IF(I390=72%,F390*G390*H390*F!$B$72,IF(I390=73%,F390*G390*H390*F!$B$73,IF(I390=74%,F390*G390*H390*F!$B$74,IF(I390=75%,F390*G390*H390*F!$B$75,IF(I390=76%,F390*G390*H390*F!$B$76,IF(I390=77%,F390*G390*H390*F!$B$77,IF(I390=78%,F390*G390*H390*F!$B$78,IF(I390=79%,F390*G390*H390*F!$B$79,IF(I390=80%,F390*G390*H390*F!$B$80,IF(I390=81%,F390*G390*H390*F!$B$81,IF(I390=82%,F390*G390*H390*F!$B$82,IF(I390=83%,F390*G390*H390*F!$B$83,IF(I390=84%,F390*G390*H390*F!$B$84,IF(I390=85%,F390*G390*H390*F!$B$85,IF(I390=86%,F390*G390*H390*F!$B$86,IF(I390=87%,F390*G390*H390*F!$B$87,IF(I390=88%,F390*G390*H390*F!$B$88,IF(I390=89%,F390*G390*H390*F!$B$89,IF(I390=90%,F390*G390*H390*F!$B$90,IF(I390=91%,F390*G390*H390*F!$B$91,IF(I390=92%,F390*G390*H390*F!$B$92,IF(I390=93%,F390*G390*H390*F!$B$93,IF(I390=94%,F390*G390*H390*F!$B$94,IF(I390=95%,F390*G390*H390*F!$B$95,IF(I390=96%,F390*G390*H390*F!$B$96,IF(I390=97%,F390*G390*H390*F!$B$97,IF(I390=98%,F390*G390*H390*F!$B$98,IF(I390=99%,F390*G390*H390*F!$B$99,IF(I390&gt;99%,F390*G390*H390*F!$B$100,))))))))))))))))))))))))))))))))))))))))))))))))))))))))+IF(M390&lt;30%,0,IF(M390&lt;35%,J390*K390*L390*F!$B$33,IF(M390&lt;40%,J390*K390*L390*F!$B$38,IF(M390&lt;45%,J390*K390*L390*F!$B$43,IF(M390&lt;50%,J390*K390*L390*F!$B$48,IF(M390=50%,J390*K390*L390*F!$B$50,IF(M390=51%,J390*K390*L390*F!$B$51,IF(M390=52%,J390*K390*L390*F!$B$52,IF(M390=53%,J390*K390*L390*F!$B$53,IF(M390=54%,J390*K390*L390*F!$B$54,IF(M390=55%,J390*K390*L390*F!$B$55,IF(M390=56%,J390*K390*L390*F!$B$56,IF(M390=57%,J390*K390*L390*F!$B$57,IF(M390=58%,J390*K390*L390*F!$B$58,IF(M390=59%,J390*K390*L390*F!$B$59,IF(M390=60%,J390*K390*L390*F!$B$60,IF(M390=61%,J390*K390*L390*F!$B$61,IF(M390=62%,J390*K390*L390*F!$B$62,IF(M390=63%,J390*K390*L390*F!$B$63,IF(M390=64%,J390*K390*L390*F!$B$64,IF(M390=65%,J390*K390*L390*F!$B$65,IF(M390=66%,J390*K390*L390*F!$B$66,IF(M390=67%,J390*K390*L390*F!$B$67,IF(M390=68%,J390*K390*L390*F!$B$68,IF(M390=69%,J390*K390*L390*F!$B$69,IF(M390=70%,J390*K390*L390*F!$B$70,IF(M390=71%,J390*K390*L390*F!$B$71,IF(M390=72%,J390*K390*L390*F!$B$72,IF(M390=73%,J390*K390*L390*F!$B$73,IF(M390=74%,J390*K390*L390*F!$B$74,IF(M390=75%,J390*K390*L390*F!$B$75,IF(M390=76%,J390*K390*L390*F!$B$76,IF(M390=77%,J390*K390*L390*F!$B$77,IF(M390=78%,J390*K390*L390*F!$B$78,IF(M390=79%,J390*K390*L390*F!$B$79,IF(M390=80%,J390*K390*L390*F!$B$80,IF(M390=81%,J390*K390*L390*F!$B$81,IF(M390=82%,J390*K390*L390*F!$B$82,IF(M390=83%,J390*K390*L390*F!$B$83,IF(M390=84%,J390*K390*L390*F!$B$84,IF(M390=85%,J390*K390*L390*F!$B$85,IF(M390=86%,J390*K390*L390*F!$B$86,IF(M390=87%,J390*K390*L390*F!$B$87,IF(M390=88%,J390*K390*L390*F!$B$88,IF(M390=89%,J390*K390*L390*F!$B$89,IF(M390=90%,J390*K390*L390*F!$B$90,IF(M390=91%,J390*K390*L390*F!$B$91,IF(M390=92%,J390*K390*L390*F!$B$92,IF(M390=93%,J390*K390*L390*F!$B$93,IF(M390=94%,J390*K390*L390*F!$B$94,IF(M390=95%,J390*K390*L390*F!$B$95,IF(M390=96%,J390*K390*L390*F!$B$96,IF(M390=97%,J390*K390*L390*F!$B$97,IF(M390=98%,J390*K390*L390*F!$B$98,IF(M390=99%,J390*K390*L390*F!$B$99,IF(M390&gt;99%,J390*K390*L390*F!$B$100,))))))))))))))))))))))))))))))))))))))))))))))))))))))))+IF(Q390&lt;30%,0,IF(Q390&lt;35%,N390*O390*P390*F!$B$33,IF(Q390&lt;40%,N390*O390*P390*F!$B$38,IF(Q390&lt;45%,N390*O390*P390*F!$B$43,IF(Q390&lt;50%,N390*O390*P390*F!$B$48,IF(Q390=50%,N390*O390*P390*F!$B$50,IF(Q390=51%,N390*O390*P390*F!$B$51,IF(Q390=52%,N390*O390*P390*F!$B$52,IF(Q390=53%,N390*O390*P390*F!$B$53,IF(Q390=54%,N390*O390*P390*F!$B$54,IF(Q390=55%,N390*O390*P390*F!$B$55,IF(Q390=56%,N390*O390*P390*F!$B$56,IF(Q390=57%,N390*O390*P390*F!$B$57,IF(Q390=58%,N390*O390*P390*F!$B$58,IF(Q390=59%,N390*O390*P390*F!$B$59,IF(Q390=60%,N390*O390*P390*F!$B$60,IF(Q390=61%,N390*O390*P390*F!$B$61,IF(Q390=62%,N390*O390*P390*F!$B$62,IF(Q390=63%,N390*O390*P390*F!$B$63,IF(Q390=64%,N390*O390*P390*F!$B$64,IF(Q390=65%,N390*O390*P390*F!$B$65,IF(Q390=66%,N390*O390*P390*F!$B$66,IF(Q390=67%,N390*O390*P390*F!$B$67,IF(Q390=68%,N390*O390*P390*F!$B$68,IF(Q390=69%,N390*O390*P390*F!$B$69,IF(Q390=70%,N390*O390*P390*F!$B$70,IF(Q390=71%,N390*O390*P390*F!$B$71,IF(Q390=72%,N390*O390*P390*F!$B$72,IF(Q390=73%,N390*O390*P390*F!$B$73,IF(Q390=74%,N390*O390*P390*F!$B$74,IF(Q390=75%,N390*O390*P390*F!$B$75,IF(Q390=76%,N390*O390*P390*F!$B$76,IF(Q390=77%,N390*O390*P390*F!$B$77,IF(Q390=78%,N390*O390*P390*F!$B$78,IF(Q390=79%,N390*O390*P390*F!$B$79,IF(Q390=80%,N390*O390*P390*F!$B$80,IF(Q390=81%,N390*O390*P390*F!$B$81,IF(Q390=82%,N390*O390*P390*F!$B$82,IF(Q390=83%,N390*O390*P390*F!$B$83,IF(Q390=84%,N390*O390*P390*F!$B$84,IF(Q390=85%,N390*O390*P390*F!$B$85,IF(Q390=86%,N390*O390*P390*F!$B$86,IF(Q390=87%,N390*O390*P390*F!$B$87,IF(Q390=88%,N390*O390*P390*F!$B$88,IF(Q390=89%,N390*O390*P390*F!$B$89,IF(Q390=90%,N390*O390*P390*F!$B$90,IF(Q390=91%,N390*O390*P390*F!$B$91,IF(Q390=92%,N390*O390*P390*F!$B$92,IF(Q390=93%,N390*O390*P390*F!$B$93,IF(Q390=94%,N390*O390*P390*F!$B$94,IF(Q390=95%,N390*O390*P390*F!$B$95,IF(Q390=96%,N390*O390*P390*F!$B$96,IF(Q390=97%,N390*O390*P390*F!$B$97,IF(Q390=98%,N390*O390*P390*F!$B$98,IF(Q390=99%,N390*O390*P390*F!$B$99,IF(Q390&gt;99%,N390*O390*P390*F!$B$100,))))))))))))))))))))))))))))))))))))))))))))))))))))))))+IF(U390&lt;30%,0,IF(U390&lt;35%,R390*S390*T390*F!$B$33,IF(U390&lt;40%,R390*S390*T390*F!$B$38,IF(U390&lt;45%,R390*S390*T390*F!$B$43,IF(U390&lt;50%,R390*S390*T390*F!$B$48,IF(U390=50%,R390*S390*T390*F!$B$50,IF(U390=51%,R390*S390*T390*F!$B$51,IF(U390=52%,R390*S390*T390*F!$B$52,IF(U390=53%,R390*S390*T390*F!$B$53,IF(U390=54%,R390*S390*T390*F!$B$54,IF(U390=55%,R390*S390*T390*F!$B$55,IF(U390=56%,R390*S390*T390*F!$B$56,IF(U390=57%,R390*S390*T390*F!$B$57,IF(U390=58%,R390*S390*T390*F!$B$58,IF(U390=59%,R390*S390*T390*F!$B$59,IF(U390=60%,R390*S390*T390*F!$B$60,IF(U390=61%,R390*S390*T390*F!$B$61,IF(U390=62%,R390*S390*T390*F!$B$62,IF(U390=63%,R390*S390*T390*F!$B$63,IF(U390=64%,R390*S390*T390*F!$B$64,IF(U390=65%,R390*S390*T390*F!$B$65,IF(U390=66%,R390*S390*T390*F!$B$66,IF(U390=67%,R390*S390*T390*F!$B$67,IF(U390=68%,R390*S390*T390*F!$B$68,IF(U390=69%,R390*S390*T390*F!$B$69,IF(U390=70%,R390*S390*T390*F!$B$70,IF(U390=71%,R390*S390*T390*F!$B$71,IF(U390=72%,R390*S390*T390*F!$B$72,IF(U390=73%,R390*S390*T390*F!$B$73,IF(U390=74%,R390*S390*T390*F!$B$74,IF(U390=75%,R390*S390*T390*F!$B$75,IF(U390=76%,R390*S390*T390*F!$B$76,IF(U390=77%,R390*S390*T390*F!$B$77,IF(U390=78%,R390*S390*T390*F!$B$78,IF(U390=79%,R390*S390*T390*F!$B$79,IF(U390=80%,R390*S390*T390*F!$B$80,IF(U390=81%,R390*S390*T390*F!$B$81,IF(U390=82%,R390*S390*T390*F!$B$82,IF(U390=83%,R390*S390*T390*F!$B$83,IF(U390=84%,R390*S390*T390*F!$B$84,IF(U390=85%,R390*S390*T390*F!$B$85,IF(U390=86%,R390*S390*T390*F!$B$86,IF(U390=87%,R390*S390*T390*F!$B$87,IF(U390=88%,R390*S390*T390*F!$B$88,IF(U390=89%,R390*S390*T390*F!$B$89,IF(U390=90%,R390*S390*T390*F!$B$90,IF(U390=91%,R390*S390*T390*F!$B$91,IF(U390=92%,R390*S390*T390*F!$B$92,IF(U390=93%,R390*S390*T390*F!$B$93,IF(U390=94%,R390*S390*T390*F!$B$94,IF(U390=95%,R390*S390*T390*F!$B$95,IF(U390=96%,R390*S390*T390*F!$B$96,IF(U390=97%,R390*S390*T390*F!$B$97,IF(U390=98%,R390*S390*T390*F!$B$98,IF(U390=99%,R390*S390*T390*F!$B$99,IF(U390&gt;99%,R390*S390*T390*F!$B$100)))))))))))))))))))))))))))))))))))))))))))))))))))))))))*IF(ISNUMBER(E390),E390,1)*IF(ISNUMBER(D390),D390,1)</f>
        <v>0</v>
      </c>
      <c r="AA390" s="33">
        <f>G390*H390+K390*L390+O390*P390+S390*T390</f>
        <v>0</v>
      </c>
      <c r="AB390" s="35">
        <f>(H390*(IF(I390&lt;45%,0.5,IF(I390&lt;55%,0.8,IF(I390&lt;65%,0.9,IF(I390&lt;75%,1,IF(I390&lt;85%,1.1,1.2))))))+L390*(IF(M390&lt;45%,0.5,IF(M390&lt;55%,0.8,IF(M390&lt;65%,0.9,IF(M390&lt;75%,1,IF(M390&lt;85%,1.1,1.2))))))+P390*(IF(Q390&lt;45%,0.5,IF(Q390&lt;55%,0.8,IF(Q390&lt;65%,0.9,IF(Q390&lt;75%,1,IF(Q390&lt;85%,1.1,1.2))))))+T390*(IF(U390&lt;45%,0.5,IF(U390&lt;55%,0.8,IF(U390&lt;65%,0.9,IF(U390&lt;75%,1,IF(U390&lt;85%,1.1,1.2)))))))*IF(D390&gt;=0.8,6,IF(D390&lt;=0.4,1.5,3))</f>
        <v>0</v>
      </c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  <c r="AP390" s="11"/>
      <c r="AQ390" s="11"/>
      <c r="AR390" s="11"/>
      <c r="AS390" s="11"/>
      <c r="AT390" s="11"/>
      <c r="AU390" s="11"/>
      <c r="AV390" s="11"/>
      <c r="AW390" s="11"/>
      <c r="AX390" s="11"/>
      <c r="AY390" s="11"/>
      <c r="AZ390" s="11"/>
      <c r="BA390" s="11"/>
      <c r="BB390" s="11"/>
      <c r="BC390" s="11"/>
      <c r="BD390" s="11"/>
      <c r="BE390" s="11"/>
      <c r="BF390" s="11"/>
      <c r="BG390" s="11"/>
      <c r="BH390" s="11"/>
      <c r="BI390" s="11"/>
      <c r="BJ390" s="11"/>
    </row>
    <row r="391" spans="1:62" x14ac:dyDescent="0.25">
      <c r="A391" s="1129"/>
      <c r="B391" s="156" t="str">
        <f t="shared" ref="B391:E391" si="890">IF(B329="","",B329)</f>
        <v/>
      </c>
      <c r="C391" s="158" t="str">
        <f t="shared" si="890"/>
        <v/>
      </c>
      <c r="D391" s="63">
        <f t="shared" si="884"/>
        <v>0</v>
      </c>
      <c r="E391" s="83" t="str">
        <f t="shared" si="890"/>
        <v/>
      </c>
      <c r="F391" s="81"/>
      <c r="G391" s="96"/>
      <c r="H391" s="96"/>
      <c r="I391" s="82">
        <f t="shared" si="879"/>
        <v>0</v>
      </c>
      <c r="J391" s="81"/>
      <c r="K391" s="96"/>
      <c r="L391" s="96"/>
      <c r="M391" s="104">
        <f t="shared" si="880"/>
        <v>0</v>
      </c>
      <c r="N391" s="81"/>
      <c r="O391" s="96"/>
      <c r="P391" s="96"/>
      <c r="Q391" s="82">
        <f t="shared" si="881"/>
        <v>0</v>
      </c>
      <c r="R391" s="81"/>
      <c r="S391" s="96"/>
      <c r="T391" s="96"/>
      <c r="U391" s="104">
        <f t="shared" si="882"/>
        <v>0</v>
      </c>
      <c r="V391" s="128">
        <f t="shared" si="885"/>
        <v>0</v>
      </c>
      <c r="W391" s="44">
        <f t="shared" si="888"/>
        <v>0</v>
      </c>
      <c r="X391" s="45">
        <f t="shared" ref="X391" si="891">ROUND(IFERROR((W391/(Y391*IF(ISNUMBER(E391),E391,1))),0),2)</f>
        <v>0</v>
      </c>
      <c r="Y391" s="90" t="str">
        <f t="shared" si="853"/>
        <v/>
      </c>
      <c r="Z391" s="127">
        <f>(IF(I391&lt;30%,0,IF(I391&lt;35%,F391*G391*H391*F!$B$33,IF(I391&lt;40%,F391*G391*H391*F!$B$38,IF(I391&lt;45%,F391*G391*H391*F!$B$43,IF(I391&lt;50%,F391*G391*H391*F!$B$48,IF(I391=50%,F391*G391*H391*F!$B$50,IF(I391=51%,F391*G391*H391*F!$B$51,IF(I391=52%,F391*G391*H391*F!$B$52,IF(I391=53%,F391*G391*H391*F!$B$53,IF(I391=54%,F391*G391*H391*F!$B$54,IF(I391=55%,F391*G391*H391*F!$B$55,IF(I391=56%,F391*G391*H391*F!$B$56,IF(I391=57%,F391*G391*H391*F!$B$57,IF(I391=58%,F391*G391*H391*F!$B$58,IF(I391=59%,F391*G391*H391*F!$B$59,IF(I391=60%,F391*G391*H391*F!$B$60,IF(I391=61%,F391*G391*H391*F!$B$61,IF(I391=62%,F391*G391*H391*F!$B$62,IF(I391=63%,F391*G391*H391*F!$B$63,IF(I391=64%,F391*G391*H391*F!$B$64,IF(I391=65%,F391*G391*H391*F!$B$65,IF(I391=66%,F391*G391*H391*F!$B$66,IF(I391=67%,F391*G391*H391*F!$B$67,IF(I391=68%,F391*G391*H391*F!$B$68,IF(I391=69%,F391*G391*H391*F!$B$69,IF(I391=70%,F391*G391*H391*F!$B$70,IF(I391=71%,F391*G391*H391*F!$B$71,IF(I391=72%,F391*G391*H391*F!$B$72,IF(I391=73%,F391*G391*H391*F!$B$73,IF(I391=74%,F391*G391*H391*F!$B$74,IF(I391=75%,F391*G391*H391*F!$B$75,IF(I391=76%,F391*G391*H391*F!$B$76,IF(I391=77%,F391*G391*H391*F!$B$77,IF(I391=78%,F391*G391*H391*F!$B$78,IF(I391=79%,F391*G391*H391*F!$B$79,IF(I391=80%,F391*G391*H391*F!$B$80,IF(I391=81%,F391*G391*H391*F!$B$81,IF(I391=82%,F391*G391*H391*F!$B$82,IF(I391=83%,F391*G391*H391*F!$B$83,IF(I391=84%,F391*G391*H391*F!$B$84,IF(I391=85%,F391*G391*H391*F!$B$85,IF(I391=86%,F391*G391*H391*F!$B$86,IF(I391=87%,F391*G391*H391*F!$B$87,IF(I391=88%,F391*G391*H391*F!$B$88,IF(I391=89%,F391*G391*H391*F!$B$89,IF(I391=90%,F391*G391*H391*F!$B$90,IF(I391=91%,F391*G391*H391*F!$B$91,IF(I391=92%,F391*G391*H391*F!$B$92,IF(I391=93%,F391*G391*H391*F!$B$93,IF(I391=94%,F391*G391*H391*F!$B$94,IF(I391=95%,F391*G391*H391*F!$B$95,IF(I391=96%,F391*G391*H391*F!$B$96,IF(I391=97%,F391*G391*H391*F!$B$97,IF(I391=98%,F391*G391*H391*F!$B$98,IF(I391=99%,F391*G391*H391*F!$B$99,IF(I391&gt;99%,F391*G391*H391*F!$B$100,))))))))))))))))))))))))))))))))))))))))))))))))))))))))+IF(M391&lt;30%,0,IF(M391&lt;35%,J391*K391*L391*F!$B$33,IF(M391&lt;40%,J391*K391*L391*F!$B$38,IF(M391&lt;45%,J391*K391*L391*F!$B$43,IF(M391&lt;50%,J391*K391*L391*F!$B$48,IF(M391=50%,J391*K391*L391*F!$B$50,IF(M391=51%,J391*K391*L391*F!$B$51,IF(M391=52%,J391*K391*L391*F!$B$52,IF(M391=53%,J391*K391*L391*F!$B$53,IF(M391=54%,J391*K391*L391*F!$B$54,IF(M391=55%,J391*K391*L391*F!$B$55,IF(M391=56%,J391*K391*L391*F!$B$56,IF(M391=57%,J391*K391*L391*F!$B$57,IF(M391=58%,J391*K391*L391*F!$B$58,IF(M391=59%,J391*K391*L391*F!$B$59,IF(M391=60%,J391*K391*L391*F!$B$60,IF(M391=61%,J391*K391*L391*F!$B$61,IF(M391=62%,J391*K391*L391*F!$B$62,IF(M391=63%,J391*K391*L391*F!$B$63,IF(M391=64%,J391*K391*L391*F!$B$64,IF(M391=65%,J391*K391*L391*F!$B$65,IF(M391=66%,J391*K391*L391*F!$B$66,IF(M391=67%,J391*K391*L391*F!$B$67,IF(M391=68%,J391*K391*L391*F!$B$68,IF(M391=69%,J391*K391*L391*F!$B$69,IF(M391=70%,J391*K391*L391*F!$B$70,IF(M391=71%,J391*K391*L391*F!$B$71,IF(M391=72%,J391*K391*L391*F!$B$72,IF(M391=73%,J391*K391*L391*F!$B$73,IF(M391=74%,J391*K391*L391*F!$B$74,IF(M391=75%,J391*K391*L391*F!$B$75,IF(M391=76%,J391*K391*L391*F!$B$76,IF(M391=77%,J391*K391*L391*F!$B$77,IF(M391=78%,J391*K391*L391*F!$B$78,IF(M391=79%,J391*K391*L391*F!$B$79,IF(M391=80%,J391*K391*L391*F!$B$80,IF(M391=81%,J391*K391*L391*F!$B$81,IF(M391=82%,J391*K391*L391*F!$B$82,IF(M391=83%,J391*K391*L391*F!$B$83,IF(M391=84%,J391*K391*L391*F!$B$84,IF(M391=85%,J391*K391*L391*F!$B$85,IF(M391=86%,J391*K391*L391*F!$B$86,IF(M391=87%,J391*K391*L391*F!$B$87,IF(M391=88%,J391*K391*L391*F!$B$88,IF(M391=89%,J391*K391*L391*F!$B$89,IF(M391=90%,J391*K391*L391*F!$B$90,IF(M391=91%,J391*K391*L391*F!$B$91,IF(M391=92%,J391*K391*L391*F!$B$92,IF(M391=93%,J391*K391*L391*F!$B$93,IF(M391=94%,J391*K391*L391*F!$B$94,IF(M391=95%,J391*K391*L391*F!$B$95,IF(M391=96%,J391*K391*L391*F!$B$96,IF(M391=97%,J391*K391*L391*F!$B$97,IF(M391=98%,J391*K391*L391*F!$B$98,IF(M391=99%,J391*K391*L391*F!$B$99,IF(M391&gt;99%,J391*K391*L391*F!$B$100,))))))))))))))))))))))))))))))))))))))))))))))))))))))))+IF(Q391&lt;30%,0,IF(Q391&lt;35%,N391*O391*P391*F!$B$33,IF(Q391&lt;40%,N391*O391*P391*F!$B$38,IF(Q391&lt;45%,N391*O391*P391*F!$B$43,IF(Q391&lt;50%,N391*O391*P391*F!$B$48,IF(Q391=50%,N391*O391*P391*F!$B$50,IF(Q391=51%,N391*O391*P391*F!$B$51,IF(Q391=52%,N391*O391*P391*F!$B$52,IF(Q391=53%,N391*O391*P391*F!$B$53,IF(Q391=54%,N391*O391*P391*F!$B$54,IF(Q391=55%,N391*O391*P391*F!$B$55,IF(Q391=56%,N391*O391*P391*F!$B$56,IF(Q391=57%,N391*O391*P391*F!$B$57,IF(Q391=58%,N391*O391*P391*F!$B$58,IF(Q391=59%,N391*O391*P391*F!$B$59,IF(Q391=60%,N391*O391*P391*F!$B$60,IF(Q391=61%,N391*O391*P391*F!$B$61,IF(Q391=62%,N391*O391*P391*F!$B$62,IF(Q391=63%,N391*O391*P391*F!$B$63,IF(Q391=64%,N391*O391*P391*F!$B$64,IF(Q391=65%,N391*O391*P391*F!$B$65,IF(Q391=66%,N391*O391*P391*F!$B$66,IF(Q391=67%,N391*O391*P391*F!$B$67,IF(Q391=68%,N391*O391*P391*F!$B$68,IF(Q391=69%,N391*O391*P391*F!$B$69,IF(Q391=70%,N391*O391*P391*F!$B$70,IF(Q391=71%,N391*O391*P391*F!$B$71,IF(Q391=72%,N391*O391*P391*F!$B$72,IF(Q391=73%,N391*O391*P391*F!$B$73,IF(Q391=74%,N391*O391*P391*F!$B$74,IF(Q391=75%,N391*O391*P391*F!$B$75,IF(Q391=76%,N391*O391*P391*F!$B$76,IF(Q391=77%,N391*O391*P391*F!$B$77,IF(Q391=78%,N391*O391*P391*F!$B$78,IF(Q391=79%,N391*O391*P391*F!$B$79,IF(Q391=80%,N391*O391*P391*F!$B$80,IF(Q391=81%,N391*O391*P391*F!$B$81,IF(Q391=82%,N391*O391*P391*F!$B$82,IF(Q391=83%,N391*O391*P391*F!$B$83,IF(Q391=84%,N391*O391*P391*F!$B$84,IF(Q391=85%,N391*O391*P391*F!$B$85,IF(Q391=86%,N391*O391*P391*F!$B$86,IF(Q391=87%,N391*O391*P391*F!$B$87,IF(Q391=88%,N391*O391*P391*F!$B$88,IF(Q391=89%,N391*O391*P391*F!$B$89,IF(Q391=90%,N391*O391*P391*F!$B$90,IF(Q391=91%,N391*O391*P391*F!$B$91,IF(Q391=92%,N391*O391*P391*F!$B$92,IF(Q391=93%,N391*O391*P391*F!$B$93,IF(Q391=94%,N391*O391*P391*F!$B$94,IF(Q391=95%,N391*O391*P391*F!$B$95,IF(Q391=96%,N391*O391*P391*F!$B$96,IF(Q391=97%,N391*O391*P391*F!$B$97,IF(Q391=98%,N391*O391*P391*F!$B$98,IF(Q391=99%,N391*O391*P391*F!$B$99,IF(Q391&gt;99%,N391*O391*P391*F!$B$100,))))))))))))))))))))))))))))))))))))))))))))))))))))))))+IF(U391&lt;30%,0,IF(U391&lt;35%,R391*S391*T391*F!$B$33,IF(U391&lt;40%,R391*S391*T391*F!$B$38,IF(U391&lt;45%,R391*S391*T391*F!$B$43,IF(U391&lt;50%,R391*S391*T391*F!$B$48,IF(U391=50%,R391*S391*T391*F!$B$50,IF(U391=51%,R391*S391*T391*F!$B$51,IF(U391=52%,R391*S391*T391*F!$B$52,IF(U391=53%,R391*S391*T391*F!$B$53,IF(U391=54%,R391*S391*T391*F!$B$54,IF(U391=55%,R391*S391*T391*F!$B$55,IF(U391=56%,R391*S391*T391*F!$B$56,IF(U391=57%,R391*S391*T391*F!$B$57,IF(U391=58%,R391*S391*T391*F!$B$58,IF(U391=59%,R391*S391*T391*F!$B$59,IF(U391=60%,R391*S391*T391*F!$B$60,IF(U391=61%,R391*S391*T391*F!$B$61,IF(U391=62%,R391*S391*T391*F!$B$62,IF(U391=63%,R391*S391*T391*F!$B$63,IF(U391=64%,R391*S391*T391*F!$B$64,IF(U391=65%,R391*S391*T391*F!$B$65,IF(U391=66%,R391*S391*T391*F!$B$66,IF(U391=67%,R391*S391*T391*F!$B$67,IF(U391=68%,R391*S391*T391*F!$B$68,IF(U391=69%,R391*S391*T391*F!$B$69,IF(U391=70%,R391*S391*T391*F!$B$70,IF(U391=71%,R391*S391*T391*F!$B$71,IF(U391=72%,R391*S391*T391*F!$B$72,IF(U391=73%,R391*S391*T391*F!$B$73,IF(U391=74%,R391*S391*T391*F!$B$74,IF(U391=75%,R391*S391*T391*F!$B$75,IF(U391=76%,R391*S391*T391*F!$B$76,IF(U391=77%,R391*S391*T391*F!$B$77,IF(U391=78%,R391*S391*T391*F!$B$78,IF(U391=79%,R391*S391*T391*F!$B$79,IF(U391=80%,R391*S391*T391*F!$B$80,IF(U391=81%,R391*S391*T391*F!$B$81,IF(U391=82%,R391*S391*T391*F!$B$82,IF(U391=83%,R391*S391*T391*F!$B$83,IF(U391=84%,R391*S391*T391*F!$B$84,IF(U391=85%,R391*S391*T391*F!$B$85,IF(U391=86%,R391*S391*T391*F!$B$86,IF(U391=87%,R391*S391*T391*F!$B$87,IF(U391=88%,R391*S391*T391*F!$B$88,IF(U391=89%,R391*S391*T391*F!$B$89,IF(U391=90%,R391*S391*T391*F!$B$90,IF(U391=91%,R391*S391*T391*F!$B$91,IF(U391=92%,R391*S391*T391*F!$B$92,IF(U391=93%,R391*S391*T391*F!$B$93,IF(U391=94%,R391*S391*T391*F!$B$94,IF(U391=95%,R391*S391*T391*F!$B$95,IF(U391=96%,R391*S391*T391*F!$B$96,IF(U391=97%,R391*S391*T391*F!$B$97,IF(U391=98%,R391*S391*T391*F!$B$98,IF(U391=99%,R391*S391*T391*F!$B$99,IF(U391&gt;99%,R391*S391*T391*F!$B$100)))))))))))))))))))))))))))))))))))))))))))))))))))))))))*IF(ISNUMBER(E391),E391,1)*IF(ISNUMBER(D391),D391,1)</f>
        <v>0</v>
      </c>
      <c r="AA391" s="127">
        <f>G391*H391+K391*L391+O391*P391+S391*T391</f>
        <v>0</v>
      </c>
      <c r="AB391" s="46">
        <f>(H391*(IF(I391&lt;45%,0.5,IF(I391&lt;55%,0.8,IF(I391&lt;65%,0.9,IF(I391&lt;75%,1,IF(I391&lt;85%,1.1,1.2))))))+L391*(IF(M391&lt;45%,0.5,IF(M391&lt;55%,0.8,IF(M391&lt;65%,0.9,IF(M391&lt;75%,1,IF(M391&lt;85%,1.1,1.2))))))+P391*(IF(Q391&lt;45%,0.5,IF(Q391&lt;55%,0.8,IF(Q391&lt;65%,0.9,IF(Q391&lt;75%,1,IF(Q391&lt;85%,1.1,1.2))))))+T391*(IF(U391&lt;45%,0.5,IF(U391&lt;55%,0.8,IF(U391&lt;65%,0.9,IF(U391&lt;75%,1,IF(U391&lt;85%,1.1,1.2)))))))*IF(D391&gt;=0.8,6,IF(D391&lt;=0.4,1.5,3))</f>
        <v>0</v>
      </c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  <c r="AR391" s="11"/>
      <c r="AS391" s="11"/>
      <c r="AT391" s="11"/>
      <c r="AU391" s="11"/>
      <c r="AV391" s="11"/>
      <c r="AW391" s="11"/>
      <c r="AX391" s="11"/>
      <c r="AY391" s="11"/>
      <c r="AZ391" s="11"/>
      <c r="BA391" s="11"/>
      <c r="BB391" s="11"/>
      <c r="BC391" s="11"/>
      <c r="BD391" s="11"/>
      <c r="BE391" s="11"/>
      <c r="BF391" s="11"/>
      <c r="BG391" s="11"/>
      <c r="BH391" s="11"/>
      <c r="BI391" s="11"/>
      <c r="BJ391" s="11"/>
    </row>
    <row r="392" spans="1:62" x14ac:dyDescent="0.25">
      <c r="A392" s="1129"/>
      <c r="B392" s="156"/>
      <c r="C392" s="158"/>
      <c r="D392" s="134">
        <f>ROUND(IFERROR((D387*(G387*H387+K387*L387+O387*P387+S387*T387)+D388*(G388*H388+K388*L388+O388*P388+S388*T388)+D389*(G389*H389+K389*L389+O389*P389+S389*T389)+D390*(G390*H390+K390*L390+O390*P390+S390*T390)+D391*(G391*H391+K391*L391+O391*P391+S391*T391))/((G387*H387+K387*L387+O387*P387+S387*T387)+(G388*H388+K388*L388+O388*P388+S388*T388)+(G389*H389+K389*L389+O389*P389+S389*T389)+(G390*H390+K390*L390+O390*P390+S390*T390)+(G391*H391+K391*L391+O391*P391+S391*T391)),0),3)</f>
        <v>0</v>
      </c>
      <c r="E392" s="83"/>
      <c r="F392" s="79" t="str">
        <f t="shared" ref="F392" si="892">IF(I392&lt;&gt;0,(IFERROR(IF($Y392&gt;15,MROUND($Y392*I392,0.5),MROUND($Y392*I392,0.1)),)),"")</f>
        <v/>
      </c>
      <c r="G392" s="94"/>
      <c r="H392" s="94"/>
      <c r="I392" s="70"/>
      <c r="J392" s="79" t="str">
        <f t="shared" ref="J392" si="893">IF(M392&lt;&gt;0,(IFERROR(IF($Y392&gt;15,MROUND($Y392*M392,0.5),MROUND($Y392*M392,0.1)),)),"")</f>
        <v/>
      </c>
      <c r="K392" s="94"/>
      <c r="L392" s="94"/>
      <c r="M392" s="71"/>
      <c r="N392" s="79" t="str">
        <f t="shared" ref="N392" si="894">IF(Q392&lt;&gt;0,(IFERROR(IF($Y392&gt;15,MROUND($Y392*Q392,0.5),MROUND($Y392*Q392,0.1)),)),"")</f>
        <v/>
      </c>
      <c r="O392" s="94"/>
      <c r="P392" s="94"/>
      <c r="Q392" s="70"/>
      <c r="R392" s="79" t="str">
        <f t="shared" ref="R392" si="895">IF(U392&lt;&gt;0,(IFERROR(IF($Y392&gt;15,MROUND($Y392*U392,0.5),MROUND($Y392*U392,0.1)),)),"")</f>
        <v/>
      </c>
      <c r="S392" s="94"/>
      <c r="T392" s="94"/>
      <c r="U392" s="71"/>
      <c r="V392" s="122">
        <f>SUM(V387:V391)</f>
        <v>0</v>
      </c>
      <c r="W392" s="117">
        <f>IFERROR(V392/AA392,0)</f>
        <v>0</v>
      </c>
      <c r="X392" s="118">
        <f>ROUND(IFERROR((D387*(I387*G387*H387+M387*K387*L387+Q387*O387*P387+U387*S387*T387)+D388*(I388*G388*H388+M388*K388*L388+Q388*O388*P388+U388*S388*T388)+D389*(I389*G389*H389+M389*K389*L389+Q389*O389*P389+U389*S389*T389)+D390*(I390*G390*H390+M390*K390*L390+Q390*O390*P390+U390*S390*T390)+D391*(I391*G391*H391+M391*K391*L391+Q391*O391*P391+U391*S391*T391))/(D387*(G387*H387+K387*L387+O387*P387+S387*T387)+D388*(G388*H388+K388*L388+O388*P388+S388*T388)+D389*(G389*H389+K389*L389+O389*P389+S389*T389)+D390*(G390*H390+K390*L390+O390*P390+S390*T390)+D391*(G391*H391+K391*L391+O391*P391+S391*T391)),0),2)</f>
        <v>0</v>
      </c>
      <c r="Y392" s="117"/>
      <c r="Z392" s="117">
        <f>SUM(Z387:Z391)</f>
        <v>0</v>
      </c>
      <c r="AA392" s="117">
        <f>SUM(AA387:AA391)</f>
        <v>0</v>
      </c>
      <c r="AB392" s="119">
        <f>IF(SUM(AB387:AB391)=0,TIME(,0,),TIME(,SUM(AB387:AB391)+30,))</f>
        <v>0</v>
      </c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  <c r="AY392" s="11"/>
      <c r="AZ392" s="11"/>
      <c r="BA392" s="11"/>
      <c r="BB392" s="11"/>
      <c r="BC392" s="11"/>
      <c r="BD392" s="11"/>
      <c r="BE392" s="11"/>
      <c r="BF392" s="11"/>
      <c r="BG392" s="11"/>
      <c r="BH392" s="11"/>
      <c r="BI392" s="11"/>
      <c r="BJ392" s="11"/>
    </row>
    <row r="393" spans="1:62" x14ac:dyDescent="0.25">
      <c r="A393" s="1129"/>
      <c r="B393" s="156" t="str">
        <f t="shared" ref="B393:E393" si="896">IF(B331="","",B331)</f>
        <v/>
      </c>
      <c r="C393" s="158" t="str">
        <f t="shared" si="896"/>
        <v/>
      </c>
      <c r="D393" s="63">
        <f>D331</f>
        <v>0</v>
      </c>
      <c r="E393" s="83" t="str">
        <f t="shared" si="896"/>
        <v/>
      </c>
      <c r="F393" s="81"/>
      <c r="G393" s="96"/>
      <c r="H393" s="96"/>
      <c r="I393" s="82">
        <f t="shared" ref="I393:I397" si="897">IFERROR(ROUND(F393/$Y393,2),)</f>
        <v>0</v>
      </c>
      <c r="J393" s="81"/>
      <c r="K393" s="96"/>
      <c r="L393" s="96"/>
      <c r="M393" s="104">
        <f t="shared" ref="M393:M397" si="898">IFERROR(ROUND(J393/$Y393,2),)</f>
        <v>0</v>
      </c>
      <c r="N393" s="81"/>
      <c r="O393" s="96"/>
      <c r="P393" s="96"/>
      <c r="Q393" s="82">
        <f t="shared" ref="Q393:Q397" si="899">IFERROR(ROUND(N393/$Y393,2),)</f>
        <v>0</v>
      </c>
      <c r="R393" s="81"/>
      <c r="S393" s="96"/>
      <c r="T393" s="96"/>
      <c r="U393" s="104">
        <f t="shared" ref="U393:U397" si="900">IFERROR(ROUND(R393/$Y393,2),)</f>
        <v>0</v>
      </c>
      <c r="V393" s="128">
        <f>(IF(ISNUMBER(F393),F393,1)*G393*H393+IF(ISNUMBER(J393),J393,1)*K393*L393+IF(ISNUMBER(N393),N393,1)*O393*P393+IF(ISNUMBER(R393),R393,1)*S393*T393)*IF(ISNUMBER(E393),E393,1)</f>
        <v>0</v>
      </c>
      <c r="W393" s="44">
        <f>IFERROR((IF(ISNUMBER(F393),F393,1)*G393*H393+IF(ISNUMBER(J393),J393,1)*K393*L393+IF(ISNUMBER(N393),N393,1)*O393*P393+IF(ISNUMBER(R393),R393,1)*S393*T393)*IF(ISNUMBER(E393),E393,1)/(G393*H393+K393*L393+O393*P393+S393*T393),0)</f>
        <v>0</v>
      </c>
      <c r="X393" s="45">
        <f>ROUND(IFERROR((W393/(Y393*IF(ISNUMBER(E393),E393,1))),0),2)</f>
        <v>0</v>
      </c>
      <c r="Y393" s="90" t="str">
        <f t="shared" si="853"/>
        <v/>
      </c>
      <c r="Z393" s="127">
        <f>(IF(I393&lt;30%,0,IF(I393&lt;35%,F393*G393*H393*F!$B$33,IF(I393&lt;40%,F393*G393*H393*F!$B$38,IF(I393&lt;45%,F393*G393*H393*F!$B$43,IF(I393&lt;50%,F393*G393*H393*F!$B$48,IF(I393=50%,F393*G393*H393*F!$B$50,IF(I393=51%,F393*G393*H393*F!$B$51,IF(I393=52%,F393*G393*H393*F!$B$52,IF(I393=53%,F393*G393*H393*F!$B$53,IF(I393=54%,F393*G393*H393*F!$B$54,IF(I393=55%,F393*G393*H393*F!$B$55,IF(I393=56%,F393*G393*H393*F!$B$56,IF(I393=57%,F393*G393*H393*F!$B$57,IF(I393=58%,F393*G393*H393*F!$B$58,IF(I393=59%,F393*G393*H393*F!$B$59,IF(I393=60%,F393*G393*H393*F!$B$60,IF(I393=61%,F393*G393*H393*F!$B$61,IF(I393=62%,F393*G393*H393*F!$B$62,IF(I393=63%,F393*G393*H393*F!$B$63,IF(I393=64%,F393*G393*H393*F!$B$64,IF(I393=65%,F393*G393*H393*F!$B$65,IF(I393=66%,F393*G393*H393*F!$B$66,IF(I393=67%,F393*G393*H393*F!$B$67,IF(I393=68%,F393*G393*H393*F!$B$68,IF(I393=69%,F393*G393*H393*F!$B$69,IF(I393=70%,F393*G393*H393*F!$B$70,IF(I393=71%,F393*G393*H393*F!$B$71,IF(I393=72%,F393*G393*H393*F!$B$72,IF(I393=73%,F393*G393*H393*F!$B$73,IF(I393=74%,F393*G393*H393*F!$B$74,IF(I393=75%,F393*G393*H393*F!$B$75,IF(I393=76%,F393*G393*H393*F!$B$76,IF(I393=77%,F393*G393*H393*F!$B$77,IF(I393=78%,F393*G393*H393*F!$B$78,IF(I393=79%,F393*G393*H393*F!$B$79,IF(I393=80%,F393*G393*H393*F!$B$80,IF(I393=81%,F393*G393*H393*F!$B$81,IF(I393=82%,F393*G393*H393*F!$B$82,IF(I393=83%,F393*G393*H393*F!$B$83,IF(I393=84%,F393*G393*H393*F!$B$84,IF(I393=85%,F393*G393*H393*F!$B$85,IF(I393=86%,F393*G393*H393*F!$B$86,IF(I393=87%,F393*G393*H393*F!$B$87,IF(I393=88%,F393*G393*H393*F!$B$88,IF(I393=89%,F393*G393*H393*F!$B$89,IF(I393=90%,F393*G393*H393*F!$B$90,IF(I393=91%,F393*G393*H393*F!$B$91,IF(I393=92%,F393*G393*H393*F!$B$92,IF(I393=93%,F393*G393*H393*F!$B$93,IF(I393=94%,F393*G393*H393*F!$B$94,IF(I393=95%,F393*G393*H393*F!$B$95,IF(I393=96%,F393*G393*H393*F!$B$96,IF(I393=97%,F393*G393*H393*F!$B$97,IF(I393=98%,F393*G393*H393*F!$B$98,IF(I393=99%,F393*G393*H393*F!$B$99,IF(I393&gt;99%,F393*G393*H393*F!$B$100,))))))))))))))))))))))))))))))))))))))))))))))))))))))))+IF(M393&lt;30%,0,IF(M393&lt;35%,J393*K393*L393*F!$B$33,IF(M393&lt;40%,J393*K393*L393*F!$B$38,IF(M393&lt;45%,J393*K393*L393*F!$B$43,IF(M393&lt;50%,J393*K393*L393*F!$B$48,IF(M393=50%,J393*K393*L393*F!$B$50,IF(M393=51%,J393*K393*L393*F!$B$51,IF(M393=52%,J393*K393*L393*F!$B$52,IF(M393=53%,J393*K393*L393*F!$B$53,IF(M393=54%,J393*K393*L393*F!$B$54,IF(M393=55%,J393*K393*L393*F!$B$55,IF(M393=56%,J393*K393*L393*F!$B$56,IF(M393=57%,J393*K393*L393*F!$B$57,IF(M393=58%,J393*K393*L393*F!$B$58,IF(M393=59%,J393*K393*L393*F!$B$59,IF(M393=60%,J393*K393*L393*F!$B$60,IF(M393=61%,J393*K393*L393*F!$B$61,IF(M393=62%,J393*K393*L393*F!$B$62,IF(M393=63%,J393*K393*L393*F!$B$63,IF(M393=64%,J393*K393*L393*F!$B$64,IF(M393=65%,J393*K393*L393*F!$B$65,IF(M393=66%,J393*K393*L393*F!$B$66,IF(M393=67%,J393*K393*L393*F!$B$67,IF(M393=68%,J393*K393*L393*F!$B$68,IF(M393=69%,J393*K393*L393*F!$B$69,IF(M393=70%,J393*K393*L393*F!$B$70,IF(M393=71%,J393*K393*L393*F!$B$71,IF(M393=72%,J393*K393*L393*F!$B$72,IF(M393=73%,J393*K393*L393*F!$B$73,IF(M393=74%,J393*K393*L393*F!$B$74,IF(M393=75%,J393*K393*L393*F!$B$75,IF(M393=76%,J393*K393*L393*F!$B$76,IF(M393=77%,J393*K393*L393*F!$B$77,IF(M393=78%,J393*K393*L393*F!$B$78,IF(M393=79%,J393*K393*L393*F!$B$79,IF(M393=80%,J393*K393*L393*F!$B$80,IF(M393=81%,J393*K393*L393*F!$B$81,IF(M393=82%,J393*K393*L393*F!$B$82,IF(M393=83%,J393*K393*L393*F!$B$83,IF(M393=84%,J393*K393*L393*F!$B$84,IF(M393=85%,J393*K393*L393*F!$B$85,IF(M393=86%,J393*K393*L393*F!$B$86,IF(M393=87%,J393*K393*L393*F!$B$87,IF(M393=88%,J393*K393*L393*F!$B$88,IF(M393=89%,J393*K393*L393*F!$B$89,IF(M393=90%,J393*K393*L393*F!$B$90,IF(M393=91%,J393*K393*L393*F!$B$91,IF(M393=92%,J393*K393*L393*F!$B$92,IF(M393=93%,J393*K393*L393*F!$B$93,IF(M393=94%,J393*K393*L393*F!$B$94,IF(M393=95%,J393*K393*L393*F!$B$95,IF(M393=96%,J393*K393*L393*F!$B$96,IF(M393=97%,J393*K393*L393*F!$B$97,IF(M393=98%,J393*K393*L393*F!$B$98,IF(M393=99%,J393*K393*L393*F!$B$99,IF(M393&gt;99%,J393*K393*L393*F!$B$100,))))))))))))))))))))))))))))))))))))))))))))))))))))))))+IF(Q393&lt;30%,0,IF(Q393&lt;35%,N393*O393*P393*F!$B$33,IF(Q393&lt;40%,N393*O393*P393*F!$B$38,IF(Q393&lt;45%,N393*O393*P393*F!$B$43,IF(Q393&lt;50%,N393*O393*P393*F!$B$48,IF(Q393=50%,N393*O393*P393*F!$B$50,IF(Q393=51%,N393*O393*P393*F!$B$51,IF(Q393=52%,N393*O393*P393*F!$B$52,IF(Q393=53%,N393*O393*P393*F!$B$53,IF(Q393=54%,N393*O393*P393*F!$B$54,IF(Q393=55%,N393*O393*P393*F!$B$55,IF(Q393=56%,N393*O393*P393*F!$B$56,IF(Q393=57%,N393*O393*P393*F!$B$57,IF(Q393=58%,N393*O393*P393*F!$B$58,IF(Q393=59%,N393*O393*P393*F!$B$59,IF(Q393=60%,N393*O393*P393*F!$B$60,IF(Q393=61%,N393*O393*P393*F!$B$61,IF(Q393=62%,N393*O393*P393*F!$B$62,IF(Q393=63%,N393*O393*P393*F!$B$63,IF(Q393=64%,N393*O393*P393*F!$B$64,IF(Q393=65%,N393*O393*P393*F!$B$65,IF(Q393=66%,N393*O393*P393*F!$B$66,IF(Q393=67%,N393*O393*P393*F!$B$67,IF(Q393=68%,N393*O393*P393*F!$B$68,IF(Q393=69%,N393*O393*P393*F!$B$69,IF(Q393=70%,N393*O393*P393*F!$B$70,IF(Q393=71%,N393*O393*P393*F!$B$71,IF(Q393=72%,N393*O393*P393*F!$B$72,IF(Q393=73%,N393*O393*P393*F!$B$73,IF(Q393=74%,N393*O393*P393*F!$B$74,IF(Q393=75%,N393*O393*P393*F!$B$75,IF(Q393=76%,N393*O393*P393*F!$B$76,IF(Q393=77%,N393*O393*P393*F!$B$77,IF(Q393=78%,N393*O393*P393*F!$B$78,IF(Q393=79%,N393*O393*P393*F!$B$79,IF(Q393=80%,N393*O393*P393*F!$B$80,IF(Q393=81%,N393*O393*P393*F!$B$81,IF(Q393=82%,N393*O393*P393*F!$B$82,IF(Q393=83%,N393*O393*P393*F!$B$83,IF(Q393=84%,N393*O393*P393*F!$B$84,IF(Q393=85%,N393*O393*P393*F!$B$85,IF(Q393=86%,N393*O393*P393*F!$B$86,IF(Q393=87%,N393*O393*P393*F!$B$87,IF(Q393=88%,N393*O393*P393*F!$B$88,IF(Q393=89%,N393*O393*P393*F!$B$89,IF(Q393=90%,N393*O393*P393*F!$B$90,IF(Q393=91%,N393*O393*P393*F!$B$91,IF(Q393=92%,N393*O393*P393*F!$B$92,IF(Q393=93%,N393*O393*P393*F!$B$93,IF(Q393=94%,N393*O393*P393*F!$B$94,IF(Q393=95%,N393*O393*P393*F!$B$95,IF(Q393=96%,N393*O393*P393*F!$B$96,IF(Q393=97%,N393*O393*P393*F!$B$97,IF(Q393=98%,N393*O393*P393*F!$B$98,IF(Q393=99%,N393*O393*P393*F!$B$99,IF(Q393&gt;99%,N393*O393*P393*F!$B$100,))))))))))))))))))))))))))))))))))))))))))))))))))))))))+IF(U393&lt;30%,0,IF(U393&lt;35%,R393*S393*T393*F!$B$33,IF(U393&lt;40%,R393*S393*T393*F!$B$38,IF(U393&lt;45%,R393*S393*T393*F!$B$43,IF(U393&lt;50%,R393*S393*T393*F!$B$48,IF(U393=50%,R393*S393*T393*F!$B$50,IF(U393=51%,R393*S393*T393*F!$B$51,IF(U393=52%,R393*S393*T393*F!$B$52,IF(U393=53%,R393*S393*T393*F!$B$53,IF(U393=54%,R393*S393*T393*F!$B$54,IF(U393=55%,R393*S393*T393*F!$B$55,IF(U393=56%,R393*S393*T393*F!$B$56,IF(U393=57%,R393*S393*T393*F!$B$57,IF(U393=58%,R393*S393*T393*F!$B$58,IF(U393=59%,R393*S393*T393*F!$B$59,IF(U393=60%,R393*S393*T393*F!$B$60,IF(U393=61%,R393*S393*T393*F!$B$61,IF(U393=62%,R393*S393*T393*F!$B$62,IF(U393=63%,R393*S393*T393*F!$B$63,IF(U393=64%,R393*S393*T393*F!$B$64,IF(U393=65%,R393*S393*T393*F!$B$65,IF(U393=66%,R393*S393*T393*F!$B$66,IF(U393=67%,R393*S393*T393*F!$B$67,IF(U393=68%,R393*S393*T393*F!$B$68,IF(U393=69%,R393*S393*T393*F!$B$69,IF(U393=70%,R393*S393*T393*F!$B$70,IF(U393=71%,R393*S393*T393*F!$B$71,IF(U393=72%,R393*S393*T393*F!$B$72,IF(U393=73%,R393*S393*T393*F!$B$73,IF(U393=74%,R393*S393*T393*F!$B$74,IF(U393=75%,R393*S393*T393*F!$B$75,IF(U393=76%,R393*S393*T393*F!$B$76,IF(U393=77%,R393*S393*T393*F!$B$77,IF(U393=78%,R393*S393*T393*F!$B$78,IF(U393=79%,R393*S393*T393*F!$B$79,IF(U393=80%,R393*S393*T393*F!$B$80,IF(U393=81%,R393*S393*T393*F!$B$81,IF(U393=82%,R393*S393*T393*F!$B$82,IF(U393=83%,R393*S393*T393*F!$B$83,IF(U393=84%,R393*S393*T393*F!$B$84,IF(U393=85%,R393*S393*T393*F!$B$85,IF(U393=86%,R393*S393*T393*F!$B$86,IF(U393=87%,R393*S393*T393*F!$B$87,IF(U393=88%,R393*S393*T393*F!$B$88,IF(U393=89%,R393*S393*T393*F!$B$89,IF(U393=90%,R393*S393*T393*F!$B$90,IF(U393=91%,R393*S393*T393*F!$B$91,IF(U393=92%,R393*S393*T393*F!$B$92,IF(U393=93%,R393*S393*T393*F!$B$93,IF(U393=94%,R393*S393*T393*F!$B$94,IF(U393=95%,R393*S393*T393*F!$B$95,IF(U393=96%,R393*S393*T393*F!$B$96,IF(U393=97%,R393*S393*T393*F!$B$97,IF(U393=98%,R393*S393*T393*F!$B$98,IF(U393=99%,R393*S393*T393*F!$B$99,IF(U393&gt;99%,R393*S393*T393*F!$B$100)))))))))))))))))))))))))))))))))))))))))))))))))))))))))*IF(ISNUMBER(E393),E393,1)*IF(ISNUMBER(D393),D393,1)</f>
        <v>0</v>
      </c>
      <c r="AA393" s="127">
        <f>G393*H393+K393*L393+O393*P393+S393*T393</f>
        <v>0</v>
      </c>
      <c r="AB393" s="129">
        <f>(H393*(IF(I393&lt;45%,0.5,IF(I393&lt;55%,0.8,IF(I393&lt;65%,0.9,IF(I393&lt;75%,1,IF(I393&lt;85%,1.1,1.2))))))+L393*(IF(M393&lt;45%,0.5,IF(M393&lt;55%,0.8,IF(M393&lt;65%,0.9,IF(M393&lt;75%,1,IF(M393&lt;85%,1.1,1.2))))))+P393*(IF(Q393&lt;45%,0.5,IF(Q393&lt;55%,0.8,IF(Q393&lt;65%,0.9,IF(Q393&lt;75%,1,IF(Q393&lt;85%,1.1,1.2))))))+T393*(IF(U393&lt;45%,0.5,IF(U393&lt;55%,0.8,IF(U393&lt;65%,0.9,IF(U393&lt;75%,1,IF(U393&lt;85%,1.1,1.2)))))))*IF(D393&gt;=0.8,6,IF(D393&lt;=0.4,1.5,3))</f>
        <v>0</v>
      </c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11"/>
      <c r="BB393" s="11"/>
      <c r="BC393" s="11"/>
      <c r="BD393" s="11"/>
      <c r="BE393" s="11"/>
      <c r="BF393" s="11"/>
      <c r="BG393" s="11"/>
      <c r="BH393" s="11"/>
      <c r="BI393" s="11"/>
      <c r="BJ393" s="11"/>
    </row>
    <row r="394" spans="1:62" x14ac:dyDescent="0.25">
      <c r="A394" s="1129"/>
      <c r="B394" s="156" t="str">
        <f t="shared" ref="B394:E394" si="901">IF(B332="","",B332)</f>
        <v/>
      </c>
      <c r="C394" s="158" t="str">
        <f t="shared" si="901"/>
        <v/>
      </c>
      <c r="D394" s="63">
        <f t="shared" ref="D394:D397" si="902">D332</f>
        <v>0</v>
      </c>
      <c r="E394" s="83" t="str">
        <f t="shared" si="901"/>
        <v/>
      </c>
      <c r="F394" s="79"/>
      <c r="G394" s="94"/>
      <c r="H394" s="94"/>
      <c r="I394" s="70">
        <f t="shared" si="897"/>
        <v>0</v>
      </c>
      <c r="J394" s="79"/>
      <c r="K394" s="94"/>
      <c r="L394" s="94"/>
      <c r="M394" s="71">
        <f t="shared" si="898"/>
        <v>0</v>
      </c>
      <c r="N394" s="79"/>
      <c r="O394" s="94"/>
      <c r="P394" s="94"/>
      <c r="Q394" s="70">
        <f t="shared" si="899"/>
        <v>0</v>
      </c>
      <c r="R394" s="79"/>
      <c r="S394" s="94"/>
      <c r="T394" s="94"/>
      <c r="U394" s="71">
        <f t="shared" si="900"/>
        <v>0</v>
      </c>
      <c r="V394" s="125">
        <f t="shared" ref="V394:V397" si="903">(IF(ISNUMBER(F394),F394,1)*G394*H394+IF(ISNUMBER(J394),J394,1)*K394*L394+IF(ISNUMBER(N394),N394,1)*O394*P394+IF(ISNUMBER(R394),R394,1)*S394*T394)*IF(ISNUMBER(E394),E394,1)</f>
        <v>0</v>
      </c>
      <c r="W394" s="43">
        <f t="shared" ref="W394:W397" si="904">IFERROR((IF(ISNUMBER(F394),F394,1)*G394*H394+IF(ISNUMBER(J394),J394,1)*K394*L394+IF(ISNUMBER(N394),N394,1)*O394*P394+IF(ISNUMBER(R394),R394,1)*S394*T394)*IF(ISNUMBER(E394),E394,1)/(G394*H394+K394*L394+O394*P394+S394*T394),0)</f>
        <v>0</v>
      </c>
      <c r="X394" s="36">
        <f t="shared" ref="X394:X395" si="905">ROUND(IFERROR((W394/(Y394*IF(ISNUMBER(E394),E394,1))),0),2)</f>
        <v>0</v>
      </c>
      <c r="Y394" s="90" t="str">
        <f t="shared" si="853"/>
        <v/>
      </c>
      <c r="Z394" s="33">
        <f>(IF(I394&lt;30%,0,IF(I394&lt;35%,F394*G394*H394*F!$B$33,IF(I394&lt;40%,F394*G394*H394*F!$B$38,IF(I394&lt;45%,F394*G394*H394*F!$B$43,IF(I394&lt;50%,F394*G394*H394*F!$B$48,IF(I394=50%,F394*G394*H394*F!$B$50,IF(I394=51%,F394*G394*H394*F!$B$51,IF(I394=52%,F394*G394*H394*F!$B$52,IF(I394=53%,F394*G394*H394*F!$B$53,IF(I394=54%,F394*G394*H394*F!$B$54,IF(I394=55%,F394*G394*H394*F!$B$55,IF(I394=56%,F394*G394*H394*F!$B$56,IF(I394=57%,F394*G394*H394*F!$B$57,IF(I394=58%,F394*G394*H394*F!$B$58,IF(I394=59%,F394*G394*H394*F!$B$59,IF(I394=60%,F394*G394*H394*F!$B$60,IF(I394=61%,F394*G394*H394*F!$B$61,IF(I394=62%,F394*G394*H394*F!$B$62,IF(I394=63%,F394*G394*H394*F!$B$63,IF(I394=64%,F394*G394*H394*F!$B$64,IF(I394=65%,F394*G394*H394*F!$B$65,IF(I394=66%,F394*G394*H394*F!$B$66,IF(I394=67%,F394*G394*H394*F!$B$67,IF(I394=68%,F394*G394*H394*F!$B$68,IF(I394=69%,F394*G394*H394*F!$B$69,IF(I394=70%,F394*G394*H394*F!$B$70,IF(I394=71%,F394*G394*H394*F!$B$71,IF(I394=72%,F394*G394*H394*F!$B$72,IF(I394=73%,F394*G394*H394*F!$B$73,IF(I394=74%,F394*G394*H394*F!$B$74,IF(I394=75%,F394*G394*H394*F!$B$75,IF(I394=76%,F394*G394*H394*F!$B$76,IF(I394=77%,F394*G394*H394*F!$B$77,IF(I394=78%,F394*G394*H394*F!$B$78,IF(I394=79%,F394*G394*H394*F!$B$79,IF(I394=80%,F394*G394*H394*F!$B$80,IF(I394=81%,F394*G394*H394*F!$B$81,IF(I394=82%,F394*G394*H394*F!$B$82,IF(I394=83%,F394*G394*H394*F!$B$83,IF(I394=84%,F394*G394*H394*F!$B$84,IF(I394=85%,F394*G394*H394*F!$B$85,IF(I394=86%,F394*G394*H394*F!$B$86,IF(I394=87%,F394*G394*H394*F!$B$87,IF(I394=88%,F394*G394*H394*F!$B$88,IF(I394=89%,F394*G394*H394*F!$B$89,IF(I394=90%,F394*G394*H394*F!$B$90,IF(I394=91%,F394*G394*H394*F!$B$91,IF(I394=92%,F394*G394*H394*F!$B$92,IF(I394=93%,F394*G394*H394*F!$B$93,IF(I394=94%,F394*G394*H394*F!$B$94,IF(I394=95%,F394*G394*H394*F!$B$95,IF(I394=96%,F394*G394*H394*F!$B$96,IF(I394=97%,F394*G394*H394*F!$B$97,IF(I394=98%,F394*G394*H394*F!$B$98,IF(I394=99%,F394*G394*H394*F!$B$99,IF(I394&gt;99%,F394*G394*H394*F!$B$100,))))))))))))))))))))))))))))))))))))))))))))))))))))))))+IF(M394&lt;30%,0,IF(M394&lt;35%,J394*K394*L394*F!$B$33,IF(M394&lt;40%,J394*K394*L394*F!$B$38,IF(M394&lt;45%,J394*K394*L394*F!$B$43,IF(M394&lt;50%,J394*K394*L394*F!$B$48,IF(M394=50%,J394*K394*L394*F!$B$50,IF(M394=51%,J394*K394*L394*F!$B$51,IF(M394=52%,J394*K394*L394*F!$B$52,IF(M394=53%,J394*K394*L394*F!$B$53,IF(M394=54%,J394*K394*L394*F!$B$54,IF(M394=55%,J394*K394*L394*F!$B$55,IF(M394=56%,J394*K394*L394*F!$B$56,IF(M394=57%,J394*K394*L394*F!$B$57,IF(M394=58%,J394*K394*L394*F!$B$58,IF(M394=59%,J394*K394*L394*F!$B$59,IF(M394=60%,J394*K394*L394*F!$B$60,IF(M394=61%,J394*K394*L394*F!$B$61,IF(M394=62%,J394*K394*L394*F!$B$62,IF(M394=63%,J394*K394*L394*F!$B$63,IF(M394=64%,J394*K394*L394*F!$B$64,IF(M394=65%,J394*K394*L394*F!$B$65,IF(M394=66%,J394*K394*L394*F!$B$66,IF(M394=67%,J394*K394*L394*F!$B$67,IF(M394=68%,J394*K394*L394*F!$B$68,IF(M394=69%,J394*K394*L394*F!$B$69,IF(M394=70%,J394*K394*L394*F!$B$70,IF(M394=71%,J394*K394*L394*F!$B$71,IF(M394=72%,J394*K394*L394*F!$B$72,IF(M394=73%,J394*K394*L394*F!$B$73,IF(M394=74%,J394*K394*L394*F!$B$74,IF(M394=75%,J394*K394*L394*F!$B$75,IF(M394=76%,J394*K394*L394*F!$B$76,IF(M394=77%,J394*K394*L394*F!$B$77,IF(M394=78%,J394*K394*L394*F!$B$78,IF(M394=79%,J394*K394*L394*F!$B$79,IF(M394=80%,J394*K394*L394*F!$B$80,IF(M394=81%,J394*K394*L394*F!$B$81,IF(M394=82%,J394*K394*L394*F!$B$82,IF(M394=83%,J394*K394*L394*F!$B$83,IF(M394=84%,J394*K394*L394*F!$B$84,IF(M394=85%,J394*K394*L394*F!$B$85,IF(M394=86%,J394*K394*L394*F!$B$86,IF(M394=87%,J394*K394*L394*F!$B$87,IF(M394=88%,J394*K394*L394*F!$B$88,IF(M394=89%,J394*K394*L394*F!$B$89,IF(M394=90%,J394*K394*L394*F!$B$90,IF(M394=91%,J394*K394*L394*F!$B$91,IF(M394=92%,J394*K394*L394*F!$B$92,IF(M394=93%,J394*K394*L394*F!$B$93,IF(M394=94%,J394*K394*L394*F!$B$94,IF(M394=95%,J394*K394*L394*F!$B$95,IF(M394=96%,J394*K394*L394*F!$B$96,IF(M394=97%,J394*K394*L394*F!$B$97,IF(M394=98%,J394*K394*L394*F!$B$98,IF(M394=99%,J394*K394*L394*F!$B$99,IF(M394&gt;99%,J394*K394*L394*F!$B$100,))))))))))))))))))))))))))))))))))))))))))))))))))))))))+IF(Q394&lt;30%,0,IF(Q394&lt;35%,N394*O394*P394*F!$B$33,IF(Q394&lt;40%,N394*O394*P394*F!$B$38,IF(Q394&lt;45%,N394*O394*P394*F!$B$43,IF(Q394&lt;50%,N394*O394*P394*F!$B$48,IF(Q394=50%,N394*O394*P394*F!$B$50,IF(Q394=51%,N394*O394*P394*F!$B$51,IF(Q394=52%,N394*O394*P394*F!$B$52,IF(Q394=53%,N394*O394*P394*F!$B$53,IF(Q394=54%,N394*O394*P394*F!$B$54,IF(Q394=55%,N394*O394*P394*F!$B$55,IF(Q394=56%,N394*O394*P394*F!$B$56,IF(Q394=57%,N394*O394*P394*F!$B$57,IF(Q394=58%,N394*O394*P394*F!$B$58,IF(Q394=59%,N394*O394*P394*F!$B$59,IF(Q394=60%,N394*O394*P394*F!$B$60,IF(Q394=61%,N394*O394*P394*F!$B$61,IF(Q394=62%,N394*O394*P394*F!$B$62,IF(Q394=63%,N394*O394*P394*F!$B$63,IF(Q394=64%,N394*O394*P394*F!$B$64,IF(Q394=65%,N394*O394*P394*F!$B$65,IF(Q394=66%,N394*O394*P394*F!$B$66,IF(Q394=67%,N394*O394*P394*F!$B$67,IF(Q394=68%,N394*O394*P394*F!$B$68,IF(Q394=69%,N394*O394*P394*F!$B$69,IF(Q394=70%,N394*O394*P394*F!$B$70,IF(Q394=71%,N394*O394*P394*F!$B$71,IF(Q394=72%,N394*O394*P394*F!$B$72,IF(Q394=73%,N394*O394*P394*F!$B$73,IF(Q394=74%,N394*O394*P394*F!$B$74,IF(Q394=75%,N394*O394*P394*F!$B$75,IF(Q394=76%,N394*O394*P394*F!$B$76,IF(Q394=77%,N394*O394*P394*F!$B$77,IF(Q394=78%,N394*O394*P394*F!$B$78,IF(Q394=79%,N394*O394*P394*F!$B$79,IF(Q394=80%,N394*O394*P394*F!$B$80,IF(Q394=81%,N394*O394*P394*F!$B$81,IF(Q394=82%,N394*O394*P394*F!$B$82,IF(Q394=83%,N394*O394*P394*F!$B$83,IF(Q394=84%,N394*O394*P394*F!$B$84,IF(Q394=85%,N394*O394*P394*F!$B$85,IF(Q394=86%,N394*O394*P394*F!$B$86,IF(Q394=87%,N394*O394*P394*F!$B$87,IF(Q394=88%,N394*O394*P394*F!$B$88,IF(Q394=89%,N394*O394*P394*F!$B$89,IF(Q394=90%,N394*O394*P394*F!$B$90,IF(Q394=91%,N394*O394*P394*F!$B$91,IF(Q394=92%,N394*O394*P394*F!$B$92,IF(Q394=93%,N394*O394*P394*F!$B$93,IF(Q394=94%,N394*O394*P394*F!$B$94,IF(Q394=95%,N394*O394*P394*F!$B$95,IF(Q394=96%,N394*O394*P394*F!$B$96,IF(Q394=97%,N394*O394*P394*F!$B$97,IF(Q394=98%,N394*O394*P394*F!$B$98,IF(Q394=99%,N394*O394*P394*F!$B$99,IF(Q394&gt;99%,N394*O394*P394*F!$B$100,))))))))))))))))))))))))))))))))))))))))))))))))))))))))+IF(U394&lt;30%,0,IF(U394&lt;35%,R394*S394*T394*F!$B$33,IF(U394&lt;40%,R394*S394*T394*F!$B$38,IF(U394&lt;45%,R394*S394*T394*F!$B$43,IF(U394&lt;50%,R394*S394*T394*F!$B$48,IF(U394=50%,R394*S394*T394*F!$B$50,IF(U394=51%,R394*S394*T394*F!$B$51,IF(U394=52%,R394*S394*T394*F!$B$52,IF(U394=53%,R394*S394*T394*F!$B$53,IF(U394=54%,R394*S394*T394*F!$B$54,IF(U394=55%,R394*S394*T394*F!$B$55,IF(U394=56%,R394*S394*T394*F!$B$56,IF(U394=57%,R394*S394*T394*F!$B$57,IF(U394=58%,R394*S394*T394*F!$B$58,IF(U394=59%,R394*S394*T394*F!$B$59,IF(U394=60%,R394*S394*T394*F!$B$60,IF(U394=61%,R394*S394*T394*F!$B$61,IF(U394=62%,R394*S394*T394*F!$B$62,IF(U394=63%,R394*S394*T394*F!$B$63,IF(U394=64%,R394*S394*T394*F!$B$64,IF(U394=65%,R394*S394*T394*F!$B$65,IF(U394=66%,R394*S394*T394*F!$B$66,IF(U394=67%,R394*S394*T394*F!$B$67,IF(U394=68%,R394*S394*T394*F!$B$68,IF(U394=69%,R394*S394*T394*F!$B$69,IF(U394=70%,R394*S394*T394*F!$B$70,IF(U394=71%,R394*S394*T394*F!$B$71,IF(U394=72%,R394*S394*T394*F!$B$72,IF(U394=73%,R394*S394*T394*F!$B$73,IF(U394=74%,R394*S394*T394*F!$B$74,IF(U394=75%,R394*S394*T394*F!$B$75,IF(U394=76%,R394*S394*T394*F!$B$76,IF(U394=77%,R394*S394*T394*F!$B$77,IF(U394=78%,R394*S394*T394*F!$B$78,IF(U394=79%,R394*S394*T394*F!$B$79,IF(U394=80%,R394*S394*T394*F!$B$80,IF(U394=81%,R394*S394*T394*F!$B$81,IF(U394=82%,R394*S394*T394*F!$B$82,IF(U394=83%,R394*S394*T394*F!$B$83,IF(U394=84%,R394*S394*T394*F!$B$84,IF(U394=85%,R394*S394*T394*F!$B$85,IF(U394=86%,R394*S394*T394*F!$B$86,IF(U394=87%,R394*S394*T394*F!$B$87,IF(U394=88%,R394*S394*T394*F!$B$88,IF(U394=89%,R394*S394*T394*F!$B$89,IF(U394=90%,R394*S394*T394*F!$B$90,IF(U394=91%,R394*S394*T394*F!$B$91,IF(U394=92%,R394*S394*T394*F!$B$92,IF(U394=93%,R394*S394*T394*F!$B$93,IF(U394=94%,R394*S394*T394*F!$B$94,IF(U394=95%,R394*S394*T394*F!$B$95,IF(U394=96%,R394*S394*T394*F!$B$96,IF(U394=97%,R394*S394*T394*F!$B$97,IF(U394=98%,R394*S394*T394*F!$B$98,IF(U394=99%,R394*S394*T394*F!$B$99,IF(U394&gt;99%,R394*S394*T394*F!$B$100)))))))))))))))))))))))))))))))))))))))))))))))))))))))))*IF(ISNUMBER(E394),E394,1)*IF(ISNUMBER(D394),D394,1)</f>
        <v>0</v>
      </c>
      <c r="AA394" s="33">
        <f>G394*H394+K394*L394+O394*P394+S394*T394</f>
        <v>0</v>
      </c>
      <c r="AB394" s="35">
        <f>(H394*(IF(I394&lt;45%,0.5,IF(I394&lt;55%,0.8,IF(I394&lt;65%,0.9,IF(I394&lt;75%,1,IF(I394&lt;85%,1.1,1.2))))))+L394*(IF(M394&lt;45%,0.5,IF(M394&lt;55%,0.8,IF(M394&lt;65%,0.9,IF(M394&lt;75%,1,IF(M394&lt;85%,1.1,1.2))))))+P394*(IF(Q394&lt;45%,0.5,IF(Q394&lt;55%,0.8,IF(Q394&lt;65%,0.9,IF(Q394&lt;75%,1,IF(Q394&lt;85%,1.1,1.2))))))+T394*(IF(U394&lt;45%,0.5,IF(U394&lt;55%,0.8,IF(U394&lt;65%,0.9,IF(U394&lt;75%,1,IF(U394&lt;85%,1.1,1.2)))))))*IF(D394&gt;=0.8,6,IF(D394&lt;=0.4,1.5,3))</f>
        <v>0</v>
      </c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  <c r="AY394" s="11"/>
      <c r="AZ394" s="11"/>
      <c r="BA394" s="11"/>
      <c r="BB394" s="11"/>
      <c r="BC394" s="11"/>
      <c r="BD394" s="11"/>
      <c r="BE394" s="11"/>
      <c r="BF394" s="11"/>
      <c r="BG394" s="11"/>
      <c r="BH394" s="11"/>
      <c r="BI394" s="11"/>
      <c r="BJ394" s="11"/>
    </row>
    <row r="395" spans="1:62" x14ac:dyDescent="0.25">
      <c r="A395" s="1129"/>
      <c r="B395" s="156" t="str">
        <f t="shared" ref="B395:E395" si="906">IF(B333="","",B333)</f>
        <v/>
      </c>
      <c r="C395" s="158" t="str">
        <f t="shared" si="906"/>
        <v/>
      </c>
      <c r="D395" s="63">
        <f t="shared" si="902"/>
        <v>0</v>
      </c>
      <c r="E395" s="83" t="str">
        <f t="shared" si="906"/>
        <v/>
      </c>
      <c r="F395" s="81"/>
      <c r="G395" s="96"/>
      <c r="H395" s="96"/>
      <c r="I395" s="82">
        <f t="shared" si="897"/>
        <v>0</v>
      </c>
      <c r="J395" s="81"/>
      <c r="K395" s="96"/>
      <c r="L395" s="96"/>
      <c r="M395" s="104">
        <f t="shared" si="898"/>
        <v>0</v>
      </c>
      <c r="N395" s="81"/>
      <c r="O395" s="96"/>
      <c r="P395" s="96"/>
      <c r="Q395" s="82">
        <f t="shared" si="899"/>
        <v>0</v>
      </c>
      <c r="R395" s="81"/>
      <c r="S395" s="96"/>
      <c r="T395" s="96"/>
      <c r="U395" s="104">
        <f t="shared" si="900"/>
        <v>0</v>
      </c>
      <c r="V395" s="128">
        <f t="shared" si="903"/>
        <v>0</v>
      </c>
      <c r="W395" s="44">
        <f t="shared" si="904"/>
        <v>0</v>
      </c>
      <c r="X395" s="45">
        <f t="shared" si="905"/>
        <v>0</v>
      </c>
      <c r="Y395" s="90" t="str">
        <f t="shared" si="853"/>
        <v/>
      </c>
      <c r="Z395" s="127">
        <f>(IF(I395&lt;30%,0,IF(I395&lt;35%,F395*G395*H395*F!$B$33,IF(I395&lt;40%,F395*G395*H395*F!$B$38,IF(I395&lt;45%,F395*G395*H395*F!$B$43,IF(I395&lt;50%,F395*G395*H395*F!$B$48,IF(I395=50%,F395*G395*H395*F!$B$50,IF(I395=51%,F395*G395*H395*F!$B$51,IF(I395=52%,F395*G395*H395*F!$B$52,IF(I395=53%,F395*G395*H395*F!$B$53,IF(I395=54%,F395*G395*H395*F!$B$54,IF(I395=55%,F395*G395*H395*F!$B$55,IF(I395=56%,F395*G395*H395*F!$B$56,IF(I395=57%,F395*G395*H395*F!$B$57,IF(I395=58%,F395*G395*H395*F!$B$58,IF(I395=59%,F395*G395*H395*F!$B$59,IF(I395=60%,F395*G395*H395*F!$B$60,IF(I395=61%,F395*G395*H395*F!$B$61,IF(I395=62%,F395*G395*H395*F!$B$62,IF(I395=63%,F395*G395*H395*F!$B$63,IF(I395=64%,F395*G395*H395*F!$B$64,IF(I395=65%,F395*G395*H395*F!$B$65,IF(I395=66%,F395*G395*H395*F!$B$66,IF(I395=67%,F395*G395*H395*F!$B$67,IF(I395=68%,F395*G395*H395*F!$B$68,IF(I395=69%,F395*G395*H395*F!$B$69,IF(I395=70%,F395*G395*H395*F!$B$70,IF(I395=71%,F395*G395*H395*F!$B$71,IF(I395=72%,F395*G395*H395*F!$B$72,IF(I395=73%,F395*G395*H395*F!$B$73,IF(I395=74%,F395*G395*H395*F!$B$74,IF(I395=75%,F395*G395*H395*F!$B$75,IF(I395=76%,F395*G395*H395*F!$B$76,IF(I395=77%,F395*G395*H395*F!$B$77,IF(I395=78%,F395*G395*H395*F!$B$78,IF(I395=79%,F395*G395*H395*F!$B$79,IF(I395=80%,F395*G395*H395*F!$B$80,IF(I395=81%,F395*G395*H395*F!$B$81,IF(I395=82%,F395*G395*H395*F!$B$82,IF(I395=83%,F395*G395*H395*F!$B$83,IF(I395=84%,F395*G395*H395*F!$B$84,IF(I395=85%,F395*G395*H395*F!$B$85,IF(I395=86%,F395*G395*H395*F!$B$86,IF(I395=87%,F395*G395*H395*F!$B$87,IF(I395=88%,F395*G395*H395*F!$B$88,IF(I395=89%,F395*G395*H395*F!$B$89,IF(I395=90%,F395*G395*H395*F!$B$90,IF(I395=91%,F395*G395*H395*F!$B$91,IF(I395=92%,F395*G395*H395*F!$B$92,IF(I395=93%,F395*G395*H395*F!$B$93,IF(I395=94%,F395*G395*H395*F!$B$94,IF(I395=95%,F395*G395*H395*F!$B$95,IF(I395=96%,F395*G395*H395*F!$B$96,IF(I395=97%,F395*G395*H395*F!$B$97,IF(I395=98%,F395*G395*H395*F!$B$98,IF(I395=99%,F395*G395*H395*F!$B$99,IF(I395&gt;99%,F395*G395*H395*F!$B$100,))))))))))))))))))))))))))))))))))))))))))))))))))))))))+IF(M395&lt;30%,0,IF(M395&lt;35%,J395*K395*L395*F!$B$33,IF(M395&lt;40%,J395*K395*L395*F!$B$38,IF(M395&lt;45%,J395*K395*L395*F!$B$43,IF(M395&lt;50%,J395*K395*L395*F!$B$48,IF(M395=50%,J395*K395*L395*F!$B$50,IF(M395=51%,J395*K395*L395*F!$B$51,IF(M395=52%,J395*K395*L395*F!$B$52,IF(M395=53%,J395*K395*L395*F!$B$53,IF(M395=54%,J395*K395*L395*F!$B$54,IF(M395=55%,J395*K395*L395*F!$B$55,IF(M395=56%,J395*K395*L395*F!$B$56,IF(M395=57%,J395*K395*L395*F!$B$57,IF(M395=58%,J395*K395*L395*F!$B$58,IF(M395=59%,J395*K395*L395*F!$B$59,IF(M395=60%,J395*K395*L395*F!$B$60,IF(M395=61%,J395*K395*L395*F!$B$61,IF(M395=62%,J395*K395*L395*F!$B$62,IF(M395=63%,J395*K395*L395*F!$B$63,IF(M395=64%,J395*K395*L395*F!$B$64,IF(M395=65%,J395*K395*L395*F!$B$65,IF(M395=66%,J395*K395*L395*F!$B$66,IF(M395=67%,J395*K395*L395*F!$B$67,IF(M395=68%,J395*K395*L395*F!$B$68,IF(M395=69%,J395*K395*L395*F!$B$69,IF(M395=70%,J395*K395*L395*F!$B$70,IF(M395=71%,J395*K395*L395*F!$B$71,IF(M395=72%,J395*K395*L395*F!$B$72,IF(M395=73%,J395*K395*L395*F!$B$73,IF(M395=74%,J395*K395*L395*F!$B$74,IF(M395=75%,J395*K395*L395*F!$B$75,IF(M395=76%,J395*K395*L395*F!$B$76,IF(M395=77%,J395*K395*L395*F!$B$77,IF(M395=78%,J395*K395*L395*F!$B$78,IF(M395=79%,J395*K395*L395*F!$B$79,IF(M395=80%,J395*K395*L395*F!$B$80,IF(M395=81%,J395*K395*L395*F!$B$81,IF(M395=82%,J395*K395*L395*F!$B$82,IF(M395=83%,J395*K395*L395*F!$B$83,IF(M395=84%,J395*K395*L395*F!$B$84,IF(M395=85%,J395*K395*L395*F!$B$85,IF(M395=86%,J395*K395*L395*F!$B$86,IF(M395=87%,J395*K395*L395*F!$B$87,IF(M395=88%,J395*K395*L395*F!$B$88,IF(M395=89%,J395*K395*L395*F!$B$89,IF(M395=90%,J395*K395*L395*F!$B$90,IF(M395=91%,J395*K395*L395*F!$B$91,IF(M395=92%,J395*K395*L395*F!$B$92,IF(M395=93%,J395*K395*L395*F!$B$93,IF(M395=94%,J395*K395*L395*F!$B$94,IF(M395=95%,J395*K395*L395*F!$B$95,IF(M395=96%,J395*K395*L395*F!$B$96,IF(M395=97%,J395*K395*L395*F!$B$97,IF(M395=98%,J395*K395*L395*F!$B$98,IF(M395=99%,J395*K395*L395*F!$B$99,IF(M395&gt;99%,J395*K395*L395*F!$B$100,))))))))))))))))))))))))))))))))))))))))))))))))))))))))+IF(Q395&lt;30%,0,IF(Q395&lt;35%,N395*O395*P395*F!$B$33,IF(Q395&lt;40%,N395*O395*P395*F!$B$38,IF(Q395&lt;45%,N395*O395*P395*F!$B$43,IF(Q395&lt;50%,N395*O395*P395*F!$B$48,IF(Q395=50%,N395*O395*P395*F!$B$50,IF(Q395=51%,N395*O395*P395*F!$B$51,IF(Q395=52%,N395*O395*P395*F!$B$52,IF(Q395=53%,N395*O395*P395*F!$B$53,IF(Q395=54%,N395*O395*P395*F!$B$54,IF(Q395=55%,N395*O395*P395*F!$B$55,IF(Q395=56%,N395*O395*P395*F!$B$56,IF(Q395=57%,N395*O395*P395*F!$B$57,IF(Q395=58%,N395*O395*P395*F!$B$58,IF(Q395=59%,N395*O395*P395*F!$B$59,IF(Q395=60%,N395*O395*P395*F!$B$60,IF(Q395=61%,N395*O395*P395*F!$B$61,IF(Q395=62%,N395*O395*P395*F!$B$62,IF(Q395=63%,N395*O395*P395*F!$B$63,IF(Q395=64%,N395*O395*P395*F!$B$64,IF(Q395=65%,N395*O395*P395*F!$B$65,IF(Q395=66%,N395*O395*P395*F!$B$66,IF(Q395=67%,N395*O395*P395*F!$B$67,IF(Q395=68%,N395*O395*P395*F!$B$68,IF(Q395=69%,N395*O395*P395*F!$B$69,IF(Q395=70%,N395*O395*P395*F!$B$70,IF(Q395=71%,N395*O395*P395*F!$B$71,IF(Q395=72%,N395*O395*P395*F!$B$72,IF(Q395=73%,N395*O395*P395*F!$B$73,IF(Q395=74%,N395*O395*P395*F!$B$74,IF(Q395=75%,N395*O395*P395*F!$B$75,IF(Q395=76%,N395*O395*P395*F!$B$76,IF(Q395=77%,N395*O395*P395*F!$B$77,IF(Q395=78%,N395*O395*P395*F!$B$78,IF(Q395=79%,N395*O395*P395*F!$B$79,IF(Q395=80%,N395*O395*P395*F!$B$80,IF(Q395=81%,N395*O395*P395*F!$B$81,IF(Q395=82%,N395*O395*P395*F!$B$82,IF(Q395=83%,N395*O395*P395*F!$B$83,IF(Q395=84%,N395*O395*P395*F!$B$84,IF(Q395=85%,N395*O395*P395*F!$B$85,IF(Q395=86%,N395*O395*P395*F!$B$86,IF(Q395=87%,N395*O395*P395*F!$B$87,IF(Q395=88%,N395*O395*P395*F!$B$88,IF(Q395=89%,N395*O395*P395*F!$B$89,IF(Q395=90%,N395*O395*P395*F!$B$90,IF(Q395=91%,N395*O395*P395*F!$B$91,IF(Q395=92%,N395*O395*P395*F!$B$92,IF(Q395=93%,N395*O395*P395*F!$B$93,IF(Q395=94%,N395*O395*P395*F!$B$94,IF(Q395=95%,N395*O395*P395*F!$B$95,IF(Q395=96%,N395*O395*P395*F!$B$96,IF(Q395=97%,N395*O395*P395*F!$B$97,IF(Q395=98%,N395*O395*P395*F!$B$98,IF(Q395=99%,N395*O395*P395*F!$B$99,IF(Q395&gt;99%,N395*O395*P395*F!$B$100,))))))))))))))))))))))))))))))))))))))))))))))))))))))))+IF(U395&lt;30%,0,IF(U395&lt;35%,R395*S395*T395*F!$B$33,IF(U395&lt;40%,R395*S395*T395*F!$B$38,IF(U395&lt;45%,R395*S395*T395*F!$B$43,IF(U395&lt;50%,R395*S395*T395*F!$B$48,IF(U395=50%,R395*S395*T395*F!$B$50,IF(U395=51%,R395*S395*T395*F!$B$51,IF(U395=52%,R395*S395*T395*F!$B$52,IF(U395=53%,R395*S395*T395*F!$B$53,IF(U395=54%,R395*S395*T395*F!$B$54,IF(U395=55%,R395*S395*T395*F!$B$55,IF(U395=56%,R395*S395*T395*F!$B$56,IF(U395=57%,R395*S395*T395*F!$B$57,IF(U395=58%,R395*S395*T395*F!$B$58,IF(U395=59%,R395*S395*T395*F!$B$59,IF(U395=60%,R395*S395*T395*F!$B$60,IF(U395=61%,R395*S395*T395*F!$B$61,IF(U395=62%,R395*S395*T395*F!$B$62,IF(U395=63%,R395*S395*T395*F!$B$63,IF(U395=64%,R395*S395*T395*F!$B$64,IF(U395=65%,R395*S395*T395*F!$B$65,IF(U395=66%,R395*S395*T395*F!$B$66,IF(U395=67%,R395*S395*T395*F!$B$67,IF(U395=68%,R395*S395*T395*F!$B$68,IF(U395=69%,R395*S395*T395*F!$B$69,IF(U395=70%,R395*S395*T395*F!$B$70,IF(U395=71%,R395*S395*T395*F!$B$71,IF(U395=72%,R395*S395*T395*F!$B$72,IF(U395=73%,R395*S395*T395*F!$B$73,IF(U395=74%,R395*S395*T395*F!$B$74,IF(U395=75%,R395*S395*T395*F!$B$75,IF(U395=76%,R395*S395*T395*F!$B$76,IF(U395=77%,R395*S395*T395*F!$B$77,IF(U395=78%,R395*S395*T395*F!$B$78,IF(U395=79%,R395*S395*T395*F!$B$79,IF(U395=80%,R395*S395*T395*F!$B$80,IF(U395=81%,R395*S395*T395*F!$B$81,IF(U395=82%,R395*S395*T395*F!$B$82,IF(U395=83%,R395*S395*T395*F!$B$83,IF(U395=84%,R395*S395*T395*F!$B$84,IF(U395=85%,R395*S395*T395*F!$B$85,IF(U395=86%,R395*S395*T395*F!$B$86,IF(U395=87%,R395*S395*T395*F!$B$87,IF(U395=88%,R395*S395*T395*F!$B$88,IF(U395=89%,R395*S395*T395*F!$B$89,IF(U395=90%,R395*S395*T395*F!$B$90,IF(U395=91%,R395*S395*T395*F!$B$91,IF(U395=92%,R395*S395*T395*F!$B$92,IF(U395=93%,R395*S395*T395*F!$B$93,IF(U395=94%,R395*S395*T395*F!$B$94,IF(U395=95%,R395*S395*T395*F!$B$95,IF(U395=96%,R395*S395*T395*F!$B$96,IF(U395=97%,R395*S395*T395*F!$B$97,IF(U395=98%,R395*S395*T395*F!$B$98,IF(U395=99%,R395*S395*T395*F!$B$99,IF(U395&gt;99%,R395*S395*T395*F!$B$100)))))))))))))))))))))))))))))))))))))))))))))))))))))))))*IF(ISNUMBER(E395),E395,1)*IF(ISNUMBER(D395),D395,1)</f>
        <v>0</v>
      </c>
      <c r="AA395" s="127">
        <f>G395*H395+K395*L395+O395*P395+S395*T395</f>
        <v>0</v>
      </c>
      <c r="AB395" s="46">
        <f>(H395*(IF(I395&lt;45%,0.5,IF(I395&lt;55%,0.8,IF(I395&lt;65%,0.9,IF(I395&lt;75%,1,IF(I395&lt;85%,1.1,1.2))))))+L395*(IF(M395&lt;45%,0.5,IF(M395&lt;55%,0.8,IF(M395&lt;65%,0.9,IF(M395&lt;75%,1,IF(M395&lt;85%,1.1,1.2))))))+P395*(IF(Q395&lt;45%,0.5,IF(Q395&lt;55%,0.8,IF(Q395&lt;65%,0.9,IF(Q395&lt;75%,1,IF(Q395&lt;85%,1.1,1.2))))))+T395*(IF(U395&lt;45%,0.5,IF(U395&lt;55%,0.8,IF(U395&lt;65%,0.9,IF(U395&lt;75%,1,IF(U395&lt;85%,1.1,1.2)))))))*IF(D395&gt;=0.8,6,IF(D395&lt;=0.4,1.5,3))</f>
        <v>0</v>
      </c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  <c r="AR395" s="11"/>
      <c r="AS395" s="11"/>
      <c r="AT395" s="11"/>
      <c r="AU395" s="11"/>
      <c r="AV395" s="11"/>
      <c r="AW395" s="11"/>
      <c r="AX395" s="11"/>
      <c r="AY395" s="11"/>
      <c r="AZ395" s="11"/>
      <c r="BA395" s="11"/>
      <c r="BB395" s="11"/>
      <c r="BC395" s="11"/>
      <c r="BD395" s="11"/>
      <c r="BE395" s="11"/>
      <c r="BF395" s="11"/>
      <c r="BG395" s="11"/>
      <c r="BH395" s="11"/>
      <c r="BI395" s="11"/>
      <c r="BJ395" s="11"/>
    </row>
    <row r="396" spans="1:62" x14ac:dyDescent="0.25">
      <c r="A396" s="1129"/>
      <c r="B396" s="156" t="str">
        <f t="shared" ref="B396:E396" si="907">IF(B334="","",B334)</f>
        <v/>
      </c>
      <c r="C396" s="158" t="str">
        <f t="shared" si="907"/>
        <v/>
      </c>
      <c r="D396" s="63">
        <f t="shared" si="902"/>
        <v>0</v>
      </c>
      <c r="E396" s="83" t="str">
        <f t="shared" si="907"/>
        <v/>
      </c>
      <c r="F396" s="79"/>
      <c r="G396" s="94"/>
      <c r="H396" s="94"/>
      <c r="I396" s="70">
        <f t="shared" si="897"/>
        <v>0</v>
      </c>
      <c r="J396" s="79"/>
      <c r="K396" s="94"/>
      <c r="L396" s="94"/>
      <c r="M396" s="71">
        <f t="shared" si="898"/>
        <v>0</v>
      </c>
      <c r="N396" s="79"/>
      <c r="O396" s="94"/>
      <c r="P396" s="94"/>
      <c r="Q396" s="70">
        <f t="shared" si="899"/>
        <v>0</v>
      </c>
      <c r="R396" s="79"/>
      <c r="S396" s="94"/>
      <c r="T396" s="94"/>
      <c r="U396" s="71">
        <f t="shared" si="900"/>
        <v>0</v>
      </c>
      <c r="V396" s="125">
        <f t="shared" si="903"/>
        <v>0</v>
      </c>
      <c r="W396" s="43">
        <f t="shared" si="904"/>
        <v>0</v>
      </c>
      <c r="X396" s="36">
        <f>ROUND(IFERROR((W396/(Y396*IF(ISNUMBER(E396),E396,1))),0),2)</f>
        <v>0</v>
      </c>
      <c r="Y396" s="90" t="str">
        <f t="shared" si="853"/>
        <v/>
      </c>
      <c r="Z396" s="33">
        <f>(IF(I396&lt;30%,0,IF(I396&lt;35%,F396*G396*H396*F!$B$33,IF(I396&lt;40%,F396*G396*H396*F!$B$38,IF(I396&lt;45%,F396*G396*H396*F!$B$43,IF(I396&lt;50%,F396*G396*H396*F!$B$48,IF(I396=50%,F396*G396*H396*F!$B$50,IF(I396=51%,F396*G396*H396*F!$B$51,IF(I396=52%,F396*G396*H396*F!$B$52,IF(I396=53%,F396*G396*H396*F!$B$53,IF(I396=54%,F396*G396*H396*F!$B$54,IF(I396=55%,F396*G396*H396*F!$B$55,IF(I396=56%,F396*G396*H396*F!$B$56,IF(I396=57%,F396*G396*H396*F!$B$57,IF(I396=58%,F396*G396*H396*F!$B$58,IF(I396=59%,F396*G396*H396*F!$B$59,IF(I396=60%,F396*G396*H396*F!$B$60,IF(I396=61%,F396*G396*H396*F!$B$61,IF(I396=62%,F396*G396*H396*F!$B$62,IF(I396=63%,F396*G396*H396*F!$B$63,IF(I396=64%,F396*G396*H396*F!$B$64,IF(I396=65%,F396*G396*H396*F!$B$65,IF(I396=66%,F396*G396*H396*F!$B$66,IF(I396=67%,F396*G396*H396*F!$B$67,IF(I396=68%,F396*G396*H396*F!$B$68,IF(I396=69%,F396*G396*H396*F!$B$69,IF(I396=70%,F396*G396*H396*F!$B$70,IF(I396=71%,F396*G396*H396*F!$B$71,IF(I396=72%,F396*G396*H396*F!$B$72,IF(I396=73%,F396*G396*H396*F!$B$73,IF(I396=74%,F396*G396*H396*F!$B$74,IF(I396=75%,F396*G396*H396*F!$B$75,IF(I396=76%,F396*G396*H396*F!$B$76,IF(I396=77%,F396*G396*H396*F!$B$77,IF(I396=78%,F396*G396*H396*F!$B$78,IF(I396=79%,F396*G396*H396*F!$B$79,IF(I396=80%,F396*G396*H396*F!$B$80,IF(I396=81%,F396*G396*H396*F!$B$81,IF(I396=82%,F396*G396*H396*F!$B$82,IF(I396=83%,F396*G396*H396*F!$B$83,IF(I396=84%,F396*G396*H396*F!$B$84,IF(I396=85%,F396*G396*H396*F!$B$85,IF(I396=86%,F396*G396*H396*F!$B$86,IF(I396=87%,F396*G396*H396*F!$B$87,IF(I396=88%,F396*G396*H396*F!$B$88,IF(I396=89%,F396*G396*H396*F!$B$89,IF(I396=90%,F396*G396*H396*F!$B$90,IF(I396=91%,F396*G396*H396*F!$B$91,IF(I396=92%,F396*G396*H396*F!$B$92,IF(I396=93%,F396*G396*H396*F!$B$93,IF(I396=94%,F396*G396*H396*F!$B$94,IF(I396=95%,F396*G396*H396*F!$B$95,IF(I396=96%,F396*G396*H396*F!$B$96,IF(I396=97%,F396*G396*H396*F!$B$97,IF(I396=98%,F396*G396*H396*F!$B$98,IF(I396=99%,F396*G396*H396*F!$B$99,IF(I396&gt;99%,F396*G396*H396*F!$B$100,))))))))))))))))))))))))))))))))))))))))))))))))))))))))+IF(M396&lt;30%,0,IF(M396&lt;35%,J396*K396*L396*F!$B$33,IF(M396&lt;40%,J396*K396*L396*F!$B$38,IF(M396&lt;45%,J396*K396*L396*F!$B$43,IF(M396&lt;50%,J396*K396*L396*F!$B$48,IF(M396=50%,J396*K396*L396*F!$B$50,IF(M396=51%,J396*K396*L396*F!$B$51,IF(M396=52%,J396*K396*L396*F!$B$52,IF(M396=53%,J396*K396*L396*F!$B$53,IF(M396=54%,J396*K396*L396*F!$B$54,IF(M396=55%,J396*K396*L396*F!$B$55,IF(M396=56%,J396*K396*L396*F!$B$56,IF(M396=57%,J396*K396*L396*F!$B$57,IF(M396=58%,J396*K396*L396*F!$B$58,IF(M396=59%,J396*K396*L396*F!$B$59,IF(M396=60%,J396*K396*L396*F!$B$60,IF(M396=61%,J396*K396*L396*F!$B$61,IF(M396=62%,J396*K396*L396*F!$B$62,IF(M396=63%,J396*K396*L396*F!$B$63,IF(M396=64%,J396*K396*L396*F!$B$64,IF(M396=65%,J396*K396*L396*F!$B$65,IF(M396=66%,J396*K396*L396*F!$B$66,IF(M396=67%,J396*K396*L396*F!$B$67,IF(M396=68%,J396*K396*L396*F!$B$68,IF(M396=69%,J396*K396*L396*F!$B$69,IF(M396=70%,J396*K396*L396*F!$B$70,IF(M396=71%,J396*K396*L396*F!$B$71,IF(M396=72%,J396*K396*L396*F!$B$72,IF(M396=73%,J396*K396*L396*F!$B$73,IF(M396=74%,J396*K396*L396*F!$B$74,IF(M396=75%,J396*K396*L396*F!$B$75,IF(M396=76%,J396*K396*L396*F!$B$76,IF(M396=77%,J396*K396*L396*F!$B$77,IF(M396=78%,J396*K396*L396*F!$B$78,IF(M396=79%,J396*K396*L396*F!$B$79,IF(M396=80%,J396*K396*L396*F!$B$80,IF(M396=81%,J396*K396*L396*F!$B$81,IF(M396=82%,J396*K396*L396*F!$B$82,IF(M396=83%,J396*K396*L396*F!$B$83,IF(M396=84%,J396*K396*L396*F!$B$84,IF(M396=85%,J396*K396*L396*F!$B$85,IF(M396=86%,J396*K396*L396*F!$B$86,IF(M396=87%,J396*K396*L396*F!$B$87,IF(M396=88%,J396*K396*L396*F!$B$88,IF(M396=89%,J396*K396*L396*F!$B$89,IF(M396=90%,J396*K396*L396*F!$B$90,IF(M396=91%,J396*K396*L396*F!$B$91,IF(M396=92%,J396*K396*L396*F!$B$92,IF(M396=93%,J396*K396*L396*F!$B$93,IF(M396=94%,J396*K396*L396*F!$B$94,IF(M396=95%,J396*K396*L396*F!$B$95,IF(M396=96%,J396*K396*L396*F!$B$96,IF(M396=97%,J396*K396*L396*F!$B$97,IF(M396=98%,J396*K396*L396*F!$B$98,IF(M396=99%,J396*K396*L396*F!$B$99,IF(M396&gt;99%,J396*K396*L396*F!$B$100,))))))))))))))))))))))))))))))))))))))))))))))))))))))))+IF(Q396&lt;30%,0,IF(Q396&lt;35%,N396*O396*P396*F!$B$33,IF(Q396&lt;40%,N396*O396*P396*F!$B$38,IF(Q396&lt;45%,N396*O396*P396*F!$B$43,IF(Q396&lt;50%,N396*O396*P396*F!$B$48,IF(Q396=50%,N396*O396*P396*F!$B$50,IF(Q396=51%,N396*O396*P396*F!$B$51,IF(Q396=52%,N396*O396*P396*F!$B$52,IF(Q396=53%,N396*O396*P396*F!$B$53,IF(Q396=54%,N396*O396*P396*F!$B$54,IF(Q396=55%,N396*O396*P396*F!$B$55,IF(Q396=56%,N396*O396*P396*F!$B$56,IF(Q396=57%,N396*O396*P396*F!$B$57,IF(Q396=58%,N396*O396*P396*F!$B$58,IF(Q396=59%,N396*O396*P396*F!$B$59,IF(Q396=60%,N396*O396*P396*F!$B$60,IF(Q396=61%,N396*O396*P396*F!$B$61,IF(Q396=62%,N396*O396*P396*F!$B$62,IF(Q396=63%,N396*O396*P396*F!$B$63,IF(Q396=64%,N396*O396*P396*F!$B$64,IF(Q396=65%,N396*O396*P396*F!$B$65,IF(Q396=66%,N396*O396*P396*F!$B$66,IF(Q396=67%,N396*O396*P396*F!$B$67,IF(Q396=68%,N396*O396*P396*F!$B$68,IF(Q396=69%,N396*O396*P396*F!$B$69,IF(Q396=70%,N396*O396*P396*F!$B$70,IF(Q396=71%,N396*O396*P396*F!$B$71,IF(Q396=72%,N396*O396*P396*F!$B$72,IF(Q396=73%,N396*O396*P396*F!$B$73,IF(Q396=74%,N396*O396*P396*F!$B$74,IF(Q396=75%,N396*O396*P396*F!$B$75,IF(Q396=76%,N396*O396*P396*F!$B$76,IF(Q396=77%,N396*O396*P396*F!$B$77,IF(Q396=78%,N396*O396*P396*F!$B$78,IF(Q396=79%,N396*O396*P396*F!$B$79,IF(Q396=80%,N396*O396*P396*F!$B$80,IF(Q396=81%,N396*O396*P396*F!$B$81,IF(Q396=82%,N396*O396*P396*F!$B$82,IF(Q396=83%,N396*O396*P396*F!$B$83,IF(Q396=84%,N396*O396*P396*F!$B$84,IF(Q396=85%,N396*O396*P396*F!$B$85,IF(Q396=86%,N396*O396*P396*F!$B$86,IF(Q396=87%,N396*O396*P396*F!$B$87,IF(Q396=88%,N396*O396*P396*F!$B$88,IF(Q396=89%,N396*O396*P396*F!$B$89,IF(Q396=90%,N396*O396*P396*F!$B$90,IF(Q396=91%,N396*O396*P396*F!$B$91,IF(Q396=92%,N396*O396*P396*F!$B$92,IF(Q396=93%,N396*O396*P396*F!$B$93,IF(Q396=94%,N396*O396*P396*F!$B$94,IF(Q396=95%,N396*O396*P396*F!$B$95,IF(Q396=96%,N396*O396*P396*F!$B$96,IF(Q396=97%,N396*O396*P396*F!$B$97,IF(Q396=98%,N396*O396*P396*F!$B$98,IF(Q396=99%,N396*O396*P396*F!$B$99,IF(Q396&gt;99%,N396*O396*P396*F!$B$100,))))))))))))))))))))))))))))))))))))))))))))))))))))))))+IF(U396&lt;30%,0,IF(U396&lt;35%,R396*S396*T396*F!$B$33,IF(U396&lt;40%,R396*S396*T396*F!$B$38,IF(U396&lt;45%,R396*S396*T396*F!$B$43,IF(U396&lt;50%,R396*S396*T396*F!$B$48,IF(U396=50%,R396*S396*T396*F!$B$50,IF(U396=51%,R396*S396*T396*F!$B$51,IF(U396=52%,R396*S396*T396*F!$B$52,IF(U396=53%,R396*S396*T396*F!$B$53,IF(U396=54%,R396*S396*T396*F!$B$54,IF(U396=55%,R396*S396*T396*F!$B$55,IF(U396=56%,R396*S396*T396*F!$B$56,IF(U396=57%,R396*S396*T396*F!$B$57,IF(U396=58%,R396*S396*T396*F!$B$58,IF(U396=59%,R396*S396*T396*F!$B$59,IF(U396=60%,R396*S396*T396*F!$B$60,IF(U396=61%,R396*S396*T396*F!$B$61,IF(U396=62%,R396*S396*T396*F!$B$62,IF(U396=63%,R396*S396*T396*F!$B$63,IF(U396=64%,R396*S396*T396*F!$B$64,IF(U396=65%,R396*S396*T396*F!$B$65,IF(U396=66%,R396*S396*T396*F!$B$66,IF(U396=67%,R396*S396*T396*F!$B$67,IF(U396=68%,R396*S396*T396*F!$B$68,IF(U396=69%,R396*S396*T396*F!$B$69,IF(U396=70%,R396*S396*T396*F!$B$70,IF(U396=71%,R396*S396*T396*F!$B$71,IF(U396=72%,R396*S396*T396*F!$B$72,IF(U396=73%,R396*S396*T396*F!$B$73,IF(U396=74%,R396*S396*T396*F!$B$74,IF(U396=75%,R396*S396*T396*F!$B$75,IF(U396=76%,R396*S396*T396*F!$B$76,IF(U396=77%,R396*S396*T396*F!$B$77,IF(U396=78%,R396*S396*T396*F!$B$78,IF(U396=79%,R396*S396*T396*F!$B$79,IF(U396=80%,R396*S396*T396*F!$B$80,IF(U396=81%,R396*S396*T396*F!$B$81,IF(U396=82%,R396*S396*T396*F!$B$82,IF(U396=83%,R396*S396*T396*F!$B$83,IF(U396=84%,R396*S396*T396*F!$B$84,IF(U396=85%,R396*S396*T396*F!$B$85,IF(U396=86%,R396*S396*T396*F!$B$86,IF(U396=87%,R396*S396*T396*F!$B$87,IF(U396=88%,R396*S396*T396*F!$B$88,IF(U396=89%,R396*S396*T396*F!$B$89,IF(U396=90%,R396*S396*T396*F!$B$90,IF(U396=91%,R396*S396*T396*F!$B$91,IF(U396=92%,R396*S396*T396*F!$B$92,IF(U396=93%,R396*S396*T396*F!$B$93,IF(U396=94%,R396*S396*T396*F!$B$94,IF(U396=95%,R396*S396*T396*F!$B$95,IF(U396=96%,R396*S396*T396*F!$B$96,IF(U396=97%,R396*S396*T396*F!$B$97,IF(U396=98%,R396*S396*T396*F!$B$98,IF(U396=99%,R396*S396*T396*F!$B$99,IF(U396&gt;99%,R396*S396*T396*F!$B$100)))))))))))))))))))))))))))))))))))))))))))))))))))))))))*IF(ISNUMBER(E396),E396,1)*IF(ISNUMBER(D396),D396,1)</f>
        <v>0</v>
      </c>
      <c r="AA396" s="33">
        <f>G396*H396+K396*L396+O396*P396+S396*T396</f>
        <v>0</v>
      </c>
      <c r="AB396" s="35">
        <f>(H396*(IF(I396&lt;45%,0.5,IF(I396&lt;55%,0.8,IF(I396&lt;65%,0.9,IF(I396&lt;75%,1,IF(I396&lt;85%,1.1,1.2))))))+L396*(IF(M396&lt;45%,0.5,IF(M396&lt;55%,0.8,IF(M396&lt;65%,0.9,IF(M396&lt;75%,1,IF(M396&lt;85%,1.1,1.2))))))+P396*(IF(Q396&lt;45%,0.5,IF(Q396&lt;55%,0.8,IF(Q396&lt;65%,0.9,IF(Q396&lt;75%,1,IF(Q396&lt;85%,1.1,1.2))))))+T396*(IF(U396&lt;45%,0.5,IF(U396&lt;55%,0.8,IF(U396&lt;65%,0.9,IF(U396&lt;75%,1,IF(U396&lt;85%,1.1,1.2)))))))*IF(D396&gt;=0.8,6,IF(D396&lt;=0.4,1.5,3))</f>
        <v>0</v>
      </c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  <c r="AY396" s="11"/>
      <c r="AZ396" s="11"/>
      <c r="BA396" s="11"/>
      <c r="BB396" s="11"/>
      <c r="BC396" s="11"/>
      <c r="BD396" s="11"/>
      <c r="BE396" s="11"/>
      <c r="BF396" s="11"/>
      <c r="BG396" s="11"/>
      <c r="BH396" s="11"/>
      <c r="BI396" s="11"/>
      <c r="BJ396" s="11"/>
    </row>
    <row r="397" spans="1:62" x14ac:dyDescent="0.25">
      <c r="A397" s="1129"/>
      <c r="B397" s="156" t="str">
        <f t="shared" ref="B397:E397" si="908">IF(B335="","",B335)</f>
        <v/>
      </c>
      <c r="C397" s="158" t="str">
        <f t="shared" si="908"/>
        <v/>
      </c>
      <c r="D397" s="63">
        <f t="shared" si="902"/>
        <v>0</v>
      </c>
      <c r="E397" s="83" t="str">
        <f t="shared" si="908"/>
        <v/>
      </c>
      <c r="F397" s="81"/>
      <c r="G397" s="96"/>
      <c r="H397" s="96"/>
      <c r="I397" s="82">
        <f t="shared" si="897"/>
        <v>0</v>
      </c>
      <c r="J397" s="81"/>
      <c r="K397" s="96"/>
      <c r="L397" s="96"/>
      <c r="M397" s="104">
        <f t="shared" si="898"/>
        <v>0</v>
      </c>
      <c r="N397" s="81"/>
      <c r="O397" s="96"/>
      <c r="P397" s="96"/>
      <c r="Q397" s="82">
        <f t="shared" si="899"/>
        <v>0</v>
      </c>
      <c r="R397" s="81"/>
      <c r="S397" s="96"/>
      <c r="T397" s="96"/>
      <c r="U397" s="104">
        <f t="shared" si="900"/>
        <v>0</v>
      </c>
      <c r="V397" s="128">
        <f t="shared" si="903"/>
        <v>0</v>
      </c>
      <c r="W397" s="44">
        <f t="shared" si="904"/>
        <v>0</v>
      </c>
      <c r="X397" s="45">
        <f t="shared" ref="X397" si="909">ROUND(IFERROR((W397/(Y397*IF(ISNUMBER(E397),E397,1))),0),2)</f>
        <v>0</v>
      </c>
      <c r="Y397" s="90" t="str">
        <f t="shared" si="853"/>
        <v/>
      </c>
      <c r="Z397" s="127">
        <f>(IF(I397&lt;30%,0,IF(I397&lt;35%,F397*G397*H397*F!$B$33,IF(I397&lt;40%,F397*G397*H397*F!$B$38,IF(I397&lt;45%,F397*G397*H397*F!$B$43,IF(I397&lt;50%,F397*G397*H397*F!$B$48,IF(I397=50%,F397*G397*H397*F!$B$50,IF(I397=51%,F397*G397*H397*F!$B$51,IF(I397=52%,F397*G397*H397*F!$B$52,IF(I397=53%,F397*G397*H397*F!$B$53,IF(I397=54%,F397*G397*H397*F!$B$54,IF(I397=55%,F397*G397*H397*F!$B$55,IF(I397=56%,F397*G397*H397*F!$B$56,IF(I397=57%,F397*G397*H397*F!$B$57,IF(I397=58%,F397*G397*H397*F!$B$58,IF(I397=59%,F397*G397*H397*F!$B$59,IF(I397=60%,F397*G397*H397*F!$B$60,IF(I397=61%,F397*G397*H397*F!$B$61,IF(I397=62%,F397*G397*H397*F!$B$62,IF(I397=63%,F397*G397*H397*F!$B$63,IF(I397=64%,F397*G397*H397*F!$B$64,IF(I397=65%,F397*G397*H397*F!$B$65,IF(I397=66%,F397*G397*H397*F!$B$66,IF(I397=67%,F397*G397*H397*F!$B$67,IF(I397=68%,F397*G397*H397*F!$B$68,IF(I397=69%,F397*G397*H397*F!$B$69,IF(I397=70%,F397*G397*H397*F!$B$70,IF(I397=71%,F397*G397*H397*F!$B$71,IF(I397=72%,F397*G397*H397*F!$B$72,IF(I397=73%,F397*G397*H397*F!$B$73,IF(I397=74%,F397*G397*H397*F!$B$74,IF(I397=75%,F397*G397*H397*F!$B$75,IF(I397=76%,F397*G397*H397*F!$B$76,IF(I397=77%,F397*G397*H397*F!$B$77,IF(I397=78%,F397*G397*H397*F!$B$78,IF(I397=79%,F397*G397*H397*F!$B$79,IF(I397=80%,F397*G397*H397*F!$B$80,IF(I397=81%,F397*G397*H397*F!$B$81,IF(I397=82%,F397*G397*H397*F!$B$82,IF(I397=83%,F397*G397*H397*F!$B$83,IF(I397=84%,F397*G397*H397*F!$B$84,IF(I397=85%,F397*G397*H397*F!$B$85,IF(I397=86%,F397*G397*H397*F!$B$86,IF(I397=87%,F397*G397*H397*F!$B$87,IF(I397=88%,F397*G397*H397*F!$B$88,IF(I397=89%,F397*G397*H397*F!$B$89,IF(I397=90%,F397*G397*H397*F!$B$90,IF(I397=91%,F397*G397*H397*F!$B$91,IF(I397=92%,F397*G397*H397*F!$B$92,IF(I397=93%,F397*G397*H397*F!$B$93,IF(I397=94%,F397*G397*H397*F!$B$94,IF(I397=95%,F397*G397*H397*F!$B$95,IF(I397=96%,F397*G397*H397*F!$B$96,IF(I397=97%,F397*G397*H397*F!$B$97,IF(I397=98%,F397*G397*H397*F!$B$98,IF(I397=99%,F397*G397*H397*F!$B$99,IF(I397&gt;99%,F397*G397*H397*F!$B$100,))))))))))))))))))))))))))))))))))))))))))))))))))))))))+IF(M397&lt;30%,0,IF(M397&lt;35%,J397*K397*L397*F!$B$33,IF(M397&lt;40%,J397*K397*L397*F!$B$38,IF(M397&lt;45%,J397*K397*L397*F!$B$43,IF(M397&lt;50%,J397*K397*L397*F!$B$48,IF(M397=50%,J397*K397*L397*F!$B$50,IF(M397=51%,J397*K397*L397*F!$B$51,IF(M397=52%,J397*K397*L397*F!$B$52,IF(M397=53%,J397*K397*L397*F!$B$53,IF(M397=54%,J397*K397*L397*F!$B$54,IF(M397=55%,J397*K397*L397*F!$B$55,IF(M397=56%,J397*K397*L397*F!$B$56,IF(M397=57%,J397*K397*L397*F!$B$57,IF(M397=58%,J397*K397*L397*F!$B$58,IF(M397=59%,J397*K397*L397*F!$B$59,IF(M397=60%,J397*K397*L397*F!$B$60,IF(M397=61%,J397*K397*L397*F!$B$61,IF(M397=62%,J397*K397*L397*F!$B$62,IF(M397=63%,J397*K397*L397*F!$B$63,IF(M397=64%,J397*K397*L397*F!$B$64,IF(M397=65%,J397*K397*L397*F!$B$65,IF(M397=66%,J397*K397*L397*F!$B$66,IF(M397=67%,J397*K397*L397*F!$B$67,IF(M397=68%,J397*K397*L397*F!$B$68,IF(M397=69%,J397*K397*L397*F!$B$69,IF(M397=70%,J397*K397*L397*F!$B$70,IF(M397=71%,J397*K397*L397*F!$B$71,IF(M397=72%,J397*K397*L397*F!$B$72,IF(M397=73%,J397*K397*L397*F!$B$73,IF(M397=74%,J397*K397*L397*F!$B$74,IF(M397=75%,J397*K397*L397*F!$B$75,IF(M397=76%,J397*K397*L397*F!$B$76,IF(M397=77%,J397*K397*L397*F!$B$77,IF(M397=78%,J397*K397*L397*F!$B$78,IF(M397=79%,J397*K397*L397*F!$B$79,IF(M397=80%,J397*K397*L397*F!$B$80,IF(M397=81%,J397*K397*L397*F!$B$81,IF(M397=82%,J397*K397*L397*F!$B$82,IF(M397=83%,J397*K397*L397*F!$B$83,IF(M397=84%,J397*K397*L397*F!$B$84,IF(M397=85%,J397*K397*L397*F!$B$85,IF(M397=86%,J397*K397*L397*F!$B$86,IF(M397=87%,J397*K397*L397*F!$B$87,IF(M397=88%,J397*K397*L397*F!$B$88,IF(M397=89%,J397*K397*L397*F!$B$89,IF(M397=90%,J397*K397*L397*F!$B$90,IF(M397=91%,J397*K397*L397*F!$B$91,IF(M397=92%,J397*K397*L397*F!$B$92,IF(M397=93%,J397*K397*L397*F!$B$93,IF(M397=94%,J397*K397*L397*F!$B$94,IF(M397=95%,J397*K397*L397*F!$B$95,IF(M397=96%,J397*K397*L397*F!$B$96,IF(M397=97%,J397*K397*L397*F!$B$97,IF(M397=98%,J397*K397*L397*F!$B$98,IF(M397=99%,J397*K397*L397*F!$B$99,IF(M397&gt;99%,J397*K397*L397*F!$B$100,))))))))))))))))))))))))))))))))))))))))))))))))))))))))+IF(Q397&lt;30%,0,IF(Q397&lt;35%,N397*O397*P397*F!$B$33,IF(Q397&lt;40%,N397*O397*P397*F!$B$38,IF(Q397&lt;45%,N397*O397*P397*F!$B$43,IF(Q397&lt;50%,N397*O397*P397*F!$B$48,IF(Q397=50%,N397*O397*P397*F!$B$50,IF(Q397=51%,N397*O397*P397*F!$B$51,IF(Q397=52%,N397*O397*P397*F!$B$52,IF(Q397=53%,N397*O397*P397*F!$B$53,IF(Q397=54%,N397*O397*P397*F!$B$54,IF(Q397=55%,N397*O397*P397*F!$B$55,IF(Q397=56%,N397*O397*P397*F!$B$56,IF(Q397=57%,N397*O397*P397*F!$B$57,IF(Q397=58%,N397*O397*P397*F!$B$58,IF(Q397=59%,N397*O397*P397*F!$B$59,IF(Q397=60%,N397*O397*P397*F!$B$60,IF(Q397=61%,N397*O397*P397*F!$B$61,IF(Q397=62%,N397*O397*P397*F!$B$62,IF(Q397=63%,N397*O397*P397*F!$B$63,IF(Q397=64%,N397*O397*P397*F!$B$64,IF(Q397=65%,N397*O397*P397*F!$B$65,IF(Q397=66%,N397*O397*P397*F!$B$66,IF(Q397=67%,N397*O397*P397*F!$B$67,IF(Q397=68%,N397*O397*P397*F!$B$68,IF(Q397=69%,N397*O397*P397*F!$B$69,IF(Q397=70%,N397*O397*P397*F!$B$70,IF(Q397=71%,N397*O397*P397*F!$B$71,IF(Q397=72%,N397*O397*P397*F!$B$72,IF(Q397=73%,N397*O397*P397*F!$B$73,IF(Q397=74%,N397*O397*P397*F!$B$74,IF(Q397=75%,N397*O397*P397*F!$B$75,IF(Q397=76%,N397*O397*P397*F!$B$76,IF(Q397=77%,N397*O397*P397*F!$B$77,IF(Q397=78%,N397*O397*P397*F!$B$78,IF(Q397=79%,N397*O397*P397*F!$B$79,IF(Q397=80%,N397*O397*P397*F!$B$80,IF(Q397=81%,N397*O397*P397*F!$B$81,IF(Q397=82%,N397*O397*P397*F!$B$82,IF(Q397=83%,N397*O397*P397*F!$B$83,IF(Q397=84%,N397*O397*P397*F!$B$84,IF(Q397=85%,N397*O397*P397*F!$B$85,IF(Q397=86%,N397*O397*P397*F!$B$86,IF(Q397=87%,N397*O397*P397*F!$B$87,IF(Q397=88%,N397*O397*P397*F!$B$88,IF(Q397=89%,N397*O397*P397*F!$B$89,IF(Q397=90%,N397*O397*P397*F!$B$90,IF(Q397=91%,N397*O397*P397*F!$B$91,IF(Q397=92%,N397*O397*P397*F!$B$92,IF(Q397=93%,N397*O397*P397*F!$B$93,IF(Q397=94%,N397*O397*P397*F!$B$94,IF(Q397=95%,N397*O397*P397*F!$B$95,IF(Q397=96%,N397*O397*P397*F!$B$96,IF(Q397=97%,N397*O397*P397*F!$B$97,IF(Q397=98%,N397*O397*P397*F!$B$98,IF(Q397=99%,N397*O397*P397*F!$B$99,IF(Q397&gt;99%,N397*O397*P397*F!$B$100,))))))))))))))))))))))))))))))))))))))))))))))))))))))))+IF(U397&lt;30%,0,IF(U397&lt;35%,R397*S397*T397*F!$B$33,IF(U397&lt;40%,R397*S397*T397*F!$B$38,IF(U397&lt;45%,R397*S397*T397*F!$B$43,IF(U397&lt;50%,R397*S397*T397*F!$B$48,IF(U397=50%,R397*S397*T397*F!$B$50,IF(U397=51%,R397*S397*T397*F!$B$51,IF(U397=52%,R397*S397*T397*F!$B$52,IF(U397=53%,R397*S397*T397*F!$B$53,IF(U397=54%,R397*S397*T397*F!$B$54,IF(U397=55%,R397*S397*T397*F!$B$55,IF(U397=56%,R397*S397*T397*F!$B$56,IF(U397=57%,R397*S397*T397*F!$B$57,IF(U397=58%,R397*S397*T397*F!$B$58,IF(U397=59%,R397*S397*T397*F!$B$59,IF(U397=60%,R397*S397*T397*F!$B$60,IF(U397=61%,R397*S397*T397*F!$B$61,IF(U397=62%,R397*S397*T397*F!$B$62,IF(U397=63%,R397*S397*T397*F!$B$63,IF(U397=64%,R397*S397*T397*F!$B$64,IF(U397=65%,R397*S397*T397*F!$B$65,IF(U397=66%,R397*S397*T397*F!$B$66,IF(U397=67%,R397*S397*T397*F!$B$67,IF(U397=68%,R397*S397*T397*F!$B$68,IF(U397=69%,R397*S397*T397*F!$B$69,IF(U397=70%,R397*S397*T397*F!$B$70,IF(U397=71%,R397*S397*T397*F!$B$71,IF(U397=72%,R397*S397*T397*F!$B$72,IF(U397=73%,R397*S397*T397*F!$B$73,IF(U397=74%,R397*S397*T397*F!$B$74,IF(U397=75%,R397*S397*T397*F!$B$75,IF(U397=76%,R397*S397*T397*F!$B$76,IF(U397=77%,R397*S397*T397*F!$B$77,IF(U397=78%,R397*S397*T397*F!$B$78,IF(U397=79%,R397*S397*T397*F!$B$79,IF(U397=80%,R397*S397*T397*F!$B$80,IF(U397=81%,R397*S397*T397*F!$B$81,IF(U397=82%,R397*S397*T397*F!$B$82,IF(U397=83%,R397*S397*T397*F!$B$83,IF(U397=84%,R397*S397*T397*F!$B$84,IF(U397=85%,R397*S397*T397*F!$B$85,IF(U397=86%,R397*S397*T397*F!$B$86,IF(U397=87%,R397*S397*T397*F!$B$87,IF(U397=88%,R397*S397*T397*F!$B$88,IF(U397=89%,R397*S397*T397*F!$B$89,IF(U397=90%,R397*S397*T397*F!$B$90,IF(U397=91%,R397*S397*T397*F!$B$91,IF(U397=92%,R397*S397*T397*F!$B$92,IF(U397=93%,R397*S397*T397*F!$B$93,IF(U397=94%,R397*S397*T397*F!$B$94,IF(U397=95%,R397*S397*T397*F!$B$95,IF(U397=96%,R397*S397*T397*F!$B$96,IF(U397=97%,R397*S397*T397*F!$B$97,IF(U397=98%,R397*S397*T397*F!$B$98,IF(U397=99%,R397*S397*T397*F!$B$99,IF(U397&gt;99%,R397*S397*T397*F!$B$100)))))))))))))))))))))))))))))))))))))))))))))))))))))))))*IF(ISNUMBER(E397),E397,1)*IF(ISNUMBER(D397),D397,1)</f>
        <v>0</v>
      </c>
      <c r="AA397" s="127">
        <f>G397*H397+K397*L397+O397*P397+S397*T397</f>
        <v>0</v>
      </c>
      <c r="AB397" s="46">
        <f>(H397*(IF(I397&lt;45%,0.5,IF(I397&lt;55%,0.8,IF(I397&lt;65%,0.9,IF(I397&lt;75%,1,IF(I397&lt;85%,1.1,1.2))))))+L397*(IF(M397&lt;45%,0.5,IF(M397&lt;55%,0.8,IF(M397&lt;65%,0.9,IF(M397&lt;75%,1,IF(M397&lt;85%,1.1,1.2))))))+P397*(IF(Q397&lt;45%,0.5,IF(Q397&lt;55%,0.8,IF(Q397&lt;65%,0.9,IF(Q397&lt;75%,1,IF(Q397&lt;85%,1.1,1.2))))))+T397*(IF(U397&lt;45%,0.5,IF(U397&lt;55%,0.8,IF(U397&lt;65%,0.9,IF(U397&lt;75%,1,IF(U397&lt;85%,1.1,1.2)))))))*IF(D397&gt;=0.8,6,IF(D397&lt;=0.4,1.5,3))</f>
        <v>0</v>
      </c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  <c r="AY397" s="11"/>
      <c r="AZ397" s="11"/>
      <c r="BA397" s="11"/>
      <c r="BB397" s="11"/>
      <c r="BC397" s="11"/>
      <c r="BD397" s="11"/>
      <c r="BE397" s="11"/>
      <c r="BF397" s="11"/>
      <c r="BG397" s="11"/>
      <c r="BH397" s="11"/>
      <c r="BI397" s="11"/>
      <c r="BJ397" s="11"/>
    </row>
    <row r="398" spans="1:62" ht="15.75" thickBot="1" x14ac:dyDescent="0.3">
      <c r="A398" s="1130"/>
      <c r="B398" s="167"/>
      <c r="C398" s="168"/>
      <c r="D398" s="37">
        <f>ROUND(IFERROR((D393*(G393*H393+K393*L393+O393*P393+S393*T393)+D394*(G394*H394+K394*L394+O394*P394+S394*T394)+D395*(G395*H395+K395*L395+O395*P395+S395*T395)+D396*(G396*H396+K396*L396+O396*P396+S396*T396)+D397*(G397*H397+K397*L397+O397*P397+S397*T397))/((G393*H393+K393*L393+O393*P393+S393*T393)+(G394*H394+K394*L394+O394*P394+S394*T394)+(G395*H395+K395*L395+O395*P395+S395*T395)+(G396*H396+K396*L396+O396*P396+S396*T396)+(G397*H397+K397*L397+O397*P397+S397*T397)),0),3)</f>
        <v>0</v>
      </c>
      <c r="E398" s="181"/>
      <c r="F398" s="182" t="str">
        <f t="shared" ref="F398" si="910">IF(I398&lt;&gt;0,(IFERROR(IF($Y398&gt;15,MROUND($Y398*I398,0.5),MROUND($Y398*I398,0.1)),)),"")</f>
        <v/>
      </c>
      <c r="G398" s="183"/>
      <c r="H398" s="183"/>
      <c r="I398" s="184"/>
      <c r="J398" s="182"/>
      <c r="K398" s="183"/>
      <c r="L398" s="183"/>
      <c r="M398" s="185"/>
      <c r="N398" s="182"/>
      <c r="O398" s="183"/>
      <c r="P398" s="183"/>
      <c r="Q398" s="184"/>
      <c r="R398" s="182"/>
      <c r="S398" s="183"/>
      <c r="T398" s="183"/>
      <c r="U398" s="185"/>
      <c r="V398" s="122">
        <f>SUM(V393:V397)</f>
        <v>0</v>
      </c>
      <c r="W398" s="117">
        <f>IFERROR(V398/AA398,0)</f>
        <v>0</v>
      </c>
      <c r="X398" s="118">
        <f>ROUND(IFERROR((D393*(I393*G393*H393+M393*K393*L393+Q393*O393*P393+U393*S393*T393)+D394*(I394*G394*H394+M394*K394*L394+Q394*O394*P394+U394*S394*T394)+D395*(I395*G395*H395+M395*K395*L395+Q395*O395*P395+U395*S395*T395)+D396*(I396*G396*H396+M396*K396*L396+Q396*O396*P396+U396*S396*T396)+D397*(I397*G397*H397+M397*K397*L397+Q397*O397*P397+U397*S397*T397))/(D393*(G393*H393+K393*L393+O393*P393+S393*T393)+D394*(G394*H394+K394*L394+O394*P394+S394*T394)+D395*(G395*H395+K395*L395+O395*P395+S395*T395)+D396*(G396*H396+K396*L396+O396*P396+S396*T396)+D397*(G397*H397+K397*L397+O397*P397+S397*T397)),0),2)</f>
        <v>0</v>
      </c>
      <c r="Y398" s="9"/>
      <c r="Z398" s="9">
        <f>SUM(Z393:Z397)</f>
        <v>0</v>
      </c>
      <c r="AA398" s="117">
        <f>SUM(AA393:AA397)</f>
        <v>0</v>
      </c>
      <c r="AB398" s="119">
        <f>IF(SUM(AB393:AB397)=0,TIME(,0,),TIME(,SUM(AB393:AB397)+30,))</f>
        <v>0</v>
      </c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  <c r="AY398" s="11"/>
      <c r="AZ398" s="11"/>
      <c r="BA398" s="11"/>
      <c r="BB398" s="11"/>
      <c r="BC398" s="11"/>
      <c r="BD398" s="11"/>
      <c r="BE398" s="11"/>
      <c r="BF398" s="11"/>
      <c r="BG398" s="11"/>
      <c r="BH398" s="11"/>
      <c r="BI398" s="11"/>
      <c r="BJ398" s="11"/>
    </row>
    <row r="399" spans="1:62" x14ac:dyDescent="0.25">
      <c r="A399" s="144" t="s">
        <v>0</v>
      </c>
      <c r="B399" s="86" t="str">
        <f t="shared" ref="B399:C399" si="911">IF(B337="","",B337)</f>
        <v/>
      </c>
      <c r="C399" s="84" t="str">
        <f t="shared" si="911"/>
        <v/>
      </c>
      <c r="D399" s="59">
        <f>D337</f>
        <v>0</v>
      </c>
      <c r="E399" s="85" t="str">
        <f t="shared" ref="E399" si="912">IF(E337="","",E337)</f>
        <v/>
      </c>
      <c r="F399" s="152"/>
      <c r="G399" s="94"/>
      <c r="H399" s="94"/>
      <c r="I399" s="93">
        <f t="shared" ref="I399:I403" si="913">IFERROR(ROUND(F399/$Y399,2),)</f>
        <v>0</v>
      </c>
      <c r="J399" s="147"/>
      <c r="K399" s="97"/>
      <c r="L399" s="97"/>
      <c r="M399" s="99">
        <f t="shared" ref="M399:M403" si="914">IFERROR(ROUND(J399/$Y399,2),)</f>
        <v>0</v>
      </c>
      <c r="N399" s="152"/>
      <c r="O399" s="94"/>
      <c r="P399" s="94"/>
      <c r="Q399" s="95">
        <f t="shared" ref="Q399:Q403" si="915">IFERROR(ROUND(N399/$Y399,2),)</f>
        <v>0</v>
      </c>
      <c r="R399" s="152"/>
      <c r="S399" s="94"/>
      <c r="T399" s="94"/>
      <c r="U399" s="93">
        <f t="shared" ref="U399:U403" si="916">IFERROR(ROUND(R399/$Y399,2),)</f>
        <v>0</v>
      </c>
      <c r="V399" s="106">
        <f>(IF(ISNUMBER(F399),F399,1)*G399*H399+IF(ISNUMBER(J399),J399,1)*K399*L399+IF(ISNUMBER(N399),N399,1)*O399*P399+IF(ISNUMBER(R399),R399,1)*S399*T399)*IF(ISNUMBER(E399),E399,1)</f>
        <v>0</v>
      </c>
      <c r="W399" s="107">
        <f>IFERROR((IF(ISNUMBER(F399),F399,1)*G399*H399+IF(ISNUMBER(J399),J399,1)*K399*L399+IF(ISNUMBER(N399),N399,1)*O399*P399+IF(ISNUMBER(R399),R399,1)*S399*T399)*IF(ISNUMBER(E399),E399,1)/(G399*H399+K399*L399+O399*P399+S399*T399),0)</f>
        <v>0</v>
      </c>
      <c r="X399" s="28">
        <f>ROUND(IFERROR((W399/(Y399*IF(ISNUMBER(E399),E399,1))),0),2)</f>
        <v>0</v>
      </c>
      <c r="Y399" s="89" t="str">
        <f t="shared" si="853"/>
        <v/>
      </c>
      <c r="Z399" s="4">
        <f>(IF(I399&lt;30%,0,IF(I399&lt;35%,F399*G399*H399*F!$B$33,IF(I399&lt;40%,F399*G399*H399*F!$B$38,IF(I399&lt;45%,F399*G399*H399*F!$B$43,IF(I399&lt;50%,F399*G399*H399*F!$B$48,IF(I399=50%,F399*G399*H399*F!$B$50,IF(I399=51%,F399*G399*H399*F!$B$51,IF(I399=52%,F399*G399*H399*F!$B$52,IF(I399=53%,F399*G399*H399*F!$B$53,IF(I399=54%,F399*G399*H399*F!$B$54,IF(I399=55%,F399*G399*H399*F!$B$55,IF(I399=56%,F399*G399*H399*F!$B$56,IF(I399=57%,F399*G399*H399*F!$B$57,IF(I399=58%,F399*G399*H399*F!$B$58,IF(I399=59%,F399*G399*H399*F!$B$59,IF(I399=60%,F399*G399*H399*F!$B$60,IF(I399=61%,F399*G399*H399*F!$B$61,IF(I399=62%,F399*G399*H399*F!$B$62,IF(I399=63%,F399*G399*H399*F!$B$63,IF(I399=64%,F399*G399*H399*F!$B$64,IF(I399=65%,F399*G399*H399*F!$B$65,IF(I399=66%,F399*G399*H399*F!$B$66,IF(I399=67%,F399*G399*H399*F!$B$67,IF(I399=68%,F399*G399*H399*F!$B$68,IF(I399=69%,F399*G399*H399*F!$B$69,IF(I399=70%,F399*G399*H399*F!$B$70,IF(I399=71%,F399*G399*H399*F!$B$71,IF(I399=72%,F399*G399*H399*F!$B$72,IF(I399=73%,F399*G399*H399*F!$B$73,IF(I399=74%,F399*G399*H399*F!$B$74,IF(I399=75%,F399*G399*H399*F!$B$75,IF(I399=76%,F399*G399*H399*F!$B$76,IF(I399=77%,F399*G399*H399*F!$B$77,IF(I399=78%,F399*G399*H399*F!$B$78,IF(I399=79%,F399*G399*H399*F!$B$79,IF(I399=80%,F399*G399*H399*F!$B$80,IF(I399=81%,F399*G399*H399*F!$B$81,IF(I399=82%,F399*G399*H399*F!$B$82,IF(I399=83%,F399*G399*H399*F!$B$83,IF(I399=84%,F399*G399*H399*F!$B$84,IF(I399=85%,F399*G399*H399*F!$B$85,IF(I399=86%,F399*G399*H399*F!$B$86,IF(I399=87%,F399*G399*H399*F!$B$87,IF(I399=88%,F399*G399*H399*F!$B$88,IF(I399=89%,F399*G399*H399*F!$B$89,IF(I399=90%,F399*G399*H399*F!$B$90,IF(I399=91%,F399*G399*H399*F!$B$91,IF(I399=92%,F399*G399*H399*F!$B$92,IF(I399=93%,F399*G399*H399*F!$B$93,IF(I399=94%,F399*G399*H399*F!$B$94,IF(I399=95%,F399*G399*H399*F!$B$95,IF(I399=96%,F399*G399*H399*F!$B$96,IF(I399=97%,F399*G399*H399*F!$B$97,IF(I399=98%,F399*G399*H399*F!$B$98,IF(I399=99%,F399*G399*H399*F!$B$99,IF(I399&gt;99%,F399*G399*H399*F!$B$100,))))))))))))))))))))))))))))))))))))))))))))))))))))))))+IF(M399&lt;30%,0,IF(M399&lt;35%,J399*K399*L399*F!$B$33,IF(M399&lt;40%,J399*K399*L399*F!$B$38,IF(M399&lt;45%,J399*K399*L399*F!$B$43,IF(M399&lt;50%,J399*K399*L399*F!$B$48,IF(M399=50%,J399*K399*L399*F!$B$50,IF(M399=51%,J399*K399*L399*F!$B$51,IF(M399=52%,J399*K399*L399*F!$B$52,IF(M399=53%,J399*K399*L399*F!$B$53,IF(M399=54%,J399*K399*L399*F!$B$54,IF(M399=55%,J399*K399*L399*F!$B$55,IF(M399=56%,J399*K399*L399*F!$B$56,IF(M399=57%,J399*K399*L399*F!$B$57,IF(M399=58%,J399*K399*L399*F!$B$58,IF(M399=59%,J399*K399*L399*F!$B$59,IF(M399=60%,J399*K399*L399*F!$B$60,IF(M399=61%,J399*K399*L399*F!$B$61,IF(M399=62%,J399*K399*L399*F!$B$62,IF(M399=63%,J399*K399*L399*F!$B$63,IF(M399=64%,J399*K399*L399*F!$B$64,IF(M399=65%,J399*K399*L399*F!$B$65,IF(M399=66%,J399*K399*L399*F!$B$66,IF(M399=67%,J399*K399*L399*F!$B$67,IF(M399=68%,J399*K399*L399*F!$B$68,IF(M399=69%,J399*K399*L399*F!$B$69,IF(M399=70%,J399*K399*L399*F!$B$70,IF(M399=71%,J399*K399*L399*F!$B$71,IF(M399=72%,J399*K399*L399*F!$B$72,IF(M399=73%,J399*K399*L399*F!$B$73,IF(M399=74%,J399*K399*L399*F!$B$74,IF(M399=75%,J399*K399*L399*F!$B$75,IF(M399=76%,J399*K399*L399*F!$B$76,IF(M399=77%,J399*K399*L399*F!$B$77,IF(M399=78%,J399*K399*L399*F!$B$78,IF(M399=79%,J399*K399*L399*F!$B$79,IF(M399=80%,J399*K399*L399*F!$B$80,IF(M399=81%,J399*K399*L399*F!$B$81,IF(M399=82%,J399*K399*L399*F!$B$82,IF(M399=83%,J399*K399*L399*F!$B$83,IF(M399=84%,J399*K399*L399*F!$B$84,IF(M399=85%,J399*K399*L399*F!$B$85,IF(M399=86%,J399*K399*L399*F!$B$86,IF(M399=87%,J399*K399*L399*F!$B$87,IF(M399=88%,J399*K399*L399*F!$B$88,IF(M399=89%,J399*K399*L399*F!$B$89,IF(M399=90%,J399*K399*L399*F!$B$90,IF(M399=91%,J399*K399*L399*F!$B$91,IF(M399=92%,J399*K399*L399*F!$B$92,IF(M399=93%,J399*K399*L399*F!$B$93,IF(M399=94%,J399*K399*L399*F!$B$94,IF(M399=95%,J399*K399*L399*F!$B$95,IF(M399=96%,J399*K399*L399*F!$B$96,IF(M399=97%,J399*K399*L399*F!$B$97,IF(M399=98%,J399*K399*L399*F!$B$98,IF(M399=99%,J399*K399*L399*F!$B$99,IF(M399&gt;99%,J399*K399*L399*F!$B$100,))))))))))))))))))))))))))))))))))))))))))))))))))))))))+IF(Q399&lt;30%,0,IF(Q399&lt;35%,N399*O399*P399*F!$B$33,IF(Q399&lt;40%,N399*O399*P399*F!$B$38,IF(Q399&lt;45%,N399*O399*P399*F!$B$43,IF(Q399&lt;50%,N399*O399*P399*F!$B$48,IF(Q399=50%,N399*O399*P399*F!$B$50,IF(Q399=51%,N399*O399*P399*F!$B$51,IF(Q399=52%,N399*O399*P399*F!$B$52,IF(Q399=53%,N399*O399*P399*F!$B$53,IF(Q399=54%,N399*O399*P399*F!$B$54,IF(Q399=55%,N399*O399*P399*F!$B$55,IF(Q399=56%,N399*O399*P399*F!$B$56,IF(Q399=57%,N399*O399*P399*F!$B$57,IF(Q399=58%,N399*O399*P399*F!$B$58,IF(Q399=59%,N399*O399*P399*F!$B$59,IF(Q399=60%,N399*O399*P399*F!$B$60,IF(Q399=61%,N399*O399*P399*F!$B$61,IF(Q399=62%,N399*O399*P399*F!$B$62,IF(Q399=63%,N399*O399*P399*F!$B$63,IF(Q399=64%,N399*O399*P399*F!$B$64,IF(Q399=65%,N399*O399*P399*F!$B$65,IF(Q399=66%,N399*O399*P399*F!$B$66,IF(Q399=67%,N399*O399*P399*F!$B$67,IF(Q399=68%,N399*O399*P399*F!$B$68,IF(Q399=69%,N399*O399*P399*F!$B$69,IF(Q399=70%,N399*O399*P399*F!$B$70,IF(Q399=71%,N399*O399*P399*F!$B$71,IF(Q399=72%,N399*O399*P399*F!$B$72,IF(Q399=73%,N399*O399*P399*F!$B$73,IF(Q399=74%,N399*O399*P399*F!$B$74,IF(Q399=75%,N399*O399*P399*F!$B$75,IF(Q399=76%,N399*O399*P399*F!$B$76,IF(Q399=77%,N399*O399*P399*F!$B$77,IF(Q399=78%,N399*O399*P399*F!$B$78,IF(Q399=79%,N399*O399*P399*F!$B$79,IF(Q399=80%,N399*O399*P399*F!$B$80,IF(Q399=81%,N399*O399*P399*F!$B$81,IF(Q399=82%,N399*O399*P399*F!$B$82,IF(Q399=83%,N399*O399*P399*F!$B$83,IF(Q399=84%,N399*O399*P399*F!$B$84,IF(Q399=85%,N399*O399*P399*F!$B$85,IF(Q399=86%,N399*O399*P399*F!$B$86,IF(Q399=87%,N399*O399*P399*F!$B$87,IF(Q399=88%,N399*O399*P399*F!$B$88,IF(Q399=89%,N399*O399*P399*F!$B$89,IF(Q399=90%,N399*O399*P399*F!$B$90,IF(Q399=91%,N399*O399*P399*F!$B$91,IF(Q399=92%,N399*O399*P399*F!$B$92,IF(Q399=93%,N399*O399*P399*F!$B$93,IF(Q399=94%,N399*O399*P399*F!$B$94,IF(Q399=95%,N399*O399*P399*F!$B$95,IF(Q399=96%,N399*O399*P399*F!$B$96,IF(Q399=97%,N399*O399*P399*F!$B$97,IF(Q399=98%,N399*O399*P399*F!$B$98,IF(Q399=99%,N399*O399*P399*F!$B$99,IF(Q399&gt;99%,N399*O399*P399*F!$B$100,))))))))))))))))))))))))))))))))))))))))))))))))))))))))+IF(U399&lt;30%,0,IF(U399&lt;35%,R399*S399*T399*F!$B$33,IF(U399&lt;40%,R399*S399*T399*F!$B$38,IF(U399&lt;45%,R399*S399*T399*F!$B$43,IF(U399&lt;50%,R399*S399*T399*F!$B$48,IF(U399=50%,R399*S399*T399*F!$B$50,IF(U399=51%,R399*S399*T399*F!$B$51,IF(U399=52%,R399*S399*T399*F!$B$52,IF(U399=53%,R399*S399*T399*F!$B$53,IF(U399=54%,R399*S399*T399*F!$B$54,IF(U399=55%,R399*S399*T399*F!$B$55,IF(U399=56%,R399*S399*T399*F!$B$56,IF(U399=57%,R399*S399*T399*F!$B$57,IF(U399=58%,R399*S399*T399*F!$B$58,IF(U399=59%,R399*S399*T399*F!$B$59,IF(U399=60%,R399*S399*T399*F!$B$60,IF(U399=61%,R399*S399*T399*F!$B$61,IF(U399=62%,R399*S399*T399*F!$B$62,IF(U399=63%,R399*S399*T399*F!$B$63,IF(U399=64%,R399*S399*T399*F!$B$64,IF(U399=65%,R399*S399*T399*F!$B$65,IF(U399=66%,R399*S399*T399*F!$B$66,IF(U399=67%,R399*S399*T399*F!$B$67,IF(U399=68%,R399*S399*T399*F!$B$68,IF(U399=69%,R399*S399*T399*F!$B$69,IF(U399=70%,R399*S399*T399*F!$B$70,IF(U399=71%,R399*S399*T399*F!$B$71,IF(U399=72%,R399*S399*T399*F!$B$72,IF(U399=73%,R399*S399*T399*F!$B$73,IF(U399=74%,R399*S399*T399*F!$B$74,IF(U399=75%,R399*S399*T399*F!$B$75,IF(U399=76%,R399*S399*T399*F!$B$76,IF(U399=77%,R399*S399*T399*F!$B$77,IF(U399=78%,R399*S399*T399*F!$B$78,IF(U399=79%,R399*S399*T399*F!$B$79,IF(U399=80%,R399*S399*T399*F!$B$80,IF(U399=81%,R399*S399*T399*F!$B$81,IF(U399=82%,R399*S399*T399*F!$B$82,IF(U399=83%,R399*S399*T399*F!$B$83,IF(U399=84%,R399*S399*T399*F!$B$84,IF(U399=85%,R399*S399*T399*F!$B$85,IF(U399=86%,R399*S399*T399*F!$B$86,IF(U399=87%,R399*S399*T399*F!$B$87,IF(U399=88%,R399*S399*T399*F!$B$88,IF(U399=89%,R399*S399*T399*F!$B$89,IF(U399=90%,R399*S399*T399*F!$B$90,IF(U399=91%,R399*S399*T399*F!$B$91,IF(U399=92%,R399*S399*T399*F!$B$92,IF(U399=93%,R399*S399*T399*F!$B$93,IF(U399=94%,R399*S399*T399*F!$B$94,IF(U399=95%,R399*S399*T399*F!$B$95,IF(U399=96%,R399*S399*T399*F!$B$96,IF(U399=97%,R399*S399*T399*F!$B$97,IF(U399=98%,R399*S399*T399*F!$B$98,IF(U399=99%,R399*S399*T399*F!$B$99,IF(U399&gt;99%,R399*S399*T399*F!$B$100)))))))))))))))))))))))))))))))))))))))))))))))))))))))))*IF(ISNUMBER(E399),E399,1)*IF(ISNUMBER(D399),D399,1)</f>
        <v>0</v>
      </c>
      <c r="AA399" s="4">
        <f>G399*H399+K399*L399+O399*P399+S399*T399</f>
        <v>0</v>
      </c>
      <c r="AB399" s="108">
        <f>(H399*(IF(I399&lt;45%,0.5,IF(I399&lt;55%,0.8,IF(I399&lt;65%,0.9,IF(I399&lt;75%,1,IF(I399&lt;85%,1.1,1.2))))))+L399*(IF(M399&lt;45%,0.5,IF(M399&lt;55%,0.8,IF(M399&lt;65%,0.9,IF(M399&lt;75%,1,IF(M399&lt;85%,1.1,1.2))))))+P399*(IF(Q399&lt;45%,0.5,IF(Q399&lt;55%,0.8,IF(Q399&lt;65%,0.9,IF(Q399&lt;75%,1,IF(Q399&lt;85%,1.1,1.2))))))+T399*(IF(U399&lt;45%,0.5,IF(U399&lt;55%,0.8,IF(U399&lt;65%,0.9,IF(U399&lt;75%,1,IF(U399&lt;85%,1.1,1.2)))))))*IF(D399&gt;=0.8,6,IF(D399&lt;=0.4,1.5,3))</f>
        <v>0</v>
      </c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  <c r="AY399" s="11"/>
      <c r="AZ399" s="11"/>
      <c r="BA399" s="11"/>
      <c r="BB399" s="11"/>
      <c r="BC399" s="11"/>
      <c r="BD399" s="11"/>
      <c r="BE399" s="11"/>
      <c r="BF399" s="11"/>
      <c r="BG399" s="11"/>
      <c r="BH399" s="11"/>
      <c r="BI399" s="11"/>
      <c r="BJ399" s="11"/>
    </row>
    <row r="400" spans="1:62" x14ac:dyDescent="0.25">
      <c r="A400" s="1125">
        <f>A388+1</f>
        <v>42018</v>
      </c>
      <c r="B400" s="86" t="str">
        <f t="shared" ref="B400:E400" si="917">IF(B338="","",B338)</f>
        <v/>
      </c>
      <c r="C400" s="84" t="str">
        <f t="shared" si="917"/>
        <v/>
      </c>
      <c r="D400" s="63">
        <f t="shared" ref="D400:D403" si="918">D338</f>
        <v>0</v>
      </c>
      <c r="E400" s="85" t="str">
        <f t="shared" si="917"/>
        <v/>
      </c>
      <c r="F400" s="150"/>
      <c r="G400" s="100"/>
      <c r="H400" s="100"/>
      <c r="I400" s="101">
        <f t="shared" si="913"/>
        <v>0</v>
      </c>
      <c r="J400" s="150"/>
      <c r="K400" s="100"/>
      <c r="L400" s="100"/>
      <c r="M400" s="102">
        <f t="shared" si="914"/>
        <v>0</v>
      </c>
      <c r="N400" s="150"/>
      <c r="O400" s="100"/>
      <c r="P400" s="100"/>
      <c r="Q400" s="102">
        <f t="shared" si="915"/>
        <v>0</v>
      </c>
      <c r="R400" s="150"/>
      <c r="S400" s="100"/>
      <c r="T400" s="100"/>
      <c r="U400" s="101">
        <f t="shared" si="916"/>
        <v>0</v>
      </c>
      <c r="V400" s="110">
        <f t="shared" ref="V400:V403" si="919">(IF(ISNUMBER(F400),F400,1)*G400*H400+IF(ISNUMBER(J400),J400,1)*K400*L400+IF(ISNUMBER(N400),N400,1)*O400*P400+IF(ISNUMBER(R400),R400,1)*S400*T400)*IF(ISNUMBER(E400),E400,1)</f>
        <v>0</v>
      </c>
      <c r="W400" s="111">
        <f t="shared" ref="W400:W403" si="920">IFERROR((IF(ISNUMBER(F400),F400,1)*G400*H400+IF(ISNUMBER(J400),J400,1)*K400*L400+IF(ISNUMBER(N400),N400,1)*O400*P400+IF(ISNUMBER(R400),R400,1)*S400*T400)*IF(ISNUMBER(E400),E400,1)/(G400*H400+K400*L400+O400*P400+S400*T400),0)</f>
        <v>0</v>
      </c>
      <c r="X400" s="53">
        <f t="shared" ref="X400:X401" si="921">ROUND(IFERROR((W400/(Y400*IF(ISNUMBER(E400),E400,1))),0),2)</f>
        <v>0</v>
      </c>
      <c r="Y400" s="90" t="str">
        <f t="shared" si="853"/>
        <v/>
      </c>
      <c r="Z400" s="5">
        <f>(IF(I400&lt;30%,0,IF(I400&lt;35%,F400*G400*H400*F!$B$33,IF(I400&lt;40%,F400*G400*H400*F!$B$38,IF(I400&lt;45%,F400*G400*H400*F!$B$43,IF(I400&lt;50%,F400*G400*H400*F!$B$48,IF(I400=50%,F400*G400*H400*F!$B$50,IF(I400=51%,F400*G400*H400*F!$B$51,IF(I400=52%,F400*G400*H400*F!$B$52,IF(I400=53%,F400*G400*H400*F!$B$53,IF(I400=54%,F400*G400*H400*F!$B$54,IF(I400=55%,F400*G400*H400*F!$B$55,IF(I400=56%,F400*G400*H400*F!$B$56,IF(I400=57%,F400*G400*H400*F!$B$57,IF(I400=58%,F400*G400*H400*F!$B$58,IF(I400=59%,F400*G400*H400*F!$B$59,IF(I400=60%,F400*G400*H400*F!$B$60,IF(I400=61%,F400*G400*H400*F!$B$61,IF(I400=62%,F400*G400*H400*F!$B$62,IF(I400=63%,F400*G400*H400*F!$B$63,IF(I400=64%,F400*G400*H400*F!$B$64,IF(I400=65%,F400*G400*H400*F!$B$65,IF(I400=66%,F400*G400*H400*F!$B$66,IF(I400=67%,F400*G400*H400*F!$B$67,IF(I400=68%,F400*G400*H400*F!$B$68,IF(I400=69%,F400*G400*H400*F!$B$69,IF(I400=70%,F400*G400*H400*F!$B$70,IF(I400=71%,F400*G400*H400*F!$B$71,IF(I400=72%,F400*G400*H400*F!$B$72,IF(I400=73%,F400*G400*H400*F!$B$73,IF(I400=74%,F400*G400*H400*F!$B$74,IF(I400=75%,F400*G400*H400*F!$B$75,IF(I400=76%,F400*G400*H400*F!$B$76,IF(I400=77%,F400*G400*H400*F!$B$77,IF(I400=78%,F400*G400*H400*F!$B$78,IF(I400=79%,F400*G400*H400*F!$B$79,IF(I400=80%,F400*G400*H400*F!$B$80,IF(I400=81%,F400*G400*H400*F!$B$81,IF(I400=82%,F400*G400*H400*F!$B$82,IF(I400=83%,F400*G400*H400*F!$B$83,IF(I400=84%,F400*G400*H400*F!$B$84,IF(I400=85%,F400*G400*H400*F!$B$85,IF(I400=86%,F400*G400*H400*F!$B$86,IF(I400=87%,F400*G400*H400*F!$B$87,IF(I400=88%,F400*G400*H400*F!$B$88,IF(I400=89%,F400*G400*H400*F!$B$89,IF(I400=90%,F400*G400*H400*F!$B$90,IF(I400=91%,F400*G400*H400*F!$B$91,IF(I400=92%,F400*G400*H400*F!$B$92,IF(I400=93%,F400*G400*H400*F!$B$93,IF(I400=94%,F400*G400*H400*F!$B$94,IF(I400=95%,F400*G400*H400*F!$B$95,IF(I400=96%,F400*G400*H400*F!$B$96,IF(I400=97%,F400*G400*H400*F!$B$97,IF(I400=98%,F400*G400*H400*F!$B$98,IF(I400=99%,F400*G400*H400*F!$B$99,IF(I400&gt;99%,F400*G400*H400*F!$B$100,))))))))))))))))))))))))))))))))))))))))))))))))))))))))+IF(M400&lt;30%,0,IF(M400&lt;35%,J400*K400*L400*F!$B$33,IF(M400&lt;40%,J400*K400*L400*F!$B$38,IF(M400&lt;45%,J400*K400*L400*F!$B$43,IF(M400&lt;50%,J400*K400*L400*F!$B$48,IF(M400=50%,J400*K400*L400*F!$B$50,IF(M400=51%,J400*K400*L400*F!$B$51,IF(M400=52%,J400*K400*L400*F!$B$52,IF(M400=53%,J400*K400*L400*F!$B$53,IF(M400=54%,J400*K400*L400*F!$B$54,IF(M400=55%,J400*K400*L400*F!$B$55,IF(M400=56%,J400*K400*L400*F!$B$56,IF(M400=57%,J400*K400*L400*F!$B$57,IF(M400=58%,J400*K400*L400*F!$B$58,IF(M400=59%,J400*K400*L400*F!$B$59,IF(M400=60%,J400*K400*L400*F!$B$60,IF(M400=61%,J400*K400*L400*F!$B$61,IF(M400=62%,J400*K400*L400*F!$B$62,IF(M400=63%,J400*K400*L400*F!$B$63,IF(M400=64%,J400*K400*L400*F!$B$64,IF(M400=65%,J400*K400*L400*F!$B$65,IF(M400=66%,J400*K400*L400*F!$B$66,IF(M400=67%,J400*K400*L400*F!$B$67,IF(M400=68%,J400*K400*L400*F!$B$68,IF(M400=69%,J400*K400*L400*F!$B$69,IF(M400=70%,J400*K400*L400*F!$B$70,IF(M400=71%,J400*K400*L400*F!$B$71,IF(M400=72%,J400*K400*L400*F!$B$72,IF(M400=73%,J400*K400*L400*F!$B$73,IF(M400=74%,J400*K400*L400*F!$B$74,IF(M400=75%,J400*K400*L400*F!$B$75,IF(M400=76%,J400*K400*L400*F!$B$76,IF(M400=77%,J400*K400*L400*F!$B$77,IF(M400=78%,J400*K400*L400*F!$B$78,IF(M400=79%,J400*K400*L400*F!$B$79,IF(M400=80%,J400*K400*L400*F!$B$80,IF(M400=81%,J400*K400*L400*F!$B$81,IF(M400=82%,J400*K400*L400*F!$B$82,IF(M400=83%,J400*K400*L400*F!$B$83,IF(M400=84%,J400*K400*L400*F!$B$84,IF(M400=85%,J400*K400*L400*F!$B$85,IF(M400=86%,J400*K400*L400*F!$B$86,IF(M400=87%,J400*K400*L400*F!$B$87,IF(M400=88%,J400*K400*L400*F!$B$88,IF(M400=89%,J400*K400*L400*F!$B$89,IF(M400=90%,J400*K400*L400*F!$B$90,IF(M400=91%,J400*K400*L400*F!$B$91,IF(M400=92%,J400*K400*L400*F!$B$92,IF(M400=93%,J400*K400*L400*F!$B$93,IF(M400=94%,J400*K400*L400*F!$B$94,IF(M400=95%,J400*K400*L400*F!$B$95,IF(M400=96%,J400*K400*L400*F!$B$96,IF(M400=97%,J400*K400*L400*F!$B$97,IF(M400=98%,J400*K400*L400*F!$B$98,IF(M400=99%,J400*K400*L400*F!$B$99,IF(M400&gt;99%,J400*K400*L400*F!$B$100,))))))))))))))))))))))))))))))))))))))))))))))))))))))))+IF(Q400&lt;30%,0,IF(Q400&lt;35%,N400*O400*P400*F!$B$33,IF(Q400&lt;40%,N400*O400*P400*F!$B$38,IF(Q400&lt;45%,N400*O400*P400*F!$B$43,IF(Q400&lt;50%,N400*O400*P400*F!$B$48,IF(Q400=50%,N400*O400*P400*F!$B$50,IF(Q400=51%,N400*O400*P400*F!$B$51,IF(Q400=52%,N400*O400*P400*F!$B$52,IF(Q400=53%,N400*O400*P400*F!$B$53,IF(Q400=54%,N400*O400*P400*F!$B$54,IF(Q400=55%,N400*O400*P400*F!$B$55,IF(Q400=56%,N400*O400*P400*F!$B$56,IF(Q400=57%,N400*O400*P400*F!$B$57,IF(Q400=58%,N400*O400*P400*F!$B$58,IF(Q400=59%,N400*O400*P400*F!$B$59,IF(Q400=60%,N400*O400*P400*F!$B$60,IF(Q400=61%,N400*O400*P400*F!$B$61,IF(Q400=62%,N400*O400*P400*F!$B$62,IF(Q400=63%,N400*O400*P400*F!$B$63,IF(Q400=64%,N400*O400*P400*F!$B$64,IF(Q400=65%,N400*O400*P400*F!$B$65,IF(Q400=66%,N400*O400*P400*F!$B$66,IF(Q400=67%,N400*O400*P400*F!$B$67,IF(Q400=68%,N400*O400*P400*F!$B$68,IF(Q400=69%,N400*O400*P400*F!$B$69,IF(Q400=70%,N400*O400*P400*F!$B$70,IF(Q400=71%,N400*O400*P400*F!$B$71,IF(Q400=72%,N400*O400*P400*F!$B$72,IF(Q400=73%,N400*O400*P400*F!$B$73,IF(Q400=74%,N400*O400*P400*F!$B$74,IF(Q400=75%,N400*O400*P400*F!$B$75,IF(Q400=76%,N400*O400*P400*F!$B$76,IF(Q400=77%,N400*O400*P400*F!$B$77,IF(Q400=78%,N400*O400*P400*F!$B$78,IF(Q400=79%,N400*O400*P400*F!$B$79,IF(Q400=80%,N400*O400*P400*F!$B$80,IF(Q400=81%,N400*O400*P400*F!$B$81,IF(Q400=82%,N400*O400*P400*F!$B$82,IF(Q400=83%,N400*O400*P400*F!$B$83,IF(Q400=84%,N400*O400*P400*F!$B$84,IF(Q400=85%,N400*O400*P400*F!$B$85,IF(Q400=86%,N400*O400*P400*F!$B$86,IF(Q400=87%,N400*O400*P400*F!$B$87,IF(Q400=88%,N400*O400*P400*F!$B$88,IF(Q400=89%,N400*O400*P400*F!$B$89,IF(Q400=90%,N400*O400*P400*F!$B$90,IF(Q400=91%,N400*O400*P400*F!$B$91,IF(Q400=92%,N400*O400*P400*F!$B$92,IF(Q400=93%,N400*O400*P400*F!$B$93,IF(Q400=94%,N400*O400*P400*F!$B$94,IF(Q400=95%,N400*O400*P400*F!$B$95,IF(Q400=96%,N400*O400*P400*F!$B$96,IF(Q400=97%,N400*O400*P400*F!$B$97,IF(Q400=98%,N400*O400*P400*F!$B$98,IF(Q400=99%,N400*O400*P400*F!$B$99,IF(Q400&gt;99%,N400*O400*P400*F!$B$100,))))))))))))))))))))))))))))))))))))))))))))))))))))))))+IF(U400&lt;30%,0,IF(U400&lt;35%,R400*S400*T400*F!$B$33,IF(U400&lt;40%,R400*S400*T400*F!$B$38,IF(U400&lt;45%,R400*S400*T400*F!$B$43,IF(U400&lt;50%,R400*S400*T400*F!$B$48,IF(U400=50%,R400*S400*T400*F!$B$50,IF(U400=51%,R400*S400*T400*F!$B$51,IF(U400=52%,R400*S400*T400*F!$B$52,IF(U400=53%,R400*S400*T400*F!$B$53,IF(U400=54%,R400*S400*T400*F!$B$54,IF(U400=55%,R400*S400*T400*F!$B$55,IF(U400=56%,R400*S400*T400*F!$B$56,IF(U400=57%,R400*S400*T400*F!$B$57,IF(U400=58%,R400*S400*T400*F!$B$58,IF(U400=59%,R400*S400*T400*F!$B$59,IF(U400=60%,R400*S400*T400*F!$B$60,IF(U400=61%,R400*S400*T400*F!$B$61,IF(U400=62%,R400*S400*T400*F!$B$62,IF(U400=63%,R400*S400*T400*F!$B$63,IF(U400=64%,R400*S400*T400*F!$B$64,IF(U400=65%,R400*S400*T400*F!$B$65,IF(U400=66%,R400*S400*T400*F!$B$66,IF(U400=67%,R400*S400*T400*F!$B$67,IF(U400=68%,R400*S400*T400*F!$B$68,IF(U400=69%,R400*S400*T400*F!$B$69,IF(U400=70%,R400*S400*T400*F!$B$70,IF(U400=71%,R400*S400*T400*F!$B$71,IF(U400=72%,R400*S400*T400*F!$B$72,IF(U400=73%,R400*S400*T400*F!$B$73,IF(U400=74%,R400*S400*T400*F!$B$74,IF(U400=75%,R400*S400*T400*F!$B$75,IF(U400=76%,R400*S400*T400*F!$B$76,IF(U400=77%,R400*S400*T400*F!$B$77,IF(U400=78%,R400*S400*T400*F!$B$78,IF(U400=79%,R400*S400*T400*F!$B$79,IF(U400=80%,R400*S400*T400*F!$B$80,IF(U400=81%,R400*S400*T400*F!$B$81,IF(U400=82%,R400*S400*T400*F!$B$82,IF(U400=83%,R400*S400*T400*F!$B$83,IF(U400=84%,R400*S400*T400*F!$B$84,IF(U400=85%,R400*S400*T400*F!$B$85,IF(U400=86%,R400*S400*T400*F!$B$86,IF(U400=87%,R400*S400*T400*F!$B$87,IF(U400=88%,R400*S400*T400*F!$B$88,IF(U400=89%,R400*S400*T400*F!$B$89,IF(U400=90%,R400*S400*T400*F!$B$90,IF(U400=91%,R400*S400*T400*F!$B$91,IF(U400=92%,R400*S400*T400*F!$B$92,IF(U400=93%,R400*S400*T400*F!$B$93,IF(U400=94%,R400*S400*T400*F!$B$94,IF(U400=95%,R400*S400*T400*F!$B$95,IF(U400=96%,R400*S400*T400*F!$B$96,IF(U400=97%,R400*S400*T400*F!$B$97,IF(U400=98%,R400*S400*T400*F!$B$98,IF(U400=99%,R400*S400*T400*F!$B$99,IF(U400&gt;99%,R400*S400*T400*F!$B$100)))))))))))))))))))))))))))))))))))))))))))))))))))))))))*IF(ISNUMBER(E400),E400,1)*IF(ISNUMBER(D400),D400,1)</f>
        <v>0</v>
      </c>
      <c r="AA400" s="5">
        <f>G400*H400+K400*L400+O400*P400+S400*T400</f>
        <v>0</v>
      </c>
      <c r="AB400" s="112">
        <f>(H400*(IF(I400&lt;45%,0.5,IF(I400&lt;55%,0.8,IF(I400&lt;65%,0.9,IF(I400&lt;75%,1,IF(I400&lt;85%,1.1,1.2))))))+L400*(IF(M400&lt;45%,0.5,IF(M400&lt;55%,0.8,IF(M400&lt;65%,0.9,IF(M400&lt;75%,1,IF(M400&lt;85%,1.1,1.2))))))+P400*(IF(Q400&lt;45%,0.5,IF(Q400&lt;55%,0.8,IF(Q400&lt;65%,0.9,IF(Q400&lt;75%,1,IF(Q400&lt;85%,1.1,1.2))))))+T400*(IF(U400&lt;45%,0.5,IF(U400&lt;55%,0.8,IF(U400&lt;65%,0.9,IF(U400&lt;75%,1,IF(U400&lt;85%,1.1,1.2)))))))*IF(D400&gt;=0.8,6,IF(D400&lt;=0.4,1.5,3))</f>
        <v>0</v>
      </c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  <c r="AY400" s="11"/>
      <c r="AZ400" s="11"/>
      <c r="BA400" s="11"/>
      <c r="BB400" s="11"/>
      <c r="BC400" s="11"/>
      <c r="BD400" s="11"/>
      <c r="BE400" s="11"/>
      <c r="BF400" s="11"/>
      <c r="BG400" s="11"/>
      <c r="BH400" s="11"/>
      <c r="BI400" s="11"/>
      <c r="BJ400" s="11"/>
    </row>
    <row r="401" spans="1:62" x14ac:dyDescent="0.25">
      <c r="A401" s="1125"/>
      <c r="B401" s="86" t="str">
        <f t="shared" ref="B401:E401" si="922">IF(B339="","",B339)</f>
        <v/>
      </c>
      <c r="C401" s="84" t="str">
        <f t="shared" si="922"/>
        <v/>
      </c>
      <c r="D401" s="63">
        <f t="shared" si="918"/>
        <v>0</v>
      </c>
      <c r="E401" s="85" t="str">
        <f t="shared" si="922"/>
        <v/>
      </c>
      <c r="F401" s="152"/>
      <c r="G401" s="94"/>
      <c r="H401" s="94"/>
      <c r="I401" s="93">
        <f t="shared" si="913"/>
        <v>0</v>
      </c>
      <c r="J401" s="152"/>
      <c r="K401" s="94"/>
      <c r="L401" s="94"/>
      <c r="M401" s="95">
        <f t="shared" si="914"/>
        <v>0</v>
      </c>
      <c r="N401" s="152"/>
      <c r="O401" s="94"/>
      <c r="P401" s="94"/>
      <c r="Q401" s="95">
        <f t="shared" si="915"/>
        <v>0</v>
      </c>
      <c r="R401" s="152"/>
      <c r="S401" s="94"/>
      <c r="T401" s="94"/>
      <c r="U401" s="93">
        <f t="shared" si="916"/>
        <v>0</v>
      </c>
      <c r="V401" s="113">
        <f t="shared" si="919"/>
        <v>0</v>
      </c>
      <c r="W401" s="114">
        <f t="shared" si="920"/>
        <v>0</v>
      </c>
      <c r="X401" s="36">
        <f t="shared" si="921"/>
        <v>0</v>
      </c>
      <c r="Y401" s="90" t="str">
        <f t="shared" si="853"/>
        <v/>
      </c>
      <c r="Z401" s="6">
        <f>(IF(I401&lt;30%,0,IF(I401&lt;35%,F401*G401*H401*F!$B$33,IF(I401&lt;40%,F401*G401*H401*F!$B$38,IF(I401&lt;45%,F401*G401*H401*F!$B$43,IF(I401&lt;50%,F401*G401*H401*F!$B$48,IF(I401=50%,F401*G401*H401*F!$B$50,IF(I401=51%,F401*G401*H401*F!$B$51,IF(I401=52%,F401*G401*H401*F!$B$52,IF(I401=53%,F401*G401*H401*F!$B$53,IF(I401=54%,F401*G401*H401*F!$B$54,IF(I401=55%,F401*G401*H401*F!$B$55,IF(I401=56%,F401*G401*H401*F!$B$56,IF(I401=57%,F401*G401*H401*F!$B$57,IF(I401=58%,F401*G401*H401*F!$B$58,IF(I401=59%,F401*G401*H401*F!$B$59,IF(I401=60%,F401*G401*H401*F!$B$60,IF(I401=61%,F401*G401*H401*F!$B$61,IF(I401=62%,F401*G401*H401*F!$B$62,IF(I401=63%,F401*G401*H401*F!$B$63,IF(I401=64%,F401*G401*H401*F!$B$64,IF(I401=65%,F401*G401*H401*F!$B$65,IF(I401=66%,F401*G401*H401*F!$B$66,IF(I401=67%,F401*G401*H401*F!$B$67,IF(I401=68%,F401*G401*H401*F!$B$68,IF(I401=69%,F401*G401*H401*F!$B$69,IF(I401=70%,F401*G401*H401*F!$B$70,IF(I401=71%,F401*G401*H401*F!$B$71,IF(I401=72%,F401*G401*H401*F!$B$72,IF(I401=73%,F401*G401*H401*F!$B$73,IF(I401=74%,F401*G401*H401*F!$B$74,IF(I401=75%,F401*G401*H401*F!$B$75,IF(I401=76%,F401*G401*H401*F!$B$76,IF(I401=77%,F401*G401*H401*F!$B$77,IF(I401=78%,F401*G401*H401*F!$B$78,IF(I401=79%,F401*G401*H401*F!$B$79,IF(I401=80%,F401*G401*H401*F!$B$80,IF(I401=81%,F401*G401*H401*F!$B$81,IF(I401=82%,F401*G401*H401*F!$B$82,IF(I401=83%,F401*G401*H401*F!$B$83,IF(I401=84%,F401*G401*H401*F!$B$84,IF(I401=85%,F401*G401*H401*F!$B$85,IF(I401=86%,F401*G401*H401*F!$B$86,IF(I401=87%,F401*G401*H401*F!$B$87,IF(I401=88%,F401*G401*H401*F!$B$88,IF(I401=89%,F401*G401*H401*F!$B$89,IF(I401=90%,F401*G401*H401*F!$B$90,IF(I401=91%,F401*G401*H401*F!$B$91,IF(I401=92%,F401*G401*H401*F!$B$92,IF(I401=93%,F401*G401*H401*F!$B$93,IF(I401=94%,F401*G401*H401*F!$B$94,IF(I401=95%,F401*G401*H401*F!$B$95,IF(I401=96%,F401*G401*H401*F!$B$96,IF(I401=97%,F401*G401*H401*F!$B$97,IF(I401=98%,F401*G401*H401*F!$B$98,IF(I401=99%,F401*G401*H401*F!$B$99,IF(I401&gt;99%,F401*G401*H401*F!$B$100,))))))))))))))))))))))))))))))))))))))))))))))))))))))))+IF(M401&lt;30%,0,IF(M401&lt;35%,J401*K401*L401*F!$B$33,IF(M401&lt;40%,J401*K401*L401*F!$B$38,IF(M401&lt;45%,J401*K401*L401*F!$B$43,IF(M401&lt;50%,J401*K401*L401*F!$B$48,IF(M401=50%,J401*K401*L401*F!$B$50,IF(M401=51%,J401*K401*L401*F!$B$51,IF(M401=52%,J401*K401*L401*F!$B$52,IF(M401=53%,J401*K401*L401*F!$B$53,IF(M401=54%,J401*K401*L401*F!$B$54,IF(M401=55%,J401*K401*L401*F!$B$55,IF(M401=56%,J401*K401*L401*F!$B$56,IF(M401=57%,J401*K401*L401*F!$B$57,IF(M401=58%,J401*K401*L401*F!$B$58,IF(M401=59%,J401*K401*L401*F!$B$59,IF(M401=60%,J401*K401*L401*F!$B$60,IF(M401=61%,J401*K401*L401*F!$B$61,IF(M401=62%,J401*K401*L401*F!$B$62,IF(M401=63%,J401*K401*L401*F!$B$63,IF(M401=64%,J401*K401*L401*F!$B$64,IF(M401=65%,J401*K401*L401*F!$B$65,IF(M401=66%,J401*K401*L401*F!$B$66,IF(M401=67%,J401*K401*L401*F!$B$67,IF(M401=68%,J401*K401*L401*F!$B$68,IF(M401=69%,J401*K401*L401*F!$B$69,IF(M401=70%,J401*K401*L401*F!$B$70,IF(M401=71%,J401*K401*L401*F!$B$71,IF(M401=72%,J401*K401*L401*F!$B$72,IF(M401=73%,J401*K401*L401*F!$B$73,IF(M401=74%,J401*K401*L401*F!$B$74,IF(M401=75%,J401*K401*L401*F!$B$75,IF(M401=76%,J401*K401*L401*F!$B$76,IF(M401=77%,J401*K401*L401*F!$B$77,IF(M401=78%,J401*K401*L401*F!$B$78,IF(M401=79%,J401*K401*L401*F!$B$79,IF(M401=80%,J401*K401*L401*F!$B$80,IF(M401=81%,J401*K401*L401*F!$B$81,IF(M401=82%,J401*K401*L401*F!$B$82,IF(M401=83%,J401*K401*L401*F!$B$83,IF(M401=84%,J401*K401*L401*F!$B$84,IF(M401=85%,J401*K401*L401*F!$B$85,IF(M401=86%,J401*K401*L401*F!$B$86,IF(M401=87%,J401*K401*L401*F!$B$87,IF(M401=88%,J401*K401*L401*F!$B$88,IF(M401=89%,J401*K401*L401*F!$B$89,IF(M401=90%,J401*K401*L401*F!$B$90,IF(M401=91%,J401*K401*L401*F!$B$91,IF(M401=92%,J401*K401*L401*F!$B$92,IF(M401=93%,J401*K401*L401*F!$B$93,IF(M401=94%,J401*K401*L401*F!$B$94,IF(M401=95%,J401*K401*L401*F!$B$95,IF(M401=96%,J401*K401*L401*F!$B$96,IF(M401=97%,J401*K401*L401*F!$B$97,IF(M401=98%,J401*K401*L401*F!$B$98,IF(M401=99%,J401*K401*L401*F!$B$99,IF(M401&gt;99%,J401*K401*L401*F!$B$100,))))))))))))))))))))))))))))))))))))))))))))))))))))))))+IF(Q401&lt;30%,0,IF(Q401&lt;35%,N401*O401*P401*F!$B$33,IF(Q401&lt;40%,N401*O401*P401*F!$B$38,IF(Q401&lt;45%,N401*O401*P401*F!$B$43,IF(Q401&lt;50%,N401*O401*P401*F!$B$48,IF(Q401=50%,N401*O401*P401*F!$B$50,IF(Q401=51%,N401*O401*P401*F!$B$51,IF(Q401=52%,N401*O401*P401*F!$B$52,IF(Q401=53%,N401*O401*P401*F!$B$53,IF(Q401=54%,N401*O401*P401*F!$B$54,IF(Q401=55%,N401*O401*P401*F!$B$55,IF(Q401=56%,N401*O401*P401*F!$B$56,IF(Q401=57%,N401*O401*P401*F!$B$57,IF(Q401=58%,N401*O401*P401*F!$B$58,IF(Q401=59%,N401*O401*P401*F!$B$59,IF(Q401=60%,N401*O401*P401*F!$B$60,IF(Q401=61%,N401*O401*P401*F!$B$61,IF(Q401=62%,N401*O401*P401*F!$B$62,IF(Q401=63%,N401*O401*P401*F!$B$63,IF(Q401=64%,N401*O401*P401*F!$B$64,IF(Q401=65%,N401*O401*P401*F!$B$65,IF(Q401=66%,N401*O401*P401*F!$B$66,IF(Q401=67%,N401*O401*P401*F!$B$67,IF(Q401=68%,N401*O401*P401*F!$B$68,IF(Q401=69%,N401*O401*P401*F!$B$69,IF(Q401=70%,N401*O401*P401*F!$B$70,IF(Q401=71%,N401*O401*P401*F!$B$71,IF(Q401=72%,N401*O401*P401*F!$B$72,IF(Q401=73%,N401*O401*P401*F!$B$73,IF(Q401=74%,N401*O401*P401*F!$B$74,IF(Q401=75%,N401*O401*P401*F!$B$75,IF(Q401=76%,N401*O401*P401*F!$B$76,IF(Q401=77%,N401*O401*P401*F!$B$77,IF(Q401=78%,N401*O401*P401*F!$B$78,IF(Q401=79%,N401*O401*P401*F!$B$79,IF(Q401=80%,N401*O401*P401*F!$B$80,IF(Q401=81%,N401*O401*P401*F!$B$81,IF(Q401=82%,N401*O401*P401*F!$B$82,IF(Q401=83%,N401*O401*P401*F!$B$83,IF(Q401=84%,N401*O401*P401*F!$B$84,IF(Q401=85%,N401*O401*P401*F!$B$85,IF(Q401=86%,N401*O401*P401*F!$B$86,IF(Q401=87%,N401*O401*P401*F!$B$87,IF(Q401=88%,N401*O401*P401*F!$B$88,IF(Q401=89%,N401*O401*P401*F!$B$89,IF(Q401=90%,N401*O401*P401*F!$B$90,IF(Q401=91%,N401*O401*P401*F!$B$91,IF(Q401=92%,N401*O401*P401*F!$B$92,IF(Q401=93%,N401*O401*P401*F!$B$93,IF(Q401=94%,N401*O401*P401*F!$B$94,IF(Q401=95%,N401*O401*P401*F!$B$95,IF(Q401=96%,N401*O401*P401*F!$B$96,IF(Q401=97%,N401*O401*P401*F!$B$97,IF(Q401=98%,N401*O401*P401*F!$B$98,IF(Q401=99%,N401*O401*P401*F!$B$99,IF(Q401&gt;99%,N401*O401*P401*F!$B$100,))))))))))))))))))))))))))))))))))))))))))))))))))))))))+IF(U401&lt;30%,0,IF(U401&lt;35%,R401*S401*T401*F!$B$33,IF(U401&lt;40%,R401*S401*T401*F!$B$38,IF(U401&lt;45%,R401*S401*T401*F!$B$43,IF(U401&lt;50%,R401*S401*T401*F!$B$48,IF(U401=50%,R401*S401*T401*F!$B$50,IF(U401=51%,R401*S401*T401*F!$B$51,IF(U401=52%,R401*S401*T401*F!$B$52,IF(U401=53%,R401*S401*T401*F!$B$53,IF(U401=54%,R401*S401*T401*F!$B$54,IF(U401=55%,R401*S401*T401*F!$B$55,IF(U401=56%,R401*S401*T401*F!$B$56,IF(U401=57%,R401*S401*T401*F!$B$57,IF(U401=58%,R401*S401*T401*F!$B$58,IF(U401=59%,R401*S401*T401*F!$B$59,IF(U401=60%,R401*S401*T401*F!$B$60,IF(U401=61%,R401*S401*T401*F!$B$61,IF(U401=62%,R401*S401*T401*F!$B$62,IF(U401=63%,R401*S401*T401*F!$B$63,IF(U401=64%,R401*S401*T401*F!$B$64,IF(U401=65%,R401*S401*T401*F!$B$65,IF(U401=66%,R401*S401*T401*F!$B$66,IF(U401=67%,R401*S401*T401*F!$B$67,IF(U401=68%,R401*S401*T401*F!$B$68,IF(U401=69%,R401*S401*T401*F!$B$69,IF(U401=70%,R401*S401*T401*F!$B$70,IF(U401=71%,R401*S401*T401*F!$B$71,IF(U401=72%,R401*S401*T401*F!$B$72,IF(U401=73%,R401*S401*T401*F!$B$73,IF(U401=74%,R401*S401*T401*F!$B$74,IF(U401=75%,R401*S401*T401*F!$B$75,IF(U401=76%,R401*S401*T401*F!$B$76,IF(U401=77%,R401*S401*T401*F!$B$77,IF(U401=78%,R401*S401*T401*F!$B$78,IF(U401=79%,R401*S401*T401*F!$B$79,IF(U401=80%,R401*S401*T401*F!$B$80,IF(U401=81%,R401*S401*T401*F!$B$81,IF(U401=82%,R401*S401*T401*F!$B$82,IF(U401=83%,R401*S401*T401*F!$B$83,IF(U401=84%,R401*S401*T401*F!$B$84,IF(U401=85%,R401*S401*T401*F!$B$85,IF(U401=86%,R401*S401*T401*F!$B$86,IF(U401=87%,R401*S401*T401*F!$B$87,IF(U401=88%,R401*S401*T401*F!$B$88,IF(U401=89%,R401*S401*T401*F!$B$89,IF(U401=90%,R401*S401*T401*F!$B$90,IF(U401=91%,R401*S401*T401*F!$B$91,IF(U401=92%,R401*S401*T401*F!$B$92,IF(U401=93%,R401*S401*T401*F!$B$93,IF(U401=94%,R401*S401*T401*F!$B$94,IF(U401=95%,R401*S401*T401*F!$B$95,IF(U401=96%,R401*S401*T401*F!$B$96,IF(U401=97%,R401*S401*T401*F!$B$97,IF(U401=98%,R401*S401*T401*F!$B$98,IF(U401=99%,R401*S401*T401*F!$B$99,IF(U401&gt;99%,R401*S401*T401*F!$B$100)))))))))))))))))))))))))))))))))))))))))))))))))))))))))*IF(ISNUMBER(E401),E401,1)*IF(ISNUMBER(D401),D401,1)</f>
        <v>0</v>
      </c>
      <c r="AA401" s="6">
        <f>G401*H401+K401*L401+O401*P401+S401*T401</f>
        <v>0</v>
      </c>
      <c r="AB401" s="115">
        <f>(H401*(IF(I401&lt;45%,0.5,IF(I401&lt;55%,0.8,IF(I401&lt;65%,0.9,IF(I401&lt;75%,1,IF(I401&lt;85%,1.1,1.2))))))+L401*(IF(M401&lt;45%,0.5,IF(M401&lt;55%,0.8,IF(M401&lt;65%,0.9,IF(M401&lt;75%,1,IF(M401&lt;85%,1.1,1.2))))))+P401*(IF(Q401&lt;45%,0.5,IF(Q401&lt;55%,0.8,IF(Q401&lt;65%,0.9,IF(Q401&lt;75%,1,IF(Q401&lt;85%,1.1,1.2))))))+T401*(IF(U401&lt;45%,0.5,IF(U401&lt;55%,0.8,IF(U401&lt;65%,0.9,IF(U401&lt;75%,1,IF(U401&lt;85%,1.1,1.2)))))))*IF(D401&gt;=0.8,6,IF(D401&lt;=0.4,1.5,3))</f>
        <v>0</v>
      </c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11"/>
    </row>
    <row r="402" spans="1:62" x14ac:dyDescent="0.25">
      <c r="A402" s="1125"/>
      <c r="B402" s="86" t="str">
        <f t="shared" ref="B402:E402" si="923">IF(B340="","",B340)</f>
        <v/>
      </c>
      <c r="C402" s="84" t="str">
        <f t="shared" si="923"/>
        <v/>
      </c>
      <c r="D402" s="63">
        <f t="shared" si="918"/>
        <v>0</v>
      </c>
      <c r="E402" s="85" t="str">
        <f t="shared" si="923"/>
        <v/>
      </c>
      <c r="F402" s="150"/>
      <c r="G402" s="100"/>
      <c r="H402" s="100"/>
      <c r="I402" s="101">
        <f t="shared" si="913"/>
        <v>0</v>
      </c>
      <c r="J402" s="150"/>
      <c r="K402" s="100"/>
      <c r="L402" s="100"/>
      <c r="M402" s="102">
        <f t="shared" si="914"/>
        <v>0</v>
      </c>
      <c r="N402" s="150"/>
      <c r="O402" s="100"/>
      <c r="P402" s="100"/>
      <c r="Q402" s="102">
        <f t="shared" si="915"/>
        <v>0</v>
      </c>
      <c r="R402" s="150"/>
      <c r="S402" s="100"/>
      <c r="T402" s="100"/>
      <c r="U402" s="101">
        <f t="shared" si="916"/>
        <v>0</v>
      </c>
      <c r="V402" s="110">
        <f t="shared" si="919"/>
        <v>0</v>
      </c>
      <c r="W402" s="111">
        <f t="shared" si="920"/>
        <v>0</v>
      </c>
      <c r="X402" s="53">
        <f>ROUND(IFERROR((W402/(Y402*IF(ISNUMBER(E402),E402,1))),0),2)</f>
        <v>0</v>
      </c>
      <c r="Y402" s="90" t="str">
        <f t="shared" si="853"/>
        <v/>
      </c>
      <c r="Z402" s="5">
        <f>(IF(I402&lt;30%,0,IF(I402&lt;35%,F402*G402*H402*F!$B$33,IF(I402&lt;40%,F402*G402*H402*F!$B$38,IF(I402&lt;45%,F402*G402*H402*F!$B$43,IF(I402&lt;50%,F402*G402*H402*F!$B$48,IF(I402=50%,F402*G402*H402*F!$B$50,IF(I402=51%,F402*G402*H402*F!$B$51,IF(I402=52%,F402*G402*H402*F!$B$52,IF(I402=53%,F402*G402*H402*F!$B$53,IF(I402=54%,F402*G402*H402*F!$B$54,IF(I402=55%,F402*G402*H402*F!$B$55,IF(I402=56%,F402*G402*H402*F!$B$56,IF(I402=57%,F402*G402*H402*F!$B$57,IF(I402=58%,F402*G402*H402*F!$B$58,IF(I402=59%,F402*G402*H402*F!$B$59,IF(I402=60%,F402*G402*H402*F!$B$60,IF(I402=61%,F402*G402*H402*F!$B$61,IF(I402=62%,F402*G402*H402*F!$B$62,IF(I402=63%,F402*G402*H402*F!$B$63,IF(I402=64%,F402*G402*H402*F!$B$64,IF(I402=65%,F402*G402*H402*F!$B$65,IF(I402=66%,F402*G402*H402*F!$B$66,IF(I402=67%,F402*G402*H402*F!$B$67,IF(I402=68%,F402*G402*H402*F!$B$68,IF(I402=69%,F402*G402*H402*F!$B$69,IF(I402=70%,F402*G402*H402*F!$B$70,IF(I402=71%,F402*G402*H402*F!$B$71,IF(I402=72%,F402*G402*H402*F!$B$72,IF(I402=73%,F402*G402*H402*F!$B$73,IF(I402=74%,F402*G402*H402*F!$B$74,IF(I402=75%,F402*G402*H402*F!$B$75,IF(I402=76%,F402*G402*H402*F!$B$76,IF(I402=77%,F402*G402*H402*F!$B$77,IF(I402=78%,F402*G402*H402*F!$B$78,IF(I402=79%,F402*G402*H402*F!$B$79,IF(I402=80%,F402*G402*H402*F!$B$80,IF(I402=81%,F402*G402*H402*F!$B$81,IF(I402=82%,F402*G402*H402*F!$B$82,IF(I402=83%,F402*G402*H402*F!$B$83,IF(I402=84%,F402*G402*H402*F!$B$84,IF(I402=85%,F402*G402*H402*F!$B$85,IF(I402=86%,F402*G402*H402*F!$B$86,IF(I402=87%,F402*G402*H402*F!$B$87,IF(I402=88%,F402*G402*H402*F!$B$88,IF(I402=89%,F402*G402*H402*F!$B$89,IF(I402=90%,F402*G402*H402*F!$B$90,IF(I402=91%,F402*G402*H402*F!$B$91,IF(I402=92%,F402*G402*H402*F!$B$92,IF(I402=93%,F402*G402*H402*F!$B$93,IF(I402=94%,F402*G402*H402*F!$B$94,IF(I402=95%,F402*G402*H402*F!$B$95,IF(I402=96%,F402*G402*H402*F!$B$96,IF(I402=97%,F402*G402*H402*F!$B$97,IF(I402=98%,F402*G402*H402*F!$B$98,IF(I402=99%,F402*G402*H402*F!$B$99,IF(I402&gt;99%,F402*G402*H402*F!$B$100,))))))))))))))))))))))))))))))))))))))))))))))))))))))))+IF(M402&lt;30%,0,IF(M402&lt;35%,J402*K402*L402*F!$B$33,IF(M402&lt;40%,J402*K402*L402*F!$B$38,IF(M402&lt;45%,J402*K402*L402*F!$B$43,IF(M402&lt;50%,J402*K402*L402*F!$B$48,IF(M402=50%,J402*K402*L402*F!$B$50,IF(M402=51%,J402*K402*L402*F!$B$51,IF(M402=52%,J402*K402*L402*F!$B$52,IF(M402=53%,J402*K402*L402*F!$B$53,IF(M402=54%,J402*K402*L402*F!$B$54,IF(M402=55%,J402*K402*L402*F!$B$55,IF(M402=56%,J402*K402*L402*F!$B$56,IF(M402=57%,J402*K402*L402*F!$B$57,IF(M402=58%,J402*K402*L402*F!$B$58,IF(M402=59%,J402*K402*L402*F!$B$59,IF(M402=60%,J402*K402*L402*F!$B$60,IF(M402=61%,J402*K402*L402*F!$B$61,IF(M402=62%,J402*K402*L402*F!$B$62,IF(M402=63%,J402*K402*L402*F!$B$63,IF(M402=64%,J402*K402*L402*F!$B$64,IF(M402=65%,J402*K402*L402*F!$B$65,IF(M402=66%,J402*K402*L402*F!$B$66,IF(M402=67%,J402*K402*L402*F!$B$67,IF(M402=68%,J402*K402*L402*F!$B$68,IF(M402=69%,J402*K402*L402*F!$B$69,IF(M402=70%,J402*K402*L402*F!$B$70,IF(M402=71%,J402*K402*L402*F!$B$71,IF(M402=72%,J402*K402*L402*F!$B$72,IF(M402=73%,J402*K402*L402*F!$B$73,IF(M402=74%,J402*K402*L402*F!$B$74,IF(M402=75%,J402*K402*L402*F!$B$75,IF(M402=76%,J402*K402*L402*F!$B$76,IF(M402=77%,J402*K402*L402*F!$B$77,IF(M402=78%,J402*K402*L402*F!$B$78,IF(M402=79%,J402*K402*L402*F!$B$79,IF(M402=80%,J402*K402*L402*F!$B$80,IF(M402=81%,J402*K402*L402*F!$B$81,IF(M402=82%,J402*K402*L402*F!$B$82,IF(M402=83%,J402*K402*L402*F!$B$83,IF(M402=84%,J402*K402*L402*F!$B$84,IF(M402=85%,J402*K402*L402*F!$B$85,IF(M402=86%,J402*K402*L402*F!$B$86,IF(M402=87%,J402*K402*L402*F!$B$87,IF(M402=88%,J402*K402*L402*F!$B$88,IF(M402=89%,J402*K402*L402*F!$B$89,IF(M402=90%,J402*K402*L402*F!$B$90,IF(M402=91%,J402*K402*L402*F!$B$91,IF(M402=92%,J402*K402*L402*F!$B$92,IF(M402=93%,J402*K402*L402*F!$B$93,IF(M402=94%,J402*K402*L402*F!$B$94,IF(M402=95%,J402*K402*L402*F!$B$95,IF(M402=96%,J402*K402*L402*F!$B$96,IF(M402=97%,J402*K402*L402*F!$B$97,IF(M402=98%,J402*K402*L402*F!$B$98,IF(M402=99%,J402*K402*L402*F!$B$99,IF(M402&gt;99%,J402*K402*L402*F!$B$100,))))))))))))))))))))))))))))))))))))))))))))))))))))))))+IF(Q402&lt;30%,0,IF(Q402&lt;35%,N402*O402*P402*F!$B$33,IF(Q402&lt;40%,N402*O402*P402*F!$B$38,IF(Q402&lt;45%,N402*O402*P402*F!$B$43,IF(Q402&lt;50%,N402*O402*P402*F!$B$48,IF(Q402=50%,N402*O402*P402*F!$B$50,IF(Q402=51%,N402*O402*P402*F!$B$51,IF(Q402=52%,N402*O402*P402*F!$B$52,IF(Q402=53%,N402*O402*P402*F!$B$53,IF(Q402=54%,N402*O402*P402*F!$B$54,IF(Q402=55%,N402*O402*P402*F!$B$55,IF(Q402=56%,N402*O402*P402*F!$B$56,IF(Q402=57%,N402*O402*P402*F!$B$57,IF(Q402=58%,N402*O402*P402*F!$B$58,IF(Q402=59%,N402*O402*P402*F!$B$59,IF(Q402=60%,N402*O402*P402*F!$B$60,IF(Q402=61%,N402*O402*P402*F!$B$61,IF(Q402=62%,N402*O402*P402*F!$B$62,IF(Q402=63%,N402*O402*P402*F!$B$63,IF(Q402=64%,N402*O402*P402*F!$B$64,IF(Q402=65%,N402*O402*P402*F!$B$65,IF(Q402=66%,N402*O402*P402*F!$B$66,IF(Q402=67%,N402*O402*P402*F!$B$67,IF(Q402=68%,N402*O402*P402*F!$B$68,IF(Q402=69%,N402*O402*P402*F!$B$69,IF(Q402=70%,N402*O402*P402*F!$B$70,IF(Q402=71%,N402*O402*P402*F!$B$71,IF(Q402=72%,N402*O402*P402*F!$B$72,IF(Q402=73%,N402*O402*P402*F!$B$73,IF(Q402=74%,N402*O402*P402*F!$B$74,IF(Q402=75%,N402*O402*P402*F!$B$75,IF(Q402=76%,N402*O402*P402*F!$B$76,IF(Q402=77%,N402*O402*P402*F!$B$77,IF(Q402=78%,N402*O402*P402*F!$B$78,IF(Q402=79%,N402*O402*P402*F!$B$79,IF(Q402=80%,N402*O402*P402*F!$B$80,IF(Q402=81%,N402*O402*P402*F!$B$81,IF(Q402=82%,N402*O402*P402*F!$B$82,IF(Q402=83%,N402*O402*P402*F!$B$83,IF(Q402=84%,N402*O402*P402*F!$B$84,IF(Q402=85%,N402*O402*P402*F!$B$85,IF(Q402=86%,N402*O402*P402*F!$B$86,IF(Q402=87%,N402*O402*P402*F!$B$87,IF(Q402=88%,N402*O402*P402*F!$B$88,IF(Q402=89%,N402*O402*P402*F!$B$89,IF(Q402=90%,N402*O402*P402*F!$B$90,IF(Q402=91%,N402*O402*P402*F!$B$91,IF(Q402=92%,N402*O402*P402*F!$B$92,IF(Q402=93%,N402*O402*P402*F!$B$93,IF(Q402=94%,N402*O402*P402*F!$B$94,IF(Q402=95%,N402*O402*P402*F!$B$95,IF(Q402=96%,N402*O402*P402*F!$B$96,IF(Q402=97%,N402*O402*P402*F!$B$97,IF(Q402=98%,N402*O402*P402*F!$B$98,IF(Q402=99%,N402*O402*P402*F!$B$99,IF(Q402&gt;99%,N402*O402*P402*F!$B$100,))))))))))))))))))))))))))))))))))))))))))))))))))))))))+IF(U402&lt;30%,0,IF(U402&lt;35%,R402*S402*T402*F!$B$33,IF(U402&lt;40%,R402*S402*T402*F!$B$38,IF(U402&lt;45%,R402*S402*T402*F!$B$43,IF(U402&lt;50%,R402*S402*T402*F!$B$48,IF(U402=50%,R402*S402*T402*F!$B$50,IF(U402=51%,R402*S402*T402*F!$B$51,IF(U402=52%,R402*S402*T402*F!$B$52,IF(U402=53%,R402*S402*T402*F!$B$53,IF(U402=54%,R402*S402*T402*F!$B$54,IF(U402=55%,R402*S402*T402*F!$B$55,IF(U402=56%,R402*S402*T402*F!$B$56,IF(U402=57%,R402*S402*T402*F!$B$57,IF(U402=58%,R402*S402*T402*F!$B$58,IF(U402=59%,R402*S402*T402*F!$B$59,IF(U402=60%,R402*S402*T402*F!$B$60,IF(U402=61%,R402*S402*T402*F!$B$61,IF(U402=62%,R402*S402*T402*F!$B$62,IF(U402=63%,R402*S402*T402*F!$B$63,IF(U402=64%,R402*S402*T402*F!$B$64,IF(U402=65%,R402*S402*T402*F!$B$65,IF(U402=66%,R402*S402*T402*F!$B$66,IF(U402=67%,R402*S402*T402*F!$B$67,IF(U402=68%,R402*S402*T402*F!$B$68,IF(U402=69%,R402*S402*T402*F!$B$69,IF(U402=70%,R402*S402*T402*F!$B$70,IF(U402=71%,R402*S402*T402*F!$B$71,IF(U402=72%,R402*S402*T402*F!$B$72,IF(U402=73%,R402*S402*T402*F!$B$73,IF(U402=74%,R402*S402*T402*F!$B$74,IF(U402=75%,R402*S402*T402*F!$B$75,IF(U402=76%,R402*S402*T402*F!$B$76,IF(U402=77%,R402*S402*T402*F!$B$77,IF(U402=78%,R402*S402*T402*F!$B$78,IF(U402=79%,R402*S402*T402*F!$B$79,IF(U402=80%,R402*S402*T402*F!$B$80,IF(U402=81%,R402*S402*T402*F!$B$81,IF(U402=82%,R402*S402*T402*F!$B$82,IF(U402=83%,R402*S402*T402*F!$B$83,IF(U402=84%,R402*S402*T402*F!$B$84,IF(U402=85%,R402*S402*T402*F!$B$85,IF(U402=86%,R402*S402*T402*F!$B$86,IF(U402=87%,R402*S402*T402*F!$B$87,IF(U402=88%,R402*S402*T402*F!$B$88,IF(U402=89%,R402*S402*T402*F!$B$89,IF(U402=90%,R402*S402*T402*F!$B$90,IF(U402=91%,R402*S402*T402*F!$B$91,IF(U402=92%,R402*S402*T402*F!$B$92,IF(U402=93%,R402*S402*T402*F!$B$93,IF(U402=94%,R402*S402*T402*F!$B$94,IF(U402=95%,R402*S402*T402*F!$B$95,IF(U402=96%,R402*S402*T402*F!$B$96,IF(U402=97%,R402*S402*T402*F!$B$97,IF(U402=98%,R402*S402*T402*F!$B$98,IF(U402=99%,R402*S402*T402*F!$B$99,IF(U402&gt;99%,R402*S402*T402*F!$B$100)))))))))))))))))))))))))))))))))))))))))))))))))))))))))*IF(ISNUMBER(E402),E402,1)*IF(ISNUMBER(D402),D402,1)</f>
        <v>0</v>
      </c>
      <c r="AA402" s="5">
        <f>G402*H402+K402*L402+O402*P402+S402*T402</f>
        <v>0</v>
      </c>
      <c r="AB402" s="112">
        <f>(H402*(IF(I402&lt;45%,0.5,IF(I402&lt;55%,0.8,IF(I402&lt;65%,0.9,IF(I402&lt;75%,1,IF(I402&lt;85%,1.1,1.2))))))+L402*(IF(M402&lt;45%,0.5,IF(M402&lt;55%,0.8,IF(M402&lt;65%,0.9,IF(M402&lt;75%,1,IF(M402&lt;85%,1.1,1.2))))))+P402*(IF(Q402&lt;45%,0.5,IF(Q402&lt;55%,0.8,IF(Q402&lt;65%,0.9,IF(Q402&lt;75%,1,IF(Q402&lt;85%,1.1,1.2))))))+T402*(IF(U402&lt;45%,0.5,IF(U402&lt;55%,0.8,IF(U402&lt;65%,0.9,IF(U402&lt;75%,1,IF(U402&lt;85%,1.1,1.2)))))))*IF(D402&gt;=0.8,6,IF(D402&lt;=0.4,1.5,3))</f>
        <v>0</v>
      </c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  <c r="AR402" s="11"/>
      <c r="AS402" s="11"/>
      <c r="AT402" s="11"/>
      <c r="AU402" s="11"/>
      <c r="AV402" s="11"/>
      <c r="AW402" s="11"/>
      <c r="AX402" s="11"/>
      <c r="AY402" s="11"/>
      <c r="AZ402" s="11"/>
      <c r="BA402" s="11"/>
      <c r="BB402" s="11"/>
      <c r="BC402" s="11"/>
      <c r="BD402" s="11"/>
      <c r="BE402" s="11"/>
      <c r="BF402" s="11"/>
      <c r="BG402" s="11"/>
      <c r="BH402" s="11"/>
      <c r="BI402" s="11"/>
      <c r="BJ402" s="11"/>
    </row>
    <row r="403" spans="1:62" x14ac:dyDescent="0.25">
      <c r="A403" s="1125"/>
      <c r="B403" s="86" t="str">
        <f t="shared" ref="B403:E403" si="924">IF(B341="","",B341)</f>
        <v/>
      </c>
      <c r="C403" s="84" t="str">
        <f t="shared" si="924"/>
        <v/>
      </c>
      <c r="D403" s="63">
        <f t="shared" si="918"/>
        <v>0</v>
      </c>
      <c r="E403" s="85" t="str">
        <f t="shared" si="924"/>
        <v/>
      </c>
      <c r="F403" s="152"/>
      <c r="G403" s="94"/>
      <c r="H403" s="94"/>
      <c r="I403" s="93">
        <f t="shared" si="913"/>
        <v>0</v>
      </c>
      <c r="J403" s="152"/>
      <c r="K403" s="94"/>
      <c r="L403" s="94"/>
      <c r="M403" s="95">
        <f t="shared" si="914"/>
        <v>0</v>
      </c>
      <c r="N403" s="152"/>
      <c r="O403" s="94"/>
      <c r="P403" s="94"/>
      <c r="Q403" s="95">
        <f t="shared" si="915"/>
        <v>0</v>
      </c>
      <c r="R403" s="152"/>
      <c r="S403" s="94"/>
      <c r="T403" s="94"/>
      <c r="U403" s="93">
        <f t="shared" si="916"/>
        <v>0</v>
      </c>
      <c r="V403" s="113">
        <f t="shared" si="919"/>
        <v>0</v>
      </c>
      <c r="W403" s="114">
        <f t="shared" si="920"/>
        <v>0</v>
      </c>
      <c r="X403" s="36">
        <f t="shared" ref="X403" si="925">ROUND(IFERROR((W403/(Y403*IF(ISNUMBER(E403),E403,1))),0),2)</f>
        <v>0</v>
      </c>
      <c r="Y403" s="90" t="str">
        <f t="shared" si="853"/>
        <v/>
      </c>
      <c r="Z403" s="6">
        <f>(IF(I403&lt;30%,0,IF(I403&lt;35%,F403*G403*H403*F!$B$33,IF(I403&lt;40%,F403*G403*H403*F!$B$38,IF(I403&lt;45%,F403*G403*H403*F!$B$43,IF(I403&lt;50%,F403*G403*H403*F!$B$48,IF(I403=50%,F403*G403*H403*F!$B$50,IF(I403=51%,F403*G403*H403*F!$B$51,IF(I403=52%,F403*G403*H403*F!$B$52,IF(I403=53%,F403*G403*H403*F!$B$53,IF(I403=54%,F403*G403*H403*F!$B$54,IF(I403=55%,F403*G403*H403*F!$B$55,IF(I403=56%,F403*G403*H403*F!$B$56,IF(I403=57%,F403*G403*H403*F!$B$57,IF(I403=58%,F403*G403*H403*F!$B$58,IF(I403=59%,F403*G403*H403*F!$B$59,IF(I403=60%,F403*G403*H403*F!$B$60,IF(I403=61%,F403*G403*H403*F!$B$61,IF(I403=62%,F403*G403*H403*F!$B$62,IF(I403=63%,F403*G403*H403*F!$B$63,IF(I403=64%,F403*G403*H403*F!$B$64,IF(I403=65%,F403*G403*H403*F!$B$65,IF(I403=66%,F403*G403*H403*F!$B$66,IF(I403=67%,F403*G403*H403*F!$B$67,IF(I403=68%,F403*G403*H403*F!$B$68,IF(I403=69%,F403*G403*H403*F!$B$69,IF(I403=70%,F403*G403*H403*F!$B$70,IF(I403=71%,F403*G403*H403*F!$B$71,IF(I403=72%,F403*G403*H403*F!$B$72,IF(I403=73%,F403*G403*H403*F!$B$73,IF(I403=74%,F403*G403*H403*F!$B$74,IF(I403=75%,F403*G403*H403*F!$B$75,IF(I403=76%,F403*G403*H403*F!$B$76,IF(I403=77%,F403*G403*H403*F!$B$77,IF(I403=78%,F403*G403*H403*F!$B$78,IF(I403=79%,F403*G403*H403*F!$B$79,IF(I403=80%,F403*G403*H403*F!$B$80,IF(I403=81%,F403*G403*H403*F!$B$81,IF(I403=82%,F403*G403*H403*F!$B$82,IF(I403=83%,F403*G403*H403*F!$B$83,IF(I403=84%,F403*G403*H403*F!$B$84,IF(I403=85%,F403*G403*H403*F!$B$85,IF(I403=86%,F403*G403*H403*F!$B$86,IF(I403=87%,F403*G403*H403*F!$B$87,IF(I403=88%,F403*G403*H403*F!$B$88,IF(I403=89%,F403*G403*H403*F!$B$89,IF(I403=90%,F403*G403*H403*F!$B$90,IF(I403=91%,F403*G403*H403*F!$B$91,IF(I403=92%,F403*G403*H403*F!$B$92,IF(I403=93%,F403*G403*H403*F!$B$93,IF(I403=94%,F403*G403*H403*F!$B$94,IF(I403=95%,F403*G403*H403*F!$B$95,IF(I403=96%,F403*G403*H403*F!$B$96,IF(I403=97%,F403*G403*H403*F!$B$97,IF(I403=98%,F403*G403*H403*F!$B$98,IF(I403=99%,F403*G403*H403*F!$B$99,IF(I403&gt;99%,F403*G403*H403*F!$B$100,))))))))))))))))))))))))))))))))))))))))))))))))))))))))+IF(M403&lt;30%,0,IF(M403&lt;35%,J403*K403*L403*F!$B$33,IF(M403&lt;40%,J403*K403*L403*F!$B$38,IF(M403&lt;45%,J403*K403*L403*F!$B$43,IF(M403&lt;50%,J403*K403*L403*F!$B$48,IF(M403=50%,J403*K403*L403*F!$B$50,IF(M403=51%,J403*K403*L403*F!$B$51,IF(M403=52%,J403*K403*L403*F!$B$52,IF(M403=53%,J403*K403*L403*F!$B$53,IF(M403=54%,J403*K403*L403*F!$B$54,IF(M403=55%,J403*K403*L403*F!$B$55,IF(M403=56%,J403*K403*L403*F!$B$56,IF(M403=57%,J403*K403*L403*F!$B$57,IF(M403=58%,J403*K403*L403*F!$B$58,IF(M403=59%,J403*K403*L403*F!$B$59,IF(M403=60%,J403*K403*L403*F!$B$60,IF(M403=61%,J403*K403*L403*F!$B$61,IF(M403=62%,J403*K403*L403*F!$B$62,IF(M403=63%,J403*K403*L403*F!$B$63,IF(M403=64%,J403*K403*L403*F!$B$64,IF(M403=65%,J403*K403*L403*F!$B$65,IF(M403=66%,J403*K403*L403*F!$B$66,IF(M403=67%,J403*K403*L403*F!$B$67,IF(M403=68%,J403*K403*L403*F!$B$68,IF(M403=69%,J403*K403*L403*F!$B$69,IF(M403=70%,J403*K403*L403*F!$B$70,IF(M403=71%,J403*K403*L403*F!$B$71,IF(M403=72%,J403*K403*L403*F!$B$72,IF(M403=73%,J403*K403*L403*F!$B$73,IF(M403=74%,J403*K403*L403*F!$B$74,IF(M403=75%,J403*K403*L403*F!$B$75,IF(M403=76%,J403*K403*L403*F!$B$76,IF(M403=77%,J403*K403*L403*F!$B$77,IF(M403=78%,J403*K403*L403*F!$B$78,IF(M403=79%,J403*K403*L403*F!$B$79,IF(M403=80%,J403*K403*L403*F!$B$80,IF(M403=81%,J403*K403*L403*F!$B$81,IF(M403=82%,J403*K403*L403*F!$B$82,IF(M403=83%,J403*K403*L403*F!$B$83,IF(M403=84%,J403*K403*L403*F!$B$84,IF(M403=85%,J403*K403*L403*F!$B$85,IF(M403=86%,J403*K403*L403*F!$B$86,IF(M403=87%,J403*K403*L403*F!$B$87,IF(M403=88%,J403*K403*L403*F!$B$88,IF(M403=89%,J403*K403*L403*F!$B$89,IF(M403=90%,J403*K403*L403*F!$B$90,IF(M403=91%,J403*K403*L403*F!$B$91,IF(M403=92%,J403*K403*L403*F!$B$92,IF(M403=93%,J403*K403*L403*F!$B$93,IF(M403=94%,J403*K403*L403*F!$B$94,IF(M403=95%,J403*K403*L403*F!$B$95,IF(M403=96%,J403*K403*L403*F!$B$96,IF(M403=97%,J403*K403*L403*F!$B$97,IF(M403=98%,J403*K403*L403*F!$B$98,IF(M403=99%,J403*K403*L403*F!$B$99,IF(M403&gt;99%,J403*K403*L403*F!$B$100,))))))))))))))))))))))))))))))))))))))))))))))))))))))))+IF(Q403&lt;30%,0,IF(Q403&lt;35%,N403*O403*P403*F!$B$33,IF(Q403&lt;40%,N403*O403*P403*F!$B$38,IF(Q403&lt;45%,N403*O403*P403*F!$B$43,IF(Q403&lt;50%,N403*O403*P403*F!$B$48,IF(Q403=50%,N403*O403*P403*F!$B$50,IF(Q403=51%,N403*O403*P403*F!$B$51,IF(Q403=52%,N403*O403*P403*F!$B$52,IF(Q403=53%,N403*O403*P403*F!$B$53,IF(Q403=54%,N403*O403*P403*F!$B$54,IF(Q403=55%,N403*O403*P403*F!$B$55,IF(Q403=56%,N403*O403*P403*F!$B$56,IF(Q403=57%,N403*O403*P403*F!$B$57,IF(Q403=58%,N403*O403*P403*F!$B$58,IF(Q403=59%,N403*O403*P403*F!$B$59,IF(Q403=60%,N403*O403*P403*F!$B$60,IF(Q403=61%,N403*O403*P403*F!$B$61,IF(Q403=62%,N403*O403*P403*F!$B$62,IF(Q403=63%,N403*O403*P403*F!$B$63,IF(Q403=64%,N403*O403*P403*F!$B$64,IF(Q403=65%,N403*O403*P403*F!$B$65,IF(Q403=66%,N403*O403*P403*F!$B$66,IF(Q403=67%,N403*O403*P403*F!$B$67,IF(Q403=68%,N403*O403*P403*F!$B$68,IF(Q403=69%,N403*O403*P403*F!$B$69,IF(Q403=70%,N403*O403*P403*F!$B$70,IF(Q403=71%,N403*O403*P403*F!$B$71,IF(Q403=72%,N403*O403*P403*F!$B$72,IF(Q403=73%,N403*O403*P403*F!$B$73,IF(Q403=74%,N403*O403*P403*F!$B$74,IF(Q403=75%,N403*O403*P403*F!$B$75,IF(Q403=76%,N403*O403*P403*F!$B$76,IF(Q403=77%,N403*O403*P403*F!$B$77,IF(Q403=78%,N403*O403*P403*F!$B$78,IF(Q403=79%,N403*O403*P403*F!$B$79,IF(Q403=80%,N403*O403*P403*F!$B$80,IF(Q403=81%,N403*O403*P403*F!$B$81,IF(Q403=82%,N403*O403*P403*F!$B$82,IF(Q403=83%,N403*O403*P403*F!$B$83,IF(Q403=84%,N403*O403*P403*F!$B$84,IF(Q403=85%,N403*O403*P403*F!$B$85,IF(Q403=86%,N403*O403*P403*F!$B$86,IF(Q403=87%,N403*O403*P403*F!$B$87,IF(Q403=88%,N403*O403*P403*F!$B$88,IF(Q403=89%,N403*O403*P403*F!$B$89,IF(Q403=90%,N403*O403*P403*F!$B$90,IF(Q403=91%,N403*O403*P403*F!$B$91,IF(Q403=92%,N403*O403*P403*F!$B$92,IF(Q403=93%,N403*O403*P403*F!$B$93,IF(Q403=94%,N403*O403*P403*F!$B$94,IF(Q403=95%,N403*O403*P403*F!$B$95,IF(Q403=96%,N403*O403*P403*F!$B$96,IF(Q403=97%,N403*O403*P403*F!$B$97,IF(Q403=98%,N403*O403*P403*F!$B$98,IF(Q403=99%,N403*O403*P403*F!$B$99,IF(Q403&gt;99%,N403*O403*P403*F!$B$100,))))))))))))))))))))))))))))))))))))))))))))))))))))))))+IF(U403&lt;30%,0,IF(U403&lt;35%,R403*S403*T403*F!$B$33,IF(U403&lt;40%,R403*S403*T403*F!$B$38,IF(U403&lt;45%,R403*S403*T403*F!$B$43,IF(U403&lt;50%,R403*S403*T403*F!$B$48,IF(U403=50%,R403*S403*T403*F!$B$50,IF(U403=51%,R403*S403*T403*F!$B$51,IF(U403=52%,R403*S403*T403*F!$B$52,IF(U403=53%,R403*S403*T403*F!$B$53,IF(U403=54%,R403*S403*T403*F!$B$54,IF(U403=55%,R403*S403*T403*F!$B$55,IF(U403=56%,R403*S403*T403*F!$B$56,IF(U403=57%,R403*S403*T403*F!$B$57,IF(U403=58%,R403*S403*T403*F!$B$58,IF(U403=59%,R403*S403*T403*F!$B$59,IF(U403=60%,R403*S403*T403*F!$B$60,IF(U403=61%,R403*S403*T403*F!$B$61,IF(U403=62%,R403*S403*T403*F!$B$62,IF(U403=63%,R403*S403*T403*F!$B$63,IF(U403=64%,R403*S403*T403*F!$B$64,IF(U403=65%,R403*S403*T403*F!$B$65,IF(U403=66%,R403*S403*T403*F!$B$66,IF(U403=67%,R403*S403*T403*F!$B$67,IF(U403=68%,R403*S403*T403*F!$B$68,IF(U403=69%,R403*S403*T403*F!$B$69,IF(U403=70%,R403*S403*T403*F!$B$70,IF(U403=71%,R403*S403*T403*F!$B$71,IF(U403=72%,R403*S403*T403*F!$B$72,IF(U403=73%,R403*S403*T403*F!$B$73,IF(U403=74%,R403*S403*T403*F!$B$74,IF(U403=75%,R403*S403*T403*F!$B$75,IF(U403=76%,R403*S403*T403*F!$B$76,IF(U403=77%,R403*S403*T403*F!$B$77,IF(U403=78%,R403*S403*T403*F!$B$78,IF(U403=79%,R403*S403*T403*F!$B$79,IF(U403=80%,R403*S403*T403*F!$B$80,IF(U403=81%,R403*S403*T403*F!$B$81,IF(U403=82%,R403*S403*T403*F!$B$82,IF(U403=83%,R403*S403*T403*F!$B$83,IF(U403=84%,R403*S403*T403*F!$B$84,IF(U403=85%,R403*S403*T403*F!$B$85,IF(U403=86%,R403*S403*T403*F!$B$86,IF(U403=87%,R403*S403*T403*F!$B$87,IF(U403=88%,R403*S403*T403*F!$B$88,IF(U403=89%,R403*S403*T403*F!$B$89,IF(U403=90%,R403*S403*T403*F!$B$90,IF(U403=91%,R403*S403*T403*F!$B$91,IF(U403=92%,R403*S403*T403*F!$B$92,IF(U403=93%,R403*S403*T403*F!$B$93,IF(U403=94%,R403*S403*T403*F!$B$94,IF(U403=95%,R403*S403*T403*F!$B$95,IF(U403=96%,R403*S403*T403*F!$B$96,IF(U403=97%,R403*S403*T403*F!$B$97,IF(U403=98%,R403*S403*T403*F!$B$98,IF(U403=99%,R403*S403*T403*F!$B$99,IF(U403&gt;99%,R403*S403*T403*F!$B$100)))))))))))))))))))))))))))))))))))))))))))))))))))))))))*IF(ISNUMBER(E403),E403,1)*IF(ISNUMBER(D403),D403,1)</f>
        <v>0</v>
      </c>
      <c r="AA403" s="6">
        <f>G403*H403+K403*L403+O403*P403+S403*T403</f>
        <v>0</v>
      </c>
      <c r="AB403" s="115">
        <f>(H403*(IF(I403&lt;45%,0.5,IF(I403&lt;55%,0.8,IF(I403&lt;65%,0.9,IF(I403&lt;75%,1,IF(I403&lt;85%,1.1,1.2))))))+L403*(IF(M403&lt;45%,0.5,IF(M403&lt;55%,0.8,IF(M403&lt;65%,0.9,IF(M403&lt;75%,1,IF(M403&lt;85%,1.1,1.2))))))+P403*(IF(Q403&lt;45%,0.5,IF(Q403&lt;55%,0.8,IF(Q403&lt;65%,0.9,IF(Q403&lt;75%,1,IF(Q403&lt;85%,1.1,1.2))))))+T403*(IF(U403&lt;45%,0.5,IF(U403&lt;55%,0.8,IF(U403&lt;65%,0.9,IF(U403&lt;75%,1,IF(U403&lt;85%,1.1,1.2)))))))*IF(D403&gt;=0.8,6,IF(D403&lt;=0.4,1.5,3))</f>
        <v>0</v>
      </c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  <c r="AY403" s="11"/>
      <c r="AZ403" s="11"/>
      <c r="BA403" s="11"/>
      <c r="BB403" s="11"/>
      <c r="BC403" s="11"/>
      <c r="BD403" s="11"/>
      <c r="BE403" s="11"/>
      <c r="BF403" s="11"/>
      <c r="BG403" s="11"/>
      <c r="BH403" s="11"/>
      <c r="BI403" s="11"/>
      <c r="BJ403" s="11"/>
    </row>
    <row r="404" spans="1:62" x14ac:dyDescent="0.25">
      <c r="A404" s="1125"/>
      <c r="B404" s="86"/>
      <c r="C404" s="84"/>
      <c r="D404" s="134">
        <f>ROUND(IFERROR((D399*(G399*H399+K399*L399+O399*P399+S399*T399)+D400*(G400*H400+K400*L400+O400*P400+S400*T400)+D401*(G401*H401+K401*L401+O401*P401+S401*T401)+D402*(G402*H402+K402*L402+O402*P402+S402*T402)+D403*(G403*H403+K403*L403+O403*P403+S403*T403))/((G399*H399+K399*L399+O399*P399+S399*T399)+(G400*H400+K400*L400+O400*P400+S400*T400)+(G401*H401+K401*L401+O401*P401+S401*T401)+(G402*H402+K402*L402+O402*P402+S402*T402)+(G403*H403+K403*L403+O403*P403+S403*T403)),0),3)</f>
        <v>0</v>
      </c>
      <c r="E404" s="85"/>
      <c r="F404" s="65" t="str">
        <f t="shared" ref="F404" si="926">IF(I404&lt;&gt;0,(IFERROR(IF($Y404&gt;15,MROUND($Y404*I404,0.5),MROUND($Y404*I404,0.1)),)),"")</f>
        <v/>
      </c>
      <c r="G404" s="100"/>
      <c r="H404" s="100"/>
      <c r="I404" s="101"/>
      <c r="J404" s="65" t="str">
        <f t="shared" ref="J404" si="927">IF(M404&lt;&gt;0,(IFERROR(IF($Y404&gt;15,MROUND($Y404*M404,0.5),MROUND($Y404*M404,0.1)),)),"")</f>
        <v/>
      </c>
      <c r="K404" s="100"/>
      <c r="L404" s="100"/>
      <c r="M404" s="102"/>
      <c r="N404" s="65" t="str">
        <f t="shared" ref="N404" si="928">IF(Q404&lt;&gt;0,(IFERROR(IF($Y404&gt;15,MROUND($Y404*Q404,0.5),MROUND($Y404*Q404,0.1)),)),"")</f>
        <v/>
      </c>
      <c r="O404" s="100"/>
      <c r="P404" s="100"/>
      <c r="Q404" s="102"/>
      <c r="R404" s="65" t="str">
        <f t="shared" ref="R404" si="929">IF(U404&lt;&gt;0,(IFERROR(IF($Y404&gt;15,MROUND($Y404*U404,0.5),MROUND($Y404*U404,0.1)),)),"")</f>
        <v/>
      </c>
      <c r="S404" s="100"/>
      <c r="T404" s="100"/>
      <c r="U404" s="101"/>
      <c r="V404" s="122">
        <f>SUM(V399:V403)</f>
        <v>0</v>
      </c>
      <c r="W404" s="117">
        <f>IFERROR(V404/AA404,0)</f>
        <v>0</v>
      </c>
      <c r="X404" s="118">
        <f>ROUND(IFERROR((D399*(I399*G399*H399+M399*K399*L399+Q399*O399*P399+U399*S399*T399)+D400*(I400*G400*H400+M400*K400*L400+Q400*O400*P400+U400*S400*T400)+D401*(I401*G401*H401+M401*K401*L401+Q401*O401*P401+U401*S401*T401)+D402*(I402*G402*H402+M402*K402*L402+Q402*O402*P402+U402*S402*T402)+D403*(I403*G403*H403+M403*K403*L403+Q403*O403*P403+U403*S403*T403))/(D399*(G399*H399+K399*L399+O399*P399+S399*T399)+D400*(G400*H400+K400*L400+O400*P400+S400*T400)+D401*(G401*H401+K401*L401+O401*P401+S401*T401)+D402*(G402*H402+K402*L402+O402*P402+S402*T402)+D403*(G403*H403+K403*L403+O403*P403+S403*T403)),0),2)</f>
        <v>0</v>
      </c>
      <c r="Y404" s="117"/>
      <c r="Z404" s="117">
        <f>SUM(Z399:Z403)</f>
        <v>0</v>
      </c>
      <c r="AA404" s="117">
        <f>SUM(AA399:AA403)</f>
        <v>0</v>
      </c>
      <c r="AB404" s="119">
        <f>IF(SUM(AB399:AB403)=0,TIME(,0,),TIME(,SUM(AB399:AB403)+30,))</f>
        <v>0</v>
      </c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11"/>
      <c r="AO404" s="11"/>
      <c r="AP404" s="11"/>
      <c r="AQ404" s="11"/>
      <c r="AR404" s="11"/>
      <c r="AS404" s="11"/>
      <c r="AT404" s="11"/>
      <c r="AU404" s="11"/>
      <c r="AV404" s="11"/>
      <c r="AW404" s="11"/>
      <c r="AX404" s="11"/>
      <c r="AY404" s="11"/>
      <c r="AZ404" s="11"/>
      <c r="BA404" s="11"/>
      <c r="BB404" s="11"/>
      <c r="BC404" s="11"/>
      <c r="BD404" s="11"/>
      <c r="BE404" s="11"/>
      <c r="BF404" s="11"/>
      <c r="BG404" s="11"/>
      <c r="BH404" s="11"/>
      <c r="BI404" s="11"/>
      <c r="BJ404" s="11"/>
    </row>
    <row r="405" spans="1:62" x14ac:dyDescent="0.25">
      <c r="A405" s="1125"/>
      <c r="B405" s="86" t="str">
        <f t="shared" ref="B405:E405" si="930">IF(B343="","",B343)</f>
        <v/>
      </c>
      <c r="C405" s="84" t="str">
        <f t="shared" si="930"/>
        <v/>
      </c>
      <c r="D405" s="63">
        <f>D343</f>
        <v>0</v>
      </c>
      <c r="E405" s="85" t="str">
        <f t="shared" si="930"/>
        <v/>
      </c>
      <c r="F405" s="152"/>
      <c r="G405" s="94"/>
      <c r="H405" s="94"/>
      <c r="I405" s="93">
        <f t="shared" ref="I405:I409" si="931">IFERROR(ROUND(F405/$Y405,2),)</f>
        <v>0</v>
      </c>
      <c r="J405" s="152"/>
      <c r="K405" s="94"/>
      <c r="L405" s="94"/>
      <c r="M405" s="95">
        <f t="shared" ref="M405:M409" si="932">IFERROR(ROUND(J405/$Y405,2),)</f>
        <v>0</v>
      </c>
      <c r="N405" s="152"/>
      <c r="O405" s="94"/>
      <c r="P405" s="94"/>
      <c r="Q405" s="95">
        <f t="shared" ref="Q405:Q409" si="933">IFERROR(ROUND(N405/$Y405,2),)</f>
        <v>0</v>
      </c>
      <c r="R405" s="152"/>
      <c r="S405" s="94"/>
      <c r="T405" s="94"/>
      <c r="U405" s="93">
        <f t="shared" ref="U405:U409" si="934">IFERROR(ROUND(R405/$Y405,2),)</f>
        <v>0</v>
      </c>
      <c r="V405" s="113">
        <f>(IF(ISNUMBER(F405),F405,1)*G405*H405+IF(ISNUMBER(J405),J405,1)*K405*L405+IF(ISNUMBER(N405),N405,1)*O405*P405+IF(ISNUMBER(R405),R405,1)*S405*T405)*IF(ISNUMBER(E405),E405,1)</f>
        <v>0</v>
      </c>
      <c r="W405" s="114">
        <f>IFERROR((IF(ISNUMBER(F405),F405,1)*G405*H405+IF(ISNUMBER(J405),J405,1)*K405*L405+IF(ISNUMBER(N405),N405,1)*O405*P405+IF(ISNUMBER(R405),R405,1)*S405*T405)*IF(ISNUMBER(E405),E405,1)/(G405*H405+K405*L405+O405*P405+S405*T405),0)</f>
        <v>0</v>
      </c>
      <c r="X405" s="36">
        <f>ROUND(IFERROR((W405/(Y405*IF(ISNUMBER(E405),E405,1))),0),2)</f>
        <v>0</v>
      </c>
      <c r="Y405" s="90" t="str">
        <f t="shared" si="853"/>
        <v/>
      </c>
      <c r="Z405" s="6">
        <f>(IF(I405&lt;30%,0,IF(I405&lt;35%,F405*G405*H405*F!$B$33,IF(I405&lt;40%,F405*G405*H405*F!$B$38,IF(I405&lt;45%,F405*G405*H405*F!$B$43,IF(I405&lt;50%,F405*G405*H405*F!$B$48,IF(I405=50%,F405*G405*H405*F!$B$50,IF(I405=51%,F405*G405*H405*F!$B$51,IF(I405=52%,F405*G405*H405*F!$B$52,IF(I405=53%,F405*G405*H405*F!$B$53,IF(I405=54%,F405*G405*H405*F!$B$54,IF(I405=55%,F405*G405*H405*F!$B$55,IF(I405=56%,F405*G405*H405*F!$B$56,IF(I405=57%,F405*G405*H405*F!$B$57,IF(I405=58%,F405*G405*H405*F!$B$58,IF(I405=59%,F405*G405*H405*F!$B$59,IF(I405=60%,F405*G405*H405*F!$B$60,IF(I405=61%,F405*G405*H405*F!$B$61,IF(I405=62%,F405*G405*H405*F!$B$62,IF(I405=63%,F405*G405*H405*F!$B$63,IF(I405=64%,F405*G405*H405*F!$B$64,IF(I405=65%,F405*G405*H405*F!$B$65,IF(I405=66%,F405*G405*H405*F!$B$66,IF(I405=67%,F405*G405*H405*F!$B$67,IF(I405=68%,F405*G405*H405*F!$B$68,IF(I405=69%,F405*G405*H405*F!$B$69,IF(I405=70%,F405*G405*H405*F!$B$70,IF(I405=71%,F405*G405*H405*F!$B$71,IF(I405=72%,F405*G405*H405*F!$B$72,IF(I405=73%,F405*G405*H405*F!$B$73,IF(I405=74%,F405*G405*H405*F!$B$74,IF(I405=75%,F405*G405*H405*F!$B$75,IF(I405=76%,F405*G405*H405*F!$B$76,IF(I405=77%,F405*G405*H405*F!$B$77,IF(I405=78%,F405*G405*H405*F!$B$78,IF(I405=79%,F405*G405*H405*F!$B$79,IF(I405=80%,F405*G405*H405*F!$B$80,IF(I405=81%,F405*G405*H405*F!$B$81,IF(I405=82%,F405*G405*H405*F!$B$82,IF(I405=83%,F405*G405*H405*F!$B$83,IF(I405=84%,F405*G405*H405*F!$B$84,IF(I405=85%,F405*G405*H405*F!$B$85,IF(I405=86%,F405*G405*H405*F!$B$86,IF(I405=87%,F405*G405*H405*F!$B$87,IF(I405=88%,F405*G405*H405*F!$B$88,IF(I405=89%,F405*G405*H405*F!$B$89,IF(I405=90%,F405*G405*H405*F!$B$90,IF(I405=91%,F405*G405*H405*F!$B$91,IF(I405=92%,F405*G405*H405*F!$B$92,IF(I405=93%,F405*G405*H405*F!$B$93,IF(I405=94%,F405*G405*H405*F!$B$94,IF(I405=95%,F405*G405*H405*F!$B$95,IF(I405=96%,F405*G405*H405*F!$B$96,IF(I405=97%,F405*G405*H405*F!$B$97,IF(I405=98%,F405*G405*H405*F!$B$98,IF(I405=99%,F405*G405*H405*F!$B$99,IF(I405&gt;99%,F405*G405*H405*F!$B$100,))))))))))))))))))))))))))))))))))))))))))))))))))))))))+IF(M405&lt;30%,0,IF(M405&lt;35%,J405*K405*L405*F!$B$33,IF(M405&lt;40%,J405*K405*L405*F!$B$38,IF(M405&lt;45%,J405*K405*L405*F!$B$43,IF(M405&lt;50%,J405*K405*L405*F!$B$48,IF(M405=50%,J405*K405*L405*F!$B$50,IF(M405=51%,J405*K405*L405*F!$B$51,IF(M405=52%,J405*K405*L405*F!$B$52,IF(M405=53%,J405*K405*L405*F!$B$53,IF(M405=54%,J405*K405*L405*F!$B$54,IF(M405=55%,J405*K405*L405*F!$B$55,IF(M405=56%,J405*K405*L405*F!$B$56,IF(M405=57%,J405*K405*L405*F!$B$57,IF(M405=58%,J405*K405*L405*F!$B$58,IF(M405=59%,J405*K405*L405*F!$B$59,IF(M405=60%,J405*K405*L405*F!$B$60,IF(M405=61%,J405*K405*L405*F!$B$61,IF(M405=62%,J405*K405*L405*F!$B$62,IF(M405=63%,J405*K405*L405*F!$B$63,IF(M405=64%,J405*K405*L405*F!$B$64,IF(M405=65%,J405*K405*L405*F!$B$65,IF(M405=66%,J405*K405*L405*F!$B$66,IF(M405=67%,J405*K405*L405*F!$B$67,IF(M405=68%,J405*K405*L405*F!$B$68,IF(M405=69%,J405*K405*L405*F!$B$69,IF(M405=70%,J405*K405*L405*F!$B$70,IF(M405=71%,J405*K405*L405*F!$B$71,IF(M405=72%,J405*K405*L405*F!$B$72,IF(M405=73%,J405*K405*L405*F!$B$73,IF(M405=74%,J405*K405*L405*F!$B$74,IF(M405=75%,J405*K405*L405*F!$B$75,IF(M405=76%,J405*K405*L405*F!$B$76,IF(M405=77%,J405*K405*L405*F!$B$77,IF(M405=78%,J405*K405*L405*F!$B$78,IF(M405=79%,J405*K405*L405*F!$B$79,IF(M405=80%,J405*K405*L405*F!$B$80,IF(M405=81%,J405*K405*L405*F!$B$81,IF(M405=82%,J405*K405*L405*F!$B$82,IF(M405=83%,J405*K405*L405*F!$B$83,IF(M405=84%,J405*K405*L405*F!$B$84,IF(M405=85%,J405*K405*L405*F!$B$85,IF(M405=86%,J405*K405*L405*F!$B$86,IF(M405=87%,J405*K405*L405*F!$B$87,IF(M405=88%,J405*K405*L405*F!$B$88,IF(M405=89%,J405*K405*L405*F!$B$89,IF(M405=90%,J405*K405*L405*F!$B$90,IF(M405=91%,J405*K405*L405*F!$B$91,IF(M405=92%,J405*K405*L405*F!$B$92,IF(M405=93%,J405*K405*L405*F!$B$93,IF(M405=94%,J405*K405*L405*F!$B$94,IF(M405=95%,J405*K405*L405*F!$B$95,IF(M405=96%,J405*K405*L405*F!$B$96,IF(M405=97%,J405*K405*L405*F!$B$97,IF(M405=98%,J405*K405*L405*F!$B$98,IF(M405=99%,J405*K405*L405*F!$B$99,IF(M405&gt;99%,J405*K405*L405*F!$B$100,))))))))))))))))))))))))))))))))))))))))))))))))))))))))+IF(Q405&lt;30%,0,IF(Q405&lt;35%,N405*O405*P405*F!$B$33,IF(Q405&lt;40%,N405*O405*P405*F!$B$38,IF(Q405&lt;45%,N405*O405*P405*F!$B$43,IF(Q405&lt;50%,N405*O405*P405*F!$B$48,IF(Q405=50%,N405*O405*P405*F!$B$50,IF(Q405=51%,N405*O405*P405*F!$B$51,IF(Q405=52%,N405*O405*P405*F!$B$52,IF(Q405=53%,N405*O405*P405*F!$B$53,IF(Q405=54%,N405*O405*P405*F!$B$54,IF(Q405=55%,N405*O405*P405*F!$B$55,IF(Q405=56%,N405*O405*P405*F!$B$56,IF(Q405=57%,N405*O405*P405*F!$B$57,IF(Q405=58%,N405*O405*P405*F!$B$58,IF(Q405=59%,N405*O405*P405*F!$B$59,IF(Q405=60%,N405*O405*P405*F!$B$60,IF(Q405=61%,N405*O405*P405*F!$B$61,IF(Q405=62%,N405*O405*P405*F!$B$62,IF(Q405=63%,N405*O405*P405*F!$B$63,IF(Q405=64%,N405*O405*P405*F!$B$64,IF(Q405=65%,N405*O405*P405*F!$B$65,IF(Q405=66%,N405*O405*P405*F!$B$66,IF(Q405=67%,N405*O405*P405*F!$B$67,IF(Q405=68%,N405*O405*P405*F!$B$68,IF(Q405=69%,N405*O405*P405*F!$B$69,IF(Q405=70%,N405*O405*P405*F!$B$70,IF(Q405=71%,N405*O405*P405*F!$B$71,IF(Q405=72%,N405*O405*P405*F!$B$72,IF(Q405=73%,N405*O405*P405*F!$B$73,IF(Q405=74%,N405*O405*P405*F!$B$74,IF(Q405=75%,N405*O405*P405*F!$B$75,IF(Q405=76%,N405*O405*P405*F!$B$76,IF(Q405=77%,N405*O405*P405*F!$B$77,IF(Q405=78%,N405*O405*P405*F!$B$78,IF(Q405=79%,N405*O405*P405*F!$B$79,IF(Q405=80%,N405*O405*P405*F!$B$80,IF(Q405=81%,N405*O405*P405*F!$B$81,IF(Q405=82%,N405*O405*P405*F!$B$82,IF(Q405=83%,N405*O405*P405*F!$B$83,IF(Q405=84%,N405*O405*P405*F!$B$84,IF(Q405=85%,N405*O405*P405*F!$B$85,IF(Q405=86%,N405*O405*P405*F!$B$86,IF(Q405=87%,N405*O405*P405*F!$B$87,IF(Q405=88%,N405*O405*P405*F!$B$88,IF(Q405=89%,N405*O405*P405*F!$B$89,IF(Q405=90%,N405*O405*P405*F!$B$90,IF(Q405=91%,N405*O405*P405*F!$B$91,IF(Q405=92%,N405*O405*P405*F!$B$92,IF(Q405=93%,N405*O405*P405*F!$B$93,IF(Q405=94%,N405*O405*P405*F!$B$94,IF(Q405=95%,N405*O405*P405*F!$B$95,IF(Q405=96%,N405*O405*P405*F!$B$96,IF(Q405=97%,N405*O405*P405*F!$B$97,IF(Q405=98%,N405*O405*P405*F!$B$98,IF(Q405=99%,N405*O405*P405*F!$B$99,IF(Q405&gt;99%,N405*O405*P405*F!$B$100,))))))))))))))))))))))))))))))))))))))))))))))))))))))))+IF(U405&lt;30%,0,IF(U405&lt;35%,R405*S405*T405*F!$B$33,IF(U405&lt;40%,R405*S405*T405*F!$B$38,IF(U405&lt;45%,R405*S405*T405*F!$B$43,IF(U405&lt;50%,R405*S405*T405*F!$B$48,IF(U405=50%,R405*S405*T405*F!$B$50,IF(U405=51%,R405*S405*T405*F!$B$51,IF(U405=52%,R405*S405*T405*F!$B$52,IF(U405=53%,R405*S405*T405*F!$B$53,IF(U405=54%,R405*S405*T405*F!$B$54,IF(U405=55%,R405*S405*T405*F!$B$55,IF(U405=56%,R405*S405*T405*F!$B$56,IF(U405=57%,R405*S405*T405*F!$B$57,IF(U405=58%,R405*S405*T405*F!$B$58,IF(U405=59%,R405*S405*T405*F!$B$59,IF(U405=60%,R405*S405*T405*F!$B$60,IF(U405=61%,R405*S405*T405*F!$B$61,IF(U405=62%,R405*S405*T405*F!$B$62,IF(U405=63%,R405*S405*T405*F!$B$63,IF(U405=64%,R405*S405*T405*F!$B$64,IF(U405=65%,R405*S405*T405*F!$B$65,IF(U405=66%,R405*S405*T405*F!$B$66,IF(U405=67%,R405*S405*T405*F!$B$67,IF(U405=68%,R405*S405*T405*F!$B$68,IF(U405=69%,R405*S405*T405*F!$B$69,IF(U405=70%,R405*S405*T405*F!$B$70,IF(U405=71%,R405*S405*T405*F!$B$71,IF(U405=72%,R405*S405*T405*F!$B$72,IF(U405=73%,R405*S405*T405*F!$B$73,IF(U405=74%,R405*S405*T405*F!$B$74,IF(U405=75%,R405*S405*T405*F!$B$75,IF(U405=76%,R405*S405*T405*F!$B$76,IF(U405=77%,R405*S405*T405*F!$B$77,IF(U405=78%,R405*S405*T405*F!$B$78,IF(U405=79%,R405*S405*T405*F!$B$79,IF(U405=80%,R405*S405*T405*F!$B$80,IF(U405=81%,R405*S405*T405*F!$B$81,IF(U405=82%,R405*S405*T405*F!$B$82,IF(U405=83%,R405*S405*T405*F!$B$83,IF(U405=84%,R405*S405*T405*F!$B$84,IF(U405=85%,R405*S405*T405*F!$B$85,IF(U405=86%,R405*S405*T405*F!$B$86,IF(U405=87%,R405*S405*T405*F!$B$87,IF(U405=88%,R405*S405*T405*F!$B$88,IF(U405=89%,R405*S405*T405*F!$B$89,IF(U405=90%,R405*S405*T405*F!$B$90,IF(U405=91%,R405*S405*T405*F!$B$91,IF(U405=92%,R405*S405*T405*F!$B$92,IF(U405=93%,R405*S405*T405*F!$B$93,IF(U405=94%,R405*S405*T405*F!$B$94,IF(U405=95%,R405*S405*T405*F!$B$95,IF(U405=96%,R405*S405*T405*F!$B$96,IF(U405=97%,R405*S405*T405*F!$B$97,IF(U405=98%,R405*S405*T405*F!$B$98,IF(U405=99%,R405*S405*T405*F!$B$99,IF(U405&gt;99%,R405*S405*T405*F!$B$100)))))))))))))))))))))))))))))))))))))))))))))))))))))))))*IF(ISNUMBER(E405),E405,1)*IF(ISNUMBER(D405),D405,1)</f>
        <v>0</v>
      </c>
      <c r="AA405" s="6">
        <f>G405*H405+K405*L405+O405*P405+S405*T405</f>
        <v>0</v>
      </c>
      <c r="AB405" s="35">
        <f>(H405*(IF(I405&lt;45%,0.5,IF(I405&lt;55%,0.8,IF(I405&lt;65%,0.9,IF(I405&lt;75%,1,IF(I405&lt;85%,1.1,1.2))))))+L405*(IF(M405&lt;45%,0.5,IF(M405&lt;55%,0.8,IF(M405&lt;65%,0.9,IF(M405&lt;75%,1,IF(M405&lt;85%,1.1,1.2))))))+P405*(IF(Q405&lt;45%,0.5,IF(Q405&lt;55%,0.8,IF(Q405&lt;65%,0.9,IF(Q405&lt;75%,1,IF(Q405&lt;85%,1.1,1.2))))))+T405*(IF(U405&lt;45%,0.5,IF(U405&lt;55%,0.8,IF(U405&lt;65%,0.9,IF(U405&lt;75%,1,IF(U405&lt;85%,1.1,1.2)))))))*IF(D405&gt;=0.8,6,IF(D405&lt;=0.4,1.5,3))</f>
        <v>0</v>
      </c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11"/>
      <c r="AO405" s="11"/>
      <c r="AP405" s="11"/>
      <c r="AQ405" s="11"/>
      <c r="AR405" s="11"/>
      <c r="AS405" s="11"/>
      <c r="AT405" s="11"/>
      <c r="AU405" s="11"/>
      <c r="AV405" s="11"/>
      <c r="AW405" s="11"/>
      <c r="AX405" s="11"/>
      <c r="AY405" s="11"/>
      <c r="AZ405" s="11"/>
      <c r="BA405" s="11"/>
      <c r="BB405" s="11"/>
      <c r="BC405" s="11"/>
      <c r="BD405" s="11"/>
      <c r="BE405" s="11"/>
      <c r="BF405" s="11"/>
      <c r="BG405" s="11"/>
      <c r="BH405" s="11"/>
      <c r="BI405" s="11"/>
      <c r="BJ405" s="11"/>
    </row>
    <row r="406" spans="1:62" x14ac:dyDescent="0.25">
      <c r="A406" s="1125"/>
      <c r="B406" s="86" t="str">
        <f t="shared" ref="B406:E406" si="935">IF(B344="","",B344)</f>
        <v/>
      </c>
      <c r="C406" s="84" t="str">
        <f t="shared" si="935"/>
        <v/>
      </c>
      <c r="D406" s="63">
        <f t="shared" ref="D406:D409" si="936">D344</f>
        <v>0</v>
      </c>
      <c r="E406" s="85" t="str">
        <f t="shared" si="935"/>
        <v/>
      </c>
      <c r="F406" s="150"/>
      <c r="G406" s="100"/>
      <c r="H406" s="100"/>
      <c r="I406" s="101">
        <f t="shared" si="931"/>
        <v>0</v>
      </c>
      <c r="J406" s="150"/>
      <c r="K406" s="100"/>
      <c r="L406" s="100"/>
      <c r="M406" s="102">
        <f t="shared" si="932"/>
        <v>0</v>
      </c>
      <c r="N406" s="150"/>
      <c r="O406" s="100"/>
      <c r="P406" s="100"/>
      <c r="Q406" s="102">
        <f t="shared" si="933"/>
        <v>0</v>
      </c>
      <c r="R406" s="150"/>
      <c r="S406" s="100"/>
      <c r="T406" s="100"/>
      <c r="U406" s="101">
        <f t="shared" si="934"/>
        <v>0</v>
      </c>
      <c r="V406" s="110">
        <f t="shared" ref="V406:V409" si="937">(IF(ISNUMBER(F406),F406,1)*G406*H406+IF(ISNUMBER(J406),J406,1)*K406*L406+IF(ISNUMBER(N406),N406,1)*O406*P406+IF(ISNUMBER(R406),R406,1)*S406*T406)*IF(ISNUMBER(E406),E406,1)</f>
        <v>0</v>
      </c>
      <c r="W406" s="111">
        <f t="shared" ref="W406:W409" si="938">IFERROR((IF(ISNUMBER(F406),F406,1)*G406*H406+IF(ISNUMBER(J406),J406,1)*K406*L406+IF(ISNUMBER(N406),N406,1)*O406*P406+IF(ISNUMBER(R406),R406,1)*S406*T406)*IF(ISNUMBER(E406),E406,1)/(G406*H406+K406*L406+O406*P406+S406*T406),0)</f>
        <v>0</v>
      </c>
      <c r="X406" s="53">
        <f t="shared" ref="X406:X407" si="939">ROUND(IFERROR((W406/(Y406*IF(ISNUMBER(E406),E406,1))),0),2)</f>
        <v>0</v>
      </c>
      <c r="Y406" s="90" t="str">
        <f t="shared" si="853"/>
        <v/>
      </c>
      <c r="Z406" s="5">
        <f>(IF(I406&lt;30%,0,IF(I406&lt;35%,F406*G406*H406*F!$B$33,IF(I406&lt;40%,F406*G406*H406*F!$B$38,IF(I406&lt;45%,F406*G406*H406*F!$B$43,IF(I406&lt;50%,F406*G406*H406*F!$B$48,IF(I406=50%,F406*G406*H406*F!$B$50,IF(I406=51%,F406*G406*H406*F!$B$51,IF(I406=52%,F406*G406*H406*F!$B$52,IF(I406=53%,F406*G406*H406*F!$B$53,IF(I406=54%,F406*G406*H406*F!$B$54,IF(I406=55%,F406*G406*H406*F!$B$55,IF(I406=56%,F406*G406*H406*F!$B$56,IF(I406=57%,F406*G406*H406*F!$B$57,IF(I406=58%,F406*G406*H406*F!$B$58,IF(I406=59%,F406*G406*H406*F!$B$59,IF(I406=60%,F406*G406*H406*F!$B$60,IF(I406=61%,F406*G406*H406*F!$B$61,IF(I406=62%,F406*G406*H406*F!$B$62,IF(I406=63%,F406*G406*H406*F!$B$63,IF(I406=64%,F406*G406*H406*F!$B$64,IF(I406=65%,F406*G406*H406*F!$B$65,IF(I406=66%,F406*G406*H406*F!$B$66,IF(I406=67%,F406*G406*H406*F!$B$67,IF(I406=68%,F406*G406*H406*F!$B$68,IF(I406=69%,F406*G406*H406*F!$B$69,IF(I406=70%,F406*G406*H406*F!$B$70,IF(I406=71%,F406*G406*H406*F!$B$71,IF(I406=72%,F406*G406*H406*F!$B$72,IF(I406=73%,F406*G406*H406*F!$B$73,IF(I406=74%,F406*G406*H406*F!$B$74,IF(I406=75%,F406*G406*H406*F!$B$75,IF(I406=76%,F406*G406*H406*F!$B$76,IF(I406=77%,F406*G406*H406*F!$B$77,IF(I406=78%,F406*G406*H406*F!$B$78,IF(I406=79%,F406*G406*H406*F!$B$79,IF(I406=80%,F406*G406*H406*F!$B$80,IF(I406=81%,F406*G406*H406*F!$B$81,IF(I406=82%,F406*G406*H406*F!$B$82,IF(I406=83%,F406*G406*H406*F!$B$83,IF(I406=84%,F406*G406*H406*F!$B$84,IF(I406=85%,F406*G406*H406*F!$B$85,IF(I406=86%,F406*G406*H406*F!$B$86,IF(I406=87%,F406*G406*H406*F!$B$87,IF(I406=88%,F406*G406*H406*F!$B$88,IF(I406=89%,F406*G406*H406*F!$B$89,IF(I406=90%,F406*G406*H406*F!$B$90,IF(I406=91%,F406*G406*H406*F!$B$91,IF(I406=92%,F406*G406*H406*F!$B$92,IF(I406=93%,F406*G406*H406*F!$B$93,IF(I406=94%,F406*G406*H406*F!$B$94,IF(I406=95%,F406*G406*H406*F!$B$95,IF(I406=96%,F406*G406*H406*F!$B$96,IF(I406=97%,F406*G406*H406*F!$B$97,IF(I406=98%,F406*G406*H406*F!$B$98,IF(I406=99%,F406*G406*H406*F!$B$99,IF(I406&gt;99%,F406*G406*H406*F!$B$100,))))))))))))))))))))))))))))))))))))))))))))))))))))))))+IF(M406&lt;30%,0,IF(M406&lt;35%,J406*K406*L406*F!$B$33,IF(M406&lt;40%,J406*K406*L406*F!$B$38,IF(M406&lt;45%,J406*K406*L406*F!$B$43,IF(M406&lt;50%,J406*K406*L406*F!$B$48,IF(M406=50%,J406*K406*L406*F!$B$50,IF(M406=51%,J406*K406*L406*F!$B$51,IF(M406=52%,J406*K406*L406*F!$B$52,IF(M406=53%,J406*K406*L406*F!$B$53,IF(M406=54%,J406*K406*L406*F!$B$54,IF(M406=55%,J406*K406*L406*F!$B$55,IF(M406=56%,J406*K406*L406*F!$B$56,IF(M406=57%,J406*K406*L406*F!$B$57,IF(M406=58%,J406*K406*L406*F!$B$58,IF(M406=59%,J406*K406*L406*F!$B$59,IF(M406=60%,J406*K406*L406*F!$B$60,IF(M406=61%,J406*K406*L406*F!$B$61,IF(M406=62%,J406*K406*L406*F!$B$62,IF(M406=63%,J406*K406*L406*F!$B$63,IF(M406=64%,J406*K406*L406*F!$B$64,IF(M406=65%,J406*K406*L406*F!$B$65,IF(M406=66%,J406*K406*L406*F!$B$66,IF(M406=67%,J406*K406*L406*F!$B$67,IF(M406=68%,J406*K406*L406*F!$B$68,IF(M406=69%,J406*K406*L406*F!$B$69,IF(M406=70%,J406*K406*L406*F!$B$70,IF(M406=71%,J406*K406*L406*F!$B$71,IF(M406=72%,J406*K406*L406*F!$B$72,IF(M406=73%,J406*K406*L406*F!$B$73,IF(M406=74%,J406*K406*L406*F!$B$74,IF(M406=75%,J406*K406*L406*F!$B$75,IF(M406=76%,J406*K406*L406*F!$B$76,IF(M406=77%,J406*K406*L406*F!$B$77,IF(M406=78%,J406*K406*L406*F!$B$78,IF(M406=79%,J406*K406*L406*F!$B$79,IF(M406=80%,J406*K406*L406*F!$B$80,IF(M406=81%,J406*K406*L406*F!$B$81,IF(M406=82%,J406*K406*L406*F!$B$82,IF(M406=83%,J406*K406*L406*F!$B$83,IF(M406=84%,J406*K406*L406*F!$B$84,IF(M406=85%,J406*K406*L406*F!$B$85,IF(M406=86%,J406*K406*L406*F!$B$86,IF(M406=87%,J406*K406*L406*F!$B$87,IF(M406=88%,J406*K406*L406*F!$B$88,IF(M406=89%,J406*K406*L406*F!$B$89,IF(M406=90%,J406*K406*L406*F!$B$90,IF(M406=91%,J406*K406*L406*F!$B$91,IF(M406=92%,J406*K406*L406*F!$B$92,IF(M406=93%,J406*K406*L406*F!$B$93,IF(M406=94%,J406*K406*L406*F!$B$94,IF(M406=95%,J406*K406*L406*F!$B$95,IF(M406=96%,J406*K406*L406*F!$B$96,IF(M406=97%,J406*K406*L406*F!$B$97,IF(M406=98%,J406*K406*L406*F!$B$98,IF(M406=99%,J406*K406*L406*F!$B$99,IF(M406&gt;99%,J406*K406*L406*F!$B$100,))))))))))))))))))))))))))))))))))))))))))))))))))))))))+IF(Q406&lt;30%,0,IF(Q406&lt;35%,N406*O406*P406*F!$B$33,IF(Q406&lt;40%,N406*O406*P406*F!$B$38,IF(Q406&lt;45%,N406*O406*P406*F!$B$43,IF(Q406&lt;50%,N406*O406*P406*F!$B$48,IF(Q406=50%,N406*O406*P406*F!$B$50,IF(Q406=51%,N406*O406*P406*F!$B$51,IF(Q406=52%,N406*O406*P406*F!$B$52,IF(Q406=53%,N406*O406*P406*F!$B$53,IF(Q406=54%,N406*O406*P406*F!$B$54,IF(Q406=55%,N406*O406*P406*F!$B$55,IF(Q406=56%,N406*O406*P406*F!$B$56,IF(Q406=57%,N406*O406*P406*F!$B$57,IF(Q406=58%,N406*O406*P406*F!$B$58,IF(Q406=59%,N406*O406*P406*F!$B$59,IF(Q406=60%,N406*O406*P406*F!$B$60,IF(Q406=61%,N406*O406*P406*F!$B$61,IF(Q406=62%,N406*O406*P406*F!$B$62,IF(Q406=63%,N406*O406*P406*F!$B$63,IF(Q406=64%,N406*O406*P406*F!$B$64,IF(Q406=65%,N406*O406*P406*F!$B$65,IF(Q406=66%,N406*O406*P406*F!$B$66,IF(Q406=67%,N406*O406*P406*F!$B$67,IF(Q406=68%,N406*O406*P406*F!$B$68,IF(Q406=69%,N406*O406*P406*F!$B$69,IF(Q406=70%,N406*O406*P406*F!$B$70,IF(Q406=71%,N406*O406*P406*F!$B$71,IF(Q406=72%,N406*O406*P406*F!$B$72,IF(Q406=73%,N406*O406*P406*F!$B$73,IF(Q406=74%,N406*O406*P406*F!$B$74,IF(Q406=75%,N406*O406*P406*F!$B$75,IF(Q406=76%,N406*O406*P406*F!$B$76,IF(Q406=77%,N406*O406*P406*F!$B$77,IF(Q406=78%,N406*O406*P406*F!$B$78,IF(Q406=79%,N406*O406*P406*F!$B$79,IF(Q406=80%,N406*O406*P406*F!$B$80,IF(Q406=81%,N406*O406*P406*F!$B$81,IF(Q406=82%,N406*O406*P406*F!$B$82,IF(Q406=83%,N406*O406*P406*F!$B$83,IF(Q406=84%,N406*O406*P406*F!$B$84,IF(Q406=85%,N406*O406*P406*F!$B$85,IF(Q406=86%,N406*O406*P406*F!$B$86,IF(Q406=87%,N406*O406*P406*F!$B$87,IF(Q406=88%,N406*O406*P406*F!$B$88,IF(Q406=89%,N406*O406*P406*F!$B$89,IF(Q406=90%,N406*O406*P406*F!$B$90,IF(Q406=91%,N406*O406*P406*F!$B$91,IF(Q406=92%,N406*O406*P406*F!$B$92,IF(Q406=93%,N406*O406*P406*F!$B$93,IF(Q406=94%,N406*O406*P406*F!$B$94,IF(Q406=95%,N406*O406*P406*F!$B$95,IF(Q406=96%,N406*O406*P406*F!$B$96,IF(Q406=97%,N406*O406*P406*F!$B$97,IF(Q406=98%,N406*O406*P406*F!$B$98,IF(Q406=99%,N406*O406*P406*F!$B$99,IF(Q406&gt;99%,N406*O406*P406*F!$B$100,))))))))))))))))))))))))))))))))))))))))))))))))))))))))+IF(U406&lt;30%,0,IF(U406&lt;35%,R406*S406*T406*F!$B$33,IF(U406&lt;40%,R406*S406*T406*F!$B$38,IF(U406&lt;45%,R406*S406*T406*F!$B$43,IF(U406&lt;50%,R406*S406*T406*F!$B$48,IF(U406=50%,R406*S406*T406*F!$B$50,IF(U406=51%,R406*S406*T406*F!$B$51,IF(U406=52%,R406*S406*T406*F!$B$52,IF(U406=53%,R406*S406*T406*F!$B$53,IF(U406=54%,R406*S406*T406*F!$B$54,IF(U406=55%,R406*S406*T406*F!$B$55,IF(U406=56%,R406*S406*T406*F!$B$56,IF(U406=57%,R406*S406*T406*F!$B$57,IF(U406=58%,R406*S406*T406*F!$B$58,IF(U406=59%,R406*S406*T406*F!$B$59,IF(U406=60%,R406*S406*T406*F!$B$60,IF(U406=61%,R406*S406*T406*F!$B$61,IF(U406=62%,R406*S406*T406*F!$B$62,IF(U406=63%,R406*S406*T406*F!$B$63,IF(U406=64%,R406*S406*T406*F!$B$64,IF(U406=65%,R406*S406*T406*F!$B$65,IF(U406=66%,R406*S406*T406*F!$B$66,IF(U406=67%,R406*S406*T406*F!$B$67,IF(U406=68%,R406*S406*T406*F!$B$68,IF(U406=69%,R406*S406*T406*F!$B$69,IF(U406=70%,R406*S406*T406*F!$B$70,IF(U406=71%,R406*S406*T406*F!$B$71,IF(U406=72%,R406*S406*T406*F!$B$72,IF(U406=73%,R406*S406*T406*F!$B$73,IF(U406=74%,R406*S406*T406*F!$B$74,IF(U406=75%,R406*S406*T406*F!$B$75,IF(U406=76%,R406*S406*T406*F!$B$76,IF(U406=77%,R406*S406*T406*F!$B$77,IF(U406=78%,R406*S406*T406*F!$B$78,IF(U406=79%,R406*S406*T406*F!$B$79,IF(U406=80%,R406*S406*T406*F!$B$80,IF(U406=81%,R406*S406*T406*F!$B$81,IF(U406=82%,R406*S406*T406*F!$B$82,IF(U406=83%,R406*S406*T406*F!$B$83,IF(U406=84%,R406*S406*T406*F!$B$84,IF(U406=85%,R406*S406*T406*F!$B$85,IF(U406=86%,R406*S406*T406*F!$B$86,IF(U406=87%,R406*S406*T406*F!$B$87,IF(U406=88%,R406*S406*T406*F!$B$88,IF(U406=89%,R406*S406*T406*F!$B$89,IF(U406=90%,R406*S406*T406*F!$B$90,IF(U406=91%,R406*S406*T406*F!$B$91,IF(U406=92%,R406*S406*T406*F!$B$92,IF(U406=93%,R406*S406*T406*F!$B$93,IF(U406=94%,R406*S406*T406*F!$B$94,IF(U406=95%,R406*S406*T406*F!$B$95,IF(U406=96%,R406*S406*T406*F!$B$96,IF(U406=97%,R406*S406*T406*F!$B$97,IF(U406=98%,R406*S406*T406*F!$B$98,IF(U406=99%,R406*S406*T406*F!$B$99,IF(U406&gt;99%,R406*S406*T406*F!$B$100)))))))))))))))))))))))))))))))))))))))))))))))))))))))))*IF(ISNUMBER(E406),E406,1)*IF(ISNUMBER(D406),D406,1)</f>
        <v>0</v>
      </c>
      <c r="AA406" s="5">
        <f>G406*H406+K406*L406+O406*P406+S406*T406</f>
        <v>0</v>
      </c>
      <c r="AB406" s="32">
        <f>(H406*(IF(I406&lt;45%,0.5,IF(I406&lt;55%,0.8,IF(I406&lt;65%,0.9,IF(I406&lt;75%,1,IF(I406&lt;85%,1.1,1.2))))))+L406*(IF(M406&lt;45%,0.5,IF(M406&lt;55%,0.8,IF(M406&lt;65%,0.9,IF(M406&lt;75%,1,IF(M406&lt;85%,1.1,1.2))))))+P406*(IF(Q406&lt;45%,0.5,IF(Q406&lt;55%,0.8,IF(Q406&lt;65%,0.9,IF(Q406&lt;75%,1,IF(Q406&lt;85%,1.1,1.2))))))+T406*(IF(U406&lt;45%,0.5,IF(U406&lt;55%,0.8,IF(U406&lt;65%,0.9,IF(U406&lt;75%,1,IF(U406&lt;85%,1.1,1.2)))))))*IF(D406&gt;=0.8,6,IF(D406&lt;=0.4,1.5,3))</f>
        <v>0</v>
      </c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11"/>
      <c r="AO406" s="11"/>
      <c r="AP406" s="11"/>
      <c r="AQ406" s="11"/>
      <c r="AR406" s="11"/>
      <c r="AS406" s="11"/>
      <c r="AT406" s="11"/>
      <c r="AU406" s="11"/>
      <c r="AV406" s="11"/>
      <c r="AW406" s="11"/>
      <c r="AX406" s="11"/>
      <c r="AY406" s="11"/>
      <c r="AZ406" s="11"/>
      <c r="BA406" s="11"/>
      <c r="BB406" s="11"/>
      <c r="BC406" s="11"/>
      <c r="BD406" s="11"/>
      <c r="BE406" s="11"/>
      <c r="BF406" s="11"/>
      <c r="BG406" s="11"/>
      <c r="BH406" s="11"/>
      <c r="BI406" s="11"/>
      <c r="BJ406" s="11"/>
    </row>
    <row r="407" spans="1:62" x14ac:dyDescent="0.25">
      <c r="A407" s="1125"/>
      <c r="B407" s="86" t="str">
        <f t="shared" ref="B407:E407" si="940">IF(B345="","",B345)</f>
        <v/>
      </c>
      <c r="C407" s="84" t="str">
        <f t="shared" si="940"/>
        <v/>
      </c>
      <c r="D407" s="63">
        <f t="shared" si="936"/>
        <v>0</v>
      </c>
      <c r="E407" s="85" t="str">
        <f t="shared" si="940"/>
        <v/>
      </c>
      <c r="F407" s="152"/>
      <c r="G407" s="94"/>
      <c r="H407" s="94"/>
      <c r="I407" s="93">
        <f t="shared" si="931"/>
        <v>0</v>
      </c>
      <c r="J407" s="152"/>
      <c r="K407" s="94"/>
      <c r="L407" s="94"/>
      <c r="M407" s="95">
        <f t="shared" si="932"/>
        <v>0</v>
      </c>
      <c r="N407" s="152"/>
      <c r="O407" s="94"/>
      <c r="P407" s="94"/>
      <c r="Q407" s="95">
        <f t="shared" si="933"/>
        <v>0</v>
      </c>
      <c r="R407" s="152"/>
      <c r="S407" s="94"/>
      <c r="T407" s="94"/>
      <c r="U407" s="93">
        <f t="shared" si="934"/>
        <v>0</v>
      </c>
      <c r="V407" s="113">
        <f t="shared" si="937"/>
        <v>0</v>
      </c>
      <c r="W407" s="114">
        <f t="shared" si="938"/>
        <v>0</v>
      </c>
      <c r="X407" s="36">
        <f t="shared" si="939"/>
        <v>0</v>
      </c>
      <c r="Y407" s="90" t="str">
        <f t="shared" si="853"/>
        <v/>
      </c>
      <c r="Z407" s="6">
        <f>(IF(I407&lt;30%,0,IF(I407&lt;35%,F407*G407*H407*F!$B$33,IF(I407&lt;40%,F407*G407*H407*F!$B$38,IF(I407&lt;45%,F407*G407*H407*F!$B$43,IF(I407&lt;50%,F407*G407*H407*F!$B$48,IF(I407=50%,F407*G407*H407*F!$B$50,IF(I407=51%,F407*G407*H407*F!$B$51,IF(I407=52%,F407*G407*H407*F!$B$52,IF(I407=53%,F407*G407*H407*F!$B$53,IF(I407=54%,F407*G407*H407*F!$B$54,IF(I407=55%,F407*G407*H407*F!$B$55,IF(I407=56%,F407*G407*H407*F!$B$56,IF(I407=57%,F407*G407*H407*F!$B$57,IF(I407=58%,F407*G407*H407*F!$B$58,IF(I407=59%,F407*G407*H407*F!$B$59,IF(I407=60%,F407*G407*H407*F!$B$60,IF(I407=61%,F407*G407*H407*F!$B$61,IF(I407=62%,F407*G407*H407*F!$B$62,IF(I407=63%,F407*G407*H407*F!$B$63,IF(I407=64%,F407*G407*H407*F!$B$64,IF(I407=65%,F407*G407*H407*F!$B$65,IF(I407=66%,F407*G407*H407*F!$B$66,IF(I407=67%,F407*G407*H407*F!$B$67,IF(I407=68%,F407*G407*H407*F!$B$68,IF(I407=69%,F407*G407*H407*F!$B$69,IF(I407=70%,F407*G407*H407*F!$B$70,IF(I407=71%,F407*G407*H407*F!$B$71,IF(I407=72%,F407*G407*H407*F!$B$72,IF(I407=73%,F407*G407*H407*F!$B$73,IF(I407=74%,F407*G407*H407*F!$B$74,IF(I407=75%,F407*G407*H407*F!$B$75,IF(I407=76%,F407*G407*H407*F!$B$76,IF(I407=77%,F407*G407*H407*F!$B$77,IF(I407=78%,F407*G407*H407*F!$B$78,IF(I407=79%,F407*G407*H407*F!$B$79,IF(I407=80%,F407*G407*H407*F!$B$80,IF(I407=81%,F407*G407*H407*F!$B$81,IF(I407=82%,F407*G407*H407*F!$B$82,IF(I407=83%,F407*G407*H407*F!$B$83,IF(I407=84%,F407*G407*H407*F!$B$84,IF(I407=85%,F407*G407*H407*F!$B$85,IF(I407=86%,F407*G407*H407*F!$B$86,IF(I407=87%,F407*G407*H407*F!$B$87,IF(I407=88%,F407*G407*H407*F!$B$88,IF(I407=89%,F407*G407*H407*F!$B$89,IF(I407=90%,F407*G407*H407*F!$B$90,IF(I407=91%,F407*G407*H407*F!$B$91,IF(I407=92%,F407*G407*H407*F!$B$92,IF(I407=93%,F407*G407*H407*F!$B$93,IF(I407=94%,F407*G407*H407*F!$B$94,IF(I407=95%,F407*G407*H407*F!$B$95,IF(I407=96%,F407*G407*H407*F!$B$96,IF(I407=97%,F407*G407*H407*F!$B$97,IF(I407=98%,F407*G407*H407*F!$B$98,IF(I407=99%,F407*G407*H407*F!$B$99,IF(I407&gt;99%,F407*G407*H407*F!$B$100,))))))))))))))))))))))))))))))))))))))))))))))))))))))))+IF(M407&lt;30%,0,IF(M407&lt;35%,J407*K407*L407*F!$B$33,IF(M407&lt;40%,J407*K407*L407*F!$B$38,IF(M407&lt;45%,J407*K407*L407*F!$B$43,IF(M407&lt;50%,J407*K407*L407*F!$B$48,IF(M407=50%,J407*K407*L407*F!$B$50,IF(M407=51%,J407*K407*L407*F!$B$51,IF(M407=52%,J407*K407*L407*F!$B$52,IF(M407=53%,J407*K407*L407*F!$B$53,IF(M407=54%,J407*K407*L407*F!$B$54,IF(M407=55%,J407*K407*L407*F!$B$55,IF(M407=56%,J407*K407*L407*F!$B$56,IF(M407=57%,J407*K407*L407*F!$B$57,IF(M407=58%,J407*K407*L407*F!$B$58,IF(M407=59%,J407*K407*L407*F!$B$59,IF(M407=60%,J407*K407*L407*F!$B$60,IF(M407=61%,J407*K407*L407*F!$B$61,IF(M407=62%,J407*K407*L407*F!$B$62,IF(M407=63%,J407*K407*L407*F!$B$63,IF(M407=64%,J407*K407*L407*F!$B$64,IF(M407=65%,J407*K407*L407*F!$B$65,IF(M407=66%,J407*K407*L407*F!$B$66,IF(M407=67%,J407*K407*L407*F!$B$67,IF(M407=68%,J407*K407*L407*F!$B$68,IF(M407=69%,J407*K407*L407*F!$B$69,IF(M407=70%,J407*K407*L407*F!$B$70,IF(M407=71%,J407*K407*L407*F!$B$71,IF(M407=72%,J407*K407*L407*F!$B$72,IF(M407=73%,J407*K407*L407*F!$B$73,IF(M407=74%,J407*K407*L407*F!$B$74,IF(M407=75%,J407*K407*L407*F!$B$75,IF(M407=76%,J407*K407*L407*F!$B$76,IF(M407=77%,J407*K407*L407*F!$B$77,IF(M407=78%,J407*K407*L407*F!$B$78,IF(M407=79%,J407*K407*L407*F!$B$79,IF(M407=80%,J407*K407*L407*F!$B$80,IF(M407=81%,J407*K407*L407*F!$B$81,IF(M407=82%,J407*K407*L407*F!$B$82,IF(M407=83%,J407*K407*L407*F!$B$83,IF(M407=84%,J407*K407*L407*F!$B$84,IF(M407=85%,J407*K407*L407*F!$B$85,IF(M407=86%,J407*K407*L407*F!$B$86,IF(M407=87%,J407*K407*L407*F!$B$87,IF(M407=88%,J407*K407*L407*F!$B$88,IF(M407=89%,J407*K407*L407*F!$B$89,IF(M407=90%,J407*K407*L407*F!$B$90,IF(M407=91%,J407*K407*L407*F!$B$91,IF(M407=92%,J407*K407*L407*F!$B$92,IF(M407=93%,J407*K407*L407*F!$B$93,IF(M407=94%,J407*K407*L407*F!$B$94,IF(M407=95%,J407*K407*L407*F!$B$95,IF(M407=96%,J407*K407*L407*F!$B$96,IF(M407=97%,J407*K407*L407*F!$B$97,IF(M407=98%,J407*K407*L407*F!$B$98,IF(M407=99%,J407*K407*L407*F!$B$99,IF(M407&gt;99%,J407*K407*L407*F!$B$100,))))))))))))))))))))))))))))))))))))))))))))))))))))))))+IF(Q407&lt;30%,0,IF(Q407&lt;35%,N407*O407*P407*F!$B$33,IF(Q407&lt;40%,N407*O407*P407*F!$B$38,IF(Q407&lt;45%,N407*O407*P407*F!$B$43,IF(Q407&lt;50%,N407*O407*P407*F!$B$48,IF(Q407=50%,N407*O407*P407*F!$B$50,IF(Q407=51%,N407*O407*P407*F!$B$51,IF(Q407=52%,N407*O407*P407*F!$B$52,IF(Q407=53%,N407*O407*P407*F!$B$53,IF(Q407=54%,N407*O407*P407*F!$B$54,IF(Q407=55%,N407*O407*P407*F!$B$55,IF(Q407=56%,N407*O407*P407*F!$B$56,IF(Q407=57%,N407*O407*P407*F!$B$57,IF(Q407=58%,N407*O407*P407*F!$B$58,IF(Q407=59%,N407*O407*P407*F!$B$59,IF(Q407=60%,N407*O407*P407*F!$B$60,IF(Q407=61%,N407*O407*P407*F!$B$61,IF(Q407=62%,N407*O407*P407*F!$B$62,IF(Q407=63%,N407*O407*P407*F!$B$63,IF(Q407=64%,N407*O407*P407*F!$B$64,IF(Q407=65%,N407*O407*P407*F!$B$65,IF(Q407=66%,N407*O407*P407*F!$B$66,IF(Q407=67%,N407*O407*P407*F!$B$67,IF(Q407=68%,N407*O407*P407*F!$B$68,IF(Q407=69%,N407*O407*P407*F!$B$69,IF(Q407=70%,N407*O407*P407*F!$B$70,IF(Q407=71%,N407*O407*P407*F!$B$71,IF(Q407=72%,N407*O407*P407*F!$B$72,IF(Q407=73%,N407*O407*P407*F!$B$73,IF(Q407=74%,N407*O407*P407*F!$B$74,IF(Q407=75%,N407*O407*P407*F!$B$75,IF(Q407=76%,N407*O407*P407*F!$B$76,IF(Q407=77%,N407*O407*P407*F!$B$77,IF(Q407=78%,N407*O407*P407*F!$B$78,IF(Q407=79%,N407*O407*P407*F!$B$79,IF(Q407=80%,N407*O407*P407*F!$B$80,IF(Q407=81%,N407*O407*P407*F!$B$81,IF(Q407=82%,N407*O407*P407*F!$B$82,IF(Q407=83%,N407*O407*P407*F!$B$83,IF(Q407=84%,N407*O407*P407*F!$B$84,IF(Q407=85%,N407*O407*P407*F!$B$85,IF(Q407=86%,N407*O407*P407*F!$B$86,IF(Q407=87%,N407*O407*P407*F!$B$87,IF(Q407=88%,N407*O407*P407*F!$B$88,IF(Q407=89%,N407*O407*P407*F!$B$89,IF(Q407=90%,N407*O407*P407*F!$B$90,IF(Q407=91%,N407*O407*P407*F!$B$91,IF(Q407=92%,N407*O407*P407*F!$B$92,IF(Q407=93%,N407*O407*P407*F!$B$93,IF(Q407=94%,N407*O407*P407*F!$B$94,IF(Q407=95%,N407*O407*P407*F!$B$95,IF(Q407=96%,N407*O407*P407*F!$B$96,IF(Q407=97%,N407*O407*P407*F!$B$97,IF(Q407=98%,N407*O407*P407*F!$B$98,IF(Q407=99%,N407*O407*P407*F!$B$99,IF(Q407&gt;99%,N407*O407*P407*F!$B$100,))))))))))))))))))))))))))))))))))))))))))))))))))))))))+IF(U407&lt;30%,0,IF(U407&lt;35%,R407*S407*T407*F!$B$33,IF(U407&lt;40%,R407*S407*T407*F!$B$38,IF(U407&lt;45%,R407*S407*T407*F!$B$43,IF(U407&lt;50%,R407*S407*T407*F!$B$48,IF(U407=50%,R407*S407*T407*F!$B$50,IF(U407=51%,R407*S407*T407*F!$B$51,IF(U407=52%,R407*S407*T407*F!$B$52,IF(U407=53%,R407*S407*T407*F!$B$53,IF(U407=54%,R407*S407*T407*F!$B$54,IF(U407=55%,R407*S407*T407*F!$B$55,IF(U407=56%,R407*S407*T407*F!$B$56,IF(U407=57%,R407*S407*T407*F!$B$57,IF(U407=58%,R407*S407*T407*F!$B$58,IF(U407=59%,R407*S407*T407*F!$B$59,IF(U407=60%,R407*S407*T407*F!$B$60,IF(U407=61%,R407*S407*T407*F!$B$61,IF(U407=62%,R407*S407*T407*F!$B$62,IF(U407=63%,R407*S407*T407*F!$B$63,IF(U407=64%,R407*S407*T407*F!$B$64,IF(U407=65%,R407*S407*T407*F!$B$65,IF(U407=66%,R407*S407*T407*F!$B$66,IF(U407=67%,R407*S407*T407*F!$B$67,IF(U407=68%,R407*S407*T407*F!$B$68,IF(U407=69%,R407*S407*T407*F!$B$69,IF(U407=70%,R407*S407*T407*F!$B$70,IF(U407=71%,R407*S407*T407*F!$B$71,IF(U407=72%,R407*S407*T407*F!$B$72,IF(U407=73%,R407*S407*T407*F!$B$73,IF(U407=74%,R407*S407*T407*F!$B$74,IF(U407=75%,R407*S407*T407*F!$B$75,IF(U407=76%,R407*S407*T407*F!$B$76,IF(U407=77%,R407*S407*T407*F!$B$77,IF(U407=78%,R407*S407*T407*F!$B$78,IF(U407=79%,R407*S407*T407*F!$B$79,IF(U407=80%,R407*S407*T407*F!$B$80,IF(U407=81%,R407*S407*T407*F!$B$81,IF(U407=82%,R407*S407*T407*F!$B$82,IF(U407=83%,R407*S407*T407*F!$B$83,IF(U407=84%,R407*S407*T407*F!$B$84,IF(U407=85%,R407*S407*T407*F!$B$85,IF(U407=86%,R407*S407*T407*F!$B$86,IF(U407=87%,R407*S407*T407*F!$B$87,IF(U407=88%,R407*S407*T407*F!$B$88,IF(U407=89%,R407*S407*T407*F!$B$89,IF(U407=90%,R407*S407*T407*F!$B$90,IF(U407=91%,R407*S407*T407*F!$B$91,IF(U407=92%,R407*S407*T407*F!$B$92,IF(U407=93%,R407*S407*T407*F!$B$93,IF(U407=94%,R407*S407*T407*F!$B$94,IF(U407=95%,R407*S407*T407*F!$B$95,IF(U407=96%,R407*S407*T407*F!$B$96,IF(U407=97%,R407*S407*T407*F!$B$97,IF(U407=98%,R407*S407*T407*F!$B$98,IF(U407=99%,R407*S407*T407*F!$B$99,IF(U407&gt;99%,R407*S407*T407*F!$B$100)))))))))))))))))))))))))))))))))))))))))))))))))))))))))*IF(ISNUMBER(E407),E407,1)*IF(ISNUMBER(D407),D407,1)</f>
        <v>0</v>
      </c>
      <c r="AA407" s="6">
        <f>G407*H407+K407*L407+O407*P407+S407*T407</f>
        <v>0</v>
      </c>
      <c r="AB407" s="35">
        <f>(H407*(IF(I407&lt;45%,0.5,IF(I407&lt;55%,0.8,IF(I407&lt;65%,0.9,IF(I407&lt;75%,1,IF(I407&lt;85%,1.1,1.2))))))+L407*(IF(M407&lt;45%,0.5,IF(M407&lt;55%,0.8,IF(M407&lt;65%,0.9,IF(M407&lt;75%,1,IF(M407&lt;85%,1.1,1.2))))))+P407*(IF(Q407&lt;45%,0.5,IF(Q407&lt;55%,0.8,IF(Q407&lt;65%,0.9,IF(Q407&lt;75%,1,IF(Q407&lt;85%,1.1,1.2))))))+T407*(IF(U407&lt;45%,0.5,IF(U407&lt;55%,0.8,IF(U407&lt;65%,0.9,IF(U407&lt;75%,1,IF(U407&lt;85%,1.1,1.2)))))))*IF(D407&gt;=0.8,6,IF(D407&lt;=0.4,1.5,3))</f>
        <v>0</v>
      </c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  <c r="AP407" s="11"/>
      <c r="AQ407" s="11"/>
      <c r="AR407" s="11"/>
      <c r="AS407" s="11"/>
      <c r="AT407" s="11"/>
      <c r="AU407" s="11"/>
      <c r="AV407" s="11"/>
      <c r="AW407" s="11"/>
      <c r="AX407" s="11"/>
      <c r="AY407" s="11"/>
      <c r="AZ407" s="11"/>
      <c r="BA407" s="11"/>
      <c r="BB407" s="11"/>
      <c r="BC407" s="11"/>
      <c r="BD407" s="11"/>
      <c r="BE407" s="11"/>
      <c r="BF407" s="11"/>
      <c r="BG407" s="11"/>
      <c r="BH407" s="11"/>
      <c r="BI407" s="11"/>
      <c r="BJ407" s="11"/>
    </row>
    <row r="408" spans="1:62" x14ac:dyDescent="0.25">
      <c r="A408" s="1125"/>
      <c r="B408" s="86" t="str">
        <f t="shared" ref="B408:E408" si="941">IF(B346="","",B346)</f>
        <v/>
      </c>
      <c r="C408" s="84" t="str">
        <f t="shared" si="941"/>
        <v/>
      </c>
      <c r="D408" s="63">
        <f t="shared" si="936"/>
        <v>0</v>
      </c>
      <c r="E408" s="85" t="str">
        <f t="shared" si="941"/>
        <v/>
      </c>
      <c r="F408" s="150"/>
      <c r="G408" s="100"/>
      <c r="H408" s="100"/>
      <c r="I408" s="101">
        <f t="shared" si="931"/>
        <v>0</v>
      </c>
      <c r="J408" s="150"/>
      <c r="K408" s="100"/>
      <c r="L408" s="100"/>
      <c r="M408" s="102">
        <f t="shared" si="932"/>
        <v>0</v>
      </c>
      <c r="N408" s="150"/>
      <c r="O408" s="100"/>
      <c r="P408" s="100"/>
      <c r="Q408" s="102">
        <f t="shared" si="933"/>
        <v>0</v>
      </c>
      <c r="R408" s="150"/>
      <c r="S408" s="100"/>
      <c r="T408" s="100"/>
      <c r="U408" s="101">
        <f t="shared" si="934"/>
        <v>0</v>
      </c>
      <c r="V408" s="130">
        <f t="shared" si="937"/>
        <v>0</v>
      </c>
      <c r="W408" s="111">
        <f t="shared" si="938"/>
        <v>0</v>
      </c>
      <c r="X408" s="53">
        <f>ROUND(IFERROR((W408/(Y408*IF(ISNUMBER(E408),E408,1))),0),2)</f>
        <v>0</v>
      </c>
      <c r="Y408" s="90" t="str">
        <f t="shared" si="853"/>
        <v/>
      </c>
      <c r="Z408" s="5">
        <f>(IF(I408&lt;30%,0,IF(I408&lt;35%,F408*G408*H408*F!$B$33,IF(I408&lt;40%,F408*G408*H408*F!$B$38,IF(I408&lt;45%,F408*G408*H408*F!$B$43,IF(I408&lt;50%,F408*G408*H408*F!$B$48,IF(I408=50%,F408*G408*H408*F!$B$50,IF(I408=51%,F408*G408*H408*F!$B$51,IF(I408=52%,F408*G408*H408*F!$B$52,IF(I408=53%,F408*G408*H408*F!$B$53,IF(I408=54%,F408*G408*H408*F!$B$54,IF(I408=55%,F408*G408*H408*F!$B$55,IF(I408=56%,F408*G408*H408*F!$B$56,IF(I408=57%,F408*G408*H408*F!$B$57,IF(I408=58%,F408*G408*H408*F!$B$58,IF(I408=59%,F408*G408*H408*F!$B$59,IF(I408=60%,F408*G408*H408*F!$B$60,IF(I408=61%,F408*G408*H408*F!$B$61,IF(I408=62%,F408*G408*H408*F!$B$62,IF(I408=63%,F408*G408*H408*F!$B$63,IF(I408=64%,F408*G408*H408*F!$B$64,IF(I408=65%,F408*G408*H408*F!$B$65,IF(I408=66%,F408*G408*H408*F!$B$66,IF(I408=67%,F408*G408*H408*F!$B$67,IF(I408=68%,F408*G408*H408*F!$B$68,IF(I408=69%,F408*G408*H408*F!$B$69,IF(I408=70%,F408*G408*H408*F!$B$70,IF(I408=71%,F408*G408*H408*F!$B$71,IF(I408=72%,F408*G408*H408*F!$B$72,IF(I408=73%,F408*G408*H408*F!$B$73,IF(I408=74%,F408*G408*H408*F!$B$74,IF(I408=75%,F408*G408*H408*F!$B$75,IF(I408=76%,F408*G408*H408*F!$B$76,IF(I408=77%,F408*G408*H408*F!$B$77,IF(I408=78%,F408*G408*H408*F!$B$78,IF(I408=79%,F408*G408*H408*F!$B$79,IF(I408=80%,F408*G408*H408*F!$B$80,IF(I408=81%,F408*G408*H408*F!$B$81,IF(I408=82%,F408*G408*H408*F!$B$82,IF(I408=83%,F408*G408*H408*F!$B$83,IF(I408=84%,F408*G408*H408*F!$B$84,IF(I408=85%,F408*G408*H408*F!$B$85,IF(I408=86%,F408*G408*H408*F!$B$86,IF(I408=87%,F408*G408*H408*F!$B$87,IF(I408=88%,F408*G408*H408*F!$B$88,IF(I408=89%,F408*G408*H408*F!$B$89,IF(I408=90%,F408*G408*H408*F!$B$90,IF(I408=91%,F408*G408*H408*F!$B$91,IF(I408=92%,F408*G408*H408*F!$B$92,IF(I408=93%,F408*G408*H408*F!$B$93,IF(I408=94%,F408*G408*H408*F!$B$94,IF(I408=95%,F408*G408*H408*F!$B$95,IF(I408=96%,F408*G408*H408*F!$B$96,IF(I408=97%,F408*G408*H408*F!$B$97,IF(I408=98%,F408*G408*H408*F!$B$98,IF(I408=99%,F408*G408*H408*F!$B$99,IF(I408&gt;99%,F408*G408*H408*F!$B$100,))))))))))))))))))))))))))))))))))))))))))))))))))))))))+IF(M408&lt;30%,0,IF(M408&lt;35%,J408*K408*L408*F!$B$33,IF(M408&lt;40%,J408*K408*L408*F!$B$38,IF(M408&lt;45%,J408*K408*L408*F!$B$43,IF(M408&lt;50%,J408*K408*L408*F!$B$48,IF(M408=50%,J408*K408*L408*F!$B$50,IF(M408=51%,J408*K408*L408*F!$B$51,IF(M408=52%,J408*K408*L408*F!$B$52,IF(M408=53%,J408*K408*L408*F!$B$53,IF(M408=54%,J408*K408*L408*F!$B$54,IF(M408=55%,J408*K408*L408*F!$B$55,IF(M408=56%,J408*K408*L408*F!$B$56,IF(M408=57%,J408*K408*L408*F!$B$57,IF(M408=58%,J408*K408*L408*F!$B$58,IF(M408=59%,J408*K408*L408*F!$B$59,IF(M408=60%,J408*K408*L408*F!$B$60,IF(M408=61%,J408*K408*L408*F!$B$61,IF(M408=62%,J408*K408*L408*F!$B$62,IF(M408=63%,J408*K408*L408*F!$B$63,IF(M408=64%,J408*K408*L408*F!$B$64,IF(M408=65%,J408*K408*L408*F!$B$65,IF(M408=66%,J408*K408*L408*F!$B$66,IF(M408=67%,J408*K408*L408*F!$B$67,IF(M408=68%,J408*K408*L408*F!$B$68,IF(M408=69%,J408*K408*L408*F!$B$69,IF(M408=70%,J408*K408*L408*F!$B$70,IF(M408=71%,J408*K408*L408*F!$B$71,IF(M408=72%,J408*K408*L408*F!$B$72,IF(M408=73%,J408*K408*L408*F!$B$73,IF(M408=74%,J408*K408*L408*F!$B$74,IF(M408=75%,J408*K408*L408*F!$B$75,IF(M408=76%,J408*K408*L408*F!$B$76,IF(M408=77%,J408*K408*L408*F!$B$77,IF(M408=78%,J408*K408*L408*F!$B$78,IF(M408=79%,J408*K408*L408*F!$B$79,IF(M408=80%,J408*K408*L408*F!$B$80,IF(M408=81%,J408*K408*L408*F!$B$81,IF(M408=82%,J408*K408*L408*F!$B$82,IF(M408=83%,J408*K408*L408*F!$B$83,IF(M408=84%,J408*K408*L408*F!$B$84,IF(M408=85%,J408*K408*L408*F!$B$85,IF(M408=86%,J408*K408*L408*F!$B$86,IF(M408=87%,J408*K408*L408*F!$B$87,IF(M408=88%,J408*K408*L408*F!$B$88,IF(M408=89%,J408*K408*L408*F!$B$89,IF(M408=90%,J408*K408*L408*F!$B$90,IF(M408=91%,J408*K408*L408*F!$B$91,IF(M408=92%,J408*K408*L408*F!$B$92,IF(M408=93%,J408*K408*L408*F!$B$93,IF(M408=94%,J408*K408*L408*F!$B$94,IF(M408=95%,J408*K408*L408*F!$B$95,IF(M408=96%,J408*K408*L408*F!$B$96,IF(M408=97%,J408*K408*L408*F!$B$97,IF(M408=98%,J408*K408*L408*F!$B$98,IF(M408=99%,J408*K408*L408*F!$B$99,IF(M408&gt;99%,J408*K408*L408*F!$B$100,))))))))))))))))))))))))))))))))))))))))))))))))))))))))+IF(Q408&lt;30%,0,IF(Q408&lt;35%,N408*O408*P408*F!$B$33,IF(Q408&lt;40%,N408*O408*P408*F!$B$38,IF(Q408&lt;45%,N408*O408*P408*F!$B$43,IF(Q408&lt;50%,N408*O408*P408*F!$B$48,IF(Q408=50%,N408*O408*P408*F!$B$50,IF(Q408=51%,N408*O408*P408*F!$B$51,IF(Q408=52%,N408*O408*P408*F!$B$52,IF(Q408=53%,N408*O408*P408*F!$B$53,IF(Q408=54%,N408*O408*P408*F!$B$54,IF(Q408=55%,N408*O408*P408*F!$B$55,IF(Q408=56%,N408*O408*P408*F!$B$56,IF(Q408=57%,N408*O408*P408*F!$B$57,IF(Q408=58%,N408*O408*P408*F!$B$58,IF(Q408=59%,N408*O408*P408*F!$B$59,IF(Q408=60%,N408*O408*P408*F!$B$60,IF(Q408=61%,N408*O408*P408*F!$B$61,IF(Q408=62%,N408*O408*P408*F!$B$62,IF(Q408=63%,N408*O408*P408*F!$B$63,IF(Q408=64%,N408*O408*P408*F!$B$64,IF(Q408=65%,N408*O408*P408*F!$B$65,IF(Q408=66%,N408*O408*P408*F!$B$66,IF(Q408=67%,N408*O408*P408*F!$B$67,IF(Q408=68%,N408*O408*P408*F!$B$68,IF(Q408=69%,N408*O408*P408*F!$B$69,IF(Q408=70%,N408*O408*P408*F!$B$70,IF(Q408=71%,N408*O408*P408*F!$B$71,IF(Q408=72%,N408*O408*P408*F!$B$72,IF(Q408=73%,N408*O408*P408*F!$B$73,IF(Q408=74%,N408*O408*P408*F!$B$74,IF(Q408=75%,N408*O408*P408*F!$B$75,IF(Q408=76%,N408*O408*P408*F!$B$76,IF(Q408=77%,N408*O408*P408*F!$B$77,IF(Q408=78%,N408*O408*P408*F!$B$78,IF(Q408=79%,N408*O408*P408*F!$B$79,IF(Q408=80%,N408*O408*P408*F!$B$80,IF(Q408=81%,N408*O408*P408*F!$B$81,IF(Q408=82%,N408*O408*P408*F!$B$82,IF(Q408=83%,N408*O408*P408*F!$B$83,IF(Q408=84%,N408*O408*P408*F!$B$84,IF(Q408=85%,N408*O408*P408*F!$B$85,IF(Q408=86%,N408*O408*P408*F!$B$86,IF(Q408=87%,N408*O408*P408*F!$B$87,IF(Q408=88%,N408*O408*P408*F!$B$88,IF(Q408=89%,N408*O408*P408*F!$B$89,IF(Q408=90%,N408*O408*P408*F!$B$90,IF(Q408=91%,N408*O408*P408*F!$B$91,IF(Q408=92%,N408*O408*P408*F!$B$92,IF(Q408=93%,N408*O408*P408*F!$B$93,IF(Q408=94%,N408*O408*P408*F!$B$94,IF(Q408=95%,N408*O408*P408*F!$B$95,IF(Q408=96%,N408*O408*P408*F!$B$96,IF(Q408=97%,N408*O408*P408*F!$B$97,IF(Q408=98%,N408*O408*P408*F!$B$98,IF(Q408=99%,N408*O408*P408*F!$B$99,IF(Q408&gt;99%,N408*O408*P408*F!$B$100,))))))))))))))))))))))))))))))))))))))))))))))))))))))))+IF(U408&lt;30%,0,IF(U408&lt;35%,R408*S408*T408*F!$B$33,IF(U408&lt;40%,R408*S408*T408*F!$B$38,IF(U408&lt;45%,R408*S408*T408*F!$B$43,IF(U408&lt;50%,R408*S408*T408*F!$B$48,IF(U408=50%,R408*S408*T408*F!$B$50,IF(U408=51%,R408*S408*T408*F!$B$51,IF(U408=52%,R408*S408*T408*F!$B$52,IF(U408=53%,R408*S408*T408*F!$B$53,IF(U408=54%,R408*S408*T408*F!$B$54,IF(U408=55%,R408*S408*T408*F!$B$55,IF(U408=56%,R408*S408*T408*F!$B$56,IF(U408=57%,R408*S408*T408*F!$B$57,IF(U408=58%,R408*S408*T408*F!$B$58,IF(U408=59%,R408*S408*T408*F!$B$59,IF(U408=60%,R408*S408*T408*F!$B$60,IF(U408=61%,R408*S408*T408*F!$B$61,IF(U408=62%,R408*S408*T408*F!$B$62,IF(U408=63%,R408*S408*T408*F!$B$63,IF(U408=64%,R408*S408*T408*F!$B$64,IF(U408=65%,R408*S408*T408*F!$B$65,IF(U408=66%,R408*S408*T408*F!$B$66,IF(U408=67%,R408*S408*T408*F!$B$67,IF(U408=68%,R408*S408*T408*F!$B$68,IF(U408=69%,R408*S408*T408*F!$B$69,IF(U408=70%,R408*S408*T408*F!$B$70,IF(U408=71%,R408*S408*T408*F!$B$71,IF(U408=72%,R408*S408*T408*F!$B$72,IF(U408=73%,R408*S408*T408*F!$B$73,IF(U408=74%,R408*S408*T408*F!$B$74,IF(U408=75%,R408*S408*T408*F!$B$75,IF(U408=76%,R408*S408*T408*F!$B$76,IF(U408=77%,R408*S408*T408*F!$B$77,IF(U408=78%,R408*S408*T408*F!$B$78,IF(U408=79%,R408*S408*T408*F!$B$79,IF(U408=80%,R408*S408*T408*F!$B$80,IF(U408=81%,R408*S408*T408*F!$B$81,IF(U408=82%,R408*S408*T408*F!$B$82,IF(U408=83%,R408*S408*T408*F!$B$83,IF(U408=84%,R408*S408*T408*F!$B$84,IF(U408=85%,R408*S408*T408*F!$B$85,IF(U408=86%,R408*S408*T408*F!$B$86,IF(U408=87%,R408*S408*T408*F!$B$87,IF(U408=88%,R408*S408*T408*F!$B$88,IF(U408=89%,R408*S408*T408*F!$B$89,IF(U408=90%,R408*S408*T408*F!$B$90,IF(U408=91%,R408*S408*T408*F!$B$91,IF(U408=92%,R408*S408*T408*F!$B$92,IF(U408=93%,R408*S408*T408*F!$B$93,IF(U408=94%,R408*S408*T408*F!$B$94,IF(U408=95%,R408*S408*T408*F!$B$95,IF(U408=96%,R408*S408*T408*F!$B$96,IF(U408=97%,R408*S408*T408*F!$B$97,IF(U408=98%,R408*S408*T408*F!$B$98,IF(U408=99%,R408*S408*T408*F!$B$99,IF(U408&gt;99%,R408*S408*T408*F!$B$100)))))))))))))))))))))))))))))))))))))))))))))))))))))))))*IF(ISNUMBER(E408),E408,1)*IF(ISNUMBER(D408),D408,1)</f>
        <v>0</v>
      </c>
      <c r="AA408" s="5">
        <f>G408*H408+K408*L408+O408*P408+S408*T408</f>
        <v>0</v>
      </c>
      <c r="AB408" s="32">
        <f>(H408*(IF(I408&lt;45%,0.5,IF(I408&lt;55%,0.8,IF(I408&lt;65%,0.9,IF(I408&lt;75%,1,IF(I408&lt;85%,1.1,1.2))))))+L408*(IF(M408&lt;45%,0.5,IF(M408&lt;55%,0.8,IF(M408&lt;65%,0.9,IF(M408&lt;75%,1,IF(M408&lt;85%,1.1,1.2))))))+P408*(IF(Q408&lt;45%,0.5,IF(Q408&lt;55%,0.8,IF(Q408&lt;65%,0.9,IF(Q408&lt;75%,1,IF(Q408&lt;85%,1.1,1.2))))))+T408*(IF(U408&lt;45%,0.5,IF(U408&lt;55%,0.8,IF(U408&lt;65%,0.9,IF(U408&lt;75%,1,IF(U408&lt;85%,1.1,1.2)))))))*IF(D408&gt;=0.8,6,IF(D408&lt;=0.4,1.5,3))</f>
        <v>0</v>
      </c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  <c r="AP408" s="11"/>
      <c r="AQ408" s="11"/>
      <c r="AR408" s="11"/>
      <c r="AS408" s="11"/>
      <c r="AT408" s="11"/>
      <c r="AU408" s="11"/>
      <c r="AV408" s="11"/>
      <c r="AW408" s="11"/>
      <c r="AX408" s="11"/>
      <c r="AY408" s="11"/>
      <c r="AZ408" s="11"/>
      <c r="BA408" s="11"/>
      <c r="BB408" s="11"/>
      <c r="BC408" s="11"/>
      <c r="BD408" s="11"/>
      <c r="BE408" s="11"/>
      <c r="BF408" s="11"/>
      <c r="BG408" s="11"/>
      <c r="BH408" s="11"/>
      <c r="BI408" s="11"/>
      <c r="BJ408" s="11"/>
    </row>
    <row r="409" spans="1:62" x14ac:dyDescent="0.25">
      <c r="A409" s="1125"/>
      <c r="B409" s="86" t="str">
        <f t="shared" ref="B409:E409" si="942">IF(B347="","",B347)</f>
        <v/>
      </c>
      <c r="C409" s="84" t="str">
        <f t="shared" si="942"/>
        <v/>
      </c>
      <c r="D409" s="63">
        <f t="shared" si="936"/>
        <v>0</v>
      </c>
      <c r="E409" s="87" t="str">
        <f t="shared" si="942"/>
        <v/>
      </c>
      <c r="F409" s="152"/>
      <c r="G409" s="94"/>
      <c r="H409" s="94"/>
      <c r="I409" s="93">
        <f t="shared" si="931"/>
        <v>0</v>
      </c>
      <c r="J409" s="152"/>
      <c r="K409" s="94"/>
      <c r="L409" s="94"/>
      <c r="M409" s="95">
        <f t="shared" si="932"/>
        <v>0</v>
      </c>
      <c r="N409" s="152"/>
      <c r="O409" s="94"/>
      <c r="P409" s="94"/>
      <c r="Q409" s="95">
        <f t="shared" si="933"/>
        <v>0</v>
      </c>
      <c r="R409" s="152"/>
      <c r="S409" s="94"/>
      <c r="T409" s="94"/>
      <c r="U409" s="93">
        <f t="shared" si="934"/>
        <v>0</v>
      </c>
      <c r="V409" s="113">
        <f t="shared" si="937"/>
        <v>0</v>
      </c>
      <c r="W409" s="114">
        <f t="shared" si="938"/>
        <v>0</v>
      </c>
      <c r="X409" s="36">
        <f t="shared" ref="X409" si="943">ROUND(IFERROR((W409/(Y409*IF(ISNUMBER(E409),E409,1))),0),2)</f>
        <v>0</v>
      </c>
      <c r="Y409" s="90" t="str">
        <f t="shared" si="853"/>
        <v/>
      </c>
      <c r="Z409" s="6">
        <f>(IF(I409&lt;30%,0,IF(I409&lt;35%,F409*G409*H409*F!$B$33,IF(I409&lt;40%,F409*G409*H409*F!$B$38,IF(I409&lt;45%,F409*G409*H409*F!$B$43,IF(I409&lt;50%,F409*G409*H409*F!$B$48,IF(I409=50%,F409*G409*H409*F!$B$50,IF(I409=51%,F409*G409*H409*F!$B$51,IF(I409=52%,F409*G409*H409*F!$B$52,IF(I409=53%,F409*G409*H409*F!$B$53,IF(I409=54%,F409*G409*H409*F!$B$54,IF(I409=55%,F409*G409*H409*F!$B$55,IF(I409=56%,F409*G409*H409*F!$B$56,IF(I409=57%,F409*G409*H409*F!$B$57,IF(I409=58%,F409*G409*H409*F!$B$58,IF(I409=59%,F409*G409*H409*F!$B$59,IF(I409=60%,F409*G409*H409*F!$B$60,IF(I409=61%,F409*G409*H409*F!$B$61,IF(I409=62%,F409*G409*H409*F!$B$62,IF(I409=63%,F409*G409*H409*F!$B$63,IF(I409=64%,F409*G409*H409*F!$B$64,IF(I409=65%,F409*G409*H409*F!$B$65,IF(I409=66%,F409*G409*H409*F!$B$66,IF(I409=67%,F409*G409*H409*F!$B$67,IF(I409=68%,F409*G409*H409*F!$B$68,IF(I409=69%,F409*G409*H409*F!$B$69,IF(I409=70%,F409*G409*H409*F!$B$70,IF(I409=71%,F409*G409*H409*F!$B$71,IF(I409=72%,F409*G409*H409*F!$B$72,IF(I409=73%,F409*G409*H409*F!$B$73,IF(I409=74%,F409*G409*H409*F!$B$74,IF(I409=75%,F409*G409*H409*F!$B$75,IF(I409=76%,F409*G409*H409*F!$B$76,IF(I409=77%,F409*G409*H409*F!$B$77,IF(I409=78%,F409*G409*H409*F!$B$78,IF(I409=79%,F409*G409*H409*F!$B$79,IF(I409=80%,F409*G409*H409*F!$B$80,IF(I409=81%,F409*G409*H409*F!$B$81,IF(I409=82%,F409*G409*H409*F!$B$82,IF(I409=83%,F409*G409*H409*F!$B$83,IF(I409=84%,F409*G409*H409*F!$B$84,IF(I409=85%,F409*G409*H409*F!$B$85,IF(I409=86%,F409*G409*H409*F!$B$86,IF(I409=87%,F409*G409*H409*F!$B$87,IF(I409=88%,F409*G409*H409*F!$B$88,IF(I409=89%,F409*G409*H409*F!$B$89,IF(I409=90%,F409*G409*H409*F!$B$90,IF(I409=91%,F409*G409*H409*F!$B$91,IF(I409=92%,F409*G409*H409*F!$B$92,IF(I409=93%,F409*G409*H409*F!$B$93,IF(I409=94%,F409*G409*H409*F!$B$94,IF(I409=95%,F409*G409*H409*F!$B$95,IF(I409=96%,F409*G409*H409*F!$B$96,IF(I409=97%,F409*G409*H409*F!$B$97,IF(I409=98%,F409*G409*H409*F!$B$98,IF(I409=99%,F409*G409*H409*F!$B$99,IF(I409&gt;99%,F409*G409*H409*F!$B$100,))))))))))))))))))))))))))))))))))))))))))))))))))))))))+IF(M409&lt;30%,0,IF(M409&lt;35%,J409*K409*L409*F!$B$33,IF(M409&lt;40%,J409*K409*L409*F!$B$38,IF(M409&lt;45%,J409*K409*L409*F!$B$43,IF(M409&lt;50%,J409*K409*L409*F!$B$48,IF(M409=50%,J409*K409*L409*F!$B$50,IF(M409=51%,J409*K409*L409*F!$B$51,IF(M409=52%,J409*K409*L409*F!$B$52,IF(M409=53%,J409*K409*L409*F!$B$53,IF(M409=54%,J409*K409*L409*F!$B$54,IF(M409=55%,J409*K409*L409*F!$B$55,IF(M409=56%,J409*K409*L409*F!$B$56,IF(M409=57%,J409*K409*L409*F!$B$57,IF(M409=58%,J409*K409*L409*F!$B$58,IF(M409=59%,J409*K409*L409*F!$B$59,IF(M409=60%,J409*K409*L409*F!$B$60,IF(M409=61%,J409*K409*L409*F!$B$61,IF(M409=62%,J409*K409*L409*F!$B$62,IF(M409=63%,J409*K409*L409*F!$B$63,IF(M409=64%,J409*K409*L409*F!$B$64,IF(M409=65%,J409*K409*L409*F!$B$65,IF(M409=66%,J409*K409*L409*F!$B$66,IF(M409=67%,J409*K409*L409*F!$B$67,IF(M409=68%,J409*K409*L409*F!$B$68,IF(M409=69%,J409*K409*L409*F!$B$69,IF(M409=70%,J409*K409*L409*F!$B$70,IF(M409=71%,J409*K409*L409*F!$B$71,IF(M409=72%,J409*K409*L409*F!$B$72,IF(M409=73%,J409*K409*L409*F!$B$73,IF(M409=74%,J409*K409*L409*F!$B$74,IF(M409=75%,J409*K409*L409*F!$B$75,IF(M409=76%,J409*K409*L409*F!$B$76,IF(M409=77%,J409*K409*L409*F!$B$77,IF(M409=78%,J409*K409*L409*F!$B$78,IF(M409=79%,J409*K409*L409*F!$B$79,IF(M409=80%,J409*K409*L409*F!$B$80,IF(M409=81%,J409*K409*L409*F!$B$81,IF(M409=82%,J409*K409*L409*F!$B$82,IF(M409=83%,J409*K409*L409*F!$B$83,IF(M409=84%,J409*K409*L409*F!$B$84,IF(M409=85%,J409*K409*L409*F!$B$85,IF(M409=86%,J409*K409*L409*F!$B$86,IF(M409=87%,J409*K409*L409*F!$B$87,IF(M409=88%,J409*K409*L409*F!$B$88,IF(M409=89%,J409*K409*L409*F!$B$89,IF(M409=90%,J409*K409*L409*F!$B$90,IF(M409=91%,J409*K409*L409*F!$B$91,IF(M409=92%,J409*K409*L409*F!$B$92,IF(M409=93%,J409*K409*L409*F!$B$93,IF(M409=94%,J409*K409*L409*F!$B$94,IF(M409=95%,J409*K409*L409*F!$B$95,IF(M409=96%,J409*K409*L409*F!$B$96,IF(M409=97%,J409*K409*L409*F!$B$97,IF(M409=98%,J409*K409*L409*F!$B$98,IF(M409=99%,J409*K409*L409*F!$B$99,IF(M409&gt;99%,J409*K409*L409*F!$B$100,))))))))))))))))))))))))))))))))))))))))))))))))))))))))+IF(Q409&lt;30%,0,IF(Q409&lt;35%,N409*O409*P409*F!$B$33,IF(Q409&lt;40%,N409*O409*P409*F!$B$38,IF(Q409&lt;45%,N409*O409*P409*F!$B$43,IF(Q409&lt;50%,N409*O409*P409*F!$B$48,IF(Q409=50%,N409*O409*P409*F!$B$50,IF(Q409=51%,N409*O409*P409*F!$B$51,IF(Q409=52%,N409*O409*P409*F!$B$52,IF(Q409=53%,N409*O409*P409*F!$B$53,IF(Q409=54%,N409*O409*P409*F!$B$54,IF(Q409=55%,N409*O409*P409*F!$B$55,IF(Q409=56%,N409*O409*P409*F!$B$56,IF(Q409=57%,N409*O409*P409*F!$B$57,IF(Q409=58%,N409*O409*P409*F!$B$58,IF(Q409=59%,N409*O409*P409*F!$B$59,IF(Q409=60%,N409*O409*P409*F!$B$60,IF(Q409=61%,N409*O409*P409*F!$B$61,IF(Q409=62%,N409*O409*P409*F!$B$62,IF(Q409=63%,N409*O409*P409*F!$B$63,IF(Q409=64%,N409*O409*P409*F!$B$64,IF(Q409=65%,N409*O409*P409*F!$B$65,IF(Q409=66%,N409*O409*P409*F!$B$66,IF(Q409=67%,N409*O409*P409*F!$B$67,IF(Q409=68%,N409*O409*P409*F!$B$68,IF(Q409=69%,N409*O409*P409*F!$B$69,IF(Q409=70%,N409*O409*P409*F!$B$70,IF(Q409=71%,N409*O409*P409*F!$B$71,IF(Q409=72%,N409*O409*P409*F!$B$72,IF(Q409=73%,N409*O409*P409*F!$B$73,IF(Q409=74%,N409*O409*P409*F!$B$74,IF(Q409=75%,N409*O409*P409*F!$B$75,IF(Q409=76%,N409*O409*P409*F!$B$76,IF(Q409=77%,N409*O409*P409*F!$B$77,IF(Q409=78%,N409*O409*P409*F!$B$78,IF(Q409=79%,N409*O409*P409*F!$B$79,IF(Q409=80%,N409*O409*P409*F!$B$80,IF(Q409=81%,N409*O409*P409*F!$B$81,IF(Q409=82%,N409*O409*P409*F!$B$82,IF(Q409=83%,N409*O409*P409*F!$B$83,IF(Q409=84%,N409*O409*P409*F!$B$84,IF(Q409=85%,N409*O409*P409*F!$B$85,IF(Q409=86%,N409*O409*P409*F!$B$86,IF(Q409=87%,N409*O409*P409*F!$B$87,IF(Q409=88%,N409*O409*P409*F!$B$88,IF(Q409=89%,N409*O409*P409*F!$B$89,IF(Q409=90%,N409*O409*P409*F!$B$90,IF(Q409=91%,N409*O409*P409*F!$B$91,IF(Q409=92%,N409*O409*P409*F!$B$92,IF(Q409=93%,N409*O409*P409*F!$B$93,IF(Q409=94%,N409*O409*P409*F!$B$94,IF(Q409=95%,N409*O409*P409*F!$B$95,IF(Q409=96%,N409*O409*P409*F!$B$96,IF(Q409=97%,N409*O409*P409*F!$B$97,IF(Q409=98%,N409*O409*P409*F!$B$98,IF(Q409=99%,N409*O409*P409*F!$B$99,IF(Q409&gt;99%,N409*O409*P409*F!$B$100,))))))))))))))))))))))))))))))))))))))))))))))))))))))))+IF(U409&lt;30%,0,IF(U409&lt;35%,R409*S409*T409*F!$B$33,IF(U409&lt;40%,R409*S409*T409*F!$B$38,IF(U409&lt;45%,R409*S409*T409*F!$B$43,IF(U409&lt;50%,R409*S409*T409*F!$B$48,IF(U409=50%,R409*S409*T409*F!$B$50,IF(U409=51%,R409*S409*T409*F!$B$51,IF(U409=52%,R409*S409*T409*F!$B$52,IF(U409=53%,R409*S409*T409*F!$B$53,IF(U409=54%,R409*S409*T409*F!$B$54,IF(U409=55%,R409*S409*T409*F!$B$55,IF(U409=56%,R409*S409*T409*F!$B$56,IF(U409=57%,R409*S409*T409*F!$B$57,IF(U409=58%,R409*S409*T409*F!$B$58,IF(U409=59%,R409*S409*T409*F!$B$59,IF(U409=60%,R409*S409*T409*F!$B$60,IF(U409=61%,R409*S409*T409*F!$B$61,IF(U409=62%,R409*S409*T409*F!$B$62,IF(U409=63%,R409*S409*T409*F!$B$63,IF(U409=64%,R409*S409*T409*F!$B$64,IF(U409=65%,R409*S409*T409*F!$B$65,IF(U409=66%,R409*S409*T409*F!$B$66,IF(U409=67%,R409*S409*T409*F!$B$67,IF(U409=68%,R409*S409*T409*F!$B$68,IF(U409=69%,R409*S409*T409*F!$B$69,IF(U409=70%,R409*S409*T409*F!$B$70,IF(U409=71%,R409*S409*T409*F!$B$71,IF(U409=72%,R409*S409*T409*F!$B$72,IF(U409=73%,R409*S409*T409*F!$B$73,IF(U409=74%,R409*S409*T409*F!$B$74,IF(U409=75%,R409*S409*T409*F!$B$75,IF(U409=76%,R409*S409*T409*F!$B$76,IF(U409=77%,R409*S409*T409*F!$B$77,IF(U409=78%,R409*S409*T409*F!$B$78,IF(U409=79%,R409*S409*T409*F!$B$79,IF(U409=80%,R409*S409*T409*F!$B$80,IF(U409=81%,R409*S409*T409*F!$B$81,IF(U409=82%,R409*S409*T409*F!$B$82,IF(U409=83%,R409*S409*T409*F!$B$83,IF(U409=84%,R409*S409*T409*F!$B$84,IF(U409=85%,R409*S409*T409*F!$B$85,IF(U409=86%,R409*S409*T409*F!$B$86,IF(U409=87%,R409*S409*T409*F!$B$87,IF(U409=88%,R409*S409*T409*F!$B$88,IF(U409=89%,R409*S409*T409*F!$B$89,IF(U409=90%,R409*S409*T409*F!$B$90,IF(U409=91%,R409*S409*T409*F!$B$91,IF(U409=92%,R409*S409*T409*F!$B$92,IF(U409=93%,R409*S409*T409*F!$B$93,IF(U409=94%,R409*S409*T409*F!$B$94,IF(U409=95%,R409*S409*T409*F!$B$95,IF(U409=96%,R409*S409*T409*F!$B$96,IF(U409=97%,R409*S409*T409*F!$B$97,IF(U409=98%,R409*S409*T409*F!$B$98,IF(U409=99%,R409*S409*T409*F!$B$99,IF(U409&gt;99%,R409*S409*T409*F!$B$100)))))))))))))))))))))))))))))))))))))))))))))))))))))))))*IF(ISNUMBER(E409),E409,1)*IF(ISNUMBER(D409),D409,1)</f>
        <v>0</v>
      </c>
      <c r="AA409" s="6">
        <f>G409*H409+K409*L409+O409*P409+S409*T409</f>
        <v>0</v>
      </c>
      <c r="AB409" s="35">
        <f>(H409*(IF(I409&lt;45%,0.5,IF(I409&lt;55%,0.8,IF(I409&lt;65%,0.9,IF(I409&lt;75%,1,IF(I409&lt;85%,1.1,1.2))))))+L409*(IF(M409&lt;45%,0.5,IF(M409&lt;55%,0.8,IF(M409&lt;65%,0.9,IF(M409&lt;75%,1,IF(M409&lt;85%,1.1,1.2))))))+P409*(IF(Q409&lt;45%,0.5,IF(Q409&lt;55%,0.8,IF(Q409&lt;65%,0.9,IF(Q409&lt;75%,1,IF(Q409&lt;85%,1.1,1.2))))))+T409*(IF(U409&lt;45%,0.5,IF(U409&lt;55%,0.8,IF(U409&lt;65%,0.9,IF(U409&lt;75%,1,IF(U409&lt;85%,1.1,1.2)))))))*IF(D409&gt;=0.8,6,IF(D409&lt;=0.4,1.5,3))</f>
        <v>0</v>
      </c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  <c r="AP409" s="11"/>
      <c r="AQ409" s="11"/>
      <c r="AR409" s="11"/>
      <c r="AS409" s="11"/>
      <c r="AT409" s="11"/>
      <c r="AU409" s="11"/>
      <c r="AV409" s="11"/>
      <c r="AW409" s="11"/>
      <c r="AX409" s="11"/>
      <c r="AY409" s="11"/>
      <c r="AZ409" s="11"/>
      <c r="BA409" s="11"/>
      <c r="BB409" s="11"/>
      <c r="BC409" s="11"/>
      <c r="BD409" s="11"/>
      <c r="BE409" s="11"/>
      <c r="BF409" s="11"/>
      <c r="BG409" s="11"/>
      <c r="BH409" s="11"/>
      <c r="BI409" s="11"/>
      <c r="BJ409" s="11"/>
    </row>
    <row r="410" spans="1:62" ht="15.75" thickBot="1" x14ac:dyDescent="0.3">
      <c r="A410" s="1126"/>
      <c r="B410" s="169"/>
      <c r="C410" s="170"/>
      <c r="D410" s="37">
        <f>ROUND(IFERROR((D405*(G405*H405+K405*L405+O405*P405+S405*T405)+D406*(G406*H406+K406*L406+O406*P406+S406*T406)+D407*(G407*H407+K407*L407+O407*P407+S407*T407)+D408*(G408*H408+K408*L408+O408*P408+S408*T408)+D409*(G409*H409+K409*L409+O409*P409+S409*T409))/((G405*H405+K405*L405+O405*P405+S405*T405)+(G406*H406+K406*L406+O406*P406+S406*T406)+(G407*H407+K407*L407+O407*P407+S407*T407)+(G408*H408+K408*L408+O408*P408+S408*T408)+(G409*H409+K409*L409+O409*P409+S409*T409)),0),3)</f>
        <v>0</v>
      </c>
      <c r="E410" s="186"/>
      <c r="F410" s="187" t="str">
        <f t="shared" ref="F410" si="944">IF(I410&lt;&gt;0,(IFERROR(IF($Y410&gt;15,MROUND($Y410*I410,0.5),MROUND($Y410*I410,0.1)),)),"")</f>
        <v/>
      </c>
      <c r="G410" s="175"/>
      <c r="H410" s="175"/>
      <c r="I410" s="188"/>
      <c r="J410" s="189"/>
      <c r="K410" s="175"/>
      <c r="L410" s="175"/>
      <c r="M410" s="176"/>
      <c r="N410" s="187"/>
      <c r="O410" s="175"/>
      <c r="P410" s="175"/>
      <c r="Q410" s="176"/>
      <c r="R410" s="187"/>
      <c r="S410" s="180"/>
      <c r="T410" s="177"/>
      <c r="U410" s="188"/>
      <c r="V410" s="122">
        <f>SUM(V405:V409)</f>
        <v>0</v>
      </c>
      <c r="W410" s="117">
        <f>IFERROR(V410/AA410,0)</f>
        <v>0</v>
      </c>
      <c r="X410" s="118">
        <f>ROUND(IFERROR((D405*(I405*G405*H405+M405*K405*L405+Q405*O405*P405+U405*S405*T405)+D406*(I406*G406*H406+M406*K406*L406+Q406*O406*P406+U406*S406*T406)+D407*(I407*G407*H407+M407*K407*L407+Q407*O407*P407+U407*S407*T407)+D408*(I408*G408*H408+M408*K408*L408+Q408*O408*P408+U408*S408*T408)+D409*(I409*G409*H409+M409*K409*L409+Q409*O409*P409+U409*S409*T409))/(D405*(G405*H405+K405*L405+O405*P405+S405*T405)+D406*(G406*H406+K406*L406+O406*P406+S406*T406)+D407*(G407*H407+K407*L407+O407*P407+S407*T407)+D408*(G408*H408+K408*L408+O408*P408+S408*T408)+D409*(G409*H409+K409*L409+O409*P409+S409*T409)),0),2)</f>
        <v>0</v>
      </c>
      <c r="Y410" s="9"/>
      <c r="Z410" s="9">
        <f>SUM(Z405:Z409)</f>
        <v>0</v>
      </c>
      <c r="AA410" s="117">
        <f>SUM(AA405:AA409)</f>
        <v>0</v>
      </c>
      <c r="AB410" s="119">
        <f>IF(SUM(AB405:AB409)=0,TIME(,0,),TIME(,SUM(AB405:AB409)+30,))</f>
        <v>0</v>
      </c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  <c r="AP410" s="11"/>
      <c r="AQ410" s="11"/>
      <c r="AR410" s="11"/>
      <c r="AS410" s="11"/>
      <c r="AT410" s="11"/>
      <c r="AU410" s="11"/>
      <c r="AV410" s="11"/>
      <c r="AW410" s="11"/>
      <c r="AX410" s="11"/>
      <c r="AY410" s="11"/>
      <c r="AZ410" s="11"/>
      <c r="BA410" s="11"/>
      <c r="BB410" s="11"/>
      <c r="BC410" s="11"/>
      <c r="BD410" s="11"/>
      <c r="BE410" s="11"/>
      <c r="BF410" s="11"/>
      <c r="BG410" s="11"/>
      <c r="BH410" s="11"/>
      <c r="BI410" s="11"/>
      <c r="BJ410" s="11"/>
    </row>
    <row r="411" spans="1:62" x14ac:dyDescent="0.25">
      <c r="A411" s="145" t="s">
        <v>28</v>
      </c>
      <c r="B411" s="76" t="str">
        <f t="shared" ref="B411:C411" si="945">IF(B349="","",B349)</f>
        <v/>
      </c>
      <c r="C411" s="103" t="str">
        <f t="shared" si="945"/>
        <v/>
      </c>
      <c r="D411" s="59">
        <f>D349</f>
        <v>0</v>
      </c>
      <c r="E411" s="88" t="str">
        <f t="shared" ref="E411" si="946">IF(E349="","",E349)</f>
        <v/>
      </c>
      <c r="F411" s="74"/>
      <c r="G411" s="92"/>
      <c r="H411" s="92"/>
      <c r="I411" s="75">
        <f t="shared" ref="I411:I415" si="947">IFERROR(ROUND(F411/$Y411,2),)</f>
        <v>0</v>
      </c>
      <c r="J411" s="74"/>
      <c r="K411" s="92"/>
      <c r="L411" s="92"/>
      <c r="M411" s="91">
        <f t="shared" ref="M411:M415" si="948">IFERROR(ROUND(J411/$Y411,2),)</f>
        <v>0</v>
      </c>
      <c r="N411" s="74"/>
      <c r="O411" s="92"/>
      <c r="P411" s="92"/>
      <c r="Q411" s="75">
        <f t="shared" ref="Q411:Q415" si="949">IFERROR(ROUND(N411/$Y411,2),)</f>
        <v>0</v>
      </c>
      <c r="R411" s="74"/>
      <c r="S411" s="92"/>
      <c r="T411" s="92"/>
      <c r="U411" s="91">
        <f t="shared" ref="U411:U415" si="950">IFERROR(ROUND(R411/$Y411,2),)</f>
        <v>0</v>
      </c>
      <c r="V411" s="123">
        <f>(IF(ISNUMBER(F411),F411,1)*G411*H411+IF(ISNUMBER(J411),J411,1)*K411*L411+IF(ISNUMBER(N411),N411,1)*O411*P411+IF(ISNUMBER(R411),R411,1)*S411*T411)*IF(ISNUMBER(E411),E411,1)</f>
        <v>0</v>
      </c>
      <c r="W411" s="40">
        <f>IFERROR((IF(ISNUMBER(F411),F411,1)*G411*H411+IF(ISNUMBER(J411),J411,1)*K411*L411+IF(ISNUMBER(N411),N411,1)*O411*P411+IF(ISNUMBER(R411),R411,1)*S411*T411)*IF(ISNUMBER(E411),E411,1)/(G411*H411+K411*L411+O411*P411+S411*T411),0)</f>
        <v>0</v>
      </c>
      <c r="X411" s="41">
        <f>ROUND(IFERROR((W411/(Y411*IF(ISNUMBER(E411),E411,1))),0),2)</f>
        <v>0</v>
      </c>
      <c r="Y411" s="89" t="str">
        <f t="shared" si="853"/>
        <v/>
      </c>
      <c r="Z411" s="7">
        <f>(IF(I411&lt;30%,0,IF(I411&lt;35%,F411*G411*H411*F!$B$33,IF(I411&lt;40%,F411*G411*H411*F!$B$38,IF(I411&lt;45%,F411*G411*H411*F!$B$43,IF(I411&lt;50%,F411*G411*H411*F!$B$48,IF(I411=50%,F411*G411*H411*F!$B$50,IF(I411=51%,F411*G411*H411*F!$B$51,IF(I411=52%,F411*G411*H411*F!$B$52,IF(I411=53%,F411*G411*H411*F!$B$53,IF(I411=54%,F411*G411*H411*F!$B$54,IF(I411=55%,F411*G411*H411*F!$B$55,IF(I411=56%,F411*G411*H411*F!$B$56,IF(I411=57%,F411*G411*H411*F!$B$57,IF(I411=58%,F411*G411*H411*F!$B$58,IF(I411=59%,F411*G411*H411*F!$B$59,IF(I411=60%,F411*G411*H411*F!$B$60,IF(I411=61%,F411*G411*H411*F!$B$61,IF(I411=62%,F411*G411*H411*F!$B$62,IF(I411=63%,F411*G411*H411*F!$B$63,IF(I411=64%,F411*G411*H411*F!$B$64,IF(I411=65%,F411*G411*H411*F!$B$65,IF(I411=66%,F411*G411*H411*F!$B$66,IF(I411=67%,F411*G411*H411*F!$B$67,IF(I411=68%,F411*G411*H411*F!$B$68,IF(I411=69%,F411*G411*H411*F!$B$69,IF(I411=70%,F411*G411*H411*F!$B$70,IF(I411=71%,F411*G411*H411*F!$B$71,IF(I411=72%,F411*G411*H411*F!$B$72,IF(I411=73%,F411*G411*H411*F!$B$73,IF(I411=74%,F411*G411*H411*F!$B$74,IF(I411=75%,F411*G411*H411*F!$B$75,IF(I411=76%,F411*G411*H411*F!$B$76,IF(I411=77%,F411*G411*H411*F!$B$77,IF(I411=78%,F411*G411*H411*F!$B$78,IF(I411=79%,F411*G411*H411*F!$B$79,IF(I411=80%,F411*G411*H411*F!$B$80,IF(I411=81%,F411*G411*H411*F!$B$81,IF(I411=82%,F411*G411*H411*F!$B$82,IF(I411=83%,F411*G411*H411*F!$B$83,IF(I411=84%,F411*G411*H411*F!$B$84,IF(I411=85%,F411*G411*H411*F!$B$85,IF(I411=86%,F411*G411*H411*F!$B$86,IF(I411=87%,F411*G411*H411*F!$B$87,IF(I411=88%,F411*G411*H411*F!$B$88,IF(I411=89%,F411*G411*H411*F!$B$89,IF(I411=90%,F411*G411*H411*F!$B$90,IF(I411=91%,F411*G411*H411*F!$B$91,IF(I411=92%,F411*G411*H411*F!$B$92,IF(I411=93%,F411*G411*H411*F!$B$93,IF(I411=94%,F411*G411*H411*F!$B$94,IF(I411=95%,F411*G411*H411*F!$B$95,IF(I411=96%,F411*G411*H411*F!$B$96,IF(I411=97%,F411*G411*H411*F!$B$97,IF(I411=98%,F411*G411*H411*F!$B$98,IF(I411=99%,F411*G411*H411*F!$B$99,IF(I411&gt;99%,F411*G411*H411*F!$B$100,))))))))))))))))))))))))))))))))))))))))))))))))))))))))+IF(M411&lt;30%,0,IF(M411&lt;35%,J411*K411*L411*F!$B$33,IF(M411&lt;40%,J411*K411*L411*F!$B$38,IF(M411&lt;45%,J411*K411*L411*F!$B$43,IF(M411&lt;50%,J411*K411*L411*F!$B$48,IF(M411=50%,J411*K411*L411*F!$B$50,IF(M411=51%,J411*K411*L411*F!$B$51,IF(M411=52%,J411*K411*L411*F!$B$52,IF(M411=53%,J411*K411*L411*F!$B$53,IF(M411=54%,J411*K411*L411*F!$B$54,IF(M411=55%,J411*K411*L411*F!$B$55,IF(M411=56%,J411*K411*L411*F!$B$56,IF(M411=57%,J411*K411*L411*F!$B$57,IF(M411=58%,J411*K411*L411*F!$B$58,IF(M411=59%,J411*K411*L411*F!$B$59,IF(M411=60%,J411*K411*L411*F!$B$60,IF(M411=61%,J411*K411*L411*F!$B$61,IF(M411=62%,J411*K411*L411*F!$B$62,IF(M411=63%,J411*K411*L411*F!$B$63,IF(M411=64%,J411*K411*L411*F!$B$64,IF(M411=65%,J411*K411*L411*F!$B$65,IF(M411=66%,J411*K411*L411*F!$B$66,IF(M411=67%,J411*K411*L411*F!$B$67,IF(M411=68%,J411*K411*L411*F!$B$68,IF(M411=69%,J411*K411*L411*F!$B$69,IF(M411=70%,J411*K411*L411*F!$B$70,IF(M411=71%,J411*K411*L411*F!$B$71,IF(M411=72%,J411*K411*L411*F!$B$72,IF(M411=73%,J411*K411*L411*F!$B$73,IF(M411=74%,J411*K411*L411*F!$B$74,IF(M411=75%,J411*K411*L411*F!$B$75,IF(M411=76%,J411*K411*L411*F!$B$76,IF(M411=77%,J411*K411*L411*F!$B$77,IF(M411=78%,J411*K411*L411*F!$B$78,IF(M411=79%,J411*K411*L411*F!$B$79,IF(M411=80%,J411*K411*L411*F!$B$80,IF(M411=81%,J411*K411*L411*F!$B$81,IF(M411=82%,J411*K411*L411*F!$B$82,IF(M411=83%,J411*K411*L411*F!$B$83,IF(M411=84%,J411*K411*L411*F!$B$84,IF(M411=85%,J411*K411*L411*F!$B$85,IF(M411=86%,J411*K411*L411*F!$B$86,IF(M411=87%,J411*K411*L411*F!$B$87,IF(M411=88%,J411*K411*L411*F!$B$88,IF(M411=89%,J411*K411*L411*F!$B$89,IF(M411=90%,J411*K411*L411*F!$B$90,IF(M411=91%,J411*K411*L411*F!$B$91,IF(M411=92%,J411*K411*L411*F!$B$92,IF(M411=93%,J411*K411*L411*F!$B$93,IF(M411=94%,J411*K411*L411*F!$B$94,IF(M411=95%,J411*K411*L411*F!$B$95,IF(M411=96%,J411*K411*L411*F!$B$96,IF(M411=97%,J411*K411*L411*F!$B$97,IF(M411=98%,J411*K411*L411*F!$B$98,IF(M411=99%,J411*K411*L411*F!$B$99,IF(M411&gt;99%,J411*K411*L411*F!$B$100,))))))))))))))))))))))))))))))))))))))))))))))))))))))))+IF(Q411&lt;30%,0,IF(Q411&lt;35%,N411*O411*P411*F!$B$33,IF(Q411&lt;40%,N411*O411*P411*F!$B$38,IF(Q411&lt;45%,N411*O411*P411*F!$B$43,IF(Q411&lt;50%,N411*O411*P411*F!$B$48,IF(Q411=50%,N411*O411*P411*F!$B$50,IF(Q411=51%,N411*O411*P411*F!$B$51,IF(Q411=52%,N411*O411*P411*F!$B$52,IF(Q411=53%,N411*O411*P411*F!$B$53,IF(Q411=54%,N411*O411*P411*F!$B$54,IF(Q411=55%,N411*O411*P411*F!$B$55,IF(Q411=56%,N411*O411*P411*F!$B$56,IF(Q411=57%,N411*O411*P411*F!$B$57,IF(Q411=58%,N411*O411*P411*F!$B$58,IF(Q411=59%,N411*O411*P411*F!$B$59,IF(Q411=60%,N411*O411*P411*F!$B$60,IF(Q411=61%,N411*O411*P411*F!$B$61,IF(Q411=62%,N411*O411*P411*F!$B$62,IF(Q411=63%,N411*O411*P411*F!$B$63,IF(Q411=64%,N411*O411*P411*F!$B$64,IF(Q411=65%,N411*O411*P411*F!$B$65,IF(Q411=66%,N411*O411*P411*F!$B$66,IF(Q411=67%,N411*O411*P411*F!$B$67,IF(Q411=68%,N411*O411*P411*F!$B$68,IF(Q411=69%,N411*O411*P411*F!$B$69,IF(Q411=70%,N411*O411*P411*F!$B$70,IF(Q411=71%,N411*O411*P411*F!$B$71,IF(Q411=72%,N411*O411*P411*F!$B$72,IF(Q411=73%,N411*O411*P411*F!$B$73,IF(Q411=74%,N411*O411*P411*F!$B$74,IF(Q411=75%,N411*O411*P411*F!$B$75,IF(Q411=76%,N411*O411*P411*F!$B$76,IF(Q411=77%,N411*O411*P411*F!$B$77,IF(Q411=78%,N411*O411*P411*F!$B$78,IF(Q411=79%,N411*O411*P411*F!$B$79,IF(Q411=80%,N411*O411*P411*F!$B$80,IF(Q411=81%,N411*O411*P411*F!$B$81,IF(Q411=82%,N411*O411*P411*F!$B$82,IF(Q411=83%,N411*O411*P411*F!$B$83,IF(Q411=84%,N411*O411*P411*F!$B$84,IF(Q411=85%,N411*O411*P411*F!$B$85,IF(Q411=86%,N411*O411*P411*F!$B$86,IF(Q411=87%,N411*O411*P411*F!$B$87,IF(Q411=88%,N411*O411*P411*F!$B$88,IF(Q411=89%,N411*O411*P411*F!$B$89,IF(Q411=90%,N411*O411*P411*F!$B$90,IF(Q411=91%,N411*O411*P411*F!$B$91,IF(Q411=92%,N411*O411*P411*F!$B$92,IF(Q411=93%,N411*O411*P411*F!$B$93,IF(Q411=94%,N411*O411*P411*F!$B$94,IF(Q411=95%,N411*O411*P411*F!$B$95,IF(Q411=96%,N411*O411*P411*F!$B$96,IF(Q411=97%,N411*O411*P411*F!$B$97,IF(Q411=98%,N411*O411*P411*F!$B$98,IF(Q411=99%,N411*O411*P411*F!$B$99,IF(Q411&gt;99%,N411*O411*P411*F!$B$100,))))))))))))))))))))))))))))))))))))))))))))))))))))))))+IF(U411&lt;30%,0,IF(U411&lt;35%,R411*S411*T411*F!$B$33,IF(U411&lt;40%,R411*S411*T411*F!$B$38,IF(U411&lt;45%,R411*S411*T411*F!$B$43,IF(U411&lt;50%,R411*S411*T411*F!$B$48,IF(U411=50%,R411*S411*T411*F!$B$50,IF(U411=51%,R411*S411*T411*F!$B$51,IF(U411=52%,R411*S411*T411*F!$B$52,IF(U411=53%,R411*S411*T411*F!$B$53,IF(U411=54%,R411*S411*T411*F!$B$54,IF(U411=55%,R411*S411*T411*F!$B$55,IF(U411=56%,R411*S411*T411*F!$B$56,IF(U411=57%,R411*S411*T411*F!$B$57,IF(U411=58%,R411*S411*T411*F!$B$58,IF(U411=59%,R411*S411*T411*F!$B$59,IF(U411=60%,R411*S411*T411*F!$B$60,IF(U411=61%,R411*S411*T411*F!$B$61,IF(U411=62%,R411*S411*T411*F!$B$62,IF(U411=63%,R411*S411*T411*F!$B$63,IF(U411=64%,R411*S411*T411*F!$B$64,IF(U411=65%,R411*S411*T411*F!$B$65,IF(U411=66%,R411*S411*T411*F!$B$66,IF(U411=67%,R411*S411*T411*F!$B$67,IF(U411=68%,R411*S411*T411*F!$B$68,IF(U411=69%,R411*S411*T411*F!$B$69,IF(U411=70%,R411*S411*T411*F!$B$70,IF(U411=71%,R411*S411*T411*F!$B$71,IF(U411=72%,R411*S411*T411*F!$B$72,IF(U411=73%,R411*S411*T411*F!$B$73,IF(U411=74%,R411*S411*T411*F!$B$74,IF(U411=75%,R411*S411*T411*F!$B$75,IF(U411=76%,R411*S411*T411*F!$B$76,IF(U411=77%,R411*S411*T411*F!$B$77,IF(U411=78%,R411*S411*T411*F!$B$78,IF(U411=79%,R411*S411*T411*F!$B$79,IF(U411=80%,R411*S411*T411*F!$B$80,IF(U411=81%,R411*S411*T411*F!$B$81,IF(U411=82%,R411*S411*T411*F!$B$82,IF(U411=83%,R411*S411*T411*F!$B$83,IF(U411=84%,R411*S411*T411*F!$B$84,IF(U411=85%,R411*S411*T411*F!$B$85,IF(U411=86%,R411*S411*T411*F!$B$86,IF(U411=87%,R411*S411*T411*F!$B$87,IF(U411=88%,R411*S411*T411*F!$B$88,IF(U411=89%,R411*S411*T411*F!$B$89,IF(U411=90%,R411*S411*T411*F!$B$90,IF(U411=91%,R411*S411*T411*F!$B$91,IF(U411=92%,R411*S411*T411*F!$B$92,IF(U411=93%,R411*S411*T411*F!$B$93,IF(U411=94%,R411*S411*T411*F!$B$94,IF(U411=95%,R411*S411*T411*F!$B$95,IF(U411=96%,R411*S411*T411*F!$B$96,IF(U411=97%,R411*S411*T411*F!$B$97,IF(U411=98%,R411*S411*T411*F!$B$98,IF(U411=99%,R411*S411*T411*F!$B$99,IF(U411&gt;99%,R411*S411*T411*F!$B$100)))))))))))))))))))))))))))))))))))))))))))))))))))))))))*IF(ISNUMBER(E411),E411,1)*IF(ISNUMBER(D411),D411,1)</f>
        <v>0</v>
      </c>
      <c r="AA411" s="7">
        <f>G411*H411+K411*L411+O411*P411+S411*T411</f>
        <v>0</v>
      </c>
      <c r="AB411" s="131">
        <f>(H411*(IF(I411&lt;45%,0.5,IF(I411&lt;55%,0.8,IF(I411&lt;65%,0.9,IF(I411&lt;75%,1,IF(I411&lt;85%,1.1,1.2))))))+L411*(IF(M411&lt;45%,0.5,IF(M411&lt;55%,0.8,IF(M411&lt;65%,0.9,IF(M411&lt;75%,1,IF(M411&lt;85%,1.1,1.2))))))+P411*(IF(Q411&lt;45%,0.5,IF(Q411&lt;55%,0.8,IF(Q411&lt;65%,0.9,IF(Q411&lt;75%,1,IF(Q411&lt;85%,1.1,1.2))))))+T411*(IF(U411&lt;45%,0.5,IF(U411&lt;55%,0.8,IF(U411&lt;65%,0.9,IF(U411&lt;75%,1,IF(U411&lt;85%,1.1,1.2)))))))*IF(D411&gt;=0.8,6,IF(D411&lt;=0.4,1.5,3))</f>
        <v>0</v>
      </c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  <c r="AR411" s="11"/>
      <c r="AS411" s="11"/>
      <c r="AT411" s="11"/>
      <c r="AU411" s="11"/>
      <c r="AV411" s="11"/>
      <c r="AW411" s="11"/>
      <c r="AX411" s="11"/>
      <c r="AY411" s="11"/>
      <c r="AZ411" s="11"/>
      <c r="BA411" s="11"/>
      <c r="BB411" s="11"/>
      <c r="BC411" s="11"/>
      <c r="BD411" s="11"/>
      <c r="BE411" s="11"/>
      <c r="BF411" s="11"/>
      <c r="BG411" s="11"/>
      <c r="BH411" s="11"/>
      <c r="BI411" s="11"/>
      <c r="BJ411" s="11"/>
    </row>
    <row r="412" spans="1:62" x14ac:dyDescent="0.25">
      <c r="A412" s="1125">
        <f>A400+1</f>
        <v>42019</v>
      </c>
      <c r="B412" s="76" t="str">
        <f t="shared" ref="B412:E412" si="951">IF(B350="","",B350)</f>
        <v/>
      </c>
      <c r="C412" s="77" t="str">
        <f t="shared" si="951"/>
        <v/>
      </c>
      <c r="D412" s="63">
        <f t="shared" ref="D412:D415" si="952">D350</f>
        <v>0</v>
      </c>
      <c r="E412" s="83" t="str">
        <f t="shared" si="951"/>
        <v/>
      </c>
      <c r="F412" s="79"/>
      <c r="G412" s="94"/>
      <c r="H412" s="94"/>
      <c r="I412" s="70">
        <f t="shared" si="947"/>
        <v>0</v>
      </c>
      <c r="J412" s="79"/>
      <c r="K412" s="94"/>
      <c r="L412" s="94"/>
      <c r="M412" s="71">
        <f t="shared" si="948"/>
        <v>0</v>
      </c>
      <c r="N412" s="79"/>
      <c r="O412" s="94"/>
      <c r="P412" s="94"/>
      <c r="Q412" s="70">
        <f t="shared" si="949"/>
        <v>0</v>
      </c>
      <c r="R412" s="79"/>
      <c r="S412" s="94"/>
      <c r="T412" s="94"/>
      <c r="U412" s="71">
        <f t="shared" si="950"/>
        <v>0</v>
      </c>
      <c r="V412" s="125">
        <f t="shared" ref="V412:V415" si="953">(IF(ISNUMBER(F412),F412,1)*G412*H412+IF(ISNUMBER(J412),J412,1)*K412*L412+IF(ISNUMBER(N412),N412,1)*O412*P412+IF(ISNUMBER(R412),R412,1)*S412*T412)*IF(ISNUMBER(E412),E412,1)</f>
        <v>0</v>
      </c>
      <c r="W412" s="43">
        <f t="shared" ref="W412:W415" si="954">IFERROR((IF(ISNUMBER(F412),F412,1)*G412*H412+IF(ISNUMBER(J412),J412,1)*K412*L412+IF(ISNUMBER(N412),N412,1)*O412*P412+IF(ISNUMBER(R412),R412,1)*S412*T412)*IF(ISNUMBER(E412),E412,1)/(G412*H412+K412*L412+O412*P412+S412*T412),0)</f>
        <v>0</v>
      </c>
      <c r="X412" s="34">
        <f t="shared" ref="X412:X413" si="955">ROUND(IFERROR((W412/(Y412*IF(ISNUMBER(E412),E412,1))),0),2)</f>
        <v>0</v>
      </c>
      <c r="Y412" s="90" t="str">
        <f t="shared" si="853"/>
        <v/>
      </c>
      <c r="Z412" s="6">
        <f>(IF(I412&lt;30%,0,IF(I412&lt;35%,F412*G412*H412*F!$B$33,IF(I412&lt;40%,F412*G412*H412*F!$B$38,IF(I412&lt;45%,F412*G412*H412*F!$B$43,IF(I412&lt;50%,F412*G412*H412*F!$B$48,IF(I412=50%,F412*G412*H412*F!$B$50,IF(I412=51%,F412*G412*H412*F!$B$51,IF(I412=52%,F412*G412*H412*F!$B$52,IF(I412=53%,F412*G412*H412*F!$B$53,IF(I412=54%,F412*G412*H412*F!$B$54,IF(I412=55%,F412*G412*H412*F!$B$55,IF(I412=56%,F412*G412*H412*F!$B$56,IF(I412=57%,F412*G412*H412*F!$B$57,IF(I412=58%,F412*G412*H412*F!$B$58,IF(I412=59%,F412*G412*H412*F!$B$59,IF(I412=60%,F412*G412*H412*F!$B$60,IF(I412=61%,F412*G412*H412*F!$B$61,IF(I412=62%,F412*G412*H412*F!$B$62,IF(I412=63%,F412*G412*H412*F!$B$63,IF(I412=64%,F412*G412*H412*F!$B$64,IF(I412=65%,F412*G412*H412*F!$B$65,IF(I412=66%,F412*G412*H412*F!$B$66,IF(I412=67%,F412*G412*H412*F!$B$67,IF(I412=68%,F412*G412*H412*F!$B$68,IF(I412=69%,F412*G412*H412*F!$B$69,IF(I412=70%,F412*G412*H412*F!$B$70,IF(I412=71%,F412*G412*H412*F!$B$71,IF(I412=72%,F412*G412*H412*F!$B$72,IF(I412=73%,F412*G412*H412*F!$B$73,IF(I412=74%,F412*G412*H412*F!$B$74,IF(I412=75%,F412*G412*H412*F!$B$75,IF(I412=76%,F412*G412*H412*F!$B$76,IF(I412=77%,F412*G412*H412*F!$B$77,IF(I412=78%,F412*G412*H412*F!$B$78,IF(I412=79%,F412*G412*H412*F!$B$79,IF(I412=80%,F412*G412*H412*F!$B$80,IF(I412=81%,F412*G412*H412*F!$B$81,IF(I412=82%,F412*G412*H412*F!$B$82,IF(I412=83%,F412*G412*H412*F!$B$83,IF(I412=84%,F412*G412*H412*F!$B$84,IF(I412=85%,F412*G412*H412*F!$B$85,IF(I412=86%,F412*G412*H412*F!$B$86,IF(I412=87%,F412*G412*H412*F!$B$87,IF(I412=88%,F412*G412*H412*F!$B$88,IF(I412=89%,F412*G412*H412*F!$B$89,IF(I412=90%,F412*G412*H412*F!$B$90,IF(I412=91%,F412*G412*H412*F!$B$91,IF(I412=92%,F412*G412*H412*F!$B$92,IF(I412=93%,F412*G412*H412*F!$B$93,IF(I412=94%,F412*G412*H412*F!$B$94,IF(I412=95%,F412*G412*H412*F!$B$95,IF(I412=96%,F412*G412*H412*F!$B$96,IF(I412=97%,F412*G412*H412*F!$B$97,IF(I412=98%,F412*G412*H412*F!$B$98,IF(I412=99%,F412*G412*H412*F!$B$99,IF(I412&gt;99%,F412*G412*H412*F!$B$100,))))))))))))))))))))))))))))))))))))))))))))))))))))))))+IF(M412&lt;30%,0,IF(M412&lt;35%,J412*K412*L412*F!$B$33,IF(M412&lt;40%,J412*K412*L412*F!$B$38,IF(M412&lt;45%,J412*K412*L412*F!$B$43,IF(M412&lt;50%,J412*K412*L412*F!$B$48,IF(M412=50%,J412*K412*L412*F!$B$50,IF(M412=51%,J412*K412*L412*F!$B$51,IF(M412=52%,J412*K412*L412*F!$B$52,IF(M412=53%,J412*K412*L412*F!$B$53,IF(M412=54%,J412*K412*L412*F!$B$54,IF(M412=55%,J412*K412*L412*F!$B$55,IF(M412=56%,J412*K412*L412*F!$B$56,IF(M412=57%,J412*K412*L412*F!$B$57,IF(M412=58%,J412*K412*L412*F!$B$58,IF(M412=59%,J412*K412*L412*F!$B$59,IF(M412=60%,J412*K412*L412*F!$B$60,IF(M412=61%,J412*K412*L412*F!$B$61,IF(M412=62%,J412*K412*L412*F!$B$62,IF(M412=63%,J412*K412*L412*F!$B$63,IF(M412=64%,J412*K412*L412*F!$B$64,IF(M412=65%,J412*K412*L412*F!$B$65,IF(M412=66%,J412*K412*L412*F!$B$66,IF(M412=67%,J412*K412*L412*F!$B$67,IF(M412=68%,J412*K412*L412*F!$B$68,IF(M412=69%,J412*K412*L412*F!$B$69,IF(M412=70%,J412*K412*L412*F!$B$70,IF(M412=71%,J412*K412*L412*F!$B$71,IF(M412=72%,J412*K412*L412*F!$B$72,IF(M412=73%,J412*K412*L412*F!$B$73,IF(M412=74%,J412*K412*L412*F!$B$74,IF(M412=75%,J412*K412*L412*F!$B$75,IF(M412=76%,J412*K412*L412*F!$B$76,IF(M412=77%,J412*K412*L412*F!$B$77,IF(M412=78%,J412*K412*L412*F!$B$78,IF(M412=79%,J412*K412*L412*F!$B$79,IF(M412=80%,J412*K412*L412*F!$B$80,IF(M412=81%,J412*K412*L412*F!$B$81,IF(M412=82%,J412*K412*L412*F!$B$82,IF(M412=83%,J412*K412*L412*F!$B$83,IF(M412=84%,J412*K412*L412*F!$B$84,IF(M412=85%,J412*K412*L412*F!$B$85,IF(M412=86%,J412*K412*L412*F!$B$86,IF(M412=87%,J412*K412*L412*F!$B$87,IF(M412=88%,J412*K412*L412*F!$B$88,IF(M412=89%,J412*K412*L412*F!$B$89,IF(M412=90%,J412*K412*L412*F!$B$90,IF(M412=91%,J412*K412*L412*F!$B$91,IF(M412=92%,J412*K412*L412*F!$B$92,IF(M412=93%,J412*K412*L412*F!$B$93,IF(M412=94%,J412*K412*L412*F!$B$94,IF(M412=95%,J412*K412*L412*F!$B$95,IF(M412=96%,J412*K412*L412*F!$B$96,IF(M412=97%,J412*K412*L412*F!$B$97,IF(M412=98%,J412*K412*L412*F!$B$98,IF(M412=99%,J412*K412*L412*F!$B$99,IF(M412&gt;99%,J412*K412*L412*F!$B$100,))))))))))))))))))))))))))))))))))))))))))))))))))))))))+IF(Q412&lt;30%,0,IF(Q412&lt;35%,N412*O412*P412*F!$B$33,IF(Q412&lt;40%,N412*O412*P412*F!$B$38,IF(Q412&lt;45%,N412*O412*P412*F!$B$43,IF(Q412&lt;50%,N412*O412*P412*F!$B$48,IF(Q412=50%,N412*O412*P412*F!$B$50,IF(Q412=51%,N412*O412*P412*F!$B$51,IF(Q412=52%,N412*O412*P412*F!$B$52,IF(Q412=53%,N412*O412*P412*F!$B$53,IF(Q412=54%,N412*O412*P412*F!$B$54,IF(Q412=55%,N412*O412*P412*F!$B$55,IF(Q412=56%,N412*O412*P412*F!$B$56,IF(Q412=57%,N412*O412*P412*F!$B$57,IF(Q412=58%,N412*O412*P412*F!$B$58,IF(Q412=59%,N412*O412*P412*F!$B$59,IF(Q412=60%,N412*O412*P412*F!$B$60,IF(Q412=61%,N412*O412*P412*F!$B$61,IF(Q412=62%,N412*O412*P412*F!$B$62,IF(Q412=63%,N412*O412*P412*F!$B$63,IF(Q412=64%,N412*O412*P412*F!$B$64,IF(Q412=65%,N412*O412*P412*F!$B$65,IF(Q412=66%,N412*O412*P412*F!$B$66,IF(Q412=67%,N412*O412*P412*F!$B$67,IF(Q412=68%,N412*O412*P412*F!$B$68,IF(Q412=69%,N412*O412*P412*F!$B$69,IF(Q412=70%,N412*O412*P412*F!$B$70,IF(Q412=71%,N412*O412*P412*F!$B$71,IF(Q412=72%,N412*O412*P412*F!$B$72,IF(Q412=73%,N412*O412*P412*F!$B$73,IF(Q412=74%,N412*O412*P412*F!$B$74,IF(Q412=75%,N412*O412*P412*F!$B$75,IF(Q412=76%,N412*O412*P412*F!$B$76,IF(Q412=77%,N412*O412*P412*F!$B$77,IF(Q412=78%,N412*O412*P412*F!$B$78,IF(Q412=79%,N412*O412*P412*F!$B$79,IF(Q412=80%,N412*O412*P412*F!$B$80,IF(Q412=81%,N412*O412*P412*F!$B$81,IF(Q412=82%,N412*O412*P412*F!$B$82,IF(Q412=83%,N412*O412*P412*F!$B$83,IF(Q412=84%,N412*O412*P412*F!$B$84,IF(Q412=85%,N412*O412*P412*F!$B$85,IF(Q412=86%,N412*O412*P412*F!$B$86,IF(Q412=87%,N412*O412*P412*F!$B$87,IF(Q412=88%,N412*O412*P412*F!$B$88,IF(Q412=89%,N412*O412*P412*F!$B$89,IF(Q412=90%,N412*O412*P412*F!$B$90,IF(Q412=91%,N412*O412*P412*F!$B$91,IF(Q412=92%,N412*O412*P412*F!$B$92,IF(Q412=93%,N412*O412*P412*F!$B$93,IF(Q412=94%,N412*O412*P412*F!$B$94,IF(Q412=95%,N412*O412*P412*F!$B$95,IF(Q412=96%,N412*O412*P412*F!$B$96,IF(Q412=97%,N412*O412*P412*F!$B$97,IF(Q412=98%,N412*O412*P412*F!$B$98,IF(Q412=99%,N412*O412*P412*F!$B$99,IF(Q412&gt;99%,N412*O412*P412*F!$B$100,))))))))))))))))))))))))))))))))))))))))))))))))))))))))+IF(U412&lt;30%,0,IF(U412&lt;35%,R412*S412*T412*F!$B$33,IF(U412&lt;40%,R412*S412*T412*F!$B$38,IF(U412&lt;45%,R412*S412*T412*F!$B$43,IF(U412&lt;50%,R412*S412*T412*F!$B$48,IF(U412=50%,R412*S412*T412*F!$B$50,IF(U412=51%,R412*S412*T412*F!$B$51,IF(U412=52%,R412*S412*T412*F!$B$52,IF(U412=53%,R412*S412*T412*F!$B$53,IF(U412=54%,R412*S412*T412*F!$B$54,IF(U412=55%,R412*S412*T412*F!$B$55,IF(U412=56%,R412*S412*T412*F!$B$56,IF(U412=57%,R412*S412*T412*F!$B$57,IF(U412=58%,R412*S412*T412*F!$B$58,IF(U412=59%,R412*S412*T412*F!$B$59,IF(U412=60%,R412*S412*T412*F!$B$60,IF(U412=61%,R412*S412*T412*F!$B$61,IF(U412=62%,R412*S412*T412*F!$B$62,IF(U412=63%,R412*S412*T412*F!$B$63,IF(U412=64%,R412*S412*T412*F!$B$64,IF(U412=65%,R412*S412*T412*F!$B$65,IF(U412=66%,R412*S412*T412*F!$B$66,IF(U412=67%,R412*S412*T412*F!$B$67,IF(U412=68%,R412*S412*T412*F!$B$68,IF(U412=69%,R412*S412*T412*F!$B$69,IF(U412=70%,R412*S412*T412*F!$B$70,IF(U412=71%,R412*S412*T412*F!$B$71,IF(U412=72%,R412*S412*T412*F!$B$72,IF(U412=73%,R412*S412*T412*F!$B$73,IF(U412=74%,R412*S412*T412*F!$B$74,IF(U412=75%,R412*S412*T412*F!$B$75,IF(U412=76%,R412*S412*T412*F!$B$76,IF(U412=77%,R412*S412*T412*F!$B$77,IF(U412=78%,R412*S412*T412*F!$B$78,IF(U412=79%,R412*S412*T412*F!$B$79,IF(U412=80%,R412*S412*T412*F!$B$80,IF(U412=81%,R412*S412*T412*F!$B$81,IF(U412=82%,R412*S412*T412*F!$B$82,IF(U412=83%,R412*S412*T412*F!$B$83,IF(U412=84%,R412*S412*T412*F!$B$84,IF(U412=85%,R412*S412*T412*F!$B$85,IF(U412=86%,R412*S412*T412*F!$B$86,IF(U412=87%,R412*S412*T412*F!$B$87,IF(U412=88%,R412*S412*T412*F!$B$88,IF(U412=89%,R412*S412*T412*F!$B$89,IF(U412=90%,R412*S412*T412*F!$B$90,IF(U412=91%,R412*S412*T412*F!$B$91,IF(U412=92%,R412*S412*T412*F!$B$92,IF(U412=93%,R412*S412*T412*F!$B$93,IF(U412=94%,R412*S412*T412*F!$B$94,IF(U412=95%,R412*S412*T412*F!$B$95,IF(U412=96%,R412*S412*T412*F!$B$96,IF(U412=97%,R412*S412*T412*F!$B$97,IF(U412=98%,R412*S412*T412*F!$B$98,IF(U412=99%,R412*S412*T412*F!$B$99,IF(U412&gt;99%,R412*S412*T412*F!$B$100)))))))))))))))))))))))))))))))))))))))))))))))))))))))))*IF(ISNUMBER(E412),E412,1)*IF(ISNUMBER(D412),D412,1)</f>
        <v>0</v>
      </c>
      <c r="AA412" s="6">
        <f>G412*H412+K412*L412+O412*P412+S412*T412</f>
        <v>0</v>
      </c>
      <c r="AB412" s="115">
        <f>(H412*(IF(I412&lt;45%,0.5,IF(I412&lt;55%,0.8,IF(I412&lt;65%,0.9,IF(I412&lt;75%,1,IF(I412&lt;85%,1.1,1.2))))))+L412*(IF(M412&lt;45%,0.5,IF(M412&lt;55%,0.8,IF(M412&lt;65%,0.9,IF(M412&lt;75%,1,IF(M412&lt;85%,1.1,1.2))))))+P412*(IF(Q412&lt;45%,0.5,IF(Q412&lt;55%,0.8,IF(Q412&lt;65%,0.9,IF(Q412&lt;75%,1,IF(Q412&lt;85%,1.1,1.2))))))+T412*(IF(U412&lt;45%,0.5,IF(U412&lt;55%,0.8,IF(U412&lt;65%,0.9,IF(U412&lt;75%,1,IF(U412&lt;85%,1.1,1.2)))))))*IF(D412&gt;=0.8,6,IF(D412&lt;=0.4,1.5,3))</f>
        <v>0</v>
      </c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  <c r="AT412" s="11"/>
      <c r="AU412" s="11"/>
      <c r="AV412" s="11"/>
      <c r="AW412" s="11"/>
      <c r="AX412" s="11"/>
      <c r="AY412" s="11"/>
      <c r="AZ412" s="11"/>
      <c r="BA412" s="11"/>
      <c r="BB412" s="11"/>
      <c r="BC412" s="11"/>
      <c r="BD412" s="11"/>
      <c r="BE412" s="11"/>
      <c r="BF412" s="11"/>
      <c r="BG412" s="11"/>
      <c r="BH412" s="11"/>
      <c r="BI412" s="11"/>
      <c r="BJ412" s="11"/>
    </row>
    <row r="413" spans="1:62" x14ac:dyDescent="0.25">
      <c r="A413" s="1125"/>
      <c r="B413" s="76" t="str">
        <f t="shared" ref="B413:E413" si="956">IF(B351="","",B351)</f>
        <v/>
      </c>
      <c r="C413" s="77" t="str">
        <f t="shared" si="956"/>
        <v/>
      </c>
      <c r="D413" s="63">
        <f t="shared" si="952"/>
        <v>0</v>
      </c>
      <c r="E413" s="83" t="str">
        <f t="shared" si="956"/>
        <v/>
      </c>
      <c r="F413" s="81"/>
      <c r="G413" s="96"/>
      <c r="H413" s="96"/>
      <c r="I413" s="82">
        <f t="shared" si="947"/>
        <v>0</v>
      </c>
      <c r="J413" s="81"/>
      <c r="K413" s="96"/>
      <c r="L413" s="96"/>
      <c r="M413" s="104">
        <f t="shared" si="948"/>
        <v>0</v>
      </c>
      <c r="N413" s="81"/>
      <c r="O413" s="96"/>
      <c r="P413" s="96"/>
      <c r="Q413" s="82">
        <f t="shared" si="949"/>
        <v>0</v>
      </c>
      <c r="R413" s="81"/>
      <c r="S413" s="96"/>
      <c r="T413" s="96"/>
      <c r="U413" s="104">
        <f t="shared" si="950"/>
        <v>0</v>
      </c>
      <c r="V413" s="128">
        <f t="shared" si="953"/>
        <v>0</v>
      </c>
      <c r="W413" s="44">
        <f t="shared" si="954"/>
        <v>0</v>
      </c>
      <c r="X413" s="45">
        <f t="shared" si="955"/>
        <v>0</v>
      </c>
      <c r="Y413" s="90" t="str">
        <f t="shared" si="853"/>
        <v/>
      </c>
      <c r="Z413" s="8">
        <f>(IF(I413&lt;30%,0,IF(I413&lt;35%,F413*G413*H413*F!$B$33,IF(I413&lt;40%,F413*G413*H413*F!$B$38,IF(I413&lt;45%,F413*G413*H413*F!$B$43,IF(I413&lt;50%,F413*G413*H413*F!$B$48,IF(I413=50%,F413*G413*H413*F!$B$50,IF(I413=51%,F413*G413*H413*F!$B$51,IF(I413=52%,F413*G413*H413*F!$B$52,IF(I413=53%,F413*G413*H413*F!$B$53,IF(I413=54%,F413*G413*H413*F!$B$54,IF(I413=55%,F413*G413*H413*F!$B$55,IF(I413=56%,F413*G413*H413*F!$B$56,IF(I413=57%,F413*G413*H413*F!$B$57,IF(I413=58%,F413*G413*H413*F!$B$58,IF(I413=59%,F413*G413*H413*F!$B$59,IF(I413=60%,F413*G413*H413*F!$B$60,IF(I413=61%,F413*G413*H413*F!$B$61,IF(I413=62%,F413*G413*H413*F!$B$62,IF(I413=63%,F413*G413*H413*F!$B$63,IF(I413=64%,F413*G413*H413*F!$B$64,IF(I413=65%,F413*G413*H413*F!$B$65,IF(I413=66%,F413*G413*H413*F!$B$66,IF(I413=67%,F413*G413*H413*F!$B$67,IF(I413=68%,F413*G413*H413*F!$B$68,IF(I413=69%,F413*G413*H413*F!$B$69,IF(I413=70%,F413*G413*H413*F!$B$70,IF(I413=71%,F413*G413*H413*F!$B$71,IF(I413=72%,F413*G413*H413*F!$B$72,IF(I413=73%,F413*G413*H413*F!$B$73,IF(I413=74%,F413*G413*H413*F!$B$74,IF(I413=75%,F413*G413*H413*F!$B$75,IF(I413=76%,F413*G413*H413*F!$B$76,IF(I413=77%,F413*G413*H413*F!$B$77,IF(I413=78%,F413*G413*H413*F!$B$78,IF(I413=79%,F413*G413*H413*F!$B$79,IF(I413=80%,F413*G413*H413*F!$B$80,IF(I413=81%,F413*G413*H413*F!$B$81,IF(I413=82%,F413*G413*H413*F!$B$82,IF(I413=83%,F413*G413*H413*F!$B$83,IF(I413=84%,F413*G413*H413*F!$B$84,IF(I413=85%,F413*G413*H413*F!$B$85,IF(I413=86%,F413*G413*H413*F!$B$86,IF(I413=87%,F413*G413*H413*F!$B$87,IF(I413=88%,F413*G413*H413*F!$B$88,IF(I413=89%,F413*G413*H413*F!$B$89,IF(I413=90%,F413*G413*H413*F!$B$90,IF(I413=91%,F413*G413*H413*F!$B$91,IF(I413=92%,F413*G413*H413*F!$B$92,IF(I413=93%,F413*G413*H413*F!$B$93,IF(I413=94%,F413*G413*H413*F!$B$94,IF(I413=95%,F413*G413*H413*F!$B$95,IF(I413=96%,F413*G413*H413*F!$B$96,IF(I413=97%,F413*G413*H413*F!$B$97,IF(I413=98%,F413*G413*H413*F!$B$98,IF(I413=99%,F413*G413*H413*F!$B$99,IF(I413&gt;99%,F413*G413*H413*F!$B$100,))))))))))))))))))))))))))))))))))))))))))))))))))))))))+IF(M413&lt;30%,0,IF(M413&lt;35%,J413*K413*L413*F!$B$33,IF(M413&lt;40%,J413*K413*L413*F!$B$38,IF(M413&lt;45%,J413*K413*L413*F!$B$43,IF(M413&lt;50%,J413*K413*L413*F!$B$48,IF(M413=50%,J413*K413*L413*F!$B$50,IF(M413=51%,J413*K413*L413*F!$B$51,IF(M413=52%,J413*K413*L413*F!$B$52,IF(M413=53%,J413*K413*L413*F!$B$53,IF(M413=54%,J413*K413*L413*F!$B$54,IF(M413=55%,J413*K413*L413*F!$B$55,IF(M413=56%,J413*K413*L413*F!$B$56,IF(M413=57%,J413*K413*L413*F!$B$57,IF(M413=58%,J413*K413*L413*F!$B$58,IF(M413=59%,J413*K413*L413*F!$B$59,IF(M413=60%,J413*K413*L413*F!$B$60,IF(M413=61%,J413*K413*L413*F!$B$61,IF(M413=62%,J413*K413*L413*F!$B$62,IF(M413=63%,J413*K413*L413*F!$B$63,IF(M413=64%,J413*K413*L413*F!$B$64,IF(M413=65%,J413*K413*L413*F!$B$65,IF(M413=66%,J413*K413*L413*F!$B$66,IF(M413=67%,J413*K413*L413*F!$B$67,IF(M413=68%,J413*K413*L413*F!$B$68,IF(M413=69%,J413*K413*L413*F!$B$69,IF(M413=70%,J413*K413*L413*F!$B$70,IF(M413=71%,J413*K413*L413*F!$B$71,IF(M413=72%,J413*K413*L413*F!$B$72,IF(M413=73%,J413*K413*L413*F!$B$73,IF(M413=74%,J413*K413*L413*F!$B$74,IF(M413=75%,J413*K413*L413*F!$B$75,IF(M413=76%,J413*K413*L413*F!$B$76,IF(M413=77%,J413*K413*L413*F!$B$77,IF(M413=78%,J413*K413*L413*F!$B$78,IF(M413=79%,J413*K413*L413*F!$B$79,IF(M413=80%,J413*K413*L413*F!$B$80,IF(M413=81%,J413*K413*L413*F!$B$81,IF(M413=82%,J413*K413*L413*F!$B$82,IF(M413=83%,J413*K413*L413*F!$B$83,IF(M413=84%,J413*K413*L413*F!$B$84,IF(M413=85%,J413*K413*L413*F!$B$85,IF(M413=86%,J413*K413*L413*F!$B$86,IF(M413=87%,J413*K413*L413*F!$B$87,IF(M413=88%,J413*K413*L413*F!$B$88,IF(M413=89%,J413*K413*L413*F!$B$89,IF(M413=90%,J413*K413*L413*F!$B$90,IF(M413=91%,J413*K413*L413*F!$B$91,IF(M413=92%,J413*K413*L413*F!$B$92,IF(M413=93%,J413*K413*L413*F!$B$93,IF(M413=94%,J413*K413*L413*F!$B$94,IF(M413=95%,J413*K413*L413*F!$B$95,IF(M413=96%,J413*K413*L413*F!$B$96,IF(M413=97%,J413*K413*L413*F!$B$97,IF(M413=98%,J413*K413*L413*F!$B$98,IF(M413=99%,J413*K413*L413*F!$B$99,IF(M413&gt;99%,J413*K413*L413*F!$B$100,))))))))))))))))))))))))))))))))))))))))))))))))))))))))+IF(Q413&lt;30%,0,IF(Q413&lt;35%,N413*O413*P413*F!$B$33,IF(Q413&lt;40%,N413*O413*P413*F!$B$38,IF(Q413&lt;45%,N413*O413*P413*F!$B$43,IF(Q413&lt;50%,N413*O413*P413*F!$B$48,IF(Q413=50%,N413*O413*P413*F!$B$50,IF(Q413=51%,N413*O413*P413*F!$B$51,IF(Q413=52%,N413*O413*P413*F!$B$52,IF(Q413=53%,N413*O413*P413*F!$B$53,IF(Q413=54%,N413*O413*P413*F!$B$54,IF(Q413=55%,N413*O413*P413*F!$B$55,IF(Q413=56%,N413*O413*P413*F!$B$56,IF(Q413=57%,N413*O413*P413*F!$B$57,IF(Q413=58%,N413*O413*P413*F!$B$58,IF(Q413=59%,N413*O413*P413*F!$B$59,IF(Q413=60%,N413*O413*P413*F!$B$60,IF(Q413=61%,N413*O413*P413*F!$B$61,IF(Q413=62%,N413*O413*P413*F!$B$62,IF(Q413=63%,N413*O413*P413*F!$B$63,IF(Q413=64%,N413*O413*P413*F!$B$64,IF(Q413=65%,N413*O413*P413*F!$B$65,IF(Q413=66%,N413*O413*P413*F!$B$66,IF(Q413=67%,N413*O413*P413*F!$B$67,IF(Q413=68%,N413*O413*P413*F!$B$68,IF(Q413=69%,N413*O413*P413*F!$B$69,IF(Q413=70%,N413*O413*P413*F!$B$70,IF(Q413=71%,N413*O413*P413*F!$B$71,IF(Q413=72%,N413*O413*P413*F!$B$72,IF(Q413=73%,N413*O413*P413*F!$B$73,IF(Q413=74%,N413*O413*P413*F!$B$74,IF(Q413=75%,N413*O413*P413*F!$B$75,IF(Q413=76%,N413*O413*P413*F!$B$76,IF(Q413=77%,N413*O413*P413*F!$B$77,IF(Q413=78%,N413*O413*P413*F!$B$78,IF(Q413=79%,N413*O413*P413*F!$B$79,IF(Q413=80%,N413*O413*P413*F!$B$80,IF(Q413=81%,N413*O413*P413*F!$B$81,IF(Q413=82%,N413*O413*P413*F!$B$82,IF(Q413=83%,N413*O413*P413*F!$B$83,IF(Q413=84%,N413*O413*P413*F!$B$84,IF(Q413=85%,N413*O413*P413*F!$B$85,IF(Q413=86%,N413*O413*P413*F!$B$86,IF(Q413=87%,N413*O413*P413*F!$B$87,IF(Q413=88%,N413*O413*P413*F!$B$88,IF(Q413=89%,N413*O413*P413*F!$B$89,IF(Q413=90%,N413*O413*P413*F!$B$90,IF(Q413=91%,N413*O413*P413*F!$B$91,IF(Q413=92%,N413*O413*P413*F!$B$92,IF(Q413=93%,N413*O413*P413*F!$B$93,IF(Q413=94%,N413*O413*P413*F!$B$94,IF(Q413=95%,N413*O413*P413*F!$B$95,IF(Q413=96%,N413*O413*P413*F!$B$96,IF(Q413=97%,N413*O413*P413*F!$B$97,IF(Q413=98%,N413*O413*P413*F!$B$98,IF(Q413=99%,N413*O413*P413*F!$B$99,IF(Q413&gt;99%,N413*O413*P413*F!$B$100,))))))))))))))))))))))))))))))))))))))))))))))))))))))))+IF(U413&lt;30%,0,IF(U413&lt;35%,R413*S413*T413*F!$B$33,IF(U413&lt;40%,R413*S413*T413*F!$B$38,IF(U413&lt;45%,R413*S413*T413*F!$B$43,IF(U413&lt;50%,R413*S413*T413*F!$B$48,IF(U413=50%,R413*S413*T413*F!$B$50,IF(U413=51%,R413*S413*T413*F!$B$51,IF(U413=52%,R413*S413*T413*F!$B$52,IF(U413=53%,R413*S413*T413*F!$B$53,IF(U413=54%,R413*S413*T413*F!$B$54,IF(U413=55%,R413*S413*T413*F!$B$55,IF(U413=56%,R413*S413*T413*F!$B$56,IF(U413=57%,R413*S413*T413*F!$B$57,IF(U413=58%,R413*S413*T413*F!$B$58,IF(U413=59%,R413*S413*T413*F!$B$59,IF(U413=60%,R413*S413*T413*F!$B$60,IF(U413=61%,R413*S413*T413*F!$B$61,IF(U413=62%,R413*S413*T413*F!$B$62,IF(U413=63%,R413*S413*T413*F!$B$63,IF(U413=64%,R413*S413*T413*F!$B$64,IF(U413=65%,R413*S413*T413*F!$B$65,IF(U413=66%,R413*S413*T413*F!$B$66,IF(U413=67%,R413*S413*T413*F!$B$67,IF(U413=68%,R413*S413*T413*F!$B$68,IF(U413=69%,R413*S413*T413*F!$B$69,IF(U413=70%,R413*S413*T413*F!$B$70,IF(U413=71%,R413*S413*T413*F!$B$71,IF(U413=72%,R413*S413*T413*F!$B$72,IF(U413=73%,R413*S413*T413*F!$B$73,IF(U413=74%,R413*S413*T413*F!$B$74,IF(U413=75%,R413*S413*T413*F!$B$75,IF(U413=76%,R413*S413*T413*F!$B$76,IF(U413=77%,R413*S413*T413*F!$B$77,IF(U413=78%,R413*S413*T413*F!$B$78,IF(U413=79%,R413*S413*T413*F!$B$79,IF(U413=80%,R413*S413*T413*F!$B$80,IF(U413=81%,R413*S413*T413*F!$B$81,IF(U413=82%,R413*S413*T413*F!$B$82,IF(U413=83%,R413*S413*T413*F!$B$83,IF(U413=84%,R413*S413*T413*F!$B$84,IF(U413=85%,R413*S413*T413*F!$B$85,IF(U413=86%,R413*S413*T413*F!$B$86,IF(U413=87%,R413*S413*T413*F!$B$87,IF(U413=88%,R413*S413*T413*F!$B$88,IF(U413=89%,R413*S413*T413*F!$B$89,IF(U413=90%,R413*S413*T413*F!$B$90,IF(U413=91%,R413*S413*T413*F!$B$91,IF(U413=92%,R413*S413*T413*F!$B$92,IF(U413=93%,R413*S413*T413*F!$B$93,IF(U413=94%,R413*S413*T413*F!$B$94,IF(U413=95%,R413*S413*T413*F!$B$95,IF(U413=96%,R413*S413*T413*F!$B$96,IF(U413=97%,R413*S413*T413*F!$B$97,IF(U413=98%,R413*S413*T413*F!$B$98,IF(U413=99%,R413*S413*T413*F!$B$99,IF(U413&gt;99%,R413*S413*T413*F!$B$100)))))))))))))))))))))))))))))))))))))))))))))))))))))))))*IF(ISNUMBER(E413),E413,1)*IF(ISNUMBER(D413),D413,1)</f>
        <v>0</v>
      </c>
      <c r="AA413" s="8">
        <f>G413*H413+K413*L413+O413*P413+S413*T413</f>
        <v>0</v>
      </c>
      <c r="AB413" s="129">
        <f>(H413*(IF(I413&lt;45%,0.5,IF(I413&lt;55%,0.8,IF(I413&lt;65%,0.9,IF(I413&lt;75%,1,IF(I413&lt;85%,1.1,1.2))))))+L413*(IF(M413&lt;45%,0.5,IF(M413&lt;55%,0.8,IF(M413&lt;65%,0.9,IF(M413&lt;75%,1,IF(M413&lt;85%,1.1,1.2))))))+P413*(IF(Q413&lt;45%,0.5,IF(Q413&lt;55%,0.8,IF(Q413&lt;65%,0.9,IF(Q413&lt;75%,1,IF(Q413&lt;85%,1.1,1.2))))))+T413*(IF(U413&lt;45%,0.5,IF(U413&lt;55%,0.8,IF(U413&lt;65%,0.9,IF(U413&lt;75%,1,IF(U413&lt;85%,1.1,1.2)))))))*IF(D413&gt;=0.8,6,IF(D413&lt;=0.4,1.5,3))</f>
        <v>0</v>
      </c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  <c r="AT413" s="11"/>
      <c r="AU413" s="11"/>
      <c r="AV413" s="11"/>
      <c r="AW413" s="11"/>
      <c r="AX413" s="11"/>
      <c r="AY413" s="11"/>
      <c r="AZ413" s="11"/>
      <c r="BA413" s="11"/>
      <c r="BB413" s="11"/>
      <c r="BC413" s="11"/>
      <c r="BD413" s="11"/>
      <c r="BE413" s="11"/>
      <c r="BF413" s="11"/>
      <c r="BG413" s="11"/>
      <c r="BH413" s="11"/>
      <c r="BI413" s="11"/>
      <c r="BJ413" s="11"/>
    </row>
    <row r="414" spans="1:62" x14ac:dyDescent="0.25">
      <c r="A414" s="1125"/>
      <c r="B414" s="76" t="str">
        <f t="shared" ref="B414:E414" si="957">IF(B352="","",B352)</f>
        <v/>
      </c>
      <c r="C414" s="77" t="str">
        <f t="shared" si="957"/>
        <v/>
      </c>
      <c r="D414" s="63">
        <f t="shared" si="952"/>
        <v>0</v>
      </c>
      <c r="E414" s="83" t="str">
        <f t="shared" si="957"/>
        <v/>
      </c>
      <c r="F414" s="79"/>
      <c r="G414" s="94"/>
      <c r="H414" s="94"/>
      <c r="I414" s="70">
        <f t="shared" si="947"/>
        <v>0</v>
      </c>
      <c r="J414" s="79"/>
      <c r="K414" s="94"/>
      <c r="L414" s="94"/>
      <c r="M414" s="71">
        <f t="shared" si="948"/>
        <v>0</v>
      </c>
      <c r="N414" s="79"/>
      <c r="O414" s="94"/>
      <c r="P414" s="94"/>
      <c r="Q414" s="70">
        <f t="shared" si="949"/>
        <v>0</v>
      </c>
      <c r="R414" s="79"/>
      <c r="S414" s="94"/>
      <c r="T414" s="94"/>
      <c r="U414" s="71">
        <f t="shared" si="950"/>
        <v>0</v>
      </c>
      <c r="V414" s="125">
        <f t="shared" si="953"/>
        <v>0</v>
      </c>
      <c r="W414" s="43">
        <f t="shared" si="954"/>
        <v>0</v>
      </c>
      <c r="X414" s="36">
        <f>ROUND(IFERROR((W414/(Y414*IF(ISNUMBER(E414),E414,1))),0),2)</f>
        <v>0</v>
      </c>
      <c r="Y414" s="90" t="str">
        <f t="shared" si="853"/>
        <v/>
      </c>
      <c r="Z414" s="6">
        <f>(IF(I414&lt;30%,0,IF(I414&lt;35%,F414*G414*H414*F!$B$33,IF(I414&lt;40%,F414*G414*H414*F!$B$38,IF(I414&lt;45%,F414*G414*H414*F!$B$43,IF(I414&lt;50%,F414*G414*H414*F!$B$48,IF(I414=50%,F414*G414*H414*F!$B$50,IF(I414=51%,F414*G414*H414*F!$B$51,IF(I414=52%,F414*G414*H414*F!$B$52,IF(I414=53%,F414*G414*H414*F!$B$53,IF(I414=54%,F414*G414*H414*F!$B$54,IF(I414=55%,F414*G414*H414*F!$B$55,IF(I414=56%,F414*G414*H414*F!$B$56,IF(I414=57%,F414*G414*H414*F!$B$57,IF(I414=58%,F414*G414*H414*F!$B$58,IF(I414=59%,F414*G414*H414*F!$B$59,IF(I414=60%,F414*G414*H414*F!$B$60,IF(I414=61%,F414*G414*H414*F!$B$61,IF(I414=62%,F414*G414*H414*F!$B$62,IF(I414=63%,F414*G414*H414*F!$B$63,IF(I414=64%,F414*G414*H414*F!$B$64,IF(I414=65%,F414*G414*H414*F!$B$65,IF(I414=66%,F414*G414*H414*F!$B$66,IF(I414=67%,F414*G414*H414*F!$B$67,IF(I414=68%,F414*G414*H414*F!$B$68,IF(I414=69%,F414*G414*H414*F!$B$69,IF(I414=70%,F414*G414*H414*F!$B$70,IF(I414=71%,F414*G414*H414*F!$B$71,IF(I414=72%,F414*G414*H414*F!$B$72,IF(I414=73%,F414*G414*H414*F!$B$73,IF(I414=74%,F414*G414*H414*F!$B$74,IF(I414=75%,F414*G414*H414*F!$B$75,IF(I414=76%,F414*G414*H414*F!$B$76,IF(I414=77%,F414*G414*H414*F!$B$77,IF(I414=78%,F414*G414*H414*F!$B$78,IF(I414=79%,F414*G414*H414*F!$B$79,IF(I414=80%,F414*G414*H414*F!$B$80,IF(I414=81%,F414*G414*H414*F!$B$81,IF(I414=82%,F414*G414*H414*F!$B$82,IF(I414=83%,F414*G414*H414*F!$B$83,IF(I414=84%,F414*G414*H414*F!$B$84,IF(I414=85%,F414*G414*H414*F!$B$85,IF(I414=86%,F414*G414*H414*F!$B$86,IF(I414=87%,F414*G414*H414*F!$B$87,IF(I414=88%,F414*G414*H414*F!$B$88,IF(I414=89%,F414*G414*H414*F!$B$89,IF(I414=90%,F414*G414*H414*F!$B$90,IF(I414=91%,F414*G414*H414*F!$B$91,IF(I414=92%,F414*G414*H414*F!$B$92,IF(I414=93%,F414*G414*H414*F!$B$93,IF(I414=94%,F414*G414*H414*F!$B$94,IF(I414=95%,F414*G414*H414*F!$B$95,IF(I414=96%,F414*G414*H414*F!$B$96,IF(I414=97%,F414*G414*H414*F!$B$97,IF(I414=98%,F414*G414*H414*F!$B$98,IF(I414=99%,F414*G414*H414*F!$B$99,IF(I414&gt;99%,F414*G414*H414*F!$B$100,))))))))))))))))))))))))))))))))))))))))))))))))))))))))+IF(M414&lt;30%,0,IF(M414&lt;35%,J414*K414*L414*F!$B$33,IF(M414&lt;40%,J414*K414*L414*F!$B$38,IF(M414&lt;45%,J414*K414*L414*F!$B$43,IF(M414&lt;50%,J414*K414*L414*F!$B$48,IF(M414=50%,J414*K414*L414*F!$B$50,IF(M414=51%,J414*K414*L414*F!$B$51,IF(M414=52%,J414*K414*L414*F!$B$52,IF(M414=53%,J414*K414*L414*F!$B$53,IF(M414=54%,J414*K414*L414*F!$B$54,IF(M414=55%,J414*K414*L414*F!$B$55,IF(M414=56%,J414*K414*L414*F!$B$56,IF(M414=57%,J414*K414*L414*F!$B$57,IF(M414=58%,J414*K414*L414*F!$B$58,IF(M414=59%,J414*K414*L414*F!$B$59,IF(M414=60%,J414*K414*L414*F!$B$60,IF(M414=61%,J414*K414*L414*F!$B$61,IF(M414=62%,J414*K414*L414*F!$B$62,IF(M414=63%,J414*K414*L414*F!$B$63,IF(M414=64%,J414*K414*L414*F!$B$64,IF(M414=65%,J414*K414*L414*F!$B$65,IF(M414=66%,J414*K414*L414*F!$B$66,IF(M414=67%,J414*K414*L414*F!$B$67,IF(M414=68%,J414*K414*L414*F!$B$68,IF(M414=69%,J414*K414*L414*F!$B$69,IF(M414=70%,J414*K414*L414*F!$B$70,IF(M414=71%,J414*K414*L414*F!$B$71,IF(M414=72%,J414*K414*L414*F!$B$72,IF(M414=73%,J414*K414*L414*F!$B$73,IF(M414=74%,J414*K414*L414*F!$B$74,IF(M414=75%,J414*K414*L414*F!$B$75,IF(M414=76%,J414*K414*L414*F!$B$76,IF(M414=77%,J414*K414*L414*F!$B$77,IF(M414=78%,J414*K414*L414*F!$B$78,IF(M414=79%,J414*K414*L414*F!$B$79,IF(M414=80%,J414*K414*L414*F!$B$80,IF(M414=81%,J414*K414*L414*F!$B$81,IF(M414=82%,J414*K414*L414*F!$B$82,IF(M414=83%,J414*K414*L414*F!$B$83,IF(M414=84%,J414*K414*L414*F!$B$84,IF(M414=85%,J414*K414*L414*F!$B$85,IF(M414=86%,J414*K414*L414*F!$B$86,IF(M414=87%,J414*K414*L414*F!$B$87,IF(M414=88%,J414*K414*L414*F!$B$88,IF(M414=89%,J414*K414*L414*F!$B$89,IF(M414=90%,J414*K414*L414*F!$B$90,IF(M414=91%,J414*K414*L414*F!$B$91,IF(M414=92%,J414*K414*L414*F!$B$92,IF(M414=93%,J414*K414*L414*F!$B$93,IF(M414=94%,J414*K414*L414*F!$B$94,IF(M414=95%,J414*K414*L414*F!$B$95,IF(M414=96%,J414*K414*L414*F!$B$96,IF(M414=97%,J414*K414*L414*F!$B$97,IF(M414=98%,J414*K414*L414*F!$B$98,IF(M414=99%,J414*K414*L414*F!$B$99,IF(M414&gt;99%,J414*K414*L414*F!$B$100,))))))))))))))))))))))))))))))))))))))))))))))))))))))))+IF(Q414&lt;30%,0,IF(Q414&lt;35%,N414*O414*P414*F!$B$33,IF(Q414&lt;40%,N414*O414*P414*F!$B$38,IF(Q414&lt;45%,N414*O414*P414*F!$B$43,IF(Q414&lt;50%,N414*O414*P414*F!$B$48,IF(Q414=50%,N414*O414*P414*F!$B$50,IF(Q414=51%,N414*O414*P414*F!$B$51,IF(Q414=52%,N414*O414*P414*F!$B$52,IF(Q414=53%,N414*O414*P414*F!$B$53,IF(Q414=54%,N414*O414*P414*F!$B$54,IF(Q414=55%,N414*O414*P414*F!$B$55,IF(Q414=56%,N414*O414*P414*F!$B$56,IF(Q414=57%,N414*O414*P414*F!$B$57,IF(Q414=58%,N414*O414*P414*F!$B$58,IF(Q414=59%,N414*O414*P414*F!$B$59,IF(Q414=60%,N414*O414*P414*F!$B$60,IF(Q414=61%,N414*O414*P414*F!$B$61,IF(Q414=62%,N414*O414*P414*F!$B$62,IF(Q414=63%,N414*O414*P414*F!$B$63,IF(Q414=64%,N414*O414*P414*F!$B$64,IF(Q414=65%,N414*O414*P414*F!$B$65,IF(Q414=66%,N414*O414*P414*F!$B$66,IF(Q414=67%,N414*O414*P414*F!$B$67,IF(Q414=68%,N414*O414*P414*F!$B$68,IF(Q414=69%,N414*O414*P414*F!$B$69,IF(Q414=70%,N414*O414*P414*F!$B$70,IF(Q414=71%,N414*O414*P414*F!$B$71,IF(Q414=72%,N414*O414*P414*F!$B$72,IF(Q414=73%,N414*O414*P414*F!$B$73,IF(Q414=74%,N414*O414*P414*F!$B$74,IF(Q414=75%,N414*O414*P414*F!$B$75,IF(Q414=76%,N414*O414*P414*F!$B$76,IF(Q414=77%,N414*O414*P414*F!$B$77,IF(Q414=78%,N414*O414*P414*F!$B$78,IF(Q414=79%,N414*O414*P414*F!$B$79,IF(Q414=80%,N414*O414*P414*F!$B$80,IF(Q414=81%,N414*O414*P414*F!$B$81,IF(Q414=82%,N414*O414*P414*F!$B$82,IF(Q414=83%,N414*O414*P414*F!$B$83,IF(Q414=84%,N414*O414*P414*F!$B$84,IF(Q414=85%,N414*O414*P414*F!$B$85,IF(Q414=86%,N414*O414*P414*F!$B$86,IF(Q414=87%,N414*O414*P414*F!$B$87,IF(Q414=88%,N414*O414*P414*F!$B$88,IF(Q414=89%,N414*O414*P414*F!$B$89,IF(Q414=90%,N414*O414*P414*F!$B$90,IF(Q414=91%,N414*O414*P414*F!$B$91,IF(Q414=92%,N414*O414*P414*F!$B$92,IF(Q414=93%,N414*O414*P414*F!$B$93,IF(Q414=94%,N414*O414*P414*F!$B$94,IF(Q414=95%,N414*O414*P414*F!$B$95,IF(Q414=96%,N414*O414*P414*F!$B$96,IF(Q414=97%,N414*O414*P414*F!$B$97,IF(Q414=98%,N414*O414*P414*F!$B$98,IF(Q414=99%,N414*O414*P414*F!$B$99,IF(Q414&gt;99%,N414*O414*P414*F!$B$100,))))))))))))))))))))))))))))))))))))))))))))))))))))))))+IF(U414&lt;30%,0,IF(U414&lt;35%,R414*S414*T414*F!$B$33,IF(U414&lt;40%,R414*S414*T414*F!$B$38,IF(U414&lt;45%,R414*S414*T414*F!$B$43,IF(U414&lt;50%,R414*S414*T414*F!$B$48,IF(U414=50%,R414*S414*T414*F!$B$50,IF(U414=51%,R414*S414*T414*F!$B$51,IF(U414=52%,R414*S414*T414*F!$B$52,IF(U414=53%,R414*S414*T414*F!$B$53,IF(U414=54%,R414*S414*T414*F!$B$54,IF(U414=55%,R414*S414*T414*F!$B$55,IF(U414=56%,R414*S414*T414*F!$B$56,IF(U414=57%,R414*S414*T414*F!$B$57,IF(U414=58%,R414*S414*T414*F!$B$58,IF(U414=59%,R414*S414*T414*F!$B$59,IF(U414=60%,R414*S414*T414*F!$B$60,IF(U414=61%,R414*S414*T414*F!$B$61,IF(U414=62%,R414*S414*T414*F!$B$62,IF(U414=63%,R414*S414*T414*F!$B$63,IF(U414=64%,R414*S414*T414*F!$B$64,IF(U414=65%,R414*S414*T414*F!$B$65,IF(U414=66%,R414*S414*T414*F!$B$66,IF(U414=67%,R414*S414*T414*F!$B$67,IF(U414=68%,R414*S414*T414*F!$B$68,IF(U414=69%,R414*S414*T414*F!$B$69,IF(U414=70%,R414*S414*T414*F!$B$70,IF(U414=71%,R414*S414*T414*F!$B$71,IF(U414=72%,R414*S414*T414*F!$B$72,IF(U414=73%,R414*S414*T414*F!$B$73,IF(U414=74%,R414*S414*T414*F!$B$74,IF(U414=75%,R414*S414*T414*F!$B$75,IF(U414=76%,R414*S414*T414*F!$B$76,IF(U414=77%,R414*S414*T414*F!$B$77,IF(U414=78%,R414*S414*T414*F!$B$78,IF(U414=79%,R414*S414*T414*F!$B$79,IF(U414=80%,R414*S414*T414*F!$B$80,IF(U414=81%,R414*S414*T414*F!$B$81,IF(U414=82%,R414*S414*T414*F!$B$82,IF(U414=83%,R414*S414*T414*F!$B$83,IF(U414=84%,R414*S414*T414*F!$B$84,IF(U414=85%,R414*S414*T414*F!$B$85,IF(U414=86%,R414*S414*T414*F!$B$86,IF(U414=87%,R414*S414*T414*F!$B$87,IF(U414=88%,R414*S414*T414*F!$B$88,IF(U414=89%,R414*S414*T414*F!$B$89,IF(U414=90%,R414*S414*T414*F!$B$90,IF(U414=91%,R414*S414*T414*F!$B$91,IF(U414=92%,R414*S414*T414*F!$B$92,IF(U414=93%,R414*S414*T414*F!$B$93,IF(U414=94%,R414*S414*T414*F!$B$94,IF(U414=95%,R414*S414*T414*F!$B$95,IF(U414=96%,R414*S414*T414*F!$B$96,IF(U414=97%,R414*S414*T414*F!$B$97,IF(U414=98%,R414*S414*T414*F!$B$98,IF(U414=99%,R414*S414*T414*F!$B$99,IF(U414&gt;99%,R414*S414*T414*F!$B$100)))))))))))))))))))))))))))))))))))))))))))))))))))))))))*IF(ISNUMBER(E414),E414,1)*IF(ISNUMBER(D414),D414,1)</f>
        <v>0</v>
      </c>
      <c r="AA414" s="6">
        <f>G414*H414+K414*L414+O414*P414+S414*T414</f>
        <v>0</v>
      </c>
      <c r="AB414" s="115">
        <f>(H414*(IF(I414&lt;45%,0.5,IF(I414&lt;55%,0.8,IF(I414&lt;65%,0.9,IF(I414&lt;75%,1,IF(I414&lt;85%,1.1,1.2))))))+L414*(IF(M414&lt;45%,0.5,IF(M414&lt;55%,0.8,IF(M414&lt;65%,0.9,IF(M414&lt;75%,1,IF(M414&lt;85%,1.1,1.2))))))+P414*(IF(Q414&lt;45%,0.5,IF(Q414&lt;55%,0.8,IF(Q414&lt;65%,0.9,IF(Q414&lt;75%,1,IF(Q414&lt;85%,1.1,1.2))))))+T414*(IF(U414&lt;45%,0.5,IF(U414&lt;55%,0.8,IF(U414&lt;65%,0.9,IF(U414&lt;75%,1,IF(U414&lt;85%,1.1,1.2)))))))*IF(D414&gt;=0.8,6,IF(D414&lt;=0.4,1.5,3))</f>
        <v>0</v>
      </c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  <c r="AT414" s="11"/>
      <c r="AU414" s="11"/>
      <c r="AV414" s="11"/>
      <c r="AW414" s="11"/>
      <c r="AX414" s="11"/>
      <c r="AY414" s="11"/>
      <c r="AZ414" s="11"/>
      <c r="BA414" s="11"/>
      <c r="BB414" s="11"/>
      <c r="BC414" s="11"/>
      <c r="BD414" s="11"/>
      <c r="BE414" s="11"/>
      <c r="BF414" s="11"/>
      <c r="BG414" s="11"/>
      <c r="BH414" s="11"/>
      <c r="BI414" s="11"/>
      <c r="BJ414" s="11"/>
    </row>
    <row r="415" spans="1:62" x14ac:dyDescent="0.25">
      <c r="A415" s="1125"/>
      <c r="B415" s="76" t="str">
        <f t="shared" ref="B415:E415" si="958">IF(B353="","",B353)</f>
        <v/>
      </c>
      <c r="C415" s="77" t="str">
        <f t="shared" si="958"/>
        <v/>
      </c>
      <c r="D415" s="63">
        <f t="shared" si="952"/>
        <v>0</v>
      </c>
      <c r="E415" s="83" t="str">
        <f t="shared" si="958"/>
        <v/>
      </c>
      <c r="F415" s="81"/>
      <c r="G415" s="96"/>
      <c r="H415" s="96"/>
      <c r="I415" s="82">
        <f t="shared" si="947"/>
        <v>0</v>
      </c>
      <c r="J415" s="81"/>
      <c r="K415" s="96"/>
      <c r="L415" s="96"/>
      <c r="M415" s="104">
        <f t="shared" si="948"/>
        <v>0</v>
      </c>
      <c r="N415" s="81"/>
      <c r="O415" s="96"/>
      <c r="P415" s="96"/>
      <c r="Q415" s="82">
        <f t="shared" si="949"/>
        <v>0</v>
      </c>
      <c r="R415" s="81"/>
      <c r="S415" s="96"/>
      <c r="T415" s="96"/>
      <c r="U415" s="104">
        <f t="shared" si="950"/>
        <v>0</v>
      </c>
      <c r="V415" s="128">
        <f t="shared" si="953"/>
        <v>0</v>
      </c>
      <c r="W415" s="44">
        <f t="shared" si="954"/>
        <v>0</v>
      </c>
      <c r="X415" s="45">
        <f t="shared" ref="X415" si="959">ROUND(IFERROR((W415/(Y415*IF(ISNUMBER(E415),E415,1))),0),2)</f>
        <v>0</v>
      </c>
      <c r="Y415" s="90" t="str">
        <f t="shared" si="853"/>
        <v/>
      </c>
      <c r="Z415" s="8">
        <f>(IF(I415&lt;30%,0,IF(I415&lt;35%,F415*G415*H415*F!$B$33,IF(I415&lt;40%,F415*G415*H415*F!$B$38,IF(I415&lt;45%,F415*G415*H415*F!$B$43,IF(I415&lt;50%,F415*G415*H415*F!$B$48,IF(I415=50%,F415*G415*H415*F!$B$50,IF(I415=51%,F415*G415*H415*F!$B$51,IF(I415=52%,F415*G415*H415*F!$B$52,IF(I415=53%,F415*G415*H415*F!$B$53,IF(I415=54%,F415*G415*H415*F!$B$54,IF(I415=55%,F415*G415*H415*F!$B$55,IF(I415=56%,F415*G415*H415*F!$B$56,IF(I415=57%,F415*G415*H415*F!$B$57,IF(I415=58%,F415*G415*H415*F!$B$58,IF(I415=59%,F415*G415*H415*F!$B$59,IF(I415=60%,F415*G415*H415*F!$B$60,IF(I415=61%,F415*G415*H415*F!$B$61,IF(I415=62%,F415*G415*H415*F!$B$62,IF(I415=63%,F415*G415*H415*F!$B$63,IF(I415=64%,F415*G415*H415*F!$B$64,IF(I415=65%,F415*G415*H415*F!$B$65,IF(I415=66%,F415*G415*H415*F!$B$66,IF(I415=67%,F415*G415*H415*F!$B$67,IF(I415=68%,F415*G415*H415*F!$B$68,IF(I415=69%,F415*G415*H415*F!$B$69,IF(I415=70%,F415*G415*H415*F!$B$70,IF(I415=71%,F415*G415*H415*F!$B$71,IF(I415=72%,F415*G415*H415*F!$B$72,IF(I415=73%,F415*G415*H415*F!$B$73,IF(I415=74%,F415*G415*H415*F!$B$74,IF(I415=75%,F415*G415*H415*F!$B$75,IF(I415=76%,F415*G415*H415*F!$B$76,IF(I415=77%,F415*G415*H415*F!$B$77,IF(I415=78%,F415*G415*H415*F!$B$78,IF(I415=79%,F415*G415*H415*F!$B$79,IF(I415=80%,F415*G415*H415*F!$B$80,IF(I415=81%,F415*G415*H415*F!$B$81,IF(I415=82%,F415*G415*H415*F!$B$82,IF(I415=83%,F415*G415*H415*F!$B$83,IF(I415=84%,F415*G415*H415*F!$B$84,IF(I415=85%,F415*G415*H415*F!$B$85,IF(I415=86%,F415*G415*H415*F!$B$86,IF(I415=87%,F415*G415*H415*F!$B$87,IF(I415=88%,F415*G415*H415*F!$B$88,IF(I415=89%,F415*G415*H415*F!$B$89,IF(I415=90%,F415*G415*H415*F!$B$90,IF(I415=91%,F415*G415*H415*F!$B$91,IF(I415=92%,F415*G415*H415*F!$B$92,IF(I415=93%,F415*G415*H415*F!$B$93,IF(I415=94%,F415*G415*H415*F!$B$94,IF(I415=95%,F415*G415*H415*F!$B$95,IF(I415=96%,F415*G415*H415*F!$B$96,IF(I415=97%,F415*G415*H415*F!$B$97,IF(I415=98%,F415*G415*H415*F!$B$98,IF(I415=99%,F415*G415*H415*F!$B$99,IF(I415&gt;99%,F415*G415*H415*F!$B$100,))))))))))))))))))))))))))))))))))))))))))))))))))))))))+IF(M415&lt;30%,0,IF(M415&lt;35%,J415*K415*L415*F!$B$33,IF(M415&lt;40%,J415*K415*L415*F!$B$38,IF(M415&lt;45%,J415*K415*L415*F!$B$43,IF(M415&lt;50%,J415*K415*L415*F!$B$48,IF(M415=50%,J415*K415*L415*F!$B$50,IF(M415=51%,J415*K415*L415*F!$B$51,IF(M415=52%,J415*K415*L415*F!$B$52,IF(M415=53%,J415*K415*L415*F!$B$53,IF(M415=54%,J415*K415*L415*F!$B$54,IF(M415=55%,J415*K415*L415*F!$B$55,IF(M415=56%,J415*K415*L415*F!$B$56,IF(M415=57%,J415*K415*L415*F!$B$57,IF(M415=58%,J415*K415*L415*F!$B$58,IF(M415=59%,J415*K415*L415*F!$B$59,IF(M415=60%,J415*K415*L415*F!$B$60,IF(M415=61%,J415*K415*L415*F!$B$61,IF(M415=62%,J415*K415*L415*F!$B$62,IF(M415=63%,J415*K415*L415*F!$B$63,IF(M415=64%,J415*K415*L415*F!$B$64,IF(M415=65%,J415*K415*L415*F!$B$65,IF(M415=66%,J415*K415*L415*F!$B$66,IF(M415=67%,J415*K415*L415*F!$B$67,IF(M415=68%,J415*K415*L415*F!$B$68,IF(M415=69%,J415*K415*L415*F!$B$69,IF(M415=70%,J415*K415*L415*F!$B$70,IF(M415=71%,J415*K415*L415*F!$B$71,IF(M415=72%,J415*K415*L415*F!$B$72,IF(M415=73%,J415*K415*L415*F!$B$73,IF(M415=74%,J415*K415*L415*F!$B$74,IF(M415=75%,J415*K415*L415*F!$B$75,IF(M415=76%,J415*K415*L415*F!$B$76,IF(M415=77%,J415*K415*L415*F!$B$77,IF(M415=78%,J415*K415*L415*F!$B$78,IF(M415=79%,J415*K415*L415*F!$B$79,IF(M415=80%,J415*K415*L415*F!$B$80,IF(M415=81%,J415*K415*L415*F!$B$81,IF(M415=82%,J415*K415*L415*F!$B$82,IF(M415=83%,J415*K415*L415*F!$B$83,IF(M415=84%,J415*K415*L415*F!$B$84,IF(M415=85%,J415*K415*L415*F!$B$85,IF(M415=86%,J415*K415*L415*F!$B$86,IF(M415=87%,J415*K415*L415*F!$B$87,IF(M415=88%,J415*K415*L415*F!$B$88,IF(M415=89%,J415*K415*L415*F!$B$89,IF(M415=90%,J415*K415*L415*F!$B$90,IF(M415=91%,J415*K415*L415*F!$B$91,IF(M415=92%,J415*K415*L415*F!$B$92,IF(M415=93%,J415*K415*L415*F!$B$93,IF(M415=94%,J415*K415*L415*F!$B$94,IF(M415=95%,J415*K415*L415*F!$B$95,IF(M415=96%,J415*K415*L415*F!$B$96,IF(M415=97%,J415*K415*L415*F!$B$97,IF(M415=98%,J415*K415*L415*F!$B$98,IF(M415=99%,J415*K415*L415*F!$B$99,IF(M415&gt;99%,J415*K415*L415*F!$B$100,))))))))))))))))))))))))))))))))))))))))))))))))))))))))+IF(Q415&lt;30%,0,IF(Q415&lt;35%,N415*O415*P415*F!$B$33,IF(Q415&lt;40%,N415*O415*P415*F!$B$38,IF(Q415&lt;45%,N415*O415*P415*F!$B$43,IF(Q415&lt;50%,N415*O415*P415*F!$B$48,IF(Q415=50%,N415*O415*P415*F!$B$50,IF(Q415=51%,N415*O415*P415*F!$B$51,IF(Q415=52%,N415*O415*P415*F!$B$52,IF(Q415=53%,N415*O415*P415*F!$B$53,IF(Q415=54%,N415*O415*P415*F!$B$54,IF(Q415=55%,N415*O415*P415*F!$B$55,IF(Q415=56%,N415*O415*P415*F!$B$56,IF(Q415=57%,N415*O415*P415*F!$B$57,IF(Q415=58%,N415*O415*P415*F!$B$58,IF(Q415=59%,N415*O415*P415*F!$B$59,IF(Q415=60%,N415*O415*P415*F!$B$60,IF(Q415=61%,N415*O415*P415*F!$B$61,IF(Q415=62%,N415*O415*P415*F!$B$62,IF(Q415=63%,N415*O415*P415*F!$B$63,IF(Q415=64%,N415*O415*P415*F!$B$64,IF(Q415=65%,N415*O415*P415*F!$B$65,IF(Q415=66%,N415*O415*P415*F!$B$66,IF(Q415=67%,N415*O415*P415*F!$B$67,IF(Q415=68%,N415*O415*P415*F!$B$68,IF(Q415=69%,N415*O415*P415*F!$B$69,IF(Q415=70%,N415*O415*P415*F!$B$70,IF(Q415=71%,N415*O415*P415*F!$B$71,IF(Q415=72%,N415*O415*P415*F!$B$72,IF(Q415=73%,N415*O415*P415*F!$B$73,IF(Q415=74%,N415*O415*P415*F!$B$74,IF(Q415=75%,N415*O415*P415*F!$B$75,IF(Q415=76%,N415*O415*P415*F!$B$76,IF(Q415=77%,N415*O415*P415*F!$B$77,IF(Q415=78%,N415*O415*P415*F!$B$78,IF(Q415=79%,N415*O415*P415*F!$B$79,IF(Q415=80%,N415*O415*P415*F!$B$80,IF(Q415=81%,N415*O415*P415*F!$B$81,IF(Q415=82%,N415*O415*P415*F!$B$82,IF(Q415=83%,N415*O415*P415*F!$B$83,IF(Q415=84%,N415*O415*P415*F!$B$84,IF(Q415=85%,N415*O415*P415*F!$B$85,IF(Q415=86%,N415*O415*P415*F!$B$86,IF(Q415=87%,N415*O415*P415*F!$B$87,IF(Q415=88%,N415*O415*P415*F!$B$88,IF(Q415=89%,N415*O415*P415*F!$B$89,IF(Q415=90%,N415*O415*P415*F!$B$90,IF(Q415=91%,N415*O415*P415*F!$B$91,IF(Q415=92%,N415*O415*P415*F!$B$92,IF(Q415=93%,N415*O415*P415*F!$B$93,IF(Q415=94%,N415*O415*P415*F!$B$94,IF(Q415=95%,N415*O415*P415*F!$B$95,IF(Q415=96%,N415*O415*P415*F!$B$96,IF(Q415=97%,N415*O415*P415*F!$B$97,IF(Q415=98%,N415*O415*P415*F!$B$98,IF(Q415=99%,N415*O415*P415*F!$B$99,IF(Q415&gt;99%,N415*O415*P415*F!$B$100,))))))))))))))))))))))))))))))))))))))))))))))))))))))))+IF(U415&lt;30%,0,IF(U415&lt;35%,R415*S415*T415*F!$B$33,IF(U415&lt;40%,R415*S415*T415*F!$B$38,IF(U415&lt;45%,R415*S415*T415*F!$B$43,IF(U415&lt;50%,R415*S415*T415*F!$B$48,IF(U415=50%,R415*S415*T415*F!$B$50,IF(U415=51%,R415*S415*T415*F!$B$51,IF(U415=52%,R415*S415*T415*F!$B$52,IF(U415=53%,R415*S415*T415*F!$B$53,IF(U415=54%,R415*S415*T415*F!$B$54,IF(U415=55%,R415*S415*T415*F!$B$55,IF(U415=56%,R415*S415*T415*F!$B$56,IF(U415=57%,R415*S415*T415*F!$B$57,IF(U415=58%,R415*S415*T415*F!$B$58,IF(U415=59%,R415*S415*T415*F!$B$59,IF(U415=60%,R415*S415*T415*F!$B$60,IF(U415=61%,R415*S415*T415*F!$B$61,IF(U415=62%,R415*S415*T415*F!$B$62,IF(U415=63%,R415*S415*T415*F!$B$63,IF(U415=64%,R415*S415*T415*F!$B$64,IF(U415=65%,R415*S415*T415*F!$B$65,IF(U415=66%,R415*S415*T415*F!$B$66,IF(U415=67%,R415*S415*T415*F!$B$67,IF(U415=68%,R415*S415*T415*F!$B$68,IF(U415=69%,R415*S415*T415*F!$B$69,IF(U415=70%,R415*S415*T415*F!$B$70,IF(U415=71%,R415*S415*T415*F!$B$71,IF(U415=72%,R415*S415*T415*F!$B$72,IF(U415=73%,R415*S415*T415*F!$B$73,IF(U415=74%,R415*S415*T415*F!$B$74,IF(U415=75%,R415*S415*T415*F!$B$75,IF(U415=76%,R415*S415*T415*F!$B$76,IF(U415=77%,R415*S415*T415*F!$B$77,IF(U415=78%,R415*S415*T415*F!$B$78,IF(U415=79%,R415*S415*T415*F!$B$79,IF(U415=80%,R415*S415*T415*F!$B$80,IF(U415=81%,R415*S415*T415*F!$B$81,IF(U415=82%,R415*S415*T415*F!$B$82,IF(U415=83%,R415*S415*T415*F!$B$83,IF(U415=84%,R415*S415*T415*F!$B$84,IF(U415=85%,R415*S415*T415*F!$B$85,IF(U415=86%,R415*S415*T415*F!$B$86,IF(U415=87%,R415*S415*T415*F!$B$87,IF(U415=88%,R415*S415*T415*F!$B$88,IF(U415=89%,R415*S415*T415*F!$B$89,IF(U415=90%,R415*S415*T415*F!$B$90,IF(U415=91%,R415*S415*T415*F!$B$91,IF(U415=92%,R415*S415*T415*F!$B$92,IF(U415=93%,R415*S415*T415*F!$B$93,IF(U415=94%,R415*S415*T415*F!$B$94,IF(U415=95%,R415*S415*T415*F!$B$95,IF(U415=96%,R415*S415*T415*F!$B$96,IF(U415=97%,R415*S415*T415*F!$B$97,IF(U415=98%,R415*S415*T415*F!$B$98,IF(U415=99%,R415*S415*T415*F!$B$99,IF(U415&gt;99%,R415*S415*T415*F!$B$100)))))))))))))))))))))))))))))))))))))))))))))))))))))))))*IF(ISNUMBER(E415),E415,1)*IF(ISNUMBER(D415),D415,1)</f>
        <v>0</v>
      </c>
      <c r="AA415" s="8">
        <f>G415*H415+K415*L415+O415*P415+S415*T415</f>
        <v>0</v>
      </c>
      <c r="AB415" s="129">
        <f>(H415*(IF(I415&lt;45%,0.5,IF(I415&lt;55%,0.8,IF(I415&lt;65%,0.9,IF(I415&lt;75%,1,IF(I415&lt;85%,1.1,1.2))))))+L415*(IF(M415&lt;45%,0.5,IF(M415&lt;55%,0.8,IF(M415&lt;65%,0.9,IF(M415&lt;75%,1,IF(M415&lt;85%,1.1,1.2))))))+P415*(IF(Q415&lt;45%,0.5,IF(Q415&lt;55%,0.8,IF(Q415&lt;65%,0.9,IF(Q415&lt;75%,1,IF(Q415&lt;85%,1.1,1.2))))))+T415*(IF(U415&lt;45%,0.5,IF(U415&lt;55%,0.8,IF(U415&lt;65%,0.9,IF(U415&lt;75%,1,IF(U415&lt;85%,1.1,1.2)))))))*IF(D415&gt;=0.8,6,IF(D415&lt;=0.4,1.5,3))</f>
        <v>0</v>
      </c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1"/>
      <c r="AU415" s="11"/>
      <c r="AV415" s="11"/>
      <c r="AW415" s="11"/>
      <c r="AX415" s="11"/>
      <c r="AY415" s="11"/>
      <c r="AZ415" s="11"/>
      <c r="BA415" s="11"/>
      <c r="BB415" s="11"/>
      <c r="BC415" s="11"/>
      <c r="BD415" s="11"/>
      <c r="BE415" s="11"/>
      <c r="BF415" s="11"/>
      <c r="BG415" s="11"/>
      <c r="BH415" s="11"/>
      <c r="BI415" s="11"/>
      <c r="BJ415" s="11"/>
    </row>
    <row r="416" spans="1:62" x14ac:dyDescent="0.25">
      <c r="A416" s="1125"/>
      <c r="B416" s="76"/>
      <c r="C416" s="77"/>
      <c r="D416" s="134">
        <f>ROUND(IFERROR((D411*(G411*H411+K411*L411+O411*P411+S411*T411)+D412*(G412*H412+K412*L412+O412*P412+S412*T412)+D413*(G413*H413+K413*L413+O413*P413+S413*T413)+D414*(G414*H414+K414*L414+O414*P414+S414*T414)+D415*(G415*H415+K415*L415+O415*P415+S415*T415))/((G411*H411+K411*L411+O411*P411+S411*T411)+(G412*H412+K412*L412+O412*P412+S412*T412)+(G413*H413+K413*L413+O413*P413+S413*T413)+(G414*H414+K414*L414+O414*P414+S414*T414)+(G415*H415+K415*L415+O415*P415+S415*T415)),0),3)</f>
        <v>0</v>
      </c>
      <c r="E416" s="83"/>
      <c r="F416" s="79" t="str">
        <f t="shared" ref="F416" si="960">IF(I416&lt;&gt;0,(IFERROR(IF($Y416&gt;15,MROUND($Y416*I416,0.5),MROUND($Y416*I416,0.1)),)),"")</f>
        <v/>
      </c>
      <c r="G416" s="94"/>
      <c r="H416" s="94"/>
      <c r="I416" s="70"/>
      <c r="J416" s="79" t="str">
        <f t="shared" ref="J416" si="961">IF(M416&lt;&gt;0,(IFERROR(IF($Y416&gt;15,MROUND($Y416*M416,0.5),MROUND($Y416*M416,0.1)),)),"")</f>
        <v/>
      </c>
      <c r="K416" s="94"/>
      <c r="L416" s="94"/>
      <c r="M416" s="71"/>
      <c r="N416" s="79" t="str">
        <f t="shared" ref="N416" si="962">IF(Q416&lt;&gt;0,(IFERROR(IF($Y416&gt;15,MROUND($Y416*Q416,0.5),MROUND($Y416*Q416,0.1)),)),"")</f>
        <v/>
      </c>
      <c r="O416" s="94"/>
      <c r="P416" s="94"/>
      <c r="Q416" s="70"/>
      <c r="R416" s="79" t="str">
        <f t="shared" ref="R416" si="963">IF(U416&lt;&gt;0,(IFERROR(IF($Y416&gt;15,MROUND($Y416*U416,0.5),MROUND($Y416*U416,0.1)),)),"")</f>
        <v/>
      </c>
      <c r="S416" s="94"/>
      <c r="T416" s="94"/>
      <c r="U416" s="71"/>
      <c r="V416" s="122">
        <f>SUM(V411:V415)</f>
        <v>0</v>
      </c>
      <c r="W416" s="117">
        <f>IFERROR(V416/AA416,0)</f>
        <v>0</v>
      </c>
      <c r="X416" s="118">
        <f>ROUND(IFERROR((D411*(I411*G411*H411+M411*K411*L411+Q411*O411*P411+U411*S411*T411)+D412*(I412*G412*H412+M412*K412*L412+Q412*O412*P412+U412*S412*T412)+D413*(I413*G413*H413+M413*K413*L413+Q413*O413*P413+U413*S413*T413)+D414*(I414*G414*H414+M414*K414*L414+Q414*O414*P414+U414*S414*T414)+D415*(I415*G415*H415+M415*K415*L415+Q415*O415*P415+U415*S415*T415))/(D411*(G411*H411+K411*L411+O411*P411+S411*T411)+D412*(G412*H412+K412*L412+O412*P412+S412*T412)+D413*(G413*H413+K413*L413+O413*P413+S413*T413)+D414*(G414*H414+K414*L414+O414*P414+S414*T414)+D415*(G415*H415+K415*L415+O415*P415+S415*T415)),0),2)</f>
        <v>0</v>
      </c>
      <c r="Y416" s="117"/>
      <c r="Z416" s="117">
        <f>SUM(Z411:Z415)</f>
        <v>0</v>
      </c>
      <c r="AA416" s="117">
        <f>SUM(AA411:AA415)</f>
        <v>0</v>
      </c>
      <c r="AB416" s="119">
        <f>IF(SUM(AB411:AB415)=0,TIME(,0,),TIME(,SUM(AB411:AB415)+30,))</f>
        <v>0</v>
      </c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  <c r="AT416" s="11"/>
      <c r="AU416" s="11"/>
      <c r="AV416" s="11"/>
      <c r="AW416" s="11"/>
      <c r="AX416" s="11"/>
      <c r="AY416" s="11"/>
      <c r="AZ416" s="11"/>
      <c r="BA416" s="11"/>
      <c r="BB416" s="11"/>
      <c r="BC416" s="11"/>
      <c r="BD416" s="11"/>
      <c r="BE416" s="11"/>
      <c r="BF416" s="11"/>
      <c r="BG416" s="11"/>
      <c r="BH416" s="11"/>
      <c r="BI416" s="11"/>
      <c r="BJ416" s="11"/>
    </row>
    <row r="417" spans="1:62" x14ac:dyDescent="0.25">
      <c r="A417" s="1125"/>
      <c r="B417" s="76" t="str">
        <f t="shared" ref="B417:E417" si="964">IF(B355="","",B355)</f>
        <v/>
      </c>
      <c r="C417" s="77" t="str">
        <f t="shared" si="964"/>
        <v/>
      </c>
      <c r="D417" s="63">
        <f>D355</f>
        <v>0</v>
      </c>
      <c r="E417" s="83" t="str">
        <f t="shared" si="964"/>
        <v/>
      </c>
      <c r="F417" s="81"/>
      <c r="G417" s="96"/>
      <c r="H417" s="96"/>
      <c r="I417" s="82">
        <f t="shared" ref="I417:I421" si="965">IFERROR(ROUND(F417/$Y417,2),)</f>
        <v>0</v>
      </c>
      <c r="J417" s="81"/>
      <c r="K417" s="96"/>
      <c r="L417" s="96"/>
      <c r="M417" s="104">
        <f t="shared" ref="M417:M421" si="966">IFERROR(ROUND(J417/$Y417,2),)</f>
        <v>0</v>
      </c>
      <c r="N417" s="81"/>
      <c r="O417" s="96"/>
      <c r="P417" s="96"/>
      <c r="Q417" s="82">
        <f t="shared" ref="Q417:Q421" si="967">IFERROR(ROUND(N417/$Y417,2),)</f>
        <v>0</v>
      </c>
      <c r="R417" s="81"/>
      <c r="S417" s="96"/>
      <c r="T417" s="96"/>
      <c r="U417" s="104">
        <f t="shared" ref="U417:U421" si="968">IFERROR(ROUND(R417/$Y417,2),)</f>
        <v>0</v>
      </c>
      <c r="V417" s="128">
        <f>(IF(ISNUMBER(F417),F417,1)*G417*H417+IF(ISNUMBER(J417),J417,1)*K417*L417+IF(ISNUMBER(N417),N417,1)*O417*P417+IF(ISNUMBER(R417),R417,1)*S417*T417)*IF(ISNUMBER(E417),E417,1)</f>
        <v>0</v>
      </c>
      <c r="W417" s="44">
        <f>IFERROR((IF(ISNUMBER(F417),F417,1)*G417*H417+IF(ISNUMBER(J417),J417,1)*K417*L417+IF(ISNUMBER(N417),N417,1)*O417*P417+IF(ISNUMBER(R417),R417,1)*S417*T417)*IF(ISNUMBER(E417),E417,1)/(G417*H417+K417*L417+O417*P417+S417*T417),0)</f>
        <v>0</v>
      </c>
      <c r="X417" s="45">
        <f>ROUND(IFERROR((W417/(Y417*IF(ISNUMBER(E417),E417,1))),0),2)</f>
        <v>0</v>
      </c>
      <c r="Y417" s="90" t="str">
        <f t="shared" si="853"/>
        <v/>
      </c>
      <c r="Z417" s="8">
        <f>(IF(I417&lt;30%,0,IF(I417&lt;35%,F417*G417*H417*F!$B$33,IF(I417&lt;40%,F417*G417*H417*F!$B$38,IF(I417&lt;45%,F417*G417*H417*F!$B$43,IF(I417&lt;50%,F417*G417*H417*F!$B$48,IF(I417=50%,F417*G417*H417*F!$B$50,IF(I417=51%,F417*G417*H417*F!$B$51,IF(I417=52%,F417*G417*H417*F!$B$52,IF(I417=53%,F417*G417*H417*F!$B$53,IF(I417=54%,F417*G417*H417*F!$B$54,IF(I417=55%,F417*G417*H417*F!$B$55,IF(I417=56%,F417*G417*H417*F!$B$56,IF(I417=57%,F417*G417*H417*F!$B$57,IF(I417=58%,F417*G417*H417*F!$B$58,IF(I417=59%,F417*G417*H417*F!$B$59,IF(I417=60%,F417*G417*H417*F!$B$60,IF(I417=61%,F417*G417*H417*F!$B$61,IF(I417=62%,F417*G417*H417*F!$B$62,IF(I417=63%,F417*G417*H417*F!$B$63,IF(I417=64%,F417*G417*H417*F!$B$64,IF(I417=65%,F417*G417*H417*F!$B$65,IF(I417=66%,F417*G417*H417*F!$B$66,IF(I417=67%,F417*G417*H417*F!$B$67,IF(I417=68%,F417*G417*H417*F!$B$68,IF(I417=69%,F417*G417*H417*F!$B$69,IF(I417=70%,F417*G417*H417*F!$B$70,IF(I417=71%,F417*G417*H417*F!$B$71,IF(I417=72%,F417*G417*H417*F!$B$72,IF(I417=73%,F417*G417*H417*F!$B$73,IF(I417=74%,F417*G417*H417*F!$B$74,IF(I417=75%,F417*G417*H417*F!$B$75,IF(I417=76%,F417*G417*H417*F!$B$76,IF(I417=77%,F417*G417*H417*F!$B$77,IF(I417=78%,F417*G417*H417*F!$B$78,IF(I417=79%,F417*G417*H417*F!$B$79,IF(I417=80%,F417*G417*H417*F!$B$80,IF(I417=81%,F417*G417*H417*F!$B$81,IF(I417=82%,F417*G417*H417*F!$B$82,IF(I417=83%,F417*G417*H417*F!$B$83,IF(I417=84%,F417*G417*H417*F!$B$84,IF(I417=85%,F417*G417*H417*F!$B$85,IF(I417=86%,F417*G417*H417*F!$B$86,IF(I417=87%,F417*G417*H417*F!$B$87,IF(I417=88%,F417*G417*H417*F!$B$88,IF(I417=89%,F417*G417*H417*F!$B$89,IF(I417=90%,F417*G417*H417*F!$B$90,IF(I417=91%,F417*G417*H417*F!$B$91,IF(I417=92%,F417*G417*H417*F!$B$92,IF(I417=93%,F417*G417*H417*F!$B$93,IF(I417=94%,F417*G417*H417*F!$B$94,IF(I417=95%,F417*G417*H417*F!$B$95,IF(I417=96%,F417*G417*H417*F!$B$96,IF(I417=97%,F417*G417*H417*F!$B$97,IF(I417=98%,F417*G417*H417*F!$B$98,IF(I417=99%,F417*G417*H417*F!$B$99,IF(I417&gt;99%,F417*G417*H417*F!$B$100,))))))))))))))))))))))))))))))))))))))))))))))))))))))))+IF(M417&lt;30%,0,IF(M417&lt;35%,J417*K417*L417*F!$B$33,IF(M417&lt;40%,J417*K417*L417*F!$B$38,IF(M417&lt;45%,J417*K417*L417*F!$B$43,IF(M417&lt;50%,J417*K417*L417*F!$B$48,IF(M417=50%,J417*K417*L417*F!$B$50,IF(M417=51%,J417*K417*L417*F!$B$51,IF(M417=52%,J417*K417*L417*F!$B$52,IF(M417=53%,J417*K417*L417*F!$B$53,IF(M417=54%,J417*K417*L417*F!$B$54,IF(M417=55%,J417*K417*L417*F!$B$55,IF(M417=56%,J417*K417*L417*F!$B$56,IF(M417=57%,J417*K417*L417*F!$B$57,IF(M417=58%,J417*K417*L417*F!$B$58,IF(M417=59%,J417*K417*L417*F!$B$59,IF(M417=60%,J417*K417*L417*F!$B$60,IF(M417=61%,J417*K417*L417*F!$B$61,IF(M417=62%,J417*K417*L417*F!$B$62,IF(M417=63%,J417*K417*L417*F!$B$63,IF(M417=64%,J417*K417*L417*F!$B$64,IF(M417=65%,J417*K417*L417*F!$B$65,IF(M417=66%,J417*K417*L417*F!$B$66,IF(M417=67%,J417*K417*L417*F!$B$67,IF(M417=68%,J417*K417*L417*F!$B$68,IF(M417=69%,J417*K417*L417*F!$B$69,IF(M417=70%,J417*K417*L417*F!$B$70,IF(M417=71%,J417*K417*L417*F!$B$71,IF(M417=72%,J417*K417*L417*F!$B$72,IF(M417=73%,J417*K417*L417*F!$B$73,IF(M417=74%,J417*K417*L417*F!$B$74,IF(M417=75%,J417*K417*L417*F!$B$75,IF(M417=76%,J417*K417*L417*F!$B$76,IF(M417=77%,J417*K417*L417*F!$B$77,IF(M417=78%,J417*K417*L417*F!$B$78,IF(M417=79%,J417*K417*L417*F!$B$79,IF(M417=80%,J417*K417*L417*F!$B$80,IF(M417=81%,J417*K417*L417*F!$B$81,IF(M417=82%,J417*K417*L417*F!$B$82,IF(M417=83%,J417*K417*L417*F!$B$83,IF(M417=84%,J417*K417*L417*F!$B$84,IF(M417=85%,J417*K417*L417*F!$B$85,IF(M417=86%,J417*K417*L417*F!$B$86,IF(M417=87%,J417*K417*L417*F!$B$87,IF(M417=88%,J417*K417*L417*F!$B$88,IF(M417=89%,J417*K417*L417*F!$B$89,IF(M417=90%,J417*K417*L417*F!$B$90,IF(M417=91%,J417*K417*L417*F!$B$91,IF(M417=92%,J417*K417*L417*F!$B$92,IF(M417=93%,J417*K417*L417*F!$B$93,IF(M417=94%,J417*K417*L417*F!$B$94,IF(M417=95%,J417*K417*L417*F!$B$95,IF(M417=96%,J417*K417*L417*F!$B$96,IF(M417=97%,J417*K417*L417*F!$B$97,IF(M417=98%,J417*K417*L417*F!$B$98,IF(M417=99%,J417*K417*L417*F!$B$99,IF(M417&gt;99%,J417*K417*L417*F!$B$100,))))))))))))))))))))))))))))))))))))))))))))))))))))))))+IF(Q417&lt;30%,0,IF(Q417&lt;35%,N417*O417*P417*F!$B$33,IF(Q417&lt;40%,N417*O417*P417*F!$B$38,IF(Q417&lt;45%,N417*O417*P417*F!$B$43,IF(Q417&lt;50%,N417*O417*P417*F!$B$48,IF(Q417=50%,N417*O417*P417*F!$B$50,IF(Q417=51%,N417*O417*P417*F!$B$51,IF(Q417=52%,N417*O417*P417*F!$B$52,IF(Q417=53%,N417*O417*P417*F!$B$53,IF(Q417=54%,N417*O417*P417*F!$B$54,IF(Q417=55%,N417*O417*P417*F!$B$55,IF(Q417=56%,N417*O417*P417*F!$B$56,IF(Q417=57%,N417*O417*P417*F!$B$57,IF(Q417=58%,N417*O417*P417*F!$B$58,IF(Q417=59%,N417*O417*P417*F!$B$59,IF(Q417=60%,N417*O417*P417*F!$B$60,IF(Q417=61%,N417*O417*P417*F!$B$61,IF(Q417=62%,N417*O417*P417*F!$B$62,IF(Q417=63%,N417*O417*P417*F!$B$63,IF(Q417=64%,N417*O417*P417*F!$B$64,IF(Q417=65%,N417*O417*P417*F!$B$65,IF(Q417=66%,N417*O417*P417*F!$B$66,IF(Q417=67%,N417*O417*P417*F!$B$67,IF(Q417=68%,N417*O417*P417*F!$B$68,IF(Q417=69%,N417*O417*P417*F!$B$69,IF(Q417=70%,N417*O417*P417*F!$B$70,IF(Q417=71%,N417*O417*P417*F!$B$71,IF(Q417=72%,N417*O417*P417*F!$B$72,IF(Q417=73%,N417*O417*P417*F!$B$73,IF(Q417=74%,N417*O417*P417*F!$B$74,IF(Q417=75%,N417*O417*P417*F!$B$75,IF(Q417=76%,N417*O417*P417*F!$B$76,IF(Q417=77%,N417*O417*P417*F!$B$77,IF(Q417=78%,N417*O417*P417*F!$B$78,IF(Q417=79%,N417*O417*P417*F!$B$79,IF(Q417=80%,N417*O417*P417*F!$B$80,IF(Q417=81%,N417*O417*P417*F!$B$81,IF(Q417=82%,N417*O417*P417*F!$B$82,IF(Q417=83%,N417*O417*P417*F!$B$83,IF(Q417=84%,N417*O417*P417*F!$B$84,IF(Q417=85%,N417*O417*P417*F!$B$85,IF(Q417=86%,N417*O417*P417*F!$B$86,IF(Q417=87%,N417*O417*P417*F!$B$87,IF(Q417=88%,N417*O417*P417*F!$B$88,IF(Q417=89%,N417*O417*P417*F!$B$89,IF(Q417=90%,N417*O417*P417*F!$B$90,IF(Q417=91%,N417*O417*P417*F!$B$91,IF(Q417=92%,N417*O417*P417*F!$B$92,IF(Q417=93%,N417*O417*P417*F!$B$93,IF(Q417=94%,N417*O417*P417*F!$B$94,IF(Q417=95%,N417*O417*P417*F!$B$95,IF(Q417=96%,N417*O417*P417*F!$B$96,IF(Q417=97%,N417*O417*P417*F!$B$97,IF(Q417=98%,N417*O417*P417*F!$B$98,IF(Q417=99%,N417*O417*P417*F!$B$99,IF(Q417&gt;99%,N417*O417*P417*F!$B$100,))))))))))))))))))))))))))))))))))))))))))))))))))))))))+IF(U417&lt;30%,0,IF(U417&lt;35%,R417*S417*T417*F!$B$33,IF(U417&lt;40%,R417*S417*T417*F!$B$38,IF(U417&lt;45%,R417*S417*T417*F!$B$43,IF(U417&lt;50%,R417*S417*T417*F!$B$48,IF(U417=50%,R417*S417*T417*F!$B$50,IF(U417=51%,R417*S417*T417*F!$B$51,IF(U417=52%,R417*S417*T417*F!$B$52,IF(U417=53%,R417*S417*T417*F!$B$53,IF(U417=54%,R417*S417*T417*F!$B$54,IF(U417=55%,R417*S417*T417*F!$B$55,IF(U417=56%,R417*S417*T417*F!$B$56,IF(U417=57%,R417*S417*T417*F!$B$57,IF(U417=58%,R417*S417*T417*F!$B$58,IF(U417=59%,R417*S417*T417*F!$B$59,IF(U417=60%,R417*S417*T417*F!$B$60,IF(U417=61%,R417*S417*T417*F!$B$61,IF(U417=62%,R417*S417*T417*F!$B$62,IF(U417=63%,R417*S417*T417*F!$B$63,IF(U417=64%,R417*S417*T417*F!$B$64,IF(U417=65%,R417*S417*T417*F!$B$65,IF(U417=66%,R417*S417*T417*F!$B$66,IF(U417=67%,R417*S417*T417*F!$B$67,IF(U417=68%,R417*S417*T417*F!$B$68,IF(U417=69%,R417*S417*T417*F!$B$69,IF(U417=70%,R417*S417*T417*F!$B$70,IF(U417=71%,R417*S417*T417*F!$B$71,IF(U417=72%,R417*S417*T417*F!$B$72,IF(U417=73%,R417*S417*T417*F!$B$73,IF(U417=74%,R417*S417*T417*F!$B$74,IF(U417=75%,R417*S417*T417*F!$B$75,IF(U417=76%,R417*S417*T417*F!$B$76,IF(U417=77%,R417*S417*T417*F!$B$77,IF(U417=78%,R417*S417*T417*F!$B$78,IF(U417=79%,R417*S417*T417*F!$B$79,IF(U417=80%,R417*S417*T417*F!$B$80,IF(U417=81%,R417*S417*T417*F!$B$81,IF(U417=82%,R417*S417*T417*F!$B$82,IF(U417=83%,R417*S417*T417*F!$B$83,IF(U417=84%,R417*S417*T417*F!$B$84,IF(U417=85%,R417*S417*T417*F!$B$85,IF(U417=86%,R417*S417*T417*F!$B$86,IF(U417=87%,R417*S417*T417*F!$B$87,IF(U417=88%,R417*S417*T417*F!$B$88,IF(U417=89%,R417*S417*T417*F!$B$89,IF(U417=90%,R417*S417*T417*F!$B$90,IF(U417=91%,R417*S417*T417*F!$B$91,IF(U417=92%,R417*S417*T417*F!$B$92,IF(U417=93%,R417*S417*T417*F!$B$93,IF(U417=94%,R417*S417*T417*F!$B$94,IF(U417=95%,R417*S417*T417*F!$B$95,IF(U417=96%,R417*S417*T417*F!$B$96,IF(U417=97%,R417*S417*T417*F!$B$97,IF(U417=98%,R417*S417*T417*F!$B$98,IF(U417=99%,R417*S417*T417*F!$B$99,IF(U417&gt;99%,R417*S417*T417*F!$B$100)))))))))))))))))))))))))))))))))))))))))))))))))))))))))*IF(ISNUMBER(E417),E417,1)*IF(ISNUMBER(D417),D417,1)</f>
        <v>0</v>
      </c>
      <c r="AA417" s="8">
        <f>G417*H417+K417*L417+O417*P417+S417*T417</f>
        <v>0</v>
      </c>
      <c r="AB417" s="129">
        <f>(H417*(IF(I417&lt;45%,0.5,IF(I417&lt;55%,0.8,IF(I417&lt;65%,0.9,IF(I417&lt;75%,1,IF(I417&lt;85%,1.1,1.2))))))+L417*(IF(M417&lt;45%,0.5,IF(M417&lt;55%,0.8,IF(M417&lt;65%,0.9,IF(M417&lt;75%,1,IF(M417&lt;85%,1.1,1.2))))))+P417*(IF(Q417&lt;45%,0.5,IF(Q417&lt;55%,0.8,IF(Q417&lt;65%,0.9,IF(Q417&lt;75%,1,IF(Q417&lt;85%,1.1,1.2))))))+T417*(IF(U417&lt;45%,0.5,IF(U417&lt;55%,0.8,IF(U417&lt;65%,0.9,IF(U417&lt;75%,1,IF(U417&lt;85%,1.1,1.2)))))))*IF(D417&gt;=0.8,6,IF(D417&lt;=0.4,1.5,3))</f>
        <v>0</v>
      </c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  <c r="AT417" s="11"/>
      <c r="AU417" s="11"/>
      <c r="AV417" s="11"/>
      <c r="AW417" s="11"/>
      <c r="AX417" s="11"/>
      <c r="AY417" s="11"/>
      <c r="AZ417" s="11"/>
      <c r="BA417" s="11"/>
      <c r="BB417" s="11"/>
      <c r="BC417" s="11"/>
      <c r="BD417" s="11"/>
      <c r="BE417" s="11"/>
      <c r="BF417" s="11"/>
      <c r="BG417" s="11"/>
      <c r="BH417" s="11"/>
      <c r="BI417" s="11"/>
      <c r="BJ417" s="11"/>
    </row>
    <row r="418" spans="1:62" x14ac:dyDescent="0.25">
      <c r="A418" s="1125"/>
      <c r="B418" s="76" t="str">
        <f t="shared" ref="B418:E418" si="969">IF(B356="","",B356)</f>
        <v/>
      </c>
      <c r="C418" s="77" t="str">
        <f t="shared" si="969"/>
        <v/>
      </c>
      <c r="D418" s="63">
        <f t="shared" ref="D418:D421" si="970">D356</f>
        <v>0</v>
      </c>
      <c r="E418" s="83" t="str">
        <f t="shared" si="969"/>
        <v/>
      </c>
      <c r="F418" s="79"/>
      <c r="G418" s="94"/>
      <c r="H418" s="94"/>
      <c r="I418" s="70">
        <f t="shared" si="965"/>
        <v>0</v>
      </c>
      <c r="J418" s="79"/>
      <c r="K418" s="94"/>
      <c r="L418" s="94"/>
      <c r="M418" s="71">
        <f t="shared" si="966"/>
        <v>0</v>
      </c>
      <c r="N418" s="79"/>
      <c r="O418" s="94"/>
      <c r="P418" s="94"/>
      <c r="Q418" s="70">
        <f t="shared" si="967"/>
        <v>0</v>
      </c>
      <c r="R418" s="79"/>
      <c r="S418" s="94"/>
      <c r="T418" s="94"/>
      <c r="U418" s="71">
        <f t="shared" si="968"/>
        <v>0</v>
      </c>
      <c r="V418" s="125">
        <f t="shared" ref="V418:V421" si="971">(IF(ISNUMBER(F418),F418,1)*G418*H418+IF(ISNUMBER(J418),J418,1)*K418*L418+IF(ISNUMBER(N418),N418,1)*O418*P418+IF(ISNUMBER(R418),R418,1)*S418*T418)*IF(ISNUMBER(E418),E418,1)</f>
        <v>0</v>
      </c>
      <c r="W418" s="43">
        <f t="shared" ref="W418:W421" si="972">IFERROR((IF(ISNUMBER(F418),F418,1)*G418*H418+IF(ISNUMBER(J418),J418,1)*K418*L418+IF(ISNUMBER(N418),N418,1)*O418*P418+IF(ISNUMBER(R418),R418,1)*S418*T418)*IF(ISNUMBER(E418),E418,1)/(G418*H418+K418*L418+O418*P418+S418*T418),0)</f>
        <v>0</v>
      </c>
      <c r="X418" s="36">
        <f t="shared" ref="X418:X419" si="973">ROUND(IFERROR((W418/(Y418*IF(ISNUMBER(E418),E418,1))),0),2)</f>
        <v>0</v>
      </c>
      <c r="Y418" s="90" t="str">
        <f t="shared" si="853"/>
        <v/>
      </c>
      <c r="Z418" s="6">
        <f>(IF(I418&lt;30%,0,IF(I418&lt;35%,F418*G418*H418*F!$B$33,IF(I418&lt;40%,F418*G418*H418*F!$B$38,IF(I418&lt;45%,F418*G418*H418*F!$B$43,IF(I418&lt;50%,F418*G418*H418*F!$B$48,IF(I418=50%,F418*G418*H418*F!$B$50,IF(I418=51%,F418*G418*H418*F!$B$51,IF(I418=52%,F418*G418*H418*F!$B$52,IF(I418=53%,F418*G418*H418*F!$B$53,IF(I418=54%,F418*G418*H418*F!$B$54,IF(I418=55%,F418*G418*H418*F!$B$55,IF(I418=56%,F418*G418*H418*F!$B$56,IF(I418=57%,F418*G418*H418*F!$B$57,IF(I418=58%,F418*G418*H418*F!$B$58,IF(I418=59%,F418*G418*H418*F!$B$59,IF(I418=60%,F418*G418*H418*F!$B$60,IF(I418=61%,F418*G418*H418*F!$B$61,IF(I418=62%,F418*G418*H418*F!$B$62,IF(I418=63%,F418*G418*H418*F!$B$63,IF(I418=64%,F418*G418*H418*F!$B$64,IF(I418=65%,F418*G418*H418*F!$B$65,IF(I418=66%,F418*G418*H418*F!$B$66,IF(I418=67%,F418*G418*H418*F!$B$67,IF(I418=68%,F418*G418*H418*F!$B$68,IF(I418=69%,F418*G418*H418*F!$B$69,IF(I418=70%,F418*G418*H418*F!$B$70,IF(I418=71%,F418*G418*H418*F!$B$71,IF(I418=72%,F418*G418*H418*F!$B$72,IF(I418=73%,F418*G418*H418*F!$B$73,IF(I418=74%,F418*G418*H418*F!$B$74,IF(I418=75%,F418*G418*H418*F!$B$75,IF(I418=76%,F418*G418*H418*F!$B$76,IF(I418=77%,F418*G418*H418*F!$B$77,IF(I418=78%,F418*G418*H418*F!$B$78,IF(I418=79%,F418*G418*H418*F!$B$79,IF(I418=80%,F418*G418*H418*F!$B$80,IF(I418=81%,F418*G418*H418*F!$B$81,IF(I418=82%,F418*G418*H418*F!$B$82,IF(I418=83%,F418*G418*H418*F!$B$83,IF(I418=84%,F418*G418*H418*F!$B$84,IF(I418=85%,F418*G418*H418*F!$B$85,IF(I418=86%,F418*G418*H418*F!$B$86,IF(I418=87%,F418*G418*H418*F!$B$87,IF(I418=88%,F418*G418*H418*F!$B$88,IF(I418=89%,F418*G418*H418*F!$B$89,IF(I418=90%,F418*G418*H418*F!$B$90,IF(I418=91%,F418*G418*H418*F!$B$91,IF(I418=92%,F418*G418*H418*F!$B$92,IF(I418=93%,F418*G418*H418*F!$B$93,IF(I418=94%,F418*G418*H418*F!$B$94,IF(I418=95%,F418*G418*H418*F!$B$95,IF(I418=96%,F418*G418*H418*F!$B$96,IF(I418=97%,F418*G418*H418*F!$B$97,IF(I418=98%,F418*G418*H418*F!$B$98,IF(I418=99%,F418*G418*H418*F!$B$99,IF(I418&gt;99%,F418*G418*H418*F!$B$100,))))))))))))))))))))))))))))))))))))))))))))))))))))))))+IF(M418&lt;30%,0,IF(M418&lt;35%,J418*K418*L418*F!$B$33,IF(M418&lt;40%,J418*K418*L418*F!$B$38,IF(M418&lt;45%,J418*K418*L418*F!$B$43,IF(M418&lt;50%,J418*K418*L418*F!$B$48,IF(M418=50%,J418*K418*L418*F!$B$50,IF(M418=51%,J418*K418*L418*F!$B$51,IF(M418=52%,J418*K418*L418*F!$B$52,IF(M418=53%,J418*K418*L418*F!$B$53,IF(M418=54%,J418*K418*L418*F!$B$54,IF(M418=55%,J418*K418*L418*F!$B$55,IF(M418=56%,J418*K418*L418*F!$B$56,IF(M418=57%,J418*K418*L418*F!$B$57,IF(M418=58%,J418*K418*L418*F!$B$58,IF(M418=59%,J418*K418*L418*F!$B$59,IF(M418=60%,J418*K418*L418*F!$B$60,IF(M418=61%,J418*K418*L418*F!$B$61,IF(M418=62%,J418*K418*L418*F!$B$62,IF(M418=63%,J418*K418*L418*F!$B$63,IF(M418=64%,J418*K418*L418*F!$B$64,IF(M418=65%,J418*K418*L418*F!$B$65,IF(M418=66%,J418*K418*L418*F!$B$66,IF(M418=67%,J418*K418*L418*F!$B$67,IF(M418=68%,J418*K418*L418*F!$B$68,IF(M418=69%,J418*K418*L418*F!$B$69,IF(M418=70%,J418*K418*L418*F!$B$70,IF(M418=71%,J418*K418*L418*F!$B$71,IF(M418=72%,J418*K418*L418*F!$B$72,IF(M418=73%,J418*K418*L418*F!$B$73,IF(M418=74%,J418*K418*L418*F!$B$74,IF(M418=75%,J418*K418*L418*F!$B$75,IF(M418=76%,J418*K418*L418*F!$B$76,IF(M418=77%,J418*K418*L418*F!$B$77,IF(M418=78%,J418*K418*L418*F!$B$78,IF(M418=79%,J418*K418*L418*F!$B$79,IF(M418=80%,J418*K418*L418*F!$B$80,IF(M418=81%,J418*K418*L418*F!$B$81,IF(M418=82%,J418*K418*L418*F!$B$82,IF(M418=83%,J418*K418*L418*F!$B$83,IF(M418=84%,J418*K418*L418*F!$B$84,IF(M418=85%,J418*K418*L418*F!$B$85,IF(M418=86%,J418*K418*L418*F!$B$86,IF(M418=87%,J418*K418*L418*F!$B$87,IF(M418=88%,J418*K418*L418*F!$B$88,IF(M418=89%,J418*K418*L418*F!$B$89,IF(M418=90%,J418*K418*L418*F!$B$90,IF(M418=91%,J418*K418*L418*F!$B$91,IF(M418=92%,J418*K418*L418*F!$B$92,IF(M418=93%,J418*K418*L418*F!$B$93,IF(M418=94%,J418*K418*L418*F!$B$94,IF(M418=95%,J418*K418*L418*F!$B$95,IF(M418=96%,J418*K418*L418*F!$B$96,IF(M418=97%,J418*K418*L418*F!$B$97,IF(M418=98%,J418*K418*L418*F!$B$98,IF(M418=99%,J418*K418*L418*F!$B$99,IF(M418&gt;99%,J418*K418*L418*F!$B$100,))))))))))))))))))))))))))))))))))))))))))))))))))))))))+IF(Q418&lt;30%,0,IF(Q418&lt;35%,N418*O418*P418*F!$B$33,IF(Q418&lt;40%,N418*O418*P418*F!$B$38,IF(Q418&lt;45%,N418*O418*P418*F!$B$43,IF(Q418&lt;50%,N418*O418*P418*F!$B$48,IF(Q418=50%,N418*O418*P418*F!$B$50,IF(Q418=51%,N418*O418*P418*F!$B$51,IF(Q418=52%,N418*O418*P418*F!$B$52,IF(Q418=53%,N418*O418*P418*F!$B$53,IF(Q418=54%,N418*O418*P418*F!$B$54,IF(Q418=55%,N418*O418*P418*F!$B$55,IF(Q418=56%,N418*O418*P418*F!$B$56,IF(Q418=57%,N418*O418*P418*F!$B$57,IF(Q418=58%,N418*O418*P418*F!$B$58,IF(Q418=59%,N418*O418*P418*F!$B$59,IF(Q418=60%,N418*O418*P418*F!$B$60,IF(Q418=61%,N418*O418*P418*F!$B$61,IF(Q418=62%,N418*O418*P418*F!$B$62,IF(Q418=63%,N418*O418*P418*F!$B$63,IF(Q418=64%,N418*O418*P418*F!$B$64,IF(Q418=65%,N418*O418*P418*F!$B$65,IF(Q418=66%,N418*O418*P418*F!$B$66,IF(Q418=67%,N418*O418*P418*F!$B$67,IF(Q418=68%,N418*O418*P418*F!$B$68,IF(Q418=69%,N418*O418*P418*F!$B$69,IF(Q418=70%,N418*O418*P418*F!$B$70,IF(Q418=71%,N418*O418*P418*F!$B$71,IF(Q418=72%,N418*O418*P418*F!$B$72,IF(Q418=73%,N418*O418*P418*F!$B$73,IF(Q418=74%,N418*O418*P418*F!$B$74,IF(Q418=75%,N418*O418*P418*F!$B$75,IF(Q418=76%,N418*O418*P418*F!$B$76,IF(Q418=77%,N418*O418*P418*F!$B$77,IF(Q418=78%,N418*O418*P418*F!$B$78,IF(Q418=79%,N418*O418*P418*F!$B$79,IF(Q418=80%,N418*O418*P418*F!$B$80,IF(Q418=81%,N418*O418*P418*F!$B$81,IF(Q418=82%,N418*O418*P418*F!$B$82,IF(Q418=83%,N418*O418*P418*F!$B$83,IF(Q418=84%,N418*O418*P418*F!$B$84,IF(Q418=85%,N418*O418*P418*F!$B$85,IF(Q418=86%,N418*O418*P418*F!$B$86,IF(Q418=87%,N418*O418*P418*F!$B$87,IF(Q418=88%,N418*O418*P418*F!$B$88,IF(Q418=89%,N418*O418*P418*F!$B$89,IF(Q418=90%,N418*O418*P418*F!$B$90,IF(Q418=91%,N418*O418*P418*F!$B$91,IF(Q418=92%,N418*O418*P418*F!$B$92,IF(Q418=93%,N418*O418*P418*F!$B$93,IF(Q418=94%,N418*O418*P418*F!$B$94,IF(Q418=95%,N418*O418*P418*F!$B$95,IF(Q418=96%,N418*O418*P418*F!$B$96,IF(Q418=97%,N418*O418*P418*F!$B$97,IF(Q418=98%,N418*O418*P418*F!$B$98,IF(Q418=99%,N418*O418*P418*F!$B$99,IF(Q418&gt;99%,N418*O418*P418*F!$B$100,))))))))))))))))))))))))))))))))))))))))))))))))))))))))+IF(U418&lt;30%,0,IF(U418&lt;35%,R418*S418*T418*F!$B$33,IF(U418&lt;40%,R418*S418*T418*F!$B$38,IF(U418&lt;45%,R418*S418*T418*F!$B$43,IF(U418&lt;50%,R418*S418*T418*F!$B$48,IF(U418=50%,R418*S418*T418*F!$B$50,IF(U418=51%,R418*S418*T418*F!$B$51,IF(U418=52%,R418*S418*T418*F!$B$52,IF(U418=53%,R418*S418*T418*F!$B$53,IF(U418=54%,R418*S418*T418*F!$B$54,IF(U418=55%,R418*S418*T418*F!$B$55,IF(U418=56%,R418*S418*T418*F!$B$56,IF(U418=57%,R418*S418*T418*F!$B$57,IF(U418=58%,R418*S418*T418*F!$B$58,IF(U418=59%,R418*S418*T418*F!$B$59,IF(U418=60%,R418*S418*T418*F!$B$60,IF(U418=61%,R418*S418*T418*F!$B$61,IF(U418=62%,R418*S418*T418*F!$B$62,IF(U418=63%,R418*S418*T418*F!$B$63,IF(U418=64%,R418*S418*T418*F!$B$64,IF(U418=65%,R418*S418*T418*F!$B$65,IF(U418=66%,R418*S418*T418*F!$B$66,IF(U418=67%,R418*S418*T418*F!$B$67,IF(U418=68%,R418*S418*T418*F!$B$68,IF(U418=69%,R418*S418*T418*F!$B$69,IF(U418=70%,R418*S418*T418*F!$B$70,IF(U418=71%,R418*S418*T418*F!$B$71,IF(U418=72%,R418*S418*T418*F!$B$72,IF(U418=73%,R418*S418*T418*F!$B$73,IF(U418=74%,R418*S418*T418*F!$B$74,IF(U418=75%,R418*S418*T418*F!$B$75,IF(U418=76%,R418*S418*T418*F!$B$76,IF(U418=77%,R418*S418*T418*F!$B$77,IF(U418=78%,R418*S418*T418*F!$B$78,IF(U418=79%,R418*S418*T418*F!$B$79,IF(U418=80%,R418*S418*T418*F!$B$80,IF(U418=81%,R418*S418*T418*F!$B$81,IF(U418=82%,R418*S418*T418*F!$B$82,IF(U418=83%,R418*S418*T418*F!$B$83,IF(U418=84%,R418*S418*T418*F!$B$84,IF(U418=85%,R418*S418*T418*F!$B$85,IF(U418=86%,R418*S418*T418*F!$B$86,IF(U418=87%,R418*S418*T418*F!$B$87,IF(U418=88%,R418*S418*T418*F!$B$88,IF(U418=89%,R418*S418*T418*F!$B$89,IF(U418=90%,R418*S418*T418*F!$B$90,IF(U418=91%,R418*S418*T418*F!$B$91,IF(U418=92%,R418*S418*T418*F!$B$92,IF(U418=93%,R418*S418*T418*F!$B$93,IF(U418=94%,R418*S418*T418*F!$B$94,IF(U418=95%,R418*S418*T418*F!$B$95,IF(U418=96%,R418*S418*T418*F!$B$96,IF(U418=97%,R418*S418*T418*F!$B$97,IF(U418=98%,R418*S418*T418*F!$B$98,IF(U418=99%,R418*S418*T418*F!$B$99,IF(U418&gt;99%,R418*S418*T418*F!$B$100)))))))))))))))))))))))))))))))))))))))))))))))))))))))))*IF(ISNUMBER(E418),E418,1)*IF(ISNUMBER(D418),D418,1)</f>
        <v>0</v>
      </c>
      <c r="AA418" s="6">
        <f>G418*H418+K418*L418+O418*P418+S418*T418</f>
        <v>0</v>
      </c>
      <c r="AB418" s="115">
        <f>(H418*(IF(I418&lt;45%,0.5,IF(I418&lt;55%,0.8,IF(I418&lt;65%,0.9,IF(I418&lt;75%,1,IF(I418&lt;85%,1.1,1.2))))))+L418*(IF(M418&lt;45%,0.5,IF(M418&lt;55%,0.8,IF(M418&lt;65%,0.9,IF(M418&lt;75%,1,IF(M418&lt;85%,1.1,1.2))))))+P418*(IF(Q418&lt;45%,0.5,IF(Q418&lt;55%,0.8,IF(Q418&lt;65%,0.9,IF(Q418&lt;75%,1,IF(Q418&lt;85%,1.1,1.2))))))+T418*(IF(U418&lt;45%,0.5,IF(U418&lt;55%,0.8,IF(U418&lt;65%,0.9,IF(U418&lt;75%,1,IF(U418&lt;85%,1.1,1.2)))))))*IF(D418&gt;=0.8,6,IF(D418&lt;=0.4,1.5,3))</f>
        <v>0</v>
      </c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  <c r="AT418" s="11"/>
      <c r="AU418" s="11"/>
      <c r="AV418" s="11"/>
      <c r="AW418" s="11"/>
      <c r="AX418" s="11"/>
      <c r="AY418" s="11"/>
      <c r="AZ418" s="11"/>
      <c r="BA418" s="11"/>
      <c r="BB418" s="11"/>
      <c r="BC418" s="11"/>
      <c r="BD418" s="11"/>
      <c r="BE418" s="11"/>
      <c r="BF418" s="11"/>
      <c r="BG418" s="11"/>
      <c r="BH418" s="11"/>
      <c r="BI418" s="11"/>
      <c r="BJ418" s="11"/>
    </row>
    <row r="419" spans="1:62" x14ac:dyDescent="0.25">
      <c r="A419" s="1125"/>
      <c r="B419" s="76" t="str">
        <f t="shared" ref="B419:E419" si="974">IF(B357="","",B357)</f>
        <v/>
      </c>
      <c r="C419" s="77" t="str">
        <f t="shared" si="974"/>
        <v/>
      </c>
      <c r="D419" s="63">
        <f t="shared" si="970"/>
        <v>0</v>
      </c>
      <c r="E419" s="83" t="str">
        <f t="shared" si="974"/>
        <v/>
      </c>
      <c r="F419" s="81"/>
      <c r="G419" s="96"/>
      <c r="H419" s="96"/>
      <c r="I419" s="82">
        <f t="shared" si="965"/>
        <v>0</v>
      </c>
      <c r="J419" s="81"/>
      <c r="K419" s="96"/>
      <c r="L419" s="96"/>
      <c r="M419" s="104">
        <f t="shared" si="966"/>
        <v>0</v>
      </c>
      <c r="N419" s="81"/>
      <c r="O419" s="96"/>
      <c r="P419" s="96"/>
      <c r="Q419" s="82">
        <f t="shared" si="967"/>
        <v>0</v>
      </c>
      <c r="R419" s="81"/>
      <c r="S419" s="96"/>
      <c r="T419" s="96"/>
      <c r="U419" s="104">
        <f t="shared" si="968"/>
        <v>0</v>
      </c>
      <c r="V419" s="128">
        <f t="shared" si="971"/>
        <v>0</v>
      </c>
      <c r="W419" s="44">
        <f t="shared" si="972"/>
        <v>0</v>
      </c>
      <c r="X419" s="45">
        <f t="shared" si="973"/>
        <v>0</v>
      </c>
      <c r="Y419" s="90" t="str">
        <f t="shared" si="853"/>
        <v/>
      </c>
      <c r="Z419" s="8">
        <f>(IF(I419&lt;30%,0,IF(I419&lt;35%,F419*G419*H419*F!$B$33,IF(I419&lt;40%,F419*G419*H419*F!$B$38,IF(I419&lt;45%,F419*G419*H419*F!$B$43,IF(I419&lt;50%,F419*G419*H419*F!$B$48,IF(I419=50%,F419*G419*H419*F!$B$50,IF(I419=51%,F419*G419*H419*F!$B$51,IF(I419=52%,F419*G419*H419*F!$B$52,IF(I419=53%,F419*G419*H419*F!$B$53,IF(I419=54%,F419*G419*H419*F!$B$54,IF(I419=55%,F419*G419*H419*F!$B$55,IF(I419=56%,F419*G419*H419*F!$B$56,IF(I419=57%,F419*G419*H419*F!$B$57,IF(I419=58%,F419*G419*H419*F!$B$58,IF(I419=59%,F419*G419*H419*F!$B$59,IF(I419=60%,F419*G419*H419*F!$B$60,IF(I419=61%,F419*G419*H419*F!$B$61,IF(I419=62%,F419*G419*H419*F!$B$62,IF(I419=63%,F419*G419*H419*F!$B$63,IF(I419=64%,F419*G419*H419*F!$B$64,IF(I419=65%,F419*G419*H419*F!$B$65,IF(I419=66%,F419*G419*H419*F!$B$66,IF(I419=67%,F419*G419*H419*F!$B$67,IF(I419=68%,F419*G419*H419*F!$B$68,IF(I419=69%,F419*G419*H419*F!$B$69,IF(I419=70%,F419*G419*H419*F!$B$70,IF(I419=71%,F419*G419*H419*F!$B$71,IF(I419=72%,F419*G419*H419*F!$B$72,IF(I419=73%,F419*G419*H419*F!$B$73,IF(I419=74%,F419*G419*H419*F!$B$74,IF(I419=75%,F419*G419*H419*F!$B$75,IF(I419=76%,F419*G419*H419*F!$B$76,IF(I419=77%,F419*G419*H419*F!$B$77,IF(I419=78%,F419*G419*H419*F!$B$78,IF(I419=79%,F419*G419*H419*F!$B$79,IF(I419=80%,F419*G419*H419*F!$B$80,IF(I419=81%,F419*G419*H419*F!$B$81,IF(I419=82%,F419*G419*H419*F!$B$82,IF(I419=83%,F419*G419*H419*F!$B$83,IF(I419=84%,F419*G419*H419*F!$B$84,IF(I419=85%,F419*G419*H419*F!$B$85,IF(I419=86%,F419*G419*H419*F!$B$86,IF(I419=87%,F419*G419*H419*F!$B$87,IF(I419=88%,F419*G419*H419*F!$B$88,IF(I419=89%,F419*G419*H419*F!$B$89,IF(I419=90%,F419*G419*H419*F!$B$90,IF(I419=91%,F419*G419*H419*F!$B$91,IF(I419=92%,F419*G419*H419*F!$B$92,IF(I419=93%,F419*G419*H419*F!$B$93,IF(I419=94%,F419*G419*H419*F!$B$94,IF(I419=95%,F419*G419*H419*F!$B$95,IF(I419=96%,F419*G419*H419*F!$B$96,IF(I419=97%,F419*G419*H419*F!$B$97,IF(I419=98%,F419*G419*H419*F!$B$98,IF(I419=99%,F419*G419*H419*F!$B$99,IF(I419&gt;99%,F419*G419*H419*F!$B$100,))))))))))))))))))))))))))))))))))))))))))))))))))))))))+IF(M419&lt;30%,0,IF(M419&lt;35%,J419*K419*L419*F!$B$33,IF(M419&lt;40%,J419*K419*L419*F!$B$38,IF(M419&lt;45%,J419*K419*L419*F!$B$43,IF(M419&lt;50%,J419*K419*L419*F!$B$48,IF(M419=50%,J419*K419*L419*F!$B$50,IF(M419=51%,J419*K419*L419*F!$B$51,IF(M419=52%,J419*K419*L419*F!$B$52,IF(M419=53%,J419*K419*L419*F!$B$53,IF(M419=54%,J419*K419*L419*F!$B$54,IF(M419=55%,J419*K419*L419*F!$B$55,IF(M419=56%,J419*K419*L419*F!$B$56,IF(M419=57%,J419*K419*L419*F!$B$57,IF(M419=58%,J419*K419*L419*F!$B$58,IF(M419=59%,J419*K419*L419*F!$B$59,IF(M419=60%,J419*K419*L419*F!$B$60,IF(M419=61%,J419*K419*L419*F!$B$61,IF(M419=62%,J419*K419*L419*F!$B$62,IF(M419=63%,J419*K419*L419*F!$B$63,IF(M419=64%,J419*K419*L419*F!$B$64,IF(M419=65%,J419*K419*L419*F!$B$65,IF(M419=66%,J419*K419*L419*F!$B$66,IF(M419=67%,J419*K419*L419*F!$B$67,IF(M419=68%,J419*K419*L419*F!$B$68,IF(M419=69%,J419*K419*L419*F!$B$69,IF(M419=70%,J419*K419*L419*F!$B$70,IF(M419=71%,J419*K419*L419*F!$B$71,IF(M419=72%,J419*K419*L419*F!$B$72,IF(M419=73%,J419*K419*L419*F!$B$73,IF(M419=74%,J419*K419*L419*F!$B$74,IF(M419=75%,J419*K419*L419*F!$B$75,IF(M419=76%,J419*K419*L419*F!$B$76,IF(M419=77%,J419*K419*L419*F!$B$77,IF(M419=78%,J419*K419*L419*F!$B$78,IF(M419=79%,J419*K419*L419*F!$B$79,IF(M419=80%,J419*K419*L419*F!$B$80,IF(M419=81%,J419*K419*L419*F!$B$81,IF(M419=82%,J419*K419*L419*F!$B$82,IF(M419=83%,J419*K419*L419*F!$B$83,IF(M419=84%,J419*K419*L419*F!$B$84,IF(M419=85%,J419*K419*L419*F!$B$85,IF(M419=86%,J419*K419*L419*F!$B$86,IF(M419=87%,J419*K419*L419*F!$B$87,IF(M419=88%,J419*K419*L419*F!$B$88,IF(M419=89%,J419*K419*L419*F!$B$89,IF(M419=90%,J419*K419*L419*F!$B$90,IF(M419=91%,J419*K419*L419*F!$B$91,IF(M419=92%,J419*K419*L419*F!$B$92,IF(M419=93%,J419*K419*L419*F!$B$93,IF(M419=94%,J419*K419*L419*F!$B$94,IF(M419=95%,J419*K419*L419*F!$B$95,IF(M419=96%,J419*K419*L419*F!$B$96,IF(M419=97%,J419*K419*L419*F!$B$97,IF(M419=98%,J419*K419*L419*F!$B$98,IF(M419=99%,J419*K419*L419*F!$B$99,IF(M419&gt;99%,J419*K419*L419*F!$B$100,))))))))))))))))))))))))))))))))))))))))))))))))))))))))+IF(Q419&lt;30%,0,IF(Q419&lt;35%,N419*O419*P419*F!$B$33,IF(Q419&lt;40%,N419*O419*P419*F!$B$38,IF(Q419&lt;45%,N419*O419*P419*F!$B$43,IF(Q419&lt;50%,N419*O419*P419*F!$B$48,IF(Q419=50%,N419*O419*P419*F!$B$50,IF(Q419=51%,N419*O419*P419*F!$B$51,IF(Q419=52%,N419*O419*P419*F!$B$52,IF(Q419=53%,N419*O419*P419*F!$B$53,IF(Q419=54%,N419*O419*P419*F!$B$54,IF(Q419=55%,N419*O419*P419*F!$B$55,IF(Q419=56%,N419*O419*P419*F!$B$56,IF(Q419=57%,N419*O419*P419*F!$B$57,IF(Q419=58%,N419*O419*P419*F!$B$58,IF(Q419=59%,N419*O419*P419*F!$B$59,IF(Q419=60%,N419*O419*P419*F!$B$60,IF(Q419=61%,N419*O419*P419*F!$B$61,IF(Q419=62%,N419*O419*P419*F!$B$62,IF(Q419=63%,N419*O419*P419*F!$B$63,IF(Q419=64%,N419*O419*P419*F!$B$64,IF(Q419=65%,N419*O419*P419*F!$B$65,IF(Q419=66%,N419*O419*P419*F!$B$66,IF(Q419=67%,N419*O419*P419*F!$B$67,IF(Q419=68%,N419*O419*P419*F!$B$68,IF(Q419=69%,N419*O419*P419*F!$B$69,IF(Q419=70%,N419*O419*P419*F!$B$70,IF(Q419=71%,N419*O419*P419*F!$B$71,IF(Q419=72%,N419*O419*P419*F!$B$72,IF(Q419=73%,N419*O419*P419*F!$B$73,IF(Q419=74%,N419*O419*P419*F!$B$74,IF(Q419=75%,N419*O419*P419*F!$B$75,IF(Q419=76%,N419*O419*P419*F!$B$76,IF(Q419=77%,N419*O419*P419*F!$B$77,IF(Q419=78%,N419*O419*P419*F!$B$78,IF(Q419=79%,N419*O419*P419*F!$B$79,IF(Q419=80%,N419*O419*P419*F!$B$80,IF(Q419=81%,N419*O419*P419*F!$B$81,IF(Q419=82%,N419*O419*P419*F!$B$82,IF(Q419=83%,N419*O419*P419*F!$B$83,IF(Q419=84%,N419*O419*P419*F!$B$84,IF(Q419=85%,N419*O419*P419*F!$B$85,IF(Q419=86%,N419*O419*P419*F!$B$86,IF(Q419=87%,N419*O419*P419*F!$B$87,IF(Q419=88%,N419*O419*P419*F!$B$88,IF(Q419=89%,N419*O419*P419*F!$B$89,IF(Q419=90%,N419*O419*P419*F!$B$90,IF(Q419=91%,N419*O419*P419*F!$B$91,IF(Q419=92%,N419*O419*P419*F!$B$92,IF(Q419=93%,N419*O419*P419*F!$B$93,IF(Q419=94%,N419*O419*P419*F!$B$94,IF(Q419=95%,N419*O419*P419*F!$B$95,IF(Q419=96%,N419*O419*P419*F!$B$96,IF(Q419=97%,N419*O419*P419*F!$B$97,IF(Q419=98%,N419*O419*P419*F!$B$98,IF(Q419=99%,N419*O419*P419*F!$B$99,IF(Q419&gt;99%,N419*O419*P419*F!$B$100,))))))))))))))))))))))))))))))))))))))))))))))))))))))))+IF(U419&lt;30%,0,IF(U419&lt;35%,R419*S419*T419*F!$B$33,IF(U419&lt;40%,R419*S419*T419*F!$B$38,IF(U419&lt;45%,R419*S419*T419*F!$B$43,IF(U419&lt;50%,R419*S419*T419*F!$B$48,IF(U419=50%,R419*S419*T419*F!$B$50,IF(U419=51%,R419*S419*T419*F!$B$51,IF(U419=52%,R419*S419*T419*F!$B$52,IF(U419=53%,R419*S419*T419*F!$B$53,IF(U419=54%,R419*S419*T419*F!$B$54,IF(U419=55%,R419*S419*T419*F!$B$55,IF(U419=56%,R419*S419*T419*F!$B$56,IF(U419=57%,R419*S419*T419*F!$B$57,IF(U419=58%,R419*S419*T419*F!$B$58,IF(U419=59%,R419*S419*T419*F!$B$59,IF(U419=60%,R419*S419*T419*F!$B$60,IF(U419=61%,R419*S419*T419*F!$B$61,IF(U419=62%,R419*S419*T419*F!$B$62,IF(U419=63%,R419*S419*T419*F!$B$63,IF(U419=64%,R419*S419*T419*F!$B$64,IF(U419=65%,R419*S419*T419*F!$B$65,IF(U419=66%,R419*S419*T419*F!$B$66,IF(U419=67%,R419*S419*T419*F!$B$67,IF(U419=68%,R419*S419*T419*F!$B$68,IF(U419=69%,R419*S419*T419*F!$B$69,IF(U419=70%,R419*S419*T419*F!$B$70,IF(U419=71%,R419*S419*T419*F!$B$71,IF(U419=72%,R419*S419*T419*F!$B$72,IF(U419=73%,R419*S419*T419*F!$B$73,IF(U419=74%,R419*S419*T419*F!$B$74,IF(U419=75%,R419*S419*T419*F!$B$75,IF(U419=76%,R419*S419*T419*F!$B$76,IF(U419=77%,R419*S419*T419*F!$B$77,IF(U419=78%,R419*S419*T419*F!$B$78,IF(U419=79%,R419*S419*T419*F!$B$79,IF(U419=80%,R419*S419*T419*F!$B$80,IF(U419=81%,R419*S419*T419*F!$B$81,IF(U419=82%,R419*S419*T419*F!$B$82,IF(U419=83%,R419*S419*T419*F!$B$83,IF(U419=84%,R419*S419*T419*F!$B$84,IF(U419=85%,R419*S419*T419*F!$B$85,IF(U419=86%,R419*S419*T419*F!$B$86,IF(U419=87%,R419*S419*T419*F!$B$87,IF(U419=88%,R419*S419*T419*F!$B$88,IF(U419=89%,R419*S419*T419*F!$B$89,IF(U419=90%,R419*S419*T419*F!$B$90,IF(U419=91%,R419*S419*T419*F!$B$91,IF(U419=92%,R419*S419*T419*F!$B$92,IF(U419=93%,R419*S419*T419*F!$B$93,IF(U419=94%,R419*S419*T419*F!$B$94,IF(U419=95%,R419*S419*T419*F!$B$95,IF(U419=96%,R419*S419*T419*F!$B$96,IF(U419=97%,R419*S419*T419*F!$B$97,IF(U419=98%,R419*S419*T419*F!$B$98,IF(U419=99%,R419*S419*T419*F!$B$99,IF(U419&gt;99%,R419*S419*T419*F!$B$100)))))))))))))))))))))))))))))))))))))))))))))))))))))))))*IF(ISNUMBER(E419),E419,1)*IF(ISNUMBER(D419),D419,1)</f>
        <v>0</v>
      </c>
      <c r="AA419" s="8">
        <f>G419*H419+K419*L419+O419*P419+S419*T419</f>
        <v>0</v>
      </c>
      <c r="AB419" s="129">
        <f>(H419*(IF(I419&lt;45%,0.5,IF(I419&lt;55%,0.8,IF(I419&lt;65%,0.9,IF(I419&lt;75%,1,IF(I419&lt;85%,1.1,1.2))))))+L419*(IF(M419&lt;45%,0.5,IF(M419&lt;55%,0.8,IF(M419&lt;65%,0.9,IF(M419&lt;75%,1,IF(M419&lt;85%,1.1,1.2))))))+P419*(IF(Q419&lt;45%,0.5,IF(Q419&lt;55%,0.8,IF(Q419&lt;65%,0.9,IF(Q419&lt;75%,1,IF(Q419&lt;85%,1.1,1.2))))))+T419*(IF(U419&lt;45%,0.5,IF(U419&lt;55%,0.8,IF(U419&lt;65%,0.9,IF(U419&lt;75%,1,IF(U419&lt;85%,1.1,1.2)))))))*IF(D419&gt;=0.8,6,IF(D419&lt;=0.4,1.5,3))</f>
        <v>0</v>
      </c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  <c r="AT419" s="11"/>
      <c r="AU419" s="11"/>
      <c r="AV419" s="11"/>
      <c r="AW419" s="11"/>
      <c r="AX419" s="11"/>
      <c r="AY419" s="11"/>
      <c r="AZ419" s="11"/>
      <c r="BA419" s="11"/>
      <c r="BB419" s="11"/>
      <c r="BC419" s="11"/>
      <c r="BD419" s="11"/>
      <c r="BE419" s="11"/>
      <c r="BF419" s="11"/>
      <c r="BG419" s="11"/>
      <c r="BH419" s="11"/>
      <c r="BI419" s="11"/>
      <c r="BJ419" s="11"/>
    </row>
    <row r="420" spans="1:62" x14ac:dyDescent="0.25">
      <c r="A420" s="1125"/>
      <c r="B420" s="76" t="str">
        <f t="shared" ref="B420:E420" si="975">IF(B358="","",B358)</f>
        <v/>
      </c>
      <c r="C420" s="77" t="str">
        <f t="shared" si="975"/>
        <v/>
      </c>
      <c r="D420" s="63">
        <f t="shared" si="970"/>
        <v>0</v>
      </c>
      <c r="E420" s="83" t="str">
        <f t="shared" si="975"/>
        <v/>
      </c>
      <c r="F420" s="79"/>
      <c r="G420" s="94"/>
      <c r="H420" s="94"/>
      <c r="I420" s="70">
        <f t="shared" si="965"/>
        <v>0</v>
      </c>
      <c r="J420" s="79"/>
      <c r="K420" s="94"/>
      <c r="L420" s="94"/>
      <c r="M420" s="71">
        <f t="shared" si="966"/>
        <v>0</v>
      </c>
      <c r="N420" s="79"/>
      <c r="O420" s="94"/>
      <c r="P420" s="94"/>
      <c r="Q420" s="70">
        <f t="shared" si="967"/>
        <v>0</v>
      </c>
      <c r="R420" s="79"/>
      <c r="S420" s="94"/>
      <c r="T420" s="94"/>
      <c r="U420" s="71">
        <f t="shared" si="968"/>
        <v>0</v>
      </c>
      <c r="V420" s="125">
        <f t="shared" si="971"/>
        <v>0</v>
      </c>
      <c r="W420" s="43">
        <f t="shared" si="972"/>
        <v>0</v>
      </c>
      <c r="X420" s="36">
        <f>ROUND(IFERROR((W420/(Y420*IF(ISNUMBER(E420),E420,1))),0),2)</f>
        <v>0</v>
      </c>
      <c r="Y420" s="90" t="str">
        <f t="shared" si="853"/>
        <v/>
      </c>
      <c r="Z420" s="6">
        <f>(IF(I420&lt;30%,0,IF(I420&lt;35%,F420*G420*H420*F!$B$33,IF(I420&lt;40%,F420*G420*H420*F!$B$38,IF(I420&lt;45%,F420*G420*H420*F!$B$43,IF(I420&lt;50%,F420*G420*H420*F!$B$48,IF(I420=50%,F420*G420*H420*F!$B$50,IF(I420=51%,F420*G420*H420*F!$B$51,IF(I420=52%,F420*G420*H420*F!$B$52,IF(I420=53%,F420*G420*H420*F!$B$53,IF(I420=54%,F420*G420*H420*F!$B$54,IF(I420=55%,F420*G420*H420*F!$B$55,IF(I420=56%,F420*G420*H420*F!$B$56,IF(I420=57%,F420*G420*H420*F!$B$57,IF(I420=58%,F420*G420*H420*F!$B$58,IF(I420=59%,F420*G420*H420*F!$B$59,IF(I420=60%,F420*G420*H420*F!$B$60,IF(I420=61%,F420*G420*H420*F!$B$61,IF(I420=62%,F420*G420*H420*F!$B$62,IF(I420=63%,F420*G420*H420*F!$B$63,IF(I420=64%,F420*G420*H420*F!$B$64,IF(I420=65%,F420*G420*H420*F!$B$65,IF(I420=66%,F420*G420*H420*F!$B$66,IF(I420=67%,F420*G420*H420*F!$B$67,IF(I420=68%,F420*G420*H420*F!$B$68,IF(I420=69%,F420*G420*H420*F!$B$69,IF(I420=70%,F420*G420*H420*F!$B$70,IF(I420=71%,F420*G420*H420*F!$B$71,IF(I420=72%,F420*G420*H420*F!$B$72,IF(I420=73%,F420*G420*H420*F!$B$73,IF(I420=74%,F420*G420*H420*F!$B$74,IF(I420=75%,F420*G420*H420*F!$B$75,IF(I420=76%,F420*G420*H420*F!$B$76,IF(I420=77%,F420*G420*H420*F!$B$77,IF(I420=78%,F420*G420*H420*F!$B$78,IF(I420=79%,F420*G420*H420*F!$B$79,IF(I420=80%,F420*G420*H420*F!$B$80,IF(I420=81%,F420*G420*H420*F!$B$81,IF(I420=82%,F420*G420*H420*F!$B$82,IF(I420=83%,F420*G420*H420*F!$B$83,IF(I420=84%,F420*G420*H420*F!$B$84,IF(I420=85%,F420*G420*H420*F!$B$85,IF(I420=86%,F420*G420*H420*F!$B$86,IF(I420=87%,F420*G420*H420*F!$B$87,IF(I420=88%,F420*G420*H420*F!$B$88,IF(I420=89%,F420*G420*H420*F!$B$89,IF(I420=90%,F420*G420*H420*F!$B$90,IF(I420=91%,F420*G420*H420*F!$B$91,IF(I420=92%,F420*G420*H420*F!$B$92,IF(I420=93%,F420*G420*H420*F!$B$93,IF(I420=94%,F420*G420*H420*F!$B$94,IF(I420=95%,F420*G420*H420*F!$B$95,IF(I420=96%,F420*G420*H420*F!$B$96,IF(I420=97%,F420*G420*H420*F!$B$97,IF(I420=98%,F420*G420*H420*F!$B$98,IF(I420=99%,F420*G420*H420*F!$B$99,IF(I420&gt;99%,F420*G420*H420*F!$B$100,))))))))))))))))))))))))))))))))))))))))))))))))))))))))+IF(M420&lt;30%,0,IF(M420&lt;35%,J420*K420*L420*F!$B$33,IF(M420&lt;40%,J420*K420*L420*F!$B$38,IF(M420&lt;45%,J420*K420*L420*F!$B$43,IF(M420&lt;50%,J420*K420*L420*F!$B$48,IF(M420=50%,J420*K420*L420*F!$B$50,IF(M420=51%,J420*K420*L420*F!$B$51,IF(M420=52%,J420*K420*L420*F!$B$52,IF(M420=53%,J420*K420*L420*F!$B$53,IF(M420=54%,J420*K420*L420*F!$B$54,IF(M420=55%,J420*K420*L420*F!$B$55,IF(M420=56%,J420*K420*L420*F!$B$56,IF(M420=57%,J420*K420*L420*F!$B$57,IF(M420=58%,J420*K420*L420*F!$B$58,IF(M420=59%,J420*K420*L420*F!$B$59,IF(M420=60%,J420*K420*L420*F!$B$60,IF(M420=61%,J420*K420*L420*F!$B$61,IF(M420=62%,J420*K420*L420*F!$B$62,IF(M420=63%,J420*K420*L420*F!$B$63,IF(M420=64%,J420*K420*L420*F!$B$64,IF(M420=65%,J420*K420*L420*F!$B$65,IF(M420=66%,J420*K420*L420*F!$B$66,IF(M420=67%,J420*K420*L420*F!$B$67,IF(M420=68%,J420*K420*L420*F!$B$68,IF(M420=69%,J420*K420*L420*F!$B$69,IF(M420=70%,J420*K420*L420*F!$B$70,IF(M420=71%,J420*K420*L420*F!$B$71,IF(M420=72%,J420*K420*L420*F!$B$72,IF(M420=73%,J420*K420*L420*F!$B$73,IF(M420=74%,J420*K420*L420*F!$B$74,IF(M420=75%,J420*K420*L420*F!$B$75,IF(M420=76%,J420*K420*L420*F!$B$76,IF(M420=77%,J420*K420*L420*F!$B$77,IF(M420=78%,J420*K420*L420*F!$B$78,IF(M420=79%,J420*K420*L420*F!$B$79,IF(M420=80%,J420*K420*L420*F!$B$80,IF(M420=81%,J420*K420*L420*F!$B$81,IF(M420=82%,J420*K420*L420*F!$B$82,IF(M420=83%,J420*K420*L420*F!$B$83,IF(M420=84%,J420*K420*L420*F!$B$84,IF(M420=85%,J420*K420*L420*F!$B$85,IF(M420=86%,J420*K420*L420*F!$B$86,IF(M420=87%,J420*K420*L420*F!$B$87,IF(M420=88%,J420*K420*L420*F!$B$88,IF(M420=89%,J420*K420*L420*F!$B$89,IF(M420=90%,J420*K420*L420*F!$B$90,IF(M420=91%,J420*K420*L420*F!$B$91,IF(M420=92%,J420*K420*L420*F!$B$92,IF(M420=93%,J420*K420*L420*F!$B$93,IF(M420=94%,J420*K420*L420*F!$B$94,IF(M420=95%,J420*K420*L420*F!$B$95,IF(M420=96%,J420*K420*L420*F!$B$96,IF(M420=97%,J420*K420*L420*F!$B$97,IF(M420=98%,J420*K420*L420*F!$B$98,IF(M420=99%,J420*K420*L420*F!$B$99,IF(M420&gt;99%,J420*K420*L420*F!$B$100,))))))))))))))))))))))))))))))))))))))))))))))))))))))))+IF(Q420&lt;30%,0,IF(Q420&lt;35%,N420*O420*P420*F!$B$33,IF(Q420&lt;40%,N420*O420*P420*F!$B$38,IF(Q420&lt;45%,N420*O420*P420*F!$B$43,IF(Q420&lt;50%,N420*O420*P420*F!$B$48,IF(Q420=50%,N420*O420*P420*F!$B$50,IF(Q420=51%,N420*O420*P420*F!$B$51,IF(Q420=52%,N420*O420*P420*F!$B$52,IF(Q420=53%,N420*O420*P420*F!$B$53,IF(Q420=54%,N420*O420*P420*F!$B$54,IF(Q420=55%,N420*O420*P420*F!$B$55,IF(Q420=56%,N420*O420*P420*F!$B$56,IF(Q420=57%,N420*O420*P420*F!$B$57,IF(Q420=58%,N420*O420*P420*F!$B$58,IF(Q420=59%,N420*O420*P420*F!$B$59,IF(Q420=60%,N420*O420*P420*F!$B$60,IF(Q420=61%,N420*O420*P420*F!$B$61,IF(Q420=62%,N420*O420*P420*F!$B$62,IF(Q420=63%,N420*O420*P420*F!$B$63,IF(Q420=64%,N420*O420*P420*F!$B$64,IF(Q420=65%,N420*O420*P420*F!$B$65,IF(Q420=66%,N420*O420*P420*F!$B$66,IF(Q420=67%,N420*O420*P420*F!$B$67,IF(Q420=68%,N420*O420*P420*F!$B$68,IF(Q420=69%,N420*O420*P420*F!$B$69,IF(Q420=70%,N420*O420*P420*F!$B$70,IF(Q420=71%,N420*O420*P420*F!$B$71,IF(Q420=72%,N420*O420*P420*F!$B$72,IF(Q420=73%,N420*O420*P420*F!$B$73,IF(Q420=74%,N420*O420*P420*F!$B$74,IF(Q420=75%,N420*O420*P420*F!$B$75,IF(Q420=76%,N420*O420*P420*F!$B$76,IF(Q420=77%,N420*O420*P420*F!$B$77,IF(Q420=78%,N420*O420*P420*F!$B$78,IF(Q420=79%,N420*O420*P420*F!$B$79,IF(Q420=80%,N420*O420*P420*F!$B$80,IF(Q420=81%,N420*O420*P420*F!$B$81,IF(Q420=82%,N420*O420*P420*F!$B$82,IF(Q420=83%,N420*O420*P420*F!$B$83,IF(Q420=84%,N420*O420*P420*F!$B$84,IF(Q420=85%,N420*O420*P420*F!$B$85,IF(Q420=86%,N420*O420*P420*F!$B$86,IF(Q420=87%,N420*O420*P420*F!$B$87,IF(Q420=88%,N420*O420*P420*F!$B$88,IF(Q420=89%,N420*O420*P420*F!$B$89,IF(Q420=90%,N420*O420*P420*F!$B$90,IF(Q420=91%,N420*O420*P420*F!$B$91,IF(Q420=92%,N420*O420*P420*F!$B$92,IF(Q420=93%,N420*O420*P420*F!$B$93,IF(Q420=94%,N420*O420*P420*F!$B$94,IF(Q420=95%,N420*O420*P420*F!$B$95,IF(Q420=96%,N420*O420*P420*F!$B$96,IF(Q420=97%,N420*O420*P420*F!$B$97,IF(Q420=98%,N420*O420*P420*F!$B$98,IF(Q420=99%,N420*O420*P420*F!$B$99,IF(Q420&gt;99%,N420*O420*P420*F!$B$100,))))))))))))))))))))))))))))))))))))))))))))))))))))))))+IF(U420&lt;30%,0,IF(U420&lt;35%,R420*S420*T420*F!$B$33,IF(U420&lt;40%,R420*S420*T420*F!$B$38,IF(U420&lt;45%,R420*S420*T420*F!$B$43,IF(U420&lt;50%,R420*S420*T420*F!$B$48,IF(U420=50%,R420*S420*T420*F!$B$50,IF(U420=51%,R420*S420*T420*F!$B$51,IF(U420=52%,R420*S420*T420*F!$B$52,IF(U420=53%,R420*S420*T420*F!$B$53,IF(U420=54%,R420*S420*T420*F!$B$54,IF(U420=55%,R420*S420*T420*F!$B$55,IF(U420=56%,R420*S420*T420*F!$B$56,IF(U420=57%,R420*S420*T420*F!$B$57,IF(U420=58%,R420*S420*T420*F!$B$58,IF(U420=59%,R420*S420*T420*F!$B$59,IF(U420=60%,R420*S420*T420*F!$B$60,IF(U420=61%,R420*S420*T420*F!$B$61,IF(U420=62%,R420*S420*T420*F!$B$62,IF(U420=63%,R420*S420*T420*F!$B$63,IF(U420=64%,R420*S420*T420*F!$B$64,IF(U420=65%,R420*S420*T420*F!$B$65,IF(U420=66%,R420*S420*T420*F!$B$66,IF(U420=67%,R420*S420*T420*F!$B$67,IF(U420=68%,R420*S420*T420*F!$B$68,IF(U420=69%,R420*S420*T420*F!$B$69,IF(U420=70%,R420*S420*T420*F!$B$70,IF(U420=71%,R420*S420*T420*F!$B$71,IF(U420=72%,R420*S420*T420*F!$B$72,IF(U420=73%,R420*S420*T420*F!$B$73,IF(U420=74%,R420*S420*T420*F!$B$74,IF(U420=75%,R420*S420*T420*F!$B$75,IF(U420=76%,R420*S420*T420*F!$B$76,IF(U420=77%,R420*S420*T420*F!$B$77,IF(U420=78%,R420*S420*T420*F!$B$78,IF(U420=79%,R420*S420*T420*F!$B$79,IF(U420=80%,R420*S420*T420*F!$B$80,IF(U420=81%,R420*S420*T420*F!$B$81,IF(U420=82%,R420*S420*T420*F!$B$82,IF(U420=83%,R420*S420*T420*F!$B$83,IF(U420=84%,R420*S420*T420*F!$B$84,IF(U420=85%,R420*S420*T420*F!$B$85,IF(U420=86%,R420*S420*T420*F!$B$86,IF(U420=87%,R420*S420*T420*F!$B$87,IF(U420=88%,R420*S420*T420*F!$B$88,IF(U420=89%,R420*S420*T420*F!$B$89,IF(U420=90%,R420*S420*T420*F!$B$90,IF(U420=91%,R420*S420*T420*F!$B$91,IF(U420=92%,R420*S420*T420*F!$B$92,IF(U420=93%,R420*S420*T420*F!$B$93,IF(U420=94%,R420*S420*T420*F!$B$94,IF(U420=95%,R420*S420*T420*F!$B$95,IF(U420=96%,R420*S420*T420*F!$B$96,IF(U420=97%,R420*S420*T420*F!$B$97,IF(U420=98%,R420*S420*T420*F!$B$98,IF(U420=99%,R420*S420*T420*F!$B$99,IF(U420&gt;99%,R420*S420*T420*F!$B$100)))))))))))))))))))))))))))))))))))))))))))))))))))))))))*IF(ISNUMBER(E420),E420,1)*IF(ISNUMBER(D420),D420,1)</f>
        <v>0</v>
      </c>
      <c r="AA420" s="6">
        <f>G420*H420+K420*L420+O420*P420+S420*T420</f>
        <v>0</v>
      </c>
      <c r="AB420" s="115">
        <f>(H420*(IF(I420&lt;45%,0.5,IF(I420&lt;55%,0.8,IF(I420&lt;65%,0.9,IF(I420&lt;75%,1,IF(I420&lt;85%,1.1,1.2))))))+L420*(IF(M420&lt;45%,0.5,IF(M420&lt;55%,0.8,IF(M420&lt;65%,0.9,IF(M420&lt;75%,1,IF(M420&lt;85%,1.1,1.2))))))+P420*(IF(Q420&lt;45%,0.5,IF(Q420&lt;55%,0.8,IF(Q420&lt;65%,0.9,IF(Q420&lt;75%,1,IF(Q420&lt;85%,1.1,1.2))))))+T420*(IF(U420&lt;45%,0.5,IF(U420&lt;55%,0.8,IF(U420&lt;65%,0.9,IF(U420&lt;75%,1,IF(U420&lt;85%,1.1,1.2)))))))*IF(D420&gt;=0.8,6,IF(D420&lt;=0.4,1.5,3))</f>
        <v>0</v>
      </c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11"/>
      <c r="AO420" s="11"/>
      <c r="AP420" s="11"/>
      <c r="AQ420" s="11"/>
      <c r="AR420" s="11"/>
      <c r="AS420" s="11"/>
      <c r="AT420" s="11"/>
      <c r="AU420" s="11"/>
      <c r="AV420" s="11"/>
      <c r="AW420" s="11"/>
      <c r="AX420" s="11"/>
      <c r="AY420" s="11"/>
      <c r="AZ420" s="11"/>
      <c r="BA420" s="11"/>
      <c r="BB420" s="11"/>
      <c r="BC420" s="11"/>
      <c r="BD420" s="11"/>
      <c r="BE420" s="11"/>
      <c r="BF420" s="11"/>
      <c r="BG420" s="11"/>
      <c r="BH420" s="11"/>
      <c r="BI420" s="11"/>
      <c r="BJ420" s="11"/>
    </row>
    <row r="421" spans="1:62" x14ac:dyDescent="0.25">
      <c r="A421" s="1125"/>
      <c r="B421" s="76" t="str">
        <f t="shared" ref="B421:E421" si="976">IF(B359="","",B359)</f>
        <v/>
      </c>
      <c r="C421" s="77" t="str">
        <f t="shared" si="976"/>
        <v/>
      </c>
      <c r="D421" s="63">
        <f t="shared" si="970"/>
        <v>0</v>
      </c>
      <c r="E421" s="83" t="str">
        <f t="shared" si="976"/>
        <v/>
      </c>
      <c r="F421" s="81"/>
      <c r="G421" s="96"/>
      <c r="H421" s="96"/>
      <c r="I421" s="82">
        <f t="shared" si="965"/>
        <v>0</v>
      </c>
      <c r="J421" s="81"/>
      <c r="K421" s="96"/>
      <c r="L421" s="96"/>
      <c r="M421" s="104">
        <f t="shared" si="966"/>
        <v>0</v>
      </c>
      <c r="N421" s="81"/>
      <c r="O421" s="96"/>
      <c r="P421" s="96"/>
      <c r="Q421" s="82">
        <f t="shared" si="967"/>
        <v>0</v>
      </c>
      <c r="R421" s="81"/>
      <c r="S421" s="96"/>
      <c r="T421" s="96"/>
      <c r="U421" s="104">
        <f t="shared" si="968"/>
        <v>0</v>
      </c>
      <c r="V421" s="128">
        <f t="shared" si="971"/>
        <v>0</v>
      </c>
      <c r="W421" s="44">
        <f t="shared" si="972"/>
        <v>0</v>
      </c>
      <c r="X421" s="45">
        <f t="shared" ref="X421" si="977">ROUND(IFERROR((W421/(Y421*IF(ISNUMBER(E421),E421,1))),0),2)</f>
        <v>0</v>
      </c>
      <c r="Y421" s="90" t="str">
        <f t="shared" si="853"/>
        <v/>
      </c>
      <c r="Z421" s="8">
        <f>(IF(I421&lt;30%,0,IF(I421&lt;35%,F421*G421*H421*F!$B$33,IF(I421&lt;40%,F421*G421*H421*F!$B$38,IF(I421&lt;45%,F421*G421*H421*F!$B$43,IF(I421&lt;50%,F421*G421*H421*F!$B$48,IF(I421=50%,F421*G421*H421*F!$B$50,IF(I421=51%,F421*G421*H421*F!$B$51,IF(I421=52%,F421*G421*H421*F!$B$52,IF(I421=53%,F421*G421*H421*F!$B$53,IF(I421=54%,F421*G421*H421*F!$B$54,IF(I421=55%,F421*G421*H421*F!$B$55,IF(I421=56%,F421*G421*H421*F!$B$56,IF(I421=57%,F421*G421*H421*F!$B$57,IF(I421=58%,F421*G421*H421*F!$B$58,IF(I421=59%,F421*G421*H421*F!$B$59,IF(I421=60%,F421*G421*H421*F!$B$60,IF(I421=61%,F421*G421*H421*F!$B$61,IF(I421=62%,F421*G421*H421*F!$B$62,IF(I421=63%,F421*G421*H421*F!$B$63,IF(I421=64%,F421*G421*H421*F!$B$64,IF(I421=65%,F421*G421*H421*F!$B$65,IF(I421=66%,F421*G421*H421*F!$B$66,IF(I421=67%,F421*G421*H421*F!$B$67,IF(I421=68%,F421*G421*H421*F!$B$68,IF(I421=69%,F421*G421*H421*F!$B$69,IF(I421=70%,F421*G421*H421*F!$B$70,IF(I421=71%,F421*G421*H421*F!$B$71,IF(I421=72%,F421*G421*H421*F!$B$72,IF(I421=73%,F421*G421*H421*F!$B$73,IF(I421=74%,F421*G421*H421*F!$B$74,IF(I421=75%,F421*G421*H421*F!$B$75,IF(I421=76%,F421*G421*H421*F!$B$76,IF(I421=77%,F421*G421*H421*F!$B$77,IF(I421=78%,F421*G421*H421*F!$B$78,IF(I421=79%,F421*G421*H421*F!$B$79,IF(I421=80%,F421*G421*H421*F!$B$80,IF(I421=81%,F421*G421*H421*F!$B$81,IF(I421=82%,F421*G421*H421*F!$B$82,IF(I421=83%,F421*G421*H421*F!$B$83,IF(I421=84%,F421*G421*H421*F!$B$84,IF(I421=85%,F421*G421*H421*F!$B$85,IF(I421=86%,F421*G421*H421*F!$B$86,IF(I421=87%,F421*G421*H421*F!$B$87,IF(I421=88%,F421*G421*H421*F!$B$88,IF(I421=89%,F421*G421*H421*F!$B$89,IF(I421=90%,F421*G421*H421*F!$B$90,IF(I421=91%,F421*G421*H421*F!$B$91,IF(I421=92%,F421*G421*H421*F!$B$92,IF(I421=93%,F421*G421*H421*F!$B$93,IF(I421=94%,F421*G421*H421*F!$B$94,IF(I421=95%,F421*G421*H421*F!$B$95,IF(I421=96%,F421*G421*H421*F!$B$96,IF(I421=97%,F421*G421*H421*F!$B$97,IF(I421=98%,F421*G421*H421*F!$B$98,IF(I421=99%,F421*G421*H421*F!$B$99,IF(I421&gt;99%,F421*G421*H421*F!$B$100,))))))))))))))))))))))))))))))))))))))))))))))))))))))))+IF(M421&lt;30%,0,IF(M421&lt;35%,J421*K421*L421*F!$B$33,IF(M421&lt;40%,J421*K421*L421*F!$B$38,IF(M421&lt;45%,J421*K421*L421*F!$B$43,IF(M421&lt;50%,J421*K421*L421*F!$B$48,IF(M421=50%,J421*K421*L421*F!$B$50,IF(M421=51%,J421*K421*L421*F!$B$51,IF(M421=52%,J421*K421*L421*F!$B$52,IF(M421=53%,J421*K421*L421*F!$B$53,IF(M421=54%,J421*K421*L421*F!$B$54,IF(M421=55%,J421*K421*L421*F!$B$55,IF(M421=56%,J421*K421*L421*F!$B$56,IF(M421=57%,J421*K421*L421*F!$B$57,IF(M421=58%,J421*K421*L421*F!$B$58,IF(M421=59%,J421*K421*L421*F!$B$59,IF(M421=60%,J421*K421*L421*F!$B$60,IF(M421=61%,J421*K421*L421*F!$B$61,IF(M421=62%,J421*K421*L421*F!$B$62,IF(M421=63%,J421*K421*L421*F!$B$63,IF(M421=64%,J421*K421*L421*F!$B$64,IF(M421=65%,J421*K421*L421*F!$B$65,IF(M421=66%,J421*K421*L421*F!$B$66,IF(M421=67%,J421*K421*L421*F!$B$67,IF(M421=68%,J421*K421*L421*F!$B$68,IF(M421=69%,J421*K421*L421*F!$B$69,IF(M421=70%,J421*K421*L421*F!$B$70,IF(M421=71%,J421*K421*L421*F!$B$71,IF(M421=72%,J421*K421*L421*F!$B$72,IF(M421=73%,J421*K421*L421*F!$B$73,IF(M421=74%,J421*K421*L421*F!$B$74,IF(M421=75%,J421*K421*L421*F!$B$75,IF(M421=76%,J421*K421*L421*F!$B$76,IF(M421=77%,J421*K421*L421*F!$B$77,IF(M421=78%,J421*K421*L421*F!$B$78,IF(M421=79%,J421*K421*L421*F!$B$79,IF(M421=80%,J421*K421*L421*F!$B$80,IF(M421=81%,J421*K421*L421*F!$B$81,IF(M421=82%,J421*K421*L421*F!$B$82,IF(M421=83%,J421*K421*L421*F!$B$83,IF(M421=84%,J421*K421*L421*F!$B$84,IF(M421=85%,J421*K421*L421*F!$B$85,IF(M421=86%,J421*K421*L421*F!$B$86,IF(M421=87%,J421*K421*L421*F!$B$87,IF(M421=88%,J421*K421*L421*F!$B$88,IF(M421=89%,J421*K421*L421*F!$B$89,IF(M421=90%,J421*K421*L421*F!$B$90,IF(M421=91%,J421*K421*L421*F!$B$91,IF(M421=92%,J421*K421*L421*F!$B$92,IF(M421=93%,J421*K421*L421*F!$B$93,IF(M421=94%,J421*K421*L421*F!$B$94,IF(M421=95%,J421*K421*L421*F!$B$95,IF(M421=96%,J421*K421*L421*F!$B$96,IF(M421=97%,J421*K421*L421*F!$B$97,IF(M421=98%,J421*K421*L421*F!$B$98,IF(M421=99%,J421*K421*L421*F!$B$99,IF(M421&gt;99%,J421*K421*L421*F!$B$100,))))))))))))))))))))))))))))))))))))))))))))))))))))))))+IF(Q421&lt;30%,0,IF(Q421&lt;35%,N421*O421*P421*F!$B$33,IF(Q421&lt;40%,N421*O421*P421*F!$B$38,IF(Q421&lt;45%,N421*O421*P421*F!$B$43,IF(Q421&lt;50%,N421*O421*P421*F!$B$48,IF(Q421=50%,N421*O421*P421*F!$B$50,IF(Q421=51%,N421*O421*P421*F!$B$51,IF(Q421=52%,N421*O421*P421*F!$B$52,IF(Q421=53%,N421*O421*P421*F!$B$53,IF(Q421=54%,N421*O421*P421*F!$B$54,IF(Q421=55%,N421*O421*P421*F!$B$55,IF(Q421=56%,N421*O421*P421*F!$B$56,IF(Q421=57%,N421*O421*P421*F!$B$57,IF(Q421=58%,N421*O421*P421*F!$B$58,IF(Q421=59%,N421*O421*P421*F!$B$59,IF(Q421=60%,N421*O421*P421*F!$B$60,IF(Q421=61%,N421*O421*P421*F!$B$61,IF(Q421=62%,N421*O421*P421*F!$B$62,IF(Q421=63%,N421*O421*P421*F!$B$63,IF(Q421=64%,N421*O421*P421*F!$B$64,IF(Q421=65%,N421*O421*P421*F!$B$65,IF(Q421=66%,N421*O421*P421*F!$B$66,IF(Q421=67%,N421*O421*P421*F!$B$67,IF(Q421=68%,N421*O421*P421*F!$B$68,IF(Q421=69%,N421*O421*P421*F!$B$69,IF(Q421=70%,N421*O421*P421*F!$B$70,IF(Q421=71%,N421*O421*P421*F!$B$71,IF(Q421=72%,N421*O421*P421*F!$B$72,IF(Q421=73%,N421*O421*P421*F!$B$73,IF(Q421=74%,N421*O421*P421*F!$B$74,IF(Q421=75%,N421*O421*P421*F!$B$75,IF(Q421=76%,N421*O421*P421*F!$B$76,IF(Q421=77%,N421*O421*P421*F!$B$77,IF(Q421=78%,N421*O421*P421*F!$B$78,IF(Q421=79%,N421*O421*P421*F!$B$79,IF(Q421=80%,N421*O421*P421*F!$B$80,IF(Q421=81%,N421*O421*P421*F!$B$81,IF(Q421=82%,N421*O421*P421*F!$B$82,IF(Q421=83%,N421*O421*P421*F!$B$83,IF(Q421=84%,N421*O421*P421*F!$B$84,IF(Q421=85%,N421*O421*P421*F!$B$85,IF(Q421=86%,N421*O421*P421*F!$B$86,IF(Q421=87%,N421*O421*P421*F!$B$87,IF(Q421=88%,N421*O421*P421*F!$B$88,IF(Q421=89%,N421*O421*P421*F!$B$89,IF(Q421=90%,N421*O421*P421*F!$B$90,IF(Q421=91%,N421*O421*P421*F!$B$91,IF(Q421=92%,N421*O421*P421*F!$B$92,IF(Q421=93%,N421*O421*P421*F!$B$93,IF(Q421=94%,N421*O421*P421*F!$B$94,IF(Q421=95%,N421*O421*P421*F!$B$95,IF(Q421=96%,N421*O421*P421*F!$B$96,IF(Q421=97%,N421*O421*P421*F!$B$97,IF(Q421=98%,N421*O421*P421*F!$B$98,IF(Q421=99%,N421*O421*P421*F!$B$99,IF(Q421&gt;99%,N421*O421*P421*F!$B$100,))))))))))))))))))))))))))))))))))))))))))))))))))))))))+IF(U421&lt;30%,0,IF(U421&lt;35%,R421*S421*T421*F!$B$33,IF(U421&lt;40%,R421*S421*T421*F!$B$38,IF(U421&lt;45%,R421*S421*T421*F!$B$43,IF(U421&lt;50%,R421*S421*T421*F!$B$48,IF(U421=50%,R421*S421*T421*F!$B$50,IF(U421=51%,R421*S421*T421*F!$B$51,IF(U421=52%,R421*S421*T421*F!$B$52,IF(U421=53%,R421*S421*T421*F!$B$53,IF(U421=54%,R421*S421*T421*F!$B$54,IF(U421=55%,R421*S421*T421*F!$B$55,IF(U421=56%,R421*S421*T421*F!$B$56,IF(U421=57%,R421*S421*T421*F!$B$57,IF(U421=58%,R421*S421*T421*F!$B$58,IF(U421=59%,R421*S421*T421*F!$B$59,IF(U421=60%,R421*S421*T421*F!$B$60,IF(U421=61%,R421*S421*T421*F!$B$61,IF(U421=62%,R421*S421*T421*F!$B$62,IF(U421=63%,R421*S421*T421*F!$B$63,IF(U421=64%,R421*S421*T421*F!$B$64,IF(U421=65%,R421*S421*T421*F!$B$65,IF(U421=66%,R421*S421*T421*F!$B$66,IF(U421=67%,R421*S421*T421*F!$B$67,IF(U421=68%,R421*S421*T421*F!$B$68,IF(U421=69%,R421*S421*T421*F!$B$69,IF(U421=70%,R421*S421*T421*F!$B$70,IF(U421=71%,R421*S421*T421*F!$B$71,IF(U421=72%,R421*S421*T421*F!$B$72,IF(U421=73%,R421*S421*T421*F!$B$73,IF(U421=74%,R421*S421*T421*F!$B$74,IF(U421=75%,R421*S421*T421*F!$B$75,IF(U421=76%,R421*S421*T421*F!$B$76,IF(U421=77%,R421*S421*T421*F!$B$77,IF(U421=78%,R421*S421*T421*F!$B$78,IF(U421=79%,R421*S421*T421*F!$B$79,IF(U421=80%,R421*S421*T421*F!$B$80,IF(U421=81%,R421*S421*T421*F!$B$81,IF(U421=82%,R421*S421*T421*F!$B$82,IF(U421=83%,R421*S421*T421*F!$B$83,IF(U421=84%,R421*S421*T421*F!$B$84,IF(U421=85%,R421*S421*T421*F!$B$85,IF(U421=86%,R421*S421*T421*F!$B$86,IF(U421=87%,R421*S421*T421*F!$B$87,IF(U421=88%,R421*S421*T421*F!$B$88,IF(U421=89%,R421*S421*T421*F!$B$89,IF(U421=90%,R421*S421*T421*F!$B$90,IF(U421=91%,R421*S421*T421*F!$B$91,IF(U421=92%,R421*S421*T421*F!$B$92,IF(U421=93%,R421*S421*T421*F!$B$93,IF(U421=94%,R421*S421*T421*F!$B$94,IF(U421=95%,R421*S421*T421*F!$B$95,IF(U421=96%,R421*S421*T421*F!$B$96,IF(U421=97%,R421*S421*T421*F!$B$97,IF(U421=98%,R421*S421*T421*F!$B$98,IF(U421=99%,R421*S421*T421*F!$B$99,IF(U421&gt;99%,R421*S421*T421*F!$B$100)))))))))))))))))))))))))))))))))))))))))))))))))))))))))*IF(ISNUMBER(E421),E421,1)*IF(ISNUMBER(D421),D421,1)</f>
        <v>0</v>
      </c>
      <c r="AA421" s="8">
        <f>G421*H421+K421*L421+O421*P421+S421*T421</f>
        <v>0</v>
      </c>
      <c r="AB421" s="129">
        <f>(H421*(IF(I421&lt;45%,0.5,IF(I421&lt;55%,0.8,IF(I421&lt;65%,0.9,IF(I421&lt;75%,1,IF(I421&lt;85%,1.1,1.2))))))+L421*(IF(M421&lt;45%,0.5,IF(M421&lt;55%,0.8,IF(M421&lt;65%,0.9,IF(M421&lt;75%,1,IF(M421&lt;85%,1.1,1.2))))))+P421*(IF(Q421&lt;45%,0.5,IF(Q421&lt;55%,0.8,IF(Q421&lt;65%,0.9,IF(Q421&lt;75%,1,IF(Q421&lt;85%,1.1,1.2))))))+T421*(IF(U421&lt;45%,0.5,IF(U421&lt;55%,0.8,IF(U421&lt;65%,0.9,IF(U421&lt;75%,1,IF(U421&lt;85%,1.1,1.2)))))))*IF(D421&gt;=0.8,6,IF(D421&lt;=0.4,1.5,3))</f>
        <v>0</v>
      </c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11"/>
    </row>
    <row r="422" spans="1:62" ht="15.75" thickBot="1" x14ac:dyDescent="0.3">
      <c r="A422" s="1126"/>
      <c r="B422" s="171"/>
      <c r="C422" s="172"/>
      <c r="D422" s="37">
        <f>ROUND(IFERROR((D417*(G417*H417+K417*L417+O417*P417+S417*T417)+D418*(G418*H418+K418*L418+O418*P418+S418*T418)+D419*(G419*H419+K419*L419+O419*P419+S419*T419)+D420*(G420*H420+K420*L420+O420*P420+S420*T420)+D421*(G421*H421+K421*L421+O421*P421+S421*T421))/((G417*H417+K417*L417+O417*P417+S417*T417)+(G418*H418+K418*L418+O418*P418+S418*T418)+(G419*H419+K419*L419+O419*P419+S419*T419)+(G420*H420+K420*L420+O420*P420+S420*T420)+(G421*H421+K421*L421+O421*P421+S421*T421)),0),3)</f>
        <v>0</v>
      </c>
      <c r="E422" s="181"/>
      <c r="F422" s="182" t="str">
        <f t="shared" ref="F422" si="978">IF(I422&lt;&gt;0,(IFERROR(IF($Y422&gt;15,MROUND($Y422*I422,0.5),MROUND($Y422*I422,0.1)),)),"")</f>
        <v/>
      </c>
      <c r="G422" s="183"/>
      <c r="H422" s="183"/>
      <c r="I422" s="190"/>
      <c r="J422" s="182"/>
      <c r="K422" s="183"/>
      <c r="L422" s="183"/>
      <c r="M422" s="185"/>
      <c r="N422" s="182"/>
      <c r="O422" s="183"/>
      <c r="P422" s="183"/>
      <c r="Q422" s="184"/>
      <c r="R422" s="182"/>
      <c r="S422" s="183"/>
      <c r="T422" s="183"/>
      <c r="U422" s="185"/>
      <c r="V422" s="122">
        <f>SUM(V417:V421)</f>
        <v>0</v>
      </c>
      <c r="W422" s="117">
        <f>IFERROR(V422/AA422,0)</f>
        <v>0</v>
      </c>
      <c r="X422" s="118">
        <f>ROUND(IFERROR((D417*(I417*G417*H417+M417*K417*L417+Q417*O417*P417+U417*S417*T417)+D418*(I418*G418*H418+M418*K418*L418+Q418*O418*P418+U418*S418*T418)+D419*(I419*G419*H419+M419*K419*L419+Q419*O419*P419+U419*S419*T419)+D420*(I420*G420*H420+M420*K420*L420+Q420*O420*P420+U420*S420*T420)+D421*(I421*G421*H421+M421*K421*L421+Q421*O421*P421+U421*S421*T421))/(D417*(G417*H417+K417*L417+O417*P417+S417*T417)+D418*(G418*H418+K418*L418+O418*P418+S418*T418)+D419*(G419*H419+K419*L419+O419*P419+S419*T419)+D420*(G420*H420+K420*L420+O420*P420+S420*T420)+D421*(G421*H421+K421*L421+O421*P421+S421*T421)),0),2)</f>
        <v>0</v>
      </c>
      <c r="Y422" s="9"/>
      <c r="Z422" s="9">
        <f>SUM(Z417:Z421)</f>
        <v>0</v>
      </c>
      <c r="AA422" s="117">
        <f>SUM(AA417:AA421)</f>
        <v>0</v>
      </c>
      <c r="AB422" s="119">
        <f>IF(SUM(AB417:AB421)=0,TIME(,0,),TIME(,SUM(AB417:AB421)+30,))</f>
        <v>0</v>
      </c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  <c r="AR422" s="11"/>
      <c r="AS422" s="11"/>
      <c r="AT422" s="11"/>
      <c r="AU422" s="11"/>
      <c r="AV422" s="11"/>
      <c r="AW422" s="11"/>
      <c r="AX422" s="11"/>
      <c r="AY422" s="11"/>
      <c r="AZ422" s="11"/>
      <c r="BA422" s="11"/>
      <c r="BB422" s="11"/>
      <c r="BC422" s="11"/>
      <c r="BD422" s="11"/>
      <c r="BE422" s="11"/>
      <c r="BF422" s="11"/>
      <c r="BG422" s="11"/>
      <c r="BH422" s="11"/>
      <c r="BI422" s="11"/>
      <c r="BJ422" s="11"/>
    </row>
    <row r="423" spans="1:62" x14ac:dyDescent="0.25">
      <c r="A423" s="145" t="s">
        <v>1</v>
      </c>
      <c r="B423" s="57" t="str">
        <f t="shared" ref="B423:C423" si="979">IF(B361="","",B361)</f>
        <v/>
      </c>
      <c r="C423" s="58" t="str">
        <f t="shared" si="979"/>
        <v/>
      </c>
      <c r="D423" s="59">
        <f>D361</f>
        <v>0</v>
      </c>
      <c r="E423" s="60" t="str">
        <f t="shared" ref="E423" si="980">IF(E361="","",E361)</f>
        <v/>
      </c>
      <c r="F423" s="147"/>
      <c r="G423" s="148"/>
      <c r="H423" s="148"/>
      <c r="I423" s="99">
        <f t="shared" ref="I423:I427" si="981">IFERROR(ROUND(F423/$Y423,2),)</f>
        <v>0</v>
      </c>
      <c r="J423" s="147"/>
      <c r="K423" s="97"/>
      <c r="L423" s="97"/>
      <c r="M423" s="99">
        <f t="shared" ref="M423:M427" si="982">IFERROR(ROUND(J423/$Y423,2),)</f>
        <v>0</v>
      </c>
      <c r="N423" s="147"/>
      <c r="O423" s="97"/>
      <c r="P423" s="97"/>
      <c r="Q423" s="99">
        <f t="shared" ref="Q423:Q427" si="983">IFERROR(ROUND(N423/$Y423,2),)</f>
        <v>0</v>
      </c>
      <c r="R423" s="147"/>
      <c r="S423" s="97"/>
      <c r="T423" s="97"/>
      <c r="U423" s="98">
        <f t="shared" ref="U423:U427" si="984">IFERROR(ROUND(R423/$Y423,2),)</f>
        <v>0</v>
      </c>
      <c r="V423" s="106">
        <f>(IF(ISNUMBER(F423),F423,1)*G423*H423+IF(ISNUMBER(J423),J423,1)*K423*L423+IF(ISNUMBER(N423),N423,1)*O423*P423+IF(ISNUMBER(R423),R423,1)*S423*T423)*IF(ISNUMBER(E423),E423,1)</f>
        <v>0</v>
      </c>
      <c r="W423" s="107">
        <f>IFERROR((IF(ISNUMBER(F423),F423,1)*G423*H423+IF(ISNUMBER(J423),J423,1)*K423*L423+IF(ISNUMBER(N423),N423,1)*O423*P423+IF(ISNUMBER(R423),R423,1)*S423*T423)*IF(ISNUMBER(E423),E423,1)/(G423*H423+K423*L423+O423*P423+S423*T423),0)</f>
        <v>0</v>
      </c>
      <c r="X423" s="28">
        <f>ROUND(IFERROR((W423/(Y423*IF(ISNUMBER(E423),E423,1))),0),2)</f>
        <v>0</v>
      </c>
      <c r="Y423" s="89" t="str">
        <f t="shared" si="853"/>
        <v/>
      </c>
      <c r="Z423" s="4">
        <f>(IF(I423&lt;30%,0,IF(I423&lt;35%,F423*G423*H423*F!$B$33,IF(I423&lt;40%,F423*G423*H423*F!$B$38,IF(I423&lt;45%,F423*G423*H423*F!$B$43,IF(I423&lt;50%,F423*G423*H423*F!$B$48,IF(I423=50%,F423*G423*H423*F!$B$50,IF(I423=51%,F423*G423*H423*F!$B$51,IF(I423=52%,F423*G423*H423*F!$B$52,IF(I423=53%,F423*G423*H423*F!$B$53,IF(I423=54%,F423*G423*H423*F!$B$54,IF(I423=55%,F423*G423*H423*F!$B$55,IF(I423=56%,F423*G423*H423*F!$B$56,IF(I423=57%,F423*G423*H423*F!$B$57,IF(I423=58%,F423*G423*H423*F!$B$58,IF(I423=59%,F423*G423*H423*F!$B$59,IF(I423=60%,F423*G423*H423*F!$B$60,IF(I423=61%,F423*G423*H423*F!$B$61,IF(I423=62%,F423*G423*H423*F!$B$62,IF(I423=63%,F423*G423*H423*F!$B$63,IF(I423=64%,F423*G423*H423*F!$B$64,IF(I423=65%,F423*G423*H423*F!$B$65,IF(I423=66%,F423*G423*H423*F!$B$66,IF(I423=67%,F423*G423*H423*F!$B$67,IF(I423=68%,F423*G423*H423*F!$B$68,IF(I423=69%,F423*G423*H423*F!$B$69,IF(I423=70%,F423*G423*H423*F!$B$70,IF(I423=71%,F423*G423*H423*F!$B$71,IF(I423=72%,F423*G423*H423*F!$B$72,IF(I423=73%,F423*G423*H423*F!$B$73,IF(I423=74%,F423*G423*H423*F!$B$74,IF(I423=75%,F423*G423*H423*F!$B$75,IF(I423=76%,F423*G423*H423*F!$B$76,IF(I423=77%,F423*G423*H423*F!$B$77,IF(I423=78%,F423*G423*H423*F!$B$78,IF(I423=79%,F423*G423*H423*F!$B$79,IF(I423=80%,F423*G423*H423*F!$B$80,IF(I423=81%,F423*G423*H423*F!$B$81,IF(I423=82%,F423*G423*H423*F!$B$82,IF(I423=83%,F423*G423*H423*F!$B$83,IF(I423=84%,F423*G423*H423*F!$B$84,IF(I423=85%,F423*G423*H423*F!$B$85,IF(I423=86%,F423*G423*H423*F!$B$86,IF(I423=87%,F423*G423*H423*F!$B$87,IF(I423=88%,F423*G423*H423*F!$B$88,IF(I423=89%,F423*G423*H423*F!$B$89,IF(I423=90%,F423*G423*H423*F!$B$90,IF(I423=91%,F423*G423*H423*F!$B$91,IF(I423=92%,F423*G423*H423*F!$B$92,IF(I423=93%,F423*G423*H423*F!$B$93,IF(I423=94%,F423*G423*H423*F!$B$94,IF(I423=95%,F423*G423*H423*F!$B$95,IF(I423=96%,F423*G423*H423*F!$B$96,IF(I423=97%,F423*G423*H423*F!$B$97,IF(I423=98%,F423*G423*H423*F!$B$98,IF(I423=99%,F423*G423*H423*F!$B$99,IF(I423&gt;99%,F423*G423*H423*F!$B$100,))))))))))))))))))))))))))))))))))))))))))))))))))))))))+IF(M423&lt;30%,0,IF(M423&lt;35%,J423*K423*L423*F!$B$33,IF(M423&lt;40%,J423*K423*L423*F!$B$38,IF(M423&lt;45%,J423*K423*L423*F!$B$43,IF(M423&lt;50%,J423*K423*L423*F!$B$48,IF(M423=50%,J423*K423*L423*F!$B$50,IF(M423=51%,J423*K423*L423*F!$B$51,IF(M423=52%,J423*K423*L423*F!$B$52,IF(M423=53%,J423*K423*L423*F!$B$53,IF(M423=54%,J423*K423*L423*F!$B$54,IF(M423=55%,J423*K423*L423*F!$B$55,IF(M423=56%,J423*K423*L423*F!$B$56,IF(M423=57%,J423*K423*L423*F!$B$57,IF(M423=58%,J423*K423*L423*F!$B$58,IF(M423=59%,J423*K423*L423*F!$B$59,IF(M423=60%,J423*K423*L423*F!$B$60,IF(M423=61%,J423*K423*L423*F!$B$61,IF(M423=62%,J423*K423*L423*F!$B$62,IF(M423=63%,J423*K423*L423*F!$B$63,IF(M423=64%,J423*K423*L423*F!$B$64,IF(M423=65%,J423*K423*L423*F!$B$65,IF(M423=66%,J423*K423*L423*F!$B$66,IF(M423=67%,J423*K423*L423*F!$B$67,IF(M423=68%,J423*K423*L423*F!$B$68,IF(M423=69%,J423*K423*L423*F!$B$69,IF(M423=70%,J423*K423*L423*F!$B$70,IF(M423=71%,J423*K423*L423*F!$B$71,IF(M423=72%,J423*K423*L423*F!$B$72,IF(M423=73%,J423*K423*L423*F!$B$73,IF(M423=74%,J423*K423*L423*F!$B$74,IF(M423=75%,J423*K423*L423*F!$B$75,IF(M423=76%,J423*K423*L423*F!$B$76,IF(M423=77%,J423*K423*L423*F!$B$77,IF(M423=78%,J423*K423*L423*F!$B$78,IF(M423=79%,J423*K423*L423*F!$B$79,IF(M423=80%,J423*K423*L423*F!$B$80,IF(M423=81%,J423*K423*L423*F!$B$81,IF(M423=82%,J423*K423*L423*F!$B$82,IF(M423=83%,J423*K423*L423*F!$B$83,IF(M423=84%,J423*K423*L423*F!$B$84,IF(M423=85%,J423*K423*L423*F!$B$85,IF(M423=86%,J423*K423*L423*F!$B$86,IF(M423=87%,J423*K423*L423*F!$B$87,IF(M423=88%,J423*K423*L423*F!$B$88,IF(M423=89%,J423*K423*L423*F!$B$89,IF(M423=90%,J423*K423*L423*F!$B$90,IF(M423=91%,J423*K423*L423*F!$B$91,IF(M423=92%,J423*K423*L423*F!$B$92,IF(M423=93%,J423*K423*L423*F!$B$93,IF(M423=94%,J423*K423*L423*F!$B$94,IF(M423=95%,J423*K423*L423*F!$B$95,IF(M423=96%,J423*K423*L423*F!$B$96,IF(M423=97%,J423*K423*L423*F!$B$97,IF(M423=98%,J423*K423*L423*F!$B$98,IF(M423=99%,J423*K423*L423*F!$B$99,IF(M423&gt;99%,J423*K423*L423*F!$B$100,))))))))))))))))))))))))))))))))))))))))))))))))))))))))+IF(Q423&lt;30%,0,IF(Q423&lt;35%,N423*O423*P423*F!$B$33,IF(Q423&lt;40%,N423*O423*P423*F!$B$38,IF(Q423&lt;45%,N423*O423*P423*F!$B$43,IF(Q423&lt;50%,N423*O423*P423*F!$B$48,IF(Q423=50%,N423*O423*P423*F!$B$50,IF(Q423=51%,N423*O423*P423*F!$B$51,IF(Q423=52%,N423*O423*P423*F!$B$52,IF(Q423=53%,N423*O423*P423*F!$B$53,IF(Q423=54%,N423*O423*P423*F!$B$54,IF(Q423=55%,N423*O423*P423*F!$B$55,IF(Q423=56%,N423*O423*P423*F!$B$56,IF(Q423=57%,N423*O423*P423*F!$B$57,IF(Q423=58%,N423*O423*P423*F!$B$58,IF(Q423=59%,N423*O423*P423*F!$B$59,IF(Q423=60%,N423*O423*P423*F!$B$60,IF(Q423=61%,N423*O423*P423*F!$B$61,IF(Q423=62%,N423*O423*P423*F!$B$62,IF(Q423=63%,N423*O423*P423*F!$B$63,IF(Q423=64%,N423*O423*P423*F!$B$64,IF(Q423=65%,N423*O423*P423*F!$B$65,IF(Q423=66%,N423*O423*P423*F!$B$66,IF(Q423=67%,N423*O423*P423*F!$B$67,IF(Q423=68%,N423*O423*P423*F!$B$68,IF(Q423=69%,N423*O423*P423*F!$B$69,IF(Q423=70%,N423*O423*P423*F!$B$70,IF(Q423=71%,N423*O423*P423*F!$B$71,IF(Q423=72%,N423*O423*P423*F!$B$72,IF(Q423=73%,N423*O423*P423*F!$B$73,IF(Q423=74%,N423*O423*P423*F!$B$74,IF(Q423=75%,N423*O423*P423*F!$B$75,IF(Q423=76%,N423*O423*P423*F!$B$76,IF(Q423=77%,N423*O423*P423*F!$B$77,IF(Q423=78%,N423*O423*P423*F!$B$78,IF(Q423=79%,N423*O423*P423*F!$B$79,IF(Q423=80%,N423*O423*P423*F!$B$80,IF(Q423=81%,N423*O423*P423*F!$B$81,IF(Q423=82%,N423*O423*P423*F!$B$82,IF(Q423=83%,N423*O423*P423*F!$B$83,IF(Q423=84%,N423*O423*P423*F!$B$84,IF(Q423=85%,N423*O423*P423*F!$B$85,IF(Q423=86%,N423*O423*P423*F!$B$86,IF(Q423=87%,N423*O423*P423*F!$B$87,IF(Q423=88%,N423*O423*P423*F!$B$88,IF(Q423=89%,N423*O423*P423*F!$B$89,IF(Q423=90%,N423*O423*P423*F!$B$90,IF(Q423=91%,N423*O423*P423*F!$B$91,IF(Q423=92%,N423*O423*P423*F!$B$92,IF(Q423=93%,N423*O423*P423*F!$B$93,IF(Q423=94%,N423*O423*P423*F!$B$94,IF(Q423=95%,N423*O423*P423*F!$B$95,IF(Q423=96%,N423*O423*P423*F!$B$96,IF(Q423=97%,N423*O423*P423*F!$B$97,IF(Q423=98%,N423*O423*P423*F!$B$98,IF(Q423=99%,N423*O423*P423*F!$B$99,IF(Q423&gt;99%,N423*O423*P423*F!$B$100,))))))))))))))))))))))))))))))))))))))))))))))))))))))))+IF(U423&lt;30%,0,IF(U423&lt;35%,R423*S423*T423*F!$B$33,IF(U423&lt;40%,R423*S423*T423*F!$B$38,IF(U423&lt;45%,R423*S423*T423*F!$B$43,IF(U423&lt;50%,R423*S423*T423*F!$B$48,IF(U423=50%,R423*S423*T423*F!$B$50,IF(U423=51%,R423*S423*T423*F!$B$51,IF(U423=52%,R423*S423*T423*F!$B$52,IF(U423=53%,R423*S423*T423*F!$B$53,IF(U423=54%,R423*S423*T423*F!$B$54,IF(U423=55%,R423*S423*T423*F!$B$55,IF(U423=56%,R423*S423*T423*F!$B$56,IF(U423=57%,R423*S423*T423*F!$B$57,IF(U423=58%,R423*S423*T423*F!$B$58,IF(U423=59%,R423*S423*T423*F!$B$59,IF(U423=60%,R423*S423*T423*F!$B$60,IF(U423=61%,R423*S423*T423*F!$B$61,IF(U423=62%,R423*S423*T423*F!$B$62,IF(U423=63%,R423*S423*T423*F!$B$63,IF(U423=64%,R423*S423*T423*F!$B$64,IF(U423=65%,R423*S423*T423*F!$B$65,IF(U423=66%,R423*S423*T423*F!$B$66,IF(U423=67%,R423*S423*T423*F!$B$67,IF(U423=68%,R423*S423*T423*F!$B$68,IF(U423=69%,R423*S423*T423*F!$B$69,IF(U423=70%,R423*S423*T423*F!$B$70,IF(U423=71%,R423*S423*T423*F!$B$71,IF(U423=72%,R423*S423*T423*F!$B$72,IF(U423=73%,R423*S423*T423*F!$B$73,IF(U423=74%,R423*S423*T423*F!$B$74,IF(U423=75%,R423*S423*T423*F!$B$75,IF(U423=76%,R423*S423*T423*F!$B$76,IF(U423=77%,R423*S423*T423*F!$B$77,IF(U423=78%,R423*S423*T423*F!$B$78,IF(U423=79%,R423*S423*T423*F!$B$79,IF(U423=80%,R423*S423*T423*F!$B$80,IF(U423=81%,R423*S423*T423*F!$B$81,IF(U423=82%,R423*S423*T423*F!$B$82,IF(U423=83%,R423*S423*T423*F!$B$83,IF(U423=84%,R423*S423*T423*F!$B$84,IF(U423=85%,R423*S423*T423*F!$B$85,IF(U423=86%,R423*S423*T423*F!$B$86,IF(U423=87%,R423*S423*T423*F!$B$87,IF(U423=88%,R423*S423*T423*F!$B$88,IF(U423=89%,R423*S423*T423*F!$B$89,IF(U423=90%,R423*S423*T423*F!$B$90,IF(U423=91%,R423*S423*T423*F!$B$91,IF(U423=92%,R423*S423*T423*F!$B$92,IF(U423=93%,R423*S423*T423*F!$B$93,IF(U423=94%,R423*S423*T423*F!$B$94,IF(U423=95%,R423*S423*T423*F!$B$95,IF(U423=96%,R423*S423*T423*F!$B$96,IF(U423=97%,R423*S423*T423*F!$B$97,IF(U423=98%,R423*S423*T423*F!$B$98,IF(U423=99%,R423*S423*T423*F!$B$99,IF(U423&gt;99%,R423*S423*T423*F!$B$100)))))))))))))))))))))))))))))))))))))))))))))))))))))))))*IF(ISNUMBER(E423),E423,1)*IF(ISNUMBER(D423),D423,1)</f>
        <v>0</v>
      </c>
      <c r="AA423" s="4">
        <f>G423*H423+K423*L423+O423*P423+S423*T423</f>
        <v>0</v>
      </c>
      <c r="AB423" s="108">
        <f>(H423*(IF(I423&lt;45%,0.5,IF(I423&lt;55%,0.8,IF(I423&lt;65%,0.9,IF(I423&lt;75%,1,IF(I423&lt;85%,1.1,1.2))))))+L423*(IF(M423&lt;45%,0.5,IF(M423&lt;55%,0.8,IF(M423&lt;65%,0.9,IF(M423&lt;75%,1,IF(M423&lt;85%,1.1,1.2))))))+P423*(IF(Q423&lt;45%,0.5,IF(Q423&lt;55%,0.8,IF(Q423&lt;65%,0.9,IF(Q423&lt;75%,1,IF(Q423&lt;85%,1.1,1.2))))))+T423*(IF(U423&lt;45%,0.5,IF(U423&lt;55%,0.8,IF(U423&lt;65%,0.9,IF(U423&lt;75%,1,IF(U423&lt;85%,1.1,1.2)))))))*IF(D423&gt;=0.8,6,IF(D423&lt;=0.4,1.5,3))</f>
        <v>0</v>
      </c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  <c r="BC423" s="11"/>
      <c r="BD423" s="11"/>
      <c r="BE423" s="11"/>
      <c r="BF423" s="11"/>
      <c r="BG423" s="11"/>
      <c r="BH423" s="11"/>
      <c r="BI423" s="11"/>
      <c r="BJ423" s="11"/>
    </row>
    <row r="424" spans="1:62" x14ac:dyDescent="0.25">
      <c r="A424" s="1125">
        <f>A412+1</f>
        <v>42020</v>
      </c>
      <c r="B424" s="61" t="str">
        <f t="shared" ref="B424:E424" si="985">IF(B362="","",B362)</f>
        <v/>
      </c>
      <c r="C424" s="62" t="str">
        <f t="shared" si="985"/>
        <v/>
      </c>
      <c r="D424" s="63">
        <f t="shared" ref="D424:D427" si="986">D362</f>
        <v>0</v>
      </c>
      <c r="E424" s="64" t="str">
        <f t="shared" si="985"/>
        <v/>
      </c>
      <c r="F424" s="150"/>
      <c r="G424" s="151"/>
      <c r="H424" s="151"/>
      <c r="I424" s="102">
        <f t="shared" si="981"/>
        <v>0</v>
      </c>
      <c r="J424" s="150"/>
      <c r="K424" s="100"/>
      <c r="L424" s="100"/>
      <c r="M424" s="102">
        <f t="shared" si="982"/>
        <v>0</v>
      </c>
      <c r="N424" s="150"/>
      <c r="O424" s="100"/>
      <c r="P424" s="100"/>
      <c r="Q424" s="102">
        <f t="shared" si="983"/>
        <v>0</v>
      </c>
      <c r="R424" s="150"/>
      <c r="S424" s="100"/>
      <c r="T424" s="100"/>
      <c r="U424" s="101">
        <f t="shared" si="984"/>
        <v>0</v>
      </c>
      <c r="V424" s="110">
        <f t="shared" ref="V424:V427" si="987">(IF(ISNUMBER(F424),F424,1)*G424*H424+IF(ISNUMBER(J424),J424,1)*K424*L424+IF(ISNUMBER(N424),N424,1)*O424*P424+IF(ISNUMBER(R424),R424,1)*S424*T424)*IF(ISNUMBER(E424),E424,1)</f>
        <v>0</v>
      </c>
      <c r="W424" s="111">
        <f t="shared" ref="W424:W427" si="988">IFERROR((IF(ISNUMBER(F424),F424,1)*G424*H424+IF(ISNUMBER(J424),J424,1)*K424*L424+IF(ISNUMBER(N424),N424,1)*O424*P424+IF(ISNUMBER(R424),R424,1)*S424*T424)*IF(ISNUMBER(E424),E424,1)/(G424*H424+K424*L424+O424*P424+S424*T424),0)</f>
        <v>0</v>
      </c>
      <c r="X424" s="53">
        <f t="shared" ref="X424:X425" si="989">ROUND(IFERROR((W424/(Y424*IF(ISNUMBER(E424),E424,1))),0),2)</f>
        <v>0</v>
      </c>
      <c r="Y424" s="90" t="str">
        <f t="shared" si="853"/>
        <v/>
      </c>
      <c r="Z424" s="5">
        <f>(IF(I424&lt;30%,0,IF(I424&lt;35%,F424*G424*H424*F!$B$33,IF(I424&lt;40%,F424*G424*H424*F!$B$38,IF(I424&lt;45%,F424*G424*H424*F!$B$43,IF(I424&lt;50%,F424*G424*H424*F!$B$48,IF(I424=50%,F424*G424*H424*F!$B$50,IF(I424=51%,F424*G424*H424*F!$B$51,IF(I424=52%,F424*G424*H424*F!$B$52,IF(I424=53%,F424*G424*H424*F!$B$53,IF(I424=54%,F424*G424*H424*F!$B$54,IF(I424=55%,F424*G424*H424*F!$B$55,IF(I424=56%,F424*G424*H424*F!$B$56,IF(I424=57%,F424*G424*H424*F!$B$57,IF(I424=58%,F424*G424*H424*F!$B$58,IF(I424=59%,F424*G424*H424*F!$B$59,IF(I424=60%,F424*G424*H424*F!$B$60,IF(I424=61%,F424*G424*H424*F!$B$61,IF(I424=62%,F424*G424*H424*F!$B$62,IF(I424=63%,F424*G424*H424*F!$B$63,IF(I424=64%,F424*G424*H424*F!$B$64,IF(I424=65%,F424*G424*H424*F!$B$65,IF(I424=66%,F424*G424*H424*F!$B$66,IF(I424=67%,F424*G424*H424*F!$B$67,IF(I424=68%,F424*G424*H424*F!$B$68,IF(I424=69%,F424*G424*H424*F!$B$69,IF(I424=70%,F424*G424*H424*F!$B$70,IF(I424=71%,F424*G424*H424*F!$B$71,IF(I424=72%,F424*G424*H424*F!$B$72,IF(I424=73%,F424*G424*H424*F!$B$73,IF(I424=74%,F424*G424*H424*F!$B$74,IF(I424=75%,F424*G424*H424*F!$B$75,IF(I424=76%,F424*G424*H424*F!$B$76,IF(I424=77%,F424*G424*H424*F!$B$77,IF(I424=78%,F424*G424*H424*F!$B$78,IF(I424=79%,F424*G424*H424*F!$B$79,IF(I424=80%,F424*G424*H424*F!$B$80,IF(I424=81%,F424*G424*H424*F!$B$81,IF(I424=82%,F424*G424*H424*F!$B$82,IF(I424=83%,F424*G424*H424*F!$B$83,IF(I424=84%,F424*G424*H424*F!$B$84,IF(I424=85%,F424*G424*H424*F!$B$85,IF(I424=86%,F424*G424*H424*F!$B$86,IF(I424=87%,F424*G424*H424*F!$B$87,IF(I424=88%,F424*G424*H424*F!$B$88,IF(I424=89%,F424*G424*H424*F!$B$89,IF(I424=90%,F424*G424*H424*F!$B$90,IF(I424=91%,F424*G424*H424*F!$B$91,IF(I424=92%,F424*G424*H424*F!$B$92,IF(I424=93%,F424*G424*H424*F!$B$93,IF(I424=94%,F424*G424*H424*F!$B$94,IF(I424=95%,F424*G424*H424*F!$B$95,IF(I424=96%,F424*G424*H424*F!$B$96,IF(I424=97%,F424*G424*H424*F!$B$97,IF(I424=98%,F424*G424*H424*F!$B$98,IF(I424=99%,F424*G424*H424*F!$B$99,IF(I424&gt;99%,F424*G424*H424*F!$B$100,))))))))))))))))))))))))))))))))))))))))))))))))))))))))+IF(M424&lt;30%,0,IF(M424&lt;35%,J424*K424*L424*F!$B$33,IF(M424&lt;40%,J424*K424*L424*F!$B$38,IF(M424&lt;45%,J424*K424*L424*F!$B$43,IF(M424&lt;50%,J424*K424*L424*F!$B$48,IF(M424=50%,J424*K424*L424*F!$B$50,IF(M424=51%,J424*K424*L424*F!$B$51,IF(M424=52%,J424*K424*L424*F!$B$52,IF(M424=53%,J424*K424*L424*F!$B$53,IF(M424=54%,J424*K424*L424*F!$B$54,IF(M424=55%,J424*K424*L424*F!$B$55,IF(M424=56%,J424*K424*L424*F!$B$56,IF(M424=57%,J424*K424*L424*F!$B$57,IF(M424=58%,J424*K424*L424*F!$B$58,IF(M424=59%,J424*K424*L424*F!$B$59,IF(M424=60%,J424*K424*L424*F!$B$60,IF(M424=61%,J424*K424*L424*F!$B$61,IF(M424=62%,J424*K424*L424*F!$B$62,IF(M424=63%,J424*K424*L424*F!$B$63,IF(M424=64%,J424*K424*L424*F!$B$64,IF(M424=65%,J424*K424*L424*F!$B$65,IF(M424=66%,J424*K424*L424*F!$B$66,IF(M424=67%,J424*K424*L424*F!$B$67,IF(M424=68%,J424*K424*L424*F!$B$68,IF(M424=69%,J424*K424*L424*F!$B$69,IF(M424=70%,J424*K424*L424*F!$B$70,IF(M424=71%,J424*K424*L424*F!$B$71,IF(M424=72%,J424*K424*L424*F!$B$72,IF(M424=73%,J424*K424*L424*F!$B$73,IF(M424=74%,J424*K424*L424*F!$B$74,IF(M424=75%,J424*K424*L424*F!$B$75,IF(M424=76%,J424*K424*L424*F!$B$76,IF(M424=77%,J424*K424*L424*F!$B$77,IF(M424=78%,J424*K424*L424*F!$B$78,IF(M424=79%,J424*K424*L424*F!$B$79,IF(M424=80%,J424*K424*L424*F!$B$80,IF(M424=81%,J424*K424*L424*F!$B$81,IF(M424=82%,J424*K424*L424*F!$B$82,IF(M424=83%,J424*K424*L424*F!$B$83,IF(M424=84%,J424*K424*L424*F!$B$84,IF(M424=85%,J424*K424*L424*F!$B$85,IF(M424=86%,J424*K424*L424*F!$B$86,IF(M424=87%,J424*K424*L424*F!$B$87,IF(M424=88%,J424*K424*L424*F!$B$88,IF(M424=89%,J424*K424*L424*F!$B$89,IF(M424=90%,J424*K424*L424*F!$B$90,IF(M424=91%,J424*K424*L424*F!$B$91,IF(M424=92%,J424*K424*L424*F!$B$92,IF(M424=93%,J424*K424*L424*F!$B$93,IF(M424=94%,J424*K424*L424*F!$B$94,IF(M424=95%,J424*K424*L424*F!$B$95,IF(M424=96%,J424*K424*L424*F!$B$96,IF(M424=97%,J424*K424*L424*F!$B$97,IF(M424=98%,J424*K424*L424*F!$B$98,IF(M424=99%,J424*K424*L424*F!$B$99,IF(M424&gt;99%,J424*K424*L424*F!$B$100,))))))))))))))))))))))))))))))))))))))))))))))))))))))))+IF(Q424&lt;30%,0,IF(Q424&lt;35%,N424*O424*P424*F!$B$33,IF(Q424&lt;40%,N424*O424*P424*F!$B$38,IF(Q424&lt;45%,N424*O424*P424*F!$B$43,IF(Q424&lt;50%,N424*O424*P424*F!$B$48,IF(Q424=50%,N424*O424*P424*F!$B$50,IF(Q424=51%,N424*O424*P424*F!$B$51,IF(Q424=52%,N424*O424*P424*F!$B$52,IF(Q424=53%,N424*O424*P424*F!$B$53,IF(Q424=54%,N424*O424*P424*F!$B$54,IF(Q424=55%,N424*O424*P424*F!$B$55,IF(Q424=56%,N424*O424*P424*F!$B$56,IF(Q424=57%,N424*O424*P424*F!$B$57,IF(Q424=58%,N424*O424*P424*F!$B$58,IF(Q424=59%,N424*O424*P424*F!$B$59,IF(Q424=60%,N424*O424*P424*F!$B$60,IF(Q424=61%,N424*O424*P424*F!$B$61,IF(Q424=62%,N424*O424*P424*F!$B$62,IF(Q424=63%,N424*O424*P424*F!$B$63,IF(Q424=64%,N424*O424*P424*F!$B$64,IF(Q424=65%,N424*O424*P424*F!$B$65,IF(Q424=66%,N424*O424*P424*F!$B$66,IF(Q424=67%,N424*O424*P424*F!$B$67,IF(Q424=68%,N424*O424*P424*F!$B$68,IF(Q424=69%,N424*O424*P424*F!$B$69,IF(Q424=70%,N424*O424*P424*F!$B$70,IF(Q424=71%,N424*O424*P424*F!$B$71,IF(Q424=72%,N424*O424*P424*F!$B$72,IF(Q424=73%,N424*O424*P424*F!$B$73,IF(Q424=74%,N424*O424*P424*F!$B$74,IF(Q424=75%,N424*O424*P424*F!$B$75,IF(Q424=76%,N424*O424*P424*F!$B$76,IF(Q424=77%,N424*O424*P424*F!$B$77,IF(Q424=78%,N424*O424*P424*F!$B$78,IF(Q424=79%,N424*O424*P424*F!$B$79,IF(Q424=80%,N424*O424*P424*F!$B$80,IF(Q424=81%,N424*O424*P424*F!$B$81,IF(Q424=82%,N424*O424*P424*F!$B$82,IF(Q424=83%,N424*O424*P424*F!$B$83,IF(Q424=84%,N424*O424*P424*F!$B$84,IF(Q424=85%,N424*O424*P424*F!$B$85,IF(Q424=86%,N424*O424*P424*F!$B$86,IF(Q424=87%,N424*O424*P424*F!$B$87,IF(Q424=88%,N424*O424*P424*F!$B$88,IF(Q424=89%,N424*O424*P424*F!$B$89,IF(Q424=90%,N424*O424*P424*F!$B$90,IF(Q424=91%,N424*O424*P424*F!$B$91,IF(Q424=92%,N424*O424*P424*F!$B$92,IF(Q424=93%,N424*O424*P424*F!$B$93,IF(Q424=94%,N424*O424*P424*F!$B$94,IF(Q424=95%,N424*O424*P424*F!$B$95,IF(Q424=96%,N424*O424*P424*F!$B$96,IF(Q424=97%,N424*O424*P424*F!$B$97,IF(Q424=98%,N424*O424*P424*F!$B$98,IF(Q424=99%,N424*O424*P424*F!$B$99,IF(Q424&gt;99%,N424*O424*P424*F!$B$100,))))))))))))))))))))))))))))))))))))))))))))))))))))))))+IF(U424&lt;30%,0,IF(U424&lt;35%,R424*S424*T424*F!$B$33,IF(U424&lt;40%,R424*S424*T424*F!$B$38,IF(U424&lt;45%,R424*S424*T424*F!$B$43,IF(U424&lt;50%,R424*S424*T424*F!$B$48,IF(U424=50%,R424*S424*T424*F!$B$50,IF(U424=51%,R424*S424*T424*F!$B$51,IF(U424=52%,R424*S424*T424*F!$B$52,IF(U424=53%,R424*S424*T424*F!$B$53,IF(U424=54%,R424*S424*T424*F!$B$54,IF(U424=55%,R424*S424*T424*F!$B$55,IF(U424=56%,R424*S424*T424*F!$B$56,IF(U424=57%,R424*S424*T424*F!$B$57,IF(U424=58%,R424*S424*T424*F!$B$58,IF(U424=59%,R424*S424*T424*F!$B$59,IF(U424=60%,R424*S424*T424*F!$B$60,IF(U424=61%,R424*S424*T424*F!$B$61,IF(U424=62%,R424*S424*T424*F!$B$62,IF(U424=63%,R424*S424*T424*F!$B$63,IF(U424=64%,R424*S424*T424*F!$B$64,IF(U424=65%,R424*S424*T424*F!$B$65,IF(U424=66%,R424*S424*T424*F!$B$66,IF(U424=67%,R424*S424*T424*F!$B$67,IF(U424=68%,R424*S424*T424*F!$B$68,IF(U424=69%,R424*S424*T424*F!$B$69,IF(U424=70%,R424*S424*T424*F!$B$70,IF(U424=71%,R424*S424*T424*F!$B$71,IF(U424=72%,R424*S424*T424*F!$B$72,IF(U424=73%,R424*S424*T424*F!$B$73,IF(U424=74%,R424*S424*T424*F!$B$74,IF(U424=75%,R424*S424*T424*F!$B$75,IF(U424=76%,R424*S424*T424*F!$B$76,IF(U424=77%,R424*S424*T424*F!$B$77,IF(U424=78%,R424*S424*T424*F!$B$78,IF(U424=79%,R424*S424*T424*F!$B$79,IF(U424=80%,R424*S424*T424*F!$B$80,IF(U424=81%,R424*S424*T424*F!$B$81,IF(U424=82%,R424*S424*T424*F!$B$82,IF(U424=83%,R424*S424*T424*F!$B$83,IF(U424=84%,R424*S424*T424*F!$B$84,IF(U424=85%,R424*S424*T424*F!$B$85,IF(U424=86%,R424*S424*T424*F!$B$86,IF(U424=87%,R424*S424*T424*F!$B$87,IF(U424=88%,R424*S424*T424*F!$B$88,IF(U424=89%,R424*S424*T424*F!$B$89,IF(U424=90%,R424*S424*T424*F!$B$90,IF(U424=91%,R424*S424*T424*F!$B$91,IF(U424=92%,R424*S424*T424*F!$B$92,IF(U424=93%,R424*S424*T424*F!$B$93,IF(U424=94%,R424*S424*T424*F!$B$94,IF(U424=95%,R424*S424*T424*F!$B$95,IF(U424=96%,R424*S424*T424*F!$B$96,IF(U424=97%,R424*S424*T424*F!$B$97,IF(U424=98%,R424*S424*T424*F!$B$98,IF(U424=99%,R424*S424*T424*F!$B$99,IF(U424&gt;99%,R424*S424*T424*F!$B$100)))))))))))))))))))))))))))))))))))))))))))))))))))))))))*IF(ISNUMBER(E424),E424,1)*IF(ISNUMBER(D424),D424,1)</f>
        <v>0</v>
      </c>
      <c r="AA424" s="5">
        <f>G424*H424+K424*L424+O424*P424+S424*T424</f>
        <v>0</v>
      </c>
      <c r="AB424" s="112">
        <f>(H424*(IF(I424&lt;45%,0.5,IF(I424&lt;55%,0.8,IF(I424&lt;65%,0.9,IF(I424&lt;75%,1,IF(I424&lt;85%,1.1,1.2))))))+L424*(IF(M424&lt;45%,0.5,IF(M424&lt;55%,0.8,IF(M424&lt;65%,0.9,IF(M424&lt;75%,1,IF(M424&lt;85%,1.1,1.2))))))+P424*(IF(Q424&lt;45%,0.5,IF(Q424&lt;55%,0.8,IF(Q424&lt;65%,0.9,IF(Q424&lt;75%,1,IF(Q424&lt;85%,1.1,1.2))))))+T424*(IF(U424&lt;45%,0.5,IF(U424&lt;55%,0.8,IF(U424&lt;65%,0.9,IF(U424&lt;75%,1,IF(U424&lt;85%,1.1,1.2)))))))*IF(D424&gt;=0.8,6,IF(D424&lt;=0.4,1.5,3))</f>
        <v>0</v>
      </c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  <c r="AT424" s="11"/>
      <c r="AU424" s="11"/>
      <c r="AV424" s="11"/>
      <c r="AW424" s="11"/>
      <c r="AX424" s="11"/>
      <c r="AY424" s="11"/>
      <c r="AZ424" s="11"/>
      <c r="BA424" s="11"/>
      <c r="BB424" s="11"/>
      <c r="BC424" s="11"/>
      <c r="BD424" s="11"/>
      <c r="BE424" s="11"/>
      <c r="BF424" s="11"/>
      <c r="BG424" s="11"/>
      <c r="BH424" s="11"/>
      <c r="BI424" s="11"/>
      <c r="BJ424" s="11"/>
    </row>
    <row r="425" spans="1:62" x14ac:dyDescent="0.25">
      <c r="A425" s="1125"/>
      <c r="B425" s="61" t="str">
        <f t="shared" ref="B425:E425" si="990">IF(B363="","",B363)</f>
        <v/>
      </c>
      <c r="C425" s="62" t="str">
        <f t="shared" si="990"/>
        <v/>
      </c>
      <c r="D425" s="63">
        <f t="shared" si="986"/>
        <v>0</v>
      </c>
      <c r="E425" s="64" t="str">
        <f t="shared" si="990"/>
        <v/>
      </c>
      <c r="F425" s="152"/>
      <c r="G425" s="153"/>
      <c r="H425" s="153"/>
      <c r="I425" s="95">
        <f t="shared" si="981"/>
        <v>0</v>
      </c>
      <c r="J425" s="152"/>
      <c r="K425" s="94"/>
      <c r="L425" s="94"/>
      <c r="M425" s="95">
        <f t="shared" si="982"/>
        <v>0</v>
      </c>
      <c r="N425" s="152"/>
      <c r="O425" s="94"/>
      <c r="P425" s="94"/>
      <c r="Q425" s="95">
        <f t="shared" si="983"/>
        <v>0</v>
      </c>
      <c r="R425" s="152"/>
      <c r="S425" s="94"/>
      <c r="T425" s="94"/>
      <c r="U425" s="93">
        <f t="shared" si="984"/>
        <v>0</v>
      </c>
      <c r="V425" s="113">
        <f t="shared" si="987"/>
        <v>0</v>
      </c>
      <c r="W425" s="114">
        <f t="shared" si="988"/>
        <v>0</v>
      </c>
      <c r="X425" s="36">
        <f t="shared" si="989"/>
        <v>0</v>
      </c>
      <c r="Y425" s="90" t="str">
        <f t="shared" si="853"/>
        <v/>
      </c>
      <c r="Z425" s="6">
        <f>(IF(I425&lt;30%,0,IF(I425&lt;35%,F425*G425*H425*F!$B$33,IF(I425&lt;40%,F425*G425*H425*F!$B$38,IF(I425&lt;45%,F425*G425*H425*F!$B$43,IF(I425&lt;50%,F425*G425*H425*F!$B$48,IF(I425=50%,F425*G425*H425*F!$B$50,IF(I425=51%,F425*G425*H425*F!$B$51,IF(I425=52%,F425*G425*H425*F!$B$52,IF(I425=53%,F425*G425*H425*F!$B$53,IF(I425=54%,F425*G425*H425*F!$B$54,IF(I425=55%,F425*G425*H425*F!$B$55,IF(I425=56%,F425*G425*H425*F!$B$56,IF(I425=57%,F425*G425*H425*F!$B$57,IF(I425=58%,F425*G425*H425*F!$B$58,IF(I425=59%,F425*G425*H425*F!$B$59,IF(I425=60%,F425*G425*H425*F!$B$60,IF(I425=61%,F425*G425*H425*F!$B$61,IF(I425=62%,F425*G425*H425*F!$B$62,IF(I425=63%,F425*G425*H425*F!$B$63,IF(I425=64%,F425*G425*H425*F!$B$64,IF(I425=65%,F425*G425*H425*F!$B$65,IF(I425=66%,F425*G425*H425*F!$B$66,IF(I425=67%,F425*G425*H425*F!$B$67,IF(I425=68%,F425*G425*H425*F!$B$68,IF(I425=69%,F425*G425*H425*F!$B$69,IF(I425=70%,F425*G425*H425*F!$B$70,IF(I425=71%,F425*G425*H425*F!$B$71,IF(I425=72%,F425*G425*H425*F!$B$72,IF(I425=73%,F425*G425*H425*F!$B$73,IF(I425=74%,F425*G425*H425*F!$B$74,IF(I425=75%,F425*G425*H425*F!$B$75,IF(I425=76%,F425*G425*H425*F!$B$76,IF(I425=77%,F425*G425*H425*F!$B$77,IF(I425=78%,F425*G425*H425*F!$B$78,IF(I425=79%,F425*G425*H425*F!$B$79,IF(I425=80%,F425*G425*H425*F!$B$80,IF(I425=81%,F425*G425*H425*F!$B$81,IF(I425=82%,F425*G425*H425*F!$B$82,IF(I425=83%,F425*G425*H425*F!$B$83,IF(I425=84%,F425*G425*H425*F!$B$84,IF(I425=85%,F425*G425*H425*F!$B$85,IF(I425=86%,F425*G425*H425*F!$B$86,IF(I425=87%,F425*G425*H425*F!$B$87,IF(I425=88%,F425*G425*H425*F!$B$88,IF(I425=89%,F425*G425*H425*F!$B$89,IF(I425=90%,F425*G425*H425*F!$B$90,IF(I425=91%,F425*G425*H425*F!$B$91,IF(I425=92%,F425*G425*H425*F!$B$92,IF(I425=93%,F425*G425*H425*F!$B$93,IF(I425=94%,F425*G425*H425*F!$B$94,IF(I425=95%,F425*G425*H425*F!$B$95,IF(I425=96%,F425*G425*H425*F!$B$96,IF(I425=97%,F425*G425*H425*F!$B$97,IF(I425=98%,F425*G425*H425*F!$B$98,IF(I425=99%,F425*G425*H425*F!$B$99,IF(I425&gt;99%,F425*G425*H425*F!$B$100,))))))))))))))))))))))))))))))))))))))))))))))))))))))))+IF(M425&lt;30%,0,IF(M425&lt;35%,J425*K425*L425*F!$B$33,IF(M425&lt;40%,J425*K425*L425*F!$B$38,IF(M425&lt;45%,J425*K425*L425*F!$B$43,IF(M425&lt;50%,J425*K425*L425*F!$B$48,IF(M425=50%,J425*K425*L425*F!$B$50,IF(M425=51%,J425*K425*L425*F!$B$51,IF(M425=52%,J425*K425*L425*F!$B$52,IF(M425=53%,J425*K425*L425*F!$B$53,IF(M425=54%,J425*K425*L425*F!$B$54,IF(M425=55%,J425*K425*L425*F!$B$55,IF(M425=56%,J425*K425*L425*F!$B$56,IF(M425=57%,J425*K425*L425*F!$B$57,IF(M425=58%,J425*K425*L425*F!$B$58,IF(M425=59%,J425*K425*L425*F!$B$59,IF(M425=60%,J425*K425*L425*F!$B$60,IF(M425=61%,J425*K425*L425*F!$B$61,IF(M425=62%,J425*K425*L425*F!$B$62,IF(M425=63%,J425*K425*L425*F!$B$63,IF(M425=64%,J425*K425*L425*F!$B$64,IF(M425=65%,J425*K425*L425*F!$B$65,IF(M425=66%,J425*K425*L425*F!$B$66,IF(M425=67%,J425*K425*L425*F!$B$67,IF(M425=68%,J425*K425*L425*F!$B$68,IF(M425=69%,J425*K425*L425*F!$B$69,IF(M425=70%,J425*K425*L425*F!$B$70,IF(M425=71%,J425*K425*L425*F!$B$71,IF(M425=72%,J425*K425*L425*F!$B$72,IF(M425=73%,J425*K425*L425*F!$B$73,IF(M425=74%,J425*K425*L425*F!$B$74,IF(M425=75%,J425*K425*L425*F!$B$75,IF(M425=76%,J425*K425*L425*F!$B$76,IF(M425=77%,J425*K425*L425*F!$B$77,IF(M425=78%,J425*K425*L425*F!$B$78,IF(M425=79%,J425*K425*L425*F!$B$79,IF(M425=80%,J425*K425*L425*F!$B$80,IF(M425=81%,J425*K425*L425*F!$B$81,IF(M425=82%,J425*K425*L425*F!$B$82,IF(M425=83%,J425*K425*L425*F!$B$83,IF(M425=84%,J425*K425*L425*F!$B$84,IF(M425=85%,J425*K425*L425*F!$B$85,IF(M425=86%,J425*K425*L425*F!$B$86,IF(M425=87%,J425*K425*L425*F!$B$87,IF(M425=88%,J425*K425*L425*F!$B$88,IF(M425=89%,J425*K425*L425*F!$B$89,IF(M425=90%,J425*K425*L425*F!$B$90,IF(M425=91%,J425*K425*L425*F!$B$91,IF(M425=92%,J425*K425*L425*F!$B$92,IF(M425=93%,J425*K425*L425*F!$B$93,IF(M425=94%,J425*K425*L425*F!$B$94,IF(M425=95%,J425*K425*L425*F!$B$95,IF(M425=96%,J425*K425*L425*F!$B$96,IF(M425=97%,J425*K425*L425*F!$B$97,IF(M425=98%,J425*K425*L425*F!$B$98,IF(M425=99%,J425*K425*L425*F!$B$99,IF(M425&gt;99%,J425*K425*L425*F!$B$100,))))))))))))))))))))))))))))))))))))))))))))))))))))))))+IF(Q425&lt;30%,0,IF(Q425&lt;35%,N425*O425*P425*F!$B$33,IF(Q425&lt;40%,N425*O425*P425*F!$B$38,IF(Q425&lt;45%,N425*O425*P425*F!$B$43,IF(Q425&lt;50%,N425*O425*P425*F!$B$48,IF(Q425=50%,N425*O425*P425*F!$B$50,IF(Q425=51%,N425*O425*P425*F!$B$51,IF(Q425=52%,N425*O425*P425*F!$B$52,IF(Q425=53%,N425*O425*P425*F!$B$53,IF(Q425=54%,N425*O425*P425*F!$B$54,IF(Q425=55%,N425*O425*P425*F!$B$55,IF(Q425=56%,N425*O425*P425*F!$B$56,IF(Q425=57%,N425*O425*P425*F!$B$57,IF(Q425=58%,N425*O425*P425*F!$B$58,IF(Q425=59%,N425*O425*P425*F!$B$59,IF(Q425=60%,N425*O425*P425*F!$B$60,IF(Q425=61%,N425*O425*P425*F!$B$61,IF(Q425=62%,N425*O425*P425*F!$B$62,IF(Q425=63%,N425*O425*P425*F!$B$63,IF(Q425=64%,N425*O425*P425*F!$B$64,IF(Q425=65%,N425*O425*P425*F!$B$65,IF(Q425=66%,N425*O425*P425*F!$B$66,IF(Q425=67%,N425*O425*P425*F!$B$67,IF(Q425=68%,N425*O425*P425*F!$B$68,IF(Q425=69%,N425*O425*P425*F!$B$69,IF(Q425=70%,N425*O425*P425*F!$B$70,IF(Q425=71%,N425*O425*P425*F!$B$71,IF(Q425=72%,N425*O425*P425*F!$B$72,IF(Q425=73%,N425*O425*P425*F!$B$73,IF(Q425=74%,N425*O425*P425*F!$B$74,IF(Q425=75%,N425*O425*P425*F!$B$75,IF(Q425=76%,N425*O425*P425*F!$B$76,IF(Q425=77%,N425*O425*P425*F!$B$77,IF(Q425=78%,N425*O425*P425*F!$B$78,IF(Q425=79%,N425*O425*P425*F!$B$79,IF(Q425=80%,N425*O425*P425*F!$B$80,IF(Q425=81%,N425*O425*P425*F!$B$81,IF(Q425=82%,N425*O425*P425*F!$B$82,IF(Q425=83%,N425*O425*P425*F!$B$83,IF(Q425=84%,N425*O425*P425*F!$B$84,IF(Q425=85%,N425*O425*P425*F!$B$85,IF(Q425=86%,N425*O425*P425*F!$B$86,IF(Q425=87%,N425*O425*P425*F!$B$87,IF(Q425=88%,N425*O425*P425*F!$B$88,IF(Q425=89%,N425*O425*P425*F!$B$89,IF(Q425=90%,N425*O425*P425*F!$B$90,IF(Q425=91%,N425*O425*P425*F!$B$91,IF(Q425=92%,N425*O425*P425*F!$B$92,IF(Q425=93%,N425*O425*P425*F!$B$93,IF(Q425=94%,N425*O425*P425*F!$B$94,IF(Q425=95%,N425*O425*P425*F!$B$95,IF(Q425=96%,N425*O425*P425*F!$B$96,IF(Q425=97%,N425*O425*P425*F!$B$97,IF(Q425=98%,N425*O425*P425*F!$B$98,IF(Q425=99%,N425*O425*P425*F!$B$99,IF(Q425&gt;99%,N425*O425*P425*F!$B$100,))))))))))))))))))))))))))))))))))))))))))))))))))))))))+IF(U425&lt;30%,0,IF(U425&lt;35%,R425*S425*T425*F!$B$33,IF(U425&lt;40%,R425*S425*T425*F!$B$38,IF(U425&lt;45%,R425*S425*T425*F!$B$43,IF(U425&lt;50%,R425*S425*T425*F!$B$48,IF(U425=50%,R425*S425*T425*F!$B$50,IF(U425=51%,R425*S425*T425*F!$B$51,IF(U425=52%,R425*S425*T425*F!$B$52,IF(U425=53%,R425*S425*T425*F!$B$53,IF(U425=54%,R425*S425*T425*F!$B$54,IF(U425=55%,R425*S425*T425*F!$B$55,IF(U425=56%,R425*S425*T425*F!$B$56,IF(U425=57%,R425*S425*T425*F!$B$57,IF(U425=58%,R425*S425*T425*F!$B$58,IF(U425=59%,R425*S425*T425*F!$B$59,IF(U425=60%,R425*S425*T425*F!$B$60,IF(U425=61%,R425*S425*T425*F!$B$61,IF(U425=62%,R425*S425*T425*F!$B$62,IF(U425=63%,R425*S425*T425*F!$B$63,IF(U425=64%,R425*S425*T425*F!$B$64,IF(U425=65%,R425*S425*T425*F!$B$65,IF(U425=66%,R425*S425*T425*F!$B$66,IF(U425=67%,R425*S425*T425*F!$B$67,IF(U425=68%,R425*S425*T425*F!$B$68,IF(U425=69%,R425*S425*T425*F!$B$69,IF(U425=70%,R425*S425*T425*F!$B$70,IF(U425=71%,R425*S425*T425*F!$B$71,IF(U425=72%,R425*S425*T425*F!$B$72,IF(U425=73%,R425*S425*T425*F!$B$73,IF(U425=74%,R425*S425*T425*F!$B$74,IF(U425=75%,R425*S425*T425*F!$B$75,IF(U425=76%,R425*S425*T425*F!$B$76,IF(U425=77%,R425*S425*T425*F!$B$77,IF(U425=78%,R425*S425*T425*F!$B$78,IF(U425=79%,R425*S425*T425*F!$B$79,IF(U425=80%,R425*S425*T425*F!$B$80,IF(U425=81%,R425*S425*T425*F!$B$81,IF(U425=82%,R425*S425*T425*F!$B$82,IF(U425=83%,R425*S425*T425*F!$B$83,IF(U425=84%,R425*S425*T425*F!$B$84,IF(U425=85%,R425*S425*T425*F!$B$85,IF(U425=86%,R425*S425*T425*F!$B$86,IF(U425=87%,R425*S425*T425*F!$B$87,IF(U425=88%,R425*S425*T425*F!$B$88,IF(U425=89%,R425*S425*T425*F!$B$89,IF(U425=90%,R425*S425*T425*F!$B$90,IF(U425=91%,R425*S425*T425*F!$B$91,IF(U425=92%,R425*S425*T425*F!$B$92,IF(U425=93%,R425*S425*T425*F!$B$93,IF(U425=94%,R425*S425*T425*F!$B$94,IF(U425=95%,R425*S425*T425*F!$B$95,IF(U425=96%,R425*S425*T425*F!$B$96,IF(U425=97%,R425*S425*T425*F!$B$97,IF(U425=98%,R425*S425*T425*F!$B$98,IF(U425=99%,R425*S425*T425*F!$B$99,IF(U425&gt;99%,R425*S425*T425*F!$B$100)))))))))))))))))))))))))))))))))))))))))))))))))))))))))*IF(ISNUMBER(E425),E425,1)*IF(ISNUMBER(D425),D425,1)</f>
        <v>0</v>
      </c>
      <c r="AA425" s="6">
        <f>G425*H425+K425*L425+O425*P425+S425*T425</f>
        <v>0</v>
      </c>
      <c r="AB425" s="115">
        <f>(H425*(IF(I425&lt;45%,0.5,IF(I425&lt;55%,0.8,IF(I425&lt;65%,0.9,IF(I425&lt;75%,1,IF(I425&lt;85%,1.1,1.2))))))+L425*(IF(M425&lt;45%,0.5,IF(M425&lt;55%,0.8,IF(M425&lt;65%,0.9,IF(M425&lt;75%,1,IF(M425&lt;85%,1.1,1.2))))))+P425*(IF(Q425&lt;45%,0.5,IF(Q425&lt;55%,0.8,IF(Q425&lt;65%,0.9,IF(Q425&lt;75%,1,IF(Q425&lt;85%,1.1,1.2))))))+T425*(IF(U425&lt;45%,0.5,IF(U425&lt;55%,0.8,IF(U425&lt;65%,0.9,IF(U425&lt;75%,1,IF(U425&lt;85%,1.1,1.2)))))))*IF(D425&gt;=0.8,6,IF(D425&lt;=0.4,1.5,3))</f>
        <v>0</v>
      </c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1"/>
      <c r="AS425" s="11"/>
      <c r="AT425" s="11"/>
      <c r="AU425" s="11"/>
      <c r="AV425" s="11"/>
      <c r="AW425" s="11"/>
      <c r="AX425" s="11"/>
      <c r="AY425" s="11"/>
      <c r="AZ425" s="11"/>
      <c r="BA425" s="11"/>
      <c r="BB425" s="11"/>
      <c r="BC425" s="11"/>
      <c r="BD425" s="11"/>
      <c r="BE425" s="11"/>
      <c r="BF425" s="11"/>
      <c r="BG425" s="11"/>
      <c r="BH425" s="11"/>
      <c r="BI425" s="11"/>
      <c r="BJ425" s="11"/>
    </row>
    <row r="426" spans="1:62" x14ac:dyDescent="0.25">
      <c r="A426" s="1125"/>
      <c r="B426" s="61" t="str">
        <f t="shared" ref="B426:E426" si="991">IF(B364="","",B364)</f>
        <v/>
      </c>
      <c r="C426" s="62" t="str">
        <f t="shared" si="991"/>
        <v/>
      </c>
      <c r="D426" s="63">
        <f t="shared" si="986"/>
        <v>0</v>
      </c>
      <c r="E426" s="64" t="str">
        <f t="shared" si="991"/>
        <v/>
      </c>
      <c r="F426" s="150"/>
      <c r="G426" s="151"/>
      <c r="H426" s="151"/>
      <c r="I426" s="102">
        <f t="shared" si="981"/>
        <v>0</v>
      </c>
      <c r="J426" s="150"/>
      <c r="K426" s="100"/>
      <c r="L426" s="100"/>
      <c r="M426" s="102">
        <f t="shared" si="982"/>
        <v>0</v>
      </c>
      <c r="N426" s="150"/>
      <c r="O426" s="100"/>
      <c r="P426" s="100"/>
      <c r="Q426" s="102">
        <f t="shared" si="983"/>
        <v>0</v>
      </c>
      <c r="R426" s="150"/>
      <c r="S426" s="100"/>
      <c r="T426" s="100"/>
      <c r="U426" s="101">
        <f t="shared" si="984"/>
        <v>0</v>
      </c>
      <c r="V426" s="110">
        <f t="shared" si="987"/>
        <v>0</v>
      </c>
      <c r="W426" s="111">
        <f t="shared" si="988"/>
        <v>0</v>
      </c>
      <c r="X426" s="53">
        <f>ROUND(IFERROR((W426/(Y426*IF(ISNUMBER(E426),E426,1))),0),2)</f>
        <v>0</v>
      </c>
      <c r="Y426" s="90" t="str">
        <f t="shared" si="853"/>
        <v/>
      </c>
      <c r="Z426" s="5">
        <f>(IF(I426&lt;30%,0,IF(I426&lt;35%,F426*G426*H426*F!$B$33,IF(I426&lt;40%,F426*G426*H426*F!$B$38,IF(I426&lt;45%,F426*G426*H426*F!$B$43,IF(I426&lt;50%,F426*G426*H426*F!$B$48,IF(I426=50%,F426*G426*H426*F!$B$50,IF(I426=51%,F426*G426*H426*F!$B$51,IF(I426=52%,F426*G426*H426*F!$B$52,IF(I426=53%,F426*G426*H426*F!$B$53,IF(I426=54%,F426*G426*H426*F!$B$54,IF(I426=55%,F426*G426*H426*F!$B$55,IF(I426=56%,F426*G426*H426*F!$B$56,IF(I426=57%,F426*G426*H426*F!$B$57,IF(I426=58%,F426*G426*H426*F!$B$58,IF(I426=59%,F426*G426*H426*F!$B$59,IF(I426=60%,F426*G426*H426*F!$B$60,IF(I426=61%,F426*G426*H426*F!$B$61,IF(I426=62%,F426*G426*H426*F!$B$62,IF(I426=63%,F426*G426*H426*F!$B$63,IF(I426=64%,F426*G426*H426*F!$B$64,IF(I426=65%,F426*G426*H426*F!$B$65,IF(I426=66%,F426*G426*H426*F!$B$66,IF(I426=67%,F426*G426*H426*F!$B$67,IF(I426=68%,F426*G426*H426*F!$B$68,IF(I426=69%,F426*G426*H426*F!$B$69,IF(I426=70%,F426*G426*H426*F!$B$70,IF(I426=71%,F426*G426*H426*F!$B$71,IF(I426=72%,F426*G426*H426*F!$B$72,IF(I426=73%,F426*G426*H426*F!$B$73,IF(I426=74%,F426*G426*H426*F!$B$74,IF(I426=75%,F426*G426*H426*F!$B$75,IF(I426=76%,F426*G426*H426*F!$B$76,IF(I426=77%,F426*G426*H426*F!$B$77,IF(I426=78%,F426*G426*H426*F!$B$78,IF(I426=79%,F426*G426*H426*F!$B$79,IF(I426=80%,F426*G426*H426*F!$B$80,IF(I426=81%,F426*G426*H426*F!$B$81,IF(I426=82%,F426*G426*H426*F!$B$82,IF(I426=83%,F426*G426*H426*F!$B$83,IF(I426=84%,F426*G426*H426*F!$B$84,IF(I426=85%,F426*G426*H426*F!$B$85,IF(I426=86%,F426*G426*H426*F!$B$86,IF(I426=87%,F426*G426*H426*F!$B$87,IF(I426=88%,F426*G426*H426*F!$B$88,IF(I426=89%,F426*G426*H426*F!$B$89,IF(I426=90%,F426*G426*H426*F!$B$90,IF(I426=91%,F426*G426*H426*F!$B$91,IF(I426=92%,F426*G426*H426*F!$B$92,IF(I426=93%,F426*G426*H426*F!$B$93,IF(I426=94%,F426*G426*H426*F!$B$94,IF(I426=95%,F426*G426*H426*F!$B$95,IF(I426=96%,F426*G426*H426*F!$B$96,IF(I426=97%,F426*G426*H426*F!$B$97,IF(I426=98%,F426*G426*H426*F!$B$98,IF(I426=99%,F426*G426*H426*F!$B$99,IF(I426&gt;99%,F426*G426*H426*F!$B$100,))))))))))))))))))))))))))))))))))))))))))))))))))))))))+IF(M426&lt;30%,0,IF(M426&lt;35%,J426*K426*L426*F!$B$33,IF(M426&lt;40%,J426*K426*L426*F!$B$38,IF(M426&lt;45%,J426*K426*L426*F!$B$43,IF(M426&lt;50%,J426*K426*L426*F!$B$48,IF(M426=50%,J426*K426*L426*F!$B$50,IF(M426=51%,J426*K426*L426*F!$B$51,IF(M426=52%,J426*K426*L426*F!$B$52,IF(M426=53%,J426*K426*L426*F!$B$53,IF(M426=54%,J426*K426*L426*F!$B$54,IF(M426=55%,J426*K426*L426*F!$B$55,IF(M426=56%,J426*K426*L426*F!$B$56,IF(M426=57%,J426*K426*L426*F!$B$57,IF(M426=58%,J426*K426*L426*F!$B$58,IF(M426=59%,J426*K426*L426*F!$B$59,IF(M426=60%,J426*K426*L426*F!$B$60,IF(M426=61%,J426*K426*L426*F!$B$61,IF(M426=62%,J426*K426*L426*F!$B$62,IF(M426=63%,J426*K426*L426*F!$B$63,IF(M426=64%,J426*K426*L426*F!$B$64,IF(M426=65%,J426*K426*L426*F!$B$65,IF(M426=66%,J426*K426*L426*F!$B$66,IF(M426=67%,J426*K426*L426*F!$B$67,IF(M426=68%,J426*K426*L426*F!$B$68,IF(M426=69%,J426*K426*L426*F!$B$69,IF(M426=70%,J426*K426*L426*F!$B$70,IF(M426=71%,J426*K426*L426*F!$B$71,IF(M426=72%,J426*K426*L426*F!$B$72,IF(M426=73%,J426*K426*L426*F!$B$73,IF(M426=74%,J426*K426*L426*F!$B$74,IF(M426=75%,J426*K426*L426*F!$B$75,IF(M426=76%,J426*K426*L426*F!$B$76,IF(M426=77%,J426*K426*L426*F!$B$77,IF(M426=78%,J426*K426*L426*F!$B$78,IF(M426=79%,J426*K426*L426*F!$B$79,IF(M426=80%,J426*K426*L426*F!$B$80,IF(M426=81%,J426*K426*L426*F!$B$81,IF(M426=82%,J426*K426*L426*F!$B$82,IF(M426=83%,J426*K426*L426*F!$B$83,IF(M426=84%,J426*K426*L426*F!$B$84,IF(M426=85%,J426*K426*L426*F!$B$85,IF(M426=86%,J426*K426*L426*F!$B$86,IF(M426=87%,J426*K426*L426*F!$B$87,IF(M426=88%,J426*K426*L426*F!$B$88,IF(M426=89%,J426*K426*L426*F!$B$89,IF(M426=90%,J426*K426*L426*F!$B$90,IF(M426=91%,J426*K426*L426*F!$B$91,IF(M426=92%,J426*K426*L426*F!$B$92,IF(M426=93%,J426*K426*L426*F!$B$93,IF(M426=94%,J426*K426*L426*F!$B$94,IF(M426=95%,J426*K426*L426*F!$B$95,IF(M426=96%,J426*K426*L426*F!$B$96,IF(M426=97%,J426*K426*L426*F!$B$97,IF(M426=98%,J426*K426*L426*F!$B$98,IF(M426=99%,J426*K426*L426*F!$B$99,IF(M426&gt;99%,J426*K426*L426*F!$B$100,))))))))))))))))))))))))))))))))))))))))))))))))))))))))+IF(Q426&lt;30%,0,IF(Q426&lt;35%,N426*O426*P426*F!$B$33,IF(Q426&lt;40%,N426*O426*P426*F!$B$38,IF(Q426&lt;45%,N426*O426*P426*F!$B$43,IF(Q426&lt;50%,N426*O426*P426*F!$B$48,IF(Q426=50%,N426*O426*P426*F!$B$50,IF(Q426=51%,N426*O426*P426*F!$B$51,IF(Q426=52%,N426*O426*P426*F!$B$52,IF(Q426=53%,N426*O426*P426*F!$B$53,IF(Q426=54%,N426*O426*P426*F!$B$54,IF(Q426=55%,N426*O426*P426*F!$B$55,IF(Q426=56%,N426*O426*P426*F!$B$56,IF(Q426=57%,N426*O426*P426*F!$B$57,IF(Q426=58%,N426*O426*P426*F!$B$58,IF(Q426=59%,N426*O426*P426*F!$B$59,IF(Q426=60%,N426*O426*P426*F!$B$60,IF(Q426=61%,N426*O426*P426*F!$B$61,IF(Q426=62%,N426*O426*P426*F!$B$62,IF(Q426=63%,N426*O426*P426*F!$B$63,IF(Q426=64%,N426*O426*P426*F!$B$64,IF(Q426=65%,N426*O426*P426*F!$B$65,IF(Q426=66%,N426*O426*P426*F!$B$66,IF(Q426=67%,N426*O426*P426*F!$B$67,IF(Q426=68%,N426*O426*P426*F!$B$68,IF(Q426=69%,N426*O426*P426*F!$B$69,IF(Q426=70%,N426*O426*P426*F!$B$70,IF(Q426=71%,N426*O426*P426*F!$B$71,IF(Q426=72%,N426*O426*P426*F!$B$72,IF(Q426=73%,N426*O426*P426*F!$B$73,IF(Q426=74%,N426*O426*P426*F!$B$74,IF(Q426=75%,N426*O426*P426*F!$B$75,IF(Q426=76%,N426*O426*P426*F!$B$76,IF(Q426=77%,N426*O426*P426*F!$B$77,IF(Q426=78%,N426*O426*P426*F!$B$78,IF(Q426=79%,N426*O426*P426*F!$B$79,IF(Q426=80%,N426*O426*P426*F!$B$80,IF(Q426=81%,N426*O426*P426*F!$B$81,IF(Q426=82%,N426*O426*P426*F!$B$82,IF(Q426=83%,N426*O426*P426*F!$B$83,IF(Q426=84%,N426*O426*P426*F!$B$84,IF(Q426=85%,N426*O426*P426*F!$B$85,IF(Q426=86%,N426*O426*P426*F!$B$86,IF(Q426=87%,N426*O426*P426*F!$B$87,IF(Q426=88%,N426*O426*P426*F!$B$88,IF(Q426=89%,N426*O426*P426*F!$B$89,IF(Q426=90%,N426*O426*P426*F!$B$90,IF(Q426=91%,N426*O426*P426*F!$B$91,IF(Q426=92%,N426*O426*P426*F!$B$92,IF(Q426=93%,N426*O426*P426*F!$B$93,IF(Q426=94%,N426*O426*P426*F!$B$94,IF(Q426=95%,N426*O426*P426*F!$B$95,IF(Q426=96%,N426*O426*P426*F!$B$96,IF(Q426=97%,N426*O426*P426*F!$B$97,IF(Q426=98%,N426*O426*P426*F!$B$98,IF(Q426=99%,N426*O426*P426*F!$B$99,IF(Q426&gt;99%,N426*O426*P426*F!$B$100,))))))))))))))))))))))))))))))))))))))))))))))))))))))))+IF(U426&lt;30%,0,IF(U426&lt;35%,R426*S426*T426*F!$B$33,IF(U426&lt;40%,R426*S426*T426*F!$B$38,IF(U426&lt;45%,R426*S426*T426*F!$B$43,IF(U426&lt;50%,R426*S426*T426*F!$B$48,IF(U426=50%,R426*S426*T426*F!$B$50,IF(U426=51%,R426*S426*T426*F!$B$51,IF(U426=52%,R426*S426*T426*F!$B$52,IF(U426=53%,R426*S426*T426*F!$B$53,IF(U426=54%,R426*S426*T426*F!$B$54,IF(U426=55%,R426*S426*T426*F!$B$55,IF(U426=56%,R426*S426*T426*F!$B$56,IF(U426=57%,R426*S426*T426*F!$B$57,IF(U426=58%,R426*S426*T426*F!$B$58,IF(U426=59%,R426*S426*T426*F!$B$59,IF(U426=60%,R426*S426*T426*F!$B$60,IF(U426=61%,R426*S426*T426*F!$B$61,IF(U426=62%,R426*S426*T426*F!$B$62,IF(U426=63%,R426*S426*T426*F!$B$63,IF(U426=64%,R426*S426*T426*F!$B$64,IF(U426=65%,R426*S426*T426*F!$B$65,IF(U426=66%,R426*S426*T426*F!$B$66,IF(U426=67%,R426*S426*T426*F!$B$67,IF(U426=68%,R426*S426*T426*F!$B$68,IF(U426=69%,R426*S426*T426*F!$B$69,IF(U426=70%,R426*S426*T426*F!$B$70,IF(U426=71%,R426*S426*T426*F!$B$71,IF(U426=72%,R426*S426*T426*F!$B$72,IF(U426=73%,R426*S426*T426*F!$B$73,IF(U426=74%,R426*S426*T426*F!$B$74,IF(U426=75%,R426*S426*T426*F!$B$75,IF(U426=76%,R426*S426*T426*F!$B$76,IF(U426=77%,R426*S426*T426*F!$B$77,IF(U426=78%,R426*S426*T426*F!$B$78,IF(U426=79%,R426*S426*T426*F!$B$79,IF(U426=80%,R426*S426*T426*F!$B$80,IF(U426=81%,R426*S426*T426*F!$B$81,IF(U426=82%,R426*S426*T426*F!$B$82,IF(U426=83%,R426*S426*T426*F!$B$83,IF(U426=84%,R426*S426*T426*F!$B$84,IF(U426=85%,R426*S426*T426*F!$B$85,IF(U426=86%,R426*S426*T426*F!$B$86,IF(U426=87%,R426*S426*T426*F!$B$87,IF(U426=88%,R426*S426*T426*F!$B$88,IF(U426=89%,R426*S426*T426*F!$B$89,IF(U426=90%,R426*S426*T426*F!$B$90,IF(U426=91%,R426*S426*T426*F!$B$91,IF(U426=92%,R426*S426*T426*F!$B$92,IF(U426=93%,R426*S426*T426*F!$B$93,IF(U426=94%,R426*S426*T426*F!$B$94,IF(U426=95%,R426*S426*T426*F!$B$95,IF(U426=96%,R426*S426*T426*F!$B$96,IF(U426=97%,R426*S426*T426*F!$B$97,IF(U426=98%,R426*S426*T426*F!$B$98,IF(U426=99%,R426*S426*T426*F!$B$99,IF(U426&gt;99%,R426*S426*T426*F!$B$100)))))))))))))))))))))))))))))))))))))))))))))))))))))))))*IF(ISNUMBER(E426),E426,1)*IF(ISNUMBER(D426),D426,1)</f>
        <v>0</v>
      </c>
      <c r="AA426" s="5">
        <f>G426*H426+K426*L426+O426*P426+S426*T426</f>
        <v>0</v>
      </c>
      <c r="AB426" s="112">
        <f>(H426*(IF(I426&lt;45%,0.5,IF(I426&lt;55%,0.8,IF(I426&lt;65%,0.9,IF(I426&lt;75%,1,IF(I426&lt;85%,1.1,1.2))))))+L426*(IF(M426&lt;45%,0.5,IF(M426&lt;55%,0.8,IF(M426&lt;65%,0.9,IF(M426&lt;75%,1,IF(M426&lt;85%,1.1,1.2))))))+P426*(IF(Q426&lt;45%,0.5,IF(Q426&lt;55%,0.8,IF(Q426&lt;65%,0.9,IF(Q426&lt;75%,1,IF(Q426&lt;85%,1.1,1.2))))))+T426*(IF(U426&lt;45%,0.5,IF(U426&lt;55%,0.8,IF(U426&lt;65%,0.9,IF(U426&lt;75%,1,IF(U426&lt;85%,1.1,1.2)))))))*IF(D426&gt;=0.8,6,IF(D426&lt;=0.4,1.5,3))</f>
        <v>0</v>
      </c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  <c r="AP426" s="11"/>
      <c r="AQ426" s="11"/>
      <c r="AR426" s="11"/>
      <c r="AS426" s="11"/>
      <c r="AT426" s="11"/>
      <c r="AU426" s="11"/>
      <c r="AV426" s="11"/>
      <c r="AW426" s="11"/>
      <c r="AX426" s="11"/>
      <c r="AY426" s="11"/>
      <c r="AZ426" s="11"/>
      <c r="BA426" s="11"/>
      <c r="BB426" s="11"/>
      <c r="BC426" s="11"/>
      <c r="BD426" s="11"/>
      <c r="BE426" s="11"/>
      <c r="BF426" s="11"/>
      <c r="BG426" s="11"/>
      <c r="BH426" s="11"/>
      <c r="BI426" s="11"/>
      <c r="BJ426" s="11"/>
    </row>
    <row r="427" spans="1:62" x14ac:dyDescent="0.25">
      <c r="A427" s="1125"/>
      <c r="B427" s="61" t="str">
        <f t="shared" ref="B427:E427" si="992">IF(B365="","",B365)</f>
        <v/>
      </c>
      <c r="C427" s="62" t="str">
        <f t="shared" si="992"/>
        <v/>
      </c>
      <c r="D427" s="63">
        <f t="shared" si="986"/>
        <v>0</v>
      </c>
      <c r="E427" s="64" t="str">
        <f t="shared" si="992"/>
        <v/>
      </c>
      <c r="F427" s="152"/>
      <c r="G427" s="153"/>
      <c r="H427" s="153"/>
      <c r="I427" s="95">
        <f t="shared" si="981"/>
        <v>0</v>
      </c>
      <c r="J427" s="152"/>
      <c r="K427" s="94"/>
      <c r="L427" s="94"/>
      <c r="M427" s="95">
        <f t="shared" si="982"/>
        <v>0</v>
      </c>
      <c r="N427" s="152"/>
      <c r="O427" s="94"/>
      <c r="P427" s="94"/>
      <c r="Q427" s="95">
        <f t="shared" si="983"/>
        <v>0</v>
      </c>
      <c r="R427" s="152"/>
      <c r="S427" s="94"/>
      <c r="T427" s="94"/>
      <c r="U427" s="93">
        <f t="shared" si="984"/>
        <v>0</v>
      </c>
      <c r="V427" s="113">
        <f t="shared" si="987"/>
        <v>0</v>
      </c>
      <c r="W427" s="114">
        <f t="shared" si="988"/>
        <v>0</v>
      </c>
      <c r="X427" s="36">
        <f t="shared" ref="X427" si="993">ROUND(IFERROR((W427/(Y427*IF(ISNUMBER(E427),E427,1))),0),2)</f>
        <v>0</v>
      </c>
      <c r="Y427" s="90" t="str">
        <f t="shared" si="853"/>
        <v/>
      </c>
      <c r="Z427" s="6">
        <f>(IF(I427&lt;30%,0,IF(I427&lt;35%,F427*G427*H427*F!$B$33,IF(I427&lt;40%,F427*G427*H427*F!$B$38,IF(I427&lt;45%,F427*G427*H427*F!$B$43,IF(I427&lt;50%,F427*G427*H427*F!$B$48,IF(I427=50%,F427*G427*H427*F!$B$50,IF(I427=51%,F427*G427*H427*F!$B$51,IF(I427=52%,F427*G427*H427*F!$B$52,IF(I427=53%,F427*G427*H427*F!$B$53,IF(I427=54%,F427*G427*H427*F!$B$54,IF(I427=55%,F427*G427*H427*F!$B$55,IF(I427=56%,F427*G427*H427*F!$B$56,IF(I427=57%,F427*G427*H427*F!$B$57,IF(I427=58%,F427*G427*H427*F!$B$58,IF(I427=59%,F427*G427*H427*F!$B$59,IF(I427=60%,F427*G427*H427*F!$B$60,IF(I427=61%,F427*G427*H427*F!$B$61,IF(I427=62%,F427*G427*H427*F!$B$62,IF(I427=63%,F427*G427*H427*F!$B$63,IF(I427=64%,F427*G427*H427*F!$B$64,IF(I427=65%,F427*G427*H427*F!$B$65,IF(I427=66%,F427*G427*H427*F!$B$66,IF(I427=67%,F427*G427*H427*F!$B$67,IF(I427=68%,F427*G427*H427*F!$B$68,IF(I427=69%,F427*G427*H427*F!$B$69,IF(I427=70%,F427*G427*H427*F!$B$70,IF(I427=71%,F427*G427*H427*F!$B$71,IF(I427=72%,F427*G427*H427*F!$B$72,IF(I427=73%,F427*G427*H427*F!$B$73,IF(I427=74%,F427*G427*H427*F!$B$74,IF(I427=75%,F427*G427*H427*F!$B$75,IF(I427=76%,F427*G427*H427*F!$B$76,IF(I427=77%,F427*G427*H427*F!$B$77,IF(I427=78%,F427*G427*H427*F!$B$78,IF(I427=79%,F427*G427*H427*F!$B$79,IF(I427=80%,F427*G427*H427*F!$B$80,IF(I427=81%,F427*G427*H427*F!$B$81,IF(I427=82%,F427*G427*H427*F!$B$82,IF(I427=83%,F427*G427*H427*F!$B$83,IF(I427=84%,F427*G427*H427*F!$B$84,IF(I427=85%,F427*G427*H427*F!$B$85,IF(I427=86%,F427*G427*H427*F!$B$86,IF(I427=87%,F427*G427*H427*F!$B$87,IF(I427=88%,F427*G427*H427*F!$B$88,IF(I427=89%,F427*G427*H427*F!$B$89,IF(I427=90%,F427*G427*H427*F!$B$90,IF(I427=91%,F427*G427*H427*F!$B$91,IF(I427=92%,F427*G427*H427*F!$B$92,IF(I427=93%,F427*G427*H427*F!$B$93,IF(I427=94%,F427*G427*H427*F!$B$94,IF(I427=95%,F427*G427*H427*F!$B$95,IF(I427=96%,F427*G427*H427*F!$B$96,IF(I427=97%,F427*G427*H427*F!$B$97,IF(I427=98%,F427*G427*H427*F!$B$98,IF(I427=99%,F427*G427*H427*F!$B$99,IF(I427&gt;99%,F427*G427*H427*F!$B$100,))))))))))))))))))))))))))))))))))))))))))))))))))))))))+IF(M427&lt;30%,0,IF(M427&lt;35%,J427*K427*L427*F!$B$33,IF(M427&lt;40%,J427*K427*L427*F!$B$38,IF(M427&lt;45%,J427*K427*L427*F!$B$43,IF(M427&lt;50%,J427*K427*L427*F!$B$48,IF(M427=50%,J427*K427*L427*F!$B$50,IF(M427=51%,J427*K427*L427*F!$B$51,IF(M427=52%,J427*K427*L427*F!$B$52,IF(M427=53%,J427*K427*L427*F!$B$53,IF(M427=54%,J427*K427*L427*F!$B$54,IF(M427=55%,J427*K427*L427*F!$B$55,IF(M427=56%,J427*K427*L427*F!$B$56,IF(M427=57%,J427*K427*L427*F!$B$57,IF(M427=58%,J427*K427*L427*F!$B$58,IF(M427=59%,J427*K427*L427*F!$B$59,IF(M427=60%,J427*K427*L427*F!$B$60,IF(M427=61%,J427*K427*L427*F!$B$61,IF(M427=62%,J427*K427*L427*F!$B$62,IF(M427=63%,J427*K427*L427*F!$B$63,IF(M427=64%,J427*K427*L427*F!$B$64,IF(M427=65%,J427*K427*L427*F!$B$65,IF(M427=66%,J427*K427*L427*F!$B$66,IF(M427=67%,J427*K427*L427*F!$B$67,IF(M427=68%,J427*K427*L427*F!$B$68,IF(M427=69%,J427*K427*L427*F!$B$69,IF(M427=70%,J427*K427*L427*F!$B$70,IF(M427=71%,J427*K427*L427*F!$B$71,IF(M427=72%,J427*K427*L427*F!$B$72,IF(M427=73%,J427*K427*L427*F!$B$73,IF(M427=74%,J427*K427*L427*F!$B$74,IF(M427=75%,J427*K427*L427*F!$B$75,IF(M427=76%,J427*K427*L427*F!$B$76,IF(M427=77%,J427*K427*L427*F!$B$77,IF(M427=78%,J427*K427*L427*F!$B$78,IF(M427=79%,J427*K427*L427*F!$B$79,IF(M427=80%,J427*K427*L427*F!$B$80,IF(M427=81%,J427*K427*L427*F!$B$81,IF(M427=82%,J427*K427*L427*F!$B$82,IF(M427=83%,J427*K427*L427*F!$B$83,IF(M427=84%,J427*K427*L427*F!$B$84,IF(M427=85%,J427*K427*L427*F!$B$85,IF(M427=86%,J427*K427*L427*F!$B$86,IF(M427=87%,J427*K427*L427*F!$B$87,IF(M427=88%,J427*K427*L427*F!$B$88,IF(M427=89%,J427*K427*L427*F!$B$89,IF(M427=90%,J427*K427*L427*F!$B$90,IF(M427=91%,J427*K427*L427*F!$B$91,IF(M427=92%,J427*K427*L427*F!$B$92,IF(M427=93%,J427*K427*L427*F!$B$93,IF(M427=94%,J427*K427*L427*F!$B$94,IF(M427=95%,J427*K427*L427*F!$B$95,IF(M427=96%,J427*K427*L427*F!$B$96,IF(M427=97%,J427*K427*L427*F!$B$97,IF(M427=98%,J427*K427*L427*F!$B$98,IF(M427=99%,J427*K427*L427*F!$B$99,IF(M427&gt;99%,J427*K427*L427*F!$B$100,))))))))))))))))))))))))))))))))))))))))))))))))))))))))+IF(Q427&lt;30%,0,IF(Q427&lt;35%,N427*O427*P427*F!$B$33,IF(Q427&lt;40%,N427*O427*P427*F!$B$38,IF(Q427&lt;45%,N427*O427*P427*F!$B$43,IF(Q427&lt;50%,N427*O427*P427*F!$B$48,IF(Q427=50%,N427*O427*P427*F!$B$50,IF(Q427=51%,N427*O427*P427*F!$B$51,IF(Q427=52%,N427*O427*P427*F!$B$52,IF(Q427=53%,N427*O427*P427*F!$B$53,IF(Q427=54%,N427*O427*P427*F!$B$54,IF(Q427=55%,N427*O427*P427*F!$B$55,IF(Q427=56%,N427*O427*P427*F!$B$56,IF(Q427=57%,N427*O427*P427*F!$B$57,IF(Q427=58%,N427*O427*P427*F!$B$58,IF(Q427=59%,N427*O427*P427*F!$B$59,IF(Q427=60%,N427*O427*P427*F!$B$60,IF(Q427=61%,N427*O427*P427*F!$B$61,IF(Q427=62%,N427*O427*P427*F!$B$62,IF(Q427=63%,N427*O427*P427*F!$B$63,IF(Q427=64%,N427*O427*P427*F!$B$64,IF(Q427=65%,N427*O427*P427*F!$B$65,IF(Q427=66%,N427*O427*P427*F!$B$66,IF(Q427=67%,N427*O427*P427*F!$B$67,IF(Q427=68%,N427*O427*P427*F!$B$68,IF(Q427=69%,N427*O427*P427*F!$B$69,IF(Q427=70%,N427*O427*P427*F!$B$70,IF(Q427=71%,N427*O427*P427*F!$B$71,IF(Q427=72%,N427*O427*P427*F!$B$72,IF(Q427=73%,N427*O427*P427*F!$B$73,IF(Q427=74%,N427*O427*P427*F!$B$74,IF(Q427=75%,N427*O427*P427*F!$B$75,IF(Q427=76%,N427*O427*P427*F!$B$76,IF(Q427=77%,N427*O427*P427*F!$B$77,IF(Q427=78%,N427*O427*P427*F!$B$78,IF(Q427=79%,N427*O427*P427*F!$B$79,IF(Q427=80%,N427*O427*P427*F!$B$80,IF(Q427=81%,N427*O427*P427*F!$B$81,IF(Q427=82%,N427*O427*P427*F!$B$82,IF(Q427=83%,N427*O427*P427*F!$B$83,IF(Q427=84%,N427*O427*P427*F!$B$84,IF(Q427=85%,N427*O427*P427*F!$B$85,IF(Q427=86%,N427*O427*P427*F!$B$86,IF(Q427=87%,N427*O427*P427*F!$B$87,IF(Q427=88%,N427*O427*P427*F!$B$88,IF(Q427=89%,N427*O427*P427*F!$B$89,IF(Q427=90%,N427*O427*P427*F!$B$90,IF(Q427=91%,N427*O427*P427*F!$B$91,IF(Q427=92%,N427*O427*P427*F!$B$92,IF(Q427=93%,N427*O427*P427*F!$B$93,IF(Q427=94%,N427*O427*P427*F!$B$94,IF(Q427=95%,N427*O427*P427*F!$B$95,IF(Q427=96%,N427*O427*P427*F!$B$96,IF(Q427=97%,N427*O427*P427*F!$B$97,IF(Q427=98%,N427*O427*P427*F!$B$98,IF(Q427=99%,N427*O427*P427*F!$B$99,IF(Q427&gt;99%,N427*O427*P427*F!$B$100,))))))))))))))))))))))))))))))))))))))))))))))))))))))))+IF(U427&lt;30%,0,IF(U427&lt;35%,R427*S427*T427*F!$B$33,IF(U427&lt;40%,R427*S427*T427*F!$B$38,IF(U427&lt;45%,R427*S427*T427*F!$B$43,IF(U427&lt;50%,R427*S427*T427*F!$B$48,IF(U427=50%,R427*S427*T427*F!$B$50,IF(U427=51%,R427*S427*T427*F!$B$51,IF(U427=52%,R427*S427*T427*F!$B$52,IF(U427=53%,R427*S427*T427*F!$B$53,IF(U427=54%,R427*S427*T427*F!$B$54,IF(U427=55%,R427*S427*T427*F!$B$55,IF(U427=56%,R427*S427*T427*F!$B$56,IF(U427=57%,R427*S427*T427*F!$B$57,IF(U427=58%,R427*S427*T427*F!$B$58,IF(U427=59%,R427*S427*T427*F!$B$59,IF(U427=60%,R427*S427*T427*F!$B$60,IF(U427=61%,R427*S427*T427*F!$B$61,IF(U427=62%,R427*S427*T427*F!$B$62,IF(U427=63%,R427*S427*T427*F!$B$63,IF(U427=64%,R427*S427*T427*F!$B$64,IF(U427=65%,R427*S427*T427*F!$B$65,IF(U427=66%,R427*S427*T427*F!$B$66,IF(U427=67%,R427*S427*T427*F!$B$67,IF(U427=68%,R427*S427*T427*F!$B$68,IF(U427=69%,R427*S427*T427*F!$B$69,IF(U427=70%,R427*S427*T427*F!$B$70,IF(U427=71%,R427*S427*T427*F!$B$71,IF(U427=72%,R427*S427*T427*F!$B$72,IF(U427=73%,R427*S427*T427*F!$B$73,IF(U427=74%,R427*S427*T427*F!$B$74,IF(U427=75%,R427*S427*T427*F!$B$75,IF(U427=76%,R427*S427*T427*F!$B$76,IF(U427=77%,R427*S427*T427*F!$B$77,IF(U427=78%,R427*S427*T427*F!$B$78,IF(U427=79%,R427*S427*T427*F!$B$79,IF(U427=80%,R427*S427*T427*F!$B$80,IF(U427=81%,R427*S427*T427*F!$B$81,IF(U427=82%,R427*S427*T427*F!$B$82,IF(U427=83%,R427*S427*T427*F!$B$83,IF(U427=84%,R427*S427*T427*F!$B$84,IF(U427=85%,R427*S427*T427*F!$B$85,IF(U427=86%,R427*S427*T427*F!$B$86,IF(U427=87%,R427*S427*T427*F!$B$87,IF(U427=88%,R427*S427*T427*F!$B$88,IF(U427=89%,R427*S427*T427*F!$B$89,IF(U427=90%,R427*S427*T427*F!$B$90,IF(U427=91%,R427*S427*T427*F!$B$91,IF(U427=92%,R427*S427*T427*F!$B$92,IF(U427=93%,R427*S427*T427*F!$B$93,IF(U427=94%,R427*S427*T427*F!$B$94,IF(U427=95%,R427*S427*T427*F!$B$95,IF(U427=96%,R427*S427*T427*F!$B$96,IF(U427=97%,R427*S427*T427*F!$B$97,IF(U427=98%,R427*S427*T427*F!$B$98,IF(U427=99%,R427*S427*T427*F!$B$99,IF(U427&gt;99%,R427*S427*T427*F!$B$100)))))))))))))))))))))))))))))))))))))))))))))))))))))))))*IF(ISNUMBER(E427),E427,1)*IF(ISNUMBER(D427),D427,1)</f>
        <v>0</v>
      </c>
      <c r="AA427" s="6">
        <f>G427*H427+K427*L427+O427*P427+S427*T427</f>
        <v>0</v>
      </c>
      <c r="AB427" s="115">
        <f>(H427*(IF(I427&lt;45%,0.5,IF(I427&lt;55%,0.8,IF(I427&lt;65%,0.9,IF(I427&lt;75%,1,IF(I427&lt;85%,1.1,1.2))))))+L427*(IF(M427&lt;45%,0.5,IF(M427&lt;55%,0.8,IF(M427&lt;65%,0.9,IF(M427&lt;75%,1,IF(M427&lt;85%,1.1,1.2))))))+P427*(IF(Q427&lt;45%,0.5,IF(Q427&lt;55%,0.8,IF(Q427&lt;65%,0.9,IF(Q427&lt;75%,1,IF(Q427&lt;85%,1.1,1.2))))))+T427*(IF(U427&lt;45%,0.5,IF(U427&lt;55%,0.8,IF(U427&lt;65%,0.9,IF(U427&lt;75%,1,IF(U427&lt;85%,1.1,1.2)))))))*IF(D427&gt;=0.8,6,IF(D427&lt;=0.4,1.5,3))</f>
        <v>0</v>
      </c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1"/>
      <c r="AS427" s="11"/>
      <c r="AT427" s="11"/>
      <c r="AU427" s="11"/>
      <c r="AV427" s="11"/>
      <c r="AW427" s="11"/>
      <c r="AX427" s="11"/>
      <c r="AY427" s="11"/>
      <c r="AZ427" s="11"/>
      <c r="BA427" s="11"/>
      <c r="BB427" s="11"/>
      <c r="BC427" s="11"/>
      <c r="BD427" s="11"/>
      <c r="BE427" s="11"/>
      <c r="BF427" s="11"/>
      <c r="BG427" s="11"/>
      <c r="BH427" s="11"/>
      <c r="BI427" s="11"/>
      <c r="BJ427" s="11"/>
    </row>
    <row r="428" spans="1:62" x14ac:dyDescent="0.25">
      <c r="A428" s="1125"/>
      <c r="B428" s="61"/>
      <c r="C428" s="62"/>
      <c r="D428" s="134">
        <f>ROUND(IFERROR((D423*(G423*H423+K423*L423+O423*P423+S423*T423)+D424*(G424*H424+K424*L424+O424*P424+S424*T424)+D425*(G425*H425+K425*L425+O425*P425+S425*T425)+D426*(G426*H426+K426*L426+O426*P426+S426*T426)+D427*(G427*H427+K427*L427+O427*P427+S427*T427))/((G423*H423+K423*L423+O423*P423+S423*T423)+(G424*H424+K424*L424+O424*P424+S424*T424)+(G425*H425+K425*L425+O425*P425+S425*T425)+(G426*H426+K426*L426+O426*P426+S426*T426)+(G427*H427+K427*L427+O427*P427+S427*T427)),0),3)</f>
        <v>0</v>
      </c>
      <c r="E428" s="64"/>
      <c r="F428" s="65" t="str">
        <f t="shared" ref="F428" si="994">IF(I428&lt;&gt;0,(IFERROR(IF($Y428&gt;15,MROUND($Y428*I428,0.5),MROUND($Y428*I428,0.1)),)),"")</f>
        <v/>
      </c>
      <c r="G428" s="151"/>
      <c r="H428" s="151"/>
      <c r="I428" s="102"/>
      <c r="J428" s="65" t="str">
        <f t="shared" ref="J428" si="995">IF(M428&lt;&gt;0,(IFERROR(IF($Y428&gt;15,MROUND($Y428*M428,0.5),MROUND($Y428*M428,0.1)),)),"")</f>
        <v/>
      </c>
      <c r="K428" s="100"/>
      <c r="L428" s="100"/>
      <c r="M428" s="102"/>
      <c r="N428" s="65" t="str">
        <f t="shared" ref="N428" si="996">IF(Q428&lt;&gt;0,(IFERROR(IF($Y428&gt;15,MROUND($Y428*Q428,0.5),MROUND($Y428*Q428,0.1)),)),"")</f>
        <v/>
      </c>
      <c r="O428" s="100"/>
      <c r="P428" s="100"/>
      <c r="Q428" s="102"/>
      <c r="R428" s="65" t="str">
        <f t="shared" ref="R428" si="997">IF(U428&lt;&gt;0,(IFERROR(IF($Y428&gt;15,MROUND($Y428*U428,0.5),MROUND($Y428*U428,0.1)),)),"")</f>
        <v/>
      </c>
      <c r="S428" s="100"/>
      <c r="T428" s="100"/>
      <c r="U428" s="101"/>
      <c r="V428" s="122">
        <f>SUM(V423:V427)</f>
        <v>0</v>
      </c>
      <c r="W428" s="117">
        <f>IFERROR(V428/AA428,0)</f>
        <v>0</v>
      </c>
      <c r="X428" s="118">
        <f>ROUND(IFERROR((D423*(I423*G423*H423+M423*K423*L423+Q423*O423*P423+U423*S423*T423)+D424*(I424*G424*H424+M424*K424*L424+Q424*O424*P424+U424*S424*T424)+D425*(I425*G425*H425+M425*K425*L425+Q425*O425*P425+U425*S425*T425)+D426*(I426*G426*H426+M426*K426*L426+Q426*O426*P426+U426*S426*T426)+D427*(I427*G427*H427+M427*K427*L427+Q427*O427*P427+U427*S427*T427))/(D423*(G423*H423+K423*L423+O423*P423+S423*T423)+D424*(G424*H424+K424*L424+O424*P424+S424*T424)+D425*(G425*H425+K425*L425+O425*P425+S425*T425)+D426*(G426*H426+K426*L426+O426*P426+S426*T426)+D427*(G427*H427+K427*L427+O427*P427+S427*T427)),0),2)</f>
        <v>0</v>
      </c>
      <c r="Y428" s="117"/>
      <c r="Z428" s="117">
        <f>SUM(Z423:Z427)</f>
        <v>0</v>
      </c>
      <c r="AA428" s="117">
        <f>SUM(AA423:AA427)</f>
        <v>0</v>
      </c>
      <c r="AB428" s="119">
        <f>IF(SUM(AB423:AB427)=0,TIME(,0,),TIME(,SUM(AB423:AB427)+30,))</f>
        <v>0</v>
      </c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  <c r="AR428" s="11"/>
      <c r="AS428" s="11"/>
      <c r="AT428" s="11"/>
      <c r="AU428" s="11"/>
      <c r="AV428" s="11"/>
      <c r="AW428" s="11"/>
      <c r="AX428" s="11"/>
      <c r="AY428" s="11"/>
      <c r="AZ428" s="11"/>
      <c r="BA428" s="11"/>
      <c r="BB428" s="11"/>
      <c r="BC428" s="11"/>
      <c r="BD428" s="11"/>
      <c r="BE428" s="11"/>
      <c r="BF428" s="11"/>
      <c r="BG428" s="11"/>
      <c r="BH428" s="11"/>
      <c r="BI428" s="11"/>
      <c r="BJ428" s="11"/>
    </row>
    <row r="429" spans="1:62" x14ac:dyDescent="0.25">
      <c r="A429" s="1125"/>
      <c r="B429" s="61" t="str">
        <f t="shared" ref="B429:E429" si="998">IF(B367="","",B367)</f>
        <v/>
      </c>
      <c r="C429" s="62" t="str">
        <f t="shared" si="998"/>
        <v/>
      </c>
      <c r="D429" s="63">
        <f>D367</f>
        <v>0</v>
      </c>
      <c r="E429" s="64" t="str">
        <f t="shared" si="998"/>
        <v/>
      </c>
      <c r="F429" s="152"/>
      <c r="G429" s="153"/>
      <c r="H429" s="153"/>
      <c r="I429" s="95">
        <f t="shared" ref="I429:I433" si="999">IFERROR(ROUND(F429/$Y429,2),)</f>
        <v>0</v>
      </c>
      <c r="J429" s="152"/>
      <c r="K429" s="94"/>
      <c r="L429" s="94"/>
      <c r="M429" s="95">
        <f t="shared" ref="M429:M433" si="1000">IFERROR(ROUND(J429/$Y429,2),)</f>
        <v>0</v>
      </c>
      <c r="N429" s="152"/>
      <c r="O429" s="94"/>
      <c r="P429" s="94"/>
      <c r="Q429" s="95">
        <f t="shared" ref="Q429:Q433" si="1001">IFERROR(ROUND(N429/$Y429,2),)</f>
        <v>0</v>
      </c>
      <c r="R429" s="152"/>
      <c r="S429" s="94"/>
      <c r="T429" s="94"/>
      <c r="U429" s="93">
        <f t="shared" ref="U429:U433" si="1002">IFERROR(ROUND(R429/$Y429,2),)</f>
        <v>0</v>
      </c>
      <c r="V429" s="113">
        <f>(IF(ISNUMBER(F429),F429,1)*G429*H429+IF(ISNUMBER(J429),J429,1)*K429*L429+IF(ISNUMBER(N429),N429,1)*O429*P429+IF(ISNUMBER(R429),R429,1)*S429*T429)*IF(ISNUMBER(E429),E429,1)</f>
        <v>0</v>
      </c>
      <c r="W429" s="43">
        <f>IFERROR((IF(ISNUMBER(F429),F429,1)*G429*H429+IF(ISNUMBER(J429),J429,1)*K429*L429+IF(ISNUMBER(N429),N429,1)*O429*P429+IF(ISNUMBER(R429),R429,1)*S429*T429)*IF(ISNUMBER(E429),E429,1)/(G429*H429+K429*L429+O429*P429+S429*T429),0)</f>
        <v>0</v>
      </c>
      <c r="X429" s="36">
        <f>ROUND(IFERROR((W429/(Y429*IF(ISNUMBER(E429),E429,1))),0),2)</f>
        <v>0</v>
      </c>
      <c r="Y429" s="90" t="str">
        <f t="shared" si="853"/>
        <v/>
      </c>
      <c r="Z429" s="6">
        <f>(IF(I429&lt;30%,0,IF(I429&lt;35%,F429*G429*H429*F!$B$33,IF(I429&lt;40%,F429*G429*H429*F!$B$38,IF(I429&lt;45%,F429*G429*H429*F!$B$43,IF(I429&lt;50%,F429*G429*H429*F!$B$48,IF(I429=50%,F429*G429*H429*F!$B$50,IF(I429=51%,F429*G429*H429*F!$B$51,IF(I429=52%,F429*G429*H429*F!$B$52,IF(I429=53%,F429*G429*H429*F!$B$53,IF(I429=54%,F429*G429*H429*F!$B$54,IF(I429=55%,F429*G429*H429*F!$B$55,IF(I429=56%,F429*G429*H429*F!$B$56,IF(I429=57%,F429*G429*H429*F!$B$57,IF(I429=58%,F429*G429*H429*F!$B$58,IF(I429=59%,F429*G429*H429*F!$B$59,IF(I429=60%,F429*G429*H429*F!$B$60,IF(I429=61%,F429*G429*H429*F!$B$61,IF(I429=62%,F429*G429*H429*F!$B$62,IF(I429=63%,F429*G429*H429*F!$B$63,IF(I429=64%,F429*G429*H429*F!$B$64,IF(I429=65%,F429*G429*H429*F!$B$65,IF(I429=66%,F429*G429*H429*F!$B$66,IF(I429=67%,F429*G429*H429*F!$B$67,IF(I429=68%,F429*G429*H429*F!$B$68,IF(I429=69%,F429*G429*H429*F!$B$69,IF(I429=70%,F429*G429*H429*F!$B$70,IF(I429=71%,F429*G429*H429*F!$B$71,IF(I429=72%,F429*G429*H429*F!$B$72,IF(I429=73%,F429*G429*H429*F!$B$73,IF(I429=74%,F429*G429*H429*F!$B$74,IF(I429=75%,F429*G429*H429*F!$B$75,IF(I429=76%,F429*G429*H429*F!$B$76,IF(I429=77%,F429*G429*H429*F!$B$77,IF(I429=78%,F429*G429*H429*F!$B$78,IF(I429=79%,F429*G429*H429*F!$B$79,IF(I429=80%,F429*G429*H429*F!$B$80,IF(I429=81%,F429*G429*H429*F!$B$81,IF(I429=82%,F429*G429*H429*F!$B$82,IF(I429=83%,F429*G429*H429*F!$B$83,IF(I429=84%,F429*G429*H429*F!$B$84,IF(I429=85%,F429*G429*H429*F!$B$85,IF(I429=86%,F429*G429*H429*F!$B$86,IF(I429=87%,F429*G429*H429*F!$B$87,IF(I429=88%,F429*G429*H429*F!$B$88,IF(I429=89%,F429*G429*H429*F!$B$89,IF(I429=90%,F429*G429*H429*F!$B$90,IF(I429=91%,F429*G429*H429*F!$B$91,IF(I429=92%,F429*G429*H429*F!$B$92,IF(I429=93%,F429*G429*H429*F!$B$93,IF(I429=94%,F429*G429*H429*F!$B$94,IF(I429=95%,F429*G429*H429*F!$B$95,IF(I429=96%,F429*G429*H429*F!$B$96,IF(I429=97%,F429*G429*H429*F!$B$97,IF(I429=98%,F429*G429*H429*F!$B$98,IF(I429=99%,F429*G429*H429*F!$B$99,IF(I429&gt;99%,F429*G429*H429*F!$B$100,))))))))))))))))))))))))))))))))))))))))))))))))))))))))+IF(M429&lt;30%,0,IF(M429&lt;35%,J429*K429*L429*F!$B$33,IF(M429&lt;40%,J429*K429*L429*F!$B$38,IF(M429&lt;45%,J429*K429*L429*F!$B$43,IF(M429&lt;50%,J429*K429*L429*F!$B$48,IF(M429=50%,J429*K429*L429*F!$B$50,IF(M429=51%,J429*K429*L429*F!$B$51,IF(M429=52%,J429*K429*L429*F!$B$52,IF(M429=53%,J429*K429*L429*F!$B$53,IF(M429=54%,J429*K429*L429*F!$B$54,IF(M429=55%,J429*K429*L429*F!$B$55,IF(M429=56%,J429*K429*L429*F!$B$56,IF(M429=57%,J429*K429*L429*F!$B$57,IF(M429=58%,J429*K429*L429*F!$B$58,IF(M429=59%,J429*K429*L429*F!$B$59,IF(M429=60%,J429*K429*L429*F!$B$60,IF(M429=61%,J429*K429*L429*F!$B$61,IF(M429=62%,J429*K429*L429*F!$B$62,IF(M429=63%,J429*K429*L429*F!$B$63,IF(M429=64%,J429*K429*L429*F!$B$64,IF(M429=65%,J429*K429*L429*F!$B$65,IF(M429=66%,J429*K429*L429*F!$B$66,IF(M429=67%,J429*K429*L429*F!$B$67,IF(M429=68%,J429*K429*L429*F!$B$68,IF(M429=69%,J429*K429*L429*F!$B$69,IF(M429=70%,J429*K429*L429*F!$B$70,IF(M429=71%,J429*K429*L429*F!$B$71,IF(M429=72%,J429*K429*L429*F!$B$72,IF(M429=73%,J429*K429*L429*F!$B$73,IF(M429=74%,J429*K429*L429*F!$B$74,IF(M429=75%,J429*K429*L429*F!$B$75,IF(M429=76%,J429*K429*L429*F!$B$76,IF(M429=77%,J429*K429*L429*F!$B$77,IF(M429=78%,J429*K429*L429*F!$B$78,IF(M429=79%,J429*K429*L429*F!$B$79,IF(M429=80%,J429*K429*L429*F!$B$80,IF(M429=81%,J429*K429*L429*F!$B$81,IF(M429=82%,J429*K429*L429*F!$B$82,IF(M429=83%,J429*K429*L429*F!$B$83,IF(M429=84%,J429*K429*L429*F!$B$84,IF(M429=85%,J429*K429*L429*F!$B$85,IF(M429=86%,J429*K429*L429*F!$B$86,IF(M429=87%,J429*K429*L429*F!$B$87,IF(M429=88%,J429*K429*L429*F!$B$88,IF(M429=89%,J429*K429*L429*F!$B$89,IF(M429=90%,J429*K429*L429*F!$B$90,IF(M429=91%,J429*K429*L429*F!$B$91,IF(M429=92%,J429*K429*L429*F!$B$92,IF(M429=93%,J429*K429*L429*F!$B$93,IF(M429=94%,J429*K429*L429*F!$B$94,IF(M429=95%,J429*K429*L429*F!$B$95,IF(M429=96%,J429*K429*L429*F!$B$96,IF(M429=97%,J429*K429*L429*F!$B$97,IF(M429=98%,J429*K429*L429*F!$B$98,IF(M429=99%,J429*K429*L429*F!$B$99,IF(M429&gt;99%,J429*K429*L429*F!$B$100,))))))))))))))))))))))))))))))))))))))))))))))))))))))))+IF(Q429&lt;30%,0,IF(Q429&lt;35%,N429*O429*P429*F!$B$33,IF(Q429&lt;40%,N429*O429*P429*F!$B$38,IF(Q429&lt;45%,N429*O429*P429*F!$B$43,IF(Q429&lt;50%,N429*O429*P429*F!$B$48,IF(Q429=50%,N429*O429*P429*F!$B$50,IF(Q429=51%,N429*O429*P429*F!$B$51,IF(Q429=52%,N429*O429*P429*F!$B$52,IF(Q429=53%,N429*O429*P429*F!$B$53,IF(Q429=54%,N429*O429*P429*F!$B$54,IF(Q429=55%,N429*O429*P429*F!$B$55,IF(Q429=56%,N429*O429*P429*F!$B$56,IF(Q429=57%,N429*O429*P429*F!$B$57,IF(Q429=58%,N429*O429*P429*F!$B$58,IF(Q429=59%,N429*O429*P429*F!$B$59,IF(Q429=60%,N429*O429*P429*F!$B$60,IF(Q429=61%,N429*O429*P429*F!$B$61,IF(Q429=62%,N429*O429*P429*F!$B$62,IF(Q429=63%,N429*O429*P429*F!$B$63,IF(Q429=64%,N429*O429*P429*F!$B$64,IF(Q429=65%,N429*O429*P429*F!$B$65,IF(Q429=66%,N429*O429*P429*F!$B$66,IF(Q429=67%,N429*O429*P429*F!$B$67,IF(Q429=68%,N429*O429*P429*F!$B$68,IF(Q429=69%,N429*O429*P429*F!$B$69,IF(Q429=70%,N429*O429*P429*F!$B$70,IF(Q429=71%,N429*O429*P429*F!$B$71,IF(Q429=72%,N429*O429*P429*F!$B$72,IF(Q429=73%,N429*O429*P429*F!$B$73,IF(Q429=74%,N429*O429*P429*F!$B$74,IF(Q429=75%,N429*O429*P429*F!$B$75,IF(Q429=76%,N429*O429*P429*F!$B$76,IF(Q429=77%,N429*O429*P429*F!$B$77,IF(Q429=78%,N429*O429*P429*F!$B$78,IF(Q429=79%,N429*O429*P429*F!$B$79,IF(Q429=80%,N429*O429*P429*F!$B$80,IF(Q429=81%,N429*O429*P429*F!$B$81,IF(Q429=82%,N429*O429*P429*F!$B$82,IF(Q429=83%,N429*O429*P429*F!$B$83,IF(Q429=84%,N429*O429*P429*F!$B$84,IF(Q429=85%,N429*O429*P429*F!$B$85,IF(Q429=86%,N429*O429*P429*F!$B$86,IF(Q429=87%,N429*O429*P429*F!$B$87,IF(Q429=88%,N429*O429*P429*F!$B$88,IF(Q429=89%,N429*O429*P429*F!$B$89,IF(Q429=90%,N429*O429*P429*F!$B$90,IF(Q429=91%,N429*O429*P429*F!$B$91,IF(Q429=92%,N429*O429*P429*F!$B$92,IF(Q429=93%,N429*O429*P429*F!$B$93,IF(Q429=94%,N429*O429*P429*F!$B$94,IF(Q429=95%,N429*O429*P429*F!$B$95,IF(Q429=96%,N429*O429*P429*F!$B$96,IF(Q429=97%,N429*O429*P429*F!$B$97,IF(Q429=98%,N429*O429*P429*F!$B$98,IF(Q429=99%,N429*O429*P429*F!$B$99,IF(Q429&gt;99%,N429*O429*P429*F!$B$100,))))))))))))))))))))))))))))))))))))))))))))))))))))))))+IF(U429&lt;30%,0,IF(U429&lt;35%,R429*S429*T429*F!$B$33,IF(U429&lt;40%,R429*S429*T429*F!$B$38,IF(U429&lt;45%,R429*S429*T429*F!$B$43,IF(U429&lt;50%,R429*S429*T429*F!$B$48,IF(U429=50%,R429*S429*T429*F!$B$50,IF(U429=51%,R429*S429*T429*F!$B$51,IF(U429=52%,R429*S429*T429*F!$B$52,IF(U429=53%,R429*S429*T429*F!$B$53,IF(U429=54%,R429*S429*T429*F!$B$54,IF(U429=55%,R429*S429*T429*F!$B$55,IF(U429=56%,R429*S429*T429*F!$B$56,IF(U429=57%,R429*S429*T429*F!$B$57,IF(U429=58%,R429*S429*T429*F!$B$58,IF(U429=59%,R429*S429*T429*F!$B$59,IF(U429=60%,R429*S429*T429*F!$B$60,IF(U429=61%,R429*S429*T429*F!$B$61,IF(U429=62%,R429*S429*T429*F!$B$62,IF(U429=63%,R429*S429*T429*F!$B$63,IF(U429=64%,R429*S429*T429*F!$B$64,IF(U429=65%,R429*S429*T429*F!$B$65,IF(U429=66%,R429*S429*T429*F!$B$66,IF(U429=67%,R429*S429*T429*F!$B$67,IF(U429=68%,R429*S429*T429*F!$B$68,IF(U429=69%,R429*S429*T429*F!$B$69,IF(U429=70%,R429*S429*T429*F!$B$70,IF(U429=71%,R429*S429*T429*F!$B$71,IF(U429=72%,R429*S429*T429*F!$B$72,IF(U429=73%,R429*S429*T429*F!$B$73,IF(U429=74%,R429*S429*T429*F!$B$74,IF(U429=75%,R429*S429*T429*F!$B$75,IF(U429=76%,R429*S429*T429*F!$B$76,IF(U429=77%,R429*S429*T429*F!$B$77,IF(U429=78%,R429*S429*T429*F!$B$78,IF(U429=79%,R429*S429*T429*F!$B$79,IF(U429=80%,R429*S429*T429*F!$B$80,IF(U429=81%,R429*S429*T429*F!$B$81,IF(U429=82%,R429*S429*T429*F!$B$82,IF(U429=83%,R429*S429*T429*F!$B$83,IF(U429=84%,R429*S429*T429*F!$B$84,IF(U429=85%,R429*S429*T429*F!$B$85,IF(U429=86%,R429*S429*T429*F!$B$86,IF(U429=87%,R429*S429*T429*F!$B$87,IF(U429=88%,R429*S429*T429*F!$B$88,IF(U429=89%,R429*S429*T429*F!$B$89,IF(U429=90%,R429*S429*T429*F!$B$90,IF(U429=91%,R429*S429*T429*F!$B$91,IF(U429=92%,R429*S429*T429*F!$B$92,IF(U429=93%,R429*S429*T429*F!$B$93,IF(U429=94%,R429*S429*T429*F!$B$94,IF(U429=95%,R429*S429*T429*F!$B$95,IF(U429=96%,R429*S429*T429*F!$B$96,IF(U429=97%,R429*S429*T429*F!$B$97,IF(U429=98%,R429*S429*T429*F!$B$98,IF(U429=99%,R429*S429*T429*F!$B$99,IF(U429&gt;99%,R429*S429*T429*F!$B$100)))))))))))))))))))))))))))))))))))))))))))))))))))))))))*IF(ISNUMBER(E429),E429,1)*IF(ISNUMBER(D429),D429,1)</f>
        <v>0</v>
      </c>
      <c r="AA429" s="6">
        <f>G429*H429+K429*L429+O429*P429+S429*T429</f>
        <v>0</v>
      </c>
      <c r="AB429" s="35">
        <f>(H429*(IF(I429&lt;45%,0.5,IF(I429&lt;55%,0.8,IF(I429&lt;65%,0.9,IF(I429&lt;75%,1,IF(I429&lt;85%,1.1,1.2))))))+L429*(IF(M429&lt;45%,0.5,IF(M429&lt;55%,0.8,IF(M429&lt;65%,0.9,IF(M429&lt;75%,1,IF(M429&lt;85%,1.1,1.2))))))+P429*(IF(Q429&lt;45%,0.5,IF(Q429&lt;55%,0.8,IF(Q429&lt;65%,0.9,IF(Q429&lt;75%,1,IF(Q429&lt;85%,1.1,1.2))))))+T429*(IF(U429&lt;45%,0.5,IF(U429&lt;55%,0.8,IF(U429&lt;65%,0.9,IF(U429&lt;75%,1,IF(U429&lt;85%,1.1,1.2)))))))*IF(D429&gt;=0.8,6,IF(D429&lt;=0.4,1.5,3))</f>
        <v>0</v>
      </c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  <c r="AR429" s="11"/>
      <c r="AS429" s="11"/>
      <c r="AT429" s="11"/>
      <c r="AU429" s="11"/>
      <c r="AV429" s="11"/>
      <c r="AW429" s="11"/>
      <c r="AX429" s="11"/>
      <c r="AY429" s="11"/>
      <c r="AZ429" s="11"/>
      <c r="BA429" s="11"/>
      <c r="BB429" s="11"/>
      <c r="BC429" s="11"/>
      <c r="BD429" s="11"/>
      <c r="BE429" s="11"/>
      <c r="BF429" s="11"/>
      <c r="BG429" s="11"/>
      <c r="BH429" s="11"/>
      <c r="BI429" s="11"/>
      <c r="BJ429" s="11"/>
    </row>
    <row r="430" spans="1:62" x14ac:dyDescent="0.25">
      <c r="A430" s="1125"/>
      <c r="B430" s="61" t="str">
        <f t="shared" ref="B430:E430" si="1003">IF(B368="","",B368)</f>
        <v/>
      </c>
      <c r="C430" s="62" t="str">
        <f t="shared" si="1003"/>
        <v/>
      </c>
      <c r="D430" s="63">
        <f t="shared" ref="D430:D433" si="1004">D368</f>
        <v>0</v>
      </c>
      <c r="E430" s="64" t="str">
        <f t="shared" si="1003"/>
        <v/>
      </c>
      <c r="F430" s="150"/>
      <c r="G430" s="151"/>
      <c r="H430" s="151"/>
      <c r="I430" s="102">
        <f t="shared" si="999"/>
        <v>0</v>
      </c>
      <c r="J430" s="150"/>
      <c r="K430" s="100"/>
      <c r="L430" s="100"/>
      <c r="M430" s="102">
        <f t="shared" si="1000"/>
        <v>0</v>
      </c>
      <c r="N430" s="150"/>
      <c r="O430" s="100"/>
      <c r="P430" s="100"/>
      <c r="Q430" s="102">
        <f t="shared" si="1001"/>
        <v>0</v>
      </c>
      <c r="R430" s="150"/>
      <c r="S430" s="100"/>
      <c r="T430" s="100"/>
      <c r="U430" s="101">
        <f t="shared" si="1002"/>
        <v>0</v>
      </c>
      <c r="V430" s="110">
        <f t="shared" ref="V430:V433" si="1005">(IF(ISNUMBER(F430),F430,1)*G430*H430+IF(ISNUMBER(J430),J430,1)*K430*L430+IF(ISNUMBER(N430),N430,1)*O430*P430+IF(ISNUMBER(R430),R430,1)*S430*T430)*IF(ISNUMBER(E430),E430,1)</f>
        <v>0</v>
      </c>
      <c r="W430" s="111">
        <f t="shared" ref="W430:W433" si="1006">IFERROR((IF(ISNUMBER(F430),F430,1)*G430*H430+IF(ISNUMBER(J430),J430,1)*K430*L430+IF(ISNUMBER(N430),N430,1)*O430*P430+IF(ISNUMBER(R430),R430,1)*S430*T430)*IF(ISNUMBER(E430),E430,1)/(G430*H430+K430*L430+O430*P430+S430*T430),0)</f>
        <v>0</v>
      </c>
      <c r="X430" s="53">
        <f t="shared" ref="X430:X431" si="1007">ROUND(IFERROR((W430/(Y430*IF(ISNUMBER(E430),E430,1))),0),2)</f>
        <v>0</v>
      </c>
      <c r="Y430" s="90" t="str">
        <f t="shared" si="853"/>
        <v/>
      </c>
      <c r="Z430" s="5">
        <f>(IF(I430&lt;30%,0,IF(I430&lt;35%,F430*G430*H430*F!$B$33,IF(I430&lt;40%,F430*G430*H430*F!$B$38,IF(I430&lt;45%,F430*G430*H430*F!$B$43,IF(I430&lt;50%,F430*G430*H430*F!$B$48,IF(I430=50%,F430*G430*H430*F!$B$50,IF(I430=51%,F430*G430*H430*F!$B$51,IF(I430=52%,F430*G430*H430*F!$B$52,IF(I430=53%,F430*G430*H430*F!$B$53,IF(I430=54%,F430*G430*H430*F!$B$54,IF(I430=55%,F430*G430*H430*F!$B$55,IF(I430=56%,F430*G430*H430*F!$B$56,IF(I430=57%,F430*G430*H430*F!$B$57,IF(I430=58%,F430*G430*H430*F!$B$58,IF(I430=59%,F430*G430*H430*F!$B$59,IF(I430=60%,F430*G430*H430*F!$B$60,IF(I430=61%,F430*G430*H430*F!$B$61,IF(I430=62%,F430*G430*H430*F!$B$62,IF(I430=63%,F430*G430*H430*F!$B$63,IF(I430=64%,F430*G430*H430*F!$B$64,IF(I430=65%,F430*G430*H430*F!$B$65,IF(I430=66%,F430*G430*H430*F!$B$66,IF(I430=67%,F430*G430*H430*F!$B$67,IF(I430=68%,F430*G430*H430*F!$B$68,IF(I430=69%,F430*G430*H430*F!$B$69,IF(I430=70%,F430*G430*H430*F!$B$70,IF(I430=71%,F430*G430*H430*F!$B$71,IF(I430=72%,F430*G430*H430*F!$B$72,IF(I430=73%,F430*G430*H430*F!$B$73,IF(I430=74%,F430*G430*H430*F!$B$74,IF(I430=75%,F430*G430*H430*F!$B$75,IF(I430=76%,F430*G430*H430*F!$B$76,IF(I430=77%,F430*G430*H430*F!$B$77,IF(I430=78%,F430*G430*H430*F!$B$78,IF(I430=79%,F430*G430*H430*F!$B$79,IF(I430=80%,F430*G430*H430*F!$B$80,IF(I430=81%,F430*G430*H430*F!$B$81,IF(I430=82%,F430*G430*H430*F!$B$82,IF(I430=83%,F430*G430*H430*F!$B$83,IF(I430=84%,F430*G430*H430*F!$B$84,IF(I430=85%,F430*G430*H430*F!$B$85,IF(I430=86%,F430*G430*H430*F!$B$86,IF(I430=87%,F430*G430*H430*F!$B$87,IF(I430=88%,F430*G430*H430*F!$B$88,IF(I430=89%,F430*G430*H430*F!$B$89,IF(I430=90%,F430*G430*H430*F!$B$90,IF(I430=91%,F430*G430*H430*F!$B$91,IF(I430=92%,F430*G430*H430*F!$B$92,IF(I430=93%,F430*G430*H430*F!$B$93,IF(I430=94%,F430*G430*H430*F!$B$94,IF(I430=95%,F430*G430*H430*F!$B$95,IF(I430=96%,F430*G430*H430*F!$B$96,IF(I430=97%,F430*G430*H430*F!$B$97,IF(I430=98%,F430*G430*H430*F!$B$98,IF(I430=99%,F430*G430*H430*F!$B$99,IF(I430&gt;99%,F430*G430*H430*F!$B$100,))))))))))))))))))))))))))))))))))))))))))))))))))))))))+IF(M430&lt;30%,0,IF(M430&lt;35%,J430*K430*L430*F!$B$33,IF(M430&lt;40%,J430*K430*L430*F!$B$38,IF(M430&lt;45%,J430*K430*L430*F!$B$43,IF(M430&lt;50%,J430*K430*L430*F!$B$48,IF(M430=50%,J430*K430*L430*F!$B$50,IF(M430=51%,J430*K430*L430*F!$B$51,IF(M430=52%,J430*K430*L430*F!$B$52,IF(M430=53%,J430*K430*L430*F!$B$53,IF(M430=54%,J430*K430*L430*F!$B$54,IF(M430=55%,J430*K430*L430*F!$B$55,IF(M430=56%,J430*K430*L430*F!$B$56,IF(M430=57%,J430*K430*L430*F!$B$57,IF(M430=58%,J430*K430*L430*F!$B$58,IF(M430=59%,J430*K430*L430*F!$B$59,IF(M430=60%,J430*K430*L430*F!$B$60,IF(M430=61%,J430*K430*L430*F!$B$61,IF(M430=62%,J430*K430*L430*F!$B$62,IF(M430=63%,J430*K430*L430*F!$B$63,IF(M430=64%,J430*K430*L430*F!$B$64,IF(M430=65%,J430*K430*L430*F!$B$65,IF(M430=66%,J430*K430*L430*F!$B$66,IF(M430=67%,J430*K430*L430*F!$B$67,IF(M430=68%,J430*K430*L430*F!$B$68,IF(M430=69%,J430*K430*L430*F!$B$69,IF(M430=70%,J430*K430*L430*F!$B$70,IF(M430=71%,J430*K430*L430*F!$B$71,IF(M430=72%,J430*K430*L430*F!$B$72,IF(M430=73%,J430*K430*L430*F!$B$73,IF(M430=74%,J430*K430*L430*F!$B$74,IF(M430=75%,J430*K430*L430*F!$B$75,IF(M430=76%,J430*K430*L430*F!$B$76,IF(M430=77%,J430*K430*L430*F!$B$77,IF(M430=78%,J430*K430*L430*F!$B$78,IF(M430=79%,J430*K430*L430*F!$B$79,IF(M430=80%,J430*K430*L430*F!$B$80,IF(M430=81%,J430*K430*L430*F!$B$81,IF(M430=82%,J430*K430*L430*F!$B$82,IF(M430=83%,J430*K430*L430*F!$B$83,IF(M430=84%,J430*K430*L430*F!$B$84,IF(M430=85%,J430*K430*L430*F!$B$85,IF(M430=86%,J430*K430*L430*F!$B$86,IF(M430=87%,J430*K430*L430*F!$B$87,IF(M430=88%,J430*K430*L430*F!$B$88,IF(M430=89%,J430*K430*L430*F!$B$89,IF(M430=90%,J430*K430*L430*F!$B$90,IF(M430=91%,J430*K430*L430*F!$B$91,IF(M430=92%,J430*K430*L430*F!$B$92,IF(M430=93%,J430*K430*L430*F!$B$93,IF(M430=94%,J430*K430*L430*F!$B$94,IF(M430=95%,J430*K430*L430*F!$B$95,IF(M430=96%,J430*K430*L430*F!$B$96,IF(M430=97%,J430*K430*L430*F!$B$97,IF(M430=98%,J430*K430*L430*F!$B$98,IF(M430=99%,J430*K430*L430*F!$B$99,IF(M430&gt;99%,J430*K430*L430*F!$B$100,))))))))))))))))))))))))))))))))))))))))))))))))))))))))+IF(Q430&lt;30%,0,IF(Q430&lt;35%,N430*O430*P430*F!$B$33,IF(Q430&lt;40%,N430*O430*P430*F!$B$38,IF(Q430&lt;45%,N430*O430*P430*F!$B$43,IF(Q430&lt;50%,N430*O430*P430*F!$B$48,IF(Q430=50%,N430*O430*P430*F!$B$50,IF(Q430=51%,N430*O430*P430*F!$B$51,IF(Q430=52%,N430*O430*P430*F!$B$52,IF(Q430=53%,N430*O430*P430*F!$B$53,IF(Q430=54%,N430*O430*P430*F!$B$54,IF(Q430=55%,N430*O430*P430*F!$B$55,IF(Q430=56%,N430*O430*P430*F!$B$56,IF(Q430=57%,N430*O430*P430*F!$B$57,IF(Q430=58%,N430*O430*P430*F!$B$58,IF(Q430=59%,N430*O430*P430*F!$B$59,IF(Q430=60%,N430*O430*P430*F!$B$60,IF(Q430=61%,N430*O430*P430*F!$B$61,IF(Q430=62%,N430*O430*P430*F!$B$62,IF(Q430=63%,N430*O430*P430*F!$B$63,IF(Q430=64%,N430*O430*P430*F!$B$64,IF(Q430=65%,N430*O430*P430*F!$B$65,IF(Q430=66%,N430*O430*P430*F!$B$66,IF(Q430=67%,N430*O430*P430*F!$B$67,IF(Q430=68%,N430*O430*P430*F!$B$68,IF(Q430=69%,N430*O430*P430*F!$B$69,IF(Q430=70%,N430*O430*P430*F!$B$70,IF(Q430=71%,N430*O430*P430*F!$B$71,IF(Q430=72%,N430*O430*P430*F!$B$72,IF(Q430=73%,N430*O430*P430*F!$B$73,IF(Q430=74%,N430*O430*P430*F!$B$74,IF(Q430=75%,N430*O430*P430*F!$B$75,IF(Q430=76%,N430*O430*P430*F!$B$76,IF(Q430=77%,N430*O430*P430*F!$B$77,IF(Q430=78%,N430*O430*P430*F!$B$78,IF(Q430=79%,N430*O430*P430*F!$B$79,IF(Q430=80%,N430*O430*P430*F!$B$80,IF(Q430=81%,N430*O430*P430*F!$B$81,IF(Q430=82%,N430*O430*P430*F!$B$82,IF(Q430=83%,N430*O430*P430*F!$B$83,IF(Q430=84%,N430*O430*P430*F!$B$84,IF(Q430=85%,N430*O430*P430*F!$B$85,IF(Q430=86%,N430*O430*P430*F!$B$86,IF(Q430=87%,N430*O430*P430*F!$B$87,IF(Q430=88%,N430*O430*P430*F!$B$88,IF(Q430=89%,N430*O430*P430*F!$B$89,IF(Q430=90%,N430*O430*P430*F!$B$90,IF(Q430=91%,N430*O430*P430*F!$B$91,IF(Q430=92%,N430*O430*P430*F!$B$92,IF(Q430=93%,N430*O430*P430*F!$B$93,IF(Q430=94%,N430*O430*P430*F!$B$94,IF(Q430=95%,N430*O430*P430*F!$B$95,IF(Q430=96%,N430*O430*P430*F!$B$96,IF(Q430=97%,N430*O430*P430*F!$B$97,IF(Q430=98%,N430*O430*P430*F!$B$98,IF(Q430=99%,N430*O430*P430*F!$B$99,IF(Q430&gt;99%,N430*O430*P430*F!$B$100,))))))))))))))))))))))))))))))))))))))))))))))))))))))))+IF(U430&lt;30%,0,IF(U430&lt;35%,R430*S430*T430*F!$B$33,IF(U430&lt;40%,R430*S430*T430*F!$B$38,IF(U430&lt;45%,R430*S430*T430*F!$B$43,IF(U430&lt;50%,R430*S430*T430*F!$B$48,IF(U430=50%,R430*S430*T430*F!$B$50,IF(U430=51%,R430*S430*T430*F!$B$51,IF(U430=52%,R430*S430*T430*F!$B$52,IF(U430=53%,R430*S430*T430*F!$B$53,IF(U430=54%,R430*S430*T430*F!$B$54,IF(U430=55%,R430*S430*T430*F!$B$55,IF(U430=56%,R430*S430*T430*F!$B$56,IF(U430=57%,R430*S430*T430*F!$B$57,IF(U430=58%,R430*S430*T430*F!$B$58,IF(U430=59%,R430*S430*T430*F!$B$59,IF(U430=60%,R430*S430*T430*F!$B$60,IF(U430=61%,R430*S430*T430*F!$B$61,IF(U430=62%,R430*S430*T430*F!$B$62,IF(U430=63%,R430*S430*T430*F!$B$63,IF(U430=64%,R430*S430*T430*F!$B$64,IF(U430=65%,R430*S430*T430*F!$B$65,IF(U430=66%,R430*S430*T430*F!$B$66,IF(U430=67%,R430*S430*T430*F!$B$67,IF(U430=68%,R430*S430*T430*F!$B$68,IF(U430=69%,R430*S430*T430*F!$B$69,IF(U430=70%,R430*S430*T430*F!$B$70,IF(U430=71%,R430*S430*T430*F!$B$71,IF(U430=72%,R430*S430*T430*F!$B$72,IF(U430=73%,R430*S430*T430*F!$B$73,IF(U430=74%,R430*S430*T430*F!$B$74,IF(U430=75%,R430*S430*T430*F!$B$75,IF(U430=76%,R430*S430*T430*F!$B$76,IF(U430=77%,R430*S430*T430*F!$B$77,IF(U430=78%,R430*S430*T430*F!$B$78,IF(U430=79%,R430*S430*T430*F!$B$79,IF(U430=80%,R430*S430*T430*F!$B$80,IF(U430=81%,R430*S430*T430*F!$B$81,IF(U430=82%,R430*S430*T430*F!$B$82,IF(U430=83%,R430*S430*T430*F!$B$83,IF(U430=84%,R430*S430*T430*F!$B$84,IF(U430=85%,R430*S430*T430*F!$B$85,IF(U430=86%,R430*S430*T430*F!$B$86,IF(U430=87%,R430*S430*T430*F!$B$87,IF(U430=88%,R430*S430*T430*F!$B$88,IF(U430=89%,R430*S430*T430*F!$B$89,IF(U430=90%,R430*S430*T430*F!$B$90,IF(U430=91%,R430*S430*T430*F!$B$91,IF(U430=92%,R430*S430*T430*F!$B$92,IF(U430=93%,R430*S430*T430*F!$B$93,IF(U430=94%,R430*S430*T430*F!$B$94,IF(U430=95%,R430*S430*T430*F!$B$95,IF(U430=96%,R430*S430*T430*F!$B$96,IF(U430=97%,R430*S430*T430*F!$B$97,IF(U430=98%,R430*S430*T430*F!$B$98,IF(U430=99%,R430*S430*T430*F!$B$99,IF(U430&gt;99%,R430*S430*T430*F!$B$100)))))))))))))))))))))))))))))))))))))))))))))))))))))))))*IF(ISNUMBER(E430),E430,1)*IF(ISNUMBER(D430),D430,1)</f>
        <v>0</v>
      </c>
      <c r="AA430" s="5">
        <f>G430*H430+K430*L430+O430*P430+S430*T430</f>
        <v>0</v>
      </c>
      <c r="AB430" s="32">
        <f>(H430*(IF(I430&lt;45%,0.5,IF(I430&lt;55%,0.8,IF(I430&lt;65%,0.9,IF(I430&lt;75%,1,IF(I430&lt;85%,1.1,1.2))))))+L430*(IF(M430&lt;45%,0.5,IF(M430&lt;55%,0.8,IF(M430&lt;65%,0.9,IF(M430&lt;75%,1,IF(M430&lt;85%,1.1,1.2))))))+P430*(IF(Q430&lt;45%,0.5,IF(Q430&lt;55%,0.8,IF(Q430&lt;65%,0.9,IF(Q430&lt;75%,1,IF(Q430&lt;85%,1.1,1.2))))))+T430*(IF(U430&lt;45%,0.5,IF(U430&lt;55%,0.8,IF(U430&lt;65%,0.9,IF(U430&lt;75%,1,IF(U430&lt;85%,1.1,1.2)))))))*IF(D430&gt;=0.8,6,IF(D430&lt;=0.4,1.5,3))</f>
        <v>0</v>
      </c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  <c r="AS430" s="11"/>
      <c r="AT430" s="11"/>
      <c r="AU430" s="11"/>
      <c r="AV430" s="11"/>
      <c r="AW430" s="11"/>
      <c r="AX430" s="11"/>
      <c r="AY430" s="11"/>
      <c r="AZ430" s="11"/>
      <c r="BA430" s="11"/>
      <c r="BB430" s="11"/>
      <c r="BC430" s="11"/>
      <c r="BD430" s="11"/>
      <c r="BE430" s="11"/>
      <c r="BF430" s="11"/>
      <c r="BG430" s="11"/>
      <c r="BH430" s="11"/>
      <c r="BI430" s="11"/>
      <c r="BJ430" s="11"/>
    </row>
    <row r="431" spans="1:62" x14ac:dyDescent="0.25">
      <c r="A431" s="1125"/>
      <c r="B431" s="61" t="str">
        <f t="shared" ref="B431:E431" si="1008">IF(B369="","",B369)</f>
        <v/>
      </c>
      <c r="C431" s="62" t="str">
        <f t="shared" si="1008"/>
        <v/>
      </c>
      <c r="D431" s="63">
        <f t="shared" si="1004"/>
        <v>0</v>
      </c>
      <c r="E431" s="64" t="str">
        <f t="shared" si="1008"/>
        <v/>
      </c>
      <c r="F431" s="152"/>
      <c r="G431" s="153"/>
      <c r="H431" s="153"/>
      <c r="I431" s="95">
        <f t="shared" si="999"/>
        <v>0</v>
      </c>
      <c r="J431" s="152"/>
      <c r="K431" s="94"/>
      <c r="L431" s="94"/>
      <c r="M431" s="95">
        <f t="shared" si="1000"/>
        <v>0</v>
      </c>
      <c r="N431" s="152"/>
      <c r="O431" s="94"/>
      <c r="P431" s="94"/>
      <c r="Q431" s="95">
        <f t="shared" si="1001"/>
        <v>0</v>
      </c>
      <c r="R431" s="152"/>
      <c r="S431" s="94"/>
      <c r="T431" s="94"/>
      <c r="U431" s="93">
        <f t="shared" si="1002"/>
        <v>0</v>
      </c>
      <c r="V431" s="113">
        <f t="shared" si="1005"/>
        <v>0</v>
      </c>
      <c r="W431" s="114">
        <f t="shared" si="1006"/>
        <v>0</v>
      </c>
      <c r="X431" s="36">
        <f t="shared" si="1007"/>
        <v>0</v>
      </c>
      <c r="Y431" s="90" t="str">
        <f t="shared" si="853"/>
        <v/>
      </c>
      <c r="Z431" s="6">
        <f>(IF(I431&lt;30%,0,IF(I431&lt;35%,F431*G431*H431*F!$B$33,IF(I431&lt;40%,F431*G431*H431*F!$B$38,IF(I431&lt;45%,F431*G431*H431*F!$B$43,IF(I431&lt;50%,F431*G431*H431*F!$B$48,IF(I431=50%,F431*G431*H431*F!$B$50,IF(I431=51%,F431*G431*H431*F!$B$51,IF(I431=52%,F431*G431*H431*F!$B$52,IF(I431=53%,F431*G431*H431*F!$B$53,IF(I431=54%,F431*G431*H431*F!$B$54,IF(I431=55%,F431*G431*H431*F!$B$55,IF(I431=56%,F431*G431*H431*F!$B$56,IF(I431=57%,F431*G431*H431*F!$B$57,IF(I431=58%,F431*G431*H431*F!$B$58,IF(I431=59%,F431*G431*H431*F!$B$59,IF(I431=60%,F431*G431*H431*F!$B$60,IF(I431=61%,F431*G431*H431*F!$B$61,IF(I431=62%,F431*G431*H431*F!$B$62,IF(I431=63%,F431*G431*H431*F!$B$63,IF(I431=64%,F431*G431*H431*F!$B$64,IF(I431=65%,F431*G431*H431*F!$B$65,IF(I431=66%,F431*G431*H431*F!$B$66,IF(I431=67%,F431*G431*H431*F!$B$67,IF(I431=68%,F431*G431*H431*F!$B$68,IF(I431=69%,F431*G431*H431*F!$B$69,IF(I431=70%,F431*G431*H431*F!$B$70,IF(I431=71%,F431*G431*H431*F!$B$71,IF(I431=72%,F431*G431*H431*F!$B$72,IF(I431=73%,F431*G431*H431*F!$B$73,IF(I431=74%,F431*G431*H431*F!$B$74,IF(I431=75%,F431*G431*H431*F!$B$75,IF(I431=76%,F431*G431*H431*F!$B$76,IF(I431=77%,F431*G431*H431*F!$B$77,IF(I431=78%,F431*G431*H431*F!$B$78,IF(I431=79%,F431*G431*H431*F!$B$79,IF(I431=80%,F431*G431*H431*F!$B$80,IF(I431=81%,F431*G431*H431*F!$B$81,IF(I431=82%,F431*G431*H431*F!$B$82,IF(I431=83%,F431*G431*H431*F!$B$83,IF(I431=84%,F431*G431*H431*F!$B$84,IF(I431=85%,F431*G431*H431*F!$B$85,IF(I431=86%,F431*G431*H431*F!$B$86,IF(I431=87%,F431*G431*H431*F!$B$87,IF(I431=88%,F431*G431*H431*F!$B$88,IF(I431=89%,F431*G431*H431*F!$B$89,IF(I431=90%,F431*G431*H431*F!$B$90,IF(I431=91%,F431*G431*H431*F!$B$91,IF(I431=92%,F431*G431*H431*F!$B$92,IF(I431=93%,F431*G431*H431*F!$B$93,IF(I431=94%,F431*G431*H431*F!$B$94,IF(I431=95%,F431*G431*H431*F!$B$95,IF(I431=96%,F431*G431*H431*F!$B$96,IF(I431=97%,F431*G431*H431*F!$B$97,IF(I431=98%,F431*G431*H431*F!$B$98,IF(I431=99%,F431*G431*H431*F!$B$99,IF(I431&gt;99%,F431*G431*H431*F!$B$100,))))))))))))))))))))))))))))))))))))))))))))))))))))))))+IF(M431&lt;30%,0,IF(M431&lt;35%,J431*K431*L431*F!$B$33,IF(M431&lt;40%,J431*K431*L431*F!$B$38,IF(M431&lt;45%,J431*K431*L431*F!$B$43,IF(M431&lt;50%,J431*K431*L431*F!$B$48,IF(M431=50%,J431*K431*L431*F!$B$50,IF(M431=51%,J431*K431*L431*F!$B$51,IF(M431=52%,J431*K431*L431*F!$B$52,IF(M431=53%,J431*K431*L431*F!$B$53,IF(M431=54%,J431*K431*L431*F!$B$54,IF(M431=55%,J431*K431*L431*F!$B$55,IF(M431=56%,J431*K431*L431*F!$B$56,IF(M431=57%,J431*K431*L431*F!$B$57,IF(M431=58%,J431*K431*L431*F!$B$58,IF(M431=59%,J431*K431*L431*F!$B$59,IF(M431=60%,J431*K431*L431*F!$B$60,IF(M431=61%,J431*K431*L431*F!$B$61,IF(M431=62%,J431*K431*L431*F!$B$62,IF(M431=63%,J431*K431*L431*F!$B$63,IF(M431=64%,J431*K431*L431*F!$B$64,IF(M431=65%,J431*K431*L431*F!$B$65,IF(M431=66%,J431*K431*L431*F!$B$66,IF(M431=67%,J431*K431*L431*F!$B$67,IF(M431=68%,J431*K431*L431*F!$B$68,IF(M431=69%,J431*K431*L431*F!$B$69,IF(M431=70%,J431*K431*L431*F!$B$70,IF(M431=71%,J431*K431*L431*F!$B$71,IF(M431=72%,J431*K431*L431*F!$B$72,IF(M431=73%,J431*K431*L431*F!$B$73,IF(M431=74%,J431*K431*L431*F!$B$74,IF(M431=75%,J431*K431*L431*F!$B$75,IF(M431=76%,J431*K431*L431*F!$B$76,IF(M431=77%,J431*K431*L431*F!$B$77,IF(M431=78%,J431*K431*L431*F!$B$78,IF(M431=79%,J431*K431*L431*F!$B$79,IF(M431=80%,J431*K431*L431*F!$B$80,IF(M431=81%,J431*K431*L431*F!$B$81,IF(M431=82%,J431*K431*L431*F!$B$82,IF(M431=83%,J431*K431*L431*F!$B$83,IF(M431=84%,J431*K431*L431*F!$B$84,IF(M431=85%,J431*K431*L431*F!$B$85,IF(M431=86%,J431*K431*L431*F!$B$86,IF(M431=87%,J431*K431*L431*F!$B$87,IF(M431=88%,J431*K431*L431*F!$B$88,IF(M431=89%,J431*K431*L431*F!$B$89,IF(M431=90%,J431*K431*L431*F!$B$90,IF(M431=91%,J431*K431*L431*F!$B$91,IF(M431=92%,J431*K431*L431*F!$B$92,IF(M431=93%,J431*K431*L431*F!$B$93,IF(M431=94%,J431*K431*L431*F!$B$94,IF(M431=95%,J431*K431*L431*F!$B$95,IF(M431=96%,J431*K431*L431*F!$B$96,IF(M431=97%,J431*K431*L431*F!$B$97,IF(M431=98%,J431*K431*L431*F!$B$98,IF(M431=99%,J431*K431*L431*F!$B$99,IF(M431&gt;99%,J431*K431*L431*F!$B$100,))))))))))))))))))))))))))))))))))))))))))))))))))))))))+IF(Q431&lt;30%,0,IF(Q431&lt;35%,N431*O431*P431*F!$B$33,IF(Q431&lt;40%,N431*O431*P431*F!$B$38,IF(Q431&lt;45%,N431*O431*P431*F!$B$43,IF(Q431&lt;50%,N431*O431*P431*F!$B$48,IF(Q431=50%,N431*O431*P431*F!$B$50,IF(Q431=51%,N431*O431*P431*F!$B$51,IF(Q431=52%,N431*O431*P431*F!$B$52,IF(Q431=53%,N431*O431*P431*F!$B$53,IF(Q431=54%,N431*O431*P431*F!$B$54,IF(Q431=55%,N431*O431*P431*F!$B$55,IF(Q431=56%,N431*O431*P431*F!$B$56,IF(Q431=57%,N431*O431*P431*F!$B$57,IF(Q431=58%,N431*O431*P431*F!$B$58,IF(Q431=59%,N431*O431*P431*F!$B$59,IF(Q431=60%,N431*O431*P431*F!$B$60,IF(Q431=61%,N431*O431*P431*F!$B$61,IF(Q431=62%,N431*O431*P431*F!$B$62,IF(Q431=63%,N431*O431*P431*F!$B$63,IF(Q431=64%,N431*O431*P431*F!$B$64,IF(Q431=65%,N431*O431*P431*F!$B$65,IF(Q431=66%,N431*O431*P431*F!$B$66,IF(Q431=67%,N431*O431*P431*F!$B$67,IF(Q431=68%,N431*O431*P431*F!$B$68,IF(Q431=69%,N431*O431*P431*F!$B$69,IF(Q431=70%,N431*O431*P431*F!$B$70,IF(Q431=71%,N431*O431*P431*F!$B$71,IF(Q431=72%,N431*O431*P431*F!$B$72,IF(Q431=73%,N431*O431*P431*F!$B$73,IF(Q431=74%,N431*O431*P431*F!$B$74,IF(Q431=75%,N431*O431*P431*F!$B$75,IF(Q431=76%,N431*O431*P431*F!$B$76,IF(Q431=77%,N431*O431*P431*F!$B$77,IF(Q431=78%,N431*O431*P431*F!$B$78,IF(Q431=79%,N431*O431*P431*F!$B$79,IF(Q431=80%,N431*O431*P431*F!$B$80,IF(Q431=81%,N431*O431*P431*F!$B$81,IF(Q431=82%,N431*O431*P431*F!$B$82,IF(Q431=83%,N431*O431*P431*F!$B$83,IF(Q431=84%,N431*O431*P431*F!$B$84,IF(Q431=85%,N431*O431*P431*F!$B$85,IF(Q431=86%,N431*O431*P431*F!$B$86,IF(Q431=87%,N431*O431*P431*F!$B$87,IF(Q431=88%,N431*O431*P431*F!$B$88,IF(Q431=89%,N431*O431*P431*F!$B$89,IF(Q431=90%,N431*O431*P431*F!$B$90,IF(Q431=91%,N431*O431*P431*F!$B$91,IF(Q431=92%,N431*O431*P431*F!$B$92,IF(Q431=93%,N431*O431*P431*F!$B$93,IF(Q431=94%,N431*O431*P431*F!$B$94,IF(Q431=95%,N431*O431*P431*F!$B$95,IF(Q431=96%,N431*O431*P431*F!$B$96,IF(Q431=97%,N431*O431*P431*F!$B$97,IF(Q431=98%,N431*O431*P431*F!$B$98,IF(Q431=99%,N431*O431*P431*F!$B$99,IF(Q431&gt;99%,N431*O431*P431*F!$B$100,))))))))))))))))))))))))))))))))))))))))))))))))))))))))+IF(U431&lt;30%,0,IF(U431&lt;35%,R431*S431*T431*F!$B$33,IF(U431&lt;40%,R431*S431*T431*F!$B$38,IF(U431&lt;45%,R431*S431*T431*F!$B$43,IF(U431&lt;50%,R431*S431*T431*F!$B$48,IF(U431=50%,R431*S431*T431*F!$B$50,IF(U431=51%,R431*S431*T431*F!$B$51,IF(U431=52%,R431*S431*T431*F!$B$52,IF(U431=53%,R431*S431*T431*F!$B$53,IF(U431=54%,R431*S431*T431*F!$B$54,IF(U431=55%,R431*S431*T431*F!$B$55,IF(U431=56%,R431*S431*T431*F!$B$56,IF(U431=57%,R431*S431*T431*F!$B$57,IF(U431=58%,R431*S431*T431*F!$B$58,IF(U431=59%,R431*S431*T431*F!$B$59,IF(U431=60%,R431*S431*T431*F!$B$60,IF(U431=61%,R431*S431*T431*F!$B$61,IF(U431=62%,R431*S431*T431*F!$B$62,IF(U431=63%,R431*S431*T431*F!$B$63,IF(U431=64%,R431*S431*T431*F!$B$64,IF(U431=65%,R431*S431*T431*F!$B$65,IF(U431=66%,R431*S431*T431*F!$B$66,IF(U431=67%,R431*S431*T431*F!$B$67,IF(U431=68%,R431*S431*T431*F!$B$68,IF(U431=69%,R431*S431*T431*F!$B$69,IF(U431=70%,R431*S431*T431*F!$B$70,IF(U431=71%,R431*S431*T431*F!$B$71,IF(U431=72%,R431*S431*T431*F!$B$72,IF(U431=73%,R431*S431*T431*F!$B$73,IF(U431=74%,R431*S431*T431*F!$B$74,IF(U431=75%,R431*S431*T431*F!$B$75,IF(U431=76%,R431*S431*T431*F!$B$76,IF(U431=77%,R431*S431*T431*F!$B$77,IF(U431=78%,R431*S431*T431*F!$B$78,IF(U431=79%,R431*S431*T431*F!$B$79,IF(U431=80%,R431*S431*T431*F!$B$80,IF(U431=81%,R431*S431*T431*F!$B$81,IF(U431=82%,R431*S431*T431*F!$B$82,IF(U431=83%,R431*S431*T431*F!$B$83,IF(U431=84%,R431*S431*T431*F!$B$84,IF(U431=85%,R431*S431*T431*F!$B$85,IF(U431=86%,R431*S431*T431*F!$B$86,IF(U431=87%,R431*S431*T431*F!$B$87,IF(U431=88%,R431*S431*T431*F!$B$88,IF(U431=89%,R431*S431*T431*F!$B$89,IF(U431=90%,R431*S431*T431*F!$B$90,IF(U431=91%,R431*S431*T431*F!$B$91,IF(U431=92%,R431*S431*T431*F!$B$92,IF(U431=93%,R431*S431*T431*F!$B$93,IF(U431=94%,R431*S431*T431*F!$B$94,IF(U431=95%,R431*S431*T431*F!$B$95,IF(U431=96%,R431*S431*T431*F!$B$96,IF(U431=97%,R431*S431*T431*F!$B$97,IF(U431=98%,R431*S431*T431*F!$B$98,IF(U431=99%,R431*S431*T431*F!$B$99,IF(U431&gt;99%,R431*S431*T431*F!$B$100)))))))))))))))))))))))))))))))))))))))))))))))))))))))))*IF(ISNUMBER(E431),E431,1)*IF(ISNUMBER(D431),D431,1)</f>
        <v>0</v>
      </c>
      <c r="AA431" s="6">
        <f>G431*H431+K431*L431+O431*P431+S431*T431</f>
        <v>0</v>
      </c>
      <c r="AB431" s="35">
        <f>(H431*(IF(I431&lt;45%,0.5,IF(I431&lt;55%,0.8,IF(I431&lt;65%,0.9,IF(I431&lt;75%,1,IF(I431&lt;85%,1.1,1.2))))))+L431*(IF(M431&lt;45%,0.5,IF(M431&lt;55%,0.8,IF(M431&lt;65%,0.9,IF(M431&lt;75%,1,IF(M431&lt;85%,1.1,1.2))))))+P431*(IF(Q431&lt;45%,0.5,IF(Q431&lt;55%,0.8,IF(Q431&lt;65%,0.9,IF(Q431&lt;75%,1,IF(Q431&lt;85%,1.1,1.2))))))+T431*(IF(U431&lt;45%,0.5,IF(U431&lt;55%,0.8,IF(U431&lt;65%,0.9,IF(U431&lt;75%,1,IF(U431&lt;85%,1.1,1.2)))))))*IF(D431&gt;=0.8,6,IF(D431&lt;=0.4,1.5,3))</f>
        <v>0</v>
      </c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  <c r="AS431" s="11"/>
      <c r="AT431" s="11"/>
      <c r="AU431" s="11"/>
      <c r="AV431" s="11"/>
      <c r="AW431" s="11"/>
      <c r="AX431" s="11"/>
      <c r="AY431" s="11"/>
      <c r="AZ431" s="11"/>
      <c r="BA431" s="11"/>
      <c r="BB431" s="11"/>
      <c r="BC431" s="11"/>
      <c r="BD431" s="11"/>
      <c r="BE431" s="11"/>
      <c r="BF431" s="11"/>
      <c r="BG431" s="11"/>
      <c r="BH431" s="11"/>
      <c r="BI431" s="11"/>
      <c r="BJ431" s="11"/>
    </row>
    <row r="432" spans="1:62" x14ac:dyDescent="0.25">
      <c r="A432" s="1125"/>
      <c r="B432" s="61" t="str">
        <f t="shared" ref="B432:E432" si="1009">IF(B370="","",B370)</f>
        <v/>
      </c>
      <c r="C432" s="62" t="str">
        <f t="shared" si="1009"/>
        <v/>
      </c>
      <c r="D432" s="63">
        <f t="shared" si="1004"/>
        <v>0</v>
      </c>
      <c r="E432" s="64" t="str">
        <f t="shared" si="1009"/>
        <v/>
      </c>
      <c r="F432" s="150"/>
      <c r="G432" s="151"/>
      <c r="H432" s="151"/>
      <c r="I432" s="102">
        <f t="shared" si="999"/>
        <v>0</v>
      </c>
      <c r="J432" s="150"/>
      <c r="K432" s="100"/>
      <c r="L432" s="100"/>
      <c r="M432" s="102">
        <f t="shared" si="1000"/>
        <v>0</v>
      </c>
      <c r="N432" s="150"/>
      <c r="O432" s="100"/>
      <c r="P432" s="100"/>
      <c r="Q432" s="102">
        <f t="shared" si="1001"/>
        <v>0</v>
      </c>
      <c r="R432" s="150"/>
      <c r="S432" s="100"/>
      <c r="T432" s="100"/>
      <c r="U432" s="101">
        <f t="shared" si="1002"/>
        <v>0</v>
      </c>
      <c r="V432" s="110">
        <f t="shared" si="1005"/>
        <v>0</v>
      </c>
      <c r="W432" s="111">
        <f t="shared" si="1006"/>
        <v>0</v>
      </c>
      <c r="X432" s="53">
        <f>ROUND(IFERROR((W432/(Y432*IF(ISNUMBER(E432),E432,1))),0),2)</f>
        <v>0</v>
      </c>
      <c r="Y432" s="90" t="str">
        <f>IF(ISNUMBER(Y370), Y370+(Y370*$Y$373),"")</f>
        <v/>
      </c>
      <c r="Z432" s="5">
        <f>(IF(I432&lt;30%,0,IF(I432&lt;35%,F432*G432*H432*F!$B$33,IF(I432&lt;40%,F432*G432*H432*F!$B$38,IF(I432&lt;45%,F432*G432*H432*F!$B$43,IF(I432&lt;50%,F432*G432*H432*F!$B$48,IF(I432=50%,F432*G432*H432*F!$B$50,IF(I432=51%,F432*G432*H432*F!$B$51,IF(I432=52%,F432*G432*H432*F!$B$52,IF(I432=53%,F432*G432*H432*F!$B$53,IF(I432=54%,F432*G432*H432*F!$B$54,IF(I432=55%,F432*G432*H432*F!$B$55,IF(I432=56%,F432*G432*H432*F!$B$56,IF(I432=57%,F432*G432*H432*F!$B$57,IF(I432=58%,F432*G432*H432*F!$B$58,IF(I432=59%,F432*G432*H432*F!$B$59,IF(I432=60%,F432*G432*H432*F!$B$60,IF(I432=61%,F432*G432*H432*F!$B$61,IF(I432=62%,F432*G432*H432*F!$B$62,IF(I432=63%,F432*G432*H432*F!$B$63,IF(I432=64%,F432*G432*H432*F!$B$64,IF(I432=65%,F432*G432*H432*F!$B$65,IF(I432=66%,F432*G432*H432*F!$B$66,IF(I432=67%,F432*G432*H432*F!$B$67,IF(I432=68%,F432*G432*H432*F!$B$68,IF(I432=69%,F432*G432*H432*F!$B$69,IF(I432=70%,F432*G432*H432*F!$B$70,IF(I432=71%,F432*G432*H432*F!$B$71,IF(I432=72%,F432*G432*H432*F!$B$72,IF(I432=73%,F432*G432*H432*F!$B$73,IF(I432=74%,F432*G432*H432*F!$B$74,IF(I432=75%,F432*G432*H432*F!$B$75,IF(I432=76%,F432*G432*H432*F!$B$76,IF(I432=77%,F432*G432*H432*F!$B$77,IF(I432=78%,F432*G432*H432*F!$B$78,IF(I432=79%,F432*G432*H432*F!$B$79,IF(I432=80%,F432*G432*H432*F!$B$80,IF(I432=81%,F432*G432*H432*F!$B$81,IF(I432=82%,F432*G432*H432*F!$B$82,IF(I432=83%,F432*G432*H432*F!$B$83,IF(I432=84%,F432*G432*H432*F!$B$84,IF(I432=85%,F432*G432*H432*F!$B$85,IF(I432=86%,F432*G432*H432*F!$B$86,IF(I432=87%,F432*G432*H432*F!$B$87,IF(I432=88%,F432*G432*H432*F!$B$88,IF(I432=89%,F432*G432*H432*F!$B$89,IF(I432=90%,F432*G432*H432*F!$B$90,IF(I432=91%,F432*G432*H432*F!$B$91,IF(I432=92%,F432*G432*H432*F!$B$92,IF(I432=93%,F432*G432*H432*F!$B$93,IF(I432=94%,F432*G432*H432*F!$B$94,IF(I432=95%,F432*G432*H432*F!$B$95,IF(I432=96%,F432*G432*H432*F!$B$96,IF(I432=97%,F432*G432*H432*F!$B$97,IF(I432=98%,F432*G432*H432*F!$B$98,IF(I432=99%,F432*G432*H432*F!$B$99,IF(I432&gt;99%,F432*G432*H432*F!$B$100,))))))))))))))))))))))))))))))))))))))))))))))))))))))))+IF(M432&lt;30%,0,IF(M432&lt;35%,J432*K432*L432*F!$B$33,IF(M432&lt;40%,J432*K432*L432*F!$B$38,IF(M432&lt;45%,J432*K432*L432*F!$B$43,IF(M432&lt;50%,J432*K432*L432*F!$B$48,IF(M432=50%,J432*K432*L432*F!$B$50,IF(M432=51%,J432*K432*L432*F!$B$51,IF(M432=52%,J432*K432*L432*F!$B$52,IF(M432=53%,J432*K432*L432*F!$B$53,IF(M432=54%,J432*K432*L432*F!$B$54,IF(M432=55%,J432*K432*L432*F!$B$55,IF(M432=56%,J432*K432*L432*F!$B$56,IF(M432=57%,J432*K432*L432*F!$B$57,IF(M432=58%,J432*K432*L432*F!$B$58,IF(M432=59%,J432*K432*L432*F!$B$59,IF(M432=60%,J432*K432*L432*F!$B$60,IF(M432=61%,J432*K432*L432*F!$B$61,IF(M432=62%,J432*K432*L432*F!$B$62,IF(M432=63%,J432*K432*L432*F!$B$63,IF(M432=64%,J432*K432*L432*F!$B$64,IF(M432=65%,J432*K432*L432*F!$B$65,IF(M432=66%,J432*K432*L432*F!$B$66,IF(M432=67%,J432*K432*L432*F!$B$67,IF(M432=68%,J432*K432*L432*F!$B$68,IF(M432=69%,J432*K432*L432*F!$B$69,IF(M432=70%,J432*K432*L432*F!$B$70,IF(M432=71%,J432*K432*L432*F!$B$71,IF(M432=72%,J432*K432*L432*F!$B$72,IF(M432=73%,J432*K432*L432*F!$B$73,IF(M432=74%,J432*K432*L432*F!$B$74,IF(M432=75%,J432*K432*L432*F!$B$75,IF(M432=76%,J432*K432*L432*F!$B$76,IF(M432=77%,J432*K432*L432*F!$B$77,IF(M432=78%,J432*K432*L432*F!$B$78,IF(M432=79%,J432*K432*L432*F!$B$79,IF(M432=80%,J432*K432*L432*F!$B$80,IF(M432=81%,J432*K432*L432*F!$B$81,IF(M432=82%,J432*K432*L432*F!$B$82,IF(M432=83%,J432*K432*L432*F!$B$83,IF(M432=84%,J432*K432*L432*F!$B$84,IF(M432=85%,J432*K432*L432*F!$B$85,IF(M432=86%,J432*K432*L432*F!$B$86,IF(M432=87%,J432*K432*L432*F!$B$87,IF(M432=88%,J432*K432*L432*F!$B$88,IF(M432=89%,J432*K432*L432*F!$B$89,IF(M432=90%,J432*K432*L432*F!$B$90,IF(M432=91%,J432*K432*L432*F!$B$91,IF(M432=92%,J432*K432*L432*F!$B$92,IF(M432=93%,J432*K432*L432*F!$B$93,IF(M432=94%,J432*K432*L432*F!$B$94,IF(M432=95%,J432*K432*L432*F!$B$95,IF(M432=96%,J432*K432*L432*F!$B$96,IF(M432=97%,J432*K432*L432*F!$B$97,IF(M432=98%,J432*K432*L432*F!$B$98,IF(M432=99%,J432*K432*L432*F!$B$99,IF(M432&gt;99%,J432*K432*L432*F!$B$100,))))))))))))))))))))))))))))))))))))))))))))))))))))))))+IF(Q432&lt;30%,0,IF(Q432&lt;35%,N432*O432*P432*F!$B$33,IF(Q432&lt;40%,N432*O432*P432*F!$B$38,IF(Q432&lt;45%,N432*O432*P432*F!$B$43,IF(Q432&lt;50%,N432*O432*P432*F!$B$48,IF(Q432=50%,N432*O432*P432*F!$B$50,IF(Q432=51%,N432*O432*P432*F!$B$51,IF(Q432=52%,N432*O432*P432*F!$B$52,IF(Q432=53%,N432*O432*P432*F!$B$53,IF(Q432=54%,N432*O432*P432*F!$B$54,IF(Q432=55%,N432*O432*P432*F!$B$55,IF(Q432=56%,N432*O432*P432*F!$B$56,IF(Q432=57%,N432*O432*P432*F!$B$57,IF(Q432=58%,N432*O432*P432*F!$B$58,IF(Q432=59%,N432*O432*P432*F!$B$59,IF(Q432=60%,N432*O432*P432*F!$B$60,IF(Q432=61%,N432*O432*P432*F!$B$61,IF(Q432=62%,N432*O432*P432*F!$B$62,IF(Q432=63%,N432*O432*P432*F!$B$63,IF(Q432=64%,N432*O432*P432*F!$B$64,IF(Q432=65%,N432*O432*P432*F!$B$65,IF(Q432=66%,N432*O432*P432*F!$B$66,IF(Q432=67%,N432*O432*P432*F!$B$67,IF(Q432=68%,N432*O432*P432*F!$B$68,IF(Q432=69%,N432*O432*P432*F!$B$69,IF(Q432=70%,N432*O432*P432*F!$B$70,IF(Q432=71%,N432*O432*P432*F!$B$71,IF(Q432=72%,N432*O432*P432*F!$B$72,IF(Q432=73%,N432*O432*P432*F!$B$73,IF(Q432=74%,N432*O432*P432*F!$B$74,IF(Q432=75%,N432*O432*P432*F!$B$75,IF(Q432=76%,N432*O432*P432*F!$B$76,IF(Q432=77%,N432*O432*P432*F!$B$77,IF(Q432=78%,N432*O432*P432*F!$B$78,IF(Q432=79%,N432*O432*P432*F!$B$79,IF(Q432=80%,N432*O432*P432*F!$B$80,IF(Q432=81%,N432*O432*P432*F!$B$81,IF(Q432=82%,N432*O432*P432*F!$B$82,IF(Q432=83%,N432*O432*P432*F!$B$83,IF(Q432=84%,N432*O432*P432*F!$B$84,IF(Q432=85%,N432*O432*P432*F!$B$85,IF(Q432=86%,N432*O432*P432*F!$B$86,IF(Q432=87%,N432*O432*P432*F!$B$87,IF(Q432=88%,N432*O432*P432*F!$B$88,IF(Q432=89%,N432*O432*P432*F!$B$89,IF(Q432=90%,N432*O432*P432*F!$B$90,IF(Q432=91%,N432*O432*P432*F!$B$91,IF(Q432=92%,N432*O432*P432*F!$B$92,IF(Q432=93%,N432*O432*P432*F!$B$93,IF(Q432=94%,N432*O432*P432*F!$B$94,IF(Q432=95%,N432*O432*P432*F!$B$95,IF(Q432=96%,N432*O432*P432*F!$B$96,IF(Q432=97%,N432*O432*P432*F!$B$97,IF(Q432=98%,N432*O432*P432*F!$B$98,IF(Q432=99%,N432*O432*P432*F!$B$99,IF(Q432&gt;99%,N432*O432*P432*F!$B$100,))))))))))))))))))))))))))))))))))))))))))))))))))))))))+IF(U432&lt;30%,0,IF(U432&lt;35%,R432*S432*T432*F!$B$33,IF(U432&lt;40%,R432*S432*T432*F!$B$38,IF(U432&lt;45%,R432*S432*T432*F!$B$43,IF(U432&lt;50%,R432*S432*T432*F!$B$48,IF(U432=50%,R432*S432*T432*F!$B$50,IF(U432=51%,R432*S432*T432*F!$B$51,IF(U432=52%,R432*S432*T432*F!$B$52,IF(U432=53%,R432*S432*T432*F!$B$53,IF(U432=54%,R432*S432*T432*F!$B$54,IF(U432=55%,R432*S432*T432*F!$B$55,IF(U432=56%,R432*S432*T432*F!$B$56,IF(U432=57%,R432*S432*T432*F!$B$57,IF(U432=58%,R432*S432*T432*F!$B$58,IF(U432=59%,R432*S432*T432*F!$B$59,IF(U432=60%,R432*S432*T432*F!$B$60,IF(U432=61%,R432*S432*T432*F!$B$61,IF(U432=62%,R432*S432*T432*F!$B$62,IF(U432=63%,R432*S432*T432*F!$B$63,IF(U432=64%,R432*S432*T432*F!$B$64,IF(U432=65%,R432*S432*T432*F!$B$65,IF(U432=66%,R432*S432*T432*F!$B$66,IF(U432=67%,R432*S432*T432*F!$B$67,IF(U432=68%,R432*S432*T432*F!$B$68,IF(U432=69%,R432*S432*T432*F!$B$69,IF(U432=70%,R432*S432*T432*F!$B$70,IF(U432=71%,R432*S432*T432*F!$B$71,IF(U432=72%,R432*S432*T432*F!$B$72,IF(U432=73%,R432*S432*T432*F!$B$73,IF(U432=74%,R432*S432*T432*F!$B$74,IF(U432=75%,R432*S432*T432*F!$B$75,IF(U432=76%,R432*S432*T432*F!$B$76,IF(U432=77%,R432*S432*T432*F!$B$77,IF(U432=78%,R432*S432*T432*F!$B$78,IF(U432=79%,R432*S432*T432*F!$B$79,IF(U432=80%,R432*S432*T432*F!$B$80,IF(U432=81%,R432*S432*T432*F!$B$81,IF(U432=82%,R432*S432*T432*F!$B$82,IF(U432=83%,R432*S432*T432*F!$B$83,IF(U432=84%,R432*S432*T432*F!$B$84,IF(U432=85%,R432*S432*T432*F!$B$85,IF(U432=86%,R432*S432*T432*F!$B$86,IF(U432=87%,R432*S432*T432*F!$B$87,IF(U432=88%,R432*S432*T432*F!$B$88,IF(U432=89%,R432*S432*T432*F!$B$89,IF(U432=90%,R432*S432*T432*F!$B$90,IF(U432=91%,R432*S432*T432*F!$B$91,IF(U432=92%,R432*S432*T432*F!$B$92,IF(U432=93%,R432*S432*T432*F!$B$93,IF(U432=94%,R432*S432*T432*F!$B$94,IF(U432=95%,R432*S432*T432*F!$B$95,IF(U432=96%,R432*S432*T432*F!$B$96,IF(U432=97%,R432*S432*T432*F!$B$97,IF(U432=98%,R432*S432*T432*F!$B$98,IF(U432=99%,R432*S432*T432*F!$B$99,IF(U432&gt;99%,R432*S432*T432*F!$B$100)))))))))))))))))))))))))))))))))))))))))))))))))))))))))*IF(ISNUMBER(E432),E432,1)*IF(ISNUMBER(D432),D432,1)</f>
        <v>0</v>
      </c>
      <c r="AA432" s="5">
        <f>G432*H432+K432*L432+O432*P432+S432*T432</f>
        <v>0</v>
      </c>
      <c r="AB432" s="32">
        <f>(H432*(IF(I432&lt;45%,0.5,IF(I432&lt;55%,0.8,IF(I432&lt;65%,0.9,IF(I432&lt;75%,1,IF(I432&lt;85%,1.1,1.2))))))+L432*(IF(M432&lt;45%,0.5,IF(M432&lt;55%,0.8,IF(M432&lt;65%,0.9,IF(M432&lt;75%,1,IF(M432&lt;85%,1.1,1.2))))))+P432*(IF(Q432&lt;45%,0.5,IF(Q432&lt;55%,0.8,IF(Q432&lt;65%,0.9,IF(Q432&lt;75%,1,IF(Q432&lt;85%,1.1,1.2))))))+T432*(IF(U432&lt;45%,0.5,IF(U432&lt;55%,0.8,IF(U432&lt;65%,0.9,IF(U432&lt;75%,1,IF(U432&lt;85%,1.1,1.2)))))))*IF(D432&gt;=0.8,6,IF(D432&lt;=0.4,1.5,3))</f>
        <v>0</v>
      </c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1"/>
      <c r="AS432" s="11"/>
      <c r="AT432" s="11"/>
      <c r="AU432" s="11"/>
      <c r="AV432" s="11"/>
      <c r="AW432" s="11"/>
      <c r="AX432" s="11"/>
      <c r="AY432" s="11"/>
      <c r="AZ432" s="11"/>
      <c r="BA432" s="11"/>
      <c r="BB432" s="11"/>
      <c r="BC432" s="11"/>
      <c r="BD432" s="11"/>
      <c r="BE432" s="11"/>
      <c r="BF432" s="11"/>
      <c r="BG432" s="11"/>
      <c r="BH432" s="11"/>
      <c r="BI432" s="11"/>
      <c r="BJ432" s="11"/>
    </row>
    <row r="433" spans="1:62" x14ac:dyDescent="0.25">
      <c r="A433" s="1125"/>
      <c r="B433" s="61" t="str">
        <f t="shared" ref="B433:E433" si="1010">IF(B371="","",B371)</f>
        <v/>
      </c>
      <c r="C433" s="62" t="str">
        <f t="shared" si="1010"/>
        <v/>
      </c>
      <c r="D433" s="63">
        <f t="shared" si="1004"/>
        <v>0</v>
      </c>
      <c r="E433" s="64" t="str">
        <f t="shared" si="1010"/>
        <v/>
      </c>
      <c r="F433" s="152"/>
      <c r="G433" s="153"/>
      <c r="H433" s="153"/>
      <c r="I433" s="95">
        <f t="shared" si="999"/>
        <v>0</v>
      </c>
      <c r="J433" s="152"/>
      <c r="K433" s="94"/>
      <c r="L433" s="94"/>
      <c r="M433" s="95">
        <f t="shared" si="1000"/>
        <v>0</v>
      </c>
      <c r="N433" s="152"/>
      <c r="O433" s="94"/>
      <c r="P433" s="94"/>
      <c r="Q433" s="95">
        <f t="shared" si="1001"/>
        <v>0</v>
      </c>
      <c r="R433" s="152"/>
      <c r="S433" s="94"/>
      <c r="T433" s="94"/>
      <c r="U433" s="93">
        <f t="shared" si="1002"/>
        <v>0</v>
      </c>
      <c r="V433" s="113">
        <f t="shared" si="1005"/>
        <v>0</v>
      </c>
      <c r="W433" s="114">
        <f t="shared" si="1006"/>
        <v>0</v>
      </c>
      <c r="X433" s="36">
        <f t="shared" ref="X433" si="1011">ROUND(IFERROR((W433/(Y433*IF(ISNUMBER(E433),E433,1))),0),2)</f>
        <v>0</v>
      </c>
      <c r="Y433" s="90" t="str">
        <f t="shared" si="853"/>
        <v/>
      </c>
      <c r="Z433" s="6">
        <f>(IF(I433&lt;30%,0,IF(I433&lt;35%,F433*G433*H433*F!$B$33,IF(I433&lt;40%,F433*G433*H433*F!$B$38,IF(I433&lt;45%,F433*G433*H433*F!$B$43,IF(I433&lt;50%,F433*G433*H433*F!$B$48,IF(I433=50%,F433*G433*H433*F!$B$50,IF(I433=51%,F433*G433*H433*F!$B$51,IF(I433=52%,F433*G433*H433*F!$B$52,IF(I433=53%,F433*G433*H433*F!$B$53,IF(I433=54%,F433*G433*H433*F!$B$54,IF(I433=55%,F433*G433*H433*F!$B$55,IF(I433=56%,F433*G433*H433*F!$B$56,IF(I433=57%,F433*G433*H433*F!$B$57,IF(I433=58%,F433*G433*H433*F!$B$58,IF(I433=59%,F433*G433*H433*F!$B$59,IF(I433=60%,F433*G433*H433*F!$B$60,IF(I433=61%,F433*G433*H433*F!$B$61,IF(I433=62%,F433*G433*H433*F!$B$62,IF(I433=63%,F433*G433*H433*F!$B$63,IF(I433=64%,F433*G433*H433*F!$B$64,IF(I433=65%,F433*G433*H433*F!$B$65,IF(I433=66%,F433*G433*H433*F!$B$66,IF(I433=67%,F433*G433*H433*F!$B$67,IF(I433=68%,F433*G433*H433*F!$B$68,IF(I433=69%,F433*G433*H433*F!$B$69,IF(I433=70%,F433*G433*H433*F!$B$70,IF(I433=71%,F433*G433*H433*F!$B$71,IF(I433=72%,F433*G433*H433*F!$B$72,IF(I433=73%,F433*G433*H433*F!$B$73,IF(I433=74%,F433*G433*H433*F!$B$74,IF(I433=75%,F433*G433*H433*F!$B$75,IF(I433=76%,F433*G433*H433*F!$B$76,IF(I433=77%,F433*G433*H433*F!$B$77,IF(I433=78%,F433*G433*H433*F!$B$78,IF(I433=79%,F433*G433*H433*F!$B$79,IF(I433=80%,F433*G433*H433*F!$B$80,IF(I433=81%,F433*G433*H433*F!$B$81,IF(I433=82%,F433*G433*H433*F!$B$82,IF(I433=83%,F433*G433*H433*F!$B$83,IF(I433=84%,F433*G433*H433*F!$B$84,IF(I433=85%,F433*G433*H433*F!$B$85,IF(I433=86%,F433*G433*H433*F!$B$86,IF(I433=87%,F433*G433*H433*F!$B$87,IF(I433=88%,F433*G433*H433*F!$B$88,IF(I433=89%,F433*G433*H433*F!$B$89,IF(I433=90%,F433*G433*H433*F!$B$90,IF(I433=91%,F433*G433*H433*F!$B$91,IF(I433=92%,F433*G433*H433*F!$B$92,IF(I433=93%,F433*G433*H433*F!$B$93,IF(I433=94%,F433*G433*H433*F!$B$94,IF(I433=95%,F433*G433*H433*F!$B$95,IF(I433=96%,F433*G433*H433*F!$B$96,IF(I433=97%,F433*G433*H433*F!$B$97,IF(I433=98%,F433*G433*H433*F!$B$98,IF(I433=99%,F433*G433*H433*F!$B$99,IF(I433&gt;99%,F433*G433*H433*F!$B$100,))))))))))))))))))))))))))))))))))))))))))))))))))))))))+IF(M433&lt;30%,0,IF(M433&lt;35%,J433*K433*L433*F!$B$33,IF(M433&lt;40%,J433*K433*L433*F!$B$38,IF(M433&lt;45%,J433*K433*L433*F!$B$43,IF(M433&lt;50%,J433*K433*L433*F!$B$48,IF(M433=50%,J433*K433*L433*F!$B$50,IF(M433=51%,J433*K433*L433*F!$B$51,IF(M433=52%,J433*K433*L433*F!$B$52,IF(M433=53%,J433*K433*L433*F!$B$53,IF(M433=54%,J433*K433*L433*F!$B$54,IF(M433=55%,J433*K433*L433*F!$B$55,IF(M433=56%,J433*K433*L433*F!$B$56,IF(M433=57%,J433*K433*L433*F!$B$57,IF(M433=58%,J433*K433*L433*F!$B$58,IF(M433=59%,J433*K433*L433*F!$B$59,IF(M433=60%,J433*K433*L433*F!$B$60,IF(M433=61%,J433*K433*L433*F!$B$61,IF(M433=62%,J433*K433*L433*F!$B$62,IF(M433=63%,J433*K433*L433*F!$B$63,IF(M433=64%,J433*K433*L433*F!$B$64,IF(M433=65%,J433*K433*L433*F!$B$65,IF(M433=66%,J433*K433*L433*F!$B$66,IF(M433=67%,J433*K433*L433*F!$B$67,IF(M433=68%,J433*K433*L433*F!$B$68,IF(M433=69%,J433*K433*L433*F!$B$69,IF(M433=70%,J433*K433*L433*F!$B$70,IF(M433=71%,J433*K433*L433*F!$B$71,IF(M433=72%,J433*K433*L433*F!$B$72,IF(M433=73%,J433*K433*L433*F!$B$73,IF(M433=74%,J433*K433*L433*F!$B$74,IF(M433=75%,J433*K433*L433*F!$B$75,IF(M433=76%,J433*K433*L433*F!$B$76,IF(M433=77%,J433*K433*L433*F!$B$77,IF(M433=78%,J433*K433*L433*F!$B$78,IF(M433=79%,J433*K433*L433*F!$B$79,IF(M433=80%,J433*K433*L433*F!$B$80,IF(M433=81%,J433*K433*L433*F!$B$81,IF(M433=82%,J433*K433*L433*F!$B$82,IF(M433=83%,J433*K433*L433*F!$B$83,IF(M433=84%,J433*K433*L433*F!$B$84,IF(M433=85%,J433*K433*L433*F!$B$85,IF(M433=86%,J433*K433*L433*F!$B$86,IF(M433=87%,J433*K433*L433*F!$B$87,IF(M433=88%,J433*K433*L433*F!$B$88,IF(M433=89%,J433*K433*L433*F!$B$89,IF(M433=90%,J433*K433*L433*F!$B$90,IF(M433=91%,J433*K433*L433*F!$B$91,IF(M433=92%,J433*K433*L433*F!$B$92,IF(M433=93%,J433*K433*L433*F!$B$93,IF(M433=94%,J433*K433*L433*F!$B$94,IF(M433=95%,J433*K433*L433*F!$B$95,IF(M433=96%,J433*K433*L433*F!$B$96,IF(M433=97%,J433*K433*L433*F!$B$97,IF(M433=98%,J433*K433*L433*F!$B$98,IF(M433=99%,J433*K433*L433*F!$B$99,IF(M433&gt;99%,J433*K433*L433*F!$B$100,))))))))))))))))))))))))))))))))))))))))))))))))))))))))+IF(Q433&lt;30%,0,IF(Q433&lt;35%,N433*O433*P433*F!$B$33,IF(Q433&lt;40%,N433*O433*P433*F!$B$38,IF(Q433&lt;45%,N433*O433*P433*F!$B$43,IF(Q433&lt;50%,N433*O433*P433*F!$B$48,IF(Q433=50%,N433*O433*P433*F!$B$50,IF(Q433=51%,N433*O433*P433*F!$B$51,IF(Q433=52%,N433*O433*P433*F!$B$52,IF(Q433=53%,N433*O433*P433*F!$B$53,IF(Q433=54%,N433*O433*P433*F!$B$54,IF(Q433=55%,N433*O433*P433*F!$B$55,IF(Q433=56%,N433*O433*P433*F!$B$56,IF(Q433=57%,N433*O433*P433*F!$B$57,IF(Q433=58%,N433*O433*P433*F!$B$58,IF(Q433=59%,N433*O433*P433*F!$B$59,IF(Q433=60%,N433*O433*P433*F!$B$60,IF(Q433=61%,N433*O433*P433*F!$B$61,IF(Q433=62%,N433*O433*P433*F!$B$62,IF(Q433=63%,N433*O433*P433*F!$B$63,IF(Q433=64%,N433*O433*P433*F!$B$64,IF(Q433=65%,N433*O433*P433*F!$B$65,IF(Q433=66%,N433*O433*P433*F!$B$66,IF(Q433=67%,N433*O433*P433*F!$B$67,IF(Q433=68%,N433*O433*P433*F!$B$68,IF(Q433=69%,N433*O433*P433*F!$B$69,IF(Q433=70%,N433*O433*P433*F!$B$70,IF(Q433=71%,N433*O433*P433*F!$B$71,IF(Q433=72%,N433*O433*P433*F!$B$72,IF(Q433=73%,N433*O433*P433*F!$B$73,IF(Q433=74%,N433*O433*P433*F!$B$74,IF(Q433=75%,N433*O433*P433*F!$B$75,IF(Q433=76%,N433*O433*P433*F!$B$76,IF(Q433=77%,N433*O433*P433*F!$B$77,IF(Q433=78%,N433*O433*P433*F!$B$78,IF(Q433=79%,N433*O433*P433*F!$B$79,IF(Q433=80%,N433*O433*P433*F!$B$80,IF(Q433=81%,N433*O433*P433*F!$B$81,IF(Q433=82%,N433*O433*P433*F!$B$82,IF(Q433=83%,N433*O433*P433*F!$B$83,IF(Q433=84%,N433*O433*P433*F!$B$84,IF(Q433=85%,N433*O433*P433*F!$B$85,IF(Q433=86%,N433*O433*P433*F!$B$86,IF(Q433=87%,N433*O433*P433*F!$B$87,IF(Q433=88%,N433*O433*P433*F!$B$88,IF(Q433=89%,N433*O433*P433*F!$B$89,IF(Q433=90%,N433*O433*P433*F!$B$90,IF(Q433=91%,N433*O433*P433*F!$B$91,IF(Q433=92%,N433*O433*P433*F!$B$92,IF(Q433=93%,N433*O433*P433*F!$B$93,IF(Q433=94%,N433*O433*P433*F!$B$94,IF(Q433=95%,N433*O433*P433*F!$B$95,IF(Q433=96%,N433*O433*P433*F!$B$96,IF(Q433=97%,N433*O433*P433*F!$B$97,IF(Q433=98%,N433*O433*P433*F!$B$98,IF(Q433=99%,N433*O433*P433*F!$B$99,IF(Q433&gt;99%,N433*O433*P433*F!$B$100,))))))))))))))))))))))))))))))))))))))))))))))))))))))))+IF(U433&lt;30%,0,IF(U433&lt;35%,R433*S433*T433*F!$B$33,IF(U433&lt;40%,R433*S433*T433*F!$B$38,IF(U433&lt;45%,R433*S433*T433*F!$B$43,IF(U433&lt;50%,R433*S433*T433*F!$B$48,IF(U433=50%,R433*S433*T433*F!$B$50,IF(U433=51%,R433*S433*T433*F!$B$51,IF(U433=52%,R433*S433*T433*F!$B$52,IF(U433=53%,R433*S433*T433*F!$B$53,IF(U433=54%,R433*S433*T433*F!$B$54,IF(U433=55%,R433*S433*T433*F!$B$55,IF(U433=56%,R433*S433*T433*F!$B$56,IF(U433=57%,R433*S433*T433*F!$B$57,IF(U433=58%,R433*S433*T433*F!$B$58,IF(U433=59%,R433*S433*T433*F!$B$59,IF(U433=60%,R433*S433*T433*F!$B$60,IF(U433=61%,R433*S433*T433*F!$B$61,IF(U433=62%,R433*S433*T433*F!$B$62,IF(U433=63%,R433*S433*T433*F!$B$63,IF(U433=64%,R433*S433*T433*F!$B$64,IF(U433=65%,R433*S433*T433*F!$B$65,IF(U433=66%,R433*S433*T433*F!$B$66,IF(U433=67%,R433*S433*T433*F!$B$67,IF(U433=68%,R433*S433*T433*F!$B$68,IF(U433=69%,R433*S433*T433*F!$B$69,IF(U433=70%,R433*S433*T433*F!$B$70,IF(U433=71%,R433*S433*T433*F!$B$71,IF(U433=72%,R433*S433*T433*F!$B$72,IF(U433=73%,R433*S433*T433*F!$B$73,IF(U433=74%,R433*S433*T433*F!$B$74,IF(U433=75%,R433*S433*T433*F!$B$75,IF(U433=76%,R433*S433*T433*F!$B$76,IF(U433=77%,R433*S433*T433*F!$B$77,IF(U433=78%,R433*S433*T433*F!$B$78,IF(U433=79%,R433*S433*T433*F!$B$79,IF(U433=80%,R433*S433*T433*F!$B$80,IF(U433=81%,R433*S433*T433*F!$B$81,IF(U433=82%,R433*S433*T433*F!$B$82,IF(U433=83%,R433*S433*T433*F!$B$83,IF(U433=84%,R433*S433*T433*F!$B$84,IF(U433=85%,R433*S433*T433*F!$B$85,IF(U433=86%,R433*S433*T433*F!$B$86,IF(U433=87%,R433*S433*T433*F!$B$87,IF(U433=88%,R433*S433*T433*F!$B$88,IF(U433=89%,R433*S433*T433*F!$B$89,IF(U433=90%,R433*S433*T433*F!$B$90,IF(U433=91%,R433*S433*T433*F!$B$91,IF(U433=92%,R433*S433*T433*F!$B$92,IF(U433=93%,R433*S433*T433*F!$B$93,IF(U433=94%,R433*S433*T433*F!$B$94,IF(U433=95%,R433*S433*T433*F!$B$95,IF(U433=96%,R433*S433*T433*F!$B$96,IF(U433=97%,R433*S433*T433*F!$B$97,IF(U433=98%,R433*S433*T433*F!$B$98,IF(U433=99%,R433*S433*T433*F!$B$99,IF(U433&gt;99%,R433*S433*T433*F!$B$100)))))))))))))))))))))))))))))))))))))))))))))))))))))))))*IF(ISNUMBER(E433),E433,1)*IF(ISNUMBER(D433),D433,1)</f>
        <v>0</v>
      </c>
      <c r="AA433" s="6">
        <f>G433*H433+K433*L433+O433*P433+S433*T433</f>
        <v>0</v>
      </c>
      <c r="AB433" s="35">
        <f>(H433*(IF(I433&lt;45%,0.5,IF(I433&lt;55%,0.8,IF(I433&lt;65%,0.9,IF(I433&lt;75%,1,IF(I433&lt;85%,1.1,1.2))))))+L433*(IF(M433&lt;45%,0.5,IF(M433&lt;55%,0.8,IF(M433&lt;65%,0.9,IF(M433&lt;75%,1,IF(M433&lt;85%,1.1,1.2))))))+P433*(IF(Q433&lt;45%,0.5,IF(Q433&lt;55%,0.8,IF(Q433&lt;65%,0.9,IF(Q433&lt;75%,1,IF(Q433&lt;85%,1.1,1.2))))))+T433*(IF(U433&lt;45%,0.5,IF(U433&lt;55%,0.8,IF(U433&lt;65%,0.9,IF(U433&lt;75%,1,IF(U433&lt;85%,1.1,1.2)))))))*IF(D433&gt;=0.8,6,IF(D433&lt;=0.4,1.5,3))</f>
        <v>0</v>
      </c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  <c r="AP433" s="11"/>
      <c r="AQ433" s="11"/>
      <c r="AR433" s="11"/>
      <c r="AS433" s="11"/>
      <c r="AT433" s="11"/>
      <c r="AU433" s="11"/>
      <c r="AV433" s="11"/>
      <c r="AW433" s="11"/>
      <c r="AX433" s="11"/>
      <c r="AY433" s="11"/>
      <c r="AZ433" s="11"/>
      <c r="BA433" s="11"/>
      <c r="BB433" s="11"/>
      <c r="BC433" s="11"/>
      <c r="BD433" s="11"/>
      <c r="BE433" s="11"/>
      <c r="BF433" s="11"/>
      <c r="BG433" s="11"/>
      <c r="BH433" s="11"/>
      <c r="BI433" s="11"/>
      <c r="BJ433" s="11"/>
    </row>
    <row r="434" spans="1:62" ht="15.75" thickBot="1" x14ac:dyDescent="0.3">
      <c r="A434" s="1126"/>
      <c r="B434" s="165"/>
      <c r="C434" s="166"/>
      <c r="D434" s="134">
        <f>ROUND(IFERROR((D429*(G429*H429+K429*L429+O429*P429+S429*T429)+D430*(G430*H430+K430*L430+O430*P430+S430*T430)+D431*(G431*H431+K431*L431+O431*P431+S431*T431)+D432*(G432*H432+K432*L432+O432*P432+S432*T432)+D433*(G433*H433+K433*L433+O433*P433+S433*T433))/((G429*H429+K429*L429+O429*P429+S429*T429)+(G430*H430+K430*L430+O430*P430+S430*T430)+(G431*H431+K431*L431+O431*P431+S431*T431)+(G432*H432+K432*L432+O432*P432+S432*T432)+(G433*H433+K433*L433+O433*P433+S433*T433)),0),3)</f>
        <v>0</v>
      </c>
      <c r="E434" s="173"/>
      <c r="F434" s="174" t="str">
        <f t="shared" ref="F434" si="1012">IF(I434&lt;&gt;0,(IFERROR(IF($Y434&gt;15,MROUND($Y434*I434,0.5),MROUND($Y434*I434,0.1)),)),"")</f>
        <v/>
      </c>
      <c r="G434" s="175"/>
      <c r="H434" s="175"/>
      <c r="I434" s="176"/>
      <c r="J434" s="174"/>
      <c r="K434" s="177"/>
      <c r="L434" s="177"/>
      <c r="M434" s="178"/>
      <c r="N434" s="174"/>
      <c r="O434" s="177"/>
      <c r="P434" s="177"/>
      <c r="Q434" s="179"/>
      <c r="R434" s="174"/>
      <c r="S434" s="180"/>
      <c r="T434" s="177"/>
      <c r="U434" s="178"/>
      <c r="V434" s="122">
        <f>SUM(V429:V433)</f>
        <v>0</v>
      </c>
      <c r="W434" s="117">
        <f>IFERROR(V434/AA434,0)</f>
        <v>0</v>
      </c>
      <c r="X434" s="118">
        <f>ROUND(IFERROR((D429*(I429*G429*H429+M429*K429*L429+Q429*O429*P429+U429*S429*T429)+D430*(I430*G430*H430+M430*K430*L430+Q430*O430*P430+U430*S430*T430)+D431*(I431*G431*H431+M431*K431*L431+Q431*O431*P431+U431*S431*T431)+D432*(I432*G432*H432+M432*K432*L432+Q432*O432*P432+U432*S432*T432)+D433*(I433*G433*H433+M433*K433*L433+Q433*O433*P433+U433*S433*T433))/(D429*(G429*H429+K429*L429+O429*P429+S429*T429)+D430*(G430*H430+K430*L430+O430*P430+S430*T430)+D431*(G431*H431+K431*L431+O431*P431+S431*T431)+D432*(G432*H432+K432*L432+O432*P432+S432*T432)+D433*(G433*H433+K433*L433+O433*P433+S433*T433)),0),2)</f>
        <v>0</v>
      </c>
      <c r="Y434" s="9"/>
      <c r="Z434" s="9">
        <f>SUM(Z429:Z433)</f>
        <v>0</v>
      </c>
      <c r="AA434" s="117">
        <f>SUM(AA429:AA433)</f>
        <v>0</v>
      </c>
      <c r="AB434" s="119">
        <f>IF(SUM(AB429:AB433)=0,TIME(,0,),TIME(,SUM(AB429:AB433)+30,))</f>
        <v>0</v>
      </c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1"/>
      <c r="AS434" s="11"/>
      <c r="AT434" s="11"/>
      <c r="AU434" s="11"/>
      <c r="AV434" s="11"/>
      <c r="AW434" s="11"/>
      <c r="AX434" s="11"/>
      <c r="AY434" s="11"/>
      <c r="AZ434" s="11"/>
      <c r="BA434" s="11"/>
      <c r="BB434" s="11"/>
      <c r="BC434" s="11"/>
      <c r="BD434" s="11"/>
      <c r="BE434" s="11"/>
      <c r="BF434" s="11"/>
      <c r="BG434" s="11"/>
      <c r="BH434" s="11"/>
      <c r="BI434" s="11"/>
      <c r="BJ434" s="11"/>
    </row>
    <row r="435" spans="1:62" ht="15.75" x14ac:dyDescent="0.25">
      <c r="A435" s="1127" t="s">
        <v>24</v>
      </c>
      <c r="B435" s="1128"/>
      <c r="C435" s="1128"/>
      <c r="D435" s="1128"/>
      <c r="E435" s="1128"/>
      <c r="F435" s="1128"/>
      <c r="G435" s="1128"/>
      <c r="H435" s="1128"/>
      <c r="I435" s="1128"/>
      <c r="J435" s="1128"/>
      <c r="K435" s="1128"/>
      <c r="L435" s="1128"/>
      <c r="M435" s="1128"/>
      <c r="N435" s="1128"/>
      <c r="O435" s="1128"/>
      <c r="P435" s="1128"/>
      <c r="Q435" s="1128"/>
      <c r="R435" s="1128"/>
      <c r="S435" s="1128"/>
      <c r="T435" s="1128"/>
      <c r="U435" s="1128"/>
      <c r="V435" s="135">
        <f>V442+V448+V454+V460+V466+V472+V478+V484+V490+V496</f>
        <v>0</v>
      </c>
      <c r="W435" s="135">
        <f>IFERROR(V435/AA435,0)</f>
        <v>0</v>
      </c>
      <c r="X435" s="136"/>
      <c r="Y435" s="164">
        <v>5.0000000000000001E-3</v>
      </c>
      <c r="Z435" s="135">
        <f>Z442+Z448+Z454+Z460+Z466+Z472+Z478+Z484+Z490+Z496</f>
        <v>0</v>
      </c>
      <c r="AA435" s="137">
        <f>AA442+AA448+AA454+AA460+AA466+AA472+AA478+AA484+AA490+AA496</f>
        <v>0</v>
      </c>
      <c r="AB435" s="138">
        <f>AB442+AB448+AB454+AB460+AB466+AB472+AB478+AB484+AB490+AB496</f>
        <v>0</v>
      </c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1"/>
      <c r="AS435" s="11"/>
      <c r="AT435" s="11"/>
      <c r="AU435" s="11"/>
      <c r="AV435" s="11"/>
      <c r="AW435" s="11"/>
      <c r="AX435" s="11"/>
      <c r="AY435" s="11"/>
      <c r="AZ435" s="11"/>
      <c r="BA435" s="11"/>
      <c r="BB435" s="11"/>
      <c r="BC435" s="11"/>
      <c r="BD435" s="11"/>
      <c r="BE435" s="11"/>
      <c r="BF435" s="11"/>
      <c r="BG435" s="11"/>
      <c r="BH435" s="11"/>
      <c r="BI435" s="11"/>
      <c r="BJ435" s="11"/>
    </row>
    <row r="436" spans="1:62" ht="15.75" thickBot="1" x14ac:dyDescent="0.3">
      <c r="A436" s="139" t="s">
        <v>3</v>
      </c>
      <c r="B436" s="24" t="s">
        <v>10</v>
      </c>
      <c r="C436" s="24" t="s">
        <v>11</v>
      </c>
      <c r="D436" s="25" t="s">
        <v>12</v>
      </c>
      <c r="E436" s="49" t="s">
        <v>60</v>
      </c>
      <c r="F436" s="24" t="s">
        <v>13</v>
      </c>
      <c r="G436" s="48" t="s">
        <v>14</v>
      </c>
      <c r="H436" s="24" t="s">
        <v>15</v>
      </c>
      <c r="I436" s="24" t="s">
        <v>4</v>
      </c>
      <c r="J436" s="24" t="s">
        <v>13</v>
      </c>
      <c r="K436" s="24" t="s">
        <v>14</v>
      </c>
      <c r="L436" s="24" t="s">
        <v>15</v>
      </c>
      <c r="M436" s="24" t="s">
        <v>4</v>
      </c>
      <c r="N436" s="24" t="s">
        <v>13</v>
      </c>
      <c r="O436" s="24" t="s">
        <v>14</v>
      </c>
      <c r="P436" s="24" t="s">
        <v>15</v>
      </c>
      <c r="Q436" s="24" t="s">
        <v>4</v>
      </c>
      <c r="R436" s="24" t="s">
        <v>13</v>
      </c>
      <c r="S436" s="24" t="s">
        <v>14</v>
      </c>
      <c r="T436" s="24" t="s">
        <v>15</v>
      </c>
      <c r="U436" s="24" t="s">
        <v>4</v>
      </c>
      <c r="V436" s="24" t="s">
        <v>5</v>
      </c>
      <c r="W436" s="25" t="s">
        <v>16</v>
      </c>
      <c r="X436" s="25" t="s">
        <v>33</v>
      </c>
      <c r="Y436" s="140" t="s">
        <v>6</v>
      </c>
      <c r="Z436" s="26" t="s">
        <v>30</v>
      </c>
      <c r="AA436" s="24" t="s">
        <v>7</v>
      </c>
      <c r="AB436" s="27" t="s">
        <v>17</v>
      </c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  <c r="AT436" s="11"/>
      <c r="AU436" s="11"/>
      <c r="AV436" s="11"/>
      <c r="AW436" s="11"/>
      <c r="AX436" s="11"/>
      <c r="AY436" s="11"/>
      <c r="AZ436" s="11"/>
      <c r="BA436" s="11"/>
      <c r="BB436" s="11"/>
      <c r="BC436" s="11"/>
      <c r="BD436" s="11"/>
      <c r="BE436" s="11"/>
      <c r="BF436" s="11"/>
      <c r="BG436" s="11"/>
      <c r="BH436" s="11"/>
      <c r="BI436" s="11"/>
      <c r="BJ436" s="11"/>
    </row>
    <row r="437" spans="1:62" x14ac:dyDescent="0.25">
      <c r="A437" s="142" t="s">
        <v>8</v>
      </c>
      <c r="B437" s="57" t="str">
        <f>IF(B375="","",B375)</f>
        <v/>
      </c>
      <c r="C437" s="58" t="str">
        <f>IF(C375="","",C375)</f>
        <v/>
      </c>
      <c r="D437" s="59">
        <f>D375</f>
        <v>0</v>
      </c>
      <c r="E437" s="60" t="str">
        <f>IF(E375="","",E375)</f>
        <v/>
      </c>
      <c r="F437" s="147"/>
      <c r="G437" s="148"/>
      <c r="H437" s="148"/>
      <c r="I437" s="99">
        <f t="shared" ref="I437:I441" si="1013">IFERROR(ROUND(F437/$Y437,2),)</f>
        <v>0</v>
      </c>
      <c r="J437" s="147"/>
      <c r="K437" s="97"/>
      <c r="L437" s="97"/>
      <c r="M437" s="99">
        <f t="shared" ref="M437:M441" si="1014">IFERROR(ROUND(J437/$Y437,2),)</f>
        <v>0</v>
      </c>
      <c r="N437" s="147"/>
      <c r="O437" s="97"/>
      <c r="P437" s="97"/>
      <c r="Q437" s="99">
        <f t="shared" ref="Q437:Q441" si="1015">IFERROR(ROUND(N437/$Y437,2),)</f>
        <v>0</v>
      </c>
      <c r="R437" s="147"/>
      <c r="S437" s="97"/>
      <c r="T437" s="97"/>
      <c r="U437" s="98">
        <f t="shared" ref="U437:U441" si="1016">IFERROR(ROUND(R437/$Y437,2),)</f>
        <v>0</v>
      </c>
      <c r="V437" s="106">
        <f>(IF(ISNUMBER(F437),F437,1)*G437*H437+IF(ISNUMBER(J437),J437,1)*K437*L437+IF(ISNUMBER(N437),N437,1)*O437*P437+IF(ISNUMBER(R437),R437,1)*S437*T437)*IF(ISNUMBER(E437),E437,1)</f>
        <v>0</v>
      </c>
      <c r="W437" s="107">
        <f>IFERROR((IF(ISNUMBER(F437),F437,1)*G437*H437+IF(ISNUMBER(J437),J437,1)*K437*L437+IF(ISNUMBER(N437),N437,1)*O437*P437+IF(ISNUMBER(R437),R437,1)*S437*T437)*IF(ISNUMBER(E437),E437,1)/(G437*H437+K437*L437+O437*P437+S437*T437),0)</f>
        <v>0</v>
      </c>
      <c r="X437" s="28">
        <f>ROUND(IFERROR((W437/(Y437*IF(ISNUMBER(E437),E437,1))),0),2)</f>
        <v>0</v>
      </c>
      <c r="Y437" s="89" t="str">
        <f>IF(ISNUMBER(Y375), Y375+(Y375*$Y$435),"")</f>
        <v/>
      </c>
      <c r="Z437" s="4">
        <f>(IF(I437&lt;30%,0,IF(I437&lt;35%,F437*G437*H437*F!$B$33,IF(I437&lt;40%,F437*G437*H437*F!$B$38,IF(I437&lt;45%,F437*G437*H437*F!$B$43,IF(I437&lt;50%,F437*G437*H437*F!$B$48,IF(I437=50%,F437*G437*H437*F!$B$50,IF(I437=51%,F437*G437*H437*F!$B$51,IF(I437=52%,F437*G437*H437*F!$B$52,IF(I437=53%,F437*G437*H437*F!$B$53,IF(I437=54%,F437*G437*H437*F!$B$54,IF(I437=55%,F437*G437*H437*F!$B$55,IF(I437=56%,F437*G437*H437*F!$B$56,IF(I437=57%,F437*G437*H437*F!$B$57,IF(I437=58%,F437*G437*H437*F!$B$58,IF(I437=59%,F437*G437*H437*F!$B$59,IF(I437=60%,F437*G437*H437*F!$B$60,IF(I437=61%,F437*G437*H437*F!$B$61,IF(I437=62%,F437*G437*H437*F!$B$62,IF(I437=63%,F437*G437*H437*F!$B$63,IF(I437=64%,F437*G437*H437*F!$B$64,IF(I437=65%,F437*G437*H437*F!$B$65,IF(I437=66%,F437*G437*H437*F!$B$66,IF(I437=67%,F437*G437*H437*F!$B$67,IF(I437=68%,F437*G437*H437*F!$B$68,IF(I437=69%,F437*G437*H437*F!$B$69,IF(I437=70%,F437*G437*H437*F!$B$70,IF(I437=71%,F437*G437*H437*F!$B$71,IF(I437=72%,F437*G437*H437*F!$B$72,IF(I437=73%,F437*G437*H437*F!$B$73,IF(I437=74%,F437*G437*H437*F!$B$74,IF(I437=75%,F437*G437*H437*F!$B$75,IF(I437=76%,F437*G437*H437*F!$B$76,IF(I437=77%,F437*G437*H437*F!$B$77,IF(I437=78%,F437*G437*H437*F!$B$78,IF(I437=79%,F437*G437*H437*F!$B$79,IF(I437=80%,F437*G437*H437*F!$B$80,IF(I437=81%,F437*G437*H437*F!$B$81,IF(I437=82%,F437*G437*H437*F!$B$82,IF(I437=83%,F437*G437*H437*F!$B$83,IF(I437=84%,F437*G437*H437*F!$B$84,IF(I437=85%,F437*G437*H437*F!$B$85,IF(I437=86%,F437*G437*H437*F!$B$86,IF(I437=87%,F437*G437*H437*F!$B$87,IF(I437=88%,F437*G437*H437*F!$B$88,IF(I437=89%,F437*G437*H437*F!$B$89,IF(I437=90%,F437*G437*H437*F!$B$90,IF(I437=91%,F437*G437*H437*F!$B$91,IF(I437=92%,F437*G437*H437*F!$B$92,IF(I437=93%,F437*G437*H437*F!$B$93,IF(I437=94%,F437*G437*H437*F!$B$94,IF(I437=95%,F437*G437*H437*F!$B$95,IF(I437=96%,F437*G437*H437*F!$B$96,IF(I437=97%,F437*G437*H437*F!$B$97,IF(I437=98%,F437*G437*H437*F!$B$98,IF(I437=99%,F437*G437*H437*F!$B$99,IF(I437&gt;99%,F437*G437*H437*F!$B$100,))))))))))))))))))))))))))))))))))))))))))))))))))))))))+IF(M437&lt;30%,0,IF(M437&lt;35%,J437*K437*L437*F!$B$33,IF(M437&lt;40%,J437*K437*L437*F!$B$38,IF(M437&lt;45%,J437*K437*L437*F!$B$43,IF(M437&lt;50%,J437*K437*L437*F!$B$48,IF(M437=50%,J437*K437*L437*F!$B$50,IF(M437=51%,J437*K437*L437*F!$B$51,IF(M437=52%,J437*K437*L437*F!$B$52,IF(M437=53%,J437*K437*L437*F!$B$53,IF(M437=54%,J437*K437*L437*F!$B$54,IF(M437=55%,J437*K437*L437*F!$B$55,IF(M437=56%,J437*K437*L437*F!$B$56,IF(M437=57%,J437*K437*L437*F!$B$57,IF(M437=58%,J437*K437*L437*F!$B$58,IF(M437=59%,J437*K437*L437*F!$B$59,IF(M437=60%,J437*K437*L437*F!$B$60,IF(M437=61%,J437*K437*L437*F!$B$61,IF(M437=62%,J437*K437*L437*F!$B$62,IF(M437=63%,J437*K437*L437*F!$B$63,IF(M437=64%,J437*K437*L437*F!$B$64,IF(M437=65%,J437*K437*L437*F!$B$65,IF(M437=66%,J437*K437*L437*F!$B$66,IF(M437=67%,J437*K437*L437*F!$B$67,IF(M437=68%,J437*K437*L437*F!$B$68,IF(M437=69%,J437*K437*L437*F!$B$69,IF(M437=70%,J437*K437*L437*F!$B$70,IF(M437=71%,J437*K437*L437*F!$B$71,IF(M437=72%,J437*K437*L437*F!$B$72,IF(M437=73%,J437*K437*L437*F!$B$73,IF(M437=74%,J437*K437*L437*F!$B$74,IF(M437=75%,J437*K437*L437*F!$B$75,IF(M437=76%,J437*K437*L437*F!$B$76,IF(M437=77%,J437*K437*L437*F!$B$77,IF(M437=78%,J437*K437*L437*F!$B$78,IF(M437=79%,J437*K437*L437*F!$B$79,IF(M437=80%,J437*K437*L437*F!$B$80,IF(M437=81%,J437*K437*L437*F!$B$81,IF(M437=82%,J437*K437*L437*F!$B$82,IF(M437=83%,J437*K437*L437*F!$B$83,IF(M437=84%,J437*K437*L437*F!$B$84,IF(M437=85%,J437*K437*L437*F!$B$85,IF(M437=86%,J437*K437*L437*F!$B$86,IF(M437=87%,J437*K437*L437*F!$B$87,IF(M437=88%,J437*K437*L437*F!$B$88,IF(M437=89%,J437*K437*L437*F!$B$89,IF(M437=90%,J437*K437*L437*F!$B$90,IF(M437=91%,J437*K437*L437*F!$B$91,IF(M437=92%,J437*K437*L437*F!$B$92,IF(M437=93%,J437*K437*L437*F!$B$93,IF(M437=94%,J437*K437*L437*F!$B$94,IF(M437=95%,J437*K437*L437*F!$B$95,IF(M437=96%,J437*K437*L437*F!$B$96,IF(M437=97%,J437*K437*L437*F!$B$97,IF(M437=98%,J437*K437*L437*F!$B$98,IF(M437=99%,J437*K437*L437*F!$B$99,IF(M437&gt;99%,J437*K437*L437*F!$B$100,))))))))))))))))))))))))))))))))))))))))))))))))))))))))+IF(Q437&lt;30%,0,IF(Q437&lt;35%,N437*O437*P437*F!$B$33,IF(Q437&lt;40%,N437*O437*P437*F!$B$38,IF(Q437&lt;45%,N437*O437*P437*F!$B$43,IF(Q437&lt;50%,N437*O437*P437*F!$B$48,IF(Q437=50%,N437*O437*P437*F!$B$50,IF(Q437=51%,N437*O437*P437*F!$B$51,IF(Q437=52%,N437*O437*P437*F!$B$52,IF(Q437=53%,N437*O437*P437*F!$B$53,IF(Q437=54%,N437*O437*P437*F!$B$54,IF(Q437=55%,N437*O437*P437*F!$B$55,IF(Q437=56%,N437*O437*P437*F!$B$56,IF(Q437=57%,N437*O437*P437*F!$B$57,IF(Q437=58%,N437*O437*P437*F!$B$58,IF(Q437=59%,N437*O437*P437*F!$B$59,IF(Q437=60%,N437*O437*P437*F!$B$60,IF(Q437=61%,N437*O437*P437*F!$B$61,IF(Q437=62%,N437*O437*P437*F!$B$62,IF(Q437=63%,N437*O437*P437*F!$B$63,IF(Q437=64%,N437*O437*P437*F!$B$64,IF(Q437=65%,N437*O437*P437*F!$B$65,IF(Q437=66%,N437*O437*P437*F!$B$66,IF(Q437=67%,N437*O437*P437*F!$B$67,IF(Q437=68%,N437*O437*P437*F!$B$68,IF(Q437=69%,N437*O437*P437*F!$B$69,IF(Q437=70%,N437*O437*P437*F!$B$70,IF(Q437=71%,N437*O437*P437*F!$B$71,IF(Q437=72%,N437*O437*P437*F!$B$72,IF(Q437=73%,N437*O437*P437*F!$B$73,IF(Q437=74%,N437*O437*P437*F!$B$74,IF(Q437=75%,N437*O437*P437*F!$B$75,IF(Q437=76%,N437*O437*P437*F!$B$76,IF(Q437=77%,N437*O437*P437*F!$B$77,IF(Q437=78%,N437*O437*P437*F!$B$78,IF(Q437=79%,N437*O437*P437*F!$B$79,IF(Q437=80%,N437*O437*P437*F!$B$80,IF(Q437=81%,N437*O437*P437*F!$B$81,IF(Q437=82%,N437*O437*P437*F!$B$82,IF(Q437=83%,N437*O437*P437*F!$B$83,IF(Q437=84%,N437*O437*P437*F!$B$84,IF(Q437=85%,N437*O437*P437*F!$B$85,IF(Q437=86%,N437*O437*P437*F!$B$86,IF(Q437=87%,N437*O437*P437*F!$B$87,IF(Q437=88%,N437*O437*P437*F!$B$88,IF(Q437=89%,N437*O437*P437*F!$B$89,IF(Q437=90%,N437*O437*P437*F!$B$90,IF(Q437=91%,N437*O437*P437*F!$B$91,IF(Q437=92%,N437*O437*P437*F!$B$92,IF(Q437=93%,N437*O437*P437*F!$B$93,IF(Q437=94%,N437*O437*P437*F!$B$94,IF(Q437=95%,N437*O437*P437*F!$B$95,IF(Q437=96%,N437*O437*P437*F!$B$96,IF(Q437=97%,N437*O437*P437*F!$B$97,IF(Q437=98%,N437*O437*P437*F!$B$98,IF(Q437=99%,N437*O437*P437*F!$B$99,IF(Q437&gt;99%,N437*O437*P437*F!$B$100,))))))))))))))))))))))))))))))))))))))))))))))))))))))))+IF(U437&lt;30%,0,IF(U437&lt;35%,R437*S437*T437*F!$B$33,IF(U437&lt;40%,R437*S437*T437*F!$B$38,IF(U437&lt;45%,R437*S437*T437*F!$B$43,IF(U437&lt;50%,R437*S437*T437*F!$B$48,IF(U437=50%,R437*S437*T437*F!$B$50,IF(U437=51%,R437*S437*T437*F!$B$51,IF(U437=52%,R437*S437*T437*F!$B$52,IF(U437=53%,R437*S437*T437*F!$B$53,IF(U437=54%,R437*S437*T437*F!$B$54,IF(U437=55%,R437*S437*T437*F!$B$55,IF(U437=56%,R437*S437*T437*F!$B$56,IF(U437=57%,R437*S437*T437*F!$B$57,IF(U437=58%,R437*S437*T437*F!$B$58,IF(U437=59%,R437*S437*T437*F!$B$59,IF(U437=60%,R437*S437*T437*F!$B$60,IF(U437=61%,R437*S437*T437*F!$B$61,IF(U437=62%,R437*S437*T437*F!$B$62,IF(U437=63%,R437*S437*T437*F!$B$63,IF(U437=64%,R437*S437*T437*F!$B$64,IF(U437=65%,R437*S437*T437*F!$B$65,IF(U437=66%,R437*S437*T437*F!$B$66,IF(U437=67%,R437*S437*T437*F!$B$67,IF(U437=68%,R437*S437*T437*F!$B$68,IF(U437=69%,R437*S437*T437*F!$B$69,IF(U437=70%,R437*S437*T437*F!$B$70,IF(U437=71%,R437*S437*T437*F!$B$71,IF(U437=72%,R437*S437*T437*F!$B$72,IF(U437=73%,R437*S437*T437*F!$B$73,IF(U437=74%,R437*S437*T437*F!$B$74,IF(U437=75%,R437*S437*T437*F!$B$75,IF(U437=76%,R437*S437*T437*F!$B$76,IF(U437=77%,R437*S437*T437*F!$B$77,IF(U437=78%,R437*S437*T437*F!$B$78,IF(U437=79%,R437*S437*T437*F!$B$79,IF(U437=80%,R437*S437*T437*F!$B$80,IF(U437=81%,R437*S437*T437*F!$B$81,IF(U437=82%,R437*S437*T437*F!$B$82,IF(U437=83%,R437*S437*T437*F!$B$83,IF(U437=84%,R437*S437*T437*F!$B$84,IF(U437=85%,R437*S437*T437*F!$B$85,IF(U437=86%,R437*S437*T437*F!$B$86,IF(U437=87%,R437*S437*T437*F!$B$87,IF(U437=88%,R437*S437*T437*F!$B$88,IF(U437=89%,R437*S437*T437*F!$B$89,IF(U437=90%,R437*S437*T437*F!$B$90,IF(U437=91%,R437*S437*T437*F!$B$91,IF(U437=92%,R437*S437*T437*F!$B$92,IF(U437=93%,R437*S437*T437*F!$B$93,IF(U437=94%,R437*S437*T437*F!$B$94,IF(U437=95%,R437*S437*T437*F!$B$95,IF(U437=96%,R437*S437*T437*F!$B$96,IF(U437=97%,R437*S437*T437*F!$B$97,IF(U437=98%,R437*S437*T437*F!$B$98,IF(U437=99%,R437*S437*T437*F!$B$99,IF(U437&gt;99%,R437*S437*T437*F!$B$100)))))))))))))))))))))))))))))))))))))))))))))))))))))))))*IF(ISNUMBER(E437),E437,1)*IF(ISNUMBER(D437),D437,1)</f>
        <v>0</v>
      </c>
      <c r="AA437" s="4">
        <f>G437*H437+K437*L437+O437*P437+S437*T437</f>
        <v>0</v>
      </c>
      <c r="AB437" s="108">
        <f>(H437*(IF(I437&lt;45%,0.5,IF(I437&lt;55%,0.8,IF(I437&lt;65%,0.9,IF(I437&lt;75%,1,IF(I437&lt;85%,1.1,1.2))))))+L437*(IF(M437&lt;45%,0.5,IF(M437&lt;55%,0.8,IF(M437&lt;65%,0.9,IF(M437&lt;75%,1,IF(M437&lt;85%,1.1,1.2))))))+P437*(IF(Q437&lt;45%,0.5,IF(Q437&lt;55%,0.8,IF(Q437&lt;65%,0.9,IF(Q437&lt;75%,1,IF(Q437&lt;85%,1.1,1.2))))))+T437*(IF(U437&lt;45%,0.5,IF(U437&lt;55%,0.8,IF(U437&lt;65%,0.9,IF(U437&lt;75%,1,IF(U437&lt;85%,1.1,1.2)))))))*IF(D437&gt;=0.8,6,IF(D437&lt;=0.4,1.5,3))</f>
        <v>0</v>
      </c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1"/>
      <c r="AS437" s="11"/>
      <c r="AT437" s="11"/>
      <c r="AU437" s="11"/>
      <c r="AV437" s="11"/>
      <c r="AW437" s="11"/>
      <c r="AX437" s="11"/>
      <c r="AY437" s="11"/>
      <c r="AZ437" s="11"/>
      <c r="BA437" s="11"/>
      <c r="BB437" s="11"/>
      <c r="BC437" s="11"/>
      <c r="BD437" s="11"/>
      <c r="BE437" s="11"/>
      <c r="BF437" s="11"/>
      <c r="BG437" s="11"/>
      <c r="BH437" s="11"/>
      <c r="BI437" s="11"/>
      <c r="BJ437" s="11"/>
    </row>
    <row r="438" spans="1:62" x14ac:dyDescent="0.25">
      <c r="A438" s="1125">
        <f>A376+7</f>
        <v>42023</v>
      </c>
      <c r="B438" s="61" t="str">
        <f t="shared" ref="B438:E438" si="1017">IF(B376="","",B376)</f>
        <v/>
      </c>
      <c r="C438" s="62" t="str">
        <f t="shared" si="1017"/>
        <v/>
      </c>
      <c r="D438" s="63">
        <f t="shared" ref="D438:D441" si="1018">D376</f>
        <v>0</v>
      </c>
      <c r="E438" s="64" t="str">
        <f t="shared" si="1017"/>
        <v/>
      </c>
      <c r="F438" s="150"/>
      <c r="G438" s="151"/>
      <c r="H438" s="151"/>
      <c r="I438" s="102">
        <f t="shared" si="1013"/>
        <v>0</v>
      </c>
      <c r="J438" s="150"/>
      <c r="K438" s="100"/>
      <c r="L438" s="100"/>
      <c r="M438" s="102">
        <f t="shared" si="1014"/>
        <v>0</v>
      </c>
      <c r="N438" s="150"/>
      <c r="O438" s="100"/>
      <c r="P438" s="100"/>
      <c r="Q438" s="102">
        <f t="shared" si="1015"/>
        <v>0</v>
      </c>
      <c r="R438" s="150"/>
      <c r="S438" s="100"/>
      <c r="T438" s="100"/>
      <c r="U438" s="101">
        <f t="shared" si="1016"/>
        <v>0</v>
      </c>
      <c r="V438" s="110">
        <f t="shared" ref="V438" si="1019">(IF(ISNUMBER(F438),F438,1)*G438*H438+IF(ISNUMBER(J438),J438,1)*K438*L438+IF(ISNUMBER(N438),N438,1)*O438*P438+IF(ISNUMBER(R438),R438,1)*S438*T438)*IF(ISNUMBER(E438),E438,1)</f>
        <v>0</v>
      </c>
      <c r="W438" s="111">
        <f t="shared" ref="W438:W441" si="1020">IFERROR((IF(ISNUMBER(F438),F438,1)*G438*H438+IF(ISNUMBER(J438),J438,1)*K438*L438+IF(ISNUMBER(N438),N438,1)*O438*P438+IF(ISNUMBER(R438),R438,1)*S438*T438)*IF(ISNUMBER(E438),E438,1)/(G438*H438+K438*L438+O438*P438+S438*T438),0)</f>
        <v>0</v>
      </c>
      <c r="X438" s="31">
        <f t="shared" ref="X438:X439" si="1021">ROUND(IFERROR((W438/(Y438*IF(ISNUMBER(E438),E438,1))),0),2)</f>
        <v>0</v>
      </c>
      <c r="Y438" s="90" t="str">
        <f t="shared" ref="Y438:Y495" si="1022">IF(ISNUMBER(Y376), Y376+(Y376*$Y$435),"")</f>
        <v/>
      </c>
      <c r="Z438" s="5">
        <f>(IF(I438&lt;30%,0,IF(I438&lt;35%,F438*G438*H438*F!$B$33,IF(I438&lt;40%,F438*G438*H438*F!$B$38,IF(I438&lt;45%,F438*G438*H438*F!$B$43,IF(I438&lt;50%,F438*G438*H438*F!$B$48,IF(I438=50%,F438*G438*H438*F!$B$50,IF(I438=51%,F438*G438*H438*F!$B$51,IF(I438=52%,F438*G438*H438*F!$B$52,IF(I438=53%,F438*G438*H438*F!$B$53,IF(I438=54%,F438*G438*H438*F!$B$54,IF(I438=55%,F438*G438*H438*F!$B$55,IF(I438=56%,F438*G438*H438*F!$B$56,IF(I438=57%,F438*G438*H438*F!$B$57,IF(I438=58%,F438*G438*H438*F!$B$58,IF(I438=59%,F438*G438*H438*F!$B$59,IF(I438=60%,F438*G438*H438*F!$B$60,IF(I438=61%,F438*G438*H438*F!$B$61,IF(I438=62%,F438*G438*H438*F!$B$62,IF(I438=63%,F438*G438*H438*F!$B$63,IF(I438=64%,F438*G438*H438*F!$B$64,IF(I438=65%,F438*G438*H438*F!$B$65,IF(I438=66%,F438*G438*H438*F!$B$66,IF(I438=67%,F438*G438*H438*F!$B$67,IF(I438=68%,F438*G438*H438*F!$B$68,IF(I438=69%,F438*G438*H438*F!$B$69,IF(I438=70%,F438*G438*H438*F!$B$70,IF(I438=71%,F438*G438*H438*F!$B$71,IF(I438=72%,F438*G438*H438*F!$B$72,IF(I438=73%,F438*G438*H438*F!$B$73,IF(I438=74%,F438*G438*H438*F!$B$74,IF(I438=75%,F438*G438*H438*F!$B$75,IF(I438=76%,F438*G438*H438*F!$B$76,IF(I438=77%,F438*G438*H438*F!$B$77,IF(I438=78%,F438*G438*H438*F!$B$78,IF(I438=79%,F438*G438*H438*F!$B$79,IF(I438=80%,F438*G438*H438*F!$B$80,IF(I438=81%,F438*G438*H438*F!$B$81,IF(I438=82%,F438*G438*H438*F!$B$82,IF(I438=83%,F438*G438*H438*F!$B$83,IF(I438=84%,F438*G438*H438*F!$B$84,IF(I438=85%,F438*G438*H438*F!$B$85,IF(I438=86%,F438*G438*H438*F!$B$86,IF(I438=87%,F438*G438*H438*F!$B$87,IF(I438=88%,F438*G438*H438*F!$B$88,IF(I438=89%,F438*G438*H438*F!$B$89,IF(I438=90%,F438*G438*H438*F!$B$90,IF(I438=91%,F438*G438*H438*F!$B$91,IF(I438=92%,F438*G438*H438*F!$B$92,IF(I438=93%,F438*G438*H438*F!$B$93,IF(I438=94%,F438*G438*H438*F!$B$94,IF(I438=95%,F438*G438*H438*F!$B$95,IF(I438=96%,F438*G438*H438*F!$B$96,IF(I438=97%,F438*G438*H438*F!$B$97,IF(I438=98%,F438*G438*H438*F!$B$98,IF(I438=99%,F438*G438*H438*F!$B$99,IF(I438&gt;99%,F438*G438*H438*F!$B$100,))))))))))))))))))))))))))))))))))))))))))))))))))))))))+IF(M438&lt;30%,0,IF(M438&lt;35%,J438*K438*L438*F!$B$33,IF(M438&lt;40%,J438*K438*L438*F!$B$38,IF(M438&lt;45%,J438*K438*L438*F!$B$43,IF(M438&lt;50%,J438*K438*L438*F!$B$48,IF(M438=50%,J438*K438*L438*F!$B$50,IF(M438=51%,J438*K438*L438*F!$B$51,IF(M438=52%,J438*K438*L438*F!$B$52,IF(M438=53%,J438*K438*L438*F!$B$53,IF(M438=54%,J438*K438*L438*F!$B$54,IF(M438=55%,J438*K438*L438*F!$B$55,IF(M438=56%,J438*K438*L438*F!$B$56,IF(M438=57%,J438*K438*L438*F!$B$57,IF(M438=58%,J438*K438*L438*F!$B$58,IF(M438=59%,J438*K438*L438*F!$B$59,IF(M438=60%,J438*K438*L438*F!$B$60,IF(M438=61%,J438*K438*L438*F!$B$61,IF(M438=62%,J438*K438*L438*F!$B$62,IF(M438=63%,J438*K438*L438*F!$B$63,IF(M438=64%,J438*K438*L438*F!$B$64,IF(M438=65%,J438*K438*L438*F!$B$65,IF(M438=66%,J438*K438*L438*F!$B$66,IF(M438=67%,J438*K438*L438*F!$B$67,IF(M438=68%,J438*K438*L438*F!$B$68,IF(M438=69%,J438*K438*L438*F!$B$69,IF(M438=70%,J438*K438*L438*F!$B$70,IF(M438=71%,J438*K438*L438*F!$B$71,IF(M438=72%,J438*K438*L438*F!$B$72,IF(M438=73%,J438*K438*L438*F!$B$73,IF(M438=74%,J438*K438*L438*F!$B$74,IF(M438=75%,J438*K438*L438*F!$B$75,IF(M438=76%,J438*K438*L438*F!$B$76,IF(M438=77%,J438*K438*L438*F!$B$77,IF(M438=78%,J438*K438*L438*F!$B$78,IF(M438=79%,J438*K438*L438*F!$B$79,IF(M438=80%,J438*K438*L438*F!$B$80,IF(M438=81%,J438*K438*L438*F!$B$81,IF(M438=82%,J438*K438*L438*F!$B$82,IF(M438=83%,J438*K438*L438*F!$B$83,IF(M438=84%,J438*K438*L438*F!$B$84,IF(M438=85%,J438*K438*L438*F!$B$85,IF(M438=86%,J438*K438*L438*F!$B$86,IF(M438=87%,J438*K438*L438*F!$B$87,IF(M438=88%,J438*K438*L438*F!$B$88,IF(M438=89%,J438*K438*L438*F!$B$89,IF(M438=90%,J438*K438*L438*F!$B$90,IF(M438=91%,J438*K438*L438*F!$B$91,IF(M438=92%,J438*K438*L438*F!$B$92,IF(M438=93%,J438*K438*L438*F!$B$93,IF(M438=94%,J438*K438*L438*F!$B$94,IF(M438=95%,J438*K438*L438*F!$B$95,IF(M438=96%,J438*K438*L438*F!$B$96,IF(M438=97%,J438*K438*L438*F!$B$97,IF(M438=98%,J438*K438*L438*F!$B$98,IF(M438=99%,J438*K438*L438*F!$B$99,IF(M438&gt;99%,J438*K438*L438*F!$B$100,))))))))))))))))))))))))))))))))))))))))))))))))))))))))+IF(Q438&lt;30%,0,IF(Q438&lt;35%,N438*O438*P438*F!$B$33,IF(Q438&lt;40%,N438*O438*P438*F!$B$38,IF(Q438&lt;45%,N438*O438*P438*F!$B$43,IF(Q438&lt;50%,N438*O438*P438*F!$B$48,IF(Q438=50%,N438*O438*P438*F!$B$50,IF(Q438=51%,N438*O438*P438*F!$B$51,IF(Q438=52%,N438*O438*P438*F!$B$52,IF(Q438=53%,N438*O438*P438*F!$B$53,IF(Q438=54%,N438*O438*P438*F!$B$54,IF(Q438=55%,N438*O438*P438*F!$B$55,IF(Q438=56%,N438*O438*P438*F!$B$56,IF(Q438=57%,N438*O438*P438*F!$B$57,IF(Q438=58%,N438*O438*P438*F!$B$58,IF(Q438=59%,N438*O438*P438*F!$B$59,IF(Q438=60%,N438*O438*P438*F!$B$60,IF(Q438=61%,N438*O438*P438*F!$B$61,IF(Q438=62%,N438*O438*P438*F!$B$62,IF(Q438=63%,N438*O438*P438*F!$B$63,IF(Q438=64%,N438*O438*P438*F!$B$64,IF(Q438=65%,N438*O438*P438*F!$B$65,IF(Q438=66%,N438*O438*P438*F!$B$66,IF(Q438=67%,N438*O438*P438*F!$B$67,IF(Q438=68%,N438*O438*P438*F!$B$68,IF(Q438=69%,N438*O438*P438*F!$B$69,IF(Q438=70%,N438*O438*P438*F!$B$70,IF(Q438=71%,N438*O438*P438*F!$B$71,IF(Q438=72%,N438*O438*P438*F!$B$72,IF(Q438=73%,N438*O438*P438*F!$B$73,IF(Q438=74%,N438*O438*P438*F!$B$74,IF(Q438=75%,N438*O438*P438*F!$B$75,IF(Q438=76%,N438*O438*P438*F!$B$76,IF(Q438=77%,N438*O438*P438*F!$B$77,IF(Q438=78%,N438*O438*P438*F!$B$78,IF(Q438=79%,N438*O438*P438*F!$B$79,IF(Q438=80%,N438*O438*P438*F!$B$80,IF(Q438=81%,N438*O438*P438*F!$B$81,IF(Q438=82%,N438*O438*P438*F!$B$82,IF(Q438=83%,N438*O438*P438*F!$B$83,IF(Q438=84%,N438*O438*P438*F!$B$84,IF(Q438=85%,N438*O438*P438*F!$B$85,IF(Q438=86%,N438*O438*P438*F!$B$86,IF(Q438=87%,N438*O438*P438*F!$B$87,IF(Q438=88%,N438*O438*P438*F!$B$88,IF(Q438=89%,N438*O438*P438*F!$B$89,IF(Q438=90%,N438*O438*P438*F!$B$90,IF(Q438=91%,N438*O438*P438*F!$B$91,IF(Q438=92%,N438*O438*P438*F!$B$92,IF(Q438=93%,N438*O438*P438*F!$B$93,IF(Q438=94%,N438*O438*P438*F!$B$94,IF(Q438=95%,N438*O438*P438*F!$B$95,IF(Q438=96%,N438*O438*P438*F!$B$96,IF(Q438=97%,N438*O438*P438*F!$B$97,IF(Q438=98%,N438*O438*P438*F!$B$98,IF(Q438=99%,N438*O438*P438*F!$B$99,IF(Q438&gt;99%,N438*O438*P438*F!$B$100,))))))))))))))))))))))))))))))))))))))))))))))))))))))))+IF(U438&lt;30%,0,IF(U438&lt;35%,R438*S438*T438*F!$B$33,IF(U438&lt;40%,R438*S438*T438*F!$B$38,IF(U438&lt;45%,R438*S438*T438*F!$B$43,IF(U438&lt;50%,R438*S438*T438*F!$B$48,IF(U438=50%,R438*S438*T438*F!$B$50,IF(U438=51%,R438*S438*T438*F!$B$51,IF(U438=52%,R438*S438*T438*F!$B$52,IF(U438=53%,R438*S438*T438*F!$B$53,IF(U438=54%,R438*S438*T438*F!$B$54,IF(U438=55%,R438*S438*T438*F!$B$55,IF(U438=56%,R438*S438*T438*F!$B$56,IF(U438=57%,R438*S438*T438*F!$B$57,IF(U438=58%,R438*S438*T438*F!$B$58,IF(U438=59%,R438*S438*T438*F!$B$59,IF(U438=60%,R438*S438*T438*F!$B$60,IF(U438=61%,R438*S438*T438*F!$B$61,IF(U438=62%,R438*S438*T438*F!$B$62,IF(U438=63%,R438*S438*T438*F!$B$63,IF(U438=64%,R438*S438*T438*F!$B$64,IF(U438=65%,R438*S438*T438*F!$B$65,IF(U438=66%,R438*S438*T438*F!$B$66,IF(U438=67%,R438*S438*T438*F!$B$67,IF(U438=68%,R438*S438*T438*F!$B$68,IF(U438=69%,R438*S438*T438*F!$B$69,IF(U438=70%,R438*S438*T438*F!$B$70,IF(U438=71%,R438*S438*T438*F!$B$71,IF(U438=72%,R438*S438*T438*F!$B$72,IF(U438=73%,R438*S438*T438*F!$B$73,IF(U438=74%,R438*S438*T438*F!$B$74,IF(U438=75%,R438*S438*T438*F!$B$75,IF(U438=76%,R438*S438*T438*F!$B$76,IF(U438=77%,R438*S438*T438*F!$B$77,IF(U438=78%,R438*S438*T438*F!$B$78,IF(U438=79%,R438*S438*T438*F!$B$79,IF(U438=80%,R438*S438*T438*F!$B$80,IF(U438=81%,R438*S438*T438*F!$B$81,IF(U438=82%,R438*S438*T438*F!$B$82,IF(U438=83%,R438*S438*T438*F!$B$83,IF(U438=84%,R438*S438*T438*F!$B$84,IF(U438=85%,R438*S438*T438*F!$B$85,IF(U438=86%,R438*S438*T438*F!$B$86,IF(U438=87%,R438*S438*T438*F!$B$87,IF(U438=88%,R438*S438*T438*F!$B$88,IF(U438=89%,R438*S438*T438*F!$B$89,IF(U438=90%,R438*S438*T438*F!$B$90,IF(U438=91%,R438*S438*T438*F!$B$91,IF(U438=92%,R438*S438*T438*F!$B$92,IF(U438=93%,R438*S438*T438*F!$B$93,IF(U438=94%,R438*S438*T438*F!$B$94,IF(U438=95%,R438*S438*T438*F!$B$95,IF(U438=96%,R438*S438*T438*F!$B$96,IF(U438=97%,R438*S438*T438*F!$B$97,IF(U438=98%,R438*S438*T438*F!$B$98,IF(U438=99%,R438*S438*T438*F!$B$99,IF(U438&gt;99%,R438*S438*T438*F!$B$100)))))))))))))))))))))))))))))))))))))))))))))))))))))))))*IF(ISNUMBER(E438),E438,1)*IF(ISNUMBER(D438),D438,1)</f>
        <v>0</v>
      </c>
      <c r="AA438" s="5">
        <f>G438*H438+K438*L438+O438*P438+S438*T438</f>
        <v>0</v>
      </c>
      <c r="AB438" s="112">
        <f>(H438*(IF(I438&lt;45%,0.5,IF(I438&lt;55%,0.8,IF(I438&lt;65%,0.9,IF(I438&lt;75%,1,IF(I438&lt;85%,1.1,1.2))))))+L438*(IF(M438&lt;45%,0.5,IF(M438&lt;55%,0.8,IF(M438&lt;65%,0.9,IF(M438&lt;75%,1,IF(M438&lt;85%,1.1,1.2))))))+P438*(IF(Q438&lt;45%,0.5,IF(Q438&lt;55%,0.8,IF(Q438&lt;65%,0.9,IF(Q438&lt;75%,1,IF(Q438&lt;85%,1.1,1.2))))))+T438*(IF(U438&lt;45%,0.5,IF(U438&lt;55%,0.8,IF(U438&lt;65%,0.9,IF(U438&lt;75%,1,IF(U438&lt;85%,1.1,1.2)))))))*IF(D438&gt;=0.8,6,IF(D438&lt;=0.4,1.5,3))</f>
        <v>0</v>
      </c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1"/>
      <c r="AS438" s="11"/>
      <c r="AT438" s="11"/>
      <c r="AU438" s="11"/>
      <c r="AV438" s="11"/>
      <c r="AW438" s="11"/>
      <c r="AX438" s="11"/>
      <c r="AY438" s="11"/>
      <c r="AZ438" s="11"/>
      <c r="BA438" s="11"/>
      <c r="BB438" s="11"/>
      <c r="BC438" s="11"/>
      <c r="BD438" s="11"/>
      <c r="BE438" s="11"/>
      <c r="BF438" s="11"/>
      <c r="BG438" s="11"/>
      <c r="BH438" s="11"/>
      <c r="BI438" s="11"/>
      <c r="BJ438" s="11"/>
    </row>
    <row r="439" spans="1:62" x14ac:dyDescent="0.25">
      <c r="A439" s="1129"/>
      <c r="B439" s="61" t="str">
        <f t="shared" ref="B439:E439" si="1023">IF(B377="","",B377)</f>
        <v/>
      </c>
      <c r="C439" s="62" t="str">
        <f t="shared" si="1023"/>
        <v/>
      </c>
      <c r="D439" s="63">
        <f t="shared" si="1018"/>
        <v>0</v>
      </c>
      <c r="E439" s="64" t="str">
        <f t="shared" si="1023"/>
        <v/>
      </c>
      <c r="F439" s="152"/>
      <c r="G439" s="153"/>
      <c r="H439" s="153"/>
      <c r="I439" s="95">
        <f t="shared" si="1013"/>
        <v>0</v>
      </c>
      <c r="J439" s="152"/>
      <c r="K439" s="94"/>
      <c r="L439" s="94"/>
      <c r="M439" s="95">
        <f t="shared" si="1014"/>
        <v>0</v>
      </c>
      <c r="N439" s="152"/>
      <c r="O439" s="94"/>
      <c r="P439" s="94"/>
      <c r="Q439" s="95">
        <f t="shared" si="1015"/>
        <v>0</v>
      </c>
      <c r="R439" s="152"/>
      <c r="S439" s="94"/>
      <c r="T439" s="94"/>
      <c r="U439" s="93">
        <f t="shared" si="1016"/>
        <v>0</v>
      </c>
      <c r="V439" s="113">
        <f>(IF(ISNUMBER(F439),F439,1)*G439*H439+IF(ISNUMBER(J439),J439,1)*K439*L439+IF(ISNUMBER(N439),N439,1)*O439*P439+IF(ISNUMBER(R439),R439,1)*S439*T439)*IF(ISNUMBER(E439),E439,1)</f>
        <v>0</v>
      </c>
      <c r="W439" s="114">
        <f t="shared" si="1020"/>
        <v>0</v>
      </c>
      <c r="X439" s="34">
        <f t="shared" si="1021"/>
        <v>0</v>
      </c>
      <c r="Y439" s="90" t="str">
        <f t="shared" si="1022"/>
        <v/>
      </c>
      <c r="Z439" s="6">
        <f>(IF(I439&lt;30%,0,IF(I439&lt;35%,F439*G439*H439*F!$B$33,IF(I439&lt;40%,F439*G439*H439*F!$B$38,IF(I439&lt;45%,F439*G439*H439*F!$B$43,IF(I439&lt;50%,F439*G439*H439*F!$B$48,IF(I439=50%,F439*G439*H439*F!$B$50,IF(I439=51%,F439*G439*H439*F!$B$51,IF(I439=52%,F439*G439*H439*F!$B$52,IF(I439=53%,F439*G439*H439*F!$B$53,IF(I439=54%,F439*G439*H439*F!$B$54,IF(I439=55%,F439*G439*H439*F!$B$55,IF(I439=56%,F439*G439*H439*F!$B$56,IF(I439=57%,F439*G439*H439*F!$B$57,IF(I439=58%,F439*G439*H439*F!$B$58,IF(I439=59%,F439*G439*H439*F!$B$59,IF(I439=60%,F439*G439*H439*F!$B$60,IF(I439=61%,F439*G439*H439*F!$B$61,IF(I439=62%,F439*G439*H439*F!$B$62,IF(I439=63%,F439*G439*H439*F!$B$63,IF(I439=64%,F439*G439*H439*F!$B$64,IF(I439=65%,F439*G439*H439*F!$B$65,IF(I439=66%,F439*G439*H439*F!$B$66,IF(I439=67%,F439*G439*H439*F!$B$67,IF(I439=68%,F439*G439*H439*F!$B$68,IF(I439=69%,F439*G439*H439*F!$B$69,IF(I439=70%,F439*G439*H439*F!$B$70,IF(I439=71%,F439*G439*H439*F!$B$71,IF(I439=72%,F439*G439*H439*F!$B$72,IF(I439=73%,F439*G439*H439*F!$B$73,IF(I439=74%,F439*G439*H439*F!$B$74,IF(I439=75%,F439*G439*H439*F!$B$75,IF(I439=76%,F439*G439*H439*F!$B$76,IF(I439=77%,F439*G439*H439*F!$B$77,IF(I439=78%,F439*G439*H439*F!$B$78,IF(I439=79%,F439*G439*H439*F!$B$79,IF(I439=80%,F439*G439*H439*F!$B$80,IF(I439=81%,F439*G439*H439*F!$B$81,IF(I439=82%,F439*G439*H439*F!$B$82,IF(I439=83%,F439*G439*H439*F!$B$83,IF(I439=84%,F439*G439*H439*F!$B$84,IF(I439=85%,F439*G439*H439*F!$B$85,IF(I439=86%,F439*G439*H439*F!$B$86,IF(I439=87%,F439*G439*H439*F!$B$87,IF(I439=88%,F439*G439*H439*F!$B$88,IF(I439=89%,F439*G439*H439*F!$B$89,IF(I439=90%,F439*G439*H439*F!$B$90,IF(I439=91%,F439*G439*H439*F!$B$91,IF(I439=92%,F439*G439*H439*F!$B$92,IF(I439=93%,F439*G439*H439*F!$B$93,IF(I439=94%,F439*G439*H439*F!$B$94,IF(I439=95%,F439*G439*H439*F!$B$95,IF(I439=96%,F439*G439*H439*F!$B$96,IF(I439=97%,F439*G439*H439*F!$B$97,IF(I439=98%,F439*G439*H439*F!$B$98,IF(I439=99%,F439*G439*H439*F!$B$99,IF(I439&gt;99%,F439*G439*H439*F!$B$100,))))))))))))))))))))))))))))))))))))))))))))))))))))))))+IF(M439&lt;30%,0,IF(M439&lt;35%,J439*K439*L439*F!$B$33,IF(M439&lt;40%,J439*K439*L439*F!$B$38,IF(M439&lt;45%,J439*K439*L439*F!$B$43,IF(M439&lt;50%,J439*K439*L439*F!$B$48,IF(M439=50%,J439*K439*L439*F!$B$50,IF(M439=51%,J439*K439*L439*F!$B$51,IF(M439=52%,J439*K439*L439*F!$B$52,IF(M439=53%,J439*K439*L439*F!$B$53,IF(M439=54%,J439*K439*L439*F!$B$54,IF(M439=55%,J439*K439*L439*F!$B$55,IF(M439=56%,J439*K439*L439*F!$B$56,IF(M439=57%,J439*K439*L439*F!$B$57,IF(M439=58%,J439*K439*L439*F!$B$58,IF(M439=59%,J439*K439*L439*F!$B$59,IF(M439=60%,J439*K439*L439*F!$B$60,IF(M439=61%,J439*K439*L439*F!$B$61,IF(M439=62%,J439*K439*L439*F!$B$62,IF(M439=63%,J439*K439*L439*F!$B$63,IF(M439=64%,J439*K439*L439*F!$B$64,IF(M439=65%,J439*K439*L439*F!$B$65,IF(M439=66%,J439*K439*L439*F!$B$66,IF(M439=67%,J439*K439*L439*F!$B$67,IF(M439=68%,J439*K439*L439*F!$B$68,IF(M439=69%,J439*K439*L439*F!$B$69,IF(M439=70%,J439*K439*L439*F!$B$70,IF(M439=71%,J439*K439*L439*F!$B$71,IF(M439=72%,J439*K439*L439*F!$B$72,IF(M439=73%,J439*K439*L439*F!$B$73,IF(M439=74%,J439*K439*L439*F!$B$74,IF(M439=75%,J439*K439*L439*F!$B$75,IF(M439=76%,J439*K439*L439*F!$B$76,IF(M439=77%,J439*K439*L439*F!$B$77,IF(M439=78%,J439*K439*L439*F!$B$78,IF(M439=79%,J439*K439*L439*F!$B$79,IF(M439=80%,J439*K439*L439*F!$B$80,IF(M439=81%,J439*K439*L439*F!$B$81,IF(M439=82%,J439*K439*L439*F!$B$82,IF(M439=83%,J439*K439*L439*F!$B$83,IF(M439=84%,J439*K439*L439*F!$B$84,IF(M439=85%,J439*K439*L439*F!$B$85,IF(M439=86%,J439*K439*L439*F!$B$86,IF(M439=87%,J439*K439*L439*F!$B$87,IF(M439=88%,J439*K439*L439*F!$B$88,IF(M439=89%,J439*K439*L439*F!$B$89,IF(M439=90%,J439*K439*L439*F!$B$90,IF(M439=91%,J439*K439*L439*F!$B$91,IF(M439=92%,J439*K439*L439*F!$B$92,IF(M439=93%,J439*K439*L439*F!$B$93,IF(M439=94%,J439*K439*L439*F!$B$94,IF(M439=95%,J439*K439*L439*F!$B$95,IF(M439=96%,J439*K439*L439*F!$B$96,IF(M439=97%,J439*K439*L439*F!$B$97,IF(M439=98%,J439*K439*L439*F!$B$98,IF(M439=99%,J439*K439*L439*F!$B$99,IF(M439&gt;99%,J439*K439*L439*F!$B$100,))))))))))))))))))))))))))))))))))))))))))))))))))))))))+IF(Q439&lt;30%,0,IF(Q439&lt;35%,N439*O439*P439*F!$B$33,IF(Q439&lt;40%,N439*O439*P439*F!$B$38,IF(Q439&lt;45%,N439*O439*P439*F!$B$43,IF(Q439&lt;50%,N439*O439*P439*F!$B$48,IF(Q439=50%,N439*O439*P439*F!$B$50,IF(Q439=51%,N439*O439*P439*F!$B$51,IF(Q439=52%,N439*O439*P439*F!$B$52,IF(Q439=53%,N439*O439*P439*F!$B$53,IF(Q439=54%,N439*O439*P439*F!$B$54,IF(Q439=55%,N439*O439*P439*F!$B$55,IF(Q439=56%,N439*O439*P439*F!$B$56,IF(Q439=57%,N439*O439*P439*F!$B$57,IF(Q439=58%,N439*O439*P439*F!$B$58,IF(Q439=59%,N439*O439*P439*F!$B$59,IF(Q439=60%,N439*O439*P439*F!$B$60,IF(Q439=61%,N439*O439*P439*F!$B$61,IF(Q439=62%,N439*O439*P439*F!$B$62,IF(Q439=63%,N439*O439*P439*F!$B$63,IF(Q439=64%,N439*O439*P439*F!$B$64,IF(Q439=65%,N439*O439*P439*F!$B$65,IF(Q439=66%,N439*O439*P439*F!$B$66,IF(Q439=67%,N439*O439*P439*F!$B$67,IF(Q439=68%,N439*O439*P439*F!$B$68,IF(Q439=69%,N439*O439*P439*F!$B$69,IF(Q439=70%,N439*O439*P439*F!$B$70,IF(Q439=71%,N439*O439*P439*F!$B$71,IF(Q439=72%,N439*O439*P439*F!$B$72,IF(Q439=73%,N439*O439*P439*F!$B$73,IF(Q439=74%,N439*O439*P439*F!$B$74,IF(Q439=75%,N439*O439*P439*F!$B$75,IF(Q439=76%,N439*O439*P439*F!$B$76,IF(Q439=77%,N439*O439*P439*F!$B$77,IF(Q439=78%,N439*O439*P439*F!$B$78,IF(Q439=79%,N439*O439*P439*F!$B$79,IF(Q439=80%,N439*O439*P439*F!$B$80,IF(Q439=81%,N439*O439*P439*F!$B$81,IF(Q439=82%,N439*O439*P439*F!$B$82,IF(Q439=83%,N439*O439*P439*F!$B$83,IF(Q439=84%,N439*O439*P439*F!$B$84,IF(Q439=85%,N439*O439*P439*F!$B$85,IF(Q439=86%,N439*O439*P439*F!$B$86,IF(Q439=87%,N439*O439*P439*F!$B$87,IF(Q439=88%,N439*O439*P439*F!$B$88,IF(Q439=89%,N439*O439*P439*F!$B$89,IF(Q439=90%,N439*O439*P439*F!$B$90,IF(Q439=91%,N439*O439*P439*F!$B$91,IF(Q439=92%,N439*O439*P439*F!$B$92,IF(Q439=93%,N439*O439*P439*F!$B$93,IF(Q439=94%,N439*O439*P439*F!$B$94,IF(Q439=95%,N439*O439*P439*F!$B$95,IF(Q439=96%,N439*O439*P439*F!$B$96,IF(Q439=97%,N439*O439*P439*F!$B$97,IF(Q439=98%,N439*O439*P439*F!$B$98,IF(Q439=99%,N439*O439*P439*F!$B$99,IF(Q439&gt;99%,N439*O439*P439*F!$B$100,))))))))))))))))))))))))))))))))))))))))))))))))))))))))+IF(U439&lt;30%,0,IF(U439&lt;35%,R439*S439*T439*F!$B$33,IF(U439&lt;40%,R439*S439*T439*F!$B$38,IF(U439&lt;45%,R439*S439*T439*F!$B$43,IF(U439&lt;50%,R439*S439*T439*F!$B$48,IF(U439=50%,R439*S439*T439*F!$B$50,IF(U439=51%,R439*S439*T439*F!$B$51,IF(U439=52%,R439*S439*T439*F!$B$52,IF(U439=53%,R439*S439*T439*F!$B$53,IF(U439=54%,R439*S439*T439*F!$B$54,IF(U439=55%,R439*S439*T439*F!$B$55,IF(U439=56%,R439*S439*T439*F!$B$56,IF(U439=57%,R439*S439*T439*F!$B$57,IF(U439=58%,R439*S439*T439*F!$B$58,IF(U439=59%,R439*S439*T439*F!$B$59,IF(U439=60%,R439*S439*T439*F!$B$60,IF(U439=61%,R439*S439*T439*F!$B$61,IF(U439=62%,R439*S439*T439*F!$B$62,IF(U439=63%,R439*S439*T439*F!$B$63,IF(U439=64%,R439*S439*T439*F!$B$64,IF(U439=65%,R439*S439*T439*F!$B$65,IF(U439=66%,R439*S439*T439*F!$B$66,IF(U439=67%,R439*S439*T439*F!$B$67,IF(U439=68%,R439*S439*T439*F!$B$68,IF(U439=69%,R439*S439*T439*F!$B$69,IF(U439=70%,R439*S439*T439*F!$B$70,IF(U439=71%,R439*S439*T439*F!$B$71,IF(U439=72%,R439*S439*T439*F!$B$72,IF(U439=73%,R439*S439*T439*F!$B$73,IF(U439=74%,R439*S439*T439*F!$B$74,IF(U439=75%,R439*S439*T439*F!$B$75,IF(U439=76%,R439*S439*T439*F!$B$76,IF(U439=77%,R439*S439*T439*F!$B$77,IF(U439=78%,R439*S439*T439*F!$B$78,IF(U439=79%,R439*S439*T439*F!$B$79,IF(U439=80%,R439*S439*T439*F!$B$80,IF(U439=81%,R439*S439*T439*F!$B$81,IF(U439=82%,R439*S439*T439*F!$B$82,IF(U439=83%,R439*S439*T439*F!$B$83,IF(U439=84%,R439*S439*T439*F!$B$84,IF(U439=85%,R439*S439*T439*F!$B$85,IF(U439=86%,R439*S439*T439*F!$B$86,IF(U439=87%,R439*S439*T439*F!$B$87,IF(U439=88%,R439*S439*T439*F!$B$88,IF(U439=89%,R439*S439*T439*F!$B$89,IF(U439=90%,R439*S439*T439*F!$B$90,IF(U439=91%,R439*S439*T439*F!$B$91,IF(U439=92%,R439*S439*T439*F!$B$92,IF(U439=93%,R439*S439*T439*F!$B$93,IF(U439=94%,R439*S439*T439*F!$B$94,IF(U439=95%,R439*S439*T439*F!$B$95,IF(U439=96%,R439*S439*T439*F!$B$96,IF(U439=97%,R439*S439*T439*F!$B$97,IF(U439=98%,R439*S439*T439*F!$B$98,IF(U439=99%,R439*S439*T439*F!$B$99,IF(U439&gt;99%,R439*S439*T439*F!$B$100)))))))))))))))))))))))))))))))))))))))))))))))))))))))))*IF(ISNUMBER(E439),E439,1)*IF(ISNUMBER(D439),D439,1)</f>
        <v>0</v>
      </c>
      <c r="AA439" s="6">
        <f>G439*H439+K439*L439+O439*P439+S439*T439</f>
        <v>0</v>
      </c>
      <c r="AB439" s="115">
        <f>(H439*(IF(I439&lt;45%,0.5,IF(I439&lt;55%,0.8,IF(I439&lt;65%,0.9,IF(I439&lt;75%,1,IF(I439&lt;85%,1.1,1.2))))))+L439*(IF(M439&lt;45%,0.5,IF(M439&lt;55%,0.8,IF(M439&lt;65%,0.9,IF(M439&lt;75%,1,IF(M439&lt;85%,1.1,1.2))))))+P439*(IF(Q439&lt;45%,0.5,IF(Q439&lt;55%,0.8,IF(Q439&lt;65%,0.9,IF(Q439&lt;75%,1,IF(Q439&lt;85%,1.1,1.2))))))+T439*(IF(U439&lt;45%,0.5,IF(U439&lt;55%,0.8,IF(U439&lt;65%,0.9,IF(U439&lt;75%,1,IF(U439&lt;85%,1.1,1.2)))))))*IF(D439&gt;=0.8,6,IF(D439&lt;=0.4,1.5,3))</f>
        <v>0</v>
      </c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  <c r="AR439" s="11"/>
      <c r="AS439" s="11"/>
      <c r="AT439" s="11"/>
      <c r="AU439" s="11"/>
      <c r="AV439" s="11"/>
      <c r="AW439" s="11"/>
      <c r="AX439" s="11"/>
      <c r="AY439" s="11"/>
      <c r="AZ439" s="11"/>
      <c r="BA439" s="11"/>
      <c r="BB439" s="11"/>
      <c r="BC439" s="11"/>
      <c r="BD439" s="11"/>
      <c r="BE439" s="11"/>
      <c r="BF439" s="11"/>
      <c r="BG439" s="11"/>
      <c r="BH439" s="11"/>
      <c r="BI439" s="11"/>
      <c r="BJ439" s="11"/>
    </row>
    <row r="440" spans="1:62" x14ac:dyDescent="0.25">
      <c r="A440" s="1129"/>
      <c r="B440" s="61" t="str">
        <f t="shared" ref="B440:E440" si="1024">IF(B378="","",B378)</f>
        <v/>
      </c>
      <c r="C440" s="62" t="str">
        <f t="shared" si="1024"/>
        <v/>
      </c>
      <c r="D440" s="63">
        <f t="shared" si="1018"/>
        <v>0</v>
      </c>
      <c r="E440" s="64" t="str">
        <f t="shared" si="1024"/>
        <v/>
      </c>
      <c r="F440" s="150"/>
      <c r="G440" s="151"/>
      <c r="H440" s="151"/>
      <c r="I440" s="102">
        <f t="shared" si="1013"/>
        <v>0</v>
      </c>
      <c r="J440" s="150"/>
      <c r="K440" s="100"/>
      <c r="L440" s="100"/>
      <c r="M440" s="102">
        <f t="shared" si="1014"/>
        <v>0</v>
      </c>
      <c r="N440" s="150"/>
      <c r="O440" s="100"/>
      <c r="P440" s="100"/>
      <c r="Q440" s="102">
        <f t="shared" si="1015"/>
        <v>0</v>
      </c>
      <c r="R440" s="150"/>
      <c r="S440" s="100"/>
      <c r="T440" s="100"/>
      <c r="U440" s="101">
        <f t="shared" si="1016"/>
        <v>0</v>
      </c>
      <c r="V440" s="110">
        <f>(IF(ISNUMBER(F440),F440,1)*G440*H440+IF(ISNUMBER(J440),J440,1)*K440*L440+IF(ISNUMBER(N440),N440,1)*O440*P440+IF(ISNUMBER(R440),R440,1)*S440*T440)*IF(ISNUMBER(E440),E440,1)</f>
        <v>0</v>
      </c>
      <c r="W440" s="111">
        <f t="shared" si="1020"/>
        <v>0</v>
      </c>
      <c r="X440" s="31">
        <f>ROUND(IFERROR((W440/(Y440*IF(ISNUMBER(E440),E440,1))),0),2)</f>
        <v>0</v>
      </c>
      <c r="Y440" s="90" t="str">
        <f t="shared" si="1022"/>
        <v/>
      </c>
      <c r="Z440" s="5">
        <f>(IF(I440&lt;30%,0,IF(I440&lt;35%,F440*G440*H440*F!$B$33,IF(I440&lt;40%,F440*G440*H440*F!$B$38,IF(I440&lt;45%,F440*G440*H440*F!$B$43,IF(I440&lt;50%,F440*G440*H440*F!$B$48,IF(I440=50%,F440*G440*H440*F!$B$50,IF(I440=51%,F440*G440*H440*F!$B$51,IF(I440=52%,F440*G440*H440*F!$B$52,IF(I440=53%,F440*G440*H440*F!$B$53,IF(I440=54%,F440*G440*H440*F!$B$54,IF(I440=55%,F440*G440*H440*F!$B$55,IF(I440=56%,F440*G440*H440*F!$B$56,IF(I440=57%,F440*G440*H440*F!$B$57,IF(I440=58%,F440*G440*H440*F!$B$58,IF(I440=59%,F440*G440*H440*F!$B$59,IF(I440=60%,F440*G440*H440*F!$B$60,IF(I440=61%,F440*G440*H440*F!$B$61,IF(I440=62%,F440*G440*H440*F!$B$62,IF(I440=63%,F440*G440*H440*F!$B$63,IF(I440=64%,F440*G440*H440*F!$B$64,IF(I440=65%,F440*G440*H440*F!$B$65,IF(I440=66%,F440*G440*H440*F!$B$66,IF(I440=67%,F440*G440*H440*F!$B$67,IF(I440=68%,F440*G440*H440*F!$B$68,IF(I440=69%,F440*G440*H440*F!$B$69,IF(I440=70%,F440*G440*H440*F!$B$70,IF(I440=71%,F440*G440*H440*F!$B$71,IF(I440=72%,F440*G440*H440*F!$B$72,IF(I440=73%,F440*G440*H440*F!$B$73,IF(I440=74%,F440*G440*H440*F!$B$74,IF(I440=75%,F440*G440*H440*F!$B$75,IF(I440=76%,F440*G440*H440*F!$B$76,IF(I440=77%,F440*G440*H440*F!$B$77,IF(I440=78%,F440*G440*H440*F!$B$78,IF(I440=79%,F440*G440*H440*F!$B$79,IF(I440=80%,F440*G440*H440*F!$B$80,IF(I440=81%,F440*G440*H440*F!$B$81,IF(I440=82%,F440*G440*H440*F!$B$82,IF(I440=83%,F440*G440*H440*F!$B$83,IF(I440=84%,F440*G440*H440*F!$B$84,IF(I440=85%,F440*G440*H440*F!$B$85,IF(I440=86%,F440*G440*H440*F!$B$86,IF(I440=87%,F440*G440*H440*F!$B$87,IF(I440=88%,F440*G440*H440*F!$B$88,IF(I440=89%,F440*G440*H440*F!$B$89,IF(I440=90%,F440*G440*H440*F!$B$90,IF(I440=91%,F440*G440*H440*F!$B$91,IF(I440=92%,F440*G440*H440*F!$B$92,IF(I440=93%,F440*G440*H440*F!$B$93,IF(I440=94%,F440*G440*H440*F!$B$94,IF(I440=95%,F440*G440*H440*F!$B$95,IF(I440=96%,F440*G440*H440*F!$B$96,IF(I440=97%,F440*G440*H440*F!$B$97,IF(I440=98%,F440*G440*H440*F!$B$98,IF(I440=99%,F440*G440*H440*F!$B$99,IF(I440&gt;99%,F440*G440*H440*F!$B$100,))))))))))))))))))))))))))))))))))))))))))))))))))))))))+IF(M440&lt;30%,0,IF(M440&lt;35%,J440*K440*L440*F!$B$33,IF(M440&lt;40%,J440*K440*L440*F!$B$38,IF(M440&lt;45%,J440*K440*L440*F!$B$43,IF(M440&lt;50%,J440*K440*L440*F!$B$48,IF(M440=50%,J440*K440*L440*F!$B$50,IF(M440=51%,J440*K440*L440*F!$B$51,IF(M440=52%,J440*K440*L440*F!$B$52,IF(M440=53%,J440*K440*L440*F!$B$53,IF(M440=54%,J440*K440*L440*F!$B$54,IF(M440=55%,J440*K440*L440*F!$B$55,IF(M440=56%,J440*K440*L440*F!$B$56,IF(M440=57%,J440*K440*L440*F!$B$57,IF(M440=58%,J440*K440*L440*F!$B$58,IF(M440=59%,J440*K440*L440*F!$B$59,IF(M440=60%,J440*K440*L440*F!$B$60,IF(M440=61%,J440*K440*L440*F!$B$61,IF(M440=62%,J440*K440*L440*F!$B$62,IF(M440=63%,J440*K440*L440*F!$B$63,IF(M440=64%,J440*K440*L440*F!$B$64,IF(M440=65%,J440*K440*L440*F!$B$65,IF(M440=66%,J440*K440*L440*F!$B$66,IF(M440=67%,J440*K440*L440*F!$B$67,IF(M440=68%,J440*K440*L440*F!$B$68,IF(M440=69%,J440*K440*L440*F!$B$69,IF(M440=70%,J440*K440*L440*F!$B$70,IF(M440=71%,J440*K440*L440*F!$B$71,IF(M440=72%,J440*K440*L440*F!$B$72,IF(M440=73%,J440*K440*L440*F!$B$73,IF(M440=74%,J440*K440*L440*F!$B$74,IF(M440=75%,J440*K440*L440*F!$B$75,IF(M440=76%,J440*K440*L440*F!$B$76,IF(M440=77%,J440*K440*L440*F!$B$77,IF(M440=78%,J440*K440*L440*F!$B$78,IF(M440=79%,J440*K440*L440*F!$B$79,IF(M440=80%,J440*K440*L440*F!$B$80,IF(M440=81%,J440*K440*L440*F!$B$81,IF(M440=82%,J440*K440*L440*F!$B$82,IF(M440=83%,J440*K440*L440*F!$B$83,IF(M440=84%,J440*K440*L440*F!$B$84,IF(M440=85%,J440*K440*L440*F!$B$85,IF(M440=86%,J440*K440*L440*F!$B$86,IF(M440=87%,J440*K440*L440*F!$B$87,IF(M440=88%,J440*K440*L440*F!$B$88,IF(M440=89%,J440*K440*L440*F!$B$89,IF(M440=90%,J440*K440*L440*F!$B$90,IF(M440=91%,J440*K440*L440*F!$B$91,IF(M440=92%,J440*K440*L440*F!$B$92,IF(M440=93%,J440*K440*L440*F!$B$93,IF(M440=94%,J440*K440*L440*F!$B$94,IF(M440=95%,J440*K440*L440*F!$B$95,IF(M440=96%,J440*K440*L440*F!$B$96,IF(M440=97%,J440*K440*L440*F!$B$97,IF(M440=98%,J440*K440*L440*F!$B$98,IF(M440=99%,J440*K440*L440*F!$B$99,IF(M440&gt;99%,J440*K440*L440*F!$B$100,))))))))))))))))))))))))))))))))))))))))))))))))))))))))+IF(Q440&lt;30%,0,IF(Q440&lt;35%,N440*O440*P440*F!$B$33,IF(Q440&lt;40%,N440*O440*P440*F!$B$38,IF(Q440&lt;45%,N440*O440*P440*F!$B$43,IF(Q440&lt;50%,N440*O440*P440*F!$B$48,IF(Q440=50%,N440*O440*P440*F!$B$50,IF(Q440=51%,N440*O440*P440*F!$B$51,IF(Q440=52%,N440*O440*P440*F!$B$52,IF(Q440=53%,N440*O440*P440*F!$B$53,IF(Q440=54%,N440*O440*P440*F!$B$54,IF(Q440=55%,N440*O440*P440*F!$B$55,IF(Q440=56%,N440*O440*P440*F!$B$56,IF(Q440=57%,N440*O440*P440*F!$B$57,IF(Q440=58%,N440*O440*P440*F!$B$58,IF(Q440=59%,N440*O440*P440*F!$B$59,IF(Q440=60%,N440*O440*P440*F!$B$60,IF(Q440=61%,N440*O440*P440*F!$B$61,IF(Q440=62%,N440*O440*P440*F!$B$62,IF(Q440=63%,N440*O440*P440*F!$B$63,IF(Q440=64%,N440*O440*P440*F!$B$64,IF(Q440=65%,N440*O440*P440*F!$B$65,IF(Q440=66%,N440*O440*P440*F!$B$66,IF(Q440=67%,N440*O440*P440*F!$B$67,IF(Q440=68%,N440*O440*P440*F!$B$68,IF(Q440=69%,N440*O440*P440*F!$B$69,IF(Q440=70%,N440*O440*P440*F!$B$70,IF(Q440=71%,N440*O440*P440*F!$B$71,IF(Q440=72%,N440*O440*P440*F!$B$72,IF(Q440=73%,N440*O440*P440*F!$B$73,IF(Q440=74%,N440*O440*P440*F!$B$74,IF(Q440=75%,N440*O440*P440*F!$B$75,IF(Q440=76%,N440*O440*P440*F!$B$76,IF(Q440=77%,N440*O440*P440*F!$B$77,IF(Q440=78%,N440*O440*P440*F!$B$78,IF(Q440=79%,N440*O440*P440*F!$B$79,IF(Q440=80%,N440*O440*P440*F!$B$80,IF(Q440=81%,N440*O440*P440*F!$B$81,IF(Q440=82%,N440*O440*P440*F!$B$82,IF(Q440=83%,N440*O440*P440*F!$B$83,IF(Q440=84%,N440*O440*P440*F!$B$84,IF(Q440=85%,N440*O440*P440*F!$B$85,IF(Q440=86%,N440*O440*P440*F!$B$86,IF(Q440=87%,N440*O440*P440*F!$B$87,IF(Q440=88%,N440*O440*P440*F!$B$88,IF(Q440=89%,N440*O440*P440*F!$B$89,IF(Q440=90%,N440*O440*P440*F!$B$90,IF(Q440=91%,N440*O440*P440*F!$B$91,IF(Q440=92%,N440*O440*P440*F!$B$92,IF(Q440=93%,N440*O440*P440*F!$B$93,IF(Q440=94%,N440*O440*P440*F!$B$94,IF(Q440=95%,N440*O440*P440*F!$B$95,IF(Q440=96%,N440*O440*P440*F!$B$96,IF(Q440=97%,N440*O440*P440*F!$B$97,IF(Q440=98%,N440*O440*P440*F!$B$98,IF(Q440=99%,N440*O440*P440*F!$B$99,IF(Q440&gt;99%,N440*O440*P440*F!$B$100,))))))))))))))))))))))))))))))))))))))))))))))))))))))))+IF(U440&lt;30%,0,IF(U440&lt;35%,R440*S440*T440*F!$B$33,IF(U440&lt;40%,R440*S440*T440*F!$B$38,IF(U440&lt;45%,R440*S440*T440*F!$B$43,IF(U440&lt;50%,R440*S440*T440*F!$B$48,IF(U440=50%,R440*S440*T440*F!$B$50,IF(U440=51%,R440*S440*T440*F!$B$51,IF(U440=52%,R440*S440*T440*F!$B$52,IF(U440=53%,R440*S440*T440*F!$B$53,IF(U440=54%,R440*S440*T440*F!$B$54,IF(U440=55%,R440*S440*T440*F!$B$55,IF(U440=56%,R440*S440*T440*F!$B$56,IF(U440=57%,R440*S440*T440*F!$B$57,IF(U440=58%,R440*S440*T440*F!$B$58,IF(U440=59%,R440*S440*T440*F!$B$59,IF(U440=60%,R440*S440*T440*F!$B$60,IF(U440=61%,R440*S440*T440*F!$B$61,IF(U440=62%,R440*S440*T440*F!$B$62,IF(U440=63%,R440*S440*T440*F!$B$63,IF(U440=64%,R440*S440*T440*F!$B$64,IF(U440=65%,R440*S440*T440*F!$B$65,IF(U440=66%,R440*S440*T440*F!$B$66,IF(U440=67%,R440*S440*T440*F!$B$67,IF(U440=68%,R440*S440*T440*F!$B$68,IF(U440=69%,R440*S440*T440*F!$B$69,IF(U440=70%,R440*S440*T440*F!$B$70,IF(U440=71%,R440*S440*T440*F!$B$71,IF(U440=72%,R440*S440*T440*F!$B$72,IF(U440=73%,R440*S440*T440*F!$B$73,IF(U440=74%,R440*S440*T440*F!$B$74,IF(U440=75%,R440*S440*T440*F!$B$75,IF(U440=76%,R440*S440*T440*F!$B$76,IF(U440=77%,R440*S440*T440*F!$B$77,IF(U440=78%,R440*S440*T440*F!$B$78,IF(U440=79%,R440*S440*T440*F!$B$79,IF(U440=80%,R440*S440*T440*F!$B$80,IF(U440=81%,R440*S440*T440*F!$B$81,IF(U440=82%,R440*S440*T440*F!$B$82,IF(U440=83%,R440*S440*T440*F!$B$83,IF(U440=84%,R440*S440*T440*F!$B$84,IF(U440=85%,R440*S440*T440*F!$B$85,IF(U440=86%,R440*S440*T440*F!$B$86,IF(U440=87%,R440*S440*T440*F!$B$87,IF(U440=88%,R440*S440*T440*F!$B$88,IF(U440=89%,R440*S440*T440*F!$B$89,IF(U440=90%,R440*S440*T440*F!$B$90,IF(U440=91%,R440*S440*T440*F!$B$91,IF(U440=92%,R440*S440*T440*F!$B$92,IF(U440=93%,R440*S440*T440*F!$B$93,IF(U440=94%,R440*S440*T440*F!$B$94,IF(U440=95%,R440*S440*T440*F!$B$95,IF(U440=96%,R440*S440*T440*F!$B$96,IF(U440=97%,R440*S440*T440*F!$B$97,IF(U440=98%,R440*S440*T440*F!$B$98,IF(U440=99%,R440*S440*T440*F!$B$99,IF(U440&gt;99%,R440*S440*T440*F!$B$100)))))))))))))))))))))))))))))))))))))))))))))))))))))))))*IF(ISNUMBER(E440),E440,1)*IF(ISNUMBER(D440),D440,1)</f>
        <v>0</v>
      </c>
      <c r="AA440" s="5">
        <f>G440*H440+K440*L440+O440*P440+S440*T440</f>
        <v>0</v>
      </c>
      <c r="AB440" s="112">
        <f>(H440*(IF(I440&lt;45%,0.5,IF(I440&lt;55%,0.8,IF(I440&lt;65%,0.9,IF(I440&lt;75%,1,IF(I440&lt;85%,1.1,1.2))))))+L440*(IF(M440&lt;45%,0.5,IF(M440&lt;55%,0.8,IF(M440&lt;65%,0.9,IF(M440&lt;75%,1,IF(M440&lt;85%,1.1,1.2))))))+P440*(IF(Q440&lt;45%,0.5,IF(Q440&lt;55%,0.8,IF(Q440&lt;65%,0.9,IF(Q440&lt;75%,1,IF(Q440&lt;85%,1.1,1.2))))))+T440*(IF(U440&lt;45%,0.5,IF(U440&lt;55%,0.8,IF(U440&lt;65%,0.9,IF(U440&lt;75%,1,IF(U440&lt;85%,1.1,1.2)))))))*IF(D440&gt;=0.8,6,IF(D440&lt;=0.4,1.5,3))</f>
        <v>0</v>
      </c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1"/>
      <c r="AS440" s="11"/>
      <c r="AT440" s="11"/>
      <c r="AU440" s="11"/>
      <c r="AV440" s="11"/>
      <c r="AW440" s="11"/>
      <c r="AX440" s="11"/>
      <c r="AY440" s="11"/>
      <c r="AZ440" s="11"/>
      <c r="BA440" s="11"/>
      <c r="BB440" s="11"/>
      <c r="BC440" s="11"/>
      <c r="BD440" s="11"/>
      <c r="BE440" s="11"/>
      <c r="BF440" s="11"/>
      <c r="BG440" s="11"/>
      <c r="BH440" s="11"/>
      <c r="BI440" s="11"/>
      <c r="BJ440" s="11"/>
    </row>
    <row r="441" spans="1:62" x14ac:dyDescent="0.25">
      <c r="A441" s="1129"/>
      <c r="B441" s="61" t="str">
        <f t="shared" ref="B441" si="1025">IF(B379="","",B379)</f>
        <v/>
      </c>
      <c r="C441" s="62" t="str">
        <f>IF(C379="","",C379)</f>
        <v/>
      </c>
      <c r="D441" s="63">
        <f t="shared" si="1018"/>
        <v>0</v>
      </c>
      <c r="E441" s="64" t="str">
        <f t="shared" ref="E441" si="1026">IF(E379="","",E379)</f>
        <v/>
      </c>
      <c r="F441" s="152"/>
      <c r="G441" s="153"/>
      <c r="H441" s="153"/>
      <c r="I441" s="95">
        <f t="shared" si="1013"/>
        <v>0</v>
      </c>
      <c r="J441" s="152"/>
      <c r="K441" s="94"/>
      <c r="L441" s="94"/>
      <c r="M441" s="95">
        <f t="shared" si="1014"/>
        <v>0</v>
      </c>
      <c r="N441" s="152"/>
      <c r="O441" s="94"/>
      <c r="P441" s="94"/>
      <c r="Q441" s="95">
        <f t="shared" si="1015"/>
        <v>0</v>
      </c>
      <c r="R441" s="152"/>
      <c r="S441" s="94"/>
      <c r="T441" s="94"/>
      <c r="U441" s="93">
        <f t="shared" si="1016"/>
        <v>0</v>
      </c>
      <c r="V441" s="113">
        <f t="shared" ref="V441" si="1027">(IF(ISNUMBER(F441),F441,1)*G441*H441+IF(ISNUMBER(J441),J441,1)*K441*L441+IF(ISNUMBER(N441),N441,1)*O441*P441+IF(ISNUMBER(R441),R441,1)*S441*T441)*IF(ISNUMBER(E441),E441,1)</f>
        <v>0</v>
      </c>
      <c r="W441" s="114">
        <f t="shared" si="1020"/>
        <v>0</v>
      </c>
      <c r="X441" s="36">
        <f t="shared" ref="X441" si="1028">ROUND(IFERROR((W441/(Y441*IF(ISNUMBER(E441),E441,1))),0),2)</f>
        <v>0</v>
      </c>
      <c r="Y441" s="90" t="str">
        <f t="shared" si="1022"/>
        <v/>
      </c>
      <c r="Z441" s="6">
        <f>(IF(I441&lt;30%,0,IF(I441&lt;35%,F441*G441*H441*F!$B$33,IF(I441&lt;40%,F441*G441*H441*F!$B$38,IF(I441&lt;45%,F441*G441*H441*F!$B$43,IF(I441&lt;50%,F441*G441*H441*F!$B$48,IF(I441=50%,F441*G441*H441*F!$B$50,IF(I441=51%,F441*G441*H441*F!$B$51,IF(I441=52%,F441*G441*H441*F!$B$52,IF(I441=53%,F441*G441*H441*F!$B$53,IF(I441=54%,F441*G441*H441*F!$B$54,IF(I441=55%,F441*G441*H441*F!$B$55,IF(I441=56%,F441*G441*H441*F!$B$56,IF(I441=57%,F441*G441*H441*F!$B$57,IF(I441=58%,F441*G441*H441*F!$B$58,IF(I441=59%,F441*G441*H441*F!$B$59,IF(I441=60%,F441*G441*H441*F!$B$60,IF(I441=61%,F441*G441*H441*F!$B$61,IF(I441=62%,F441*G441*H441*F!$B$62,IF(I441=63%,F441*G441*H441*F!$B$63,IF(I441=64%,F441*G441*H441*F!$B$64,IF(I441=65%,F441*G441*H441*F!$B$65,IF(I441=66%,F441*G441*H441*F!$B$66,IF(I441=67%,F441*G441*H441*F!$B$67,IF(I441=68%,F441*G441*H441*F!$B$68,IF(I441=69%,F441*G441*H441*F!$B$69,IF(I441=70%,F441*G441*H441*F!$B$70,IF(I441=71%,F441*G441*H441*F!$B$71,IF(I441=72%,F441*G441*H441*F!$B$72,IF(I441=73%,F441*G441*H441*F!$B$73,IF(I441=74%,F441*G441*H441*F!$B$74,IF(I441=75%,F441*G441*H441*F!$B$75,IF(I441=76%,F441*G441*H441*F!$B$76,IF(I441=77%,F441*G441*H441*F!$B$77,IF(I441=78%,F441*G441*H441*F!$B$78,IF(I441=79%,F441*G441*H441*F!$B$79,IF(I441=80%,F441*G441*H441*F!$B$80,IF(I441=81%,F441*G441*H441*F!$B$81,IF(I441=82%,F441*G441*H441*F!$B$82,IF(I441=83%,F441*G441*H441*F!$B$83,IF(I441=84%,F441*G441*H441*F!$B$84,IF(I441=85%,F441*G441*H441*F!$B$85,IF(I441=86%,F441*G441*H441*F!$B$86,IF(I441=87%,F441*G441*H441*F!$B$87,IF(I441=88%,F441*G441*H441*F!$B$88,IF(I441=89%,F441*G441*H441*F!$B$89,IF(I441=90%,F441*G441*H441*F!$B$90,IF(I441=91%,F441*G441*H441*F!$B$91,IF(I441=92%,F441*G441*H441*F!$B$92,IF(I441=93%,F441*G441*H441*F!$B$93,IF(I441=94%,F441*G441*H441*F!$B$94,IF(I441=95%,F441*G441*H441*F!$B$95,IF(I441=96%,F441*G441*H441*F!$B$96,IF(I441=97%,F441*G441*H441*F!$B$97,IF(I441=98%,F441*G441*H441*F!$B$98,IF(I441=99%,F441*G441*H441*F!$B$99,IF(I441&gt;99%,F441*G441*H441*F!$B$100,))))))))))))))))))))))))))))))))))))))))))))))))))))))))+IF(M441&lt;30%,0,IF(M441&lt;35%,J441*K441*L441*F!$B$33,IF(M441&lt;40%,J441*K441*L441*F!$B$38,IF(M441&lt;45%,J441*K441*L441*F!$B$43,IF(M441&lt;50%,J441*K441*L441*F!$B$48,IF(M441=50%,J441*K441*L441*F!$B$50,IF(M441=51%,J441*K441*L441*F!$B$51,IF(M441=52%,J441*K441*L441*F!$B$52,IF(M441=53%,J441*K441*L441*F!$B$53,IF(M441=54%,J441*K441*L441*F!$B$54,IF(M441=55%,J441*K441*L441*F!$B$55,IF(M441=56%,J441*K441*L441*F!$B$56,IF(M441=57%,J441*K441*L441*F!$B$57,IF(M441=58%,J441*K441*L441*F!$B$58,IF(M441=59%,J441*K441*L441*F!$B$59,IF(M441=60%,J441*K441*L441*F!$B$60,IF(M441=61%,J441*K441*L441*F!$B$61,IF(M441=62%,J441*K441*L441*F!$B$62,IF(M441=63%,J441*K441*L441*F!$B$63,IF(M441=64%,J441*K441*L441*F!$B$64,IF(M441=65%,J441*K441*L441*F!$B$65,IF(M441=66%,J441*K441*L441*F!$B$66,IF(M441=67%,J441*K441*L441*F!$B$67,IF(M441=68%,J441*K441*L441*F!$B$68,IF(M441=69%,J441*K441*L441*F!$B$69,IF(M441=70%,J441*K441*L441*F!$B$70,IF(M441=71%,J441*K441*L441*F!$B$71,IF(M441=72%,J441*K441*L441*F!$B$72,IF(M441=73%,J441*K441*L441*F!$B$73,IF(M441=74%,J441*K441*L441*F!$B$74,IF(M441=75%,J441*K441*L441*F!$B$75,IF(M441=76%,J441*K441*L441*F!$B$76,IF(M441=77%,J441*K441*L441*F!$B$77,IF(M441=78%,J441*K441*L441*F!$B$78,IF(M441=79%,J441*K441*L441*F!$B$79,IF(M441=80%,J441*K441*L441*F!$B$80,IF(M441=81%,J441*K441*L441*F!$B$81,IF(M441=82%,J441*K441*L441*F!$B$82,IF(M441=83%,J441*K441*L441*F!$B$83,IF(M441=84%,J441*K441*L441*F!$B$84,IF(M441=85%,J441*K441*L441*F!$B$85,IF(M441=86%,J441*K441*L441*F!$B$86,IF(M441=87%,J441*K441*L441*F!$B$87,IF(M441=88%,J441*K441*L441*F!$B$88,IF(M441=89%,J441*K441*L441*F!$B$89,IF(M441=90%,J441*K441*L441*F!$B$90,IF(M441=91%,J441*K441*L441*F!$B$91,IF(M441=92%,J441*K441*L441*F!$B$92,IF(M441=93%,J441*K441*L441*F!$B$93,IF(M441=94%,J441*K441*L441*F!$B$94,IF(M441=95%,J441*K441*L441*F!$B$95,IF(M441=96%,J441*K441*L441*F!$B$96,IF(M441=97%,J441*K441*L441*F!$B$97,IF(M441=98%,J441*K441*L441*F!$B$98,IF(M441=99%,J441*K441*L441*F!$B$99,IF(M441&gt;99%,J441*K441*L441*F!$B$100,))))))))))))))))))))))))))))))))))))))))))))))))))))))))+IF(Q441&lt;30%,0,IF(Q441&lt;35%,N441*O441*P441*F!$B$33,IF(Q441&lt;40%,N441*O441*P441*F!$B$38,IF(Q441&lt;45%,N441*O441*P441*F!$B$43,IF(Q441&lt;50%,N441*O441*P441*F!$B$48,IF(Q441=50%,N441*O441*P441*F!$B$50,IF(Q441=51%,N441*O441*P441*F!$B$51,IF(Q441=52%,N441*O441*P441*F!$B$52,IF(Q441=53%,N441*O441*P441*F!$B$53,IF(Q441=54%,N441*O441*P441*F!$B$54,IF(Q441=55%,N441*O441*P441*F!$B$55,IF(Q441=56%,N441*O441*P441*F!$B$56,IF(Q441=57%,N441*O441*P441*F!$B$57,IF(Q441=58%,N441*O441*P441*F!$B$58,IF(Q441=59%,N441*O441*P441*F!$B$59,IF(Q441=60%,N441*O441*P441*F!$B$60,IF(Q441=61%,N441*O441*P441*F!$B$61,IF(Q441=62%,N441*O441*P441*F!$B$62,IF(Q441=63%,N441*O441*P441*F!$B$63,IF(Q441=64%,N441*O441*P441*F!$B$64,IF(Q441=65%,N441*O441*P441*F!$B$65,IF(Q441=66%,N441*O441*P441*F!$B$66,IF(Q441=67%,N441*O441*P441*F!$B$67,IF(Q441=68%,N441*O441*P441*F!$B$68,IF(Q441=69%,N441*O441*P441*F!$B$69,IF(Q441=70%,N441*O441*P441*F!$B$70,IF(Q441=71%,N441*O441*P441*F!$B$71,IF(Q441=72%,N441*O441*P441*F!$B$72,IF(Q441=73%,N441*O441*P441*F!$B$73,IF(Q441=74%,N441*O441*P441*F!$B$74,IF(Q441=75%,N441*O441*P441*F!$B$75,IF(Q441=76%,N441*O441*P441*F!$B$76,IF(Q441=77%,N441*O441*P441*F!$B$77,IF(Q441=78%,N441*O441*P441*F!$B$78,IF(Q441=79%,N441*O441*P441*F!$B$79,IF(Q441=80%,N441*O441*P441*F!$B$80,IF(Q441=81%,N441*O441*P441*F!$B$81,IF(Q441=82%,N441*O441*P441*F!$B$82,IF(Q441=83%,N441*O441*P441*F!$B$83,IF(Q441=84%,N441*O441*P441*F!$B$84,IF(Q441=85%,N441*O441*P441*F!$B$85,IF(Q441=86%,N441*O441*P441*F!$B$86,IF(Q441=87%,N441*O441*P441*F!$B$87,IF(Q441=88%,N441*O441*P441*F!$B$88,IF(Q441=89%,N441*O441*P441*F!$B$89,IF(Q441=90%,N441*O441*P441*F!$B$90,IF(Q441=91%,N441*O441*P441*F!$B$91,IF(Q441=92%,N441*O441*P441*F!$B$92,IF(Q441=93%,N441*O441*P441*F!$B$93,IF(Q441=94%,N441*O441*P441*F!$B$94,IF(Q441=95%,N441*O441*P441*F!$B$95,IF(Q441=96%,N441*O441*P441*F!$B$96,IF(Q441=97%,N441*O441*P441*F!$B$97,IF(Q441=98%,N441*O441*P441*F!$B$98,IF(Q441=99%,N441*O441*P441*F!$B$99,IF(Q441&gt;99%,N441*O441*P441*F!$B$100,))))))))))))))))))))))))))))))))))))))))))))))))))))))))+IF(U441&lt;30%,0,IF(U441&lt;35%,R441*S441*T441*F!$B$33,IF(U441&lt;40%,R441*S441*T441*F!$B$38,IF(U441&lt;45%,R441*S441*T441*F!$B$43,IF(U441&lt;50%,R441*S441*T441*F!$B$48,IF(U441=50%,R441*S441*T441*F!$B$50,IF(U441=51%,R441*S441*T441*F!$B$51,IF(U441=52%,R441*S441*T441*F!$B$52,IF(U441=53%,R441*S441*T441*F!$B$53,IF(U441=54%,R441*S441*T441*F!$B$54,IF(U441=55%,R441*S441*T441*F!$B$55,IF(U441=56%,R441*S441*T441*F!$B$56,IF(U441=57%,R441*S441*T441*F!$B$57,IF(U441=58%,R441*S441*T441*F!$B$58,IF(U441=59%,R441*S441*T441*F!$B$59,IF(U441=60%,R441*S441*T441*F!$B$60,IF(U441=61%,R441*S441*T441*F!$B$61,IF(U441=62%,R441*S441*T441*F!$B$62,IF(U441=63%,R441*S441*T441*F!$B$63,IF(U441=64%,R441*S441*T441*F!$B$64,IF(U441=65%,R441*S441*T441*F!$B$65,IF(U441=66%,R441*S441*T441*F!$B$66,IF(U441=67%,R441*S441*T441*F!$B$67,IF(U441=68%,R441*S441*T441*F!$B$68,IF(U441=69%,R441*S441*T441*F!$B$69,IF(U441=70%,R441*S441*T441*F!$B$70,IF(U441=71%,R441*S441*T441*F!$B$71,IF(U441=72%,R441*S441*T441*F!$B$72,IF(U441=73%,R441*S441*T441*F!$B$73,IF(U441=74%,R441*S441*T441*F!$B$74,IF(U441=75%,R441*S441*T441*F!$B$75,IF(U441=76%,R441*S441*T441*F!$B$76,IF(U441=77%,R441*S441*T441*F!$B$77,IF(U441=78%,R441*S441*T441*F!$B$78,IF(U441=79%,R441*S441*T441*F!$B$79,IF(U441=80%,R441*S441*T441*F!$B$80,IF(U441=81%,R441*S441*T441*F!$B$81,IF(U441=82%,R441*S441*T441*F!$B$82,IF(U441=83%,R441*S441*T441*F!$B$83,IF(U441=84%,R441*S441*T441*F!$B$84,IF(U441=85%,R441*S441*T441*F!$B$85,IF(U441=86%,R441*S441*T441*F!$B$86,IF(U441=87%,R441*S441*T441*F!$B$87,IF(U441=88%,R441*S441*T441*F!$B$88,IF(U441=89%,R441*S441*T441*F!$B$89,IF(U441=90%,R441*S441*T441*F!$B$90,IF(U441=91%,R441*S441*T441*F!$B$91,IF(U441=92%,R441*S441*T441*F!$B$92,IF(U441=93%,R441*S441*T441*F!$B$93,IF(U441=94%,R441*S441*T441*F!$B$94,IF(U441=95%,R441*S441*T441*F!$B$95,IF(U441=96%,R441*S441*T441*F!$B$96,IF(U441=97%,R441*S441*T441*F!$B$97,IF(U441=98%,R441*S441*T441*F!$B$98,IF(U441=99%,R441*S441*T441*F!$B$99,IF(U441&gt;99%,R441*S441*T441*F!$B$100)))))))))))))))))))))))))))))))))))))))))))))))))))))))))*IF(ISNUMBER(E441),E441,1)*IF(ISNUMBER(D441),D441,1)</f>
        <v>0</v>
      </c>
      <c r="AA441" s="6">
        <f>G441*H441+K441*L441+O441*P441+S441*T441</f>
        <v>0</v>
      </c>
      <c r="AB441" s="115">
        <f>(H441*(IF(I441&lt;45%,0.5,IF(I441&lt;55%,0.8,IF(I441&lt;65%,0.9,IF(I441&lt;75%,1,IF(I441&lt;85%,1.1,1.2))))))+L441*(IF(M441&lt;45%,0.5,IF(M441&lt;55%,0.8,IF(M441&lt;65%,0.9,IF(M441&lt;75%,1,IF(M441&lt;85%,1.1,1.2))))))+P441*(IF(Q441&lt;45%,0.5,IF(Q441&lt;55%,0.8,IF(Q441&lt;65%,0.9,IF(Q441&lt;75%,1,IF(Q441&lt;85%,1.1,1.2))))))+T441*(IF(U441&lt;45%,0.5,IF(U441&lt;55%,0.8,IF(U441&lt;65%,0.9,IF(U441&lt;75%,1,IF(U441&lt;85%,1.1,1.2)))))))*IF(D441&gt;=0.8,6,IF(D441&lt;=0.4,1.5,3))</f>
        <v>0</v>
      </c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11"/>
    </row>
    <row r="442" spans="1:62" x14ac:dyDescent="0.25">
      <c r="A442" s="1129"/>
      <c r="B442" s="61"/>
      <c r="C442" s="62"/>
      <c r="D442" s="134">
        <f>ROUND(IFERROR((D437*(G437*H437+K437*L437+O437*P437+S437*T437)+D438*(G438*H438+K438*L438+O438*P438+S438*T438)+D439*(G439*H439+K439*L439+O439*P439+S439*T439)+D440*(G440*H440+K440*L440+O440*P440+S440*T440)+D441*(G441*H441+K441*L441+O441*P441+S441*T441))/((G437*H437+K437*L437+O437*P437+S437*T437)+(G438*H438+K438*L438+O438*P438+S438*T438)+(G439*H439+K439*L439+O439*P439+S439*T439)+(G440*H440+K440*L440+O440*P440+S440*T440)+(G441*H441+K441*L441+O441*P441+S441*T441)),0),3)</f>
        <v>0</v>
      </c>
      <c r="E442" s="64"/>
      <c r="F442" s="65"/>
      <c r="G442" s="151"/>
      <c r="H442" s="151"/>
      <c r="I442" s="102"/>
      <c r="J442" s="65"/>
      <c r="K442" s="100"/>
      <c r="L442" s="100"/>
      <c r="M442" s="102"/>
      <c r="N442" s="65"/>
      <c r="O442" s="100"/>
      <c r="P442" s="100"/>
      <c r="Q442" s="102"/>
      <c r="R442" s="65"/>
      <c r="S442" s="100"/>
      <c r="T442" s="100"/>
      <c r="U442" s="101"/>
      <c r="V442" s="116">
        <f>SUM(V437:V441)</f>
        <v>0</v>
      </c>
      <c r="W442" s="117">
        <f>IFERROR(V442/AA442,0)</f>
        <v>0</v>
      </c>
      <c r="X442" s="118">
        <f>ROUND(IFERROR((D437*(I437*G437*H437+M437*K437*L437+Q437*O437*P437+U437*S437*T437)+D438*(I438*G438*H438+M438*K438*L438+Q438*O438*P438+U438*S438*T438)+D439*(I439*G439*H439+M439*K439*L439+Q439*O439*P439+U439*S439*T439)+D440*(I440*G440*H440+M440*K440*L440+Q440*O440*P440+U440*S440*T440)+D441*(I441*G441*H441+M441*K441*L441+Q441*O441*P441+U441*S441*T441))/(D437*(G437*H437+K437*L437+O437*P437+S437*T437)+D438*(G438*H438+K438*L438+O438*P438+S438*T438)+D439*(G439*H439+K439*L439+O439*P439+S439*T439)+D440*(G440*H440+K440*L440+O440*P440+S440*T440)+D441*(G441*H441+K441*L441+O441*P441+S441*T441)),0),2)</f>
        <v>0</v>
      </c>
      <c r="Y442" s="117"/>
      <c r="Z442" s="117">
        <f>SUM(Z437:Z441)</f>
        <v>0</v>
      </c>
      <c r="AA442" s="117">
        <f>SUM(AA437:AA441)</f>
        <v>0</v>
      </c>
      <c r="AB442" s="119">
        <f>IF(SUM(AB437:AB441)=0,TIME(,0,),TIME(,SUM(AB437:AB441)+30,))</f>
        <v>0</v>
      </c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  <c r="AR442" s="11"/>
      <c r="AS442" s="11"/>
      <c r="AT442" s="11"/>
      <c r="AU442" s="11"/>
      <c r="AV442" s="11"/>
      <c r="AW442" s="11"/>
      <c r="AX442" s="11"/>
      <c r="AY442" s="11"/>
      <c r="AZ442" s="11"/>
      <c r="BA442" s="11"/>
      <c r="BB442" s="11"/>
      <c r="BC442" s="11"/>
      <c r="BD442" s="11"/>
      <c r="BE442" s="11"/>
      <c r="BF442" s="11"/>
      <c r="BG442" s="11"/>
      <c r="BH442" s="11"/>
      <c r="BI442" s="11"/>
      <c r="BJ442" s="11"/>
    </row>
    <row r="443" spans="1:62" x14ac:dyDescent="0.25">
      <c r="A443" s="1129"/>
      <c r="B443" s="61" t="str">
        <f t="shared" ref="B443:E443" si="1029">IF(B381="","",B381)</f>
        <v/>
      </c>
      <c r="C443" s="62" t="str">
        <f t="shared" si="1029"/>
        <v/>
      </c>
      <c r="D443" s="63">
        <f>D381</f>
        <v>0</v>
      </c>
      <c r="E443" s="64" t="str">
        <f t="shared" si="1029"/>
        <v/>
      </c>
      <c r="F443" s="152"/>
      <c r="G443" s="153"/>
      <c r="H443" s="153"/>
      <c r="I443" s="95">
        <f t="shared" ref="I443:I447" si="1030">IFERROR(ROUND(F443/$Y443,2),)</f>
        <v>0</v>
      </c>
      <c r="J443" s="152"/>
      <c r="K443" s="94"/>
      <c r="L443" s="94"/>
      <c r="M443" s="95">
        <f t="shared" ref="M443:M447" si="1031">IFERROR(ROUND(J443/$Y443,2),)</f>
        <v>0</v>
      </c>
      <c r="N443" s="152"/>
      <c r="O443" s="94"/>
      <c r="P443" s="94"/>
      <c r="Q443" s="95">
        <f t="shared" ref="Q443:Q447" si="1032">IFERROR(ROUND(N443/$Y443,2),)</f>
        <v>0</v>
      </c>
      <c r="R443" s="152"/>
      <c r="S443" s="94"/>
      <c r="T443" s="94"/>
      <c r="U443" s="93">
        <f t="shared" ref="U443:U447" si="1033">IFERROR(ROUND(R443/$Y443,2),)</f>
        <v>0</v>
      </c>
      <c r="V443" s="113">
        <f>(IF(ISNUMBER(F443),F443,1)*G443*H443+IF(ISNUMBER(J443),J443,1)*K443*L443+IF(ISNUMBER(N443),N443,1)*O443*P443+IF(ISNUMBER(R443),R443,1)*S443*T443)*IF(ISNUMBER(E443),E443,1)</f>
        <v>0</v>
      </c>
      <c r="W443" s="43">
        <f>IFERROR((IF(ISNUMBER(F443),F443,1)*G443*H443+IF(ISNUMBER(J443),J443,1)*K443*L443+IF(ISNUMBER(N443),N443,1)*O443*P443+IF(ISNUMBER(R443),R443,1)*S443*T443)*IF(ISNUMBER(E443),E443,1)/(G443*H443+K443*L443+O443*P443+S443*T443),0)</f>
        <v>0</v>
      </c>
      <c r="X443" s="36">
        <f>ROUND(IFERROR((W443/(Y443*IF(ISNUMBER(E443),E443,1))),0),2)</f>
        <v>0</v>
      </c>
      <c r="Y443" s="90" t="str">
        <f t="shared" si="1022"/>
        <v/>
      </c>
      <c r="Z443" s="6">
        <f>(IF(I443&lt;30%,0,IF(I443&lt;35%,F443*G443*H443*F!$B$33,IF(I443&lt;40%,F443*G443*H443*F!$B$38,IF(I443&lt;45%,F443*G443*H443*F!$B$43,IF(I443&lt;50%,F443*G443*H443*F!$B$48,IF(I443=50%,F443*G443*H443*F!$B$50,IF(I443=51%,F443*G443*H443*F!$B$51,IF(I443=52%,F443*G443*H443*F!$B$52,IF(I443=53%,F443*G443*H443*F!$B$53,IF(I443=54%,F443*G443*H443*F!$B$54,IF(I443=55%,F443*G443*H443*F!$B$55,IF(I443=56%,F443*G443*H443*F!$B$56,IF(I443=57%,F443*G443*H443*F!$B$57,IF(I443=58%,F443*G443*H443*F!$B$58,IF(I443=59%,F443*G443*H443*F!$B$59,IF(I443=60%,F443*G443*H443*F!$B$60,IF(I443=61%,F443*G443*H443*F!$B$61,IF(I443=62%,F443*G443*H443*F!$B$62,IF(I443=63%,F443*G443*H443*F!$B$63,IF(I443=64%,F443*G443*H443*F!$B$64,IF(I443=65%,F443*G443*H443*F!$B$65,IF(I443=66%,F443*G443*H443*F!$B$66,IF(I443=67%,F443*G443*H443*F!$B$67,IF(I443=68%,F443*G443*H443*F!$B$68,IF(I443=69%,F443*G443*H443*F!$B$69,IF(I443=70%,F443*G443*H443*F!$B$70,IF(I443=71%,F443*G443*H443*F!$B$71,IF(I443=72%,F443*G443*H443*F!$B$72,IF(I443=73%,F443*G443*H443*F!$B$73,IF(I443=74%,F443*G443*H443*F!$B$74,IF(I443=75%,F443*G443*H443*F!$B$75,IF(I443=76%,F443*G443*H443*F!$B$76,IF(I443=77%,F443*G443*H443*F!$B$77,IF(I443=78%,F443*G443*H443*F!$B$78,IF(I443=79%,F443*G443*H443*F!$B$79,IF(I443=80%,F443*G443*H443*F!$B$80,IF(I443=81%,F443*G443*H443*F!$B$81,IF(I443=82%,F443*G443*H443*F!$B$82,IF(I443=83%,F443*G443*H443*F!$B$83,IF(I443=84%,F443*G443*H443*F!$B$84,IF(I443=85%,F443*G443*H443*F!$B$85,IF(I443=86%,F443*G443*H443*F!$B$86,IF(I443=87%,F443*G443*H443*F!$B$87,IF(I443=88%,F443*G443*H443*F!$B$88,IF(I443=89%,F443*G443*H443*F!$B$89,IF(I443=90%,F443*G443*H443*F!$B$90,IF(I443=91%,F443*G443*H443*F!$B$91,IF(I443=92%,F443*G443*H443*F!$B$92,IF(I443=93%,F443*G443*H443*F!$B$93,IF(I443=94%,F443*G443*H443*F!$B$94,IF(I443=95%,F443*G443*H443*F!$B$95,IF(I443=96%,F443*G443*H443*F!$B$96,IF(I443=97%,F443*G443*H443*F!$B$97,IF(I443=98%,F443*G443*H443*F!$B$98,IF(I443=99%,F443*G443*H443*F!$B$99,IF(I443&gt;99%,F443*G443*H443*F!$B$100,))))))))))))))))))))))))))))))))))))))))))))))))))))))))+IF(M443&lt;30%,0,IF(M443&lt;35%,J443*K443*L443*F!$B$33,IF(M443&lt;40%,J443*K443*L443*F!$B$38,IF(M443&lt;45%,J443*K443*L443*F!$B$43,IF(M443&lt;50%,J443*K443*L443*F!$B$48,IF(M443=50%,J443*K443*L443*F!$B$50,IF(M443=51%,J443*K443*L443*F!$B$51,IF(M443=52%,J443*K443*L443*F!$B$52,IF(M443=53%,J443*K443*L443*F!$B$53,IF(M443=54%,J443*K443*L443*F!$B$54,IF(M443=55%,J443*K443*L443*F!$B$55,IF(M443=56%,J443*K443*L443*F!$B$56,IF(M443=57%,J443*K443*L443*F!$B$57,IF(M443=58%,J443*K443*L443*F!$B$58,IF(M443=59%,J443*K443*L443*F!$B$59,IF(M443=60%,J443*K443*L443*F!$B$60,IF(M443=61%,J443*K443*L443*F!$B$61,IF(M443=62%,J443*K443*L443*F!$B$62,IF(M443=63%,J443*K443*L443*F!$B$63,IF(M443=64%,J443*K443*L443*F!$B$64,IF(M443=65%,J443*K443*L443*F!$B$65,IF(M443=66%,J443*K443*L443*F!$B$66,IF(M443=67%,J443*K443*L443*F!$B$67,IF(M443=68%,J443*K443*L443*F!$B$68,IF(M443=69%,J443*K443*L443*F!$B$69,IF(M443=70%,J443*K443*L443*F!$B$70,IF(M443=71%,J443*K443*L443*F!$B$71,IF(M443=72%,J443*K443*L443*F!$B$72,IF(M443=73%,J443*K443*L443*F!$B$73,IF(M443=74%,J443*K443*L443*F!$B$74,IF(M443=75%,J443*K443*L443*F!$B$75,IF(M443=76%,J443*K443*L443*F!$B$76,IF(M443=77%,J443*K443*L443*F!$B$77,IF(M443=78%,J443*K443*L443*F!$B$78,IF(M443=79%,J443*K443*L443*F!$B$79,IF(M443=80%,J443*K443*L443*F!$B$80,IF(M443=81%,J443*K443*L443*F!$B$81,IF(M443=82%,J443*K443*L443*F!$B$82,IF(M443=83%,J443*K443*L443*F!$B$83,IF(M443=84%,J443*K443*L443*F!$B$84,IF(M443=85%,J443*K443*L443*F!$B$85,IF(M443=86%,J443*K443*L443*F!$B$86,IF(M443=87%,J443*K443*L443*F!$B$87,IF(M443=88%,J443*K443*L443*F!$B$88,IF(M443=89%,J443*K443*L443*F!$B$89,IF(M443=90%,J443*K443*L443*F!$B$90,IF(M443=91%,J443*K443*L443*F!$B$91,IF(M443=92%,J443*K443*L443*F!$B$92,IF(M443=93%,J443*K443*L443*F!$B$93,IF(M443=94%,J443*K443*L443*F!$B$94,IF(M443=95%,J443*K443*L443*F!$B$95,IF(M443=96%,J443*K443*L443*F!$B$96,IF(M443=97%,J443*K443*L443*F!$B$97,IF(M443=98%,J443*K443*L443*F!$B$98,IF(M443=99%,J443*K443*L443*F!$B$99,IF(M443&gt;99%,J443*K443*L443*F!$B$100,))))))))))))))))))))))))))))))))))))))))))))))))))))))))+IF(Q443&lt;30%,0,IF(Q443&lt;35%,N443*O443*P443*F!$B$33,IF(Q443&lt;40%,N443*O443*P443*F!$B$38,IF(Q443&lt;45%,N443*O443*P443*F!$B$43,IF(Q443&lt;50%,N443*O443*P443*F!$B$48,IF(Q443=50%,N443*O443*P443*F!$B$50,IF(Q443=51%,N443*O443*P443*F!$B$51,IF(Q443=52%,N443*O443*P443*F!$B$52,IF(Q443=53%,N443*O443*P443*F!$B$53,IF(Q443=54%,N443*O443*P443*F!$B$54,IF(Q443=55%,N443*O443*P443*F!$B$55,IF(Q443=56%,N443*O443*P443*F!$B$56,IF(Q443=57%,N443*O443*P443*F!$B$57,IF(Q443=58%,N443*O443*P443*F!$B$58,IF(Q443=59%,N443*O443*P443*F!$B$59,IF(Q443=60%,N443*O443*P443*F!$B$60,IF(Q443=61%,N443*O443*P443*F!$B$61,IF(Q443=62%,N443*O443*P443*F!$B$62,IF(Q443=63%,N443*O443*P443*F!$B$63,IF(Q443=64%,N443*O443*P443*F!$B$64,IF(Q443=65%,N443*O443*P443*F!$B$65,IF(Q443=66%,N443*O443*P443*F!$B$66,IF(Q443=67%,N443*O443*P443*F!$B$67,IF(Q443=68%,N443*O443*P443*F!$B$68,IF(Q443=69%,N443*O443*P443*F!$B$69,IF(Q443=70%,N443*O443*P443*F!$B$70,IF(Q443=71%,N443*O443*P443*F!$B$71,IF(Q443=72%,N443*O443*P443*F!$B$72,IF(Q443=73%,N443*O443*P443*F!$B$73,IF(Q443=74%,N443*O443*P443*F!$B$74,IF(Q443=75%,N443*O443*P443*F!$B$75,IF(Q443=76%,N443*O443*P443*F!$B$76,IF(Q443=77%,N443*O443*P443*F!$B$77,IF(Q443=78%,N443*O443*P443*F!$B$78,IF(Q443=79%,N443*O443*P443*F!$B$79,IF(Q443=80%,N443*O443*P443*F!$B$80,IF(Q443=81%,N443*O443*P443*F!$B$81,IF(Q443=82%,N443*O443*P443*F!$B$82,IF(Q443=83%,N443*O443*P443*F!$B$83,IF(Q443=84%,N443*O443*P443*F!$B$84,IF(Q443=85%,N443*O443*P443*F!$B$85,IF(Q443=86%,N443*O443*P443*F!$B$86,IF(Q443=87%,N443*O443*P443*F!$B$87,IF(Q443=88%,N443*O443*P443*F!$B$88,IF(Q443=89%,N443*O443*P443*F!$B$89,IF(Q443=90%,N443*O443*P443*F!$B$90,IF(Q443=91%,N443*O443*P443*F!$B$91,IF(Q443=92%,N443*O443*P443*F!$B$92,IF(Q443=93%,N443*O443*P443*F!$B$93,IF(Q443=94%,N443*O443*P443*F!$B$94,IF(Q443=95%,N443*O443*P443*F!$B$95,IF(Q443=96%,N443*O443*P443*F!$B$96,IF(Q443=97%,N443*O443*P443*F!$B$97,IF(Q443=98%,N443*O443*P443*F!$B$98,IF(Q443=99%,N443*O443*P443*F!$B$99,IF(Q443&gt;99%,N443*O443*P443*F!$B$100,))))))))))))))))))))))))))))))))))))))))))))))))))))))))+IF(U443&lt;30%,0,IF(U443&lt;35%,R443*S443*T443*F!$B$33,IF(U443&lt;40%,R443*S443*T443*F!$B$38,IF(U443&lt;45%,R443*S443*T443*F!$B$43,IF(U443&lt;50%,R443*S443*T443*F!$B$48,IF(U443=50%,R443*S443*T443*F!$B$50,IF(U443=51%,R443*S443*T443*F!$B$51,IF(U443=52%,R443*S443*T443*F!$B$52,IF(U443=53%,R443*S443*T443*F!$B$53,IF(U443=54%,R443*S443*T443*F!$B$54,IF(U443=55%,R443*S443*T443*F!$B$55,IF(U443=56%,R443*S443*T443*F!$B$56,IF(U443=57%,R443*S443*T443*F!$B$57,IF(U443=58%,R443*S443*T443*F!$B$58,IF(U443=59%,R443*S443*T443*F!$B$59,IF(U443=60%,R443*S443*T443*F!$B$60,IF(U443=61%,R443*S443*T443*F!$B$61,IF(U443=62%,R443*S443*T443*F!$B$62,IF(U443=63%,R443*S443*T443*F!$B$63,IF(U443=64%,R443*S443*T443*F!$B$64,IF(U443=65%,R443*S443*T443*F!$B$65,IF(U443=66%,R443*S443*T443*F!$B$66,IF(U443=67%,R443*S443*T443*F!$B$67,IF(U443=68%,R443*S443*T443*F!$B$68,IF(U443=69%,R443*S443*T443*F!$B$69,IF(U443=70%,R443*S443*T443*F!$B$70,IF(U443=71%,R443*S443*T443*F!$B$71,IF(U443=72%,R443*S443*T443*F!$B$72,IF(U443=73%,R443*S443*T443*F!$B$73,IF(U443=74%,R443*S443*T443*F!$B$74,IF(U443=75%,R443*S443*T443*F!$B$75,IF(U443=76%,R443*S443*T443*F!$B$76,IF(U443=77%,R443*S443*T443*F!$B$77,IF(U443=78%,R443*S443*T443*F!$B$78,IF(U443=79%,R443*S443*T443*F!$B$79,IF(U443=80%,R443*S443*T443*F!$B$80,IF(U443=81%,R443*S443*T443*F!$B$81,IF(U443=82%,R443*S443*T443*F!$B$82,IF(U443=83%,R443*S443*T443*F!$B$83,IF(U443=84%,R443*S443*T443*F!$B$84,IF(U443=85%,R443*S443*T443*F!$B$85,IF(U443=86%,R443*S443*T443*F!$B$86,IF(U443=87%,R443*S443*T443*F!$B$87,IF(U443=88%,R443*S443*T443*F!$B$88,IF(U443=89%,R443*S443*T443*F!$B$89,IF(U443=90%,R443*S443*T443*F!$B$90,IF(U443=91%,R443*S443*T443*F!$B$91,IF(U443=92%,R443*S443*T443*F!$B$92,IF(U443=93%,R443*S443*T443*F!$B$93,IF(U443=94%,R443*S443*T443*F!$B$94,IF(U443=95%,R443*S443*T443*F!$B$95,IF(U443=96%,R443*S443*T443*F!$B$96,IF(U443=97%,R443*S443*T443*F!$B$97,IF(U443=98%,R443*S443*T443*F!$B$98,IF(U443=99%,R443*S443*T443*F!$B$99,IF(U443&gt;99%,R443*S443*T443*F!$B$100)))))))))))))))))))))))))))))))))))))))))))))))))))))))))*IF(ISNUMBER(E443),E443,1)*IF(ISNUMBER(D443),D443,1)</f>
        <v>0</v>
      </c>
      <c r="AA443" s="6">
        <f>G443*H443+K443*L443+O443*P443+S443*T443</f>
        <v>0</v>
      </c>
      <c r="AB443" s="35">
        <f>(H443*(IF(I443&lt;45%,0.5,IF(I443&lt;55%,0.8,IF(I443&lt;65%,0.9,IF(I443&lt;75%,1,IF(I443&lt;85%,1.1,1.2))))))+L443*(IF(M443&lt;45%,0.5,IF(M443&lt;55%,0.8,IF(M443&lt;65%,0.9,IF(M443&lt;75%,1,IF(M443&lt;85%,1.1,1.2))))))+P443*(IF(Q443&lt;45%,0.5,IF(Q443&lt;55%,0.8,IF(Q443&lt;65%,0.9,IF(Q443&lt;75%,1,IF(Q443&lt;85%,1.1,1.2))))))+T443*(IF(U443&lt;45%,0.5,IF(U443&lt;55%,0.8,IF(U443&lt;65%,0.9,IF(U443&lt;75%,1,IF(U443&lt;85%,1.1,1.2)))))))*IF(D443&gt;=0.8,6,IF(D443&lt;=0.4,1.5,3))</f>
        <v>0</v>
      </c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  <c r="AR443" s="11"/>
      <c r="AS443" s="11"/>
      <c r="AT443" s="11"/>
      <c r="AU443" s="11"/>
      <c r="AV443" s="11"/>
      <c r="AW443" s="11"/>
      <c r="AX443" s="11"/>
      <c r="AY443" s="11"/>
      <c r="AZ443" s="11"/>
      <c r="BA443" s="11"/>
      <c r="BB443" s="11"/>
      <c r="BC443" s="11"/>
      <c r="BD443" s="11"/>
      <c r="BE443" s="11"/>
      <c r="BF443" s="11"/>
      <c r="BG443" s="11"/>
      <c r="BH443" s="11"/>
      <c r="BI443" s="11"/>
      <c r="BJ443" s="11"/>
    </row>
    <row r="444" spans="1:62" x14ac:dyDescent="0.25">
      <c r="A444" s="1129"/>
      <c r="B444" s="61" t="str">
        <f t="shared" ref="B444:E444" si="1034">IF(B382="","",B382)</f>
        <v/>
      </c>
      <c r="C444" s="62" t="str">
        <f t="shared" si="1034"/>
        <v/>
      </c>
      <c r="D444" s="63">
        <f t="shared" ref="D444:D447" si="1035">D382</f>
        <v>0</v>
      </c>
      <c r="E444" s="64" t="str">
        <f t="shared" si="1034"/>
        <v/>
      </c>
      <c r="F444" s="150"/>
      <c r="G444" s="151"/>
      <c r="H444" s="151"/>
      <c r="I444" s="102">
        <f t="shared" si="1030"/>
        <v>0</v>
      </c>
      <c r="J444" s="150"/>
      <c r="K444" s="100"/>
      <c r="L444" s="100"/>
      <c r="M444" s="102">
        <f t="shared" si="1031"/>
        <v>0</v>
      </c>
      <c r="N444" s="150"/>
      <c r="O444" s="100"/>
      <c r="P444" s="100"/>
      <c r="Q444" s="102">
        <f t="shared" si="1032"/>
        <v>0</v>
      </c>
      <c r="R444" s="150"/>
      <c r="S444" s="100"/>
      <c r="T444" s="100"/>
      <c r="U444" s="101">
        <f t="shared" si="1033"/>
        <v>0</v>
      </c>
      <c r="V444" s="110">
        <f t="shared" ref="V444:V447" si="1036">(IF(ISNUMBER(F444),F444,1)*G444*H444+IF(ISNUMBER(J444),J444,1)*K444*L444+IF(ISNUMBER(N444),N444,1)*O444*P444+IF(ISNUMBER(R444),R444,1)*S444*T444)*IF(ISNUMBER(E444),E444,1)</f>
        <v>0</v>
      </c>
      <c r="W444" s="111">
        <f t="shared" ref="W444:W447" si="1037">IFERROR((IF(ISNUMBER(F444),F444,1)*G444*H444+IF(ISNUMBER(J444),J444,1)*K444*L444+IF(ISNUMBER(N444),N444,1)*O444*P444+IF(ISNUMBER(R444),R444,1)*S444*T444)*IF(ISNUMBER(E444),E444,1)/(G444*H444+K444*L444+O444*P444+S444*T444),0)</f>
        <v>0</v>
      </c>
      <c r="X444" s="53">
        <f t="shared" ref="X444:X445" si="1038">ROUND(IFERROR((W444/(Y444*IF(ISNUMBER(E444),E444,1))),0),2)</f>
        <v>0</v>
      </c>
      <c r="Y444" s="90" t="str">
        <f t="shared" si="1022"/>
        <v/>
      </c>
      <c r="Z444" s="5">
        <f>(IF(I444&lt;30%,0,IF(I444&lt;35%,F444*G444*H444*F!$B$33,IF(I444&lt;40%,F444*G444*H444*F!$B$38,IF(I444&lt;45%,F444*G444*H444*F!$B$43,IF(I444&lt;50%,F444*G444*H444*F!$B$48,IF(I444=50%,F444*G444*H444*F!$B$50,IF(I444=51%,F444*G444*H444*F!$B$51,IF(I444=52%,F444*G444*H444*F!$B$52,IF(I444=53%,F444*G444*H444*F!$B$53,IF(I444=54%,F444*G444*H444*F!$B$54,IF(I444=55%,F444*G444*H444*F!$B$55,IF(I444=56%,F444*G444*H444*F!$B$56,IF(I444=57%,F444*G444*H444*F!$B$57,IF(I444=58%,F444*G444*H444*F!$B$58,IF(I444=59%,F444*G444*H444*F!$B$59,IF(I444=60%,F444*G444*H444*F!$B$60,IF(I444=61%,F444*G444*H444*F!$B$61,IF(I444=62%,F444*G444*H444*F!$B$62,IF(I444=63%,F444*G444*H444*F!$B$63,IF(I444=64%,F444*G444*H444*F!$B$64,IF(I444=65%,F444*G444*H444*F!$B$65,IF(I444=66%,F444*G444*H444*F!$B$66,IF(I444=67%,F444*G444*H444*F!$B$67,IF(I444=68%,F444*G444*H444*F!$B$68,IF(I444=69%,F444*G444*H444*F!$B$69,IF(I444=70%,F444*G444*H444*F!$B$70,IF(I444=71%,F444*G444*H444*F!$B$71,IF(I444=72%,F444*G444*H444*F!$B$72,IF(I444=73%,F444*G444*H444*F!$B$73,IF(I444=74%,F444*G444*H444*F!$B$74,IF(I444=75%,F444*G444*H444*F!$B$75,IF(I444=76%,F444*G444*H444*F!$B$76,IF(I444=77%,F444*G444*H444*F!$B$77,IF(I444=78%,F444*G444*H444*F!$B$78,IF(I444=79%,F444*G444*H444*F!$B$79,IF(I444=80%,F444*G444*H444*F!$B$80,IF(I444=81%,F444*G444*H444*F!$B$81,IF(I444=82%,F444*G444*H444*F!$B$82,IF(I444=83%,F444*G444*H444*F!$B$83,IF(I444=84%,F444*G444*H444*F!$B$84,IF(I444=85%,F444*G444*H444*F!$B$85,IF(I444=86%,F444*G444*H444*F!$B$86,IF(I444=87%,F444*G444*H444*F!$B$87,IF(I444=88%,F444*G444*H444*F!$B$88,IF(I444=89%,F444*G444*H444*F!$B$89,IF(I444=90%,F444*G444*H444*F!$B$90,IF(I444=91%,F444*G444*H444*F!$B$91,IF(I444=92%,F444*G444*H444*F!$B$92,IF(I444=93%,F444*G444*H444*F!$B$93,IF(I444=94%,F444*G444*H444*F!$B$94,IF(I444=95%,F444*G444*H444*F!$B$95,IF(I444=96%,F444*G444*H444*F!$B$96,IF(I444=97%,F444*G444*H444*F!$B$97,IF(I444=98%,F444*G444*H444*F!$B$98,IF(I444=99%,F444*G444*H444*F!$B$99,IF(I444&gt;99%,F444*G444*H444*F!$B$100,))))))))))))))))))))))))))))))))))))))))))))))))))))))))+IF(M444&lt;30%,0,IF(M444&lt;35%,J444*K444*L444*F!$B$33,IF(M444&lt;40%,J444*K444*L444*F!$B$38,IF(M444&lt;45%,J444*K444*L444*F!$B$43,IF(M444&lt;50%,J444*K444*L444*F!$B$48,IF(M444=50%,J444*K444*L444*F!$B$50,IF(M444=51%,J444*K444*L444*F!$B$51,IF(M444=52%,J444*K444*L444*F!$B$52,IF(M444=53%,J444*K444*L444*F!$B$53,IF(M444=54%,J444*K444*L444*F!$B$54,IF(M444=55%,J444*K444*L444*F!$B$55,IF(M444=56%,J444*K444*L444*F!$B$56,IF(M444=57%,J444*K444*L444*F!$B$57,IF(M444=58%,J444*K444*L444*F!$B$58,IF(M444=59%,J444*K444*L444*F!$B$59,IF(M444=60%,J444*K444*L444*F!$B$60,IF(M444=61%,J444*K444*L444*F!$B$61,IF(M444=62%,J444*K444*L444*F!$B$62,IF(M444=63%,J444*K444*L444*F!$B$63,IF(M444=64%,J444*K444*L444*F!$B$64,IF(M444=65%,J444*K444*L444*F!$B$65,IF(M444=66%,J444*K444*L444*F!$B$66,IF(M444=67%,J444*K444*L444*F!$B$67,IF(M444=68%,J444*K444*L444*F!$B$68,IF(M444=69%,J444*K444*L444*F!$B$69,IF(M444=70%,J444*K444*L444*F!$B$70,IF(M444=71%,J444*K444*L444*F!$B$71,IF(M444=72%,J444*K444*L444*F!$B$72,IF(M444=73%,J444*K444*L444*F!$B$73,IF(M444=74%,J444*K444*L444*F!$B$74,IF(M444=75%,J444*K444*L444*F!$B$75,IF(M444=76%,J444*K444*L444*F!$B$76,IF(M444=77%,J444*K444*L444*F!$B$77,IF(M444=78%,J444*K444*L444*F!$B$78,IF(M444=79%,J444*K444*L444*F!$B$79,IF(M444=80%,J444*K444*L444*F!$B$80,IF(M444=81%,J444*K444*L444*F!$B$81,IF(M444=82%,J444*K444*L444*F!$B$82,IF(M444=83%,J444*K444*L444*F!$B$83,IF(M444=84%,J444*K444*L444*F!$B$84,IF(M444=85%,J444*K444*L444*F!$B$85,IF(M444=86%,J444*K444*L444*F!$B$86,IF(M444=87%,J444*K444*L444*F!$B$87,IF(M444=88%,J444*K444*L444*F!$B$88,IF(M444=89%,J444*K444*L444*F!$B$89,IF(M444=90%,J444*K444*L444*F!$B$90,IF(M444=91%,J444*K444*L444*F!$B$91,IF(M444=92%,J444*K444*L444*F!$B$92,IF(M444=93%,J444*K444*L444*F!$B$93,IF(M444=94%,J444*K444*L444*F!$B$94,IF(M444=95%,J444*K444*L444*F!$B$95,IF(M444=96%,J444*K444*L444*F!$B$96,IF(M444=97%,J444*K444*L444*F!$B$97,IF(M444=98%,J444*K444*L444*F!$B$98,IF(M444=99%,J444*K444*L444*F!$B$99,IF(M444&gt;99%,J444*K444*L444*F!$B$100,))))))))))))))))))))))))))))))))))))))))))))))))))))))))+IF(Q444&lt;30%,0,IF(Q444&lt;35%,N444*O444*P444*F!$B$33,IF(Q444&lt;40%,N444*O444*P444*F!$B$38,IF(Q444&lt;45%,N444*O444*P444*F!$B$43,IF(Q444&lt;50%,N444*O444*P444*F!$B$48,IF(Q444=50%,N444*O444*P444*F!$B$50,IF(Q444=51%,N444*O444*P444*F!$B$51,IF(Q444=52%,N444*O444*P444*F!$B$52,IF(Q444=53%,N444*O444*P444*F!$B$53,IF(Q444=54%,N444*O444*P444*F!$B$54,IF(Q444=55%,N444*O444*P444*F!$B$55,IF(Q444=56%,N444*O444*P444*F!$B$56,IF(Q444=57%,N444*O444*P444*F!$B$57,IF(Q444=58%,N444*O444*P444*F!$B$58,IF(Q444=59%,N444*O444*P444*F!$B$59,IF(Q444=60%,N444*O444*P444*F!$B$60,IF(Q444=61%,N444*O444*P444*F!$B$61,IF(Q444=62%,N444*O444*P444*F!$B$62,IF(Q444=63%,N444*O444*P444*F!$B$63,IF(Q444=64%,N444*O444*P444*F!$B$64,IF(Q444=65%,N444*O444*P444*F!$B$65,IF(Q444=66%,N444*O444*P444*F!$B$66,IF(Q444=67%,N444*O444*P444*F!$B$67,IF(Q444=68%,N444*O444*P444*F!$B$68,IF(Q444=69%,N444*O444*P444*F!$B$69,IF(Q444=70%,N444*O444*P444*F!$B$70,IF(Q444=71%,N444*O444*P444*F!$B$71,IF(Q444=72%,N444*O444*P444*F!$B$72,IF(Q444=73%,N444*O444*P444*F!$B$73,IF(Q444=74%,N444*O444*P444*F!$B$74,IF(Q444=75%,N444*O444*P444*F!$B$75,IF(Q444=76%,N444*O444*P444*F!$B$76,IF(Q444=77%,N444*O444*P444*F!$B$77,IF(Q444=78%,N444*O444*P444*F!$B$78,IF(Q444=79%,N444*O444*P444*F!$B$79,IF(Q444=80%,N444*O444*P444*F!$B$80,IF(Q444=81%,N444*O444*P444*F!$B$81,IF(Q444=82%,N444*O444*P444*F!$B$82,IF(Q444=83%,N444*O444*P444*F!$B$83,IF(Q444=84%,N444*O444*P444*F!$B$84,IF(Q444=85%,N444*O444*P444*F!$B$85,IF(Q444=86%,N444*O444*P444*F!$B$86,IF(Q444=87%,N444*O444*P444*F!$B$87,IF(Q444=88%,N444*O444*P444*F!$B$88,IF(Q444=89%,N444*O444*P444*F!$B$89,IF(Q444=90%,N444*O444*P444*F!$B$90,IF(Q444=91%,N444*O444*P444*F!$B$91,IF(Q444=92%,N444*O444*P444*F!$B$92,IF(Q444=93%,N444*O444*P444*F!$B$93,IF(Q444=94%,N444*O444*P444*F!$B$94,IF(Q444=95%,N444*O444*P444*F!$B$95,IF(Q444=96%,N444*O444*P444*F!$B$96,IF(Q444=97%,N444*O444*P444*F!$B$97,IF(Q444=98%,N444*O444*P444*F!$B$98,IF(Q444=99%,N444*O444*P444*F!$B$99,IF(Q444&gt;99%,N444*O444*P444*F!$B$100,))))))))))))))))))))))))))))))))))))))))))))))))))))))))+IF(U444&lt;30%,0,IF(U444&lt;35%,R444*S444*T444*F!$B$33,IF(U444&lt;40%,R444*S444*T444*F!$B$38,IF(U444&lt;45%,R444*S444*T444*F!$B$43,IF(U444&lt;50%,R444*S444*T444*F!$B$48,IF(U444=50%,R444*S444*T444*F!$B$50,IF(U444=51%,R444*S444*T444*F!$B$51,IF(U444=52%,R444*S444*T444*F!$B$52,IF(U444=53%,R444*S444*T444*F!$B$53,IF(U444=54%,R444*S444*T444*F!$B$54,IF(U444=55%,R444*S444*T444*F!$B$55,IF(U444=56%,R444*S444*T444*F!$B$56,IF(U444=57%,R444*S444*T444*F!$B$57,IF(U444=58%,R444*S444*T444*F!$B$58,IF(U444=59%,R444*S444*T444*F!$B$59,IF(U444=60%,R444*S444*T444*F!$B$60,IF(U444=61%,R444*S444*T444*F!$B$61,IF(U444=62%,R444*S444*T444*F!$B$62,IF(U444=63%,R444*S444*T444*F!$B$63,IF(U444=64%,R444*S444*T444*F!$B$64,IF(U444=65%,R444*S444*T444*F!$B$65,IF(U444=66%,R444*S444*T444*F!$B$66,IF(U444=67%,R444*S444*T444*F!$B$67,IF(U444=68%,R444*S444*T444*F!$B$68,IF(U444=69%,R444*S444*T444*F!$B$69,IF(U444=70%,R444*S444*T444*F!$B$70,IF(U444=71%,R444*S444*T444*F!$B$71,IF(U444=72%,R444*S444*T444*F!$B$72,IF(U444=73%,R444*S444*T444*F!$B$73,IF(U444=74%,R444*S444*T444*F!$B$74,IF(U444=75%,R444*S444*T444*F!$B$75,IF(U444=76%,R444*S444*T444*F!$B$76,IF(U444=77%,R444*S444*T444*F!$B$77,IF(U444=78%,R444*S444*T444*F!$B$78,IF(U444=79%,R444*S444*T444*F!$B$79,IF(U444=80%,R444*S444*T444*F!$B$80,IF(U444=81%,R444*S444*T444*F!$B$81,IF(U444=82%,R444*S444*T444*F!$B$82,IF(U444=83%,R444*S444*T444*F!$B$83,IF(U444=84%,R444*S444*T444*F!$B$84,IF(U444=85%,R444*S444*T444*F!$B$85,IF(U444=86%,R444*S444*T444*F!$B$86,IF(U444=87%,R444*S444*T444*F!$B$87,IF(U444=88%,R444*S444*T444*F!$B$88,IF(U444=89%,R444*S444*T444*F!$B$89,IF(U444=90%,R444*S444*T444*F!$B$90,IF(U444=91%,R444*S444*T444*F!$B$91,IF(U444=92%,R444*S444*T444*F!$B$92,IF(U444=93%,R444*S444*T444*F!$B$93,IF(U444=94%,R444*S444*T444*F!$B$94,IF(U444=95%,R444*S444*T444*F!$B$95,IF(U444=96%,R444*S444*T444*F!$B$96,IF(U444=97%,R444*S444*T444*F!$B$97,IF(U444=98%,R444*S444*T444*F!$B$98,IF(U444=99%,R444*S444*T444*F!$B$99,IF(U444&gt;99%,R444*S444*T444*F!$B$100)))))))))))))))))))))))))))))))))))))))))))))))))))))))))*IF(ISNUMBER(E444),E444,1)*IF(ISNUMBER(D444),D444,1)</f>
        <v>0</v>
      </c>
      <c r="AA444" s="5">
        <f>G444*H444+K444*L444+O444*P444+S444*T444</f>
        <v>0</v>
      </c>
      <c r="AB444" s="32">
        <f>(H444*(IF(I444&lt;45%,0.5,IF(I444&lt;55%,0.8,IF(I444&lt;65%,0.9,IF(I444&lt;75%,1,IF(I444&lt;85%,1.1,1.2))))))+L444*(IF(M444&lt;45%,0.5,IF(M444&lt;55%,0.8,IF(M444&lt;65%,0.9,IF(M444&lt;75%,1,IF(M444&lt;85%,1.1,1.2))))))+P444*(IF(Q444&lt;45%,0.5,IF(Q444&lt;55%,0.8,IF(Q444&lt;65%,0.9,IF(Q444&lt;75%,1,IF(Q444&lt;85%,1.1,1.2))))))+T444*(IF(U444&lt;45%,0.5,IF(U444&lt;55%,0.8,IF(U444&lt;65%,0.9,IF(U444&lt;75%,1,IF(U444&lt;85%,1.1,1.2)))))))*IF(D444&gt;=0.8,6,IF(D444&lt;=0.4,1.5,3))</f>
        <v>0</v>
      </c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  <c r="AN444" s="11"/>
      <c r="AO444" s="11"/>
      <c r="AP444" s="11"/>
      <c r="AQ444" s="11"/>
      <c r="AR444" s="11"/>
      <c r="AS444" s="11"/>
      <c r="AT444" s="11"/>
      <c r="AU444" s="11"/>
      <c r="AV444" s="11"/>
      <c r="AW444" s="11"/>
      <c r="AX444" s="11"/>
      <c r="AY444" s="11"/>
      <c r="AZ444" s="11"/>
      <c r="BA444" s="11"/>
      <c r="BB444" s="11"/>
      <c r="BC444" s="11"/>
      <c r="BD444" s="11"/>
      <c r="BE444" s="11"/>
      <c r="BF444" s="11"/>
      <c r="BG444" s="11"/>
      <c r="BH444" s="11"/>
      <c r="BI444" s="11"/>
      <c r="BJ444" s="11"/>
    </row>
    <row r="445" spans="1:62" x14ac:dyDescent="0.25">
      <c r="A445" s="1129"/>
      <c r="B445" s="61" t="str">
        <f t="shared" ref="B445:E445" si="1039">IF(B383="","",B383)</f>
        <v/>
      </c>
      <c r="C445" s="62" t="str">
        <f t="shared" si="1039"/>
        <v/>
      </c>
      <c r="D445" s="63">
        <f t="shared" si="1035"/>
        <v>0</v>
      </c>
      <c r="E445" s="64" t="str">
        <f t="shared" si="1039"/>
        <v/>
      </c>
      <c r="F445" s="152"/>
      <c r="G445" s="153"/>
      <c r="H445" s="153"/>
      <c r="I445" s="95">
        <f t="shared" si="1030"/>
        <v>0</v>
      </c>
      <c r="J445" s="152"/>
      <c r="K445" s="94"/>
      <c r="L445" s="94"/>
      <c r="M445" s="95">
        <f t="shared" si="1031"/>
        <v>0</v>
      </c>
      <c r="N445" s="152"/>
      <c r="O445" s="94"/>
      <c r="P445" s="94"/>
      <c r="Q445" s="95">
        <f t="shared" si="1032"/>
        <v>0</v>
      </c>
      <c r="R445" s="152"/>
      <c r="S445" s="94"/>
      <c r="T445" s="94"/>
      <c r="U445" s="93">
        <f t="shared" si="1033"/>
        <v>0</v>
      </c>
      <c r="V445" s="113">
        <f t="shared" si="1036"/>
        <v>0</v>
      </c>
      <c r="W445" s="114">
        <f t="shared" si="1037"/>
        <v>0</v>
      </c>
      <c r="X445" s="36">
        <f t="shared" si="1038"/>
        <v>0</v>
      </c>
      <c r="Y445" s="90" t="str">
        <f t="shared" si="1022"/>
        <v/>
      </c>
      <c r="Z445" s="6">
        <f>(IF(I445&lt;30%,0,IF(I445&lt;35%,F445*G445*H445*F!$B$33,IF(I445&lt;40%,F445*G445*H445*F!$B$38,IF(I445&lt;45%,F445*G445*H445*F!$B$43,IF(I445&lt;50%,F445*G445*H445*F!$B$48,IF(I445=50%,F445*G445*H445*F!$B$50,IF(I445=51%,F445*G445*H445*F!$B$51,IF(I445=52%,F445*G445*H445*F!$B$52,IF(I445=53%,F445*G445*H445*F!$B$53,IF(I445=54%,F445*G445*H445*F!$B$54,IF(I445=55%,F445*G445*H445*F!$B$55,IF(I445=56%,F445*G445*H445*F!$B$56,IF(I445=57%,F445*G445*H445*F!$B$57,IF(I445=58%,F445*G445*H445*F!$B$58,IF(I445=59%,F445*G445*H445*F!$B$59,IF(I445=60%,F445*G445*H445*F!$B$60,IF(I445=61%,F445*G445*H445*F!$B$61,IF(I445=62%,F445*G445*H445*F!$B$62,IF(I445=63%,F445*G445*H445*F!$B$63,IF(I445=64%,F445*G445*H445*F!$B$64,IF(I445=65%,F445*G445*H445*F!$B$65,IF(I445=66%,F445*G445*H445*F!$B$66,IF(I445=67%,F445*G445*H445*F!$B$67,IF(I445=68%,F445*G445*H445*F!$B$68,IF(I445=69%,F445*G445*H445*F!$B$69,IF(I445=70%,F445*G445*H445*F!$B$70,IF(I445=71%,F445*G445*H445*F!$B$71,IF(I445=72%,F445*G445*H445*F!$B$72,IF(I445=73%,F445*G445*H445*F!$B$73,IF(I445=74%,F445*G445*H445*F!$B$74,IF(I445=75%,F445*G445*H445*F!$B$75,IF(I445=76%,F445*G445*H445*F!$B$76,IF(I445=77%,F445*G445*H445*F!$B$77,IF(I445=78%,F445*G445*H445*F!$B$78,IF(I445=79%,F445*G445*H445*F!$B$79,IF(I445=80%,F445*G445*H445*F!$B$80,IF(I445=81%,F445*G445*H445*F!$B$81,IF(I445=82%,F445*G445*H445*F!$B$82,IF(I445=83%,F445*G445*H445*F!$B$83,IF(I445=84%,F445*G445*H445*F!$B$84,IF(I445=85%,F445*G445*H445*F!$B$85,IF(I445=86%,F445*G445*H445*F!$B$86,IF(I445=87%,F445*G445*H445*F!$B$87,IF(I445=88%,F445*G445*H445*F!$B$88,IF(I445=89%,F445*G445*H445*F!$B$89,IF(I445=90%,F445*G445*H445*F!$B$90,IF(I445=91%,F445*G445*H445*F!$B$91,IF(I445=92%,F445*G445*H445*F!$B$92,IF(I445=93%,F445*G445*H445*F!$B$93,IF(I445=94%,F445*G445*H445*F!$B$94,IF(I445=95%,F445*G445*H445*F!$B$95,IF(I445=96%,F445*G445*H445*F!$B$96,IF(I445=97%,F445*G445*H445*F!$B$97,IF(I445=98%,F445*G445*H445*F!$B$98,IF(I445=99%,F445*G445*H445*F!$B$99,IF(I445&gt;99%,F445*G445*H445*F!$B$100,))))))))))))))))))))))))))))))))))))))))))))))))))))))))+IF(M445&lt;30%,0,IF(M445&lt;35%,J445*K445*L445*F!$B$33,IF(M445&lt;40%,J445*K445*L445*F!$B$38,IF(M445&lt;45%,J445*K445*L445*F!$B$43,IF(M445&lt;50%,J445*K445*L445*F!$B$48,IF(M445=50%,J445*K445*L445*F!$B$50,IF(M445=51%,J445*K445*L445*F!$B$51,IF(M445=52%,J445*K445*L445*F!$B$52,IF(M445=53%,J445*K445*L445*F!$B$53,IF(M445=54%,J445*K445*L445*F!$B$54,IF(M445=55%,J445*K445*L445*F!$B$55,IF(M445=56%,J445*K445*L445*F!$B$56,IF(M445=57%,J445*K445*L445*F!$B$57,IF(M445=58%,J445*K445*L445*F!$B$58,IF(M445=59%,J445*K445*L445*F!$B$59,IF(M445=60%,J445*K445*L445*F!$B$60,IF(M445=61%,J445*K445*L445*F!$B$61,IF(M445=62%,J445*K445*L445*F!$B$62,IF(M445=63%,J445*K445*L445*F!$B$63,IF(M445=64%,J445*K445*L445*F!$B$64,IF(M445=65%,J445*K445*L445*F!$B$65,IF(M445=66%,J445*K445*L445*F!$B$66,IF(M445=67%,J445*K445*L445*F!$B$67,IF(M445=68%,J445*K445*L445*F!$B$68,IF(M445=69%,J445*K445*L445*F!$B$69,IF(M445=70%,J445*K445*L445*F!$B$70,IF(M445=71%,J445*K445*L445*F!$B$71,IF(M445=72%,J445*K445*L445*F!$B$72,IF(M445=73%,J445*K445*L445*F!$B$73,IF(M445=74%,J445*K445*L445*F!$B$74,IF(M445=75%,J445*K445*L445*F!$B$75,IF(M445=76%,J445*K445*L445*F!$B$76,IF(M445=77%,J445*K445*L445*F!$B$77,IF(M445=78%,J445*K445*L445*F!$B$78,IF(M445=79%,J445*K445*L445*F!$B$79,IF(M445=80%,J445*K445*L445*F!$B$80,IF(M445=81%,J445*K445*L445*F!$B$81,IF(M445=82%,J445*K445*L445*F!$B$82,IF(M445=83%,J445*K445*L445*F!$B$83,IF(M445=84%,J445*K445*L445*F!$B$84,IF(M445=85%,J445*K445*L445*F!$B$85,IF(M445=86%,J445*K445*L445*F!$B$86,IF(M445=87%,J445*K445*L445*F!$B$87,IF(M445=88%,J445*K445*L445*F!$B$88,IF(M445=89%,J445*K445*L445*F!$B$89,IF(M445=90%,J445*K445*L445*F!$B$90,IF(M445=91%,J445*K445*L445*F!$B$91,IF(M445=92%,J445*K445*L445*F!$B$92,IF(M445=93%,J445*K445*L445*F!$B$93,IF(M445=94%,J445*K445*L445*F!$B$94,IF(M445=95%,J445*K445*L445*F!$B$95,IF(M445=96%,J445*K445*L445*F!$B$96,IF(M445=97%,J445*K445*L445*F!$B$97,IF(M445=98%,J445*K445*L445*F!$B$98,IF(M445=99%,J445*K445*L445*F!$B$99,IF(M445&gt;99%,J445*K445*L445*F!$B$100,))))))))))))))))))))))))))))))))))))))))))))))))))))))))+IF(Q445&lt;30%,0,IF(Q445&lt;35%,N445*O445*P445*F!$B$33,IF(Q445&lt;40%,N445*O445*P445*F!$B$38,IF(Q445&lt;45%,N445*O445*P445*F!$B$43,IF(Q445&lt;50%,N445*O445*P445*F!$B$48,IF(Q445=50%,N445*O445*P445*F!$B$50,IF(Q445=51%,N445*O445*P445*F!$B$51,IF(Q445=52%,N445*O445*P445*F!$B$52,IF(Q445=53%,N445*O445*P445*F!$B$53,IF(Q445=54%,N445*O445*P445*F!$B$54,IF(Q445=55%,N445*O445*P445*F!$B$55,IF(Q445=56%,N445*O445*P445*F!$B$56,IF(Q445=57%,N445*O445*P445*F!$B$57,IF(Q445=58%,N445*O445*P445*F!$B$58,IF(Q445=59%,N445*O445*P445*F!$B$59,IF(Q445=60%,N445*O445*P445*F!$B$60,IF(Q445=61%,N445*O445*P445*F!$B$61,IF(Q445=62%,N445*O445*P445*F!$B$62,IF(Q445=63%,N445*O445*P445*F!$B$63,IF(Q445=64%,N445*O445*P445*F!$B$64,IF(Q445=65%,N445*O445*P445*F!$B$65,IF(Q445=66%,N445*O445*P445*F!$B$66,IF(Q445=67%,N445*O445*P445*F!$B$67,IF(Q445=68%,N445*O445*P445*F!$B$68,IF(Q445=69%,N445*O445*P445*F!$B$69,IF(Q445=70%,N445*O445*P445*F!$B$70,IF(Q445=71%,N445*O445*P445*F!$B$71,IF(Q445=72%,N445*O445*P445*F!$B$72,IF(Q445=73%,N445*O445*P445*F!$B$73,IF(Q445=74%,N445*O445*P445*F!$B$74,IF(Q445=75%,N445*O445*P445*F!$B$75,IF(Q445=76%,N445*O445*P445*F!$B$76,IF(Q445=77%,N445*O445*P445*F!$B$77,IF(Q445=78%,N445*O445*P445*F!$B$78,IF(Q445=79%,N445*O445*P445*F!$B$79,IF(Q445=80%,N445*O445*P445*F!$B$80,IF(Q445=81%,N445*O445*P445*F!$B$81,IF(Q445=82%,N445*O445*P445*F!$B$82,IF(Q445=83%,N445*O445*P445*F!$B$83,IF(Q445=84%,N445*O445*P445*F!$B$84,IF(Q445=85%,N445*O445*P445*F!$B$85,IF(Q445=86%,N445*O445*P445*F!$B$86,IF(Q445=87%,N445*O445*P445*F!$B$87,IF(Q445=88%,N445*O445*P445*F!$B$88,IF(Q445=89%,N445*O445*P445*F!$B$89,IF(Q445=90%,N445*O445*P445*F!$B$90,IF(Q445=91%,N445*O445*P445*F!$B$91,IF(Q445=92%,N445*O445*P445*F!$B$92,IF(Q445=93%,N445*O445*P445*F!$B$93,IF(Q445=94%,N445*O445*P445*F!$B$94,IF(Q445=95%,N445*O445*P445*F!$B$95,IF(Q445=96%,N445*O445*P445*F!$B$96,IF(Q445=97%,N445*O445*P445*F!$B$97,IF(Q445=98%,N445*O445*P445*F!$B$98,IF(Q445=99%,N445*O445*P445*F!$B$99,IF(Q445&gt;99%,N445*O445*P445*F!$B$100,))))))))))))))))))))))))))))))))))))))))))))))))))))))))+IF(U445&lt;30%,0,IF(U445&lt;35%,R445*S445*T445*F!$B$33,IF(U445&lt;40%,R445*S445*T445*F!$B$38,IF(U445&lt;45%,R445*S445*T445*F!$B$43,IF(U445&lt;50%,R445*S445*T445*F!$B$48,IF(U445=50%,R445*S445*T445*F!$B$50,IF(U445=51%,R445*S445*T445*F!$B$51,IF(U445=52%,R445*S445*T445*F!$B$52,IF(U445=53%,R445*S445*T445*F!$B$53,IF(U445=54%,R445*S445*T445*F!$B$54,IF(U445=55%,R445*S445*T445*F!$B$55,IF(U445=56%,R445*S445*T445*F!$B$56,IF(U445=57%,R445*S445*T445*F!$B$57,IF(U445=58%,R445*S445*T445*F!$B$58,IF(U445=59%,R445*S445*T445*F!$B$59,IF(U445=60%,R445*S445*T445*F!$B$60,IF(U445=61%,R445*S445*T445*F!$B$61,IF(U445=62%,R445*S445*T445*F!$B$62,IF(U445=63%,R445*S445*T445*F!$B$63,IF(U445=64%,R445*S445*T445*F!$B$64,IF(U445=65%,R445*S445*T445*F!$B$65,IF(U445=66%,R445*S445*T445*F!$B$66,IF(U445=67%,R445*S445*T445*F!$B$67,IF(U445=68%,R445*S445*T445*F!$B$68,IF(U445=69%,R445*S445*T445*F!$B$69,IF(U445=70%,R445*S445*T445*F!$B$70,IF(U445=71%,R445*S445*T445*F!$B$71,IF(U445=72%,R445*S445*T445*F!$B$72,IF(U445=73%,R445*S445*T445*F!$B$73,IF(U445=74%,R445*S445*T445*F!$B$74,IF(U445=75%,R445*S445*T445*F!$B$75,IF(U445=76%,R445*S445*T445*F!$B$76,IF(U445=77%,R445*S445*T445*F!$B$77,IF(U445=78%,R445*S445*T445*F!$B$78,IF(U445=79%,R445*S445*T445*F!$B$79,IF(U445=80%,R445*S445*T445*F!$B$80,IF(U445=81%,R445*S445*T445*F!$B$81,IF(U445=82%,R445*S445*T445*F!$B$82,IF(U445=83%,R445*S445*T445*F!$B$83,IF(U445=84%,R445*S445*T445*F!$B$84,IF(U445=85%,R445*S445*T445*F!$B$85,IF(U445=86%,R445*S445*T445*F!$B$86,IF(U445=87%,R445*S445*T445*F!$B$87,IF(U445=88%,R445*S445*T445*F!$B$88,IF(U445=89%,R445*S445*T445*F!$B$89,IF(U445=90%,R445*S445*T445*F!$B$90,IF(U445=91%,R445*S445*T445*F!$B$91,IF(U445=92%,R445*S445*T445*F!$B$92,IF(U445=93%,R445*S445*T445*F!$B$93,IF(U445=94%,R445*S445*T445*F!$B$94,IF(U445=95%,R445*S445*T445*F!$B$95,IF(U445=96%,R445*S445*T445*F!$B$96,IF(U445=97%,R445*S445*T445*F!$B$97,IF(U445=98%,R445*S445*T445*F!$B$98,IF(U445=99%,R445*S445*T445*F!$B$99,IF(U445&gt;99%,R445*S445*T445*F!$B$100)))))))))))))))))))))))))))))))))))))))))))))))))))))))))*IF(ISNUMBER(E445),E445,1)*IF(ISNUMBER(D445),D445,1)</f>
        <v>0</v>
      </c>
      <c r="AA445" s="6">
        <f>G445*H445+K445*L445+O445*P445+S445*T445</f>
        <v>0</v>
      </c>
      <c r="AB445" s="35">
        <f>(H445*(IF(I445&lt;45%,0.5,IF(I445&lt;55%,0.8,IF(I445&lt;65%,0.9,IF(I445&lt;75%,1,IF(I445&lt;85%,1.1,1.2))))))+L445*(IF(M445&lt;45%,0.5,IF(M445&lt;55%,0.8,IF(M445&lt;65%,0.9,IF(M445&lt;75%,1,IF(M445&lt;85%,1.1,1.2))))))+P445*(IF(Q445&lt;45%,0.5,IF(Q445&lt;55%,0.8,IF(Q445&lt;65%,0.9,IF(Q445&lt;75%,1,IF(Q445&lt;85%,1.1,1.2))))))+T445*(IF(U445&lt;45%,0.5,IF(U445&lt;55%,0.8,IF(U445&lt;65%,0.9,IF(U445&lt;75%,1,IF(U445&lt;85%,1.1,1.2)))))))*IF(D445&gt;=0.8,6,IF(D445&lt;=0.4,1.5,3))</f>
        <v>0</v>
      </c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  <c r="AT445" s="11"/>
      <c r="AU445" s="11"/>
      <c r="AV445" s="11"/>
      <c r="AW445" s="11"/>
      <c r="AX445" s="11"/>
      <c r="AY445" s="11"/>
      <c r="AZ445" s="11"/>
      <c r="BA445" s="11"/>
      <c r="BB445" s="11"/>
      <c r="BC445" s="11"/>
      <c r="BD445" s="11"/>
      <c r="BE445" s="11"/>
      <c r="BF445" s="11"/>
      <c r="BG445" s="11"/>
      <c r="BH445" s="11"/>
      <c r="BI445" s="11"/>
      <c r="BJ445" s="11"/>
    </row>
    <row r="446" spans="1:62" x14ac:dyDescent="0.25">
      <c r="A446" s="1129"/>
      <c r="B446" s="61" t="str">
        <f t="shared" ref="B446:E446" si="1040">IF(B384="","",B384)</f>
        <v/>
      </c>
      <c r="C446" s="62" t="str">
        <f t="shared" si="1040"/>
        <v/>
      </c>
      <c r="D446" s="63">
        <f t="shared" si="1035"/>
        <v>0</v>
      </c>
      <c r="E446" s="64" t="str">
        <f t="shared" si="1040"/>
        <v/>
      </c>
      <c r="F446" s="150"/>
      <c r="G446" s="151"/>
      <c r="H446" s="151"/>
      <c r="I446" s="102">
        <f t="shared" si="1030"/>
        <v>0</v>
      </c>
      <c r="J446" s="150"/>
      <c r="K446" s="100"/>
      <c r="L446" s="100"/>
      <c r="M446" s="102">
        <f t="shared" si="1031"/>
        <v>0</v>
      </c>
      <c r="N446" s="150"/>
      <c r="O446" s="100"/>
      <c r="P446" s="100"/>
      <c r="Q446" s="102">
        <f t="shared" si="1032"/>
        <v>0</v>
      </c>
      <c r="R446" s="150"/>
      <c r="S446" s="100"/>
      <c r="T446" s="100"/>
      <c r="U446" s="101">
        <f t="shared" si="1033"/>
        <v>0</v>
      </c>
      <c r="V446" s="110">
        <f t="shared" si="1036"/>
        <v>0</v>
      </c>
      <c r="W446" s="111">
        <f t="shared" si="1037"/>
        <v>0</v>
      </c>
      <c r="X446" s="53">
        <f>ROUND(IFERROR((W446/(Y446*IF(ISNUMBER(E446),E446,1))),0),2)</f>
        <v>0</v>
      </c>
      <c r="Y446" s="90" t="str">
        <f t="shared" si="1022"/>
        <v/>
      </c>
      <c r="Z446" s="5">
        <f>(IF(I446&lt;30%,0,IF(I446&lt;35%,F446*G446*H446*F!$B$33,IF(I446&lt;40%,F446*G446*H446*F!$B$38,IF(I446&lt;45%,F446*G446*H446*F!$B$43,IF(I446&lt;50%,F446*G446*H446*F!$B$48,IF(I446=50%,F446*G446*H446*F!$B$50,IF(I446=51%,F446*G446*H446*F!$B$51,IF(I446=52%,F446*G446*H446*F!$B$52,IF(I446=53%,F446*G446*H446*F!$B$53,IF(I446=54%,F446*G446*H446*F!$B$54,IF(I446=55%,F446*G446*H446*F!$B$55,IF(I446=56%,F446*G446*H446*F!$B$56,IF(I446=57%,F446*G446*H446*F!$B$57,IF(I446=58%,F446*G446*H446*F!$B$58,IF(I446=59%,F446*G446*H446*F!$B$59,IF(I446=60%,F446*G446*H446*F!$B$60,IF(I446=61%,F446*G446*H446*F!$B$61,IF(I446=62%,F446*G446*H446*F!$B$62,IF(I446=63%,F446*G446*H446*F!$B$63,IF(I446=64%,F446*G446*H446*F!$B$64,IF(I446=65%,F446*G446*H446*F!$B$65,IF(I446=66%,F446*G446*H446*F!$B$66,IF(I446=67%,F446*G446*H446*F!$B$67,IF(I446=68%,F446*G446*H446*F!$B$68,IF(I446=69%,F446*G446*H446*F!$B$69,IF(I446=70%,F446*G446*H446*F!$B$70,IF(I446=71%,F446*G446*H446*F!$B$71,IF(I446=72%,F446*G446*H446*F!$B$72,IF(I446=73%,F446*G446*H446*F!$B$73,IF(I446=74%,F446*G446*H446*F!$B$74,IF(I446=75%,F446*G446*H446*F!$B$75,IF(I446=76%,F446*G446*H446*F!$B$76,IF(I446=77%,F446*G446*H446*F!$B$77,IF(I446=78%,F446*G446*H446*F!$B$78,IF(I446=79%,F446*G446*H446*F!$B$79,IF(I446=80%,F446*G446*H446*F!$B$80,IF(I446=81%,F446*G446*H446*F!$B$81,IF(I446=82%,F446*G446*H446*F!$B$82,IF(I446=83%,F446*G446*H446*F!$B$83,IF(I446=84%,F446*G446*H446*F!$B$84,IF(I446=85%,F446*G446*H446*F!$B$85,IF(I446=86%,F446*G446*H446*F!$B$86,IF(I446=87%,F446*G446*H446*F!$B$87,IF(I446=88%,F446*G446*H446*F!$B$88,IF(I446=89%,F446*G446*H446*F!$B$89,IF(I446=90%,F446*G446*H446*F!$B$90,IF(I446=91%,F446*G446*H446*F!$B$91,IF(I446=92%,F446*G446*H446*F!$B$92,IF(I446=93%,F446*G446*H446*F!$B$93,IF(I446=94%,F446*G446*H446*F!$B$94,IF(I446=95%,F446*G446*H446*F!$B$95,IF(I446=96%,F446*G446*H446*F!$B$96,IF(I446=97%,F446*G446*H446*F!$B$97,IF(I446=98%,F446*G446*H446*F!$B$98,IF(I446=99%,F446*G446*H446*F!$B$99,IF(I446&gt;99%,F446*G446*H446*F!$B$100,))))))))))))))))))))))))))))))))))))))))))))))))))))))))+IF(M446&lt;30%,0,IF(M446&lt;35%,J446*K446*L446*F!$B$33,IF(M446&lt;40%,J446*K446*L446*F!$B$38,IF(M446&lt;45%,J446*K446*L446*F!$B$43,IF(M446&lt;50%,J446*K446*L446*F!$B$48,IF(M446=50%,J446*K446*L446*F!$B$50,IF(M446=51%,J446*K446*L446*F!$B$51,IF(M446=52%,J446*K446*L446*F!$B$52,IF(M446=53%,J446*K446*L446*F!$B$53,IF(M446=54%,J446*K446*L446*F!$B$54,IF(M446=55%,J446*K446*L446*F!$B$55,IF(M446=56%,J446*K446*L446*F!$B$56,IF(M446=57%,J446*K446*L446*F!$B$57,IF(M446=58%,J446*K446*L446*F!$B$58,IF(M446=59%,J446*K446*L446*F!$B$59,IF(M446=60%,J446*K446*L446*F!$B$60,IF(M446=61%,J446*K446*L446*F!$B$61,IF(M446=62%,J446*K446*L446*F!$B$62,IF(M446=63%,J446*K446*L446*F!$B$63,IF(M446=64%,J446*K446*L446*F!$B$64,IF(M446=65%,J446*K446*L446*F!$B$65,IF(M446=66%,J446*K446*L446*F!$B$66,IF(M446=67%,J446*K446*L446*F!$B$67,IF(M446=68%,J446*K446*L446*F!$B$68,IF(M446=69%,J446*K446*L446*F!$B$69,IF(M446=70%,J446*K446*L446*F!$B$70,IF(M446=71%,J446*K446*L446*F!$B$71,IF(M446=72%,J446*K446*L446*F!$B$72,IF(M446=73%,J446*K446*L446*F!$B$73,IF(M446=74%,J446*K446*L446*F!$B$74,IF(M446=75%,J446*K446*L446*F!$B$75,IF(M446=76%,J446*K446*L446*F!$B$76,IF(M446=77%,J446*K446*L446*F!$B$77,IF(M446=78%,J446*K446*L446*F!$B$78,IF(M446=79%,J446*K446*L446*F!$B$79,IF(M446=80%,J446*K446*L446*F!$B$80,IF(M446=81%,J446*K446*L446*F!$B$81,IF(M446=82%,J446*K446*L446*F!$B$82,IF(M446=83%,J446*K446*L446*F!$B$83,IF(M446=84%,J446*K446*L446*F!$B$84,IF(M446=85%,J446*K446*L446*F!$B$85,IF(M446=86%,J446*K446*L446*F!$B$86,IF(M446=87%,J446*K446*L446*F!$B$87,IF(M446=88%,J446*K446*L446*F!$B$88,IF(M446=89%,J446*K446*L446*F!$B$89,IF(M446=90%,J446*K446*L446*F!$B$90,IF(M446=91%,J446*K446*L446*F!$B$91,IF(M446=92%,J446*K446*L446*F!$B$92,IF(M446=93%,J446*K446*L446*F!$B$93,IF(M446=94%,J446*K446*L446*F!$B$94,IF(M446=95%,J446*K446*L446*F!$B$95,IF(M446=96%,J446*K446*L446*F!$B$96,IF(M446=97%,J446*K446*L446*F!$B$97,IF(M446=98%,J446*K446*L446*F!$B$98,IF(M446=99%,J446*K446*L446*F!$B$99,IF(M446&gt;99%,J446*K446*L446*F!$B$100,))))))))))))))))))))))))))))))))))))))))))))))))))))))))+IF(Q446&lt;30%,0,IF(Q446&lt;35%,N446*O446*P446*F!$B$33,IF(Q446&lt;40%,N446*O446*P446*F!$B$38,IF(Q446&lt;45%,N446*O446*P446*F!$B$43,IF(Q446&lt;50%,N446*O446*P446*F!$B$48,IF(Q446=50%,N446*O446*P446*F!$B$50,IF(Q446=51%,N446*O446*P446*F!$B$51,IF(Q446=52%,N446*O446*P446*F!$B$52,IF(Q446=53%,N446*O446*P446*F!$B$53,IF(Q446=54%,N446*O446*P446*F!$B$54,IF(Q446=55%,N446*O446*P446*F!$B$55,IF(Q446=56%,N446*O446*P446*F!$B$56,IF(Q446=57%,N446*O446*P446*F!$B$57,IF(Q446=58%,N446*O446*P446*F!$B$58,IF(Q446=59%,N446*O446*P446*F!$B$59,IF(Q446=60%,N446*O446*P446*F!$B$60,IF(Q446=61%,N446*O446*P446*F!$B$61,IF(Q446=62%,N446*O446*P446*F!$B$62,IF(Q446=63%,N446*O446*P446*F!$B$63,IF(Q446=64%,N446*O446*P446*F!$B$64,IF(Q446=65%,N446*O446*P446*F!$B$65,IF(Q446=66%,N446*O446*P446*F!$B$66,IF(Q446=67%,N446*O446*P446*F!$B$67,IF(Q446=68%,N446*O446*P446*F!$B$68,IF(Q446=69%,N446*O446*P446*F!$B$69,IF(Q446=70%,N446*O446*P446*F!$B$70,IF(Q446=71%,N446*O446*P446*F!$B$71,IF(Q446=72%,N446*O446*P446*F!$B$72,IF(Q446=73%,N446*O446*P446*F!$B$73,IF(Q446=74%,N446*O446*P446*F!$B$74,IF(Q446=75%,N446*O446*P446*F!$B$75,IF(Q446=76%,N446*O446*P446*F!$B$76,IF(Q446=77%,N446*O446*P446*F!$B$77,IF(Q446=78%,N446*O446*P446*F!$B$78,IF(Q446=79%,N446*O446*P446*F!$B$79,IF(Q446=80%,N446*O446*P446*F!$B$80,IF(Q446=81%,N446*O446*P446*F!$B$81,IF(Q446=82%,N446*O446*P446*F!$B$82,IF(Q446=83%,N446*O446*P446*F!$B$83,IF(Q446=84%,N446*O446*P446*F!$B$84,IF(Q446=85%,N446*O446*P446*F!$B$85,IF(Q446=86%,N446*O446*P446*F!$B$86,IF(Q446=87%,N446*O446*P446*F!$B$87,IF(Q446=88%,N446*O446*P446*F!$B$88,IF(Q446=89%,N446*O446*P446*F!$B$89,IF(Q446=90%,N446*O446*P446*F!$B$90,IF(Q446=91%,N446*O446*P446*F!$B$91,IF(Q446=92%,N446*O446*P446*F!$B$92,IF(Q446=93%,N446*O446*P446*F!$B$93,IF(Q446=94%,N446*O446*P446*F!$B$94,IF(Q446=95%,N446*O446*P446*F!$B$95,IF(Q446=96%,N446*O446*P446*F!$B$96,IF(Q446=97%,N446*O446*P446*F!$B$97,IF(Q446=98%,N446*O446*P446*F!$B$98,IF(Q446=99%,N446*O446*P446*F!$B$99,IF(Q446&gt;99%,N446*O446*P446*F!$B$100,))))))))))))))))))))))))))))))))))))))))))))))))))))))))+IF(U446&lt;30%,0,IF(U446&lt;35%,R446*S446*T446*F!$B$33,IF(U446&lt;40%,R446*S446*T446*F!$B$38,IF(U446&lt;45%,R446*S446*T446*F!$B$43,IF(U446&lt;50%,R446*S446*T446*F!$B$48,IF(U446=50%,R446*S446*T446*F!$B$50,IF(U446=51%,R446*S446*T446*F!$B$51,IF(U446=52%,R446*S446*T446*F!$B$52,IF(U446=53%,R446*S446*T446*F!$B$53,IF(U446=54%,R446*S446*T446*F!$B$54,IF(U446=55%,R446*S446*T446*F!$B$55,IF(U446=56%,R446*S446*T446*F!$B$56,IF(U446=57%,R446*S446*T446*F!$B$57,IF(U446=58%,R446*S446*T446*F!$B$58,IF(U446=59%,R446*S446*T446*F!$B$59,IF(U446=60%,R446*S446*T446*F!$B$60,IF(U446=61%,R446*S446*T446*F!$B$61,IF(U446=62%,R446*S446*T446*F!$B$62,IF(U446=63%,R446*S446*T446*F!$B$63,IF(U446=64%,R446*S446*T446*F!$B$64,IF(U446=65%,R446*S446*T446*F!$B$65,IF(U446=66%,R446*S446*T446*F!$B$66,IF(U446=67%,R446*S446*T446*F!$B$67,IF(U446=68%,R446*S446*T446*F!$B$68,IF(U446=69%,R446*S446*T446*F!$B$69,IF(U446=70%,R446*S446*T446*F!$B$70,IF(U446=71%,R446*S446*T446*F!$B$71,IF(U446=72%,R446*S446*T446*F!$B$72,IF(U446=73%,R446*S446*T446*F!$B$73,IF(U446=74%,R446*S446*T446*F!$B$74,IF(U446=75%,R446*S446*T446*F!$B$75,IF(U446=76%,R446*S446*T446*F!$B$76,IF(U446=77%,R446*S446*T446*F!$B$77,IF(U446=78%,R446*S446*T446*F!$B$78,IF(U446=79%,R446*S446*T446*F!$B$79,IF(U446=80%,R446*S446*T446*F!$B$80,IF(U446=81%,R446*S446*T446*F!$B$81,IF(U446=82%,R446*S446*T446*F!$B$82,IF(U446=83%,R446*S446*T446*F!$B$83,IF(U446=84%,R446*S446*T446*F!$B$84,IF(U446=85%,R446*S446*T446*F!$B$85,IF(U446=86%,R446*S446*T446*F!$B$86,IF(U446=87%,R446*S446*T446*F!$B$87,IF(U446=88%,R446*S446*T446*F!$B$88,IF(U446=89%,R446*S446*T446*F!$B$89,IF(U446=90%,R446*S446*T446*F!$B$90,IF(U446=91%,R446*S446*T446*F!$B$91,IF(U446=92%,R446*S446*T446*F!$B$92,IF(U446=93%,R446*S446*T446*F!$B$93,IF(U446=94%,R446*S446*T446*F!$B$94,IF(U446=95%,R446*S446*T446*F!$B$95,IF(U446=96%,R446*S446*T446*F!$B$96,IF(U446=97%,R446*S446*T446*F!$B$97,IF(U446=98%,R446*S446*T446*F!$B$98,IF(U446=99%,R446*S446*T446*F!$B$99,IF(U446&gt;99%,R446*S446*T446*F!$B$100)))))))))))))))))))))))))))))))))))))))))))))))))))))))))*IF(ISNUMBER(E446),E446,1)*IF(ISNUMBER(D446),D446,1)</f>
        <v>0</v>
      </c>
      <c r="AA446" s="5">
        <f>G446*H446+K446*L446+O446*P446+S446*T446</f>
        <v>0</v>
      </c>
      <c r="AB446" s="32">
        <f>(H446*(IF(I446&lt;45%,0.5,IF(I446&lt;55%,0.8,IF(I446&lt;65%,0.9,IF(I446&lt;75%,1,IF(I446&lt;85%,1.1,1.2))))))+L446*(IF(M446&lt;45%,0.5,IF(M446&lt;55%,0.8,IF(M446&lt;65%,0.9,IF(M446&lt;75%,1,IF(M446&lt;85%,1.1,1.2))))))+P446*(IF(Q446&lt;45%,0.5,IF(Q446&lt;55%,0.8,IF(Q446&lt;65%,0.9,IF(Q446&lt;75%,1,IF(Q446&lt;85%,1.1,1.2))))))+T446*(IF(U446&lt;45%,0.5,IF(U446&lt;55%,0.8,IF(U446&lt;65%,0.9,IF(U446&lt;75%,1,IF(U446&lt;85%,1.1,1.2)))))))*IF(D446&gt;=0.8,6,IF(D446&lt;=0.4,1.5,3))</f>
        <v>0</v>
      </c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  <c r="AR446" s="11"/>
      <c r="AS446" s="11"/>
      <c r="AT446" s="11"/>
      <c r="AU446" s="11"/>
      <c r="AV446" s="11"/>
      <c r="AW446" s="11"/>
      <c r="AX446" s="11"/>
      <c r="AY446" s="11"/>
      <c r="AZ446" s="11"/>
      <c r="BA446" s="11"/>
      <c r="BB446" s="11"/>
      <c r="BC446" s="11"/>
      <c r="BD446" s="11"/>
      <c r="BE446" s="11"/>
      <c r="BF446" s="11"/>
      <c r="BG446" s="11"/>
      <c r="BH446" s="11"/>
      <c r="BI446" s="11"/>
      <c r="BJ446" s="11"/>
    </row>
    <row r="447" spans="1:62" x14ac:dyDescent="0.25">
      <c r="A447" s="1129"/>
      <c r="B447" s="61" t="str">
        <f t="shared" ref="B447:E447" si="1041">IF(B385="","",B385)</f>
        <v/>
      </c>
      <c r="C447" s="62" t="str">
        <f t="shared" si="1041"/>
        <v/>
      </c>
      <c r="D447" s="63">
        <f t="shared" si="1035"/>
        <v>0</v>
      </c>
      <c r="E447" s="64" t="str">
        <f t="shared" si="1041"/>
        <v/>
      </c>
      <c r="F447" s="152"/>
      <c r="G447" s="153"/>
      <c r="H447" s="153"/>
      <c r="I447" s="95">
        <f t="shared" si="1030"/>
        <v>0</v>
      </c>
      <c r="J447" s="152"/>
      <c r="K447" s="94"/>
      <c r="L447" s="94"/>
      <c r="M447" s="95">
        <f t="shared" si="1031"/>
        <v>0</v>
      </c>
      <c r="N447" s="152"/>
      <c r="O447" s="94"/>
      <c r="P447" s="94"/>
      <c r="Q447" s="95">
        <f t="shared" si="1032"/>
        <v>0</v>
      </c>
      <c r="R447" s="152"/>
      <c r="S447" s="94"/>
      <c r="T447" s="94"/>
      <c r="U447" s="93">
        <f t="shared" si="1033"/>
        <v>0</v>
      </c>
      <c r="V447" s="113">
        <f t="shared" si="1036"/>
        <v>0</v>
      </c>
      <c r="W447" s="114">
        <f t="shared" si="1037"/>
        <v>0</v>
      </c>
      <c r="X447" s="36">
        <f t="shared" ref="X447" si="1042">ROUND(IFERROR((W447/(Y447*IF(ISNUMBER(E447),E447,1))),0),2)</f>
        <v>0</v>
      </c>
      <c r="Y447" s="90" t="str">
        <f t="shared" si="1022"/>
        <v/>
      </c>
      <c r="Z447" s="6">
        <f>(IF(I447&lt;30%,0,IF(I447&lt;35%,F447*G447*H447*F!$B$33,IF(I447&lt;40%,F447*G447*H447*F!$B$38,IF(I447&lt;45%,F447*G447*H447*F!$B$43,IF(I447&lt;50%,F447*G447*H447*F!$B$48,IF(I447=50%,F447*G447*H447*F!$B$50,IF(I447=51%,F447*G447*H447*F!$B$51,IF(I447=52%,F447*G447*H447*F!$B$52,IF(I447=53%,F447*G447*H447*F!$B$53,IF(I447=54%,F447*G447*H447*F!$B$54,IF(I447=55%,F447*G447*H447*F!$B$55,IF(I447=56%,F447*G447*H447*F!$B$56,IF(I447=57%,F447*G447*H447*F!$B$57,IF(I447=58%,F447*G447*H447*F!$B$58,IF(I447=59%,F447*G447*H447*F!$B$59,IF(I447=60%,F447*G447*H447*F!$B$60,IF(I447=61%,F447*G447*H447*F!$B$61,IF(I447=62%,F447*G447*H447*F!$B$62,IF(I447=63%,F447*G447*H447*F!$B$63,IF(I447=64%,F447*G447*H447*F!$B$64,IF(I447=65%,F447*G447*H447*F!$B$65,IF(I447=66%,F447*G447*H447*F!$B$66,IF(I447=67%,F447*G447*H447*F!$B$67,IF(I447=68%,F447*G447*H447*F!$B$68,IF(I447=69%,F447*G447*H447*F!$B$69,IF(I447=70%,F447*G447*H447*F!$B$70,IF(I447=71%,F447*G447*H447*F!$B$71,IF(I447=72%,F447*G447*H447*F!$B$72,IF(I447=73%,F447*G447*H447*F!$B$73,IF(I447=74%,F447*G447*H447*F!$B$74,IF(I447=75%,F447*G447*H447*F!$B$75,IF(I447=76%,F447*G447*H447*F!$B$76,IF(I447=77%,F447*G447*H447*F!$B$77,IF(I447=78%,F447*G447*H447*F!$B$78,IF(I447=79%,F447*G447*H447*F!$B$79,IF(I447=80%,F447*G447*H447*F!$B$80,IF(I447=81%,F447*G447*H447*F!$B$81,IF(I447=82%,F447*G447*H447*F!$B$82,IF(I447=83%,F447*G447*H447*F!$B$83,IF(I447=84%,F447*G447*H447*F!$B$84,IF(I447=85%,F447*G447*H447*F!$B$85,IF(I447=86%,F447*G447*H447*F!$B$86,IF(I447=87%,F447*G447*H447*F!$B$87,IF(I447=88%,F447*G447*H447*F!$B$88,IF(I447=89%,F447*G447*H447*F!$B$89,IF(I447=90%,F447*G447*H447*F!$B$90,IF(I447=91%,F447*G447*H447*F!$B$91,IF(I447=92%,F447*G447*H447*F!$B$92,IF(I447=93%,F447*G447*H447*F!$B$93,IF(I447=94%,F447*G447*H447*F!$B$94,IF(I447=95%,F447*G447*H447*F!$B$95,IF(I447=96%,F447*G447*H447*F!$B$96,IF(I447=97%,F447*G447*H447*F!$B$97,IF(I447=98%,F447*G447*H447*F!$B$98,IF(I447=99%,F447*G447*H447*F!$B$99,IF(I447&gt;99%,F447*G447*H447*F!$B$100,))))))))))))))))))))))))))))))))))))))))))))))))))))))))+IF(M447&lt;30%,0,IF(M447&lt;35%,J447*K447*L447*F!$B$33,IF(M447&lt;40%,J447*K447*L447*F!$B$38,IF(M447&lt;45%,J447*K447*L447*F!$B$43,IF(M447&lt;50%,J447*K447*L447*F!$B$48,IF(M447=50%,J447*K447*L447*F!$B$50,IF(M447=51%,J447*K447*L447*F!$B$51,IF(M447=52%,J447*K447*L447*F!$B$52,IF(M447=53%,J447*K447*L447*F!$B$53,IF(M447=54%,J447*K447*L447*F!$B$54,IF(M447=55%,J447*K447*L447*F!$B$55,IF(M447=56%,J447*K447*L447*F!$B$56,IF(M447=57%,J447*K447*L447*F!$B$57,IF(M447=58%,J447*K447*L447*F!$B$58,IF(M447=59%,J447*K447*L447*F!$B$59,IF(M447=60%,J447*K447*L447*F!$B$60,IF(M447=61%,J447*K447*L447*F!$B$61,IF(M447=62%,J447*K447*L447*F!$B$62,IF(M447=63%,J447*K447*L447*F!$B$63,IF(M447=64%,J447*K447*L447*F!$B$64,IF(M447=65%,J447*K447*L447*F!$B$65,IF(M447=66%,J447*K447*L447*F!$B$66,IF(M447=67%,J447*K447*L447*F!$B$67,IF(M447=68%,J447*K447*L447*F!$B$68,IF(M447=69%,J447*K447*L447*F!$B$69,IF(M447=70%,J447*K447*L447*F!$B$70,IF(M447=71%,J447*K447*L447*F!$B$71,IF(M447=72%,J447*K447*L447*F!$B$72,IF(M447=73%,J447*K447*L447*F!$B$73,IF(M447=74%,J447*K447*L447*F!$B$74,IF(M447=75%,J447*K447*L447*F!$B$75,IF(M447=76%,J447*K447*L447*F!$B$76,IF(M447=77%,J447*K447*L447*F!$B$77,IF(M447=78%,J447*K447*L447*F!$B$78,IF(M447=79%,J447*K447*L447*F!$B$79,IF(M447=80%,J447*K447*L447*F!$B$80,IF(M447=81%,J447*K447*L447*F!$B$81,IF(M447=82%,J447*K447*L447*F!$B$82,IF(M447=83%,J447*K447*L447*F!$B$83,IF(M447=84%,J447*K447*L447*F!$B$84,IF(M447=85%,J447*K447*L447*F!$B$85,IF(M447=86%,J447*K447*L447*F!$B$86,IF(M447=87%,J447*K447*L447*F!$B$87,IF(M447=88%,J447*K447*L447*F!$B$88,IF(M447=89%,J447*K447*L447*F!$B$89,IF(M447=90%,J447*K447*L447*F!$B$90,IF(M447=91%,J447*K447*L447*F!$B$91,IF(M447=92%,J447*K447*L447*F!$B$92,IF(M447=93%,J447*K447*L447*F!$B$93,IF(M447=94%,J447*K447*L447*F!$B$94,IF(M447=95%,J447*K447*L447*F!$B$95,IF(M447=96%,J447*K447*L447*F!$B$96,IF(M447=97%,J447*K447*L447*F!$B$97,IF(M447=98%,J447*K447*L447*F!$B$98,IF(M447=99%,J447*K447*L447*F!$B$99,IF(M447&gt;99%,J447*K447*L447*F!$B$100,))))))))))))))))))))))))))))))))))))))))))))))))))))))))+IF(Q447&lt;30%,0,IF(Q447&lt;35%,N447*O447*P447*F!$B$33,IF(Q447&lt;40%,N447*O447*P447*F!$B$38,IF(Q447&lt;45%,N447*O447*P447*F!$B$43,IF(Q447&lt;50%,N447*O447*P447*F!$B$48,IF(Q447=50%,N447*O447*P447*F!$B$50,IF(Q447=51%,N447*O447*P447*F!$B$51,IF(Q447=52%,N447*O447*P447*F!$B$52,IF(Q447=53%,N447*O447*P447*F!$B$53,IF(Q447=54%,N447*O447*P447*F!$B$54,IF(Q447=55%,N447*O447*P447*F!$B$55,IF(Q447=56%,N447*O447*P447*F!$B$56,IF(Q447=57%,N447*O447*P447*F!$B$57,IF(Q447=58%,N447*O447*P447*F!$B$58,IF(Q447=59%,N447*O447*P447*F!$B$59,IF(Q447=60%,N447*O447*P447*F!$B$60,IF(Q447=61%,N447*O447*P447*F!$B$61,IF(Q447=62%,N447*O447*P447*F!$B$62,IF(Q447=63%,N447*O447*P447*F!$B$63,IF(Q447=64%,N447*O447*P447*F!$B$64,IF(Q447=65%,N447*O447*P447*F!$B$65,IF(Q447=66%,N447*O447*P447*F!$B$66,IF(Q447=67%,N447*O447*P447*F!$B$67,IF(Q447=68%,N447*O447*P447*F!$B$68,IF(Q447=69%,N447*O447*P447*F!$B$69,IF(Q447=70%,N447*O447*P447*F!$B$70,IF(Q447=71%,N447*O447*P447*F!$B$71,IF(Q447=72%,N447*O447*P447*F!$B$72,IF(Q447=73%,N447*O447*P447*F!$B$73,IF(Q447=74%,N447*O447*P447*F!$B$74,IF(Q447=75%,N447*O447*P447*F!$B$75,IF(Q447=76%,N447*O447*P447*F!$B$76,IF(Q447=77%,N447*O447*P447*F!$B$77,IF(Q447=78%,N447*O447*P447*F!$B$78,IF(Q447=79%,N447*O447*P447*F!$B$79,IF(Q447=80%,N447*O447*P447*F!$B$80,IF(Q447=81%,N447*O447*P447*F!$B$81,IF(Q447=82%,N447*O447*P447*F!$B$82,IF(Q447=83%,N447*O447*P447*F!$B$83,IF(Q447=84%,N447*O447*P447*F!$B$84,IF(Q447=85%,N447*O447*P447*F!$B$85,IF(Q447=86%,N447*O447*P447*F!$B$86,IF(Q447=87%,N447*O447*P447*F!$B$87,IF(Q447=88%,N447*O447*P447*F!$B$88,IF(Q447=89%,N447*O447*P447*F!$B$89,IF(Q447=90%,N447*O447*P447*F!$B$90,IF(Q447=91%,N447*O447*P447*F!$B$91,IF(Q447=92%,N447*O447*P447*F!$B$92,IF(Q447=93%,N447*O447*P447*F!$B$93,IF(Q447=94%,N447*O447*P447*F!$B$94,IF(Q447=95%,N447*O447*P447*F!$B$95,IF(Q447=96%,N447*O447*P447*F!$B$96,IF(Q447=97%,N447*O447*P447*F!$B$97,IF(Q447=98%,N447*O447*P447*F!$B$98,IF(Q447=99%,N447*O447*P447*F!$B$99,IF(Q447&gt;99%,N447*O447*P447*F!$B$100,))))))))))))))))))))))))))))))))))))))))))))))))))))))))+IF(U447&lt;30%,0,IF(U447&lt;35%,R447*S447*T447*F!$B$33,IF(U447&lt;40%,R447*S447*T447*F!$B$38,IF(U447&lt;45%,R447*S447*T447*F!$B$43,IF(U447&lt;50%,R447*S447*T447*F!$B$48,IF(U447=50%,R447*S447*T447*F!$B$50,IF(U447=51%,R447*S447*T447*F!$B$51,IF(U447=52%,R447*S447*T447*F!$B$52,IF(U447=53%,R447*S447*T447*F!$B$53,IF(U447=54%,R447*S447*T447*F!$B$54,IF(U447=55%,R447*S447*T447*F!$B$55,IF(U447=56%,R447*S447*T447*F!$B$56,IF(U447=57%,R447*S447*T447*F!$B$57,IF(U447=58%,R447*S447*T447*F!$B$58,IF(U447=59%,R447*S447*T447*F!$B$59,IF(U447=60%,R447*S447*T447*F!$B$60,IF(U447=61%,R447*S447*T447*F!$B$61,IF(U447=62%,R447*S447*T447*F!$B$62,IF(U447=63%,R447*S447*T447*F!$B$63,IF(U447=64%,R447*S447*T447*F!$B$64,IF(U447=65%,R447*S447*T447*F!$B$65,IF(U447=66%,R447*S447*T447*F!$B$66,IF(U447=67%,R447*S447*T447*F!$B$67,IF(U447=68%,R447*S447*T447*F!$B$68,IF(U447=69%,R447*S447*T447*F!$B$69,IF(U447=70%,R447*S447*T447*F!$B$70,IF(U447=71%,R447*S447*T447*F!$B$71,IF(U447=72%,R447*S447*T447*F!$B$72,IF(U447=73%,R447*S447*T447*F!$B$73,IF(U447=74%,R447*S447*T447*F!$B$74,IF(U447=75%,R447*S447*T447*F!$B$75,IF(U447=76%,R447*S447*T447*F!$B$76,IF(U447=77%,R447*S447*T447*F!$B$77,IF(U447=78%,R447*S447*T447*F!$B$78,IF(U447=79%,R447*S447*T447*F!$B$79,IF(U447=80%,R447*S447*T447*F!$B$80,IF(U447=81%,R447*S447*T447*F!$B$81,IF(U447=82%,R447*S447*T447*F!$B$82,IF(U447=83%,R447*S447*T447*F!$B$83,IF(U447=84%,R447*S447*T447*F!$B$84,IF(U447=85%,R447*S447*T447*F!$B$85,IF(U447=86%,R447*S447*T447*F!$B$86,IF(U447=87%,R447*S447*T447*F!$B$87,IF(U447=88%,R447*S447*T447*F!$B$88,IF(U447=89%,R447*S447*T447*F!$B$89,IF(U447=90%,R447*S447*T447*F!$B$90,IF(U447=91%,R447*S447*T447*F!$B$91,IF(U447=92%,R447*S447*T447*F!$B$92,IF(U447=93%,R447*S447*T447*F!$B$93,IF(U447=94%,R447*S447*T447*F!$B$94,IF(U447=95%,R447*S447*T447*F!$B$95,IF(U447=96%,R447*S447*T447*F!$B$96,IF(U447=97%,R447*S447*T447*F!$B$97,IF(U447=98%,R447*S447*T447*F!$B$98,IF(U447=99%,R447*S447*T447*F!$B$99,IF(U447&gt;99%,R447*S447*T447*F!$B$100)))))))))))))))))))))))))))))))))))))))))))))))))))))))))*IF(ISNUMBER(E447),E447,1)*IF(ISNUMBER(D447),D447,1)</f>
        <v>0</v>
      </c>
      <c r="AA447" s="6">
        <f>G447*H447+K447*L447+O447*P447+S447*T447</f>
        <v>0</v>
      </c>
      <c r="AB447" s="35">
        <f>(H447*(IF(I447&lt;45%,0.5,IF(I447&lt;55%,0.8,IF(I447&lt;65%,0.9,IF(I447&lt;75%,1,IF(I447&lt;85%,1.1,1.2))))))+L447*(IF(M447&lt;45%,0.5,IF(M447&lt;55%,0.8,IF(M447&lt;65%,0.9,IF(M447&lt;75%,1,IF(M447&lt;85%,1.1,1.2))))))+P447*(IF(Q447&lt;45%,0.5,IF(Q447&lt;55%,0.8,IF(Q447&lt;65%,0.9,IF(Q447&lt;75%,1,IF(Q447&lt;85%,1.1,1.2))))))+T447*(IF(U447&lt;45%,0.5,IF(U447&lt;55%,0.8,IF(U447&lt;65%,0.9,IF(U447&lt;75%,1,IF(U447&lt;85%,1.1,1.2)))))))*IF(D447&gt;=0.8,6,IF(D447&lt;=0.4,1.5,3))</f>
        <v>0</v>
      </c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  <c r="AN447" s="11"/>
      <c r="AO447" s="11"/>
      <c r="AP447" s="11"/>
      <c r="AQ447" s="11"/>
      <c r="AR447" s="11"/>
      <c r="AS447" s="11"/>
      <c r="AT447" s="11"/>
      <c r="AU447" s="11"/>
      <c r="AV447" s="11"/>
      <c r="AW447" s="11"/>
      <c r="AX447" s="11"/>
      <c r="AY447" s="11"/>
      <c r="AZ447" s="11"/>
      <c r="BA447" s="11"/>
      <c r="BB447" s="11"/>
      <c r="BC447" s="11"/>
      <c r="BD447" s="11"/>
      <c r="BE447" s="11"/>
      <c r="BF447" s="11"/>
      <c r="BG447" s="11"/>
      <c r="BH447" s="11"/>
      <c r="BI447" s="11"/>
      <c r="BJ447" s="11"/>
    </row>
    <row r="448" spans="1:62" ht="15.75" thickBot="1" x14ac:dyDescent="0.3">
      <c r="A448" s="1130"/>
      <c r="B448" s="165"/>
      <c r="C448" s="166"/>
      <c r="D448" s="37">
        <f>ROUND(IFERROR((D443*(G443*H443+K443*L443+O443*P443+S443*T443)+D444*(G444*H444+K444*L444+O444*P444+S444*T444)+D445*(G445*H445+K445*L445+O445*P445+S445*T445)+D446*(G446*H446+K446*L446+O446*P446+S446*T446)+D447*(G447*H447+K447*L447+O447*P447+S447*T447))/((G443*H443+K443*L443+O443*P443+S443*T443)+(G444*H444+K444*L444+O444*P444+S444*T444)+(G445*H445+K445*L445+O445*P445+S445*T445)+(G446*H446+K446*L446+O446*P446+S446*T446)+(G447*H447+K447*L447+O447*P447+S447*T447)),0),3)</f>
        <v>0</v>
      </c>
      <c r="E448" s="173"/>
      <c r="F448" s="174"/>
      <c r="G448" s="175"/>
      <c r="H448" s="175"/>
      <c r="I448" s="176"/>
      <c r="J448" s="174"/>
      <c r="K448" s="177"/>
      <c r="L448" s="177"/>
      <c r="M448" s="178"/>
      <c r="N448" s="174"/>
      <c r="O448" s="177"/>
      <c r="P448" s="177"/>
      <c r="Q448" s="179"/>
      <c r="R448" s="174"/>
      <c r="S448" s="180"/>
      <c r="T448" s="177"/>
      <c r="U448" s="178"/>
      <c r="V448" s="122">
        <f>SUM(V443:V447)</f>
        <v>0</v>
      </c>
      <c r="W448" s="117">
        <f>IFERROR(V448/AA448,0)</f>
        <v>0</v>
      </c>
      <c r="X448" s="118">
        <f>ROUND(IFERROR((D443*(I443*G443*H443+M443*K443*L443+Q443*O443*P443+U443*S443*T443)+D444*(I444*G444*H444+M444*K444*L444+Q444*O444*P444+U444*S444*T444)+D445*(I445*G445*H445+M445*K445*L445+Q445*O445*P445+U445*S445*T445)+D446*(I446*G446*H446+M446*K446*L446+Q446*O446*P446+U446*S446*T446)+D447*(I447*G447*H447+M447*K447*L447+Q447*O447*P447+U447*S447*T447))/(D443*(G443*H443+K443*L443+O443*P443+S443*T443)+D444*(G444*H444+K444*L444+O444*P444+S444*T444)+D445*(G445*H445+K445*L445+O445*P445+S445*T445)+D446*(G446*H446+K446*L446+O446*P446+S446*T446)+D447*(G447*H447+K447*L447+O447*P447+S447*T447)),0),2)</f>
        <v>0</v>
      </c>
      <c r="Y448" s="9"/>
      <c r="Z448" s="9">
        <f>SUM(Z443:Z447)</f>
        <v>0</v>
      </c>
      <c r="AA448" s="117">
        <f>SUM(AA443:AA447)</f>
        <v>0</v>
      </c>
      <c r="AB448" s="119">
        <f>IF(SUM(AB443:AB447)=0,TIME(,0,),TIME(,SUM(AB443:AB447)+30,))</f>
        <v>0</v>
      </c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1"/>
      <c r="AS448" s="11"/>
      <c r="AT448" s="11"/>
      <c r="AU448" s="11"/>
      <c r="AV448" s="11"/>
      <c r="AW448" s="11"/>
      <c r="AX448" s="11"/>
      <c r="AY448" s="11"/>
      <c r="AZ448" s="11"/>
      <c r="BA448" s="11"/>
      <c r="BB448" s="11"/>
      <c r="BC448" s="11"/>
      <c r="BD448" s="11"/>
      <c r="BE448" s="11"/>
      <c r="BF448" s="11"/>
      <c r="BG448" s="11"/>
      <c r="BH448" s="11"/>
      <c r="BI448" s="11"/>
      <c r="BJ448" s="11"/>
    </row>
    <row r="449" spans="1:62" x14ac:dyDescent="0.25">
      <c r="A449" s="143" t="s">
        <v>27</v>
      </c>
      <c r="B449" s="154" t="str">
        <f t="shared" ref="B449:C449" si="1043">IF(B387="","",B387)</f>
        <v/>
      </c>
      <c r="C449" s="155" t="str">
        <f t="shared" si="1043"/>
        <v/>
      </c>
      <c r="D449" s="59">
        <f>D387</f>
        <v>0</v>
      </c>
      <c r="E449" s="73" t="str">
        <f t="shared" ref="E449" si="1044">IF(E387="","",E387)</f>
        <v/>
      </c>
      <c r="F449" s="74"/>
      <c r="G449" s="92"/>
      <c r="H449" s="92"/>
      <c r="I449" s="75">
        <f t="shared" ref="I449:I453" si="1045">IFERROR(ROUND(F449/$Y449,2),)</f>
        <v>0</v>
      </c>
      <c r="J449" s="74"/>
      <c r="K449" s="92"/>
      <c r="L449" s="92"/>
      <c r="M449" s="91">
        <f t="shared" ref="M449:M453" si="1046">IFERROR(ROUND(J449/$Y449,2),)</f>
        <v>0</v>
      </c>
      <c r="N449" s="74"/>
      <c r="O449" s="92"/>
      <c r="P449" s="92"/>
      <c r="Q449" s="75">
        <f t="shared" ref="Q449:Q453" si="1047">IFERROR(ROUND(N449/$Y449,2),)</f>
        <v>0</v>
      </c>
      <c r="R449" s="74"/>
      <c r="S449" s="92"/>
      <c r="T449" s="92"/>
      <c r="U449" s="91">
        <f t="shared" ref="U449:U453" si="1048">IFERROR(ROUND(R449/$Y449,2),)</f>
        <v>0</v>
      </c>
      <c r="V449" s="123">
        <f>(IF(ISNUMBER(F449),F449,1)*G449*H449+IF(ISNUMBER(J449),J449,1)*K449*L449+IF(ISNUMBER(N449),N449,1)*O449*P449+IF(ISNUMBER(R449),R449,1)*S449*T449)*IF(ISNUMBER(E449),E449,1)</f>
        <v>0</v>
      </c>
      <c r="W449" s="40">
        <f>IFERROR((IF(ISNUMBER(F449),F449,1)*G449*H449+IF(ISNUMBER(J449),J449,1)*K449*L449+IF(ISNUMBER(N449),N449,1)*O449*P449+IF(ISNUMBER(R449),R449,1)*S449*T449)*IF(ISNUMBER(E449),E449,1)/(G449*H449+K449*L449+O449*P449+S449*T449),0)</f>
        <v>0</v>
      </c>
      <c r="X449" s="41">
        <f>ROUND(IFERROR((W449/(Y449*IF(ISNUMBER(E449),E449,1))),0),2)</f>
        <v>0</v>
      </c>
      <c r="Y449" s="89" t="str">
        <f t="shared" si="1022"/>
        <v/>
      </c>
      <c r="Z449" s="124">
        <f>(IF(I449&lt;30%,0,IF(I449&lt;35%,F449*G449*H449*F!$B$33,IF(I449&lt;40%,F449*G449*H449*F!$B$38,IF(I449&lt;45%,F449*G449*H449*F!$B$43,IF(I449&lt;50%,F449*G449*H449*F!$B$48,IF(I449=50%,F449*G449*H449*F!$B$50,IF(I449=51%,F449*G449*H449*F!$B$51,IF(I449=52%,F449*G449*H449*F!$B$52,IF(I449=53%,F449*G449*H449*F!$B$53,IF(I449=54%,F449*G449*H449*F!$B$54,IF(I449=55%,F449*G449*H449*F!$B$55,IF(I449=56%,F449*G449*H449*F!$B$56,IF(I449=57%,F449*G449*H449*F!$B$57,IF(I449=58%,F449*G449*H449*F!$B$58,IF(I449=59%,F449*G449*H449*F!$B$59,IF(I449=60%,F449*G449*H449*F!$B$60,IF(I449=61%,F449*G449*H449*F!$B$61,IF(I449=62%,F449*G449*H449*F!$B$62,IF(I449=63%,F449*G449*H449*F!$B$63,IF(I449=64%,F449*G449*H449*F!$B$64,IF(I449=65%,F449*G449*H449*F!$B$65,IF(I449=66%,F449*G449*H449*F!$B$66,IF(I449=67%,F449*G449*H449*F!$B$67,IF(I449=68%,F449*G449*H449*F!$B$68,IF(I449=69%,F449*G449*H449*F!$B$69,IF(I449=70%,F449*G449*H449*F!$B$70,IF(I449=71%,F449*G449*H449*F!$B$71,IF(I449=72%,F449*G449*H449*F!$B$72,IF(I449=73%,F449*G449*H449*F!$B$73,IF(I449=74%,F449*G449*H449*F!$B$74,IF(I449=75%,F449*G449*H449*F!$B$75,IF(I449=76%,F449*G449*H449*F!$B$76,IF(I449=77%,F449*G449*H449*F!$B$77,IF(I449=78%,F449*G449*H449*F!$B$78,IF(I449=79%,F449*G449*H449*F!$B$79,IF(I449=80%,F449*G449*H449*F!$B$80,IF(I449=81%,F449*G449*H449*F!$B$81,IF(I449=82%,F449*G449*H449*F!$B$82,IF(I449=83%,F449*G449*H449*F!$B$83,IF(I449=84%,F449*G449*H449*F!$B$84,IF(I449=85%,F449*G449*H449*F!$B$85,IF(I449=86%,F449*G449*H449*F!$B$86,IF(I449=87%,F449*G449*H449*F!$B$87,IF(I449=88%,F449*G449*H449*F!$B$88,IF(I449=89%,F449*G449*H449*F!$B$89,IF(I449=90%,F449*G449*H449*F!$B$90,IF(I449=91%,F449*G449*H449*F!$B$91,IF(I449=92%,F449*G449*H449*F!$B$92,IF(I449=93%,F449*G449*H449*F!$B$93,IF(I449=94%,F449*G449*H449*F!$B$94,IF(I449=95%,F449*G449*H449*F!$B$95,IF(I449=96%,F449*G449*H449*F!$B$96,IF(I449=97%,F449*G449*H449*F!$B$97,IF(I449=98%,F449*G449*H449*F!$B$98,IF(I449=99%,F449*G449*H449*F!$B$99,IF(I449&gt;99%,F449*G449*H449*F!$B$100,))))))))))))))))))))))))))))))))))))))))))))))))))))))))+IF(M449&lt;30%,0,IF(M449&lt;35%,J449*K449*L449*F!$B$33,IF(M449&lt;40%,J449*K449*L449*F!$B$38,IF(M449&lt;45%,J449*K449*L449*F!$B$43,IF(M449&lt;50%,J449*K449*L449*F!$B$48,IF(M449=50%,J449*K449*L449*F!$B$50,IF(M449=51%,J449*K449*L449*F!$B$51,IF(M449=52%,J449*K449*L449*F!$B$52,IF(M449=53%,J449*K449*L449*F!$B$53,IF(M449=54%,J449*K449*L449*F!$B$54,IF(M449=55%,J449*K449*L449*F!$B$55,IF(M449=56%,J449*K449*L449*F!$B$56,IF(M449=57%,J449*K449*L449*F!$B$57,IF(M449=58%,J449*K449*L449*F!$B$58,IF(M449=59%,J449*K449*L449*F!$B$59,IF(M449=60%,J449*K449*L449*F!$B$60,IF(M449=61%,J449*K449*L449*F!$B$61,IF(M449=62%,J449*K449*L449*F!$B$62,IF(M449=63%,J449*K449*L449*F!$B$63,IF(M449=64%,J449*K449*L449*F!$B$64,IF(M449=65%,J449*K449*L449*F!$B$65,IF(M449=66%,J449*K449*L449*F!$B$66,IF(M449=67%,J449*K449*L449*F!$B$67,IF(M449=68%,J449*K449*L449*F!$B$68,IF(M449=69%,J449*K449*L449*F!$B$69,IF(M449=70%,J449*K449*L449*F!$B$70,IF(M449=71%,J449*K449*L449*F!$B$71,IF(M449=72%,J449*K449*L449*F!$B$72,IF(M449=73%,J449*K449*L449*F!$B$73,IF(M449=74%,J449*K449*L449*F!$B$74,IF(M449=75%,J449*K449*L449*F!$B$75,IF(M449=76%,J449*K449*L449*F!$B$76,IF(M449=77%,J449*K449*L449*F!$B$77,IF(M449=78%,J449*K449*L449*F!$B$78,IF(M449=79%,J449*K449*L449*F!$B$79,IF(M449=80%,J449*K449*L449*F!$B$80,IF(M449=81%,J449*K449*L449*F!$B$81,IF(M449=82%,J449*K449*L449*F!$B$82,IF(M449=83%,J449*K449*L449*F!$B$83,IF(M449=84%,J449*K449*L449*F!$B$84,IF(M449=85%,J449*K449*L449*F!$B$85,IF(M449=86%,J449*K449*L449*F!$B$86,IF(M449=87%,J449*K449*L449*F!$B$87,IF(M449=88%,J449*K449*L449*F!$B$88,IF(M449=89%,J449*K449*L449*F!$B$89,IF(M449=90%,J449*K449*L449*F!$B$90,IF(M449=91%,J449*K449*L449*F!$B$91,IF(M449=92%,J449*K449*L449*F!$B$92,IF(M449=93%,J449*K449*L449*F!$B$93,IF(M449=94%,J449*K449*L449*F!$B$94,IF(M449=95%,J449*K449*L449*F!$B$95,IF(M449=96%,J449*K449*L449*F!$B$96,IF(M449=97%,J449*K449*L449*F!$B$97,IF(M449=98%,J449*K449*L449*F!$B$98,IF(M449=99%,J449*K449*L449*F!$B$99,IF(M449&gt;99%,J449*K449*L449*F!$B$100,))))))))))))))))))))))))))))))))))))))))))))))))))))))))+IF(Q449&lt;30%,0,IF(Q449&lt;35%,N449*O449*P449*F!$B$33,IF(Q449&lt;40%,N449*O449*P449*F!$B$38,IF(Q449&lt;45%,N449*O449*P449*F!$B$43,IF(Q449&lt;50%,N449*O449*P449*F!$B$48,IF(Q449=50%,N449*O449*P449*F!$B$50,IF(Q449=51%,N449*O449*P449*F!$B$51,IF(Q449=52%,N449*O449*P449*F!$B$52,IF(Q449=53%,N449*O449*P449*F!$B$53,IF(Q449=54%,N449*O449*P449*F!$B$54,IF(Q449=55%,N449*O449*P449*F!$B$55,IF(Q449=56%,N449*O449*P449*F!$B$56,IF(Q449=57%,N449*O449*P449*F!$B$57,IF(Q449=58%,N449*O449*P449*F!$B$58,IF(Q449=59%,N449*O449*P449*F!$B$59,IF(Q449=60%,N449*O449*P449*F!$B$60,IF(Q449=61%,N449*O449*P449*F!$B$61,IF(Q449=62%,N449*O449*P449*F!$B$62,IF(Q449=63%,N449*O449*P449*F!$B$63,IF(Q449=64%,N449*O449*P449*F!$B$64,IF(Q449=65%,N449*O449*P449*F!$B$65,IF(Q449=66%,N449*O449*P449*F!$B$66,IF(Q449=67%,N449*O449*P449*F!$B$67,IF(Q449=68%,N449*O449*P449*F!$B$68,IF(Q449=69%,N449*O449*P449*F!$B$69,IF(Q449=70%,N449*O449*P449*F!$B$70,IF(Q449=71%,N449*O449*P449*F!$B$71,IF(Q449=72%,N449*O449*P449*F!$B$72,IF(Q449=73%,N449*O449*P449*F!$B$73,IF(Q449=74%,N449*O449*P449*F!$B$74,IF(Q449=75%,N449*O449*P449*F!$B$75,IF(Q449=76%,N449*O449*P449*F!$B$76,IF(Q449=77%,N449*O449*P449*F!$B$77,IF(Q449=78%,N449*O449*P449*F!$B$78,IF(Q449=79%,N449*O449*P449*F!$B$79,IF(Q449=80%,N449*O449*P449*F!$B$80,IF(Q449=81%,N449*O449*P449*F!$B$81,IF(Q449=82%,N449*O449*P449*F!$B$82,IF(Q449=83%,N449*O449*P449*F!$B$83,IF(Q449=84%,N449*O449*P449*F!$B$84,IF(Q449=85%,N449*O449*P449*F!$B$85,IF(Q449=86%,N449*O449*P449*F!$B$86,IF(Q449=87%,N449*O449*P449*F!$B$87,IF(Q449=88%,N449*O449*P449*F!$B$88,IF(Q449=89%,N449*O449*P449*F!$B$89,IF(Q449=90%,N449*O449*P449*F!$B$90,IF(Q449=91%,N449*O449*P449*F!$B$91,IF(Q449=92%,N449*O449*P449*F!$B$92,IF(Q449=93%,N449*O449*P449*F!$B$93,IF(Q449=94%,N449*O449*P449*F!$B$94,IF(Q449=95%,N449*O449*P449*F!$B$95,IF(Q449=96%,N449*O449*P449*F!$B$96,IF(Q449=97%,N449*O449*P449*F!$B$97,IF(Q449=98%,N449*O449*P449*F!$B$98,IF(Q449=99%,N449*O449*P449*F!$B$99,IF(Q449&gt;99%,N449*O449*P449*F!$B$100,))))))))))))))))))))))))))))))))))))))))))))))))))))))))+IF(U449&lt;30%,0,IF(U449&lt;35%,R449*S449*T449*F!$B$33,IF(U449&lt;40%,R449*S449*T449*F!$B$38,IF(U449&lt;45%,R449*S449*T449*F!$B$43,IF(U449&lt;50%,R449*S449*T449*F!$B$48,IF(U449=50%,R449*S449*T449*F!$B$50,IF(U449=51%,R449*S449*T449*F!$B$51,IF(U449=52%,R449*S449*T449*F!$B$52,IF(U449=53%,R449*S449*T449*F!$B$53,IF(U449=54%,R449*S449*T449*F!$B$54,IF(U449=55%,R449*S449*T449*F!$B$55,IF(U449=56%,R449*S449*T449*F!$B$56,IF(U449=57%,R449*S449*T449*F!$B$57,IF(U449=58%,R449*S449*T449*F!$B$58,IF(U449=59%,R449*S449*T449*F!$B$59,IF(U449=60%,R449*S449*T449*F!$B$60,IF(U449=61%,R449*S449*T449*F!$B$61,IF(U449=62%,R449*S449*T449*F!$B$62,IF(U449=63%,R449*S449*T449*F!$B$63,IF(U449=64%,R449*S449*T449*F!$B$64,IF(U449=65%,R449*S449*T449*F!$B$65,IF(U449=66%,R449*S449*T449*F!$B$66,IF(U449=67%,R449*S449*T449*F!$B$67,IF(U449=68%,R449*S449*T449*F!$B$68,IF(U449=69%,R449*S449*T449*F!$B$69,IF(U449=70%,R449*S449*T449*F!$B$70,IF(U449=71%,R449*S449*T449*F!$B$71,IF(U449=72%,R449*S449*T449*F!$B$72,IF(U449=73%,R449*S449*T449*F!$B$73,IF(U449=74%,R449*S449*T449*F!$B$74,IF(U449=75%,R449*S449*T449*F!$B$75,IF(U449=76%,R449*S449*T449*F!$B$76,IF(U449=77%,R449*S449*T449*F!$B$77,IF(U449=78%,R449*S449*T449*F!$B$78,IF(U449=79%,R449*S449*T449*F!$B$79,IF(U449=80%,R449*S449*T449*F!$B$80,IF(U449=81%,R449*S449*T449*F!$B$81,IF(U449=82%,R449*S449*T449*F!$B$82,IF(U449=83%,R449*S449*T449*F!$B$83,IF(U449=84%,R449*S449*T449*F!$B$84,IF(U449=85%,R449*S449*T449*F!$B$85,IF(U449=86%,R449*S449*T449*F!$B$86,IF(U449=87%,R449*S449*T449*F!$B$87,IF(U449=88%,R449*S449*T449*F!$B$88,IF(U449=89%,R449*S449*T449*F!$B$89,IF(U449=90%,R449*S449*T449*F!$B$90,IF(U449=91%,R449*S449*T449*F!$B$91,IF(U449=92%,R449*S449*T449*F!$B$92,IF(U449=93%,R449*S449*T449*F!$B$93,IF(U449=94%,R449*S449*T449*F!$B$94,IF(U449=95%,R449*S449*T449*F!$B$95,IF(U449=96%,R449*S449*T449*F!$B$96,IF(U449=97%,R449*S449*T449*F!$B$97,IF(U449=98%,R449*S449*T449*F!$B$98,IF(U449=99%,R449*S449*T449*F!$B$99,IF(U449&gt;99%,R449*S449*T449*F!$B$100)))))))))))))))))))))))))))))))))))))))))))))))))))))))))*IF(ISNUMBER(E449),E449,1)*IF(ISNUMBER(D449),D449,1)</f>
        <v>0</v>
      </c>
      <c r="AA449" s="124">
        <f>G449*H449+K449*L449+O449*P449+S449*T449</f>
        <v>0</v>
      </c>
      <c r="AB449" s="42">
        <f>(H449*(IF(I449&lt;45%,0.5,IF(I449&lt;55%,0.8,IF(I449&lt;65%,0.9,IF(I449&lt;75%,1,IF(I449&lt;85%,1.1,1.2))))))+L449*(IF(M449&lt;45%,0.5,IF(M449&lt;55%,0.8,IF(M449&lt;65%,0.9,IF(M449&lt;75%,1,IF(M449&lt;85%,1.1,1.2))))))+P449*(IF(Q449&lt;45%,0.5,IF(Q449&lt;55%,0.8,IF(Q449&lt;65%,0.9,IF(Q449&lt;75%,1,IF(Q449&lt;85%,1.1,1.2))))))+T449*(IF(U449&lt;45%,0.5,IF(U449&lt;55%,0.8,IF(U449&lt;65%,0.9,IF(U449&lt;75%,1,IF(U449&lt;85%,1.1,1.2)))))))*IF(D449&gt;=0.8,6,IF(D449&lt;=0.4,1.5,3))</f>
        <v>0</v>
      </c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1"/>
      <c r="AS449" s="11"/>
      <c r="AT449" s="11"/>
      <c r="AU449" s="11"/>
      <c r="AV449" s="11"/>
      <c r="AW449" s="11"/>
      <c r="AX449" s="11"/>
      <c r="AY449" s="11"/>
      <c r="AZ449" s="11"/>
      <c r="BA449" s="11"/>
      <c r="BB449" s="11"/>
      <c r="BC449" s="11"/>
      <c r="BD449" s="11"/>
      <c r="BE449" s="11"/>
      <c r="BF449" s="11"/>
      <c r="BG449" s="11"/>
      <c r="BH449" s="11"/>
      <c r="BI449" s="11"/>
      <c r="BJ449" s="11"/>
    </row>
    <row r="450" spans="1:62" x14ac:dyDescent="0.25">
      <c r="A450" s="1125">
        <f>A438+1</f>
        <v>42024</v>
      </c>
      <c r="B450" s="156" t="str">
        <f t="shared" ref="B450:E450" si="1049">IF(B388="","",B388)</f>
        <v/>
      </c>
      <c r="C450" s="157" t="str">
        <f t="shared" si="1049"/>
        <v/>
      </c>
      <c r="D450" s="63">
        <f t="shared" ref="D450:D453" si="1050">D388</f>
        <v>0</v>
      </c>
      <c r="E450" s="78" t="str">
        <f t="shared" si="1049"/>
        <v/>
      </c>
      <c r="F450" s="79"/>
      <c r="G450" s="94"/>
      <c r="H450" s="94"/>
      <c r="I450" s="70">
        <f t="shared" si="1045"/>
        <v>0</v>
      </c>
      <c r="J450" s="79"/>
      <c r="K450" s="94"/>
      <c r="L450" s="94"/>
      <c r="M450" s="71">
        <f t="shared" si="1046"/>
        <v>0</v>
      </c>
      <c r="N450" s="79"/>
      <c r="O450" s="94"/>
      <c r="P450" s="94"/>
      <c r="Q450" s="70">
        <f t="shared" si="1047"/>
        <v>0</v>
      </c>
      <c r="R450" s="79"/>
      <c r="S450" s="94"/>
      <c r="T450" s="94"/>
      <c r="U450" s="71">
        <f t="shared" si="1048"/>
        <v>0</v>
      </c>
      <c r="V450" s="125">
        <f t="shared" ref="V450:V453" si="1051">(IF(ISNUMBER(F450),F450,1)*G450*H450+IF(ISNUMBER(J450),J450,1)*K450*L450+IF(ISNUMBER(N450),N450,1)*O450*P450+IF(ISNUMBER(R450),R450,1)*S450*T450)*IF(ISNUMBER(E450),E450,1)</f>
        <v>0</v>
      </c>
      <c r="W450" s="43">
        <f>IFERROR((IF(ISNUMBER(F450),F450,1)*G450*H450+IF(ISNUMBER(J450),J450,1)*K450*L450+IF(ISNUMBER(N450),N450,1)*O450*P450+IF(ISNUMBER(R450),R450,1)*S450*T450)*IF(ISNUMBER(E450),E450,1)/(G450*H450+K450*L450+O450*P450+S450*T450),0)</f>
        <v>0</v>
      </c>
      <c r="X450" s="34">
        <f t="shared" ref="X450:X451" si="1052">ROUND(IFERROR((W450/(Y450*IF(ISNUMBER(E450),E450,1))),0),2)</f>
        <v>0</v>
      </c>
      <c r="Y450" s="90" t="str">
        <f t="shared" si="1022"/>
        <v/>
      </c>
      <c r="Z450" s="33">
        <f>(IF(I450&lt;30%,0,IF(I450&lt;35%,F450*G450*H450*F!$B$33,IF(I450&lt;40%,F450*G450*H450*F!$B$38,IF(I450&lt;45%,F450*G450*H450*F!$B$43,IF(I450&lt;50%,F450*G450*H450*F!$B$48,IF(I450=50%,F450*G450*H450*F!$B$50,IF(I450=51%,F450*G450*H450*F!$B$51,IF(I450=52%,F450*G450*H450*F!$B$52,IF(I450=53%,F450*G450*H450*F!$B$53,IF(I450=54%,F450*G450*H450*F!$B$54,IF(I450=55%,F450*G450*H450*F!$B$55,IF(I450=56%,F450*G450*H450*F!$B$56,IF(I450=57%,F450*G450*H450*F!$B$57,IF(I450=58%,F450*G450*H450*F!$B$58,IF(I450=59%,F450*G450*H450*F!$B$59,IF(I450=60%,F450*G450*H450*F!$B$60,IF(I450=61%,F450*G450*H450*F!$B$61,IF(I450=62%,F450*G450*H450*F!$B$62,IF(I450=63%,F450*G450*H450*F!$B$63,IF(I450=64%,F450*G450*H450*F!$B$64,IF(I450=65%,F450*G450*H450*F!$B$65,IF(I450=66%,F450*G450*H450*F!$B$66,IF(I450=67%,F450*G450*H450*F!$B$67,IF(I450=68%,F450*G450*H450*F!$B$68,IF(I450=69%,F450*G450*H450*F!$B$69,IF(I450=70%,F450*G450*H450*F!$B$70,IF(I450=71%,F450*G450*H450*F!$B$71,IF(I450=72%,F450*G450*H450*F!$B$72,IF(I450=73%,F450*G450*H450*F!$B$73,IF(I450=74%,F450*G450*H450*F!$B$74,IF(I450=75%,F450*G450*H450*F!$B$75,IF(I450=76%,F450*G450*H450*F!$B$76,IF(I450=77%,F450*G450*H450*F!$B$77,IF(I450=78%,F450*G450*H450*F!$B$78,IF(I450=79%,F450*G450*H450*F!$B$79,IF(I450=80%,F450*G450*H450*F!$B$80,IF(I450=81%,F450*G450*H450*F!$B$81,IF(I450=82%,F450*G450*H450*F!$B$82,IF(I450=83%,F450*G450*H450*F!$B$83,IF(I450=84%,F450*G450*H450*F!$B$84,IF(I450=85%,F450*G450*H450*F!$B$85,IF(I450=86%,F450*G450*H450*F!$B$86,IF(I450=87%,F450*G450*H450*F!$B$87,IF(I450=88%,F450*G450*H450*F!$B$88,IF(I450=89%,F450*G450*H450*F!$B$89,IF(I450=90%,F450*G450*H450*F!$B$90,IF(I450=91%,F450*G450*H450*F!$B$91,IF(I450=92%,F450*G450*H450*F!$B$92,IF(I450=93%,F450*G450*H450*F!$B$93,IF(I450=94%,F450*G450*H450*F!$B$94,IF(I450=95%,F450*G450*H450*F!$B$95,IF(I450=96%,F450*G450*H450*F!$B$96,IF(I450=97%,F450*G450*H450*F!$B$97,IF(I450=98%,F450*G450*H450*F!$B$98,IF(I450=99%,F450*G450*H450*F!$B$99,IF(I450&gt;99%,F450*G450*H450*F!$B$100,))))))))))))))))))))))))))))))))))))))))))))))))))))))))+IF(M450&lt;30%,0,IF(M450&lt;35%,J450*K450*L450*F!$B$33,IF(M450&lt;40%,J450*K450*L450*F!$B$38,IF(M450&lt;45%,J450*K450*L450*F!$B$43,IF(M450&lt;50%,J450*K450*L450*F!$B$48,IF(M450=50%,J450*K450*L450*F!$B$50,IF(M450=51%,J450*K450*L450*F!$B$51,IF(M450=52%,J450*K450*L450*F!$B$52,IF(M450=53%,J450*K450*L450*F!$B$53,IF(M450=54%,J450*K450*L450*F!$B$54,IF(M450=55%,J450*K450*L450*F!$B$55,IF(M450=56%,J450*K450*L450*F!$B$56,IF(M450=57%,J450*K450*L450*F!$B$57,IF(M450=58%,J450*K450*L450*F!$B$58,IF(M450=59%,J450*K450*L450*F!$B$59,IF(M450=60%,J450*K450*L450*F!$B$60,IF(M450=61%,J450*K450*L450*F!$B$61,IF(M450=62%,J450*K450*L450*F!$B$62,IF(M450=63%,J450*K450*L450*F!$B$63,IF(M450=64%,J450*K450*L450*F!$B$64,IF(M450=65%,J450*K450*L450*F!$B$65,IF(M450=66%,J450*K450*L450*F!$B$66,IF(M450=67%,J450*K450*L450*F!$B$67,IF(M450=68%,J450*K450*L450*F!$B$68,IF(M450=69%,J450*K450*L450*F!$B$69,IF(M450=70%,J450*K450*L450*F!$B$70,IF(M450=71%,J450*K450*L450*F!$B$71,IF(M450=72%,J450*K450*L450*F!$B$72,IF(M450=73%,J450*K450*L450*F!$B$73,IF(M450=74%,J450*K450*L450*F!$B$74,IF(M450=75%,J450*K450*L450*F!$B$75,IF(M450=76%,J450*K450*L450*F!$B$76,IF(M450=77%,J450*K450*L450*F!$B$77,IF(M450=78%,J450*K450*L450*F!$B$78,IF(M450=79%,J450*K450*L450*F!$B$79,IF(M450=80%,J450*K450*L450*F!$B$80,IF(M450=81%,J450*K450*L450*F!$B$81,IF(M450=82%,J450*K450*L450*F!$B$82,IF(M450=83%,J450*K450*L450*F!$B$83,IF(M450=84%,J450*K450*L450*F!$B$84,IF(M450=85%,J450*K450*L450*F!$B$85,IF(M450=86%,J450*K450*L450*F!$B$86,IF(M450=87%,J450*K450*L450*F!$B$87,IF(M450=88%,J450*K450*L450*F!$B$88,IF(M450=89%,J450*K450*L450*F!$B$89,IF(M450=90%,J450*K450*L450*F!$B$90,IF(M450=91%,J450*K450*L450*F!$B$91,IF(M450=92%,J450*K450*L450*F!$B$92,IF(M450=93%,J450*K450*L450*F!$B$93,IF(M450=94%,J450*K450*L450*F!$B$94,IF(M450=95%,J450*K450*L450*F!$B$95,IF(M450=96%,J450*K450*L450*F!$B$96,IF(M450=97%,J450*K450*L450*F!$B$97,IF(M450=98%,J450*K450*L450*F!$B$98,IF(M450=99%,J450*K450*L450*F!$B$99,IF(M450&gt;99%,J450*K450*L450*F!$B$100,))))))))))))))))))))))))))))))))))))))))))))))))))))))))+IF(Q450&lt;30%,0,IF(Q450&lt;35%,N450*O450*P450*F!$B$33,IF(Q450&lt;40%,N450*O450*P450*F!$B$38,IF(Q450&lt;45%,N450*O450*P450*F!$B$43,IF(Q450&lt;50%,N450*O450*P450*F!$B$48,IF(Q450=50%,N450*O450*P450*F!$B$50,IF(Q450=51%,N450*O450*P450*F!$B$51,IF(Q450=52%,N450*O450*P450*F!$B$52,IF(Q450=53%,N450*O450*P450*F!$B$53,IF(Q450=54%,N450*O450*P450*F!$B$54,IF(Q450=55%,N450*O450*P450*F!$B$55,IF(Q450=56%,N450*O450*P450*F!$B$56,IF(Q450=57%,N450*O450*P450*F!$B$57,IF(Q450=58%,N450*O450*P450*F!$B$58,IF(Q450=59%,N450*O450*P450*F!$B$59,IF(Q450=60%,N450*O450*P450*F!$B$60,IF(Q450=61%,N450*O450*P450*F!$B$61,IF(Q450=62%,N450*O450*P450*F!$B$62,IF(Q450=63%,N450*O450*P450*F!$B$63,IF(Q450=64%,N450*O450*P450*F!$B$64,IF(Q450=65%,N450*O450*P450*F!$B$65,IF(Q450=66%,N450*O450*P450*F!$B$66,IF(Q450=67%,N450*O450*P450*F!$B$67,IF(Q450=68%,N450*O450*P450*F!$B$68,IF(Q450=69%,N450*O450*P450*F!$B$69,IF(Q450=70%,N450*O450*P450*F!$B$70,IF(Q450=71%,N450*O450*P450*F!$B$71,IF(Q450=72%,N450*O450*P450*F!$B$72,IF(Q450=73%,N450*O450*P450*F!$B$73,IF(Q450=74%,N450*O450*P450*F!$B$74,IF(Q450=75%,N450*O450*P450*F!$B$75,IF(Q450=76%,N450*O450*P450*F!$B$76,IF(Q450=77%,N450*O450*P450*F!$B$77,IF(Q450=78%,N450*O450*P450*F!$B$78,IF(Q450=79%,N450*O450*P450*F!$B$79,IF(Q450=80%,N450*O450*P450*F!$B$80,IF(Q450=81%,N450*O450*P450*F!$B$81,IF(Q450=82%,N450*O450*P450*F!$B$82,IF(Q450=83%,N450*O450*P450*F!$B$83,IF(Q450=84%,N450*O450*P450*F!$B$84,IF(Q450=85%,N450*O450*P450*F!$B$85,IF(Q450=86%,N450*O450*P450*F!$B$86,IF(Q450=87%,N450*O450*P450*F!$B$87,IF(Q450=88%,N450*O450*P450*F!$B$88,IF(Q450=89%,N450*O450*P450*F!$B$89,IF(Q450=90%,N450*O450*P450*F!$B$90,IF(Q450=91%,N450*O450*P450*F!$B$91,IF(Q450=92%,N450*O450*P450*F!$B$92,IF(Q450=93%,N450*O450*P450*F!$B$93,IF(Q450=94%,N450*O450*P450*F!$B$94,IF(Q450=95%,N450*O450*P450*F!$B$95,IF(Q450=96%,N450*O450*P450*F!$B$96,IF(Q450=97%,N450*O450*P450*F!$B$97,IF(Q450=98%,N450*O450*P450*F!$B$98,IF(Q450=99%,N450*O450*P450*F!$B$99,IF(Q450&gt;99%,N450*O450*P450*F!$B$100,))))))))))))))))))))))))))))))))))))))))))))))))))))))))+IF(U450&lt;30%,0,IF(U450&lt;35%,R450*S450*T450*F!$B$33,IF(U450&lt;40%,R450*S450*T450*F!$B$38,IF(U450&lt;45%,R450*S450*T450*F!$B$43,IF(U450&lt;50%,R450*S450*T450*F!$B$48,IF(U450=50%,R450*S450*T450*F!$B$50,IF(U450=51%,R450*S450*T450*F!$B$51,IF(U450=52%,R450*S450*T450*F!$B$52,IF(U450=53%,R450*S450*T450*F!$B$53,IF(U450=54%,R450*S450*T450*F!$B$54,IF(U450=55%,R450*S450*T450*F!$B$55,IF(U450=56%,R450*S450*T450*F!$B$56,IF(U450=57%,R450*S450*T450*F!$B$57,IF(U450=58%,R450*S450*T450*F!$B$58,IF(U450=59%,R450*S450*T450*F!$B$59,IF(U450=60%,R450*S450*T450*F!$B$60,IF(U450=61%,R450*S450*T450*F!$B$61,IF(U450=62%,R450*S450*T450*F!$B$62,IF(U450=63%,R450*S450*T450*F!$B$63,IF(U450=64%,R450*S450*T450*F!$B$64,IF(U450=65%,R450*S450*T450*F!$B$65,IF(U450=66%,R450*S450*T450*F!$B$66,IF(U450=67%,R450*S450*T450*F!$B$67,IF(U450=68%,R450*S450*T450*F!$B$68,IF(U450=69%,R450*S450*T450*F!$B$69,IF(U450=70%,R450*S450*T450*F!$B$70,IF(U450=71%,R450*S450*T450*F!$B$71,IF(U450=72%,R450*S450*T450*F!$B$72,IF(U450=73%,R450*S450*T450*F!$B$73,IF(U450=74%,R450*S450*T450*F!$B$74,IF(U450=75%,R450*S450*T450*F!$B$75,IF(U450=76%,R450*S450*T450*F!$B$76,IF(U450=77%,R450*S450*T450*F!$B$77,IF(U450=78%,R450*S450*T450*F!$B$78,IF(U450=79%,R450*S450*T450*F!$B$79,IF(U450=80%,R450*S450*T450*F!$B$80,IF(U450=81%,R450*S450*T450*F!$B$81,IF(U450=82%,R450*S450*T450*F!$B$82,IF(U450=83%,R450*S450*T450*F!$B$83,IF(U450=84%,R450*S450*T450*F!$B$84,IF(U450=85%,R450*S450*T450*F!$B$85,IF(U450=86%,R450*S450*T450*F!$B$86,IF(U450=87%,R450*S450*T450*F!$B$87,IF(U450=88%,R450*S450*T450*F!$B$88,IF(U450=89%,R450*S450*T450*F!$B$89,IF(U450=90%,R450*S450*T450*F!$B$90,IF(U450=91%,R450*S450*T450*F!$B$91,IF(U450=92%,R450*S450*T450*F!$B$92,IF(U450=93%,R450*S450*T450*F!$B$93,IF(U450=94%,R450*S450*T450*F!$B$94,IF(U450=95%,R450*S450*T450*F!$B$95,IF(U450=96%,R450*S450*T450*F!$B$96,IF(U450=97%,R450*S450*T450*F!$B$97,IF(U450=98%,R450*S450*T450*F!$B$98,IF(U450=99%,R450*S450*T450*F!$B$99,IF(U450&gt;99%,R450*S450*T450*F!$B$100)))))))))))))))))))))))))))))))))))))))))))))))))))))))))*IF(ISNUMBER(E450),E450,1)*IF(ISNUMBER(D450),D450,1)</f>
        <v>0</v>
      </c>
      <c r="AA450" s="33">
        <f>G450*H450+K450*L450+O450*P450+S450*T450</f>
        <v>0</v>
      </c>
      <c r="AB450" s="35">
        <f>(H450*(IF(I450&lt;45%,0.5,IF(I450&lt;55%,0.8,IF(I450&lt;65%,0.9,IF(I450&lt;75%,1,IF(I450&lt;85%,1.1,1.2))))))+L450*(IF(M450&lt;45%,0.5,IF(M450&lt;55%,0.8,IF(M450&lt;65%,0.9,IF(M450&lt;75%,1,IF(M450&lt;85%,1.1,1.2))))))+P450*(IF(Q450&lt;45%,0.5,IF(Q450&lt;55%,0.8,IF(Q450&lt;65%,0.9,IF(Q450&lt;75%,1,IF(Q450&lt;85%,1.1,1.2))))))+T450*(IF(U450&lt;45%,0.5,IF(U450&lt;55%,0.8,IF(U450&lt;65%,0.9,IF(U450&lt;75%,1,IF(U450&lt;85%,1.1,1.2)))))))*IF(D450&gt;=0.8,6,IF(D450&lt;=0.4,1.5,3))</f>
        <v>0</v>
      </c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1"/>
      <c r="AS450" s="11"/>
      <c r="AT450" s="11"/>
      <c r="AU450" s="11"/>
      <c r="AV450" s="11"/>
      <c r="AW450" s="11"/>
      <c r="AX450" s="11"/>
      <c r="AY450" s="11"/>
      <c r="AZ450" s="11"/>
      <c r="BA450" s="11"/>
      <c r="BB450" s="11"/>
      <c r="BC450" s="11"/>
      <c r="BD450" s="11"/>
      <c r="BE450" s="11"/>
      <c r="BF450" s="11"/>
      <c r="BG450" s="11"/>
      <c r="BH450" s="11"/>
      <c r="BI450" s="11"/>
      <c r="BJ450" s="11"/>
    </row>
    <row r="451" spans="1:62" x14ac:dyDescent="0.25">
      <c r="A451" s="1129"/>
      <c r="B451" s="156" t="str">
        <f t="shared" ref="B451:E451" si="1053">IF(B389="","",B389)</f>
        <v/>
      </c>
      <c r="C451" s="157" t="str">
        <f t="shared" si="1053"/>
        <v/>
      </c>
      <c r="D451" s="63">
        <f t="shared" si="1050"/>
        <v>0</v>
      </c>
      <c r="E451" s="80" t="str">
        <f t="shared" si="1053"/>
        <v/>
      </c>
      <c r="F451" s="81"/>
      <c r="G451" s="96"/>
      <c r="H451" s="96"/>
      <c r="I451" s="82">
        <f t="shared" si="1045"/>
        <v>0</v>
      </c>
      <c r="J451" s="81"/>
      <c r="K451" s="96"/>
      <c r="L451" s="96"/>
      <c r="M451" s="104">
        <f t="shared" si="1046"/>
        <v>0</v>
      </c>
      <c r="N451" s="81"/>
      <c r="O451" s="96"/>
      <c r="P451" s="96"/>
      <c r="Q451" s="82">
        <f t="shared" si="1047"/>
        <v>0</v>
      </c>
      <c r="R451" s="81"/>
      <c r="S451" s="96"/>
      <c r="T451" s="96"/>
      <c r="U451" s="104">
        <f t="shared" si="1048"/>
        <v>0</v>
      </c>
      <c r="V451" s="126">
        <f t="shared" si="1051"/>
        <v>0</v>
      </c>
      <c r="W451" s="44">
        <f t="shared" ref="W451:W453" si="1054">IFERROR((IF(ISNUMBER(F451),F451,1)*G451*H451+IF(ISNUMBER(J451),J451,1)*K451*L451+IF(ISNUMBER(N451),N451,1)*O451*P451+IF(ISNUMBER(R451),R451,1)*S451*T451)*IF(ISNUMBER(E451),E451,1)/(G451*H451+K451*L451+O451*P451+S451*T451),0)</f>
        <v>0</v>
      </c>
      <c r="X451" s="45">
        <f t="shared" si="1052"/>
        <v>0</v>
      </c>
      <c r="Y451" s="90" t="str">
        <f t="shared" si="1022"/>
        <v/>
      </c>
      <c r="Z451" s="127">
        <f>(IF(I451&lt;30%,0,IF(I451&lt;35%,F451*G451*H451*F!$B$33,IF(I451&lt;40%,F451*G451*H451*F!$B$38,IF(I451&lt;45%,F451*G451*H451*F!$B$43,IF(I451&lt;50%,F451*G451*H451*F!$B$48,IF(I451=50%,F451*G451*H451*F!$B$50,IF(I451=51%,F451*G451*H451*F!$B$51,IF(I451=52%,F451*G451*H451*F!$B$52,IF(I451=53%,F451*G451*H451*F!$B$53,IF(I451=54%,F451*G451*H451*F!$B$54,IF(I451=55%,F451*G451*H451*F!$B$55,IF(I451=56%,F451*G451*H451*F!$B$56,IF(I451=57%,F451*G451*H451*F!$B$57,IF(I451=58%,F451*G451*H451*F!$B$58,IF(I451=59%,F451*G451*H451*F!$B$59,IF(I451=60%,F451*G451*H451*F!$B$60,IF(I451=61%,F451*G451*H451*F!$B$61,IF(I451=62%,F451*G451*H451*F!$B$62,IF(I451=63%,F451*G451*H451*F!$B$63,IF(I451=64%,F451*G451*H451*F!$B$64,IF(I451=65%,F451*G451*H451*F!$B$65,IF(I451=66%,F451*G451*H451*F!$B$66,IF(I451=67%,F451*G451*H451*F!$B$67,IF(I451=68%,F451*G451*H451*F!$B$68,IF(I451=69%,F451*G451*H451*F!$B$69,IF(I451=70%,F451*G451*H451*F!$B$70,IF(I451=71%,F451*G451*H451*F!$B$71,IF(I451=72%,F451*G451*H451*F!$B$72,IF(I451=73%,F451*G451*H451*F!$B$73,IF(I451=74%,F451*G451*H451*F!$B$74,IF(I451=75%,F451*G451*H451*F!$B$75,IF(I451=76%,F451*G451*H451*F!$B$76,IF(I451=77%,F451*G451*H451*F!$B$77,IF(I451=78%,F451*G451*H451*F!$B$78,IF(I451=79%,F451*G451*H451*F!$B$79,IF(I451=80%,F451*G451*H451*F!$B$80,IF(I451=81%,F451*G451*H451*F!$B$81,IF(I451=82%,F451*G451*H451*F!$B$82,IF(I451=83%,F451*G451*H451*F!$B$83,IF(I451=84%,F451*G451*H451*F!$B$84,IF(I451=85%,F451*G451*H451*F!$B$85,IF(I451=86%,F451*G451*H451*F!$B$86,IF(I451=87%,F451*G451*H451*F!$B$87,IF(I451=88%,F451*G451*H451*F!$B$88,IF(I451=89%,F451*G451*H451*F!$B$89,IF(I451=90%,F451*G451*H451*F!$B$90,IF(I451=91%,F451*G451*H451*F!$B$91,IF(I451=92%,F451*G451*H451*F!$B$92,IF(I451=93%,F451*G451*H451*F!$B$93,IF(I451=94%,F451*G451*H451*F!$B$94,IF(I451=95%,F451*G451*H451*F!$B$95,IF(I451=96%,F451*G451*H451*F!$B$96,IF(I451=97%,F451*G451*H451*F!$B$97,IF(I451=98%,F451*G451*H451*F!$B$98,IF(I451=99%,F451*G451*H451*F!$B$99,IF(I451&gt;99%,F451*G451*H451*F!$B$100,))))))))))))))))))))))))))))))))))))))))))))))))))))))))+IF(M451&lt;30%,0,IF(M451&lt;35%,J451*K451*L451*F!$B$33,IF(M451&lt;40%,J451*K451*L451*F!$B$38,IF(M451&lt;45%,J451*K451*L451*F!$B$43,IF(M451&lt;50%,J451*K451*L451*F!$B$48,IF(M451=50%,J451*K451*L451*F!$B$50,IF(M451=51%,J451*K451*L451*F!$B$51,IF(M451=52%,J451*K451*L451*F!$B$52,IF(M451=53%,J451*K451*L451*F!$B$53,IF(M451=54%,J451*K451*L451*F!$B$54,IF(M451=55%,J451*K451*L451*F!$B$55,IF(M451=56%,J451*K451*L451*F!$B$56,IF(M451=57%,J451*K451*L451*F!$B$57,IF(M451=58%,J451*K451*L451*F!$B$58,IF(M451=59%,J451*K451*L451*F!$B$59,IF(M451=60%,J451*K451*L451*F!$B$60,IF(M451=61%,J451*K451*L451*F!$B$61,IF(M451=62%,J451*K451*L451*F!$B$62,IF(M451=63%,J451*K451*L451*F!$B$63,IF(M451=64%,J451*K451*L451*F!$B$64,IF(M451=65%,J451*K451*L451*F!$B$65,IF(M451=66%,J451*K451*L451*F!$B$66,IF(M451=67%,J451*K451*L451*F!$B$67,IF(M451=68%,J451*K451*L451*F!$B$68,IF(M451=69%,J451*K451*L451*F!$B$69,IF(M451=70%,J451*K451*L451*F!$B$70,IF(M451=71%,J451*K451*L451*F!$B$71,IF(M451=72%,J451*K451*L451*F!$B$72,IF(M451=73%,J451*K451*L451*F!$B$73,IF(M451=74%,J451*K451*L451*F!$B$74,IF(M451=75%,J451*K451*L451*F!$B$75,IF(M451=76%,J451*K451*L451*F!$B$76,IF(M451=77%,J451*K451*L451*F!$B$77,IF(M451=78%,J451*K451*L451*F!$B$78,IF(M451=79%,J451*K451*L451*F!$B$79,IF(M451=80%,J451*K451*L451*F!$B$80,IF(M451=81%,J451*K451*L451*F!$B$81,IF(M451=82%,J451*K451*L451*F!$B$82,IF(M451=83%,J451*K451*L451*F!$B$83,IF(M451=84%,J451*K451*L451*F!$B$84,IF(M451=85%,J451*K451*L451*F!$B$85,IF(M451=86%,J451*K451*L451*F!$B$86,IF(M451=87%,J451*K451*L451*F!$B$87,IF(M451=88%,J451*K451*L451*F!$B$88,IF(M451=89%,J451*K451*L451*F!$B$89,IF(M451=90%,J451*K451*L451*F!$B$90,IF(M451=91%,J451*K451*L451*F!$B$91,IF(M451=92%,J451*K451*L451*F!$B$92,IF(M451=93%,J451*K451*L451*F!$B$93,IF(M451=94%,J451*K451*L451*F!$B$94,IF(M451=95%,J451*K451*L451*F!$B$95,IF(M451=96%,J451*K451*L451*F!$B$96,IF(M451=97%,J451*K451*L451*F!$B$97,IF(M451=98%,J451*K451*L451*F!$B$98,IF(M451=99%,J451*K451*L451*F!$B$99,IF(M451&gt;99%,J451*K451*L451*F!$B$100,))))))))))))))))))))))))))))))))))))))))))))))))))))))))+IF(Q451&lt;30%,0,IF(Q451&lt;35%,N451*O451*P451*F!$B$33,IF(Q451&lt;40%,N451*O451*P451*F!$B$38,IF(Q451&lt;45%,N451*O451*P451*F!$B$43,IF(Q451&lt;50%,N451*O451*P451*F!$B$48,IF(Q451=50%,N451*O451*P451*F!$B$50,IF(Q451=51%,N451*O451*P451*F!$B$51,IF(Q451=52%,N451*O451*P451*F!$B$52,IF(Q451=53%,N451*O451*P451*F!$B$53,IF(Q451=54%,N451*O451*P451*F!$B$54,IF(Q451=55%,N451*O451*P451*F!$B$55,IF(Q451=56%,N451*O451*P451*F!$B$56,IF(Q451=57%,N451*O451*P451*F!$B$57,IF(Q451=58%,N451*O451*P451*F!$B$58,IF(Q451=59%,N451*O451*P451*F!$B$59,IF(Q451=60%,N451*O451*P451*F!$B$60,IF(Q451=61%,N451*O451*P451*F!$B$61,IF(Q451=62%,N451*O451*P451*F!$B$62,IF(Q451=63%,N451*O451*P451*F!$B$63,IF(Q451=64%,N451*O451*P451*F!$B$64,IF(Q451=65%,N451*O451*P451*F!$B$65,IF(Q451=66%,N451*O451*P451*F!$B$66,IF(Q451=67%,N451*O451*P451*F!$B$67,IF(Q451=68%,N451*O451*P451*F!$B$68,IF(Q451=69%,N451*O451*P451*F!$B$69,IF(Q451=70%,N451*O451*P451*F!$B$70,IF(Q451=71%,N451*O451*P451*F!$B$71,IF(Q451=72%,N451*O451*P451*F!$B$72,IF(Q451=73%,N451*O451*P451*F!$B$73,IF(Q451=74%,N451*O451*P451*F!$B$74,IF(Q451=75%,N451*O451*P451*F!$B$75,IF(Q451=76%,N451*O451*P451*F!$B$76,IF(Q451=77%,N451*O451*P451*F!$B$77,IF(Q451=78%,N451*O451*P451*F!$B$78,IF(Q451=79%,N451*O451*P451*F!$B$79,IF(Q451=80%,N451*O451*P451*F!$B$80,IF(Q451=81%,N451*O451*P451*F!$B$81,IF(Q451=82%,N451*O451*P451*F!$B$82,IF(Q451=83%,N451*O451*P451*F!$B$83,IF(Q451=84%,N451*O451*P451*F!$B$84,IF(Q451=85%,N451*O451*P451*F!$B$85,IF(Q451=86%,N451*O451*P451*F!$B$86,IF(Q451=87%,N451*O451*P451*F!$B$87,IF(Q451=88%,N451*O451*P451*F!$B$88,IF(Q451=89%,N451*O451*P451*F!$B$89,IF(Q451=90%,N451*O451*P451*F!$B$90,IF(Q451=91%,N451*O451*P451*F!$B$91,IF(Q451=92%,N451*O451*P451*F!$B$92,IF(Q451=93%,N451*O451*P451*F!$B$93,IF(Q451=94%,N451*O451*P451*F!$B$94,IF(Q451=95%,N451*O451*P451*F!$B$95,IF(Q451=96%,N451*O451*P451*F!$B$96,IF(Q451=97%,N451*O451*P451*F!$B$97,IF(Q451=98%,N451*O451*P451*F!$B$98,IF(Q451=99%,N451*O451*P451*F!$B$99,IF(Q451&gt;99%,N451*O451*P451*F!$B$100,))))))))))))))))))))))))))))))))))))))))))))))))))))))))+IF(U451&lt;30%,0,IF(U451&lt;35%,R451*S451*T451*F!$B$33,IF(U451&lt;40%,R451*S451*T451*F!$B$38,IF(U451&lt;45%,R451*S451*T451*F!$B$43,IF(U451&lt;50%,R451*S451*T451*F!$B$48,IF(U451=50%,R451*S451*T451*F!$B$50,IF(U451=51%,R451*S451*T451*F!$B$51,IF(U451=52%,R451*S451*T451*F!$B$52,IF(U451=53%,R451*S451*T451*F!$B$53,IF(U451=54%,R451*S451*T451*F!$B$54,IF(U451=55%,R451*S451*T451*F!$B$55,IF(U451=56%,R451*S451*T451*F!$B$56,IF(U451=57%,R451*S451*T451*F!$B$57,IF(U451=58%,R451*S451*T451*F!$B$58,IF(U451=59%,R451*S451*T451*F!$B$59,IF(U451=60%,R451*S451*T451*F!$B$60,IF(U451=61%,R451*S451*T451*F!$B$61,IF(U451=62%,R451*S451*T451*F!$B$62,IF(U451=63%,R451*S451*T451*F!$B$63,IF(U451=64%,R451*S451*T451*F!$B$64,IF(U451=65%,R451*S451*T451*F!$B$65,IF(U451=66%,R451*S451*T451*F!$B$66,IF(U451=67%,R451*S451*T451*F!$B$67,IF(U451=68%,R451*S451*T451*F!$B$68,IF(U451=69%,R451*S451*T451*F!$B$69,IF(U451=70%,R451*S451*T451*F!$B$70,IF(U451=71%,R451*S451*T451*F!$B$71,IF(U451=72%,R451*S451*T451*F!$B$72,IF(U451=73%,R451*S451*T451*F!$B$73,IF(U451=74%,R451*S451*T451*F!$B$74,IF(U451=75%,R451*S451*T451*F!$B$75,IF(U451=76%,R451*S451*T451*F!$B$76,IF(U451=77%,R451*S451*T451*F!$B$77,IF(U451=78%,R451*S451*T451*F!$B$78,IF(U451=79%,R451*S451*T451*F!$B$79,IF(U451=80%,R451*S451*T451*F!$B$80,IF(U451=81%,R451*S451*T451*F!$B$81,IF(U451=82%,R451*S451*T451*F!$B$82,IF(U451=83%,R451*S451*T451*F!$B$83,IF(U451=84%,R451*S451*T451*F!$B$84,IF(U451=85%,R451*S451*T451*F!$B$85,IF(U451=86%,R451*S451*T451*F!$B$86,IF(U451=87%,R451*S451*T451*F!$B$87,IF(U451=88%,R451*S451*T451*F!$B$88,IF(U451=89%,R451*S451*T451*F!$B$89,IF(U451=90%,R451*S451*T451*F!$B$90,IF(U451=91%,R451*S451*T451*F!$B$91,IF(U451=92%,R451*S451*T451*F!$B$92,IF(U451=93%,R451*S451*T451*F!$B$93,IF(U451=94%,R451*S451*T451*F!$B$94,IF(U451=95%,R451*S451*T451*F!$B$95,IF(U451=96%,R451*S451*T451*F!$B$96,IF(U451=97%,R451*S451*T451*F!$B$97,IF(U451=98%,R451*S451*T451*F!$B$98,IF(U451=99%,R451*S451*T451*F!$B$99,IF(U451&gt;99%,R451*S451*T451*F!$B$100)))))))))))))))))))))))))))))))))))))))))))))))))))))))))*IF(ISNUMBER(E451),E451,1)*IF(ISNUMBER(D451),D451,1)</f>
        <v>0</v>
      </c>
      <c r="AA451" s="127">
        <f>G451*H451+K451*L451+O451*P451+S451*T451</f>
        <v>0</v>
      </c>
      <c r="AB451" s="46">
        <f>(H451*(IF(I451&lt;45%,0.5,IF(I451&lt;55%,0.8,IF(I451&lt;65%,0.9,IF(I451&lt;75%,1,IF(I451&lt;85%,1.1,1.2))))))+L451*(IF(M451&lt;45%,0.5,IF(M451&lt;55%,0.8,IF(M451&lt;65%,0.9,IF(M451&lt;75%,1,IF(M451&lt;85%,1.1,1.2))))))+P451*(IF(Q451&lt;45%,0.5,IF(Q451&lt;55%,0.8,IF(Q451&lt;65%,0.9,IF(Q451&lt;75%,1,IF(Q451&lt;85%,1.1,1.2))))))+T451*(IF(U451&lt;45%,0.5,IF(U451&lt;55%,0.8,IF(U451&lt;65%,0.9,IF(U451&lt;75%,1,IF(U451&lt;85%,1.1,1.2)))))))*IF(D451&gt;=0.8,6,IF(D451&lt;=0.4,1.5,3))</f>
        <v>0</v>
      </c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  <c r="AP451" s="11"/>
      <c r="AQ451" s="11"/>
      <c r="AR451" s="11"/>
      <c r="AS451" s="11"/>
      <c r="AT451" s="11"/>
      <c r="AU451" s="11"/>
      <c r="AV451" s="11"/>
      <c r="AW451" s="11"/>
      <c r="AX451" s="11"/>
      <c r="AY451" s="11"/>
      <c r="AZ451" s="11"/>
      <c r="BA451" s="11"/>
      <c r="BB451" s="11"/>
      <c r="BC451" s="11"/>
      <c r="BD451" s="11"/>
      <c r="BE451" s="11"/>
      <c r="BF451" s="11"/>
      <c r="BG451" s="11"/>
      <c r="BH451" s="11"/>
      <c r="BI451" s="11"/>
      <c r="BJ451" s="11"/>
    </row>
    <row r="452" spans="1:62" x14ac:dyDescent="0.25">
      <c r="A452" s="1129"/>
      <c r="B452" s="156" t="str">
        <f t="shared" ref="B452:E452" si="1055">IF(B390="","",B390)</f>
        <v/>
      </c>
      <c r="C452" s="157" t="str">
        <f t="shared" si="1055"/>
        <v/>
      </c>
      <c r="D452" s="63">
        <f t="shared" si="1050"/>
        <v>0</v>
      </c>
      <c r="E452" s="78" t="str">
        <f t="shared" si="1055"/>
        <v/>
      </c>
      <c r="F452" s="79"/>
      <c r="G452" s="94"/>
      <c r="H452" s="94"/>
      <c r="I452" s="70">
        <f t="shared" si="1045"/>
        <v>0</v>
      </c>
      <c r="J452" s="79"/>
      <c r="K452" s="94"/>
      <c r="L452" s="94"/>
      <c r="M452" s="71">
        <f t="shared" si="1046"/>
        <v>0</v>
      </c>
      <c r="N452" s="79"/>
      <c r="O452" s="94"/>
      <c r="P452" s="94"/>
      <c r="Q452" s="70">
        <f t="shared" si="1047"/>
        <v>0</v>
      </c>
      <c r="R452" s="79"/>
      <c r="S452" s="94"/>
      <c r="T452" s="94"/>
      <c r="U452" s="71">
        <f t="shared" si="1048"/>
        <v>0</v>
      </c>
      <c r="V452" s="125">
        <f t="shared" si="1051"/>
        <v>0</v>
      </c>
      <c r="W452" s="43">
        <f t="shared" si="1054"/>
        <v>0</v>
      </c>
      <c r="X452" s="36">
        <f>ROUND(IFERROR((W452/(Y452*IF(ISNUMBER(E452),E452,1))),0),2)</f>
        <v>0</v>
      </c>
      <c r="Y452" s="90" t="str">
        <f t="shared" si="1022"/>
        <v/>
      </c>
      <c r="Z452" s="33">
        <f>(IF(I452&lt;30%,0,IF(I452&lt;35%,F452*G452*H452*F!$B$33,IF(I452&lt;40%,F452*G452*H452*F!$B$38,IF(I452&lt;45%,F452*G452*H452*F!$B$43,IF(I452&lt;50%,F452*G452*H452*F!$B$48,IF(I452=50%,F452*G452*H452*F!$B$50,IF(I452=51%,F452*G452*H452*F!$B$51,IF(I452=52%,F452*G452*H452*F!$B$52,IF(I452=53%,F452*G452*H452*F!$B$53,IF(I452=54%,F452*G452*H452*F!$B$54,IF(I452=55%,F452*G452*H452*F!$B$55,IF(I452=56%,F452*G452*H452*F!$B$56,IF(I452=57%,F452*G452*H452*F!$B$57,IF(I452=58%,F452*G452*H452*F!$B$58,IF(I452=59%,F452*G452*H452*F!$B$59,IF(I452=60%,F452*G452*H452*F!$B$60,IF(I452=61%,F452*G452*H452*F!$B$61,IF(I452=62%,F452*G452*H452*F!$B$62,IF(I452=63%,F452*G452*H452*F!$B$63,IF(I452=64%,F452*G452*H452*F!$B$64,IF(I452=65%,F452*G452*H452*F!$B$65,IF(I452=66%,F452*G452*H452*F!$B$66,IF(I452=67%,F452*G452*H452*F!$B$67,IF(I452=68%,F452*G452*H452*F!$B$68,IF(I452=69%,F452*G452*H452*F!$B$69,IF(I452=70%,F452*G452*H452*F!$B$70,IF(I452=71%,F452*G452*H452*F!$B$71,IF(I452=72%,F452*G452*H452*F!$B$72,IF(I452=73%,F452*G452*H452*F!$B$73,IF(I452=74%,F452*G452*H452*F!$B$74,IF(I452=75%,F452*G452*H452*F!$B$75,IF(I452=76%,F452*G452*H452*F!$B$76,IF(I452=77%,F452*G452*H452*F!$B$77,IF(I452=78%,F452*G452*H452*F!$B$78,IF(I452=79%,F452*G452*H452*F!$B$79,IF(I452=80%,F452*G452*H452*F!$B$80,IF(I452=81%,F452*G452*H452*F!$B$81,IF(I452=82%,F452*G452*H452*F!$B$82,IF(I452=83%,F452*G452*H452*F!$B$83,IF(I452=84%,F452*G452*H452*F!$B$84,IF(I452=85%,F452*G452*H452*F!$B$85,IF(I452=86%,F452*G452*H452*F!$B$86,IF(I452=87%,F452*G452*H452*F!$B$87,IF(I452=88%,F452*G452*H452*F!$B$88,IF(I452=89%,F452*G452*H452*F!$B$89,IF(I452=90%,F452*G452*H452*F!$B$90,IF(I452=91%,F452*G452*H452*F!$B$91,IF(I452=92%,F452*G452*H452*F!$B$92,IF(I452=93%,F452*G452*H452*F!$B$93,IF(I452=94%,F452*G452*H452*F!$B$94,IF(I452=95%,F452*G452*H452*F!$B$95,IF(I452=96%,F452*G452*H452*F!$B$96,IF(I452=97%,F452*G452*H452*F!$B$97,IF(I452=98%,F452*G452*H452*F!$B$98,IF(I452=99%,F452*G452*H452*F!$B$99,IF(I452&gt;99%,F452*G452*H452*F!$B$100,))))))))))))))))))))))))))))))))))))))))))))))))))))))))+IF(M452&lt;30%,0,IF(M452&lt;35%,J452*K452*L452*F!$B$33,IF(M452&lt;40%,J452*K452*L452*F!$B$38,IF(M452&lt;45%,J452*K452*L452*F!$B$43,IF(M452&lt;50%,J452*K452*L452*F!$B$48,IF(M452=50%,J452*K452*L452*F!$B$50,IF(M452=51%,J452*K452*L452*F!$B$51,IF(M452=52%,J452*K452*L452*F!$B$52,IF(M452=53%,J452*K452*L452*F!$B$53,IF(M452=54%,J452*K452*L452*F!$B$54,IF(M452=55%,J452*K452*L452*F!$B$55,IF(M452=56%,J452*K452*L452*F!$B$56,IF(M452=57%,J452*K452*L452*F!$B$57,IF(M452=58%,J452*K452*L452*F!$B$58,IF(M452=59%,J452*K452*L452*F!$B$59,IF(M452=60%,J452*K452*L452*F!$B$60,IF(M452=61%,J452*K452*L452*F!$B$61,IF(M452=62%,J452*K452*L452*F!$B$62,IF(M452=63%,J452*K452*L452*F!$B$63,IF(M452=64%,J452*K452*L452*F!$B$64,IF(M452=65%,J452*K452*L452*F!$B$65,IF(M452=66%,J452*K452*L452*F!$B$66,IF(M452=67%,J452*K452*L452*F!$B$67,IF(M452=68%,J452*K452*L452*F!$B$68,IF(M452=69%,J452*K452*L452*F!$B$69,IF(M452=70%,J452*K452*L452*F!$B$70,IF(M452=71%,J452*K452*L452*F!$B$71,IF(M452=72%,J452*K452*L452*F!$B$72,IF(M452=73%,J452*K452*L452*F!$B$73,IF(M452=74%,J452*K452*L452*F!$B$74,IF(M452=75%,J452*K452*L452*F!$B$75,IF(M452=76%,J452*K452*L452*F!$B$76,IF(M452=77%,J452*K452*L452*F!$B$77,IF(M452=78%,J452*K452*L452*F!$B$78,IF(M452=79%,J452*K452*L452*F!$B$79,IF(M452=80%,J452*K452*L452*F!$B$80,IF(M452=81%,J452*K452*L452*F!$B$81,IF(M452=82%,J452*K452*L452*F!$B$82,IF(M452=83%,J452*K452*L452*F!$B$83,IF(M452=84%,J452*K452*L452*F!$B$84,IF(M452=85%,J452*K452*L452*F!$B$85,IF(M452=86%,J452*K452*L452*F!$B$86,IF(M452=87%,J452*K452*L452*F!$B$87,IF(M452=88%,J452*K452*L452*F!$B$88,IF(M452=89%,J452*K452*L452*F!$B$89,IF(M452=90%,J452*K452*L452*F!$B$90,IF(M452=91%,J452*K452*L452*F!$B$91,IF(M452=92%,J452*K452*L452*F!$B$92,IF(M452=93%,J452*K452*L452*F!$B$93,IF(M452=94%,J452*K452*L452*F!$B$94,IF(M452=95%,J452*K452*L452*F!$B$95,IF(M452=96%,J452*K452*L452*F!$B$96,IF(M452=97%,J452*K452*L452*F!$B$97,IF(M452=98%,J452*K452*L452*F!$B$98,IF(M452=99%,J452*K452*L452*F!$B$99,IF(M452&gt;99%,J452*K452*L452*F!$B$100,))))))))))))))))))))))))))))))))))))))))))))))))))))))))+IF(Q452&lt;30%,0,IF(Q452&lt;35%,N452*O452*P452*F!$B$33,IF(Q452&lt;40%,N452*O452*P452*F!$B$38,IF(Q452&lt;45%,N452*O452*P452*F!$B$43,IF(Q452&lt;50%,N452*O452*P452*F!$B$48,IF(Q452=50%,N452*O452*P452*F!$B$50,IF(Q452=51%,N452*O452*P452*F!$B$51,IF(Q452=52%,N452*O452*P452*F!$B$52,IF(Q452=53%,N452*O452*P452*F!$B$53,IF(Q452=54%,N452*O452*P452*F!$B$54,IF(Q452=55%,N452*O452*P452*F!$B$55,IF(Q452=56%,N452*O452*P452*F!$B$56,IF(Q452=57%,N452*O452*P452*F!$B$57,IF(Q452=58%,N452*O452*P452*F!$B$58,IF(Q452=59%,N452*O452*P452*F!$B$59,IF(Q452=60%,N452*O452*P452*F!$B$60,IF(Q452=61%,N452*O452*P452*F!$B$61,IF(Q452=62%,N452*O452*P452*F!$B$62,IF(Q452=63%,N452*O452*P452*F!$B$63,IF(Q452=64%,N452*O452*P452*F!$B$64,IF(Q452=65%,N452*O452*P452*F!$B$65,IF(Q452=66%,N452*O452*P452*F!$B$66,IF(Q452=67%,N452*O452*P452*F!$B$67,IF(Q452=68%,N452*O452*P452*F!$B$68,IF(Q452=69%,N452*O452*P452*F!$B$69,IF(Q452=70%,N452*O452*P452*F!$B$70,IF(Q452=71%,N452*O452*P452*F!$B$71,IF(Q452=72%,N452*O452*P452*F!$B$72,IF(Q452=73%,N452*O452*P452*F!$B$73,IF(Q452=74%,N452*O452*P452*F!$B$74,IF(Q452=75%,N452*O452*P452*F!$B$75,IF(Q452=76%,N452*O452*P452*F!$B$76,IF(Q452=77%,N452*O452*P452*F!$B$77,IF(Q452=78%,N452*O452*P452*F!$B$78,IF(Q452=79%,N452*O452*P452*F!$B$79,IF(Q452=80%,N452*O452*P452*F!$B$80,IF(Q452=81%,N452*O452*P452*F!$B$81,IF(Q452=82%,N452*O452*P452*F!$B$82,IF(Q452=83%,N452*O452*P452*F!$B$83,IF(Q452=84%,N452*O452*P452*F!$B$84,IF(Q452=85%,N452*O452*P452*F!$B$85,IF(Q452=86%,N452*O452*P452*F!$B$86,IF(Q452=87%,N452*O452*P452*F!$B$87,IF(Q452=88%,N452*O452*P452*F!$B$88,IF(Q452=89%,N452*O452*P452*F!$B$89,IF(Q452=90%,N452*O452*P452*F!$B$90,IF(Q452=91%,N452*O452*P452*F!$B$91,IF(Q452=92%,N452*O452*P452*F!$B$92,IF(Q452=93%,N452*O452*P452*F!$B$93,IF(Q452=94%,N452*O452*P452*F!$B$94,IF(Q452=95%,N452*O452*P452*F!$B$95,IF(Q452=96%,N452*O452*P452*F!$B$96,IF(Q452=97%,N452*O452*P452*F!$B$97,IF(Q452=98%,N452*O452*P452*F!$B$98,IF(Q452=99%,N452*O452*P452*F!$B$99,IF(Q452&gt;99%,N452*O452*P452*F!$B$100,))))))))))))))))))))))))))))))))))))))))))))))))))))))))+IF(U452&lt;30%,0,IF(U452&lt;35%,R452*S452*T452*F!$B$33,IF(U452&lt;40%,R452*S452*T452*F!$B$38,IF(U452&lt;45%,R452*S452*T452*F!$B$43,IF(U452&lt;50%,R452*S452*T452*F!$B$48,IF(U452=50%,R452*S452*T452*F!$B$50,IF(U452=51%,R452*S452*T452*F!$B$51,IF(U452=52%,R452*S452*T452*F!$B$52,IF(U452=53%,R452*S452*T452*F!$B$53,IF(U452=54%,R452*S452*T452*F!$B$54,IF(U452=55%,R452*S452*T452*F!$B$55,IF(U452=56%,R452*S452*T452*F!$B$56,IF(U452=57%,R452*S452*T452*F!$B$57,IF(U452=58%,R452*S452*T452*F!$B$58,IF(U452=59%,R452*S452*T452*F!$B$59,IF(U452=60%,R452*S452*T452*F!$B$60,IF(U452=61%,R452*S452*T452*F!$B$61,IF(U452=62%,R452*S452*T452*F!$B$62,IF(U452=63%,R452*S452*T452*F!$B$63,IF(U452=64%,R452*S452*T452*F!$B$64,IF(U452=65%,R452*S452*T452*F!$B$65,IF(U452=66%,R452*S452*T452*F!$B$66,IF(U452=67%,R452*S452*T452*F!$B$67,IF(U452=68%,R452*S452*T452*F!$B$68,IF(U452=69%,R452*S452*T452*F!$B$69,IF(U452=70%,R452*S452*T452*F!$B$70,IF(U452=71%,R452*S452*T452*F!$B$71,IF(U452=72%,R452*S452*T452*F!$B$72,IF(U452=73%,R452*S452*T452*F!$B$73,IF(U452=74%,R452*S452*T452*F!$B$74,IF(U452=75%,R452*S452*T452*F!$B$75,IF(U452=76%,R452*S452*T452*F!$B$76,IF(U452=77%,R452*S452*T452*F!$B$77,IF(U452=78%,R452*S452*T452*F!$B$78,IF(U452=79%,R452*S452*T452*F!$B$79,IF(U452=80%,R452*S452*T452*F!$B$80,IF(U452=81%,R452*S452*T452*F!$B$81,IF(U452=82%,R452*S452*T452*F!$B$82,IF(U452=83%,R452*S452*T452*F!$B$83,IF(U452=84%,R452*S452*T452*F!$B$84,IF(U452=85%,R452*S452*T452*F!$B$85,IF(U452=86%,R452*S452*T452*F!$B$86,IF(U452=87%,R452*S452*T452*F!$B$87,IF(U452=88%,R452*S452*T452*F!$B$88,IF(U452=89%,R452*S452*T452*F!$B$89,IF(U452=90%,R452*S452*T452*F!$B$90,IF(U452=91%,R452*S452*T452*F!$B$91,IF(U452=92%,R452*S452*T452*F!$B$92,IF(U452=93%,R452*S452*T452*F!$B$93,IF(U452=94%,R452*S452*T452*F!$B$94,IF(U452=95%,R452*S452*T452*F!$B$95,IF(U452=96%,R452*S452*T452*F!$B$96,IF(U452=97%,R452*S452*T452*F!$B$97,IF(U452=98%,R452*S452*T452*F!$B$98,IF(U452=99%,R452*S452*T452*F!$B$99,IF(U452&gt;99%,R452*S452*T452*F!$B$100)))))))))))))))))))))))))))))))))))))))))))))))))))))))))*IF(ISNUMBER(E452),E452,1)*IF(ISNUMBER(D452),D452,1)</f>
        <v>0</v>
      </c>
      <c r="AA452" s="33">
        <f>G452*H452+K452*L452+O452*P452+S452*T452</f>
        <v>0</v>
      </c>
      <c r="AB452" s="35">
        <f>(H452*(IF(I452&lt;45%,0.5,IF(I452&lt;55%,0.8,IF(I452&lt;65%,0.9,IF(I452&lt;75%,1,IF(I452&lt;85%,1.1,1.2))))))+L452*(IF(M452&lt;45%,0.5,IF(M452&lt;55%,0.8,IF(M452&lt;65%,0.9,IF(M452&lt;75%,1,IF(M452&lt;85%,1.1,1.2))))))+P452*(IF(Q452&lt;45%,0.5,IF(Q452&lt;55%,0.8,IF(Q452&lt;65%,0.9,IF(Q452&lt;75%,1,IF(Q452&lt;85%,1.1,1.2))))))+T452*(IF(U452&lt;45%,0.5,IF(U452&lt;55%,0.8,IF(U452&lt;65%,0.9,IF(U452&lt;75%,1,IF(U452&lt;85%,1.1,1.2)))))))*IF(D452&gt;=0.8,6,IF(D452&lt;=0.4,1.5,3))</f>
        <v>0</v>
      </c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  <c r="AR452" s="11"/>
      <c r="AS452" s="11"/>
      <c r="AT452" s="11"/>
      <c r="AU452" s="11"/>
      <c r="AV452" s="11"/>
      <c r="AW452" s="11"/>
      <c r="AX452" s="11"/>
      <c r="AY452" s="11"/>
      <c r="AZ452" s="11"/>
      <c r="BA452" s="11"/>
      <c r="BB452" s="11"/>
      <c r="BC452" s="11"/>
      <c r="BD452" s="11"/>
      <c r="BE452" s="11"/>
      <c r="BF452" s="11"/>
      <c r="BG452" s="11"/>
      <c r="BH452" s="11"/>
      <c r="BI452" s="11"/>
      <c r="BJ452" s="11"/>
    </row>
    <row r="453" spans="1:62" x14ac:dyDescent="0.25">
      <c r="A453" s="1129"/>
      <c r="B453" s="156" t="str">
        <f t="shared" ref="B453:E453" si="1056">IF(B391="","",B391)</f>
        <v/>
      </c>
      <c r="C453" s="158" t="str">
        <f t="shared" si="1056"/>
        <v/>
      </c>
      <c r="D453" s="63">
        <f t="shared" si="1050"/>
        <v>0</v>
      </c>
      <c r="E453" s="83" t="str">
        <f t="shared" si="1056"/>
        <v/>
      </c>
      <c r="F453" s="81"/>
      <c r="G453" s="96"/>
      <c r="H453" s="96"/>
      <c r="I453" s="82">
        <f t="shared" si="1045"/>
        <v>0</v>
      </c>
      <c r="J453" s="81"/>
      <c r="K453" s="96"/>
      <c r="L453" s="96"/>
      <c r="M453" s="104">
        <f t="shared" si="1046"/>
        <v>0</v>
      </c>
      <c r="N453" s="81"/>
      <c r="O453" s="96"/>
      <c r="P453" s="96"/>
      <c r="Q453" s="82">
        <f t="shared" si="1047"/>
        <v>0</v>
      </c>
      <c r="R453" s="81"/>
      <c r="S453" s="96"/>
      <c r="T453" s="96"/>
      <c r="U453" s="104">
        <f t="shared" si="1048"/>
        <v>0</v>
      </c>
      <c r="V453" s="128">
        <f t="shared" si="1051"/>
        <v>0</v>
      </c>
      <c r="W453" s="44">
        <f t="shared" si="1054"/>
        <v>0</v>
      </c>
      <c r="X453" s="45">
        <f t="shared" ref="X453" si="1057">ROUND(IFERROR((W453/(Y453*IF(ISNUMBER(E453),E453,1))),0),2)</f>
        <v>0</v>
      </c>
      <c r="Y453" s="90" t="str">
        <f t="shared" si="1022"/>
        <v/>
      </c>
      <c r="Z453" s="127">
        <f>(IF(I453&lt;30%,0,IF(I453&lt;35%,F453*G453*H453*F!$B$33,IF(I453&lt;40%,F453*G453*H453*F!$B$38,IF(I453&lt;45%,F453*G453*H453*F!$B$43,IF(I453&lt;50%,F453*G453*H453*F!$B$48,IF(I453=50%,F453*G453*H453*F!$B$50,IF(I453=51%,F453*G453*H453*F!$B$51,IF(I453=52%,F453*G453*H453*F!$B$52,IF(I453=53%,F453*G453*H453*F!$B$53,IF(I453=54%,F453*G453*H453*F!$B$54,IF(I453=55%,F453*G453*H453*F!$B$55,IF(I453=56%,F453*G453*H453*F!$B$56,IF(I453=57%,F453*G453*H453*F!$B$57,IF(I453=58%,F453*G453*H453*F!$B$58,IF(I453=59%,F453*G453*H453*F!$B$59,IF(I453=60%,F453*G453*H453*F!$B$60,IF(I453=61%,F453*G453*H453*F!$B$61,IF(I453=62%,F453*G453*H453*F!$B$62,IF(I453=63%,F453*G453*H453*F!$B$63,IF(I453=64%,F453*G453*H453*F!$B$64,IF(I453=65%,F453*G453*H453*F!$B$65,IF(I453=66%,F453*G453*H453*F!$B$66,IF(I453=67%,F453*G453*H453*F!$B$67,IF(I453=68%,F453*G453*H453*F!$B$68,IF(I453=69%,F453*G453*H453*F!$B$69,IF(I453=70%,F453*G453*H453*F!$B$70,IF(I453=71%,F453*G453*H453*F!$B$71,IF(I453=72%,F453*G453*H453*F!$B$72,IF(I453=73%,F453*G453*H453*F!$B$73,IF(I453=74%,F453*G453*H453*F!$B$74,IF(I453=75%,F453*G453*H453*F!$B$75,IF(I453=76%,F453*G453*H453*F!$B$76,IF(I453=77%,F453*G453*H453*F!$B$77,IF(I453=78%,F453*G453*H453*F!$B$78,IF(I453=79%,F453*G453*H453*F!$B$79,IF(I453=80%,F453*G453*H453*F!$B$80,IF(I453=81%,F453*G453*H453*F!$B$81,IF(I453=82%,F453*G453*H453*F!$B$82,IF(I453=83%,F453*G453*H453*F!$B$83,IF(I453=84%,F453*G453*H453*F!$B$84,IF(I453=85%,F453*G453*H453*F!$B$85,IF(I453=86%,F453*G453*H453*F!$B$86,IF(I453=87%,F453*G453*H453*F!$B$87,IF(I453=88%,F453*G453*H453*F!$B$88,IF(I453=89%,F453*G453*H453*F!$B$89,IF(I453=90%,F453*G453*H453*F!$B$90,IF(I453=91%,F453*G453*H453*F!$B$91,IF(I453=92%,F453*G453*H453*F!$B$92,IF(I453=93%,F453*G453*H453*F!$B$93,IF(I453=94%,F453*G453*H453*F!$B$94,IF(I453=95%,F453*G453*H453*F!$B$95,IF(I453=96%,F453*G453*H453*F!$B$96,IF(I453=97%,F453*G453*H453*F!$B$97,IF(I453=98%,F453*G453*H453*F!$B$98,IF(I453=99%,F453*G453*H453*F!$B$99,IF(I453&gt;99%,F453*G453*H453*F!$B$100,))))))))))))))))))))))))))))))))))))))))))))))))))))))))+IF(M453&lt;30%,0,IF(M453&lt;35%,J453*K453*L453*F!$B$33,IF(M453&lt;40%,J453*K453*L453*F!$B$38,IF(M453&lt;45%,J453*K453*L453*F!$B$43,IF(M453&lt;50%,J453*K453*L453*F!$B$48,IF(M453=50%,J453*K453*L453*F!$B$50,IF(M453=51%,J453*K453*L453*F!$B$51,IF(M453=52%,J453*K453*L453*F!$B$52,IF(M453=53%,J453*K453*L453*F!$B$53,IF(M453=54%,J453*K453*L453*F!$B$54,IF(M453=55%,J453*K453*L453*F!$B$55,IF(M453=56%,J453*K453*L453*F!$B$56,IF(M453=57%,J453*K453*L453*F!$B$57,IF(M453=58%,J453*K453*L453*F!$B$58,IF(M453=59%,J453*K453*L453*F!$B$59,IF(M453=60%,J453*K453*L453*F!$B$60,IF(M453=61%,J453*K453*L453*F!$B$61,IF(M453=62%,J453*K453*L453*F!$B$62,IF(M453=63%,J453*K453*L453*F!$B$63,IF(M453=64%,J453*K453*L453*F!$B$64,IF(M453=65%,J453*K453*L453*F!$B$65,IF(M453=66%,J453*K453*L453*F!$B$66,IF(M453=67%,J453*K453*L453*F!$B$67,IF(M453=68%,J453*K453*L453*F!$B$68,IF(M453=69%,J453*K453*L453*F!$B$69,IF(M453=70%,J453*K453*L453*F!$B$70,IF(M453=71%,J453*K453*L453*F!$B$71,IF(M453=72%,J453*K453*L453*F!$B$72,IF(M453=73%,J453*K453*L453*F!$B$73,IF(M453=74%,J453*K453*L453*F!$B$74,IF(M453=75%,J453*K453*L453*F!$B$75,IF(M453=76%,J453*K453*L453*F!$B$76,IF(M453=77%,J453*K453*L453*F!$B$77,IF(M453=78%,J453*K453*L453*F!$B$78,IF(M453=79%,J453*K453*L453*F!$B$79,IF(M453=80%,J453*K453*L453*F!$B$80,IF(M453=81%,J453*K453*L453*F!$B$81,IF(M453=82%,J453*K453*L453*F!$B$82,IF(M453=83%,J453*K453*L453*F!$B$83,IF(M453=84%,J453*K453*L453*F!$B$84,IF(M453=85%,J453*K453*L453*F!$B$85,IF(M453=86%,J453*K453*L453*F!$B$86,IF(M453=87%,J453*K453*L453*F!$B$87,IF(M453=88%,J453*K453*L453*F!$B$88,IF(M453=89%,J453*K453*L453*F!$B$89,IF(M453=90%,J453*K453*L453*F!$B$90,IF(M453=91%,J453*K453*L453*F!$B$91,IF(M453=92%,J453*K453*L453*F!$B$92,IF(M453=93%,J453*K453*L453*F!$B$93,IF(M453=94%,J453*K453*L453*F!$B$94,IF(M453=95%,J453*K453*L453*F!$B$95,IF(M453=96%,J453*K453*L453*F!$B$96,IF(M453=97%,J453*K453*L453*F!$B$97,IF(M453=98%,J453*K453*L453*F!$B$98,IF(M453=99%,J453*K453*L453*F!$B$99,IF(M453&gt;99%,J453*K453*L453*F!$B$100,))))))))))))))))))))))))))))))))))))))))))))))))))))))))+IF(Q453&lt;30%,0,IF(Q453&lt;35%,N453*O453*P453*F!$B$33,IF(Q453&lt;40%,N453*O453*P453*F!$B$38,IF(Q453&lt;45%,N453*O453*P453*F!$B$43,IF(Q453&lt;50%,N453*O453*P453*F!$B$48,IF(Q453=50%,N453*O453*P453*F!$B$50,IF(Q453=51%,N453*O453*P453*F!$B$51,IF(Q453=52%,N453*O453*P453*F!$B$52,IF(Q453=53%,N453*O453*P453*F!$B$53,IF(Q453=54%,N453*O453*P453*F!$B$54,IF(Q453=55%,N453*O453*P453*F!$B$55,IF(Q453=56%,N453*O453*P453*F!$B$56,IF(Q453=57%,N453*O453*P453*F!$B$57,IF(Q453=58%,N453*O453*P453*F!$B$58,IF(Q453=59%,N453*O453*P453*F!$B$59,IF(Q453=60%,N453*O453*P453*F!$B$60,IF(Q453=61%,N453*O453*P453*F!$B$61,IF(Q453=62%,N453*O453*P453*F!$B$62,IF(Q453=63%,N453*O453*P453*F!$B$63,IF(Q453=64%,N453*O453*P453*F!$B$64,IF(Q453=65%,N453*O453*P453*F!$B$65,IF(Q453=66%,N453*O453*P453*F!$B$66,IF(Q453=67%,N453*O453*P453*F!$B$67,IF(Q453=68%,N453*O453*P453*F!$B$68,IF(Q453=69%,N453*O453*P453*F!$B$69,IF(Q453=70%,N453*O453*P453*F!$B$70,IF(Q453=71%,N453*O453*P453*F!$B$71,IF(Q453=72%,N453*O453*P453*F!$B$72,IF(Q453=73%,N453*O453*P453*F!$B$73,IF(Q453=74%,N453*O453*P453*F!$B$74,IF(Q453=75%,N453*O453*P453*F!$B$75,IF(Q453=76%,N453*O453*P453*F!$B$76,IF(Q453=77%,N453*O453*P453*F!$B$77,IF(Q453=78%,N453*O453*P453*F!$B$78,IF(Q453=79%,N453*O453*P453*F!$B$79,IF(Q453=80%,N453*O453*P453*F!$B$80,IF(Q453=81%,N453*O453*P453*F!$B$81,IF(Q453=82%,N453*O453*P453*F!$B$82,IF(Q453=83%,N453*O453*P453*F!$B$83,IF(Q453=84%,N453*O453*P453*F!$B$84,IF(Q453=85%,N453*O453*P453*F!$B$85,IF(Q453=86%,N453*O453*P453*F!$B$86,IF(Q453=87%,N453*O453*P453*F!$B$87,IF(Q453=88%,N453*O453*P453*F!$B$88,IF(Q453=89%,N453*O453*P453*F!$B$89,IF(Q453=90%,N453*O453*P453*F!$B$90,IF(Q453=91%,N453*O453*P453*F!$B$91,IF(Q453=92%,N453*O453*P453*F!$B$92,IF(Q453=93%,N453*O453*P453*F!$B$93,IF(Q453=94%,N453*O453*P453*F!$B$94,IF(Q453=95%,N453*O453*P453*F!$B$95,IF(Q453=96%,N453*O453*P453*F!$B$96,IF(Q453=97%,N453*O453*P453*F!$B$97,IF(Q453=98%,N453*O453*P453*F!$B$98,IF(Q453=99%,N453*O453*P453*F!$B$99,IF(Q453&gt;99%,N453*O453*P453*F!$B$100,))))))))))))))))))))))))))))))))))))))))))))))))))))))))+IF(U453&lt;30%,0,IF(U453&lt;35%,R453*S453*T453*F!$B$33,IF(U453&lt;40%,R453*S453*T453*F!$B$38,IF(U453&lt;45%,R453*S453*T453*F!$B$43,IF(U453&lt;50%,R453*S453*T453*F!$B$48,IF(U453=50%,R453*S453*T453*F!$B$50,IF(U453=51%,R453*S453*T453*F!$B$51,IF(U453=52%,R453*S453*T453*F!$B$52,IF(U453=53%,R453*S453*T453*F!$B$53,IF(U453=54%,R453*S453*T453*F!$B$54,IF(U453=55%,R453*S453*T453*F!$B$55,IF(U453=56%,R453*S453*T453*F!$B$56,IF(U453=57%,R453*S453*T453*F!$B$57,IF(U453=58%,R453*S453*T453*F!$B$58,IF(U453=59%,R453*S453*T453*F!$B$59,IF(U453=60%,R453*S453*T453*F!$B$60,IF(U453=61%,R453*S453*T453*F!$B$61,IF(U453=62%,R453*S453*T453*F!$B$62,IF(U453=63%,R453*S453*T453*F!$B$63,IF(U453=64%,R453*S453*T453*F!$B$64,IF(U453=65%,R453*S453*T453*F!$B$65,IF(U453=66%,R453*S453*T453*F!$B$66,IF(U453=67%,R453*S453*T453*F!$B$67,IF(U453=68%,R453*S453*T453*F!$B$68,IF(U453=69%,R453*S453*T453*F!$B$69,IF(U453=70%,R453*S453*T453*F!$B$70,IF(U453=71%,R453*S453*T453*F!$B$71,IF(U453=72%,R453*S453*T453*F!$B$72,IF(U453=73%,R453*S453*T453*F!$B$73,IF(U453=74%,R453*S453*T453*F!$B$74,IF(U453=75%,R453*S453*T453*F!$B$75,IF(U453=76%,R453*S453*T453*F!$B$76,IF(U453=77%,R453*S453*T453*F!$B$77,IF(U453=78%,R453*S453*T453*F!$B$78,IF(U453=79%,R453*S453*T453*F!$B$79,IF(U453=80%,R453*S453*T453*F!$B$80,IF(U453=81%,R453*S453*T453*F!$B$81,IF(U453=82%,R453*S453*T453*F!$B$82,IF(U453=83%,R453*S453*T453*F!$B$83,IF(U453=84%,R453*S453*T453*F!$B$84,IF(U453=85%,R453*S453*T453*F!$B$85,IF(U453=86%,R453*S453*T453*F!$B$86,IF(U453=87%,R453*S453*T453*F!$B$87,IF(U453=88%,R453*S453*T453*F!$B$88,IF(U453=89%,R453*S453*T453*F!$B$89,IF(U453=90%,R453*S453*T453*F!$B$90,IF(U453=91%,R453*S453*T453*F!$B$91,IF(U453=92%,R453*S453*T453*F!$B$92,IF(U453=93%,R453*S453*T453*F!$B$93,IF(U453=94%,R453*S453*T453*F!$B$94,IF(U453=95%,R453*S453*T453*F!$B$95,IF(U453=96%,R453*S453*T453*F!$B$96,IF(U453=97%,R453*S453*T453*F!$B$97,IF(U453=98%,R453*S453*T453*F!$B$98,IF(U453=99%,R453*S453*T453*F!$B$99,IF(U453&gt;99%,R453*S453*T453*F!$B$100)))))))))))))))))))))))))))))))))))))))))))))))))))))))))*IF(ISNUMBER(E453),E453,1)*IF(ISNUMBER(D453),D453,1)</f>
        <v>0</v>
      </c>
      <c r="AA453" s="127">
        <f>G453*H453+K453*L453+O453*P453+S453*T453</f>
        <v>0</v>
      </c>
      <c r="AB453" s="46">
        <f>(H453*(IF(I453&lt;45%,0.5,IF(I453&lt;55%,0.8,IF(I453&lt;65%,0.9,IF(I453&lt;75%,1,IF(I453&lt;85%,1.1,1.2))))))+L453*(IF(M453&lt;45%,0.5,IF(M453&lt;55%,0.8,IF(M453&lt;65%,0.9,IF(M453&lt;75%,1,IF(M453&lt;85%,1.1,1.2))))))+P453*(IF(Q453&lt;45%,0.5,IF(Q453&lt;55%,0.8,IF(Q453&lt;65%,0.9,IF(Q453&lt;75%,1,IF(Q453&lt;85%,1.1,1.2))))))+T453*(IF(U453&lt;45%,0.5,IF(U453&lt;55%,0.8,IF(U453&lt;65%,0.9,IF(U453&lt;75%,1,IF(U453&lt;85%,1.1,1.2)))))))*IF(D453&gt;=0.8,6,IF(D453&lt;=0.4,1.5,3))</f>
        <v>0</v>
      </c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1"/>
      <c r="AS453" s="11"/>
      <c r="AT453" s="11"/>
      <c r="AU453" s="11"/>
      <c r="AV453" s="11"/>
      <c r="AW453" s="11"/>
      <c r="AX453" s="11"/>
      <c r="AY453" s="11"/>
      <c r="AZ453" s="11"/>
      <c r="BA453" s="11"/>
      <c r="BB453" s="11"/>
      <c r="BC453" s="11"/>
      <c r="BD453" s="11"/>
      <c r="BE453" s="11"/>
      <c r="BF453" s="11"/>
      <c r="BG453" s="11"/>
      <c r="BH453" s="11"/>
      <c r="BI453" s="11"/>
      <c r="BJ453" s="11"/>
    </row>
    <row r="454" spans="1:62" x14ac:dyDescent="0.25">
      <c r="A454" s="1129"/>
      <c r="B454" s="156"/>
      <c r="C454" s="158"/>
      <c r="D454" s="134">
        <f>ROUND(IFERROR((D449*(G449*H449+K449*L449+O449*P449+S449*T449)+D450*(G450*H450+K450*L450+O450*P450+S450*T450)+D451*(G451*H451+K451*L451+O451*P451+S451*T451)+D452*(G452*H452+K452*L452+O452*P452+S452*T452)+D453*(G453*H453+K453*L453+O453*P453+S453*T453))/((G449*H449+K449*L449+O449*P449+S449*T449)+(G450*H450+K450*L450+O450*P450+S450*T450)+(G451*H451+K451*L451+O451*P451+S451*T451)+(G452*H452+K452*L452+O452*P452+S452*T452)+(G453*H453+K453*L453+O453*P453+S453*T453)),0),3)</f>
        <v>0</v>
      </c>
      <c r="E454" s="83"/>
      <c r="F454" s="79"/>
      <c r="G454" s="94"/>
      <c r="H454" s="94"/>
      <c r="I454" s="70"/>
      <c r="J454" s="79"/>
      <c r="K454" s="94"/>
      <c r="L454" s="94"/>
      <c r="M454" s="71"/>
      <c r="N454" s="79"/>
      <c r="O454" s="94"/>
      <c r="P454" s="94"/>
      <c r="Q454" s="70"/>
      <c r="R454" s="79"/>
      <c r="S454" s="94"/>
      <c r="T454" s="94"/>
      <c r="U454" s="71"/>
      <c r="V454" s="122">
        <f>SUM(V449:V453)</f>
        <v>0</v>
      </c>
      <c r="W454" s="117">
        <f>IFERROR(V454/AA454,0)</f>
        <v>0</v>
      </c>
      <c r="X454" s="118">
        <f>ROUND(IFERROR((D449*(I449*G449*H449+M449*K449*L449+Q449*O449*P449+U449*S449*T449)+D450*(I450*G450*H450+M450*K450*L450+Q450*O450*P450+U450*S450*T450)+D451*(I451*G451*H451+M451*K451*L451+Q451*O451*P451+U451*S451*T451)+D452*(I452*G452*H452+M452*K452*L452+Q452*O452*P452+U452*S452*T452)+D453*(I453*G453*H453+M453*K453*L453+Q453*O453*P453+U453*S453*T453))/(D449*(G449*H449+K449*L449+O449*P449+S449*T449)+D450*(G450*H450+K450*L450+O450*P450+S450*T450)+D451*(G451*H451+K451*L451+O451*P451+S451*T451)+D452*(G452*H452+K452*L452+O452*P452+S452*T452)+D453*(G453*H453+K453*L453+O453*P453+S453*T453)),0),2)</f>
        <v>0</v>
      </c>
      <c r="Y454" s="117"/>
      <c r="Z454" s="117">
        <f>SUM(Z449:Z453)</f>
        <v>0</v>
      </c>
      <c r="AA454" s="117">
        <f>SUM(AA449:AA453)</f>
        <v>0</v>
      </c>
      <c r="AB454" s="119">
        <f>IF(SUM(AB449:AB453)=0,TIME(,0,),TIME(,SUM(AB449:AB453)+30,))</f>
        <v>0</v>
      </c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  <c r="AP454" s="11"/>
      <c r="AQ454" s="11"/>
      <c r="AR454" s="11"/>
      <c r="AS454" s="11"/>
      <c r="AT454" s="11"/>
      <c r="AU454" s="11"/>
      <c r="AV454" s="11"/>
      <c r="AW454" s="11"/>
      <c r="AX454" s="11"/>
      <c r="AY454" s="11"/>
      <c r="AZ454" s="11"/>
      <c r="BA454" s="11"/>
      <c r="BB454" s="11"/>
      <c r="BC454" s="11"/>
      <c r="BD454" s="11"/>
      <c r="BE454" s="11"/>
      <c r="BF454" s="11"/>
      <c r="BG454" s="11"/>
      <c r="BH454" s="11"/>
      <c r="BI454" s="11"/>
      <c r="BJ454" s="11"/>
    </row>
    <row r="455" spans="1:62" x14ac:dyDescent="0.25">
      <c r="A455" s="1129"/>
      <c r="B455" s="156" t="str">
        <f t="shared" ref="B455:E455" si="1058">IF(B393="","",B393)</f>
        <v/>
      </c>
      <c r="C455" s="158" t="str">
        <f t="shared" si="1058"/>
        <v/>
      </c>
      <c r="D455" s="63">
        <f>D393</f>
        <v>0</v>
      </c>
      <c r="E455" s="83" t="str">
        <f t="shared" si="1058"/>
        <v/>
      </c>
      <c r="F455" s="81"/>
      <c r="G455" s="96"/>
      <c r="H455" s="96"/>
      <c r="I455" s="82">
        <f t="shared" ref="I455:I459" si="1059">IFERROR(ROUND(F455/$Y455,2),)</f>
        <v>0</v>
      </c>
      <c r="J455" s="81"/>
      <c r="K455" s="96"/>
      <c r="L455" s="96"/>
      <c r="M455" s="104">
        <f t="shared" ref="M455:M459" si="1060">IFERROR(ROUND(J455/$Y455,2),)</f>
        <v>0</v>
      </c>
      <c r="N455" s="81"/>
      <c r="O455" s="96"/>
      <c r="P455" s="96"/>
      <c r="Q455" s="82">
        <f t="shared" ref="Q455:Q459" si="1061">IFERROR(ROUND(N455/$Y455,2),)</f>
        <v>0</v>
      </c>
      <c r="R455" s="81"/>
      <c r="S455" s="96"/>
      <c r="T455" s="96"/>
      <c r="U455" s="104">
        <f t="shared" ref="U455:U459" si="1062">IFERROR(ROUND(R455/$Y455,2),)</f>
        <v>0</v>
      </c>
      <c r="V455" s="128">
        <f>(IF(ISNUMBER(F455),F455,1)*G455*H455+IF(ISNUMBER(J455),J455,1)*K455*L455+IF(ISNUMBER(N455),N455,1)*O455*P455+IF(ISNUMBER(R455),R455,1)*S455*T455)*IF(ISNUMBER(E455),E455,1)</f>
        <v>0</v>
      </c>
      <c r="W455" s="44">
        <f>IFERROR((IF(ISNUMBER(F455),F455,1)*G455*H455+IF(ISNUMBER(J455),J455,1)*K455*L455+IF(ISNUMBER(N455),N455,1)*O455*P455+IF(ISNUMBER(R455),R455,1)*S455*T455)*IF(ISNUMBER(E455),E455,1)/(G455*H455+K455*L455+O455*P455+S455*T455),0)</f>
        <v>0</v>
      </c>
      <c r="X455" s="45">
        <f>ROUND(IFERROR((W455/(Y455*IF(ISNUMBER(E455),E455,1))),0),2)</f>
        <v>0</v>
      </c>
      <c r="Y455" s="90" t="str">
        <f t="shared" si="1022"/>
        <v/>
      </c>
      <c r="Z455" s="127">
        <f>(IF(I455&lt;30%,0,IF(I455&lt;35%,F455*G455*H455*F!$B$33,IF(I455&lt;40%,F455*G455*H455*F!$B$38,IF(I455&lt;45%,F455*G455*H455*F!$B$43,IF(I455&lt;50%,F455*G455*H455*F!$B$48,IF(I455=50%,F455*G455*H455*F!$B$50,IF(I455=51%,F455*G455*H455*F!$B$51,IF(I455=52%,F455*G455*H455*F!$B$52,IF(I455=53%,F455*G455*H455*F!$B$53,IF(I455=54%,F455*G455*H455*F!$B$54,IF(I455=55%,F455*G455*H455*F!$B$55,IF(I455=56%,F455*G455*H455*F!$B$56,IF(I455=57%,F455*G455*H455*F!$B$57,IF(I455=58%,F455*G455*H455*F!$B$58,IF(I455=59%,F455*G455*H455*F!$B$59,IF(I455=60%,F455*G455*H455*F!$B$60,IF(I455=61%,F455*G455*H455*F!$B$61,IF(I455=62%,F455*G455*H455*F!$B$62,IF(I455=63%,F455*G455*H455*F!$B$63,IF(I455=64%,F455*G455*H455*F!$B$64,IF(I455=65%,F455*G455*H455*F!$B$65,IF(I455=66%,F455*G455*H455*F!$B$66,IF(I455=67%,F455*G455*H455*F!$B$67,IF(I455=68%,F455*G455*H455*F!$B$68,IF(I455=69%,F455*G455*H455*F!$B$69,IF(I455=70%,F455*G455*H455*F!$B$70,IF(I455=71%,F455*G455*H455*F!$B$71,IF(I455=72%,F455*G455*H455*F!$B$72,IF(I455=73%,F455*G455*H455*F!$B$73,IF(I455=74%,F455*G455*H455*F!$B$74,IF(I455=75%,F455*G455*H455*F!$B$75,IF(I455=76%,F455*G455*H455*F!$B$76,IF(I455=77%,F455*G455*H455*F!$B$77,IF(I455=78%,F455*G455*H455*F!$B$78,IF(I455=79%,F455*G455*H455*F!$B$79,IF(I455=80%,F455*G455*H455*F!$B$80,IF(I455=81%,F455*G455*H455*F!$B$81,IF(I455=82%,F455*G455*H455*F!$B$82,IF(I455=83%,F455*G455*H455*F!$B$83,IF(I455=84%,F455*G455*H455*F!$B$84,IF(I455=85%,F455*G455*H455*F!$B$85,IF(I455=86%,F455*G455*H455*F!$B$86,IF(I455=87%,F455*G455*H455*F!$B$87,IF(I455=88%,F455*G455*H455*F!$B$88,IF(I455=89%,F455*G455*H455*F!$B$89,IF(I455=90%,F455*G455*H455*F!$B$90,IF(I455=91%,F455*G455*H455*F!$B$91,IF(I455=92%,F455*G455*H455*F!$B$92,IF(I455=93%,F455*G455*H455*F!$B$93,IF(I455=94%,F455*G455*H455*F!$B$94,IF(I455=95%,F455*G455*H455*F!$B$95,IF(I455=96%,F455*G455*H455*F!$B$96,IF(I455=97%,F455*G455*H455*F!$B$97,IF(I455=98%,F455*G455*H455*F!$B$98,IF(I455=99%,F455*G455*H455*F!$B$99,IF(I455&gt;99%,F455*G455*H455*F!$B$100,))))))))))))))))))))))))))))))))))))))))))))))))))))))))+IF(M455&lt;30%,0,IF(M455&lt;35%,J455*K455*L455*F!$B$33,IF(M455&lt;40%,J455*K455*L455*F!$B$38,IF(M455&lt;45%,J455*K455*L455*F!$B$43,IF(M455&lt;50%,J455*K455*L455*F!$B$48,IF(M455=50%,J455*K455*L455*F!$B$50,IF(M455=51%,J455*K455*L455*F!$B$51,IF(M455=52%,J455*K455*L455*F!$B$52,IF(M455=53%,J455*K455*L455*F!$B$53,IF(M455=54%,J455*K455*L455*F!$B$54,IF(M455=55%,J455*K455*L455*F!$B$55,IF(M455=56%,J455*K455*L455*F!$B$56,IF(M455=57%,J455*K455*L455*F!$B$57,IF(M455=58%,J455*K455*L455*F!$B$58,IF(M455=59%,J455*K455*L455*F!$B$59,IF(M455=60%,J455*K455*L455*F!$B$60,IF(M455=61%,J455*K455*L455*F!$B$61,IF(M455=62%,J455*K455*L455*F!$B$62,IF(M455=63%,J455*K455*L455*F!$B$63,IF(M455=64%,J455*K455*L455*F!$B$64,IF(M455=65%,J455*K455*L455*F!$B$65,IF(M455=66%,J455*K455*L455*F!$B$66,IF(M455=67%,J455*K455*L455*F!$B$67,IF(M455=68%,J455*K455*L455*F!$B$68,IF(M455=69%,J455*K455*L455*F!$B$69,IF(M455=70%,J455*K455*L455*F!$B$70,IF(M455=71%,J455*K455*L455*F!$B$71,IF(M455=72%,J455*K455*L455*F!$B$72,IF(M455=73%,J455*K455*L455*F!$B$73,IF(M455=74%,J455*K455*L455*F!$B$74,IF(M455=75%,J455*K455*L455*F!$B$75,IF(M455=76%,J455*K455*L455*F!$B$76,IF(M455=77%,J455*K455*L455*F!$B$77,IF(M455=78%,J455*K455*L455*F!$B$78,IF(M455=79%,J455*K455*L455*F!$B$79,IF(M455=80%,J455*K455*L455*F!$B$80,IF(M455=81%,J455*K455*L455*F!$B$81,IF(M455=82%,J455*K455*L455*F!$B$82,IF(M455=83%,J455*K455*L455*F!$B$83,IF(M455=84%,J455*K455*L455*F!$B$84,IF(M455=85%,J455*K455*L455*F!$B$85,IF(M455=86%,J455*K455*L455*F!$B$86,IF(M455=87%,J455*K455*L455*F!$B$87,IF(M455=88%,J455*K455*L455*F!$B$88,IF(M455=89%,J455*K455*L455*F!$B$89,IF(M455=90%,J455*K455*L455*F!$B$90,IF(M455=91%,J455*K455*L455*F!$B$91,IF(M455=92%,J455*K455*L455*F!$B$92,IF(M455=93%,J455*K455*L455*F!$B$93,IF(M455=94%,J455*K455*L455*F!$B$94,IF(M455=95%,J455*K455*L455*F!$B$95,IF(M455=96%,J455*K455*L455*F!$B$96,IF(M455=97%,J455*K455*L455*F!$B$97,IF(M455=98%,J455*K455*L455*F!$B$98,IF(M455=99%,J455*K455*L455*F!$B$99,IF(M455&gt;99%,J455*K455*L455*F!$B$100,))))))))))))))))))))))))))))))))))))))))))))))))))))))))+IF(Q455&lt;30%,0,IF(Q455&lt;35%,N455*O455*P455*F!$B$33,IF(Q455&lt;40%,N455*O455*P455*F!$B$38,IF(Q455&lt;45%,N455*O455*P455*F!$B$43,IF(Q455&lt;50%,N455*O455*P455*F!$B$48,IF(Q455=50%,N455*O455*P455*F!$B$50,IF(Q455=51%,N455*O455*P455*F!$B$51,IF(Q455=52%,N455*O455*P455*F!$B$52,IF(Q455=53%,N455*O455*P455*F!$B$53,IF(Q455=54%,N455*O455*P455*F!$B$54,IF(Q455=55%,N455*O455*P455*F!$B$55,IF(Q455=56%,N455*O455*P455*F!$B$56,IF(Q455=57%,N455*O455*P455*F!$B$57,IF(Q455=58%,N455*O455*P455*F!$B$58,IF(Q455=59%,N455*O455*P455*F!$B$59,IF(Q455=60%,N455*O455*P455*F!$B$60,IF(Q455=61%,N455*O455*P455*F!$B$61,IF(Q455=62%,N455*O455*P455*F!$B$62,IF(Q455=63%,N455*O455*P455*F!$B$63,IF(Q455=64%,N455*O455*P455*F!$B$64,IF(Q455=65%,N455*O455*P455*F!$B$65,IF(Q455=66%,N455*O455*P455*F!$B$66,IF(Q455=67%,N455*O455*P455*F!$B$67,IF(Q455=68%,N455*O455*P455*F!$B$68,IF(Q455=69%,N455*O455*P455*F!$B$69,IF(Q455=70%,N455*O455*P455*F!$B$70,IF(Q455=71%,N455*O455*P455*F!$B$71,IF(Q455=72%,N455*O455*P455*F!$B$72,IF(Q455=73%,N455*O455*P455*F!$B$73,IF(Q455=74%,N455*O455*P455*F!$B$74,IF(Q455=75%,N455*O455*P455*F!$B$75,IF(Q455=76%,N455*O455*P455*F!$B$76,IF(Q455=77%,N455*O455*P455*F!$B$77,IF(Q455=78%,N455*O455*P455*F!$B$78,IF(Q455=79%,N455*O455*P455*F!$B$79,IF(Q455=80%,N455*O455*P455*F!$B$80,IF(Q455=81%,N455*O455*P455*F!$B$81,IF(Q455=82%,N455*O455*P455*F!$B$82,IF(Q455=83%,N455*O455*P455*F!$B$83,IF(Q455=84%,N455*O455*P455*F!$B$84,IF(Q455=85%,N455*O455*P455*F!$B$85,IF(Q455=86%,N455*O455*P455*F!$B$86,IF(Q455=87%,N455*O455*P455*F!$B$87,IF(Q455=88%,N455*O455*P455*F!$B$88,IF(Q455=89%,N455*O455*P455*F!$B$89,IF(Q455=90%,N455*O455*P455*F!$B$90,IF(Q455=91%,N455*O455*P455*F!$B$91,IF(Q455=92%,N455*O455*P455*F!$B$92,IF(Q455=93%,N455*O455*P455*F!$B$93,IF(Q455=94%,N455*O455*P455*F!$B$94,IF(Q455=95%,N455*O455*P455*F!$B$95,IF(Q455=96%,N455*O455*P455*F!$B$96,IF(Q455=97%,N455*O455*P455*F!$B$97,IF(Q455=98%,N455*O455*P455*F!$B$98,IF(Q455=99%,N455*O455*P455*F!$B$99,IF(Q455&gt;99%,N455*O455*P455*F!$B$100,))))))))))))))))))))))))))))))))))))))))))))))))))))))))+IF(U455&lt;30%,0,IF(U455&lt;35%,R455*S455*T455*F!$B$33,IF(U455&lt;40%,R455*S455*T455*F!$B$38,IF(U455&lt;45%,R455*S455*T455*F!$B$43,IF(U455&lt;50%,R455*S455*T455*F!$B$48,IF(U455=50%,R455*S455*T455*F!$B$50,IF(U455=51%,R455*S455*T455*F!$B$51,IF(U455=52%,R455*S455*T455*F!$B$52,IF(U455=53%,R455*S455*T455*F!$B$53,IF(U455=54%,R455*S455*T455*F!$B$54,IF(U455=55%,R455*S455*T455*F!$B$55,IF(U455=56%,R455*S455*T455*F!$B$56,IF(U455=57%,R455*S455*T455*F!$B$57,IF(U455=58%,R455*S455*T455*F!$B$58,IF(U455=59%,R455*S455*T455*F!$B$59,IF(U455=60%,R455*S455*T455*F!$B$60,IF(U455=61%,R455*S455*T455*F!$B$61,IF(U455=62%,R455*S455*T455*F!$B$62,IF(U455=63%,R455*S455*T455*F!$B$63,IF(U455=64%,R455*S455*T455*F!$B$64,IF(U455=65%,R455*S455*T455*F!$B$65,IF(U455=66%,R455*S455*T455*F!$B$66,IF(U455=67%,R455*S455*T455*F!$B$67,IF(U455=68%,R455*S455*T455*F!$B$68,IF(U455=69%,R455*S455*T455*F!$B$69,IF(U455=70%,R455*S455*T455*F!$B$70,IF(U455=71%,R455*S455*T455*F!$B$71,IF(U455=72%,R455*S455*T455*F!$B$72,IF(U455=73%,R455*S455*T455*F!$B$73,IF(U455=74%,R455*S455*T455*F!$B$74,IF(U455=75%,R455*S455*T455*F!$B$75,IF(U455=76%,R455*S455*T455*F!$B$76,IF(U455=77%,R455*S455*T455*F!$B$77,IF(U455=78%,R455*S455*T455*F!$B$78,IF(U455=79%,R455*S455*T455*F!$B$79,IF(U455=80%,R455*S455*T455*F!$B$80,IF(U455=81%,R455*S455*T455*F!$B$81,IF(U455=82%,R455*S455*T455*F!$B$82,IF(U455=83%,R455*S455*T455*F!$B$83,IF(U455=84%,R455*S455*T455*F!$B$84,IF(U455=85%,R455*S455*T455*F!$B$85,IF(U455=86%,R455*S455*T455*F!$B$86,IF(U455=87%,R455*S455*T455*F!$B$87,IF(U455=88%,R455*S455*T455*F!$B$88,IF(U455=89%,R455*S455*T455*F!$B$89,IF(U455=90%,R455*S455*T455*F!$B$90,IF(U455=91%,R455*S455*T455*F!$B$91,IF(U455=92%,R455*S455*T455*F!$B$92,IF(U455=93%,R455*S455*T455*F!$B$93,IF(U455=94%,R455*S455*T455*F!$B$94,IF(U455=95%,R455*S455*T455*F!$B$95,IF(U455=96%,R455*S455*T455*F!$B$96,IF(U455=97%,R455*S455*T455*F!$B$97,IF(U455=98%,R455*S455*T455*F!$B$98,IF(U455=99%,R455*S455*T455*F!$B$99,IF(U455&gt;99%,R455*S455*T455*F!$B$100)))))))))))))))))))))))))))))))))))))))))))))))))))))))))*IF(ISNUMBER(E455),E455,1)*IF(ISNUMBER(D455),D455,1)</f>
        <v>0</v>
      </c>
      <c r="AA455" s="127">
        <f>G455*H455+K455*L455+O455*P455+S455*T455</f>
        <v>0</v>
      </c>
      <c r="AB455" s="129">
        <f>(H455*(IF(I455&lt;45%,0.5,IF(I455&lt;55%,0.8,IF(I455&lt;65%,0.9,IF(I455&lt;75%,1,IF(I455&lt;85%,1.1,1.2))))))+L455*(IF(M455&lt;45%,0.5,IF(M455&lt;55%,0.8,IF(M455&lt;65%,0.9,IF(M455&lt;75%,1,IF(M455&lt;85%,1.1,1.2))))))+P455*(IF(Q455&lt;45%,0.5,IF(Q455&lt;55%,0.8,IF(Q455&lt;65%,0.9,IF(Q455&lt;75%,1,IF(Q455&lt;85%,1.1,1.2))))))+T455*(IF(U455&lt;45%,0.5,IF(U455&lt;55%,0.8,IF(U455&lt;65%,0.9,IF(U455&lt;75%,1,IF(U455&lt;85%,1.1,1.2)))))))*IF(D455&gt;=0.8,6,IF(D455&lt;=0.4,1.5,3))</f>
        <v>0</v>
      </c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  <c r="AP455" s="11"/>
      <c r="AQ455" s="11"/>
      <c r="AR455" s="11"/>
      <c r="AS455" s="11"/>
      <c r="AT455" s="11"/>
      <c r="AU455" s="11"/>
      <c r="AV455" s="11"/>
      <c r="AW455" s="11"/>
      <c r="AX455" s="11"/>
      <c r="AY455" s="11"/>
      <c r="AZ455" s="11"/>
      <c r="BA455" s="11"/>
      <c r="BB455" s="11"/>
      <c r="BC455" s="11"/>
      <c r="BD455" s="11"/>
      <c r="BE455" s="11"/>
      <c r="BF455" s="11"/>
      <c r="BG455" s="11"/>
      <c r="BH455" s="11"/>
      <c r="BI455" s="11"/>
      <c r="BJ455" s="11"/>
    </row>
    <row r="456" spans="1:62" x14ac:dyDescent="0.25">
      <c r="A456" s="1129"/>
      <c r="B456" s="156" t="str">
        <f t="shared" ref="B456:E456" si="1063">IF(B394="","",B394)</f>
        <v/>
      </c>
      <c r="C456" s="158" t="str">
        <f t="shared" si="1063"/>
        <v/>
      </c>
      <c r="D456" s="63">
        <f t="shared" ref="D456:D459" si="1064">D394</f>
        <v>0</v>
      </c>
      <c r="E456" s="83" t="str">
        <f t="shared" si="1063"/>
        <v/>
      </c>
      <c r="F456" s="79"/>
      <c r="G456" s="94"/>
      <c r="H456" s="94"/>
      <c r="I456" s="70">
        <f t="shared" si="1059"/>
        <v>0</v>
      </c>
      <c r="J456" s="79"/>
      <c r="K456" s="94"/>
      <c r="L456" s="94"/>
      <c r="M456" s="71">
        <f t="shared" si="1060"/>
        <v>0</v>
      </c>
      <c r="N456" s="79"/>
      <c r="O456" s="94"/>
      <c r="P456" s="94"/>
      <c r="Q456" s="70">
        <f t="shared" si="1061"/>
        <v>0</v>
      </c>
      <c r="R456" s="79"/>
      <c r="S456" s="94"/>
      <c r="T456" s="94"/>
      <c r="U456" s="71">
        <f t="shared" si="1062"/>
        <v>0</v>
      </c>
      <c r="V456" s="125">
        <f t="shared" ref="V456:V459" si="1065">(IF(ISNUMBER(F456),F456,1)*G456*H456+IF(ISNUMBER(J456),J456,1)*K456*L456+IF(ISNUMBER(N456),N456,1)*O456*P456+IF(ISNUMBER(R456),R456,1)*S456*T456)*IF(ISNUMBER(E456),E456,1)</f>
        <v>0</v>
      </c>
      <c r="W456" s="43">
        <f t="shared" ref="W456:W459" si="1066">IFERROR((IF(ISNUMBER(F456),F456,1)*G456*H456+IF(ISNUMBER(J456),J456,1)*K456*L456+IF(ISNUMBER(N456),N456,1)*O456*P456+IF(ISNUMBER(R456),R456,1)*S456*T456)*IF(ISNUMBER(E456),E456,1)/(G456*H456+K456*L456+O456*P456+S456*T456),0)</f>
        <v>0</v>
      </c>
      <c r="X456" s="36">
        <f t="shared" ref="X456:X457" si="1067">ROUND(IFERROR((W456/(Y456*IF(ISNUMBER(E456),E456,1))),0),2)</f>
        <v>0</v>
      </c>
      <c r="Y456" s="90" t="str">
        <f t="shared" si="1022"/>
        <v/>
      </c>
      <c r="Z456" s="33">
        <f>(IF(I456&lt;30%,0,IF(I456&lt;35%,F456*G456*H456*F!$B$33,IF(I456&lt;40%,F456*G456*H456*F!$B$38,IF(I456&lt;45%,F456*G456*H456*F!$B$43,IF(I456&lt;50%,F456*G456*H456*F!$B$48,IF(I456=50%,F456*G456*H456*F!$B$50,IF(I456=51%,F456*G456*H456*F!$B$51,IF(I456=52%,F456*G456*H456*F!$B$52,IF(I456=53%,F456*G456*H456*F!$B$53,IF(I456=54%,F456*G456*H456*F!$B$54,IF(I456=55%,F456*G456*H456*F!$B$55,IF(I456=56%,F456*G456*H456*F!$B$56,IF(I456=57%,F456*G456*H456*F!$B$57,IF(I456=58%,F456*G456*H456*F!$B$58,IF(I456=59%,F456*G456*H456*F!$B$59,IF(I456=60%,F456*G456*H456*F!$B$60,IF(I456=61%,F456*G456*H456*F!$B$61,IF(I456=62%,F456*G456*H456*F!$B$62,IF(I456=63%,F456*G456*H456*F!$B$63,IF(I456=64%,F456*G456*H456*F!$B$64,IF(I456=65%,F456*G456*H456*F!$B$65,IF(I456=66%,F456*G456*H456*F!$B$66,IF(I456=67%,F456*G456*H456*F!$B$67,IF(I456=68%,F456*G456*H456*F!$B$68,IF(I456=69%,F456*G456*H456*F!$B$69,IF(I456=70%,F456*G456*H456*F!$B$70,IF(I456=71%,F456*G456*H456*F!$B$71,IF(I456=72%,F456*G456*H456*F!$B$72,IF(I456=73%,F456*G456*H456*F!$B$73,IF(I456=74%,F456*G456*H456*F!$B$74,IF(I456=75%,F456*G456*H456*F!$B$75,IF(I456=76%,F456*G456*H456*F!$B$76,IF(I456=77%,F456*G456*H456*F!$B$77,IF(I456=78%,F456*G456*H456*F!$B$78,IF(I456=79%,F456*G456*H456*F!$B$79,IF(I456=80%,F456*G456*H456*F!$B$80,IF(I456=81%,F456*G456*H456*F!$B$81,IF(I456=82%,F456*G456*H456*F!$B$82,IF(I456=83%,F456*G456*H456*F!$B$83,IF(I456=84%,F456*G456*H456*F!$B$84,IF(I456=85%,F456*G456*H456*F!$B$85,IF(I456=86%,F456*G456*H456*F!$B$86,IF(I456=87%,F456*G456*H456*F!$B$87,IF(I456=88%,F456*G456*H456*F!$B$88,IF(I456=89%,F456*G456*H456*F!$B$89,IF(I456=90%,F456*G456*H456*F!$B$90,IF(I456=91%,F456*G456*H456*F!$B$91,IF(I456=92%,F456*G456*H456*F!$B$92,IF(I456=93%,F456*G456*H456*F!$B$93,IF(I456=94%,F456*G456*H456*F!$B$94,IF(I456=95%,F456*G456*H456*F!$B$95,IF(I456=96%,F456*G456*H456*F!$B$96,IF(I456=97%,F456*G456*H456*F!$B$97,IF(I456=98%,F456*G456*H456*F!$B$98,IF(I456=99%,F456*G456*H456*F!$B$99,IF(I456&gt;99%,F456*G456*H456*F!$B$100,))))))))))))))))))))))))))))))))))))))))))))))))))))))))+IF(M456&lt;30%,0,IF(M456&lt;35%,J456*K456*L456*F!$B$33,IF(M456&lt;40%,J456*K456*L456*F!$B$38,IF(M456&lt;45%,J456*K456*L456*F!$B$43,IF(M456&lt;50%,J456*K456*L456*F!$B$48,IF(M456=50%,J456*K456*L456*F!$B$50,IF(M456=51%,J456*K456*L456*F!$B$51,IF(M456=52%,J456*K456*L456*F!$B$52,IF(M456=53%,J456*K456*L456*F!$B$53,IF(M456=54%,J456*K456*L456*F!$B$54,IF(M456=55%,J456*K456*L456*F!$B$55,IF(M456=56%,J456*K456*L456*F!$B$56,IF(M456=57%,J456*K456*L456*F!$B$57,IF(M456=58%,J456*K456*L456*F!$B$58,IF(M456=59%,J456*K456*L456*F!$B$59,IF(M456=60%,J456*K456*L456*F!$B$60,IF(M456=61%,J456*K456*L456*F!$B$61,IF(M456=62%,J456*K456*L456*F!$B$62,IF(M456=63%,J456*K456*L456*F!$B$63,IF(M456=64%,J456*K456*L456*F!$B$64,IF(M456=65%,J456*K456*L456*F!$B$65,IF(M456=66%,J456*K456*L456*F!$B$66,IF(M456=67%,J456*K456*L456*F!$B$67,IF(M456=68%,J456*K456*L456*F!$B$68,IF(M456=69%,J456*K456*L456*F!$B$69,IF(M456=70%,J456*K456*L456*F!$B$70,IF(M456=71%,J456*K456*L456*F!$B$71,IF(M456=72%,J456*K456*L456*F!$B$72,IF(M456=73%,J456*K456*L456*F!$B$73,IF(M456=74%,J456*K456*L456*F!$B$74,IF(M456=75%,J456*K456*L456*F!$B$75,IF(M456=76%,J456*K456*L456*F!$B$76,IF(M456=77%,J456*K456*L456*F!$B$77,IF(M456=78%,J456*K456*L456*F!$B$78,IF(M456=79%,J456*K456*L456*F!$B$79,IF(M456=80%,J456*K456*L456*F!$B$80,IF(M456=81%,J456*K456*L456*F!$B$81,IF(M456=82%,J456*K456*L456*F!$B$82,IF(M456=83%,J456*K456*L456*F!$B$83,IF(M456=84%,J456*K456*L456*F!$B$84,IF(M456=85%,J456*K456*L456*F!$B$85,IF(M456=86%,J456*K456*L456*F!$B$86,IF(M456=87%,J456*K456*L456*F!$B$87,IF(M456=88%,J456*K456*L456*F!$B$88,IF(M456=89%,J456*K456*L456*F!$B$89,IF(M456=90%,J456*K456*L456*F!$B$90,IF(M456=91%,J456*K456*L456*F!$B$91,IF(M456=92%,J456*K456*L456*F!$B$92,IF(M456=93%,J456*K456*L456*F!$B$93,IF(M456=94%,J456*K456*L456*F!$B$94,IF(M456=95%,J456*K456*L456*F!$B$95,IF(M456=96%,J456*K456*L456*F!$B$96,IF(M456=97%,J456*K456*L456*F!$B$97,IF(M456=98%,J456*K456*L456*F!$B$98,IF(M456=99%,J456*K456*L456*F!$B$99,IF(M456&gt;99%,J456*K456*L456*F!$B$100,))))))))))))))))))))))))))))))))))))))))))))))))))))))))+IF(Q456&lt;30%,0,IF(Q456&lt;35%,N456*O456*P456*F!$B$33,IF(Q456&lt;40%,N456*O456*P456*F!$B$38,IF(Q456&lt;45%,N456*O456*P456*F!$B$43,IF(Q456&lt;50%,N456*O456*P456*F!$B$48,IF(Q456=50%,N456*O456*P456*F!$B$50,IF(Q456=51%,N456*O456*P456*F!$B$51,IF(Q456=52%,N456*O456*P456*F!$B$52,IF(Q456=53%,N456*O456*P456*F!$B$53,IF(Q456=54%,N456*O456*P456*F!$B$54,IF(Q456=55%,N456*O456*P456*F!$B$55,IF(Q456=56%,N456*O456*P456*F!$B$56,IF(Q456=57%,N456*O456*P456*F!$B$57,IF(Q456=58%,N456*O456*P456*F!$B$58,IF(Q456=59%,N456*O456*P456*F!$B$59,IF(Q456=60%,N456*O456*P456*F!$B$60,IF(Q456=61%,N456*O456*P456*F!$B$61,IF(Q456=62%,N456*O456*P456*F!$B$62,IF(Q456=63%,N456*O456*P456*F!$B$63,IF(Q456=64%,N456*O456*P456*F!$B$64,IF(Q456=65%,N456*O456*P456*F!$B$65,IF(Q456=66%,N456*O456*P456*F!$B$66,IF(Q456=67%,N456*O456*P456*F!$B$67,IF(Q456=68%,N456*O456*P456*F!$B$68,IF(Q456=69%,N456*O456*P456*F!$B$69,IF(Q456=70%,N456*O456*P456*F!$B$70,IF(Q456=71%,N456*O456*P456*F!$B$71,IF(Q456=72%,N456*O456*P456*F!$B$72,IF(Q456=73%,N456*O456*P456*F!$B$73,IF(Q456=74%,N456*O456*P456*F!$B$74,IF(Q456=75%,N456*O456*P456*F!$B$75,IF(Q456=76%,N456*O456*P456*F!$B$76,IF(Q456=77%,N456*O456*P456*F!$B$77,IF(Q456=78%,N456*O456*P456*F!$B$78,IF(Q456=79%,N456*O456*P456*F!$B$79,IF(Q456=80%,N456*O456*P456*F!$B$80,IF(Q456=81%,N456*O456*P456*F!$B$81,IF(Q456=82%,N456*O456*P456*F!$B$82,IF(Q456=83%,N456*O456*P456*F!$B$83,IF(Q456=84%,N456*O456*P456*F!$B$84,IF(Q456=85%,N456*O456*P456*F!$B$85,IF(Q456=86%,N456*O456*P456*F!$B$86,IF(Q456=87%,N456*O456*P456*F!$B$87,IF(Q456=88%,N456*O456*P456*F!$B$88,IF(Q456=89%,N456*O456*P456*F!$B$89,IF(Q456=90%,N456*O456*P456*F!$B$90,IF(Q456=91%,N456*O456*P456*F!$B$91,IF(Q456=92%,N456*O456*P456*F!$B$92,IF(Q456=93%,N456*O456*P456*F!$B$93,IF(Q456=94%,N456*O456*P456*F!$B$94,IF(Q456=95%,N456*O456*P456*F!$B$95,IF(Q456=96%,N456*O456*P456*F!$B$96,IF(Q456=97%,N456*O456*P456*F!$B$97,IF(Q456=98%,N456*O456*P456*F!$B$98,IF(Q456=99%,N456*O456*P456*F!$B$99,IF(Q456&gt;99%,N456*O456*P456*F!$B$100,))))))))))))))))))))))))))))))))))))))))))))))))))))))))+IF(U456&lt;30%,0,IF(U456&lt;35%,R456*S456*T456*F!$B$33,IF(U456&lt;40%,R456*S456*T456*F!$B$38,IF(U456&lt;45%,R456*S456*T456*F!$B$43,IF(U456&lt;50%,R456*S456*T456*F!$B$48,IF(U456=50%,R456*S456*T456*F!$B$50,IF(U456=51%,R456*S456*T456*F!$B$51,IF(U456=52%,R456*S456*T456*F!$B$52,IF(U456=53%,R456*S456*T456*F!$B$53,IF(U456=54%,R456*S456*T456*F!$B$54,IF(U456=55%,R456*S456*T456*F!$B$55,IF(U456=56%,R456*S456*T456*F!$B$56,IF(U456=57%,R456*S456*T456*F!$B$57,IF(U456=58%,R456*S456*T456*F!$B$58,IF(U456=59%,R456*S456*T456*F!$B$59,IF(U456=60%,R456*S456*T456*F!$B$60,IF(U456=61%,R456*S456*T456*F!$B$61,IF(U456=62%,R456*S456*T456*F!$B$62,IF(U456=63%,R456*S456*T456*F!$B$63,IF(U456=64%,R456*S456*T456*F!$B$64,IF(U456=65%,R456*S456*T456*F!$B$65,IF(U456=66%,R456*S456*T456*F!$B$66,IF(U456=67%,R456*S456*T456*F!$B$67,IF(U456=68%,R456*S456*T456*F!$B$68,IF(U456=69%,R456*S456*T456*F!$B$69,IF(U456=70%,R456*S456*T456*F!$B$70,IF(U456=71%,R456*S456*T456*F!$B$71,IF(U456=72%,R456*S456*T456*F!$B$72,IF(U456=73%,R456*S456*T456*F!$B$73,IF(U456=74%,R456*S456*T456*F!$B$74,IF(U456=75%,R456*S456*T456*F!$B$75,IF(U456=76%,R456*S456*T456*F!$B$76,IF(U456=77%,R456*S456*T456*F!$B$77,IF(U456=78%,R456*S456*T456*F!$B$78,IF(U456=79%,R456*S456*T456*F!$B$79,IF(U456=80%,R456*S456*T456*F!$B$80,IF(U456=81%,R456*S456*T456*F!$B$81,IF(U456=82%,R456*S456*T456*F!$B$82,IF(U456=83%,R456*S456*T456*F!$B$83,IF(U456=84%,R456*S456*T456*F!$B$84,IF(U456=85%,R456*S456*T456*F!$B$85,IF(U456=86%,R456*S456*T456*F!$B$86,IF(U456=87%,R456*S456*T456*F!$B$87,IF(U456=88%,R456*S456*T456*F!$B$88,IF(U456=89%,R456*S456*T456*F!$B$89,IF(U456=90%,R456*S456*T456*F!$B$90,IF(U456=91%,R456*S456*T456*F!$B$91,IF(U456=92%,R456*S456*T456*F!$B$92,IF(U456=93%,R456*S456*T456*F!$B$93,IF(U456=94%,R456*S456*T456*F!$B$94,IF(U456=95%,R456*S456*T456*F!$B$95,IF(U456=96%,R456*S456*T456*F!$B$96,IF(U456=97%,R456*S456*T456*F!$B$97,IF(U456=98%,R456*S456*T456*F!$B$98,IF(U456=99%,R456*S456*T456*F!$B$99,IF(U456&gt;99%,R456*S456*T456*F!$B$100)))))))))))))))))))))))))))))))))))))))))))))))))))))))))*IF(ISNUMBER(E456),E456,1)*IF(ISNUMBER(D456),D456,1)</f>
        <v>0</v>
      </c>
      <c r="AA456" s="33">
        <f>G456*H456+K456*L456+O456*P456+S456*T456</f>
        <v>0</v>
      </c>
      <c r="AB456" s="35">
        <f>(H456*(IF(I456&lt;45%,0.5,IF(I456&lt;55%,0.8,IF(I456&lt;65%,0.9,IF(I456&lt;75%,1,IF(I456&lt;85%,1.1,1.2))))))+L456*(IF(M456&lt;45%,0.5,IF(M456&lt;55%,0.8,IF(M456&lt;65%,0.9,IF(M456&lt;75%,1,IF(M456&lt;85%,1.1,1.2))))))+P456*(IF(Q456&lt;45%,0.5,IF(Q456&lt;55%,0.8,IF(Q456&lt;65%,0.9,IF(Q456&lt;75%,1,IF(Q456&lt;85%,1.1,1.2))))))+T456*(IF(U456&lt;45%,0.5,IF(U456&lt;55%,0.8,IF(U456&lt;65%,0.9,IF(U456&lt;75%,1,IF(U456&lt;85%,1.1,1.2)))))))*IF(D456&gt;=0.8,6,IF(D456&lt;=0.4,1.5,3))</f>
        <v>0</v>
      </c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  <c r="AP456" s="11"/>
      <c r="AQ456" s="11"/>
      <c r="AR456" s="11"/>
      <c r="AS456" s="11"/>
      <c r="AT456" s="11"/>
      <c r="AU456" s="11"/>
      <c r="AV456" s="11"/>
      <c r="AW456" s="11"/>
      <c r="AX456" s="11"/>
      <c r="AY456" s="11"/>
      <c r="AZ456" s="11"/>
      <c r="BA456" s="11"/>
      <c r="BB456" s="11"/>
      <c r="BC456" s="11"/>
      <c r="BD456" s="11"/>
      <c r="BE456" s="11"/>
      <c r="BF456" s="11"/>
      <c r="BG456" s="11"/>
      <c r="BH456" s="11"/>
      <c r="BI456" s="11"/>
      <c r="BJ456" s="11"/>
    </row>
    <row r="457" spans="1:62" x14ac:dyDescent="0.25">
      <c r="A457" s="1129"/>
      <c r="B457" s="156" t="str">
        <f t="shared" ref="B457:E457" si="1068">IF(B395="","",B395)</f>
        <v/>
      </c>
      <c r="C457" s="158" t="str">
        <f t="shared" si="1068"/>
        <v/>
      </c>
      <c r="D457" s="63">
        <f t="shared" si="1064"/>
        <v>0</v>
      </c>
      <c r="E457" s="83" t="str">
        <f t="shared" si="1068"/>
        <v/>
      </c>
      <c r="F457" s="81"/>
      <c r="G457" s="96"/>
      <c r="H457" s="96"/>
      <c r="I457" s="82">
        <f t="shared" si="1059"/>
        <v>0</v>
      </c>
      <c r="J457" s="81"/>
      <c r="K457" s="96"/>
      <c r="L457" s="96"/>
      <c r="M457" s="104">
        <f t="shared" si="1060"/>
        <v>0</v>
      </c>
      <c r="N457" s="81"/>
      <c r="O457" s="96"/>
      <c r="P457" s="96"/>
      <c r="Q457" s="82">
        <f t="shared" si="1061"/>
        <v>0</v>
      </c>
      <c r="R457" s="81"/>
      <c r="S457" s="96"/>
      <c r="T457" s="96"/>
      <c r="U457" s="104">
        <f t="shared" si="1062"/>
        <v>0</v>
      </c>
      <c r="V457" s="128">
        <f t="shared" si="1065"/>
        <v>0</v>
      </c>
      <c r="W457" s="44">
        <f t="shared" si="1066"/>
        <v>0</v>
      </c>
      <c r="X457" s="45">
        <f t="shared" si="1067"/>
        <v>0</v>
      </c>
      <c r="Y457" s="90" t="str">
        <f t="shared" si="1022"/>
        <v/>
      </c>
      <c r="Z457" s="127">
        <f>(IF(I457&lt;30%,0,IF(I457&lt;35%,F457*G457*H457*F!$B$33,IF(I457&lt;40%,F457*G457*H457*F!$B$38,IF(I457&lt;45%,F457*G457*H457*F!$B$43,IF(I457&lt;50%,F457*G457*H457*F!$B$48,IF(I457=50%,F457*G457*H457*F!$B$50,IF(I457=51%,F457*G457*H457*F!$B$51,IF(I457=52%,F457*G457*H457*F!$B$52,IF(I457=53%,F457*G457*H457*F!$B$53,IF(I457=54%,F457*G457*H457*F!$B$54,IF(I457=55%,F457*G457*H457*F!$B$55,IF(I457=56%,F457*G457*H457*F!$B$56,IF(I457=57%,F457*G457*H457*F!$B$57,IF(I457=58%,F457*G457*H457*F!$B$58,IF(I457=59%,F457*G457*H457*F!$B$59,IF(I457=60%,F457*G457*H457*F!$B$60,IF(I457=61%,F457*G457*H457*F!$B$61,IF(I457=62%,F457*G457*H457*F!$B$62,IF(I457=63%,F457*G457*H457*F!$B$63,IF(I457=64%,F457*G457*H457*F!$B$64,IF(I457=65%,F457*G457*H457*F!$B$65,IF(I457=66%,F457*G457*H457*F!$B$66,IF(I457=67%,F457*G457*H457*F!$B$67,IF(I457=68%,F457*G457*H457*F!$B$68,IF(I457=69%,F457*G457*H457*F!$B$69,IF(I457=70%,F457*G457*H457*F!$B$70,IF(I457=71%,F457*G457*H457*F!$B$71,IF(I457=72%,F457*G457*H457*F!$B$72,IF(I457=73%,F457*G457*H457*F!$B$73,IF(I457=74%,F457*G457*H457*F!$B$74,IF(I457=75%,F457*G457*H457*F!$B$75,IF(I457=76%,F457*G457*H457*F!$B$76,IF(I457=77%,F457*G457*H457*F!$B$77,IF(I457=78%,F457*G457*H457*F!$B$78,IF(I457=79%,F457*G457*H457*F!$B$79,IF(I457=80%,F457*G457*H457*F!$B$80,IF(I457=81%,F457*G457*H457*F!$B$81,IF(I457=82%,F457*G457*H457*F!$B$82,IF(I457=83%,F457*G457*H457*F!$B$83,IF(I457=84%,F457*G457*H457*F!$B$84,IF(I457=85%,F457*G457*H457*F!$B$85,IF(I457=86%,F457*G457*H457*F!$B$86,IF(I457=87%,F457*G457*H457*F!$B$87,IF(I457=88%,F457*G457*H457*F!$B$88,IF(I457=89%,F457*G457*H457*F!$B$89,IF(I457=90%,F457*G457*H457*F!$B$90,IF(I457=91%,F457*G457*H457*F!$B$91,IF(I457=92%,F457*G457*H457*F!$B$92,IF(I457=93%,F457*G457*H457*F!$B$93,IF(I457=94%,F457*G457*H457*F!$B$94,IF(I457=95%,F457*G457*H457*F!$B$95,IF(I457=96%,F457*G457*H457*F!$B$96,IF(I457=97%,F457*G457*H457*F!$B$97,IF(I457=98%,F457*G457*H457*F!$B$98,IF(I457=99%,F457*G457*H457*F!$B$99,IF(I457&gt;99%,F457*G457*H457*F!$B$100,))))))))))))))))))))))))))))))))))))))))))))))))))))))))+IF(M457&lt;30%,0,IF(M457&lt;35%,J457*K457*L457*F!$B$33,IF(M457&lt;40%,J457*K457*L457*F!$B$38,IF(M457&lt;45%,J457*K457*L457*F!$B$43,IF(M457&lt;50%,J457*K457*L457*F!$B$48,IF(M457=50%,J457*K457*L457*F!$B$50,IF(M457=51%,J457*K457*L457*F!$B$51,IF(M457=52%,J457*K457*L457*F!$B$52,IF(M457=53%,J457*K457*L457*F!$B$53,IF(M457=54%,J457*K457*L457*F!$B$54,IF(M457=55%,J457*K457*L457*F!$B$55,IF(M457=56%,J457*K457*L457*F!$B$56,IF(M457=57%,J457*K457*L457*F!$B$57,IF(M457=58%,J457*K457*L457*F!$B$58,IF(M457=59%,J457*K457*L457*F!$B$59,IF(M457=60%,J457*K457*L457*F!$B$60,IF(M457=61%,J457*K457*L457*F!$B$61,IF(M457=62%,J457*K457*L457*F!$B$62,IF(M457=63%,J457*K457*L457*F!$B$63,IF(M457=64%,J457*K457*L457*F!$B$64,IF(M457=65%,J457*K457*L457*F!$B$65,IF(M457=66%,J457*K457*L457*F!$B$66,IF(M457=67%,J457*K457*L457*F!$B$67,IF(M457=68%,J457*K457*L457*F!$B$68,IF(M457=69%,J457*K457*L457*F!$B$69,IF(M457=70%,J457*K457*L457*F!$B$70,IF(M457=71%,J457*K457*L457*F!$B$71,IF(M457=72%,J457*K457*L457*F!$B$72,IF(M457=73%,J457*K457*L457*F!$B$73,IF(M457=74%,J457*K457*L457*F!$B$74,IF(M457=75%,J457*K457*L457*F!$B$75,IF(M457=76%,J457*K457*L457*F!$B$76,IF(M457=77%,J457*K457*L457*F!$B$77,IF(M457=78%,J457*K457*L457*F!$B$78,IF(M457=79%,J457*K457*L457*F!$B$79,IF(M457=80%,J457*K457*L457*F!$B$80,IF(M457=81%,J457*K457*L457*F!$B$81,IF(M457=82%,J457*K457*L457*F!$B$82,IF(M457=83%,J457*K457*L457*F!$B$83,IF(M457=84%,J457*K457*L457*F!$B$84,IF(M457=85%,J457*K457*L457*F!$B$85,IF(M457=86%,J457*K457*L457*F!$B$86,IF(M457=87%,J457*K457*L457*F!$B$87,IF(M457=88%,J457*K457*L457*F!$B$88,IF(M457=89%,J457*K457*L457*F!$B$89,IF(M457=90%,J457*K457*L457*F!$B$90,IF(M457=91%,J457*K457*L457*F!$B$91,IF(M457=92%,J457*K457*L457*F!$B$92,IF(M457=93%,J457*K457*L457*F!$B$93,IF(M457=94%,J457*K457*L457*F!$B$94,IF(M457=95%,J457*K457*L457*F!$B$95,IF(M457=96%,J457*K457*L457*F!$B$96,IF(M457=97%,J457*K457*L457*F!$B$97,IF(M457=98%,J457*K457*L457*F!$B$98,IF(M457=99%,J457*K457*L457*F!$B$99,IF(M457&gt;99%,J457*K457*L457*F!$B$100,))))))))))))))))))))))))))))))))))))))))))))))))))))))))+IF(Q457&lt;30%,0,IF(Q457&lt;35%,N457*O457*P457*F!$B$33,IF(Q457&lt;40%,N457*O457*P457*F!$B$38,IF(Q457&lt;45%,N457*O457*P457*F!$B$43,IF(Q457&lt;50%,N457*O457*P457*F!$B$48,IF(Q457=50%,N457*O457*P457*F!$B$50,IF(Q457=51%,N457*O457*P457*F!$B$51,IF(Q457=52%,N457*O457*P457*F!$B$52,IF(Q457=53%,N457*O457*P457*F!$B$53,IF(Q457=54%,N457*O457*P457*F!$B$54,IF(Q457=55%,N457*O457*P457*F!$B$55,IF(Q457=56%,N457*O457*P457*F!$B$56,IF(Q457=57%,N457*O457*P457*F!$B$57,IF(Q457=58%,N457*O457*P457*F!$B$58,IF(Q457=59%,N457*O457*P457*F!$B$59,IF(Q457=60%,N457*O457*P457*F!$B$60,IF(Q457=61%,N457*O457*P457*F!$B$61,IF(Q457=62%,N457*O457*P457*F!$B$62,IF(Q457=63%,N457*O457*P457*F!$B$63,IF(Q457=64%,N457*O457*P457*F!$B$64,IF(Q457=65%,N457*O457*P457*F!$B$65,IF(Q457=66%,N457*O457*P457*F!$B$66,IF(Q457=67%,N457*O457*P457*F!$B$67,IF(Q457=68%,N457*O457*P457*F!$B$68,IF(Q457=69%,N457*O457*P457*F!$B$69,IF(Q457=70%,N457*O457*P457*F!$B$70,IF(Q457=71%,N457*O457*P457*F!$B$71,IF(Q457=72%,N457*O457*P457*F!$B$72,IF(Q457=73%,N457*O457*P457*F!$B$73,IF(Q457=74%,N457*O457*P457*F!$B$74,IF(Q457=75%,N457*O457*P457*F!$B$75,IF(Q457=76%,N457*O457*P457*F!$B$76,IF(Q457=77%,N457*O457*P457*F!$B$77,IF(Q457=78%,N457*O457*P457*F!$B$78,IF(Q457=79%,N457*O457*P457*F!$B$79,IF(Q457=80%,N457*O457*P457*F!$B$80,IF(Q457=81%,N457*O457*P457*F!$B$81,IF(Q457=82%,N457*O457*P457*F!$B$82,IF(Q457=83%,N457*O457*P457*F!$B$83,IF(Q457=84%,N457*O457*P457*F!$B$84,IF(Q457=85%,N457*O457*P457*F!$B$85,IF(Q457=86%,N457*O457*P457*F!$B$86,IF(Q457=87%,N457*O457*P457*F!$B$87,IF(Q457=88%,N457*O457*P457*F!$B$88,IF(Q457=89%,N457*O457*P457*F!$B$89,IF(Q457=90%,N457*O457*P457*F!$B$90,IF(Q457=91%,N457*O457*P457*F!$B$91,IF(Q457=92%,N457*O457*P457*F!$B$92,IF(Q457=93%,N457*O457*P457*F!$B$93,IF(Q457=94%,N457*O457*P457*F!$B$94,IF(Q457=95%,N457*O457*P457*F!$B$95,IF(Q457=96%,N457*O457*P457*F!$B$96,IF(Q457=97%,N457*O457*P457*F!$B$97,IF(Q457=98%,N457*O457*P457*F!$B$98,IF(Q457=99%,N457*O457*P457*F!$B$99,IF(Q457&gt;99%,N457*O457*P457*F!$B$100,))))))))))))))))))))))))))))))))))))))))))))))))))))))))+IF(U457&lt;30%,0,IF(U457&lt;35%,R457*S457*T457*F!$B$33,IF(U457&lt;40%,R457*S457*T457*F!$B$38,IF(U457&lt;45%,R457*S457*T457*F!$B$43,IF(U457&lt;50%,R457*S457*T457*F!$B$48,IF(U457=50%,R457*S457*T457*F!$B$50,IF(U457=51%,R457*S457*T457*F!$B$51,IF(U457=52%,R457*S457*T457*F!$B$52,IF(U457=53%,R457*S457*T457*F!$B$53,IF(U457=54%,R457*S457*T457*F!$B$54,IF(U457=55%,R457*S457*T457*F!$B$55,IF(U457=56%,R457*S457*T457*F!$B$56,IF(U457=57%,R457*S457*T457*F!$B$57,IF(U457=58%,R457*S457*T457*F!$B$58,IF(U457=59%,R457*S457*T457*F!$B$59,IF(U457=60%,R457*S457*T457*F!$B$60,IF(U457=61%,R457*S457*T457*F!$B$61,IF(U457=62%,R457*S457*T457*F!$B$62,IF(U457=63%,R457*S457*T457*F!$B$63,IF(U457=64%,R457*S457*T457*F!$B$64,IF(U457=65%,R457*S457*T457*F!$B$65,IF(U457=66%,R457*S457*T457*F!$B$66,IF(U457=67%,R457*S457*T457*F!$B$67,IF(U457=68%,R457*S457*T457*F!$B$68,IF(U457=69%,R457*S457*T457*F!$B$69,IF(U457=70%,R457*S457*T457*F!$B$70,IF(U457=71%,R457*S457*T457*F!$B$71,IF(U457=72%,R457*S457*T457*F!$B$72,IF(U457=73%,R457*S457*T457*F!$B$73,IF(U457=74%,R457*S457*T457*F!$B$74,IF(U457=75%,R457*S457*T457*F!$B$75,IF(U457=76%,R457*S457*T457*F!$B$76,IF(U457=77%,R457*S457*T457*F!$B$77,IF(U457=78%,R457*S457*T457*F!$B$78,IF(U457=79%,R457*S457*T457*F!$B$79,IF(U457=80%,R457*S457*T457*F!$B$80,IF(U457=81%,R457*S457*T457*F!$B$81,IF(U457=82%,R457*S457*T457*F!$B$82,IF(U457=83%,R457*S457*T457*F!$B$83,IF(U457=84%,R457*S457*T457*F!$B$84,IF(U457=85%,R457*S457*T457*F!$B$85,IF(U457=86%,R457*S457*T457*F!$B$86,IF(U457=87%,R457*S457*T457*F!$B$87,IF(U457=88%,R457*S457*T457*F!$B$88,IF(U457=89%,R457*S457*T457*F!$B$89,IF(U457=90%,R457*S457*T457*F!$B$90,IF(U457=91%,R457*S457*T457*F!$B$91,IF(U457=92%,R457*S457*T457*F!$B$92,IF(U457=93%,R457*S457*T457*F!$B$93,IF(U457=94%,R457*S457*T457*F!$B$94,IF(U457=95%,R457*S457*T457*F!$B$95,IF(U457=96%,R457*S457*T457*F!$B$96,IF(U457=97%,R457*S457*T457*F!$B$97,IF(U457=98%,R457*S457*T457*F!$B$98,IF(U457=99%,R457*S457*T457*F!$B$99,IF(U457&gt;99%,R457*S457*T457*F!$B$100)))))))))))))))))))))))))))))))))))))))))))))))))))))))))*IF(ISNUMBER(E457),E457,1)*IF(ISNUMBER(D457),D457,1)</f>
        <v>0</v>
      </c>
      <c r="AA457" s="127">
        <f>G457*H457+K457*L457+O457*P457+S457*T457</f>
        <v>0</v>
      </c>
      <c r="AB457" s="46">
        <f>(H457*(IF(I457&lt;45%,0.5,IF(I457&lt;55%,0.8,IF(I457&lt;65%,0.9,IF(I457&lt;75%,1,IF(I457&lt;85%,1.1,1.2))))))+L457*(IF(M457&lt;45%,0.5,IF(M457&lt;55%,0.8,IF(M457&lt;65%,0.9,IF(M457&lt;75%,1,IF(M457&lt;85%,1.1,1.2))))))+P457*(IF(Q457&lt;45%,0.5,IF(Q457&lt;55%,0.8,IF(Q457&lt;65%,0.9,IF(Q457&lt;75%,1,IF(Q457&lt;85%,1.1,1.2))))))+T457*(IF(U457&lt;45%,0.5,IF(U457&lt;55%,0.8,IF(U457&lt;65%,0.9,IF(U457&lt;75%,1,IF(U457&lt;85%,1.1,1.2)))))))*IF(D457&gt;=0.8,6,IF(D457&lt;=0.4,1.5,3))</f>
        <v>0</v>
      </c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  <c r="AT457" s="11"/>
      <c r="AU457" s="11"/>
      <c r="AV457" s="11"/>
      <c r="AW457" s="11"/>
      <c r="AX457" s="11"/>
      <c r="AY457" s="11"/>
      <c r="AZ457" s="11"/>
      <c r="BA457" s="11"/>
      <c r="BB457" s="11"/>
      <c r="BC457" s="11"/>
      <c r="BD457" s="11"/>
      <c r="BE457" s="11"/>
      <c r="BF457" s="11"/>
      <c r="BG457" s="11"/>
      <c r="BH457" s="11"/>
      <c r="BI457" s="11"/>
      <c r="BJ457" s="11"/>
    </row>
    <row r="458" spans="1:62" x14ac:dyDescent="0.25">
      <c r="A458" s="1129"/>
      <c r="B458" s="156" t="str">
        <f t="shared" ref="B458:E458" si="1069">IF(B396="","",B396)</f>
        <v/>
      </c>
      <c r="C458" s="158" t="str">
        <f t="shared" si="1069"/>
        <v/>
      </c>
      <c r="D458" s="63">
        <f t="shared" si="1064"/>
        <v>0</v>
      </c>
      <c r="E458" s="83" t="str">
        <f t="shared" si="1069"/>
        <v/>
      </c>
      <c r="F458" s="79"/>
      <c r="G458" s="94"/>
      <c r="H458" s="94"/>
      <c r="I458" s="70">
        <f t="shared" si="1059"/>
        <v>0</v>
      </c>
      <c r="J458" s="79"/>
      <c r="K458" s="94"/>
      <c r="L458" s="94"/>
      <c r="M458" s="71">
        <f t="shared" si="1060"/>
        <v>0</v>
      </c>
      <c r="N458" s="79"/>
      <c r="O458" s="94"/>
      <c r="P458" s="94"/>
      <c r="Q458" s="70">
        <f t="shared" si="1061"/>
        <v>0</v>
      </c>
      <c r="R458" s="79"/>
      <c r="S458" s="94"/>
      <c r="T458" s="94"/>
      <c r="U458" s="71">
        <f t="shared" si="1062"/>
        <v>0</v>
      </c>
      <c r="V458" s="125">
        <f t="shared" si="1065"/>
        <v>0</v>
      </c>
      <c r="W458" s="43">
        <f t="shared" si="1066"/>
        <v>0</v>
      </c>
      <c r="X458" s="36">
        <f>ROUND(IFERROR((W458/(Y458*IF(ISNUMBER(E458),E458,1))),0),2)</f>
        <v>0</v>
      </c>
      <c r="Y458" s="90" t="str">
        <f t="shared" si="1022"/>
        <v/>
      </c>
      <c r="Z458" s="33">
        <f>(IF(I458&lt;30%,0,IF(I458&lt;35%,F458*G458*H458*F!$B$33,IF(I458&lt;40%,F458*G458*H458*F!$B$38,IF(I458&lt;45%,F458*G458*H458*F!$B$43,IF(I458&lt;50%,F458*G458*H458*F!$B$48,IF(I458=50%,F458*G458*H458*F!$B$50,IF(I458=51%,F458*G458*H458*F!$B$51,IF(I458=52%,F458*G458*H458*F!$B$52,IF(I458=53%,F458*G458*H458*F!$B$53,IF(I458=54%,F458*G458*H458*F!$B$54,IF(I458=55%,F458*G458*H458*F!$B$55,IF(I458=56%,F458*G458*H458*F!$B$56,IF(I458=57%,F458*G458*H458*F!$B$57,IF(I458=58%,F458*G458*H458*F!$B$58,IF(I458=59%,F458*G458*H458*F!$B$59,IF(I458=60%,F458*G458*H458*F!$B$60,IF(I458=61%,F458*G458*H458*F!$B$61,IF(I458=62%,F458*G458*H458*F!$B$62,IF(I458=63%,F458*G458*H458*F!$B$63,IF(I458=64%,F458*G458*H458*F!$B$64,IF(I458=65%,F458*G458*H458*F!$B$65,IF(I458=66%,F458*G458*H458*F!$B$66,IF(I458=67%,F458*G458*H458*F!$B$67,IF(I458=68%,F458*G458*H458*F!$B$68,IF(I458=69%,F458*G458*H458*F!$B$69,IF(I458=70%,F458*G458*H458*F!$B$70,IF(I458=71%,F458*G458*H458*F!$B$71,IF(I458=72%,F458*G458*H458*F!$B$72,IF(I458=73%,F458*G458*H458*F!$B$73,IF(I458=74%,F458*G458*H458*F!$B$74,IF(I458=75%,F458*G458*H458*F!$B$75,IF(I458=76%,F458*G458*H458*F!$B$76,IF(I458=77%,F458*G458*H458*F!$B$77,IF(I458=78%,F458*G458*H458*F!$B$78,IF(I458=79%,F458*G458*H458*F!$B$79,IF(I458=80%,F458*G458*H458*F!$B$80,IF(I458=81%,F458*G458*H458*F!$B$81,IF(I458=82%,F458*G458*H458*F!$B$82,IF(I458=83%,F458*G458*H458*F!$B$83,IF(I458=84%,F458*G458*H458*F!$B$84,IF(I458=85%,F458*G458*H458*F!$B$85,IF(I458=86%,F458*G458*H458*F!$B$86,IF(I458=87%,F458*G458*H458*F!$B$87,IF(I458=88%,F458*G458*H458*F!$B$88,IF(I458=89%,F458*G458*H458*F!$B$89,IF(I458=90%,F458*G458*H458*F!$B$90,IF(I458=91%,F458*G458*H458*F!$B$91,IF(I458=92%,F458*G458*H458*F!$B$92,IF(I458=93%,F458*G458*H458*F!$B$93,IF(I458=94%,F458*G458*H458*F!$B$94,IF(I458=95%,F458*G458*H458*F!$B$95,IF(I458=96%,F458*G458*H458*F!$B$96,IF(I458=97%,F458*G458*H458*F!$B$97,IF(I458=98%,F458*G458*H458*F!$B$98,IF(I458=99%,F458*G458*H458*F!$B$99,IF(I458&gt;99%,F458*G458*H458*F!$B$100,))))))))))))))))))))))))))))))))))))))))))))))))))))))))+IF(M458&lt;30%,0,IF(M458&lt;35%,J458*K458*L458*F!$B$33,IF(M458&lt;40%,J458*K458*L458*F!$B$38,IF(M458&lt;45%,J458*K458*L458*F!$B$43,IF(M458&lt;50%,J458*K458*L458*F!$B$48,IF(M458=50%,J458*K458*L458*F!$B$50,IF(M458=51%,J458*K458*L458*F!$B$51,IF(M458=52%,J458*K458*L458*F!$B$52,IF(M458=53%,J458*K458*L458*F!$B$53,IF(M458=54%,J458*K458*L458*F!$B$54,IF(M458=55%,J458*K458*L458*F!$B$55,IF(M458=56%,J458*K458*L458*F!$B$56,IF(M458=57%,J458*K458*L458*F!$B$57,IF(M458=58%,J458*K458*L458*F!$B$58,IF(M458=59%,J458*K458*L458*F!$B$59,IF(M458=60%,J458*K458*L458*F!$B$60,IF(M458=61%,J458*K458*L458*F!$B$61,IF(M458=62%,J458*K458*L458*F!$B$62,IF(M458=63%,J458*K458*L458*F!$B$63,IF(M458=64%,J458*K458*L458*F!$B$64,IF(M458=65%,J458*K458*L458*F!$B$65,IF(M458=66%,J458*K458*L458*F!$B$66,IF(M458=67%,J458*K458*L458*F!$B$67,IF(M458=68%,J458*K458*L458*F!$B$68,IF(M458=69%,J458*K458*L458*F!$B$69,IF(M458=70%,J458*K458*L458*F!$B$70,IF(M458=71%,J458*K458*L458*F!$B$71,IF(M458=72%,J458*K458*L458*F!$B$72,IF(M458=73%,J458*K458*L458*F!$B$73,IF(M458=74%,J458*K458*L458*F!$B$74,IF(M458=75%,J458*K458*L458*F!$B$75,IF(M458=76%,J458*K458*L458*F!$B$76,IF(M458=77%,J458*K458*L458*F!$B$77,IF(M458=78%,J458*K458*L458*F!$B$78,IF(M458=79%,J458*K458*L458*F!$B$79,IF(M458=80%,J458*K458*L458*F!$B$80,IF(M458=81%,J458*K458*L458*F!$B$81,IF(M458=82%,J458*K458*L458*F!$B$82,IF(M458=83%,J458*K458*L458*F!$B$83,IF(M458=84%,J458*K458*L458*F!$B$84,IF(M458=85%,J458*K458*L458*F!$B$85,IF(M458=86%,J458*K458*L458*F!$B$86,IF(M458=87%,J458*K458*L458*F!$B$87,IF(M458=88%,J458*K458*L458*F!$B$88,IF(M458=89%,J458*K458*L458*F!$B$89,IF(M458=90%,J458*K458*L458*F!$B$90,IF(M458=91%,J458*K458*L458*F!$B$91,IF(M458=92%,J458*K458*L458*F!$B$92,IF(M458=93%,J458*K458*L458*F!$B$93,IF(M458=94%,J458*K458*L458*F!$B$94,IF(M458=95%,J458*K458*L458*F!$B$95,IF(M458=96%,J458*K458*L458*F!$B$96,IF(M458=97%,J458*K458*L458*F!$B$97,IF(M458=98%,J458*K458*L458*F!$B$98,IF(M458=99%,J458*K458*L458*F!$B$99,IF(M458&gt;99%,J458*K458*L458*F!$B$100,))))))))))))))))))))))))))))))))))))))))))))))))))))))))+IF(Q458&lt;30%,0,IF(Q458&lt;35%,N458*O458*P458*F!$B$33,IF(Q458&lt;40%,N458*O458*P458*F!$B$38,IF(Q458&lt;45%,N458*O458*P458*F!$B$43,IF(Q458&lt;50%,N458*O458*P458*F!$B$48,IF(Q458=50%,N458*O458*P458*F!$B$50,IF(Q458=51%,N458*O458*P458*F!$B$51,IF(Q458=52%,N458*O458*P458*F!$B$52,IF(Q458=53%,N458*O458*P458*F!$B$53,IF(Q458=54%,N458*O458*P458*F!$B$54,IF(Q458=55%,N458*O458*P458*F!$B$55,IF(Q458=56%,N458*O458*P458*F!$B$56,IF(Q458=57%,N458*O458*P458*F!$B$57,IF(Q458=58%,N458*O458*P458*F!$B$58,IF(Q458=59%,N458*O458*P458*F!$B$59,IF(Q458=60%,N458*O458*P458*F!$B$60,IF(Q458=61%,N458*O458*P458*F!$B$61,IF(Q458=62%,N458*O458*P458*F!$B$62,IF(Q458=63%,N458*O458*P458*F!$B$63,IF(Q458=64%,N458*O458*P458*F!$B$64,IF(Q458=65%,N458*O458*P458*F!$B$65,IF(Q458=66%,N458*O458*P458*F!$B$66,IF(Q458=67%,N458*O458*P458*F!$B$67,IF(Q458=68%,N458*O458*P458*F!$B$68,IF(Q458=69%,N458*O458*P458*F!$B$69,IF(Q458=70%,N458*O458*P458*F!$B$70,IF(Q458=71%,N458*O458*P458*F!$B$71,IF(Q458=72%,N458*O458*P458*F!$B$72,IF(Q458=73%,N458*O458*P458*F!$B$73,IF(Q458=74%,N458*O458*P458*F!$B$74,IF(Q458=75%,N458*O458*P458*F!$B$75,IF(Q458=76%,N458*O458*P458*F!$B$76,IF(Q458=77%,N458*O458*P458*F!$B$77,IF(Q458=78%,N458*O458*P458*F!$B$78,IF(Q458=79%,N458*O458*P458*F!$B$79,IF(Q458=80%,N458*O458*P458*F!$B$80,IF(Q458=81%,N458*O458*P458*F!$B$81,IF(Q458=82%,N458*O458*P458*F!$B$82,IF(Q458=83%,N458*O458*P458*F!$B$83,IF(Q458=84%,N458*O458*P458*F!$B$84,IF(Q458=85%,N458*O458*P458*F!$B$85,IF(Q458=86%,N458*O458*P458*F!$B$86,IF(Q458=87%,N458*O458*P458*F!$B$87,IF(Q458=88%,N458*O458*P458*F!$B$88,IF(Q458=89%,N458*O458*P458*F!$B$89,IF(Q458=90%,N458*O458*P458*F!$B$90,IF(Q458=91%,N458*O458*P458*F!$B$91,IF(Q458=92%,N458*O458*P458*F!$B$92,IF(Q458=93%,N458*O458*P458*F!$B$93,IF(Q458=94%,N458*O458*P458*F!$B$94,IF(Q458=95%,N458*O458*P458*F!$B$95,IF(Q458=96%,N458*O458*P458*F!$B$96,IF(Q458=97%,N458*O458*P458*F!$B$97,IF(Q458=98%,N458*O458*P458*F!$B$98,IF(Q458=99%,N458*O458*P458*F!$B$99,IF(Q458&gt;99%,N458*O458*P458*F!$B$100,))))))))))))))))))))))))))))))))))))))))))))))))))))))))+IF(U458&lt;30%,0,IF(U458&lt;35%,R458*S458*T458*F!$B$33,IF(U458&lt;40%,R458*S458*T458*F!$B$38,IF(U458&lt;45%,R458*S458*T458*F!$B$43,IF(U458&lt;50%,R458*S458*T458*F!$B$48,IF(U458=50%,R458*S458*T458*F!$B$50,IF(U458=51%,R458*S458*T458*F!$B$51,IF(U458=52%,R458*S458*T458*F!$B$52,IF(U458=53%,R458*S458*T458*F!$B$53,IF(U458=54%,R458*S458*T458*F!$B$54,IF(U458=55%,R458*S458*T458*F!$B$55,IF(U458=56%,R458*S458*T458*F!$B$56,IF(U458=57%,R458*S458*T458*F!$B$57,IF(U458=58%,R458*S458*T458*F!$B$58,IF(U458=59%,R458*S458*T458*F!$B$59,IF(U458=60%,R458*S458*T458*F!$B$60,IF(U458=61%,R458*S458*T458*F!$B$61,IF(U458=62%,R458*S458*T458*F!$B$62,IF(U458=63%,R458*S458*T458*F!$B$63,IF(U458=64%,R458*S458*T458*F!$B$64,IF(U458=65%,R458*S458*T458*F!$B$65,IF(U458=66%,R458*S458*T458*F!$B$66,IF(U458=67%,R458*S458*T458*F!$B$67,IF(U458=68%,R458*S458*T458*F!$B$68,IF(U458=69%,R458*S458*T458*F!$B$69,IF(U458=70%,R458*S458*T458*F!$B$70,IF(U458=71%,R458*S458*T458*F!$B$71,IF(U458=72%,R458*S458*T458*F!$B$72,IF(U458=73%,R458*S458*T458*F!$B$73,IF(U458=74%,R458*S458*T458*F!$B$74,IF(U458=75%,R458*S458*T458*F!$B$75,IF(U458=76%,R458*S458*T458*F!$B$76,IF(U458=77%,R458*S458*T458*F!$B$77,IF(U458=78%,R458*S458*T458*F!$B$78,IF(U458=79%,R458*S458*T458*F!$B$79,IF(U458=80%,R458*S458*T458*F!$B$80,IF(U458=81%,R458*S458*T458*F!$B$81,IF(U458=82%,R458*S458*T458*F!$B$82,IF(U458=83%,R458*S458*T458*F!$B$83,IF(U458=84%,R458*S458*T458*F!$B$84,IF(U458=85%,R458*S458*T458*F!$B$85,IF(U458=86%,R458*S458*T458*F!$B$86,IF(U458=87%,R458*S458*T458*F!$B$87,IF(U458=88%,R458*S458*T458*F!$B$88,IF(U458=89%,R458*S458*T458*F!$B$89,IF(U458=90%,R458*S458*T458*F!$B$90,IF(U458=91%,R458*S458*T458*F!$B$91,IF(U458=92%,R458*S458*T458*F!$B$92,IF(U458=93%,R458*S458*T458*F!$B$93,IF(U458=94%,R458*S458*T458*F!$B$94,IF(U458=95%,R458*S458*T458*F!$B$95,IF(U458=96%,R458*S458*T458*F!$B$96,IF(U458=97%,R458*S458*T458*F!$B$97,IF(U458=98%,R458*S458*T458*F!$B$98,IF(U458=99%,R458*S458*T458*F!$B$99,IF(U458&gt;99%,R458*S458*T458*F!$B$100)))))))))))))))))))))))))))))))))))))))))))))))))))))))))*IF(ISNUMBER(E458),E458,1)*IF(ISNUMBER(D458),D458,1)</f>
        <v>0</v>
      </c>
      <c r="AA458" s="33">
        <f>G458*H458+K458*L458+O458*P458+S458*T458</f>
        <v>0</v>
      </c>
      <c r="AB458" s="35">
        <f>(H458*(IF(I458&lt;45%,0.5,IF(I458&lt;55%,0.8,IF(I458&lt;65%,0.9,IF(I458&lt;75%,1,IF(I458&lt;85%,1.1,1.2))))))+L458*(IF(M458&lt;45%,0.5,IF(M458&lt;55%,0.8,IF(M458&lt;65%,0.9,IF(M458&lt;75%,1,IF(M458&lt;85%,1.1,1.2))))))+P458*(IF(Q458&lt;45%,0.5,IF(Q458&lt;55%,0.8,IF(Q458&lt;65%,0.9,IF(Q458&lt;75%,1,IF(Q458&lt;85%,1.1,1.2))))))+T458*(IF(U458&lt;45%,0.5,IF(U458&lt;55%,0.8,IF(U458&lt;65%,0.9,IF(U458&lt;75%,1,IF(U458&lt;85%,1.1,1.2)))))))*IF(D458&gt;=0.8,6,IF(D458&lt;=0.4,1.5,3))</f>
        <v>0</v>
      </c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1"/>
      <c r="AS458" s="11"/>
      <c r="AT458" s="11"/>
      <c r="AU458" s="11"/>
      <c r="AV458" s="11"/>
      <c r="AW458" s="11"/>
      <c r="AX458" s="11"/>
      <c r="AY458" s="11"/>
      <c r="AZ458" s="11"/>
      <c r="BA458" s="11"/>
      <c r="BB458" s="11"/>
      <c r="BC458" s="11"/>
      <c r="BD458" s="11"/>
      <c r="BE458" s="11"/>
      <c r="BF458" s="11"/>
      <c r="BG458" s="11"/>
      <c r="BH458" s="11"/>
      <c r="BI458" s="11"/>
      <c r="BJ458" s="11"/>
    </row>
    <row r="459" spans="1:62" x14ac:dyDescent="0.25">
      <c r="A459" s="1129"/>
      <c r="B459" s="156" t="str">
        <f t="shared" ref="B459:E459" si="1070">IF(B397="","",B397)</f>
        <v/>
      </c>
      <c r="C459" s="158" t="str">
        <f t="shared" si="1070"/>
        <v/>
      </c>
      <c r="D459" s="63">
        <f t="shared" si="1064"/>
        <v>0</v>
      </c>
      <c r="E459" s="83" t="str">
        <f t="shared" si="1070"/>
        <v/>
      </c>
      <c r="F459" s="81"/>
      <c r="G459" s="96"/>
      <c r="H459" s="96"/>
      <c r="I459" s="82">
        <f t="shared" si="1059"/>
        <v>0</v>
      </c>
      <c r="J459" s="81"/>
      <c r="K459" s="96"/>
      <c r="L459" s="96"/>
      <c r="M459" s="104">
        <f t="shared" si="1060"/>
        <v>0</v>
      </c>
      <c r="N459" s="81"/>
      <c r="O459" s="96"/>
      <c r="P459" s="96"/>
      <c r="Q459" s="82">
        <f t="shared" si="1061"/>
        <v>0</v>
      </c>
      <c r="R459" s="81"/>
      <c r="S459" s="96"/>
      <c r="T459" s="96"/>
      <c r="U459" s="104">
        <f t="shared" si="1062"/>
        <v>0</v>
      </c>
      <c r="V459" s="128">
        <f t="shared" si="1065"/>
        <v>0</v>
      </c>
      <c r="W459" s="44">
        <f t="shared" si="1066"/>
        <v>0</v>
      </c>
      <c r="X459" s="45">
        <f t="shared" ref="X459" si="1071">ROUND(IFERROR((W459/(Y459*IF(ISNUMBER(E459),E459,1))),0),2)</f>
        <v>0</v>
      </c>
      <c r="Y459" s="90" t="str">
        <f t="shared" si="1022"/>
        <v/>
      </c>
      <c r="Z459" s="127">
        <f>(IF(I459&lt;30%,0,IF(I459&lt;35%,F459*G459*H459*F!$B$33,IF(I459&lt;40%,F459*G459*H459*F!$B$38,IF(I459&lt;45%,F459*G459*H459*F!$B$43,IF(I459&lt;50%,F459*G459*H459*F!$B$48,IF(I459=50%,F459*G459*H459*F!$B$50,IF(I459=51%,F459*G459*H459*F!$B$51,IF(I459=52%,F459*G459*H459*F!$B$52,IF(I459=53%,F459*G459*H459*F!$B$53,IF(I459=54%,F459*G459*H459*F!$B$54,IF(I459=55%,F459*G459*H459*F!$B$55,IF(I459=56%,F459*G459*H459*F!$B$56,IF(I459=57%,F459*G459*H459*F!$B$57,IF(I459=58%,F459*G459*H459*F!$B$58,IF(I459=59%,F459*G459*H459*F!$B$59,IF(I459=60%,F459*G459*H459*F!$B$60,IF(I459=61%,F459*G459*H459*F!$B$61,IF(I459=62%,F459*G459*H459*F!$B$62,IF(I459=63%,F459*G459*H459*F!$B$63,IF(I459=64%,F459*G459*H459*F!$B$64,IF(I459=65%,F459*G459*H459*F!$B$65,IF(I459=66%,F459*G459*H459*F!$B$66,IF(I459=67%,F459*G459*H459*F!$B$67,IF(I459=68%,F459*G459*H459*F!$B$68,IF(I459=69%,F459*G459*H459*F!$B$69,IF(I459=70%,F459*G459*H459*F!$B$70,IF(I459=71%,F459*G459*H459*F!$B$71,IF(I459=72%,F459*G459*H459*F!$B$72,IF(I459=73%,F459*G459*H459*F!$B$73,IF(I459=74%,F459*G459*H459*F!$B$74,IF(I459=75%,F459*G459*H459*F!$B$75,IF(I459=76%,F459*G459*H459*F!$B$76,IF(I459=77%,F459*G459*H459*F!$B$77,IF(I459=78%,F459*G459*H459*F!$B$78,IF(I459=79%,F459*G459*H459*F!$B$79,IF(I459=80%,F459*G459*H459*F!$B$80,IF(I459=81%,F459*G459*H459*F!$B$81,IF(I459=82%,F459*G459*H459*F!$B$82,IF(I459=83%,F459*G459*H459*F!$B$83,IF(I459=84%,F459*G459*H459*F!$B$84,IF(I459=85%,F459*G459*H459*F!$B$85,IF(I459=86%,F459*G459*H459*F!$B$86,IF(I459=87%,F459*G459*H459*F!$B$87,IF(I459=88%,F459*G459*H459*F!$B$88,IF(I459=89%,F459*G459*H459*F!$B$89,IF(I459=90%,F459*G459*H459*F!$B$90,IF(I459=91%,F459*G459*H459*F!$B$91,IF(I459=92%,F459*G459*H459*F!$B$92,IF(I459=93%,F459*G459*H459*F!$B$93,IF(I459=94%,F459*G459*H459*F!$B$94,IF(I459=95%,F459*G459*H459*F!$B$95,IF(I459=96%,F459*G459*H459*F!$B$96,IF(I459=97%,F459*G459*H459*F!$B$97,IF(I459=98%,F459*G459*H459*F!$B$98,IF(I459=99%,F459*G459*H459*F!$B$99,IF(I459&gt;99%,F459*G459*H459*F!$B$100,))))))))))))))))))))))))))))))))))))))))))))))))))))))))+IF(M459&lt;30%,0,IF(M459&lt;35%,J459*K459*L459*F!$B$33,IF(M459&lt;40%,J459*K459*L459*F!$B$38,IF(M459&lt;45%,J459*K459*L459*F!$B$43,IF(M459&lt;50%,J459*K459*L459*F!$B$48,IF(M459=50%,J459*K459*L459*F!$B$50,IF(M459=51%,J459*K459*L459*F!$B$51,IF(M459=52%,J459*K459*L459*F!$B$52,IF(M459=53%,J459*K459*L459*F!$B$53,IF(M459=54%,J459*K459*L459*F!$B$54,IF(M459=55%,J459*K459*L459*F!$B$55,IF(M459=56%,J459*K459*L459*F!$B$56,IF(M459=57%,J459*K459*L459*F!$B$57,IF(M459=58%,J459*K459*L459*F!$B$58,IF(M459=59%,J459*K459*L459*F!$B$59,IF(M459=60%,J459*K459*L459*F!$B$60,IF(M459=61%,J459*K459*L459*F!$B$61,IF(M459=62%,J459*K459*L459*F!$B$62,IF(M459=63%,J459*K459*L459*F!$B$63,IF(M459=64%,J459*K459*L459*F!$B$64,IF(M459=65%,J459*K459*L459*F!$B$65,IF(M459=66%,J459*K459*L459*F!$B$66,IF(M459=67%,J459*K459*L459*F!$B$67,IF(M459=68%,J459*K459*L459*F!$B$68,IF(M459=69%,J459*K459*L459*F!$B$69,IF(M459=70%,J459*K459*L459*F!$B$70,IF(M459=71%,J459*K459*L459*F!$B$71,IF(M459=72%,J459*K459*L459*F!$B$72,IF(M459=73%,J459*K459*L459*F!$B$73,IF(M459=74%,J459*K459*L459*F!$B$74,IF(M459=75%,J459*K459*L459*F!$B$75,IF(M459=76%,J459*K459*L459*F!$B$76,IF(M459=77%,J459*K459*L459*F!$B$77,IF(M459=78%,J459*K459*L459*F!$B$78,IF(M459=79%,J459*K459*L459*F!$B$79,IF(M459=80%,J459*K459*L459*F!$B$80,IF(M459=81%,J459*K459*L459*F!$B$81,IF(M459=82%,J459*K459*L459*F!$B$82,IF(M459=83%,J459*K459*L459*F!$B$83,IF(M459=84%,J459*K459*L459*F!$B$84,IF(M459=85%,J459*K459*L459*F!$B$85,IF(M459=86%,J459*K459*L459*F!$B$86,IF(M459=87%,J459*K459*L459*F!$B$87,IF(M459=88%,J459*K459*L459*F!$B$88,IF(M459=89%,J459*K459*L459*F!$B$89,IF(M459=90%,J459*K459*L459*F!$B$90,IF(M459=91%,J459*K459*L459*F!$B$91,IF(M459=92%,J459*K459*L459*F!$B$92,IF(M459=93%,J459*K459*L459*F!$B$93,IF(M459=94%,J459*K459*L459*F!$B$94,IF(M459=95%,J459*K459*L459*F!$B$95,IF(M459=96%,J459*K459*L459*F!$B$96,IF(M459=97%,J459*K459*L459*F!$B$97,IF(M459=98%,J459*K459*L459*F!$B$98,IF(M459=99%,J459*K459*L459*F!$B$99,IF(M459&gt;99%,J459*K459*L459*F!$B$100,))))))))))))))))))))))))))))))))))))))))))))))))))))))))+IF(Q459&lt;30%,0,IF(Q459&lt;35%,N459*O459*P459*F!$B$33,IF(Q459&lt;40%,N459*O459*P459*F!$B$38,IF(Q459&lt;45%,N459*O459*P459*F!$B$43,IF(Q459&lt;50%,N459*O459*P459*F!$B$48,IF(Q459=50%,N459*O459*P459*F!$B$50,IF(Q459=51%,N459*O459*P459*F!$B$51,IF(Q459=52%,N459*O459*P459*F!$B$52,IF(Q459=53%,N459*O459*P459*F!$B$53,IF(Q459=54%,N459*O459*P459*F!$B$54,IF(Q459=55%,N459*O459*P459*F!$B$55,IF(Q459=56%,N459*O459*P459*F!$B$56,IF(Q459=57%,N459*O459*P459*F!$B$57,IF(Q459=58%,N459*O459*P459*F!$B$58,IF(Q459=59%,N459*O459*P459*F!$B$59,IF(Q459=60%,N459*O459*P459*F!$B$60,IF(Q459=61%,N459*O459*P459*F!$B$61,IF(Q459=62%,N459*O459*P459*F!$B$62,IF(Q459=63%,N459*O459*P459*F!$B$63,IF(Q459=64%,N459*O459*P459*F!$B$64,IF(Q459=65%,N459*O459*P459*F!$B$65,IF(Q459=66%,N459*O459*P459*F!$B$66,IF(Q459=67%,N459*O459*P459*F!$B$67,IF(Q459=68%,N459*O459*P459*F!$B$68,IF(Q459=69%,N459*O459*P459*F!$B$69,IF(Q459=70%,N459*O459*P459*F!$B$70,IF(Q459=71%,N459*O459*P459*F!$B$71,IF(Q459=72%,N459*O459*P459*F!$B$72,IF(Q459=73%,N459*O459*P459*F!$B$73,IF(Q459=74%,N459*O459*P459*F!$B$74,IF(Q459=75%,N459*O459*P459*F!$B$75,IF(Q459=76%,N459*O459*P459*F!$B$76,IF(Q459=77%,N459*O459*P459*F!$B$77,IF(Q459=78%,N459*O459*P459*F!$B$78,IF(Q459=79%,N459*O459*P459*F!$B$79,IF(Q459=80%,N459*O459*P459*F!$B$80,IF(Q459=81%,N459*O459*P459*F!$B$81,IF(Q459=82%,N459*O459*P459*F!$B$82,IF(Q459=83%,N459*O459*P459*F!$B$83,IF(Q459=84%,N459*O459*P459*F!$B$84,IF(Q459=85%,N459*O459*P459*F!$B$85,IF(Q459=86%,N459*O459*P459*F!$B$86,IF(Q459=87%,N459*O459*P459*F!$B$87,IF(Q459=88%,N459*O459*P459*F!$B$88,IF(Q459=89%,N459*O459*P459*F!$B$89,IF(Q459=90%,N459*O459*P459*F!$B$90,IF(Q459=91%,N459*O459*P459*F!$B$91,IF(Q459=92%,N459*O459*P459*F!$B$92,IF(Q459=93%,N459*O459*P459*F!$B$93,IF(Q459=94%,N459*O459*P459*F!$B$94,IF(Q459=95%,N459*O459*P459*F!$B$95,IF(Q459=96%,N459*O459*P459*F!$B$96,IF(Q459=97%,N459*O459*P459*F!$B$97,IF(Q459=98%,N459*O459*P459*F!$B$98,IF(Q459=99%,N459*O459*P459*F!$B$99,IF(Q459&gt;99%,N459*O459*P459*F!$B$100,))))))))))))))))))))))))))))))))))))))))))))))))))))))))+IF(U459&lt;30%,0,IF(U459&lt;35%,R459*S459*T459*F!$B$33,IF(U459&lt;40%,R459*S459*T459*F!$B$38,IF(U459&lt;45%,R459*S459*T459*F!$B$43,IF(U459&lt;50%,R459*S459*T459*F!$B$48,IF(U459=50%,R459*S459*T459*F!$B$50,IF(U459=51%,R459*S459*T459*F!$B$51,IF(U459=52%,R459*S459*T459*F!$B$52,IF(U459=53%,R459*S459*T459*F!$B$53,IF(U459=54%,R459*S459*T459*F!$B$54,IF(U459=55%,R459*S459*T459*F!$B$55,IF(U459=56%,R459*S459*T459*F!$B$56,IF(U459=57%,R459*S459*T459*F!$B$57,IF(U459=58%,R459*S459*T459*F!$B$58,IF(U459=59%,R459*S459*T459*F!$B$59,IF(U459=60%,R459*S459*T459*F!$B$60,IF(U459=61%,R459*S459*T459*F!$B$61,IF(U459=62%,R459*S459*T459*F!$B$62,IF(U459=63%,R459*S459*T459*F!$B$63,IF(U459=64%,R459*S459*T459*F!$B$64,IF(U459=65%,R459*S459*T459*F!$B$65,IF(U459=66%,R459*S459*T459*F!$B$66,IF(U459=67%,R459*S459*T459*F!$B$67,IF(U459=68%,R459*S459*T459*F!$B$68,IF(U459=69%,R459*S459*T459*F!$B$69,IF(U459=70%,R459*S459*T459*F!$B$70,IF(U459=71%,R459*S459*T459*F!$B$71,IF(U459=72%,R459*S459*T459*F!$B$72,IF(U459=73%,R459*S459*T459*F!$B$73,IF(U459=74%,R459*S459*T459*F!$B$74,IF(U459=75%,R459*S459*T459*F!$B$75,IF(U459=76%,R459*S459*T459*F!$B$76,IF(U459=77%,R459*S459*T459*F!$B$77,IF(U459=78%,R459*S459*T459*F!$B$78,IF(U459=79%,R459*S459*T459*F!$B$79,IF(U459=80%,R459*S459*T459*F!$B$80,IF(U459=81%,R459*S459*T459*F!$B$81,IF(U459=82%,R459*S459*T459*F!$B$82,IF(U459=83%,R459*S459*T459*F!$B$83,IF(U459=84%,R459*S459*T459*F!$B$84,IF(U459=85%,R459*S459*T459*F!$B$85,IF(U459=86%,R459*S459*T459*F!$B$86,IF(U459=87%,R459*S459*T459*F!$B$87,IF(U459=88%,R459*S459*T459*F!$B$88,IF(U459=89%,R459*S459*T459*F!$B$89,IF(U459=90%,R459*S459*T459*F!$B$90,IF(U459=91%,R459*S459*T459*F!$B$91,IF(U459=92%,R459*S459*T459*F!$B$92,IF(U459=93%,R459*S459*T459*F!$B$93,IF(U459=94%,R459*S459*T459*F!$B$94,IF(U459=95%,R459*S459*T459*F!$B$95,IF(U459=96%,R459*S459*T459*F!$B$96,IF(U459=97%,R459*S459*T459*F!$B$97,IF(U459=98%,R459*S459*T459*F!$B$98,IF(U459=99%,R459*S459*T459*F!$B$99,IF(U459&gt;99%,R459*S459*T459*F!$B$100)))))))))))))))))))))))))))))))))))))))))))))))))))))))))*IF(ISNUMBER(E459),E459,1)*IF(ISNUMBER(D459),D459,1)</f>
        <v>0</v>
      </c>
      <c r="AA459" s="127">
        <f>G459*H459+K459*L459+O459*P459+S459*T459</f>
        <v>0</v>
      </c>
      <c r="AB459" s="46">
        <f>(H459*(IF(I459&lt;45%,0.5,IF(I459&lt;55%,0.8,IF(I459&lt;65%,0.9,IF(I459&lt;75%,1,IF(I459&lt;85%,1.1,1.2))))))+L459*(IF(M459&lt;45%,0.5,IF(M459&lt;55%,0.8,IF(M459&lt;65%,0.9,IF(M459&lt;75%,1,IF(M459&lt;85%,1.1,1.2))))))+P459*(IF(Q459&lt;45%,0.5,IF(Q459&lt;55%,0.8,IF(Q459&lt;65%,0.9,IF(Q459&lt;75%,1,IF(Q459&lt;85%,1.1,1.2))))))+T459*(IF(U459&lt;45%,0.5,IF(U459&lt;55%,0.8,IF(U459&lt;65%,0.9,IF(U459&lt;75%,1,IF(U459&lt;85%,1.1,1.2)))))))*IF(D459&gt;=0.8,6,IF(D459&lt;=0.4,1.5,3))</f>
        <v>0</v>
      </c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1"/>
      <c r="AS459" s="11"/>
      <c r="AT459" s="11"/>
      <c r="AU459" s="11"/>
      <c r="AV459" s="11"/>
      <c r="AW459" s="11"/>
      <c r="AX459" s="11"/>
      <c r="AY459" s="11"/>
      <c r="AZ459" s="11"/>
      <c r="BA459" s="11"/>
      <c r="BB459" s="11"/>
      <c r="BC459" s="11"/>
      <c r="BD459" s="11"/>
      <c r="BE459" s="11"/>
      <c r="BF459" s="11"/>
      <c r="BG459" s="11"/>
      <c r="BH459" s="11"/>
      <c r="BI459" s="11"/>
      <c r="BJ459" s="11"/>
    </row>
    <row r="460" spans="1:62" ht="15.75" thickBot="1" x14ac:dyDescent="0.3">
      <c r="A460" s="1130"/>
      <c r="B460" s="167"/>
      <c r="C460" s="168"/>
      <c r="D460" s="37">
        <f>ROUND(IFERROR((D455*(G455*H455+K455*L455+O455*P455+S455*T455)+D456*(G456*H456+K456*L456+O456*P456+S456*T456)+D457*(G457*H457+K457*L457+O457*P457+S457*T457)+D458*(G458*H458+K458*L458+O458*P458+S458*T458)+D459*(G459*H459+K459*L459+O459*P459+S459*T459))/((G455*H455+K455*L455+O455*P455+S455*T455)+(G456*H456+K456*L456+O456*P456+S456*T456)+(G457*H457+K457*L457+O457*P457+S457*T457)+(G458*H458+K458*L458+O458*P458+S458*T458)+(G459*H459+K459*L459+O459*P459+S459*T459)),0),3)</f>
        <v>0</v>
      </c>
      <c r="E460" s="181"/>
      <c r="F460" s="182"/>
      <c r="G460" s="183"/>
      <c r="H460" s="183"/>
      <c r="I460" s="184"/>
      <c r="J460" s="182"/>
      <c r="K460" s="183"/>
      <c r="L460" s="183"/>
      <c r="M460" s="185"/>
      <c r="N460" s="182"/>
      <c r="O460" s="183"/>
      <c r="P460" s="183"/>
      <c r="Q460" s="184"/>
      <c r="R460" s="182"/>
      <c r="S460" s="183"/>
      <c r="T460" s="183"/>
      <c r="U460" s="185"/>
      <c r="V460" s="122">
        <f>SUM(V455:V459)</f>
        <v>0</v>
      </c>
      <c r="W460" s="117">
        <f>IFERROR(V460/AA460,0)</f>
        <v>0</v>
      </c>
      <c r="X460" s="118">
        <f>ROUND(IFERROR((D455*(I455*G455*H455+M455*K455*L455+Q455*O455*P455+U455*S455*T455)+D456*(I456*G456*H456+M456*K456*L456+Q456*O456*P456+U456*S456*T456)+D457*(I457*G457*H457+M457*K457*L457+Q457*O457*P457+U457*S457*T457)+D458*(I458*G458*H458+M458*K458*L458+Q458*O458*P458+U458*S458*T458)+D459*(I459*G459*H459+M459*K459*L459+Q459*O459*P459+U459*S459*T459))/(D455*(G455*H455+K455*L455+O455*P455+S455*T455)+D456*(G456*H456+K456*L456+O456*P456+S456*T456)+D457*(G457*H457+K457*L457+O457*P457+S457*T457)+D458*(G458*H458+K458*L458+O458*P458+S458*T458)+D459*(G459*H459+K459*L459+O459*P459+S459*T459)),0),2)</f>
        <v>0</v>
      </c>
      <c r="Y460" s="9"/>
      <c r="Z460" s="9">
        <f>SUM(Z455:Z459)</f>
        <v>0</v>
      </c>
      <c r="AA460" s="117">
        <f>SUM(AA455:AA459)</f>
        <v>0</v>
      </c>
      <c r="AB460" s="119">
        <f>IF(SUM(AB455:AB459)=0,TIME(,0,),TIME(,SUM(AB455:AB459)+30,))</f>
        <v>0</v>
      </c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1"/>
      <c r="AS460" s="11"/>
      <c r="AT460" s="11"/>
      <c r="AU460" s="11"/>
      <c r="AV460" s="11"/>
      <c r="AW460" s="11"/>
      <c r="AX460" s="11"/>
      <c r="AY460" s="11"/>
      <c r="AZ460" s="11"/>
      <c r="BA460" s="11"/>
      <c r="BB460" s="11"/>
      <c r="BC460" s="11"/>
      <c r="BD460" s="11"/>
      <c r="BE460" s="11"/>
      <c r="BF460" s="11"/>
      <c r="BG460" s="11"/>
      <c r="BH460" s="11"/>
      <c r="BI460" s="11"/>
      <c r="BJ460" s="11"/>
    </row>
    <row r="461" spans="1:62" x14ac:dyDescent="0.25">
      <c r="A461" s="144" t="s">
        <v>0</v>
      </c>
      <c r="B461" s="86" t="str">
        <f t="shared" ref="B461:C461" si="1072">IF(B399="","",B399)</f>
        <v/>
      </c>
      <c r="C461" s="84" t="str">
        <f t="shared" si="1072"/>
        <v/>
      </c>
      <c r="D461" s="59">
        <f>D399</f>
        <v>0</v>
      </c>
      <c r="E461" s="85" t="str">
        <f t="shared" ref="E461" si="1073">IF(E399="","",E399)</f>
        <v/>
      </c>
      <c r="F461" s="152"/>
      <c r="G461" s="94"/>
      <c r="H461" s="94"/>
      <c r="I461" s="93">
        <f t="shared" ref="I461:I465" si="1074">IFERROR(ROUND(F461/$Y461,2),)</f>
        <v>0</v>
      </c>
      <c r="J461" s="147"/>
      <c r="K461" s="97"/>
      <c r="L461" s="97"/>
      <c r="M461" s="99">
        <f t="shared" ref="M461:M465" si="1075">IFERROR(ROUND(J461/$Y461,2),)</f>
        <v>0</v>
      </c>
      <c r="N461" s="152"/>
      <c r="O461" s="94"/>
      <c r="P461" s="94"/>
      <c r="Q461" s="95">
        <f t="shared" ref="Q461:Q465" si="1076">IFERROR(ROUND(N461/$Y461,2),)</f>
        <v>0</v>
      </c>
      <c r="R461" s="152"/>
      <c r="S461" s="94"/>
      <c r="T461" s="94"/>
      <c r="U461" s="93">
        <f t="shared" ref="U461:U465" si="1077">IFERROR(ROUND(R461/$Y461,2),)</f>
        <v>0</v>
      </c>
      <c r="V461" s="106">
        <f>(IF(ISNUMBER(F461),F461,1)*G461*H461+IF(ISNUMBER(J461),J461,1)*K461*L461+IF(ISNUMBER(N461),N461,1)*O461*P461+IF(ISNUMBER(R461),R461,1)*S461*T461)*IF(ISNUMBER(E461),E461,1)</f>
        <v>0</v>
      </c>
      <c r="W461" s="107">
        <f>IFERROR((IF(ISNUMBER(F461),F461,1)*G461*H461+IF(ISNUMBER(J461),J461,1)*K461*L461+IF(ISNUMBER(N461),N461,1)*O461*P461+IF(ISNUMBER(R461),R461,1)*S461*T461)*IF(ISNUMBER(E461),E461,1)/(G461*H461+K461*L461+O461*P461+S461*T461),0)</f>
        <v>0</v>
      </c>
      <c r="X461" s="28">
        <f>ROUND(IFERROR((W461/(Y461*IF(ISNUMBER(E461),E461,1))),0),2)</f>
        <v>0</v>
      </c>
      <c r="Y461" s="89" t="str">
        <f t="shared" si="1022"/>
        <v/>
      </c>
      <c r="Z461" s="4">
        <f>(IF(I461&lt;30%,0,IF(I461&lt;35%,F461*G461*H461*F!$B$33,IF(I461&lt;40%,F461*G461*H461*F!$B$38,IF(I461&lt;45%,F461*G461*H461*F!$B$43,IF(I461&lt;50%,F461*G461*H461*F!$B$48,IF(I461=50%,F461*G461*H461*F!$B$50,IF(I461=51%,F461*G461*H461*F!$B$51,IF(I461=52%,F461*G461*H461*F!$B$52,IF(I461=53%,F461*G461*H461*F!$B$53,IF(I461=54%,F461*G461*H461*F!$B$54,IF(I461=55%,F461*G461*H461*F!$B$55,IF(I461=56%,F461*G461*H461*F!$B$56,IF(I461=57%,F461*G461*H461*F!$B$57,IF(I461=58%,F461*G461*H461*F!$B$58,IF(I461=59%,F461*G461*H461*F!$B$59,IF(I461=60%,F461*G461*H461*F!$B$60,IF(I461=61%,F461*G461*H461*F!$B$61,IF(I461=62%,F461*G461*H461*F!$B$62,IF(I461=63%,F461*G461*H461*F!$B$63,IF(I461=64%,F461*G461*H461*F!$B$64,IF(I461=65%,F461*G461*H461*F!$B$65,IF(I461=66%,F461*G461*H461*F!$B$66,IF(I461=67%,F461*G461*H461*F!$B$67,IF(I461=68%,F461*G461*H461*F!$B$68,IF(I461=69%,F461*G461*H461*F!$B$69,IF(I461=70%,F461*G461*H461*F!$B$70,IF(I461=71%,F461*G461*H461*F!$B$71,IF(I461=72%,F461*G461*H461*F!$B$72,IF(I461=73%,F461*G461*H461*F!$B$73,IF(I461=74%,F461*G461*H461*F!$B$74,IF(I461=75%,F461*G461*H461*F!$B$75,IF(I461=76%,F461*G461*H461*F!$B$76,IF(I461=77%,F461*G461*H461*F!$B$77,IF(I461=78%,F461*G461*H461*F!$B$78,IF(I461=79%,F461*G461*H461*F!$B$79,IF(I461=80%,F461*G461*H461*F!$B$80,IF(I461=81%,F461*G461*H461*F!$B$81,IF(I461=82%,F461*G461*H461*F!$B$82,IF(I461=83%,F461*G461*H461*F!$B$83,IF(I461=84%,F461*G461*H461*F!$B$84,IF(I461=85%,F461*G461*H461*F!$B$85,IF(I461=86%,F461*G461*H461*F!$B$86,IF(I461=87%,F461*G461*H461*F!$B$87,IF(I461=88%,F461*G461*H461*F!$B$88,IF(I461=89%,F461*G461*H461*F!$B$89,IF(I461=90%,F461*G461*H461*F!$B$90,IF(I461=91%,F461*G461*H461*F!$B$91,IF(I461=92%,F461*G461*H461*F!$B$92,IF(I461=93%,F461*G461*H461*F!$B$93,IF(I461=94%,F461*G461*H461*F!$B$94,IF(I461=95%,F461*G461*H461*F!$B$95,IF(I461=96%,F461*G461*H461*F!$B$96,IF(I461=97%,F461*G461*H461*F!$B$97,IF(I461=98%,F461*G461*H461*F!$B$98,IF(I461=99%,F461*G461*H461*F!$B$99,IF(I461&gt;99%,F461*G461*H461*F!$B$100,))))))))))))))))))))))))))))))))))))))))))))))))))))))))+IF(M461&lt;30%,0,IF(M461&lt;35%,J461*K461*L461*F!$B$33,IF(M461&lt;40%,J461*K461*L461*F!$B$38,IF(M461&lt;45%,J461*K461*L461*F!$B$43,IF(M461&lt;50%,J461*K461*L461*F!$B$48,IF(M461=50%,J461*K461*L461*F!$B$50,IF(M461=51%,J461*K461*L461*F!$B$51,IF(M461=52%,J461*K461*L461*F!$B$52,IF(M461=53%,J461*K461*L461*F!$B$53,IF(M461=54%,J461*K461*L461*F!$B$54,IF(M461=55%,J461*K461*L461*F!$B$55,IF(M461=56%,J461*K461*L461*F!$B$56,IF(M461=57%,J461*K461*L461*F!$B$57,IF(M461=58%,J461*K461*L461*F!$B$58,IF(M461=59%,J461*K461*L461*F!$B$59,IF(M461=60%,J461*K461*L461*F!$B$60,IF(M461=61%,J461*K461*L461*F!$B$61,IF(M461=62%,J461*K461*L461*F!$B$62,IF(M461=63%,J461*K461*L461*F!$B$63,IF(M461=64%,J461*K461*L461*F!$B$64,IF(M461=65%,J461*K461*L461*F!$B$65,IF(M461=66%,J461*K461*L461*F!$B$66,IF(M461=67%,J461*K461*L461*F!$B$67,IF(M461=68%,J461*K461*L461*F!$B$68,IF(M461=69%,J461*K461*L461*F!$B$69,IF(M461=70%,J461*K461*L461*F!$B$70,IF(M461=71%,J461*K461*L461*F!$B$71,IF(M461=72%,J461*K461*L461*F!$B$72,IF(M461=73%,J461*K461*L461*F!$B$73,IF(M461=74%,J461*K461*L461*F!$B$74,IF(M461=75%,J461*K461*L461*F!$B$75,IF(M461=76%,J461*K461*L461*F!$B$76,IF(M461=77%,J461*K461*L461*F!$B$77,IF(M461=78%,J461*K461*L461*F!$B$78,IF(M461=79%,J461*K461*L461*F!$B$79,IF(M461=80%,J461*K461*L461*F!$B$80,IF(M461=81%,J461*K461*L461*F!$B$81,IF(M461=82%,J461*K461*L461*F!$B$82,IF(M461=83%,J461*K461*L461*F!$B$83,IF(M461=84%,J461*K461*L461*F!$B$84,IF(M461=85%,J461*K461*L461*F!$B$85,IF(M461=86%,J461*K461*L461*F!$B$86,IF(M461=87%,J461*K461*L461*F!$B$87,IF(M461=88%,J461*K461*L461*F!$B$88,IF(M461=89%,J461*K461*L461*F!$B$89,IF(M461=90%,J461*K461*L461*F!$B$90,IF(M461=91%,J461*K461*L461*F!$B$91,IF(M461=92%,J461*K461*L461*F!$B$92,IF(M461=93%,J461*K461*L461*F!$B$93,IF(M461=94%,J461*K461*L461*F!$B$94,IF(M461=95%,J461*K461*L461*F!$B$95,IF(M461=96%,J461*K461*L461*F!$B$96,IF(M461=97%,J461*K461*L461*F!$B$97,IF(M461=98%,J461*K461*L461*F!$B$98,IF(M461=99%,J461*K461*L461*F!$B$99,IF(M461&gt;99%,J461*K461*L461*F!$B$100,))))))))))))))))))))))))))))))))))))))))))))))))))))))))+IF(Q461&lt;30%,0,IF(Q461&lt;35%,N461*O461*P461*F!$B$33,IF(Q461&lt;40%,N461*O461*P461*F!$B$38,IF(Q461&lt;45%,N461*O461*P461*F!$B$43,IF(Q461&lt;50%,N461*O461*P461*F!$B$48,IF(Q461=50%,N461*O461*P461*F!$B$50,IF(Q461=51%,N461*O461*P461*F!$B$51,IF(Q461=52%,N461*O461*P461*F!$B$52,IF(Q461=53%,N461*O461*P461*F!$B$53,IF(Q461=54%,N461*O461*P461*F!$B$54,IF(Q461=55%,N461*O461*P461*F!$B$55,IF(Q461=56%,N461*O461*P461*F!$B$56,IF(Q461=57%,N461*O461*P461*F!$B$57,IF(Q461=58%,N461*O461*P461*F!$B$58,IF(Q461=59%,N461*O461*P461*F!$B$59,IF(Q461=60%,N461*O461*P461*F!$B$60,IF(Q461=61%,N461*O461*P461*F!$B$61,IF(Q461=62%,N461*O461*P461*F!$B$62,IF(Q461=63%,N461*O461*P461*F!$B$63,IF(Q461=64%,N461*O461*P461*F!$B$64,IF(Q461=65%,N461*O461*P461*F!$B$65,IF(Q461=66%,N461*O461*P461*F!$B$66,IF(Q461=67%,N461*O461*P461*F!$B$67,IF(Q461=68%,N461*O461*P461*F!$B$68,IF(Q461=69%,N461*O461*P461*F!$B$69,IF(Q461=70%,N461*O461*P461*F!$B$70,IF(Q461=71%,N461*O461*P461*F!$B$71,IF(Q461=72%,N461*O461*P461*F!$B$72,IF(Q461=73%,N461*O461*P461*F!$B$73,IF(Q461=74%,N461*O461*P461*F!$B$74,IF(Q461=75%,N461*O461*P461*F!$B$75,IF(Q461=76%,N461*O461*P461*F!$B$76,IF(Q461=77%,N461*O461*P461*F!$B$77,IF(Q461=78%,N461*O461*P461*F!$B$78,IF(Q461=79%,N461*O461*P461*F!$B$79,IF(Q461=80%,N461*O461*P461*F!$B$80,IF(Q461=81%,N461*O461*P461*F!$B$81,IF(Q461=82%,N461*O461*P461*F!$B$82,IF(Q461=83%,N461*O461*P461*F!$B$83,IF(Q461=84%,N461*O461*P461*F!$B$84,IF(Q461=85%,N461*O461*P461*F!$B$85,IF(Q461=86%,N461*O461*P461*F!$B$86,IF(Q461=87%,N461*O461*P461*F!$B$87,IF(Q461=88%,N461*O461*P461*F!$B$88,IF(Q461=89%,N461*O461*P461*F!$B$89,IF(Q461=90%,N461*O461*P461*F!$B$90,IF(Q461=91%,N461*O461*P461*F!$B$91,IF(Q461=92%,N461*O461*P461*F!$B$92,IF(Q461=93%,N461*O461*P461*F!$B$93,IF(Q461=94%,N461*O461*P461*F!$B$94,IF(Q461=95%,N461*O461*P461*F!$B$95,IF(Q461=96%,N461*O461*P461*F!$B$96,IF(Q461=97%,N461*O461*P461*F!$B$97,IF(Q461=98%,N461*O461*P461*F!$B$98,IF(Q461=99%,N461*O461*P461*F!$B$99,IF(Q461&gt;99%,N461*O461*P461*F!$B$100,))))))))))))))))))))))))))))))))))))))))))))))))))))))))+IF(U461&lt;30%,0,IF(U461&lt;35%,R461*S461*T461*F!$B$33,IF(U461&lt;40%,R461*S461*T461*F!$B$38,IF(U461&lt;45%,R461*S461*T461*F!$B$43,IF(U461&lt;50%,R461*S461*T461*F!$B$48,IF(U461=50%,R461*S461*T461*F!$B$50,IF(U461=51%,R461*S461*T461*F!$B$51,IF(U461=52%,R461*S461*T461*F!$B$52,IF(U461=53%,R461*S461*T461*F!$B$53,IF(U461=54%,R461*S461*T461*F!$B$54,IF(U461=55%,R461*S461*T461*F!$B$55,IF(U461=56%,R461*S461*T461*F!$B$56,IF(U461=57%,R461*S461*T461*F!$B$57,IF(U461=58%,R461*S461*T461*F!$B$58,IF(U461=59%,R461*S461*T461*F!$B$59,IF(U461=60%,R461*S461*T461*F!$B$60,IF(U461=61%,R461*S461*T461*F!$B$61,IF(U461=62%,R461*S461*T461*F!$B$62,IF(U461=63%,R461*S461*T461*F!$B$63,IF(U461=64%,R461*S461*T461*F!$B$64,IF(U461=65%,R461*S461*T461*F!$B$65,IF(U461=66%,R461*S461*T461*F!$B$66,IF(U461=67%,R461*S461*T461*F!$B$67,IF(U461=68%,R461*S461*T461*F!$B$68,IF(U461=69%,R461*S461*T461*F!$B$69,IF(U461=70%,R461*S461*T461*F!$B$70,IF(U461=71%,R461*S461*T461*F!$B$71,IF(U461=72%,R461*S461*T461*F!$B$72,IF(U461=73%,R461*S461*T461*F!$B$73,IF(U461=74%,R461*S461*T461*F!$B$74,IF(U461=75%,R461*S461*T461*F!$B$75,IF(U461=76%,R461*S461*T461*F!$B$76,IF(U461=77%,R461*S461*T461*F!$B$77,IF(U461=78%,R461*S461*T461*F!$B$78,IF(U461=79%,R461*S461*T461*F!$B$79,IF(U461=80%,R461*S461*T461*F!$B$80,IF(U461=81%,R461*S461*T461*F!$B$81,IF(U461=82%,R461*S461*T461*F!$B$82,IF(U461=83%,R461*S461*T461*F!$B$83,IF(U461=84%,R461*S461*T461*F!$B$84,IF(U461=85%,R461*S461*T461*F!$B$85,IF(U461=86%,R461*S461*T461*F!$B$86,IF(U461=87%,R461*S461*T461*F!$B$87,IF(U461=88%,R461*S461*T461*F!$B$88,IF(U461=89%,R461*S461*T461*F!$B$89,IF(U461=90%,R461*S461*T461*F!$B$90,IF(U461=91%,R461*S461*T461*F!$B$91,IF(U461=92%,R461*S461*T461*F!$B$92,IF(U461=93%,R461*S461*T461*F!$B$93,IF(U461=94%,R461*S461*T461*F!$B$94,IF(U461=95%,R461*S461*T461*F!$B$95,IF(U461=96%,R461*S461*T461*F!$B$96,IF(U461=97%,R461*S461*T461*F!$B$97,IF(U461=98%,R461*S461*T461*F!$B$98,IF(U461=99%,R461*S461*T461*F!$B$99,IF(U461&gt;99%,R461*S461*T461*F!$B$100)))))))))))))))))))))))))))))))))))))))))))))))))))))))))*IF(ISNUMBER(E461),E461,1)*IF(ISNUMBER(D461),D461,1)</f>
        <v>0</v>
      </c>
      <c r="AA461" s="4">
        <f>G461*H461+K461*L461+O461*P461+S461*T461</f>
        <v>0</v>
      </c>
      <c r="AB461" s="108">
        <f>(H461*(IF(I461&lt;45%,0.5,IF(I461&lt;55%,0.8,IF(I461&lt;65%,0.9,IF(I461&lt;75%,1,IF(I461&lt;85%,1.1,1.2))))))+L461*(IF(M461&lt;45%,0.5,IF(M461&lt;55%,0.8,IF(M461&lt;65%,0.9,IF(M461&lt;75%,1,IF(M461&lt;85%,1.1,1.2))))))+P461*(IF(Q461&lt;45%,0.5,IF(Q461&lt;55%,0.8,IF(Q461&lt;65%,0.9,IF(Q461&lt;75%,1,IF(Q461&lt;85%,1.1,1.2))))))+T461*(IF(U461&lt;45%,0.5,IF(U461&lt;55%,0.8,IF(U461&lt;65%,0.9,IF(U461&lt;75%,1,IF(U461&lt;85%,1.1,1.2)))))))*IF(D461&gt;=0.8,6,IF(D461&lt;=0.4,1.5,3))</f>
        <v>0</v>
      </c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11"/>
    </row>
    <row r="462" spans="1:62" x14ac:dyDescent="0.25">
      <c r="A462" s="1125">
        <f>A450+1</f>
        <v>42025</v>
      </c>
      <c r="B462" s="86" t="str">
        <f t="shared" ref="B462:E462" si="1078">IF(B400="","",B400)</f>
        <v/>
      </c>
      <c r="C462" s="84" t="str">
        <f t="shared" si="1078"/>
        <v/>
      </c>
      <c r="D462" s="63">
        <f t="shared" ref="D462:D465" si="1079">D400</f>
        <v>0</v>
      </c>
      <c r="E462" s="85" t="str">
        <f t="shared" si="1078"/>
        <v/>
      </c>
      <c r="F462" s="150"/>
      <c r="G462" s="100"/>
      <c r="H462" s="100"/>
      <c r="I462" s="101">
        <f t="shared" si="1074"/>
        <v>0</v>
      </c>
      <c r="J462" s="150"/>
      <c r="K462" s="100"/>
      <c r="L462" s="100"/>
      <c r="M462" s="102">
        <f t="shared" si="1075"/>
        <v>0</v>
      </c>
      <c r="N462" s="150"/>
      <c r="O462" s="100"/>
      <c r="P462" s="100"/>
      <c r="Q462" s="102">
        <f t="shared" si="1076"/>
        <v>0</v>
      </c>
      <c r="R462" s="150"/>
      <c r="S462" s="100"/>
      <c r="T462" s="100"/>
      <c r="U462" s="101">
        <f t="shared" si="1077"/>
        <v>0</v>
      </c>
      <c r="V462" s="110">
        <f t="shared" ref="V462:V465" si="1080">(IF(ISNUMBER(F462),F462,1)*G462*H462+IF(ISNUMBER(J462),J462,1)*K462*L462+IF(ISNUMBER(N462),N462,1)*O462*P462+IF(ISNUMBER(R462),R462,1)*S462*T462)*IF(ISNUMBER(E462),E462,1)</f>
        <v>0</v>
      </c>
      <c r="W462" s="111">
        <f t="shared" ref="W462:W465" si="1081">IFERROR((IF(ISNUMBER(F462),F462,1)*G462*H462+IF(ISNUMBER(J462),J462,1)*K462*L462+IF(ISNUMBER(N462),N462,1)*O462*P462+IF(ISNUMBER(R462),R462,1)*S462*T462)*IF(ISNUMBER(E462),E462,1)/(G462*H462+K462*L462+O462*P462+S462*T462),0)</f>
        <v>0</v>
      </c>
      <c r="X462" s="53">
        <f t="shared" ref="X462:X463" si="1082">ROUND(IFERROR((W462/(Y462*IF(ISNUMBER(E462),E462,1))),0),2)</f>
        <v>0</v>
      </c>
      <c r="Y462" s="90" t="str">
        <f t="shared" si="1022"/>
        <v/>
      </c>
      <c r="Z462" s="5">
        <f>(IF(I462&lt;30%,0,IF(I462&lt;35%,F462*G462*H462*F!$B$33,IF(I462&lt;40%,F462*G462*H462*F!$B$38,IF(I462&lt;45%,F462*G462*H462*F!$B$43,IF(I462&lt;50%,F462*G462*H462*F!$B$48,IF(I462=50%,F462*G462*H462*F!$B$50,IF(I462=51%,F462*G462*H462*F!$B$51,IF(I462=52%,F462*G462*H462*F!$B$52,IF(I462=53%,F462*G462*H462*F!$B$53,IF(I462=54%,F462*G462*H462*F!$B$54,IF(I462=55%,F462*G462*H462*F!$B$55,IF(I462=56%,F462*G462*H462*F!$B$56,IF(I462=57%,F462*G462*H462*F!$B$57,IF(I462=58%,F462*G462*H462*F!$B$58,IF(I462=59%,F462*G462*H462*F!$B$59,IF(I462=60%,F462*G462*H462*F!$B$60,IF(I462=61%,F462*G462*H462*F!$B$61,IF(I462=62%,F462*G462*H462*F!$B$62,IF(I462=63%,F462*G462*H462*F!$B$63,IF(I462=64%,F462*G462*H462*F!$B$64,IF(I462=65%,F462*G462*H462*F!$B$65,IF(I462=66%,F462*G462*H462*F!$B$66,IF(I462=67%,F462*G462*H462*F!$B$67,IF(I462=68%,F462*G462*H462*F!$B$68,IF(I462=69%,F462*G462*H462*F!$B$69,IF(I462=70%,F462*G462*H462*F!$B$70,IF(I462=71%,F462*G462*H462*F!$B$71,IF(I462=72%,F462*G462*H462*F!$B$72,IF(I462=73%,F462*G462*H462*F!$B$73,IF(I462=74%,F462*G462*H462*F!$B$74,IF(I462=75%,F462*G462*H462*F!$B$75,IF(I462=76%,F462*G462*H462*F!$B$76,IF(I462=77%,F462*G462*H462*F!$B$77,IF(I462=78%,F462*G462*H462*F!$B$78,IF(I462=79%,F462*G462*H462*F!$B$79,IF(I462=80%,F462*G462*H462*F!$B$80,IF(I462=81%,F462*G462*H462*F!$B$81,IF(I462=82%,F462*G462*H462*F!$B$82,IF(I462=83%,F462*G462*H462*F!$B$83,IF(I462=84%,F462*G462*H462*F!$B$84,IF(I462=85%,F462*G462*H462*F!$B$85,IF(I462=86%,F462*G462*H462*F!$B$86,IF(I462=87%,F462*G462*H462*F!$B$87,IF(I462=88%,F462*G462*H462*F!$B$88,IF(I462=89%,F462*G462*H462*F!$B$89,IF(I462=90%,F462*G462*H462*F!$B$90,IF(I462=91%,F462*G462*H462*F!$B$91,IF(I462=92%,F462*G462*H462*F!$B$92,IF(I462=93%,F462*G462*H462*F!$B$93,IF(I462=94%,F462*G462*H462*F!$B$94,IF(I462=95%,F462*G462*H462*F!$B$95,IF(I462=96%,F462*G462*H462*F!$B$96,IF(I462=97%,F462*G462*H462*F!$B$97,IF(I462=98%,F462*G462*H462*F!$B$98,IF(I462=99%,F462*G462*H462*F!$B$99,IF(I462&gt;99%,F462*G462*H462*F!$B$100,))))))))))))))))))))))))))))))))))))))))))))))))))))))))+IF(M462&lt;30%,0,IF(M462&lt;35%,J462*K462*L462*F!$B$33,IF(M462&lt;40%,J462*K462*L462*F!$B$38,IF(M462&lt;45%,J462*K462*L462*F!$B$43,IF(M462&lt;50%,J462*K462*L462*F!$B$48,IF(M462=50%,J462*K462*L462*F!$B$50,IF(M462=51%,J462*K462*L462*F!$B$51,IF(M462=52%,J462*K462*L462*F!$B$52,IF(M462=53%,J462*K462*L462*F!$B$53,IF(M462=54%,J462*K462*L462*F!$B$54,IF(M462=55%,J462*K462*L462*F!$B$55,IF(M462=56%,J462*K462*L462*F!$B$56,IF(M462=57%,J462*K462*L462*F!$B$57,IF(M462=58%,J462*K462*L462*F!$B$58,IF(M462=59%,J462*K462*L462*F!$B$59,IF(M462=60%,J462*K462*L462*F!$B$60,IF(M462=61%,J462*K462*L462*F!$B$61,IF(M462=62%,J462*K462*L462*F!$B$62,IF(M462=63%,J462*K462*L462*F!$B$63,IF(M462=64%,J462*K462*L462*F!$B$64,IF(M462=65%,J462*K462*L462*F!$B$65,IF(M462=66%,J462*K462*L462*F!$B$66,IF(M462=67%,J462*K462*L462*F!$B$67,IF(M462=68%,J462*K462*L462*F!$B$68,IF(M462=69%,J462*K462*L462*F!$B$69,IF(M462=70%,J462*K462*L462*F!$B$70,IF(M462=71%,J462*K462*L462*F!$B$71,IF(M462=72%,J462*K462*L462*F!$B$72,IF(M462=73%,J462*K462*L462*F!$B$73,IF(M462=74%,J462*K462*L462*F!$B$74,IF(M462=75%,J462*K462*L462*F!$B$75,IF(M462=76%,J462*K462*L462*F!$B$76,IF(M462=77%,J462*K462*L462*F!$B$77,IF(M462=78%,J462*K462*L462*F!$B$78,IF(M462=79%,J462*K462*L462*F!$B$79,IF(M462=80%,J462*K462*L462*F!$B$80,IF(M462=81%,J462*K462*L462*F!$B$81,IF(M462=82%,J462*K462*L462*F!$B$82,IF(M462=83%,J462*K462*L462*F!$B$83,IF(M462=84%,J462*K462*L462*F!$B$84,IF(M462=85%,J462*K462*L462*F!$B$85,IF(M462=86%,J462*K462*L462*F!$B$86,IF(M462=87%,J462*K462*L462*F!$B$87,IF(M462=88%,J462*K462*L462*F!$B$88,IF(M462=89%,J462*K462*L462*F!$B$89,IF(M462=90%,J462*K462*L462*F!$B$90,IF(M462=91%,J462*K462*L462*F!$B$91,IF(M462=92%,J462*K462*L462*F!$B$92,IF(M462=93%,J462*K462*L462*F!$B$93,IF(M462=94%,J462*K462*L462*F!$B$94,IF(M462=95%,J462*K462*L462*F!$B$95,IF(M462=96%,J462*K462*L462*F!$B$96,IF(M462=97%,J462*K462*L462*F!$B$97,IF(M462=98%,J462*K462*L462*F!$B$98,IF(M462=99%,J462*K462*L462*F!$B$99,IF(M462&gt;99%,J462*K462*L462*F!$B$100,))))))))))))))))))))))))))))))))))))))))))))))))))))))))+IF(Q462&lt;30%,0,IF(Q462&lt;35%,N462*O462*P462*F!$B$33,IF(Q462&lt;40%,N462*O462*P462*F!$B$38,IF(Q462&lt;45%,N462*O462*P462*F!$B$43,IF(Q462&lt;50%,N462*O462*P462*F!$B$48,IF(Q462=50%,N462*O462*P462*F!$B$50,IF(Q462=51%,N462*O462*P462*F!$B$51,IF(Q462=52%,N462*O462*P462*F!$B$52,IF(Q462=53%,N462*O462*P462*F!$B$53,IF(Q462=54%,N462*O462*P462*F!$B$54,IF(Q462=55%,N462*O462*P462*F!$B$55,IF(Q462=56%,N462*O462*P462*F!$B$56,IF(Q462=57%,N462*O462*P462*F!$B$57,IF(Q462=58%,N462*O462*P462*F!$B$58,IF(Q462=59%,N462*O462*P462*F!$B$59,IF(Q462=60%,N462*O462*P462*F!$B$60,IF(Q462=61%,N462*O462*P462*F!$B$61,IF(Q462=62%,N462*O462*P462*F!$B$62,IF(Q462=63%,N462*O462*P462*F!$B$63,IF(Q462=64%,N462*O462*P462*F!$B$64,IF(Q462=65%,N462*O462*P462*F!$B$65,IF(Q462=66%,N462*O462*P462*F!$B$66,IF(Q462=67%,N462*O462*P462*F!$B$67,IF(Q462=68%,N462*O462*P462*F!$B$68,IF(Q462=69%,N462*O462*P462*F!$B$69,IF(Q462=70%,N462*O462*P462*F!$B$70,IF(Q462=71%,N462*O462*P462*F!$B$71,IF(Q462=72%,N462*O462*P462*F!$B$72,IF(Q462=73%,N462*O462*P462*F!$B$73,IF(Q462=74%,N462*O462*P462*F!$B$74,IF(Q462=75%,N462*O462*P462*F!$B$75,IF(Q462=76%,N462*O462*P462*F!$B$76,IF(Q462=77%,N462*O462*P462*F!$B$77,IF(Q462=78%,N462*O462*P462*F!$B$78,IF(Q462=79%,N462*O462*P462*F!$B$79,IF(Q462=80%,N462*O462*P462*F!$B$80,IF(Q462=81%,N462*O462*P462*F!$B$81,IF(Q462=82%,N462*O462*P462*F!$B$82,IF(Q462=83%,N462*O462*P462*F!$B$83,IF(Q462=84%,N462*O462*P462*F!$B$84,IF(Q462=85%,N462*O462*P462*F!$B$85,IF(Q462=86%,N462*O462*P462*F!$B$86,IF(Q462=87%,N462*O462*P462*F!$B$87,IF(Q462=88%,N462*O462*P462*F!$B$88,IF(Q462=89%,N462*O462*P462*F!$B$89,IF(Q462=90%,N462*O462*P462*F!$B$90,IF(Q462=91%,N462*O462*P462*F!$B$91,IF(Q462=92%,N462*O462*P462*F!$B$92,IF(Q462=93%,N462*O462*P462*F!$B$93,IF(Q462=94%,N462*O462*P462*F!$B$94,IF(Q462=95%,N462*O462*P462*F!$B$95,IF(Q462=96%,N462*O462*P462*F!$B$96,IF(Q462=97%,N462*O462*P462*F!$B$97,IF(Q462=98%,N462*O462*P462*F!$B$98,IF(Q462=99%,N462*O462*P462*F!$B$99,IF(Q462&gt;99%,N462*O462*P462*F!$B$100,))))))))))))))))))))))))))))))))))))))))))))))))))))))))+IF(U462&lt;30%,0,IF(U462&lt;35%,R462*S462*T462*F!$B$33,IF(U462&lt;40%,R462*S462*T462*F!$B$38,IF(U462&lt;45%,R462*S462*T462*F!$B$43,IF(U462&lt;50%,R462*S462*T462*F!$B$48,IF(U462=50%,R462*S462*T462*F!$B$50,IF(U462=51%,R462*S462*T462*F!$B$51,IF(U462=52%,R462*S462*T462*F!$B$52,IF(U462=53%,R462*S462*T462*F!$B$53,IF(U462=54%,R462*S462*T462*F!$B$54,IF(U462=55%,R462*S462*T462*F!$B$55,IF(U462=56%,R462*S462*T462*F!$B$56,IF(U462=57%,R462*S462*T462*F!$B$57,IF(U462=58%,R462*S462*T462*F!$B$58,IF(U462=59%,R462*S462*T462*F!$B$59,IF(U462=60%,R462*S462*T462*F!$B$60,IF(U462=61%,R462*S462*T462*F!$B$61,IF(U462=62%,R462*S462*T462*F!$B$62,IF(U462=63%,R462*S462*T462*F!$B$63,IF(U462=64%,R462*S462*T462*F!$B$64,IF(U462=65%,R462*S462*T462*F!$B$65,IF(U462=66%,R462*S462*T462*F!$B$66,IF(U462=67%,R462*S462*T462*F!$B$67,IF(U462=68%,R462*S462*T462*F!$B$68,IF(U462=69%,R462*S462*T462*F!$B$69,IF(U462=70%,R462*S462*T462*F!$B$70,IF(U462=71%,R462*S462*T462*F!$B$71,IF(U462=72%,R462*S462*T462*F!$B$72,IF(U462=73%,R462*S462*T462*F!$B$73,IF(U462=74%,R462*S462*T462*F!$B$74,IF(U462=75%,R462*S462*T462*F!$B$75,IF(U462=76%,R462*S462*T462*F!$B$76,IF(U462=77%,R462*S462*T462*F!$B$77,IF(U462=78%,R462*S462*T462*F!$B$78,IF(U462=79%,R462*S462*T462*F!$B$79,IF(U462=80%,R462*S462*T462*F!$B$80,IF(U462=81%,R462*S462*T462*F!$B$81,IF(U462=82%,R462*S462*T462*F!$B$82,IF(U462=83%,R462*S462*T462*F!$B$83,IF(U462=84%,R462*S462*T462*F!$B$84,IF(U462=85%,R462*S462*T462*F!$B$85,IF(U462=86%,R462*S462*T462*F!$B$86,IF(U462=87%,R462*S462*T462*F!$B$87,IF(U462=88%,R462*S462*T462*F!$B$88,IF(U462=89%,R462*S462*T462*F!$B$89,IF(U462=90%,R462*S462*T462*F!$B$90,IF(U462=91%,R462*S462*T462*F!$B$91,IF(U462=92%,R462*S462*T462*F!$B$92,IF(U462=93%,R462*S462*T462*F!$B$93,IF(U462=94%,R462*S462*T462*F!$B$94,IF(U462=95%,R462*S462*T462*F!$B$95,IF(U462=96%,R462*S462*T462*F!$B$96,IF(U462=97%,R462*S462*T462*F!$B$97,IF(U462=98%,R462*S462*T462*F!$B$98,IF(U462=99%,R462*S462*T462*F!$B$99,IF(U462&gt;99%,R462*S462*T462*F!$B$100)))))))))))))))))))))))))))))))))))))))))))))))))))))))))*IF(ISNUMBER(E462),E462,1)*IF(ISNUMBER(D462),D462,1)</f>
        <v>0</v>
      </c>
      <c r="AA462" s="5">
        <f>G462*H462+K462*L462+O462*P462+S462*T462</f>
        <v>0</v>
      </c>
      <c r="AB462" s="112">
        <f>(H462*(IF(I462&lt;45%,0.5,IF(I462&lt;55%,0.8,IF(I462&lt;65%,0.9,IF(I462&lt;75%,1,IF(I462&lt;85%,1.1,1.2))))))+L462*(IF(M462&lt;45%,0.5,IF(M462&lt;55%,0.8,IF(M462&lt;65%,0.9,IF(M462&lt;75%,1,IF(M462&lt;85%,1.1,1.2))))))+P462*(IF(Q462&lt;45%,0.5,IF(Q462&lt;55%,0.8,IF(Q462&lt;65%,0.9,IF(Q462&lt;75%,1,IF(Q462&lt;85%,1.1,1.2))))))+T462*(IF(U462&lt;45%,0.5,IF(U462&lt;55%,0.8,IF(U462&lt;65%,0.9,IF(U462&lt;75%,1,IF(U462&lt;85%,1.1,1.2)))))))*IF(D462&gt;=0.8,6,IF(D462&lt;=0.4,1.5,3))</f>
        <v>0</v>
      </c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1"/>
      <c r="AS462" s="11"/>
      <c r="AT462" s="11"/>
      <c r="AU462" s="11"/>
      <c r="AV462" s="11"/>
      <c r="AW462" s="11"/>
      <c r="AX462" s="11"/>
      <c r="AY462" s="11"/>
      <c r="AZ462" s="11"/>
      <c r="BA462" s="11"/>
      <c r="BB462" s="11"/>
      <c r="BC462" s="11"/>
      <c r="BD462" s="11"/>
      <c r="BE462" s="11"/>
      <c r="BF462" s="11"/>
      <c r="BG462" s="11"/>
      <c r="BH462" s="11"/>
      <c r="BI462" s="11"/>
      <c r="BJ462" s="11"/>
    </row>
    <row r="463" spans="1:62" x14ac:dyDescent="0.25">
      <c r="A463" s="1125"/>
      <c r="B463" s="86" t="str">
        <f t="shared" ref="B463:E463" si="1083">IF(B401="","",B401)</f>
        <v/>
      </c>
      <c r="C463" s="84" t="str">
        <f t="shared" si="1083"/>
        <v/>
      </c>
      <c r="D463" s="63">
        <f t="shared" si="1079"/>
        <v>0</v>
      </c>
      <c r="E463" s="85" t="str">
        <f t="shared" si="1083"/>
        <v/>
      </c>
      <c r="F463" s="152"/>
      <c r="G463" s="94"/>
      <c r="H463" s="94"/>
      <c r="I463" s="93">
        <f t="shared" si="1074"/>
        <v>0</v>
      </c>
      <c r="J463" s="152"/>
      <c r="K463" s="94"/>
      <c r="L463" s="94"/>
      <c r="M463" s="95">
        <f t="shared" si="1075"/>
        <v>0</v>
      </c>
      <c r="N463" s="152"/>
      <c r="O463" s="94"/>
      <c r="P463" s="94"/>
      <c r="Q463" s="95">
        <f t="shared" si="1076"/>
        <v>0</v>
      </c>
      <c r="R463" s="152"/>
      <c r="S463" s="94"/>
      <c r="T463" s="94"/>
      <c r="U463" s="93">
        <f t="shared" si="1077"/>
        <v>0</v>
      </c>
      <c r="V463" s="113">
        <f t="shared" si="1080"/>
        <v>0</v>
      </c>
      <c r="W463" s="114">
        <f t="shared" si="1081"/>
        <v>0</v>
      </c>
      <c r="X463" s="36">
        <f t="shared" si="1082"/>
        <v>0</v>
      </c>
      <c r="Y463" s="90" t="str">
        <f t="shared" si="1022"/>
        <v/>
      </c>
      <c r="Z463" s="6">
        <f>(IF(I463&lt;30%,0,IF(I463&lt;35%,F463*G463*H463*F!$B$33,IF(I463&lt;40%,F463*G463*H463*F!$B$38,IF(I463&lt;45%,F463*G463*H463*F!$B$43,IF(I463&lt;50%,F463*G463*H463*F!$B$48,IF(I463=50%,F463*G463*H463*F!$B$50,IF(I463=51%,F463*G463*H463*F!$B$51,IF(I463=52%,F463*G463*H463*F!$B$52,IF(I463=53%,F463*G463*H463*F!$B$53,IF(I463=54%,F463*G463*H463*F!$B$54,IF(I463=55%,F463*G463*H463*F!$B$55,IF(I463=56%,F463*G463*H463*F!$B$56,IF(I463=57%,F463*G463*H463*F!$B$57,IF(I463=58%,F463*G463*H463*F!$B$58,IF(I463=59%,F463*G463*H463*F!$B$59,IF(I463=60%,F463*G463*H463*F!$B$60,IF(I463=61%,F463*G463*H463*F!$B$61,IF(I463=62%,F463*G463*H463*F!$B$62,IF(I463=63%,F463*G463*H463*F!$B$63,IF(I463=64%,F463*G463*H463*F!$B$64,IF(I463=65%,F463*G463*H463*F!$B$65,IF(I463=66%,F463*G463*H463*F!$B$66,IF(I463=67%,F463*G463*H463*F!$B$67,IF(I463=68%,F463*G463*H463*F!$B$68,IF(I463=69%,F463*G463*H463*F!$B$69,IF(I463=70%,F463*G463*H463*F!$B$70,IF(I463=71%,F463*G463*H463*F!$B$71,IF(I463=72%,F463*G463*H463*F!$B$72,IF(I463=73%,F463*G463*H463*F!$B$73,IF(I463=74%,F463*G463*H463*F!$B$74,IF(I463=75%,F463*G463*H463*F!$B$75,IF(I463=76%,F463*G463*H463*F!$B$76,IF(I463=77%,F463*G463*H463*F!$B$77,IF(I463=78%,F463*G463*H463*F!$B$78,IF(I463=79%,F463*G463*H463*F!$B$79,IF(I463=80%,F463*G463*H463*F!$B$80,IF(I463=81%,F463*G463*H463*F!$B$81,IF(I463=82%,F463*G463*H463*F!$B$82,IF(I463=83%,F463*G463*H463*F!$B$83,IF(I463=84%,F463*G463*H463*F!$B$84,IF(I463=85%,F463*G463*H463*F!$B$85,IF(I463=86%,F463*G463*H463*F!$B$86,IF(I463=87%,F463*G463*H463*F!$B$87,IF(I463=88%,F463*G463*H463*F!$B$88,IF(I463=89%,F463*G463*H463*F!$B$89,IF(I463=90%,F463*G463*H463*F!$B$90,IF(I463=91%,F463*G463*H463*F!$B$91,IF(I463=92%,F463*G463*H463*F!$B$92,IF(I463=93%,F463*G463*H463*F!$B$93,IF(I463=94%,F463*G463*H463*F!$B$94,IF(I463=95%,F463*G463*H463*F!$B$95,IF(I463=96%,F463*G463*H463*F!$B$96,IF(I463=97%,F463*G463*H463*F!$B$97,IF(I463=98%,F463*G463*H463*F!$B$98,IF(I463=99%,F463*G463*H463*F!$B$99,IF(I463&gt;99%,F463*G463*H463*F!$B$100,))))))))))))))))))))))))))))))))))))))))))))))))))))))))+IF(M463&lt;30%,0,IF(M463&lt;35%,J463*K463*L463*F!$B$33,IF(M463&lt;40%,J463*K463*L463*F!$B$38,IF(M463&lt;45%,J463*K463*L463*F!$B$43,IF(M463&lt;50%,J463*K463*L463*F!$B$48,IF(M463=50%,J463*K463*L463*F!$B$50,IF(M463=51%,J463*K463*L463*F!$B$51,IF(M463=52%,J463*K463*L463*F!$B$52,IF(M463=53%,J463*K463*L463*F!$B$53,IF(M463=54%,J463*K463*L463*F!$B$54,IF(M463=55%,J463*K463*L463*F!$B$55,IF(M463=56%,J463*K463*L463*F!$B$56,IF(M463=57%,J463*K463*L463*F!$B$57,IF(M463=58%,J463*K463*L463*F!$B$58,IF(M463=59%,J463*K463*L463*F!$B$59,IF(M463=60%,J463*K463*L463*F!$B$60,IF(M463=61%,J463*K463*L463*F!$B$61,IF(M463=62%,J463*K463*L463*F!$B$62,IF(M463=63%,J463*K463*L463*F!$B$63,IF(M463=64%,J463*K463*L463*F!$B$64,IF(M463=65%,J463*K463*L463*F!$B$65,IF(M463=66%,J463*K463*L463*F!$B$66,IF(M463=67%,J463*K463*L463*F!$B$67,IF(M463=68%,J463*K463*L463*F!$B$68,IF(M463=69%,J463*K463*L463*F!$B$69,IF(M463=70%,J463*K463*L463*F!$B$70,IF(M463=71%,J463*K463*L463*F!$B$71,IF(M463=72%,J463*K463*L463*F!$B$72,IF(M463=73%,J463*K463*L463*F!$B$73,IF(M463=74%,J463*K463*L463*F!$B$74,IF(M463=75%,J463*K463*L463*F!$B$75,IF(M463=76%,J463*K463*L463*F!$B$76,IF(M463=77%,J463*K463*L463*F!$B$77,IF(M463=78%,J463*K463*L463*F!$B$78,IF(M463=79%,J463*K463*L463*F!$B$79,IF(M463=80%,J463*K463*L463*F!$B$80,IF(M463=81%,J463*K463*L463*F!$B$81,IF(M463=82%,J463*K463*L463*F!$B$82,IF(M463=83%,J463*K463*L463*F!$B$83,IF(M463=84%,J463*K463*L463*F!$B$84,IF(M463=85%,J463*K463*L463*F!$B$85,IF(M463=86%,J463*K463*L463*F!$B$86,IF(M463=87%,J463*K463*L463*F!$B$87,IF(M463=88%,J463*K463*L463*F!$B$88,IF(M463=89%,J463*K463*L463*F!$B$89,IF(M463=90%,J463*K463*L463*F!$B$90,IF(M463=91%,J463*K463*L463*F!$B$91,IF(M463=92%,J463*K463*L463*F!$B$92,IF(M463=93%,J463*K463*L463*F!$B$93,IF(M463=94%,J463*K463*L463*F!$B$94,IF(M463=95%,J463*K463*L463*F!$B$95,IF(M463=96%,J463*K463*L463*F!$B$96,IF(M463=97%,J463*K463*L463*F!$B$97,IF(M463=98%,J463*K463*L463*F!$B$98,IF(M463=99%,J463*K463*L463*F!$B$99,IF(M463&gt;99%,J463*K463*L463*F!$B$100,))))))))))))))))))))))))))))))))))))))))))))))))))))))))+IF(Q463&lt;30%,0,IF(Q463&lt;35%,N463*O463*P463*F!$B$33,IF(Q463&lt;40%,N463*O463*P463*F!$B$38,IF(Q463&lt;45%,N463*O463*P463*F!$B$43,IF(Q463&lt;50%,N463*O463*P463*F!$B$48,IF(Q463=50%,N463*O463*P463*F!$B$50,IF(Q463=51%,N463*O463*P463*F!$B$51,IF(Q463=52%,N463*O463*P463*F!$B$52,IF(Q463=53%,N463*O463*P463*F!$B$53,IF(Q463=54%,N463*O463*P463*F!$B$54,IF(Q463=55%,N463*O463*P463*F!$B$55,IF(Q463=56%,N463*O463*P463*F!$B$56,IF(Q463=57%,N463*O463*P463*F!$B$57,IF(Q463=58%,N463*O463*P463*F!$B$58,IF(Q463=59%,N463*O463*P463*F!$B$59,IF(Q463=60%,N463*O463*P463*F!$B$60,IF(Q463=61%,N463*O463*P463*F!$B$61,IF(Q463=62%,N463*O463*P463*F!$B$62,IF(Q463=63%,N463*O463*P463*F!$B$63,IF(Q463=64%,N463*O463*P463*F!$B$64,IF(Q463=65%,N463*O463*P463*F!$B$65,IF(Q463=66%,N463*O463*P463*F!$B$66,IF(Q463=67%,N463*O463*P463*F!$B$67,IF(Q463=68%,N463*O463*P463*F!$B$68,IF(Q463=69%,N463*O463*P463*F!$B$69,IF(Q463=70%,N463*O463*P463*F!$B$70,IF(Q463=71%,N463*O463*P463*F!$B$71,IF(Q463=72%,N463*O463*P463*F!$B$72,IF(Q463=73%,N463*O463*P463*F!$B$73,IF(Q463=74%,N463*O463*P463*F!$B$74,IF(Q463=75%,N463*O463*P463*F!$B$75,IF(Q463=76%,N463*O463*P463*F!$B$76,IF(Q463=77%,N463*O463*P463*F!$B$77,IF(Q463=78%,N463*O463*P463*F!$B$78,IF(Q463=79%,N463*O463*P463*F!$B$79,IF(Q463=80%,N463*O463*P463*F!$B$80,IF(Q463=81%,N463*O463*P463*F!$B$81,IF(Q463=82%,N463*O463*P463*F!$B$82,IF(Q463=83%,N463*O463*P463*F!$B$83,IF(Q463=84%,N463*O463*P463*F!$B$84,IF(Q463=85%,N463*O463*P463*F!$B$85,IF(Q463=86%,N463*O463*P463*F!$B$86,IF(Q463=87%,N463*O463*P463*F!$B$87,IF(Q463=88%,N463*O463*P463*F!$B$88,IF(Q463=89%,N463*O463*P463*F!$B$89,IF(Q463=90%,N463*O463*P463*F!$B$90,IF(Q463=91%,N463*O463*P463*F!$B$91,IF(Q463=92%,N463*O463*P463*F!$B$92,IF(Q463=93%,N463*O463*P463*F!$B$93,IF(Q463=94%,N463*O463*P463*F!$B$94,IF(Q463=95%,N463*O463*P463*F!$B$95,IF(Q463=96%,N463*O463*P463*F!$B$96,IF(Q463=97%,N463*O463*P463*F!$B$97,IF(Q463=98%,N463*O463*P463*F!$B$98,IF(Q463=99%,N463*O463*P463*F!$B$99,IF(Q463&gt;99%,N463*O463*P463*F!$B$100,))))))))))))))))))))))))))))))))))))))))))))))))))))))))+IF(U463&lt;30%,0,IF(U463&lt;35%,R463*S463*T463*F!$B$33,IF(U463&lt;40%,R463*S463*T463*F!$B$38,IF(U463&lt;45%,R463*S463*T463*F!$B$43,IF(U463&lt;50%,R463*S463*T463*F!$B$48,IF(U463=50%,R463*S463*T463*F!$B$50,IF(U463=51%,R463*S463*T463*F!$B$51,IF(U463=52%,R463*S463*T463*F!$B$52,IF(U463=53%,R463*S463*T463*F!$B$53,IF(U463=54%,R463*S463*T463*F!$B$54,IF(U463=55%,R463*S463*T463*F!$B$55,IF(U463=56%,R463*S463*T463*F!$B$56,IF(U463=57%,R463*S463*T463*F!$B$57,IF(U463=58%,R463*S463*T463*F!$B$58,IF(U463=59%,R463*S463*T463*F!$B$59,IF(U463=60%,R463*S463*T463*F!$B$60,IF(U463=61%,R463*S463*T463*F!$B$61,IF(U463=62%,R463*S463*T463*F!$B$62,IF(U463=63%,R463*S463*T463*F!$B$63,IF(U463=64%,R463*S463*T463*F!$B$64,IF(U463=65%,R463*S463*T463*F!$B$65,IF(U463=66%,R463*S463*T463*F!$B$66,IF(U463=67%,R463*S463*T463*F!$B$67,IF(U463=68%,R463*S463*T463*F!$B$68,IF(U463=69%,R463*S463*T463*F!$B$69,IF(U463=70%,R463*S463*T463*F!$B$70,IF(U463=71%,R463*S463*T463*F!$B$71,IF(U463=72%,R463*S463*T463*F!$B$72,IF(U463=73%,R463*S463*T463*F!$B$73,IF(U463=74%,R463*S463*T463*F!$B$74,IF(U463=75%,R463*S463*T463*F!$B$75,IF(U463=76%,R463*S463*T463*F!$B$76,IF(U463=77%,R463*S463*T463*F!$B$77,IF(U463=78%,R463*S463*T463*F!$B$78,IF(U463=79%,R463*S463*T463*F!$B$79,IF(U463=80%,R463*S463*T463*F!$B$80,IF(U463=81%,R463*S463*T463*F!$B$81,IF(U463=82%,R463*S463*T463*F!$B$82,IF(U463=83%,R463*S463*T463*F!$B$83,IF(U463=84%,R463*S463*T463*F!$B$84,IF(U463=85%,R463*S463*T463*F!$B$85,IF(U463=86%,R463*S463*T463*F!$B$86,IF(U463=87%,R463*S463*T463*F!$B$87,IF(U463=88%,R463*S463*T463*F!$B$88,IF(U463=89%,R463*S463*T463*F!$B$89,IF(U463=90%,R463*S463*T463*F!$B$90,IF(U463=91%,R463*S463*T463*F!$B$91,IF(U463=92%,R463*S463*T463*F!$B$92,IF(U463=93%,R463*S463*T463*F!$B$93,IF(U463=94%,R463*S463*T463*F!$B$94,IF(U463=95%,R463*S463*T463*F!$B$95,IF(U463=96%,R463*S463*T463*F!$B$96,IF(U463=97%,R463*S463*T463*F!$B$97,IF(U463=98%,R463*S463*T463*F!$B$98,IF(U463=99%,R463*S463*T463*F!$B$99,IF(U463&gt;99%,R463*S463*T463*F!$B$100)))))))))))))))))))))))))))))))))))))))))))))))))))))))))*IF(ISNUMBER(E463),E463,1)*IF(ISNUMBER(D463),D463,1)</f>
        <v>0</v>
      </c>
      <c r="AA463" s="6">
        <f>G463*H463+K463*L463+O463*P463+S463*T463</f>
        <v>0</v>
      </c>
      <c r="AB463" s="115">
        <f>(H463*(IF(I463&lt;45%,0.5,IF(I463&lt;55%,0.8,IF(I463&lt;65%,0.9,IF(I463&lt;75%,1,IF(I463&lt;85%,1.1,1.2))))))+L463*(IF(M463&lt;45%,0.5,IF(M463&lt;55%,0.8,IF(M463&lt;65%,0.9,IF(M463&lt;75%,1,IF(M463&lt;85%,1.1,1.2))))))+P463*(IF(Q463&lt;45%,0.5,IF(Q463&lt;55%,0.8,IF(Q463&lt;65%,0.9,IF(Q463&lt;75%,1,IF(Q463&lt;85%,1.1,1.2))))))+T463*(IF(U463&lt;45%,0.5,IF(U463&lt;55%,0.8,IF(U463&lt;65%,0.9,IF(U463&lt;75%,1,IF(U463&lt;85%,1.1,1.2)))))))*IF(D463&gt;=0.8,6,IF(D463&lt;=0.4,1.5,3))</f>
        <v>0</v>
      </c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  <c r="AP463" s="11"/>
      <c r="AQ463" s="11"/>
      <c r="AR463" s="11"/>
      <c r="AS463" s="11"/>
      <c r="AT463" s="11"/>
      <c r="AU463" s="11"/>
      <c r="AV463" s="11"/>
      <c r="AW463" s="11"/>
      <c r="AX463" s="11"/>
      <c r="AY463" s="11"/>
      <c r="AZ463" s="11"/>
      <c r="BA463" s="11"/>
      <c r="BB463" s="11"/>
      <c r="BC463" s="11"/>
      <c r="BD463" s="11"/>
      <c r="BE463" s="11"/>
      <c r="BF463" s="11"/>
      <c r="BG463" s="11"/>
      <c r="BH463" s="11"/>
      <c r="BI463" s="11"/>
      <c r="BJ463" s="11"/>
    </row>
    <row r="464" spans="1:62" x14ac:dyDescent="0.25">
      <c r="A464" s="1125"/>
      <c r="B464" s="86" t="str">
        <f t="shared" ref="B464:E464" si="1084">IF(B402="","",B402)</f>
        <v/>
      </c>
      <c r="C464" s="84" t="str">
        <f t="shared" si="1084"/>
        <v/>
      </c>
      <c r="D464" s="63">
        <f t="shared" si="1079"/>
        <v>0</v>
      </c>
      <c r="E464" s="85" t="str">
        <f t="shared" si="1084"/>
        <v/>
      </c>
      <c r="F464" s="150"/>
      <c r="G464" s="100"/>
      <c r="H464" s="100"/>
      <c r="I464" s="101">
        <f t="shared" si="1074"/>
        <v>0</v>
      </c>
      <c r="J464" s="150"/>
      <c r="K464" s="100"/>
      <c r="L464" s="100"/>
      <c r="M464" s="102">
        <f t="shared" si="1075"/>
        <v>0</v>
      </c>
      <c r="N464" s="150"/>
      <c r="O464" s="100"/>
      <c r="P464" s="100"/>
      <c r="Q464" s="102">
        <f t="shared" si="1076"/>
        <v>0</v>
      </c>
      <c r="R464" s="150"/>
      <c r="S464" s="100"/>
      <c r="T464" s="100"/>
      <c r="U464" s="101">
        <f t="shared" si="1077"/>
        <v>0</v>
      </c>
      <c r="V464" s="110">
        <f t="shared" si="1080"/>
        <v>0</v>
      </c>
      <c r="W464" s="111">
        <f t="shared" si="1081"/>
        <v>0</v>
      </c>
      <c r="X464" s="53">
        <f>ROUND(IFERROR((W464/(Y464*IF(ISNUMBER(E464),E464,1))),0),2)</f>
        <v>0</v>
      </c>
      <c r="Y464" s="90" t="str">
        <f t="shared" si="1022"/>
        <v/>
      </c>
      <c r="Z464" s="5">
        <f>(IF(I464&lt;30%,0,IF(I464&lt;35%,F464*G464*H464*F!$B$33,IF(I464&lt;40%,F464*G464*H464*F!$B$38,IF(I464&lt;45%,F464*G464*H464*F!$B$43,IF(I464&lt;50%,F464*G464*H464*F!$B$48,IF(I464=50%,F464*G464*H464*F!$B$50,IF(I464=51%,F464*G464*H464*F!$B$51,IF(I464=52%,F464*G464*H464*F!$B$52,IF(I464=53%,F464*G464*H464*F!$B$53,IF(I464=54%,F464*G464*H464*F!$B$54,IF(I464=55%,F464*G464*H464*F!$B$55,IF(I464=56%,F464*G464*H464*F!$B$56,IF(I464=57%,F464*G464*H464*F!$B$57,IF(I464=58%,F464*G464*H464*F!$B$58,IF(I464=59%,F464*G464*H464*F!$B$59,IF(I464=60%,F464*G464*H464*F!$B$60,IF(I464=61%,F464*G464*H464*F!$B$61,IF(I464=62%,F464*G464*H464*F!$B$62,IF(I464=63%,F464*G464*H464*F!$B$63,IF(I464=64%,F464*G464*H464*F!$B$64,IF(I464=65%,F464*G464*H464*F!$B$65,IF(I464=66%,F464*G464*H464*F!$B$66,IF(I464=67%,F464*G464*H464*F!$B$67,IF(I464=68%,F464*G464*H464*F!$B$68,IF(I464=69%,F464*G464*H464*F!$B$69,IF(I464=70%,F464*G464*H464*F!$B$70,IF(I464=71%,F464*G464*H464*F!$B$71,IF(I464=72%,F464*G464*H464*F!$B$72,IF(I464=73%,F464*G464*H464*F!$B$73,IF(I464=74%,F464*G464*H464*F!$B$74,IF(I464=75%,F464*G464*H464*F!$B$75,IF(I464=76%,F464*G464*H464*F!$B$76,IF(I464=77%,F464*G464*H464*F!$B$77,IF(I464=78%,F464*G464*H464*F!$B$78,IF(I464=79%,F464*G464*H464*F!$B$79,IF(I464=80%,F464*G464*H464*F!$B$80,IF(I464=81%,F464*G464*H464*F!$B$81,IF(I464=82%,F464*G464*H464*F!$B$82,IF(I464=83%,F464*G464*H464*F!$B$83,IF(I464=84%,F464*G464*H464*F!$B$84,IF(I464=85%,F464*G464*H464*F!$B$85,IF(I464=86%,F464*G464*H464*F!$B$86,IF(I464=87%,F464*G464*H464*F!$B$87,IF(I464=88%,F464*G464*H464*F!$B$88,IF(I464=89%,F464*G464*H464*F!$B$89,IF(I464=90%,F464*G464*H464*F!$B$90,IF(I464=91%,F464*G464*H464*F!$B$91,IF(I464=92%,F464*G464*H464*F!$B$92,IF(I464=93%,F464*G464*H464*F!$B$93,IF(I464=94%,F464*G464*H464*F!$B$94,IF(I464=95%,F464*G464*H464*F!$B$95,IF(I464=96%,F464*G464*H464*F!$B$96,IF(I464=97%,F464*G464*H464*F!$B$97,IF(I464=98%,F464*G464*H464*F!$B$98,IF(I464=99%,F464*G464*H464*F!$B$99,IF(I464&gt;99%,F464*G464*H464*F!$B$100,))))))))))))))))))))))))))))))))))))))))))))))))))))))))+IF(M464&lt;30%,0,IF(M464&lt;35%,J464*K464*L464*F!$B$33,IF(M464&lt;40%,J464*K464*L464*F!$B$38,IF(M464&lt;45%,J464*K464*L464*F!$B$43,IF(M464&lt;50%,J464*K464*L464*F!$B$48,IF(M464=50%,J464*K464*L464*F!$B$50,IF(M464=51%,J464*K464*L464*F!$B$51,IF(M464=52%,J464*K464*L464*F!$B$52,IF(M464=53%,J464*K464*L464*F!$B$53,IF(M464=54%,J464*K464*L464*F!$B$54,IF(M464=55%,J464*K464*L464*F!$B$55,IF(M464=56%,J464*K464*L464*F!$B$56,IF(M464=57%,J464*K464*L464*F!$B$57,IF(M464=58%,J464*K464*L464*F!$B$58,IF(M464=59%,J464*K464*L464*F!$B$59,IF(M464=60%,J464*K464*L464*F!$B$60,IF(M464=61%,J464*K464*L464*F!$B$61,IF(M464=62%,J464*K464*L464*F!$B$62,IF(M464=63%,J464*K464*L464*F!$B$63,IF(M464=64%,J464*K464*L464*F!$B$64,IF(M464=65%,J464*K464*L464*F!$B$65,IF(M464=66%,J464*K464*L464*F!$B$66,IF(M464=67%,J464*K464*L464*F!$B$67,IF(M464=68%,J464*K464*L464*F!$B$68,IF(M464=69%,J464*K464*L464*F!$B$69,IF(M464=70%,J464*K464*L464*F!$B$70,IF(M464=71%,J464*K464*L464*F!$B$71,IF(M464=72%,J464*K464*L464*F!$B$72,IF(M464=73%,J464*K464*L464*F!$B$73,IF(M464=74%,J464*K464*L464*F!$B$74,IF(M464=75%,J464*K464*L464*F!$B$75,IF(M464=76%,J464*K464*L464*F!$B$76,IF(M464=77%,J464*K464*L464*F!$B$77,IF(M464=78%,J464*K464*L464*F!$B$78,IF(M464=79%,J464*K464*L464*F!$B$79,IF(M464=80%,J464*K464*L464*F!$B$80,IF(M464=81%,J464*K464*L464*F!$B$81,IF(M464=82%,J464*K464*L464*F!$B$82,IF(M464=83%,J464*K464*L464*F!$B$83,IF(M464=84%,J464*K464*L464*F!$B$84,IF(M464=85%,J464*K464*L464*F!$B$85,IF(M464=86%,J464*K464*L464*F!$B$86,IF(M464=87%,J464*K464*L464*F!$B$87,IF(M464=88%,J464*K464*L464*F!$B$88,IF(M464=89%,J464*K464*L464*F!$B$89,IF(M464=90%,J464*K464*L464*F!$B$90,IF(M464=91%,J464*K464*L464*F!$B$91,IF(M464=92%,J464*K464*L464*F!$B$92,IF(M464=93%,J464*K464*L464*F!$B$93,IF(M464=94%,J464*K464*L464*F!$B$94,IF(M464=95%,J464*K464*L464*F!$B$95,IF(M464=96%,J464*K464*L464*F!$B$96,IF(M464=97%,J464*K464*L464*F!$B$97,IF(M464=98%,J464*K464*L464*F!$B$98,IF(M464=99%,J464*K464*L464*F!$B$99,IF(M464&gt;99%,J464*K464*L464*F!$B$100,))))))))))))))))))))))))))))))))))))))))))))))))))))))))+IF(Q464&lt;30%,0,IF(Q464&lt;35%,N464*O464*P464*F!$B$33,IF(Q464&lt;40%,N464*O464*P464*F!$B$38,IF(Q464&lt;45%,N464*O464*P464*F!$B$43,IF(Q464&lt;50%,N464*O464*P464*F!$B$48,IF(Q464=50%,N464*O464*P464*F!$B$50,IF(Q464=51%,N464*O464*P464*F!$B$51,IF(Q464=52%,N464*O464*P464*F!$B$52,IF(Q464=53%,N464*O464*P464*F!$B$53,IF(Q464=54%,N464*O464*P464*F!$B$54,IF(Q464=55%,N464*O464*P464*F!$B$55,IF(Q464=56%,N464*O464*P464*F!$B$56,IF(Q464=57%,N464*O464*P464*F!$B$57,IF(Q464=58%,N464*O464*P464*F!$B$58,IF(Q464=59%,N464*O464*P464*F!$B$59,IF(Q464=60%,N464*O464*P464*F!$B$60,IF(Q464=61%,N464*O464*P464*F!$B$61,IF(Q464=62%,N464*O464*P464*F!$B$62,IF(Q464=63%,N464*O464*P464*F!$B$63,IF(Q464=64%,N464*O464*P464*F!$B$64,IF(Q464=65%,N464*O464*P464*F!$B$65,IF(Q464=66%,N464*O464*P464*F!$B$66,IF(Q464=67%,N464*O464*P464*F!$B$67,IF(Q464=68%,N464*O464*P464*F!$B$68,IF(Q464=69%,N464*O464*P464*F!$B$69,IF(Q464=70%,N464*O464*P464*F!$B$70,IF(Q464=71%,N464*O464*P464*F!$B$71,IF(Q464=72%,N464*O464*P464*F!$B$72,IF(Q464=73%,N464*O464*P464*F!$B$73,IF(Q464=74%,N464*O464*P464*F!$B$74,IF(Q464=75%,N464*O464*P464*F!$B$75,IF(Q464=76%,N464*O464*P464*F!$B$76,IF(Q464=77%,N464*O464*P464*F!$B$77,IF(Q464=78%,N464*O464*P464*F!$B$78,IF(Q464=79%,N464*O464*P464*F!$B$79,IF(Q464=80%,N464*O464*P464*F!$B$80,IF(Q464=81%,N464*O464*P464*F!$B$81,IF(Q464=82%,N464*O464*P464*F!$B$82,IF(Q464=83%,N464*O464*P464*F!$B$83,IF(Q464=84%,N464*O464*P464*F!$B$84,IF(Q464=85%,N464*O464*P464*F!$B$85,IF(Q464=86%,N464*O464*P464*F!$B$86,IF(Q464=87%,N464*O464*P464*F!$B$87,IF(Q464=88%,N464*O464*P464*F!$B$88,IF(Q464=89%,N464*O464*P464*F!$B$89,IF(Q464=90%,N464*O464*P464*F!$B$90,IF(Q464=91%,N464*O464*P464*F!$B$91,IF(Q464=92%,N464*O464*P464*F!$B$92,IF(Q464=93%,N464*O464*P464*F!$B$93,IF(Q464=94%,N464*O464*P464*F!$B$94,IF(Q464=95%,N464*O464*P464*F!$B$95,IF(Q464=96%,N464*O464*P464*F!$B$96,IF(Q464=97%,N464*O464*P464*F!$B$97,IF(Q464=98%,N464*O464*P464*F!$B$98,IF(Q464=99%,N464*O464*P464*F!$B$99,IF(Q464&gt;99%,N464*O464*P464*F!$B$100,))))))))))))))))))))))))))))))))))))))))))))))))))))))))+IF(U464&lt;30%,0,IF(U464&lt;35%,R464*S464*T464*F!$B$33,IF(U464&lt;40%,R464*S464*T464*F!$B$38,IF(U464&lt;45%,R464*S464*T464*F!$B$43,IF(U464&lt;50%,R464*S464*T464*F!$B$48,IF(U464=50%,R464*S464*T464*F!$B$50,IF(U464=51%,R464*S464*T464*F!$B$51,IF(U464=52%,R464*S464*T464*F!$B$52,IF(U464=53%,R464*S464*T464*F!$B$53,IF(U464=54%,R464*S464*T464*F!$B$54,IF(U464=55%,R464*S464*T464*F!$B$55,IF(U464=56%,R464*S464*T464*F!$B$56,IF(U464=57%,R464*S464*T464*F!$B$57,IF(U464=58%,R464*S464*T464*F!$B$58,IF(U464=59%,R464*S464*T464*F!$B$59,IF(U464=60%,R464*S464*T464*F!$B$60,IF(U464=61%,R464*S464*T464*F!$B$61,IF(U464=62%,R464*S464*T464*F!$B$62,IF(U464=63%,R464*S464*T464*F!$B$63,IF(U464=64%,R464*S464*T464*F!$B$64,IF(U464=65%,R464*S464*T464*F!$B$65,IF(U464=66%,R464*S464*T464*F!$B$66,IF(U464=67%,R464*S464*T464*F!$B$67,IF(U464=68%,R464*S464*T464*F!$B$68,IF(U464=69%,R464*S464*T464*F!$B$69,IF(U464=70%,R464*S464*T464*F!$B$70,IF(U464=71%,R464*S464*T464*F!$B$71,IF(U464=72%,R464*S464*T464*F!$B$72,IF(U464=73%,R464*S464*T464*F!$B$73,IF(U464=74%,R464*S464*T464*F!$B$74,IF(U464=75%,R464*S464*T464*F!$B$75,IF(U464=76%,R464*S464*T464*F!$B$76,IF(U464=77%,R464*S464*T464*F!$B$77,IF(U464=78%,R464*S464*T464*F!$B$78,IF(U464=79%,R464*S464*T464*F!$B$79,IF(U464=80%,R464*S464*T464*F!$B$80,IF(U464=81%,R464*S464*T464*F!$B$81,IF(U464=82%,R464*S464*T464*F!$B$82,IF(U464=83%,R464*S464*T464*F!$B$83,IF(U464=84%,R464*S464*T464*F!$B$84,IF(U464=85%,R464*S464*T464*F!$B$85,IF(U464=86%,R464*S464*T464*F!$B$86,IF(U464=87%,R464*S464*T464*F!$B$87,IF(U464=88%,R464*S464*T464*F!$B$88,IF(U464=89%,R464*S464*T464*F!$B$89,IF(U464=90%,R464*S464*T464*F!$B$90,IF(U464=91%,R464*S464*T464*F!$B$91,IF(U464=92%,R464*S464*T464*F!$B$92,IF(U464=93%,R464*S464*T464*F!$B$93,IF(U464=94%,R464*S464*T464*F!$B$94,IF(U464=95%,R464*S464*T464*F!$B$95,IF(U464=96%,R464*S464*T464*F!$B$96,IF(U464=97%,R464*S464*T464*F!$B$97,IF(U464=98%,R464*S464*T464*F!$B$98,IF(U464=99%,R464*S464*T464*F!$B$99,IF(U464&gt;99%,R464*S464*T464*F!$B$100)))))))))))))))))))))))))))))))))))))))))))))))))))))))))*IF(ISNUMBER(E464),E464,1)*IF(ISNUMBER(D464),D464,1)</f>
        <v>0</v>
      </c>
      <c r="AA464" s="5">
        <f>G464*H464+K464*L464+O464*P464+S464*T464</f>
        <v>0</v>
      </c>
      <c r="AB464" s="112">
        <f>(H464*(IF(I464&lt;45%,0.5,IF(I464&lt;55%,0.8,IF(I464&lt;65%,0.9,IF(I464&lt;75%,1,IF(I464&lt;85%,1.1,1.2))))))+L464*(IF(M464&lt;45%,0.5,IF(M464&lt;55%,0.8,IF(M464&lt;65%,0.9,IF(M464&lt;75%,1,IF(M464&lt;85%,1.1,1.2))))))+P464*(IF(Q464&lt;45%,0.5,IF(Q464&lt;55%,0.8,IF(Q464&lt;65%,0.9,IF(Q464&lt;75%,1,IF(Q464&lt;85%,1.1,1.2))))))+T464*(IF(U464&lt;45%,0.5,IF(U464&lt;55%,0.8,IF(U464&lt;65%,0.9,IF(U464&lt;75%,1,IF(U464&lt;85%,1.1,1.2)))))))*IF(D464&gt;=0.8,6,IF(D464&lt;=0.4,1.5,3))</f>
        <v>0</v>
      </c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  <c r="AP464" s="11"/>
      <c r="AQ464" s="11"/>
      <c r="AR464" s="11"/>
      <c r="AS464" s="11"/>
      <c r="AT464" s="11"/>
      <c r="AU464" s="11"/>
      <c r="AV464" s="11"/>
      <c r="AW464" s="11"/>
      <c r="AX464" s="11"/>
      <c r="AY464" s="11"/>
      <c r="AZ464" s="11"/>
      <c r="BA464" s="11"/>
      <c r="BB464" s="11"/>
      <c r="BC464" s="11"/>
      <c r="BD464" s="11"/>
      <c r="BE464" s="11"/>
      <c r="BF464" s="11"/>
      <c r="BG464" s="11"/>
      <c r="BH464" s="11"/>
      <c r="BI464" s="11"/>
      <c r="BJ464" s="11"/>
    </row>
    <row r="465" spans="1:62" x14ac:dyDescent="0.25">
      <c r="A465" s="1125"/>
      <c r="B465" s="86" t="str">
        <f t="shared" ref="B465:E465" si="1085">IF(B403="","",B403)</f>
        <v/>
      </c>
      <c r="C465" s="84" t="str">
        <f t="shared" si="1085"/>
        <v/>
      </c>
      <c r="D465" s="63">
        <f t="shared" si="1079"/>
        <v>0</v>
      </c>
      <c r="E465" s="85" t="str">
        <f t="shared" si="1085"/>
        <v/>
      </c>
      <c r="F465" s="152"/>
      <c r="G465" s="94"/>
      <c r="H465" s="94"/>
      <c r="I465" s="93">
        <f t="shared" si="1074"/>
        <v>0</v>
      </c>
      <c r="J465" s="152"/>
      <c r="K465" s="94"/>
      <c r="L465" s="94"/>
      <c r="M465" s="95">
        <f t="shared" si="1075"/>
        <v>0</v>
      </c>
      <c r="N465" s="152"/>
      <c r="O465" s="94"/>
      <c r="P465" s="94"/>
      <c r="Q465" s="95">
        <f t="shared" si="1076"/>
        <v>0</v>
      </c>
      <c r="R465" s="152"/>
      <c r="S465" s="94"/>
      <c r="T465" s="94"/>
      <c r="U465" s="93">
        <f t="shared" si="1077"/>
        <v>0</v>
      </c>
      <c r="V465" s="113">
        <f t="shared" si="1080"/>
        <v>0</v>
      </c>
      <c r="W465" s="114">
        <f t="shared" si="1081"/>
        <v>0</v>
      </c>
      <c r="X465" s="36">
        <f t="shared" ref="X465" si="1086">ROUND(IFERROR((W465/(Y465*IF(ISNUMBER(E465),E465,1))),0),2)</f>
        <v>0</v>
      </c>
      <c r="Y465" s="90" t="str">
        <f t="shared" si="1022"/>
        <v/>
      </c>
      <c r="Z465" s="6">
        <f>(IF(I465&lt;30%,0,IF(I465&lt;35%,F465*G465*H465*F!$B$33,IF(I465&lt;40%,F465*G465*H465*F!$B$38,IF(I465&lt;45%,F465*G465*H465*F!$B$43,IF(I465&lt;50%,F465*G465*H465*F!$B$48,IF(I465=50%,F465*G465*H465*F!$B$50,IF(I465=51%,F465*G465*H465*F!$B$51,IF(I465=52%,F465*G465*H465*F!$B$52,IF(I465=53%,F465*G465*H465*F!$B$53,IF(I465=54%,F465*G465*H465*F!$B$54,IF(I465=55%,F465*G465*H465*F!$B$55,IF(I465=56%,F465*G465*H465*F!$B$56,IF(I465=57%,F465*G465*H465*F!$B$57,IF(I465=58%,F465*G465*H465*F!$B$58,IF(I465=59%,F465*G465*H465*F!$B$59,IF(I465=60%,F465*G465*H465*F!$B$60,IF(I465=61%,F465*G465*H465*F!$B$61,IF(I465=62%,F465*G465*H465*F!$B$62,IF(I465=63%,F465*G465*H465*F!$B$63,IF(I465=64%,F465*G465*H465*F!$B$64,IF(I465=65%,F465*G465*H465*F!$B$65,IF(I465=66%,F465*G465*H465*F!$B$66,IF(I465=67%,F465*G465*H465*F!$B$67,IF(I465=68%,F465*G465*H465*F!$B$68,IF(I465=69%,F465*G465*H465*F!$B$69,IF(I465=70%,F465*G465*H465*F!$B$70,IF(I465=71%,F465*G465*H465*F!$B$71,IF(I465=72%,F465*G465*H465*F!$B$72,IF(I465=73%,F465*G465*H465*F!$B$73,IF(I465=74%,F465*G465*H465*F!$B$74,IF(I465=75%,F465*G465*H465*F!$B$75,IF(I465=76%,F465*G465*H465*F!$B$76,IF(I465=77%,F465*G465*H465*F!$B$77,IF(I465=78%,F465*G465*H465*F!$B$78,IF(I465=79%,F465*G465*H465*F!$B$79,IF(I465=80%,F465*G465*H465*F!$B$80,IF(I465=81%,F465*G465*H465*F!$B$81,IF(I465=82%,F465*G465*H465*F!$B$82,IF(I465=83%,F465*G465*H465*F!$B$83,IF(I465=84%,F465*G465*H465*F!$B$84,IF(I465=85%,F465*G465*H465*F!$B$85,IF(I465=86%,F465*G465*H465*F!$B$86,IF(I465=87%,F465*G465*H465*F!$B$87,IF(I465=88%,F465*G465*H465*F!$B$88,IF(I465=89%,F465*G465*H465*F!$B$89,IF(I465=90%,F465*G465*H465*F!$B$90,IF(I465=91%,F465*G465*H465*F!$B$91,IF(I465=92%,F465*G465*H465*F!$B$92,IF(I465=93%,F465*G465*H465*F!$B$93,IF(I465=94%,F465*G465*H465*F!$B$94,IF(I465=95%,F465*G465*H465*F!$B$95,IF(I465=96%,F465*G465*H465*F!$B$96,IF(I465=97%,F465*G465*H465*F!$B$97,IF(I465=98%,F465*G465*H465*F!$B$98,IF(I465=99%,F465*G465*H465*F!$B$99,IF(I465&gt;99%,F465*G465*H465*F!$B$100,))))))))))))))))))))))))))))))))))))))))))))))))))))))))+IF(M465&lt;30%,0,IF(M465&lt;35%,J465*K465*L465*F!$B$33,IF(M465&lt;40%,J465*K465*L465*F!$B$38,IF(M465&lt;45%,J465*K465*L465*F!$B$43,IF(M465&lt;50%,J465*K465*L465*F!$B$48,IF(M465=50%,J465*K465*L465*F!$B$50,IF(M465=51%,J465*K465*L465*F!$B$51,IF(M465=52%,J465*K465*L465*F!$B$52,IF(M465=53%,J465*K465*L465*F!$B$53,IF(M465=54%,J465*K465*L465*F!$B$54,IF(M465=55%,J465*K465*L465*F!$B$55,IF(M465=56%,J465*K465*L465*F!$B$56,IF(M465=57%,J465*K465*L465*F!$B$57,IF(M465=58%,J465*K465*L465*F!$B$58,IF(M465=59%,J465*K465*L465*F!$B$59,IF(M465=60%,J465*K465*L465*F!$B$60,IF(M465=61%,J465*K465*L465*F!$B$61,IF(M465=62%,J465*K465*L465*F!$B$62,IF(M465=63%,J465*K465*L465*F!$B$63,IF(M465=64%,J465*K465*L465*F!$B$64,IF(M465=65%,J465*K465*L465*F!$B$65,IF(M465=66%,J465*K465*L465*F!$B$66,IF(M465=67%,J465*K465*L465*F!$B$67,IF(M465=68%,J465*K465*L465*F!$B$68,IF(M465=69%,J465*K465*L465*F!$B$69,IF(M465=70%,J465*K465*L465*F!$B$70,IF(M465=71%,J465*K465*L465*F!$B$71,IF(M465=72%,J465*K465*L465*F!$B$72,IF(M465=73%,J465*K465*L465*F!$B$73,IF(M465=74%,J465*K465*L465*F!$B$74,IF(M465=75%,J465*K465*L465*F!$B$75,IF(M465=76%,J465*K465*L465*F!$B$76,IF(M465=77%,J465*K465*L465*F!$B$77,IF(M465=78%,J465*K465*L465*F!$B$78,IF(M465=79%,J465*K465*L465*F!$B$79,IF(M465=80%,J465*K465*L465*F!$B$80,IF(M465=81%,J465*K465*L465*F!$B$81,IF(M465=82%,J465*K465*L465*F!$B$82,IF(M465=83%,J465*K465*L465*F!$B$83,IF(M465=84%,J465*K465*L465*F!$B$84,IF(M465=85%,J465*K465*L465*F!$B$85,IF(M465=86%,J465*K465*L465*F!$B$86,IF(M465=87%,J465*K465*L465*F!$B$87,IF(M465=88%,J465*K465*L465*F!$B$88,IF(M465=89%,J465*K465*L465*F!$B$89,IF(M465=90%,J465*K465*L465*F!$B$90,IF(M465=91%,J465*K465*L465*F!$B$91,IF(M465=92%,J465*K465*L465*F!$B$92,IF(M465=93%,J465*K465*L465*F!$B$93,IF(M465=94%,J465*K465*L465*F!$B$94,IF(M465=95%,J465*K465*L465*F!$B$95,IF(M465=96%,J465*K465*L465*F!$B$96,IF(M465=97%,J465*K465*L465*F!$B$97,IF(M465=98%,J465*K465*L465*F!$B$98,IF(M465=99%,J465*K465*L465*F!$B$99,IF(M465&gt;99%,J465*K465*L465*F!$B$100,))))))))))))))))))))))))))))))))))))))))))))))))))))))))+IF(Q465&lt;30%,0,IF(Q465&lt;35%,N465*O465*P465*F!$B$33,IF(Q465&lt;40%,N465*O465*P465*F!$B$38,IF(Q465&lt;45%,N465*O465*P465*F!$B$43,IF(Q465&lt;50%,N465*O465*P465*F!$B$48,IF(Q465=50%,N465*O465*P465*F!$B$50,IF(Q465=51%,N465*O465*P465*F!$B$51,IF(Q465=52%,N465*O465*P465*F!$B$52,IF(Q465=53%,N465*O465*P465*F!$B$53,IF(Q465=54%,N465*O465*P465*F!$B$54,IF(Q465=55%,N465*O465*P465*F!$B$55,IF(Q465=56%,N465*O465*P465*F!$B$56,IF(Q465=57%,N465*O465*P465*F!$B$57,IF(Q465=58%,N465*O465*P465*F!$B$58,IF(Q465=59%,N465*O465*P465*F!$B$59,IF(Q465=60%,N465*O465*P465*F!$B$60,IF(Q465=61%,N465*O465*P465*F!$B$61,IF(Q465=62%,N465*O465*P465*F!$B$62,IF(Q465=63%,N465*O465*P465*F!$B$63,IF(Q465=64%,N465*O465*P465*F!$B$64,IF(Q465=65%,N465*O465*P465*F!$B$65,IF(Q465=66%,N465*O465*P465*F!$B$66,IF(Q465=67%,N465*O465*P465*F!$B$67,IF(Q465=68%,N465*O465*P465*F!$B$68,IF(Q465=69%,N465*O465*P465*F!$B$69,IF(Q465=70%,N465*O465*P465*F!$B$70,IF(Q465=71%,N465*O465*P465*F!$B$71,IF(Q465=72%,N465*O465*P465*F!$B$72,IF(Q465=73%,N465*O465*P465*F!$B$73,IF(Q465=74%,N465*O465*P465*F!$B$74,IF(Q465=75%,N465*O465*P465*F!$B$75,IF(Q465=76%,N465*O465*P465*F!$B$76,IF(Q465=77%,N465*O465*P465*F!$B$77,IF(Q465=78%,N465*O465*P465*F!$B$78,IF(Q465=79%,N465*O465*P465*F!$B$79,IF(Q465=80%,N465*O465*P465*F!$B$80,IF(Q465=81%,N465*O465*P465*F!$B$81,IF(Q465=82%,N465*O465*P465*F!$B$82,IF(Q465=83%,N465*O465*P465*F!$B$83,IF(Q465=84%,N465*O465*P465*F!$B$84,IF(Q465=85%,N465*O465*P465*F!$B$85,IF(Q465=86%,N465*O465*P465*F!$B$86,IF(Q465=87%,N465*O465*P465*F!$B$87,IF(Q465=88%,N465*O465*P465*F!$B$88,IF(Q465=89%,N465*O465*P465*F!$B$89,IF(Q465=90%,N465*O465*P465*F!$B$90,IF(Q465=91%,N465*O465*P465*F!$B$91,IF(Q465=92%,N465*O465*P465*F!$B$92,IF(Q465=93%,N465*O465*P465*F!$B$93,IF(Q465=94%,N465*O465*P465*F!$B$94,IF(Q465=95%,N465*O465*P465*F!$B$95,IF(Q465=96%,N465*O465*P465*F!$B$96,IF(Q465=97%,N465*O465*P465*F!$B$97,IF(Q465=98%,N465*O465*P465*F!$B$98,IF(Q465=99%,N465*O465*P465*F!$B$99,IF(Q465&gt;99%,N465*O465*P465*F!$B$100,))))))))))))))))))))))))))))))))))))))))))))))))))))))))+IF(U465&lt;30%,0,IF(U465&lt;35%,R465*S465*T465*F!$B$33,IF(U465&lt;40%,R465*S465*T465*F!$B$38,IF(U465&lt;45%,R465*S465*T465*F!$B$43,IF(U465&lt;50%,R465*S465*T465*F!$B$48,IF(U465=50%,R465*S465*T465*F!$B$50,IF(U465=51%,R465*S465*T465*F!$B$51,IF(U465=52%,R465*S465*T465*F!$B$52,IF(U465=53%,R465*S465*T465*F!$B$53,IF(U465=54%,R465*S465*T465*F!$B$54,IF(U465=55%,R465*S465*T465*F!$B$55,IF(U465=56%,R465*S465*T465*F!$B$56,IF(U465=57%,R465*S465*T465*F!$B$57,IF(U465=58%,R465*S465*T465*F!$B$58,IF(U465=59%,R465*S465*T465*F!$B$59,IF(U465=60%,R465*S465*T465*F!$B$60,IF(U465=61%,R465*S465*T465*F!$B$61,IF(U465=62%,R465*S465*T465*F!$B$62,IF(U465=63%,R465*S465*T465*F!$B$63,IF(U465=64%,R465*S465*T465*F!$B$64,IF(U465=65%,R465*S465*T465*F!$B$65,IF(U465=66%,R465*S465*T465*F!$B$66,IF(U465=67%,R465*S465*T465*F!$B$67,IF(U465=68%,R465*S465*T465*F!$B$68,IF(U465=69%,R465*S465*T465*F!$B$69,IF(U465=70%,R465*S465*T465*F!$B$70,IF(U465=71%,R465*S465*T465*F!$B$71,IF(U465=72%,R465*S465*T465*F!$B$72,IF(U465=73%,R465*S465*T465*F!$B$73,IF(U465=74%,R465*S465*T465*F!$B$74,IF(U465=75%,R465*S465*T465*F!$B$75,IF(U465=76%,R465*S465*T465*F!$B$76,IF(U465=77%,R465*S465*T465*F!$B$77,IF(U465=78%,R465*S465*T465*F!$B$78,IF(U465=79%,R465*S465*T465*F!$B$79,IF(U465=80%,R465*S465*T465*F!$B$80,IF(U465=81%,R465*S465*T465*F!$B$81,IF(U465=82%,R465*S465*T465*F!$B$82,IF(U465=83%,R465*S465*T465*F!$B$83,IF(U465=84%,R465*S465*T465*F!$B$84,IF(U465=85%,R465*S465*T465*F!$B$85,IF(U465=86%,R465*S465*T465*F!$B$86,IF(U465=87%,R465*S465*T465*F!$B$87,IF(U465=88%,R465*S465*T465*F!$B$88,IF(U465=89%,R465*S465*T465*F!$B$89,IF(U465=90%,R465*S465*T465*F!$B$90,IF(U465=91%,R465*S465*T465*F!$B$91,IF(U465=92%,R465*S465*T465*F!$B$92,IF(U465=93%,R465*S465*T465*F!$B$93,IF(U465=94%,R465*S465*T465*F!$B$94,IF(U465=95%,R465*S465*T465*F!$B$95,IF(U465=96%,R465*S465*T465*F!$B$96,IF(U465=97%,R465*S465*T465*F!$B$97,IF(U465=98%,R465*S465*T465*F!$B$98,IF(U465=99%,R465*S465*T465*F!$B$99,IF(U465&gt;99%,R465*S465*T465*F!$B$100)))))))))))))))))))))))))))))))))))))))))))))))))))))))))*IF(ISNUMBER(E465),E465,1)*IF(ISNUMBER(D465),D465,1)</f>
        <v>0</v>
      </c>
      <c r="AA465" s="6">
        <f>G465*H465+K465*L465+O465*P465+S465*T465</f>
        <v>0</v>
      </c>
      <c r="AB465" s="115">
        <f>(H465*(IF(I465&lt;45%,0.5,IF(I465&lt;55%,0.8,IF(I465&lt;65%,0.9,IF(I465&lt;75%,1,IF(I465&lt;85%,1.1,1.2))))))+L465*(IF(M465&lt;45%,0.5,IF(M465&lt;55%,0.8,IF(M465&lt;65%,0.9,IF(M465&lt;75%,1,IF(M465&lt;85%,1.1,1.2))))))+P465*(IF(Q465&lt;45%,0.5,IF(Q465&lt;55%,0.8,IF(Q465&lt;65%,0.9,IF(Q465&lt;75%,1,IF(Q465&lt;85%,1.1,1.2))))))+T465*(IF(U465&lt;45%,0.5,IF(U465&lt;55%,0.8,IF(U465&lt;65%,0.9,IF(U465&lt;75%,1,IF(U465&lt;85%,1.1,1.2)))))))*IF(D465&gt;=0.8,6,IF(D465&lt;=0.4,1.5,3))</f>
        <v>0</v>
      </c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1"/>
      <c r="AS465" s="11"/>
      <c r="AT465" s="11"/>
      <c r="AU465" s="11"/>
      <c r="AV465" s="11"/>
      <c r="AW465" s="11"/>
      <c r="AX465" s="11"/>
      <c r="AY465" s="11"/>
      <c r="AZ465" s="11"/>
      <c r="BA465" s="11"/>
      <c r="BB465" s="11"/>
      <c r="BC465" s="11"/>
      <c r="BD465" s="11"/>
      <c r="BE465" s="11"/>
      <c r="BF465" s="11"/>
      <c r="BG465" s="11"/>
      <c r="BH465" s="11"/>
      <c r="BI465" s="11"/>
      <c r="BJ465" s="11"/>
    </row>
    <row r="466" spans="1:62" x14ac:dyDescent="0.25">
      <c r="A466" s="1125"/>
      <c r="B466" s="86"/>
      <c r="C466" s="84"/>
      <c r="D466" s="134">
        <f>ROUND(IFERROR((D461*(G461*H461+K461*L461+O461*P461+S461*T461)+D462*(G462*H462+K462*L462+O462*P462+S462*T462)+D463*(G463*H463+K463*L463+O463*P463+S463*T463)+D464*(G464*H464+K464*L464+O464*P464+S464*T464)+D465*(G465*H465+K465*L465+O465*P465+S465*T465))/((G461*H461+K461*L461+O461*P461+S461*T461)+(G462*H462+K462*L462+O462*P462+S462*T462)+(G463*H463+K463*L463+O463*P463+S463*T463)+(G464*H464+K464*L464+O464*P464+S464*T464)+(G465*H465+K465*L465+O465*P465+S465*T465)),0),3)</f>
        <v>0</v>
      </c>
      <c r="E466" s="85"/>
      <c r="F466" s="65"/>
      <c r="G466" s="100"/>
      <c r="H466" s="100"/>
      <c r="I466" s="101"/>
      <c r="J466" s="65"/>
      <c r="K466" s="100"/>
      <c r="L466" s="100"/>
      <c r="M466" s="102"/>
      <c r="N466" s="65"/>
      <c r="O466" s="100"/>
      <c r="P466" s="100"/>
      <c r="Q466" s="102"/>
      <c r="R466" s="65"/>
      <c r="S466" s="100"/>
      <c r="T466" s="100"/>
      <c r="U466" s="101"/>
      <c r="V466" s="122">
        <f>SUM(V461:V465)</f>
        <v>0</v>
      </c>
      <c r="W466" s="117">
        <f>IFERROR(V466/AA466,0)</f>
        <v>0</v>
      </c>
      <c r="X466" s="118">
        <f>ROUND(IFERROR((D461*(I461*G461*H461+M461*K461*L461+Q461*O461*P461+U461*S461*T461)+D462*(I462*G462*H462+M462*K462*L462+Q462*O462*P462+U462*S462*T462)+D463*(I463*G463*H463+M463*K463*L463+Q463*O463*P463+U463*S463*T463)+D464*(I464*G464*H464+M464*K464*L464+Q464*O464*P464+U464*S464*T464)+D465*(I465*G465*H465+M465*K465*L465+Q465*O465*P465+U465*S465*T465))/(D461*(G461*H461+K461*L461+O461*P461+S461*T461)+D462*(G462*H462+K462*L462+O462*P462+S462*T462)+D463*(G463*H463+K463*L463+O463*P463+S463*T463)+D464*(G464*H464+K464*L464+O464*P464+S464*T464)+D465*(G465*H465+K465*L465+O465*P465+S465*T465)),0),2)</f>
        <v>0</v>
      </c>
      <c r="Y466" s="117"/>
      <c r="Z466" s="117">
        <f>SUM(Z461:Z465)</f>
        <v>0</v>
      </c>
      <c r="AA466" s="117">
        <f>SUM(AA461:AA465)</f>
        <v>0</v>
      </c>
      <c r="AB466" s="119">
        <f>IF(SUM(AB461:AB465)=0,TIME(,0,),TIME(,SUM(AB461:AB465)+30,))</f>
        <v>0</v>
      </c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1"/>
      <c r="AR466" s="11"/>
      <c r="AS466" s="11"/>
      <c r="AT466" s="11"/>
      <c r="AU466" s="11"/>
      <c r="AV466" s="11"/>
      <c r="AW466" s="11"/>
      <c r="AX466" s="11"/>
      <c r="AY466" s="11"/>
      <c r="AZ466" s="11"/>
      <c r="BA466" s="11"/>
      <c r="BB466" s="11"/>
      <c r="BC466" s="11"/>
      <c r="BD466" s="11"/>
      <c r="BE466" s="11"/>
      <c r="BF466" s="11"/>
      <c r="BG466" s="11"/>
      <c r="BH466" s="11"/>
      <c r="BI466" s="11"/>
      <c r="BJ466" s="11"/>
    </row>
    <row r="467" spans="1:62" x14ac:dyDescent="0.25">
      <c r="A467" s="1125"/>
      <c r="B467" s="86" t="str">
        <f t="shared" ref="B467:E467" si="1087">IF(B405="","",B405)</f>
        <v/>
      </c>
      <c r="C467" s="84" t="str">
        <f t="shared" si="1087"/>
        <v/>
      </c>
      <c r="D467" s="63">
        <f>D405</f>
        <v>0</v>
      </c>
      <c r="E467" s="85" t="str">
        <f t="shared" si="1087"/>
        <v/>
      </c>
      <c r="F467" s="152"/>
      <c r="G467" s="94"/>
      <c r="H467" s="94"/>
      <c r="I467" s="93">
        <f t="shared" ref="I467:I471" si="1088">IFERROR(ROUND(F467/$Y467,2),)</f>
        <v>0</v>
      </c>
      <c r="J467" s="152"/>
      <c r="K467" s="94"/>
      <c r="L467" s="94"/>
      <c r="M467" s="95">
        <f t="shared" ref="M467:M471" si="1089">IFERROR(ROUND(J467/$Y467,2),)</f>
        <v>0</v>
      </c>
      <c r="N467" s="152"/>
      <c r="O467" s="94"/>
      <c r="P467" s="94"/>
      <c r="Q467" s="95">
        <f t="shared" ref="Q467:Q471" si="1090">IFERROR(ROUND(N467/$Y467,2),)</f>
        <v>0</v>
      </c>
      <c r="R467" s="152"/>
      <c r="S467" s="94"/>
      <c r="T467" s="94"/>
      <c r="U467" s="93">
        <f t="shared" ref="U467:U471" si="1091">IFERROR(ROUND(R467/$Y467,2),)</f>
        <v>0</v>
      </c>
      <c r="V467" s="113">
        <f>(IF(ISNUMBER(F467),F467,1)*G467*H467+IF(ISNUMBER(J467),J467,1)*K467*L467+IF(ISNUMBER(N467),N467,1)*O467*P467+IF(ISNUMBER(R467),R467,1)*S467*T467)*IF(ISNUMBER(E467),E467,1)</f>
        <v>0</v>
      </c>
      <c r="W467" s="114">
        <f>IFERROR((IF(ISNUMBER(F467),F467,1)*G467*H467+IF(ISNUMBER(J467),J467,1)*K467*L467+IF(ISNUMBER(N467),N467,1)*O467*P467+IF(ISNUMBER(R467),R467,1)*S467*T467)*IF(ISNUMBER(E467),E467,1)/(G467*H467+K467*L467+O467*P467+S467*T467),0)</f>
        <v>0</v>
      </c>
      <c r="X467" s="36">
        <f>ROUND(IFERROR((W467/(Y467*IF(ISNUMBER(E467),E467,1))),0),2)</f>
        <v>0</v>
      </c>
      <c r="Y467" s="90" t="str">
        <f t="shared" si="1022"/>
        <v/>
      </c>
      <c r="Z467" s="6">
        <f>(IF(I467&lt;30%,0,IF(I467&lt;35%,F467*G467*H467*F!$B$33,IF(I467&lt;40%,F467*G467*H467*F!$B$38,IF(I467&lt;45%,F467*G467*H467*F!$B$43,IF(I467&lt;50%,F467*G467*H467*F!$B$48,IF(I467=50%,F467*G467*H467*F!$B$50,IF(I467=51%,F467*G467*H467*F!$B$51,IF(I467=52%,F467*G467*H467*F!$B$52,IF(I467=53%,F467*G467*H467*F!$B$53,IF(I467=54%,F467*G467*H467*F!$B$54,IF(I467=55%,F467*G467*H467*F!$B$55,IF(I467=56%,F467*G467*H467*F!$B$56,IF(I467=57%,F467*G467*H467*F!$B$57,IF(I467=58%,F467*G467*H467*F!$B$58,IF(I467=59%,F467*G467*H467*F!$B$59,IF(I467=60%,F467*G467*H467*F!$B$60,IF(I467=61%,F467*G467*H467*F!$B$61,IF(I467=62%,F467*G467*H467*F!$B$62,IF(I467=63%,F467*G467*H467*F!$B$63,IF(I467=64%,F467*G467*H467*F!$B$64,IF(I467=65%,F467*G467*H467*F!$B$65,IF(I467=66%,F467*G467*H467*F!$B$66,IF(I467=67%,F467*G467*H467*F!$B$67,IF(I467=68%,F467*G467*H467*F!$B$68,IF(I467=69%,F467*G467*H467*F!$B$69,IF(I467=70%,F467*G467*H467*F!$B$70,IF(I467=71%,F467*G467*H467*F!$B$71,IF(I467=72%,F467*G467*H467*F!$B$72,IF(I467=73%,F467*G467*H467*F!$B$73,IF(I467=74%,F467*G467*H467*F!$B$74,IF(I467=75%,F467*G467*H467*F!$B$75,IF(I467=76%,F467*G467*H467*F!$B$76,IF(I467=77%,F467*G467*H467*F!$B$77,IF(I467=78%,F467*G467*H467*F!$B$78,IF(I467=79%,F467*G467*H467*F!$B$79,IF(I467=80%,F467*G467*H467*F!$B$80,IF(I467=81%,F467*G467*H467*F!$B$81,IF(I467=82%,F467*G467*H467*F!$B$82,IF(I467=83%,F467*G467*H467*F!$B$83,IF(I467=84%,F467*G467*H467*F!$B$84,IF(I467=85%,F467*G467*H467*F!$B$85,IF(I467=86%,F467*G467*H467*F!$B$86,IF(I467=87%,F467*G467*H467*F!$B$87,IF(I467=88%,F467*G467*H467*F!$B$88,IF(I467=89%,F467*G467*H467*F!$B$89,IF(I467=90%,F467*G467*H467*F!$B$90,IF(I467=91%,F467*G467*H467*F!$B$91,IF(I467=92%,F467*G467*H467*F!$B$92,IF(I467=93%,F467*G467*H467*F!$B$93,IF(I467=94%,F467*G467*H467*F!$B$94,IF(I467=95%,F467*G467*H467*F!$B$95,IF(I467=96%,F467*G467*H467*F!$B$96,IF(I467=97%,F467*G467*H467*F!$B$97,IF(I467=98%,F467*G467*H467*F!$B$98,IF(I467=99%,F467*G467*H467*F!$B$99,IF(I467&gt;99%,F467*G467*H467*F!$B$100,))))))))))))))))))))))))))))))))))))))))))))))))))))))))+IF(M467&lt;30%,0,IF(M467&lt;35%,J467*K467*L467*F!$B$33,IF(M467&lt;40%,J467*K467*L467*F!$B$38,IF(M467&lt;45%,J467*K467*L467*F!$B$43,IF(M467&lt;50%,J467*K467*L467*F!$B$48,IF(M467=50%,J467*K467*L467*F!$B$50,IF(M467=51%,J467*K467*L467*F!$B$51,IF(M467=52%,J467*K467*L467*F!$B$52,IF(M467=53%,J467*K467*L467*F!$B$53,IF(M467=54%,J467*K467*L467*F!$B$54,IF(M467=55%,J467*K467*L467*F!$B$55,IF(M467=56%,J467*K467*L467*F!$B$56,IF(M467=57%,J467*K467*L467*F!$B$57,IF(M467=58%,J467*K467*L467*F!$B$58,IF(M467=59%,J467*K467*L467*F!$B$59,IF(M467=60%,J467*K467*L467*F!$B$60,IF(M467=61%,J467*K467*L467*F!$B$61,IF(M467=62%,J467*K467*L467*F!$B$62,IF(M467=63%,J467*K467*L467*F!$B$63,IF(M467=64%,J467*K467*L467*F!$B$64,IF(M467=65%,J467*K467*L467*F!$B$65,IF(M467=66%,J467*K467*L467*F!$B$66,IF(M467=67%,J467*K467*L467*F!$B$67,IF(M467=68%,J467*K467*L467*F!$B$68,IF(M467=69%,J467*K467*L467*F!$B$69,IF(M467=70%,J467*K467*L467*F!$B$70,IF(M467=71%,J467*K467*L467*F!$B$71,IF(M467=72%,J467*K467*L467*F!$B$72,IF(M467=73%,J467*K467*L467*F!$B$73,IF(M467=74%,J467*K467*L467*F!$B$74,IF(M467=75%,J467*K467*L467*F!$B$75,IF(M467=76%,J467*K467*L467*F!$B$76,IF(M467=77%,J467*K467*L467*F!$B$77,IF(M467=78%,J467*K467*L467*F!$B$78,IF(M467=79%,J467*K467*L467*F!$B$79,IF(M467=80%,J467*K467*L467*F!$B$80,IF(M467=81%,J467*K467*L467*F!$B$81,IF(M467=82%,J467*K467*L467*F!$B$82,IF(M467=83%,J467*K467*L467*F!$B$83,IF(M467=84%,J467*K467*L467*F!$B$84,IF(M467=85%,J467*K467*L467*F!$B$85,IF(M467=86%,J467*K467*L467*F!$B$86,IF(M467=87%,J467*K467*L467*F!$B$87,IF(M467=88%,J467*K467*L467*F!$B$88,IF(M467=89%,J467*K467*L467*F!$B$89,IF(M467=90%,J467*K467*L467*F!$B$90,IF(M467=91%,J467*K467*L467*F!$B$91,IF(M467=92%,J467*K467*L467*F!$B$92,IF(M467=93%,J467*K467*L467*F!$B$93,IF(M467=94%,J467*K467*L467*F!$B$94,IF(M467=95%,J467*K467*L467*F!$B$95,IF(M467=96%,J467*K467*L467*F!$B$96,IF(M467=97%,J467*K467*L467*F!$B$97,IF(M467=98%,J467*K467*L467*F!$B$98,IF(M467=99%,J467*K467*L467*F!$B$99,IF(M467&gt;99%,J467*K467*L467*F!$B$100,))))))))))))))))))))))))))))))))))))))))))))))))))))))))+IF(Q467&lt;30%,0,IF(Q467&lt;35%,N467*O467*P467*F!$B$33,IF(Q467&lt;40%,N467*O467*P467*F!$B$38,IF(Q467&lt;45%,N467*O467*P467*F!$B$43,IF(Q467&lt;50%,N467*O467*P467*F!$B$48,IF(Q467=50%,N467*O467*P467*F!$B$50,IF(Q467=51%,N467*O467*P467*F!$B$51,IF(Q467=52%,N467*O467*P467*F!$B$52,IF(Q467=53%,N467*O467*P467*F!$B$53,IF(Q467=54%,N467*O467*P467*F!$B$54,IF(Q467=55%,N467*O467*P467*F!$B$55,IF(Q467=56%,N467*O467*P467*F!$B$56,IF(Q467=57%,N467*O467*P467*F!$B$57,IF(Q467=58%,N467*O467*P467*F!$B$58,IF(Q467=59%,N467*O467*P467*F!$B$59,IF(Q467=60%,N467*O467*P467*F!$B$60,IF(Q467=61%,N467*O467*P467*F!$B$61,IF(Q467=62%,N467*O467*P467*F!$B$62,IF(Q467=63%,N467*O467*P467*F!$B$63,IF(Q467=64%,N467*O467*P467*F!$B$64,IF(Q467=65%,N467*O467*P467*F!$B$65,IF(Q467=66%,N467*O467*P467*F!$B$66,IF(Q467=67%,N467*O467*P467*F!$B$67,IF(Q467=68%,N467*O467*P467*F!$B$68,IF(Q467=69%,N467*O467*P467*F!$B$69,IF(Q467=70%,N467*O467*P467*F!$B$70,IF(Q467=71%,N467*O467*P467*F!$B$71,IF(Q467=72%,N467*O467*P467*F!$B$72,IF(Q467=73%,N467*O467*P467*F!$B$73,IF(Q467=74%,N467*O467*P467*F!$B$74,IF(Q467=75%,N467*O467*P467*F!$B$75,IF(Q467=76%,N467*O467*P467*F!$B$76,IF(Q467=77%,N467*O467*P467*F!$B$77,IF(Q467=78%,N467*O467*P467*F!$B$78,IF(Q467=79%,N467*O467*P467*F!$B$79,IF(Q467=80%,N467*O467*P467*F!$B$80,IF(Q467=81%,N467*O467*P467*F!$B$81,IF(Q467=82%,N467*O467*P467*F!$B$82,IF(Q467=83%,N467*O467*P467*F!$B$83,IF(Q467=84%,N467*O467*P467*F!$B$84,IF(Q467=85%,N467*O467*P467*F!$B$85,IF(Q467=86%,N467*O467*P467*F!$B$86,IF(Q467=87%,N467*O467*P467*F!$B$87,IF(Q467=88%,N467*O467*P467*F!$B$88,IF(Q467=89%,N467*O467*P467*F!$B$89,IF(Q467=90%,N467*O467*P467*F!$B$90,IF(Q467=91%,N467*O467*P467*F!$B$91,IF(Q467=92%,N467*O467*P467*F!$B$92,IF(Q467=93%,N467*O467*P467*F!$B$93,IF(Q467=94%,N467*O467*P467*F!$B$94,IF(Q467=95%,N467*O467*P467*F!$B$95,IF(Q467=96%,N467*O467*P467*F!$B$96,IF(Q467=97%,N467*O467*P467*F!$B$97,IF(Q467=98%,N467*O467*P467*F!$B$98,IF(Q467=99%,N467*O467*P467*F!$B$99,IF(Q467&gt;99%,N467*O467*P467*F!$B$100,))))))))))))))))))))))))))))))))))))))))))))))))))))))))+IF(U467&lt;30%,0,IF(U467&lt;35%,R467*S467*T467*F!$B$33,IF(U467&lt;40%,R467*S467*T467*F!$B$38,IF(U467&lt;45%,R467*S467*T467*F!$B$43,IF(U467&lt;50%,R467*S467*T467*F!$B$48,IF(U467=50%,R467*S467*T467*F!$B$50,IF(U467=51%,R467*S467*T467*F!$B$51,IF(U467=52%,R467*S467*T467*F!$B$52,IF(U467=53%,R467*S467*T467*F!$B$53,IF(U467=54%,R467*S467*T467*F!$B$54,IF(U467=55%,R467*S467*T467*F!$B$55,IF(U467=56%,R467*S467*T467*F!$B$56,IF(U467=57%,R467*S467*T467*F!$B$57,IF(U467=58%,R467*S467*T467*F!$B$58,IF(U467=59%,R467*S467*T467*F!$B$59,IF(U467=60%,R467*S467*T467*F!$B$60,IF(U467=61%,R467*S467*T467*F!$B$61,IF(U467=62%,R467*S467*T467*F!$B$62,IF(U467=63%,R467*S467*T467*F!$B$63,IF(U467=64%,R467*S467*T467*F!$B$64,IF(U467=65%,R467*S467*T467*F!$B$65,IF(U467=66%,R467*S467*T467*F!$B$66,IF(U467=67%,R467*S467*T467*F!$B$67,IF(U467=68%,R467*S467*T467*F!$B$68,IF(U467=69%,R467*S467*T467*F!$B$69,IF(U467=70%,R467*S467*T467*F!$B$70,IF(U467=71%,R467*S467*T467*F!$B$71,IF(U467=72%,R467*S467*T467*F!$B$72,IF(U467=73%,R467*S467*T467*F!$B$73,IF(U467=74%,R467*S467*T467*F!$B$74,IF(U467=75%,R467*S467*T467*F!$B$75,IF(U467=76%,R467*S467*T467*F!$B$76,IF(U467=77%,R467*S467*T467*F!$B$77,IF(U467=78%,R467*S467*T467*F!$B$78,IF(U467=79%,R467*S467*T467*F!$B$79,IF(U467=80%,R467*S467*T467*F!$B$80,IF(U467=81%,R467*S467*T467*F!$B$81,IF(U467=82%,R467*S467*T467*F!$B$82,IF(U467=83%,R467*S467*T467*F!$B$83,IF(U467=84%,R467*S467*T467*F!$B$84,IF(U467=85%,R467*S467*T467*F!$B$85,IF(U467=86%,R467*S467*T467*F!$B$86,IF(U467=87%,R467*S467*T467*F!$B$87,IF(U467=88%,R467*S467*T467*F!$B$88,IF(U467=89%,R467*S467*T467*F!$B$89,IF(U467=90%,R467*S467*T467*F!$B$90,IF(U467=91%,R467*S467*T467*F!$B$91,IF(U467=92%,R467*S467*T467*F!$B$92,IF(U467=93%,R467*S467*T467*F!$B$93,IF(U467=94%,R467*S467*T467*F!$B$94,IF(U467=95%,R467*S467*T467*F!$B$95,IF(U467=96%,R467*S467*T467*F!$B$96,IF(U467=97%,R467*S467*T467*F!$B$97,IF(U467=98%,R467*S467*T467*F!$B$98,IF(U467=99%,R467*S467*T467*F!$B$99,IF(U467&gt;99%,R467*S467*T467*F!$B$100)))))))))))))))))))))))))))))))))))))))))))))))))))))))))*IF(ISNUMBER(E467),E467,1)*IF(ISNUMBER(D467),D467,1)</f>
        <v>0</v>
      </c>
      <c r="AA467" s="6">
        <f>G467*H467+K467*L467+O467*P467+S467*T467</f>
        <v>0</v>
      </c>
      <c r="AB467" s="35">
        <f>(H467*(IF(I467&lt;45%,0.5,IF(I467&lt;55%,0.8,IF(I467&lt;65%,0.9,IF(I467&lt;75%,1,IF(I467&lt;85%,1.1,1.2))))))+L467*(IF(M467&lt;45%,0.5,IF(M467&lt;55%,0.8,IF(M467&lt;65%,0.9,IF(M467&lt;75%,1,IF(M467&lt;85%,1.1,1.2))))))+P467*(IF(Q467&lt;45%,0.5,IF(Q467&lt;55%,0.8,IF(Q467&lt;65%,0.9,IF(Q467&lt;75%,1,IF(Q467&lt;85%,1.1,1.2))))))+T467*(IF(U467&lt;45%,0.5,IF(U467&lt;55%,0.8,IF(U467&lt;65%,0.9,IF(U467&lt;75%,1,IF(U467&lt;85%,1.1,1.2)))))))*IF(D467&gt;=0.8,6,IF(D467&lt;=0.4,1.5,3))</f>
        <v>0</v>
      </c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  <c r="AN467" s="11"/>
      <c r="AO467" s="11"/>
      <c r="AP467" s="11"/>
      <c r="AQ467" s="11"/>
      <c r="AR467" s="11"/>
      <c r="AS467" s="11"/>
      <c r="AT467" s="11"/>
      <c r="AU467" s="11"/>
      <c r="AV467" s="11"/>
      <c r="AW467" s="11"/>
      <c r="AX467" s="11"/>
      <c r="AY467" s="11"/>
      <c r="AZ467" s="11"/>
      <c r="BA467" s="11"/>
      <c r="BB467" s="11"/>
      <c r="BC467" s="11"/>
      <c r="BD467" s="11"/>
      <c r="BE467" s="11"/>
      <c r="BF467" s="11"/>
      <c r="BG467" s="11"/>
      <c r="BH467" s="11"/>
      <c r="BI467" s="11"/>
      <c r="BJ467" s="11"/>
    </row>
    <row r="468" spans="1:62" x14ac:dyDescent="0.25">
      <c r="A468" s="1125"/>
      <c r="B468" s="86" t="str">
        <f t="shared" ref="B468:E468" si="1092">IF(B406="","",B406)</f>
        <v/>
      </c>
      <c r="C468" s="84" t="str">
        <f t="shared" si="1092"/>
        <v/>
      </c>
      <c r="D468" s="63">
        <f t="shared" ref="D468:D471" si="1093">D406</f>
        <v>0</v>
      </c>
      <c r="E468" s="85" t="str">
        <f t="shared" si="1092"/>
        <v/>
      </c>
      <c r="F468" s="150"/>
      <c r="G468" s="100"/>
      <c r="H468" s="100"/>
      <c r="I468" s="101">
        <f t="shared" si="1088"/>
        <v>0</v>
      </c>
      <c r="J468" s="150"/>
      <c r="K468" s="100"/>
      <c r="L468" s="100"/>
      <c r="M468" s="102">
        <f t="shared" si="1089"/>
        <v>0</v>
      </c>
      <c r="N468" s="150"/>
      <c r="O468" s="100"/>
      <c r="P468" s="100"/>
      <c r="Q468" s="102">
        <f t="shared" si="1090"/>
        <v>0</v>
      </c>
      <c r="R468" s="150"/>
      <c r="S468" s="100"/>
      <c r="T468" s="100"/>
      <c r="U468" s="101">
        <f t="shared" si="1091"/>
        <v>0</v>
      </c>
      <c r="V468" s="110">
        <f t="shared" ref="V468:V471" si="1094">(IF(ISNUMBER(F468),F468,1)*G468*H468+IF(ISNUMBER(J468),J468,1)*K468*L468+IF(ISNUMBER(N468),N468,1)*O468*P468+IF(ISNUMBER(R468),R468,1)*S468*T468)*IF(ISNUMBER(E468),E468,1)</f>
        <v>0</v>
      </c>
      <c r="W468" s="111">
        <f t="shared" ref="W468:W471" si="1095">IFERROR((IF(ISNUMBER(F468),F468,1)*G468*H468+IF(ISNUMBER(J468),J468,1)*K468*L468+IF(ISNUMBER(N468),N468,1)*O468*P468+IF(ISNUMBER(R468),R468,1)*S468*T468)*IF(ISNUMBER(E468),E468,1)/(G468*H468+K468*L468+O468*P468+S468*T468),0)</f>
        <v>0</v>
      </c>
      <c r="X468" s="53">
        <f t="shared" ref="X468:X469" si="1096">ROUND(IFERROR((W468/(Y468*IF(ISNUMBER(E468),E468,1))),0),2)</f>
        <v>0</v>
      </c>
      <c r="Y468" s="90" t="str">
        <f t="shared" si="1022"/>
        <v/>
      </c>
      <c r="Z468" s="5">
        <f>(IF(I468&lt;30%,0,IF(I468&lt;35%,F468*G468*H468*F!$B$33,IF(I468&lt;40%,F468*G468*H468*F!$B$38,IF(I468&lt;45%,F468*G468*H468*F!$B$43,IF(I468&lt;50%,F468*G468*H468*F!$B$48,IF(I468=50%,F468*G468*H468*F!$B$50,IF(I468=51%,F468*G468*H468*F!$B$51,IF(I468=52%,F468*G468*H468*F!$B$52,IF(I468=53%,F468*G468*H468*F!$B$53,IF(I468=54%,F468*G468*H468*F!$B$54,IF(I468=55%,F468*G468*H468*F!$B$55,IF(I468=56%,F468*G468*H468*F!$B$56,IF(I468=57%,F468*G468*H468*F!$B$57,IF(I468=58%,F468*G468*H468*F!$B$58,IF(I468=59%,F468*G468*H468*F!$B$59,IF(I468=60%,F468*G468*H468*F!$B$60,IF(I468=61%,F468*G468*H468*F!$B$61,IF(I468=62%,F468*G468*H468*F!$B$62,IF(I468=63%,F468*G468*H468*F!$B$63,IF(I468=64%,F468*G468*H468*F!$B$64,IF(I468=65%,F468*G468*H468*F!$B$65,IF(I468=66%,F468*G468*H468*F!$B$66,IF(I468=67%,F468*G468*H468*F!$B$67,IF(I468=68%,F468*G468*H468*F!$B$68,IF(I468=69%,F468*G468*H468*F!$B$69,IF(I468=70%,F468*G468*H468*F!$B$70,IF(I468=71%,F468*G468*H468*F!$B$71,IF(I468=72%,F468*G468*H468*F!$B$72,IF(I468=73%,F468*G468*H468*F!$B$73,IF(I468=74%,F468*G468*H468*F!$B$74,IF(I468=75%,F468*G468*H468*F!$B$75,IF(I468=76%,F468*G468*H468*F!$B$76,IF(I468=77%,F468*G468*H468*F!$B$77,IF(I468=78%,F468*G468*H468*F!$B$78,IF(I468=79%,F468*G468*H468*F!$B$79,IF(I468=80%,F468*G468*H468*F!$B$80,IF(I468=81%,F468*G468*H468*F!$B$81,IF(I468=82%,F468*G468*H468*F!$B$82,IF(I468=83%,F468*G468*H468*F!$B$83,IF(I468=84%,F468*G468*H468*F!$B$84,IF(I468=85%,F468*G468*H468*F!$B$85,IF(I468=86%,F468*G468*H468*F!$B$86,IF(I468=87%,F468*G468*H468*F!$B$87,IF(I468=88%,F468*G468*H468*F!$B$88,IF(I468=89%,F468*G468*H468*F!$B$89,IF(I468=90%,F468*G468*H468*F!$B$90,IF(I468=91%,F468*G468*H468*F!$B$91,IF(I468=92%,F468*G468*H468*F!$B$92,IF(I468=93%,F468*G468*H468*F!$B$93,IF(I468=94%,F468*G468*H468*F!$B$94,IF(I468=95%,F468*G468*H468*F!$B$95,IF(I468=96%,F468*G468*H468*F!$B$96,IF(I468=97%,F468*G468*H468*F!$B$97,IF(I468=98%,F468*G468*H468*F!$B$98,IF(I468=99%,F468*G468*H468*F!$B$99,IF(I468&gt;99%,F468*G468*H468*F!$B$100,))))))))))))))))))))))))))))))))))))))))))))))))))))))))+IF(M468&lt;30%,0,IF(M468&lt;35%,J468*K468*L468*F!$B$33,IF(M468&lt;40%,J468*K468*L468*F!$B$38,IF(M468&lt;45%,J468*K468*L468*F!$B$43,IF(M468&lt;50%,J468*K468*L468*F!$B$48,IF(M468=50%,J468*K468*L468*F!$B$50,IF(M468=51%,J468*K468*L468*F!$B$51,IF(M468=52%,J468*K468*L468*F!$B$52,IF(M468=53%,J468*K468*L468*F!$B$53,IF(M468=54%,J468*K468*L468*F!$B$54,IF(M468=55%,J468*K468*L468*F!$B$55,IF(M468=56%,J468*K468*L468*F!$B$56,IF(M468=57%,J468*K468*L468*F!$B$57,IF(M468=58%,J468*K468*L468*F!$B$58,IF(M468=59%,J468*K468*L468*F!$B$59,IF(M468=60%,J468*K468*L468*F!$B$60,IF(M468=61%,J468*K468*L468*F!$B$61,IF(M468=62%,J468*K468*L468*F!$B$62,IF(M468=63%,J468*K468*L468*F!$B$63,IF(M468=64%,J468*K468*L468*F!$B$64,IF(M468=65%,J468*K468*L468*F!$B$65,IF(M468=66%,J468*K468*L468*F!$B$66,IF(M468=67%,J468*K468*L468*F!$B$67,IF(M468=68%,J468*K468*L468*F!$B$68,IF(M468=69%,J468*K468*L468*F!$B$69,IF(M468=70%,J468*K468*L468*F!$B$70,IF(M468=71%,J468*K468*L468*F!$B$71,IF(M468=72%,J468*K468*L468*F!$B$72,IF(M468=73%,J468*K468*L468*F!$B$73,IF(M468=74%,J468*K468*L468*F!$B$74,IF(M468=75%,J468*K468*L468*F!$B$75,IF(M468=76%,J468*K468*L468*F!$B$76,IF(M468=77%,J468*K468*L468*F!$B$77,IF(M468=78%,J468*K468*L468*F!$B$78,IF(M468=79%,J468*K468*L468*F!$B$79,IF(M468=80%,J468*K468*L468*F!$B$80,IF(M468=81%,J468*K468*L468*F!$B$81,IF(M468=82%,J468*K468*L468*F!$B$82,IF(M468=83%,J468*K468*L468*F!$B$83,IF(M468=84%,J468*K468*L468*F!$B$84,IF(M468=85%,J468*K468*L468*F!$B$85,IF(M468=86%,J468*K468*L468*F!$B$86,IF(M468=87%,J468*K468*L468*F!$B$87,IF(M468=88%,J468*K468*L468*F!$B$88,IF(M468=89%,J468*K468*L468*F!$B$89,IF(M468=90%,J468*K468*L468*F!$B$90,IF(M468=91%,J468*K468*L468*F!$B$91,IF(M468=92%,J468*K468*L468*F!$B$92,IF(M468=93%,J468*K468*L468*F!$B$93,IF(M468=94%,J468*K468*L468*F!$B$94,IF(M468=95%,J468*K468*L468*F!$B$95,IF(M468=96%,J468*K468*L468*F!$B$96,IF(M468=97%,J468*K468*L468*F!$B$97,IF(M468=98%,J468*K468*L468*F!$B$98,IF(M468=99%,J468*K468*L468*F!$B$99,IF(M468&gt;99%,J468*K468*L468*F!$B$100,))))))))))))))))))))))))))))))))))))))))))))))))))))))))+IF(Q468&lt;30%,0,IF(Q468&lt;35%,N468*O468*P468*F!$B$33,IF(Q468&lt;40%,N468*O468*P468*F!$B$38,IF(Q468&lt;45%,N468*O468*P468*F!$B$43,IF(Q468&lt;50%,N468*O468*P468*F!$B$48,IF(Q468=50%,N468*O468*P468*F!$B$50,IF(Q468=51%,N468*O468*P468*F!$B$51,IF(Q468=52%,N468*O468*P468*F!$B$52,IF(Q468=53%,N468*O468*P468*F!$B$53,IF(Q468=54%,N468*O468*P468*F!$B$54,IF(Q468=55%,N468*O468*P468*F!$B$55,IF(Q468=56%,N468*O468*P468*F!$B$56,IF(Q468=57%,N468*O468*P468*F!$B$57,IF(Q468=58%,N468*O468*P468*F!$B$58,IF(Q468=59%,N468*O468*P468*F!$B$59,IF(Q468=60%,N468*O468*P468*F!$B$60,IF(Q468=61%,N468*O468*P468*F!$B$61,IF(Q468=62%,N468*O468*P468*F!$B$62,IF(Q468=63%,N468*O468*P468*F!$B$63,IF(Q468=64%,N468*O468*P468*F!$B$64,IF(Q468=65%,N468*O468*P468*F!$B$65,IF(Q468=66%,N468*O468*P468*F!$B$66,IF(Q468=67%,N468*O468*P468*F!$B$67,IF(Q468=68%,N468*O468*P468*F!$B$68,IF(Q468=69%,N468*O468*P468*F!$B$69,IF(Q468=70%,N468*O468*P468*F!$B$70,IF(Q468=71%,N468*O468*P468*F!$B$71,IF(Q468=72%,N468*O468*P468*F!$B$72,IF(Q468=73%,N468*O468*P468*F!$B$73,IF(Q468=74%,N468*O468*P468*F!$B$74,IF(Q468=75%,N468*O468*P468*F!$B$75,IF(Q468=76%,N468*O468*P468*F!$B$76,IF(Q468=77%,N468*O468*P468*F!$B$77,IF(Q468=78%,N468*O468*P468*F!$B$78,IF(Q468=79%,N468*O468*P468*F!$B$79,IF(Q468=80%,N468*O468*P468*F!$B$80,IF(Q468=81%,N468*O468*P468*F!$B$81,IF(Q468=82%,N468*O468*P468*F!$B$82,IF(Q468=83%,N468*O468*P468*F!$B$83,IF(Q468=84%,N468*O468*P468*F!$B$84,IF(Q468=85%,N468*O468*P468*F!$B$85,IF(Q468=86%,N468*O468*P468*F!$B$86,IF(Q468=87%,N468*O468*P468*F!$B$87,IF(Q468=88%,N468*O468*P468*F!$B$88,IF(Q468=89%,N468*O468*P468*F!$B$89,IF(Q468=90%,N468*O468*P468*F!$B$90,IF(Q468=91%,N468*O468*P468*F!$B$91,IF(Q468=92%,N468*O468*P468*F!$B$92,IF(Q468=93%,N468*O468*P468*F!$B$93,IF(Q468=94%,N468*O468*P468*F!$B$94,IF(Q468=95%,N468*O468*P468*F!$B$95,IF(Q468=96%,N468*O468*P468*F!$B$96,IF(Q468=97%,N468*O468*P468*F!$B$97,IF(Q468=98%,N468*O468*P468*F!$B$98,IF(Q468=99%,N468*O468*P468*F!$B$99,IF(Q468&gt;99%,N468*O468*P468*F!$B$100,))))))))))))))))))))))))))))))))))))))))))))))))))))))))+IF(U468&lt;30%,0,IF(U468&lt;35%,R468*S468*T468*F!$B$33,IF(U468&lt;40%,R468*S468*T468*F!$B$38,IF(U468&lt;45%,R468*S468*T468*F!$B$43,IF(U468&lt;50%,R468*S468*T468*F!$B$48,IF(U468=50%,R468*S468*T468*F!$B$50,IF(U468=51%,R468*S468*T468*F!$B$51,IF(U468=52%,R468*S468*T468*F!$B$52,IF(U468=53%,R468*S468*T468*F!$B$53,IF(U468=54%,R468*S468*T468*F!$B$54,IF(U468=55%,R468*S468*T468*F!$B$55,IF(U468=56%,R468*S468*T468*F!$B$56,IF(U468=57%,R468*S468*T468*F!$B$57,IF(U468=58%,R468*S468*T468*F!$B$58,IF(U468=59%,R468*S468*T468*F!$B$59,IF(U468=60%,R468*S468*T468*F!$B$60,IF(U468=61%,R468*S468*T468*F!$B$61,IF(U468=62%,R468*S468*T468*F!$B$62,IF(U468=63%,R468*S468*T468*F!$B$63,IF(U468=64%,R468*S468*T468*F!$B$64,IF(U468=65%,R468*S468*T468*F!$B$65,IF(U468=66%,R468*S468*T468*F!$B$66,IF(U468=67%,R468*S468*T468*F!$B$67,IF(U468=68%,R468*S468*T468*F!$B$68,IF(U468=69%,R468*S468*T468*F!$B$69,IF(U468=70%,R468*S468*T468*F!$B$70,IF(U468=71%,R468*S468*T468*F!$B$71,IF(U468=72%,R468*S468*T468*F!$B$72,IF(U468=73%,R468*S468*T468*F!$B$73,IF(U468=74%,R468*S468*T468*F!$B$74,IF(U468=75%,R468*S468*T468*F!$B$75,IF(U468=76%,R468*S468*T468*F!$B$76,IF(U468=77%,R468*S468*T468*F!$B$77,IF(U468=78%,R468*S468*T468*F!$B$78,IF(U468=79%,R468*S468*T468*F!$B$79,IF(U468=80%,R468*S468*T468*F!$B$80,IF(U468=81%,R468*S468*T468*F!$B$81,IF(U468=82%,R468*S468*T468*F!$B$82,IF(U468=83%,R468*S468*T468*F!$B$83,IF(U468=84%,R468*S468*T468*F!$B$84,IF(U468=85%,R468*S468*T468*F!$B$85,IF(U468=86%,R468*S468*T468*F!$B$86,IF(U468=87%,R468*S468*T468*F!$B$87,IF(U468=88%,R468*S468*T468*F!$B$88,IF(U468=89%,R468*S468*T468*F!$B$89,IF(U468=90%,R468*S468*T468*F!$B$90,IF(U468=91%,R468*S468*T468*F!$B$91,IF(U468=92%,R468*S468*T468*F!$B$92,IF(U468=93%,R468*S468*T468*F!$B$93,IF(U468=94%,R468*S468*T468*F!$B$94,IF(U468=95%,R468*S468*T468*F!$B$95,IF(U468=96%,R468*S468*T468*F!$B$96,IF(U468=97%,R468*S468*T468*F!$B$97,IF(U468=98%,R468*S468*T468*F!$B$98,IF(U468=99%,R468*S468*T468*F!$B$99,IF(U468&gt;99%,R468*S468*T468*F!$B$100)))))))))))))))))))))))))))))))))))))))))))))))))))))))))*IF(ISNUMBER(E468),E468,1)*IF(ISNUMBER(D468),D468,1)</f>
        <v>0</v>
      </c>
      <c r="AA468" s="5">
        <f>G468*H468+K468*L468+O468*P468+S468*T468</f>
        <v>0</v>
      </c>
      <c r="AB468" s="32">
        <f>(H468*(IF(I468&lt;45%,0.5,IF(I468&lt;55%,0.8,IF(I468&lt;65%,0.9,IF(I468&lt;75%,1,IF(I468&lt;85%,1.1,1.2))))))+L468*(IF(M468&lt;45%,0.5,IF(M468&lt;55%,0.8,IF(M468&lt;65%,0.9,IF(M468&lt;75%,1,IF(M468&lt;85%,1.1,1.2))))))+P468*(IF(Q468&lt;45%,0.5,IF(Q468&lt;55%,0.8,IF(Q468&lt;65%,0.9,IF(Q468&lt;75%,1,IF(Q468&lt;85%,1.1,1.2))))))+T468*(IF(U468&lt;45%,0.5,IF(U468&lt;55%,0.8,IF(U468&lt;65%,0.9,IF(U468&lt;75%,1,IF(U468&lt;85%,1.1,1.2)))))))*IF(D468&gt;=0.8,6,IF(D468&lt;=0.4,1.5,3))</f>
        <v>0</v>
      </c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1"/>
      <c r="AS468" s="11"/>
      <c r="AT468" s="11"/>
      <c r="AU468" s="11"/>
      <c r="AV468" s="11"/>
      <c r="AW468" s="11"/>
      <c r="AX468" s="11"/>
      <c r="AY468" s="11"/>
      <c r="AZ468" s="11"/>
      <c r="BA468" s="11"/>
      <c r="BB468" s="11"/>
      <c r="BC468" s="11"/>
      <c r="BD468" s="11"/>
      <c r="BE468" s="11"/>
      <c r="BF468" s="11"/>
      <c r="BG468" s="11"/>
      <c r="BH468" s="11"/>
      <c r="BI468" s="11"/>
      <c r="BJ468" s="11"/>
    </row>
    <row r="469" spans="1:62" x14ac:dyDescent="0.25">
      <c r="A469" s="1125"/>
      <c r="B469" s="86" t="str">
        <f t="shared" ref="B469:E469" si="1097">IF(B407="","",B407)</f>
        <v/>
      </c>
      <c r="C469" s="84" t="str">
        <f t="shared" si="1097"/>
        <v/>
      </c>
      <c r="D469" s="63">
        <f t="shared" si="1093"/>
        <v>0</v>
      </c>
      <c r="E469" s="85" t="str">
        <f t="shared" si="1097"/>
        <v/>
      </c>
      <c r="F469" s="152"/>
      <c r="G469" s="94"/>
      <c r="H469" s="94"/>
      <c r="I469" s="93">
        <f t="shared" si="1088"/>
        <v>0</v>
      </c>
      <c r="J469" s="152"/>
      <c r="K469" s="94"/>
      <c r="L469" s="94"/>
      <c r="M469" s="95">
        <f t="shared" si="1089"/>
        <v>0</v>
      </c>
      <c r="N469" s="152"/>
      <c r="O469" s="94"/>
      <c r="P469" s="94"/>
      <c r="Q469" s="95">
        <f t="shared" si="1090"/>
        <v>0</v>
      </c>
      <c r="R469" s="152"/>
      <c r="S469" s="94"/>
      <c r="T469" s="94"/>
      <c r="U469" s="93">
        <f t="shared" si="1091"/>
        <v>0</v>
      </c>
      <c r="V469" s="113">
        <f t="shared" si="1094"/>
        <v>0</v>
      </c>
      <c r="W469" s="114">
        <f t="shared" si="1095"/>
        <v>0</v>
      </c>
      <c r="X469" s="36">
        <f t="shared" si="1096"/>
        <v>0</v>
      </c>
      <c r="Y469" s="90" t="str">
        <f t="shared" si="1022"/>
        <v/>
      </c>
      <c r="Z469" s="6">
        <f>(IF(I469&lt;30%,0,IF(I469&lt;35%,F469*G469*H469*F!$B$33,IF(I469&lt;40%,F469*G469*H469*F!$B$38,IF(I469&lt;45%,F469*G469*H469*F!$B$43,IF(I469&lt;50%,F469*G469*H469*F!$B$48,IF(I469=50%,F469*G469*H469*F!$B$50,IF(I469=51%,F469*G469*H469*F!$B$51,IF(I469=52%,F469*G469*H469*F!$B$52,IF(I469=53%,F469*G469*H469*F!$B$53,IF(I469=54%,F469*G469*H469*F!$B$54,IF(I469=55%,F469*G469*H469*F!$B$55,IF(I469=56%,F469*G469*H469*F!$B$56,IF(I469=57%,F469*G469*H469*F!$B$57,IF(I469=58%,F469*G469*H469*F!$B$58,IF(I469=59%,F469*G469*H469*F!$B$59,IF(I469=60%,F469*G469*H469*F!$B$60,IF(I469=61%,F469*G469*H469*F!$B$61,IF(I469=62%,F469*G469*H469*F!$B$62,IF(I469=63%,F469*G469*H469*F!$B$63,IF(I469=64%,F469*G469*H469*F!$B$64,IF(I469=65%,F469*G469*H469*F!$B$65,IF(I469=66%,F469*G469*H469*F!$B$66,IF(I469=67%,F469*G469*H469*F!$B$67,IF(I469=68%,F469*G469*H469*F!$B$68,IF(I469=69%,F469*G469*H469*F!$B$69,IF(I469=70%,F469*G469*H469*F!$B$70,IF(I469=71%,F469*G469*H469*F!$B$71,IF(I469=72%,F469*G469*H469*F!$B$72,IF(I469=73%,F469*G469*H469*F!$B$73,IF(I469=74%,F469*G469*H469*F!$B$74,IF(I469=75%,F469*G469*H469*F!$B$75,IF(I469=76%,F469*G469*H469*F!$B$76,IF(I469=77%,F469*G469*H469*F!$B$77,IF(I469=78%,F469*G469*H469*F!$B$78,IF(I469=79%,F469*G469*H469*F!$B$79,IF(I469=80%,F469*G469*H469*F!$B$80,IF(I469=81%,F469*G469*H469*F!$B$81,IF(I469=82%,F469*G469*H469*F!$B$82,IF(I469=83%,F469*G469*H469*F!$B$83,IF(I469=84%,F469*G469*H469*F!$B$84,IF(I469=85%,F469*G469*H469*F!$B$85,IF(I469=86%,F469*G469*H469*F!$B$86,IF(I469=87%,F469*G469*H469*F!$B$87,IF(I469=88%,F469*G469*H469*F!$B$88,IF(I469=89%,F469*G469*H469*F!$B$89,IF(I469=90%,F469*G469*H469*F!$B$90,IF(I469=91%,F469*G469*H469*F!$B$91,IF(I469=92%,F469*G469*H469*F!$B$92,IF(I469=93%,F469*G469*H469*F!$B$93,IF(I469=94%,F469*G469*H469*F!$B$94,IF(I469=95%,F469*G469*H469*F!$B$95,IF(I469=96%,F469*G469*H469*F!$B$96,IF(I469=97%,F469*G469*H469*F!$B$97,IF(I469=98%,F469*G469*H469*F!$B$98,IF(I469=99%,F469*G469*H469*F!$B$99,IF(I469&gt;99%,F469*G469*H469*F!$B$100,))))))))))))))))))))))))))))))))))))))))))))))))))))))))+IF(M469&lt;30%,0,IF(M469&lt;35%,J469*K469*L469*F!$B$33,IF(M469&lt;40%,J469*K469*L469*F!$B$38,IF(M469&lt;45%,J469*K469*L469*F!$B$43,IF(M469&lt;50%,J469*K469*L469*F!$B$48,IF(M469=50%,J469*K469*L469*F!$B$50,IF(M469=51%,J469*K469*L469*F!$B$51,IF(M469=52%,J469*K469*L469*F!$B$52,IF(M469=53%,J469*K469*L469*F!$B$53,IF(M469=54%,J469*K469*L469*F!$B$54,IF(M469=55%,J469*K469*L469*F!$B$55,IF(M469=56%,J469*K469*L469*F!$B$56,IF(M469=57%,J469*K469*L469*F!$B$57,IF(M469=58%,J469*K469*L469*F!$B$58,IF(M469=59%,J469*K469*L469*F!$B$59,IF(M469=60%,J469*K469*L469*F!$B$60,IF(M469=61%,J469*K469*L469*F!$B$61,IF(M469=62%,J469*K469*L469*F!$B$62,IF(M469=63%,J469*K469*L469*F!$B$63,IF(M469=64%,J469*K469*L469*F!$B$64,IF(M469=65%,J469*K469*L469*F!$B$65,IF(M469=66%,J469*K469*L469*F!$B$66,IF(M469=67%,J469*K469*L469*F!$B$67,IF(M469=68%,J469*K469*L469*F!$B$68,IF(M469=69%,J469*K469*L469*F!$B$69,IF(M469=70%,J469*K469*L469*F!$B$70,IF(M469=71%,J469*K469*L469*F!$B$71,IF(M469=72%,J469*K469*L469*F!$B$72,IF(M469=73%,J469*K469*L469*F!$B$73,IF(M469=74%,J469*K469*L469*F!$B$74,IF(M469=75%,J469*K469*L469*F!$B$75,IF(M469=76%,J469*K469*L469*F!$B$76,IF(M469=77%,J469*K469*L469*F!$B$77,IF(M469=78%,J469*K469*L469*F!$B$78,IF(M469=79%,J469*K469*L469*F!$B$79,IF(M469=80%,J469*K469*L469*F!$B$80,IF(M469=81%,J469*K469*L469*F!$B$81,IF(M469=82%,J469*K469*L469*F!$B$82,IF(M469=83%,J469*K469*L469*F!$B$83,IF(M469=84%,J469*K469*L469*F!$B$84,IF(M469=85%,J469*K469*L469*F!$B$85,IF(M469=86%,J469*K469*L469*F!$B$86,IF(M469=87%,J469*K469*L469*F!$B$87,IF(M469=88%,J469*K469*L469*F!$B$88,IF(M469=89%,J469*K469*L469*F!$B$89,IF(M469=90%,J469*K469*L469*F!$B$90,IF(M469=91%,J469*K469*L469*F!$B$91,IF(M469=92%,J469*K469*L469*F!$B$92,IF(M469=93%,J469*K469*L469*F!$B$93,IF(M469=94%,J469*K469*L469*F!$B$94,IF(M469=95%,J469*K469*L469*F!$B$95,IF(M469=96%,J469*K469*L469*F!$B$96,IF(M469=97%,J469*K469*L469*F!$B$97,IF(M469=98%,J469*K469*L469*F!$B$98,IF(M469=99%,J469*K469*L469*F!$B$99,IF(M469&gt;99%,J469*K469*L469*F!$B$100,))))))))))))))))))))))))))))))))))))))))))))))))))))))))+IF(Q469&lt;30%,0,IF(Q469&lt;35%,N469*O469*P469*F!$B$33,IF(Q469&lt;40%,N469*O469*P469*F!$B$38,IF(Q469&lt;45%,N469*O469*P469*F!$B$43,IF(Q469&lt;50%,N469*O469*P469*F!$B$48,IF(Q469=50%,N469*O469*P469*F!$B$50,IF(Q469=51%,N469*O469*P469*F!$B$51,IF(Q469=52%,N469*O469*P469*F!$B$52,IF(Q469=53%,N469*O469*P469*F!$B$53,IF(Q469=54%,N469*O469*P469*F!$B$54,IF(Q469=55%,N469*O469*P469*F!$B$55,IF(Q469=56%,N469*O469*P469*F!$B$56,IF(Q469=57%,N469*O469*P469*F!$B$57,IF(Q469=58%,N469*O469*P469*F!$B$58,IF(Q469=59%,N469*O469*P469*F!$B$59,IF(Q469=60%,N469*O469*P469*F!$B$60,IF(Q469=61%,N469*O469*P469*F!$B$61,IF(Q469=62%,N469*O469*P469*F!$B$62,IF(Q469=63%,N469*O469*P469*F!$B$63,IF(Q469=64%,N469*O469*P469*F!$B$64,IF(Q469=65%,N469*O469*P469*F!$B$65,IF(Q469=66%,N469*O469*P469*F!$B$66,IF(Q469=67%,N469*O469*P469*F!$B$67,IF(Q469=68%,N469*O469*P469*F!$B$68,IF(Q469=69%,N469*O469*P469*F!$B$69,IF(Q469=70%,N469*O469*P469*F!$B$70,IF(Q469=71%,N469*O469*P469*F!$B$71,IF(Q469=72%,N469*O469*P469*F!$B$72,IF(Q469=73%,N469*O469*P469*F!$B$73,IF(Q469=74%,N469*O469*P469*F!$B$74,IF(Q469=75%,N469*O469*P469*F!$B$75,IF(Q469=76%,N469*O469*P469*F!$B$76,IF(Q469=77%,N469*O469*P469*F!$B$77,IF(Q469=78%,N469*O469*P469*F!$B$78,IF(Q469=79%,N469*O469*P469*F!$B$79,IF(Q469=80%,N469*O469*P469*F!$B$80,IF(Q469=81%,N469*O469*P469*F!$B$81,IF(Q469=82%,N469*O469*P469*F!$B$82,IF(Q469=83%,N469*O469*P469*F!$B$83,IF(Q469=84%,N469*O469*P469*F!$B$84,IF(Q469=85%,N469*O469*P469*F!$B$85,IF(Q469=86%,N469*O469*P469*F!$B$86,IF(Q469=87%,N469*O469*P469*F!$B$87,IF(Q469=88%,N469*O469*P469*F!$B$88,IF(Q469=89%,N469*O469*P469*F!$B$89,IF(Q469=90%,N469*O469*P469*F!$B$90,IF(Q469=91%,N469*O469*P469*F!$B$91,IF(Q469=92%,N469*O469*P469*F!$B$92,IF(Q469=93%,N469*O469*P469*F!$B$93,IF(Q469=94%,N469*O469*P469*F!$B$94,IF(Q469=95%,N469*O469*P469*F!$B$95,IF(Q469=96%,N469*O469*P469*F!$B$96,IF(Q469=97%,N469*O469*P469*F!$B$97,IF(Q469=98%,N469*O469*P469*F!$B$98,IF(Q469=99%,N469*O469*P469*F!$B$99,IF(Q469&gt;99%,N469*O469*P469*F!$B$100,))))))))))))))))))))))))))))))))))))))))))))))))))))))))+IF(U469&lt;30%,0,IF(U469&lt;35%,R469*S469*T469*F!$B$33,IF(U469&lt;40%,R469*S469*T469*F!$B$38,IF(U469&lt;45%,R469*S469*T469*F!$B$43,IF(U469&lt;50%,R469*S469*T469*F!$B$48,IF(U469=50%,R469*S469*T469*F!$B$50,IF(U469=51%,R469*S469*T469*F!$B$51,IF(U469=52%,R469*S469*T469*F!$B$52,IF(U469=53%,R469*S469*T469*F!$B$53,IF(U469=54%,R469*S469*T469*F!$B$54,IF(U469=55%,R469*S469*T469*F!$B$55,IF(U469=56%,R469*S469*T469*F!$B$56,IF(U469=57%,R469*S469*T469*F!$B$57,IF(U469=58%,R469*S469*T469*F!$B$58,IF(U469=59%,R469*S469*T469*F!$B$59,IF(U469=60%,R469*S469*T469*F!$B$60,IF(U469=61%,R469*S469*T469*F!$B$61,IF(U469=62%,R469*S469*T469*F!$B$62,IF(U469=63%,R469*S469*T469*F!$B$63,IF(U469=64%,R469*S469*T469*F!$B$64,IF(U469=65%,R469*S469*T469*F!$B$65,IF(U469=66%,R469*S469*T469*F!$B$66,IF(U469=67%,R469*S469*T469*F!$B$67,IF(U469=68%,R469*S469*T469*F!$B$68,IF(U469=69%,R469*S469*T469*F!$B$69,IF(U469=70%,R469*S469*T469*F!$B$70,IF(U469=71%,R469*S469*T469*F!$B$71,IF(U469=72%,R469*S469*T469*F!$B$72,IF(U469=73%,R469*S469*T469*F!$B$73,IF(U469=74%,R469*S469*T469*F!$B$74,IF(U469=75%,R469*S469*T469*F!$B$75,IF(U469=76%,R469*S469*T469*F!$B$76,IF(U469=77%,R469*S469*T469*F!$B$77,IF(U469=78%,R469*S469*T469*F!$B$78,IF(U469=79%,R469*S469*T469*F!$B$79,IF(U469=80%,R469*S469*T469*F!$B$80,IF(U469=81%,R469*S469*T469*F!$B$81,IF(U469=82%,R469*S469*T469*F!$B$82,IF(U469=83%,R469*S469*T469*F!$B$83,IF(U469=84%,R469*S469*T469*F!$B$84,IF(U469=85%,R469*S469*T469*F!$B$85,IF(U469=86%,R469*S469*T469*F!$B$86,IF(U469=87%,R469*S469*T469*F!$B$87,IF(U469=88%,R469*S469*T469*F!$B$88,IF(U469=89%,R469*S469*T469*F!$B$89,IF(U469=90%,R469*S469*T469*F!$B$90,IF(U469=91%,R469*S469*T469*F!$B$91,IF(U469=92%,R469*S469*T469*F!$B$92,IF(U469=93%,R469*S469*T469*F!$B$93,IF(U469=94%,R469*S469*T469*F!$B$94,IF(U469=95%,R469*S469*T469*F!$B$95,IF(U469=96%,R469*S469*T469*F!$B$96,IF(U469=97%,R469*S469*T469*F!$B$97,IF(U469=98%,R469*S469*T469*F!$B$98,IF(U469=99%,R469*S469*T469*F!$B$99,IF(U469&gt;99%,R469*S469*T469*F!$B$100)))))))))))))))))))))))))))))))))))))))))))))))))))))))))*IF(ISNUMBER(E469),E469,1)*IF(ISNUMBER(D469),D469,1)</f>
        <v>0</v>
      </c>
      <c r="AA469" s="6">
        <f>G469*H469+K469*L469+O469*P469+S469*T469</f>
        <v>0</v>
      </c>
      <c r="AB469" s="35">
        <f>(H469*(IF(I469&lt;45%,0.5,IF(I469&lt;55%,0.8,IF(I469&lt;65%,0.9,IF(I469&lt;75%,1,IF(I469&lt;85%,1.1,1.2))))))+L469*(IF(M469&lt;45%,0.5,IF(M469&lt;55%,0.8,IF(M469&lt;65%,0.9,IF(M469&lt;75%,1,IF(M469&lt;85%,1.1,1.2))))))+P469*(IF(Q469&lt;45%,0.5,IF(Q469&lt;55%,0.8,IF(Q469&lt;65%,0.9,IF(Q469&lt;75%,1,IF(Q469&lt;85%,1.1,1.2))))))+T469*(IF(U469&lt;45%,0.5,IF(U469&lt;55%,0.8,IF(U469&lt;65%,0.9,IF(U469&lt;75%,1,IF(U469&lt;85%,1.1,1.2)))))))*IF(D469&gt;=0.8,6,IF(D469&lt;=0.4,1.5,3))</f>
        <v>0</v>
      </c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  <c r="AR469" s="11"/>
      <c r="AS469" s="11"/>
      <c r="AT469" s="11"/>
      <c r="AU469" s="11"/>
      <c r="AV469" s="11"/>
      <c r="AW469" s="11"/>
      <c r="AX469" s="11"/>
      <c r="AY469" s="11"/>
      <c r="AZ469" s="11"/>
      <c r="BA469" s="11"/>
      <c r="BB469" s="11"/>
      <c r="BC469" s="11"/>
      <c r="BD469" s="11"/>
      <c r="BE469" s="11"/>
      <c r="BF469" s="11"/>
      <c r="BG469" s="11"/>
      <c r="BH469" s="11"/>
      <c r="BI469" s="11"/>
      <c r="BJ469" s="11"/>
    </row>
    <row r="470" spans="1:62" x14ac:dyDescent="0.25">
      <c r="A470" s="1125"/>
      <c r="B470" s="86" t="str">
        <f t="shared" ref="B470:E470" si="1098">IF(B408="","",B408)</f>
        <v/>
      </c>
      <c r="C470" s="84" t="str">
        <f t="shared" si="1098"/>
        <v/>
      </c>
      <c r="D470" s="63">
        <f t="shared" si="1093"/>
        <v>0</v>
      </c>
      <c r="E470" s="85" t="str">
        <f t="shared" si="1098"/>
        <v/>
      </c>
      <c r="F470" s="150"/>
      <c r="G470" s="100"/>
      <c r="H470" s="100"/>
      <c r="I470" s="101">
        <f t="shared" si="1088"/>
        <v>0</v>
      </c>
      <c r="J470" s="150"/>
      <c r="K470" s="100"/>
      <c r="L470" s="100"/>
      <c r="M470" s="102">
        <f t="shared" si="1089"/>
        <v>0</v>
      </c>
      <c r="N470" s="150"/>
      <c r="O470" s="100"/>
      <c r="P470" s="100"/>
      <c r="Q470" s="102">
        <f t="shared" si="1090"/>
        <v>0</v>
      </c>
      <c r="R470" s="150"/>
      <c r="S470" s="100"/>
      <c r="T470" s="100"/>
      <c r="U470" s="101">
        <f t="shared" si="1091"/>
        <v>0</v>
      </c>
      <c r="V470" s="130">
        <f t="shared" si="1094"/>
        <v>0</v>
      </c>
      <c r="W470" s="111">
        <f t="shared" si="1095"/>
        <v>0</v>
      </c>
      <c r="X470" s="53">
        <f>ROUND(IFERROR((W470/(Y470*IF(ISNUMBER(E470),E470,1))),0),2)</f>
        <v>0</v>
      </c>
      <c r="Y470" s="90" t="str">
        <f t="shared" si="1022"/>
        <v/>
      </c>
      <c r="Z470" s="5">
        <f>(IF(I470&lt;30%,0,IF(I470&lt;35%,F470*G470*H470*F!$B$33,IF(I470&lt;40%,F470*G470*H470*F!$B$38,IF(I470&lt;45%,F470*G470*H470*F!$B$43,IF(I470&lt;50%,F470*G470*H470*F!$B$48,IF(I470=50%,F470*G470*H470*F!$B$50,IF(I470=51%,F470*G470*H470*F!$B$51,IF(I470=52%,F470*G470*H470*F!$B$52,IF(I470=53%,F470*G470*H470*F!$B$53,IF(I470=54%,F470*G470*H470*F!$B$54,IF(I470=55%,F470*G470*H470*F!$B$55,IF(I470=56%,F470*G470*H470*F!$B$56,IF(I470=57%,F470*G470*H470*F!$B$57,IF(I470=58%,F470*G470*H470*F!$B$58,IF(I470=59%,F470*G470*H470*F!$B$59,IF(I470=60%,F470*G470*H470*F!$B$60,IF(I470=61%,F470*G470*H470*F!$B$61,IF(I470=62%,F470*G470*H470*F!$B$62,IF(I470=63%,F470*G470*H470*F!$B$63,IF(I470=64%,F470*G470*H470*F!$B$64,IF(I470=65%,F470*G470*H470*F!$B$65,IF(I470=66%,F470*G470*H470*F!$B$66,IF(I470=67%,F470*G470*H470*F!$B$67,IF(I470=68%,F470*G470*H470*F!$B$68,IF(I470=69%,F470*G470*H470*F!$B$69,IF(I470=70%,F470*G470*H470*F!$B$70,IF(I470=71%,F470*G470*H470*F!$B$71,IF(I470=72%,F470*G470*H470*F!$B$72,IF(I470=73%,F470*G470*H470*F!$B$73,IF(I470=74%,F470*G470*H470*F!$B$74,IF(I470=75%,F470*G470*H470*F!$B$75,IF(I470=76%,F470*G470*H470*F!$B$76,IF(I470=77%,F470*G470*H470*F!$B$77,IF(I470=78%,F470*G470*H470*F!$B$78,IF(I470=79%,F470*G470*H470*F!$B$79,IF(I470=80%,F470*G470*H470*F!$B$80,IF(I470=81%,F470*G470*H470*F!$B$81,IF(I470=82%,F470*G470*H470*F!$B$82,IF(I470=83%,F470*G470*H470*F!$B$83,IF(I470=84%,F470*G470*H470*F!$B$84,IF(I470=85%,F470*G470*H470*F!$B$85,IF(I470=86%,F470*G470*H470*F!$B$86,IF(I470=87%,F470*G470*H470*F!$B$87,IF(I470=88%,F470*G470*H470*F!$B$88,IF(I470=89%,F470*G470*H470*F!$B$89,IF(I470=90%,F470*G470*H470*F!$B$90,IF(I470=91%,F470*G470*H470*F!$B$91,IF(I470=92%,F470*G470*H470*F!$B$92,IF(I470=93%,F470*G470*H470*F!$B$93,IF(I470=94%,F470*G470*H470*F!$B$94,IF(I470=95%,F470*G470*H470*F!$B$95,IF(I470=96%,F470*G470*H470*F!$B$96,IF(I470=97%,F470*G470*H470*F!$B$97,IF(I470=98%,F470*G470*H470*F!$B$98,IF(I470=99%,F470*G470*H470*F!$B$99,IF(I470&gt;99%,F470*G470*H470*F!$B$100,))))))))))))))))))))))))))))))))))))))))))))))))))))))))+IF(M470&lt;30%,0,IF(M470&lt;35%,J470*K470*L470*F!$B$33,IF(M470&lt;40%,J470*K470*L470*F!$B$38,IF(M470&lt;45%,J470*K470*L470*F!$B$43,IF(M470&lt;50%,J470*K470*L470*F!$B$48,IF(M470=50%,J470*K470*L470*F!$B$50,IF(M470=51%,J470*K470*L470*F!$B$51,IF(M470=52%,J470*K470*L470*F!$B$52,IF(M470=53%,J470*K470*L470*F!$B$53,IF(M470=54%,J470*K470*L470*F!$B$54,IF(M470=55%,J470*K470*L470*F!$B$55,IF(M470=56%,J470*K470*L470*F!$B$56,IF(M470=57%,J470*K470*L470*F!$B$57,IF(M470=58%,J470*K470*L470*F!$B$58,IF(M470=59%,J470*K470*L470*F!$B$59,IF(M470=60%,J470*K470*L470*F!$B$60,IF(M470=61%,J470*K470*L470*F!$B$61,IF(M470=62%,J470*K470*L470*F!$B$62,IF(M470=63%,J470*K470*L470*F!$B$63,IF(M470=64%,J470*K470*L470*F!$B$64,IF(M470=65%,J470*K470*L470*F!$B$65,IF(M470=66%,J470*K470*L470*F!$B$66,IF(M470=67%,J470*K470*L470*F!$B$67,IF(M470=68%,J470*K470*L470*F!$B$68,IF(M470=69%,J470*K470*L470*F!$B$69,IF(M470=70%,J470*K470*L470*F!$B$70,IF(M470=71%,J470*K470*L470*F!$B$71,IF(M470=72%,J470*K470*L470*F!$B$72,IF(M470=73%,J470*K470*L470*F!$B$73,IF(M470=74%,J470*K470*L470*F!$B$74,IF(M470=75%,J470*K470*L470*F!$B$75,IF(M470=76%,J470*K470*L470*F!$B$76,IF(M470=77%,J470*K470*L470*F!$B$77,IF(M470=78%,J470*K470*L470*F!$B$78,IF(M470=79%,J470*K470*L470*F!$B$79,IF(M470=80%,J470*K470*L470*F!$B$80,IF(M470=81%,J470*K470*L470*F!$B$81,IF(M470=82%,J470*K470*L470*F!$B$82,IF(M470=83%,J470*K470*L470*F!$B$83,IF(M470=84%,J470*K470*L470*F!$B$84,IF(M470=85%,J470*K470*L470*F!$B$85,IF(M470=86%,J470*K470*L470*F!$B$86,IF(M470=87%,J470*K470*L470*F!$B$87,IF(M470=88%,J470*K470*L470*F!$B$88,IF(M470=89%,J470*K470*L470*F!$B$89,IF(M470=90%,J470*K470*L470*F!$B$90,IF(M470=91%,J470*K470*L470*F!$B$91,IF(M470=92%,J470*K470*L470*F!$B$92,IF(M470=93%,J470*K470*L470*F!$B$93,IF(M470=94%,J470*K470*L470*F!$B$94,IF(M470=95%,J470*K470*L470*F!$B$95,IF(M470=96%,J470*K470*L470*F!$B$96,IF(M470=97%,J470*K470*L470*F!$B$97,IF(M470=98%,J470*K470*L470*F!$B$98,IF(M470=99%,J470*K470*L470*F!$B$99,IF(M470&gt;99%,J470*K470*L470*F!$B$100,))))))))))))))))))))))))))))))))))))))))))))))))))))))))+IF(Q470&lt;30%,0,IF(Q470&lt;35%,N470*O470*P470*F!$B$33,IF(Q470&lt;40%,N470*O470*P470*F!$B$38,IF(Q470&lt;45%,N470*O470*P470*F!$B$43,IF(Q470&lt;50%,N470*O470*P470*F!$B$48,IF(Q470=50%,N470*O470*P470*F!$B$50,IF(Q470=51%,N470*O470*P470*F!$B$51,IF(Q470=52%,N470*O470*P470*F!$B$52,IF(Q470=53%,N470*O470*P470*F!$B$53,IF(Q470=54%,N470*O470*P470*F!$B$54,IF(Q470=55%,N470*O470*P470*F!$B$55,IF(Q470=56%,N470*O470*P470*F!$B$56,IF(Q470=57%,N470*O470*P470*F!$B$57,IF(Q470=58%,N470*O470*P470*F!$B$58,IF(Q470=59%,N470*O470*P470*F!$B$59,IF(Q470=60%,N470*O470*P470*F!$B$60,IF(Q470=61%,N470*O470*P470*F!$B$61,IF(Q470=62%,N470*O470*P470*F!$B$62,IF(Q470=63%,N470*O470*P470*F!$B$63,IF(Q470=64%,N470*O470*P470*F!$B$64,IF(Q470=65%,N470*O470*P470*F!$B$65,IF(Q470=66%,N470*O470*P470*F!$B$66,IF(Q470=67%,N470*O470*P470*F!$B$67,IF(Q470=68%,N470*O470*P470*F!$B$68,IF(Q470=69%,N470*O470*P470*F!$B$69,IF(Q470=70%,N470*O470*P470*F!$B$70,IF(Q470=71%,N470*O470*P470*F!$B$71,IF(Q470=72%,N470*O470*P470*F!$B$72,IF(Q470=73%,N470*O470*P470*F!$B$73,IF(Q470=74%,N470*O470*P470*F!$B$74,IF(Q470=75%,N470*O470*P470*F!$B$75,IF(Q470=76%,N470*O470*P470*F!$B$76,IF(Q470=77%,N470*O470*P470*F!$B$77,IF(Q470=78%,N470*O470*P470*F!$B$78,IF(Q470=79%,N470*O470*P470*F!$B$79,IF(Q470=80%,N470*O470*P470*F!$B$80,IF(Q470=81%,N470*O470*P470*F!$B$81,IF(Q470=82%,N470*O470*P470*F!$B$82,IF(Q470=83%,N470*O470*P470*F!$B$83,IF(Q470=84%,N470*O470*P470*F!$B$84,IF(Q470=85%,N470*O470*P470*F!$B$85,IF(Q470=86%,N470*O470*P470*F!$B$86,IF(Q470=87%,N470*O470*P470*F!$B$87,IF(Q470=88%,N470*O470*P470*F!$B$88,IF(Q470=89%,N470*O470*P470*F!$B$89,IF(Q470=90%,N470*O470*P470*F!$B$90,IF(Q470=91%,N470*O470*P470*F!$B$91,IF(Q470=92%,N470*O470*P470*F!$B$92,IF(Q470=93%,N470*O470*P470*F!$B$93,IF(Q470=94%,N470*O470*P470*F!$B$94,IF(Q470=95%,N470*O470*P470*F!$B$95,IF(Q470=96%,N470*O470*P470*F!$B$96,IF(Q470=97%,N470*O470*P470*F!$B$97,IF(Q470=98%,N470*O470*P470*F!$B$98,IF(Q470=99%,N470*O470*P470*F!$B$99,IF(Q470&gt;99%,N470*O470*P470*F!$B$100,))))))))))))))))))))))))))))))))))))))))))))))))))))))))+IF(U470&lt;30%,0,IF(U470&lt;35%,R470*S470*T470*F!$B$33,IF(U470&lt;40%,R470*S470*T470*F!$B$38,IF(U470&lt;45%,R470*S470*T470*F!$B$43,IF(U470&lt;50%,R470*S470*T470*F!$B$48,IF(U470=50%,R470*S470*T470*F!$B$50,IF(U470=51%,R470*S470*T470*F!$B$51,IF(U470=52%,R470*S470*T470*F!$B$52,IF(U470=53%,R470*S470*T470*F!$B$53,IF(U470=54%,R470*S470*T470*F!$B$54,IF(U470=55%,R470*S470*T470*F!$B$55,IF(U470=56%,R470*S470*T470*F!$B$56,IF(U470=57%,R470*S470*T470*F!$B$57,IF(U470=58%,R470*S470*T470*F!$B$58,IF(U470=59%,R470*S470*T470*F!$B$59,IF(U470=60%,R470*S470*T470*F!$B$60,IF(U470=61%,R470*S470*T470*F!$B$61,IF(U470=62%,R470*S470*T470*F!$B$62,IF(U470=63%,R470*S470*T470*F!$B$63,IF(U470=64%,R470*S470*T470*F!$B$64,IF(U470=65%,R470*S470*T470*F!$B$65,IF(U470=66%,R470*S470*T470*F!$B$66,IF(U470=67%,R470*S470*T470*F!$B$67,IF(U470=68%,R470*S470*T470*F!$B$68,IF(U470=69%,R470*S470*T470*F!$B$69,IF(U470=70%,R470*S470*T470*F!$B$70,IF(U470=71%,R470*S470*T470*F!$B$71,IF(U470=72%,R470*S470*T470*F!$B$72,IF(U470=73%,R470*S470*T470*F!$B$73,IF(U470=74%,R470*S470*T470*F!$B$74,IF(U470=75%,R470*S470*T470*F!$B$75,IF(U470=76%,R470*S470*T470*F!$B$76,IF(U470=77%,R470*S470*T470*F!$B$77,IF(U470=78%,R470*S470*T470*F!$B$78,IF(U470=79%,R470*S470*T470*F!$B$79,IF(U470=80%,R470*S470*T470*F!$B$80,IF(U470=81%,R470*S470*T470*F!$B$81,IF(U470=82%,R470*S470*T470*F!$B$82,IF(U470=83%,R470*S470*T470*F!$B$83,IF(U470=84%,R470*S470*T470*F!$B$84,IF(U470=85%,R470*S470*T470*F!$B$85,IF(U470=86%,R470*S470*T470*F!$B$86,IF(U470=87%,R470*S470*T470*F!$B$87,IF(U470=88%,R470*S470*T470*F!$B$88,IF(U470=89%,R470*S470*T470*F!$B$89,IF(U470=90%,R470*S470*T470*F!$B$90,IF(U470=91%,R470*S470*T470*F!$B$91,IF(U470=92%,R470*S470*T470*F!$B$92,IF(U470=93%,R470*S470*T470*F!$B$93,IF(U470=94%,R470*S470*T470*F!$B$94,IF(U470=95%,R470*S470*T470*F!$B$95,IF(U470=96%,R470*S470*T470*F!$B$96,IF(U470=97%,R470*S470*T470*F!$B$97,IF(U470=98%,R470*S470*T470*F!$B$98,IF(U470=99%,R470*S470*T470*F!$B$99,IF(U470&gt;99%,R470*S470*T470*F!$B$100)))))))))))))))))))))))))))))))))))))))))))))))))))))))))*IF(ISNUMBER(E470),E470,1)*IF(ISNUMBER(D470),D470,1)</f>
        <v>0</v>
      </c>
      <c r="AA470" s="5">
        <f>G470*H470+K470*L470+O470*P470+S470*T470</f>
        <v>0</v>
      </c>
      <c r="AB470" s="32">
        <f>(H470*(IF(I470&lt;45%,0.5,IF(I470&lt;55%,0.8,IF(I470&lt;65%,0.9,IF(I470&lt;75%,1,IF(I470&lt;85%,1.1,1.2))))))+L470*(IF(M470&lt;45%,0.5,IF(M470&lt;55%,0.8,IF(M470&lt;65%,0.9,IF(M470&lt;75%,1,IF(M470&lt;85%,1.1,1.2))))))+P470*(IF(Q470&lt;45%,0.5,IF(Q470&lt;55%,0.8,IF(Q470&lt;65%,0.9,IF(Q470&lt;75%,1,IF(Q470&lt;85%,1.1,1.2))))))+T470*(IF(U470&lt;45%,0.5,IF(U470&lt;55%,0.8,IF(U470&lt;65%,0.9,IF(U470&lt;75%,1,IF(U470&lt;85%,1.1,1.2)))))))*IF(D470&gt;=0.8,6,IF(D470&lt;=0.4,1.5,3))</f>
        <v>0</v>
      </c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1"/>
      <c r="AS470" s="11"/>
      <c r="AT470" s="11"/>
      <c r="AU470" s="11"/>
      <c r="AV470" s="11"/>
      <c r="AW470" s="11"/>
      <c r="AX470" s="11"/>
      <c r="AY470" s="11"/>
      <c r="AZ470" s="11"/>
      <c r="BA470" s="11"/>
      <c r="BB470" s="11"/>
      <c r="BC470" s="11"/>
      <c r="BD470" s="11"/>
      <c r="BE470" s="11"/>
      <c r="BF470" s="11"/>
      <c r="BG470" s="11"/>
      <c r="BH470" s="11"/>
      <c r="BI470" s="11"/>
      <c r="BJ470" s="11"/>
    </row>
    <row r="471" spans="1:62" x14ac:dyDescent="0.25">
      <c r="A471" s="1125"/>
      <c r="B471" s="86" t="str">
        <f t="shared" ref="B471:E471" si="1099">IF(B409="","",B409)</f>
        <v/>
      </c>
      <c r="C471" s="84" t="str">
        <f t="shared" si="1099"/>
        <v/>
      </c>
      <c r="D471" s="63">
        <f t="shared" si="1093"/>
        <v>0</v>
      </c>
      <c r="E471" s="87" t="str">
        <f t="shared" si="1099"/>
        <v/>
      </c>
      <c r="F471" s="152"/>
      <c r="G471" s="94"/>
      <c r="H471" s="94"/>
      <c r="I471" s="93">
        <f t="shared" si="1088"/>
        <v>0</v>
      </c>
      <c r="J471" s="152"/>
      <c r="K471" s="94"/>
      <c r="L471" s="94"/>
      <c r="M471" s="95">
        <f t="shared" si="1089"/>
        <v>0</v>
      </c>
      <c r="N471" s="152"/>
      <c r="O471" s="94"/>
      <c r="P471" s="94"/>
      <c r="Q471" s="95">
        <f t="shared" si="1090"/>
        <v>0</v>
      </c>
      <c r="R471" s="152"/>
      <c r="S471" s="94"/>
      <c r="T471" s="94"/>
      <c r="U471" s="93">
        <f t="shared" si="1091"/>
        <v>0</v>
      </c>
      <c r="V471" s="113">
        <f t="shared" si="1094"/>
        <v>0</v>
      </c>
      <c r="W471" s="114">
        <f t="shared" si="1095"/>
        <v>0</v>
      </c>
      <c r="X471" s="36">
        <f t="shared" ref="X471" si="1100">ROUND(IFERROR((W471/(Y471*IF(ISNUMBER(E471),E471,1))),0),2)</f>
        <v>0</v>
      </c>
      <c r="Y471" s="90" t="str">
        <f t="shared" si="1022"/>
        <v/>
      </c>
      <c r="Z471" s="6">
        <f>(IF(I471&lt;30%,0,IF(I471&lt;35%,F471*G471*H471*F!$B$33,IF(I471&lt;40%,F471*G471*H471*F!$B$38,IF(I471&lt;45%,F471*G471*H471*F!$B$43,IF(I471&lt;50%,F471*G471*H471*F!$B$48,IF(I471=50%,F471*G471*H471*F!$B$50,IF(I471=51%,F471*G471*H471*F!$B$51,IF(I471=52%,F471*G471*H471*F!$B$52,IF(I471=53%,F471*G471*H471*F!$B$53,IF(I471=54%,F471*G471*H471*F!$B$54,IF(I471=55%,F471*G471*H471*F!$B$55,IF(I471=56%,F471*G471*H471*F!$B$56,IF(I471=57%,F471*G471*H471*F!$B$57,IF(I471=58%,F471*G471*H471*F!$B$58,IF(I471=59%,F471*G471*H471*F!$B$59,IF(I471=60%,F471*G471*H471*F!$B$60,IF(I471=61%,F471*G471*H471*F!$B$61,IF(I471=62%,F471*G471*H471*F!$B$62,IF(I471=63%,F471*G471*H471*F!$B$63,IF(I471=64%,F471*G471*H471*F!$B$64,IF(I471=65%,F471*G471*H471*F!$B$65,IF(I471=66%,F471*G471*H471*F!$B$66,IF(I471=67%,F471*G471*H471*F!$B$67,IF(I471=68%,F471*G471*H471*F!$B$68,IF(I471=69%,F471*G471*H471*F!$B$69,IF(I471=70%,F471*G471*H471*F!$B$70,IF(I471=71%,F471*G471*H471*F!$B$71,IF(I471=72%,F471*G471*H471*F!$B$72,IF(I471=73%,F471*G471*H471*F!$B$73,IF(I471=74%,F471*G471*H471*F!$B$74,IF(I471=75%,F471*G471*H471*F!$B$75,IF(I471=76%,F471*G471*H471*F!$B$76,IF(I471=77%,F471*G471*H471*F!$B$77,IF(I471=78%,F471*G471*H471*F!$B$78,IF(I471=79%,F471*G471*H471*F!$B$79,IF(I471=80%,F471*G471*H471*F!$B$80,IF(I471=81%,F471*G471*H471*F!$B$81,IF(I471=82%,F471*G471*H471*F!$B$82,IF(I471=83%,F471*G471*H471*F!$B$83,IF(I471=84%,F471*G471*H471*F!$B$84,IF(I471=85%,F471*G471*H471*F!$B$85,IF(I471=86%,F471*G471*H471*F!$B$86,IF(I471=87%,F471*G471*H471*F!$B$87,IF(I471=88%,F471*G471*H471*F!$B$88,IF(I471=89%,F471*G471*H471*F!$B$89,IF(I471=90%,F471*G471*H471*F!$B$90,IF(I471=91%,F471*G471*H471*F!$B$91,IF(I471=92%,F471*G471*H471*F!$B$92,IF(I471=93%,F471*G471*H471*F!$B$93,IF(I471=94%,F471*G471*H471*F!$B$94,IF(I471=95%,F471*G471*H471*F!$B$95,IF(I471=96%,F471*G471*H471*F!$B$96,IF(I471=97%,F471*G471*H471*F!$B$97,IF(I471=98%,F471*G471*H471*F!$B$98,IF(I471=99%,F471*G471*H471*F!$B$99,IF(I471&gt;99%,F471*G471*H471*F!$B$100,))))))))))))))))))))))))))))))))))))))))))))))))))))))))+IF(M471&lt;30%,0,IF(M471&lt;35%,J471*K471*L471*F!$B$33,IF(M471&lt;40%,J471*K471*L471*F!$B$38,IF(M471&lt;45%,J471*K471*L471*F!$B$43,IF(M471&lt;50%,J471*K471*L471*F!$B$48,IF(M471=50%,J471*K471*L471*F!$B$50,IF(M471=51%,J471*K471*L471*F!$B$51,IF(M471=52%,J471*K471*L471*F!$B$52,IF(M471=53%,J471*K471*L471*F!$B$53,IF(M471=54%,J471*K471*L471*F!$B$54,IF(M471=55%,J471*K471*L471*F!$B$55,IF(M471=56%,J471*K471*L471*F!$B$56,IF(M471=57%,J471*K471*L471*F!$B$57,IF(M471=58%,J471*K471*L471*F!$B$58,IF(M471=59%,J471*K471*L471*F!$B$59,IF(M471=60%,J471*K471*L471*F!$B$60,IF(M471=61%,J471*K471*L471*F!$B$61,IF(M471=62%,J471*K471*L471*F!$B$62,IF(M471=63%,J471*K471*L471*F!$B$63,IF(M471=64%,J471*K471*L471*F!$B$64,IF(M471=65%,J471*K471*L471*F!$B$65,IF(M471=66%,J471*K471*L471*F!$B$66,IF(M471=67%,J471*K471*L471*F!$B$67,IF(M471=68%,J471*K471*L471*F!$B$68,IF(M471=69%,J471*K471*L471*F!$B$69,IF(M471=70%,J471*K471*L471*F!$B$70,IF(M471=71%,J471*K471*L471*F!$B$71,IF(M471=72%,J471*K471*L471*F!$B$72,IF(M471=73%,J471*K471*L471*F!$B$73,IF(M471=74%,J471*K471*L471*F!$B$74,IF(M471=75%,J471*K471*L471*F!$B$75,IF(M471=76%,J471*K471*L471*F!$B$76,IF(M471=77%,J471*K471*L471*F!$B$77,IF(M471=78%,J471*K471*L471*F!$B$78,IF(M471=79%,J471*K471*L471*F!$B$79,IF(M471=80%,J471*K471*L471*F!$B$80,IF(M471=81%,J471*K471*L471*F!$B$81,IF(M471=82%,J471*K471*L471*F!$B$82,IF(M471=83%,J471*K471*L471*F!$B$83,IF(M471=84%,J471*K471*L471*F!$B$84,IF(M471=85%,J471*K471*L471*F!$B$85,IF(M471=86%,J471*K471*L471*F!$B$86,IF(M471=87%,J471*K471*L471*F!$B$87,IF(M471=88%,J471*K471*L471*F!$B$88,IF(M471=89%,J471*K471*L471*F!$B$89,IF(M471=90%,J471*K471*L471*F!$B$90,IF(M471=91%,J471*K471*L471*F!$B$91,IF(M471=92%,J471*K471*L471*F!$B$92,IF(M471=93%,J471*K471*L471*F!$B$93,IF(M471=94%,J471*K471*L471*F!$B$94,IF(M471=95%,J471*K471*L471*F!$B$95,IF(M471=96%,J471*K471*L471*F!$B$96,IF(M471=97%,J471*K471*L471*F!$B$97,IF(M471=98%,J471*K471*L471*F!$B$98,IF(M471=99%,J471*K471*L471*F!$B$99,IF(M471&gt;99%,J471*K471*L471*F!$B$100,))))))))))))))))))))))))))))))))))))))))))))))))))))))))+IF(Q471&lt;30%,0,IF(Q471&lt;35%,N471*O471*P471*F!$B$33,IF(Q471&lt;40%,N471*O471*P471*F!$B$38,IF(Q471&lt;45%,N471*O471*P471*F!$B$43,IF(Q471&lt;50%,N471*O471*P471*F!$B$48,IF(Q471=50%,N471*O471*P471*F!$B$50,IF(Q471=51%,N471*O471*P471*F!$B$51,IF(Q471=52%,N471*O471*P471*F!$B$52,IF(Q471=53%,N471*O471*P471*F!$B$53,IF(Q471=54%,N471*O471*P471*F!$B$54,IF(Q471=55%,N471*O471*P471*F!$B$55,IF(Q471=56%,N471*O471*P471*F!$B$56,IF(Q471=57%,N471*O471*P471*F!$B$57,IF(Q471=58%,N471*O471*P471*F!$B$58,IF(Q471=59%,N471*O471*P471*F!$B$59,IF(Q471=60%,N471*O471*P471*F!$B$60,IF(Q471=61%,N471*O471*P471*F!$B$61,IF(Q471=62%,N471*O471*P471*F!$B$62,IF(Q471=63%,N471*O471*P471*F!$B$63,IF(Q471=64%,N471*O471*P471*F!$B$64,IF(Q471=65%,N471*O471*P471*F!$B$65,IF(Q471=66%,N471*O471*P471*F!$B$66,IF(Q471=67%,N471*O471*P471*F!$B$67,IF(Q471=68%,N471*O471*P471*F!$B$68,IF(Q471=69%,N471*O471*P471*F!$B$69,IF(Q471=70%,N471*O471*P471*F!$B$70,IF(Q471=71%,N471*O471*P471*F!$B$71,IF(Q471=72%,N471*O471*P471*F!$B$72,IF(Q471=73%,N471*O471*P471*F!$B$73,IF(Q471=74%,N471*O471*P471*F!$B$74,IF(Q471=75%,N471*O471*P471*F!$B$75,IF(Q471=76%,N471*O471*P471*F!$B$76,IF(Q471=77%,N471*O471*P471*F!$B$77,IF(Q471=78%,N471*O471*P471*F!$B$78,IF(Q471=79%,N471*O471*P471*F!$B$79,IF(Q471=80%,N471*O471*P471*F!$B$80,IF(Q471=81%,N471*O471*P471*F!$B$81,IF(Q471=82%,N471*O471*P471*F!$B$82,IF(Q471=83%,N471*O471*P471*F!$B$83,IF(Q471=84%,N471*O471*P471*F!$B$84,IF(Q471=85%,N471*O471*P471*F!$B$85,IF(Q471=86%,N471*O471*P471*F!$B$86,IF(Q471=87%,N471*O471*P471*F!$B$87,IF(Q471=88%,N471*O471*P471*F!$B$88,IF(Q471=89%,N471*O471*P471*F!$B$89,IF(Q471=90%,N471*O471*P471*F!$B$90,IF(Q471=91%,N471*O471*P471*F!$B$91,IF(Q471=92%,N471*O471*P471*F!$B$92,IF(Q471=93%,N471*O471*P471*F!$B$93,IF(Q471=94%,N471*O471*P471*F!$B$94,IF(Q471=95%,N471*O471*P471*F!$B$95,IF(Q471=96%,N471*O471*P471*F!$B$96,IF(Q471=97%,N471*O471*P471*F!$B$97,IF(Q471=98%,N471*O471*P471*F!$B$98,IF(Q471=99%,N471*O471*P471*F!$B$99,IF(Q471&gt;99%,N471*O471*P471*F!$B$100,))))))))))))))))))))))))))))))))))))))))))))))))))))))))+IF(U471&lt;30%,0,IF(U471&lt;35%,R471*S471*T471*F!$B$33,IF(U471&lt;40%,R471*S471*T471*F!$B$38,IF(U471&lt;45%,R471*S471*T471*F!$B$43,IF(U471&lt;50%,R471*S471*T471*F!$B$48,IF(U471=50%,R471*S471*T471*F!$B$50,IF(U471=51%,R471*S471*T471*F!$B$51,IF(U471=52%,R471*S471*T471*F!$B$52,IF(U471=53%,R471*S471*T471*F!$B$53,IF(U471=54%,R471*S471*T471*F!$B$54,IF(U471=55%,R471*S471*T471*F!$B$55,IF(U471=56%,R471*S471*T471*F!$B$56,IF(U471=57%,R471*S471*T471*F!$B$57,IF(U471=58%,R471*S471*T471*F!$B$58,IF(U471=59%,R471*S471*T471*F!$B$59,IF(U471=60%,R471*S471*T471*F!$B$60,IF(U471=61%,R471*S471*T471*F!$B$61,IF(U471=62%,R471*S471*T471*F!$B$62,IF(U471=63%,R471*S471*T471*F!$B$63,IF(U471=64%,R471*S471*T471*F!$B$64,IF(U471=65%,R471*S471*T471*F!$B$65,IF(U471=66%,R471*S471*T471*F!$B$66,IF(U471=67%,R471*S471*T471*F!$B$67,IF(U471=68%,R471*S471*T471*F!$B$68,IF(U471=69%,R471*S471*T471*F!$B$69,IF(U471=70%,R471*S471*T471*F!$B$70,IF(U471=71%,R471*S471*T471*F!$B$71,IF(U471=72%,R471*S471*T471*F!$B$72,IF(U471=73%,R471*S471*T471*F!$B$73,IF(U471=74%,R471*S471*T471*F!$B$74,IF(U471=75%,R471*S471*T471*F!$B$75,IF(U471=76%,R471*S471*T471*F!$B$76,IF(U471=77%,R471*S471*T471*F!$B$77,IF(U471=78%,R471*S471*T471*F!$B$78,IF(U471=79%,R471*S471*T471*F!$B$79,IF(U471=80%,R471*S471*T471*F!$B$80,IF(U471=81%,R471*S471*T471*F!$B$81,IF(U471=82%,R471*S471*T471*F!$B$82,IF(U471=83%,R471*S471*T471*F!$B$83,IF(U471=84%,R471*S471*T471*F!$B$84,IF(U471=85%,R471*S471*T471*F!$B$85,IF(U471=86%,R471*S471*T471*F!$B$86,IF(U471=87%,R471*S471*T471*F!$B$87,IF(U471=88%,R471*S471*T471*F!$B$88,IF(U471=89%,R471*S471*T471*F!$B$89,IF(U471=90%,R471*S471*T471*F!$B$90,IF(U471=91%,R471*S471*T471*F!$B$91,IF(U471=92%,R471*S471*T471*F!$B$92,IF(U471=93%,R471*S471*T471*F!$B$93,IF(U471=94%,R471*S471*T471*F!$B$94,IF(U471=95%,R471*S471*T471*F!$B$95,IF(U471=96%,R471*S471*T471*F!$B$96,IF(U471=97%,R471*S471*T471*F!$B$97,IF(U471=98%,R471*S471*T471*F!$B$98,IF(U471=99%,R471*S471*T471*F!$B$99,IF(U471&gt;99%,R471*S471*T471*F!$B$100)))))))))))))))))))))))))))))))))))))))))))))))))))))))))*IF(ISNUMBER(E471),E471,1)*IF(ISNUMBER(D471),D471,1)</f>
        <v>0</v>
      </c>
      <c r="AA471" s="6">
        <f>G471*H471+K471*L471+O471*P471+S471*T471</f>
        <v>0</v>
      </c>
      <c r="AB471" s="35">
        <f>(H471*(IF(I471&lt;45%,0.5,IF(I471&lt;55%,0.8,IF(I471&lt;65%,0.9,IF(I471&lt;75%,1,IF(I471&lt;85%,1.1,1.2))))))+L471*(IF(M471&lt;45%,0.5,IF(M471&lt;55%,0.8,IF(M471&lt;65%,0.9,IF(M471&lt;75%,1,IF(M471&lt;85%,1.1,1.2))))))+P471*(IF(Q471&lt;45%,0.5,IF(Q471&lt;55%,0.8,IF(Q471&lt;65%,0.9,IF(Q471&lt;75%,1,IF(Q471&lt;85%,1.1,1.2))))))+T471*(IF(U471&lt;45%,0.5,IF(U471&lt;55%,0.8,IF(U471&lt;65%,0.9,IF(U471&lt;75%,1,IF(U471&lt;85%,1.1,1.2)))))))*IF(D471&gt;=0.8,6,IF(D471&lt;=0.4,1.5,3))</f>
        <v>0</v>
      </c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1"/>
      <c r="AS471" s="11"/>
      <c r="AT471" s="11"/>
      <c r="AU471" s="11"/>
      <c r="AV471" s="11"/>
      <c r="AW471" s="11"/>
      <c r="AX471" s="11"/>
      <c r="AY471" s="11"/>
      <c r="AZ471" s="11"/>
      <c r="BA471" s="11"/>
      <c r="BB471" s="11"/>
      <c r="BC471" s="11"/>
      <c r="BD471" s="11"/>
      <c r="BE471" s="11"/>
      <c r="BF471" s="11"/>
      <c r="BG471" s="11"/>
      <c r="BH471" s="11"/>
      <c r="BI471" s="11"/>
      <c r="BJ471" s="11"/>
    </row>
    <row r="472" spans="1:62" ht="15.75" thickBot="1" x14ac:dyDescent="0.3">
      <c r="A472" s="1126"/>
      <c r="B472" s="169"/>
      <c r="C472" s="170"/>
      <c r="D472" s="37">
        <f>ROUND(IFERROR((D467*(G467*H467+K467*L467+O467*P467+S467*T467)+D468*(G468*H468+K468*L468+O468*P468+S468*T468)+D469*(G469*H469+K469*L469+O469*P469+S469*T469)+D470*(G470*H470+K470*L470+O470*P470+S470*T470)+D471*(G471*H471+K471*L471+O471*P471+S471*T471))/((G467*H467+K467*L467+O467*P467+S467*T467)+(G468*H468+K468*L468+O468*P468+S468*T468)+(G469*H469+K469*L469+O469*P469+S469*T469)+(G470*H470+K470*L470+O470*P470+S470*T470)+(G471*H471+K471*L471+O471*P471+S471*T471)),0),3)</f>
        <v>0</v>
      </c>
      <c r="E472" s="186"/>
      <c r="F472" s="187"/>
      <c r="G472" s="175"/>
      <c r="H472" s="175"/>
      <c r="I472" s="188"/>
      <c r="J472" s="189"/>
      <c r="K472" s="175"/>
      <c r="L472" s="175"/>
      <c r="M472" s="176"/>
      <c r="N472" s="187"/>
      <c r="O472" s="175"/>
      <c r="P472" s="175"/>
      <c r="Q472" s="176"/>
      <c r="R472" s="187"/>
      <c r="S472" s="180"/>
      <c r="T472" s="177"/>
      <c r="U472" s="188"/>
      <c r="V472" s="122">
        <f>SUM(V467:V471)</f>
        <v>0</v>
      </c>
      <c r="W472" s="117">
        <f>IFERROR(V472/AA472,0)</f>
        <v>0</v>
      </c>
      <c r="X472" s="118">
        <f>ROUND(IFERROR((D467*(I467*G467*H467+M467*K467*L467+Q467*O467*P467+U467*S467*T467)+D468*(I468*G468*H468+M468*K468*L468+Q468*O468*P468+U468*S468*T468)+D469*(I469*G469*H469+M469*K469*L469+Q469*O469*P469+U469*S469*T469)+D470*(I470*G470*H470+M470*K470*L470+Q470*O470*P470+U470*S470*T470)+D471*(I471*G471*H471+M471*K471*L471+Q471*O471*P471+U471*S471*T471))/(D467*(G467*H467+K467*L467+O467*P467+S467*T467)+D468*(G468*H468+K468*L468+O468*P468+S468*T468)+D469*(G469*H469+K469*L469+O469*P469+S469*T469)+D470*(G470*H470+K470*L470+O470*P470+S470*T470)+D471*(G471*H471+K471*L471+O471*P471+S471*T471)),0),2)</f>
        <v>0</v>
      </c>
      <c r="Y472" s="9"/>
      <c r="Z472" s="9">
        <f>SUM(Z467:Z471)</f>
        <v>0</v>
      </c>
      <c r="AA472" s="117">
        <f>SUM(AA467:AA471)</f>
        <v>0</v>
      </c>
      <c r="AB472" s="119">
        <f>IF(SUM(AB467:AB471)=0,TIME(,0,),TIME(,SUM(AB467:AB471)+30,))</f>
        <v>0</v>
      </c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1"/>
      <c r="AS472" s="11"/>
      <c r="AT472" s="11"/>
      <c r="AU472" s="11"/>
      <c r="AV472" s="11"/>
      <c r="AW472" s="11"/>
      <c r="AX472" s="11"/>
      <c r="AY472" s="11"/>
      <c r="AZ472" s="11"/>
      <c r="BA472" s="11"/>
      <c r="BB472" s="11"/>
      <c r="BC472" s="11"/>
      <c r="BD472" s="11"/>
      <c r="BE472" s="11"/>
      <c r="BF472" s="11"/>
      <c r="BG472" s="11"/>
      <c r="BH472" s="11"/>
      <c r="BI472" s="11"/>
      <c r="BJ472" s="11"/>
    </row>
    <row r="473" spans="1:62" x14ac:dyDescent="0.25">
      <c r="A473" s="145" t="s">
        <v>28</v>
      </c>
      <c r="B473" s="76" t="str">
        <f t="shared" ref="B473:C473" si="1101">IF(B411="","",B411)</f>
        <v/>
      </c>
      <c r="C473" s="103" t="str">
        <f t="shared" si="1101"/>
        <v/>
      </c>
      <c r="D473" s="59">
        <f>D411</f>
        <v>0</v>
      </c>
      <c r="E473" s="88" t="str">
        <f t="shared" ref="E473" si="1102">IF(E411="","",E411)</f>
        <v/>
      </c>
      <c r="F473" s="74"/>
      <c r="G473" s="92"/>
      <c r="H473" s="92"/>
      <c r="I473" s="75">
        <f t="shared" ref="I473:I477" si="1103">IFERROR(ROUND(F473/$Y473,2),)</f>
        <v>0</v>
      </c>
      <c r="J473" s="74"/>
      <c r="K473" s="92"/>
      <c r="L473" s="92"/>
      <c r="M473" s="91">
        <f t="shared" ref="M473:M477" si="1104">IFERROR(ROUND(J473/$Y473,2),)</f>
        <v>0</v>
      </c>
      <c r="N473" s="74"/>
      <c r="O473" s="92"/>
      <c r="P473" s="92"/>
      <c r="Q473" s="75">
        <f t="shared" ref="Q473:Q477" si="1105">IFERROR(ROUND(N473/$Y473,2),)</f>
        <v>0</v>
      </c>
      <c r="R473" s="74"/>
      <c r="S473" s="92"/>
      <c r="T473" s="92"/>
      <c r="U473" s="91">
        <f t="shared" ref="U473:U477" si="1106">IFERROR(ROUND(R473/$Y473,2),)</f>
        <v>0</v>
      </c>
      <c r="V473" s="123">
        <f>(IF(ISNUMBER(F473),F473,1)*G473*H473+IF(ISNUMBER(J473),J473,1)*K473*L473+IF(ISNUMBER(N473),N473,1)*O473*P473+IF(ISNUMBER(R473),R473,1)*S473*T473)*IF(ISNUMBER(E473),E473,1)</f>
        <v>0</v>
      </c>
      <c r="W473" s="40">
        <f>IFERROR((IF(ISNUMBER(F473),F473,1)*G473*H473+IF(ISNUMBER(J473),J473,1)*K473*L473+IF(ISNUMBER(N473),N473,1)*O473*P473+IF(ISNUMBER(R473),R473,1)*S473*T473)*IF(ISNUMBER(E473),E473,1)/(G473*H473+K473*L473+O473*P473+S473*T473),0)</f>
        <v>0</v>
      </c>
      <c r="X473" s="41">
        <f>ROUND(IFERROR((W473/(Y473*IF(ISNUMBER(E473),E473,1))),0),2)</f>
        <v>0</v>
      </c>
      <c r="Y473" s="89" t="str">
        <f t="shared" si="1022"/>
        <v/>
      </c>
      <c r="Z473" s="7">
        <f>(IF(I473&lt;30%,0,IF(I473&lt;35%,F473*G473*H473*F!$B$33,IF(I473&lt;40%,F473*G473*H473*F!$B$38,IF(I473&lt;45%,F473*G473*H473*F!$B$43,IF(I473&lt;50%,F473*G473*H473*F!$B$48,IF(I473=50%,F473*G473*H473*F!$B$50,IF(I473=51%,F473*G473*H473*F!$B$51,IF(I473=52%,F473*G473*H473*F!$B$52,IF(I473=53%,F473*G473*H473*F!$B$53,IF(I473=54%,F473*G473*H473*F!$B$54,IF(I473=55%,F473*G473*H473*F!$B$55,IF(I473=56%,F473*G473*H473*F!$B$56,IF(I473=57%,F473*G473*H473*F!$B$57,IF(I473=58%,F473*G473*H473*F!$B$58,IF(I473=59%,F473*G473*H473*F!$B$59,IF(I473=60%,F473*G473*H473*F!$B$60,IF(I473=61%,F473*G473*H473*F!$B$61,IF(I473=62%,F473*G473*H473*F!$B$62,IF(I473=63%,F473*G473*H473*F!$B$63,IF(I473=64%,F473*G473*H473*F!$B$64,IF(I473=65%,F473*G473*H473*F!$B$65,IF(I473=66%,F473*G473*H473*F!$B$66,IF(I473=67%,F473*G473*H473*F!$B$67,IF(I473=68%,F473*G473*H473*F!$B$68,IF(I473=69%,F473*G473*H473*F!$B$69,IF(I473=70%,F473*G473*H473*F!$B$70,IF(I473=71%,F473*G473*H473*F!$B$71,IF(I473=72%,F473*G473*H473*F!$B$72,IF(I473=73%,F473*G473*H473*F!$B$73,IF(I473=74%,F473*G473*H473*F!$B$74,IF(I473=75%,F473*G473*H473*F!$B$75,IF(I473=76%,F473*G473*H473*F!$B$76,IF(I473=77%,F473*G473*H473*F!$B$77,IF(I473=78%,F473*G473*H473*F!$B$78,IF(I473=79%,F473*G473*H473*F!$B$79,IF(I473=80%,F473*G473*H473*F!$B$80,IF(I473=81%,F473*G473*H473*F!$B$81,IF(I473=82%,F473*G473*H473*F!$B$82,IF(I473=83%,F473*G473*H473*F!$B$83,IF(I473=84%,F473*G473*H473*F!$B$84,IF(I473=85%,F473*G473*H473*F!$B$85,IF(I473=86%,F473*G473*H473*F!$B$86,IF(I473=87%,F473*G473*H473*F!$B$87,IF(I473=88%,F473*G473*H473*F!$B$88,IF(I473=89%,F473*G473*H473*F!$B$89,IF(I473=90%,F473*G473*H473*F!$B$90,IF(I473=91%,F473*G473*H473*F!$B$91,IF(I473=92%,F473*G473*H473*F!$B$92,IF(I473=93%,F473*G473*H473*F!$B$93,IF(I473=94%,F473*G473*H473*F!$B$94,IF(I473=95%,F473*G473*H473*F!$B$95,IF(I473=96%,F473*G473*H473*F!$B$96,IF(I473=97%,F473*G473*H473*F!$B$97,IF(I473=98%,F473*G473*H473*F!$B$98,IF(I473=99%,F473*G473*H473*F!$B$99,IF(I473&gt;99%,F473*G473*H473*F!$B$100,))))))))))))))))))))))))))))))))))))))))))))))))))))))))+IF(M473&lt;30%,0,IF(M473&lt;35%,J473*K473*L473*F!$B$33,IF(M473&lt;40%,J473*K473*L473*F!$B$38,IF(M473&lt;45%,J473*K473*L473*F!$B$43,IF(M473&lt;50%,J473*K473*L473*F!$B$48,IF(M473=50%,J473*K473*L473*F!$B$50,IF(M473=51%,J473*K473*L473*F!$B$51,IF(M473=52%,J473*K473*L473*F!$B$52,IF(M473=53%,J473*K473*L473*F!$B$53,IF(M473=54%,J473*K473*L473*F!$B$54,IF(M473=55%,J473*K473*L473*F!$B$55,IF(M473=56%,J473*K473*L473*F!$B$56,IF(M473=57%,J473*K473*L473*F!$B$57,IF(M473=58%,J473*K473*L473*F!$B$58,IF(M473=59%,J473*K473*L473*F!$B$59,IF(M473=60%,J473*K473*L473*F!$B$60,IF(M473=61%,J473*K473*L473*F!$B$61,IF(M473=62%,J473*K473*L473*F!$B$62,IF(M473=63%,J473*K473*L473*F!$B$63,IF(M473=64%,J473*K473*L473*F!$B$64,IF(M473=65%,J473*K473*L473*F!$B$65,IF(M473=66%,J473*K473*L473*F!$B$66,IF(M473=67%,J473*K473*L473*F!$B$67,IF(M473=68%,J473*K473*L473*F!$B$68,IF(M473=69%,J473*K473*L473*F!$B$69,IF(M473=70%,J473*K473*L473*F!$B$70,IF(M473=71%,J473*K473*L473*F!$B$71,IF(M473=72%,J473*K473*L473*F!$B$72,IF(M473=73%,J473*K473*L473*F!$B$73,IF(M473=74%,J473*K473*L473*F!$B$74,IF(M473=75%,J473*K473*L473*F!$B$75,IF(M473=76%,J473*K473*L473*F!$B$76,IF(M473=77%,J473*K473*L473*F!$B$77,IF(M473=78%,J473*K473*L473*F!$B$78,IF(M473=79%,J473*K473*L473*F!$B$79,IF(M473=80%,J473*K473*L473*F!$B$80,IF(M473=81%,J473*K473*L473*F!$B$81,IF(M473=82%,J473*K473*L473*F!$B$82,IF(M473=83%,J473*K473*L473*F!$B$83,IF(M473=84%,J473*K473*L473*F!$B$84,IF(M473=85%,J473*K473*L473*F!$B$85,IF(M473=86%,J473*K473*L473*F!$B$86,IF(M473=87%,J473*K473*L473*F!$B$87,IF(M473=88%,J473*K473*L473*F!$B$88,IF(M473=89%,J473*K473*L473*F!$B$89,IF(M473=90%,J473*K473*L473*F!$B$90,IF(M473=91%,J473*K473*L473*F!$B$91,IF(M473=92%,J473*K473*L473*F!$B$92,IF(M473=93%,J473*K473*L473*F!$B$93,IF(M473=94%,J473*K473*L473*F!$B$94,IF(M473=95%,J473*K473*L473*F!$B$95,IF(M473=96%,J473*K473*L473*F!$B$96,IF(M473=97%,J473*K473*L473*F!$B$97,IF(M473=98%,J473*K473*L473*F!$B$98,IF(M473=99%,J473*K473*L473*F!$B$99,IF(M473&gt;99%,J473*K473*L473*F!$B$100,))))))))))))))))))))))))))))))))))))))))))))))))))))))))+IF(Q473&lt;30%,0,IF(Q473&lt;35%,N473*O473*P473*F!$B$33,IF(Q473&lt;40%,N473*O473*P473*F!$B$38,IF(Q473&lt;45%,N473*O473*P473*F!$B$43,IF(Q473&lt;50%,N473*O473*P473*F!$B$48,IF(Q473=50%,N473*O473*P473*F!$B$50,IF(Q473=51%,N473*O473*P473*F!$B$51,IF(Q473=52%,N473*O473*P473*F!$B$52,IF(Q473=53%,N473*O473*P473*F!$B$53,IF(Q473=54%,N473*O473*P473*F!$B$54,IF(Q473=55%,N473*O473*P473*F!$B$55,IF(Q473=56%,N473*O473*P473*F!$B$56,IF(Q473=57%,N473*O473*P473*F!$B$57,IF(Q473=58%,N473*O473*P473*F!$B$58,IF(Q473=59%,N473*O473*P473*F!$B$59,IF(Q473=60%,N473*O473*P473*F!$B$60,IF(Q473=61%,N473*O473*P473*F!$B$61,IF(Q473=62%,N473*O473*P473*F!$B$62,IF(Q473=63%,N473*O473*P473*F!$B$63,IF(Q473=64%,N473*O473*P473*F!$B$64,IF(Q473=65%,N473*O473*P473*F!$B$65,IF(Q473=66%,N473*O473*P473*F!$B$66,IF(Q473=67%,N473*O473*P473*F!$B$67,IF(Q473=68%,N473*O473*P473*F!$B$68,IF(Q473=69%,N473*O473*P473*F!$B$69,IF(Q473=70%,N473*O473*P473*F!$B$70,IF(Q473=71%,N473*O473*P473*F!$B$71,IF(Q473=72%,N473*O473*P473*F!$B$72,IF(Q473=73%,N473*O473*P473*F!$B$73,IF(Q473=74%,N473*O473*P473*F!$B$74,IF(Q473=75%,N473*O473*P473*F!$B$75,IF(Q473=76%,N473*O473*P473*F!$B$76,IF(Q473=77%,N473*O473*P473*F!$B$77,IF(Q473=78%,N473*O473*P473*F!$B$78,IF(Q473=79%,N473*O473*P473*F!$B$79,IF(Q473=80%,N473*O473*P473*F!$B$80,IF(Q473=81%,N473*O473*P473*F!$B$81,IF(Q473=82%,N473*O473*P473*F!$B$82,IF(Q473=83%,N473*O473*P473*F!$B$83,IF(Q473=84%,N473*O473*P473*F!$B$84,IF(Q473=85%,N473*O473*P473*F!$B$85,IF(Q473=86%,N473*O473*P473*F!$B$86,IF(Q473=87%,N473*O473*P473*F!$B$87,IF(Q473=88%,N473*O473*P473*F!$B$88,IF(Q473=89%,N473*O473*P473*F!$B$89,IF(Q473=90%,N473*O473*P473*F!$B$90,IF(Q473=91%,N473*O473*P473*F!$B$91,IF(Q473=92%,N473*O473*P473*F!$B$92,IF(Q473=93%,N473*O473*P473*F!$B$93,IF(Q473=94%,N473*O473*P473*F!$B$94,IF(Q473=95%,N473*O473*P473*F!$B$95,IF(Q473=96%,N473*O473*P473*F!$B$96,IF(Q473=97%,N473*O473*P473*F!$B$97,IF(Q473=98%,N473*O473*P473*F!$B$98,IF(Q473=99%,N473*O473*P473*F!$B$99,IF(Q473&gt;99%,N473*O473*P473*F!$B$100,))))))))))))))))))))))))))))))))))))))))))))))))))))))))+IF(U473&lt;30%,0,IF(U473&lt;35%,R473*S473*T473*F!$B$33,IF(U473&lt;40%,R473*S473*T473*F!$B$38,IF(U473&lt;45%,R473*S473*T473*F!$B$43,IF(U473&lt;50%,R473*S473*T473*F!$B$48,IF(U473=50%,R473*S473*T473*F!$B$50,IF(U473=51%,R473*S473*T473*F!$B$51,IF(U473=52%,R473*S473*T473*F!$B$52,IF(U473=53%,R473*S473*T473*F!$B$53,IF(U473=54%,R473*S473*T473*F!$B$54,IF(U473=55%,R473*S473*T473*F!$B$55,IF(U473=56%,R473*S473*T473*F!$B$56,IF(U473=57%,R473*S473*T473*F!$B$57,IF(U473=58%,R473*S473*T473*F!$B$58,IF(U473=59%,R473*S473*T473*F!$B$59,IF(U473=60%,R473*S473*T473*F!$B$60,IF(U473=61%,R473*S473*T473*F!$B$61,IF(U473=62%,R473*S473*T473*F!$B$62,IF(U473=63%,R473*S473*T473*F!$B$63,IF(U473=64%,R473*S473*T473*F!$B$64,IF(U473=65%,R473*S473*T473*F!$B$65,IF(U473=66%,R473*S473*T473*F!$B$66,IF(U473=67%,R473*S473*T473*F!$B$67,IF(U473=68%,R473*S473*T473*F!$B$68,IF(U473=69%,R473*S473*T473*F!$B$69,IF(U473=70%,R473*S473*T473*F!$B$70,IF(U473=71%,R473*S473*T473*F!$B$71,IF(U473=72%,R473*S473*T473*F!$B$72,IF(U473=73%,R473*S473*T473*F!$B$73,IF(U473=74%,R473*S473*T473*F!$B$74,IF(U473=75%,R473*S473*T473*F!$B$75,IF(U473=76%,R473*S473*T473*F!$B$76,IF(U473=77%,R473*S473*T473*F!$B$77,IF(U473=78%,R473*S473*T473*F!$B$78,IF(U473=79%,R473*S473*T473*F!$B$79,IF(U473=80%,R473*S473*T473*F!$B$80,IF(U473=81%,R473*S473*T473*F!$B$81,IF(U473=82%,R473*S473*T473*F!$B$82,IF(U473=83%,R473*S473*T473*F!$B$83,IF(U473=84%,R473*S473*T473*F!$B$84,IF(U473=85%,R473*S473*T473*F!$B$85,IF(U473=86%,R473*S473*T473*F!$B$86,IF(U473=87%,R473*S473*T473*F!$B$87,IF(U473=88%,R473*S473*T473*F!$B$88,IF(U473=89%,R473*S473*T473*F!$B$89,IF(U473=90%,R473*S473*T473*F!$B$90,IF(U473=91%,R473*S473*T473*F!$B$91,IF(U473=92%,R473*S473*T473*F!$B$92,IF(U473=93%,R473*S473*T473*F!$B$93,IF(U473=94%,R473*S473*T473*F!$B$94,IF(U473=95%,R473*S473*T473*F!$B$95,IF(U473=96%,R473*S473*T473*F!$B$96,IF(U473=97%,R473*S473*T473*F!$B$97,IF(U473=98%,R473*S473*T473*F!$B$98,IF(U473=99%,R473*S473*T473*F!$B$99,IF(U473&gt;99%,R473*S473*T473*F!$B$100)))))))))))))))))))))))))))))))))))))))))))))))))))))))))*IF(ISNUMBER(E473),E473,1)*IF(ISNUMBER(D473),D473,1)</f>
        <v>0</v>
      </c>
      <c r="AA473" s="7">
        <f>G473*H473+K473*L473+O473*P473+S473*T473</f>
        <v>0</v>
      </c>
      <c r="AB473" s="131">
        <f>(H473*(IF(I473&lt;45%,0.5,IF(I473&lt;55%,0.8,IF(I473&lt;65%,0.9,IF(I473&lt;75%,1,IF(I473&lt;85%,1.1,1.2))))))+L473*(IF(M473&lt;45%,0.5,IF(M473&lt;55%,0.8,IF(M473&lt;65%,0.9,IF(M473&lt;75%,1,IF(M473&lt;85%,1.1,1.2))))))+P473*(IF(Q473&lt;45%,0.5,IF(Q473&lt;55%,0.8,IF(Q473&lt;65%,0.9,IF(Q473&lt;75%,1,IF(Q473&lt;85%,1.1,1.2))))))+T473*(IF(U473&lt;45%,0.5,IF(U473&lt;55%,0.8,IF(U473&lt;65%,0.9,IF(U473&lt;75%,1,IF(U473&lt;85%,1.1,1.2)))))))*IF(D473&gt;=0.8,6,IF(D473&lt;=0.4,1.5,3))</f>
        <v>0</v>
      </c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  <c r="AR473" s="11"/>
      <c r="AS473" s="11"/>
      <c r="AT473" s="11"/>
      <c r="AU473" s="11"/>
      <c r="AV473" s="11"/>
      <c r="AW473" s="11"/>
      <c r="AX473" s="11"/>
      <c r="AY473" s="11"/>
      <c r="AZ473" s="11"/>
      <c r="BA473" s="11"/>
      <c r="BB473" s="11"/>
      <c r="BC473" s="11"/>
      <c r="BD473" s="11"/>
      <c r="BE473" s="11"/>
      <c r="BF473" s="11"/>
      <c r="BG473" s="11"/>
      <c r="BH473" s="11"/>
      <c r="BI473" s="11"/>
      <c r="BJ473" s="11"/>
    </row>
    <row r="474" spans="1:62" x14ac:dyDescent="0.25">
      <c r="A474" s="1125">
        <f>A462+1</f>
        <v>42026</v>
      </c>
      <c r="B474" s="76" t="str">
        <f t="shared" ref="B474:E474" si="1107">IF(B412="","",B412)</f>
        <v/>
      </c>
      <c r="C474" s="77" t="str">
        <f t="shared" si="1107"/>
        <v/>
      </c>
      <c r="D474" s="63">
        <f t="shared" ref="D474:D477" si="1108">D412</f>
        <v>0</v>
      </c>
      <c r="E474" s="83" t="str">
        <f t="shared" si="1107"/>
        <v/>
      </c>
      <c r="F474" s="79"/>
      <c r="G474" s="94"/>
      <c r="H474" s="94"/>
      <c r="I474" s="70">
        <f t="shared" si="1103"/>
        <v>0</v>
      </c>
      <c r="J474" s="79"/>
      <c r="K474" s="94"/>
      <c r="L474" s="94"/>
      <c r="M474" s="71">
        <f t="shared" si="1104"/>
        <v>0</v>
      </c>
      <c r="N474" s="79"/>
      <c r="O474" s="94"/>
      <c r="P474" s="94"/>
      <c r="Q474" s="70">
        <f t="shared" si="1105"/>
        <v>0</v>
      </c>
      <c r="R474" s="79"/>
      <c r="S474" s="94"/>
      <c r="T474" s="94"/>
      <c r="U474" s="71">
        <f t="shared" si="1106"/>
        <v>0</v>
      </c>
      <c r="V474" s="125">
        <f t="shared" ref="V474:V477" si="1109">(IF(ISNUMBER(F474),F474,1)*G474*H474+IF(ISNUMBER(J474),J474,1)*K474*L474+IF(ISNUMBER(N474),N474,1)*O474*P474+IF(ISNUMBER(R474),R474,1)*S474*T474)*IF(ISNUMBER(E474),E474,1)</f>
        <v>0</v>
      </c>
      <c r="W474" s="43">
        <f t="shared" ref="W474:W477" si="1110">IFERROR((IF(ISNUMBER(F474),F474,1)*G474*H474+IF(ISNUMBER(J474),J474,1)*K474*L474+IF(ISNUMBER(N474),N474,1)*O474*P474+IF(ISNUMBER(R474),R474,1)*S474*T474)*IF(ISNUMBER(E474),E474,1)/(G474*H474+K474*L474+O474*P474+S474*T474),0)</f>
        <v>0</v>
      </c>
      <c r="X474" s="34">
        <f t="shared" ref="X474:X475" si="1111">ROUND(IFERROR((W474/(Y474*IF(ISNUMBER(E474),E474,1))),0),2)</f>
        <v>0</v>
      </c>
      <c r="Y474" s="90" t="str">
        <f t="shared" si="1022"/>
        <v/>
      </c>
      <c r="Z474" s="6">
        <f>(IF(I474&lt;30%,0,IF(I474&lt;35%,F474*G474*H474*F!$B$33,IF(I474&lt;40%,F474*G474*H474*F!$B$38,IF(I474&lt;45%,F474*G474*H474*F!$B$43,IF(I474&lt;50%,F474*G474*H474*F!$B$48,IF(I474=50%,F474*G474*H474*F!$B$50,IF(I474=51%,F474*G474*H474*F!$B$51,IF(I474=52%,F474*G474*H474*F!$B$52,IF(I474=53%,F474*G474*H474*F!$B$53,IF(I474=54%,F474*G474*H474*F!$B$54,IF(I474=55%,F474*G474*H474*F!$B$55,IF(I474=56%,F474*G474*H474*F!$B$56,IF(I474=57%,F474*G474*H474*F!$B$57,IF(I474=58%,F474*G474*H474*F!$B$58,IF(I474=59%,F474*G474*H474*F!$B$59,IF(I474=60%,F474*G474*H474*F!$B$60,IF(I474=61%,F474*G474*H474*F!$B$61,IF(I474=62%,F474*G474*H474*F!$B$62,IF(I474=63%,F474*G474*H474*F!$B$63,IF(I474=64%,F474*G474*H474*F!$B$64,IF(I474=65%,F474*G474*H474*F!$B$65,IF(I474=66%,F474*G474*H474*F!$B$66,IF(I474=67%,F474*G474*H474*F!$B$67,IF(I474=68%,F474*G474*H474*F!$B$68,IF(I474=69%,F474*G474*H474*F!$B$69,IF(I474=70%,F474*G474*H474*F!$B$70,IF(I474=71%,F474*G474*H474*F!$B$71,IF(I474=72%,F474*G474*H474*F!$B$72,IF(I474=73%,F474*G474*H474*F!$B$73,IF(I474=74%,F474*G474*H474*F!$B$74,IF(I474=75%,F474*G474*H474*F!$B$75,IF(I474=76%,F474*G474*H474*F!$B$76,IF(I474=77%,F474*G474*H474*F!$B$77,IF(I474=78%,F474*G474*H474*F!$B$78,IF(I474=79%,F474*G474*H474*F!$B$79,IF(I474=80%,F474*G474*H474*F!$B$80,IF(I474=81%,F474*G474*H474*F!$B$81,IF(I474=82%,F474*G474*H474*F!$B$82,IF(I474=83%,F474*G474*H474*F!$B$83,IF(I474=84%,F474*G474*H474*F!$B$84,IF(I474=85%,F474*G474*H474*F!$B$85,IF(I474=86%,F474*G474*H474*F!$B$86,IF(I474=87%,F474*G474*H474*F!$B$87,IF(I474=88%,F474*G474*H474*F!$B$88,IF(I474=89%,F474*G474*H474*F!$B$89,IF(I474=90%,F474*G474*H474*F!$B$90,IF(I474=91%,F474*G474*H474*F!$B$91,IF(I474=92%,F474*G474*H474*F!$B$92,IF(I474=93%,F474*G474*H474*F!$B$93,IF(I474=94%,F474*G474*H474*F!$B$94,IF(I474=95%,F474*G474*H474*F!$B$95,IF(I474=96%,F474*G474*H474*F!$B$96,IF(I474=97%,F474*G474*H474*F!$B$97,IF(I474=98%,F474*G474*H474*F!$B$98,IF(I474=99%,F474*G474*H474*F!$B$99,IF(I474&gt;99%,F474*G474*H474*F!$B$100,))))))))))))))))))))))))))))))))))))))))))))))))))))))))+IF(M474&lt;30%,0,IF(M474&lt;35%,J474*K474*L474*F!$B$33,IF(M474&lt;40%,J474*K474*L474*F!$B$38,IF(M474&lt;45%,J474*K474*L474*F!$B$43,IF(M474&lt;50%,J474*K474*L474*F!$B$48,IF(M474=50%,J474*K474*L474*F!$B$50,IF(M474=51%,J474*K474*L474*F!$B$51,IF(M474=52%,J474*K474*L474*F!$B$52,IF(M474=53%,J474*K474*L474*F!$B$53,IF(M474=54%,J474*K474*L474*F!$B$54,IF(M474=55%,J474*K474*L474*F!$B$55,IF(M474=56%,J474*K474*L474*F!$B$56,IF(M474=57%,J474*K474*L474*F!$B$57,IF(M474=58%,J474*K474*L474*F!$B$58,IF(M474=59%,J474*K474*L474*F!$B$59,IF(M474=60%,J474*K474*L474*F!$B$60,IF(M474=61%,J474*K474*L474*F!$B$61,IF(M474=62%,J474*K474*L474*F!$B$62,IF(M474=63%,J474*K474*L474*F!$B$63,IF(M474=64%,J474*K474*L474*F!$B$64,IF(M474=65%,J474*K474*L474*F!$B$65,IF(M474=66%,J474*K474*L474*F!$B$66,IF(M474=67%,J474*K474*L474*F!$B$67,IF(M474=68%,J474*K474*L474*F!$B$68,IF(M474=69%,J474*K474*L474*F!$B$69,IF(M474=70%,J474*K474*L474*F!$B$70,IF(M474=71%,J474*K474*L474*F!$B$71,IF(M474=72%,J474*K474*L474*F!$B$72,IF(M474=73%,J474*K474*L474*F!$B$73,IF(M474=74%,J474*K474*L474*F!$B$74,IF(M474=75%,J474*K474*L474*F!$B$75,IF(M474=76%,J474*K474*L474*F!$B$76,IF(M474=77%,J474*K474*L474*F!$B$77,IF(M474=78%,J474*K474*L474*F!$B$78,IF(M474=79%,J474*K474*L474*F!$B$79,IF(M474=80%,J474*K474*L474*F!$B$80,IF(M474=81%,J474*K474*L474*F!$B$81,IF(M474=82%,J474*K474*L474*F!$B$82,IF(M474=83%,J474*K474*L474*F!$B$83,IF(M474=84%,J474*K474*L474*F!$B$84,IF(M474=85%,J474*K474*L474*F!$B$85,IF(M474=86%,J474*K474*L474*F!$B$86,IF(M474=87%,J474*K474*L474*F!$B$87,IF(M474=88%,J474*K474*L474*F!$B$88,IF(M474=89%,J474*K474*L474*F!$B$89,IF(M474=90%,J474*K474*L474*F!$B$90,IF(M474=91%,J474*K474*L474*F!$B$91,IF(M474=92%,J474*K474*L474*F!$B$92,IF(M474=93%,J474*K474*L474*F!$B$93,IF(M474=94%,J474*K474*L474*F!$B$94,IF(M474=95%,J474*K474*L474*F!$B$95,IF(M474=96%,J474*K474*L474*F!$B$96,IF(M474=97%,J474*K474*L474*F!$B$97,IF(M474=98%,J474*K474*L474*F!$B$98,IF(M474=99%,J474*K474*L474*F!$B$99,IF(M474&gt;99%,J474*K474*L474*F!$B$100,))))))))))))))))))))))))))))))))))))))))))))))))))))))))+IF(Q474&lt;30%,0,IF(Q474&lt;35%,N474*O474*P474*F!$B$33,IF(Q474&lt;40%,N474*O474*P474*F!$B$38,IF(Q474&lt;45%,N474*O474*P474*F!$B$43,IF(Q474&lt;50%,N474*O474*P474*F!$B$48,IF(Q474=50%,N474*O474*P474*F!$B$50,IF(Q474=51%,N474*O474*P474*F!$B$51,IF(Q474=52%,N474*O474*P474*F!$B$52,IF(Q474=53%,N474*O474*P474*F!$B$53,IF(Q474=54%,N474*O474*P474*F!$B$54,IF(Q474=55%,N474*O474*P474*F!$B$55,IF(Q474=56%,N474*O474*P474*F!$B$56,IF(Q474=57%,N474*O474*P474*F!$B$57,IF(Q474=58%,N474*O474*P474*F!$B$58,IF(Q474=59%,N474*O474*P474*F!$B$59,IF(Q474=60%,N474*O474*P474*F!$B$60,IF(Q474=61%,N474*O474*P474*F!$B$61,IF(Q474=62%,N474*O474*P474*F!$B$62,IF(Q474=63%,N474*O474*P474*F!$B$63,IF(Q474=64%,N474*O474*P474*F!$B$64,IF(Q474=65%,N474*O474*P474*F!$B$65,IF(Q474=66%,N474*O474*P474*F!$B$66,IF(Q474=67%,N474*O474*P474*F!$B$67,IF(Q474=68%,N474*O474*P474*F!$B$68,IF(Q474=69%,N474*O474*P474*F!$B$69,IF(Q474=70%,N474*O474*P474*F!$B$70,IF(Q474=71%,N474*O474*P474*F!$B$71,IF(Q474=72%,N474*O474*P474*F!$B$72,IF(Q474=73%,N474*O474*P474*F!$B$73,IF(Q474=74%,N474*O474*P474*F!$B$74,IF(Q474=75%,N474*O474*P474*F!$B$75,IF(Q474=76%,N474*O474*P474*F!$B$76,IF(Q474=77%,N474*O474*P474*F!$B$77,IF(Q474=78%,N474*O474*P474*F!$B$78,IF(Q474=79%,N474*O474*P474*F!$B$79,IF(Q474=80%,N474*O474*P474*F!$B$80,IF(Q474=81%,N474*O474*P474*F!$B$81,IF(Q474=82%,N474*O474*P474*F!$B$82,IF(Q474=83%,N474*O474*P474*F!$B$83,IF(Q474=84%,N474*O474*P474*F!$B$84,IF(Q474=85%,N474*O474*P474*F!$B$85,IF(Q474=86%,N474*O474*P474*F!$B$86,IF(Q474=87%,N474*O474*P474*F!$B$87,IF(Q474=88%,N474*O474*P474*F!$B$88,IF(Q474=89%,N474*O474*P474*F!$B$89,IF(Q474=90%,N474*O474*P474*F!$B$90,IF(Q474=91%,N474*O474*P474*F!$B$91,IF(Q474=92%,N474*O474*P474*F!$B$92,IF(Q474=93%,N474*O474*P474*F!$B$93,IF(Q474=94%,N474*O474*P474*F!$B$94,IF(Q474=95%,N474*O474*P474*F!$B$95,IF(Q474=96%,N474*O474*P474*F!$B$96,IF(Q474=97%,N474*O474*P474*F!$B$97,IF(Q474=98%,N474*O474*P474*F!$B$98,IF(Q474=99%,N474*O474*P474*F!$B$99,IF(Q474&gt;99%,N474*O474*P474*F!$B$100,))))))))))))))))))))))))))))))))))))))))))))))))))))))))+IF(U474&lt;30%,0,IF(U474&lt;35%,R474*S474*T474*F!$B$33,IF(U474&lt;40%,R474*S474*T474*F!$B$38,IF(U474&lt;45%,R474*S474*T474*F!$B$43,IF(U474&lt;50%,R474*S474*T474*F!$B$48,IF(U474=50%,R474*S474*T474*F!$B$50,IF(U474=51%,R474*S474*T474*F!$B$51,IF(U474=52%,R474*S474*T474*F!$B$52,IF(U474=53%,R474*S474*T474*F!$B$53,IF(U474=54%,R474*S474*T474*F!$B$54,IF(U474=55%,R474*S474*T474*F!$B$55,IF(U474=56%,R474*S474*T474*F!$B$56,IF(U474=57%,R474*S474*T474*F!$B$57,IF(U474=58%,R474*S474*T474*F!$B$58,IF(U474=59%,R474*S474*T474*F!$B$59,IF(U474=60%,R474*S474*T474*F!$B$60,IF(U474=61%,R474*S474*T474*F!$B$61,IF(U474=62%,R474*S474*T474*F!$B$62,IF(U474=63%,R474*S474*T474*F!$B$63,IF(U474=64%,R474*S474*T474*F!$B$64,IF(U474=65%,R474*S474*T474*F!$B$65,IF(U474=66%,R474*S474*T474*F!$B$66,IF(U474=67%,R474*S474*T474*F!$B$67,IF(U474=68%,R474*S474*T474*F!$B$68,IF(U474=69%,R474*S474*T474*F!$B$69,IF(U474=70%,R474*S474*T474*F!$B$70,IF(U474=71%,R474*S474*T474*F!$B$71,IF(U474=72%,R474*S474*T474*F!$B$72,IF(U474=73%,R474*S474*T474*F!$B$73,IF(U474=74%,R474*S474*T474*F!$B$74,IF(U474=75%,R474*S474*T474*F!$B$75,IF(U474=76%,R474*S474*T474*F!$B$76,IF(U474=77%,R474*S474*T474*F!$B$77,IF(U474=78%,R474*S474*T474*F!$B$78,IF(U474=79%,R474*S474*T474*F!$B$79,IF(U474=80%,R474*S474*T474*F!$B$80,IF(U474=81%,R474*S474*T474*F!$B$81,IF(U474=82%,R474*S474*T474*F!$B$82,IF(U474=83%,R474*S474*T474*F!$B$83,IF(U474=84%,R474*S474*T474*F!$B$84,IF(U474=85%,R474*S474*T474*F!$B$85,IF(U474=86%,R474*S474*T474*F!$B$86,IF(U474=87%,R474*S474*T474*F!$B$87,IF(U474=88%,R474*S474*T474*F!$B$88,IF(U474=89%,R474*S474*T474*F!$B$89,IF(U474=90%,R474*S474*T474*F!$B$90,IF(U474=91%,R474*S474*T474*F!$B$91,IF(U474=92%,R474*S474*T474*F!$B$92,IF(U474=93%,R474*S474*T474*F!$B$93,IF(U474=94%,R474*S474*T474*F!$B$94,IF(U474=95%,R474*S474*T474*F!$B$95,IF(U474=96%,R474*S474*T474*F!$B$96,IF(U474=97%,R474*S474*T474*F!$B$97,IF(U474=98%,R474*S474*T474*F!$B$98,IF(U474=99%,R474*S474*T474*F!$B$99,IF(U474&gt;99%,R474*S474*T474*F!$B$100)))))))))))))))))))))))))))))))))))))))))))))))))))))))))*IF(ISNUMBER(E474),E474,1)*IF(ISNUMBER(D474),D474,1)</f>
        <v>0</v>
      </c>
      <c r="AA474" s="6">
        <f>G474*H474+K474*L474+O474*P474+S474*T474</f>
        <v>0</v>
      </c>
      <c r="AB474" s="115">
        <f>(H474*(IF(I474&lt;45%,0.5,IF(I474&lt;55%,0.8,IF(I474&lt;65%,0.9,IF(I474&lt;75%,1,IF(I474&lt;85%,1.1,1.2))))))+L474*(IF(M474&lt;45%,0.5,IF(M474&lt;55%,0.8,IF(M474&lt;65%,0.9,IF(M474&lt;75%,1,IF(M474&lt;85%,1.1,1.2))))))+P474*(IF(Q474&lt;45%,0.5,IF(Q474&lt;55%,0.8,IF(Q474&lt;65%,0.9,IF(Q474&lt;75%,1,IF(Q474&lt;85%,1.1,1.2))))))+T474*(IF(U474&lt;45%,0.5,IF(U474&lt;55%,0.8,IF(U474&lt;65%,0.9,IF(U474&lt;75%,1,IF(U474&lt;85%,1.1,1.2)))))))*IF(D474&gt;=0.8,6,IF(D474&lt;=0.4,1.5,3))</f>
        <v>0</v>
      </c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/>
      <c r="AR474" s="11"/>
      <c r="AS474" s="11"/>
      <c r="AT474" s="11"/>
      <c r="AU474" s="11"/>
      <c r="AV474" s="11"/>
      <c r="AW474" s="11"/>
      <c r="AX474" s="11"/>
      <c r="AY474" s="11"/>
      <c r="AZ474" s="11"/>
      <c r="BA474" s="11"/>
      <c r="BB474" s="11"/>
      <c r="BC474" s="11"/>
      <c r="BD474" s="11"/>
      <c r="BE474" s="11"/>
      <c r="BF474" s="11"/>
      <c r="BG474" s="11"/>
      <c r="BH474" s="11"/>
      <c r="BI474" s="11"/>
      <c r="BJ474" s="11"/>
    </row>
    <row r="475" spans="1:62" x14ac:dyDescent="0.25">
      <c r="A475" s="1125"/>
      <c r="B475" s="76" t="str">
        <f t="shared" ref="B475:E475" si="1112">IF(B413="","",B413)</f>
        <v/>
      </c>
      <c r="C475" s="77" t="str">
        <f t="shared" si="1112"/>
        <v/>
      </c>
      <c r="D475" s="63">
        <f t="shared" si="1108"/>
        <v>0</v>
      </c>
      <c r="E475" s="83" t="str">
        <f t="shared" si="1112"/>
        <v/>
      </c>
      <c r="F475" s="81"/>
      <c r="G475" s="96"/>
      <c r="H475" s="96"/>
      <c r="I475" s="82">
        <f t="shared" si="1103"/>
        <v>0</v>
      </c>
      <c r="J475" s="81"/>
      <c r="K475" s="96"/>
      <c r="L475" s="96"/>
      <c r="M475" s="104">
        <f t="shared" si="1104"/>
        <v>0</v>
      </c>
      <c r="N475" s="81"/>
      <c r="O475" s="96"/>
      <c r="P475" s="96"/>
      <c r="Q475" s="82">
        <f t="shared" si="1105"/>
        <v>0</v>
      </c>
      <c r="R475" s="81"/>
      <c r="S475" s="96"/>
      <c r="T475" s="96"/>
      <c r="U475" s="104">
        <f t="shared" si="1106"/>
        <v>0</v>
      </c>
      <c r="V475" s="128">
        <f t="shared" si="1109"/>
        <v>0</v>
      </c>
      <c r="W475" s="44">
        <f t="shared" si="1110"/>
        <v>0</v>
      </c>
      <c r="X475" s="45">
        <f t="shared" si="1111"/>
        <v>0</v>
      </c>
      <c r="Y475" s="90" t="str">
        <f t="shared" si="1022"/>
        <v/>
      </c>
      <c r="Z475" s="8">
        <f>(IF(I475&lt;30%,0,IF(I475&lt;35%,F475*G475*H475*F!$B$33,IF(I475&lt;40%,F475*G475*H475*F!$B$38,IF(I475&lt;45%,F475*G475*H475*F!$B$43,IF(I475&lt;50%,F475*G475*H475*F!$B$48,IF(I475=50%,F475*G475*H475*F!$B$50,IF(I475=51%,F475*G475*H475*F!$B$51,IF(I475=52%,F475*G475*H475*F!$B$52,IF(I475=53%,F475*G475*H475*F!$B$53,IF(I475=54%,F475*G475*H475*F!$B$54,IF(I475=55%,F475*G475*H475*F!$B$55,IF(I475=56%,F475*G475*H475*F!$B$56,IF(I475=57%,F475*G475*H475*F!$B$57,IF(I475=58%,F475*G475*H475*F!$B$58,IF(I475=59%,F475*G475*H475*F!$B$59,IF(I475=60%,F475*G475*H475*F!$B$60,IF(I475=61%,F475*G475*H475*F!$B$61,IF(I475=62%,F475*G475*H475*F!$B$62,IF(I475=63%,F475*G475*H475*F!$B$63,IF(I475=64%,F475*G475*H475*F!$B$64,IF(I475=65%,F475*G475*H475*F!$B$65,IF(I475=66%,F475*G475*H475*F!$B$66,IF(I475=67%,F475*G475*H475*F!$B$67,IF(I475=68%,F475*G475*H475*F!$B$68,IF(I475=69%,F475*G475*H475*F!$B$69,IF(I475=70%,F475*G475*H475*F!$B$70,IF(I475=71%,F475*G475*H475*F!$B$71,IF(I475=72%,F475*G475*H475*F!$B$72,IF(I475=73%,F475*G475*H475*F!$B$73,IF(I475=74%,F475*G475*H475*F!$B$74,IF(I475=75%,F475*G475*H475*F!$B$75,IF(I475=76%,F475*G475*H475*F!$B$76,IF(I475=77%,F475*G475*H475*F!$B$77,IF(I475=78%,F475*G475*H475*F!$B$78,IF(I475=79%,F475*G475*H475*F!$B$79,IF(I475=80%,F475*G475*H475*F!$B$80,IF(I475=81%,F475*G475*H475*F!$B$81,IF(I475=82%,F475*G475*H475*F!$B$82,IF(I475=83%,F475*G475*H475*F!$B$83,IF(I475=84%,F475*G475*H475*F!$B$84,IF(I475=85%,F475*G475*H475*F!$B$85,IF(I475=86%,F475*G475*H475*F!$B$86,IF(I475=87%,F475*G475*H475*F!$B$87,IF(I475=88%,F475*G475*H475*F!$B$88,IF(I475=89%,F475*G475*H475*F!$B$89,IF(I475=90%,F475*G475*H475*F!$B$90,IF(I475=91%,F475*G475*H475*F!$B$91,IF(I475=92%,F475*G475*H475*F!$B$92,IF(I475=93%,F475*G475*H475*F!$B$93,IF(I475=94%,F475*G475*H475*F!$B$94,IF(I475=95%,F475*G475*H475*F!$B$95,IF(I475=96%,F475*G475*H475*F!$B$96,IF(I475=97%,F475*G475*H475*F!$B$97,IF(I475=98%,F475*G475*H475*F!$B$98,IF(I475=99%,F475*G475*H475*F!$B$99,IF(I475&gt;99%,F475*G475*H475*F!$B$100,))))))))))))))))))))))))))))))))))))))))))))))))))))))))+IF(M475&lt;30%,0,IF(M475&lt;35%,J475*K475*L475*F!$B$33,IF(M475&lt;40%,J475*K475*L475*F!$B$38,IF(M475&lt;45%,J475*K475*L475*F!$B$43,IF(M475&lt;50%,J475*K475*L475*F!$B$48,IF(M475=50%,J475*K475*L475*F!$B$50,IF(M475=51%,J475*K475*L475*F!$B$51,IF(M475=52%,J475*K475*L475*F!$B$52,IF(M475=53%,J475*K475*L475*F!$B$53,IF(M475=54%,J475*K475*L475*F!$B$54,IF(M475=55%,J475*K475*L475*F!$B$55,IF(M475=56%,J475*K475*L475*F!$B$56,IF(M475=57%,J475*K475*L475*F!$B$57,IF(M475=58%,J475*K475*L475*F!$B$58,IF(M475=59%,J475*K475*L475*F!$B$59,IF(M475=60%,J475*K475*L475*F!$B$60,IF(M475=61%,J475*K475*L475*F!$B$61,IF(M475=62%,J475*K475*L475*F!$B$62,IF(M475=63%,J475*K475*L475*F!$B$63,IF(M475=64%,J475*K475*L475*F!$B$64,IF(M475=65%,J475*K475*L475*F!$B$65,IF(M475=66%,J475*K475*L475*F!$B$66,IF(M475=67%,J475*K475*L475*F!$B$67,IF(M475=68%,J475*K475*L475*F!$B$68,IF(M475=69%,J475*K475*L475*F!$B$69,IF(M475=70%,J475*K475*L475*F!$B$70,IF(M475=71%,J475*K475*L475*F!$B$71,IF(M475=72%,J475*K475*L475*F!$B$72,IF(M475=73%,J475*K475*L475*F!$B$73,IF(M475=74%,J475*K475*L475*F!$B$74,IF(M475=75%,J475*K475*L475*F!$B$75,IF(M475=76%,J475*K475*L475*F!$B$76,IF(M475=77%,J475*K475*L475*F!$B$77,IF(M475=78%,J475*K475*L475*F!$B$78,IF(M475=79%,J475*K475*L475*F!$B$79,IF(M475=80%,J475*K475*L475*F!$B$80,IF(M475=81%,J475*K475*L475*F!$B$81,IF(M475=82%,J475*K475*L475*F!$B$82,IF(M475=83%,J475*K475*L475*F!$B$83,IF(M475=84%,J475*K475*L475*F!$B$84,IF(M475=85%,J475*K475*L475*F!$B$85,IF(M475=86%,J475*K475*L475*F!$B$86,IF(M475=87%,J475*K475*L475*F!$B$87,IF(M475=88%,J475*K475*L475*F!$B$88,IF(M475=89%,J475*K475*L475*F!$B$89,IF(M475=90%,J475*K475*L475*F!$B$90,IF(M475=91%,J475*K475*L475*F!$B$91,IF(M475=92%,J475*K475*L475*F!$B$92,IF(M475=93%,J475*K475*L475*F!$B$93,IF(M475=94%,J475*K475*L475*F!$B$94,IF(M475=95%,J475*K475*L475*F!$B$95,IF(M475=96%,J475*K475*L475*F!$B$96,IF(M475=97%,J475*K475*L475*F!$B$97,IF(M475=98%,J475*K475*L475*F!$B$98,IF(M475=99%,J475*K475*L475*F!$B$99,IF(M475&gt;99%,J475*K475*L475*F!$B$100,))))))))))))))))))))))))))))))))))))))))))))))))))))))))+IF(Q475&lt;30%,0,IF(Q475&lt;35%,N475*O475*P475*F!$B$33,IF(Q475&lt;40%,N475*O475*P475*F!$B$38,IF(Q475&lt;45%,N475*O475*P475*F!$B$43,IF(Q475&lt;50%,N475*O475*P475*F!$B$48,IF(Q475=50%,N475*O475*P475*F!$B$50,IF(Q475=51%,N475*O475*P475*F!$B$51,IF(Q475=52%,N475*O475*P475*F!$B$52,IF(Q475=53%,N475*O475*P475*F!$B$53,IF(Q475=54%,N475*O475*P475*F!$B$54,IF(Q475=55%,N475*O475*P475*F!$B$55,IF(Q475=56%,N475*O475*P475*F!$B$56,IF(Q475=57%,N475*O475*P475*F!$B$57,IF(Q475=58%,N475*O475*P475*F!$B$58,IF(Q475=59%,N475*O475*P475*F!$B$59,IF(Q475=60%,N475*O475*P475*F!$B$60,IF(Q475=61%,N475*O475*P475*F!$B$61,IF(Q475=62%,N475*O475*P475*F!$B$62,IF(Q475=63%,N475*O475*P475*F!$B$63,IF(Q475=64%,N475*O475*P475*F!$B$64,IF(Q475=65%,N475*O475*P475*F!$B$65,IF(Q475=66%,N475*O475*P475*F!$B$66,IF(Q475=67%,N475*O475*P475*F!$B$67,IF(Q475=68%,N475*O475*P475*F!$B$68,IF(Q475=69%,N475*O475*P475*F!$B$69,IF(Q475=70%,N475*O475*P475*F!$B$70,IF(Q475=71%,N475*O475*P475*F!$B$71,IF(Q475=72%,N475*O475*P475*F!$B$72,IF(Q475=73%,N475*O475*P475*F!$B$73,IF(Q475=74%,N475*O475*P475*F!$B$74,IF(Q475=75%,N475*O475*P475*F!$B$75,IF(Q475=76%,N475*O475*P475*F!$B$76,IF(Q475=77%,N475*O475*P475*F!$B$77,IF(Q475=78%,N475*O475*P475*F!$B$78,IF(Q475=79%,N475*O475*P475*F!$B$79,IF(Q475=80%,N475*O475*P475*F!$B$80,IF(Q475=81%,N475*O475*P475*F!$B$81,IF(Q475=82%,N475*O475*P475*F!$B$82,IF(Q475=83%,N475*O475*P475*F!$B$83,IF(Q475=84%,N475*O475*P475*F!$B$84,IF(Q475=85%,N475*O475*P475*F!$B$85,IF(Q475=86%,N475*O475*P475*F!$B$86,IF(Q475=87%,N475*O475*P475*F!$B$87,IF(Q475=88%,N475*O475*P475*F!$B$88,IF(Q475=89%,N475*O475*P475*F!$B$89,IF(Q475=90%,N475*O475*P475*F!$B$90,IF(Q475=91%,N475*O475*P475*F!$B$91,IF(Q475=92%,N475*O475*P475*F!$B$92,IF(Q475=93%,N475*O475*P475*F!$B$93,IF(Q475=94%,N475*O475*P475*F!$B$94,IF(Q475=95%,N475*O475*P475*F!$B$95,IF(Q475=96%,N475*O475*P475*F!$B$96,IF(Q475=97%,N475*O475*P475*F!$B$97,IF(Q475=98%,N475*O475*P475*F!$B$98,IF(Q475=99%,N475*O475*P475*F!$B$99,IF(Q475&gt;99%,N475*O475*P475*F!$B$100,))))))))))))))))))))))))))))))))))))))))))))))))))))))))+IF(U475&lt;30%,0,IF(U475&lt;35%,R475*S475*T475*F!$B$33,IF(U475&lt;40%,R475*S475*T475*F!$B$38,IF(U475&lt;45%,R475*S475*T475*F!$B$43,IF(U475&lt;50%,R475*S475*T475*F!$B$48,IF(U475=50%,R475*S475*T475*F!$B$50,IF(U475=51%,R475*S475*T475*F!$B$51,IF(U475=52%,R475*S475*T475*F!$B$52,IF(U475=53%,R475*S475*T475*F!$B$53,IF(U475=54%,R475*S475*T475*F!$B$54,IF(U475=55%,R475*S475*T475*F!$B$55,IF(U475=56%,R475*S475*T475*F!$B$56,IF(U475=57%,R475*S475*T475*F!$B$57,IF(U475=58%,R475*S475*T475*F!$B$58,IF(U475=59%,R475*S475*T475*F!$B$59,IF(U475=60%,R475*S475*T475*F!$B$60,IF(U475=61%,R475*S475*T475*F!$B$61,IF(U475=62%,R475*S475*T475*F!$B$62,IF(U475=63%,R475*S475*T475*F!$B$63,IF(U475=64%,R475*S475*T475*F!$B$64,IF(U475=65%,R475*S475*T475*F!$B$65,IF(U475=66%,R475*S475*T475*F!$B$66,IF(U475=67%,R475*S475*T475*F!$B$67,IF(U475=68%,R475*S475*T475*F!$B$68,IF(U475=69%,R475*S475*T475*F!$B$69,IF(U475=70%,R475*S475*T475*F!$B$70,IF(U475=71%,R475*S475*T475*F!$B$71,IF(U475=72%,R475*S475*T475*F!$B$72,IF(U475=73%,R475*S475*T475*F!$B$73,IF(U475=74%,R475*S475*T475*F!$B$74,IF(U475=75%,R475*S475*T475*F!$B$75,IF(U475=76%,R475*S475*T475*F!$B$76,IF(U475=77%,R475*S475*T475*F!$B$77,IF(U475=78%,R475*S475*T475*F!$B$78,IF(U475=79%,R475*S475*T475*F!$B$79,IF(U475=80%,R475*S475*T475*F!$B$80,IF(U475=81%,R475*S475*T475*F!$B$81,IF(U475=82%,R475*S475*T475*F!$B$82,IF(U475=83%,R475*S475*T475*F!$B$83,IF(U475=84%,R475*S475*T475*F!$B$84,IF(U475=85%,R475*S475*T475*F!$B$85,IF(U475=86%,R475*S475*T475*F!$B$86,IF(U475=87%,R475*S475*T475*F!$B$87,IF(U475=88%,R475*S475*T475*F!$B$88,IF(U475=89%,R475*S475*T475*F!$B$89,IF(U475=90%,R475*S475*T475*F!$B$90,IF(U475=91%,R475*S475*T475*F!$B$91,IF(U475=92%,R475*S475*T475*F!$B$92,IF(U475=93%,R475*S475*T475*F!$B$93,IF(U475=94%,R475*S475*T475*F!$B$94,IF(U475=95%,R475*S475*T475*F!$B$95,IF(U475=96%,R475*S475*T475*F!$B$96,IF(U475=97%,R475*S475*T475*F!$B$97,IF(U475=98%,R475*S475*T475*F!$B$98,IF(U475=99%,R475*S475*T475*F!$B$99,IF(U475&gt;99%,R475*S475*T475*F!$B$100)))))))))))))))))))))))))))))))))))))))))))))))))))))))))*IF(ISNUMBER(E475),E475,1)*IF(ISNUMBER(D475),D475,1)</f>
        <v>0</v>
      </c>
      <c r="AA475" s="8">
        <f>G475*H475+K475*L475+O475*P475+S475*T475</f>
        <v>0</v>
      </c>
      <c r="AB475" s="129">
        <f>(H475*(IF(I475&lt;45%,0.5,IF(I475&lt;55%,0.8,IF(I475&lt;65%,0.9,IF(I475&lt;75%,1,IF(I475&lt;85%,1.1,1.2))))))+L475*(IF(M475&lt;45%,0.5,IF(M475&lt;55%,0.8,IF(M475&lt;65%,0.9,IF(M475&lt;75%,1,IF(M475&lt;85%,1.1,1.2))))))+P475*(IF(Q475&lt;45%,0.5,IF(Q475&lt;55%,0.8,IF(Q475&lt;65%,0.9,IF(Q475&lt;75%,1,IF(Q475&lt;85%,1.1,1.2))))))+T475*(IF(U475&lt;45%,0.5,IF(U475&lt;55%,0.8,IF(U475&lt;65%,0.9,IF(U475&lt;75%,1,IF(U475&lt;85%,1.1,1.2)))))))*IF(D475&gt;=0.8,6,IF(D475&lt;=0.4,1.5,3))</f>
        <v>0</v>
      </c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  <c r="AP475" s="11"/>
      <c r="AQ475" s="11"/>
      <c r="AR475" s="11"/>
      <c r="AS475" s="11"/>
      <c r="AT475" s="11"/>
      <c r="AU475" s="11"/>
      <c r="AV475" s="11"/>
      <c r="AW475" s="11"/>
      <c r="AX475" s="11"/>
      <c r="AY475" s="11"/>
      <c r="AZ475" s="11"/>
      <c r="BA475" s="11"/>
      <c r="BB475" s="11"/>
      <c r="BC475" s="11"/>
      <c r="BD475" s="11"/>
      <c r="BE475" s="11"/>
      <c r="BF475" s="11"/>
      <c r="BG475" s="11"/>
      <c r="BH475" s="11"/>
      <c r="BI475" s="11"/>
      <c r="BJ475" s="11"/>
    </row>
    <row r="476" spans="1:62" x14ac:dyDescent="0.25">
      <c r="A476" s="1125"/>
      <c r="B476" s="76" t="str">
        <f t="shared" ref="B476:E476" si="1113">IF(B414="","",B414)</f>
        <v/>
      </c>
      <c r="C476" s="77" t="str">
        <f t="shared" si="1113"/>
        <v/>
      </c>
      <c r="D476" s="63">
        <f t="shared" si="1108"/>
        <v>0</v>
      </c>
      <c r="E476" s="83" t="str">
        <f t="shared" si="1113"/>
        <v/>
      </c>
      <c r="F476" s="79"/>
      <c r="G476" s="94"/>
      <c r="H476" s="94"/>
      <c r="I476" s="70">
        <f t="shared" si="1103"/>
        <v>0</v>
      </c>
      <c r="J476" s="79"/>
      <c r="K476" s="94"/>
      <c r="L476" s="94"/>
      <c r="M476" s="71">
        <f t="shared" si="1104"/>
        <v>0</v>
      </c>
      <c r="N476" s="79"/>
      <c r="O476" s="94"/>
      <c r="P476" s="94"/>
      <c r="Q476" s="70">
        <f t="shared" si="1105"/>
        <v>0</v>
      </c>
      <c r="R476" s="79"/>
      <c r="S476" s="94"/>
      <c r="T476" s="94"/>
      <c r="U476" s="71">
        <f t="shared" si="1106"/>
        <v>0</v>
      </c>
      <c r="V476" s="125">
        <f t="shared" si="1109"/>
        <v>0</v>
      </c>
      <c r="W476" s="43">
        <f t="shared" si="1110"/>
        <v>0</v>
      </c>
      <c r="X476" s="36">
        <f>ROUND(IFERROR((W476/(Y476*IF(ISNUMBER(E476),E476,1))),0),2)</f>
        <v>0</v>
      </c>
      <c r="Y476" s="90" t="str">
        <f t="shared" si="1022"/>
        <v/>
      </c>
      <c r="Z476" s="6">
        <f>(IF(I476&lt;30%,0,IF(I476&lt;35%,F476*G476*H476*F!$B$33,IF(I476&lt;40%,F476*G476*H476*F!$B$38,IF(I476&lt;45%,F476*G476*H476*F!$B$43,IF(I476&lt;50%,F476*G476*H476*F!$B$48,IF(I476=50%,F476*G476*H476*F!$B$50,IF(I476=51%,F476*G476*H476*F!$B$51,IF(I476=52%,F476*G476*H476*F!$B$52,IF(I476=53%,F476*G476*H476*F!$B$53,IF(I476=54%,F476*G476*H476*F!$B$54,IF(I476=55%,F476*G476*H476*F!$B$55,IF(I476=56%,F476*G476*H476*F!$B$56,IF(I476=57%,F476*G476*H476*F!$B$57,IF(I476=58%,F476*G476*H476*F!$B$58,IF(I476=59%,F476*G476*H476*F!$B$59,IF(I476=60%,F476*G476*H476*F!$B$60,IF(I476=61%,F476*G476*H476*F!$B$61,IF(I476=62%,F476*G476*H476*F!$B$62,IF(I476=63%,F476*G476*H476*F!$B$63,IF(I476=64%,F476*G476*H476*F!$B$64,IF(I476=65%,F476*G476*H476*F!$B$65,IF(I476=66%,F476*G476*H476*F!$B$66,IF(I476=67%,F476*G476*H476*F!$B$67,IF(I476=68%,F476*G476*H476*F!$B$68,IF(I476=69%,F476*G476*H476*F!$B$69,IF(I476=70%,F476*G476*H476*F!$B$70,IF(I476=71%,F476*G476*H476*F!$B$71,IF(I476=72%,F476*G476*H476*F!$B$72,IF(I476=73%,F476*G476*H476*F!$B$73,IF(I476=74%,F476*G476*H476*F!$B$74,IF(I476=75%,F476*G476*H476*F!$B$75,IF(I476=76%,F476*G476*H476*F!$B$76,IF(I476=77%,F476*G476*H476*F!$B$77,IF(I476=78%,F476*G476*H476*F!$B$78,IF(I476=79%,F476*G476*H476*F!$B$79,IF(I476=80%,F476*G476*H476*F!$B$80,IF(I476=81%,F476*G476*H476*F!$B$81,IF(I476=82%,F476*G476*H476*F!$B$82,IF(I476=83%,F476*G476*H476*F!$B$83,IF(I476=84%,F476*G476*H476*F!$B$84,IF(I476=85%,F476*G476*H476*F!$B$85,IF(I476=86%,F476*G476*H476*F!$B$86,IF(I476=87%,F476*G476*H476*F!$B$87,IF(I476=88%,F476*G476*H476*F!$B$88,IF(I476=89%,F476*G476*H476*F!$B$89,IF(I476=90%,F476*G476*H476*F!$B$90,IF(I476=91%,F476*G476*H476*F!$B$91,IF(I476=92%,F476*G476*H476*F!$B$92,IF(I476=93%,F476*G476*H476*F!$B$93,IF(I476=94%,F476*G476*H476*F!$B$94,IF(I476=95%,F476*G476*H476*F!$B$95,IF(I476=96%,F476*G476*H476*F!$B$96,IF(I476=97%,F476*G476*H476*F!$B$97,IF(I476=98%,F476*G476*H476*F!$B$98,IF(I476=99%,F476*G476*H476*F!$B$99,IF(I476&gt;99%,F476*G476*H476*F!$B$100,))))))))))))))))))))))))))))))))))))))))))))))))))))))))+IF(M476&lt;30%,0,IF(M476&lt;35%,J476*K476*L476*F!$B$33,IF(M476&lt;40%,J476*K476*L476*F!$B$38,IF(M476&lt;45%,J476*K476*L476*F!$B$43,IF(M476&lt;50%,J476*K476*L476*F!$B$48,IF(M476=50%,J476*K476*L476*F!$B$50,IF(M476=51%,J476*K476*L476*F!$B$51,IF(M476=52%,J476*K476*L476*F!$B$52,IF(M476=53%,J476*K476*L476*F!$B$53,IF(M476=54%,J476*K476*L476*F!$B$54,IF(M476=55%,J476*K476*L476*F!$B$55,IF(M476=56%,J476*K476*L476*F!$B$56,IF(M476=57%,J476*K476*L476*F!$B$57,IF(M476=58%,J476*K476*L476*F!$B$58,IF(M476=59%,J476*K476*L476*F!$B$59,IF(M476=60%,J476*K476*L476*F!$B$60,IF(M476=61%,J476*K476*L476*F!$B$61,IF(M476=62%,J476*K476*L476*F!$B$62,IF(M476=63%,J476*K476*L476*F!$B$63,IF(M476=64%,J476*K476*L476*F!$B$64,IF(M476=65%,J476*K476*L476*F!$B$65,IF(M476=66%,J476*K476*L476*F!$B$66,IF(M476=67%,J476*K476*L476*F!$B$67,IF(M476=68%,J476*K476*L476*F!$B$68,IF(M476=69%,J476*K476*L476*F!$B$69,IF(M476=70%,J476*K476*L476*F!$B$70,IF(M476=71%,J476*K476*L476*F!$B$71,IF(M476=72%,J476*K476*L476*F!$B$72,IF(M476=73%,J476*K476*L476*F!$B$73,IF(M476=74%,J476*K476*L476*F!$B$74,IF(M476=75%,J476*K476*L476*F!$B$75,IF(M476=76%,J476*K476*L476*F!$B$76,IF(M476=77%,J476*K476*L476*F!$B$77,IF(M476=78%,J476*K476*L476*F!$B$78,IF(M476=79%,J476*K476*L476*F!$B$79,IF(M476=80%,J476*K476*L476*F!$B$80,IF(M476=81%,J476*K476*L476*F!$B$81,IF(M476=82%,J476*K476*L476*F!$B$82,IF(M476=83%,J476*K476*L476*F!$B$83,IF(M476=84%,J476*K476*L476*F!$B$84,IF(M476=85%,J476*K476*L476*F!$B$85,IF(M476=86%,J476*K476*L476*F!$B$86,IF(M476=87%,J476*K476*L476*F!$B$87,IF(M476=88%,J476*K476*L476*F!$B$88,IF(M476=89%,J476*K476*L476*F!$B$89,IF(M476=90%,J476*K476*L476*F!$B$90,IF(M476=91%,J476*K476*L476*F!$B$91,IF(M476=92%,J476*K476*L476*F!$B$92,IF(M476=93%,J476*K476*L476*F!$B$93,IF(M476=94%,J476*K476*L476*F!$B$94,IF(M476=95%,J476*K476*L476*F!$B$95,IF(M476=96%,J476*K476*L476*F!$B$96,IF(M476=97%,J476*K476*L476*F!$B$97,IF(M476=98%,J476*K476*L476*F!$B$98,IF(M476=99%,J476*K476*L476*F!$B$99,IF(M476&gt;99%,J476*K476*L476*F!$B$100,))))))))))))))))))))))))))))))))))))))))))))))))))))))))+IF(Q476&lt;30%,0,IF(Q476&lt;35%,N476*O476*P476*F!$B$33,IF(Q476&lt;40%,N476*O476*P476*F!$B$38,IF(Q476&lt;45%,N476*O476*P476*F!$B$43,IF(Q476&lt;50%,N476*O476*P476*F!$B$48,IF(Q476=50%,N476*O476*P476*F!$B$50,IF(Q476=51%,N476*O476*P476*F!$B$51,IF(Q476=52%,N476*O476*P476*F!$B$52,IF(Q476=53%,N476*O476*P476*F!$B$53,IF(Q476=54%,N476*O476*P476*F!$B$54,IF(Q476=55%,N476*O476*P476*F!$B$55,IF(Q476=56%,N476*O476*P476*F!$B$56,IF(Q476=57%,N476*O476*P476*F!$B$57,IF(Q476=58%,N476*O476*P476*F!$B$58,IF(Q476=59%,N476*O476*P476*F!$B$59,IF(Q476=60%,N476*O476*P476*F!$B$60,IF(Q476=61%,N476*O476*P476*F!$B$61,IF(Q476=62%,N476*O476*P476*F!$B$62,IF(Q476=63%,N476*O476*P476*F!$B$63,IF(Q476=64%,N476*O476*P476*F!$B$64,IF(Q476=65%,N476*O476*P476*F!$B$65,IF(Q476=66%,N476*O476*P476*F!$B$66,IF(Q476=67%,N476*O476*P476*F!$B$67,IF(Q476=68%,N476*O476*P476*F!$B$68,IF(Q476=69%,N476*O476*P476*F!$B$69,IF(Q476=70%,N476*O476*P476*F!$B$70,IF(Q476=71%,N476*O476*P476*F!$B$71,IF(Q476=72%,N476*O476*P476*F!$B$72,IF(Q476=73%,N476*O476*P476*F!$B$73,IF(Q476=74%,N476*O476*P476*F!$B$74,IF(Q476=75%,N476*O476*P476*F!$B$75,IF(Q476=76%,N476*O476*P476*F!$B$76,IF(Q476=77%,N476*O476*P476*F!$B$77,IF(Q476=78%,N476*O476*P476*F!$B$78,IF(Q476=79%,N476*O476*P476*F!$B$79,IF(Q476=80%,N476*O476*P476*F!$B$80,IF(Q476=81%,N476*O476*P476*F!$B$81,IF(Q476=82%,N476*O476*P476*F!$B$82,IF(Q476=83%,N476*O476*P476*F!$B$83,IF(Q476=84%,N476*O476*P476*F!$B$84,IF(Q476=85%,N476*O476*P476*F!$B$85,IF(Q476=86%,N476*O476*P476*F!$B$86,IF(Q476=87%,N476*O476*P476*F!$B$87,IF(Q476=88%,N476*O476*P476*F!$B$88,IF(Q476=89%,N476*O476*P476*F!$B$89,IF(Q476=90%,N476*O476*P476*F!$B$90,IF(Q476=91%,N476*O476*P476*F!$B$91,IF(Q476=92%,N476*O476*P476*F!$B$92,IF(Q476=93%,N476*O476*P476*F!$B$93,IF(Q476=94%,N476*O476*P476*F!$B$94,IF(Q476=95%,N476*O476*P476*F!$B$95,IF(Q476=96%,N476*O476*P476*F!$B$96,IF(Q476=97%,N476*O476*P476*F!$B$97,IF(Q476=98%,N476*O476*P476*F!$B$98,IF(Q476=99%,N476*O476*P476*F!$B$99,IF(Q476&gt;99%,N476*O476*P476*F!$B$100,))))))))))))))))))))))))))))))))))))))))))))))))))))))))+IF(U476&lt;30%,0,IF(U476&lt;35%,R476*S476*T476*F!$B$33,IF(U476&lt;40%,R476*S476*T476*F!$B$38,IF(U476&lt;45%,R476*S476*T476*F!$B$43,IF(U476&lt;50%,R476*S476*T476*F!$B$48,IF(U476=50%,R476*S476*T476*F!$B$50,IF(U476=51%,R476*S476*T476*F!$B$51,IF(U476=52%,R476*S476*T476*F!$B$52,IF(U476=53%,R476*S476*T476*F!$B$53,IF(U476=54%,R476*S476*T476*F!$B$54,IF(U476=55%,R476*S476*T476*F!$B$55,IF(U476=56%,R476*S476*T476*F!$B$56,IF(U476=57%,R476*S476*T476*F!$B$57,IF(U476=58%,R476*S476*T476*F!$B$58,IF(U476=59%,R476*S476*T476*F!$B$59,IF(U476=60%,R476*S476*T476*F!$B$60,IF(U476=61%,R476*S476*T476*F!$B$61,IF(U476=62%,R476*S476*T476*F!$B$62,IF(U476=63%,R476*S476*T476*F!$B$63,IF(U476=64%,R476*S476*T476*F!$B$64,IF(U476=65%,R476*S476*T476*F!$B$65,IF(U476=66%,R476*S476*T476*F!$B$66,IF(U476=67%,R476*S476*T476*F!$B$67,IF(U476=68%,R476*S476*T476*F!$B$68,IF(U476=69%,R476*S476*T476*F!$B$69,IF(U476=70%,R476*S476*T476*F!$B$70,IF(U476=71%,R476*S476*T476*F!$B$71,IF(U476=72%,R476*S476*T476*F!$B$72,IF(U476=73%,R476*S476*T476*F!$B$73,IF(U476=74%,R476*S476*T476*F!$B$74,IF(U476=75%,R476*S476*T476*F!$B$75,IF(U476=76%,R476*S476*T476*F!$B$76,IF(U476=77%,R476*S476*T476*F!$B$77,IF(U476=78%,R476*S476*T476*F!$B$78,IF(U476=79%,R476*S476*T476*F!$B$79,IF(U476=80%,R476*S476*T476*F!$B$80,IF(U476=81%,R476*S476*T476*F!$B$81,IF(U476=82%,R476*S476*T476*F!$B$82,IF(U476=83%,R476*S476*T476*F!$B$83,IF(U476=84%,R476*S476*T476*F!$B$84,IF(U476=85%,R476*S476*T476*F!$B$85,IF(U476=86%,R476*S476*T476*F!$B$86,IF(U476=87%,R476*S476*T476*F!$B$87,IF(U476=88%,R476*S476*T476*F!$B$88,IF(U476=89%,R476*S476*T476*F!$B$89,IF(U476=90%,R476*S476*T476*F!$B$90,IF(U476=91%,R476*S476*T476*F!$B$91,IF(U476=92%,R476*S476*T476*F!$B$92,IF(U476=93%,R476*S476*T476*F!$B$93,IF(U476=94%,R476*S476*T476*F!$B$94,IF(U476=95%,R476*S476*T476*F!$B$95,IF(U476=96%,R476*S476*T476*F!$B$96,IF(U476=97%,R476*S476*T476*F!$B$97,IF(U476=98%,R476*S476*T476*F!$B$98,IF(U476=99%,R476*S476*T476*F!$B$99,IF(U476&gt;99%,R476*S476*T476*F!$B$100)))))))))))))))))))))))))))))))))))))))))))))))))))))))))*IF(ISNUMBER(E476),E476,1)*IF(ISNUMBER(D476),D476,1)</f>
        <v>0</v>
      </c>
      <c r="AA476" s="6">
        <f>G476*H476+K476*L476+O476*P476+S476*T476</f>
        <v>0</v>
      </c>
      <c r="AB476" s="115">
        <f>(H476*(IF(I476&lt;45%,0.5,IF(I476&lt;55%,0.8,IF(I476&lt;65%,0.9,IF(I476&lt;75%,1,IF(I476&lt;85%,1.1,1.2))))))+L476*(IF(M476&lt;45%,0.5,IF(M476&lt;55%,0.8,IF(M476&lt;65%,0.9,IF(M476&lt;75%,1,IF(M476&lt;85%,1.1,1.2))))))+P476*(IF(Q476&lt;45%,0.5,IF(Q476&lt;55%,0.8,IF(Q476&lt;65%,0.9,IF(Q476&lt;75%,1,IF(Q476&lt;85%,1.1,1.2))))))+T476*(IF(U476&lt;45%,0.5,IF(U476&lt;55%,0.8,IF(U476&lt;65%,0.9,IF(U476&lt;75%,1,IF(U476&lt;85%,1.1,1.2)))))))*IF(D476&gt;=0.8,6,IF(D476&lt;=0.4,1.5,3))</f>
        <v>0</v>
      </c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1"/>
      <c r="AS476" s="11"/>
      <c r="AT476" s="11"/>
      <c r="AU476" s="11"/>
      <c r="AV476" s="11"/>
      <c r="AW476" s="11"/>
      <c r="AX476" s="11"/>
      <c r="AY476" s="11"/>
      <c r="AZ476" s="11"/>
      <c r="BA476" s="11"/>
      <c r="BB476" s="11"/>
      <c r="BC476" s="11"/>
      <c r="BD476" s="11"/>
      <c r="BE476" s="11"/>
      <c r="BF476" s="11"/>
      <c r="BG476" s="11"/>
      <c r="BH476" s="11"/>
      <c r="BI476" s="11"/>
      <c r="BJ476" s="11"/>
    </row>
    <row r="477" spans="1:62" x14ac:dyDescent="0.25">
      <c r="A477" s="1125"/>
      <c r="B477" s="76" t="str">
        <f t="shared" ref="B477:E477" si="1114">IF(B415="","",B415)</f>
        <v/>
      </c>
      <c r="C477" s="77" t="str">
        <f t="shared" si="1114"/>
        <v/>
      </c>
      <c r="D477" s="63">
        <f t="shared" si="1108"/>
        <v>0</v>
      </c>
      <c r="E477" s="83" t="str">
        <f t="shared" si="1114"/>
        <v/>
      </c>
      <c r="F477" s="81"/>
      <c r="G477" s="96"/>
      <c r="H477" s="96"/>
      <c r="I477" s="82">
        <f t="shared" si="1103"/>
        <v>0</v>
      </c>
      <c r="J477" s="81"/>
      <c r="K477" s="96"/>
      <c r="L477" s="96"/>
      <c r="M477" s="104">
        <f t="shared" si="1104"/>
        <v>0</v>
      </c>
      <c r="N477" s="81"/>
      <c r="O477" s="96"/>
      <c r="P477" s="96"/>
      <c r="Q477" s="82">
        <f t="shared" si="1105"/>
        <v>0</v>
      </c>
      <c r="R477" s="81"/>
      <c r="S477" s="96"/>
      <c r="T477" s="96"/>
      <c r="U477" s="104">
        <f t="shared" si="1106"/>
        <v>0</v>
      </c>
      <c r="V477" s="128">
        <f t="shared" si="1109"/>
        <v>0</v>
      </c>
      <c r="W477" s="44">
        <f t="shared" si="1110"/>
        <v>0</v>
      </c>
      <c r="X477" s="45">
        <f t="shared" ref="X477" si="1115">ROUND(IFERROR((W477/(Y477*IF(ISNUMBER(E477),E477,1))),0),2)</f>
        <v>0</v>
      </c>
      <c r="Y477" s="90" t="str">
        <f t="shared" si="1022"/>
        <v/>
      </c>
      <c r="Z477" s="8">
        <f>(IF(I477&lt;30%,0,IF(I477&lt;35%,F477*G477*H477*F!$B$33,IF(I477&lt;40%,F477*G477*H477*F!$B$38,IF(I477&lt;45%,F477*G477*H477*F!$B$43,IF(I477&lt;50%,F477*G477*H477*F!$B$48,IF(I477=50%,F477*G477*H477*F!$B$50,IF(I477=51%,F477*G477*H477*F!$B$51,IF(I477=52%,F477*G477*H477*F!$B$52,IF(I477=53%,F477*G477*H477*F!$B$53,IF(I477=54%,F477*G477*H477*F!$B$54,IF(I477=55%,F477*G477*H477*F!$B$55,IF(I477=56%,F477*G477*H477*F!$B$56,IF(I477=57%,F477*G477*H477*F!$B$57,IF(I477=58%,F477*G477*H477*F!$B$58,IF(I477=59%,F477*G477*H477*F!$B$59,IF(I477=60%,F477*G477*H477*F!$B$60,IF(I477=61%,F477*G477*H477*F!$B$61,IF(I477=62%,F477*G477*H477*F!$B$62,IF(I477=63%,F477*G477*H477*F!$B$63,IF(I477=64%,F477*G477*H477*F!$B$64,IF(I477=65%,F477*G477*H477*F!$B$65,IF(I477=66%,F477*G477*H477*F!$B$66,IF(I477=67%,F477*G477*H477*F!$B$67,IF(I477=68%,F477*G477*H477*F!$B$68,IF(I477=69%,F477*G477*H477*F!$B$69,IF(I477=70%,F477*G477*H477*F!$B$70,IF(I477=71%,F477*G477*H477*F!$B$71,IF(I477=72%,F477*G477*H477*F!$B$72,IF(I477=73%,F477*G477*H477*F!$B$73,IF(I477=74%,F477*G477*H477*F!$B$74,IF(I477=75%,F477*G477*H477*F!$B$75,IF(I477=76%,F477*G477*H477*F!$B$76,IF(I477=77%,F477*G477*H477*F!$B$77,IF(I477=78%,F477*G477*H477*F!$B$78,IF(I477=79%,F477*G477*H477*F!$B$79,IF(I477=80%,F477*G477*H477*F!$B$80,IF(I477=81%,F477*G477*H477*F!$B$81,IF(I477=82%,F477*G477*H477*F!$B$82,IF(I477=83%,F477*G477*H477*F!$B$83,IF(I477=84%,F477*G477*H477*F!$B$84,IF(I477=85%,F477*G477*H477*F!$B$85,IF(I477=86%,F477*G477*H477*F!$B$86,IF(I477=87%,F477*G477*H477*F!$B$87,IF(I477=88%,F477*G477*H477*F!$B$88,IF(I477=89%,F477*G477*H477*F!$B$89,IF(I477=90%,F477*G477*H477*F!$B$90,IF(I477=91%,F477*G477*H477*F!$B$91,IF(I477=92%,F477*G477*H477*F!$B$92,IF(I477=93%,F477*G477*H477*F!$B$93,IF(I477=94%,F477*G477*H477*F!$B$94,IF(I477=95%,F477*G477*H477*F!$B$95,IF(I477=96%,F477*G477*H477*F!$B$96,IF(I477=97%,F477*G477*H477*F!$B$97,IF(I477=98%,F477*G477*H477*F!$B$98,IF(I477=99%,F477*G477*H477*F!$B$99,IF(I477&gt;99%,F477*G477*H477*F!$B$100,))))))))))))))))))))))))))))))))))))))))))))))))))))))))+IF(M477&lt;30%,0,IF(M477&lt;35%,J477*K477*L477*F!$B$33,IF(M477&lt;40%,J477*K477*L477*F!$B$38,IF(M477&lt;45%,J477*K477*L477*F!$B$43,IF(M477&lt;50%,J477*K477*L477*F!$B$48,IF(M477=50%,J477*K477*L477*F!$B$50,IF(M477=51%,J477*K477*L477*F!$B$51,IF(M477=52%,J477*K477*L477*F!$B$52,IF(M477=53%,J477*K477*L477*F!$B$53,IF(M477=54%,J477*K477*L477*F!$B$54,IF(M477=55%,J477*K477*L477*F!$B$55,IF(M477=56%,J477*K477*L477*F!$B$56,IF(M477=57%,J477*K477*L477*F!$B$57,IF(M477=58%,J477*K477*L477*F!$B$58,IF(M477=59%,J477*K477*L477*F!$B$59,IF(M477=60%,J477*K477*L477*F!$B$60,IF(M477=61%,J477*K477*L477*F!$B$61,IF(M477=62%,J477*K477*L477*F!$B$62,IF(M477=63%,J477*K477*L477*F!$B$63,IF(M477=64%,J477*K477*L477*F!$B$64,IF(M477=65%,J477*K477*L477*F!$B$65,IF(M477=66%,J477*K477*L477*F!$B$66,IF(M477=67%,J477*K477*L477*F!$B$67,IF(M477=68%,J477*K477*L477*F!$B$68,IF(M477=69%,J477*K477*L477*F!$B$69,IF(M477=70%,J477*K477*L477*F!$B$70,IF(M477=71%,J477*K477*L477*F!$B$71,IF(M477=72%,J477*K477*L477*F!$B$72,IF(M477=73%,J477*K477*L477*F!$B$73,IF(M477=74%,J477*K477*L477*F!$B$74,IF(M477=75%,J477*K477*L477*F!$B$75,IF(M477=76%,J477*K477*L477*F!$B$76,IF(M477=77%,J477*K477*L477*F!$B$77,IF(M477=78%,J477*K477*L477*F!$B$78,IF(M477=79%,J477*K477*L477*F!$B$79,IF(M477=80%,J477*K477*L477*F!$B$80,IF(M477=81%,J477*K477*L477*F!$B$81,IF(M477=82%,J477*K477*L477*F!$B$82,IF(M477=83%,J477*K477*L477*F!$B$83,IF(M477=84%,J477*K477*L477*F!$B$84,IF(M477=85%,J477*K477*L477*F!$B$85,IF(M477=86%,J477*K477*L477*F!$B$86,IF(M477=87%,J477*K477*L477*F!$B$87,IF(M477=88%,J477*K477*L477*F!$B$88,IF(M477=89%,J477*K477*L477*F!$B$89,IF(M477=90%,J477*K477*L477*F!$B$90,IF(M477=91%,J477*K477*L477*F!$B$91,IF(M477=92%,J477*K477*L477*F!$B$92,IF(M477=93%,J477*K477*L477*F!$B$93,IF(M477=94%,J477*K477*L477*F!$B$94,IF(M477=95%,J477*K477*L477*F!$B$95,IF(M477=96%,J477*K477*L477*F!$B$96,IF(M477=97%,J477*K477*L477*F!$B$97,IF(M477=98%,J477*K477*L477*F!$B$98,IF(M477=99%,J477*K477*L477*F!$B$99,IF(M477&gt;99%,J477*K477*L477*F!$B$100,))))))))))))))))))))))))))))))))))))))))))))))))))))))))+IF(Q477&lt;30%,0,IF(Q477&lt;35%,N477*O477*P477*F!$B$33,IF(Q477&lt;40%,N477*O477*P477*F!$B$38,IF(Q477&lt;45%,N477*O477*P477*F!$B$43,IF(Q477&lt;50%,N477*O477*P477*F!$B$48,IF(Q477=50%,N477*O477*P477*F!$B$50,IF(Q477=51%,N477*O477*P477*F!$B$51,IF(Q477=52%,N477*O477*P477*F!$B$52,IF(Q477=53%,N477*O477*P477*F!$B$53,IF(Q477=54%,N477*O477*P477*F!$B$54,IF(Q477=55%,N477*O477*P477*F!$B$55,IF(Q477=56%,N477*O477*P477*F!$B$56,IF(Q477=57%,N477*O477*P477*F!$B$57,IF(Q477=58%,N477*O477*P477*F!$B$58,IF(Q477=59%,N477*O477*P477*F!$B$59,IF(Q477=60%,N477*O477*P477*F!$B$60,IF(Q477=61%,N477*O477*P477*F!$B$61,IF(Q477=62%,N477*O477*P477*F!$B$62,IF(Q477=63%,N477*O477*P477*F!$B$63,IF(Q477=64%,N477*O477*P477*F!$B$64,IF(Q477=65%,N477*O477*P477*F!$B$65,IF(Q477=66%,N477*O477*P477*F!$B$66,IF(Q477=67%,N477*O477*P477*F!$B$67,IF(Q477=68%,N477*O477*P477*F!$B$68,IF(Q477=69%,N477*O477*P477*F!$B$69,IF(Q477=70%,N477*O477*P477*F!$B$70,IF(Q477=71%,N477*O477*P477*F!$B$71,IF(Q477=72%,N477*O477*P477*F!$B$72,IF(Q477=73%,N477*O477*P477*F!$B$73,IF(Q477=74%,N477*O477*P477*F!$B$74,IF(Q477=75%,N477*O477*P477*F!$B$75,IF(Q477=76%,N477*O477*P477*F!$B$76,IF(Q477=77%,N477*O477*P477*F!$B$77,IF(Q477=78%,N477*O477*P477*F!$B$78,IF(Q477=79%,N477*O477*P477*F!$B$79,IF(Q477=80%,N477*O477*P477*F!$B$80,IF(Q477=81%,N477*O477*P477*F!$B$81,IF(Q477=82%,N477*O477*P477*F!$B$82,IF(Q477=83%,N477*O477*P477*F!$B$83,IF(Q477=84%,N477*O477*P477*F!$B$84,IF(Q477=85%,N477*O477*P477*F!$B$85,IF(Q477=86%,N477*O477*P477*F!$B$86,IF(Q477=87%,N477*O477*P477*F!$B$87,IF(Q477=88%,N477*O477*P477*F!$B$88,IF(Q477=89%,N477*O477*P477*F!$B$89,IF(Q477=90%,N477*O477*P477*F!$B$90,IF(Q477=91%,N477*O477*P477*F!$B$91,IF(Q477=92%,N477*O477*P477*F!$B$92,IF(Q477=93%,N477*O477*P477*F!$B$93,IF(Q477=94%,N477*O477*P477*F!$B$94,IF(Q477=95%,N477*O477*P477*F!$B$95,IF(Q477=96%,N477*O477*P477*F!$B$96,IF(Q477=97%,N477*O477*P477*F!$B$97,IF(Q477=98%,N477*O477*P477*F!$B$98,IF(Q477=99%,N477*O477*P477*F!$B$99,IF(Q477&gt;99%,N477*O477*P477*F!$B$100,))))))))))))))))))))))))))))))))))))))))))))))))))))))))+IF(U477&lt;30%,0,IF(U477&lt;35%,R477*S477*T477*F!$B$33,IF(U477&lt;40%,R477*S477*T477*F!$B$38,IF(U477&lt;45%,R477*S477*T477*F!$B$43,IF(U477&lt;50%,R477*S477*T477*F!$B$48,IF(U477=50%,R477*S477*T477*F!$B$50,IF(U477=51%,R477*S477*T477*F!$B$51,IF(U477=52%,R477*S477*T477*F!$B$52,IF(U477=53%,R477*S477*T477*F!$B$53,IF(U477=54%,R477*S477*T477*F!$B$54,IF(U477=55%,R477*S477*T477*F!$B$55,IF(U477=56%,R477*S477*T477*F!$B$56,IF(U477=57%,R477*S477*T477*F!$B$57,IF(U477=58%,R477*S477*T477*F!$B$58,IF(U477=59%,R477*S477*T477*F!$B$59,IF(U477=60%,R477*S477*T477*F!$B$60,IF(U477=61%,R477*S477*T477*F!$B$61,IF(U477=62%,R477*S477*T477*F!$B$62,IF(U477=63%,R477*S477*T477*F!$B$63,IF(U477=64%,R477*S477*T477*F!$B$64,IF(U477=65%,R477*S477*T477*F!$B$65,IF(U477=66%,R477*S477*T477*F!$B$66,IF(U477=67%,R477*S477*T477*F!$B$67,IF(U477=68%,R477*S477*T477*F!$B$68,IF(U477=69%,R477*S477*T477*F!$B$69,IF(U477=70%,R477*S477*T477*F!$B$70,IF(U477=71%,R477*S477*T477*F!$B$71,IF(U477=72%,R477*S477*T477*F!$B$72,IF(U477=73%,R477*S477*T477*F!$B$73,IF(U477=74%,R477*S477*T477*F!$B$74,IF(U477=75%,R477*S477*T477*F!$B$75,IF(U477=76%,R477*S477*T477*F!$B$76,IF(U477=77%,R477*S477*T477*F!$B$77,IF(U477=78%,R477*S477*T477*F!$B$78,IF(U477=79%,R477*S477*T477*F!$B$79,IF(U477=80%,R477*S477*T477*F!$B$80,IF(U477=81%,R477*S477*T477*F!$B$81,IF(U477=82%,R477*S477*T477*F!$B$82,IF(U477=83%,R477*S477*T477*F!$B$83,IF(U477=84%,R477*S477*T477*F!$B$84,IF(U477=85%,R477*S477*T477*F!$B$85,IF(U477=86%,R477*S477*T477*F!$B$86,IF(U477=87%,R477*S477*T477*F!$B$87,IF(U477=88%,R477*S477*T477*F!$B$88,IF(U477=89%,R477*S477*T477*F!$B$89,IF(U477=90%,R477*S477*T477*F!$B$90,IF(U477=91%,R477*S477*T477*F!$B$91,IF(U477=92%,R477*S477*T477*F!$B$92,IF(U477=93%,R477*S477*T477*F!$B$93,IF(U477=94%,R477*S477*T477*F!$B$94,IF(U477=95%,R477*S477*T477*F!$B$95,IF(U477=96%,R477*S477*T477*F!$B$96,IF(U477=97%,R477*S477*T477*F!$B$97,IF(U477=98%,R477*S477*T477*F!$B$98,IF(U477=99%,R477*S477*T477*F!$B$99,IF(U477&gt;99%,R477*S477*T477*F!$B$100)))))))))))))))))))))))))))))))))))))))))))))))))))))))))*IF(ISNUMBER(E477),E477,1)*IF(ISNUMBER(D477),D477,1)</f>
        <v>0</v>
      </c>
      <c r="AA477" s="8">
        <f>G477*H477+K477*L477+O477*P477+S477*T477</f>
        <v>0</v>
      </c>
      <c r="AB477" s="129">
        <f>(H477*(IF(I477&lt;45%,0.5,IF(I477&lt;55%,0.8,IF(I477&lt;65%,0.9,IF(I477&lt;75%,1,IF(I477&lt;85%,1.1,1.2))))))+L477*(IF(M477&lt;45%,0.5,IF(M477&lt;55%,0.8,IF(M477&lt;65%,0.9,IF(M477&lt;75%,1,IF(M477&lt;85%,1.1,1.2))))))+P477*(IF(Q477&lt;45%,0.5,IF(Q477&lt;55%,0.8,IF(Q477&lt;65%,0.9,IF(Q477&lt;75%,1,IF(Q477&lt;85%,1.1,1.2))))))+T477*(IF(U477&lt;45%,0.5,IF(U477&lt;55%,0.8,IF(U477&lt;65%,0.9,IF(U477&lt;75%,1,IF(U477&lt;85%,1.1,1.2)))))))*IF(D477&gt;=0.8,6,IF(D477&lt;=0.4,1.5,3))</f>
        <v>0</v>
      </c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  <c r="AP477" s="11"/>
      <c r="AQ477" s="11"/>
      <c r="AR477" s="11"/>
      <c r="AS477" s="11"/>
      <c r="AT477" s="11"/>
      <c r="AU477" s="11"/>
      <c r="AV477" s="11"/>
      <c r="AW477" s="11"/>
      <c r="AX477" s="11"/>
      <c r="AY477" s="11"/>
      <c r="AZ477" s="11"/>
      <c r="BA477" s="11"/>
      <c r="BB477" s="11"/>
      <c r="BC477" s="11"/>
      <c r="BD477" s="11"/>
      <c r="BE477" s="11"/>
      <c r="BF477" s="11"/>
      <c r="BG477" s="11"/>
      <c r="BH477" s="11"/>
      <c r="BI477" s="11"/>
      <c r="BJ477" s="11"/>
    </row>
    <row r="478" spans="1:62" x14ac:dyDescent="0.25">
      <c r="A478" s="1125"/>
      <c r="B478" s="76"/>
      <c r="C478" s="77"/>
      <c r="D478" s="134">
        <f>ROUND(IFERROR((D473*(G473*H473+K473*L473+O473*P473+S473*T473)+D474*(G474*H474+K474*L474+O474*P474+S474*T474)+D475*(G475*H475+K475*L475+O475*P475+S475*T475)+D476*(G476*H476+K476*L476+O476*P476+S476*T476)+D477*(G477*H477+K477*L477+O477*P477+S477*T477))/((G473*H473+K473*L473+O473*P473+S473*T473)+(G474*H474+K474*L474+O474*P474+S474*T474)+(G475*H475+K475*L475+O475*P475+S475*T475)+(G476*H476+K476*L476+O476*P476+S476*T476)+(G477*H477+K477*L477+O477*P477+S477*T477)),0),3)</f>
        <v>0</v>
      </c>
      <c r="E478" s="83"/>
      <c r="F478" s="79"/>
      <c r="G478" s="94"/>
      <c r="H478" s="94"/>
      <c r="I478" s="70"/>
      <c r="J478" s="79"/>
      <c r="K478" s="94"/>
      <c r="L478" s="94"/>
      <c r="M478" s="71"/>
      <c r="N478" s="79"/>
      <c r="O478" s="94"/>
      <c r="P478" s="94"/>
      <c r="Q478" s="70"/>
      <c r="R478" s="79"/>
      <c r="S478" s="94"/>
      <c r="T478" s="94"/>
      <c r="U478" s="71"/>
      <c r="V478" s="122">
        <f>SUM(V473:V477)</f>
        <v>0</v>
      </c>
      <c r="W478" s="117">
        <f>IFERROR(V478/AA478,0)</f>
        <v>0</v>
      </c>
      <c r="X478" s="118">
        <f>ROUND(IFERROR((D473*(I473*G473*H473+M473*K473*L473+Q473*O473*P473+U473*S473*T473)+D474*(I474*G474*H474+M474*K474*L474+Q474*O474*P474+U474*S474*T474)+D475*(I475*G475*H475+M475*K475*L475+Q475*O475*P475+U475*S475*T475)+D476*(I476*G476*H476+M476*K476*L476+Q476*O476*P476+U476*S476*T476)+D477*(I477*G477*H477+M477*K477*L477+Q477*O477*P477+U477*S477*T477))/(D473*(G473*H473+K473*L473+O473*P473+S473*T473)+D474*(G474*H474+K474*L474+O474*P474+S474*T474)+D475*(G475*H475+K475*L475+O475*P475+S475*T475)+D476*(G476*H476+K476*L476+O476*P476+S476*T476)+D477*(G477*H477+K477*L477+O477*P477+S477*T477)),0),2)</f>
        <v>0</v>
      </c>
      <c r="Y478" s="117"/>
      <c r="Z478" s="117">
        <f>SUM(Z473:Z477)</f>
        <v>0</v>
      </c>
      <c r="AA478" s="117">
        <f>SUM(AA473:AA477)</f>
        <v>0</v>
      </c>
      <c r="AB478" s="119">
        <f>IF(SUM(AB473:AB477)=0,TIME(,0,),TIME(,SUM(AB473:AB477)+30,))</f>
        <v>0</v>
      </c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  <c r="AN478" s="11"/>
      <c r="AO478" s="11"/>
      <c r="AP478" s="11"/>
      <c r="AQ478" s="11"/>
      <c r="AR478" s="11"/>
      <c r="AS478" s="11"/>
      <c r="AT478" s="11"/>
      <c r="AU478" s="11"/>
      <c r="AV478" s="11"/>
      <c r="AW478" s="11"/>
      <c r="AX478" s="11"/>
      <c r="AY478" s="11"/>
      <c r="AZ478" s="11"/>
      <c r="BA478" s="11"/>
      <c r="BB478" s="11"/>
      <c r="BC478" s="11"/>
      <c r="BD478" s="11"/>
      <c r="BE478" s="11"/>
      <c r="BF478" s="11"/>
      <c r="BG478" s="11"/>
      <c r="BH478" s="11"/>
      <c r="BI478" s="11"/>
      <c r="BJ478" s="11"/>
    </row>
    <row r="479" spans="1:62" x14ac:dyDescent="0.25">
      <c r="A479" s="1125"/>
      <c r="B479" s="76" t="str">
        <f t="shared" ref="B479:E479" si="1116">IF(B417="","",B417)</f>
        <v/>
      </c>
      <c r="C479" s="77" t="str">
        <f t="shared" si="1116"/>
        <v/>
      </c>
      <c r="D479" s="63">
        <f>D417</f>
        <v>0</v>
      </c>
      <c r="E479" s="83" t="str">
        <f t="shared" si="1116"/>
        <v/>
      </c>
      <c r="F479" s="81"/>
      <c r="G479" s="96"/>
      <c r="H479" s="96"/>
      <c r="I479" s="82">
        <f t="shared" ref="I479:I483" si="1117">IFERROR(ROUND(F479/$Y479,2),)</f>
        <v>0</v>
      </c>
      <c r="J479" s="81"/>
      <c r="K479" s="96"/>
      <c r="L479" s="96"/>
      <c r="M479" s="104">
        <f t="shared" ref="M479:M483" si="1118">IFERROR(ROUND(J479/$Y479,2),)</f>
        <v>0</v>
      </c>
      <c r="N479" s="81"/>
      <c r="O479" s="96"/>
      <c r="P479" s="96"/>
      <c r="Q479" s="82">
        <f t="shared" ref="Q479:Q483" si="1119">IFERROR(ROUND(N479/$Y479,2),)</f>
        <v>0</v>
      </c>
      <c r="R479" s="81"/>
      <c r="S479" s="96"/>
      <c r="T479" s="96"/>
      <c r="U479" s="104">
        <f t="shared" ref="U479:U483" si="1120">IFERROR(ROUND(R479/$Y479,2),)</f>
        <v>0</v>
      </c>
      <c r="V479" s="128">
        <f>(IF(ISNUMBER(F479),F479,1)*G479*H479+IF(ISNUMBER(J479),J479,1)*K479*L479+IF(ISNUMBER(N479),N479,1)*O479*P479+IF(ISNUMBER(R479),R479,1)*S479*T479)*IF(ISNUMBER(E479),E479,1)</f>
        <v>0</v>
      </c>
      <c r="W479" s="44">
        <f>IFERROR((IF(ISNUMBER(F479),F479,1)*G479*H479+IF(ISNUMBER(J479),J479,1)*K479*L479+IF(ISNUMBER(N479),N479,1)*O479*P479+IF(ISNUMBER(R479),R479,1)*S479*T479)*IF(ISNUMBER(E479),E479,1)/(G479*H479+K479*L479+O479*P479+S479*T479),0)</f>
        <v>0</v>
      </c>
      <c r="X479" s="45">
        <f>ROUND(IFERROR((W479/(Y479*IF(ISNUMBER(E479),E479,1))),0),2)</f>
        <v>0</v>
      </c>
      <c r="Y479" s="90" t="str">
        <f t="shared" si="1022"/>
        <v/>
      </c>
      <c r="Z479" s="8">
        <f>(IF(I479&lt;30%,0,IF(I479&lt;35%,F479*G479*H479*F!$B$33,IF(I479&lt;40%,F479*G479*H479*F!$B$38,IF(I479&lt;45%,F479*G479*H479*F!$B$43,IF(I479&lt;50%,F479*G479*H479*F!$B$48,IF(I479=50%,F479*G479*H479*F!$B$50,IF(I479=51%,F479*G479*H479*F!$B$51,IF(I479=52%,F479*G479*H479*F!$B$52,IF(I479=53%,F479*G479*H479*F!$B$53,IF(I479=54%,F479*G479*H479*F!$B$54,IF(I479=55%,F479*G479*H479*F!$B$55,IF(I479=56%,F479*G479*H479*F!$B$56,IF(I479=57%,F479*G479*H479*F!$B$57,IF(I479=58%,F479*G479*H479*F!$B$58,IF(I479=59%,F479*G479*H479*F!$B$59,IF(I479=60%,F479*G479*H479*F!$B$60,IF(I479=61%,F479*G479*H479*F!$B$61,IF(I479=62%,F479*G479*H479*F!$B$62,IF(I479=63%,F479*G479*H479*F!$B$63,IF(I479=64%,F479*G479*H479*F!$B$64,IF(I479=65%,F479*G479*H479*F!$B$65,IF(I479=66%,F479*G479*H479*F!$B$66,IF(I479=67%,F479*G479*H479*F!$B$67,IF(I479=68%,F479*G479*H479*F!$B$68,IF(I479=69%,F479*G479*H479*F!$B$69,IF(I479=70%,F479*G479*H479*F!$B$70,IF(I479=71%,F479*G479*H479*F!$B$71,IF(I479=72%,F479*G479*H479*F!$B$72,IF(I479=73%,F479*G479*H479*F!$B$73,IF(I479=74%,F479*G479*H479*F!$B$74,IF(I479=75%,F479*G479*H479*F!$B$75,IF(I479=76%,F479*G479*H479*F!$B$76,IF(I479=77%,F479*G479*H479*F!$B$77,IF(I479=78%,F479*G479*H479*F!$B$78,IF(I479=79%,F479*G479*H479*F!$B$79,IF(I479=80%,F479*G479*H479*F!$B$80,IF(I479=81%,F479*G479*H479*F!$B$81,IF(I479=82%,F479*G479*H479*F!$B$82,IF(I479=83%,F479*G479*H479*F!$B$83,IF(I479=84%,F479*G479*H479*F!$B$84,IF(I479=85%,F479*G479*H479*F!$B$85,IF(I479=86%,F479*G479*H479*F!$B$86,IF(I479=87%,F479*G479*H479*F!$B$87,IF(I479=88%,F479*G479*H479*F!$B$88,IF(I479=89%,F479*G479*H479*F!$B$89,IF(I479=90%,F479*G479*H479*F!$B$90,IF(I479=91%,F479*G479*H479*F!$B$91,IF(I479=92%,F479*G479*H479*F!$B$92,IF(I479=93%,F479*G479*H479*F!$B$93,IF(I479=94%,F479*G479*H479*F!$B$94,IF(I479=95%,F479*G479*H479*F!$B$95,IF(I479=96%,F479*G479*H479*F!$B$96,IF(I479=97%,F479*G479*H479*F!$B$97,IF(I479=98%,F479*G479*H479*F!$B$98,IF(I479=99%,F479*G479*H479*F!$B$99,IF(I479&gt;99%,F479*G479*H479*F!$B$100,))))))))))))))))))))))))))))))))))))))))))))))))))))))))+IF(M479&lt;30%,0,IF(M479&lt;35%,J479*K479*L479*F!$B$33,IF(M479&lt;40%,J479*K479*L479*F!$B$38,IF(M479&lt;45%,J479*K479*L479*F!$B$43,IF(M479&lt;50%,J479*K479*L479*F!$B$48,IF(M479=50%,J479*K479*L479*F!$B$50,IF(M479=51%,J479*K479*L479*F!$B$51,IF(M479=52%,J479*K479*L479*F!$B$52,IF(M479=53%,J479*K479*L479*F!$B$53,IF(M479=54%,J479*K479*L479*F!$B$54,IF(M479=55%,J479*K479*L479*F!$B$55,IF(M479=56%,J479*K479*L479*F!$B$56,IF(M479=57%,J479*K479*L479*F!$B$57,IF(M479=58%,J479*K479*L479*F!$B$58,IF(M479=59%,J479*K479*L479*F!$B$59,IF(M479=60%,J479*K479*L479*F!$B$60,IF(M479=61%,J479*K479*L479*F!$B$61,IF(M479=62%,J479*K479*L479*F!$B$62,IF(M479=63%,J479*K479*L479*F!$B$63,IF(M479=64%,J479*K479*L479*F!$B$64,IF(M479=65%,J479*K479*L479*F!$B$65,IF(M479=66%,J479*K479*L479*F!$B$66,IF(M479=67%,J479*K479*L479*F!$B$67,IF(M479=68%,J479*K479*L479*F!$B$68,IF(M479=69%,J479*K479*L479*F!$B$69,IF(M479=70%,J479*K479*L479*F!$B$70,IF(M479=71%,J479*K479*L479*F!$B$71,IF(M479=72%,J479*K479*L479*F!$B$72,IF(M479=73%,J479*K479*L479*F!$B$73,IF(M479=74%,J479*K479*L479*F!$B$74,IF(M479=75%,J479*K479*L479*F!$B$75,IF(M479=76%,J479*K479*L479*F!$B$76,IF(M479=77%,J479*K479*L479*F!$B$77,IF(M479=78%,J479*K479*L479*F!$B$78,IF(M479=79%,J479*K479*L479*F!$B$79,IF(M479=80%,J479*K479*L479*F!$B$80,IF(M479=81%,J479*K479*L479*F!$B$81,IF(M479=82%,J479*K479*L479*F!$B$82,IF(M479=83%,J479*K479*L479*F!$B$83,IF(M479=84%,J479*K479*L479*F!$B$84,IF(M479=85%,J479*K479*L479*F!$B$85,IF(M479=86%,J479*K479*L479*F!$B$86,IF(M479=87%,J479*K479*L479*F!$B$87,IF(M479=88%,J479*K479*L479*F!$B$88,IF(M479=89%,J479*K479*L479*F!$B$89,IF(M479=90%,J479*K479*L479*F!$B$90,IF(M479=91%,J479*K479*L479*F!$B$91,IF(M479=92%,J479*K479*L479*F!$B$92,IF(M479=93%,J479*K479*L479*F!$B$93,IF(M479=94%,J479*K479*L479*F!$B$94,IF(M479=95%,J479*K479*L479*F!$B$95,IF(M479=96%,J479*K479*L479*F!$B$96,IF(M479=97%,J479*K479*L479*F!$B$97,IF(M479=98%,J479*K479*L479*F!$B$98,IF(M479=99%,J479*K479*L479*F!$B$99,IF(M479&gt;99%,J479*K479*L479*F!$B$100,))))))))))))))))))))))))))))))))))))))))))))))))))))))))+IF(Q479&lt;30%,0,IF(Q479&lt;35%,N479*O479*P479*F!$B$33,IF(Q479&lt;40%,N479*O479*P479*F!$B$38,IF(Q479&lt;45%,N479*O479*P479*F!$B$43,IF(Q479&lt;50%,N479*O479*P479*F!$B$48,IF(Q479=50%,N479*O479*P479*F!$B$50,IF(Q479=51%,N479*O479*P479*F!$B$51,IF(Q479=52%,N479*O479*P479*F!$B$52,IF(Q479=53%,N479*O479*P479*F!$B$53,IF(Q479=54%,N479*O479*P479*F!$B$54,IF(Q479=55%,N479*O479*P479*F!$B$55,IF(Q479=56%,N479*O479*P479*F!$B$56,IF(Q479=57%,N479*O479*P479*F!$B$57,IF(Q479=58%,N479*O479*P479*F!$B$58,IF(Q479=59%,N479*O479*P479*F!$B$59,IF(Q479=60%,N479*O479*P479*F!$B$60,IF(Q479=61%,N479*O479*P479*F!$B$61,IF(Q479=62%,N479*O479*P479*F!$B$62,IF(Q479=63%,N479*O479*P479*F!$B$63,IF(Q479=64%,N479*O479*P479*F!$B$64,IF(Q479=65%,N479*O479*P479*F!$B$65,IF(Q479=66%,N479*O479*P479*F!$B$66,IF(Q479=67%,N479*O479*P479*F!$B$67,IF(Q479=68%,N479*O479*P479*F!$B$68,IF(Q479=69%,N479*O479*P479*F!$B$69,IF(Q479=70%,N479*O479*P479*F!$B$70,IF(Q479=71%,N479*O479*P479*F!$B$71,IF(Q479=72%,N479*O479*P479*F!$B$72,IF(Q479=73%,N479*O479*P479*F!$B$73,IF(Q479=74%,N479*O479*P479*F!$B$74,IF(Q479=75%,N479*O479*P479*F!$B$75,IF(Q479=76%,N479*O479*P479*F!$B$76,IF(Q479=77%,N479*O479*P479*F!$B$77,IF(Q479=78%,N479*O479*P479*F!$B$78,IF(Q479=79%,N479*O479*P479*F!$B$79,IF(Q479=80%,N479*O479*P479*F!$B$80,IF(Q479=81%,N479*O479*P479*F!$B$81,IF(Q479=82%,N479*O479*P479*F!$B$82,IF(Q479=83%,N479*O479*P479*F!$B$83,IF(Q479=84%,N479*O479*P479*F!$B$84,IF(Q479=85%,N479*O479*P479*F!$B$85,IF(Q479=86%,N479*O479*P479*F!$B$86,IF(Q479=87%,N479*O479*P479*F!$B$87,IF(Q479=88%,N479*O479*P479*F!$B$88,IF(Q479=89%,N479*O479*P479*F!$B$89,IF(Q479=90%,N479*O479*P479*F!$B$90,IF(Q479=91%,N479*O479*P479*F!$B$91,IF(Q479=92%,N479*O479*P479*F!$B$92,IF(Q479=93%,N479*O479*P479*F!$B$93,IF(Q479=94%,N479*O479*P479*F!$B$94,IF(Q479=95%,N479*O479*P479*F!$B$95,IF(Q479=96%,N479*O479*P479*F!$B$96,IF(Q479=97%,N479*O479*P479*F!$B$97,IF(Q479=98%,N479*O479*P479*F!$B$98,IF(Q479=99%,N479*O479*P479*F!$B$99,IF(Q479&gt;99%,N479*O479*P479*F!$B$100,))))))))))))))))))))))))))))))))))))))))))))))))))))))))+IF(U479&lt;30%,0,IF(U479&lt;35%,R479*S479*T479*F!$B$33,IF(U479&lt;40%,R479*S479*T479*F!$B$38,IF(U479&lt;45%,R479*S479*T479*F!$B$43,IF(U479&lt;50%,R479*S479*T479*F!$B$48,IF(U479=50%,R479*S479*T479*F!$B$50,IF(U479=51%,R479*S479*T479*F!$B$51,IF(U479=52%,R479*S479*T479*F!$B$52,IF(U479=53%,R479*S479*T479*F!$B$53,IF(U479=54%,R479*S479*T479*F!$B$54,IF(U479=55%,R479*S479*T479*F!$B$55,IF(U479=56%,R479*S479*T479*F!$B$56,IF(U479=57%,R479*S479*T479*F!$B$57,IF(U479=58%,R479*S479*T479*F!$B$58,IF(U479=59%,R479*S479*T479*F!$B$59,IF(U479=60%,R479*S479*T479*F!$B$60,IF(U479=61%,R479*S479*T479*F!$B$61,IF(U479=62%,R479*S479*T479*F!$B$62,IF(U479=63%,R479*S479*T479*F!$B$63,IF(U479=64%,R479*S479*T479*F!$B$64,IF(U479=65%,R479*S479*T479*F!$B$65,IF(U479=66%,R479*S479*T479*F!$B$66,IF(U479=67%,R479*S479*T479*F!$B$67,IF(U479=68%,R479*S479*T479*F!$B$68,IF(U479=69%,R479*S479*T479*F!$B$69,IF(U479=70%,R479*S479*T479*F!$B$70,IF(U479=71%,R479*S479*T479*F!$B$71,IF(U479=72%,R479*S479*T479*F!$B$72,IF(U479=73%,R479*S479*T479*F!$B$73,IF(U479=74%,R479*S479*T479*F!$B$74,IF(U479=75%,R479*S479*T479*F!$B$75,IF(U479=76%,R479*S479*T479*F!$B$76,IF(U479=77%,R479*S479*T479*F!$B$77,IF(U479=78%,R479*S479*T479*F!$B$78,IF(U479=79%,R479*S479*T479*F!$B$79,IF(U479=80%,R479*S479*T479*F!$B$80,IF(U479=81%,R479*S479*T479*F!$B$81,IF(U479=82%,R479*S479*T479*F!$B$82,IF(U479=83%,R479*S479*T479*F!$B$83,IF(U479=84%,R479*S479*T479*F!$B$84,IF(U479=85%,R479*S479*T479*F!$B$85,IF(U479=86%,R479*S479*T479*F!$B$86,IF(U479=87%,R479*S479*T479*F!$B$87,IF(U479=88%,R479*S479*T479*F!$B$88,IF(U479=89%,R479*S479*T479*F!$B$89,IF(U479=90%,R479*S479*T479*F!$B$90,IF(U479=91%,R479*S479*T479*F!$B$91,IF(U479=92%,R479*S479*T479*F!$B$92,IF(U479=93%,R479*S479*T479*F!$B$93,IF(U479=94%,R479*S479*T479*F!$B$94,IF(U479=95%,R479*S479*T479*F!$B$95,IF(U479=96%,R479*S479*T479*F!$B$96,IF(U479=97%,R479*S479*T479*F!$B$97,IF(U479=98%,R479*S479*T479*F!$B$98,IF(U479=99%,R479*S479*T479*F!$B$99,IF(U479&gt;99%,R479*S479*T479*F!$B$100)))))))))))))))))))))))))))))))))))))))))))))))))))))))))*IF(ISNUMBER(E479),E479,1)*IF(ISNUMBER(D479),D479,1)</f>
        <v>0</v>
      </c>
      <c r="AA479" s="8">
        <f>G479*H479+K479*L479+O479*P479+S479*T479</f>
        <v>0</v>
      </c>
      <c r="AB479" s="129">
        <f>(H479*(IF(I479&lt;45%,0.5,IF(I479&lt;55%,0.8,IF(I479&lt;65%,0.9,IF(I479&lt;75%,1,IF(I479&lt;85%,1.1,1.2))))))+L479*(IF(M479&lt;45%,0.5,IF(M479&lt;55%,0.8,IF(M479&lt;65%,0.9,IF(M479&lt;75%,1,IF(M479&lt;85%,1.1,1.2))))))+P479*(IF(Q479&lt;45%,0.5,IF(Q479&lt;55%,0.8,IF(Q479&lt;65%,0.9,IF(Q479&lt;75%,1,IF(Q479&lt;85%,1.1,1.2))))))+T479*(IF(U479&lt;45%,0.5,IF(U479&lt;55%,0.8,IF(U479&lt;65%,0.9,IF(U479&lt;75%,1,IF(U479&lt;85%,1.1,1.2)))))))*IF(D479&gt;=0.8,6,IF(D479&lt;=0.4,1.5,3))</f>
        <v>0</v>
      </c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  <c r="AN479" s="11"/>
      <c r="AO479" s="11"/>
      <c r="AP479" s="11"/>
      <c r="AQ479" s="11"/>
      <c r="AR479" s="11"/>
      <c r="AS479" s="11"/>
      <c r="AT479" s="11"/>
      <c r="AU479" s="11"/>
      <c r="AV479" s="11"/>
      <c r="AW479" s="11"/>
      <c r="AX479" s="11"/>
      <c r="AY479" s="11"/>
      <c r="AZ479" s="11"/>
      <c r="BA479" s="11"/>
      <c r="BB479" s="11"/>
      <c r="BC479" s="11"/>
      <c r="BD479" s="11"/>
      <c r="BE479" s="11"/>
      <c r="BF479" s="11"/>
      <c r="BG479" s="11"/>
      <c r="BH479" s="11"/>
      <c r="BI479" s="11"/>
      <c r="BJ479" s="11"/>
    </row>
    <row r="480" spans="1:62" x14ac:dyDescent="0.25">
      <c r="A480" s="1125"/>
      <c r="B480" s="76" t="str">
        <f t="shared" ref="B480:E480" si="1121">IF(B418="","",B418)</f>
        <v/>
      </c>
      <c r="C480" s="77" t="str">
        <f t="shared" si="1121"/>
        <v/>
      </c>
      <c r="D480" s="63">
        <f t="shared" ref="D480:D483" si="1122">D418</f>
        <v>0</v>
      </c>
      <c r="E480" s="83" t="str">
        <f t="shared" si="1121"/>
        <v/>
      </c>
      <c r="F480" s="79"/>
      <c r="G480" s="94"/>
      <c r="H480" s="94"/>
      <c r="I480" s="70">
        <f t="shared" si="1117"/>
        <v>0</v>
      </c>
      <c r="J480" s="79"/>
      <c r="K480" s="94"/>
      <c r="L480" s="94"/>
      <c r="M480" s="71">
        <f t="shared" si="1118"/>
        <v>0</v>
      </c>
      <c r="N480" s="79"/>
      <c r="O480" s="94"/>
      <c r="P480" s="94"/>
      <c r="Q480" s="70">
        <f t="shared" si="1119"/>
        <v>0</v>
      </c>
      <c r="R480" s="79"/>
      <c r="S480" s="94"/>
      <c r="T480" s="94"/>
      <c r="U480" s="71">
        <f t="shared" si="1120"/>
        <v>0</v>
      </c>
      <c r="V480" s="125">
        <f t="shared" ref="V480:V483" si="1123">(IF(ISNUMBER(F480),F480,1)*G480*H480+IF(ISNUMBER(J480),J480,1)*K480*L480+IF(ISNUMBER(N480),N480,1)*O480*P480+IF(ISNUMBER(R480),R480,1)*S480*T480)*IF(ISNUMBER(E480),E480,1)</f>
        <v>0</v>
      </c>
      <c r="W480" s="43">
        <f t="shared" ref="W480:W483" si="1124">IFERROR((IF(ISNUMBER(F480),F480,1)*G480*H480+IF(ISNUMBER(J480),J480,1)*K480*L480+IF(ISNUMBER(N480),N480,1)*O480*P480+IF(ISNUMBER(R480),R480,1)*S480*T480)*IF(ISNUMBER(E480),E480,1)/(G480*H480+K480*L480+O480*P480+S480*T480),0)</f>
        <v>0</v>
      </c>
      <c r="X480" s="36">
        <f t="shared" ref="X480:X481" si="1125">ROUND(IFERROR((W480/(Y480*IF(ISNUMBER(E480),E480,1))),0),2)</f>
        <v>0</v>
      </c>
      <c r="Y480" s="90" t="str">
        <f t="shared" si="1022"/>
        <v/>
      </c>
      <c r="Z480" s="6">
        <f>(IF(I480&lt;30%,0,IF(I480&lt;35%,F480*G480*H480*F!$B$33,IF(I480&lt;40%,F480*G480*H480*F!$B$38,IF(I480&lt;45%,F480*G480*H480*F!$B$43,IF(I480&lt;50%,F480*G480*H480*F!$B$48,IF(I480=50%,F480*G480*H480*F!$B$50,IF(I480=51%,F480*G480*H480*F!$B$51,IF(I480=52%,F480*G480*H480*F!$B$52,IF(I480=53%,F480*G480*H480*F!$B$53,IF(I480=54%,F480*G480*H480*F!$B$54,IF(I480=55%,F480*G480*H480*F!$B$55,IF(I480=56%,F480*G480*H480*F!$B$56,IF(I480=57%,F480*G480*H480*F!$B$57,IF(I480=58%,F480*G480*H480*F!$B$58,IF(I480=59%,F480*G480*H480*F!$B$59,IF(I480=60%,F480*G480*H480*F!$B$60,IF(I480=61%,F480*G480*H480*F!$B$61,IF(I480=62%,F480*G480*H480*F!$B$62,IF(I480=63%,F480*G480*H480*F!$B$63,IF(I480=64%,F480*G480*H480*F!$B$64,IF(I480=65%,F480*G480*H480*F!$B$65,IF(I480=66%,F480*G480*H480*F!$B$66,IF(I480=67%,F480*G480*H480*F!$B$67,IF(I480=68%,F480*G480*H480*F!$B$68,IF(I480=69%,F480*G480*H480*F!$B$69,IF(I480=70%,F480*G480*H480*F!$B$70,IF(I480=71%,F480*G480*H480*F!$B$71,IF(I480=72%,F480*G480*H480*F!$B$72,IF(I480=73%,F480*G480*H480*F!$B$73,IF(I480=74%,F480*G480*H480*F!$B$74,IF(I480=75%,F480*G480*H480*F!$B$75,IF(I480=76%,F480*G480*H480*F!$B$76,IF(I480=77%,F480*G480*H480*F!$B$77,IF(I480=78%,F480*G480*H480*F!$B$78,IF(I480=79%,F480*G480*H480*F!$B$79,IF(I480=80%,F480*G480*H480*F!$B$80,IF(I480=81%,F480*G480*H480*F!$B$81,IF(I480=82%,F480*G480*H480*F!$B$82,IF(I480=83%,F480*G480*H480*F!$B$83,IF(I480=84%,F480*G480*H480*F!$B$84,IF(I480=85%,F480*G480*H480*F!$B$85,IF(I480=86%,F480*G480*H480*F!$B$86,IF(I480=87%,F480*G480*H480*F!$B$87,IF(I480=88%,F480*G480*H480*F!$B$88,IF(I480=89%,F480*G480*H480*F!$B$89,IF(I480=90%,F480*G480*H480*F!$B$90,IF(I480=91%,F480*G480*H480*F!$B$91,IF(I480=92%,F480*G480*H480*F!$B$92,IF(I480=93%,F480*G480*H480*F!$B$93,IF(I480=94%,F480*G480*H480*F!$B$94,IF(I480=95%,F480*G480*H480*F!$B$95,IF(I480=96%,F480*G480*H480*F!$B$96,IF(I480=97%,F480*G480*H480*F!$B$97,IF(I480=98%,F480*G480*H480*F!$B$98,IF(I480=99%,F480*G480*H480*F!$B$99,IF(I480&gt;99%,F480*G480*H480*F!$B$100,))))))))))))))))))))))))))))))))))))))))))))))))))))))))+IF(M480&lt;30%,0,IF(M480&lt;35%,J480*K480*L480*F!$B$33,IF(M480&lt;40%,J480*K480*L480*F!$B$38,IF(M480&lt;45%,J480*K480*L480*F!$B$43,IF(M480&lt;50%,J480*K480*L480*F!$B$48,IF(M480=50%,J480*K480*L480*F!$B$50,IF(M480=51%,J480*K480*L480*F!$B$51,IF(M480=52%,J480*K480*L480*F!$B$52,IF(M480=53%,J480*K480*L480*F!$B$53,IF(M480=54%,J480*K480*L480*F!$B$54,IF(M480=55%,J480*K480*L480*F!$B$55,IF(M480=56%,J480*K480*L480*F!$B$56,IF(M480=57%,J480*K480*L480*F!$B$57,IF(M480=58%,J480*K480*L480*F!$B$58,IF(M480=59%,J480*K480*L480*F!$B$59,IF(M480=60%,J480*K480*L480*F!$B$60,IF(M480=61%,J480*K480*L480*F!$B$61,IF(M480=62%,J480*K480*L480*F!$B$62,IF(M480=63%,J480*K480*L480*F!$B$63,IF(M480=64%,J480*K480*L480*F!$B$64,IF(M480=65%,J480*K480*L480*F!$B$65,IF(M480=66%,J480*K480*L480*F!$B$66,IF(M480=67%,J480*K480*L480*F!$B$67,IF(M480=68%,J480*K480*L480*F!$B$68,IF(M480=69%,J480*K480*L480*F!$B$69,IF(M480=70%,J480*K480*L480*F!$B$70,IF(M480=71%,J480*K480*L480*F!$B$71,IF(M480=72%,J480*K480*L480*F!$B$72,IF(M480=73%,J480*K480*L480*F!$B$73,IF(M480=74%,J480*K480*L480*F!$B$74,IF(M480=75%,J480*K480*L480*F!$B$75,IF(M480=76%,J480*K480*L480*F!$B$76,IF(M480=77%,J480*K480*L480*F!$B$77,IF(M480=78%,J480*K480*L480*F!$B$78,IF(M480=79%,J480*K480*L480*F!$B$79,IF(M480=80%,J480*K480*L480*F!$B$80,IF(M480=81%,J480*K480*L480*F!$B$81,IF(M480=82%,J480*K480*L480*F!$B$82,IF(M480=83%,J480*K480*L480*F!$B$83,IF(M480=84%,J480*K480*L480*F!$B$84,IF(M480=85%,J480*K480*L480*F!$B$85,IF(M480=86%,J480*K480*L480*F!$B$86,IF(M480=87%,J480*K480*L480*F!$B$87,IF(M480=88%,J480*K480*L480*F!$B$88,IF(M480=89%,J480*K480*L480*F!$B$89,IF(M480=90%,J480*K480*L480*F!$B$90,IF(M480=91%,J480*K480*L480*F!$B$91,IF(M480=92%,J480*K480*L480*F!$B$92,IF(M480=93%,J480*K480*L480*F!$B$93,IF(M480=94%,J480*K480*L480*F!$B$94,IF(M480=95%,J480*K480*L480*F!$B$95,IF(M480=96%,J480*K480*L480*F!$B$96,IF(M480=97%,J480*K480*L480*F!$B$97,IF(M480=98%,J480*K480*L480*F!$B$98,IF(M480=99%,J480*K480*L480*F!$B$99,IF(M480&gt;99%,J480*K480*L480*F!$B$100,))))))))))))))))))))))))))))))))))))))))))))))))))))))))+IF(Q480&lt;30%,0,IF(Q480&lt;35%,N480*O480*P480*F!$B$33,IF(Q480&lt;40%,N480*O480*P480*F!$B$38,IF(Q480&lt;45%,N480*O480*P480*F!$B$43,IF(Q480&lt;50%,N480*O480*P480*F!$B$48,IF(Q480=50%,N480*O480*P480*F!$B$50,IF(Q480=51%,N480*O480*P480*F!$B$51,IF(Q480=52%,N480*O480*P480*F!$B$52,IF(Q480=53%,N480*O480*P480*F!$B$53,IF(Q480=54%,N480*O480*P480*F!$B$54,IF(Q480=55%,N480*O480*P480*F!$B$55,IF(Q480=56%,N480*O480*P480*F!$B$56,IF(Q480=57%,N480*O480*P480*F!$B$57,IF(Q480=58%,N480*O480*P480*F!$B$58,IF(Q480=59%,N480*O480*P480*F!$B$59,IF(Q480=60%,N480*O480*P480*F!$B$60,IF(Q480=61%,N480*O480*P480*F!$B$61,IF(Q480=62%,N480*O480*P480*F!$B$62,IF(Q480=63%,N480*O480*P480*F!$B$63,IF(Q480=64%,N480*O480*P480*F!$B$64,IF(Q480=65%,N480*O480*P480*F!$B$65,IF(Q480=66%,N480*O480*P480*F!$B$66,IF(Q480=67%,N480*O480*P480*F!$B$67,IF(Q480=68%,N480*O480*P480*F!$B$68,IF(Q480=69%,N480*O480*P480*F!$B$69,IF(Q480=70%,N480*O480*P480*F!$B$70,IF(Q480=71%,N480*O480*P480*F!$B$71,IF(Q480=72%,N480*O480*P480*F!$B$72,IF(Q480=73%,N480*O480*P480*F!$B$73,IF(Q480=74%,N480*O480*P480*F!$B$74,IF(Q480=75%,N480*O480*P480*F!$B$75,IF(Q480=76%,N480*O480*P480*F!$B$76,IF(Q480=77%,N480*O480*P480*F!$B$77,IF(Q480=78%,N480*O480*P480*F!$B$78,IF(Q480=79%,N480*O480*P480*F!$B$79,IF(Q480=80%,N480*O480*P480*F!$B$80,IF(Q480=81%,N480*O480*P480*F!$B$81,IF(Q480=82%,N480*O480*P480*F!$B$82,IF(Q480=83%,N480*O480*P480*F!$B$83,IF(Q480=84%,N480*O480*P480*F!$B$84,IF(Q480=85%,N480*O480*P480*F!$B$85,IF(Q480=86%,N480*O480*P480*F!$B$86,IF(Q480=87%,N480*O480*P480*F!$B$87,IF(Q480=88%,N480*O480*P480*F!$B$88,IF(Q480=89%,N480*O480*P480*F!$B$89,IF(Q480=90%,N480*O480*P480*F!$B$90,IF(Q480=91%,N480*O480*P480*F!$B$91,IF(Q480=92%,N480*O480*P480*F!$B$92,IF(Q480=93%,N480*O480*P480*F!$B$93,IF(Q480=94%,N480*O480*P480*F!$B$94,IF(Q480=95%,N480*O480*P480*F!$B$95,IF(Q480=96%,N480*O480*P480*F!$B$96,IF(Q480=97%,N480*O480*P480*F!$B$97,IF(Q480=98%,N480*O480*P480*F!$B$98,IF(Q480=99%,N480*O480*P480*F!$B$99,IF(Q480&gt;99%,N480*O480*P480*F!$B$100,))))))))))))))))))))))))))))))))))))))))))))))))))))))))+IF(U480&lt;30%,0,IF(U480&lt;35%,R480*S480*T480*F!$B$33,IF(U480&lt;40%,R480*S480*T480*F!$B$38,IF(U480&lt;45%,R480*S480*T480*F!$B$43,IF(U480&lt;50%,R480*S480*T480*F!$B$48,IF(U480=50%,R480*S480*T480*F!$B$50,IF(U480=51%,R480*S480*T480*F!$B$51,IF(U480=52%,R480*S480*T480*F!$B$52,IF(U480=53%,R480*S480*T480*F!$B$53,IF(U480=54%,R480*S480*T480*F!$B$54,IF(U480=55%,R480*S480*T480*F!$B$55,IF(U480=56%,R480*S480*T480*F!$B$56,IF(U480=57%,R480*S480*T480*F!$B$57,IF(U480=58%,R480*S480*T480*F!$B$58,IF(U480=59%,R480*S480*T480*F!$B$59,IF(U480=60%,R480*S480*T480*F!$B$60,IF(U480=61%,R480*S480*T480*F!$B$61,IF(U480=62%,R480*S480*T480*F!$B$62,IF(U480=63%,R480*S480*T480*F!$B$63,IF(U480=64%,R480*S480*T480*F!$B$64,IF(U480=65%,R480*S480*T480*F!$B$65,IF(U480=66%,R480*S480*T480*F!$B$66,IF(U480=67%,R480*S480*T480*F!$B$67,IF(U480=68%,R480*S480*T480*F!$B$68,IF(U480=69%,R480*S480*T480*F!$B$69,IF(U480=70%,R480*S480*T480*F!$B$70,IF(U480=71%,R480*S480*T480*F!$B$71,IF(U480=72%,R480*S480*T480*F!$B$72,IF(U480=73%,R480*S480*T480*F!$B$73,IF(U480=74%,R480*S480*T480*F!$B$74,IF(U480=75%,R480*S480*T480*F!$B$75,IF(U480=76%,R480*S480*T480*F!$B$76,IF(U480=77%,R480*S480*T480*F!$B$77,IF(U480=78%,R480*S480*T480*F!$B$78,IF(U480=79%,R480*S480*T480*F!$B$79,IF(U480=80%,R480*S480*T480*F!$B$80,IF(U480=81%,R480*S480*T480*F!$B$81,IF(U480=82%,R480*S480*T480*F!$B$82,IF(U480=83%,R480*S480*T480*F!$B$83,IF(U480=84%,R480*S480*T480*F!$B$84,IF(U480=85%,R480*S480*T480*F!$B$85,IF(U480=86%,R480*S480*T480*F!$B$86,IF(U480=87%,R480*S480*T480*F!$B$87,IF(U480=88%,R480*S480*T480*F!$B$88,IF(U480=89%,R480*S480*T480*F!$B$89,IF(U480=90%,R480*S480*T480*F!$B$90,IF(U480=91%,R480*S480*T480*F!$B$91,IF(U480=92%,R480*S480*T480*F!$B$92,IF(U480=93%,R480*S480*T480*F!$B$93,IF(U480=94%,R480*S480*T480*F!$B$94,IF(U480=95%,R480*S480*T480*F!$B$95,IF(U480=96%,R480*S480*T480*F!$B$96,IF(U480=97%,R480*S480*T480*F!$B$97,IF(U480=98%,R480*S480*T480*F!$B$98,IF(U480=99%,R480*S480*T480*F!$B$99,IF(U480&gt;99%,R480*S480*T480*F!$B$100)))))))))))))))))))))))))))))))))))))))))))))))))))))))))*IF(ISNUMBER(E480),E480,1)*IF(ISNUMBER(D480),D480,1)</f>
        <v>0</v>
      </c>
      <c r="AA480" s="6">
        <f>G480*H480+K480*L480+O480*P480+S480*T480</f>
        <v>0</v>
      </c>
      <c r="AB480" s="115">
        <f>(H480*(IF(I480&lt;45%,0.5,IF(I480&lt;55%,0.8,IF(I480&lt;65%,0.9,IF(I480&lt;75%,1,IF(I480&lt;85%,1.1,1.2))))))+L480*(IF(M480&lt;45%,0.5,IF(M480&lt;55%,0.8,IF(M480&lt;65%,0.9,IF(M480&lt;75%,1,IF(M480&lt;85%,1.1,1.2))))))+P480*(IF(Q480&lt;45%,0.5,IF(Q480&lt;55%,0.8,IF(Q480&lt;65%,0.9,IF(Q480&lt;75%,1,IF(Q480&lt;85%,1.1,1.2))))))+T480*(IF(U480&lt;45%,0.5,IF(U480&lt;55%,0.8,IF(U480&lt;65%,0.9,IF(U480&lt;75%,1,IF(U480&lt;85%,1.1,1.2)))))))*IF(D480&gt;=0.8,6,IF(D480&lt;=0.4,1.5,3))</f>
        <v>0</v>
      </c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  <c r="AP480" s="11"/>
      <c r="AQ480" s="11"/>
      <c r="AR480" s="11"/>
      <c r="AS480" s="11"/>
      <c r="AT480" s="11"/>
      <c r="AU480" s="11"/>
      <c r="AV480" s="11"/>
      <c r="AW480" s="11"/>
      <c r="AX480" s="11"/>
      <c r="AY480" s="11"/>
      <c r="AZ480" s="11"/>
      <c r="BA480" s="11"/>
      <c r="BB480" s="11"/>
      <c r="BC480" s="11"/>
      <c r="BD480" s="11"/>
      <c r="BE480" s="11"/>
      <c r="BF480" s="11"/>
      <c r="BG480" s="11"/>
      <c r="BH480" s="11"/>
      <c r="BI480" s="11"/>
      <c r="BJ480" s="11"/>
    </row>
    <row r="481" spans="1:62" x14ac:dyDescent="0.25">
      <c r="A481" s="1125"/>
      <c r="B481" s="76" t="str">
        <f t="shared" ref="B481:E481" si="1126">IF(B419="","",B419)</f>
        <v/>
      </c>
      <c r="C481" s="77" t="str">
        <f t="shared" si="1126"/>
        <v/>
      </c>
      <c r="D481" s="63">
        <f t="shared" si="1122"/>
        <v>0</v>
      </c>
      <c r="E481" s="83" t="str">
        <f t="shared" si="1126"/>
        <v/>
      </c>
      <c r="F481" s="81"/>
      <c r="G481" s="96"/>
      <c r="H481" s="96"/>
      <c r="I481" s="82">
        <f t="shared" si="1117"/>
        <v>0</v>
      </c>
      <c r="J481" s="81"/>
      <c r="K481" s="96"/>
      <c r="L481" s="96"/>
      <c r="M481" s="104">
        <f t="shared" si="1118"/>
        <v>0</v>
      </c>
      <c r="N481" s="81"/>
      <c r="O481" s="96"/>
      <c r="P481" s="96"/>
      <c r="Q481" s="82">
        <f t="shared" si="1119"/>
        <v>0</v>
      </c>
      <c r="R481" s="81"/>
      <c r="S481" s="96"/>
      <c r="T481" s="96"/>
      <c r="U481" s="104">
        <f t="shared" si="1120"/>
        <v>0</v>
      </c>
      <c r="V481" s="128">
        <f t="shared" si="1123"/>
        <v>0</v>
      </c>
      <c r="W481" s="44">
        <f t="shared" si="1124"/>
        <v>0</v>
      </c>
      <c r="X481" s="45">
        <f t="shared" si="1125"/>
        <v>0</v>
      </c>
      <c r="Y481" s="90" t="str">
        <f t="shared" si="1022"/>
        <v/>
      </c>
      <c r="Z481" s="8">
        <f>(IF(I481&lt;30%,0,IF(I481&lt;35%,F481*G481*H481*F!$B$33,IF(I481&lt;40%,F481*G481*H481*F!$B$38,IF(I481&lt;45%,F481*G481*H481*F!$B$43,IF(I481&lt;50%,F481*G481*H481*F!$B$48,IF(I481=50%,F481*G481*H481*F!$B$50,IF(I481=51%,F481*G481*H481*F!$B$51,IF(I481=52%,F481*G481*H481*F!$B$52,IF(I481=53%,F481*G481*H481*F!$B$53,IF(I481=54%,F481*G481*H481*F!$B$54,IF(I481=55%,F481*G481*H481*F!$B$55,IF(I481=56%,F481*G481*H481*F!$B$56,IF(I481=57%,F481*G481*H481*F!$B$57,IF(I481=58%,F481*G481*H481*F!$B$58,IF(I481=59%,F481*G481*H481*F!$B$59,IF(I481=60%,F481*G481*H481*F!$B$60,IF(I481=61%,F481*G481*H481*F!$B$61,IF(I481=62%,F481*G481*H481*F!$B$62,IF(I481=63%,F481*G481*H481*F!$B$63,IF(I481=64%,F481*G481*H481*F!$B$64,IF(I481=65%,F481*G481*H481*F!$B$65,IF(I481=66%,F481*G481*H481*F!$B$66,IF(I481=67%,F481*G481*H481*F!$B$67,IF(I481=68%,F481*G481*H481*F!$B$68,IF(I481=69%,F481*G481*H481*F!$B$69,IF(I481=70%,F481*G481*H481*F!$B$70,IF(I481=71%,F481*G481*H481*F!$B$71,IF(I481=72%,F481*G481*H481*F!$B$72,IF(I481=73%,F481*G481*H481*F!$B$73,IF(I481=74%,F481*G481*H481*F!$B$74,IF(I481=75%,F481*G481*H481*F!$B$75,IF(I481=76%,F481*G481*H481*F!$B$76,IF(I481=77%,F481*G481*H481*F!$B$77,IF(I481=78%,F481*G481*H481*F!$B$78,IF(I481=79%,F481*G481*H481*F!$B$79,IF(I481=80%,F481*G481*H481*F!$B$80,IF(I481=81%,F481*G481*H481*F!$B$81,IF(I481=82%,F481*G481*H481*F!$B$82,IF(I481=83%,F481*G481*H481*F!$B$83,IF(I481=84%,F481*G481*H481*F!$B$84,IF(I481=85%,F481*G481*H481*F!$B$85,IF(I481=86%,F481*G481*H481*F!$B$86,IF(I481=87%,F481*G481*H481*F!$B$87,IF(I481=88%,F481*G481*H481*F!$B$88,IF(I481=89%,F481*G481*H481*F!$B$89,IF(I481=90%,F481*G481*H481*F!$B$90,IF(I481=91%,F481*G481*H481*F!$B$91,IF(I481=92%,F481*G481*H481*F!$B$92,IF(I481=93%,F481*G481*H481*F!$B$93,IF(I481=94%,F481*G481*H481*F!$B$94,IF(I481=95%,F481*G481*H481*F!$B$95,IF(I481=96%,F481*G481*H481*F!$B$96,IF(I481=97%,F481*G481*H481*F!$B$97,IF(I481=98%,F481*G481*H481*F!$B$98,IF(I481=99%,F481*G481*H481*F!$B$99,IF(I481&gt;99%,F481*G481*H481*F!$B$100,))))))))))))))))))))))))))))))))))))))))))))))))))))))))+IF(M481&lt;30%,0,IF(M481&lt;35%,J481*K481*L481*F!$B$33,IF(M481&lt;40%,J481*K481*L481*F!$B$38,IF(M481&lt;45%,J481*K481*L481*F!$B$43,IF(M481&lt;50%,J481*K481*L481*F!$B$48,IF(M481=50%,J481*K481*L481*F!$B$50,IF(M481=51%,J481*K481*L481*F!$B$51,IF(M481=52%,J481*K481*L481*F!$B$52,IF(M481=53%,J481*K481*L481*F!$B$53,IF(M481=54%,J481*K481*L481*F!$B$54,IF(M481=55%,J481*K481*L481*F!$B$55,IF(M481=56%,J481*K481*L481*F!$B$56,IF(M481=57%,J481*K481*L481*F!$B$57,IF(M481=58%,J481*K481*L481*F!$B$58,IF(M481=59%,J481*K481*L481*F!$B$59,IF(M481=60%,J481*K481*L481*F!$B$60,IF(M481=61%,J481*K481*L481*F!$B$61,IF(M481=62%,J481*K481*L481*F!$B$62,IF(M481=63%,J481*K481*L481*F!$B$63,IF(M481=64%,J481*K481*L481*F!$B$64,IF(M481=65%,J481*K481*L481*F!$B$65,IF(M481=66%,J481*K481*L481*F!$B$66,IF(M481=67%,J481*K481*L481*F!$B$67,IF(M481=68%,J481*K481*L481*F!$B$68,IF(M481=69%,J481*K481*L481*F!$B$69,IF(M481=70%,J481*K481*L481*F!$B$70,IF(M481=71%,J481*K481*L481*F!$B$71,IF(M481=72%,J481*K481*L481*F!$B$72,IF(M481=73%,J481*K481*L481*F!$B$73,IF(M481=74%,J481*K481*L481*F!$B$74,IF(M481=75%,J481*K481*L481*F!$B$75,IF(M481=76%,J481*K481*L481*F!$B$76,IF(M481=77%,J481*K481*L481*F!$B$77,IF(M481=78%,J481*K481*L481*F!$B$78,IF(M481=79%,J481*K481*L481*F!$B$79,IF(M481=80%,J481*K481*L481*F!$B$80,IF(M481=81%,J481*K481*L481*F!$B$81,IF(M481=82%,J481*K481*L481*F!$B$82,IF(M481=83%,J481*K481*L481*F!$B$83,IF(M481=84%,J481*K481*L481*F!$B$84,IF(M481=85%,J481*K481*L481*F!$B$85,IF(M481=86%,J481*K481*L481*F!$B$86,IF(M481=87%,J481*K481*L481*F!$B$87,IF(M481=88%,J481*K481*L481*F!$B$88,IF(M481=89%,J481*K481*L481*F!$B$89,IF(M481=90%,J481*K481*L481*F!$B$90,IF(M481=91%,J481*K481*L481*F!$B$91,IF(M481=92%,J481*K481*L481*F!$B$92,IF(M481=93%,J481*K481*L481*F!$B$93,IF(M481=94%,J481*K481*L481*F!$B$94,IF(M481=95%,J481*K481*L481*F!$B$95,IF(M481=96%,J481*K481*L481*F!$B$96,IF(M481=97%,J481*K481*L481*F!$B$97,IF(M481=98%,J481*K481*L481*F!$B$98,IF(M481=99%,J481*K481*L481*F!$B$99,IF(M481&gt;99%,J481*K481*L481*F!$B$100,))))))))))))))))))))))))))))))))))))))))))))))))))))))))+IF(Q481&lt;30%,0,IF(Q481&lt;35%,N481*O481*P481*F!$B$33,IF(Q481&lt;40%,N481*O481*P481*F!$B$38,IF(Q481&lt;45%,N481*O481*P481*F!$B$43,IF(Q481&lt;50%,N481*O481*P481*F!$B$48,IF(Q481=50%,N481*O481*P481*F!$B$50,IF(Q481=51%,N481*O481*P481*F!$B$51,IF(Q481=52%,N481*O481*P481*F!$B$52,IF(Q481=53%,N481*O481*P481*F!$B$53,IF(Q481=54%,N481*O481*P481*F!$B$54,IF(Q481=55%,N481*O481*P481*F!$B$55,IF(Q481=56%,N481*O481*P481*F!$B$56,IF(Q481=57%,N481*O481*P481*F!$B$57,IF(Q481=58%,N481*O481*P481*F!$B$58,IF(Q481=59%,N481*O481*P481*F!$B$59,IF(Q481=60%,N481*O481*P481*F!$B$60,IF(Q481=61%,N481*O481*P481*F!$B$61,IF(Q481=62%,N481*O481*P481*F!$B$62,IF(Q481=63%,N481*O481*P481*F!$B$63,IF(Q481=64%,N481*O481*P481*F!$B$64,IF(Q481=65%,N481*O481*P481*F!$B$65,IF(Q481=66%,N481*O481*P481*F!$B$66,IF(Q481=67%,N481*O481*P481*F!$B$67,IF(Q481=68%,N481*O481*P481*F!$B$68,IF(Q481=69%,N481*O481*P481*F!$B$69,IF(Q481=70%,N481*O481*P481*F!$B$70,IF(Q481=71%,N481*O481*P481*F!$B$71,IF(Q481=72%,N481*O481*P481*F!$B$72,IF(Q481=73%,N481*O481*P481*F!$B$73,IF(Q481=74%,N481*O481*P481*F!$B$74,IF(Q481=75%,N481*O481*P481*F!$B$75,IF(Q481=76%,N481*O481*P481*F!$B$76,IF(Q481=77%,N481*O481*P481*F!$B$77,IF(Q481=78%,N481*O481*P481*F!$B$78,IF(Q481=79%,N481*O481*P481*F!$B$79,IF(Q481=80%,N481*O481*P481*F!$B$80,IF(Q481=81%,N481*O481*P481*F!$B$81,IF(Q481=82%,N481*O481*P481*F!$B$82,IF(Q481=83%,N481*O481*P481*F!$B$83,IF(Q481=84%,N481*O481*P481*F!$B$84,IF(Q481=85%,N481*O481*P481*F!$B$85,IF(Q481=86%,N481*O481*P481*F!$B$86,IF(Q481=87%,N481*O481*P481*F!$B$87,IF(Q481=88%,N481*O481*P481*F!$B$88,IF(Q481=89%,N481*O481*P481*F!$B$89,IF(Q481=90%,N481*O481*P481*F!$B$90,IF(Q481=91%,N481*O481*P481*F!$B$91,IF(Q481=92%,N481*O481*P481*F!$B$92,IF(Q481=93%,N481*O481*P481*F!$B$93,IF(Q481=94%,N481*O481*P481*F!$B$94,IF(Q481=95%,N481*O481*P481*F!$B$95,IF(Q481=96%,N481*O481*P481*F!$B$96,IF(Q481=97%,N481*O481*P481*F!$B$97,IF(Q481=98%,N481*O481*P481*F!$B$98,IF(Q481=99%,N481*O481*P481*F!$B$99,IF(Q481&gt;99%,N481*O481*P481*F!$B$100,))))))))))))))))))))))))))))))))))))))))))))))))))))))))+IF(U481&lt;30%,0,IF(U481&lt;35%,R481*S481*T481*F!$B$33,IF(U481&lt;40%,R481*S481*T481*F!$B$38,IF(U481&lt;45%,R481*S481*T481*F!$B$43,IF(U481&lt;50%,R481*S481*T481*F!$B$48,IF(U481=50%,R481*S481*T481*F!$B$50,IF(U481=51%,R481*S481*T481*F!$B$51,IF(U481=52%,R481*S481*T481*F!$B$52,IF(U481=53%,R481*S481*T481*F!$B$53,IF(U481=54%,R481*S481*T481*F!$B$54,IF(U481=55%,R481*S481*T481*F!$B$55,IF(U481=56%,R481*S481*T481*F!$B$56,IF(U481=57%,R481*S481*T481*F!$B$57,IF(U481=58%,R481*S481*T481*F!$B$58,IF(U481=59%,R481*S481*T481*F!$B$59,IF(U481=60%,R481*S481*T481*F!$B$60,IF(U481=61%,R481*S481*T481*F!$B$61,IF(U481=62%,R481*S481*T481*F!$B$62,IF(U481=63%,R481*S481*T481*F!$B$63,IF(U481=64%,R481*S481*T481*F!$B$64,IF(U481=65%,R481*S481*T481*F!$B$65,IF(U481=66%,R481*S481*T481*F!$B$66,IF(U481=67%,R481*S481*T481*F!$B$67,IF(U481=68%,R481*S481*T481*F!$B$68,IF(U481=69%,R481*S481*T481*F!$B$69,IF(U481=70%,R481*S481*T481*F!$B$70,IF(U481=71%,R481*S481*T481*F!$B$71,IF(U481=72%,R481*S481*T481*F!$B$72,IF(U481=73%,R481*S481*T481*F!$B$73,IF(U481=74%,R481*S481*T481*F!$B$74,IF(U481=75%,R481*S481*T481*F!$B$75,IF(U481=76%,R481*S481*T481*F!$B$76,IF(U481=77%,R481*S481*T481*F!$B$77,IF(U481=78%,R481*S481*T481*F!$B$78,IF(U481=79%,R481*S481*T481*F!$B$79,IF(U481=80%,R481*S481*T481*F!$B$80,IF(U481=81%,R481*S481*T481*F!$B$81,IF(U481=82%,R481*S481*T481*F!$B$82,IF(U481=83%,R481*S481*T481*F!$B$83,IF(U481=84%,R481*S481*T481*F!$B$84,IF(U481=85%,R481*S481*T481*F!$B$85,IF(U481=86%,R481*S481*T481*F!$B$86,IF(U481=87%,R481*S481*T481*F!$B$87,IF(U481=88%,R481*S481*T481*F!$B$88,IF(U481=89%,R481*S481*T481*F!$B$89,IF(U481=90%,R481*S481*T481*F!$B$90,IF(U481=91%,R481*S481*T481*F!$B$91,IF(U481=92%,R481*S481*T481*F!$B$92,IF(U481=93%,R481*S481*T481*F!$B$93,IF(U481=94%,R481*S481*T481*F!$B$94,IF(U481=95%,R481*S481*T481*F!$B$95,IF(U481=96%,R481*S481*T481*F!$B$96,IF(U481=97%,R481*S481*T481*F!$B$97,IF(U481=98%,R481*S481*T481*F!$B$98,IF(U481=99%,R481*S481*T481*F!$B$99,IF(U481&gt;99%,R481*S481*T481*F!$B$100)))))))))))))))))))))))))))))))))))))))))))))))))))))))))*IF(ISNUMBER(E481),E481,1)*IF(ISNUMBER(D481),D481,1)</f>
        <v>0</v>
      </c>
      <c r="AA481" s="8">
        <f>G481*H481+K481*L481+O481*P481+S481*T481</f>
        <v>0</v>
      </c>
      <c r="AB481" s="129">
        <f>(H481*(IF(I481&lt;45%,0.5,IF(I481&lt;55%,0.8,IF(I481&lt;65%,0.9,IF(I481&lt;75%,1,IF(I481&lt;85%,1.1,1.2))))))+L481*(IF(M481&lt;45%,0.5,IF(M481&lt;55%,0.8,IF(M481&lt;65%,0.9,IF(M481&lt;75%,1,IF(M481&lt;85%,1.1,1.2))))))+P481*(IF(Q481&lt;45%,0.5,IF(Q481&lt;55%,0.8,IF(Q481&lt;65%,0.9,IF(Q481&lt;75%,1,IF(Q481&lt;85%,1.1,1.2))))))+T481*(IF(U481&lt;45%,0.5,IF(U481&lt;55%,0.8,IF(U481&lt;65%,0.9,IF(U481&lt;75%,1,IF(U481&lt;85%,1.1,1.2)))))))*IF(D481&gt;=0.8,6,IF(D481&lt;=0.4,1.5,3))</f>
        <v>0</v>
      </c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11"/>
    </row>
    <row r="482" spans="1:62" x14ac:dyDescent="0.25">
      <c r="A482" s="1125"/>
      <c r="B482" s="76" t="str">
        <f t="shared" ref="B482:E482" si="1127">IF(B420="","",B420)</f>
        <v/>
      </c>
      <c r="C482" s="77" t="str">
        <f t="shared" si="1127"/>
        <v/>
      </c>
      <c r="D482" s="63">
        <f t="shared" si="1122"/>
        <v>0</v>
      </c>
      <c r="E482" s="83" t="str">
        <f t="shared" si="1127"/>
        <v/>
      </c>
      <c r="F482" s="79"/>
      <c r="G482" s="94"/>
      <c r="H482" s="94"/>
      <c r="I482" s="70">
        <f t="shared" si="1117"/>
        <v>0</v>
      </c>
      <c r="J482" s="79"/>
      <c r="K482" s="94"/>
      <c r="L482" s="94"/>
      <c r="M482" s="71">
        <f t="shared" si="1118"/>
        <v>0</v>
      </c>
      <c r="N482" s="79"/>
      <c r="O482" s="94"/>
      <c r="P482" s="94"/>
      <c r="Q482" s="70">
        <f t="shared" si="1119"/>
        <v>0</v>
      </c>
      <c r="R482" s="79"/>
      <c r="S482" s="94"/>
      <c r="T482" s="94"/>
      <c r="U482" s="71">
        <f t="shared" si="1120"/>
        <v>0</v>
      </c>
      <c r="V482" s="125">
        <f t="shared" si="1123"/>
        <v>0</v>
      </c>
      <c r="W482" s="43">
        <f t="shared" si="1124"/>
        <v>0</v>
      </c>
      <c r="X482" s="36">
        <f>ROUND(IFERROR((W482/(Y482*IF(ISNUMBER(E482),E482,1))),0),2)</f>
        <v>0</v>
      </c>
      <c r="Y482" s="90" t="str">
        <f t="shared" si="1022"/>
        <v/>
      </c>
      <c r="Z482" s="6">
        <f>(IF(I482&lt;30%,0,IF(I482&lt;35%,F482*G482*H482*F!$B$33,IF(I482&lt;40%,F482*G482*H482*F!$B$38,IF(I482&lt;45%,F482*G482*H482*F!$B$43,IF(I482&lt;50%,F482*G482*H482*F!$B$48,IF(I482=50%,F482*G482*H482*F!$B$50,IF(I482=51%,F482*G482*H482*F!$B$51,IF(I482=52%,F482*G482*H482*F!$B$52,IF(I482=53%,F482*G482*H482*F!$B$53,IF(I482=54%,F482*G482*H482*F!$B$54,IF(I482=55%,F482*G482*H482*F!$B$55,IF(I482=56%,F482*G482*H482*F!$B$56,IF(I482=57%,F482*G482*H482*F!$B$57,IF(I482=58%,F482*G482*H482*F!$B$58,IF(I482=59%,F482*G482*H482*F!$B$59,IF(I482=60%,F482*G482*H482*F!$B$60,IF(I482=61%,F482*G482*H482*F!$B$61,IF(I482=62%,F482*G482*H482*F!$B$62,IF(I482=63%,F482*G482*H482*F!$B$63,IF(I482=64%,F482*G482*H482*F!$B$64,IF(I482=65%,F482*G482*H482*F!$B$65,IF(I482=66%,F482*G482*H482*F!$B$66,IF(I482=67%,F482*G482*H482*F!$B$67,IF(I482=68%,F482*G482*H482*F!$B$68,IF(I482=69%,F482*G482*H482*F!$B$69,IF(I482=70%,F482*G482*H482*F!$B$70,IF(I482=71%,F482*G482*H482*F!$B$71,IF(I482=72%,F482*G482*H482*F!$B$72,IF(I482=73%,F482*G482*H482*F!$B$73,IF(I482=74%,F482*G482*H482*F!$B$74,IF(I482=75%,F482*G482*H482*F!$B$75,IF(I482=76%,F482*G482*H482*F!$B$76,IF(I482=77%,F482*G482*H482*F!$B$77,IF(I482=78%,F482*G482*H482*F!$B$78,IF(I482=79%,F482*G482*H482*F!$B$79,IF(I482=80%,F482*G482*H482*F!$B$80,IF(I482=81%,F482*G482*H482*F!$B$81,IF(I482=82%,F482*G482*H482*F!$B$82,IF(I482=83%,F482*G482*H482*F!$B$83,IF(I482=84%,F482*G482*H482*F!$B$84,IF(I482=85%,F482*G482*H482*F!$B$85,IF(I482=86%,F482*G482*H482*F!$B$86,IF(I482=87%,F482*G482*H482*F!$B$87,IF(I482=88%,F482*G482*H482*F!$B$88,IF(I482=89%,F482*G482*H482*F!$B$89,IF(I482=90%,F482*G482*H482*F!$B$90,IF(I482=91%,F482*G482*H482*F!$B$91,IF(I482=92%,F482*G482*H482*F!$B$92,IF(I482=93%,F482*G482*H482*F!$B$93,IF(I482=94%,F482*G482*H482*F!$B$94,IF(I482=95%,F482*G482*H482*F!$B$95,IF(I482=96%,F482*G482*H482*F!$B$96,IF(I482=97%,F482*G482*H482*F!$B$97,IF(I482=98%,F482*G482*H482*F!$B$98,IF(I482=99%,F482*G482*H482*F!$B$99,IF(I482&gt;99%,F482*G482*H482*F!$B$100,))))))))))))))))))))))))))))))))))))))))))))))))))))))))+IF(M482&lt;30%,0,IF(M482&lt;35%,J482*K482*L482*F!$B$33,IF(M482&lt;40%,J482*K482*L482*F!$B$38,IF(M482&lt;45%,J482*K482*L482*F!$B$43,IF(M482&lt;50%,J482*K482*L482*F!$B$48,IF(M482=50%,J482*K482*L482*F!$B$50,IF(M482=51%,J482*K482*L482*F!$B$51,IF(M482=52%,J482*K482*L482*F!$B$52,IF(M482=53%,J482*K482*L482*F!$B$53,IF(M482=54%,J482*K482*L482*F!$B$54,IF(M482=55%,J482*K482*L482*F!$B$55,IF(M482=56%,J482*K482*L482*F!$B$56,IF(M482=57%,J482*K482*L482*F!$B$57,IF(M482=58%,J482*K482*L482*F!$B$58,IF(M482=59%,J482*K482*L482*F!$B$59,IF(M482=60%,J482*K482*L482*F!$B$60,IF(M482=61%,J482*K482*L482*F!$B$61,IF(M482=62%,J482*K482*L482*F!$B$62,IF(M482=63%,J482*K482*L482*F!$B$63,IF(M482=64%,J482*K482*L482*F!$B$64,IF(M482=65%,J482*K482*L482*F!$B$65,IF(M482=66%,J482*K482*L482*F!$B$66,IF(M482=67%,J482*K482*L482*F!$B$67,IF(M482=68%,J482*K482*L482*F!$B$68,IF(M482=69%,J482*K482*L482*F!$B$69,IF(M482=70%,J482*K482*L482*F!$B$70,IF(M482=71%,J482*K482*L482*F!$B$71,IF(M482=72%,J482*K482*L482*F!$B$72,IF(M482=73%,J482*K482*L482*F!$B$73,IF(M482=74%,J482*K482*L482*F!$B$74,IF(M482=75%,J482*K482*L482*F!$B$75,IF(M482=76%,J482*K482*L482*F!$B$76,IF(M482=77%,J482*K482*L482*F!$B$77,IF(M482=78%,J482*K482*L482*F!$B$78,IF(M482=79%,J482*K482*L482*F!$B$79,IF(M482=80%,J482*K482*L482*F!$B$80,IF(M482=81%,J482*K482*L482*F!$B$81,IF(M482=82%,J482*K482*L482*F!$B$82,IF(M482=83%,J482*K482*L482*F!$B$83,IF(M482=84%,J482*K482*L482*F!$B$84,IF(M482=85%,J482*K482*L482*F!$B$85,IF(M482=86%,J482*K482*L482*F!$B$86,IF(M482=87%,J482*K482*L482*F!$B$87,IF(M482=88%,J482*K482*L482*F!$B$88,IF(M482=89%,J482*K482*L482*F!$B$89,IF(M482=90%,J482*K482*L482*F!$B$90,IF(M482=91%,J482*K482*L482*F!$B$91,IF(M482=92%,J482*K482*L482*F!$B$92,IF(M482=93%,J482*K482*L482*F!$B$93,IF(M482=94%,J482*K482*L482*F!$B$94,IF(M482=95%,J482*K482*L482*F!$B$95,IF(M482=96%,J482*K482*L482*F!$B$96,IF(M482=97%,J482*K482*L482*F!$B$97,IF(M482=98%,J482*K482*L482*F!$B$98,IF(M482=99%,J482*K482*L482*F!$B$99,IF(M482&gt;99%,J482*K482*L482*F!$B$100,))))))))))))))))))))))))))))))))))))))))))))))))))))))))+IF(Q482&lt;30%,0,IF(Q482&lt;35%,N482*O482*P482*F!$B$33,IF(Q482&lt;40%,N482*O482*P482*F!$B$38,IF(Q482&lt;45%,N482*O482*P482*F!$B$43,IF(Q482&lt;50%,N482*O482*P482*F!$B$48,IF(Q482=50%,N482*O482*P482*F!$B$50,IF(Q482=51%,N482*O482*P482*F!$B$51,IF(Q482=52%,N482*O482*P482*F!$B$52,IF(Q482=53%,N482*O482*P482*F!$B$53,IF(Q482=54%,N482*O482*P482*F!$B$54,IF(Q482=55%,N482*O482*P482*F!$B$55,IF(Q482=56%,N482*O482*P482*F!$B$56,IF(Q482=57%,N482*O482*P482*F!$B$57,IF(Q482=58%,N482*O482*P482*F!$B$58,IF(Q482=59%,N482*O482*P482*F!$B$59,IF(Q482=60%,N482*O482*P482*F!$B$60,IF(Q482=61%,N482*O482*P482*F!$B$61,IF(Q482=62%,N482*O482*P482*F!$B$62,IF(Q482=63%,N482*O482*P482*F!$B$63,IF(Q482=64%,N482*O482*P482*F!$B$64,IF(Q482=65%,N482*O482*P482*F!$B$65,IF(Q482=66%,N482*O482*P482*F!$B$66,IF(Q482=67%,N482*O482*P482*F!$B$67,IF(Q482=68%,N482*O482*P482*F!$B$68,IF(Q482=69%,N482*O482*P482*F!$B$69,IF(Q482=70%,N482*O482*P482*F!$B$70,IF(Q482=71%,N482*O482*P482*F!$B$71,IF(Q482=72%,N482*O482*P482*F!$B$72,IF(Q482=73%,N482*O482*P482*F!$B$73,IF(Q482=74%,N482*O482*P482*F!$B$74,IF(Q482=75%,N482*O482*P482*F!$B$75,IF(Q482=76%,N482*O482*P482*F!$B$76,IF(Q482=77%,N482*O482*P482*F!$B$77,IF(Q482=78%,N482*O482*P482*F!$B$78,IF(Q482=79%,N482*O482*P482*F!$B$79,IF(Q482=80%,N482*O482*P482*F!$B$80,IF(Q482=81%,N482*O482*P482*F!$B$81,IF(Q482=82%,N482*O482*P482*F!$B$82,IF(Q482=83%,N482*O482*P482*F!$B$83,IF(Q482=84%,N482*O482*P482*F!$B$84,IF(Q482=85%,N482*O482*P482*F!$B$85,IF(Q482=86%,N482*O482*P482*F!$B$86,IF(Q482=87%,N482*O482*P482*F!$B$87,IF(Q482=88%,N482*O482*P482*F!$B$88,IF(Q482=89%,N482*O482*P482*F!$B$89,IF(Q482=90%,N482*O482*P482*F!$B$90,IF(Q482=91%,N482*O482*P482*F!$B$91,IF(Q482=92%,N482*O482*P482*F!$B$92,IF(Q482=93%,N482*O482*P482*F!$B$93,IF(Q482=94%,N482*O482*P482*F!$B$94,IF(Q482=95%,N482*O482*P482*F!$B$95,IF(Q482=96%,N482*O482*P482*F!$B$96,IF(Q482=97%,N482*O482*P482*F!$B$97,IF(Q482=98%,N482*O482*P482*F!$B$98,IF(Q482=99%,N482*O482*P482*F!$B$99,IF(Q482&gt;99%,N482*O482*P482*F!$B$100,))))))))))))))))))))))))))))))))))))))))))))))))))))))))+IF(U482&lt;30%,0,IF(U482&lt;35%,R482*S482*T482*F!$B$33,IF(U482&lt;40%,R482*S482*T482*F!$B$38,IF(U482&lt;45%,R482*S482*T482*F!$B$43,IF(U482&lt;50%,R482*S482*T482*F!$B$48,IF(U482=50%,R482*S482*T482*F!$B$50,IF(U482=51%,R482*S482*T482*F!$B$51,IF(U482=52%,R482*S482*T482*F!$B$52,IF(U482=53%,R482*S482*T482*F!$B$53,IF(U482=54%,R482*S482*T482*F!$B$54,IF(U482=55%,R482*S482*T482*F!$B$55,IF(U482=56%,R482*S482*T482*F!$B$56,IF(U482=57%,R482*S482*T482*F!$B$57,IF(U482=58%,R482*S482*T482*F!$B$58,IF(U482=59%,R482*S482*T482*F!$B$59,IF(U482=60%,R482*S482*T482*F!$B$60,IF(U482=61%,R482*S482*T482*F!$B$61,IF(U482=62%,R482*S482*T482*F!$B$62,IF(U482=63%,R482*S482*T482*F!$B$63,IF(U482=64%,R482*S482*T482*F!$B$64,IF(U482=65%,R482*S482*T482*F!$B$65,IF(U482=66%,R482*S482*T482*F!$B$66,IF(U482=67%,R482*S482*T482*F!$B$67,IF(U482=68%,R482*S482*T482*F!$B$68,IF(U482=69%,R482*S482*T482*F!$B$69,IF(U482=70%,R482*S482*T482*F!$B$70,IF(U482=71%,R482*S482*T482*F!$B$71,IF(U482=72%,R482*S482*T482*F!$B$72,IF(U482=73%,R482*S482*T482*F!$B$73,IF(U482=74%,R482*S482*T482*F!$B$74,IF(U482=75%,R482*S482*T482*F!$B$75,IF(U482=76%,R482*S482*T482*F!$B$76,IF(U482=77%,R482*S482*T482*F!$B$77,IF(U482=78%,R482*S482*T482*F!$B$78,IF(U482=79%,R482*S482*T482*F!$B$79,IF(U482=80%,R482*S482*T482*F!$B$80,IF(U482=81%,R482*S482*T482*F!$B$81,IF(U482=82%,R482*S482*T482*F!$B$82,IF(U482=83%,R482*S482*T482*F!$B$83,IF(U482=84%,R482*S482*T482*F!$B$84,IF(U482=85%,R482*S482*T482*F!$B$85,IF(U482=86%,R482*S482*T482*F!$B$86,IF(U482=87%,R482*S482*T482*F!$B$87,IF(U482=88%,R482*S482*T482*F!$B$88,IF(U482=89%,R482*S482*T482*F!$B$89,IF(U482=90%,R482*S482*T482*F!$B$90,IF(U482=91%,R482*S482*T482*F!$B$91,IF(U482=92%,R482*S482*T482*F!$B$92,IF(U482=93%,R482*S482*T482*F!$B$93,IF(U482=94%,R482*S482*T482*F!$B$94,IF(U482=95%,R482*S482*T482*F!$B$95,IF(U482=96%,R482*S482*T482*F!$B$96,IF(U482=97%,R482*S482*T482*F!$B$97,IF(U482=98%,R482*S482*T482*F!$B$98,IF(U482=99%,R482*S482*T482*F!$B$99,IF(U482&gt;99%,R482*S482*T482*F!$B$100)))))))))))))))))))))))))))))))))))))))))))))))))))))))))*IF(ISNUMBER(E482),E482,1)*IF(ISNUMBER(D482),D482,1)</f>
        <v>0</v>
      </c>
      <c r="AA482" s="6">
        <f>G482*H482+K482*L482+O482*P482+S482*T482</f>
        <v>0</v>
      </c>
      <c r="AB482" s="115">
        <f>(H482*(IF(I482&lt;45%,0.5,IF(I482&lt;55%,0.8,IF(I482&lt;65%,0.9,IF(I482&lt;75%,1,IF(I482&lt;85%,1.1,1.2))))))+L482*(IF(M482&lt;45%,0.5,IF(M482&lt;55%,0.8,IF(M482&lt;65%,0.9,IF(M482&lt;75%,1,IF(M482&lt;85%,1.1,1.2))))))+P482*(IF(Q482&lt;45%,0.5,IF(Q482&lt;55%,0.8,IF(Q482&lt;65%,0.9,IF(Q482&lt;75%,1,IF(Q482&lt;85%,1.1,1.2))))))+T482*(IF(U482&lt;45%,0.5,IF(U482&lt;55%,0.8,IF(U482&lt;65%,0.9,IF(U482&lt;75%,1,IF(U482&lt;85%,1.1,1.2)))))))*IF(D482&gt;=0.8,6,IF(D482&lt;=0.4,1.5,3))</f>
        <v>0</v>
      </c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  <c r="AR482" s="11"/>
      <c r="AS482" s="11"/>
      <c r="AT482" s="11"/>
      <c r="AU482" s="11"/>
      <c r="AV482" s="11"/>
      <c r="AW482" s="11"/>
      <c r="AX482" s="11"/>
      <c r="AY482" s="11"/>
      <c r="AZ482" s="11"/>
      <c r="BA482" s="11"/>
      <c r="BB482" s="11"/>
      <c r="BC482" s="11"/>
      <c r="BD482" s="11"/>
      <c r="BE482" s="11"/>
      <c r="BF482" s="11"/>
      <c r="BG482" s="11"/>
      <c r="BH482" s="11"/>
      <c r="BI482" s="11"/>
      <c r="BJ482" s="11"/>
    </row>
    <row r="483" spans="1:62" x14ac:dyDescent="0.25">
      <c r="A483" s="1125"/>
      <c r="B483" s="76" t="str">
        <f t="shared" ref="B483:E483" si="1128">IF(B421="","",B421)</f>
        <v/>
      </c>
      <c r="C483" s="77" t="str">
        <f t="shared" si="1128"/>
        <v/>
      </c>
      <c r="D483" s="63">
        <f t="shared" si="1122"/>
        <v>0</v>
      </c>
      <c r="E483" s="83" t="str">
        <f t="shared" si="1128"/>
        <v/>
      </c>
      <c r="F483" s="81"/>
      <c r="G483" s="96"/>
      <c r="H483" s="96"/>
      <c r="I483" s="82">
        <f t="shared" si="1117"/>
        <v>0</v>
      </c>
      <c r="J483" s="81"/>
      <c r="K483" s="96"/>
      <c r="L483" s="96"/>
      <c r="M483" s="104">
        <f t="shared" si="1118"/>
        <v>0</v>
      </c>
      <c r="N483" s="81"/>
      <c r="O483" s="96"/>
      <c r="P483" s="96"/>
      <c r="Q483" s="82">
        <f t="shared" si="1119"/>
        <v>0</v>
      </c>
      <c r="R483" s="81"/>
      <c r="S483" s="96"/>
      <c r="T483" s="96"/>
      <c r="U483" s="104">
        <f t="shared" si="1120"/>
        <v>0</v>
      </c>
      <c r="V483" s="128">
        <f t="shared" si="1123"/>
        <v>0</v>
      </c>
      <c r="W483" s="44">
        <f t="shared" si="1124"/>
        <v>0</v>
      </c>
      <c r="X483" s="45">
        <f t="shared" ref="X483" si="1129">ROUND(IFERROR((W483/(Y483*IF(ISNUMBER(E483),E483,1))),0),2)</f>
        <v>0</v>
      </c>
      <c r="Y483" s="90" t="str">
        <f t="shared" si="1022"/>
        <v/>
      </c>
      <c r="Z483" s="8">
        <f>(IF(I483&lt;30%,0,IF(I483&lt;35%,F483*G483*H483*F!$B$33,IF(I483&lt;40%,F483*G483*H483*F!$B$38,IF(I483&lt;45%,F483*G483*H483*F!$B$43,IF(I483&lt;50%,F483*G483*H483*F!$B$48,IF(I483=50%,F483*G483*H483*F!$B$50,IF(I483=51%,F483*G483*H483*F!$B$51,IF(I483=52%,F483*G483*H483*F!$B$52,IF(I483=53%,F483*G483*H483*F!$B$53,IF(I483=54%,F483*G483*H483*F!$B$54,IF(I483=55%,F483*G483*H483*F!$B$55,IF(I483=56%,F483*G483*H483*F!$B$56,IF(I483=57%,F483*G483*H483*F!$B$57,IF(I483=58%,F483*G483*H483*F!$B$58,IF(I483=59%,F483*G483*H483*F!$B$59,IF(I483=60%,F483*G483*H483*F!$B$60,IF(I483=61%,F483*G483*H483*F!$B$61,IF(I483=62%,F483*G483*H483*F!$B$62,IF(I483=63%,F483*G483*H483*F!$B$63,IF(I483=64%,F483*G483*H483*F!$B$64,IF(I483=65%,F483*G483*H483*F!$B$65,IF(I483=66%,F483*G483*H483*F!$B$66,IF(I483=67%,F483*G483*H483*F!$B$67,IF(I483=68%,F483*G483*H483*F!$B$68,IF(I483=69%,F483*G483*H483*F!$B$69,IF(I483=70%,F483*G483*H483*F!$B$70,IF(I483=71%,F483*G483*H483*F!$B$71,IF(I483=72%,F483*G483*H483*F!$B$72,IF(I483=73%,F483*G483*H483*F!$B$73,IF(I483=74%,F483*G483*H483*F!$B$74,IF(I483=75%,F483*G483*H483*F!$B$75,IF(I483=76%,F483*G483*H483*F!$B$76,IF(I483=77%,F483*G483*H483*F!$B$77,IF(I483=78%,F483*G483*H483*F!$B$78,IF(I483=79%,F483*G483*H483*F!$B$79,IF(I483=80%,F483*G483*H483*F!$B$80,IF(I483=81%,F483*G483*H483*F!$B$81,IF(I483=82%,F483*G483*H483*F!$B$82,IF(I483=83%,F483*G483*H483*F!$B$83,IF(I483=84%,F483*G483*H483*F!$B$84,IF(I483=85%,F483*G483*H483*F!$B$85,IF(I483=86%,F483*G483*H483*F!$B$86,IF(I483=87%,F483*G483*H483*F!$B$87,IF(I483=88%,F483*G483*H483*F!$B$88,IF(I483=89%,F483*G483*H483*F!$B$89,IF(I483=90%,F483*G483*H483*F!$B$90,IF(I483=91%,F483*G483*H483*F!$B$91,IF(I483=92%,F483*G483*H483*F!$B$92,IF(I483=93%,F483*G483*H483*F!$B$93,IF(I483=94%,F483*G483*H483*F!$B$94,IF(I483=95%,F483*G483*H483*F!$B$95,IF(I483=96%,F483*G483*H483*F!$B$96,IF(I483=97%,F483*G483*H483*F!$B$97,IF(I483=98%,F483*G483*H483*F!$B$98,IF(I483=99%,F483*G483*H483*F!$B$99,IF(I483&gt;99%,F483*G483*H483*F!$B$100,))))))))))))))))))))))))))))))))))))))))))))))))))))))))+IF(M483&lt;30%,0,IF(M483&lt;35%,J483*K483*L483*F!$B$33,IF(M483&lt;40%,J483*K483*L483*F!$B$38,IF(M483&lt;45%,J483*K483*L483*F!$B$43,IF(M483&lt;50%,J483*K483*L483*F!$B$48,IF(M483=50%,J483*K483*L483*F!$B$50,IF(M483=51%,J483*K483*L483*F!$B$51,IF(M483=52%,J483*K483*L483*F!$B$52,IF(M483=53%,J483*K483*L483*F!$B$53,IF(M483=54%,J483*K483*L483*F!$B$54,IF(M483=55%,J483*K483*L483*F!$B$55,IF(M483=56%,J483*K483*L483*F!$B$56,IF(M483=57%,J483*K483*L483*F!$B$57,IF(M483=58%,J483*K483*L483*F!$B$58,IF(M483=59%,J483*K483*L483*F!$B$59,IF(M483=60%,J483*K483*L483*F!$B$60,IF(M483=61%,J483*K483*L483*F!$B$61,IF(M483=62%,J483*K483*L483*F!$B$62,IF(M483=63%,J483*K483*L483*F!$B$63,IF(M483=64%,J483*K483*L483*F!$B$64,IF(M483=65%,J483*K483*L483*F!$B$65,IF(M483=66%,J483*K483*L483*F!$B$66,IF(M483=67%,J483*K483*L483*F!$B$67,IF(M483=68%,J483*K483*L483*F!$B$68,IF(M483=69%,J483*K483*L483*F!$B$69,IF(M483=70%,J483*K483*L483*F!$B$70,IF(M483=71%,J483*K483*L483*F!$B$71,IF(M483=72%,J483*K483*L483*F!$B$72,IF(M483=73%,J483*K483*L483*F!$B$73,IF(M483=74%,J483*K483*L483*F!$B$74,IF(M483=75%,J483*K483*L483*F!$B$75,IF(M483=76%,J483*K483*L483*F!$B$76,IF(M483=77%,J483*K483*L483*F!$B$77,IF(M483=78%,J483*K483*L483*F!$B$78,IF(M483=79%,J483*K483*L483*F!$B$79,IF(M483=80%,J483*K483*L483*F!$B$80,IF(M483=81%,J483*K483*L483*F!$B$81,IF(M483=82%,J483*K483*L483*F!$B$82,IF(M483=83%,J483*K483*L483*F!$B$83,IF(M483=84%,J483*K483*L483*F!$B$84,IF(M483=85%,J483*K483*L483*F!$B$85,IF(M483=86%,J483*K483*L483*F!$B$86,IF(M483=87%,J483*K483*L483*F!$B$87,IF(M483=88%,J483*K483*L483*F!$B$88,IF(M483=89%,J483*K483*L483*F!$B$89,IF(M483=90%,J483*K483*L483*F!$B$90,IF(M483=91%,J483*K483*L483*F!$B$91,IF(M483=92%,J483*K483*L483*F!$B$92,IF(M483=93%,J483*K483*L483*F!$B$93,IF(M483=94%,J483*K483*L483*F!$B$94,IF(M483=95%,J483*K483*L483*F!$B$95,IF(M483=96%,J483*K483*L483*F!$B$96,IF(M483=97%,J483*K483*L483*F!$B$97,IF(M483=98%,J483*K483*L483*F!$B$98,IF(M483=99%,J483*K483*L483*F!$B$99,IF(M483&gt;99%,J483*K483*L483*F!$B$100,))))))))))))))))))))))))))))))))))))))))))))))))))))))))+IF(Q483&lt;30%,0,IF(Q483&lt;35%,N483*O483*P483*F!$B$33,IF(Q483&lt;40%,N483*O483*P483*F!$B$38,IF(Q483&lt;45%,N483*O483*P483*F!$B$43,IF(Q483&lt;50%,N483*O483*P483*F!$B$48,IF(Q483=50%,N483*O483*P483*F!$B$50,IF(Q483=51%,N483*O483*P483*F!$B$51,IF(Q483=52%,N483*O483*P483*F!$B$52,IF(Q483=53%,N483*O483*P483*F!$B$53,IF(Q483=54%,N483*O483*P483*F!$B$54,IF(Q483=55%,N483*O483*P483*F!$B$55,IF(Q483=56%,N483*O483*P483*F!$B$56,IF(Q483=57%,N483*O483*P483*F!$B$57,IF(Q483=58%,N483*O483*P483*F!$B$58,IF(Q483=59%,N483*O483*P483*F!$B$59,IF(Q483=60%,N483*O483*P483*F!$B$60,IF(Q483=61%,N483*O483*P483*F!$B$61,IF(Q483=62%,N483*O483*P483*F!$B$62,IF(Q483=63%,N483*O483*P483*F!$B$63,IF(Q483=64%,N483*O483*P483*F!$B$64,IF(Q483=65%,N483*O483*P483*F!$B$65,IF(Q483=66%,N483*O483*P483*F!$B$66,IF(Q483=67%,N483*O483*P483*F!$B$67,IF(Q483=68%,N483*O483*P483*F!$B$68,IF(Q483=69%,N483*O483*P483*F!$B$69,IF(Q483=70%,N483*O483*P483*F!$B$70,IF(Q483=71%,N483*O483*P483*F!$B$71,IF(Q483=72%,N483*O483*P483*F!$B$72,IF(Q483=73%,N483*O483*P483*F!$B$73,IF(Q483=74%,N483*O483*P483*F!$B$74,IF(Q483=75%,N483*O483*P483*F!$B$75,IF(Q483=76%,N483*O483*P483*F!$B$76,IF(Q483=77%,N483*O483*P483*F!$B$77,IF(Q483=78%,N483*O483*P483*F!$B$78,IF(Q483=79%,N483*O483*P483*F!$B$79,IF(Q483=80%,N483*O483*P483*F!$B$80,IF(Q483=81%,N483*O483*P483*F!$B$81,IF(Q483=82%,N483*O483*P483*F!$B$82,IF(Q483=83%,N483*O483*P483*F!$B$83,IF(Q483=84%,N483*O483*P483*F!$B$84,IF(Q483=85%,N483*O483*P483*F!$B$85,IF(Q483=86%,N483*O483*P483*F!$B$86,IF(Q483=87%,N483*O483*P483*F!$B$87,IF(Q483=88%,N483*O483*P483*F!$B$88,IF(Q483=89%,N483*O483*P483*F!$B$89,IF(Q483=90%,N483*O483*P483*F!$B$90,IF(Q483=91%,N483*O483*P483*F!$B$91,IF(Q483=92%,N483*O483*P483*F!$B$92,IF(Q483=93%,N483*O483*P483*F!$B$93,IF(Q483=94%,N483*O483*P483*F!$B$94,IF(Q483=95%,N483*O483*P483*F!$B$95,IF(Q483=96%,N483*O483*P483*F!$B$96,IF(Q483=97%,N483*O483*P483*F!$B$97,IF(Q483=98%,N483*O483*P483*F!$B$98,IF(Q483=99%,N483*O483*P483*F!$B$99,IF(Q483&gt;99%,N483*O483*P483*F!$B$100,))))))))))))))))))))))))))))))))))))))))))))))))))))))))+IF(U483&lt;30%,0,IF(U483&lt;35%,R483*S483*T483*F!$B$33,IF(U483&lt;40%,R483*S483*T483*F!$B$38,IF(U483&lt;45%,R483*S483*T483*F!$B$43,IF(U483&lt;50%,R483*S483*T483*F!$B$48,IF(U483=50%,R483*S483*T483*F!$B$50,IF(U483=51%,R483*S483*T483*F!$B$51,IF(U483=52%,R483*S483*T483*F!$B$52,IF(U483=53%,R483*S483*T483*F!$B$53,IF(U483=54%,R483*S483*T483*F!$B$54,IF(U483=55%,R483*S483*T483*F!$B$55,IF(U483=56%,R483*S483*T483*F!$B$56,IF(U483=57%,R483*S483*T483*F!$B$57,IF(U483=58%,R483*S483*T483*F!$B$58,IF(U483=59%,R483*S483*T483*F!$B$59,IF(U483=60%,R483*S483*T483*F!$B$60,IF(U483=61%,R483*S483*T483*F!$B$61,IF(U483=62%,R483*S483*T483*F!$B$62,IF(U483=63%,R483*S483*T483*F!$B$63,IF(U483=64%,R483*S483*T483*F!$B$64,IF(U483=65%,R483*S483*T483*F!$B$65,IF(U483=66%,R483*S483*T483*F!$B$66,IF(U483=67%,R483*S483*T483*F!$B$67,IF(U483=68%,R483*S483*T483*F!$B$68,IF(U483=69%,R483*S483*T483*F!$B$69,IF(U483=70%,R483*S483*T483*F!$B$70,IF(U483=71%,R483*S483*T483*F!$B$71,IF(U483=72%,R483*S483*T483*F!$B$72,IF(U483=73%,R483*S483*T483*F!$B$73,IF(U483=74%,R483*S483*T483*F!$B$74,IF(U483=75%,R483*S483*T483*F!$B$75,IF(U483=76%,R483*S483*T483*F!$B$76,IF(U483=77%,R483*S483*T483*F!$B$77,IF(U483=78%,R483*S483*T483*F!$B$78,IF(U483=79%,R483*S483*T483*F!$B$79,IF(U483=80%,R483*S483*T483*F!$B$80,IF(U483=81%,R483*S483*T483*F!$B$81,IF(U483=82%,R483*S483*T483*F!$B$82,IF(U483=83%,R483*S483*T483*F!$B$83,IF(U483=84%,R483*S483*T483*F!$B$84,IF(U483=85%,R483*S483*T483*F!$B$85,IF(U483=86%,R483*S483*T483*F!$B$86,IF(U483=87%,R483*S483*T483*F!$B$87,IF(U483=88%,R483*S483*T483*F!$B$88,IF(U483=89%,R483*S483*T483*F!$B$89,IF(U483=90%,R483*S483*T483*F!$B$90,IF(U483=91%,R483*S483*T483*F!$B$91,IF(U483=92%,R483*S483*T483*F!$B$92,IF(U483=93%,R483*S483*T483*F!$B$93,IF(U483=94%,R483*S483*T483*F!$B$94,IF(U483=95%,R483*S483*T483*F!$B$95,IF(U483=96%,R483*S483*T483*F!$B$96,IF(U483=97%,R483*S483*T483*F!$B$97,IF(U483=98%,R483*S483*T483*F!$B$98,IF(U483=99%,R483*S483*T483*F!$B$99,IF(U483&gt;99%,R483*S483*T483*F!$B$100)))))))))))))))))))))))))))))))))))))))))))))))))))))))))*IF(ISNUMBER(E483),E483,1)*IF(ISNUMBER(D483),D483,1)</f>
        <v>0</v>
      </c>
      <c r="AA483" s="8">
        <f>G483*H483+K483*L483+O483*P483+S483*T483</f>
        <v>0</v>
      </c>
      <c r="AB483" s="129">
        <f>(H483*(IF(I483&lt;45%,0.5,IF(I483&lt;55%,0.8,IF(I483&lt;65%,0.9,IF(I483&lt;75%,1,IF(I483&lt;85%,1.1,1.2))))))+L483*(IF(M483&lt;45%,0.5,IF(M483&lt;55%,0.8,IF(M483&lt;65%,0.9,IF(M483&lt;75%,1,IF(M483&lt;85%,1.1,1.2))))))+P483*(IF(Q483&lt;45%,0.5,IF(Q483&lt;55%,0.8,IF(Q483&lt;65%,0.9,IF(Q483&lt;75%,1,IF(Q483&lt;85%,1.1,1.2))))))+T483*(IF(U483&lt;45%,0.5,IF(U483&lt;55%,0.8,IF(U483&lt;65%,0.9,IF(U483&lt;75%,1,IF(U483&lt;85%,1.1,1.2)))))))*IF(D483&gt;=0.8,6,IF(D483&lt;=0.4,1.5,3))</f>
        <v>0</v>
      </c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1"/>
      <c r="AS483" s="11"/>
      <c r="AT483" s="11"/>
      <c r="AU483" s="11"/>
      <c r="AV483" s="11"/>
      <c r="AW483" s="11"/>
      <c r="AX483" s="11"/>
      <c r="AY483" s="11"/>
      <c r="AZ483" s="11"/>
      <c r="BA483" s="11"/>
      <c r="BB483" s="11"/>
      <c r="BC483" s="11"/>
      <c r="BD483" s="11"/>
      <c r="BE483" s="11"/>
      <c r="BF483" s="11"/>
      <c r="BG483" s="11"/>
      <c r="BH483" s="11"/>
      <c r="BI483" s="11"/>
      <c r="BJ483" s="11"/>
    </row>
    <row r="484" spans="1:62" ht="15.75" thickBot="1" x14ac:dyDescent="0.3">
      <c r="A484" s="1126"/>
      <c r="B484" s="171"/>
      <c r="C484" s="172"/>
      <c r="D484" s="37">
        <f>ROUND(IFERROR((D479*(G479*H479+K479*L479+O479*P479+S479*T479)+D480*(G480*H480+K480*L480+O480*P480+S480*T480)+D481*(G481*H481+K481*L481+O481*P481+S481*T481)+D482*(G482*H482+K482*L482+O482*P482+S482*T482)+D483*(G483*H483+K483*L483+O483*P483+S483*T483))/((G479*H479+K479*L479+O479*P479+S479*T479)+(G480*H480+K480*L480+O480*P480+S480*T480)+(G481*H481+K481*L481+O481*P481+S481*T481)+(G482*H482+K482*L482+O482*P482+S482*T482)+(G483*H483+K483*L483+O483*P483+S483*T483)),0),3)</f>
        <v>0</v>
      </c>
      <c r="E484" s="181"/>
      <c r="F484" s="182"/>
      <c r="G484" s="183"/>
      <c r="H484" s="183"/>
      <c r="I484" s="190"/>
      <c r="J484" s="182"/>
      <c r="K484" s="183"/>
      <c r="L484" s="183"/>
      <c r="M484" s="185"/>
      <c r="N484" s="182"/>
      <c r="O484" s="183"/>
      <c r="P484" s="183"/>
      <c r="Q484" s="184"/>
      <c r="R484" s="182"/>
      <c r="S484" s="183"/>
      <c r="T484" s="183"/>
      <c r="U484" s="185"/>
      <c r="V484" s="122">
        <f>SUM(V479:V483)</f>
        <v>0</v>
      </c>
      <c r="W484" s="117">
        <f>IFERROR(V484/AA484,0)</f>
        <v>0</v>
      </c>
      <c r="X484" s="118">
        <f>ROUND(IFERROR((D479*(I479*G479*H479+M479*K479*L479+Q479*O479*P479+U479*S479*T479)+D480*(I480*G480*H480+M480*K480*L480+Q480*O480*P480+U480*S480*T480)+D481*(I481*G481*H481+M481*K481*L481+Q481*O481*P481+U481*S481*T481)+D482*(I482*G482*H482+M482*K482*L482+Q482*O482*P482+U482*S482*T482)+D483*(I483*G483*H483+M483*K483*L483+Q483*O483*P483+U483*S483*T483))/(D479*(G479*H479+K479*L479+O479*P479+S479*T479)+D480*(G480*H480+K480*L480+O480*P480+S480*T480)+D481*(G481*H481+K481*L481+O481*P481+S481*T481)+D482*(G482*H482+K482*L482+O482*P482+S482*T482)+D483*(G483*H483+K483*L483+O483*P483+S483*T483)),0),2)</f>
        <v>0</v>
      </c>
      <c r="Y484" s="9"/>
      <c r="Z484" s="9">
        <f>SUM(Z479:Z483)</f>
        <v>0</v>
      </c>
      <c r="AA484" s="117">
        <f>SUM(AA479:AA483)</f>
        <v>0</v>
      </c>
      <c r="AB484" s="119">
        <f>IF(SUM(AB479:AB483)=0,TIME(,0,),TIME(,SUM(AB479:AB483)+30,))</f>
        <v>0</v>
      </c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  <c r="AP484" s="11"/>
      <c r="AQ484" s="11"/>
      <c r="AR484" s="11"/>
      <c r="AS484" s="11"/>
      <c r="AT484" s="11"/>
      <c r="AU484" s="11"/>
      <c r="AV484" s="11"/>
      <c r="AW484" s="11"/>
      <c r="AX484" s="11"/>
      <c r="AY484" s="11"/>
      <c r="AZ484" s="11"/>
      <c r="BA484" s="11"/>
      <c r="BB484" s="11"/>
      <c r="BC484" s="11"/>
      <c r="BD484" s="11"/>
      <c r="BE484" s="11"/>
      <c r="BF484" s="11"/>
      <c r="BG484" s="11"/>
      <c r="BH484" s="11"/>
      <c r="BI484" s="11"/>
      <c r="BJ484" s="11"/>
    </row>
    <row r="485" spans="1:62" x14ac:dyDescent="0.25">
      <c r="A485" s="145" t="s">
        <v>1</v>
      </c>
      <c r="B485" s="57" t="str">
        <f t="shared" ref="B485:C485" si="1130">IF(B423="","",B423)</f>
        <v/>
      </c>
      <c r="C485" s="58" t="str">
        <f t="shared" si="1130"/>
        <v/>
      </c>
      <c r="D485" s="59">
        <f>D423</f>
        <v>0</v>
      </c>
      <c r="E485" s="60" t="str">
        <f t="shared" ref="E485" si="1131">IF(E423="","",E423)</f>
        <v/>
      </c>
      <c r="F485" s="147"/>
      <c r="G485" s="148"/>
      <c r="H485" s="148"/>
      <c r="I485" s="99">
        <f t="shared" ref="I485:I489" si="1132">IFERROR(ROUND(F485/$Y485,2),)</f>
        <v>0</v>
      </c>
      <c r="J485" s="147"/>
      <c r="K485" s="97"/>
      <c r="L485" s="97"/>
      <c r="M485" s="99">
        <f t="shared" ref="M485:M489" si="1133">IFERROR(ROUND(J485/$Y485,2),)</f>
        <v>0</v>
      </c>
      <c r="N485" s="147"/>
      <c r="O485" s="97"/>
      <c r="P485" s="97"/>
      <c r="Q485" s="99">
        <f t="shared" ref="Q485:Q489" si="1134">IFERROR(ROUND(N485/$Y485,2),)</f>
        <v>0</v>
      </c>
      <c r="R485" s="147"/>
      <c r="S485" s="97"/>
      <c r="T485" s="97"/>
      <c r="U485" s="98">
        <f t="shared" ref="U485:U489" si="1135">IFERROR(ROUND(R485/$Y485,2),)</f>
        <v>0</v>
      </c>
      <c r="V485" s="106">
        <f>(IF(ISNUMBER(F485),F485,1)*G485*H485+IF(ISNUMBER(J485),J485,1)*K485*L485+IF(ISNUMBER(N485),N485,1)*O485*P485+IF(ISNUMBER(R485),R485,1)*S485*T485)*IF(ISNUMBER(E485),E485,1)</f>
        <v>0</v>
      </c>
      <c r="W485" s="107">
        <f>IFERROR((IF(ISNUMBER(F485),F485,1)*G485*H485+IF(ISNUMBER(J485),J485,1)*K485*L485+IF(ISNUMBER(N485),N485,1)*O485*P485+IF(ISNUMBER(R485),R485,1)*S485*T485)*IF(ISNUMBER(E485),E485,1)/(G485*H485+K485*L485+O485*P485+S485*T485),0)</f>
        <v>0</v>
      </c>
      <c r="X485" s="28">
        <f>ROUND(IFERROR((W485/(Y485*IF(ISNUMBER(E485),E485,1))),0),2)</f>
        <v>0</v>
      </c>
      <c r="Y485" s="89" t="str">
        <f t="shared" si="1022"/>
        <v/>
      </c>
      <c r="Z485" s="4">
        <f>(IF(I485&lt;30%,0,IF(I485&lt;35%,F485*G485*H485*F!$B$33,IF(I485&lt;40%,F485*G485*H485*F!$B$38,IF(I485&lt;45%,F485*G485*H485*F!$B$43,IF(I485&lt;50%,F485*G485*H485*F!$B$48,IF(I485=50%,F485*G485*H485*F!$B$50,IF(I485=51%,F485*G485*H485*F!$B$51,IF(I485=52%,F485*G485*H485*F!$B$52,IF(I485=53%,F485*G485*H485*F!$B$53,IF(I485=54%,F485*G485*H485*F!$B$54,IF(I485=55%,F485*G485*H485*F!$B$55,IF(I485=56%,F485*G485*H485*F!$B$56,IF(I485=57%,F485*G485*H485*F!$B$57,IF(I485=58%,F485*G485*H485*F!$B$58,IF(I485=59%,F485*G485*H485*F!$B$59,IF(I485=60%,F485*G485*H485*F!$B$60,IF(I485=61%,F485*G485*H485*F!$B$61,IF(I485=62%,F485*G485*H485*F!$B$62,IF(I485=63%,F485*G485*H485*F!$B$63,IF(I485=64%,F485*G485*H485*F!$B$64,IF(I485=65%,F485*G485*H485*F!$B$65,IF(I485=66%,F485*G485*H485*F!$B$66,IF(I485=67%,F485*G485*H485*F!$B$67,IF(I485=68%,F485*G485*H485*F!$B$68,IF(I485=69%,F485*G485*H485*F!$B$69,IF(I485=70%,F485*G485*H485*F!$B$70,IF(I485=71%,F485*G485*H485*F!$B$71,IF(I485=72%,F485*G485*H485*F!$B$72,IF(I485=73%,F485*G485*H485*F!$B$73,IF(I485=74%,F485*G485*H485*F!$B$74,IF(I485=75%,F485*G485*H485*F!$B$75,IF(I485=76%,F485*G485*H485*F!$B$76,IF(I485=77%,F485*G485*H485*F!$B$77,IF(I485=78%,F485*G485*H485*F!$B$78,IF(I485=79%,F485*G485*H485*F!$B$79,IF(I485=80%,F485*G485*H485*F!$B$80,IF(I485=81%,F485*G485*H485*F!$B$81,IF(I485=82%,F485*G485*H485*F!$B$82,IF(I485=83%,F485*G485*H485*F!$B$83,IF(I485=84%,F485*G485*H485*F!$B$84,IF(I485=85%,F485*G485*H485*F!$B$85,IF(I485=86%,F485*G485*H485*F!$B$86,IF(I485=87%,F485*G485*H485*F!$B$87,IF(I485=88%,F485*G485*H485*F!$B$88,IF(I485=89%,F485*G485*H485*F!$B$89,IF(I485=90%,F485*G485*H485*F!$B$90,IF(I485=91%,F485*G485*H485*F!$B$91,IF(I485=92%,F485*G485*H485*F!$B$92,IF(I485=93%,F485*G485*H485*F!$B$93,IF(I485=94%,F485*G485*H485*F!$B$94,IF(I485=95%,F485*G485*H485*F!$B$95,IF(I485=96%,F485*G485*H485*F!$B$96,IF(I485=97%,F485*G485*H485*F!$B$97,IF(I485=98%,F485*G485*H485*F!$B$98,IF(I485=99%,F485*G485*H485*F!$B$99,IF(I485&gt;99%,F485*G485*H485*F!$B$100,))))))))))))))))))))))))))))))))))))))))))))))))))))))))+IF(M485&lt;30%,0,IF(M485&lt;35%,J485*K485*L485*F!$B$33,IF(M485&lt;40%,J485*K485*L485*F!$B$38,IF(M485&lt;45%,J485*K485*L485*F!$B$43,IF(M485&lt;50%,J485*K485*L485*F!$B$48,IF(M485=50%,J485*K485*L485*F!$B$50,IF(M485=51%,J485*K485*L485*F!$B$51,IF(M485=52%,J485*K485*L485*F!$B$52,IF(M485=53%,J485*K485*L485*F!$B$53,IF(M485=54%,J485*K485*L485*F!$B$54,IF(M485=55%,J485*K485*L485*F!$B$55,IF(M485=56%,J485*K485*L485*F!$B$56,IF(M485=57%,J485*K485*L485*F!$B$57,IF(M485=58%,J485*K485*L485*F!$B$58,IF(M485=59%,J485*K485*L485*F!$B$59,IF(M485=60%,J485*K485*L485*F!$B$60,IF(M485=61%,J485*K485*L485*F!$B$61,IF(M485=62%,J485*K485*L485*F!$B$62,IF(M485=63%,J485*K485*L485*F!$B$63,IF(M485=64%,J485*K485*L485*F!$B$64,IF(M485=65%,J485*K485*L485*F!$B$65,IF(M485=66%,J485*K485*L485*F!$B$66,IF(M485=67%,J485*K485*L485*F!$B$67,IF(M485=68%,J485*K485*L485*F!$B$68,IF(M485=69%,J485*K485*L485*F!$B$69,IF(M485=70%,J485*K485*L485*F!$B$70,IF(M485=71%,J485*K485*L485*F!$B$71,IF(M485=72%,J485*K485*L485*F!$B$72,IF(M485=73%,J485*K485*L485*F!$B$73,IF(M485=74%,J485*K485*L485*F!$B$74,IF(M485=75%,J485*K485*L485*F!$B$75,IF(M485=76%,J485*K485*L485*F!$B$76,IF(M485=77%,J485*K485*L485*F!$B$77,IF(M485=78%,J485*K485*L485*F!$B$78,IF(M485=79%,J485*K485*L485*F!$B$79,IF(M485=80%,J485*K485*L485*F!$B$80,IF(M485=81%,J485*K485*L485*F!$B$81,IF(M485=82%,J485*K485*L485*F!$B$82,IF(M485=83%,J485*K485*L485*F!$B$83,IF(M485=84%,J485*K485*L485*F!$B$84,IF(M485=85%,J485*K485*L485*F!$B$85,IF(M485=86%,J485*K485*L485*F!$B$86,IF(M485=87%,J485*K485*L485*F!$B$87,IF(M485=88%,J485*K485*L485*F!$B$88,IF(M485=89%,J485*K485*L485*F!$B$89,IF(M485=90%,J485*K485*L485*F!$B$90,IF(M485=91%,J485*K485*L485*F!$B$91,IF(M485=92%,J485*K485*L485*F!$B$92,IF(M485=93%,J485*K485*L485*F!$B$93,IF(M485=94%,J485*K485*L485*F!$B$94,IF(M485=95%,J485*K485*L485*F!$B$95,IF(M485=96%,J485*K485*L485*F!$B$96,IF(M485=97%,J485*K485*L485*F!$B$97,IF(M485=98%,J485*K485*L485*F!$B$98,IF(M485=99%,J485*K485*L485*F!$B$99,IF(M485&gt;99%,J485*K485*L485*F!$B$100,))))))))))))))))))))))))))))))))))))))))))))))))))))))))+IF(Q485&lt;30%,0,IF(Q485&lt;35%,N485*O485*P485*F!$B$33,IF(Q485&lt;40%,N485*O485*P485*F!$B$38,IF(Q485&lt;45%,N485*O485*P485*F!$B$43,IF(Q485&lt;50%,N485*O485*P485*F!$B$48,IF(Q485=50%,N485*O485*P485*F!$B$50,IF(Q485=51%,N485*O485*P485*F!$B$51,IF(Q485=52%,N485*O485*P485*F!$B$52,IF(Q485=53%,N485*O485*P485*F!$B$53,IF(Q485=54%,N485*O485*P485*F!$B$54,IF(Q485=55%,N485*O485*P485*F!$B$55,IF(Q485=56%,N485*O485*P485*F!$B$56,IF(Q485=57%,N485*O485*P485*F!$B$57,IF(Q485=58%,N485*O485*P485*F!$B$58,IF(Q485=59%,N485*O485*P485*F!$B$59,IF(Q485=60%,N485*O485*P485*F!$B$60,IF(Q485=61%,N485*O485*P485*F!$B$61,IF(Q485=62%,N485*O485*P485*F!$B$62,IF(Q485=63%,N485*O485*P485*F!$B$63,IF(Q485=64%,N485*O485*P485*F!$B$64,IF(Q485=65%,N485*O485*P485*F!$B$65,IF(Q485=66%,N485*O485*P485*F!$B$66,IF(Q485=67%,N485*O485*P485*F!$B$67,IF(Q485=68%,N485*O485*P485*F!$B$68,IF(Q485=69%,N485*O485*P485*F!$B$69,IF(Q485=70%,N485*O485*P485*F!$B$70,IF(Q485=71%,N485*O485*P485*F!$B$71,IF(Q485=72%,N485*O485*P485*F!$B$72,IF(Q485=73%,N485*O485*P485*F!$B$73,IF(Q485=74%,N485*O485*P485*F!$B$74,IF(Q485=75%,N485*O485*P485*F!$B$75,IF(Q485=76%,N485*O485*P485*F!$B$76,IF(Q485=77%,N485*O485*P485*F!$B$77,IF(Q485=78%,N485*O485*P485*F!$B$78,IF(Q485=79%,N485*O485*P485*F!$B$79,IF(Q485=80%,N485*O485*P485*F!$B$80,IF(Q485=81%,N485*O485*P485*F!$B$81,IF(Q485=82%,N485*O485*P485*F!$B$82,IF(Q485=83%,N485*O485*P485*F!$B$83,IF(Q485=84%,N485*O485*P485*F!$B$84,IF(Q485=85%,N485*O485*P485*F!$B$85,IF(Q485=86%,N485*O485*P485*F!$B$86,IF(Q485=87%,N485*O485*P485*F!$B$87,IF(Q485=88%,N485*O485*P485*F!$B$88,IF(Q485=89%,N485*O485*P485*F!$B$89,IF(Q485=90%,N485*O485*P485*F!$B$90,IF(Q485=91%,N485*O485*P485*F!$B$91,IF(Q485=92%,N485*O485*P485*F!$B$92,IF(Q485=93%,N485*O485*P485*F!$B$93,IF(Q485=94%,N485*O485*P485*F!$B$94,IF(Q485=95%,N485*O485*P485*F!$B$95,IF(Q485=96%,N485*O485*P485*F!$B$96,IF(Q485=97%,N485*O485*P485*F!$B$97,IF(Q485=98%,N485*O485*P485*F!$B$98,IF(Q485=99%,N485*O485*P485*F!$B$99,IF(Q485&gt;99%,N485*O485*P485*F!$B$100,))))))))))))))))))))))))))))))))))))))))))))))))))))))))+IF(U485&lt;30%,0,IF(U485&lt;35%,R485*S485*T485*F!$B$33,IF(U485&lt;40%,R485*S485*T485*F!$B$38,IF(U485&lt;45%,R485*S485*T485*F!$B$43,IF(U485&lt;50%,R485*S485*T485*F!$B$48,IF(U485=50%,R485*S485*T485*F!$B$50,IF(U485=51%,R485*S485*T485*F!$B$51,IF(U485=52%,R485*S485*T485*F!$B$52,IF(U485=53%,R485*S485*T485*F!$B$53,IF(U485=54%,R485*S485*T485*F!$B$54,IF(U485=55%,R485*S485*T485*F!$B$55,IF(U485=56%,R485*S485*T485*F!$B$56,IF(U485=57%,R485*S485*T485*F!$B$57,IF(U485=58%,R485*S485*T485*F!$B$58,IF(U485=59%,R485*S485*T485*F!$B$59,IF(U485=60%,R485*S485*T485*F!$B$60,IF(U485=61%,R485*S485*T485*F!$B$61,IF(U485=62%,R485*S485*T485*F!$B$62,IF(U485=63%,R485*S485*T485*F!$B$63,IF(U485=64%,R485*S485*T485*F!$B$64,IF(U485=65%,R485*S485*T485*F!$B$65,IF(U485=66%,R485*S485*T485*F!$B$66,IF(U485=67%,R485*S485*T485*F!$B$67,IF(U485=68%,R485*S485*T485*F!$B$68,IF(U485=69%,R485*S485*T485*F!$B$69,IF(U485=70%,R485*S485*T485*F!$B$70,IF(U485=71%,R485*S485*T485*F!$B$71,IF(U485=72%,R485*S485*T485*F!$B$72,IF(U485=73%,R485*S485*T485*F!$B$73,IF(U485=74%,R485*S485*T485*F!$B$74,IF(U485=75%,R485*S485*T485*F!$B$75,IF(U485=76%,R485*S485*T485*F!$B$76,IF(U485=77%,R485*S485*T485*F!$B$77,IF(U485=78%,R485*S485*T485*F!$B$78,IF(U485=79%,R485*S485*T485*F!$B$79,IF(U485=80%,R485*S485*T485*F!$B$80,IF(U485=81%,R485*S485*T485*F!$B$81,IF(U485=82%,R485*S485*T485*F!$B$82,IF(U485=83%,R485*S485*T485*F!$B$83,IF(U485=84%,R485*S485*T485*F!$B$84,IF(U485=85%,R485*S485*T485*F!$B$85,IF(U485=86%,R485*S485*T485*F!$B$86,IF(U485=87%,R485*S485*T485*F!$B$87,IF(U485=88%,R485*S485*T485*F!$B$88,IF(U485=89%,R485*S485*T485*F!$B$89,IF(U485=90%,R485*S485*T485*F!$B$90,IF(U485=91%,R485*S485*T485*F!$B$91,IF(U485=92%,R485*S485*T485*F!$B$92,IF(U485=93%,R485*S485*T485*F!$B$93,IF(U485=94%,R485*S485*T485*F!$B$94,IF(U485=95%,R485*S485*T485*F!$B$95,IF(U485=96%,R485*S485*T485*F!$B$96,IF(U485=97%,R485*S485*T485*F!$B$97,IF(U485=98%,R485*S485*T485*F!$B$98,IF(U485=99%,R485*S485*T485*F!$B$99,IF(U485&gt;99%,R485*S485*T485*F!$B$100)))))))))))))))))))))))))))))))))))))))))))))))))))))))))*IF(ISNUMBER(E485),E485,1)*IF(ISNUMBER(D485),D485,1)</f>
        <v>0</v>
      </c>
      <c r="AA485" s="4">
        <f>G485*H485+K485*L485+O485*P485+S485*T485</f>
        <v>0</v>
      </c>
      <c r="AB485" s="108">
        <f>(H485*(IF(I485&lt;45%,0.5,IF(I485&lt;55%,0.8,IF(I485&lt;65%,0.9,IF(I485&lt;75%,1,IF(I485&lt;85%,1.1,1.2))))))+L485*(IF(M485&lt;45%,0.5,IF(M485&lt;55%,0.8,IF(M485&lt;65%,0.9,IF(M485&lt;75%,1,IF(M485&lt;85%,1.1,1.2))))))+P485*(IF(Q485&lt;45%,0.5,IF(Q485&lt;55%,0.8,IF(Q485&lt;65%,0.9,IF(Q485&lt;75%,1,IF(Q485&lt;85%,1.1,1.2))))))+T485*(IF(U485&lt;45%,0.5,IF(U485&lt;55%,0.8,IF(U485&lt;65%,0.9,IF(U485&lt;75%,1,IF(U485&lt;85%,1.1,1.2)))))))*IF(D485&gt;=0.8,6,IF(D485&lt;=0.4,1.5,3))</f>
        <v>0</v>
      </c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1"/>
      <c r="AS485" s="11"/>
      <c r="AT485" s="11"/>
      <c r="AU485" s="11"/>
      <c r="AV485" s="11"/>
      <c r="AW485" s="11"/>
      <c r="AX485" s="11"/>
      <c r="AY485" s="11"/>
      <c r="AZ485" s="11"/>
      <c r="BA485" s="11"/>
      <c r="BB485" s="11"/>
      <c r="BC485" s="11"/>
      <c r="BD485" s="11"/>
      <c r="BE485" s="11"/>
      <c r="BF485" s="11"/>
      <c r="BG485" s="11"/>
      <c r="BH485" s="11"/>
      <c r="BI485" s="11"/>
      <c r="BJ485" s="11"/>
    </row>
    <row r="486" spans="1:62" x14ac:dyDescent="0.25">
      <c r="A486" s="1125">
        <f>A474+1</f>
        <v>42027</v>
      </c>
      <c r="B486" s="61" t="str">
        <f t="shared" ref="B486:E486" si="1136">IF(B424="","",B424)</f>
        <v/>
      </c>
      <c r="C486" s="62" t="str">
        <f t="shared" si="1136"/>
        <v/>
      </c>
      <c r="D486" s="63">
        <f t="shared" ref="D486:D489" si="1137">D424</f>
        <v>0</v>
      </c>
      <c r="E486" s="64" t="str">
        <f t="shared" si="1136"/>
        <v/>
      </c>
      <c r="F486" s="150"/>
      <c r="G486" s="151"/>
      <c r="H486" s="151"/>
      <c r="I486" s="102">
        <f t="shared" si="1132"/>
        <v>0</v>
      </c>
      <c r="J486" s="150"/>
      <c r="K486" s="100"/>
      <c r="L486" s="100"/>
      <c r="M486" s="102">
        <f t="shared" si="1133"/>
        <v>0</v>
      </c>
      <c r="N486" s="150"/>
      <c r="O486" s="100"/>
      <c r="P486" s="100"/>
      <c r="Q486" s="102">
        <f t="shared" si="1134"/>
        <v>0</v>
      </c>
      <c r="R486" s="150"/>
      <c r="S486" s="100"/>
      <c r="T486" s="100"/>
      <c r="U486" s="101">
        <f t="shared" si="1135"/>
        <v>0</v>
      </c>
      <c r="V486" s="110">
        <f t="shared" ref="V486:V489" si="1138">(IF(ISNUMBER(F486),F486,1)*G486*H486+IF(ISNUMBER(J486),J486,1)*K486*L486+IF(ISNUMBER(N486),N486,1)*O486*P486+IF(ISNUMBER(R486),R486,1)*S486*T486)*IF(ISNUMBER(E486),E486,1)</f>
        <v>0</v>
      </c>
      <c r="W486" s="111">
        <f t="shared" ref="W486:W489" si="1139">IFERROR((IF(ISNUMBER(F486),F486,1)*G486*H486+IF(ISNUMBER(J486),J486,1)*K486*L486+IF(ISNUMBER(N486),N486,1)*O486*P486+IF(ISNUMBER(R486),R486,1)*S486*T486)*IF(ISNUMBER(E486),E486,1)/(G486*H486+K486*L486+O486*P486+S486*T486),0)</f>
        <v>0</v>
      </c>
      <c r="X486" s="53">
        <f t="shared" ref="X486:X487" si="1140">ROUND(IFERROR((W486/(Y486*IF(ISNUMBER(E486),E486,1))),0),2)</f>
        <v>0</v>
      </c>
      <c r="Y486" s="90" t="str">
        <f t="shared" si="1022"/>
        <v/>
      </c>
      <c r="Z486" s="5">
        <f>(IF(I486&lt;30%,0,IF(I486&lt;35%,F486*G486*H486*F!$B$33,IF(I486&lt;40%,F486*G486*H486*F!$B$38,IF(I486&lt;45%,F486*G486*H486*F!$B$43,IF(I486&lt;50%,F486*G486*H486*F!$B$48,IF(I486=50%,F486*G486*H486*F!$B$50,IF(I486=51%,F486*G486*H486*F!$B$51,IF(I486=52%,F486*G486*H486*F!$B$52,IF(I486=53%,F486*G486*H486*F!$B$53,IF(I486=54%,F486*G486*H486*F!$B$54,IF(I486=55%,F486*G486*H486*F!$B$55,IF(I486=56%,F486*G486*H486*F!$B$56,IF(I486=57%,F486*G486*H486*F!$B$57,IF(I486=58%,F486*G486*H486*F!$B$58,IF(I486=59%,F486*G486*H486*F!$B$59,IF(I486=60%,F486*G486*H486*F!$B$60,IF(I486=61%,F486*G486*H486*F!$B$61,IF(I486=62%,F486*G486*H486*F!$B$62,IF(I486=63%,F486*G486*H486*F!$B$63,IF(I486=64%,F486*G486*H486*F!$B$64,IF(I486=65%,F486*G486*H486*F!$B$65,IF(I486=66%,F486*G486*H486*F!$B$66,IF(I486=67%,F486*G486*H486*F!$B$67,IF(I486=68%,F486*G486*H486*F!$B$68,IF(I486=69%,F486*G486*H486*F!$B$69,IF(I486=70%,F486*G486*H486*F!$B$70,IF(I486=71%,F486*G486*H486*F!$B$71,IF(I486=72%,F486*G486*H486*F!$B$72,IF(I486=73%,F486*G486*H486*F!$B$73,IF(I486=74%,F486*G486*H486*F!$B$74,IF(I486=75%,F486*G486*H486*F!$B$75,IF(I486=76%,F486*G486*H486*F!$B$76,IF(I486=77%,F486*G486*H486*F!$B$77,IF(I486=78%,F486*G486*H486*F!$B$78,IF(I486=79%,F486*G486*H486*F!$B$79,IF(I486=80%,F486*G486*H486*F!$B$80,IF(I486=81%,F486*G486*H486*F!$B$81,IF(I486=82%,F486*G486*H486*F!$B$82,IF(I486=83%,F486*G486*H486*F!$B$83,IF(I486=84%,F486*G486*H486*F!$B$84,IF(I486=85%,F486*G486*H486*F!$B$85,IF(I486=86%,F486*G486*H486*F!$B$86,IF(I486=87%,F486*G486*H486*F!$B$87,IF(I486=88%,F486*G486*H486*F!$B$88,IF(I486=89%,F486*G486*H486*F!$B$89,IF(I486=90%,F486*G486*H486*F!$B$90,IF(I486=91%,F486*G486*H486*F!$B$91,IF(I486=92%,F486*G486*H486*F!$B$92,IF(I486=93%,F486*G486*H486*F!$B$93,IF(I486=94%,F486*G486*H486*F!$B$94,IF(I486=95%,F486*G486*H486*F!$B$95,IF(I486=96%,F486*G486*H486*F!$B$96,IF(I486=97%,F486*G486*H486*F!$B$97,IF(I486=98%,F486*G486*H486*F!$B$98,IF(I486=99%,F486*G486*H486*F!$B$99,IF(I486&gt;99%,F486*G486*H486*F!$B$100,))))))))))))))))))))))))))))))))))))))))))))))))))))))))+IF(M486&lt;30%,0,IF(M486&lt;35%,J486*K486*L486*F!$B$33,IF(M486&lt;40%,J486*K486*L486*F!$B$38,IF(M486&lt;45%,J486*K486*L486*F!$B$43,IF(M486&lt;50%,J486*K486*L486*F!$B$48,IF(M486=50%,J486*K486*L486*F!$B$50,IF(M486=51%,J486*K486*L486*F!$B$51,IF(M486=52%,J486*K486*L486*F!$B$52,IF(M486=53%,J486*K486*L486*F!$B$53,IF(M486=54%,J486*K486*L486*F!$B$54,IF(M486=55%,J486*K486*L486*F!$B$55,IF(M486=56%,J486*K486*L486*F!$B$56,IF(M486=57%,J486*K486*L486*F!$B$57,IF(M486=58%,J486*K486*L486*F!$B$58,IF(M486=59%,J486*K486*L486*F!$B$59,IF(M486=60%,J486*K486*L486*F!$B$60,IF(M486=61%,J486*K486*L486*F!$B$61,IF(M486=62%,J486*K486*L486*F!$B$62,IF(M486=63%,J486*K486*L486*F!$B$63,IF(M486=64%,J486*K486*L486*F!$B$64,IF(M486=65%,J486*K486*L486*F!$B$65,IF(M486=66%,J486*K486*L486*F!$B$66,IF(M486=67%,J486*K486*L486*F!$B$67,IF(M486=68%,J486*K486*L486*F!$B$68,IF(M486=69%,J486*K486*L486*F!$B$69,IF(M486=70%,J486*K486*L486*F!$B$70,IF(M486=71%,J486*K486*L486*F!$B$71,IF(M486=72%,J486*K486*L486*F!$B$72,IF(M486=73%,J486*K486*L486*F!$B$73,IF(M486=74%,J486*K486*L486*F!$B$74,IF(M486=75%,J486*K486*L486*F!$B$75,IF(M486=76%,J486*K486*L486*F!$B$76,IF(M486=77%,J486*K486*L486*F!$B$77,IF(M486=78%,J486*K486*L486*F!$B$78,IF(M486=79%,J486*K486*L486*F!$B$79,IF(M486=80%,J486*K486*L486*F!$B$80,IF(M486=81%,J486*K486*L486*F!$B$81,IF(M486=82%,J486*K486*L486*F!$B$82,IF(M486=83%,J486*K486*L486*F!$B$83,IF(M486=84%,J486*K486*L486*F!$B$84,IF(M486=85%,J486*K486*L486*F!$B$85,IF(M486=86%,J486*K486*L486*F!$B$86,IF(M486=87%,J486*K486*L486*F!$B$87,IF(M486=88%,J486*K486*L486*F!$B$88,IF(M486=89%,J486*K486*L486*F!$B$89,IF(M486=90%,J486*K486*L486*F!$B$90,IF(M486=91%,J486*K486*L486*F!$B$91,IF(M486=92%,J486*K486*L486*F!$B$92,IF(M486=93%,J486*K486*L486*F!$B$93,IF(M486=94%,J486*K486*L486*F!$B$94,IF(M486=95%,J486*K486*L486*F!$B$95,IF(M486=96%,J486*K486*L486*F!$B$96,IF(M486=97%,J486*K486*L486*F!$B$97,IF(M486=98%,J486*K486*L486*F!$B$98,IF(M486=99%,J486*K486*L486*F!$B$99,IF(M486&gt;99%,J486*K486*L486*F!$B$100,))))))))))))))))))))))))))))))))))))))))))))))))))))))))+IF(Q486&lt;30%,0,IF(Q486&lt;35%,N486*O486*P486*F!$B$33,IF(Q486&lt;40%,N486*O486*P486*F!$B$38,IF(Q486&lt;45%,N486*O486*P486*F!$B$43,IF(Q486&lt;50%,N486*O486*P486*F!$B$48,IF(Q486=50%,N486*O486*P486*F!$B$50,IF(Q486=51%,N486*O486*P486*F!$B$51,IF(Q486=52%,N486*O486*P486*F!$B$52,IF(Q486=53%,N486*O486*P486*F!$B$53,IF(Q486=54%,N486*O486*P486*F!$B$54,IF(Q486=55%,N486*O486*P486*F!$B$55,IF(Q486=56%,N486*O486*P486*F!$B$56,IF(Q486=57%,N486*O486*P486*F!$B$57,IF(Q486=58%,N486*O486*P486*F!$B$58,IF(Q486=59%,N486*O486*P486*F!$B$59,IF(Q486=60%,N486*O486*P486*F!$B$60,IF(Q486=61%,N486*O486*P486*F!$B$61,IF(Q486=62%,N486*O486*P486*F!$B$62,IF(Q486=63%,N486*O486*P486*F!$B$63,IF(Q486=64%,N486*O486*P486*F!$B$64,IF(Q486=65%,N486*O486*P486*F!$B$65,IF(Q486=66%,N486*O486*P486*F!$B$66,IF(Q486=67%,N486*O486*P486*F!$B$67,IF(Q486=68%,N486*O486*P486*F!$B$68,IF(Q486=69%,N486*O486*P486*F!$B$69,IF(Q486=70%,N486*O486*P486*F!$B$70,IF(Q486=71%,N486*O486*P486*F!$B$71,IF(Q486=72%,N486*O486*P486*F!$B$72,IF(Q486=73%,N486*O486*P486*F!$B$73,IF(Q486=74%,N486*O486*P486*F!$B$74,IF(Q486=75%,N486*O486*P486*F!$B$75,IF(Q486=76%,N486*O486*P486*F!$B$76,IF(Q486=77%,N486*O486*P486*F!$B$77,IF(Q486=78%,N486*O486*P486*F!$B$78,IF(Q486=79%,N486*O486*P486*F!$B$79,IF(Q486=80%,N486*O486*P486*F!$B$80,IF(Q486=81%,N486*O486*P486*F!$B$81,IF(Q486=82%,N486*O486*P486*F!$B$82,IF(Q486=83%,N486*O486*P486*F!$B$83,IF(Q486=84%,N486*O486*P486*F!$B$84,IF(Q486=85%,N486*O486*P486*F!$B$85,IF(Q486=86%,N486*O486*P486*F!$B$86,IF(Q486=87%,N486*O486*P486*F!$B$87,IF(Q486=88%,N486*O486*P486*F!$B$88,IF(Q486=89%,N486*O486*P486*F!$B$89,IF(Q486=90%,N486*O486*P486*F!$B$90,IF(Q486=91%,N486*O486*P486*F!$B$91,IF(Q486=92%,N486*O486*P486*F!$B$92,IF(Q486=93%,N486*O486*P486*F!$B$93,IF(Q486=94%,N486*O486*P486*F!$B$94,IF(Q486=95%,N486*O486*P486*F!$B$95,IF(Q486=96%,N486*O486*P486*F!$B$96,IF(Q486=97%,N486*O486*P486*F!$B$97,IF(Q486=98%,N486*O486*P486*F!$B$98,IF(Q486=99%,N486*O486*P486*F!$B$99,IF(Q486&gt;99%,N486*O486*P486*F!$B$100,))))))))))))))))))))))))))))))))))))))))))))))))))))))))+IF(U486&lt;30%,0,IF(U486&lt;35%,R486*S486*T486*F!$B$33,IF(U486&lt;40%,R486*S486*T486*F!$B$38,IF(U486&lt;45%,R486*S486*T486*F!$B$43,IF(U486&lt;50%,R486*S486*T486*F!$B$48,IF(U486=50%,R486*S486*T486*F!$B$50,IF(U486=51%,R486*S486*T486*F!$B$51,IF(U486=52%,R486*S486*T486*F!$B$52,IF(U486=53%,R486*S486*T486*F!$B$53,IF(U486=54%,R486*S486*T486*F!$B$54,IF(U486=55%,R486*S486*T486*F!$B$55,IF(U486=56%,R486*S486*T486*F!$B$56,IF(U486=57%,R486*S486*T486*F!$B$57,IF(U486=58%,R486*S486*T486*F!$B$58,IF(U486=59%,R486*S486*T486*F!$B$59,IF(U486=60%,R486*S486*T486*F!$B$60,IF(U486=61%,R486*S486*T486*F!$B$61,IF(U486=62%,R486*S486*T486*F!$B$62,IF(U486=63%,R486*S486*T486*F!$B$63,IF(U486=64%,R486*S486*T486*F!$B$64,IF(U486=65%,R486*S486*T486*F!$B$65,IF(U486=66%,R486*S486*T486*F!$B$66,IF(U486=67%,R486*S486*T486*F!$B$67,IF(U486=68%,R486*S486*T486*F!$B$68,IF(U486=69%,R486*S486*T486*F!$B$69,IF(U486=70%,R486*S486*T486*F!$B$70,IF(U486=71%,R486*S486*T486*F!$B$71,IF(U486=72%,R486*S486*T486*F!$B$72,IF(U486=73%,R486*S486*T486*F!$B$73,IF(U486=74%,R486*S486*T486*F!$B$74,IF(U486=75%,R486*S486*T486*F!$B$75,IF(U486=76%,R486*S486*T486*F!$B$76,IF(U486=77%,R486*S486*T486*F!$B$77,IF(U486=78%,R486*S486*T486*F!$B$78,IF(U486=79%,R486*S486*T486*F!$B$79,IF(U486=80%,R486*S486*T486*F!$B$80,IF(U486=81%,R486*S486*T486*F!$B$81,IF(U486=82%,R486*S486*T486*F!$B$82,IF(U486=83%,R486*S486*T486*F!$B$83,IF(U486=84%,R486*S486*T486*F!$B$84,IF(U486=85%,R486*S486*T486*F!$B$85,IF(U486=86%,R486*S486*T486*F!$B$86,IF(U486=87%,R486*S486*T486*F!$B$87,IF(U486=88%,R486*S486*T486*F!$B$88,IF(U486=89%,R486*S486*T486*F!$B$89,IF(U486=90%,R486*S486*T486*F!$B$90,IF(U486=91%,R486*S486*T486*F!$B$91,IF(U486=92%,R486*S486*T486*F!$B$92,IF(U486=93%,R486*S486*T486*F!$B$93,IF(U486=94%,R486*S486*T486*F!$B$94,IF(U486=95%,R486*S486*T486*F!$B$95,IF(U486=96%,R486*S486*T486*F!$B$96,IF(U486=97%,R486*S486*T486*F!$B$97,IF(U486=98%,R486*S486*T486*F!$B$98,IF(U486=99%,R486*S486*T486*F!$B$99,IF(U486&gt;99%,R486*S486*T486*F!$B$100)))))))))))))))))))))))))))))))))))))))))))))))))))))))))*IF(ISNUMBER(E486),E486,1)*IF(ISNUMBER(D486),D486,1)</f>
        <v>0</v>
      </c>
      <c r="AA486" s="5">
        <f>G486*H486+K486*L486+O486*P486+S486*T486</f>
        <v>0</v>
      </c>
      <c r="AB486" s="112">
        <f>(H486*(IF(I486&lt;45%,0.5,IF(I486&lt;55%,0.8,IF(I486&lt;65%,0.9,IF(I486&lt;75%,1,IF(I486&lt;85%,1.1,1.2))))))+L486*(IF(M486&lt;45%,0.5,IF(M486&lt;55%,0.8,IF(M486&lt;65%,0.9,IF(M486&lt;75%,1,IF(M486&lt;85%,1.1,1.2))))))+P486*(IF(Q486&lt;45%,0.5,IF(Q486&lt;55%,0.8,IF(Q486&lt;65%,0.9,IF(Q486&lt;75%,1,IF(Q486&lt;85%,1.1,1.2))))))+T486*(IF(U486&lt;45%,0.5,IF(U486&lt;55%,0.8,IF(U486&lt;65%,0.9,IF(U486&lt;75%,1,IF(U486&lt;85%,1.1,1.2)))))))*IF(D486&gt;=0.8,6,IF(D486&lt;=0.4,1.5,3))</f>
        <v>0</v>
      </c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  <c r="AP486" s="11"/>
      <c r="AQ486" s="11"/>
      <c r="AR486" s="11"/>
      <c r="AS486" s="11"/>
      <c r="AT486" s="11"/>
      <c r="AU486" s="11"/>
      <c r="AV486" s="11"/>
      <c r="AW486" s="11"/>
      <c r="AX486" s="11"/>
      <c r="AY486" s="11"/>
      <c r="AZ486" s="11"/>
      <c r="BA486" s="11"/>
      <c r="BB486" s="11"/>
      <c r="BC486" s="11"/>
      <c r="BD486" s="11"/>
      <c r="BE486" s="11"/>
      <c r="BF486" s="11"/>
      <c r="BG486" s="11"/>
      <c r="BH486" s="11"/>
      <c r="BI486" s="11"/>
      <c r="BJ486" s="11"/>
    </row>
    <row r="487" spans="1:62" x14ac:dyDescent="0.25">
      <c r="A487" s="1125"/>
      <c r="B487" s="61" t="str">
        <f t="shared" ref="B487:E487" si="1141">IF(B425="","",B425)</f>
        <v/>
      </c>
      <c r="C487" s="62" t="str">
        <f t="shared" si="1141"/>
        <v/>
      </c>
      <c r="D487" s="63">
        <f t="shared" si="1137"/>
        <v>0</v>
      </c>
      <c r="E487" s="64" t="str">
        <f t="shared" si="1141"/>
        <v/>
      </c>
      <c r="F487" s="152"/>
      <c r="G487" s="153"/>
      <c r="H487" s="153"/>
      <c r="I487" s="95">
        <f t="shared" si="1132"/>
        <v>0</v>
      </c>
      <c r="J487" s="152"/>
      <c r="K487" s="94"/>
      <c r="L487" s="94"/>
      <c r="M487" s="95">
        <f t="shared" si="1133"/>
        <v>0</v>
      </c>
      <c r="N487" s="152"/>
      <c r="O487" s="94"/>
      <c r="P487" s="94"/>
      <c r="Q487" s="95">
        <f t="shared" si="1134"/>
        <v>0</v>
      </c>
      <c r="R487" s="152"/>
      <c r="S487" s="94"/>
      <c r="T487" s="94"/>
      <c r="U487" s="93">
        <f t="shared" si="1135"/>
        <v>0</v>
      </c>
      <c r="V487" s="113">
        <f t="shared" si="1138"/>
        <v>0</v>
      </c>
      <c r="W487" s="114">
        <f t="shared" si="1139"/>
        <v>0</v>
      </c>
      <c r="X487" s="36">
        <f t="shared" si="1140"/>
        <v>0</v>
      </c>
      <c r="Y487" s="90" t="str">
        <f t="shared" si="1022"/>
        <v/>
      </c>
      <c r="Z487" s="6">
        <f>(IF(I487&lt;30%,0,IF(I487&lt;35%,F487*G487*H487*F!$B$33,IF(I487&lt;40%,F487*G487*H487*F!$B$38,IF(I487&lt;45%,F487*G487*H487*F!$B$43,IF(I487&lt;50%,F487*G487*H487*F!$B$48,IF(I487=50%,F487*G487*H487*F!$B$50,IF(I487=51%,F487*G487*H487*F!$B$51,IF(I487=52%,F487*G487*H487*F!$B$52,IF(I487=53%,F487*G487*H487*F!$B$53,IF(I487=54%,F487*G487*H487*F!$B$54,IF(I487=55%,F487*G487*H487*F!$B$55,IF(I487=56%,F487*G487*H487*F!$B$56,IF(I487=57%,F487*G487*H487*F!$B$57,IF(I487=58%,F487*G487*H487*F!$B$58,IF(I487=59%,F487*G487*H487*F!$B$59,IF(I487=60%,F487*G487*H487*F!$B$60,IF(I487=61%,F487*G487*H487*F!$B$61,IF(I487=62%,F487*G487*H487*F!$B$62,IF(I487=63%,F487*G487*H487*F!$B$63,IF(I487=64%,F487*G487*H487*F!$B$64,IF(I487=65%,F487*G487*H487*F!$B$65,IF(I487=66%,F487*G487*H487*F!$B$66,IF(I487=67%,F487*G487*H487*F!$B$67,IF(I487=68%,F487*G487*H487*F!$B$68,IF(I487=69%,F487*G487*H487*F!$B$69,IF(I487=70%,F487*G487*H487*F!$B$70,IF(I487=71%,F487*G487*H487*F!$B$71,IF(I487=72%,F487*G487*H487*F!$B$72,IF(I487=73%,F487*G487*H487*F!$B$73,IF(I487=74%,F487*G487*H487*F!$B$74,IF(I487=75%,F487*G487*H487*F!$B$75,IF(I487=76%,F487*G487*H487*F!$B$76,IF(I487=77%,F487*G487*H487*F!$B$77,IF(I487=78%,F487*G487*H487*F!$B$78,IF(I487=79%,F487*G487*H487*F!$B$79,IF(I487=80%,F487*G487*H487*F!$B$80,IF(I487=81%,F487*G487*H487*F!$B$81,IF(I487=82%,F487*G487*H487*F!$B$82,IF(I487=83%,F487*G487*H487*F!$B$83,IF(I487=84%,F487*G487*H487*F!$B$84,IF(I487=85%,F487*G487*H487*F!$B$85,IF(I487=86%,F487*G487*H487*F!$B$86,IF(I487=87%,F487*G487*H487*F!$B$87,IF(I487=88%,F487*G487*H487*F!$B$88,IF(I487=89%,F487*G487*H487*F!$B$89,IF(I487=90%,F487*G487*H487*F!$B$90,IF(I487=91%,F487*G487*H487*F!$B$91,IF(I487=92%,F487*G487*H487*F!$B$92,IF(I487=93%,F487*G487*H487*F!$B$93,IF(I487=94%,F487*G487*H487*F!$B$94,IF(I487=95%,F487*G487*H487*F!$B$95,IF(I487=96%,F487*G487*H487*F!$B$96,IF(I487=97%,F487*G487*H487*F!$B$97,IF(I487=98%,F487*G487*H487*F!$B$98,IF(I487=99%,F487*G487*H487*F!$B$99,IF(I487&gt;99%,F487*G487*H487*F!$B$100,))))))))))))))))))))))))))))))))))))))))))))))))))))))))+IF(M487&lt;30%,0,IF(M487&lt;35%,J487*K487*L487*F!$B$33,IF(M487&lt;40%,J487*K487*L487*F!$B$38,IF(M487&lt;45%,J487*K487*L487*F!$B$43,IF(M487&lt;50%,J487*K487*L487*F!$B$48,IF(M487=50%,J487*K487*L487*F!$B$50,IF(M487=51%,J487*K487*L487*F!$B$51,IF(M487=52%,J487*K487*L487*F!$B$52,IF(M487=53%,J487*K487*L487*F!$B$53,IF(M487=54%,J487*K487*L487*F!$B$54,IF(M487=55%,J487*K487*L487*F!$B$55,IF(M487=56%,J487*K487*L487*F!$B$56,IF(M487=57%,J487*K487*L487*F!$B$57,IF(M487=58%,J487*K487*L487*F!$B$58,IF(M487=59%,J487*K487*L487*F!$B$59,IF(M487=60%,J487*K487*L487*F!$B$60,IF(M487=61%,J487*K487*L487*F!$B$61,IF(M487=62%,J487*K487*L487*F!$B$62,IF(M487=63%,J487*K487*L487*F!$B$63,IF(M487=64%,J487*K487*L487*F!$B$64,IF(M487=65%,J487*K487*L487*F!$B$65,IF(M487=66%,J487*K487*L487*F!$B$66,IF(M487=67%,J487*K487*L487*F!$B$67,IF(M487=68%,J487*K487*L487*F!$B$68,IF(M487=69%,J487*K487*L487*F!$B$69,IF(M487=70%,J487*K487*L487*F!$B$70,IF(M487=71%,J487*K487*L487*F!$B$71,IF(M487=72%,J487*K487*L487*F!$B$72,IF(M487=73%,J487*K487*L487*F!$B$73,IF(M487=74%,J487*K487*L487*F!$B$74,IF(M487=75%,J487*K487*L487*F!$B$75,IF(M487=76%,J487*K487*L487*F!$B$76,IF(M487=77%,J487*K487*L487*F!$B$77,IF(M487=78%,J487*K487*L487*F!$B$78,IF(M487=79%,J487*K487*L487*F!$B$79,IF(M487=80%,J487*K487*L487*F!$B$80,IF(M487=81%,J487*K487*L487*F!$B$81,IF(M487=82%,J487*K487*L487*F!$B$82,IF(M487=83%,J487*K487*L487*F!$B$83,IF(M487=84%,J487*K487*L487*F!$B$84,IF(M487=85%,J487*K487*L487*F!$B$85,IF(M487=86%,J487*K487*L487*F!$B$86,IF(M487=87%,J487*K487*L487*F!$B$87,IF(M487=88%,J487*K487*L487*F!$B$88,IF(M487=89%,J487*K487*L487*F!$B$89,IF(M487=90%,J487*K487*L487*F!$B$90,IF(M487=91%,J487*K487*L487*F!$B$91,IF(M487=92%,J487*K487*L487*F!$B$92,IF(M487=93%,J487*K487*L487*F!$B$93,IF(M487=94%,J487*K487*L487*F!$B$94,IF(M487=95%,J487*K487*L487*F!$B$95,IF(M487=96%,J487*K487*L487*F!$B$96,IF(M487=97%,J487*K487*L487*F!$B$97,IF(M487=98%,J487*K487*L487*F!$B$98,IF(M487=99%,J487*K487*L487*F!$B$99,IF(M487&gt;99%,J487*K487*L487*F!$B$100,))))))))))))))))))))))))))))))))))))))))))))))))))))))))+IF(Q487&lt;30%,0,IF(Q487&lt;35%,N487*O487*P487*F!$B$33,IF(Q487&lt;40%,N487*O487*P487*F!$B$38,IF(Q487&lt;45%,N487*O487*P487*F!$B$43,IF(Q487&lt;50%,N487*O487*P487*F!$B$48,IF(Q487=50%,N487*O487*P487*F!$B$50,IF(Q487=51%,N487*O487*P487*F!$B$51,IF(Q487=52%,N487*O487*P487*F!$B$52,IF(Q487=53%,N487*O487*P487*F!$B$53,IF(Q487=54%,N487*O487*P487*F!$B$54,IF(Q487=55%,N487*O487*P487*F!$B$55,IF(Q487=56%,N487*O487*P487*F!$B$56,IF(Q487=57%,N487*O487*P487*F!$B$57,IF(Q487=58%,N487*O487*P487*F!$B$58,IF(Q487=59%,N487*O487*P487*F!$B$59,IF(Q487=60%,N487*O487*P487*F!$B$60,IF(Q487=61%,N487*O487*P487*F!$B$61,IF(Q487=62%,N487*O487*P487*F!$B$62,IF(Q487=63%,N487*O487*P487*F!$B$63,IF(Q487=64%,N487*O487*P487*F!$B$64,IF(Q487=65%,N487*O487*P487*F!$B$65,IF(Q487=66%,N487*O487*P487*F!$B$66,IF(Q487=67%,N487*O487*P487*F!$B$67,IF(Q487=68%,N487*O487*P487*F!$B$68,IF(Q487=69%,N487*O487*P487*F!$B$69,IF(Q487=70%,N487*O487*P487*F!$B$70,IF(Q487=71%,N487*O487*P487*F!$B$71,IF(Q487=72%,N487*O487*P487*F!$B$72,IF(Q487=73%,N487*O487*P487*F!$B$73,IF(Q487=74%,N487*O487*P487*F!$B$74,IF(Q487=75%,N487*O487*P487*F!$B$75,IF(Q487=76%,N487*O487*P487*F!$B$76,IF(Q487=77%,N487*O487*P487*F!$B$77,IF(Q487=78%,N487*O487*P487*F!$B$78,IF(Q487=79%,N487*O487*P487*F!$B$79,IF(Q487=80%,N487*O487*P487*F!$B$80,IF(Q487=81%,N487*O487*P487*F!$B$81,IF(Q487=82%,N487*O487*P487*F!$B$82,IF(Q487=83%,N487*O487*P487*F!$B$83,IF(Q487=84%,N487*O487*P487*F!$B$84,IF(Q487=85%,N487*O487*P487*F!$B$85,IF(Q487=86%,N487*O487*P487*F!$B$86,IF(Q487=87%,N487*O487*P487*F!$B$87,IF(Q487=88%,N487*O487*P487*F!$B$88,IF(Q487=89%,N487*O487*P487*F!$B$89,IF(Q487=90%,N487*O487*P487*F!$B$90,IF(Q487=91%,N487*O487*P487*F!$B$91,IF(Q487=92%,N487*O487*P487*F!$B$92,IF(Q487=93%,N487*O487*P487*F!$B$93,IF(Q487=94%,N487*O487*P487*F!$B$94,IF(Q487=95%,N487*O487*P487*F!$B$95,IF(Q487=96%,N487*O487*P487*F!$B$96,IF(Q487=97%,N487*O487*P487*F!$B$97,IF(Q487=98%,N487*O487*P487*F!$B$98,IF(Q487=99%,N487*O487*P487*F!$B$99,IF(Q487&gt;99%,N487*O487*P487*F!$B$100,))))))))))))))))))))))))))))))))))))))))))))))))))))))))+IF(U487&lt;30%,0,IF(U487&lt;35%,R487*S487*T487*F!$B$33,IF(U487&lt;40%,R487*S487*T487*F!$B$38,IF(U487&lt;45%,R487*S487*T487*F!$B$43,IF(U487&lt;50%,R487*S487*T487*F!$B$48,IF(U487=50%,R487*S487*T487*F!$B$50,IF(U487=51%,R487*S487*T487*F!$B$51,IF(U487=52%,R487*S487*T487*F!$B$52,IF(U487=53%,R487*S487*T487*F!$B$53,IF(U487=54%,R487*S487*T487*F!$B$54,IF(U487=55%,R487*S487*T487*F!$B$55,IF(U487=56%,R487*S487*T487*F!$B$56,IF(U487=57%,R487*S487*T487*F!$B$57,IF(U487=58%,R487*S487*T487*F!$B$58,IF(U487=59%,R487*S487*T487*F!$B$59,IF(U487=60%,R487*S487*T487*F!$B$60,IF(U487=61%,R487*S487*T487*F!$B$61,IF(U487=62%,R487*S487*T487*F!$B$62,IF(U487=63%,R487*S487*T487*F!$B$63,IF(U487=64%,R487*S487*T487*F!$B$64,IF(U487=65%,R487*S487*T487*F!$B$65,IF(U487=66%,R487*S487*T487*F!$B$66,IF(U487=67%,R487*S487*T487*F!$B$67,IF(U487=68%,R487*S487*T487*F!$B$68,IF(U487=69%,R487*S487*T487*F!$B$69,IF(U487=70%,R487*S487*T487*F!$B$70,IF(U487=71%,R487*S487*T487*F!$B$71,IF(U487=72%,R487*S487*T487*F!$B$72,IF(U487=73%,R487*S487*T487*F!$B$73,IF(U487=74%,R487*S487*T487*F!$B$74,IF(U487=75%,R487*S487*T487*F!$B$75,IF(U487=76%,R487*S487*T487*F!$B$76,IF(U487=77%,R487*S487*T487*F!$B$77,IF(U487=78%,R487*S487*T487*F!$B$78,IF(U487=79%,R487*S487*T487*F!$B$79,IF(U487=80%,R487*S487*T487*F!$B$80,IF(U487=81%,R487*S487*T487*F!$B$81,IF(U487=82%,R487*S487*T487*F!$B$82,IF(U487=83%,R487*S487*T487*F!$B$83,IF(U487=84%,R487*S487*T487*F!$B$84,IF(U487=85%,R487*S487*T487*F!$B$85,IF(U487=86%,R487*S487*T487*F!$B$86,IF(U487=87%,R487*S487*T487*F!$B$87,IF(U487=88%,R487*S487*T487*F!$B$88,IF(U487=89%,R487*S487*T487*F!$B$89,IF(U487=90%,R487*S487*T487*F!$B$90,IF(U487=91%,R487*S487*T487*F!$B$91,IF(U487=92%,R487*S487*T487*F!$B$92,IF(U487=93%,R487*S487*T487*F!$B$93,IF(U487=94%,R487*S487*T487*F!$B$94,IF(U487=95%,R487*S487*T487*F!$B$95,IF(U487=96%,R487*S487*T487*F!$B$96,IF(U487=97%,R487*S487*T487*F!$B$97,IF(U487=98%,R487*S487*T487*F!$B$98,IF(U487=99%,R487*S487*T487*F!$B$99,IF(U487&gt;99%,R487*S487*T487*F!$B$100)))))))))))))))))))))))))))))))))))))))))))))))))))))))))*IF(ISNUMBER(E487),E487,1)*IF(ISNUMBER(D487),D487,1)</f>
        <v>0</v>
      </c>
      <c r="AA487" s="6">
        <f>G487*H487+K487*L487+O487*P487+S487*T487</f>
        <v>0</v>
      </c>
      <c r="AB487" s="115">
        <f>(H487*(IF(I487&lt;45%,0.5,IF(I487&lt;55%,0.8,IF(I487&lt;65%,0.9,IF(I487&lt;75%,1,IF(I487&lt;85%,1.1,1.2))))))+L487*(IF(M487&lt;45%,0.5,IF(M487&lt;55%,0.8,IF(M487&lt;65%,0.9,IF(M487&lt;75%,1,IF(M487&lt;85%,1.1,1.2))))))+P487*(IF(Q487&lt;45%,0.5,IF(Q487&lt;55%,0.8,IF(Q487&lt;65%,0.9,IF(Q487&lt;75%,1,IF(Q487&lt;85%,1.1,1.2))))))+T487*(IF(U487&lt;45%,0.5,IF(U487&lt;55%,0.8,IF(U487&lt;65%,0.9,IF(U487&lt;75%,1,IF(U487&lt;85%,1.1,1.2)))))))*IF(D487&gt;=0.8,6,IF(D487&lt;=0.4,1.5,3))</f>
        <v>0</v>
      </c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  <c r="AT487" s="11"/>
      <c r="AU487" s="11"/>
      <c r="AV487" s="11"/>
      <c r="AW487" s="11"/>
      <c r="AX487" s="11"/>
      <c r="AY487" s="11"/>
      <c r="AZ487" s="11"/>
      <c r="BA487" s="11"/>
      <c r="BB487" s="11"/>
      <c r="BC487" s="11"/>
      <c r="BD487" s="11"/>
      <c r="BE487" s="11"/>
      <c r="BF487" s="11"/>
      <c r="BG487" s="11"/>
      <c r="BH487" s="11"/>
      <c r="BI487" s="11"/>
      <c r="BJ487" s="11"/>
    </row>
    <row r="488" spans="1:62" x14ac:dyDescent="0.25">
      <c r="A488" s="1125"/>
      <c r="B488" s="61" t="str">
        <f t="shared" ref="B488:E488" si="1142">IF(B426="","",B426)</f>
        <v/>
      </c>
      <c r="C488" s="62" t="str">
        <f t="shared" si="1142"/>
        <v/>
      </c>
      <c r="D488" s="63">
        <f t="shared" si="1137"/>
        <v>0</v>
      </c>
      <c r="E488" s="64" t="str">
        <f t="shared" si="1142"/>
        <v/>
      </c>
      <c r="F488" s="150"/>
      <c r="G488" s="151"/>
      <c r="H488" s="151"/>
      <c r="I488" s="102">
        <f t="shared" si="1132"/>
        <v>0</v>
      </c>
      <c r="J488" s="150"/>
      <c r="K488" s="100"/>
      <c r="L488" s="100"/>
      <c r="M488" s="102">
        <f t="shared" si="1133"/>
        <v>0</v>
      </c>
      <c r="N488" s="150"/>
      <c r="O488" s="100"/>
      <c r="P488" s="100"/>
      <c r="Q488" s="102">
        <f t="shared" si="1134"/>
        <v>0</v>
      </c>
      <c r="R488" s="150"/>
      <c r="S488" s="100"/>
      <c r="T488" s="100"/>
      <c r="U488" s="101">
        <f t="shared" si="1135"/>
        <v>0</v>
      </c>
      <c r="V488" s="110">
        <f t="shared" si="1138"/>
        <v>0</v>
      </c>
      <c r="W488" s="111">
        <f t="shared" si="1139"/>
        <v>0</v>
      </c>
      <c r="X488" s="53">
        <f>ROUND(IFERROR((W488/(Y488*IF(ISNUMBER(E488),E488,1))),0),2)</f>
        <v>0</v>
      </c>
      <c r="Y488" s="90" t="str">
        <f t="shared" si="1022"/>
        <v/>
      </c>
      <c r="Z488" s="5">
        <f>(IF(I488&lt;30%,0,IF(I488&lt;35%,F488*G488*H488*F!$B$33,IF(I488&lt;40%,F488*G488*H488*F!$B$38,IF(I488&lt;45%,F488*G488*H488*F!$B$43,IF(I488&lt;50%,F488*G488*H488*F!$B$48,IF(I488=50%,F488*G488*H488*F!$B$50,IF(I488=51%,F488*G488*H488*F!$B$51,IF(I488=52%,F488*G488*H488*F!$B$52,IF(I488=53%,F488*G488*H488*F!$B$53,IF(I488=54%,F488*G488*H488*F!$B$54,IF(I488=55%,F488*G488*H488*F!$B$55,IF(I488=56%,F488*G488*H488*F!$B$56,IF(I488=57%,F488*G488*H488*F!$B$57,IF(I488=58%,F488*G488*H488*F!$B$58,IF(I488=59%,F488*G488*H488*F!$B$59,IF(I488=60%,F488*G488*H488*F!$B$60,IF(I488=61%,F488*G488*H488*F!$B$61,IF(I488=62%,F488*G488*H488*F!$B$62,IF(I488=63%,F488*G488*H488*F!$B$63,IF(I488=64%,F488*G488*H488*F!$B$64,IF(I488=65%,F488*G488*H488*F!$B$65,IF(I488=66%,F488*G488*H488*F!$B$66,IF(I488=67%,F488*G488*H488*F!$B$67,IF(I488=68%,F488*G488*H488*F!$B$68,IF(I488=69%,F488*G488*H488*F!$B$69,IF(I488=70%,F488*G488*H488*F!$B$70,IF(I488=71%,F488*G488*H488*F!$B$71,IF(I488=72%,F488*G488*H488*F!$B$72,IF(I488=73%,F488*G488*H488*F!$B$73,IF(I488=74%,F488*G488*H488*F!$B$74,IF(I488=75%,F488*G488*H488*F!$B$75,IF(I488=76%,F488*G488*H488*F!$B$76,IF(I488=77%,F488*G488*H488*F!$B$77,IF(I488=78%,F488*G488*H488*F!$B$78,IF(I488=79%,F488*G488*H488*F!$B$79,IF(I488=80%,F488*G488*H488*F!$B$80,IF(I488=81%,F488*G488*H488*F!$B$81,IF(I488=82%,F488*G488*H488*F!$B$82,IF(I488=83%,F488*G488*H488*F!$B$83,IF(I488=84%,F488*G488*H488*F!$B$84,IF(I488=85%,F488*G488*H488*F!$B$85,IF(I488=86%,F488*G488*H488*F!$B$86,IF(I488=87%,F488*G488*H488*F!$B$87,IF(I488=88%,F488*G488*H488*F!$B$88,IF(I488=89%,F488*G488*H488*F!$B$89,IF(I488=90%,F488*G488*H488*F!$B$90,IF(I488=91%,F488*G488*H488*F!$B$91,IF(I488=92%,F488*G488*H488*F!$B$92,IF(I488=93%,F488*G488*H488*F!$B$93,IF(I488=94%,F488*G488*H488*F!$B$94,IF(I488=95%,F488*G488*H488*F!$B$95,IF(I488=96%,F488*G488*H488*F!$B$96,IF(I488=97%,F488*G488*H488*F!$B$97,IF(I488=98%,F488*G488*H488*F!$B$98,IF(I488=99%,F488*G488*H488*F!$B$99,IF(I488&gt;99%,F488*G488*H488*F!$B$100,))))))))))))))))))))))))))))))))))))))))))))))))))))))))+IF(M488&lt;30%,0,IF(M488&lt;35%,J488*K488*L488*F!$B$33,IF(M488&lt;40%,J488*K488*L488*F!$B$38,IF(M488&lt;45%,J488*K488*L488*F!$B$43,IF(M488&lt;50%,J488*K488*L488*F!$B$48,IF(M488=50%,J488*K488*L488*F!$B$50,IF(M488=51%,J488*K488*L488*F!$B$51,IF(M488=52%,J488*K488*L488*F!$B$52,IF(M488=53%,J488*K488*L488*F!$B$53,IF(M488=54%,J488*K488*L488*F!$B$54,IF(M488=55%,J488*K488*L488*F!$B$55,IF(M488=56%,J488*K488*L488*F!$B$56,IF(M488=57%,J488*K488*L488*F!$B$57,IF(M488=58%,J488*K488*L488*F!$B$58,IF(M488=59%,J488*K488*L488*F!$B$59,IF(M488=60%,J488*K488*L488*F!$B$60,IF(M488=61%,J488*K488*L488*F!$B$61,IF(M488=62%,J488*K488*L488*F!$B$62,IF(M488=63%,J488*K488*L488*F!$B$63,IF(M488=64%,J488*K488*L488*F!$B$64,IF(M488=65%,J488*K488*L488*F!$B$65,IF(M488=66%,J488*K488*L488*F!$B$66,IF(M488=67%,J488*K488*L488*F!$B$67,IF(M488=68%,J488*K488*L488*F!$B$68,IF(M488=69%,J488*K488*L488*F!$B$69,IF(M488=70%,J488*K488*L488*F!$B$70,IF(M488=71%,J488*K488*L488*F!$B$71,IF(M488=72%,J488*K488*L488*F!$B$72,IF(M488=73%,J488*K488*L488*F!$B$73,IF(M488=74%,J488*K488*L488*F!$B$74,IF(M488=75%,J488*K488*L488*F!$B$75,IF(M488=76%,J488*K488*L488*F!$B$76,IF(M488=77%,J488*K488*L488*F!$B$77,IF(M488=78%,J488*K488*L488*F!$B$78,IF(M488=79%,J488*K488*L488*F!$B$79,IF(M488=80%,J488*K488*L488*F!$B$80,IF(M488=81%,J488*K488*L488*F!$B$81,IF(M488=82%,J488*K488*L488*F!$B$82,IF(M488=83%,J488*K488*L488*F!$B$83,IF(M488=84%,J488*K488*L488*F!$B$84,IF(M488=85%,J488*K488*L488*F!$B$85,IF(M488=86%,J488*K488*L488*F!$B$86,IF(M488=87%,J488*K488*L488*F!$B$87,IF(M488=88%,J488*K488*L488*F!$B$88,IF(M488=89%,J488*K488*L488*F!$B$89,IF(M488=90%,J488*K488*L488*F!$B$90,IF(M488=91%,J488*K488*L488*F!$B$91,IF(M488=92%,J488*K488*L488*F!$B$92,IF(M488=93%,J488*K488*L488*F!$B$93,IF(M488=94%,J488*K488*L488*F!$B$94,IF(M488=95%,J488*K488*L488*F!$B$95,IF(M488=96%,J488*K488*L488*F!$B$96,IF(M488=97%,J488*K488*L488*F!$B$97,IF(M488=98%,J488*K488*L488*F!$B$98,IF(M488=99%,J488*K488*L488*F!$B$99,IF(M488&gt;99%,J488*K488*L488*F!$B$100,))))))))))))))))))))))))))))))))))))))))))))))))))))))))+IF(Q488&lt;30%,0,IF(Q488&lt;35%,N488*O488*P488*F!$B$33,IF(Q488&lt;40%,N488*O488*P488*F!$B$38,IF(Q488&lt;45%,N488*O488*P488*F!$B$43,IF(Q488&lt;50%,N488*O488*P488*F!$B$48,IF(Q488=50%,N488*O488*P488*F!$B$50,IF(Q488=51%,N488*O488*P488*F!$B$51,IF(Q488=52%,N488*O488*P488*F!$B$52,IF(Q488=53%,N488*O488*P488*F!$B$53,IF(Q488=54%,N488*O488*P488*F!$B$54,IF(Q488=55%,N488*O488*P488*F!$B$55,IF(Q488=56%,N488*O488*P488*F!$B$56,IF(Q488=57%,N488*O488*P488*F!$B$57,IF(Q488=58%,N488*O488*P488*F!$B$58,IF(Q488=59%,N488*O488*P488*F!$B$59,IF(Q488=60%,N488*O488*P488*F!$B$60,IF(Q488=61%,N488*O488*P488*F!$B$61,IF(Q488=62%,N488*O488*P488*F!$B$62,IF(Q488=63%,N488*O488*P488*F!$B$63,IF(Q488=64%,N488*O488*P488*F!$B$64,IF(Q488=65%,N488*O488*P488*F!$B$65,IF(Q488=66%,N488*O488*P488*F!$B$66,IF(Q488=67%,N488*O488*P488*F!$B$67,IF(Q488=68%,N488*O488*P488*F!$B$68,IF(Q488=69%,N488*O488*P488*F!$B$69,IF(Q488=70%,N488*O488*P488*F!$B$70,IF(Q488=71%,N488*O488*P488*F!$B$71,IF(Q488=72%,N488*O488*P488*F!$B$72,IF(Q488=73%,N488*O488*P488*F!$B$73,IF(Q488=74%,N488*O488*P488*F!$B$74,IF(Q488=75%,N488*O488*P488*F!$B$75,IF(Q488=76%,N488*O488*P488*F!$B$76,IF(Q488=77%,N488*O488*P488*F!$B$77,IF(Q488=78%,N488*O488*P488*F!$B$78,IF(Q488=79%,N488*O488*P488*F!$B$79,IF(Q488=80%,N488*O488*P488*F!$B$80,IF(Q488=81%,N488*O488*P488*F!$B$81,IF(Q488=82%,N488*O488*P488*F!$B$82,IF(Q488=83%,N488*O488*P488*F!$B$83,IF(Q488=84%,N488*O488*P488*F!$B$84,IF(Q488=85%,N488*O488*P488*F!$B$85,IF(Q488=86%,N488*O488*P488*F!$B$86,IF(Q488=87%,N488*O488*P488*F!$B$87,IF(Q488=88%,N488*O488*P488*F!$B$88,IF(Q488=89%,N488*O488*P488*F!$B$89,IF(Q488=90%,N488*O488*P488*F!$B$90,IF(Q488=91%,N488*O488*P488*F!$B$91,IF(Q488=92%,N488*O488*P488*F!$B$92,IF(Q488=93%,N488*O488*P488*F!$B$93,IF(Q488=94%,N488*O488*P488*F!$B$94,IF(Q488=95%,N488*O488*P488*F!$B$95,IF(Q488=96%,N488*O488*P488*F!$B$96,IF(Q488=97%,N488*O488*P488*F!$B$97,IF(Q488=98%,N488*O488*P488*F!$B$98,IF(Q488=99%,N488*O488*P488*F!$B$99,IF(Q488&gt;99%,N488*O488*P488*F!$B$100,))))))))))))))))))))))))))))))))))))))))))))))))))))))))+IF(U488&lt;30%,0,IF(U488&lt;35%,R488*S488*T488*F!$B$33,IF(U488&lt;40%,R488*S488*T488*F!$B$38,IF(U488&lt;45%,R488*S488*T488*F!$B$43,IF(U488&lt;50%,R488*S488*T488*F!$B$48,IF(U488=50%,R488*S488*T488*F!$B$50,IF(U488=51%,R488*S488*T488*F!$B$51,IF(U488=52%,R488*S488*T488*F!$B$52,IF(U488=53%,R488*S488*T488*F!$B$53,IF(U488=54%,R488*S488*T488*F!$B$54,IF(U488=55%,R488*S488*T488*F!$B$55,IF(U488=56%,R488*S488*T488*F!$B$56,IF(U488=57%,R488*S488*T488*F!$B$57,IF(U488=58%,R488*S488*T488*F!$B$58,IF(U488=59%,R488*S488*T488*F!$B$59,IF(U488=60%,R488*S488*T488*F!$B$60,IF(U488=61%,R488*S488*T488*F!$B$61,IF(U488=62%,R488*S488*T488*F!$B$62,IF(U488=63%,R488*S488*T488*F!$B$63,IF(U488=64%,R488*S488*T488*F!$B$64,IF(U488=65%,R488*S488*T488*F!$B$65,IF(U488=66%,R488*S488*T488*F!$B$66,IF(U488=67%,R488*S488*T488*F!$B$67,IF(U488=68%,R488*S488*T488*F!$B$68,IF(U488=69%,R488*S488*T488*F!$B$69,IF(U488=70%,R488*S488*T488*F!$B$70,IF(U488=71%,R488*S488*T488*F!$B$71,IF(U488=72%,R488*S488*T488*F!$B$72,IF(U488=73%,R488*S488*T488*F!$B$73,IF(U488=74%,R488*S488*T488*F!$B$74,IF(U488=75%,R488*S488*T488*F!$B$75,IF(U488=76%,R488*S488*T488*F!$B$76,IF(U488=77%,R488*S488*T488*F!$B$77,IF(U488=78%,R488*S488*T488*F!$B$78,IF(U488=79%,R488*S488*T488*F!$B$79,IF(U488=80%,R488*S488*T488*F!$B$80,IF(U488=81%,R488*S488*T488*F!$B$81,IF(U488=82%,R488*S488*T488*F!$B$82,IF(U488=83%,R488*S488*T488*F!$B$83,IF(U488=84%,R488*S488*T488*F!$B$84,IF(U488=85%,R488*S488*T488*F!$B$85,IF(U488=86%,R488*S488*T488*F!$B$86,IF(U488=87%,R488*S488*T488*F!$B$87,IF(U488=88%,R488*S488*T488*F!$B$88,IF(U488=89%,R488*S488*T488*F!$B$89,IF(U488=90%,R488*S488*T488*F!$B$90,IF(U488=91%,R488*S488*T488*F!$B$91,IF(U488=92%,R488*S488*T488*F!$B$92,IF(U488=93%,R488*S488*T488*F!$B$93,IF(U488=94%,R488*S488*T488*F!$B$94,IF(U488=95%,R488*S488*T488*F!$B$95,IF(U488=96%,R488*S488*T488*F!$B$96,IF(U488=97%,R488*S488*T488*F!$B$97,IF(U488=98%,R488*S488*T488*F!$B$98,IF(U488=99%,R488*S488*T488*F!$B$99,IF(U488&gt;99%,R488*S488*T488*F!$B$100)))))))))))))))))))))))))))))))))))))))))))))))))))))))))*IF(ISNUMBER(E488),E488,1)*IF(ISNUMBER(D488),D488,1)</f>
        <v>0</v>
      </c>
      <c r="AA488" s="5">
        <f>G488*H488+K488*L488+O488*P488+S488*T488</f>
        <v>0</v>
      </c>
      <c r="AB488" s="112">
        <f>(H488*(IF(I488&lt;45%,0.5,IF(I488&lt;55%,0.8,IF(I488&lt;65%,0.9,IF(I488&lt;75%,1,IF(I488&lt;85%,1.1,1.2))))))+L488*(IF(M488&lt;45%,0.5,IF(M488&lt;55%,0.8,IF(M488&lt;65%,0.9,IF(M488&lt;75%,1,IF(M488&lt;85%,1.1,1.2))))))+P488*(IF(Q488&lt;45%,0.5,IF(Q488&lt;55%,0.8,IF(Q488&lt;65%,0.9,IF(Q488&lt;75%,1,IF(Q488&lt;85%,1.1,1.2))))))+T488*(IF(U488&lt;45%,0.5,IF(U488&lt;55%,0.8,IF(U488&lt;65%,0.9,IF(U488&lt;75%,1,IF(U488&lt;85%,1.1,1.2)))))))*IF(D488&gt;=0.8,6,IF(D488&lt;=0.4,1.5,3))</f>
        <v>0</v>
      </c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  <c r="AP488" s="11"/>
      <c r="AQ488" s="11"/>
      <c r="AR488" s="11"/>
      <c r="AS488" s="11"/>
      <c r="AT488" s="11"/>
      <c r="AU488" s="11"/>
      <c r="AV488" s="11"/>
      <c r="AW488" s="11"/>
      <c r="AX488" s="11"/>
      <c r="AY488" s="11"/>
      <c r="AZ488" s="11"/>
      <c r="BA488" s="11"/>
      <c r="BB488" s="11"/>
      <c r="BC488" s="11"/>
      <c r="BD488" s="11"/>
      <c r="BE488" s="11"/>
      <c r="BF488" s="11"/>
      <c r="BG488" s="11"/>
      <c r="BH488" s="11"/>
      <c r="BI488" s="11"/>
      <c r="BJ488" s="11"/>
    </row>
    <row r="489" spans="1:62" x14ac:dyDescent="0.25">
      <c r="A489" s="1125"/>
      <c r="B489" s="61" t="str">
        <f t="shared" ref="B489:E489" si="1143">IF(B427="","",B427)</f>
        <v/>
      </c>
      <c r="C489" s="62" t="str">
        <f t="shared" si="1143"/>
        <v/>
      </c>
      <c r="D489" s="63">
        <f t="shared" si="1137"/>
        <v>0</v>
      </c>
      <c r="E489" s="64" t="str">
        <f t="shared" si="1143"/>
        <v/>
      </c>
      <c r="F489" s="152"/>
      <c r="G489" s="153"/>
      <c r="H489" s="153"/>
      <c r="I489" s="95">
        <f t="shared" si="1132"/>
        <v>0</v>
      </c>
      <c r="J489" s="152"/>
      <c r="K489" s="94"/>
      <c r="L489" s="94"/>
      <c r="M489" s="95">
        <f t="shared" si="1133"/>
        <v>0</v>
      </c>
      <c r="N489" s="152"/>
      <c r="O489" s="94"/>
      <c r="P489" s="94"/>
      <c r="Q489" s="95">
        <f t="shared" si="1134"/>
        <v>0</v>
      </c>
      <c r="R489" s="152"/>
      <c r="S489" s="94"/>
      <c r="T489" s="94"/>
      <c r="U489" s="93">
        <f t="shared" si="1135"/>
        <v>0</v>
      </c>
      <c r="V489" s="113">
        <f t="shared" si="1138"/>
        <v>0</v>
      </c>
      <c r="W489" s="114">
        <f t="shared" si="1139"/>
        <v>0</v>
      </c>
      <c r="X489" s="36">
        <f t="shared" ref="X489" si="1144">ROUND(IFERROR((W489/(Y489*IF(ISNUMBER(E489),E489,1))),0),2)</f>
        <v>0</v>
      </c>
      <c r="Y489" s="90" t="str">
        <f t="shared" si="1022"/>
        <v/>
      </c>
      <c r="Z489" s="6">
        <f>(IF(I489&lt;30%,0,IF(I489&lt;35%,F489*G489*H489*F!$B$33,IF(I489&lt;40%,F489*G489*H489*F!$B$38,IF(I489&lt;45%,F489*G489*H489*F!$B$43,IF(I489&lt;50%,F489*G489*H489*F!$B$48,IF(I489=50%,F489*G489*H489*F!$B$50,IF(I489=51%,F489*G489*H489*F!$B$51,IF(I489=52%,F489*G489*H489*F!$B$52,IF(I489=53%,F489*G489*H489*F!$B$53,IF(I489=54%,F489*G489*H489*F!$B$54,IF(I489=55%,F489*G489*H489*F!$B$55,IF(I489=56%,F489*G489*H489*F!$B$56,IF(I489=57%,F489*G489*H489*F!$B$57,IF(I489=58%,F489*G489*H489*F!$B$58,IF(I489=59%,F489*G489*H489*F!$B$59,IF(I489=60%,F489*G489*H489*F!$B$60,IF(I489=61%,F489*G489*H489*F!$B$61,IF(I489=62%,F489*G489*H489*F!$B$62,IF(I489=63%,F489*G489*H489*F!$B$63,IF(I489=64%,F489*G489*H489*F!$B$64,IF(I489=65%,F489*G489*H489*F!$B$65,IF(I489=66%,F489*G489*H489*F!$B$66,IF(I489=67%,F489*G489*H489*F!$B$67,IF(I489=68%,F489*G489*H489*F!$B$68,IF(I489=69%,F489*G489*H489*F!$B$69,IF(I489=70%,F489*G489*H489*F!$B$70,IF(I489=71%,F489*G489*H489*F!$B$71,IF(I489=72%,F489*G489*H489*F!$B$72,IF(I489=73%,F489*G489*H489*F!$B$73,IF(I489=74%,F489*G489*H489*F!$B$74,IF(I489=75%,F489*G489*H489*F!$B$75,IF(I489=76%,F489*G489*H489*F!$B$76,IF(I489=77%,F489*G489*H489*F!$B$77,IF(I489=78%,F489*G489*H489*F!$B$78,IF(I489=79%,F489*G489*H489*F!$B$79,IF(I489=80%,F489*G489*H489*F!$B$80,IF(I489=81%,F489*G489*H489*F!$B$81,IF(I489=82%,F489*G489*H489*F!$B$82,IF(I489=83%,F489*G489*H489*F!$B$83,IF(I489=84%,F489*G489*H489*F!$B$84,IF(I489=85%,F489*G489*H489*F!$B$85,IF(I489=86%,F489*G489*H489*F!$B$86,IF(I489=87%,F489*G489*H489*F!$B$87,IF(I489=88%,F489*G489*H489*F!$B$88,IF(I489=89%,F489*G489*H489*F!$B$89,IF(I489=90%,F489*G489*H489*F!$B$90,IF(I489=91%,F489*G489*H489*F!$B$91,IF(I489=92%,F489*G489*H489*F!$B$92,IF(I489=93%,F489*G489*H489*F!$B$93,IF(I489=94%,F489*G489*H489*F!$B$94,IF(I489=95%,F489*G489*H489*F!$B$95,IF(I489=96%,F489*G489*H489*F!$B$96,IF(I489=97%,F489*G489*H489*F!$B$97,IF(I489=98%,F489*G489*H489*F!$B$98,IF(I489=99%,F489*G489*H489*F!$B$99,IF(I489&gt;99%,F489*G489*H489*F!$B$100,))))))))))))))))))))))))))))))))))))))))))))))))))))))))+IF(M489&lt;30%,0,IF(M489&lt;35%,J489*K489*L489*F!$B$33,IF(M489&lt;40%,J489*K489*L489*F!$B$38,IF(M489&lt;45%,J489*K489*L489*F!$B$43,IF(M489&lt;50%,J489*K489*L489*F!$B$48,IF(M489=50%,J489*K489*L489*F!$B$50,IF(M489=51%,J489*K489*L489*F!$B$51,IF(M489=52%,J489*K489*L489*F!$B$52,IF(M489=53%,J489*K489*L489*F!$B$53,IF(M489=54%,J489*K489*L489*F!$B$54,IF(M489=55%,J489*K489*L489*F!$B$55,IF(M489=56%,J489*K489*L489*F!$B$56,IF(M489=57%,J489*K489*L489*F!$B$57,IF(M489=58%,J489*K489*L489*F!$B$58,IF(M489=59%,J489*K489*L489*F!$B$59,IF(M489=60%,J489*K489*L489*F!$B$60,IF(M489=61%,J489*K489*L489*F!$B$61,IF(M489=62%,J489*K489*L489*F!$B$62,IF(M489=63%,J489*K489*L489*F!$B$63,IF(M489=64%,J489*K489*L489*F!$B$64,IF(M489=65%,J489*K489*L489*F!$B$65,IF(M489=66%,J489*K489*L489*F!$B$66,IF(M489=67%,J489*K489*L489*F!$B$67,IF(M489=68%,J489*K489*L489*F!$B$68,IF(M489=69%,J489*K489*L489*F!$B$69,IF(M489=70%,J489*K489*L489*F!$B$70,IF(M489=71%,J489*K489*L489*F!$B$71,IF(M489=72%,J489*K489*L489*F!$B$72,IF(M489=73%,J489*K489*L489*F!$B$73,IF(M489=74%,J489*K489*L489*F!$B$74,IF(M489=75%,J489*K489*L489*F!$B$75,IF(M489=76%,J489*K489*L489*F!$B$76,IF(M489=77%,J489*K489*L489*F!$B$77,IF(M489=78%,J489*K489*L489*F!$B$78,IF(M489=79%,J489*K489*L489*F!$B$79,IF(M489=80%,J489*K489*L489*F!$B$80,IF(M489=81%,J489*K489*L489*F!$B$81,IF(M489=82%,J489*K489*L489*F!$B$82,IF(M489=83%,J489*K489*L489*F!$B$83,IF(M489=84%,J489*K489*L489*F!$B$84,IF(M489=85%,J489*K489*L489*F!$B$85,IF(M489=86%,J489*K489*L489*F!$B$86,IF(M489=87%,J489*K489*L489*F!$B$87,IF(M489=88%,J489*K489*L489*F!$B$88,IF(M489=89%,J489*K489*L489*F!$B$89,IF(M489=90%,J489*K489*L489*F!$B$90,IF(M489=91%,J489*K489*L489*F!$B$91,IF(M489=92%,J489*K489*L489*F!$B$92,IF(M489=93%,J489*K489*L489*F!$B$93,IF(M489=94%,J489*K489*L489*F!$B$94,IF(M489=95%,J489*K489*L489*F!$B$95,IF(M489=96%,J489*K489*L489*F!$B$96,IF(M489=97%,J489*K489*L489*F!$B$97,IF(M489=98%,J489*K489*L489*F!$B$98,IF(M489=99%,J489*K489*L489*F!$B$99,IF(M489&gt;99%,J489*K489*L489*F!$B$100,))))))))))))))))))))))))))))))))))))))))))))))))))))))))+IF(Q489&lt;30%,0,IF(Q489&lt;35%,N489*O489*P489*F!$B$33,IF(Q489&lt;40%,N489*O489*P489*F!$B$38,IF(Q489&lt;45%,N489*O489*P489*F!$B$43,IF(Q489&lt;50%,N489*O489*P489*F!$B$48,IF(Q489=50%,N489*O489*P489*F!$B$50,IF(Q489=51%,N489*O489*P489*F!$B$51,IF(Q489=52%,N489*O489*P489*F!$B$52,IF(Q489=53%,N489*O489*P489*F!$B$53,IF(Q489=54%,N489*O489*P489*F!$B$54,IF(Q489=55%,N489*O489*P489*F!$B$55,IF(Q489=56%,N489*O489*P489*F!$B$56,IF(Q489=57%,N489*O489*P489*F!$B$57,IF(Q489=58%,N489*O489*P489*F!$B$58,IF(Q489=59%,N489*O489*P489*F!$B$59,IF(Q489=60%,N489*O489*P489*F!$B$60,IF(Q489=61%,N489*O489*P489*F!$B$61,IF(Q489=62%,N489*O489*P489*F!$B$62,IF(Q489=63%,N489*O489*P489*F!$B$63,IF(Q489=64%,N489*O489*P489*F!$B$64,IF(Q489=65%,N489*O489*P489*F!$B$65,IF(Q489=66%,N489*O489*P489*F!$B$66,IF(Q489=67%,N489*O489*P489*F!$B$67,IF(Q489=68%,N489*O489*P489*F!$B$68,IF(Q489=69%,N489*O489*P489*F!$B$69,IF(Q489=70%,N489*O489*P489*F!$B$70,IF(Q489=71%,N489*O489*P489*F!$B$71,IF(Q489=72%,N489*O489*P489*F!$B$72,IF(Q489=73%,N489*O489*P489*F!$B$73,IF(Q489=74%,N489*O489*P489*F!$B$74,IF(Q489=75%,N489*O489*P489*F!$B$75,IF(Q489=76%,N489*O489*P489*F!$B$76,IF(Q489=77%,N489*O489*P489*F!$B$77,IF(Q489=78%,N489*O489*P489*F!$B$78,IF(Q489=79%,N489*O489*P489*F!$B$79,IF(Q489=80%,N489*O489*P489*F!$B$80,IF(Q489=81%,N489*O489*P489*F!$B$81,IF(Q489=82%,N489*O489*P489*F!$B$82,IF(Q489=83%,N489*O489*P489*F!$B$83,IF(Q489=84%,N489*O489*P489*F!$B$84,IF(Q489=85%,N489*O489*P489*F!$B$85,IF(Q489=86%,N489*O489*P489*F!$B$86,IF(Q489=87%,N489*O489*P489*F!$B$87,IF(Q489=88%,N489*O489*P489*F!$B$88,IF(Q489=89%,N489*O489*P489*F!$B$89,IF(Q489=90%,N489*O489*P489*F!$B$90,IF(Q489=91%,N489*O489*P489*F!$B$91,IF(Q489=92%,N489*O489*P489*F!$B$92,IF(Q489=93%,N489*O489*P489*F!$B$93,IF(Q489=94%,N489*O489*P489*F!$B$94,IF(Q489=95%,N489*O489*P489*F!$B$95,IF(Q489=96%,N489*O489*P489*F!$B$96,IF(Q489=97%,N489*O489*P489*F!$B$97,IF(Q489=98%,N489*O489*P489*F!$B$98,IF(Q489=99%,N489*O489*P489*F!$B$99,IF(Q489&gt;99%,N489*O489*P489*F!$B$100,))))))))))))))))))))))))))))))))))))))))))))))))))))))))+IF(U489&lt;30%,0,IF(U489&lt;35%,R489*S489*T489*F!$B$33,IF(U489&lt;40%,R489*S489*T489*F!$B$38,IF(U489&lt;45%,R489*S489*T489*F!$B$43,IF(U489&lt;50%,R489*S489*T489*F!$B$48,IF(U489=50%,R489*S489*T489*F!$B$50,IF(U489=51%,R489*S489*T489*F!$B$51,IF(U489=52%,R489*S489*T489*F!$B$52,IF(U489=53%,R489*S489*T489*F!$B$53,IF(U489=54%,R489*S489*T489*F!$B$54,IF(U489=55%,R489*S489*T489*F!$B$55,IF(U489=56%,R489*S489*T489*F!$B$56,IF(U489=57%,R489*S489*T489*F!$B$57,IF(U489=58%,R489*S489*T489*F!$B$58,IF(U489=59%,R489*S489*T489*F!$B$59,IF(U489=60%,R489*S489*T489*F!$B$60,IF(U489=61%,R489*S489*T489*F!$B$61,IF(U489=62%,R489*S489*T489*F!$B$62,IF(U489=63%,R489*S489*T489*F!$B$63,IF(U489=64%,R489*S489*T489*F!$B$64,IF(U489=65%,R489*S489*T489*F!$B$65,IF(U489=66%,R489*S489*T489*F!$B$66,IF(U489=67%,R489*S489*T489*F!$B$67,IF(U489=68%,R489*S489*T489*F!$B$68,IF(U489=69%,R489*S489*T489*F!$B$69,IF(U489=70%,R489*S489*T489*F!$B$70,IF(U489=71%,R489*S489*T489*F!$B$71,IF(U489=72%,R489*S489*T489*F!$B$72,IF(U489=73%,R489*S489*T489*F!$B$73,IF(U489=74%,R489*S489*T489*F!$B$74,IF(U489=75%,R489*S489*T489*F!$B$75,IF(U489=76%,R489*S489*T489*F!$B$76,IF(U489=77%,R489*S489*T489*F!$B$77,IF(U489=78%,R489*S489*T489*F!$B$78,IF(U489=79%,R489*S489*T489*F!$B$79,IF(U489=80%,R489*S489*T489*F!$B$80,IF(U489=81%,R489*S489*T489*F!$B$81,IF(U489=82%,R489*S489*T489*F!$B$82,IF(U489=83%,R489*S489*T489*F!$B$83,IF(U489=84%,R489*S489*T489*F!$B$84,IF(U489=85%,R489*S489*T489*F!$B$85,IF(U489=86%,R489*S489*T489*F!$B$86,IF(U489=87%,R489*S489*T489*F!$B$87,IF(U489=88%,R489*S489*T489*F!$B$88,IF(U489=89%,R489*S489*T489*F!$B$89,IF(U489=90%,R489*S489*T489*F!$B$90,IF(U489=91%,R489*S489*T489*F!$B$91,IF(U489=92%,R489*S489*T489*F!$B$92,IF(U489=93%,R489*S489*T489*F!$B$93,IF(U489=94%,R489*S489*T489*F!$B$94,IF(U489=95%,R489*S489*T489*F!$B$95,IF(U489=96%,R489*S489*T489*F!$B$96,IF(U489=97%,R489*S489*T489*F!$B$97,IF(U489=98%,R489*S489*T489*F!$B$98,IF(U489=99%,R489*S489*T489*F!$B$99,IF(U489&gt;99%,R489*S489*T489*F!$B$100)))))))))))))))))))))))))))))))))))))))))))))))))))))))))*IF(ISNUMBER(E489),E489,1)*IF(ISNUMBER(D489),D489,1)</f>
        <v>0</v>
      </c>
      <c r="AA489" s="6">
        <f>G489*H489+K489*L489+O489*P489+S489*T489</f>
        <v>0</v>
      </c>
      <c r="AB489" s="115">
        <f>(H489*(IF(I489&lt;45%,0.5,IF(I489&lt;55%,0.8,IF(I489&lt;65%,0.9,IF(I489&lt;75%,1,IF(I489&lt;85%,1.1,1.2))))))+L489*(IF(M489&lt;45%,0.5,IF(M489&lt;55%,0.8,IF(M489&lt;65%,0.9,IF(M489&lt;75%,1,IF(M489&lt;85%,1.1,1.2))))))+P489*(IF(Q489&lt;45%,0.5,IF(Q489&lt;55%,0.8,IF(Q489&lt;65%,0.9,IF(Q489&lt;75%,1,IF(Q489&lt;85%,1.1,1.2))))))+T489*(IF(U489&lt;45%,0.5,IF(U489&lt;55%,0.8,IF(U489&lt;65%,0.9,IF(U489&lt;75%,1,IF(U489&lt;85%,1.1,1.2)))))))*IF(D489&gt;=0.8,6,IF(D489&lt;=0.4,1.5,3))</f>
        <v>0</v>
      </c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  <c r="AP489" s="11"/>
      <c r="AQ489" s="11"/>
      <c r="AR489" s="11"/>
      <c r="AS489" s="11"/>
      <c r="AT489" s="11"/>
      <c r="AU489" s="11"/>
      <c r="AV489" s="11"/>
      <c r="AW489" s="11"/>
      <c r="AX489" s="11"/>
      <c r="AY489" s="11"/>
      <c r="AZ489" s="11"/>
      <c r="BA489" s="11"/>
      <c r="BB489" s="11"/>
      <c r="BC489" s="11"/>
      <c r="BD489" s="11"/>
      <c r="BE489" s="11"/>
      <c r="BF489" s="11"/>
      <c r="BG489" s="11"/>
      <c r="BH489" s="11"/>
      <c r="BI489" s="11"/>
      <c r="BJ489" s="11"/>
    </row>
    <row r="490" spans="1:62" x14ac:dyDescent="0.25">
      <c r="A490" s="1125"/>
      <c r="B490" s="61"/>
      <c r="C490" s="62"/>
      <c r="D490" s="134">
        <f>ROUND(IFERROR((D485*(G485*H485+K485*L485+O485*P485+S485*T485)+D486*(G486*H486+K486*L486+O486*P486+S486*T486)+D487*(G487*H487+K487*L487+O487*P487+S487*T487)+D488*(G488*H488+K488*L488+O488*P488+S488*T488)+D489*(G489*H489+K489*L489+O489*P489+S489*T489))/((G485*H485+K485*L485+O485*P485+S485*T485)+(G486*H486+K486*L486+O486*P486+S486*T486)+(G487*H487+K487*L487+O487*P487+S487*T487)+(G488*H488+K488*L488+O488*P488+S488*T488)+(G489*H489+K489*L489+O489*P489+S489*T489)),0),3)</f>
        <v>0</v>
      </c>
      <c r="E490" s="64"/>
      <c r="F490" s="65"/>
      <c r="G490" s="151"/>
      <c r="H490" s="151"/>
      <c r="I490" s="102"/>
      <c r="J490" s="65"/>
      <c r="K490" s="100"/>
      <c r="L490" s="100"/>
      <c r="M490" s="102"/>
      <c r="N490" s="65"/>
      <c r="O490" s="100"/>
      <c r="P490" s="100"/>
      <c r="Q490" s="102"/>
      <c r="R490" s="65"/>
      <c r="S490" s="100"/>
      <c r="T490" s="100"/>
      <c r="U490" s="101"/>
      <c r="V490" s="122">
        <f>SUM(V485:V489)</f>
        <v>0</v>
      </c>
      <c r="W490" s="117">
        <f>IFERROR(V490/AA490,0)</f>
        <v>0</v>
      </c>
      <c r="X490" s="118">
        <f>ROUND(IFERROR((D485*(I485*G485*H485+M485*K485*L485+Q485*O485*P485+U485*S485*T485)+D486*(I486*G486*H486+M486*K486*L486+Q486*O486*P486+U486*S486*T486)+D487*(I487*G487*H487+M487*K487*L487+Q487*O487*P487+U487*S487*T487)+D488*(I488*G488*H488+M488*K488*L488+Q488*O488*P488+U488*S488*T488)+D489*(I489*G489*H489+M489*K489*L489+Q489*O489*P489+U489*S489*T489))/(D485*(G485*H485+K485*L485+O485*P485+S485*T485)+D486*(G486*H486+K486*L486+O486*P486+S486*T486)+D487*(G487*H487+K487*L487+O487*P487+S487*T487)+D488*(G488*H488+K488*L488+O488*P488+S488*T488)+D489*(G489*H489+K489*L489+O489*P489+S489*T489)),0),2)</f>
        <v>0</v>
      </c>
      <c r="Y490" s="117"/>
      <c r="Z490" s="117">
        <f>SUM(Z485:Z489)</f>
        <v>0</v>
      </c>
      <c r="AA490" s="117">
        <f>SUM(AA485:AA489)</f>
        <v>0</v>
      </c>
      <c r="AB490" s="119">
        <f>IF(SUM(AB485:AB489)=0,TIME(,0,),TIME(,SUM(AB485:AB489)+30,))</f>
        <v>0</v>
      </c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1"/>
      <c r="AS490" s="11"/>
      <c r="AT490" s="11"/>
      <c r="AU490" s="11"/>
      <c r="AV490" s="11"/>
      <c r="AW490" s="11"/>
      <c r="AX490" s="11"/>
      <c r="AY490" s="11"/>
      <c r="AZ490" s="11"/>
      <c r="BA490" s="11"/>
      <c r="BB490" s="11"/>
      <c r="BC490" s="11"/>
      <c r="BD490" s="11"/>
      <c r="BE490" s="11"/>
      <c r="BF490" s="11"/>
      <c r="BG490" s="11"/>
      <c r="BH490" s="11"/>
      <c r="BI490" s="11"/>
      <c r="BJ490" s="11"/>
    </row>
    <row r="491" spans="1:62" x14ac:dyDescent="0.25">
      <c r="A491" s="1125"/>
      <c r="B491" s="61" t="str">
        <f t="shared" ref="B491:E491" si="1145">IF(B429="","",B429)</f>
        <v/>
      </c>
      <c r="C491" s="62" t="str">
        <f t="shared" si="1145"/>
        <v/>
      </c>
      <c r="D491" s="63">
        <f>D429</f>
        <v>0</v>
      </c>
      <c r="E491" s="64" t="str">
        <f t="shared" si="1145"/>
        <v/>
      </c>
      <c r="F491" s="152"/>
      <c r="G491" s="153"/>
      <c r="H491" s="153"/>
      <c r="I491" s="95">
        <f t="shared" ref="I491:I495" si="1146">IFERROR(ROUND(F491/$Y491,2),)</f>
        <v>0</v>
      </c>
      <c r="J491" s="152"/>
      <c r="K491" s="94"/>
      <c r="L491" s="94"/>
      <c r="M491" s="95">
        <f t="shared" ref="M491:M495" si="1147">IFERROR(ROUND(J491/$Y491,2),)</f>
        <v>0</v>
      </c>
      <c r="N491" s="152"/>
      <c r="O491" s="94"/>
      <c r="P491" s="94"/>
      <c r="Q491" s="95">
        <f t="shared" ref="Q491:Q495" si="1148">IFERROR(ROUND(N491/$Y491,2),)</f>
        <v>0</v>
      </c>
      <c r="R491" s="152"/>
      <c r="S491" s="94"/>
      <c r="T491" s="94"/>
      <c r="U491" s="93">
        <f t="shared" ref="U491:U495" si="1149">IFERROR(ROUND(R491/$Y491,2),)</f>
        <v>0</v>
      </c>
      <c r="V491" s="113">
        <f>(IF(ISNUMBER(F491),F491,1)*G491*H491+IF(ISNUMBER(J491),J491,1)*K491*L491+IF(ISNUMBER(N491),N491,1)*O491*P491+IF(ISNUMBER(R491),R491,1)*S491*T491)*IF(ISNUMBER(E491),E491,1)</f>
        <v>0</v>
      </c>
      <c r="W491" s="43">
        <f>IFERROR((IF(ISNUMBER(F491),F491,1)*G491*H491+IF(ISNUMBER(J491),J491,1)*K491*L491+IF(ISNUMBER(N491),N491,1)*O491*P491+IF(ISNUMBER(R491),R491,1)*S491*T491)*IF(ISNUMBER(E491),E491,1)/(G491*H491+K491*L491+O491*P491+S491*T491),0)</f>
        <v>0</v>
      </c>
      <c r="X491" s="36">
        <f>ROUND(IFERROR((W491/(Y491*IF(ISNUMBER(E491),E491,1))),0),2)</f>
        <v>0</v>
      </c>
      <c r="Y491" s="90" t="str">
        <f t="shared" si="1022"/>
        <v/>
      </c>
      <c r="Z491" s="6">
        <f>(IF(I491&lt;30%,0,IF(I491&lt;35%,F491*G491*H491*F!$B$33,IF(I491&lt;40%,F491*G491*H491*F!$B$38,IF(I491&lt;45%,F491*G491*H491*F!$B$43,IF(I491&lt;50%,F491*G491*H491*F!$B$48,IF(I491=50%,F491*G491*H491*F!$B$50,IF(I491=51%,F491*G491*H491*F!$B$51,IF(I491=52%,F491*G491*H491*F!$B$52,IF(I491=53%,F491*G491*H491*F!$B$53,IF(I491=54%,F491*G491*H491*F!$B$54,IF(I491=55%,F491*G491*H491*F!$B$55,IF(I491=56%,F491*G491*H491*F!$B$56,IF(I491=57%,F491*G491*H491*F!$B$57,IF(I491=58%,F491*G491*H491*F!$B$58,IF(I491=59%,F491*G491*H491*F!$B$59,IF(I491=60%,F491*G491*H491*F!$B$60,IF(I491=61%,F491*G491*H491*F!$B$61,IF(I491=62%,F491*G491*H491*F!$B$62,IF(I491=63%,F491*G491*H491*F!$B$63,IF(I491=64%,F491*G491*H491*F!$B$64,IF(I491=65%,F491*G491*H491*F!$B$65,IF(I491=66%,F491*G491*H491*F!$B$66,IF(I491=67%,F491*G491*H491*F!$B$67,IF(I491=68%,F491*G491*H491*F!$B$68,IF(I491=69%,F491*G491*H491*F!$B$69,IF(I491=70%,F491*G491*H491*F!$B$70,IF(I491=71%,F491*G491*H491*F!$B$71,IF(I491=72%,F491*G491*H491*F!$B$72,IF(I491=73%,F491*G491*H491*F!$B$73,IF(I491=74%,F491*G491*H491*F!$B$74,IF(I491=75%,F491*G491*H491*F!$B$75,IF(I491=76%,F491*G491*H491*F!$B$76,IF(I491=77%,F491*G491*H491*F!$B$77,IF(I491=78%,F491*G491*H491*F!$B$78,IF(I491=79%,F491*G491*H491*F!$B$79,IF(I491=80%,F491*G491*H491*F!$B$80,IF(I491=81%,F491*G491*H491*F!$B$81,IF(I491=82%,F491*G491*H491*F!$B$82,IF(I491=83%,F491*G491*H491*F!$B$83,IF(I491=84%,F491*G491*H491*F!$B$84,IF(I491=85%,F491*G491*H491*F!$B$85,IF(I491=86%,F491*G491*H491*F!$B$86,IF(I491=87%,F491*G491*H491*F!$B$87,IF(I491=88%,F491*G491*H491*F!$B$88,IF(I491=89%,F491*G491*H491*F!$B$89,IF(I491=90%,F491*G491*H491*F!$B$90,IF(I491=91%,F491*G491*H491*F!$B$91,IF(I491=92%,F491*G491*H491*F!$B$92,IF(I491=93%,F491*G491*H491*F!$B$93,IF(I491=94%,F491*G491*H491*F!$B$94,IF(I491=95%,F491*G491*H491*F!$B$95,IF(I491=96%,F491*G491*H491*F!$B$96,IF(I491=97%,F491*G491*H491*F!$B$97,IF(I491=98%,F491*G491*H491*F!$B$98,IF(I491=99%,F491*G491*H491*F!$B$99,IF(I491&gt;99%,F491*G491*H491*F!$B$100,))))))))))))))))))))))))))))))))))))))))))))))))))))))))+IF(M491&lt;30%,0,IF(M491&lt;35%,J491*K491*L491*F!$B$33,IF(M491&lt;40%,J491*K491*L491*F!$B$38,IF(M491&lt;45%,J491*K491*L491*F!$B$43,IF(M491&lt;50%,J491*K491*L491*F!$B$48,IF(M491=50%,J491*K491*L491*F!$B$50,IF(M491=51%,J491*K491*L491*F!$B$51,IF(M491=52%,J491*K491*L491*F!$B$52,IF(M491=53%,J491*K491*L491*F!$B$53,IF(M491=54%,J491*K491*L491*F!$B$54,IF(M491=55%,J491*K491*L491*F!$B$55,IF(M491=56%,J491*K491*L491*F!$B$56,IF(M491=57%,J491*K491*L491*F!$B$57,IF(M491=58%,J491*K491*L491*F!$B$58,IF(M491=59%,J491*K491*L491*F!$B$59,IF(M491=60%,J491*K491*L491*F!$B$60,IF(M491=61%,J491*K491*L491*F!$B$61,IF(M491=62%,J491*K491*L491*F!$B$62,IF(M491=63%,J491*K491*L491*F!$B$63,IF(M491=64%,J491*K491*L491*F!$B$64,IF(M491=65%,J491*K491*L491*F!$B$65,IF(M491=66%,J491*K491*L491*F!$B$66,IF(M491=67%,J491*K491*L491*F!$B$67,IF(M491=68%,J491*K491*L491*F!$B$68,IF(M491=69%,J491*K491*L491*F!$B$69,IF(M491=70%,J491*K491*L491*F!$B$70,IF(M491=71%,J491*K491*L491*F!$B$71,IF(M491=72%,J491*K491*L491*F!$B$72,IF(M491=73%,J491*K491*L491*F!$B$73,IF(M491=74%,J491*K491*L491*F!$B$74,IF(M491=75%,J491*K491*L491*F!$B$75,IF(M491=76%,J491*K491*L491*F!$B$76,IF(M491=77%,J491*K491*L491*F!$B$77,IF(M491=78%,J491*K491*L491*F!$B$78,IF(M491=79%,J491*K491*L491*F!$B$79,IF(M491=80%,J491*K491*L491*F!$B$80,IF(M491=81%,J491*K491*L491*F!$B$81,IF(M491=82%,J491*K491*L491*F!$B$82,IF(M491=83%,J491*K491*L491*F!$B$83,IF(M491=84%,J491*K491*L491*F!$B$84,IF(M491=85%,J491*K491*L491*F!$B$85,IF(M491=86%,J491*K491*L491*F!$B$86,IF(M491=87%,J491*K491*L491*F!$B$87,IF(M491=88%,J491*K491*L491*F!$B$88,IF(M491=89%,J491*K491*L491*F!$B$89,IF(M491=90%,J491*K491*L491*F!$B$90,IF(M491=91%,J491*K491*L491*F!$B$91,IF(M491=92%,J491*K491*L491*F!$B$92,IF(M491=93%,J491*K491*L491*F!$B$93,IF(M491=94%,J491*K491*L491*F!$B$94,IF(M491=95%,J491*K491*L491*F!$B$95,IF(M491=96%,J491*K491*L491*F!$B$96,IF(M491=97%,J491*K491*L491*F!$B$97,IF(M491=98%,J491*K491*L491*F!$B$98,IF(M491=99%,J491*K491*L491*F!$B$99,IF(M491&gt;99%,J491*K491*L491*F!$B$100,))))))))))))))))))))))))))))))))))))))))))))))))))))))))+IF(Q491&lt;30%,0,IF(Q491&lt;35%,N491*O491*P491*F!$B$33,IF(Q491&lt;40%,N491*O491*P491*F!$B$38,IF(Q491&lt;45%,N491*O491*P491*F!$B$43,IF(Q491&lt;50%,N491*O491*P491*F!$B$48,IF(Q491=50%,N491*O491*P491*F!$B$50,IF(Q491=51%,N491*O491*P491*F!$B$51,IF(Q491=52%,N491*O491*P491*F!$B$52,IF(Q491=53%,N491*O491*P491*F!$B$53,IF(Q491=54%,N491*O491*P491*F!$B$54,IF(Q491=55%,N491*O491*P491*F!$B$55,IF(Q491=56%,N491*O491*P491*F!$B$56,IF(Q491=57%,N491*O491*P491*F!$B$57,IF(Q491=58%,N491*O491*P491*F!$B$58,IF(Q491=59%,N491*O491*P491*F!$B$59,IF(Q491=60%,N491*O491*P491*F!$B$60,IF(Q491=61%,N491*O491*P491*F!$B$61,IF(Q491=62%,N491*O491*P491*F!$B$62,IF(Q491=63%,N491*O491*P491*F!$B$63,IF(Q491=64%,N491*O491*P491*F!$B$64,IF(Q491=65%,N491*O491*P491*F!$B$65,IF(Q491=66%,N491*O491*P491*F!$B$66,IF(Q491=67%,N491*O491*P491*F!$B$67,IF(Q491=68%,N491*O491*P491*F!$B$68,IF(Q491=69%,N491*O491*P491*F!$B$69,IF(Q491=70%,N491*O491*P491*F!$B$70,IF(Q491=71%,N491*O491*P491*F!$B$71,IF(Q491=72%,N491*O491*P491*F!$B$72,IF(Q491=73%,N491*O491*P491*F!$B$73,IF(Q491=74%,N491*O491*P491*F!$B$74,IF(Q491=75%,N491*O491*P491*F!$B$75,IF(Q491=76%,N491*O491*P491*F!$B$76,IF(Q491=77%,N491*O491*P491*F!$B$77,IF(Q491=78%,N491*O491*P491*F!$B$78,IF(Q491=79%,N491*O491*P491*F!$B$79,IF(Q491=80%,N491*O491*P491*F!$B$80,IF(Q491=81%,N491*O491*P491*F!$B$81,IF(Q491=82%,N491*O491*P491*F!$B$82,IF(Q491=83%,N491*O491*P491*F!$B$83,IF(Q491=84%,N491*O491*P491*F!$B$84,IF(Q491=85%,N491*O491*P491*F!$B$85,IF(Q491=86%,N491*O491*P491*F!$B$86,IF(Q491=87%,N491*O491*P491*F!$B$87,IF(Q491=88%,N491*O491*P491*F!$B$88,IF(Q491=89%,N491*O491*P491*F!$B$89,IF(Q491=90%,N491*O491*P491*F!$B$90,IF(Q491=91%,N491*O491*P491*F!$B$91,IF(Q491=92%,N491*O491*P491*F!$B$92,IF(Q491=93%,N491*O491*P491*F!$B$93,IF(Q491=94%,N491*O491*P491*F!$B$94,IF(Q491=95%,N491*O491*P491*F!$B$95,IF(Q491=96%,N491*O491*P491*F!$B$96,IF(Q491=97%,N491*O491*P491*F!$B$97,IF(Q491=98%,N491*O491*P491*F!$B$98,IF(Q491=99%,N491*O491*P491*F!$B$99,IF(Q491&gt;99%,N491*O491*P491*F!$B$100,))))))))))))))))))))))))))))))))))))))))))))))))))))))))+IF(U491&lt;30%,0,IF(U491&lt;35%,R491*S491*T491*F!$B$33,IF(U491&lt;40%,R491*S491*T491*F!$B$38,IF(U491&lt;45%,R491*S491*T491*F!$B$43,IF(U491&lt;50%,R491*S491*T491*F!$B$48,IF(U491=50%,R491*S491*T491*F!$B$50,IF(U491=51%,R491*S491*T491*F!$B$51,IF(U491=52%,R491*S491*T491*F!$B$52,IF(U491=53%,R491*S491*T491*F!$B$53,IF(U491=54%,R491*S491*T491*F!$B$54,IF(U491=55%,R491*S491*T491*F!$B$55,IF(U491=56%,R491*S491*T491*F!$B$56,IF(U491=57%,R491*S491*T491*F!$B$57,IF(U491=58%,R491*S491*T491*F!$B$58,IF(U491=59%,R491*S491*T491*F!$B$59,IF(U491=60%,R491*S491*T491*F!$B$60,IF(U491=61%,R491*S491*T491*F!$B$61,IF(U491=62%,R491*S491*T491*F!$B$62,IF(U491=63%,R491*S491*T491*F!$B$63,IF(U491=64%,R491*S491*T491*F!$B$64,IF(U491=65%,R491*S491*T491*F!$B$65,IF(U491=66%,R491*S491*T491*F!$B$66,IF(U491=67%,R491*S491*T491*F!$B$67,IF(U491=68%,R491*S491*T491*F!$B$68,IF(U491=69%,R491*S491*T491*F!$B$69,IF(U491=70%,R491*S491*T491*F!$B$70,IF(U491=71%,R491*S491*T491*F!$B$71,IF(U491=72%,R491*S491*T491*F!$B$72,IF(U491=73%,R491*S491*T491*F!$B$73,IF(U491=74%,R491*S491*T491*F!$B$74,IF(U491=75%,R491*S491*T491*F!$B$75,IF(U491=76%,R491*S491*T491*F!$B$76,IF(U491=77%,R491*S491*T491*F!$B$77,IF(U491=78%,R491*S491*T491*F!$B$78,IF(U491=79%,R491*S491*T491*F!$B$79,IF(U491=80%,R491*S491*T491*F!$B$80,IF(U491=81%,R491*S491*T491*F!$B$81,IF(U491=82%,R491*S491*T491*F!$B$82,IF(U491=83%,R491*S491*T491*F!$B$83,IF(U491=84%,R491*S491*T491*F!$B$84,IF(U491=85%,R491*S491*T491*F!$B$85,IF(U491=86%,R491*S491*T491*F!$B$86,IF(U491=87%,R491*S491*T491*F!$B$87,IF(U491=88%,R491*S491*T491*F!$B$88,IF(U491=89%,R491*S491*T491*F!$B$89,IF(U491=90%,R491*S491*T491*F!$B$90,IF(U491=91%,R491*S491*T491*F!$B$91,IF(U491=92%,R491*S491*T491*F!$B$92,IF(U491=93%,R491*S491*T491*F!$B$93,IF(U491=94%,R491*S491*T491*F!$B$94,IF(U491=95%,R491*S491*T491*F!$B$95,IF(U491=96%,R491*S491*T491*F!$B$96,IF(U491=97%,R491*S491*T491*F!$B$97,IF(U491=98%,R491*S491*T491*F!$B$98,IF(U491=99%,R491*S491*T491*F!$B$99,IF(U491&gt;99%,R491*S491*T491*F!$B$100)))))))))))))))))))))))))))))))))))))))))))))))))))))))))*IF(ISNUMBER(E491),E491,1)*IF(ISNUMBER(D491),D491,1)</f>
        <v>0</v>
      </c>
      <c r="AA491" s="6">
        <f>G491*H491+K491*L491+O491*P491+S491*T491</f>
        <v>0</v>
      </c>
      <c r="AB491" s="35">
        <f>(H491*(IF(I491&lt;45%,0.5,IF(I491&lt;55%,0.8,IF(I491&lt;65%,0.9,IF(I491&lt;75%,1,IF(I491&lt;85%,1.1,1.2))))))+L491*(IF(M491&lt;45%,0.5,IF(M491&lt;55%,0.8,IF(M491&lt;65%,0.9,IF(M491&lt;75%,1,IF(M491&lt;85%,1.1,1.2))))))+P491*(IF(Q491&lt;45%,0.5,IF(Q491&lt;55%,0.8,IF(Q491&lt;65%,0.9,IF(Q491&lt;75%,1,IF(Q491&lt;85%,1.1,1.2))))))+T491*(IF(U491&lt;45%,0.5,IF(U491&lt;55%,0.8,IF(U491&lt;65%,0.9,IF(U491&lt;75%,1,IF(U491&lt;85%,1.1,1.2)))))))*IF(D491&gt;=0.8,6,IF(D491&lt;=0.4,1.5,3))</f>
        <v>0</v>
      </c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1"/>
      <c r="AS491" s="11"/>
      <c r="AT491" s="11"/>
      <c r="AU491" s="11"/>
      <c r="AV491" s="11"/>
      <c r="AW491" s="11"/>
      <c r="AX491" s="11"/>
      <c r="AY491" s="11"/>
      <c r="AZ491" s="11"/>
      <c r="BA491" s="11"/>
      <c r="BB491" s="11"/>
      <c r="BC491" s="11"/>
      <c r="BD491" s="11"/>
      <c r="BE491" s="11"/>
      <c r="BF491" s="11"/>
      <c r="BG491" s="11"/>
      <c r="BH491" s="11"/>
      <c r="BI491" s="11"/>
      <c r="BJ491" s="11"/>
    </row>
    <row r="492" spans="1:62" x14ac:dyDescent="0.25">
      <c r="A492" s="1125"/>
      <c r="B492" s="61" t="str">
        <f t="shared" ref="B492:E492" si="1150">IF(B430="","",B430)</f>
        <v/>
      </c>
      <c r="C492" s="62" t="str">
        <f t="shared" si="1150"/>
        <v/>
      </c>
      <c r="D492" s="63">
        <f t="shared" ref="D492:D495" si="1151">D430</f>
        <v>0</v>
      </c>
      <c r="E492" s="64" t="str">
        <f t="shared" si="1150"/>
        <v/>
      </c>
      <c r="F492" s="150"/>
      <c r="G492" s="151"/>
      <c r="H492" s="151"/>
      <c r="I492" s="102">
        <f t="shared" si="1146"/>
        <v>0</v>
      </c>
      <c r="J492" s="150"/>
      <c r="K492" s="100"/>
      <c r="L492" s="100"/>
      <c r="M492" s="102">
        <f t="shared" si="1147"/>
        <v>0</v>
      </c>
      <c r="N492" s="150"/>
      <c r="O492" s="100"/>
      <c r="P492" s="100"/>
      <c r="Q492" s="102">
        <f t="shared" si="1148"/>
        <v>0</v>
      </c>
      <c r="R492" s="150"/>
      <c r="S492" s="100"/>
      <c r="T492" s="100"/>
      <c r="U492" s="101">
        <f t="shared" si="1149"/>
        <v>0</v>
      </c>
      <c r="V492" s="110">
        <f t="shared" ref="V492:V495" si="1152">(IF(ISNUMBER(F492),F492,1)*G492*H492+IF(ISNUMBER(J492),J492,1)*K492*L492+IF(ISNUMBER(N492),N492,1)*O492*P492+IF(ISNUMBER(R492),R492,1)*S492*T492)*IF(ISNUMBER(E492),E492,1)</f>
        <v>0</v>
      </c>
      <c r="W492" s="111">
        <f t="shared" ref="W492:W495" si="1153">IFERROR((IF(ISNUMBER(F492),F492,1)*G492*H492+IF(ISNUMBER(J492),J492,1)*K492*L492+IF(ISNUMBER(N492),N492,1)*O492*P492+IF(ISNUMBER(R492),R492,1)*S492*T492)*IF(ISNUMBER(E492),E492,1)/(G492*H492+K492*L492+O492*P492+S492*T492),0)</f>
        <v>0</v>
      </c>
      <c r="X492" s="53">
        <f t="shared" ref="X492:X493" si="1154">ROUND(IFERROR((W492/(Y492*IF(ISNUMBER(E492),E492,1))),0),2)</f>
        <v>0</v>
      </c>
      <c r="Y492" s="90" t="str">
        <f t="shared" si="1022"/>
        <v/>
      </c>
      <c r="Z492" s="5">
        <f>(IF(I492&lt;30%,0,IF(I492&lt;35%,F492*G492*H492*F!$B$33,IF(I492&lt;40%,F492*G492*H492*F!$B$38,IF(I492&lt;45%,F492*G492*H492*F!$B$43,IF(I492&lt;50%,F492*G492*H492*F!$B$48,IF(I492=50%,F492*G492*H492*F!$B$50,IF(I492=51%,F492*G492*H492*F!$B$51,IF(I492=52%,F492*G492*H492*F!$B$52,IF(I492=53%,F492*G492*H492*F!$B$53,IF(I492=54%,F492*G492*H492*F!$B$54,IF(I492=55%,F492*G492*H492*F!$B$55,IF(I492=56%,F492*G492*H492*F!$B$56,IF(I492=57%,F492*G492*H492*F!$B$57,IF(I492=58%,F492*G492*H492*F!$B$58,IF(I492=59%,F492*G492*H492*F!$B$59,IF(I492=60%,F492*G492*H492*F!$B$60,IF(I492=61%,F492*G492*H492*F!$B$61,IF(I492=62%,F492*G492*H492*F!$B$62,IF(I492=63%,F492*G492*H492*F!$B$63,IF(I492=64%,F492*G492*H492*F!$B$64,IF(I492=65%,F492*G492*H492*F!$B$65,IF(I492=66%,F492*G492*H492*F!$B$66,IF(I492=67%,F492*G492*H492*F!$B$67,IF(I492=68%,F492*G492*H492*F!$B$68,IF(I492=69%,F492*G492*H492*F!$B$69,IF(I492=70%,F492*G492*H492*F!$B$70,IF(I492=71%,F492*G492*H492*F!$B$71,IF(I492=72%,F492*G492*H492*F!$B$72,IF(I492=73%,F492*G492*H492*F!$B$73,IF(I492=74%,F492*G492*H492*F!$B$74,IF(I492=75%,F492*G492*H492*F!$B$75,IF(I492=76%,F492*G492*H492*F!$B$76,IF(I492=77%,F492*G492*H492*F!$B$77,IF(I492=78%,F492*G492*H492*F!$B$78,IF(I492=79%,F492*G492*H492*F!$B$79,IF(I492=80%,F492*G492*H492*F!$B$80,IF(I492=81%,F492*G492*H492*F!$B$81,IF(I492=82%,F492*G492*H492*F!$B$82,IF(I492=83%,F492*G492*H492*F!$B$83,IF(I492=84%,F492*G492*H492*F!$B$84,IF(I492=85%,F492*G492*H492*F!$B$85,IF(I492=86%,F492*G492*H492*F!$B$86,IF(I492=87%,F492*G492*H492*F!$B$87,IF(I492=88%,F492*G492*H492*F!$B$88,IF(I492=89%,F492*G492*H492*F!$B$89,IF(I492=90%,F492*G492*H492*F!$B$90,IF(I492=91%,F492*G492*H492*F!$B$91,IF(I492=92%,F492*G492*H492*F!$B$92,IF(I492=93%,F492*G492*H492*F!$B$93,IF(I492=94%,F492*G492*H492*F!$B$94,IF(I492=95%,F492*G492*H492*F!$B$95,IF(I492=96%,F492*G492*H492*F!$B$96,IF(I492=97%,F492*G492*H492*F!$B$97,IF(I492=98%,F492*G492*H492*F!$B$98,IF(I492=99%,F492*G492*H492*F!$B$99,IF(I492&gt;99%,F492*G492*H492*F!$B$100,))))))))))))))))))))))))))))))))))))))))))))))))))))))))+IF(M492&lt;30%,0,IF(M492&lt;35%,J492*K492*L492*F!$B$33,IF(M492&lt;40%,J492*K492*L492*F!$B$38,IF(M492&lt;45%,J492*K492*L492*F!$B$43,IF(M492&lt;50%,J492*K492*L492*F!$B$48,IF(M492=50%,J492*K492*L492*F!$B$50,IF(M492=51%,J492*K492*L492*F!$B$51,IF(M492=52%,J492*K492*L492*F!$B$52,IF(M492=53%,J492*K492*L492*F!$B$53,IF(M492=54%,J492*K492*L492*F!$B$54,IF(M492=55%,J492*K492*L492*F!$B$55,IF(M492=56%,J492*K492*L492*F!$B$56,IF(M492=57%,J492*K492*L492*F!$B$57,IF(M492=58%,J492*K492*L492*F!$B$58,IF(M492=59%,J492*K492*L492*F!$B$59,IF(M492=60%,J492*K492*L492*F!$B$60,IF(M492=61%,J492*K492*L492*F!$B$61,IF(M492=62%,J492*K492*L492*F!$B$62,IF(M492=63%,J492*K492*L492*F!$B$63,IF(M492=64%,J492*K492*L492*F!$B$64,IF(M492=65%,J492*K492*L492*F!$B$65,IF(M492=66%,J492*K492*L492*F!$B$66,IF(M492=67%,J492*K492*L492*F!$B$67,IF(M492=68%,J492*K492*L492*F!$B$68,IF(M492=69%,J492*K492*L492*F!$B$69,IF(M492=70%,J492*K492*L492*F!$B$70,IF(M492=71%,J492*K492*L492*F!$B$71,IF(M492=72%,J492*K492*L492*F!$B$72,IF(M492=73%,J492*K492*L492*F!$B$73,IF(M492=74%,J492*K492*L492*F!$B$74,IF(M492=75%,J492*K492*L492*F!$B$75,IF(M492=76%,J492*K492*L492*F!$B$76,IF(M492=77%,J492*K492*L492*F!$B$77,IF(M492=78%,J492*K492*L492*F!$B$78,IF(M492=79%,J492*K492*L492*F!$B$79,IF(M492=80%,J492*K492*L492*F!$B$80,IF(M492=81%,J492*K492*L492*F!$B$81,IF(M492=82%,J492*K492*L492*F!$B$82,IF(M492=83%,J492*K492*L492*F!$B$83,IF(M492=84%,J492*K492*L492*F!$B$84,IF(M492=85%,J492*K492*L492*F!$B$85,IF(M492=86%,J492*K492*L492*F!$B$86,IF(M492=87%,J492*K492*L492*F!$B$87,IF(M492=88%,J492*K492*L492*F!$B$88,IF(M492=89%,J492*K492*L492*F!$B$89,IF(M492=90%,J492*K492*L492*F!$B$90,IF(M492=91%,J492*K492*L492*F!$B$91,IF(M492=92%,J492*K492*L492*F!$B$92,IF(M492=93%,J492*K492*L492*F!$B$93,IF(M492=94%,J492*K492*L492*F!$B$94,IF(M492=95%,J492*K492*L492*F!$B$95,IF(M492=96%,J492*K492*L492*F!$B$96,IF(M492=97%,J492*K492*L492*F!$B$97,IF(M492=98%,J492*K492*L492*F!$B$98,IF(M492=99%,J492*K492*L492*F!$B$99,IF(M492&gt;99%,J492*K492*L492*F!$B$100,))))))))))))))))))))))))))))))))))))))))))))))))))))))))+IF(Q492&lt;30%,0,IF(Q492&lt;35%,N492*O492*P492*F!$B$33,IF(Q492&lt;40%,N492*O492*P492*F!$B$38,IF(Q492&lt;45%,N492*O492*P492*F!$B$43,IF(Q492&lt;50%,N492*O492*P492*F!$B$48,IF(Q492=50%,N492*O492*P492*F!$B$50,IF(Q492=51%,N492*O492*P492*F!$B$51,IF(Q492=52%,N492*O492*P492*F!$B$52,IF(Q492=53%,N492*O492*P492*F!$B$53,IF(Q492=54%,N492*O492*P492*F!$B$54,IF(Q492=55%,N492*O492*P492*F!$B$55,IF(Q492=56%,N492*O492*P492*F!$B$56,IF(Q492=57%,N492*O492*P492*F!$B$57,IF(Q492=58%,N492*O492*P492*F!$B$58,IF(Q492=59%,N492*O492*P492*F!$B$59,IF(Q492=60%,N492*O492*P492*F!$B$60,IF(Q492=61%,N492*O492*P492*F!$B$61,IF(Q492=62%,N492*O492*P492*F!$B$62,IF(Q492=63%,N492*O492*P492*F!$B$63,IF(Q492=64%,N492*O492*P492*F!$B$64,IF(Q492=65%,N492*O492*P492*F!$B$65,IF(Q492=66%,N492*O492*P492*F!$B$66,IF(Q492=67%,N492*O492*P492*F!$B$67,IF(Q492=68%,N492*O492*P492*F!$B$68,IF(Q492=69%,N492*O492*P492*F!$B$69,IF(Q492=70%,N492*O492*P492*F!$B$70,IF(Q492=71%,N492*O492*P492*F!$B$71,IF(Q492=72%,N492*O492*P492*F!$B$72,IF(Q492=73%,N492*O492*P492*F!$B$73,IF(Q492=74%,N492*O492*P492*F!$B$74,IF(Q492=75%,N492*O492*P492*F!$B$75,IF(Q492=76%,N492*O492*P492*F!$B$76,IF(Q492=77%,N492*O492*P492*F!$B$77,IF(Q492=78%,N492*O492*P492*F!$B$78,IF(Q492=79%,N492*O492*P492*F!$B$79,IF(Q492=80%,N492*O492*P492*F!$B$80,IF(Q492=81%,N492*O492*P492*F!$B$81,IF(Q492=82%,N492*O492*P492*F!$B$82,IF(Q492=83%,N492*O492*P492*F!$B$83,IF(Q492=84%,N492*O492*P492*F!$B$84,IF(Q492=85%,N492*O492*P492*F!$B$85,IF(Q492=86%,N492*O492*P492*F!$B$86,IF(Q492=87%,N492*O492*P492*F!$B$87,IF(Q492=88%,N492*O492*P492*F!$B$88,IF(Q492=89%,N492*O492*P492*F!$B$89,IF(Q492=90%,N492*O492*P492*F!$B$90,IF(Q492=91%,N492*O492*P492*F!$B$91,IF(Q492=92%,N492*O492*P492*F!$B$92,IF(Q492=93%,N492*O492*P492*F!$B$93,IF(Q492=94%,N492*O492*P492*F!$B$94,IF(Q492=95%,N492*O492*P492*F!$B$95,IF(Q492=96%,N492*O492*P492*F!$B$96,IF(Q492=97%,N492*O492*P492*F!$B$97,IF(Q492=98%,N492*O492*P492*F!$B$98,IF(Q492=99%,N492*O492*P492*F!$B$99,IF(Q492&gt;99%,N492*O492*P492*F!$B$100,))))))))))))))))))))))))))))))))))))))))))))))))))))))))+IF(U492&lt;30%,0,IF(U492&lt;35%,R492*S492*T492*F!$B$33,IF(U492&lt;40%,R492*S492*T492*F!$B$38,IF(U492&lt;45%,R492*S492*T492*F!$B$43,IF(U492&lt;50%,R492*S492*T492*F!$B$48,IF(U492=50%,R492*S492*T492*F!$B$50,IF(U492=51%,R492*S492*T492*F!$B$51,IF(U492=52%,R492*S492*T492*F!$B$52,IF(U492=53%,R492*S492*T492*F!$B$53,IF(U492=54%,R492*S492*T492*F!$B$54,IF(U492=55%,R492*S492*T492*F!$B$55,IF(U492=56%,R492*S492*T492*F!$B$56,IF(U492=57%,R492*S492*T492*F!$B$57,IF(U492=58%,R492*S492*T492*F!$B$58,IF(U492=59%,R492*S492*T492*F!$B$59,IF(U492=60%,R492*S492*T492*F!$B$60,IF(U492=61%,R492*S492*T492*F!$B$61,IF(U492=62%,R492*S492*T492*F!$B$62,IF(U492=63%,R492*S492*T492*F!$B$63,IF(U492=64%,R492*S492*T492*F!$B$64,IF(U492=65%,R492*S492*T492*F!$B$65,IF(U492=66%,R492*S492*T492*F!$B$66,IF(U492=67%,R492*S492*T492*F!$B$67,IF(U492=68%,R492*S492*T492*F!$B$68,IF(U492=69%,R492*S492*T492*F!$B$69,IF(U492=70%,R492*S492*T492*F!$B$70,IF(U492=71%,R492*S492*T492*F!$B$71,IF(U492=72%,R492*S492*T492*F!$B$72,IF(U492=73%,R492*S492*T492*F!$B$73,IF(U492=74%,R492*S492*T492*F!$B$74,IF(U492=75%,R492*S492*T492*F!$B$75,IF(U492=76%,R492*S492*T492*F!$B$76,IF(U492=77%,R492*S492*T492*F!$B$77,IF(U492=78%,R492*S492*T492*F!$B$78,IF(U492=79%,R492*S492*T492*F!$B$79,IF(U492=80%,R492*S492*T492*F!$B$80,IF(U492=81%,R492*S492*T492*F!$B$81,IF(U492=82%,R492*S492*T492*F!$B$82,IF(U492=83%,R492*S492*T492*F!$B$83,IF(U492=84%,R492*S492*T492*F!$B$84,IF(U492=85%,R492*S492*T492*F!$B$85,IF(U492=86%,R492*S492*T492*F!$B$86,IF(U492=87%,R492*S492*T492*F!$B$87,IF(U492=88%,R492*S492*T492*F!$B$88,IF(U492=89%,R492*S492*T492*F!$B$89,IF(U492=90%,R492*S492*T492*F!$B$90,IF(U492=91%,R492*S492*T492*F!$B$91,IF(U492=92%,R492*S492*T492*F!$B$92,IF(U492=93%,R492*S492*T492*F!$B$93,IF(U492=94%,R492*S492*T492*F!$B$94,IF(U492=95%,R492*S492*T492*F!$B$95,IF(U492=96%,R492*S492*T492*F!$B$96,IF(U492=97%,R492*S492*T492*F!$B$97,IF(U492=98%,R492*S492*T492*F!$B$98,IF(U492=99%,R492*S492*T492*F!$B$99,IF(U492&gt;99%,R492*S492*T492*F!$B$100)))))))))))))))))))))))))))))))))))))))))))))))))))))))))*IF(ISNUMBER(E492),E492,1)*IF(ISNUMBER(D492),D492,1)</f>
        <v>0</v>
      </c>
      <c r="AA492" s="5">
        <f>G492*H492+K492*L492+O492*P492+S492*T492</f>
        <v>0</v>
      </c>
      <c r="AB492" s="32">
        <f>(H492*(IF(I492&lt;45%,0.5,IF(I492&lt;55%,0.8,IF(I492&lt;65%,0.9,IF(I492&lt;75%,1,IF(I492&lt;85%,1.1,1.2))))))+L492*(IF(M492&lt;45%,0.5,IF(M492&lt;55%,0.8,IF(M492&lt;65%,0.9,IF(M492&lt;75%,1,IF(M492&lt;85%,1.1,1.2))))))+P492*(IF(Q492&lt;45%,0.5,IF(Q492&lt;55%,0.8,IF(Q492&lt;65%,0.9,IF(Q492&lt;75%,1,IF(Q492&lt;85%,1.1,1.2))))))+T492*(IF(U492&lt;45%,0.5,IF(U492&lt;55%,0.8,IF(U492&lt;65%,0.9,IF(U492&lt;75%,1,IF(U492&lt;85%,1.1,1.2)))))))*IF(D492&gt;=0.8,6,IF(D492&lt;=0.4,1.5,3))</f>
        <v>0</v>
      </c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  <c r="AP492" s="11"/>
      <c r="AQ492" s="11"/>
      <c r="AR492" s="11"/>
      <c r="AS492" s="11"/>
      <c r="AT492" s="11"/>
      <c r="AU492" s="11"/>
      <c r="AV492" s="11"/>
      <c r="AW492" s="11"/>
      <c r="AX492" s="11"/>
      <c r="AY492" s="11"/>
      <c r="AZ492" s="11"/>
      <c r="BA492" s="11"/>
      <c r="BB492" s="11"/>
      <c r="BC492" s="11"/>
      <c r="BD492" s="11"/>
      <c r="BE492" s="11"/>
      <c r="BF492" s="11"/>
      <c r="BG492" s="11"/>
      <c r="BH492" s="11"/>
      <c r="BI492" s="11"/>
      <c r="BJ492" s="11"/>
    </row>
    <row r="493" spans="1:62" x14ac:dyDescent="0.25">
      <c r="A493" s="1125"/>
      <c r="B493" s="61" t="str">
        <f t="shared" ref="B493:E493" si="1155">IF(B431="","",B431)</f>
        <v/>
      </c>
      <c r="C493" s="62" t="str">
        <f t="shared" si="1155"/>
        <v/>
      </c>
      <c r="D493" s="63">
        <f t="shared" si="1151"/>
        <v>0</v>
      </c>
      <c r="E493" s="64" t="str">
        <f t="shared" si="1155"/>
        <v/>
      </c>
      <c r="F493" s="152"/>
      <c r="G493" s="153"/>
      <c r="H493" s="153"/>
      <c r="I493" s="95">
        <f t="shared" si="1146"/>
        <v>0</v>
      </c>
      <c r="J493" s="152"/>
      <c r="K493" s="94"/>
      <c r="L493" s="94"/>
      <c r="M493" s="95">
        <f t="shared" si="1147"/>
        <v>0</v>
      </c>
      <c r="N493" s="152"/>
      <c r="O493" s="94"/>
      <c r="P493" s="94"/>
      <c r="Q493" s="95">
        <f t="shared" si="1148"/>
        <v>0</v>
      </c>
      <c r="R493" s="152"/>
      <c r="S493" s="94"/>
      <c r="T493" s="94"/>
      <c r="U493" s="93">
        <f t="shared" si="1149"/>
        <v>0</v>
      </c>
      <c r="V493" s="113">
        <f t="shared" si="1152"/>
        <v>0</v>
      </c>
      <c r="W493" s="114">
        <f t="shared" si="1153"/>
        <v>0</v>
      </c>
      <c r="X493" s="36">
        <f t="shared" si="1154"/>
        <v>0</v>
      </c>
      <c r="Y493" s="90" t="str">
        <f t="shared" si="1022"/>
        <v/>
      </c>
      <c r="Z493" s="6">
        <f>(IF(I493&lt;30%,0,IF(I493&lt;35%,F493*G493*H493*F!$B$33,IF(I493&lt;40%,F493*G493*H493*F!$B$38,IF(I493&lt;45%,F493*G493*H493*F!$B$43,IF(I493&lt;50%,F493*G493*H493*F!$B$48,IF(I493=50%,F493*G493*H493*F!$B$50,IF(I493=51%,F493*G493*H493*F!$B$51,IF(I493=52%,F493*G493*H493*F!$B$52,IF(I493=53%,F493*G493*H493*F!$B$53,IF(I493=54%,F493*G493*H493*F!$B$54,IF(I493=55%,F493*G493*H493*F!$B$55,IF(I493=56%,F493*G493*H493*F!$B$56,IF(I493=57%,F493*G493*H493*F!$B$57,IF(I493=58%,F493*G493*H493*F!$B$58,IF(I493=59%,F493*G493*H493*F!$B$59,IF(I493=60%,F493*G493*H493*F!$B$60,IF(I493=61%,F493*G493*H493*F!$B$61,IF(I493=62%,F493*G493*H493*F!$B$62,IF(I493=63%,F493*G493*H493*F!$B$63,IF(I493=64%,F493*G493*H493*F!$B$64,IF(I493=65%,F493*G493*H493*F!$B$65,IF(I493=66%,F493*G493*H493*F!$B$66,IF(I493=67%,F493*G493*H493*F!$B$67,IF(I493=68%,F493*G493*H493*F!$B$68,IF(I493=69%,F493*G493*H493*F!$B$69,IF(I493=70%,F493*G493*H493*F!$B$70,IF(I493=71%,F493*G493*H493*F!$B$71,IF(I493=72%,F493*G493*H493*F!$B$72,IF(I493=73%,F493*G493*H493*F!$B$73,IF(I493=74%,F493*G493*H493*F!$B$74,IF(I493=75%,F493*G493*H493*F!$B$75,IF(I493=76%,F493*G493*H493*F!$B$76,IF(I493=77%,F493*G493*H493*F!$B$77,IF(I493=78%,F493*G493*H493*F!$B$78,IF(I493=79%,F493*G493*H493*F!$B$79,IF(I493=80%,F493*G493*H493*F!$B$80,IF(I493=81%,F493*G493*H493*F!$B$81,IF(I493=82%,F493*G493*H493*F!$B$82,IF(I493=83%,F493*G493*H493*F!$B$83,IF(I493=84%,F493*G493*H493*F!$B$84,IF(I493=85%,F493*G493*H493*F!$B$85,IF(I493=86%,F493*G493*H493*F!$B$86,IF(I493=87%,F493*G493*H493*F!$B$87,IF(I493=88%,F493*G493*H493*F!$B$88,IF(I493=89%,F493*G493*H493*F!$B$89,IF(I493=90%,F493*G493*H493*F!$B$90,IF(I493=91%,F493*G493*H493*F!$B$91,IF(I493=92%,F493*G493*H493*F!$B$92,IF(I493=93%,F493*G493*H493*F!$B$93,IF(I493=94%,F493*G493*H493*F!$B$94,IF(I493=95%,F493*G493*H493*F!$B$95,IF(I493=96%,F493*G493*H493*F!$B$96,IF(I493=97%,F493*G493*H493*F!$B$97,IF(I493=98%,F493*G493*H493*F!$B$98,IF(I493=99%,F493*G493*H493*F!$B$99,IF(I493&gt;99%,F493*G493*H493*F!$B$100,))))))))))))))))))))))))))))))))))))))))))))))))))))))))+IF(M493&lt;30%,0,IF(M493&lt;35%,J493*K493*L493*F!$B$33,IF(M493&lt;40%,J493*K493*L493*F!$B$38,IF(M493&lt;45%,J493*K493*L493*F!$B$43,IF(M493&lt;50%,J493*K493*L493*F!$B$48,IF(M493=50%,J493*K493*L493*F!$B$50,IF(M493=51%,J493*K493*L493*F!$B$51,IF(M493=52%,J493*K493*L493*F!$B$52,IF(M493=53%,J493*K493*L493*F!$B$53,IF(M493=54%,J493*K493*L493*F!$B$54,IF(M493=55%,J493*K493*L493*F!$B$55,IF(M493=56%,J493*K493*L493*F!$B$56,IF(M493=57%,J493*K493*L493*F!$B$57,IF(M493=58%,J493*K493*L493*F!$B$58,IF(M493=59%,J493*K493*L493*F!$B$59,IF(M493=60%,J493*K493*L493*F!$B$60,IF(M493=61%,J493*K493*L493*F!$B$61,IF(M493=62%,J493*K493*L493*F!$B$62,IF(M493=63%,J493*K493*L493*F!$B$63,IF(M493=64%,J493*K493*L493*F!$B$64,IF(M493=65%,J493*K493*L493*F!$B$65,IF(M493=66%,J493*K493*L493*F!$B$66,IF(M493=67%,J493*K493*L493*F!$B$67,IF(M493=68%,J493*K493*L493*F!$B$68,IF(M493=69%,J493*K493*L493*F!$B$69,IF(M493=70%,J493*K493*L493*F!$B$70,IF(M493=71%,J493*K493*L493*F!$B$71,IF(M493=72%,J493*K493*L493*F!$B$72,IF(M493=73%,J493*K493*L493*F!$B$73,IF(M493=74%,J493*K493*L493*F!$B$74,IF(M493=75%,J493*K493*L493*F!$B$75,IF(M493=76%,J493*K493*L493*F!$B$76,IF(M493=77%,J493*K493*L493*F!$B$77,IF(M493=78%,J493*K493*L493*F!$B$78,IF(M493=79%,J493*K493*L493*F!$B$79,IF(M493=80%,J493*K493*L493*F!$B$80,IF(M493=81%,J493*K493*L493*F!$B$81,IF(M493=82%,J493*K493*L493*F!$B$82,IF(M493=83%,J493*K493*L493*F!$B$83,IF(M493=84%,J493*K493*L493*F!$B$84,IF(M493=85%,J493*K493*L493*F!$B$85,IF(M493=86%,J493*K493*L493*F!$B$86,IF(M493=87%,J493*K493*L493*F!$B$87,IF(M493=88%,J493*K493*L493*F!$B$88,IF(M493=89%,J493*K493*L493*F!$B$89,IF(M493=90%,J493*K493*L493*F!$B$90,IF(M493=91%,J493*K493*L493*F!$B$91,IF(M493=92%,J493*K493*L493*F!$B$92,IF(M493=93%,J493*K493*L493*F!$B$93,IF(M493=94%,J493*K493*L493*F!$B$94,IF(M493=95%,J493*K493*L493*F!$B$95,IF(M493=96%,J493*K493*L493*F!$B$96,IF(M493=97%,J493*K493*L493*F!$B$97,IF(M493=98%,J493*K493*L493*F!$B$98,IF(M493=99%,J493*K493*L493*F!$B$99,IF(M493&gt;99%,J493*K493*L493*F!$B$100,))))))))))))))))))))))))))))))))))))))))))))))))))))))))+IF(Q493&lt;30%,0,IF(Q493&lt;35%,N493*O493*P493*F!$B$33,IF(Q493&lt;40%,N493*O493*P493*F!$B$38,IF(Q493&lt;45%,N493*O493*P493*F!$B$43,IF(Q493&lt;50%,N493*O493*P493*F!$B$48,IF(Q493=50%,N493*O493*P493*F!$B$50,IF(Q493=51%,N493*O493*P493*F!$B$51,IF(Q493=52%,N493*O493*P493*F!$B$52,IF(Q493=53%,N493*O493*P493*F!$B$53,IF(Q493=54%,N493*O493*P493*F!$B$54,IF(Q493=55%,N493*O493*P493*F!$B$55,IF(Q493=56%,N493*O493*P493*F!$B$56,IF(Q493=57%,N493*O493*P493*F!$B$57,IF(Q493=58%,N493*O493*P493*F!$B$58,IF(Q493=59%,N493*O493*P493*F!$B$59,IF(Q493=60%,N493*O493*P493*F!$B$60,IF(Q493=61%,N493*O493*P493*F!$B$61,IF(Q493=62%,N493*O493*P493*F!$B$62,IF(Q493=63%,N493*O493*P493*F!$B$63,IF(Q493=64%,N493*O493*P493*F!$B$64,IF(Q493=65%,N493*O493*P493*F!$B$65,IF(Q493=66%,N493*O493*P493*F!$B$66,IF(Q493=67%,N493*O493*P493*F!$B$67,IF(Q493=68%,N493*O493*P493*F!$B$68,IF(Q493=69%,N493*O493*P493*F!$B$69,IF(Q493=70%,N493*O493*P493*F!$B$70,IF(Q493=71%,N493*O493*P493*F!$B$71,IF(Q493=72%,N493*O493*P493*F!$B$72,IF(Q493=73%,N493*O493*P493*F!$B$73,IF(Q493=74%,N493*O493*P493*F!$B$74,IF(Q493=75%,N493*O493*P493*F!$B$75,IF(Q493=76%,N493*O493*P493*F!$B$76,IF(Q493=77%,N493*O493*P493*F!$B$77,IF(Q493=78%,N493*O493*P493*F!$B$78,IF(Q493=79%,N493*O493*P493*F!$B$79,IF(Q493=80%,N493*O493*P493*F!$B$80,IF(Q493=81%,N493*O493*P493*F!$B$81,IF(Q493=82%,N493*O493*P493*F!$B$82,IF(Q493=83%,N493*O493*P493*F!$B$83,IF(Q493=84%,N493*O493*P493*F!$B$84,IF(Q493=85%,N493*O493*P493*F!$B$85,IF(Q493=86%,N493*O493*P493*F!$B$86,IF(Q493=87%,N493*O493*P493*F!$B$87,IF(Q493=88%,N493*O493*P493*F!$B$88,IF(Q493=89%,N493*O493*P493*F!$B$89,IF(Q493=90%,N493*O493*P493*F!$B$90,IF(Q493=91%,N493*O493*P493*F!$B$91,IF(Q493=92%,N493*O493*P493*F!$B$92,IF(Q493=93%,N493*O493*P493*F!$B$93,IF(Q493=94%,N493*O493*P493*F!$B$94,IF(Q493=95%,N493*O493*P493*F!$B$95,IF(Q493=96%,N493*O493*P493*F!$B$96,IF(Q493=97%,N493*O493*P493*F!$B$97,IF(Q493=98%,N493*O493*P493*F!$B$98,IF(Q493=99%,N493*O493*P493*F!$B$99,IF(Q493&gt;99%,N493*O493*P493*F!$B$100,))))))))))))))))))))))))))))))))))))))))))))))))))))))))+IF(U493&lt;30%,0,IF(U493&lt;35%,R493*S493*T493*F!$B$33,IF(U493&lt;40%,R493*S493*T493*F!$B$38,IF(U493&lt;45%,R493*S493*T493*F!$B$43,IF(U493&lt;50%,R493*S493*T493*F!$B$48,IF(U493=50%,R493*S493*T493*F!$B$50,IF(U493=51%,R493*S493*T493*F!$B$51,IF(U493=52%,R493*S493*T493*F!$B$52,IF(U493=53%,R493*S493*T493*F!$B$53,IF(U493=54%,R493*S493*T493*F!$B$54,IF(U493=55%,R493*S493*T493*F!$B$55,IF(U493=56%,R493*S493*T493*F!$B$56,IF(U493=57%,R493*S493*T493*F!$B$57,IF(U493=58%,R493*S493*T493*F!$B$58,IF(U493=59%,R493*S493*T493*F!$B$59,IF(U493=60%,R493*S493*T493*F!$B$60,IF(U493=61%,R493*S493*T493*F!$B$61,IF(U493=62%,R493*S493*T493*F!$B$62,IF(U493=63%,R493*S493*T493*F!$B$63,IF(U493=64%,R493*S493*T493*F!$B$64,IF(U493=65%,R493*S493*T493*F!$B$65,IF(U493=66%,R493*S493*T493*F!$B$66,IF(U493=67%,R493*S493*T493*F!$B$67,IF(U493=68%,R493*S493*T493*F!$B$68,IF(U493=69%,R493*S493*T493*F!$B$69,IF(U493=70%,R493*S493*T493*F!$B$70,IF(U493=71%,R493*S493*T493*F!$B$71,IF(U493=72%,R493*S493*T493*F!$B$72,IF(U493=73%,R493*S493*T493*F!$B$73,IF(U493=74%,R493*S493*T493*F!$B$74,IF(U493=75%,R493*S493*T493*F!$B$75,IF(U493=76%,R493*S493*T493*F!$B$76,IF(U493=77%,R493*S493*T493*F!$B$77,IF(U493=78%,R493*S493*T493*F!$B$78,IF(U493=79%,R493*S493*T493*F!$B$79,IF(U493=80%,R493*S493*T493*F!$B$80,IF(U493=81%,R493*S493*T493*F!$B$81,IF(U493=82%,R493*S493*T493*F!$B$82,IF(U493=83%,R493*S493*T493*F!$B$83,IF(U493=84%,R493*S493*T493*F!$B$84,IF(U493=85%,R493*S493*T493*F!$B$85,IF(U493=86%,R493*S493*T493*F!$B$86,IF(U493=87%,R493*S493*T493*F!$B$87,IF(U493=88%,R493*S493*T493*F!$B$88,IF(U493=89%,R493*S493*T493*F!$B$89,IF(U493=90%,R493*S493*T493*F!$B$90,IF(U493=91%,R493*S493*T493*F!$B$91,IF(U493=92%,R493*S493*T493*F!$B$92,IF(U493=93%,R493*S493*T493*F!$B$93,IF(U493=94%,R493*S493*T493*F!$B$94,IF(U493=95%,R493*S493*T493*F!$B$95,IF(U493=96%,R493*S493*T493*F!$B$96,IF(U493=97%,R493*S493*T493*F!$B$97,IF(U493=98%,R493*S493*T493*F!$B$98,IF(U493=99%,R493*S493*T493*F!$B$99,IF(U493&gt;99%,R493*S493*T493*F!$B$100)))))))))))))))))))))))))))))))))))))))))))))))))))))))))*IF(ISNUMBER(E493),E493,1)*IF(ISNUMBER(D493),D493,1)</f>
        <v>0</v>
      </c>
      <c r="AA493" s="6">
        <f>G493*H493+K493*L493+O493*P493+S493*T493</f>
        <v>0</v>
      </c>
      <c r="AB493" s="35">
        <f>(H493*(IF(I493&lt;45%,0.5,IF(I493&lt;55%,0.8,IF(I493&lt;65%,0.9,IF(I493&lt;75%,1,IF(I493&lt;85%,1.1,1.2))))))+L493*(IF(M493&lt;45%,0.5,IF(M493&lt;55%,0.8,IF(M493&lt;65%,0.9,IF(M493&lt;75%,1,IF(M493&lt;85%,1.1,1.2))))))+P493*(IF(Q493&lt;45%,0.5,IF(Q493&lt;55%,0.8,IF(Q493&lt;65%,0.9,IF(Q493&lt;75%,1,IF(Q493&lt;85%,1.1,1.2))))))+T493*(IF(U493&lt;45%,0.5,IF(U493&lt;55%,0.8,IF(U493&lt;65%,0.9,IF(U493&lt;75%,1,IF(U493&lt;85%,1.1,1.2)))))))*IF(D493&gt;=0.8,6,IF(D493&lt;=0.4,1.5,3))</f>
        <v>0</v>
      </c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1"/>
      <c r="AS493" s="11"/>
      <c r="AT493" s="11"/>
      <c r="AU493" s="11"/>
      <c r="AV493" s="11"/>
      <c r="AW493" s="11"/>
      <c r="AX493" s="11"/>
      <c r="AY493" s="11"/>
      <c r="AZ493" s="11"/>
      <c r="BA493" s="11"/>
      <c r="BB493" s="11"/>
      <c r="BC493" s="11"/>
      <c r="BD493" s="11"/>
      <c r="BE493" s="11"/>
      <c r="BF493" s="11"/>
      <c r="BG493" s="11"/>
      <c r="BH493" s="11"/>
      <c r="BI493" s="11"/>
      <c r="BJ493" s="11"/>
    </row>
    <row r="494" spans="1:62" x14ac:dyDescent="0.25">
      <c r="A494" s="1125"/>
      <c r="B494" s="61" t="str">
        <f t="shared" ref="B494:E494" si="1156">IF(B432="","",B432)</f>
        <v/>
      </c>
      <c r="C494" s="62" t="str">
        <f t="shared" si="1156"/>
        <v/>
      </c>
      <c r="D494" s="63">
        <f t="shared" si="1151"/>
        <v>0</v>
      </c>
      <c r="E494" s="64" t="str">
        <f t="shared" si="1156"/>
        <v/>
      </c>
      <c r="F494" s="150"/>
      <c r="G494" s="151"/>
      <c r="H494" s="151"/>
      <c r="I494" s="102">
        <f t="shared" si="1146"/>
        <v>0</v>
      </c>
      <c r="J494" s="150"/>
      <c r="K494" s="100"/>
      <c r="L494" s="100"/>
      <c r="M494" s="102">
        <f t="shared" si="1147"/>
        <v>0</v>
      </c>
      <c r="N494" s="150"/>
      <c r="O494" s="100"/>
      <c r="P494" s="100"/>
      <c r="Q494" s="102">
        <f t="shared" si="1148"/>
        <v>0</v>
      </c>
      <c r="R494" s="150"/>
      <c r="S494" s="100"/>
      <c r="T494" s="100"/>
      <c r="U494" s="101">
        <f t="shared" si="1149"/>
        <v>0</v>
      </c>
      <c r="V494" s="110">
        <f t="shared" si="1152"/>
        <v>0</v>
      </c>
      <c r="W494" s="111">
        <f t="shared" si="1153"/>
        <v>0</v>
      </c>
      <c r="X494" s="53">
        <f>ROUND(IFERROR((W494/(Y494*IF(ISNUMBER(E494),E494,1))),0),2)</f>
        <v>0</v>
      </c>
      <c r="Y494" s="90" t="str">
        <f t="shared" si="1022"/>
        <v/>
      </c>
      <c r="Z494" s="5">
        <f>(IF(I494&lt;30%,0,IF(I494&lt;35%,F494*G494*H494*F!$B$33,IF(I494&lt;40%,F494*G494*H494*F!$B$38,IF(I494&lt;45%,F494*G494*H494*F!$B$43,IF(I494&lt;50%,F494*G494*H494*F!$B$48,IF(I494=50%,F494*G494*H494*F!$B$50,IF(I494=51%,F494*G494*H494*F!$B$51,IF(I494=52%,F494*G494*H494*F!$B$52,IF(I494=53%,F494*G494*H494*F!$B$53,IF(I494=54%,F494*G494*H494*F!$B$54,IF(I494=55%,F494*G494*H494*F!$B$55,IF(I494=56%,F494*G494*H494*F!$B$56,IF(I494=57%,F494*G494*H494*F!$B$57,IF(I494=58%,F494*G494*H494*F!$B$58,IF(I494=59%,F494*G494*H494*F!$B$59,IF(I494=60%,F494*G494*H494*F!$B$60,IF(I494=61%,F494*G494*H494*F!$B$61,IF(I494=62%,F494*G494*H494*F!$B$62,IF(I494=63%,F494*G494*H494*F!$B$63,IF(I494=64%,F494*G494*H494*F!$B$64,IF(I494=65%,F494*G494*H494*F!$B$65,IF(I494=66%,F494*G494*H494*F!$B$66,IF(I494=67%,F494*G494*H494*F!$B$67,IF(I494=68%,F494*G494*H494*F!$B$68,IF(I494=69%,F494*G494*H494*F!$B$69,IF(I494=70%,F494*G494*H494*F!$B$70,IF(I494=71%,F494*G494*H494*F!$B$71,IF(I494=72%,F494*G494*H494*F!$B$72,IF(I494=73%,F494*G494*H494*F!$B$73,IF(I494=74%,F494*G494*H494*F!$B$74,IF(I494=75%,F494*G494*H494*F!$B$75,IF(I494=76%,F494*G494*H494*F!$B$76,IF(I494=77%,F494*G494*H494*F!$B$77,IF(I494=78%,F494*G494*H494*F!$B$78,IF(I494=79%,F494*G494*H494*F!$B$79,IF(I494=80%,F494*G494*H494*F!$B$80,IF(I494=81%,F494*G494*H494*F!$B$81,IF(I494=82%,F494*G494*H494*F!$B$82,IF(I494=83%,F494*G494*H494*F!$B$83,IF(I494=84%,F494*G494*H494*F!$B$84,IF(I494=85%,F494*G494*H494*F!$B$85,IF(I494=86%,F494*G494*H494*F!$B$86,IF(I494=87%,F494*G494*H494*F!$B$87,IF(I494=88%,F494*G494*H494*F!$B$88,IF(I494=89%,F494*G494*H494*F!$B$89,IF(I494=90%,F494*G494*H494*F!$B$90,IF(I494=91%,F494*G494*H494*F!$B$91,IF(I494=92%,F494*G494*H494*F!$B$92,IF(I494=93%,F494*G494*H494*F!$B$93,IF(I494=94%,F494*G494*H494*F!$B$94,IF(I494=95%,F494*G494*H494*F!$B$95,IF(I494=96%,F494*G494*H494*F!$B$96,IF(I494=97%,F494*G494*H494*F!$B$97,IF(I494=98%,F494*G494*H494*F!$B$98,IF(I494=99%,F494*G494*H494*F!$B$99,IF(I494&gt;99%,F494*G494*H494*F!$B$100,))))))))))))))))))))))))))))))))))))))))))))))))))))))))+IF(M494&lt;30%,0,IF(M494&lt;35%,J494*K494*L494*F!$B$33,IF(M494&lt;40%,J494*K494*L494*F!$B$38,IF(M494&lt;45%,J494*K494*L494*F!$B$43,IF(M494&lt;50%,J494*K494*L494*F!$B$48,IF(M494=50%,J494*K494*L494*F!$B$50,IF(M494=51%,J494*K494*L494*F!$B$51,IF(M494=52%,J494*K494*L494*F!$B$52,IF(M494=53%,J494*K494*L494*F!$B$53,IF(M494=54%,J494*K494*L494*F!$B$54,IF(M494=55%,J494*K494*L494*F!$B$55,IF(M494=56%,J494*K494*L494*F!$B$56,IF(M494=57%,J494*K494*L494*F!$B$57,IF(M494=58%,J494*K494*L494*F!$B$58,IF(M494=59%,J494*K494*L494*F!$B$59,IF(M494=60%,J494*K494*L494*F!$B$60,IF(M494=61%,J494*K494*L494*F!$B$61,IF(M494=62%,J494*K494*L494*F!$B$62,IF(M494=63%,J494*K494*L494*F!$B$63,IF(M494=64%,J494*K494*L494*F!$B$64,IF(M494=65%,J494*K494*L494*F!$B$65,IF(M494=66%,J494*K494*L494*F!$B$66,IF(M494=67%,J494*K494*L494*F!$B$67,IF(M494=68%,J494*K494*L494*F!$B$68,IF(M494=69%,J494*K494*L494*F!$B$69,IF(M494=70%,J494*K494*L494*F!$B$70,IF(M494=71%,J494*K494*L494*F!$B$71,IF(M494=72%,J494*K494*L494*F!$B$72,IF(M494=73%,J494*K494*L494*F!$B$73,IF(M494=74%,J494*K494*L494*F!$B$74,IF(M494=75%,J494*K494*L494*F!$B$75,IF(M494=76%,J494*K494*L494*F!$B$76,IF(M494=77%,J494*K494*L494*F!$B$77,IF(M494=78%,J494*K494*L494*F!$B$78,IF(M494=79%,J494*K494*L494*F!$B$79,IF(M494=80%,J494*K494*L494*F!$B$80,IF(M494=81%,J494*K494*L494*F!$B$81,IF(M494=82%,J494*K494*L494*F!$B$82,IF(M494=83%,J494*K494*L494*F!$B$83,IF(M494=84%,J494*K494*L494*F!$B$84,IF(M494=85%,J494*K494*L494*F!$B$85,IF(M494=86%,J494*K494*L494*F!$B$86,IF(M494=87%,J494*K494*L494*F!$B$87,IF(M494=88%,J494*K494*L494*F!$B$88,IF(M494=89%,J494*K494*L494*F!$B$89,IF(M494=90%,J494*K494*L494*F!$B$90,IF(M494=91%,J494*K494*L494*F!$B$91,IF(M494=92%,J494*K494*L494*F!$B$92,IF(M494=93%,J494*K494*L494*F!$B$93,IF(M494=94%,J494*K494*L494*F!$B$94,IF(M494=95%,J494*K494*L494*F!$B$95,IF(M494=96%,J494*K494*L494*F!$B$96,IF(M494=97%,J494*K494*L494*F!$B$97,IF(M494=98%,J494*K494*L494*F!$B$98,IF(M494=99%,J494*K494*L494*F!$B$99,IF(M494&gt;99%,J494*K494*L494*F!$B$100,))))))))))))))))))))))))))))))))))))))))))))))))))))))))+IF(Q494&lt;30%,0,IF(Q494&lt;35%,N494*O494*P494*F!$B$33,IF(Q494&lt;40%,N494*O494*P494*F!$B$38,IF(Q494&lt;45%,N494*O494*P494*F!$B$43,IF(Q494&lt;50%,N494*O494*P494*F!$B$48,IF(Q494=50%,N494*O494*P494*F!$B$50,IF(Q494=51%,N494*O494*P494*F!$B$51,IF(Q494=52%,N494*O494*P494*F!$B$52,IF(Q494=53%,N494*O494*P494*F!$B$53,IF(Q494=54%,N494*O494*P494*F!$B$54,IF(Q494=55%,N494*O494*P494*F!$B$55,IF(Q494=56%,N494*O494*P494*F!$B$56,IF(Q494=57%,N494*O494*P494*F!$B$57,IF(Q494=58%,N494*O494*P494*F!$B$58,IF(Q494=59%,N494*O494*P494*F!$B$59,IF(Q494=60%,N494*O494*P494*F!$B$60,IF(Q494=61%,N494*O494*P494*F!$B$61,IF(Q494=62%,N494*O494*P494*F!$B$62,IF(Q494=63%,N494*O494*P494*F!$B$63,IF(Q494=64%,N494*O494*P494*F!$B$64,IF(Q494=65%,N494*O494*P494*F!$B$65,IF(Q494=66%,N494*O494*P494*F!$B$66,IF(Q494=67%,N494*O494*P494*F!$B$67,IF(Q494=68%,N494*O494*P494*F!$B$68,IF(Q494=69%,N494*O494*P494*F!$B$69,IF(Q494=70%,N494*O494*P494*F!$B$70,IF(Q494=71%,N494*O494*P494*F!$B$71,IF(Q494=72%,N494*O494*P494*F!$B$72,IF(Q494=73%,N494*O494*P494*F!$B$73,IF(Q494=74%,N494*O494*P494*F!$B$74,IF(Q494=75%,N494*O494*P494*F!$B$75,IF(Q494=76%,N494*O494*P494*F!$B$76,IF(Q494=77%,N494*O494*P494*F!$B$77,IF(Q494=78%,N494*O494*P494*F!$B$78,IF(Q494=79%,N494*O494*P494*F!$B$79,IF(Q494=80%,N494*O494*P494*F!$B$80,IF(Q494=81%,N494*O494*P494*F!$B$81,IF(Q494=82%,N494*O494*P494*F!$B$82,IF(Q494=83%,N494*O494*P494*F!$B$83,IF(Q494=84%,N494*O494*P494*F!$B$84,IF(Q494=85%,N494*O494*P494*F!$B$85,IF(Q494=86%,N494*O494*P494*F!$B$86,IF(Q494=87%,N494*O494*P494*F!$B$87,IF(Q494=88%,N494*O494*P494*F!$B$88,IF(Q494=89%,N494*O494*P494*F!$B$89,IF(Q494=90%,N494*O494*P494*F!$B$90,IF(Q494=91%,N494*O494*P494*F!$B$91,IF(Q494=92%,N494*O494*P494*F!$B$92,IF(Q494=93%,N494*O494*P494*F!$B$93,IF(Q494=94%,N494*O494*P494*F!$B$94,IF(Q494=95%,N494*O494*P494*F!$B$95,IF(Q494=96%,N494*O494*P494*F!$B$96,IF(Q494=97%,N494*O494*P494*F!$B$97,IF(Q494=98%,N494*O494*P494*F!$B$98,IF(Q494=99%,N494*O494*P494*F!$B$99,IF(Q494&gt;99%,N494*O494*P494*F!$B$100,))))))))))))))))))))))))))))))))))))))))))))))))))))))))+IF(U494&lt;30%,0,IF(U494&lt;35%,R494*S494*T494*F!$B$33,IF(U494&lt;40%,R494*S494*T494*F!$B$38,IF(U494&lt;45%,R494*S494*T494*F!$B$43,IF(U494&lt;50%,R494*S494*T494*F!$B$48,IF(U494=50%,R494*S494*T494*F!$B$50,IF(U494=51%,R494*S494*T494*F!$B$51,IF(U494=52%,R494*S494*T494*F!$B$52,IF(U494=53%,R494*S494*T494*F!$B$53,IF(U494=54%,R494*S494*T494*F!$B$54,IF(U494=55%,R494*S494*T494*F!$B$55,IF(U494=56%,R494*S494*T494*F!$B$56,IF(U494=57%,R494*S494*T494*F!$B$57,IF(U494=58%,R494*S494*T494*F!$B$58,IF(U494=59%,R494*S494*T494*F!$B$59,IF(U494=60%,R494*S494*T494*F!$B$60,IF(U494=61%,R494*S494*T494*F!$B$61,IF(U494=62%,R494*S494*T494*F!$B$62,IF(U494=63%,R494*S494*T494*F!$B$63,IF(U494=64%,R494*S494*T494*F!$B$64,IF(U494=65%,R494*S494*T494*F!$B$65,IF(U494=66%,R494*S494*T494*F!$B$66,IF(U494=67%,R494*S494*T494*F!$B$67,IF(U494=68%,R494*S494*T494*F!$B$68,IF(U494=69%,R494*S494*T494*F!$B$69,IF(U494=70%,R494*S494*T494*F!$B$70,IF(U494=71%,R494*S494*T494*F!$B$71,IF(U494=72%,R494*S494*T494*F!$B$72,IF(U494=73%,R494*S494*T494*F!$B$73,IF(U494=74%,R494*S494*T494*F!$B$74,IF(U494=75%,R494*S494*T494*F!$B$75,IF(U494=76%,R494*S494*T494*F!$B$76,IF(U494=77%,R494*S494*T494*F!$B$77,IF(U494=78%,R494*S494*T494*F!$B$78,IF(U494=79%,R494*S494*T494*F!$B$79,IF(U494=80%,R494*S494*T494*F!$B$80,IF(U494=81%,R494*S494*T494*F!$B$81,IF(U494=82%,R494*S494*T494*F!$B$82,IF(U494=83%,R494*S494*T494*F!$B$83,IF(U494=84%,R494*S494*T494*F!$B$84,IF(U494=85%,R494*S494*T494*F!$B$85,IF(U494=86%,R494*S494*T494*F!$B$86,IF(U494=87%,R494*S494*T494*F!$B$87,IF(U494=88%,R494*S494*T494*F!$B$88,IF(U494=89%,R494*S494*T494*F!$B$89,IF(U494=90%,R494*S494*T494*F!$B$90,IF(U494=91%,R494*S494*T494*F!$B$91,IF(U494=92%,R494*S494*T494*F!$B$92,IF(U494=93%,R494*S494*T494*F!$B$93,IF(U494=94%,R494*S494*T494*F!$B$94,IF(U494=95%,R494*S494*T494*F!$B$95,IF(U494=96%,R494*S494*T494*F!$B$96,IF(U494=97%,R494*S494*T494*F!$B$97,IF(U494=98%,R494*S494*T494*F!$B$98,IF(U494=99%,R494*S494*T494*F!$B$99,IF(U494&gt;99%,R494*S494*T494*F!$B$100)))))))))))))))))))))))))))))))))))))))))))))))))))))))))*IF(ISNUMBER(E494),E494,1)*IF(ISNUMBER(D494),D494,1)</f>
        <v>0</v>
      </c>
      <c r="AA494" s="5">
        <f>G494*H494+K494*L494+O494*P494+S494*T494</f>
        <v>0</v>
      </c>
      <c r="AB494" s="32">
        <f>(H494*(IF(I494&lt;45%,0.5,IF(I494&lt;55%,0.8,IF(I494&lt;65%,0.9,IF(I494&lt;75%,1,IF(I494&lt;85%,1.1,1.2))))))+L494*(IF(M494&lt;45%,0.5,IF(M494&lt;55%,0.8,IF(M494&lt;65%,0.9,IF(M494&lt;75%,1,IF(M494&lt;85%,1.1,1.2))))))+P494*(IF(Q494&lt;45%,0.5,IF(Q494&lt;55%,0.8,IF(Q494&lt;65%,0.9,IF(Q494&lt;75%,1,IF(Q494&lt;85%,1.1,1.2))))))+T494*(IF(U494&lt;45%,0.5,IF(U494&lt;55%,0.8,IF(U494&lt;65%,0.9,IF(U494&lt;75%,1,IF(U494&lt;85%,1.1,1.2)))))))*IF(D494&gt;=0.8,6,IF(D494&lt;=0.4,1.5,3))</f>
        <v>0</v>
      </c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1"/>
      <c r="AS494" s="11"/>
      <c r="AT494" s="11"/>
      <c r="AU494" s="11"/>
      <c r="AV494" s="11"/>
      <c r="AW494" s="11"/>
      <c r="AX494" s="11"/>
      <c r="AY494" s="11"/>
      <c r="AZ494" s="11"/>
      <c r="BA494" s="11"/>
      <c r="BB494" s="11"/>
      <c r="BC494" s="11"/>
      <c r="BD494" s="11"/>
      <c r="BE494" s="11"/>
      <c r="BF494" s="11"/>
      <c r="BG494" s="11"/>
      <c r="BH494" s="11"/>
      <c r="BI494" s="11"/>
      <c r="BJ494" s="11"/>
    </row>
    <row r="495" spans="1:62" x14ac:dyDescent="0.25">
      <c r="A495" s="1125"/>
      <c r="B495" s="61" t="str">
        <f t="shared" ref="B495:E495" si="1157">IF(B433="","",B433)</f>
        <v/>
      </c>
      <c r="C495" s="62" t="str">
        <f t="shared" si="1157"/>
        <v/>
      </c>
      <c r="D495" s="63">
        <f t="shared" si="1151"/>
        <v>0</v>
      </c>
      <c r="E495" s="64" t="str">
        <f t="shared" si="1157"/>
        <v/>
      </c>
      <c r="F495" s="152"/>
      <c r="G495" s="153"/>
      <c r="H495" s="153"/>
      <c r="I495" s="95">
        <f t="shared" si="1146"/>
        <v>0</v>
      </c>
      <c r="J495" s="152"/>
      <c r="K495" s="94"/>
      <c r="L495" s="94"/>
      <c r="M495" s="95">
        <f t="shared" si="1147"/>
        <v>0</v>
      </c>
      <c r="N495" s="152"/>
      <c r="O495" s="94"/>
      <c r="P495" s="94"/>
      <c r="Q495" s="95">
        <f t="shared" si="1148"/>
        <v>0</v>
      </c>
      <c r="R495" s="152"/>
      <c r="S495" s="94"/>
      <c r="T495" s="94"/>
      <c r="U495" s="93">
        <f t="shared" si="1149"/>
        <v>0</v>
      </c>
      <c r="V495" s="113">
        <f t="shared" si="1152"/>
        <v>0</v>
      </c>
      <c r="W495" s="114">
        <f t="shared" si="1153"/>
        <v>0</v>
      </c>
      <c r="X495" s="36">
        <f t="shared" ref="X495" si="1158">ROUND(IFERROR((W495/(Y495*IF(ISNUMBER(E495),E495,1))),0),2)</f>
        <v>0</v>
      </c>
      <c r="Y495" s="90" t="str">
        <f t="shared" si="1022"/>
        <v/>
      </c>
      <c r="Z495" s="6">
        <f>(IF(I495&lt;30%,0,IF(I495&lt;35%,F495*G495*H495*F!$B$33,IF(I495&lt;40%,F495*G495*H495*F!$B$38,IF(I495&lt;45%,F495*G495*H495*F!$B$43,IF(I495&lt;50%,F495*G495*H495*F!$B$48,IF(I495=50%,F495*G495*H495*F!$B$50,IF(I495=51%,F495*G495*H495*F!$B$51,IF(I495=52%,F495*G495*H495*F!$B$52,IF(I495=53%,F495*G495*H495*F!$B$53,IF(I495=54%,F495*G495*H495*F!$B$54,IF(I495=55%,F495*G495*H495*F!$B$55,IF(I495=56%,F495*G495*H495*F!$B$56,IF(I495=57%,F495*G495*H495*F!$B$57,IF(I495=58%,F495*G495*H495*F!$B$58,IF(I495=59%,F495*G495*H495*F!$B$59,IF(I495=60%,F495*G495*H495*F!$B$60,IF(I495=61%,F495*G495*H495*F!$B$61,IF(I495=62%,F495*G495*H495*F!$B$62,IF(I495=63%,F495*G495*H495*F!$B$63,IF(I495=64%,F495*G495*H495*F!$B$64,IF(I495=65%,F495*G495*H495*F!$B$65,IF(I495=66%,F495*G495*H495*F!$B$66,IF(I495=67%,F495*G495*H495*F!$B$67,IF(I495=68%,F495*G495*H495*F!$B$68,IF(I495=69%,F495*G495*H495*F!$B$69,IF(I495=70%,F495*G495*H495*F!$B$70,IF(I495=71%,F495*G495*H495*F!$B$71,IF(I495=72%,F495*G495*H495*F!$B$72,IF(I495=73%,F495*G495*H495*F!$B$73,IF(I495=74%,F495*G495*H495*F!$B$74,IF(I495=75%,F495*G495*H495*F!$B$75,IF(I495=76%,F495*G495*H495*F!$B$76,IF(I495=77%,F495*G495*H495*F!$B$77,IF(I495=78%,F495*G495*H495*F!$B$78,IF(I495=79%,F495*G495*H495*F!$B$79,IF(I495=80%,F495*G495*H495*F!$B$80,IF(I495=81%,F495*G495*H495*F!$B$81,IF(I495=82%,F495*G495*H495*F!$B$82,IF(I495=83%,F495*G495*H495*F!$B$83,IF(I495=84%,F495*G495*H495*F!$B$84,IF(I495=85%,F495*G495*H495*F!$B$85,IF(I495=86%,F495*G495*H495*F!$B$86,IF(I495=87%,F495*G495*H495*F!$B$87,IF(I495=88%,F495*G495*H495*F!$B$88,IF(I495=89%,F495*G495*H495*F!$B$89,IF(I495=90%,F495*G495*H495*F!$B$90,IF(I495=91%,F495*G495*H495*F!$B$91,IF(I495=92%,F495*G495*H495*F!$B$92,IF(I495=93%,F495*G495*H495*F!$B$93,IF(I495=94%,F495*G495*H495*F!$B$94,IF(I495=95%,F495*G495*H495*F!$B$95,IF(I495=96%,F495*G495*H495*F!$B$96,IF(I495=97%,F495*G495*H495*F!$B$97,IF(I495=98%,F495*G495*H495*F!$B$98,IF(I495=99%,F495*G495*H495*F!$B$99,IF(I495&gt;99%,F495*G495*H495*F!$B$100,))))))))))))))))))))))))))))))))))))))))))))))))))))))))+IF(M495&lt;30%,0,IF(M495&lt;35%,J495*K495*L495*F!$B$33,IF(M495&lt;40%,J495*K495*L495*F!$B$38,IF(M495&lt;45%,J495*K495*L495*F!$B$43,IF(M495&lt;50%,J495*K495*L495*F!$B$48,IF(M495=50%,J495*K495*L495*F!$B$50,IF(M495=51%,J495*K495*L495*F!$B$51,IF(M495=52%,J495*K495*L495*F!$B$52,IF(M495=53%,J495*K495*L495*F!$B$53,IF(M495=54%,J495*K495*L495*F!$B$54,IF(M495=55%,J495*K495*L495*F!$B$55,IF(M495=56%,J495*K495*L495*F!$B$56,IF(M495=57%,J495*K495*L495*F!$B$57,IF(M495=58%,J495*K495*L495*F!$B$58,IF(M495=59%,J495*K495*L495*F!$B$59,IF(M495=60%,J495*K495*L495*F!$B$60,IF(M495=61%,J495*K495*L495*F!$B$61,IF(M495=62%,J495*K495*L495*F!$B$62,IF(M495=63%,J495*K495*L495*F!$B$63,IF(M495=64%,J495*K495*L495*F!$B$64,IF(M495=65%,J495*K495*L495*F!$B$65,IF(M495=66%,J495*K495*L495*F!$B$66,IF(M495=67%,J495*K495*L495*F!$B$67,IF(M495=68%,J495*K495*L495*F!$B$68,IF(M495=69%,J495*K495*L495*F!$B$69,IF(M495=70%,J495*K495*L495*F!$B$70,IF(M495=71%,J495*K495*L495*F!$B$71,IF(M495=72%,J495*K495*L495*F!$B$72,IF(M495=73%,J495*K495*L495*F!$B$73,IF(M495=74%,J495*K495*L495*F!$B$74,IF(M495=75%,J495*K495*L495*F!$B$75,IF(M495=76%,J495*K495*L495*F!$B$76,IF(M495=77%,J495*K495*L495*F!$B$77,IF(M495=78%,J495*K495*L495*F!$B$78,IF(M495=79%,J495*K495*L495*F!$B$79,IF(M495=80%,J495*K495*L495*F!$B$80,IF(M495=81%,J495*K495*L495*F!$B$81,IF(M495=82%,J495*K495*L495*F!$B$82,IF(M495=83%,J495*K495*L495*F!$B$83,IF(M495=84%,J495*K495*L495*F!$B$84,IF(M495=85%,J495*K495*L495*F!$B$85,IF(M495=86%,J495*K495*L495*F!$B$86,IF(M495=87%,J495*K495*L495*F!$B$87,IF(M495=88%,J495*K495*L495*F!$B$88,IF(M495=89%,J495*K495*L495*F!$B$89,IF(M495=90%,J495*K495*L495*F!$B$90,IF(M495=91%,J495*K495*L495*F!$B$91,IF(M495=92%,J495*K495*L495*F!$B$92,IF(M495=93%,J495*K495*L495*F!$B$93,IF(M495=94%,J495*K495*L495*F!$B$94,IF(M495=95%,J495*K495*L495*F!$B$95,IF(M495=96%,J495*K495*L495*F!$B$96,IF(M495=97%,J495*K495*L495*F!$B$97,IF(M495=98%,J495*K495*L495*F!$B$98,IF(M495=99%,J495*K495*L495*F!$B$99,IF(M495&gt;99%,J495*K495*L495*F!$B$100,))))))))))))))))))))))))))))))))))))))))))))))))))))))))+IF(Q495&lt;30%,0,IF(Q495&lt;35%,N495*O495*P495*F!$B$33,IF(Q495&lt;40%,N495*O495*P495*F!$B$38,IF(Q495&lt;45%,N495*O495*P495*F!$B$43,IF(Q495&lt;50%,N495*O495*P495*F!$B$48,IF(Q495=50%,N495*O495*P495*F!$B$50,IF(Q495=51%,N495*O495*P495*F!$B$51,IF(Q495=52%,N495*O495*P495*F!$B$52,IF(Q495=53%,N495*O495*P495*F!$B$53,IF(Q495=54%,N495*O495*P495*F!$B$54,IF(Q495=55%,N495*O495*P495*F!$B$55,IF(Q495=56%,N495*O495*P495*F!$B$56,IF(Q495=57%,N495*O495*P495*F!$B$57,IF(Q495=58%,N495*O495*P495*F!$B$58,IF(Q495=59%,N495*O495*P495*F!$B$59,IF(Q495=60%,N495*O495*P495*F!$B$60,IF(Q495=61%,N495*O495*P495*F!$B$61,IF(Q495=62%,N495*O495*P495*F!$B$62,IF(Q495=63%,N495*O495*P495*F!$B$63,IF(Q495=64%,N495*O495*P495*F!$B$64,IF(Q495=65%,N495*O495*P495*F!$B$65,IF(Q495=66%,N495*O495*P495*F!$B$66,IF(Q495=67%,N495*O495*P495*F!$B$67,IF(Q495=68%,N495*O495*P495*F!$B$68,IF(Q495=69%,N495*O495*P495*F!$B$69,IF(Q495=70%,N495*O495*P495*F!$B$70,IF(Q495=71%,N495*O495*P495*F!$B$71,IF(Q495=72%,N495*O495*P495*F!$B$72,IF(Q495=73%,N495*O495*P495*F!$B$73,IF(Q495=74%,N495*O495*P495*F!$B$74,IF(Q495=75%,N495*O495*P495*F!$B$75,IF(Q495=76%,N495*O495*P495*F!$B$76,IF(Q495=77%,N495*O495*P495*F!$B$77,IF(Q495=78%,N495*O495*P495*F!$B$78,IF(Q495=79%,N495*O495*P495*F!$B$79,IF(Q495=80%,N495*O495*P495*F!$B$80,IF(Q495=81%,N495*O495*P495*F!$B$81,IF(Q495=82%,N495*O495*P495*F!$B$82,IF(Q495=83%,N495*O495*P495*F!$B$83,IF(Q495=84%,N495*O495*P495*F!$B$84,IF(Q495=85%,N495*O495*P495*F!$B$85,IF(Q495=86%,N495*O495*P495*F!$B$86,IF(Q495=87%,N495*O495*P495*F!$B$87,IF(Q495=88%,N495*O495*P495*F!$B$88,IF(Q495=89%,N495*O495*P495*F!$B$89,IF(Q495=90%,N495*O495*P495*F!$B$90,IF(Q495=91%,N495*O495*P495*F!$B$91,IF(Q495=92%,N495*O495*P495*F!$B$92,IF(Q495=93%,N495*O495*P495*F!$B$93,IF(Q495=94%,N495*O495*P495*F!$B$94,IF(Q495=95%,N495*O495*P495*F!$B$95,IF(Q495=96%,N495*O495*P495*F!$B$96,IF(Q495=97%,N495*O495*P495*F!$B$97,IF(Q495=98%,N495*O495*P495*F!$B$98,IF(Q495=99%,N495*O495*P495*F!$B$99,IF(Q495&gt;99%,N495*O495*P495*F!$B$100,))))))))))))))))))))))))))))))))))))))))))))))))))))))))+IF(U495&lt;30%,0,IF(U495&lt;35%,R495*S495*T495*F!$B$33,IF(U495&lt;40%,R495*S495*T495*F!$B$38,IF(U495&lt;45%,R495*S495*T495*F!$B$43,IF(U495&lt;50%,R495*S495*T495*F!$B$48,IF(U495=50%,R495*S495*T495*F!$B$50,IF(U495=51%,R495*S495*T495*F!$B$51,IF(U495=52%,R495*S495*T495*F!$B$52,IF(U495=53%,R495*S495*T495*F!$B$53,IF(U495=54%,R495*S495*T495*F!$B$54,IF(U495=55%,R495*S495*T495*F!$B$55,IF(U495=56%,R495*S495*T495*F!$B$56,IF(U495=57%,R495*S495*T495*F!$B$57,IF(U495=58%,R495*S495*T495*F!$B$58,IF(U495=59%,R495*S495*T495*F!$B$59,IF(U495=60%,R495*S495*T495*F!$B$60,IF(U495=61%,R495*S495*T495*F!$B$61,IF(U495=62%,R495*S495*T495*F!$B$62,IF(U495=63%,R495*S495*T495*F!$B$63,IF(U495=64%,R495*S495*T495*F!$B$64,IF(U495=65%,R495*S495*T495*F!$B$65,IF(U495=66%,R495*S495*T495*F!$B$66,IF(U495=67%,R495*S495*T495*F!$B$67,IF(U495=68%,R495*S495*T495*F!$B$68,IF(U495=69%,R495*S495*T495*F!$B$69,IF(U495=70%,R495*S495*T495*F!$B$70,IF(U495=71%,R495*S495*T495*F!$B$71,IF(U495=72%,R495*S495*T495*F!$B$72,IF(U495=73%,R495*S495*T495*F!$B$73,IF(U495=74%,R495*S495*T495*F!$B$74,IF(U495=75%,R495*S495*T495*F!$B$75,IF(U495=76%,R495*S495*T495*F!$B$76,IF(U495=77%,R495*S495*T495*F!$B$77,IF(U495=78%,R495*S495*T495*F!$B$78,IF(U495=79%,R495*S495*T495*F!$B$79,IF(U495=80%,R495*S495*T495*F!$B$80,IF(U495=81%,R495*S495*T495*F!$B$81,IF(U495=82%,R495*S495*T495*F!$B$82,IF(U495=83%,R495*S495*T495*F!$B$83,IF(U495=84%,R495*S495*T495*F!$B$84,IF(U495=85%,R495*S495*T495*F!$B$85,IF(U495=86%,R495*S495*T495*F!$B$86,IF(U495=87%,R495*S495*T495*F!$B$87,IF(U495=88%,R495*S495*T495*F!$B$88,IF(U495=89%,R495*S495*T495*F!$B$89,IF(U495=90%,R495*S495*T495*F!$B$90,IF(U495=91%,R495*S495*T495*F!$B$91,IF(U495=92%,R495*S495*T495*F!$B$92,IF(U495=93%,R495*S495*T495*F!$B$93,IF(U495=94%,R495*S495*T495*F!$B$94,IF(U495=95%,R495*S495*T495*F!$B$95,IF(U495=96%,R495*S495*T495*F!$B$96,IF(U495=97%,R495*S495*T495*F!$B$97,IF(U495=98%,R495*S495*T495*F!$B$98,IF(U495=99%,R495*S495*T495*F!$B$99,IF(U495&gt;99%,R495*S495*T495*F!$B$100)))))))))))))))))))))))))))))))))))))))))))))))))))))))))*IF(ISNUMBER(E495),E495,1)*IF(ISNUMBER(D495),D495,1)</f>
        <v>0</v>
      </c>
      <c r="AA495" s="6">
        <f>G495*H495+K495*L495+O495*P495+S495*T495</f>
        <v>0</v>
      </c>
      <c r="AB495" s="35">
        <f>(H495*(IF(I495&lt;45%,0.5,IF(I495&lt;55%,0.8,IF(I495&lt;65%,0.9,IF(I495&lt;75%,1,IF(I495&lt;85%,1.1,1.2))))))+L495*(IF(M495&lt;45%,0.5,IF(M495&lt;55%,0.8,IF(M495&lt;65%,0.9,IF(M495&lt;75%,1,IF(M495&lt;85%,1.1,1.2))))))+P495*(IF(Q495&lt;45%,0.5,IF(Q495&lt;55%,0.8,IF(Q495&lt;65%,0.9,IF(Q495&lt;75%,1,IF(Q495&lt;85%,1.1,1.2))))))+T495*(IF(U495&lt;45%,0.5,IF(U495&lt;55%,0.8,IF(U495&lt;65%,0.9,IF(U495&lt;75%,1,IF(U495&lt;85%,1.1,1.2)))))))*IF(D495&gt;=0.8,6,IF(D495&lt;=0.4,1.5,3))</f>
        <v>0</v>
      </c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1"/>
      <c r="AS495" s="11"/>
      <c r="AT495" s="11"/>
      <c r="AU495" s="11"/>
      <c r="AV495" s="11"/>
      <c r="AW495" s="11"/>
      <c r="AX495" s="11"/>
      <c r="AY495" s="11"/>
      <c r="AZ495" s="11"/>
      <c r="BA495" s="11"/>
      <c r="BB495" s="11"/>
      <c r="BC495" s="11"/>
      <c r="BD495" s="11"/>
      <c r="BE495" s="11"/>
      <c r="BF495" s="11"/>
      <c r="BG495" s="11"/>
      <c r="BH495" s="11"/>
      <c r="BI495" s="11"/>
      <c r="BJ495" s="11"/>
    </row>
    <row r="496" spans="1:62" ht="15.75" thickBot="1" x14ac:dyDescent="0.3">
      <c r="A496" s="1126"/>
      <c r="B496" s="165"/>
      <c r="C496" s="166"/>
      <c r="D496" s="134">
        <f>ROUND(IFERROR((D491*(G491*H491+K491*L491+O491*P491+S491*T491)+D492*(G492*H492+K492*L492+O492*P492+S492*T492)+D493*(G493*H493+K493*L493+O493*P493+S493*T493)+D494*(G494*H494+K494*L494+O494*P494+S494*T494)+D495*(G495*H495+K495*L495+O495*P495+S495*T495))/((G491*H491+K491*L491+O491*P491+S491*T491)+(G492*H492+K492*L492+O492*P492+S492*T492)+(G493*H493+K493*L493+O493*P493+S493*T493)+(G494*H494+K494*L494+O494*P494+S494*T494)+(G495*H495+K495*L495+O495*P495+S495*T495)),0),3)</f>
        <v>0</v>
      </c>
      <c r="E496" s="173"/>
      <c r="F496" s="174"/>
      <c r="G496" s="175"/>
      <c r="H496" s="175"/>
      <c r="I496" s="176"/>
      <c r="J496" s="174"/>
      <c r="K496" s="177"/>
      <c r="L496" s="177"/>
      <c r="M496" s="178"/>
      <c r="N496" s="174"/>
      <c r="O496" s="177"/>
      <c r="P496" s="177"/>
      <c r="Q496" s="179"/>
      <c r="R496" s="174"/>
      <c r="S496" s="180"/>
      <c r="T496" s="177"/>
      <c r="U496" s="178"/>
      <c r="V496" s="122">
        <f>SUM(V491:V495)</f>
        <v>0</v>
      </c>
      <c r="W496" s="117">
        <f>IFERROR(V496/AA496,0)</f>
        <v>0</v>
      </c>
      <c r="X496" s="118">
        <f>ROUND(IFERROR((D491*(I491*G491*H491+M491*K491*L491+Q491*O491*P491+U491*S491*T491)+D492*(I492*G492*H492+M492*K492*L492+Q492*O492*P492+U492*S492*T492)+D493*(I493*G493*H493+M493*K493*L493+Q493*O493*P493+U493*S493*T493)+D494*(I494*G494*H494+M494*K494*L494+Q494*O494*P494+U494*S494*T494)+D495*(I495*G495*H495+M495*K495*L495+Q495*O495*P495+U495*S495*T495))/(D491*(G491*H491+K491*L491+O491*P491+S491*T491)+D492*(G492*H492+K492*L492+O492*P492+S492*T492)+D493*(G493*H493+K493*L493+O493*P493+S493*T493)+D494*(G494*H494+K494*L494+O494*P494+S494*T494)+D495*(G495*H495+K495*L495+O495*P495+S495*T495)),0),2)</f>
        <v>0</v>
      </c>
      <c r="Y496" s="9"/>
      <c r="Z496" s="9">
        <f>SUM(Z491:Z495)</f>
        <v>0</v>
      </c>
      <c r="AA496" s="117">
        <f>SUM(AA491:AA495)</f>
        <v>0</v>
      </c>
      <c r="AB496" s="119">
        <f>IF(SUM(AB491:AB495)=0,TIME(,0,),TIME(,SUM(AB491:AB495)+30,))</f>
        <v>0</v>
      </c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11"/>
      <c r="BB496" s="11"/>
      <c r="BC496" s="11"/>
      <c r="BD496" s="11"/>
      <c r="BE496" s="11"/>
      <c r="BF496" s="11"/>
      <c r="BG496" s="11"/>
      <c r="BH496" s="11"/>
      <c r="BI496" s="11"/>
      <c r="BJ496" s="11"/>
    </row>
    <row r="497" spans="1:62" ht="15.75" x14ac:dyDescent="0.25">
      <c r="A497" s="1131" t="s">
        <v>25</v>
      </c>
      <c r="B497" s="1132"/>
      <c r="C497" s="1132"/>
      <c r="D497" s="1132"/>
      <c r="E497" s="1132"/>
      <c r="F497" s="1132"/>
      <c r="G497" s="1132"/>
      <c r="H497" s="1132"/>
      <c r="I497" s="1132"/>
      <c r="J497" s="1132"/>
      <c r="K497" s="1132"/>
      <c r="L497" s="1132"/>
      <c r="M497" s="1132"/>
      <c r="N497" s="1132"/>
      <c r="O497" s="1132"/>
      <c r="P497" s="1132"/>
      <c r="Q497" s="1132"/>
      <c r="R497" s="1132"/>
      <c r="S497" s="1132"/>
      <c r="T497" s="1132"/>
      <c r="U497" s="1132"/>
      <c r="V497" s="20">
        <f>V504+V510+V516+V522+V528+V534+V540+V546+V552+V558</f>
        <v>0</v>
      </c>
      <c r="W497" s="20">
        <f>IFERROR(V497/AA497,0)</f>
        <v>0</v>
      </c>
      <c r="X497" s="21"/>
      <c r="Y497" s="164">
        <v>5.0000000000000001E-3</v>
      </c>
      <c r="Z497" s="20">
        <f>Z504+Z510+Z516+Z522+Z528+Z534+Z540+Z546+Z552+Z558</f>
        <v>0</v>
      </c>
      <c r="AA497" s="20">
        <f>AA504+AA510+AA516+AA522+AA528+AA534+AA540+AA546+AA552+AA558</f>
        <v>0</v>
      </c>
      <c r="AB497" s="22">
        <f>AB504+AB510+AB516+AB522+AB528+AB534+AB540+AB546+AB552+AB558</f>
        <v>0</v>
      </c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  <c r="AP497" s="11"/>
      <c r="AQ497" s="11"/>
      <c r="AR497" s="11"/>
      <c r="AS497" s="11"/>
      <c r="AT497" s="11"/>
      <c r="AU497" s="11"/>
      <c r="AV497" s="11"/>
      <c r="AW497" s="11"/>
      <c r="AX497" s="11"/>
      <c r="AY497" s="11"/>
      <c r="AZ497" s="11"/>
      <c r="BA497" s="11"/>
      <c r="BB497" s="11"/>
      <c r="BC497" s="11"/>
      <c r="BD497" s="11"/>
      <c r="BE497" s="11"/>
      <c r="BF497" s="11"/>
      <c r="BG497" s="11"/>
      <c r="BH497" s="11"/>
      <c r="BI497" s="11"/>
      <c r="BJ497" s="11"/>
    </row>
    <row r="498" spans="1:62" ht="15.75" thickBot="1" x14ac:dyDescent="0.3">
      <c r="A498" s="139" t="s">
        <v>3</v>
      </c>
      <c r="B498" s="24" t="s">
        <v>10</v>
      </c>
      <c r="C498" s="24" t="s">
        <v>11</v>
      </c>
      <c r="D498" s="25" t="s">
        <v>12</v>
      </c>
      <c r="E498" s="49" t="s">
        <v>60</v>
      </c>
      <c r="F498" s="24" t="s">
        <v>13</v>
      </c>
      <c r="G498" s="48" t="s">
        <v>14</v>
      </c>
      <c r="H498" s="24" t="s">
        <v>15</v>
      </c>
      <c r="I498" s="24" t="s">
        <v>4</v>
      </c>
      <c r="J498" s="24" t="s">
        <v>13</v>
      </c>
      <c r="K498" s="24" t="s">
        <v>14</v>
      </c>
      <c r="L498" s="24" t="s">
        <v>15</v>
      </c>
      <c r="M498" s="24" t="s">
        <v>4</v>
      </c>
      <c r="N498" s="24" t="s">
        <v>13</v>
      </c>
      <c r="O498" s="24" t="s">
        <v>14</v>
      </c>
      <c r="P498" s="24" t="s">
        <v>15</v>
      </c>
      <c r="Q498" s="24" t="s">
        <v>4</v>
      </c>
      <c r="R498" s="24" t="s">
        <v>13</v>
      </c>
      <c r="S498" s="24" t="s">
        <v>14</v>
      </c>
      <c r="T498" s="24" t="s">
        <v>15</v>
      </c>
      <c r="U498" s="24" t="s">
        <v>4</v>
      </c>
      <c r="V498" s="24" t="s">
        <v>5</v>
      </c>
      <c r="W498" s="25" t="s">
        <v>16</v>
      </c>
      <c r="X498" s="25" t="s">
        <v>33</v>
      </c>
      <c r="Y498" s="105" t="s">
        <v>6</v>
      </c>
      <c r="Z498" s="26" t="s">
        <v>30</v>
      </c>
      <c r="AA498" s="24" t="s">
        <v>7</v>
      </c>
      <c r="AB498" s="27" t="s">
        <v>17</v>
      </c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  <c r="AP498" s="11"/>
      <c r="AQ498" s="11"/>
      <c r="AR498" s="11"/>
      <c r="AS498" s="11"/>
      <c r="AT498" s="11"/>
      <c r="AU498" s="11"/>
      <c r="AV498" s="11"/>
      <c r="AW498" s="11"/>
      <c r="AX498" s="11"/>
      <c r="AY498" s="11"/>
      <c r="AZ498" s="11"/>
      <c r="BA498" s="11"/>
      <c r="BB498" s="11"/>
      <c r="BC498" s="11"/>
      <c r="BD498" s="11"/>
      <c r="BE498" s="11"/>
      <c r="BF498" s="11"/>
      <c r="BG498" s="11"/>
      <c r="BH498" s="11"/>
      <c r="BI498" s="11"/>
      <c r="BJ498" s="11"/>
    </row>
    <row r="499" spans="1:62" x14ac:dyDescent="0.25">
      <c r="A499" s="142" t="s">
        <v>8</v>
      </c>
      <c r="B499" s="57" t="str">
        <f>IF(B437="","",B437)</f>
        <v/>
      </c>
      <c r="C499" s="58" t="str">
        <f>IF(C437="","",C437)</f>
        <v/>
      </c>
      <c r="D499" s="59">
        <f>D437</f>
        <v>0</v>
      </c>
      <c r="E499" s="60" t="str">
        <f>IF(E437="","",E437)</f>
        <v/>
      </c>
      <c r="F499" s="147"/>
      <c r="G499" s="148"/>
      <c r="H499" s="148"/>
      <c r="I499" s="99">
        <f t="shared" ref="I499:I503" si="1159">IFERROR(ROUND(F499/$Y499,2),)</f>
        <v>0</v>
      </c>
      <c r="J499" s="147"/>
      <c r="K499" s="97"/>
      <c r="L499" s="97"/>
      <c r="M499" s="99">
        <f t="shared" ref="M499:M503" si="1160">IFERROR(ROUND(J499/$Y499,2),)</f>
        <v>0</v>
      </c>
      <c r="N499" s="147"/>
      <c r="O499" s="97"/>
      <c r="P499" s="97"/>
      <c r="Q499" s="99">
        <f t="shared" ref="Q499:Q503" si="1161">IFERROR(ROUND(N499/$Y499,2),)</f>
        <v>0</v>
      </c>
      <c r="R499" s="147"/>
      <c r="S499" s="97"/>
      <c r="T499" s="97"/>
      <c r="U499" s="98">
        <f t="shared" ref="U499:U503" si="1162">IFERROR(ROUND(R499/$Y499,2),)</f>
        <v>0</v>
      </c>
      <c r="V499" s="106">
        <f>(IF(ISNUMBER(F499),F499,1)*G499*H499+IF(ISNUMBER(J499),J499,1)*K499*L499+IF(ISNUMBER(N499),N499,1)*O499*P499+IF(ISNUMBER(R499),R499,1)*S499*T499)*IF(ISNUMBER(E499),E499,1)</f>
        <v>0</v>
      </c>
      <c r="W499" s="107">
        <f>IFERROR((IF(ISNUMBER(F499),F499,1)*G499*H499+IF(ISNUMBER(J499),J499,1)*K499*L499+IF(ISNUMBER(N499),N499,1)*O499*P499+IF(ISNUMBER(R499),R499,1)*S499*T499)*IF(ISNUMBER(E499),E499,1)/(G499*H499+K499*L499+O499*P499+S499*T499),0)</f>
        <v>0</v>
      </c>
      <c r="X499" s="28">
        <f>ROUND(IFERROR((W499/(Y499*IF(ISNUMBER(E499),E499,1))),0),2)</f>
        <v>0</v>
      </c>
      <c r="Y499" s="89" t="str">
        <f>IF(ISNUMBER(Y437), Y437+(Y437*$Y$497),"")</f>
        <v/>
      </c>
      <c r="Z499" s="4">
        <f>(IF(I499&lt;30%,0,IF(I499&lt;35%,F499*G499*H499*F!$B$33,IF(I499&lt;40%,F499*G499*H499*F!$B$38,IF(I499&lt;45%,F499*G499*H499*F!$B$43,IF(I499&lt;50%,F499*G499*H499*F!$B$48,IF(I499=50%,F499*G499*H499*F!$B$50,IF(I499=51%,F499*G499*H499*F!$B$51,IF(I499=52%,F499*G499*H499*F!$B$52,IF(I499=53%,F499*G499*H499*F!$B$53,IF(I499=54%,F499*G499*H499*F!$B$54,IF(I499=55%,F499*G499*H499*F!$B$55,IF(I499=56%,F499*G499*H499*F!$B$56,IF(I499=57%,F499*G499*H499*F!$B$57,IF(I499=58%,F499*G499*H499*F!$B$58,IF(I499=59%,F499*G499*H499*F!$B$59,IF(I499=60%,F499*G499*H499*F!$B$60,IF(I499=61%,F499*G499*H499*F!$B$61,IF(I499=62%,F499*G499*H499*F!$B$62,IF(I499=63%,F499*G499*H499*F!$B$63,IF(I499=64%,F499*G499*H499*F!$B$64,IF(I499=65%,F499*G499*H499*F!$B$65,IF(I499=66%,F499*G499*H499*F!$B$66,IF(I499=67%,F499*G499*H499*F!$B$67,IF(I499=68%,F499*G499*H499*F!$B$68,IF(I499=69%,F499*G499*H499*F!$B$69,IF(I499=70%,F499*G499*H499*F!$B$70,IF(I499=71%,F499*G499*H499*F!$B$71,IF(I499=72%,F499*G499*H499*F!$B$72,IF(I499=73%,F499*G499*H499*F!$B$73,IF(I499=74%,F499*G499*H499*F!$B$74,IF(I499=75%,F499*G499*H499*F!$B$75,IF(I499=76%,F499*G499*H499*F!$B$76,IF(I499=77%,F499*G499*H499*F!$B$77,IF(I499=78%,F499*G499*H499*F!$B$78,IF(I499=79%,F499*G499*H499*F!$B$79,IF(I499=80%,F499*G499*H499*F!$B$80,IF(I499=81%,F499*G499*H499*F!$B$81,IF(I499=82%,F499*G499*H499*F!$B$82,IF(I499=83%,F499*G499*H499*F!$B$83,IF(I499=84%,F499*G499*H499*F!$B$84,IF(I499=85%,F499*G499*H499*F!$B$85,IF(I499=86%,F499*G499*H499*F!$B$86,IF(I499=87%,F499*G499*H499*F!$B$87,IF(I499=88%,F499*G499*H499*F!$B$88,IF(I499=89%,F499*G499*H499*F!$B$89,IF(I499=90%,F499*G499*H499*F!$B$90,IF(I499=91%,F499*G499*H499*F!$B$91,IF(I499=92%,F499*G499*H499*F!$B$92,IF(I499=93%,F499*G499*H499*F!$B$93,IF(I499=94%,F499*G499*H499*F!$B$94,IF(I499=95%,F499*G499*H499*F!$B$95,IF(I499=96%,F499*G499*H499*F!$B$96,IF(I499=97%,F499*G499*H499*F!$B$97,IF(I499=98%,F499*G499*H499*F!$B$98,IF(I499=99%,F499*G499*H499*F!$B$99,IF(I499&gt;99%,F499*G499*H499*F!$B$100,))))))))))))))))))))))))))))))))))))))))))))))))))))))))+IF(M499&lt;30%,0,IF(M499&lt;35%,J499*K499*L499*F!$B$33,IF(M499&lt;40%,J499*K499*L499*F!$B$38,IF(M499&lt;45%,J499*K499*L499*F!$B$43,IF(M499&lt;50%,J499*K499*L499*F!$B$48,IF(M499=50%,J499*K499*L499*F!$B$50,IF(M499=51%,J499*K499*L499*F!$B$51,IF(M499=52%,J499*K499*L499*F!$B$52,IF(M499=53%,J499*K499*L499*F!$B$53,IF(M499=54%,J499*K499*L499*F!$B$54,IF(M499=55%,J499*K499*L499*F!$B$55,IF(M499=56%,J499*K499*L499*F!$B$56,IF(M499=57%,J499*K499*L499*F!$B$57,IF(M499=58%,J499*K499*L499*F!$B$58,IF(M499=59%,J499*K499*L499*F!$B$59,IF(M499=60%,J499*K499*L499*F!$B$60,IF(M499=61%,J499*K499*L499*F!$B$61,IF(M499=62%,J499*K499*L499*F!$B$62,IF(M499=63%,J499*K499*L499*F!$B$63,IF(M499=64%,J499*K499*L499*F!$B$64,IF(M499=65%,J499*K499*L499*F!$B$65,IF(M499=66%,J499*K499*L499*F!$B$66,IF(M499=67%,J499*K499*L499*F!$B$67,IF(M499=68%,J499*K499*L499*F!$B$68,IF(M499=69%,J499*K499*L499*F!$B$69,IF(M499=70%,J499*K499*L499*F!$B$70,IF(M499=71%,J499*K499*L499*F!$B$71,IF(M499=72%,J499*K499*L499*F!$B$72,IF(M499=73%,J499*K499*L499*F!$B$73,IF(M499=74%,J499*K499*L499*F!$B$74,IF(M499=75%,J499*K499*L499*F!$B$75,IF(M499=76%,J499*K499*L499*F!$B$76,IF(M499=77%,J499*K499*L499*F!$B$77,IF(M499=78%,J499*K499*L499*F!$B$78,IF(M499=79%,J499*K499*L499*F!$B$79,IF(M499=80%,J499*K499*L499*F!$B$80,IF(M499=81%,J499*K499*L499*F!$B$81,IF(M499=82%,J499*K499*L499*F!$B$82,IF(M499=83%,J499*K499*L499*F!$B$83,IF(M499=84%,J499*K499*L499*F!$B$84,IF(M499=85%,J499*K499*L499*F!$B$85,IF(M499=86%,J499*K499*L499*F!$B$86,IF(M499=87%,J499*K499*L499*F!$B$87,IF(M499=88%,J499*K499*L499*F!$B$88,IF(M499=89%,J499*K499*L499*F!$B$89,IF(M499=90%,J499*K499*L499*F!$B$90,IF(M499=91%,J499*K499*L499*F!$B$91,IF(M499=92%,J499*K499*L499*F!$B$92,IF(M499=93%,J499*K499*L499*F!$B$93,IF(M499=94%,J499*K499*L499*F!$B$94,IF(M499=95%,J499*K499*L499*F!$B$95,IF(M499=96%,J499*K499*L499*F!$B$96,IF(M499=97%,J499*K499*L499*F!$B$97,IF(M499=98%,J499*K499*L499*F!$B$98,IF(M499=99%,J499*K499*L499*F!$B$99,IF(M499&gt;99%,J499*K499*L499*F!$B$100,))))))))))))))))))))))))))))))))))))))))))))))))))))))))+IF(Q499&lt;30%,0,IF(Q499&lt;35%,N499*O499*P499*F!$B$33,IF(Q499&lt;40%,N499*O499*P499*F!$B$38,IF(Q499&lt;45%,N499*O499*P499*F!$B$43,IF(Q499&lt;50%,N499*O499*P499*F!$B$48,IF(Q499=50%,N499*O499*P499*F!$B$50,IF(Q499=51%,N499*O499*P499*F!$B$51,IF(Q499=52%,N499*O499*P499*F!$B$52,IF(Q499=53%,N499*O499*P499*F!$B$53,IF(Q499=54%,N499*O499*P499*F!$B$54,IF(Q499=55%,N499*O499*P499*F!$B$55,IF(Q499=56%,N499*O499*P499*F!$B$56,IF(Q499=57%,N499*O499*P499*F!$B$57,IF(Q499=58%,N499*O499*P499*F!$B$58,IF(Q499=59%,N499*O499*P499*F!$B$59,IF(Q499=60%,N499*O499*P499*F!$B$60,IF(Q499=61%,N499*O499*P499*F!$B$61,IF(Q499=62%,N499*O499*P499*F!$B$62,IF(Q499=63%,N499*O499*P499*F!$B$63,IF(Q499=64%,N499*O499*P499*F!$B$64,IF(Q499=65%,N499*O499*P499*F!$B$65,IF(Q499=66%,N499*O499*P499*F!$B$66,IF(Q499=67%,N499*O499*P499*F!$B$67,IF(Q499=68%,N499*O499*P499*F!$B$68,IF(Q499=69%,N499*O499*P499*F!$B$69,IF(Q499=70%,N499*O499*P499*F!$B$70,IF(Q499=71%,N499*O499*P499*F!$B$71,IF(Q499=72%,N499*O499*P499*F!$B$72,IF(Q499=73%,N499*O499*P499*F!$B$73,IF(Q499=74%,N499*O499*P499*F!$B$74,IF(Q499=75%,N499*O499*P499*F!$B$75,IF(Q499=76%,N499*O499*P499*F!$B$76,IF(Q499=77%,N499*O499*P499*F!$B$77,IF(Q499=78%,N499*O499*P499*F!$B$78,IF(Q499=79%,N499*O499*P499*F!$B$79,IF(Q499=80%,N499*O499*P499*F!$B$80,IF(Q499=81%,N499*O499*P499*F!$B$81,IF(Q499=82%,N499*O499*P499*F!$B$82,IF(Q499=83%,N499*O499*P499*F!$B$83,IF(Q499=84%,N499*O499*P499*F!$B$84,IF(Q499=85%,N499*O499*P499*F!$B$85,IF(Q499=86%,N499*O499*P499*F!$B$86,IF(Q499=87%,N499*O499*P499*F!$B$87,IF(Q499=88%,N499*O499*P499*F!$B$88,IF(Q499=89%,N499*O499*P499*F!$B$89,IF(Q499=90%,N499*O499*P499*F!$B$90,IF(Q499=91%,N499*O499*P499*F!$B$91,IF(Q499=92%,N499*O499*P499*F!$B$92,IF(Q499=93%,N499*O499*P499*F!$B$93,IF(Q499=94%,N499*O499*P499*F!$B$94,IF(Q499=95%,N499*O499*P499*F!$B$95,IF(Q499=96%,N499*O499*P499*F!$B$96,IF(Q499=97%,N499*O499*P499*F!$B$97,IF(Q499=98%,N499*O499*P499*F!$B$98,IF(Q499=99%,N499*O499*P499*F!$B$99,IF(Q499&gt;99%,N499*O499*P499*F!$B$100,))))))))))))))))))))))))))))))))))))))))))))))))))))))))+IF(U499&lt;30%,0,IF(U499&lt;35%,R499*S499*T499*F!$B$33,IF(U499&lt;40%,R499*S499*T499*F!$B$38,IF(U499&lt;45%,R499*S499*T499*F!$B$43,IF(U499&lt;50%,R499*S499*T499*F!$B$48,IF(U499=50%,R499*S499*T499*F!$B$50,IF(U499=51%,R499*S499*T499*F!$B$51,IF(U499=52%,R499*S499*T499*F!$B$52,IF(U499=53%,R499*S499*T499*F!$B$53,IF(U499=54%,R499*S499*T499*F!$B$54,IF(U499=55%,R499*S499*T499*F!$B$55,IF(U499=56%,R499*S499*T499*F!$B$56,IF(U499=57%,R499*S499*T499*F!$B$57,IF(U499=58%,R499*S499*T499*F!$B$58,IF(U499=59%,R499*S499*T499*F!$B$59,IF(U499=60%,R499*S499*T499*F!$B$60,IF(U499=61%,R499*S499*T499*F!$B$61,IF(U499=62%,R499*S499*T499*F!$B$62,IF(U499=63%,R499*S499*T499*F!$B$63,IF(U499=64%,R499*S499*T499*F!$B$64,IF(U499=65%,R499*S499*T499*F!$B$65,IF(U499=66%,R499*S499*T499*F!$B$66,IF(U499=67%,R499*S499*T499*F!$B$67,IF(U499=68%,R499*S499*T499*F!$B$68,IF(U499=69%,R499*S499*T499*F!$B$69,IF(U499=70%,R499*S499*T499*F!$B$70,IF(U499=71%,R499*S499*T499*F!$B$71,IF(U499=72%,R499*S499*T499*F!$B$72,IF(U499=73%,R499*S499*T499*F!$B$73,IF(U499=74%,R499*S499*T499*F!$B$74,IF(U499=75%,R499*S499*T499*F!$B$75,IF(U499=76%,R499*S499*T499*F!$B$76,IF(U499=77%,R499*S499*T499*F!$B$77,IF(U499=78%,R499*S499*T499*F!$B$78,IF(U499=79%,R499*S499*T499*F!$B$79,IF(U499=80%,R499*S499*T499*F!$B$80,IF(U499=81%,R499*S499*T499*F!$B$81,IF(U499=82%,R499*S499*T499*F!$B$82,IF(U499=83%,R499*S499*T499*F!$B$83,IF(U499=84%,R499*S499*T499*F!$B$84,IF(U499=85%,R499*S499*T499*F!$B$85,IF(U499=86%,R499*S499*T499*F!$B$86,IF(U499=87%,R499*S499*T499*F!$B$87,IF(U499=88%,R499*S499*T499*F!$B$88,IF(U499=89%,R499*S499*T499*F!$B$89,IF(U499=90%,R499*S499*T499*F!$B$90,IF(U499=91%,R499*S499*T499*F!$B$91,IF(U499=92%,R499*S499*T499*F!$B$92,IF(U499=93%,R499*S499*T499*F!$B$93,IF(U499=94%,R499*S499*T499*F!$B$94,IF(U499=95%,R499*S499*T499*F!$B$95,IF(U499=96%,R499*S499*T499*F!$B$96,IF(U499=97%,R499*S499*T499*F!$B$97,IF(U499=98%,R499*S499*T499*F!$B$98,IF(U499=99%,R499*S499*T499*F!$B$99,IF(U499&gt;99%,R499*S499*T499*F!$B$100)))))))))))))))))))))))))))))))))))))))))))))))))))))))))*IF(ISNUMBER(E499),E499,1)*IF(ISNUMBER(D499),D499,1)</f>
        <v>0</v>
      </c>
      <c r="AA499" s="4">
        <f>G499*H499+K499*L499+O499*P499+S499*T499</f>
        <v>0</v>
      </c>
      <c r="AB499" s="108">
        <f>(H499*(IF(I499&lt;45%,0.5,IF(I499&lt;55%,0.8,IF(I499&lt;65%,0.9,IF(I499&lt;75%,1,IF(I499&lt;85%,1.1,1.2))))))+L499*(IF(M499&lt;45%,0.5,IF(M499&lt;55%,0.8,IF(M499&lt;65%,0.9,IF(M499&lt;75%,1,IF(M499&lt;85%,1.1,1.2))))))+P499*(IF(Q499&lt;45%,0.5,IF(Q499&lt;55%,0.8,IF(Q499&lt;65%,0.9,IF(Q499&lt;75%,1,IF(Q499&lt;85%,1.1,1.2))))))+T499*(IF(U499&lt;45%,0.5,IF(U499&lt;55%,0.8,IF(U499&lt;65%,0.9,IF(U499&lt;75%,1,IF(U499&lt;85%,1.1,1.2)))))))*IF(D499&gt;=0.8,6,IF(D499&lt;=0.4,1.5,3))</f>
        <v>0</v>
      </c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1"/>
      <c r="AT499" s="11"/>
      <c r="AU499" s="11"/>
      <c r="AV499" s="11"/>
      <c r="AW499" s="11"/>
      <c r="AX499" s="11"/>
      <c r="AY499" s="11"/>
      <c r="AZ499" s="11"/>
      <c r="BA499" s="11"/>
      <c r="BB499" s="11"/>
      <c r="BC499" s="11"/>
      <c r="BD499" s="11"/>
      <c r="BE499" s="11"/>
      <c r="BF499" s="11"/>
      <c r="BG499" s="11"/>
      <c r="BH499" s="11"/>
      <c r="BI499" s="11"/>
      <c r="BJ499" s="11"/>
    </row>
    <row r="500" spans="1:62" x14ac:dyDescent="0.25">
      <c r="A500" s="1125">
        <f>A438+7</f>
        <v>42030</v>
      </c>
      <c r="B500" s="61" t="str">
        <f t="shared" ref="B500:E500" si="1163">IF(B438="","",B438)</f>
        <v/>
      </c>
      <c r="C500" s="62" t="str">
        <f t="shared" si="1163"/>
        <v/>
      </c>
      <c r="D500" s="63">
        <f t="shared" ref="D500:D503" si="1164">D438</f>
        <v>0</v>
      </c>
      <c r="E500" s="64" t="str">
        <f t="shared" si="1163"/>
        <v/>
      </c>
      <c r="F500" s="150"/>
      <c r="G500" s="151"/>
      <c r="H500" s="151"/>
      <c r="I500" s="102">
        <f t="shared" si="1159"/>
        <v>0</v>
      </c>
      <c r="J500" s="150"/>
      <c r="K500" s="100"/>
      <c r="L500" s="100"/>
      <c r="M500" s="102">
        <f t="shared" si="1160"/>
        <v>0</v>
      </c>
      <c r="N500" s="150"/>
      <c r="O500" s="100"/>
      <c r="P500" s="100"/>
      <c r="Q500" s="102">
        <f t="shared" si="1161"/>
        <v>0</v>
      </c>
      <c r="R500" s="150"/>
      <c r="S500" s="100"/>
      <c r="T500" s="100"/>
      <c r="U500" s="101">
        <f t="shared" si="1162"/>
        <v>0</v>
      </c>
      <c r="V500" s="110">
        <f t="shared" ref="V500" si="1165">(IF(ISNUMBER(F500),F500,1)*G500*H500+IF(ISNUMBER(J500),J500,1)*K500*L500+IF(ISNUMBER(N500),N500,1)*O500*P500+IF(ISNUMBER(R500),R500,1)*S500*T500)*IF(ISNUMBER(E500),E500,1)</f>
        <v>0</v>
      </c>
      <c r="W500" s="111">
        <f t="shared" ref="W500:W503" si="1166">IFERROR((IF(ISNUMBER(F500),F500,1)*G500*H500+IF(ISNUMBER(J500),J500,1)*K500*L500+IF(ISNUMBER(N500),N500,1)*O500*P500+IF(ISNUMBER(R500),R500,1)*S500*T500)*IF(ISNUMBER(E500),E500,1)/(G500*H500+K500*L500+O500*P500+S500*T500),0)</f>
        <v>0</v>
      </c>
      <c r="X500" s="31">
        <f t="shared" ref="X500:X501" si="1167">ROUND(IFERROR((W500/(Y500*IF(ISNUMBER(E500),E500,1))),0),2)</f>
        <v>0</v>
      </c>
      <c r="Y500" s="90" t="str">
        <f t="shared" ref="Y500:Y557" si="1168">IF(ISNUMBER(Y438), Y438+(Y438*$Y$497),"")</f>
        <v/>
      </c>
      <c r="Z500" s="5">
        <f>(IF(I500&lt;30%,0,IF(I500&lt;35%,F500*G500*H500*F!$B$33,IF(I500&lt;40%,F500*G500*H500*F!$B$38,IF(I500&lt;45%,F500*G500*H500*F!$B$43,IF(I500&lt;50%,F500*G500*H500*F!$B$48,IF(I500=50%,F500*G500*H500*F!$B$50,IF(I500=51%,F500*G500*H500*F!$B$51,IF(I500=52%,F500*G500*H500*F!$B$52,IF(I500=53%,F500*G500*H500*F!$B$53,IF(I500=54%,F500*G500*H500*F!$B$54,IF(I500=55%,F500*G500*H500*F!$B$55,IF(I500=56%,F500*G500*H500*F!$B$56,IF(I500=57%,F500*G500*H500*F!$B$57,IF(I500=58%,F500*G500*H500*F!$B$58,IF(I500=59%,F500*G500*H500*F!$B$59,IF(I500=60%,F500*G500*H500*F!$B$60,IF(I500=61%,F500*G500*H500*F!$B$61,IF(I500=62%,F500*G500*H500*F!$B$62,IF(I500=63%,F500*G500*H500*F!$B$63,IF(I500=64%,F500*G500*H500*F!$B$64,IF(I500=65%,F500*G500*H500*F!$B$65,IF(I500=66%,F500*G500*H500*F!$B$66,IF(I500=67%,F500*G500*H500*F!$B$67,IF(I500=68%,F500*G500*H500*F!$B$68,IF(I500=69%,F500*G500*H500*F!$B$69,IF(I500=70%,F500*G500*H500*F!$B$70,IF(I500=71%,F500*G500*H500*F!$B$71,IF(I500=72%,F500*G500*H500*F!$B$72,IF(I500=73%,F500*G500*H500*F!$B$73,IF(I500=74%,F500*G500*H500*F!$B$74,IF(I500=75%,F500*G500*H500*F!$B$75,IF(I500=76%,F500*G500*H500*F!$B$76,IF(I500=77%,F500*G500*H500*F!$B$77,IF(I500=78%,F500*G500*H500*F!$B$78,IF(I500=79%,F500*G500*H500*F!$B$79,IF(I500=80%,F500*G500*H500*F!$B$80,IF(I500=81%,F500*G500*H500*F!$B$81,IF(I500=82%,F500*G500*H500*F!$B$82,IF(I500=83%,F500*G500*H500*F!$B$83,IF(I500=84%,F500*G500*H500*F!$B$84,IF(I500=85%,F500*G500*H500*F!$B$85,IF(I500=86%,F500*G500*H500*F!$B$86,IF(I500=87%,F500*G500*H500*F!$B$87,IF(I500=88%,F500*G500*H500*F!$B$88,IF(I500=89%,F500*G500*H500*F!$B$89,IF(I500=90%,F500*G500*H500*F!$B$90,IF(I500=91%,F500*G500*H500*F!$B$91,IF(I500=92%,F500*G500*H500*F!$B$92,IF(I500=93%,F500*G500*H500*F!$B$93,IF(I500=94%,F500*G500*H500*F!$B$94,IF(I500=95%,F500*G500*H500*F!$B$95,IF(I500=96%,F500*G500*H500*F!$B$96,IF(I500=97%,F500*G500*H500*F!$B$97,IF(I500=98%,F500*G500*H500*F!$B$98,IF(I500=99%,F500*G500*H500*F!$B$99,IF(I500&gt;99%,F500*G500*H500*F!$B$100,))))))))))))))))))))))))))))))))))))))))))))))))))))))))+IF(M500&lt;30%,0,IF(M500&lt;35%,J500*K500*L500*F!$B$33,IF(M500&lt;40%,J500*K500*L500*F!$B$38,IF(M500&lt;45%,J500*K500*L500*F!$B$43,IF(M500&lt;50%,J500*K500*L500*F!$B$48,IF(M500=50%,J500*K500*L500*F!$B$50,IF(M500=51%,J500*K500*L500*F!$B$51,IF(M500=52%,J500*K500*L500*F!$B$52,IF(M500=53%,J500*K500*L500*F!$B$53,IF(M500=54%,J500*K500*L500*F!$B$54,IF(M500=55%,J500*K500*L500*F!$B$55,IF(M500=56%,J500*K500*L500*F!$B$56,IF(M500=57%,J500*K500*L500*F!$B$57,IF(M500=58%,J500*K500*L500*F!$B$58,IF(M500=59%,J500*K500*L500*F!$B$59,IF(M500=60%,J500*K500*L500*F!$B$60,IF(M500=61%,J500*K500*L500*F!$B$61,IF(M500=62%,J500*K500*L500*F!$B$62,IF(M500=63%,J500*K500*L500*F!$B$63,IF(M500=64%,J500*K500*L500*F!$B$64,IF(M500=65%,J500*K500*L500*F!$B$65,IF(M500=66%,J500*K500*L500*F!$B$66,IF(M500=67%,J500*K500*L500*F!$B$67,IF(M500=68%,J500*K500*L500*F!$B$68,IF(M500=69%,J500*K500*L500*F!$B$69,IF(M500=70%,J500*K500*L500*F!$B$70,IF(M500=71%,J500*K500*L500*F!$B$71,IF(M500=72%,J500*K500*L500*F!$B$72,IF(M500=73%,J500*K500*L500*F!$B$73,IF(M500=74%,J500*K500*L500*F!$B$74,IF(M500=75%,J500*K500*L500*F!$B$75,IF(M500=76%,J500*K500*L500*F!$B$76,IF(M500=77%,J500*K500*L500*F!$B$77,IF(M500=78%,J500*K500*L500*F!$B$78,IF(M500=79%,J500*K500*L500*F!$B$79,IF(M500=80%,J500*K500*L500*F!$B$80,IF(M500=81%,J500*K500*L500*F!$B$81,IF(M500=82%,J500*K500*L500*F!$B$82,IF(M500=83%,J500*K500*L500*F!$B$83,IF(M500=84%,J500*K500*L500*F!$B$84,IF(M500=85%,J500*K500*L500*F!$B$85,IF(M500=86%,J500*K500*L500*F!$B$86,IF(M500=87%,J500*K500*L500*F!$B$87,IF(M500=88%,J500*K500*L500*F!$B$88,IF(M500=89%,J500*K500*L500*F!$B$89,IF(M500=90%,J500*K500*L500*F!$B$90,IF(M500=91%,J500*K500*L500*F!$B$91,IF(M500=92%,J500*K500*L500*F!$B$92,IF(M500=93%,J500*K500*L500*F!$B$93,IF(M500=94%,J500*K500*L500*F!$B$94,IF(M500=95%,J500*K500*L500*F!$B$95,IF(M500=96%,J500*K500*L500*F!$B$96,IF(M500=97%,J500*K500*L500*F!$B$97,IF(M500=98%,J500*K500*L500*F!$B$98,IF(M500=99%,J500*K500*L500*F!$B$99,IF(M500&gt;99%,J500*K500*L500*F!$B$100,))))))))))))))))))))))))))))))))))))))))))))))))))))))))+IF(Q500&lt;30%,0,IF(Q500&lt;35%,N500*O500*P500*F!$B$33,IF(Q500&lt;40%,N500*O500*P500*F!$B$38,IF(Q500&lt;45%,N500*O500*P500*F!$B$43,IF(Q500&lt;50%,N500*O500*P500*F!$B$48,IF(Q500=50%,N500*O500*P500*F!$B$50,IF(Q500=51%,N500*O500*P500*F!$B$51,IF(Q500=52%,N500*O500*P500*F!$B$52,IF(Q500=53%,N500*O500*P500*F!$B$53,IF(Q500=54%,N500*O500*P500*F!$B$54,IF(Q500=55%,N500*O500*P500*F!$B$55,IF(Q500=56%,N500*O500*P500*F!$B$56,IF(Q500=57%,N500*O500*P500*F!$B$57,IF(Q500=58%,N500*O500*P500*F!$B$58,IF(Q500=59%,N500*O500*P500*F!$B$59,IF(Q500=60%,N500*O500*P500*F!$B$60,IF(Q500=61%,N500*O500*P500*F!$B$61,IF(Q500=62%,N500*O500*P500*F!$B$62,IF(Q500=63%,N500*O500*P500*F!$B$63,IF(Q500=64%,N500*O500*P500*F!$B$64,IF(Q500=65%,N500*O500*P500*F!$B$65,IF(Q500=66%,N500*O500*P500*F!$B$66,IF(Q500=67%,N500*O500*P500*F!$B$67,IF(Q500=68%,N500*O500*P500*F!$B$68,IF(Q500=69%,N500*O500*P500*F!$B$69,IF(Q500=70%,N500*O500*P500*F!$B$70,IF(Q500=71%,N500*O500*P500*F!$B$71,IF(Q500=72%,N500*O500*P500*F!$B$72,IF(Q500=73%,N500*O500*P500*F!$B$73,IF(Q500=74%,N500*O500*P500*F!$B$74,IF(Q500=75%,N500*O500*P500*F!$B$75,IF(Q500=76%,N500*O500*P500*F!$B$76,IF(Q500=77%,N500*O500*P500*F!$B$77,IF(Q500=78%,N500*O500*P500*F!$B$78,IF(Q500=79%,N500*O500*P500*F!$B$79,IF(Q500=80%,N500*O500*P500*F!$B$80,IF(Q500=81%,N500*O500*P500*F!$B$81,IF(Q500=82%,N500*O500*P500*F!$B$82,IF(Q500=83%,N500*O500*P500*F!$B$83,IF(Q500=84%,N500*O500*P500*F!$B$84,IF(Q500=85%,N500*O500*P500*F!$B$85,IF(Q500=86%,N500*O500*P500*F!$B$86,IF(Q500=87%,N500*O500*P500*F!$B$87,IF(Q500=88%,N500*O500*P500*F!$B$88,IF(Q500=89%,N500*O500*P500*F!$B$89,IF(Q500=90%,N500*O500*P500*F!$B$90,IF(Q500=91%,N500*O500*P500*F!$B$91,IF(Q500=92%,N500*O500*P500*F!$B$92,IF(Q500=93%,N500*O500*P500*F!$B$93,IF(Q500=94%,N500*O500*P500*F!$B$94,IF(Q500=95%,N500*O500*P500*F!$B$95,IF(Q500=96%,N500*O500*P500*F!$B$96,IF(Q500=97%,N500*O500*P500*F!$B$97,IF(Q500=98%,N500*O500*P500*F!$B$98,IF(Q500=99%,N500*O500*P500*F!$B$99,IF(Q500&gt;99%,N500*O500*P500*F!$B$100,))))))))))))))))))))))))))))))))))))))))))))))))))))))))+IF(U500&lt;30%,0,IF(U500&lt;35%,R500*S500*T500*F!$B$33,IF(U500&lt;40%,R500*S500*T500*F!$B$38,IF(U500&lt;45%,R500*S500*T500*F!$B$43,IF(U500&lt;50%,R500*S500*T500*F!$B$48,IF(U500=50%,R500*S500*T500*F!$B$50,IF(U500=51%,R500*S500*T500*F!$B$51,IF(U500=52%,R500*S500*T500*F!$B$52,IF(U500=53%,R500*S500*T500*F!$B$53,IF(U500=54%,R500*S500*T500*F!$B$54,IF(U500=55%,R500*S500*T500*F!$B$55,IF(U500=56%,R500*S500*T500*F!$B$56,IF(U500=57%,R500*S500*T500*F!$B$57,IF(U500=58%,R500*S500*T500*F!$B$58,IF(U500=59%,R500*S500*T500*F!$B$59,IF(U500=60%,R500*S500*T500*F!$B$60,IF(U500=61%,R500*S500*T500*F!$B$61,IF(U500=62%,R500*S500*T500*F!$B$62,IF(U500=63%,R500*S500*T500*F!$B$63,IF(U500=64%,R500*S500*T500*F!$B$64,IF(U500=65%,R500*S500*T500*F!$B$65,IF(U500=66%,R500*S500*T500*F!$B$66,IF(U500=67%,R500*S500*T500*F!$B$67,IF(U500=68%,R500*S500*T500*F!$B$68,IF(U500=69%,R500*S500*T500*F!$B$69,IF(U500=70%,R500*S500*T500*F!$B$70,IF(U500=71%,R500*S500*T500*F!$B$71,IF(U500=72%,R500*S500*T500*F!$B$72,IF(U500=73%,R500*S500*T500*F!$B$73,IF(U500=74%,R500*S500*T500*F!$B$74,IF(U500=75%,R500*S500*T500*F!$B$75,IF(U500=76%,R500*S500*T500*F!$B$76,IF(U500=77%,R500*S500*T500*F!$B$77,IF(U500=78%,R500*S500*T500*F!$B$78,IF(U500=79%,R500*S500*T500*F!$B$79,IF(U500=80%,R500*S500*T500*F!$B$80,IF(U500=81%,R500*S500*T500*F!$B$81,IF(U500=82%,R500*S500*T500*F!$B$82,IF(U500=83%,R500*S500*T500*F!$B$83,IF(U500=84%,R500*S500*T500*F!$B$84,IF(U500=85%,R500*S500*T500*F!$B$85,IF(U500=86%,R500*S500*T500*F!$B$86,IF(U500=87%,R500*S500*T500*F!$B$87,IF(U500=88%,R500*S500*T500*F!$B$88,IF(U500=89%,R500*S500*T500*F!$B$89,IF(U500=90%,R500*S500*T500*F!$B$90,IF(U500=91%,R500*S500*T500*F!$B$91,IF(U500=92%,R500*S500*T500*F!$B$92,IF(U500=93%,R500*S500*T500*F!$B$93,IF(U500=94%,R500*S500*T500*F!$B$94,IF(U500=95%,R500*S500*T500*F!$B$95,IF(U500=96%,R500*S500*T500*F!$B$96,IF(U500=97%,R500*S500*T500*F!$B$97,IF(U500=98%,R500*S500*T500*F!$B$98,IF(U500=99%,R500*S500*T500*F!$B$99,IF(U500&gt;99%,R500*S500*T500*F!$B$100)))))))))))))))))))))))))))))))))))))))))))))))))))))))))*IF(ISNUMBER(E500),E500,1)*IF(ISNUMBER(D500),D500,1)</f>
        <v>0</v>
      </c>
      <c r="AA500" s="5">
        <f>G500*H500+K500*L500+O500*P500+S500*T500</f>
        <v>0</v>
      </c>
      <c r="AB500" s="112">
        <f>(H500*(IF(I500&lt;45%,0.5,IF(I500&lt;55%,0.8,IF(I500&lt;65%,0.9,IF(I500&lt;75%,1,IF(I500&lt;85%,1.1,1.2))))))+L500*(IF(M500&lt;45%,0.5,IF(M500&lt;55%,0.8,IF(M500&lt;65%,0.9,IF(M500&lt;75%,1,IF(M500&lt;85%,1.1,1.2))))))+P500*(IF(Q500&lt;45%,0.5,IF(Q500&lt;55%,0.8,IF(Q500&lt;65%,0.9,IF(Q500&lt;75%,1,IF(Q500&lt;85%,1.1,1.2))))))+T500*(IF(U500&lt;45%,0.5,IF(U500&lt;55%,0.8,IF(U500&lt;65%,0.9,IF(U500&lt;75%,1,IF(U500&lt;85%,1.1,1.2)))))))*IF(D500&gt;=0.8,6,IF(D500&lt;=0.4,1.5,3))</f>
        <v>0</v>
      </c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  <c r="AR500" s="11"/>
      <c r="AS500" s="11"/>
      <c r="AT500" s="11"/>
      <c r="AU500" s="11"/>
      <c r="AV500" s="11"/>
      <c r="AW500" s="11"/>
      <c r="AX500" s="11"/>
      <c r="AY500" s="11"/>
      <c r="AZ500" s="11"/>
      <c r="BA500" s="11"/>
      <c r="BB500" s="11"/>
      <c r="BC500" s="11"/>
      <c r="BD500" s="11"/>
      <c r="BE500" s="11"/>
      <c r="BF500" s="11"/>
      <c r="BG500" s="11"/>
      <c r="BH500" s="11"/>
      <c r="BI500" s="11"/>
      <c r="BJ500" s="11"/>
    </row>
    <row r="501" spans="1:62" x14ac:dyDescent="0.25">
      <c r="A501" s="1129"/>
      <c r="B501" s="61" t="str">
        <f t="shared" ref="B501:E501" si="1169">IF(B439="","",B439)</f>
        <v/>
      </c>
      <c r="C501" s="62" t="str">
        <f t="shared" si="1169"/>
        <v/>
      </c>
      <c r="D501" s="63">
        <f t="shared" si="1164"/>
        <v>0</v>
      </c>
      <c r="E501" s="64" t="str">
        <f t="shared" si="1169"/>
        <v/>
      </c>
      <c r="F501" s="152"/>
      <c r="G501" s="153"/>
      <c r="H501" s="153"/>
      <c r="I501" s="95">
        <f t="shared" si="1159"/>
        <v>0</v>
      </c>
      <c r="J501" s="152"/>
      <c r="K501" s="94"/>
      <c r="L501" s="94"/>
      <c r="M501" s="95">
        <f t="shared" si="1160"/>
        <v>0</v>
      </c>
      <c r="N501" s="152"/>
      <c r="O501" s="94"/>
      <c r="P501" s="94"/>
      <c r="Q501" s="95">
        <f t="shared" si="1161"/>
        <v>0</v>
      </c>
      <c r="R501" s="152"/>
      <c r="S501" s="94"/>
      <c r="T501" s="94"/>
      <c r="U501" s="93">
        <f t="shared" si="1162"/>
        <v>0</v>
      </c>
      <c r="V501" s="113">
        <f>(IF(ISNUMBER(F501),F501,1)*G501*H501+IF(ISNUMBER(J501),J501,1)*K501*L501+IF(ISNUMBER(N501),N501,1)*O501*P501+IF(ISNUMBER(R501),R501,1)*S501*T501)*IF(ISNUMBER(E501),E501,1)</f>
        <v>0</v>
      </c>
      <c r="W501" s="114">
        <f t="shared" si="1166"/>
        <v>0</v>
      </c>
      <c r="X501" s="34">
        <f t="shared" si="1167"/>
        <v>0</v>
      </c>
      <c r="Y501" s="90" t="str">
        <f t="shared" si="1168"/>
        <v/>
      </c>
      <c r="Z501" s="6">
        <f>(IF(I501&lt;30%,0,IF(I501&lt;35%,F501*G501*H501*F!$B$33,IF(I501&lt;40%,F501*G501*H501*F!$B$38,IF(I501&lt;45%,F501*G501*H501*F!$B$43,IF(I501&lt;50%,F501*G501*H501*F!$B$48,IF(I501=50%,F501*G501*H501*F!$B$50,IF(I501=51%,F501*G501*H501*F!$B$51,IF(I501=52%,F501*G501*H501*F!$B$52,IF(I501=53%,F501*G501*H501*F!$B$53,IF(I501=54%,F501*G501*H501*F!$B$54,IF(I501=55%,F501*G501*H501*F!$B$55,IF(I501=56%,F501*G501*H501*F!$B$56,IF(I501=57%,F501*G501*H501*F!$B$57,IF(I501=58%,F501*G501*H501*F!$B$58,IF(I501=59%,F501*G501*H501*F!$B$59,IF(I501=60%,F501*G501*H501*F!$B$60,IF(I501=61%,F501*G501*H501*F!$B$61,IF(I501=62%,F501*G501*H501*F!$B$62,IF(I501=63%,F501*G501*H501*F!$B$63,IF(I501=64%,F501*G501*H501*F!$B$64,IF(I501=65%,F501*G501*H501*F!$B$65,IF(I501=66%,F501*G501*H501*F!$B$66,IF(I501=67%,F501*G501*H501*F!$B$67,IF(I501=68%,F501*G501*H501*F!$B$68,IF(I501=69%,F501*G501*H501*F!$B$69,IF(I501=70%,F501*G501*H501*F!$B$70,IF(I501=71%,F501*G501*H501*F!$B$71,IF(I501=72%,F501*G501*H501*F!$B$72,IF(I501=73%,F501*G501*H501*F!$B$73,IF(I501=74%,F501*G501*H501*F!$B$74,IF(I501=75%,F501*G501*H501*F!$B$75,IF(I501=76%,F501*G501*H501*F!$B$76,IF(I501=77%,F501*G501*H501*F!$B$77,IF(I501=78%,F501*G501*H501*F!$B$78,IF(I501=79%,F501*G501*H501*F!$B$79,IF(I501=80%,F501*G501*H501*F!$B$80,IF(I501=81%,F501*G501*H501*F!$B$81,IF(I501=82%,F501*G501*H501*F!$B$82,IF(I501=83%,F501*G501*H501*F!$B$83,IF(I501=84%,F501*G501*H501*F!$B$84,IF(I501=85%,F501*G501*H501*F!$B$85,IF(I501=86%,F501*G501*H501*F!$B$86,IF(I501=87%,F501*G501*H501*F!$B$87,IF(I501=88%,F501*G501*H501*F!$B$88,IF(I501=89%,F501*G501*H501*F!$B$89,IF(I501=90%,F501*G501*H501*F!$B$90,IF(I501=91%,F501*G501*H501*F!$B$91,IF(I501=92%,F501*G501*H501*F!$B$92,IF(I501=93%,F501*G501*H501*F!$B$93,IF(I501=94%,F501*G501*H501*F!$B$94,IF(I501=95%,F501*G501*H501*F!$B$95,IF(I501=96%,F501*G501*H501*F!$B$96,IF(I501=97%,F501*G501*H501*F!$B$97,IF(I501=98%,F501*G501*H501*F!$B$98,IF(I501=99%,F501*G501*H501*F!$B$99,IF(I501&gt;99%,F501*G501*H501*F!$B$100,))))))))))))))))))))))))))))))))))))))))))))))))))))))))+IF(M501&lt;30%,0,IF(M501&lt;35%,J501*K501*L501*F!$B$33,IF(M501&lt;40%,J501*K501*L501*F!$B$38,IF(M501&lt;45%,J501*K501*L501*F!$B$43,IF(M501&lt;50%,J501*K501*L501*F!$B$48,IF(M501=50%,J501*K501*L501*F!$B$50,IF(M501=51%,J501*K501*L501*F!$B$51,IF(M501=52%,J501*K501*L501*F!$B$52,IF(M501=53%,J501*K501*L501*F!$B$53,IF(M501=54%,J501*K501*L501*F!$B$54,IF(M501=55%,J501*K501*L501*F!$B$55,IF(M501=56%,J501*K501*L501*F!$B$56,IF(M501=57%,J501*K501*L501*F!$B$57,IF(M501=58%,J501*K501*L501*F!$B$58,IF(M501=59%,J501*K501*L501*F!$B$59,IF(M501=60%,J501*K501*L501*F!$B$60,IF(M501=61%,J501*K501*L501*F!$B$61,IF(M501=62%,J501*K501*L501*F!$B$62,IF(M501=63%,J501*K501*L501*F!$B$63,IF(M501=64%,J501*K501*L501*F!$B$64,IF(M501=65%,J501*K501*L501*F!$B$65,IF(M501=66%,J501*K501*L501*F!$B$66,IF(M501=67%,J501*K501*L501*F!$B$67,IF(M501=68%,J501*K501*L501*F!$B$68,IF(M501=69%,J501*K501*L501*F!$B$69,IF(M501=70%,J501*K501*L501*F!$B$70,IF(M501=71%,J501*K501*L501*F!$B$71,IF(M501=72%,J501*K501*L501*F!$B$72,IF(M501=73%,J501*K501*L501*F!$B$73,IF(M501=74%,J501*K501*L501*F!$B$74,IF(M501=75%,J501*K501*L501*F!$B$75,IF(M501=76%,J501*K501*L501*F!$B$76,IF(M501=77%,J501*K501*L501*F!$B$77,IF(M501=78%,J501*K501*L501*F!$B$78,IF(M501=79%,J501*K501*L501*F!$B$79,IF(M501=80%,J501*K501*L501*F!$B$80,IF(M501=81%,J501*K501*L501*F!$B$81,IF(M501=82%,J501*K501*L501*F!$B$82,IF(M501=83%,J501*K501*L501*F!$B$83,IF(M501=84%,J501*K501*L501*F!$B$84,IF(M501=85%,J501*K501*L501*F!$B$85,IF(M501=86%,J501*K501*L501*F!$B$86,IF(M501=87%,J501*K501*L501*F!$B$87,IF(M501=88%,J501*K501*L501*F!$B$88,IF(M501=89%,J501*K501*L501*F!$B$89,IF(M501=90%,J501*K501*L501*F!$B$90,IF(M501=91%,J501*K501*L501*F!$B$91,IF(M501=92%,J501*K501*L501*F!$B$92,IF(M501=93%,J501*K501*L501*F!$B$93,IF(M501=94%,J501*K501*L501*F!$B$94,IF(M501=95%,J501*K501*L501*F!$B$95,IF(M501=96%,J501*K501*L501*F!$B$96,IF(M501=97%,J501*K501*L501*F!$B$97,IF(M501=98%,J501*K501*L501*F!$B$98,IF(M501=99%,J501*K501*L501*F!$B$99,IF(M501&gt;99%,J501*K501*L501*F!$B$100,))))))))))))))))))))))))))))))))))))))))))))))))))))))))+IF(Q501&lt;30%,0,IF(Q501&lt;35%,N501*O501*P501*F!$B$33,IF(Q501&lt;40%,N501*O501*P501*F!$B$38,IF(Q501&lt;45%,N501*O501*P501*F!$B$43,IF(Q501&lt;50%,N501*O501*P501*F!$B$48,IF(Q501=50%,N501*O501*P501*F!$B$50,IF(Q501=51%,N501*O501*P501*F!$B$51,IF(Q501=52%,N501*O501*P501*F!$B$52,IF(Q501=53%,N501*O501*P501*F!$B$53,IF(Q501=54%,N501*O501*P501*F!$B$54,IF(Q501=55%,N501*O501*P501*F!$B$55,IF(Q501=56%,N501*O501*P501*F!$B$56,IF(Q501=57%,N501*O501*P501*F!$B$57,IF(Q501=58%,N501*O501*P501*F!$B$58,IF(Q501=59%,N501*O501*P501*F!$B$59,IF(Q501=60%,N501*O501*P501*F!$B$60,IF(Q501=61%,N501*O501*P501*F!$B$61,IF(Q501=62%,N501*O501*P501*F!$B$62,IF(Q501=63%,N501*O501*P501*F!$B$63,IF(Q501=64%,N501*O501*P501*F!$B$64,IF(Q501=65%,N501*O501*P501*F!$B$65,IF(Q501=66%,N501*O501*P501*F!$B$66,IF(Q501=67%,N501*O501*P501*F!$B$67,IF(Q501=68%,N501*O501*P501*F!$B$68,IF(Q501=69%,N501*O501*P501*F!$B$69,IF(Q501=70%,N501*O501*P501*F!$B$70,IF(Q501=71%,N501*O501*P501*F!$B$71,IF(Q501=72%,N501*O501*P501*F!$B$72,IF(Q501=73%,N501*O501*P501*F!$B$73,IF(Q501=74%,N501*O501*P501*F!$B$74,IF(Q501=75%,N501*O501*P501*F!$B$75,IF(Q501=76%,N501*O501*P501*F!$B$76,IF(Q501=77%,N501*O501*P501*F!$B$77,IF(Q501=78%,N501*O501*P501*F!$B$78,IF(Q501=79%,N501*O501*P501*F!$B$79,IF(Q501=80%,N501*O501*P501*F!$B$80,IF(Q501=81%,N501*O501*P501*F!$B$81,IF(Q501=82%,N501*O501*P501*F!$B$82,IF(Q501=83%,N501*O501*P501*F!$B$83,IF(Q501=84%,N501*O501*P501*F!$B$84,IF(Q501=85%,N501*O501*P501*F!$B$85,IF(Q501=86%,N501*O501*P501*F!$B$86,IF(Q501=87%,N501*O501*P501*F!$B$87,IF(Q501=88%,N501*O501*P501*F!$B$88,IF(Q501=89%,N501*O501*P501*F!$B$89,IF(Q501=90%,N501*O501*P501*F!$B$90,IF(Q501=91%,N501*O501*P501*F!$B$91,IF(Q501=92%,N501*O501*P501*F!$B$92,IF(Q501=93%,N501*O501*P501*F!$B$93,IF(Q501=94%,N501*O501*P501*F!$B$94,IF(Q501=95%,N501*O501*P501*F!$B$95,IF(Q501=96%,N501*O501*P501*F!$B$96,IF(Q501=97%,N501*O501*P501*F!$B$97,IF(Q501=98%,N501*O501*P501*F!$B$98,IF(Q501=99%,N501*O501*P501*F!$B$99,IF(Q501&gt;99%,N501*O501*P501*F!$B$100,))))))))))))))))))))))))))))))))))))))))))))))))))))))))+IF(U501&lt;30%,0,IF(U501&lt;35%,R501*S501*T501*F!$B$33,IF(U501&lt;40%,R501*S501*T501*F!$B$38,IF(U501&lt;45%,R501*S501*T501*F!$B$43,IF(U501&lt;50%,R501*S501*T501*F!$B$48,IF(U501=50%,R501*S501*T501*F!$B$50,IF(U501=51%,R501*S501*T501*F!$B$51,IF(U501=52%,R501*S501*T501*F!$B$52,IF(U501=53%,R501*S501*T501*F!$B$53,IF(U501=54%,R501*S501*T501*F!$B$54,IF(U501=55%,R501*S501*T501*F!$B$55,IF(U501=56%,R501*S501*T501*F!$B$56,IF(U501=57%,R501*S501*T501*F!$B$57,IF(U501=58%,R501*S501*T501*F!$B$58,IF(U501=59%,R501*S501*T501*F!$B$59,IF(U501=60%,R501*S501*T501*F!$B$60,IF(U501=61%,R501*S501*T501*F!$B$61,IF(U501=62%,R501*S501*T501*F!$B$62,IF(U501=63%,R501*S501*T501*F!$B$63,IF(U501=64%,R501*S501*T501*F!$B$64,IF(U501=65%,R501*S501*T501*F!$B$65,IF(U501=66%,R501*S501*T501*F!$B$66,IF(U501=67%,R501*S501*T501*F!$B$67,IF(U501=68%,R501*S501*T501*F!$B$68,IF(U501=69%,R501*S501*T501*F!$B$69,IF(U501=70%,R501*S501*T501*F!$B$70,IF(U501=71%,R501*S501*T501*F!$B$71,IF(U501=72%,R501*S501*T501*F!$B$72,IF(U501=73%,R501*S501*T501*F!$B$73,IF(U501=74%,R501*S501*T501*F!$B$74,IF(U501=75%,R501*S501*T501*F!$B$75,IF(U501=76%,R501*S501*T501*F!$B$76,IF(U501=77%,R501*S501*T501*F!$B$77,IF(U501=78%,R501*S501*T501*F!$B$78,IF(U501=79%,R501*S501*T501*F!$B$79,IF(U501=80%,R501*S501*T501*F!$B$80,IF(U501=81%,R501*S501*T501*F!$B$81,IF(U501=82%,R501*S501*T501*F!$B$82,IF(U501=83%,R501*S501*T501*F!$B$83,IF(U501=84%,R501*S501*T501*F!$B$84,IF(U501=85%,R501*S501*T501*F!$B$85,IF(U501=86%,R501*S501*T501*F!$B$86,IF(U501=87%,R501*S501*T501*F!$B$87,IF(U501=88%,R501*S501*T501*F!$B$88,IF(U501=89%,R501*S501*T501*F!$B$89,IF(U501=90%,R501*S501*T501*F!$B$90,IF(U501=91%,R501*S501*T501*F!$B$91,IF(U501=92%,R501*S501*T501*F!$B$92,IF(U501=93%,R501*S501*T501*F!$B$93,IF(U501=94%,R501*S501*T501*F!$B$94,IF(U501=95%,R501*S501*T501*F!$B$95,IF(U501=96%,R501*S501*T501*F!$B$96,IF(U501=97%,R501*S501*T501*F!$B$97,IF(U501=98%,R501*S501*T501*F!$B$98,IF(U501=99%,R501*S501*T501*F!$B$99,IF(U501&gt;99%,R501*S501*T501*F!$B$100)))))))))))))))))))))))))))))))))))))))))))))))))))))))))*IF(ISNUMBER(E501),E501,1)*IF(ISNUMBER(D501),D501,1)</f>
        <v>0</v>
      </c>
      <c r="AA501" s="6">
        <f>G501*H501+K501*L501+O501*P501+S501*T501</f>
        <v>0</v>
      </c>
      <c r="AB501" s="115">
        <f>(H501*(IF(I501&lt;45%,0.5,IF(I501&lt;55%,0.8,IF(I501&lt;65%,0.9,IF(I501&lt;75%,1,IF(I501&lt;85%,1.1,1.2))))))+L501*(IF(M501&lt;45%,0.5,IF(M501&lt;55%,0.8,IF(M501&lt;65%,0.9,IF(M501&lt;75%,1,IF(M501&lt;85%,1.1,1.2))))))+P501*(IF(Q501&lt;45%,0.5,IF(Q501&lt;55%,0.8,IF(Q501&lt;65%,0.9,IF(Q501&lt;75%,1,IF(Q501&lt;85%,1.1,1.2))))))+T501*(IF(U501&lt;45%,0.5,IF(U501&lt;55%,0.8,IF(U501&lt;65%,0.9,IF(U501&lt;75%,1,IF(U501&lt;85%,1.1,1.2)))))))*IF(D501&gt;=0.8,6,IF(D501&lt;=0.4,1.5,3))</f>
        <v>0</v>
      </c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11"/>
    </row>
    <row r="502" spans="1:62" x14ac:dyDescent="0.25">
      <c r="A502" s="1129"/>
      <c r="B502" s="61" t="str">
        <f t="shared" ref="B502:E502" si="1170">IF(B440="","",B440)</f>
        <v/>
      </c>
      <c r="C502" s="62" t="str">
        <f t="shared" si="1170"/>
        <v/>
      </c>
      <c r="D502" s="63">
        <f t="shared" si="1164"/>
        <v>0</v>
      </c>
      <c r="E502" s="64" t="str">
        <f t="shared" si="1170"/>
        <v/>
      </c>
      <c r="F502" s="150"/>
      <c r="G502" s="151"/>
      <c r="H502" s="151"/>
      <c r="I502" s="102">
        <f t="shared" si="1159"/>
        <v>0</v>
      </c>
      <c r="J502" s="150"/>
      <c r="K502" s="100"/>
      <c r="L502" s="100"/>
      <c r="M502" s="102">
        <f t="shared" si="1160"/>
        <v>0</v>
      </c>
      <c r="N502" s="150"/>
      <c r="O502" s="100"/>
      <c r="P502" s="100"/>
      <c r="Q502" s="102">
        <f t="shared" si="1161"/>
        <v>0</v>
      </c>
      <c r="R502" s="150"/>
      <c r="S502" s="100"/>
      <c r="T502" s="100"/>
      <c r="U502" s="101">
        <f t="shared" si="1162"/>
        <v>0</v>
      </c>
      <c r="V502" s="110">
        <f>(IF(ISNUMBER(F502),F502,1)*G502*H502+IF(ISNUMBER(J502),J502,1)*K502*L502+IF(ISNUMBER(N502),N502,1)*O502*P502+IF(ISNUMBER(R502),R502,1)*S502*T502)*IF(ISNUMBER(E502),E502,1)</f>
        <v>0</v>
      </c>
      <c r="W502" s="111">
        <f t="shared" si="1166"/>
        <v>0</v>
      </c>
      <c r="X502" s="31">
        <f>ROUND(IFERROR((W502/(Y502*IF(ISNUMBER(E502),E502,1))),0),2)</f>
        <v>0</v>
      </c>
      <c r="Y502" s="90" t="str">
        <f t="shared" si="1168"/>
        <v/>
      </c>
      <c r="Z502" s="5">
        <f>(IF(I502&lt;30%,0,IF(I502&lt;35%,F502*G502*H502*F!$B$33,IF(I502&lt;40%,F502*G502*H502*F!$B$38,IF(I502&lt;45%,F502*G502*H502*F!$B$43,IF(I502&lt;50%,F502*G502*H502*F!$B$48,IF(I502=50%,F502*G502*H502*F!$B$50,IF(I502=51%,F502*G502*H502*F!$B$51,IF(I502=52%,F502*G502*H502*F!$B$52,IF(I502=53%,F502*G502*H502*F!$B$53,IF(I502=54%,F502*G502*H502*F!$B$54,IF(I502=55%,F502*G502*H502*F!$B$55,IF(I502=56%,F502*G502*H502*F!$B$56,IF(I502=57%,F502*G502*H502*F!$B$57,IF(I502=58%,F502*G502*H502*F!$B$58,IF(I502=59%,F502*G502*H502*F!$B$59,IF(I502=60%,F502*G502*H502*F!$B$60,IF(I502=61%,F502*G502*H502*F!$B$61,IF(I502=62%,F502*G502*H502*F!$B$62,IF(I502=63%,F502*G502*H502*F!$B$63,IF(I502=64%,F502*G502*H502*F!$B$64,IF(I502=65%,F502*G502*H502*F!$B$65,IF(I502=66%,F502*G502*H502*F!$B$66,IF(I502=67%,F502*G502*H502*F!$B$67,IF(I502=68%,F502*G502*H502*F!$B$68,IF(I502=69%,F502*G502*H502*F!$B$69,IF(I502=70%,F502*G502*H502*F!$B$70,IF(I502=71%,F502*G502*H502*F!$B$71,IF(I502=72%,F502*G502*H502*F!$B$72,IF(I502=73%,F502*G502*H502*F!$B$73,IF(I502=74%,F502*G502*H502*F!$B$74,IF(I502=75%,F502*G502*H502*F!$B$75,IF(I502=76%,F502*G502*H502*F!$B$76,IF(I502=77%,F502*G502*H502*F!$B$77,IF(I502=78%,F502*G502*H502*F!$B$78,IF(I502=79%,F502*G502*H502*F!$B$79,IF(I502=80%,F502*G502*H502*F!$B$80,IF(I502=81%,F502*G502*H502*F!$B$81,IF(I502=82%,F502*G502*H502*F!$B$82,IF(I502=83%,F502*G502*H502*F!$B$83,IF(I502=84%,F502*G502*H502*F!$B$84,IF(I502=85%,F502*G502*H502*F!$B$85,IF(I502=86%,F502*G502*H502*F!$B$86,IF(I502=87%,F502*G502*H502*F!$B$87,IF(I502=88%,F502*G502*H502*F!$B$88,IF(I502=89%,F502*G502*H502*F!$B$89,IF(I502=90%,F502*G502*H502*F!$B$90,IF(I502=91%,F502*G502*H502*F!$B$91,IF(I502=92%,F502*G502*H502*F!$B$92,IF(I502=93%,F502*G502*H502*F!$B$93,IF(I502=94%,F502*G502*H502*F!$B$94,IF(I502=95%,F502*G502*H502*F!$B$95,IF(I502=96%,F502*G502*H502*F!$B$96,IF(I502=97%,F502*G502*H502*F!$B$97,IF(I502=98%,F502*G502*H502*F!$B$98,IF(I502=99%,F502*G502*H502*F!$B$99,IF(I502&gt;99%,F502*G502*H502*F!$B$100,))))))))))))))))))))))))))))))))))))))))))))))))))))))))+IF(M502&lt;30%,0,IF(M502&lt;35%,J502*K502*L502*F!$B$33,IF(M502&lt;40%,J502*K502*L502*F!$B$38,IF(M502&lt;45%,J502*K502*L502*F!$B$43,IF(M502&lt;50%,J502*K502*L502*F!$B$48,IF(M502=50%,J502*K502*L502*F!$B$50,IF(M502=51%,J502*K502*L502*F!$B$51,IF(M502=52%,J502*K502*L502*F!$B$52,IF(M502=53%,J502*K502*L502*F!$B$53,IF(M502=54%,J502*K502*L502*F!$B$54,IF(M502=55%,J502*K502*L502*F!$B$55,IF(M502=56%,J502*K502*L502*F!$B$56,IF(M502=57%,J502*K502*L502*F!$B$57,IF(M502=58%,J502*K502*L502*F!$B$58,IF(M502=59%,J502*K502*L502*F!$B$59,IF(M502=60%,J502*K502*L502*F!$B$60,IF(M502=61%,J502*K502*L502*F!$B$61,IF(M502=62%,J502*K502*L502*F!$B$62,IF(M502=63%,J502*K502*L502*F!$B$63,IF(M502=64%,J502*K502*L502*F!$B$64,IF(M502=65%,J502*K502*L502*F!$B$65,IF(M502=66%,J502*K502*L502*F!$B$66,IF(M502=67%,J502*K502*L502*F!$B$67,IF(M502=68%,J502*K502*L502*F!$B$68,IF(M502=69%,J502*K502*L502*F!$B$69,IF(M502=70%,J502*K502*L502*F!$B$70,IF(M502=71%,J502*K502*L502*F!$B$71,IF(M502=72%,J502*K502*L502*F!$B$72,IF(M502=73%,J502*K502*L502*F!$B$73,IF(M502=74%,J502*K502*L502*F!$B$74,IF(M502=75%,J502*K502*L502*F!$B$75,IF(M502=76%,J502*K502*L502*F!$B$76,IF(M502=77%,J502*K502*L502*F!$B$77,IF(M502=78%,J502*K502*L502*F!$B$78,IF(M502=79%,J502*K502*L502*F!$B$79,IF(M502=80%,J502*K502*L502*F!$B$80,IF(M502=81%,J502*K502*L502*F!$B$81,IF(M502=82%,J502*K502*L502*F!$B$82,IF(M502=83%,J502*K502*L502*F!$B$83,IF(M502=84%,J502*K502*L502*F!$B$84,IF(M502=85%,J502*K502*L502*F!$B$85,IF(M502=86%,J502*K502*L502*F!$B$86,IF(M502=87%,J502*K502*L502*F!$B$87,IF(M502=88%,J502*K502*L502*F!$B$88,IF(M502=89%,J502*K502*L502*F!$B$89,IF(M502=90%,J502*K502*L502*F!$B$90,IF(M502=91%,J502*K502*L502*F!$B$91,IF(M502=92%,J502*K502*L502*F!$B$92,IF(M502=93%,J502*K502*L502*F!$B$93,IF(M502=94%,J502*K502*L502*F!$B$94,IF(M502=95%,J502*K502*L502*F!$B$95,IF(M502=96%,J502*K502*L502*F!$B$96,IF(M502=97%,J502*K502*L502*F!$B$97,IF(M502=98%,J502*K502*L502*F!$B$98,IF(M502=99%,J502*K502*L502*F!$B$99,IF(M502&gt;99%,J502*K502*L502*F!$B$100,))))))))))))))))))))))))))))))))))))))))))))))))))))))))+IF(Q502&lt;30%,0,IF(Q502&lt;35%,N502*O502*P502*F!$B$33,IF(Q502&lt;40%,N502*O502*P502*F!$B$38,IF(Q502&lt;45%,N502*O502*P502*F!$B$43,IF(Q502&lt;50%,N502*O502*P502*F!$B$48,IF(Q502=50%,N502*O502*P502*F!$B$50,IF(Q502=51%,N502*O502*P502*F!$B$51,IF(Q502=52%,N502*O502*P502*F!$B$52,IF(Q502=53%,N502*O502*P502*F!$B$53,IF(Q502=54%,N502*O502*P502*F!$B$54,IF(Q502=55%,N502*O502*P502*F!$B$55,IF(Q502=56%,N502*O502*P502*F!$B$56,IF(Q502=57%,N502*O502*P502*F!$B$57,IF(Q502=58%,N502*O502*P502*F!$B$58,IF(Q502=59%,N502*O502*P502*F!$B$59,IF(Q502=60%,N502*O502*P502*F!$B$60,IF(Q502=61%,N502*O502*P502*F!$B$61,IF(Q502=62%,N502*O502*P502*F!$B$62,IF(Q502=63%,N502*O502*P502*F!$B$63,IF(Q502=64%,N502*O502*P502*F!$B$64,IF(Q502=65%,N502*O502*P502*F!$B$65,IF(Q502=66%,N502*O502*P502*F!$B$66,IF(Q502=67%,N502*O502*P502*F!$B$67,IF(Q502=68%,N502*O502*P502*F!$B$68,IF(Q502=69%,N502*O502*P502*F!$B$69,IF(Q502=70%,N502*O502*P502*F!$B$70,IF(Q502=71%,N502*O502*P502*F!$B$71,IF(Q502=72%,N502*O502*P502*F!$B$72,IF(Q502=73%,N502*O502*P502*F!$B$73,IF(Q502=74%,N502*O502*P502*F!$B$74,IF(Q502=75%,N502*O502*P502*F!$B$75,IF(Q502=76%,N502*O502*P502*F!$B$76,IF(Q502=77%,N502*O502*P502*F!$B$77,IF(Q502=78%,N502*O502*P502*F!$B$78,IF(Q502=79%,N502*O502*P502*F!$B$79,IF(Q502=80%,N502*O502*P502*F!$B$80,IF(Q502=81%,N502*O502*P502*F!$B$81,IF(Q502=82%,N502*O502*P502*F!$B$82,IF(Q502=83%,N502*O502*P502*F!$B$83,IF(Q502=84%,N502*O502*P502*F!$B$84,IF(Q502=85%,N502*O502*P502*F!$B$85,IF(Q502=86%,N502*O502*P502*F!$B$86,IF(Q502=87%,N502*O502*P502*F!$B$87,IF(Q502=88%,N502*O502*P502*F!$B$88,IF(Q502=89%,N502*O502*P502*F!$B$89,IF(Q502=90%,N502*O502*P502*F!$B$90,IF(Q502=91%,N502*O502*P502*F!$B$91,IF(Q502=92%,N502*O502*P502*F!$B$92,IF(Q502=93%,N502*O502*P502*F!$B$93,IF(Q502=94%,N502*O502*P502*F!$B$94,IF(Q502=95%,N502*O502*P502*F!$B$95,IF(Q502=96%,N502*O502*P502*F!$B$96,IF(Q502=97%,N502*O502*P502*F!$B$97,IF(Q502=98%,N502*O502*P502*F!$B$98,IF(Q502=99%,N502*O502*P502*F!$B$99,IF(Q502&gt;99%,N502*O502*P502*F!$B$100,))))))))))))))))))))))))))))))))))))))))))))))))))))))))+IF(U502&lt;30%,0,IF(U502&lt;35%,R502*S502*T502*F!$B$33,IF(U502&lt;40%,R502*S502*T502*F!$B$38,IF(U502&lt;45%,R502*S502*T502*F!$B$43,IF(U502&lt;50%,R502*S502*T502*F!$B$48,IF(U502=50%,R502*S502*T502*F!$B$50,IF(U502=51%,R502*S502*T502*F!$B$51,IF(U502=52%,R502*S502*T502*F!$B$52,IF(U502=53%,R502*S502*T502*F!$B$53,IF(U502=54%,R502*S502*T502*F!$B$54,IF(U502=55%,R502*S502*T502*F!$B$55,IF(U502=56%,R502*S502*T502*F!$B$56,IF(U502=57%,R502*S502*T502*F!$B$57,IF(U502=58%,R502*S502*T502*F!$B$58,IF(U502=59%,R502*S502*T502*F!$B$59,IF(U502=60%,R502*S502*T502*F!$B$60,IF(U502=61%,R502*S502*T502*F!$B$61,IF(U502=62%,R502*S502*T502*F!$B$62,IF(U502=63%,R502*S502*T502*F!$B$63,IF(U502=64%,R502*S502*T502*F!$B$64,IF(U502=65%,R502*S502*T502*F!$B$65,IF(U502=66%,R502*S502*T502*F!$B$66,IF(U502=67%,R502*S502*T502*F!$B$67,IF(U502=68%,R502*S502*T502*F!$B$68,IF(U502=69%,R502*S502*T502*F!$B$69,IF(U502=70%,R502*S502*T502*F!$B$70,IF(U502=71%,R502*S502*T502*F!$B$71,IF(U502=72%,R502*S502*T502*F!$B$72,IF(U502=73%,R502*S502*T502*F!$B$73,IF(U502=74%,R502*S502*T502*F!$B$74,IF(U502=75%,R502*S502*T502*F!$B$75,IF(U502=76%,R502*S502*T502*F!$B$76,IF(U502=77%,R502*S502*T502*F!$B$77,IF(U502=78%,R502*S502*T502*F!$B$78,IF(U502=79%,R502*S502*T502*F!$B$79,IF(U502=80%,R502*S502*T502*F!$B$80,IF(U502=81%,R502*S502*T502*F!$B$81,IF(U502=82%,R502*S502*T502*F!$B$82,IF(U502=83%,R502*S502*T502*F!$B$83,IF(U502=84%,R502*S502*T502*F!$B$84,IF(U502=85%,R502*S502*T502*F!$B$85,IF(U502=86%,R502*S502*T502*F!$B$86,IF(U502=87%,R502*S502*T502*F!$B$87,IF(U502=88%,R502*S502*T502*F!$B$88,IF(U502=89%,R502*S502*T502*F!$B$89,IF(U502=90%,R502*S502*T502*F!$B$90,IF(U502=91%,R502*S502*T502*F!$B$91,IF(U502=92%,R502*S502*T502*F!$B$92,IF(U502=93%,R502*S502*T502*F!$B$93,IF(U502=94%,R502*S502*T502*F!$B$94,IF(U502=95%,R502*S502*T502*F!$B$95,IF(U502=96%,R502*S502*T502*F!$B$96,IF(U502=97%,R502*S502*T502*F!$B$97,IF(U502=98%,R502*S502*T502*F!$B$98,IF(U502=99%,R502*S502*T502*F!$B$99,IF(U502&gt;99%,R502*S502*T502*F!$B$100)))))))))))))))))))))))))))))))))))))))))))))))))))))))))*IF(ISNUMBER(E502),E502,1)*IF(ISNUMBER(D502),D502,1)</f>
        <v>0</v>
      </c>
      <c r="AA502" s="5">
        <f>G502*H502+K502*L502+O502*P502+S502*T502</f>
        <v>0</v>
      </c>
      <c r="AB502" s="112">
        <f>(H502*(IF(I502&lt;45%,0.5,IF(I502&lt;55%,0.8,IF(I502&lt;65%,0.9,IF(I502&lt;75%,1,IF(I502&lt;85%,1.1,1.2))))))+L502*(IF(M502&lt;45%,0.5,IF(M502&lt;55%,0.8,IF(M502&lt;65%,0.9,IF(M502&lt;75%,1,IF(M502&lt;85%,1.1,1.2))))))+P502*(IF(Q502&lt;45%,0.5,IF(Q502&lt;55%,0.8,IF(Q502&lt;65%,0.9,IF(Q502&lt;75%,1,IF(Q502&lt;85%,1.1,1.2))))))+T502*(IF(U502&lt;45%,0.5,IF(U502&lt;55%,0.8,IF(U502&lt;65%,0.9,IF(U502&lt;75%,1,IF(U502&lt;85%,1.1,1.2)))))))*IF(D502&gt;=0.8,6,IF(D502&lt;=0.4,1.5,3))</f>
        <v>0</v>
      </c>
      <c r="AC502" s="11"/>
      <c r="AD502" s="11"/>
      <c r="AE502" s="11"/>
      <c r="AF502" s="11"/>
      <c r="AG502" s="11"/>
      <c r="AH502" s="11"/>
      <c r="AI502" s="11"/>
      <c r="AJ502" s="11"/>
      <c r="AK502" s="11"/>
      <c r="AL502" s="11"/>
      <c r="AM502" s="11"/>
      <c r="AN502" s="11"/>
      <c r="AO502" s="11"/>
      <c r="AP502" s="11"/>
      <c r="AQ502" s="11"/>
      <c r="AR502" s="11"/>
      <c r="AS502" s="11"/>
      <c r="AT502" s="11"/>
      <c r="AU502" s="11"/>
      <c r="AV502" s="11"/>
      <c r="AW502" s="11"/>
      <c r="AX502" s="11"/>
      <c r="AY502" s="11"/>
      <c r="AZ502" s="11"/>
      <c r="BA502" s="11"/>
      <c r="BB502" s="11"/>
      <c r="BC502" s="11"/>
      <c r="BD502" s="11"/>
      <c r="BE502" s="11"/>
      <c r="BF502" s="11"/>
      <c r="BG502" s="11"/>
      <c r="BH502" s="11"/>
      <c r="BI502" s="11"/>
      <c r="BJ502" s="11"/>
    </row>
    <row r="503" spans="1:62" x14ac:dyDescent="0.25">
      <c r="A503" s="1129"/>
      <c r="B503" s="61" t="str">
        <f t="shared" ref="B503" si="1171">IF(B441="","",B441)</f>
        <v/>
      </c>
      <c r="C503" s="62" t="str">
        <f>IF(C441="","",C441)</f>
        <v/>
      </c>
      <c r="D503" s="63">
        <f t="shared" si="1164"/>
        <v>0</v>
      </c>
      <c r="E503" s="64" t="str">
        <f t="shared" ref="E503" si="1172">IF(E441="","",E441)</f>
        <v/>
      </c>
      <c r="F503" s="152"/>
      <c r="G503" s="153"/>
      <c r="H503" s="153"/>
      <c r="I503" s="95">
        <f t="shared" si="1159"/>
        <v>0</v>
      </c>
      <c r="J503" s="152"/>
      <c r="K503" s="94"/>
      <c r="L503" s="94"/>
      <c r="M503" s="95">
        <f t="shared" si="1160"/>
        <v>0</v>
      </c>
      <c r="N503" s="152"/>
      <c r="O503" s="94"/>
      <c r="P503" s="94"/>
      <c r="Q503" s="95">
        <f t="shared" si="1161"/>
        <v>0</v>
      </c>
      <c r="R503" s="152"/>
      <c r="S503" s="94"/>
      <c r="T503" s="94"/>
      <c r="U503" s="93">
        <f t="shared" si="1162"/>
        <v>0</v>
      </c>
      <c r="V503" s="113">
        <f t="shared" ref="V503" si="1173">(IF(ISNUMBER(F503),F503,1)*G503*H503+IF(ISNUMBER(J503),J503,1)*K503*L503+IF(ISNUMBER(N503),N503,1)*O503*P503+IF(ISNUMBER(R503),R503,1)*S503*T503)*IF(ISNUMBER(E503),E503,1)</f>
        <v>0</v>
      </c>
      <c r="W503" s="114">
        <f t="shared" si="1166"/>
        <v>0</v>
      </c>
      <c r="X503" s="36">
        <f t="shared" ref="X503" si="1174">ROUND(IFERROR((W503/(Y503*IF(ISNUMBER(E503),E503,1))),0),2)</f>
        <v>0</v>
      </c>
      <c r="Y503" s="90" t="str">
        <f t="shared" si="1168"/>
        <v/>
      </c>
      <c r="Z503" s="6">
        <f>(IF(I503&lt;30%,0,IF(I503&lt;35%,F503*G503*H503*F!$B$33,IF(I503&lt;40%,F503*G503*H503*F!$B$38,IF(I503&lt;45%,F503*G503*H503*F!$B$43,IF(I503&lt;50%,F503*G503*H503*F!$B$48,IF(I503=50%,F503*G503*H503*F!$B$50,IF(I503=51%,F503*G503*H503*F!$B$51,IF(I503=52%,F503*G503*H503*F!$B$52,IF(I503=53%,F503*G503*H503*F!$B$53,IF(I503=54%,F503*G503*H503*F!$B$54,IF(I503=55%,F503*G503*H503*F!$B$55,IF(I503=56%,F503*G503*H503*F!$B$56,IF(I503=57%,F503*G503*H503*F!$B$57,IF(I503=58%,F503*G503*H503*F!$B$58,IF(I503=59%,F503*G503*H503*F!$B$59,IF(I503=60%,F503*G503*H503*F!$B$60,IF(I503=61%,F503*G503*H503*F!$B$61,IF(I503=62%,F503*G503*H503*F!$B$62,IF(I503=63%,F503*G503*H503*F!$B$63,IF(I503=64%,F503*G503*H503*F!$B$64,IF(I503=65%,F503*G503*H503*F!$B$65,IF(I503=66%,F503*G503*H503*F!$B$66,IF(I503=67%,F503*G503*H503*F!$B$67,IF(I503=68%,F503*G503*H503*F!$B$68,IF(I503=69%,F503*G503*H503*F!$B$69,IF(I503=70%,F503*G503*H503*F!$B$70,IF(I503=71%,F503*G503*H503*F!$B$71,IF(I503=72%,F503*G503*H503*F!$B$72,IF(I503=73%,F503*G503*H503*F!$B$73,IF(I503=74%,F503*G503*H503*F!$B$74,IF(I503=75%,F503*G503*H503*F!$B$75,IF(I503=76%,F503*G503*H503*F!$B$76,IF(I503=77%,F503*G503*H503*F!$B$77,IF(I503=78%,F503*G503*H503*F!$B$78,IF(I503=79%,F503*G503*H503*F!$B$79,IF(I503=80%,F503*G503*H503*F!$B$80,IF(I503=81%,F503*G503*H503*F!$B$81,IF(I503=82%,F503*G503*H503*F!$B$82,IF(I503=83%,F503*G503*H503*F!$B$83,IF(I503=84%,F503*G503*H503*F!$B$84,IF(I503=85%,F503*G503*H503*F!$B$85,IF(I503=86%,F503*G503*H503*F!$B$86,IF(I503=87%,F503*G503*H503*F!$B$87,IF(I503=88%,F503*G503*H503*F!$B$88,IF(I503=89%,F503*G503*H503*F!$B$89,IF(I503=90%,F503*G503*H503*F!$B$90,IF(I503=91%,F503*G503*H503*F!$B$91,IF(I503=92%,F503*G503*H503*F!$B$92,IF(I503=93%,F503*G503*H503*F!$B$93,IF(I503=94%,F503*G503*H503*F!$B$94,IF(I503=95%,F503*G503*H503*F!$B$95,IF(I503=96%,F503*G503*H503*F!$B$96,IF(I503=97%,F503*G503*H503*F!$B$97,IF(I503=98%,F503*G503*H503*F!$B$98,IF(I503=99%,F503*G503*H503*F!$B$99,IF(I503&gt;99%,F503*G503*H503*F!$B$100,))))))))))))))))))))))))))))))))))))))))))))))))))))))))+IF(M503&lt;30%,0,IF(M503&lt;35%,J503*K503*L503*F!$B$33,IF(M503&lt;40%,J503*K503*L503*F!$B$38,IF(M503&lt;45%,J503*K503*L503*F!$B$43,IF(M503&lt;50%,J503*K503*L503*F!$B$48,IF(M503=50%,J503*K503*L503*F!$B$50,IF(M503=51%,J503*K503*L503*F!$B$51,IF(M503=52%,J503*K503*L503*F!$B$52,IF(M503=53%,J503*K503*L503*F!$B$53,IF(M503=54%,J503*K503*L503*F!$B$54,IF(M503=55%,J503*K503*L503*F!$B$55,IF(M503=56%,J503*K503*L503*F!$B$56,IF(M503=57%,J503*K503*L503*F!$B$57,IF(M503=58%,J503*K503*L503*F!$B$58,IF(M503=59%,J503*K503*L503*F!$B$59,IF(M503=60%,J503*K503*L503*F!$B$60,IF(M503=61%,J503*K503*L503*F!$B$61,IF(M503=62%,J503*K503*L503*F!$B$62,IF(M503=63%,J503*K503*L503*F!$B$63,IF(M503=64%,J503*K503*L503*F!$B$64,IF(M503=65%,J503*K503*L503*F!$B$65,IF(M503=66%,J503*K503*L503*F!$B$66,IF(M503=67%,J503*K503*L503*F!$B$67,IF(M503=68%,J503*K503*L503*F!$B$68,IF(M503=69%,J503*K503*L503*F!$B$69,IF(M503=70%,J503*K503*L503*F!$B$70,IF(M503=71%,J503*K503*L503*F!$B$71,IF(M503=72%,J503*K503*L503*F!$B$72,IF(M503=73%,J503*K503*L503*F!$B$73,IF(M503=74%,J503*K503*L503*F!$B$74,IF(M503=75%,J503*K503*L503*F!$B$75,IF(M503=76%,J503*K503*L503*F!$B$76,IF(M503=77%,J503*K503*L503*F!$B$77,IF(M503=78%,J503*K503*L503*F!$B$78,IF(M503=79%,J503*K503*L503*F!$B$79,IF(M503=80%,J503*K503*L503*F!$B$80,IF(M503=81%,J503*K503*L503*F!$B$81,IF(M503=82%,J503*K503*L503*F!$B$82,IF(M503=83%,J503*K503*L503*F!$B$83,IF(M503=84%,J503*K503*L503*F!$B$84,IF(M503=85%,J503*K503*L503*F!$B$85,IF(M503=86%,J503*K503*L503*F!$B$86,IF(M503=87%,J503*K503*L503*F!$B$87,IF(M503=88%,J503*K503*L503*F!$B$88,IF(M503=89%,J503*K503*L503*F!$B$89,IF(M503=90%,J503*K503*L503*F!$B$90,IF(M503=91%,J503*K503*L503*F!$B$91,IF(M503=92%,J503*K503*L503*F!$B$92,IF(M503=93%,J503*K503*L503*F!$B$93,IF(M503=94%,J503*K503*L503*F!$B$94,IF(M503=95%,J503*K503*L503*F!$B$95,IF(M503=96%,J503*K503*L503*F!$B$96,IF(M503=97%,J503*K503*L503*F!$B$97,IF(M503=98%,J503*K503*L503*F!$B$98,IF(M503=99%,J503*K503*L503*F!$B$99,IF(M503&gt;99%,J503*K503*L503*F!$B$100,))))))))))))))))))))))))))))))))))))))))))))))))))))))))+IF(Q503&lt;30%,0,IF(Q503&lt;35%,N503*O503*P503*F!$B$33,IF(Q503&lt;40%,N503*O503*P503*F!$B$38,IF(Q503&lt;45%,N503*O503*P503*F!$B$43,IF(Q503&lt;50%,N503*O503*P503*F!$B$48,IF(Q503=50%,N503*O503*P503*F!$B$50,IF(Q503=51%,N503*O503*P503*F!$B$51,IF(Q503=52%,N503*O503*P503*F!$B$52,IF(Q503=53%,N503*O503*P503*F!$B$53,IF(Q503=54%,N503*O503*P503*F!$B$54,IF(Q503=55%,N503*O503*P503*F!$B$55,IF(Q503=56%,N503*O503*P503*F!$B$56,IF(Q503=57%,N503*O503*P503*F!$B$57,IF(Q503=58%,N503*O503*P503*F!$B$58,IF(Q503=59%,N503*O503*P503*F!$B$59,IF(Q503=60%,N503*O503*P503*F!$B$60,IF(Q503=61%,N503*O503*P503*F!$B$61,IF(Q503=62%,N503*O503*P503*F!$B$62,IF(Q503=63%,N503*O503*P503*F!$B$63,IF(Q503=64%,N503*O503*P503*F!$B$64,IF(Q503=65%,N503*O503*P503*F!$B$65,IF(Q503=66%,N503*O503*P503*F!$B$66,IF(Q503=67%,N503*O503*P503*F!$B$67,IF(Q503=68%,N503*O503*P503*F!$B$68,IF(Q503=69%,N503*O503*P503*F!$B$69,IF(Q503=70%,N503*O503*P503*F!$B$70,IF(Q503=71%,N503*O503*P503*F!$B$71,IF(Q503=72%,N503*O503*P503*F!$B$72,IF(Q503=73%,N503*O503*P503*F!$B$73,IF(Q503=74%,N503*O503*P503*F!$B$74,IF(Q503=75%,N503*O503*P503*F!$B$75,IF(Q503=76%,N503*O503*P503*F!$B$76,IF(Q503=77%,N503*O503*P503*F!$B$77,IF(Q503=78%,N503*O503*P503*F!$B$78,IF(Q503=79%,N503*O503*P503*F!$B$79,IF(Q503=80%,N503*O503*P503*F!$B$80,IF(Q503=81%,N503*O503*P503*F!$B$81,IF(Q503=82%,N503*O503*P503*F!$B$82,IF(Q503=83%,N503*O503*P503*F!$B$83,IF(Q503=84%,N503*O503*P503*F!$B$84,IF(Q503=85%,N503*O503*P503*F!$B$85,IF(Q503=86%,N503*O503*P503*F!$B$86,IF(Q503=87%,N503*O503*P503*F!$B$87,IF(Q503=88%,N503*O503*P503*F!$B$88,IF(Q503=89%,N503*O503*P503*F!$B$89,IF(Q503=90%,N503*O503*P503*F!$B$90,IF(Q503=91%,N503*O503*P503*F!$B$91,IF(Q503=92%,N503*O503*P503*F!$B$92,IF(Q503=93%,N503*O503*P503*F!$B$93,IF(Q503=94%,N503*O503*P503*F!$B$94,IF(Q503=95%,N503*O503*P503*F!$B$95,IF(Q503=96%,N503*O503*P503*F!$B$96,IF(Q503=97%,N503*O503*P503*F!$B$97,IF(Q503=98%,N503*O503*P503*F!$B$98,IF(Q503=99%,N503*O503*P503*F!$B$99,IF(Q503&gt;99%,N503*O503*P503*F!$B$100,))))))))))))))))))))))))))))))))))))))))))))))))))))))))+IF(U503&lt;30%,0,IF(U503&lt;35%,R503*S503*T503*F!$B$33,IF(U503&lt;40%,R503*S503*T503*F!$B$38,IF(U503&lt;45%,R503*S503*T503*F!$B$43,IF(U503&lt;50%,R503*S503*T503*F!$B$48,IF(U503=50%,R503*S503*T503*F!$B$50,IF(U503=51%,R503*S503*T503*F!$B$51,IF(U503=52%,R503*S503*T503*F!$B$52,IF(U503=53%,R503*S503*T503*F!$B$53,IF(U503=54%,R503*S503*T503*F!$B$54,IF(U503=55%,R503*S503*T503*F!$B$55,IF(U503=56%,R503*S503*T503*F!$B$56,IF(U503=57%,R503*S503*T503*F!$B$57,IF(U503=58%,R503*S503*T503*F!$B$58,IF(U503=59%,R503*S503*T503*F!$B$59,IF(U503=60%,R503*S503*T503*F!$B$60,IF(U503=61%,R503*S503*T503*F!$B$61,IF(U503=62%,R503*S503*T503*F!$B$62,IF(U503=63%,R503*S503*T503*F!$B$63,IF(U503=64%,R503*S503*T503*F!$B$64,IF(U503=65%,R503*S503*T503*F!$B$65,IF(U503=66%,R503*S503*T503*F!$B$66,IF(U503=67%,R503*S503*T503*F!$B$67,IF(U503=68%,R503*S503*T503*F!$B$68,IF(U503=69%,R503*S503*T503*F!$B$69,IF(U503=70%,R503*S503*T503*F!$B$70,IF(U503=71%,R503*S503*T503*F!$B$71,IF(U503=72%,R503*S503*T503*F!$B$72,IF(U503=73%,R503*S503*T503*F!$B$73,IF(U503=74%,R503*S503*T503*F!$B$74,IF(U503=75%,R503*S503*T503*F!$B$75,IF(U503=76%,R503*S503*T503*F!$B$76,IF(U503=77%,R503*S503*T503*F!$B$77,IF(U503=78%,R503*S503*T503*F!$B$78,IF(U503=79%,R503*S503*T503*F!$B$79,IF(U503=80%,R503*S503*T503*F!$B$80,IF(U503=81%,R503*S503*T503*F!$B$81,IF(U503=82%,R503*S503*T503*F!$B$82,IF(U503=83%,R503*S503*T503*F!$B$83,IF(U503=84%,R503*S503*T503*F!$B$84,IF(U503=85%,R503*S503*T503*F!$B$85,IF(U503=86%,R503*S503*T503*F!$B$86,IF(U503=87%,R503*S503*T503*F!$B$87,IF(U503=88%,R503*S503*T503*F!$B$88,IF(U503=89%,R503*S503*T503*F!$B$89,IF(U503=90%,R503*S503*T503*F!$B$90,IF(U503=91%,R503*S503*T503*F!$B$91,IF(U503=92%,R503*S503*T503*F!$B$92,IF(U503=93%,R503*S503*T503*F!$B$93,IF(U503=94%,R503*S503*T503*F!$B$94,IF(U503=95%,R503*S503*T503*F!$B$95,IF(U503=96%,R503*S503*T503*F!$B$96,IF(U503=97%,R503*S503*T503*F!$B$97,IF(U503=98%,R503*S503*T503*F!$B$98,IF(U503=99%,R503*S503*T503*F!$B$99,IF(U503&gt;99%,R503*S503*T503*F!$B$100)))))))))))))))))))))))))))))))))))))))))))))))))))))))))*IF(ISNUMBER(E503),E503,1)*IF(ISNUMBER(D503),D503,1)</f>
        <v>0</v>
      </c>
      <c r="AA503" s="6">
        <f>G503*H503+K503*L503+O503*P503+S503*T503</f>
        <v>0</v>
      </c>
      <c r="AB503" s="115">
        <f>(H503*(IF(I503&lt;45%,0.5,IF(I503&lt;55%,0.8,IF(I503&lt;65%,0.9,IF(I503&lt;75%,1,IF(I503&lt;85%,1.1,1.2))))))+L503*(IF(M503&lt;45%,0.5,IF(M503&lt;55%,0.8,IF(M503&lt;65%,0.9,IF(M503&lt;75%,1,IF(M503&lt;85%,1.1,1.2))))))+P503*(IF(Q503&lt;45%,0.5,IF(Q503&lt;55%,0.8,IF(Q503&lt;65%,0.9,IF(Q503&lt;75%,1,IF(Q503&lt;85%,1.1,1.2))))))+T503*(IF(U503&lt;45%,0.5,IF(U503&lt;55%,0.8,IF(U503&lt;65%,0.9,IF(U503&lt;75%,1,IF(U503&lt;85%,1.1,1.2)))))))*IF(D503&gt;=0.8,6,IF(D503&lt;=0.4,1.5,3))</f>
        <v>0</v>
      </c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  <c r="AP503" s="11"/>
      <c r="AQ503" s="11"/>
      <c r="AR503" s="11"/>
      <c r="AS503" s="11"/>
      <c r="AT503" s="11"/>
      <c r="AU503" s="11"/>
      <c r="AV503" s="11"/>
      <c r="AW503" s="11"/>
      <c r="AX503" s="11"/>
      <c r="AY503" s="11"/>
      <c r="AZ503" s="11"/>
      <c r="BA503" s="11"/>
      <c r="BB503" s="11"/>
      <c r="BC503" s="11"/>
      <c r="BD503" s="11"/>
      <c r="BE503" s="11"/>
      <c r="BF503" s="11"/>
      <c r="BG503" s="11"/>
      <c r="BH503" s="11"/>
      <c r="BI503" s="11"/>
      <c r="BJ503" s="11"/>
    </row>
    <row r="504" spans="1:62" x14ac:dyDescent="0.25">
      <c r="A504" s="1129"/>
      <c r="B504" s="61"/>
      <c r="C504" s="62"/>
      <c r="D504" s="134">
        <f>ROUND(IFERROR((D499*(G499*H499+K499*L499+O499*P499+S499*T499)+D500*(G500*H500+K500*L500+O500*P500+S500*T500)+D501*(G501*H501+K501*L501+O501*P501+S501*T501)+D502*(G502*H502+K502*L502+O502*P502+S502*T502)+D503*(G503*H503+K503*L503+O503*P503+S503*T503))/((G499*H499+K499*L499+O499*P499+S499*T499)+(G500*H500+K500*L500+O500*P500+S500*T500)+(G501*H501+K501*L501+O501*P501+S501*T501)+(G502*H502+K502*L502+O502*P502+S502*T502)+(G503*H503+K503*L503+O503*P503+S503*T503)),0),3)</f>
        <v>0</v>
      </c>
      <c r="E504" s="64"/>
      <c r="F504" s="65"/>
      <c r="G504" s="151"/>
      <c r="H504" s="151"/>
      <c r="I504" s="102"/>
      <c r="J504" s="65"/>
      <c r="K504" s="100"/>
      <c r="L504" s="100"/>
      <c r="M504" s="102"/>
      <c r="N504" s="65" t="str">
        <f t="shared" ref="N504" si="1175">IF(Q504&lt;&gt;0,(IFERROR(IF($Y504&gt;15,MROUND($Y504*Q504,0.5),MROUND($Y504*Q504,0.1)),)),"")</f>
        <v/>
      </c>
      <c r="O504" s="100"/>
      <c r="P504" s="100"/>
      <c r="Q504" s="102"/>
      <c r="R504" s="65" t="str">
        <f t="shared" ref="R504" si="1176">IF(U504&lt;&gt;0,(IFERROR(IF($Y504&gt;15,MROUND($Y504*U504,0.5),MROUND($Y504*U504,0.1)),)),"")</f>
        <v/>
      </c>
      <c r="S504" s="100"/>
      <c r="T504" s="100"/>
      <c r="U504" s="101"/>
      <c r="V504" s="116">
        <f>SUM(V499:V503)</f>
        <v>0</v>
      </c>
      <c r="W504" s="117">
        <f>IFERROR(V504/AA504,0)</f>
        <v>0</v>
      </c>
      <c r="X504" s="118">
        <f>ROUND(IFERROR((D499*(I499*G499*H499+M499*K499*L499+Q499*O499*P499+U499*S499*T499)+D500*(I500*G500*H500+M500*K500*L500+Q500*O500*P500+U500*S500*T500)+D501*(I501*G501*H501+M501*K501*L501+Q501*O501*P501+U501*S501*T501)+D502*(I502*G502*H502+M502*K502*L502+Q502*O502*P502+U502*S502*T502)+D503*(I503*G503*H503+M503*K503*L503+Q503*O503*P503+U503*S503*T503))/(D499*(G499*H499+K499*L499+O499*P499+S499*T499)+D500*(G500*H500+K500*L500+O500*P500+S500*T500)+D501*(G501*H501+K501*L501+O501*P501+S501*T501)+D502*(G502*H502+K502*L502+O502*P502+S502*T502)+D503*(G503*H503+K503*L503+O503*P503+S503*T503)),0),2)</f>
        <v>0</v>
      </c>
      <c r="Y504" s="117"/>
      <c r="Z504" s="117">
        <f>SUM(Z499:Z503)</f>
        <v>0</v>
      </c>
      <c r="AA504" s="117">
        <f>SUM(AA499:AA503)</f>
        <v>0</v>
      </c>
      <c r="AB504" s="119">
        <f>IF(SUM(AB499:AB503)=0,TIME(,0,),TIME(,SUM(AB499:AB503)+30,))</f>
        <v>0</v>
      </c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  <c r="AP504" s="11"/>
      <c r="AQ504" s="11"/>
      <c r="AR504" s="11"/>
      <c r="AS504" s="11"/>
      <c r="AT504" s="11"/>
      <c r="AU504" s="11"/>
      <c r="AV504" s="11"/>
      <c r="AW504" s="11"/>
      <c r="AX504" s="11"/>
      <c r="AY504" s="11"/>
      <c r="AZ504" s="11"/>
      <c r="BA504" s="11"/>
      <c r="BB504" s="11"/>
      <c r="BC504" s="11"/>
      <c r="BD504" s="11"/>
      <c r="BE504" s="11"/>
      <c r="BF504" s="11"/>
      <c r="BG504" s="11"/>
      <c r="BH504" s="11"/>
      <c r="BI504" s="11"/>
      <c r="BJ504" s="11"/>
    </row>
    <row r="505" spans="1:62" x14ac:dyDescent="0.25">
      <c r="A505" s="1129"/>
      <c r="B505" s="61" t="str">
        <f t="shared" ref="B505:E505" si="1177">IF(B443="","",B443)</f>
        <v/>
      </c>
      <c r="C505" s="62" t="str">
        <f t="shared" si="1177"/>
        <v/>
      </c>
      <c r="D505" s="63">
        <f>D443</f>
        <v>0</v>
      </c>
      <c r="E505" s="64" t="str">
        <f t="shared" si="1177"/>
        <v/>
      </c>
      <c r="F505" s="152"/>
      <c r="G505" s="153"/>
      <c r="H505" s="153"/>
      <c r="I505" s="95">
        <f t="shared" ref="I505:I509" si="1178">IFERROR(ROUND(F505/$Y505,2),)</f>
        <v>0</v>
      </c>
      <c r="J505" s="152"/>
      <c r="K505" s="94"/>
      <c r="L505" s="94"/>
      <c r="M505" s="95">
        <f t="shared" ref="M505:M509" si="1179">IFERROR(ROUND(J505/$Y505,2),)</f>
        <v>0</v>
      </c>
      <c r="N505" s="152"/>
      <c r="O505" s="94"/>
      <c r="P505" s="94"/>
      <c r="Q505" s="95">
        <f t="shared" ref="Q505:Q509" si="1180">IFERROR(ROUND(N505/$Y505,2),)</f>
        <v>0</v>
      </c>
      <c r="R505" s="152"/>
      <c r="S505" s="94"/>
      <c r="T505" s="94"/>
      <c r="U505" s="93">
        <f t="shared" ref="U505:U509" si="1181">IFERROR(ROUND(R505/$Y505,2),)</f>
        <v>0</v>
      </c>
      <c r="V505" s="113">
        <f>(IF(ISNUMBER(F505),F505,1)*G505*H505+IF(ISNUMBER(J505),J505,1)*K505*L505+IF(ISNUMBER(N505),N505,1)*O505*P505+IF(ISNUMBER(R505),R505,1)*S505*T505)*IF(ISNUMBER(E505),E505,1)</f>
        <v>0</v>
      </c>
      <c r="W505" s="43">
        <f>IFERROR((IF(ISNUMBER(F505),F505,1)*G505*H505+IF(ISNUMBER(J505),J505,1)*K505*L505+IF(ISNUMBER(N505),N505,1)*O505*P505+IF(ISNUMBER(R505),R505,1)*S505*T505)*IF(ISNUMBER(E505),E505,1)/(G505*H505+K505*L505+O505*P505+S505*T505),0)</f>
        <v>0</v>
      </c>
      <c r="X505" s="36">
        <f>ROUND(IFERROR((W505/(Y505*IF(ISNUMBER(E505),E505,1))),0),2)</f>
        <v>0</v>
      </c>
      <c r="Y505" s="90" t="str">
        <f t="shared" si="1168"/>
        <v/>
      </c>
      <c r="Z505" s="6">
        <f>(IF(I505&lt;30%,0,IF(I505&lt;35%,F505*G505*H505*F!$B$33,IF(I505&lt;40%,F505*G505*H505*F!$B$38,IF(I505&lt;45%,F505*G505*H505*F!$B$43,IF(I505&lt;50%,F505*G505*H505*F!$B$48,IF(I505=50%,F505*G505*H505*F!$B$50,IF(I505=51%,F505*G505*H505*F!$B$51,IF(I505=52%,F505*G505*H505*F!$B$52,IF(I505=53%,F505*G505*H505*F!$B$53,IF(I505=54%,F505*G505*H505*F!$B$54,IF(I505=55%,F505*G505*H505*F!$B$55,IF(I505=56%,F505*G505*H505*F!$B$56,IF(I505=57%,F505*G505*H505*F!$B$57,IF(I505=58%,F505*G505*H505*F!$B$58,IF(I505=59%,F505*G505*H505*F!$B$59,IF(I505=60%,F505*G505*H505*F!$B$60,IF(I505=61%,F505*G505*H505*F!$B$61,IF(I505=62%,F505*G505*H505*F!$B$62,IF(I505=63%,F505*G505*H505*F!$B$63,IF(I505=64%,F505*G505*H505*F!$B$64,IF(I505=65%,F505*G505*H505*F!$B$65,IF(I505=66%,F505*G505*H505*F!$B$66,IF(I505=67%,F505*G505*H505*F!$B$67,IF(I505=68%,F505*G505*H505*F!$B$68,IF(I505=69%,F505*G505*H505*F!$B$69,IF(I505=70%,F505*G505*H505*F!$B$70,IF(I505=71%,F505*G505*H505*F!$B$71,IF(I505=72%,F505*G505*H505*F!$B$72,IF(I505=73%,F505*G505*H505*F!$B$73,IF(I505=74%,F505*G505*H505*F!$B$74,IF(I505=75%,F505*G505*H505*F!$B$75,IF(I505=76%,F505*G505*H505*F!$B$76,IF(I505=77%,F505*G505*H505*F!$B$77,IF(I505=78%,F505*G505*H505*F!$B$78,IF(I505=79%,F505*G505*H505*F!$B$79,IF(I505=80%,F505*G505*H505*F!$B$80,IF(I505=81%,F505*G505*H505*F!$B$81,IF(I505=82%,F505*G505*H505*F!$B$82,IF(I505=83%,F505*G505*H505*F!$B$83,IF(I505=84%,F505*G505*H505*F!$B$84,IF(I505=85%,F505*G505*H505*F!$B$85,IF(I505=86%,F505*G505*H505*F!$B$86,IF(I505=87%,F505*G505*H505*F!$B$87,IF(I505=88%,F505*G505*H505*F!$B$88,IF(I505=89%,F505*G505*H505*F!$B$89,IF(I505=90%,F505*G505*H505*F!$B$90,IF(I505=91%,F505*G505*H505*F!$B$91,IF(I505=92%,F505*G505*H505*F!$B$92,IF(I505=93%,F505*G505*H505*F!$B$93,IF(I505=94%,F505*G505*H505*F!$B$94,IF(I505=95%,F505*G505*H505*F!$B$95,IF(I505=96%,F505*G505*H505*F!$B$96,IF(I505=97%,F505*G505*H505*F!$B$97,IF(I505=98%,F505*G505*H505*F!$B$98,IF(I505=99%,F505*G505*H505*F!$B$99,IF(I505&gt;99%,F505*G505*H505*F!$B$100,))))))))))))))))))))))))))))))))))))))))))))))))))))))))+IF(M505&lt;30%,0,IF(M505&lt;35%,J505*K505*L505*F!$B$33,IF(M505&lt;40%,J505*K505*L505*F!$B$38,IF(M505&lt;45%,J505*K505*L505*F!$B$43,IF(M505&lt;50%,J505*K505*L505*F!$B$48,IF(M505=50%,J505*K505*L505*F!$B$50,IF(M505=51%,J505*K505*L505*F!$B$51,IF(M505=52%,J505*K505*L505*F!$B$52,IF(M505=53%,J505*K505*L505*F!$B$53,IF(M505=54%,J505*K505*L505*F!$B$54,IF(M505=55%,J505*K505*L505*F!$B$55,IF(M505=56%,J505*K505*L505*F!$B$56,IF(M505=57%,J505*K505*L505*F!$B$57,IF(M505=58%,J505*K505*L505*F!$B$58,IF(M505=59%,J505*K505*L505*F!$B$59,IF(M505=60%,J505*K505*L505*F!$B$60,IF(M505=61%,J505*K505*L505*F!$B$61,IF(M505=62%,J505*K505*L505*F!$B$62,IF(M505=63%,J505*K505*L505*F!$B$63,IF(M505=64%,J505*K505*L505*F!$B$64,IF(M505=65%,J505*K505*L505*F!$B$65,IF(M505=66%,J505*K505*L505*F!$B$66,IF(M505=67%,J505*K505*L505*F!$B$67,IF(M505=68%,J505*K505*L505*F!$B$68,IF(M505=69%,J505*K505*L505*F!$B$69,IF(M505=70%,J505*K505*L505*F!$B$70,IF(M505=71%,J505*K505*L505*F!$B$71,IF(M505=72%,J505*K505*L505*F!$B$72,IF(M505=73%,J505*K505*L505*F!$B$73,IF(M505=74%,J505*K505*L505*F!$B$74,IF(M505=75%,J505*K505*L505*F!$B$75,IF(M505=76%,J505*K505*L505*F!$B$76,IF(M505=77%,J505*K505*L505*F!$B$77,IF(M505=78%,J505*K505*L505*F!$B$78,IF(M505=79%,J505*K505*L505*F!$B$79,IF(M505=80%,J505*K505*L505*F!$B$80,IF(M505=81%,J505*K505*L505*F!$B$81,IF(M505=82%,J505*K505*L505*F!$B$82,IF(M505=83%,J505*K505*L505*F!$B$83,IF(M505=84%,J505*K505*L505*F!$B$84,IF(M505=85%,J505*K505*L505*F!$B$85,IF(M505=86%,J505*K505*L505*F!$B$86,IF(M505=87%,J505*K505*L505*F!$B$87,IF(M505=88%,J505*K505*L505*F!$B$88,IF(M505=89%,J505*K505*L505*F!$B$89,IF(M505=90%,J505*K505*L505*F!$B$90,IF(M505=91%,J505*K505*L505*F!$B$91,IF(M505=92%,J505*K505*L505*F!$B$92,IF(M505=93%,J505*K505*L505*F!$B$93,IF(M505=94%,J505*K505*L505*F!$B$94,IF(M505=95%,J505*K505*L505*F!$B$95,IF(M505=96%,J505*K505*L505*F!$B$96,IF(M505=97%,J505*K505*L505*F!$B$97,IF(M505=98%,J505*K505*L505*F!$B$98,IF(M505=99%,J505*K505*L505*F!$B$99,IF(M505&gt;99%,J505*K505*L505*F!$B$100,))))))))))))))))))))))))))))))))))))))))))))))))))))))))+IF(Q505&lt;30%,0,IF(Q505&lt;35%,N505*O505*P505*F!$B$33,IF(Q505&lt;40%,N505*O505*P505*F!$B$38,IF(Q505&lt;45%,N505*O505*P505*F!$B$43,IF(Q505&lt;50%,N505*O505*P505*F!$B$48,IF(Q505=50%,N505*O505*P505*F!$B$50,IF(Q505=51%,N505*O505*P505*F!$B$51,IF(Q505=52%,N505*O505*P505*F!$B$52,IF(Q505=53%,N505*O505*P505*F!$B$53,IF(Q505=54%,N505*O505*P505*F!$B$54,IF(Q505=55%,N505*O505*P505*F!$B$55,IF(Q505=56%,N505*O505*P505*F!$B$56,IF(Q505=57%,N505*O505*P505*F!$B$57,IF(Q505=58%,N505*O505*P505*F!$B$58,IF(Q505=59%,N505*O505*P505*F!$B$59,IF(Q505=60%,N505*O505*P505*F!$B$60,IF(Q505=61%,N505*O505*P505*F!$B$61,IF(Q505=62%,N505*O505*P505*F!$B$62,IF(Q505=63%,N505*O505*P505*F!$B$63,IF(Q505=64%,N505*O505*P505*F!$B$64,IF(Q505=65%,N505*O505*P505*F!$B$65,IF(Q505=66%,N505*O505*P505*F!$B$66,IF(Q505=67%,N505*O505*P505*F!$B$67,IF(Q505=68%,N505*O505*P505*F!$B$68,IF(Q505=69%,N505*O505*P505*F!$B$69,IF(Q505=70%,N505*O505*P505*F!$B$70,IF(Q505=71%,N505*O505*P505*F!$B$71,IF(Q505=72%,N505*O505*P505*F!$B$72,IF(Q505=73%,N505*O505*P505*F!$B$73,IF(Q505=74%,N505*O505*P505*F!$B$74,IF(Q505=75%,N505*O505*P505*F!$B$75,IF(Q505=76%,N505*O505*P505*F!$B$76,IF(Q505=77%,N505*O505*P505*F!$B$77,IF(Q505=78%,N505*O505*P505*F!$B$78,IF(Q505=79%,N505*O505*P505*F!$B$79,IF(Q505=80%,N505*O505*P505*F!$B$80,IF(Q505=81%,N505*O505*P505*F!$B$81,IF(Q505=82%,N505*O505*P505*F!$B$82,IF(Q505=83%,N505*O505*P505*F!$B$83,IF(Q505=84%,N505*O505*P505*F!$B$84,IF(Q505=85%,N505*O505*P505*F!$B$85,IF(Q505=86%,N505*O505*P505*F!$B$86,IF(Q505=87%,N505*O505*P505*F!$B$87,IF(Q505=88%,N505*O505*P505*F!$B$88,IF(Q505=89%,N505*O505*P505*F!$B$89,IF(Q505=90%,N505*O505*P505*F!$B$90,IF(Q505=91%,N505*O505*P505*F!$B$91,IF(Q505=92%,N505*O505*P505*F!$B$92,IF(Q505=93%,N505*O505*P505*F!$B$93,IF(Q505=94%,N505*O505*P505*F!$B$94,IF(Q505=95%,N505*O505*P505*F!$B$95,IF(Q505=96%,N505*O505*P505*F!$B$96,IF(Q505=97%,N505*O505*P505*F!$B$97,IF(Q505=98%,N505*O505*P505*F!$B$98,IF(Q505=99%,N505*O505*P505*F!$B$99,IF(Q505&gt;99%,N505*O505*P505*F!$B$100,))))))))))))))))))))))))))))))))))))))))))))))))))))))))+IF(U505&lt;30%,0,IF(U505&lt;35%,R505*S505*T505*F!$B$33,IF(U505&lt;40%,R505*S505*T505*F!$B$38,IF(U505&lt;45%,R505*S505*T505*F!$B$43,IF(U505&lt;50%,R505*S505*T505*F!$B$48,IF(U505=50%,R505*S505*T505*F!$B$50,IF(U505=51%,R505*S505*T505*F!$B$51,IF(U505=52%,R505*S505*T505*F!$B$52,IF(U505=53%,R505*S505*T505*F!$B$53,IF(U505=54%,R505*S505*T505*F!$B$54,IF(U505=55%,R505*S505*T505*F!$B$55,IF(U505=56%,R505*S505*T505*F!$B$56,IF(U505=57%,R505*S505*T505*F!$B$57,IF(U505=58%,R505*S505*T505*F!$B$58,IF(U505=59%,R505*S505*T505*F!$B$59,IF(U505=60%,R505*S505*T505*F!$B$60,IF(U505=61%,R505*S505*T505*F!$B$61,IF(U505=62%,R505*S505*T505*F!$B$62,IF(U505=63%,R505*S505*T505*F!$B$63,IF(U505=64%,R505*S505*T505*F!$B$64,IF(U505=65%,R505*S505*T505*F!$B$65,IF(U505=66%,R505*S505*T505*F!$B$66,IF(U505=67%,R505*S505*T505*F!$B$67,IF(U505=68%,R505*S505*T505*F!$B$68,IF(U505=69%,R505*S505*T505*F!$B$69,IF(U505=70%,R505*S505*T505*F!$B$70,IF(U505=71%,R505*S505*T505*F!$B$71,IF(U505=72%,R505*S505*T505*F!$B$72,IF(U505=73%,R505*S505*T505*F!$B$73,IF(U505=74%,R505*S505*T505*F!$B$74,IF(U505=75%,R505*S505*T505*F!$B$75,IF(U505=76%,R505*S505*T505*F!$B$76,IF(U505=77%,R505*S505*T505*F!$B$77,IF(U505=78%,R505*S505*T505*F!$B$78,IF(U505=79%,R505*S505*T505*F!$B$79,IF(U505=80%,R505*S505*T505*F!$B$80,IF(U505=81%,R505*S505*T505*F!$B$81,IF(U505=82%,R505*S505*T505*F!$B$82,IF(U505=83%,R505*S505*T505*F!$B$83,IF(U505=84%,R505*S505*T505*F!$B$84,IF(U505=85%,R505*S505*T505*F!$B$85,IF(U505=86%,R505*S505*T505*F!$B$86,IF(U505=87%,R505*S505*T505*F!$B$87,IF(U505=88%,R505*S505*T505*F!$B$88,IF(U505=89%,R505*S505*T505*F!$B$89,IF(U505=90%,R505*S505*T505*F!$B$90,IF(U505=91%,R505*S505*T505*F!$B$91,IF(U505=92%,R505*S505*T505*F!$B$92,IF(U505=93%,R505*S505*T505*F!$B$93,IF(U505=94%,R505*S505*T505*F!$B$94,IF(U505=95%,R505*S505*T505*F!$B$95,IF(U505=96%,R505*S505*T505*F!$B$96,IF(U505=97%,R505*S505*T505*F!$B$97,IF(U505=98%,R505*S505*T505*F!$B$98,IF(U505=99%,R505*S505*T505*F!$B$99,IF(U505&gt;99%,R505*S505*T505*F!$B$100)))))))))))))))))))))))))))))))))))))))))))))))))))))))))*IF(ISNUMBER(E505),E505,1)*IF(ISNUMBER(D505),D505,1)</f>
        <v>0</v>
      </c>
      <c r="AA505" s="6">
        <f>G505*H505+K505*L505+O505*P505+S505*T505</f>
        <v>0</v>
      </c>
      <c r="AB505" s="35">
        <f>(H505*(IF(I505&lt;45%,0.5,IF(I505&lt;55%,0.8,IF(I505&lt;65%,0.9,IF(I505&lt;75%,1,IF(I505&lt;85%,1.1,1.2))))))+L505*(IF(M505&lt;45%,0.5,IF(M505&lt;55%,0.8,IF(M505&lt;65%,0.9,IF(M505&lt;75%,1,IF(M505&lt;85%,1.1,1.2))))))+P505*(IF(Q505&lt;45%,0.5,IF(Q505&lt;55%,0.8,IF(Q505&lt;65%,0.9,IF(Q505&lt;75%,1,IF(Q505&lt;85%,1.1,1.2))))))+T505*(IF(U505&lt;45%,0.5,IF(U505&lt;55%,0.8,IF(U505&lt;65%,0.9,IF(U505&lt;75%,1,IF(U505&lt;85%,1.1,1.2)))))))*IF(D505&gt;=0.8,6,IF(D505&lt;=0.4,1.5,3))</f>
        <v>0</v>
      </c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  <c r="AP505" s="11"/>
      <c r="AQ505" s="11"/>
      <c r="AR505" s="11"/>
      <c r="AS505" s="11"/>
      <c r="AT505" s="11"/>
      <c r="AU505" s="11"/>
      <c r="AV505" s="11"/>
      <c r="AW505" s="11"/>
      <c r="AX505" s="11"/>
      <c r="AY505" s="11"/>
      <c r="AZ505" s="11"/>
      <c r="BA505" s="11"/>
      <c r="BB505" s="11"/>
      <c r="BC505" s="11"/>
      <c r="BD505" s="11"/>
      <c r="BE505" s="11"/>
      <c r="BF505" s="11"/>
      <c r="BG505" s="11"/>
      <c r="BH505" s="11"/>
      <c r="BI505" s="11"/>
      <c r="BJ505" s="11"/>
    </row>
    <row r="506" spans="1:62" x14ac:dyDescent="0.25">
      <c r="A506" s="1129"/>
      <c r="B506" s="61" t="str">
        <f t="shared" ref="B506:E506" si="1182">IF(B444="","",B444)</f>
        <v/>
      </c>
      <c r="C506" s="62" t="str">
        <f t="shared" si="1182"/>
        <v/>
      </c>
      <c r="D506" s="63">
        <f t="shared" ref="D506:D509" si="1183">D444</f>
        <v>0</v>
      </c>
      <c r="E506" s="64" t="str">
        <f t="shared" si="1182"/>
        <v/>
      </c>
      <c r="F506" s="150"/>
      <c r="G506" s="151"/>
      <c r="H506" s="151"/>
      <c r="I506" s="102">
        <f t="shared" si="1178"/>
        <v>0</v>
      </c>
      <c r="J506" s="150"/>
      <c r="K506" s="100"/>
      <c r="L506" s="100"/>
      <c r="M506" s="102">
        <f t="shared" si="1179"/>
        <v>0</v>
      </c>
      <c r="N506" s="150"/>
      <c r="O506" s="100"/>
      <c r="P506" s="100"/>
      <c r="Q506" s="102">
        <f t="shared" si="1180"/>
        <v>0</v>
      </c>
      <c r="R506" s="150"/>
      <c r="S506" s="100"/>
      <c r="T506" s="100"/>
      <c r="U506" s="101">
        <f t="shared" si="1181"/>
        <v>0</v>
      </c>
      <c r="V506" s="110">
        <f t="shared" ref="V506:V509" si="1184">(IF(ISNUMBER(F506),F506,1)*G506*H506+IF(ISNUMBER(J506),J506,1)*K506*L506+IF(ISNUMBER(N506),N506,1)*O506*P506+IF(ISNUMBER(R506),R506,1)*S506*T506)*IF(ISNUMBER(E506),E506,1)</f>
        <v>0</v>
      </c>
      <c r="W506" s="111">
        <f t="shared" ref="W506:W509" si="1185">IFERROR((IF(ISNUMBER(F506),F506,1)*G506*H506+IF(ISNUMBER(J506),J506,1)*K506*L506+IF(ISNUMBER(N506),N506,1)*O506*P506+IF(ISNUMBER(R506),R506,1)*S506*T506)*IF(ISNUMBER(E506),E506,1)/(G506*H506+K506*L506+O506*P506+S506*T506),0)</f>
        <v>0</v>
      </c>
      <c r="X506" s="53">
        <f t="shared" ref="X506:X507" si="1186">ROUND(IFERROR((W506/(Y506*IF(ISNUMBER(E506),E506,1))),0),2)</f>
        <v>0</v>
      </c>
      <c r="Y506" s="90" t="str">
        <f t="shared" si="1168"/>
        <v/>
      </c>
      <c r="Z506" s="5">
        <f>(IF(I506&lt;30%,0,IF(I506&lt;35%,F506*G506*H506*F!$B$33,IF(I506&lt;40%,F506*G506*H506*F!$B$38,IF(I506&lt;45%,F506*G506*H506*F!$B$43,IF(I506&lt;50%,F506*G506*H506*F!$B$48,IF(I506=50%,F506*G506*H506*F!$B$50,IF(I506=51%,F506*G506*H506*F!$B$51,IF(I506=52%,F506*G506*H506*F!$B$52,IF(I506=53%,F506*G506*H506*F!$B$53,IF(I506=54%,F506*G506*H506*F!$B$54,IF(I506=55%,F506*G506*H506*F!$B$55,IF(I506=56%,F506*G506*H506*F!$B$56,IF(I506=57%,F506*G506*H506*F!$B$57,IF(I506=58%,F506*G506*H506*F!$B$58,IF(I506=59%,F506*G506*H506*F!$B$59,IF(I506=60%,F506*G506*H506*F!$B$60,IF(I506=61%,F506*G506*H506*F!$B$61,IF(I506=62%,F506*G506*H506*F!$B$62,IF(I506=63%,F506*G506*H506*F!$B$63,IF(I506=64%,F506*G506*H506*F!$B$64,IF(I506=65%,F506*G506*H506*F!$B$65,IF(I506=66%,F506*G506*H506*F!$B$66,IF(I506=67%,F506*G506*H506*F!$B$67,IF(I506=68%,F506*G506*H506*F!$B$68,IF(I506=69%,F506*G506*H506*F!$B$69,IF(I506=70%,F506*G506*H506*F!$B$70,IF(I506=71%,F506*G506*H506*F!$B$71,IF(I506=72%,F506*G506*H506*F!$B$72,IF(I506=73%,F506*G506*H506*F!$B$73,IF(I506=74%,F506*G506*H506*F!$B$74,IF(I506=75%,F506*G506*H506*F!$B$75,IF(I506=76%,F506*G506*H506*F!$B$76,IF(I506=77%,F506*G506*H506*F!$B$77,IF(I506=78%,F506*G506*H506*F!$B$78,IF(I506=79%,F506*G506*H506*F!$B$79,IF(I506=80%,F506*G506*H506*F!$B$80,IF(I506=81%,F506*G506*H506*F!$B$81,IF(I506=82%,F506*G506*H506*F!$B$82,IF(I506=83%,F506*G506*H506*F!$B$83,IF(I506=84%,F506*G506*H506*F!$B$84,IF(I506=85%,F506*G506*H506*F!$B$85,IF(I506=86%,F506*G506*H506*F!$B$86,IF(I506=87%,F506*G506*H506*F!$B$87,IF(I506=88%,F506*G506*H506*F!$B$88,IF(I506=89%,F506*G506*H506*F!$B$89,IF(I506=90%,F506*G506*H506*F!$B$90,IF(I506=91%,F506*G506*H506*F!$B$91,IF(I506=92%,F506*G506*H506*F!$B$92,IF(I506=93%,F506*G506*H506*F!$B$93,IF(I506=94%,F506*G506*H506*F!$B$94,IF(I506=95%,F506*G506*H506*F!$B$95,IF(I506=96%,F506*G506*H506*F!$B$96,IF(I506=97%,F506*G506*H506*F!$B$97,IF(I506=98%,F506*G506*H506*F!$B$98,IF(I506=99%,F506*G506*H506*F!$B$99,IF(I506&gt;99%,F506*G506*H506*F!$B$100,))))))))))))))))))))))))))))))))))))))))))))))))))))))))+IF(M506&lt;30%,0,IF(M506&lt;35%,J506*K506*L506*F!$B$33,IF(M506&lt;40%,J506*K506*L506*F!$B$38,IF(M506&lt;45%,J506*K506*L506*F!$B$43,IF(M506&lt;50%,J506*K506*L506*F!$B$48,IF(M506=50%,J506*K506*L506*F!$B$50,IF(M506=51%,J506*K506*L506*F!$B$51,IF(M506=52%,J506*K506*L506*F!$B$52,IF(M506=53%,J506*K506*L506*F!$B$53,IF(M506=54%,J506*K506*L506*F!$B$54,IF(M506=55%,J506*K506*L506*F!$B$55,IF(M506=56%,J506*K506*L506*F!$B$56,IF(M506=57%,J506*K506*L506*F!$B$57,IF(M506=58%,J506*K506*L506*F!$B$58,IF(M506=59%,J506*K506*L506*F!$B$59,IF(M506=60%,J506*K506*L506*F!$B$60,IF(M506=61%,J506*K506*L506*F!$B$61,IF(M506=62%,J506*K506*L506*F!$B$62,IF(M506=63%,J506*K506*L506*F!$B$63,IF(M506=64%,J506*K506*L506*F!$B$64,IF(M506=65%,J506*K506*L506*F!$B$65,IF(M506=66%,J506*K506*L506*F!$B$66,IF(M506=67%,J506*K506*L506*F!$B$67,IF(M506=68%,J506*K506*L506*F!$B$68,IF(M506=69%,J506*K506*L506*F!$B$69,IF(M506=70%,J506*K506*L506*F!$B$70,IF(M506=71%,J506*K506*L506*F!$B$71,IF(M506=72%,J506*K506*L506*F!$B$72,IF(M506=73%,J506*K506*L506*F!$B$73,IF(M506=74%,J506*K506*L506*F!$B$74,IF(M506=75%,J506*K506*L506*F!$B$75,IF(M506=76%,J506*K506*L506*F!$B$76,IF(M506=77%,J506*K506*L506*F!$B$77,IF(M506=78%,J506*K506*L506*F!$B$78,IF(M506=79%,J506*K506*L506*F!$B$79,IF(M506=80%,J506*K506*L506*F!$B$80,IF(M506=81%,J506*K506*L506*F!$B$81,IF(M506=82%,J506*K506*L506*F!$B$82,IF(M506=83%,J506*K506*L506*F!$B$83,IF(M506=84%,J506*K506*L506*F!$B$84,IF(M506=85%,J506*K506*L506*F!$B$85,IF(M506=86%,J506*K506*L506*F!$B$86,IF(M506=87%,J506*K506*L506*F!$B$87,IF(M506=88%,J506*K506*L506*F!$B$88,IF(M506=89%,J506*K506*L506*F!$B$89,IF(M506=90%,J506*K506*L506*F!$B$90,IF(M506=91%,J506*K506*L506*F!$B$91,IF(M506=92%,J506*K506*L506*F!$B$92,IF(M506=93%,J506*K506*L506*F!$B$93,IF(M506=94%,J506*K506*L506*F!$B$94,IF(M506=95%,J506*K506*L506*F!$B$95,IF(M506=96%,J506*K506*L506*F!$B$96,IF(M506=97%,J506*K506*L506*F!$B$97,IF(M506=98%,J506*K506*L506*F!$B$98,IF(M506=99%,J506*K506*L506*F!$B$99,IF(M506&gt;99%,J506*K506*L506*F!$B$100,))))))))))))))))))))))))))))))))))))))))))))))))))))))))+IF(Q506&lt;30%,0,IF(Q506&lt;35%,N506*O506*P506*F!$B$33,IF(Q506&lt;40%,N506*O506*P506*F!$B$38,IF(Q506&lt;45%,N506*O506*P506*F!$B$43,IF(Q506&lt;50%,N506*O506*P506*F!$B$48,IF(Q506=50%,N506*O506*P506*F!$B$50,IF(Q506=51%,N506*O506*P506*F!$B$51,IF(Q506=52%,N506*O506*P506*F!$B$52,IF(Q506=53%,N506*O506*P506*F!$B$53,IF(Q506=54%,N506*O506*P506*F!$B$54,IF(Q506=55%,N506*O506*P506*F!$B$55,IF(Q506=56%,N506*O506*P506*F!$B$56,IF(Q506=57%,N506*O506*P506*F!$B$57,IF(Q506=58%,N506*O506*P506*F!$B$58,IF(Q506=59%,N506*O506*P506*F!$B$59,IF(Q506=60%,N506*O506*P506*F!$B$60,IF(Q506=61%,N506*O506*P506*F!$B$61,IF(Q506=62%,N506*O506*P506*F!$B$62,IF(Q506=63%,N506*O506*P506*F!$B$63,IF(Q506=64%,N506*O506*P506*F!$B$64,IF(Q506=65%,N506*O506*P506*F!$B$65,IF(Q506=66%,N506*O506*P506*F!$B$66,IF(Q506=67%,N506*O506*P506*F!$B$67,IF(Q506=68%,N506*O506*P506*F!$B$68,IF(Q506=69%,N506*O506*P506*F!$B$69,IF(Q506=70%,N506*O506*P506*F!$B$70,IF(Q506=71%,N506*O506*P506*F!$B$71,IF(Q506=72%,N506*O506*P506*F!$B$72,IF(Q506=73%,N506*O506*P506*F!$B$73,IF(Q506=74%,N506*O506*P506*F!$B$74,IF(Q506=75%,N506*O506*P506*F!$B$75,IF(Q506=76%,N506*O506*P506*F!$B$76,IF(Q506=77%,N506*O506*P506*F!$B$77,IF(Q506=78%,N506*O506*P506*F!$B$78,IF(Q506=79%,N506*O506*P506*F!$B$79,IF(Q506=80%,N506*O506*P506*F!$B$80,IF(Q506=81%,N506*O506*P506*F!$B$81,IF(Q506=82%,N506*O506*P506*F!$B$82,IF(Q506=83%,N506*O506*P506*F!$B$83,IF(Q506=84%,N506*O506*P506*F!$B$84,IF(Q506=85%,N506*O506*P506*F!$B$85,IF(Q506=86%,N506*O506*P506*F!$B$86,IF(Q506=87%,N506*O506*P506*F!$B$87,IF(Q506=88%,N506*O506*P506*F!$B$88,IF(Q506=89%,N506*O506*P506*F!$B$89,IF(Q506=90%,N506*O506*P506*F!$B$90,IF(Q506=91%,N506*O506*P506*F!$B$91,IF(Q506=92%,N506*O506*P506*F!$B$92,IF(Q506=93%,N506*O506*P506*F!$B$93,IF(Q506=94%,N506*O506*P506*F!$B$94,IF(Q506=95%,N506*O506*P506*F!$B$95,IF(Q506=96%,N506*O506*P506*F!$B$96,IF(Q506=97%,N506*O506*P506*F!$B$97,IF(Q506=98%,N506*O506*P506*F!$B$98,IF(Q506=99%,N506*O506*P506*F!$B$99,IF(Q506&gt;99%,N506*O506*P506*F!$B$100,))))))))))))))))))))))))))))))))))))))))))))))))))))))))+IF(U506&lt;30%,0,IF(U506&lt;35%,R506*S506*T506*F!$B$33,IF(U506&lt;40%,R506*S506*T506*F!$B$38,IF(U506&lt;45%,R506*S506*T506*F!$B$43,IF(U506&lt;50%,R506*S506*T506*F!$B$48,IF(U506=50%,R506*S506*T506*F!$B$50,IF(U506=51%,R506*S506*T506*F!$B$51,IF(U506=52%,R506*S506*T506*F!$B$52,IF(U506=53%,R506*S506*T506*F!$B$53,IF(U506=54%,R506*S506*T506*F!$B$54,IF(U506=55%,R506*S506*T506*F!$B$55,IF(U506=56%,R506*S506*T506*F!$B$56,IF(U506=57%,R506*S506*T506*F!$B$57,IF(U506=58%,R506*S506*T506*F!$B$58,IF(U506=59%,R506*S506*T506*F!$B$59,IF(U506=60%,R506*S506*T506*F!$B$60,IF(U506=61%,R506*S506*T506*F!$B$61,IF(U506=62%,R506*S506*T506*F!$B$62,IF(U506=63%,R506*S506*T506*F!$B$63,IF(U506=64%,R506*S506*T506*F!$B$64,IF(U506=65%,R506*S506*T506*F!$B$65,IF(U506=66%,R506*S506*T506*F!$B$66,IF(U506=67%,R506*S506*T506*F!$B$67,IF(U506=68%,R506*S506*T506*F!$B$68,IF(U506=69%,R506*S506*T506*F!$B$69,IF(U506=70%,R506*S506*T506*F!$B$70,IF(U506=71%,R506*S506*T506*F!$B$71,IF(U506=72%,R506*S506*T506*F!$B$72,IF(U506=73%,R506*S506*T506*F!$B$73,IF(U506=74%,R506*S506*T506*F!$B$74,IF(U506=75%,R506*S506*T506*F!$B$75,IF(U506=76%,R506*S506*T506*F!$B$76,IF(U506=77%,R506*S506*T506*F!$B$77,IF(U506=78%,R506*S506*T506*F!$B$78,IF(U506=79%,R506*S506*T506*F!$B$79,IF(U506=80%,R506*S506*T506*F!$B$80,IF(U506=81%,R506*S506*T506*F!$B$81,IF(U506=82%,R506*S506*T506*F!$B$82,IF(U506=83%,R506*S506*T506*F!$B$83,IF(U506=84%,R506*S506*T506*F!$B$84,IF(U506=85%,R506*S506*T506*F!$B$85,IF(U506=86%,R506*S506*T506*F!$B$86,IF(U506=87%,R506*S506*T506*F!$B$87,IF(U506=88%,R506*S506*T506*F!$B$88,IF(U506=89%,R506*S506*T506*F!$B$89,IF(U506=90%,R506*S506*T506*F!$B$90,IF(U506=91%,R506*S506*T506*F!$B$91,IF(U506=92%,R506*S506*T506*F!$B$92,IF(U506=93%,R506*S506*T506*F!$B$93,IF(U506=94%,R506*S506*T506*F!$B$94,IF(U506=95%,R506*S506*T506*F!$B$95,IF(U506=96%,R506*S506*T506*F!$B$96,IF(U506=97%,R506*S506*T506*F!$B$97,IF(U506=98%,R506*S506*T506*F!$B$98,IF(U506=99%,R506*S506*T506*F!$B$99,IF(U506&gt;99%,R506*S506*T506*F!$B$100)))))))))))))))))))))))))))))))))))))))))))))))))))))))))*IF(ISNUMBER(E506),E506,1)*IF(ISNUMBER(D506),D506,1)</f>
        <v>0</v>
      </c>
      <c r="AA506" s="5">
        <f>G506*H506+K506*L506+O506*P506+S506*T506</f>
        <v>0</v>
      </c>
      <c r="AB506" s="32">
        <f>(H506*(IF(I506&lt;45%,0.5,IF(I506&lt;55%,0.8,IF(I506&lt;65%,0.9,IF(I506&lt;75%,1,IF(I506&lt;85%,1.1,1.2))))))+L506*(IF(M506&lt;45%,0.5,IF(M506&lt;55%,0.8,IF(M506&lt;65%,0.9,IF(M506&lt;75%,1,IF(M506&lt;85%,1.1,1.2))))))+P506*(IF(Q506&lt;45%,0.5,IF(Q506&lt;55%,0.8,IF(Q506&lt;65%,0.9,IF(Q506&lt;75%,1,IF(Q506&lt;85%,1.1,1.2))))))+T506*(IF(U506&lt;45%,0.5,IF(U506&lt;55%,0.8,IF(U506&lt;65%,0.9,IF(U506&lt;75%,1,IF(U506&lt;85%,1.1,1.2)))))))*IF(D506&gt;=0.8,6,IF(D506&lt;=0.4,1.5,3))</f>
        <v>0</v>
      </c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  <c r="AP506" s="11"/>
      <c r="AQ506" s="11"/>
      <c r="AR506" s="11"/>
      <c r="AS506" s="11"/>
      <c r="AT506" s="11"/>
      <c r="AU506" s="11"/>
      <c r="AV506" s="11"/>
      <c r="AW506" s="11"/>
      <c r="AX506" s="11"/>
      <c r="AY506" s="11"/>
      <c r="AZ506" s="11"/>
      <c r="BA506" s="11"/>
      <c r="BB506" s="11"/>
      <c r="BC506" s="11"/>
      <c r="BD506" s="11"/>
      <c r="BE506" s="11"/>
      <c r="BF506" s="11"/>
      <c r="BG506" s="11"/>
      <c r="BH506" s="11"/>
      <c r="BI506" s="11"/>
      <c r="BJ506" s="11"/>
    </row>
    <row r="507" spans="1:62" x14ac:dyDescent="0.25">
      <c r="A507" s="1129"/>
      <c r="B507" s="61" t="str">
        <f t="shared" ref="B507:E507" si="1187">IF(B445="","",B445)</f>
        <v/>
      </c>
      <c r="C507" s="62" t="str">
        <f t="shared" si="1187"/>
        <v/>
      </c>
      <c r="D507" s="63">
        <f t="shared" si="1183"/>
        <v>0</v>
      </c>
      <c r="E507" s="64" t="str">
        <f t="shared" si="1187"/>
        <v/>
      </c>
      <c r="F507" s="152"/>
      <c r="G507" s="153"/>
      <c r="H507" s="153"/>
      <c r="I507" s="95">
        <f t="shared" si="1178"/>
        <v>0</v>
      </c>
      <c r="J507" s="152"/>
      <c r="K507" s="94"/>
      <c r="L507" s="94"/>
      <c r="M507" s="95">
        <f t="shared" si="1179"/>
        <v>0</v>
      </c>
      <c r="N507" s="152"/>
      <c r="O507" s="94"/>
      <c r="P507" s="94"/>
      <c r="Q507" s="95">
        <f t="shared" si="1180"/>
        <v>0</v>
      </c>
      <c r="R507" s="152"/>
      <c r="S507" s="94"/>
      <c r="T507" s="94"/>
      <c r="U507" s="93">
        <f t="shared" si="1181"/>
        <v>0</v>
      </c>
      <c r="V507" s="113">
        <f t="shared" si="1184"/>
        <v>0</v>
      </c>
      <c r="W507" s="114">
        <f t="shared" si="1185"/>
        <v>0</v>
      </c>
      <c r="X507" s="36">
        <f t="shared" si="1186"/>
        <v>0</v>
      </c>
      <c r="Y507" s="90" t="str">
        <f t="shared" si="1168"/>
        <v/>
      </c>
      <c r="Z507" s="6">
        <f>(IF(I507&lt;30%,0,IF(I507&lt;35%,F507*G507*H507*F!$B$33,IF(I507&lt;40%,F507*G507*H507*F!$B$38,IF(I507&lt;45%,F507*G507*H507*F!$B$43,IF(I507&lt;50%,F507*G507*H507*F!$B$48,IF(I507=50%,F507*G507*H507*F!$B$50,IF(I507=51%,F507*G507*H507*F!$B$51,IF(I507=52%,F507*G507*H507*F!$B$52,IF(I507=53%,F507*G507*H507*F!$B$53,IF(I507=54%,F507*G507*H507*F!$B$54,IF(I507=55%,F507*G507*H507*F!$B$55,IF(I507=56%,F507*G507*H507*F!$B$56,IF(I507=57%,F507*G507*H507*F!$B$57,IF(I507=58%,F507*G507*H507*F!$B$58,IF(I507=59%,F507*G507*H507*F!$B$59,IF(I507=60%,F507*G507*H507*F!$B$60,IF(I507=61%,F507*G507*H507*F!$B$61,IF(I507=62%,F507*G507*H507*F!$B$62,IF(I507=63%,F507*G507*H507*F!$B$63,IF(I507=64%,F507*G507*H507*F!$B$64,IF(I507=65%,F507*G507*H507*F!$B$65,IF(I507=66%,F507*G507*H507*F!$B$66,IF(I507=67%,F507*G507*H507*F!$B$67,IF(I507=68%,F507*G507*H507*F!$B$68,IF(I507=69%,F507*G507*H507*F!$B$69,IF(I507=70%,F507*G507*H507*F!$B$70,IF(I507=71%,F507*G507*H507*F!$B$71,IF(I507=72%,F507*G507*H507*F!$B$72,IF(I507=73%,F507*G507*H507*F!$B$73,IF(I507=74%,F507*G507*H507*F!$B$74,IF(I507=75%,F507*G507*H507*F!$B$75,IF(I507=76%,F507*G507*H507*F!$B$76,IF(I507=77%,F507*G507*H507*F!$B$77,IF(I507=78%,F507*G507*H507*F!$B$78,IF(I507=79%,F507*G507*H507*F!$B$79,IF(I507=80%,F507*G507*H507*F!$B$80,IF(I507=81%,F507*G507*H507*F!$B$81,IF(I507=82%,F507*G507*H507*F!$B$82,IF(I507=83%,F507*G507*H507*F!$B$83,IF(I507=84%,F507*G507*H507*F!$B$84,IF(I507=85%,F507*G507*H507*F!$B$85,IF(I507=86%,F507*G507*H507*F!$B$86,IF(I507=87%,F507*G507*H507*F!$B$87,IF(I507=88%,F507*G507*H507*F!$B$88,IF(I507=89%,F507*G507*H507*F!$B$89,IF(I507=90%,F507*G507*H507*F!$B$90,IF(I507=91%,F507*G507*H507*F!$B$91,IF(I507=92%,F507*G507*H507*F!$B$92,IF(I507=93%,F507*G507*H507*F!$B$93,IF(I507=94%,F507*G507*H507*F!$B$94,IF(I507=95%,F507*G507*H507*F!$B$95,IF(I507=96%,F507*G507*H507*F!$B$96,IF(I507=97%,F507*G507*H507*F!$B$97,IF(I507=98%,F507*G507*H507*F!$B$98,IF(I507=99%,F507*G507*H507*F!$B$99,IF(I507&gt;99%,F507*G507*H507*F!$B$100,))))))))))))))))))))))))))))))))))))))))))))))))))))))))+IF(M507&lt;30%,0,IF(M507&lt;35%,J507*K507*L507*F!$B$33,IF(M507&lt;40%,J507*K507*L507*F!$B$38,IF(M507&lt;45%,J507*K507*L507*F!$B$43,IF(M507&lt;50%,J507*K507*L507*F!$B$48,IF(M507=50%,J507*K507*L507*F!$B$50,IF(M507=51%,J507*K507*L507*F!$B$51,IF(M507=52%,J507*K507*L507*F!$B$52,IF(M507=53%,J507*K507*L507*F!$B$53,IF(M507=54%,J507*K507*L507*F!$B$54,IF(M507=55%,J507*K507*L507*F!$B$55,IF(M507=56%,J507*K507*L507*F!$B$56,IF(M507=57%,J507*K507*L507*F!$B$57,IF(M507=58%,J507*K507*L507*F!$B$58,IF(M507=59%,J507*K507*L507*F!$B$59,IF(M507=60%,J507*K507*L507*F!$B$60,IF(M507=61%,J507*K507*L507*F!$B$61,IF(M507=62%,J507*K507*L507*F!$B$62,IF(M507=63%,J507*K507*L507*F!$B$63,IF(M507=64%,J507*K507*L507*F!$B$64,IF(M507=65%,J507*K507*L507*F!$B$65,IF(M507=66%,J507*K507*L507*F!$B$66,IF(M507=67%,J507*K507*L507*F!$B$67,IF(M507=68%,J507*K507*L507*F!$B$68,IF(M507=69%,J507*K507*L507*F!$B$69,IF(M507=70%,J507*K507*L507*F!$B$70,IF(M507=71%,J507*K507*L507*F!$B$71,IF(M507=72%,J507*K507*L507*F!$B$72,IF(M507=73%,J507*K507*L507*F!$B$73,IF(M507=74%,J507*K507*L507*F!$B$74,IF(M507=75%,J507*K507*L507*F!$B$75,IF(M507=76%,J507*K507*L507*F!$B$76,IF(M507=77%,J507*K507*L507*F!$B$77,IF(M507=78%,J507*K507*L507*F!$B$78,IF(M507=79%,J507*K507*L507*F!$B$79,IF(M507=80%,J507*K507*L507*F!$B$80,IF(M507=81%,J507*K507*L507*F!$B$81,IF(M507=82%,J507*K507*L507*F!$B$82,IF(M507=83%,J507*K507*L507*F!$B$83,IF(M507=84%,J507*K507*L507*F!$B$84,IF(M507=85%,J507*K507*L507*F!$B$85,IF(M507=86%,J507*K507*L507*F!$B$86,IF(M507=87%,J507*K507*L507*F!$B$87,IF(M507=88%,J507*K507*L507*F!$B$88,IF(M507=89%,J507*K507*L507*F!$B$89,IF(M507=90%,J507*K507*L507*F!$B$90,IF(M507=91%,J507*K507*L507*F!$B$91,IF(M507=92%,J507*K507*L507*F!$B$92,IF(M507=93%,J507*K507*L507*F!$B$93,IF(M507=94%,J507*K507*L507*F!$B$94,IF(M507=95%,J507*K507*L507*F!$B$95,IF(M507=96%,J507*K507*L507*F!$B$96,IF(M507=97%,J507*K507*L507*F!$B$97,IF(M507=98%,J507*K507*L507*F!$B$98,IF(M507=99%,J507*K507*L507*F!$B$99,IF(M507&gt;99%,J507*K507*L507*F!$B$100,))))))))))))))))))))))))))))))))))))))))))))))))))))))))+IF(Q507&lt;30%,0,IF(Q507&lt;35%,N507*O507*P507*F!$B$33,IF(Q507&lt;40%,N507*O507*P507*F!$B$38,IF(Q507&lt;45%,N507*O507*P507*F!$B$43,IF(Q507&lt;50%,N507*O507*P507*F!$B$48,IF(Q507=50%,N507*O507*P507*F!$B$50,IF(Q507=51%,N507*O507*P507*F!$B$51,IF(Q507=52%,N507*O507*P507*F!$B$52,IF(Q507=53%,N507*O507*P507*F!$B$53,IF(Q507=54%,N507*O507*P507*F!$B$54,IF(Q507=55%,N507*O507*P507*F!$B$55,IF(Q507=56%,N507*O507*P507*F!$B$56,IF(Q507=57%,N507*O507*P507*F!$B$57,IF(Q507=58%,N507*O507*P507*F!$B$58,IF(Q507=59%,N507*O507*P507*F!$B$59,IF(Q507=60%,N507*O507*P507*F!$B$60,IF(Q507=61%,N507*O507*P507*F!$B$61,IF(Q507=62%,N507*O507*P507*F!$B$62,IF(Q507=63%,N507*O507*P507*F!$B$63,IF(Q507=64%,N507*O507*P507*F!$B$64,IF(Q507=65%,N507*O507*P507*F!$B$65,IF(Q507=66%,N507*O507*P507*F!$B$66,IF(Q507=67%,N507*O507*P507*F!$B$67,IF(Q507=68%,N507*O507*P507*F!$B$68,IF(Q507=69%,N507*O507*P507*F!$B$69,IF(Q507=70%,N507*O507*P507*F!$B$70,IF(Q507=71%,N507*O507*P507*F!$B$71,IF(Q507=72%,N507*O507*P507*F!$B$72,IF(Q507=73%,N507*O507*P507*F!$B$73,IF(Q507=74%,N507*O507*P507*F!$B$74,IF(Q507=75%,N507*O507*P507*F!$B$75,IF(Q507=76%,N507*O507*P507*F!$B$76,IF(Q507=77%,N507*O507*P507*F!$B$77,IF(Q507=78%,N507*O507*P507*F!$B$78,IF(Q507=79%,N507*O507*P507*F!$B$79,IF(Q507=80%,N507*O507*P507*F!$B$80,IF(Q507=81%,N507*O507*P507*F!$B$81,IF(Q507=82%,N507*O507*P507*F!$B$82,IF(Q507=83%,N507*O507*P507*F!$B$83,IF(Q507=84%,N507*O507*P507*F!$B$84,IF(Q507=85%,N507*O507*P507*F!$B$85,IF(Q507=86%,N507*O507*P507*F!$B$86,IF(Q507=87%,N507*O507*P507*F!$B$87,IF(Q507=88%,N507*O507*P507*F!$B$88,IF(Q507=89%,N507*O507*P507*F!$B$89,IF(Q507=90%,N507*O507*P507*F!$B$90,IF(Q507=91%,N507*O507*P507*F!$B$91,IF(Q507=92%,N507*O507*P507*F!$B$92,IF(Q507=93%,N507*O507*P507*F!$B$93,IF(Q507=94%,N507*O507*P507*F!$B$94,IF(Q507=95%,N507*O507*P507*F!$B$95,IF(Q507=96%,N507*O507*P507*F!$B$96,IF(Q507=97%,N507*O507*P507*F!$B$97,IF(Q507=98%,N507*O507*P507*F!$B$98,IF(Q507=99%,N507*O507*P507*F!$B$99,IF(Q507&gt;99%,N507*O507*P507*F!$B$100,))))))))))))))))))))))))))))))))))))))))))))))))))))))))+IF(U507&lt;30%,0,IF(U507&lt;35%,R507*S507*T507*F!$B$33,IF(U507&lt;40%,R507*S507*T507*F!$B$38,IF(U507&lt;45%,R507*S507*T507*F!$B$43,IF(U507&lt;50%,R507*S507*T507*F!$B$48,IF(U507=50%,R507*S507*T507*F!$B$50,IF(U507=51%,R507*S507*T507*F!$B$51,IF(U507=52%,R507*S507*T507*F!$B$52,IF(U507=53%,R507*S507*T507*F!$B$53,IF(U507=54%,R507*S507*T507*F!$B$54,IF(U507=55%,R507*S507*T507*F!$B$55,IF(U507=56%,R507*S507*T507*F!$B$56,IF(U507=57%,R507*S507*T507*F!$B$57,IF(U507=58%,R507*S507*T507*F!$B$58,IF(U507=59%,R507*S507*T507*F!$B$59,IF(U507=60%,R507*S507*T507*F!$B$60,IF(U507=61%,R507*S507*T507*F!$B$61,IF(U507=62%,R507*S507*T507*F!$B$62,IF(U507=63%,R507*S507*T507*F!$B$63,IF(U507=64%,R507*S507*T507*F!$B$64,IF(U507=65%,R507*S507*T507*F!$B$65,IF(U507=66%,R507*S507*T507*F!$B$66,IF(U507=67%,R507*S507*T507*F!$B$67,IF(U507=68%,R507*S507*T507*F!$B$68,IF(U507=69%,R507*S507*T507*F!$B$69,IF(U507=70%,R507*S507*T507*F!$B$70,IF(U507=71%,R507*S507*T507*F!$B$71,IF(U507=72%,R507*S507*T507*F!$B$72,IF(U507=73%,R507*S507*T507*F!$B$73,IF(U507=74%,R507*S507*T507*F!$B$74,IF(U507=75%,R507*S507*T507*F!$B$75,IF(U507=76%,R507*S507*T507*F!$B$76,IF(U507=77%,R507*S507*T507*F!$B$77,IF(U507=78%,R507*S507*T507*F!$B$78,IF(U507=79%,R507*S507*T507*F!$B$79,IF(U507=80%,R507*S507*T507*F!$B$80,IF(U507=81%,R507*S507*T507*F!$B$81,IF(U507=82%,R507*S507*T507*F!$B$82,IF(U507=83%,R507*S507*T507*F!$B$83,IF(U507=84%,R507*S507*T507*F!$B$84,IF(U507=85%,R507*S507*T507*F!$B$85,IF(U507=86%,R507*S507*T507*F!$B$86,IF(U507=87%,R507*S507*T507*F!$B$87,IF(U507=88%,R507*S507*T507*F!$B$88,IF(U507=89%,R507*S507*T507*F!$B$89,IF(U507=90%,R507*S507*T507*F!$B$90,IF(U507=91%,R507*S507*T507*F!$B$91,IF(U507=92%,R507*S507*T507*F!$B$92,IF(U507=93%,R507*S507*T507*F!$B$93,IF(U507=94%,R507*S507*T507*F!$B$94,IF(U507=95%,R507*S507*T507*F!$B$95,IF(U507=96%,R507*S507*T507*F!$B$96,IF(U507=97%,R507*S507*T507*F!$B$97,IF(U507=98%,R507*S507*T507*F!$B$98,IF(U507=99%,R507*S507*T507*F!$B$99,IF(U507&gt;99%,R507*S507*T507*F!$B$100)))))))))))))))))))))))))))))))))))))))))))))))))))))))))*IF(ISNUMBER(E507),E507,1)*IF(ISNUMBER(D507),D507,1)</f>
        <v>0</v>
      </c>
      <c r="AA507" s="6">
        <f>G507*H507+K507*L507+O507*P507+S507*T507</f>
        <v>0</v>
      </c>
      <c r="AB507" s="35">
        <f>(H507*(IF(I507&lt;45%,0.5,IF(I507&lt;55%,0.8,IF(I507&lt;65%,0.9,IF(I507&lt;75%,1,IF(I507&lt;85%,1.1,1.2))))))+L507*(IF(M507&lt;45%,0.5,IF(M507&lt;55%,0.8,IF(M507&lt;65%,0.9,IF(M507&lt;75%,1,IF(M507&lt;85%,1.1,1.2))))))+P507*(IF(Q507&lt;45%,0.5,IF(Q507&lt;55%,0.8,IF(Q507&lt;65%,0.9,IF(Q507&lt;75%,1,IF(Q507&lt;85%,1.1,1.2))))))+T507*(IF(U507&lt;45%,0.5,IF(U507&lt;55%,0.8,IF(U507&lt;65%,0.9,IF(U507&lt;75%,1,IF(U507&lt;85%,1.1,1.2)))))))*IF(D507&gt;=0.8,6,IF(D507&lt;=0.4,1.5,3))</f>
        <v>0</v>
      </c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  <c r="AP507" s="11"/>
      <c r="AQ507" s="11"/>
      <c r="AR507" s="11"/>
      <c r="AS507" s="11"/>
      <c r="AT507" s="11"/>
      <c r="AU507" s="11"/>
      <c r="AV507" s="11"/>
      <c r="AW507" s="11"/>
      <c r="AX507" s="11"/>
      <c r="AY507" s="11"/>
      <c r="AZ507" s="11"/>
      <c r="BA507" s="11"/>
      <c r="BB507" s="11"/>
      <c r="BC507" s="11"/>
      <c r="BD507" s="11"/>
      <c r="BE507" s="11"/>
      <c r="BF507" s="11"/>
      <c r="BG507" s="11"/>
      <c r="BH507" s="11"/>
      <c r="BI507" s="11"/>
      <c r="BJ507" s="11"/>
    </row>
    <row r="508" spans="1:62" x14ac:dyDescent="0.25">
      <c r="A508" s="1129"/>
      <c r="B508" s="61" t="str">
        <f t="shared" ref="B508:E508" si="1188">IF(B446="","",B446)</f>
        <v/>
      </c>
      <c r="C508" s="62" t="str">
        <f t="shared" si="1188"/>
        <v/>
      </c>
      <c r="D508" s="63">
        <f t="shared" si="1183"/>
        <v>0</v>
      </c>
      <c r="E508" s="64" t="str">
        <f t="shared" si="1188"/>
        <v/>
      </c>
      <c r="F508" s="150"/>
      <c r="G508" s="151"/>
      <c r="H508" s="151"/>
      <c r="I508" s="102">
        <f t="shared" si="1178"/>
        <v>0</v>
      </c>
      <c r="J508" s="150"/>
      <c r="K508" s="100"/>
      <c r="L508" s="100"/>
      <c r="M508" s="102">
        <f t="shared" si="1179"/>
        <v>0</v>
      </c>
      <c r="N508" s="150"/>
      <c r="O508" s="100"/>
      <c r="P508" s="100"/>
      <c r="Q508" s="102">
        <f t="shared" si="1180"/>
        <v>0</v>
      </c>
      <c r="R508" s="150"/>
      <c r="S508" s="100"/>
      <c r="T508" s="100"/>
      <c r="U508" s="101">
        <f t="shared" si="1181"/>
        <v>0</v>
      </c>
      <c r="V508" s="110">
        <f t="shared" si="1184"/>
        <v>0</v>
      </c>
      <c r="W508" s="111">
        <f t="shared" si="1185"/>
        <v>0</v>
      </c>
      <c r="X508" s="53">
        <f>ROUND(IFERROR((W508/(Y508*IF(ISNUMBER(E508),E508,1))),0),2)</f>
        <v>0</v>
      </c>
      <c r="Y508" s="90" t="str">
        <f t="shared" si="1168"/>
        <v/>
      </c>
      <c r="Z508" s="5">
        <f>(IF(I508&lt;30%,0,IF(I508&lt;35%,F508*G508*H508*F!$B$33,IF(I508&lt;40%,F508*G508*H508*F!$B$38,IF(I508&lt;45%,F508*G508*H508*F!$B$43,IF(I508&lt;50%,F508*G508*H508*F!$B$48,IF(I508=50%,F508*G508*H508*F!$B$50,IF(I508=51%,F508*G508*H508*F!$B$51,IF(I508=52%,F508*G508*H508*F!$B$52,IF(I508=53%,F508*G508*H508*F!$B$53,IF(I508=54%,F508*G508*H508*F!$B$54,IF(I508=55%,F508*G508*H508*F!$B$55,IF(I508=56%,F508*G508*H508*F!$B$56,IF(I508=57%,F508*G508*H508*F!$B$57,IF(I508=58%,F508*G508*H508*F!$B$58,IF(I508=59%,F508*G508*H508*F!$B$59,IF(I508=60%,F508*G508*H508*F!$B$60,IF(I508=61%,F508*G508*H508*F!$B$61,IF(I508=62%,F508*G508*H508*F!$B$62,IF(I508=63%,F508*G508*H508*F!$B$63,IF(I508=64%,F508*G508*H508*F!$B$64,IF(I508=65%,F508*G508*H508*F!$B$65,IF(I508=66%,F508*G508*H508*F!$B$66,IF(I508=67%,F508*G508*H508*F!$B$67,IF(I508=68%,F508*G508*H508*F!$B$68,IF(I508=69%,F508*G508*H508*F!$B$69,IF(I508=70%,F508*G508*H508*F!$B$70,IF(I508=71%,F508*G508*H508*F!$B$71,IF(I508=72%,F508*G508*H508*F!$B$72,IF(I508=73%,F508*G508*H508*F!$B$73,IF(I508=74%,F508*G508*H508*F!$B$74,IF(I508=75%,F508*G508*H508*F!$B$75,IF(I508=76%,F508*G508*H508*F!$B$76,IF(I508=77%,F508*G508*H508*F!$B$77,IF(I508=78%,F508*G508*H508*F!$B$78,IF(I508=79%,F508*G508*H508*F!$B$79,IF(I508=80%,F508*G508*H508*F!$B$80,IF(I508=81%,F508*G508*H508*F!$B$81,IF(I508=82%,F508*G508*H508*F!$B$82,IF(I508=83%,F508*G508*H508*F!$B$83,IF(I508=84%,F508*G508*H508*F!$B$84,IF(I508=85%,F508*G508*H508*F!$B$85,IF(I508=86%,F508*G508*H508*F!$B$86,IF(I508=87%,F508*G508*H508*F!$B$87,IF(I508=88%,F508*G508*H508*F!$B$88,IF(I508=89%,F508*G508*H508*F!$B$89,IF(I508=90%,F508*G508*H508*F!$B$90,IF(I508=91%,F508*G508*H508*F!$B$91,IF(I508=92%,F508*G508*H508*F!$B$92,IF(I508=93%,F508*G508*H508*F!$B$93,IF(I508=94%,F508*G508*H508*F!$B$94,IF(I508=95%,F508*G508*H508*F!$B$95,IF(I508=96%,F508*G508*H508*F!$B$96,IF(I508=97%,F508*G508*H508*F!$B$97,IF(I508=98%,F508*G508*H508*F!$B$98,IF(I508=99%,F508*G508*H508*F!$B$99,IF(I508&gt;99%,F508*G508*H508*F!$B$100,))))))))))))))))))))))))))))))))))))))))))))))))))))))))+IF(M508&lt;30%,0,IF(M508&lt;35%,J508*K508*L508*F!$B$33,IF(M508&lt;40%,J508*K508*L508*F!$B$38,IF(M508&lt;45%,J508*K508*L508*F!$B$43,IF(M508&lt;50%,J508*K508*L508*F!$B$48,IF(M508=50%,J508*K508*L508*F!$B$50,IF(M508=51%,J508*K508*L508*F!$B$51,IF(M508=52%,J508*K508*L508*F!$B$52,IF(M508=53%,J508*K508*L508*F!$B$53,IF(M508=54%,J508*K508*L508*F!$B$54,IF(M508=55%,J508*K508*L508*F!$B$55,IF(M508=56%,J508*K508*L508*F!$B$56,IF(M508=57%,J508*K508*L508*F!$B$57,IF(M508=58%,J508*K508*L508*F!$B$58,IF(M508=59%,J508*K508*L508*F!$B$59,IF(M508=60%,J508*K508*L508*F!$B$60,IF(M508=61%,J508*K508*L508*F!$B$61,IF(M508=62%,J508*K508*L508*F!$B$62,IF(M508=63%,J508*K508*L508*F!$B$63,IF(M508=64%,J508*K508*L508*F!$B$64,IF(M508=65%,J508*K508*L508*F!$B$65,IF(M508=66%,J508*K508*L508*F!$B$66,IF(M508=67%,J508*K508*L508*F!$B$67,IF(M508=68%,J508*K508*L508*F!$B$68,IF(M508=69%,J508*K508*L508*F!$B$69,IF(M508=70%,J508*K508*L508*F!$B$70,IF(M508=71%,J508*K508*L508*F!$B$71,IF(M508=72%,J508*K508*L508*F!$B$72,IF(M508=73%,J508*K508*L508*F!$B$73,IF(M508=74%,J508*K508*L508*F!$B$74,IF(M508=75%,J508*K508*L508*F!$B$75,IF(M508=76%,J508*K508*L508*F!$B$76,IF(M508=77%,J508*K508*L508*F!$B$77,IF(M508=78%,J508*K508*L508*F!$B$78,IF(M508=79%,J508*K508*L508*F!$B$79,IF(M508=80%,J508*K508*L508*F!$B$80,IF(M508=81%,J508*K508*L508*F!$B$81,IF(M508=82%,J508*K508*L508*F!$B$82,IF(M508=83%,J508*K508*L508*F!$B$83,IF(M508=84%,J508*K508*L508*F!$B$84,IF(M508=85%,J508*K508*L508*F!$B$85,IF(M508=86%,J508*K508*L508*F!$B$86,IF(M508=87%,J508*K508*L508*F!$B$87,IF(M508=88%,J508*K508*L508*F!$B$88,IF(M508=89%,J508*K508*L508*F!$B$89,IF(M508=90%,J508*K508*L508*F!$B$90,IF(M508=91%,J508*K508*L508*F!$B$91,IF(M508=92%,J508*K508*L508*F!$B$92,IF(M508=93%,J508*K508*L508*F!$B$93,IF(M508=94%,J508*K508*L508*F!$B$94,IF(M508=95%,J508*K508*L508*F!$B$95,IF(M508=96%,J508*K508*L508*F!$B$96,IF(M508=97%,J508*K508*L508*F!$B$97,IF(M508=98%,J508*K508*L508*F!$B$98,IF(M508=99%,J508*K508*L508*F!$B$99,IF(M508&gt;99%,J508*K508*L508*F!$B$100,))))))))))))))))))))))))))))))))))))))))))))))))))))))))+IF(Q508&lt;30%,0,IF(Q508&lt;35%,N508*O508*P508*F!$B$33,IF(Q508&lt;40%,N508*O508*P508*F!$B$38,IF(Q508&lt;45%,N508*O508*P508*F!$B$43,IF(Q508&lt;50%,N508*O508*P508*F!$B$48,IF(Q508=50%,N508*O508*P508*F!$B$50,IF(Q508=51%,N508*O508*P508*F!$B$51,IF(Q508=52%,N508*O508*P508*F!$B$52,IF(Q508=53%,N508*O508*P508*F!$B$53,IF(Q508=54%,N508*O508*P508*F!$B$54,IF(Q508=55%,N508*O508*P508*F!$B$55,IF(Q508=56%,N508*O508*P508*F!$B$56,IF(Q508=57%,N508*O508*P508*F!$B$57,IF(Q508=58%,N508*O508*P508*F!$B$58,IF(Q508=59%,N508*O508*P508*F!$B$59,IF(Q508=60%,N508*O508*P508*F!$B$60,IF(Q508=61%,N508*O508*P508*F!$B$61,IF(Q508=62%,N508*O508*P508*F!$B$62,IF(Q508=63%,N508*O508*P508*F!$B$63,IF(Q508=64%,N508*O508*P508*F!$B$64,IF(Q508=65%,N508*O508*P508*F!$B$65,IF(Q508=66%,N508*O508*P508*F!$B$66,IF(Q508=67%,N508*O508*P508*F!$B$67,IF(Q508=68%,N508*O508*P508*F!$B$68,IF(Q508=69%,N508*O508*P508*F!$B$69,IF(Q508=70%,N508*O508*P508*F!$B$70,IF(Q508=71%,N508*O508*P508*F!$B$71,IF(Q508=72%,N508*O508*P508*F!$B$72,IF(Q508=73%,N508*O508*P508*F!$B$73,IF(Q508=74%,N508*O508*P508*F!$B$74,IF(Q508=75%,N508*O508*P508*F!$B$75,IF(Q508=76%,N508*O508*P508*F!$B$76,IF(Q508=77%,N508*O508*P508*F!$B$77,IF(Q508=78%,N508*O508*P508*F!$B$78,IF(Q508=79%,N508*O508*P508*F!$B$79,IF(Q508=80%,N508*O508*P508*F!$B$80,IF(Q508=81%,N508*O508*P508*F!$B$81,IF(Q508=82%,N508*O508*P508*F!$B$82,IF(Q508=83%,N508*O508*P508*F!$B$83,IF(Q508=84%,N508*O508*P508*F!$B$84,IF(Q508=85%,N508*O508*P508*F!$B$85,IF(Q508=86%,N508*O508*P508*F!$B$86,IF(Q508=87%,N508*O508*P508*F!$B$87,IF(Q508=88%,N508*O508*P508*F!$B$88,IF(Q508=89%,N508*O508*P508*F!$B$89,IF(Q508=90%,N508*O508*P508*F!$B$90,IF(Q508=91%,N508*O508*P508*F!$B$91,IF(Q508=92%,N508*O508*P508*F!$B$92,IF(Q508=93%,N508*O508*P508*F!$B$93,IF(Q508=94%,N508*O508*P508*F!$B$94,IF(Q508=95%,N508*O508*P508*F!$B$95,IF(Q508=96%,N508*O508*P508*F!$B$96,IF(Q508=97%,N508*O508*P508*F!$B$97,IF(Q508=98%,N508*O508*P508*F!$B$98,IF(Q508=99%,N508*O508*P508*F!$B$99,IF(Q508&gt;99%,N508*O508*P508*F!$B$100,))))))))))))))))))))))))))))))))))))))))))))))))))))))))+IF(U508&lt;30%,0,IF(U508&lt;35%,R508*S508*T508*F!$B$33,IF(U508&lt;40%,R508*S508*T508*F!$B$38,IF(U508&lt;45%,R508*S508*T508*F!$B$43,IF(U508&lt;50%,R508*S508*T508*F!$B$48,IF(U508=50%,R508*S508*T508*F!$B$50,IF(U508=51%,R508*S508*T508*F!$B$51,IF(U508=52%,R508*S508*T508*F!$B$52,IF(U508=53%,R508*S508*T508*F!$B$53,IF(U508=54%,R508*S508*T508*F!$B$54,IF(U508=55%,R508*S508*T508*F!$B$55,IF(U508=56%,R508*S508*T508*F!$B$56,IF(U508=57%,R508*S508*T508*F!$B$57,IF(U508=58%,R508*S508*T508*F!$B$58,IF(U508=59%,R508*S508*T508*F!$B$59,IF(U508=60%,R508*S508*T508*F!$B$60,IF(U508=61%,R508*S508*T508*F!$B$61,IF(U508=62%,R508*S508*T508*F!$B$62,IF(U508=63%,R508*S508*T508*F!$B$63,IF(U508=64%,R508*S508*T508*F!$B$64,IF(U508=65%,R508*S508*T508*F!$B$65,IF(U508=66%,R508*S508*T508*F!$B$66,IF(U508=67%,R508*S508*T508*F!$B$67,IF(U508=68%,R508*S508*T508*F!$B$68,IF(U508=69%,R508*S508*T508*F!$B$69,IF(U508=70%,R508*S508*T508*F!$B$70,IF(U508=71%,R508*S508*T508*F!$B$71,IF(U508=72%,R508*S508*T508*F!$B$72,IF(U508=73%,R508*S508*T508*F!$B$73,IF(U508=74%,R508*S508*T508*F!$B$74,IF(U508=75%,R508*S508*T508*F!$B$75,IF(U508=76%,R508*S508*T508*F!$B$76,IF(U508=77%,R508*S508*T508*F!$B$77,IF(U508=78%,R508*S508*T508*F!$B$78,IF(U508=79%,R508*S508*T508*F!$B$79,IF(U508=80%,R508*S508*T508*F!$B$80,IF(U508=81%,R508*S508*T508*F!$B$81,IF(U508=82%,R508*S508*T508*F!$B$82,IF(U508=83%,R508*S508*T508*F!$B$83,IF(U508=84%,R508*S508*T508*F!$B$84,IF(U508=85%,R508*S508*T508*F!$B$85,IF(U508=86%,R508*S508*T508*F!$B$86,IF(U508=87%,R508*S508*T508*F!$B$87,IF(U508=88%,R508*S508*T508*F!$B$88,IF(U508=89%,R508*S508*T508*F!$B$89,IF(U508=90%,R508*S508*T508*F!$B$90,IF(U508=91%,R508*S508*T508*F!$B$91,IF(U508=92%,R508*S508*T508*F!$B$92,IF(U508=93%,R508*S508*T508*F!$B$93,IF(U508=94%,R508*S508*T508*F!$B$94,IF(U508=95%,R508*S508*T508*F!$B$95,IF(U508=96%,R508*S508*T508*F!$B$96,IF(U508=97%,R508*S508*T508*F!$B$97,IF(U508=98%,R508*S508*T508*F!$B$98,IF(U508=99%,R508*S508*T508*F!$B$99,IF(U508&gt;99%,R508*S508*T508*F!$B$100)))))))))))))))))))))))))))))))))))))))))))))))))))))))))*IF(ISNUMBER(E508),E508,1)*IF(ISNUMBER(D508),D508,1)</f>
        <v>0</v>
      </c>
      <c r="AA508" s="5">
        <f>G508*H508+K508*L508+O508*P508+S508*T508</f>
        <v>0</v>
      </c>
      <c r="AB508" s="32">
        <f>(H508*(IF(I508&lt;45%,0.5,IF(I508&lt;55%,0.8,IF(I508&lt;65%,0.9,IF(I508&lt;75%,1,IF(I508&lt;85%,1.1,1.2))))))+L508*(IF(M508&lt;45%,0.5,IF(M508&lt;55%,0.8,IF(M508&lt;65%,0.9,IF(M508&lt;75%,1,IF(M508&lt;85%,1.1,1.2))))))+P508*(IF(Q508&lt;45%,0.5,IF(Q508&lt;55%,0.8,IF(Q508&lt;65%,0.9,IF(Q508&lt;75%,1,IF(Q508&lt;85%,1.1,1.2))))))+T508*(IF(U508&lt;45%,0.5,IF(U508&lt;55%,0.8,IF(U508&lt;65%,0.9,IF(U508&lt;75%,1,IF(U508&lt;85%,1.1,1.2)))))))*IF(D508&gt;=0.8,6,IF(D508&lt;=0.4,1.5,3))</f>
        <v>0</v>
      </c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  <c r="AP508" s="11"/>
      <c r="AQ508" s="11"/>
      <c r="AR508" s="11"/>
      <c r="AS508" s="11"/>
      <c r="AT508" s="11"/>
      <c r="AU508" s="11"/>
      <c r="AV508" s="11"/>
      <c r="AW508" s="11"/>
      <c r="AX508" s="11"/>
      <c r="AY508" s="11"/>
      <c r="AZ508" s="11"/>
      <c r="BA508" s="11"/>
      <c r="BB508" s="11"/>
      <c r="BC508" s="11"/>
      <c r="BD508" s="11"/>
      <c r="BE508" s="11"/>
      <c r="BF508" s="11"/>
      <c r="BG508" s="11"/>
      <c r="BH508" s="11"/>
      <c r="BI508" s="11"/>
      <c r="BJ508" s="11"/>
    </row>
    <row r="509" spans="1:62" x14ac:dyDescent="0.25">
      <c r="A509" s="1129"/>
      <c r="B509" s="61" t="str">
        <f t="shared" ref="B509:E509" si="1189">IF(B447="","",B447)</f>
        <v/>
      </c>
      <c r="C509" s="62" t="str">
        <f t="shared" si="1189"/>
        <v/>
      </c>
      <c r="D509" s="63">
        <f t="shared" si="1183"/>
        <v>0</v>
      </c>
      <c r="E509" s="64" t="str">
        <f t="shared" si="1189"/>
        <v/>
      </c>
      <c r="F509" s="152"/>
      <c r="G509" s="153"/>
      <c r="H509" s="153"/>
      <c r="I509" s="95">
        <f t="shared" si="1178"/>
        <v>0</v>
      </c>
      <c r="J509" s="152"/>
      <c r="K509" s="94"/>
      <c r="L509" s="94"/>
      <c r="M509" s="95">
        <f t="shared" si="1179"/>
        <v>0</v>
      </c>
      <c r="N509" s="152"/>
      <c r="O509" s="94"/>
      <c r="P509" s="94"/>
      <c r="Q509" s="95">
        <f t="shared" si="1180"/>
        <v>0</v>
      </c>
      <c r="R509" s="152"/>
      <c r="S509" s="94"/>
      <c r="T509" s="94"/>
      <c r="U509" s="93">
        <f t="shared" si="1181"/>
        <v>0</v>
      </c>
      <c r="V509" s="113">
        <f t="shared" si="1184"/>
        <v>0</v>
      </c>
      <c r="W509" s="114">
        <f t="shared" si="1185"/>
        <v>0</v>
      </c>
      <c r="X509" s="36">
        <f t="shared" ref="X509" si="1190">ROUND(IFERROR((W509/(Y509*IF(ISNUMBER(E509),E509,1))),0),2)</f>
        <v>0</v>
      </c>
      <c r="Y509" s="90" t="str">
        <f t="shared" si="1168"/>
        <v/>
      </c>
      <c r="Z509" s="6">
        <f>(IF(I509&lt;30%,0,IF(I509&lt;35%,F509*G509*H509*F!$B$33,IF(I509&lt;40%,F509*G509*H509*F!$B$38,IF(I509&lt;45%,F509*G509*H509*F!$B$43,IF(I509&lt;50%,F509*G509*H509*F!$B$48,IF(I509=50%,F509*G509*H509*F!$B$50,IF(I509=51%,F509*G509*H509*F!$B$51,IF(I509=52%,F509*G509*H509*F!$B$52,IF(I509=53%,F509*G509*H509*F!$B$53,IF(I509=54%,F509*G509*H509*F!$B$54,IF(I509=55%,F509*G509*H509*F!$B$55,IF(I509=56%,F509*G509*H509*F!$B$56,IF(I509=57%,F509*G509*H509*F!$B$57,IF(I509=58%,F509*G509*H509*F!$B$58,IF(I509=59%,F509*G509*H509*F!$B$59,IF(I509=60%,F509*G509*H509*F!$B$60,IF(I509=61%,F509*G509*H509*F!$B$61,IF(I509=62%,F509*G509*H509*F!$B$62,IF(I509=63%,F509*G509*H509*F!$B$63,IF(I509=64%,F509*G509*H509*F!$B$64,IF(I509=65%,F509*G509*H509*F!$B$65,IF(I509=66%,F509*G509*H509*F!$B$66,IF(I509=67%,F509*G509*H509*F!$B$67,IF(I509=68%,F509*G509*H509*F!$B$68,IF(I509=69%,F509*G509*H509*F!$B$69,IF(I509=70%,F509*G509*H509*F!$B$70,IF(I509=71%,F509*G509*H509*F!$B$71,IF(I509=72%,F509*G509*H509*F!$B$72,IF(I509=73%,F509*G509*H509*F!$B$73,IF(I509=74%,F509*G509*H509*F!$B$74,IF(I509=75%,F509*G509*H509*F!$B$75,IF(I509=76%,F509*G509*H509*F!$B$76,IF(I509=77%,F509*G509*H509*F!$B$77,IF(I509=78%,F509*G509*H509*F!$B$78,IF(I509=79%,F509*G509*H509*F!$B$79,IF(I509=80%,F509*G509*H509*F!$B$80,IF(I509=81%,F509*G509*H509*F!$B$81,IF(I509=82%,F509*G509*H509*F!$B$82,IF(I509=83%,F509*G509*H509*F!$B$83,IF(I509=84%,F509*G509*H509*F!$B$84,IF(I509=85%,F509*G509*H509*F!$B$85,IF(I509=86%,F509*G509*H509*F!$B$86,IF(I509=87%,F509*G509*H509*F!$B$87,IF(I509=88%,F509*G509*H509*F!$B$88,IF(I509=89%,F509*G509*H509*F!$B$89,IF(I509=90%,F509*G509*H509*F!$B$90,IF(I509=91%,F509*G509*H509*F!$B$91,IF(I509=92%,F509*G509*H509*F!$B$92,IF(I509=93%,F509*G509*H509*F!$B$93,IF(I509=94%,F509*G509*H509*F!$B$94,IF(I509=95%,F509*G509*H509*F!$B$95,IF(I509=96%,F509*G509*H509*F!$B$96,IF(I509=97%,F509*G509*H509*F!$B$97,IF(I509=98%,F509*G509*H509*F!$B$98,IF(I509=99%,F509*G509*H509*F!$B$99,IF(I509&gt;99%,F509*G509*H509*F!$B$100,))))))))))))))))))))))))))))))))))))))))))))))))))))))))+IF(M509&lt;30%,0,IF(M509&lt;35%,J509*K509*L509*F!$B$33,IF(M509&lt;40%,J509*K509*L509*F!$B$38,IF(M509&lt;45%,J509*K509*L509*F!$B$43,IF(M509&lt;50%,J509*K509*L509*F!$B$48,IF(M509=50%,J509*K509*L509*F!$B$50,IF(M509=51%,J509*K509*L509*F!$B$51,IF(M509=52%,J509*K509*L509*F!$B$52,IF(M509=53%,J509*K509*L509*F!$B$53,IF(M509=54%,J509*K509*L509*F!$B$54,IF(M509=55%,J509*K509*L509*F!$B$55,IF(M509=56%,J509*K509*L509*F!$B$56,IF(M509=57%,J509*K509*L509*F!$B$57,IF(M509=58%,J509*K509*L509*F!$B$58,IF(M509=59%,J509*K509*L509*F!$B$59,IF(M509=60%,J509*K509*L509*F!$B$60,IF(M509=61%,J509*K509*L509*F!$B$61,IF(M509=62%,J509*K509*L509*F!$B$62,IF(M509=63%,J509*K509*L509*F!$B$63,IF(M509=64%,J509*K509*L509*F!$B$64,IF(M509=65%,J509*K509*L509*F!$B$65,IF(M509=66%,J509*K509*L509*F!$B$66,IF(M509=67%,J509*K509*L509*F!$B$67,IF(M509=68%,J509*K509*L509*F!$B$68,IF(M509=69%,J509*K509*L509*F!$B$69,IF(M509=70%,J509*K509*L509*F!$B$70,IF(M509=71%,J509*K509*L509*F!$B$71,IF(M509=72%,J509*K509*L509*F!$B$72,IF(M509=73%,J509*K509*L509*F!$B$73,IF(M509=74%,J509*K509*L509*F!$B$74,IF(M509=75%,J509*K509*L509*F!$B$75,IF(M509=76%,J509*K509*L509*F!$B$76,IF(M509=77%,J509*K509*L509*F!$B$77,IF(M509=78%,J509*K509*L509*F!$B$78,IF(M509=79%,J509*K509*L509*F!$B$79,IF(M509=80%,J509*K509*L509*F!$B$80,IF(M509=81%,J509*K509*L509*F!$B$81,IF(M509=82%,J509*K509*L509*F!$B$82,IF(M509=83%,J509*K509*L509*F!$B$83,IF(M509=84%,J509*K509*L509*F!$B$84,IF(M509=85%,J509*K509*L509*F!$B$85,IF(M509=86%,J509*K509*L509*F!$B$86,IF(M509=87%,J509*K509*L509*F!$B$87,IF(M509=88%,J509*K509*L509*F!$B$88,IF(M509=89%,J509*K509*L509*F!$B$89,IF(M509=90%,J509*K509*L509*F!$B$90,IF(M509=91%,J509*K509*L509*F!$B$91,IF(M509=92%,J509*K509*L509*F!$B$92,IF(M509=93%,J509*K509*L509*F!$B$93,IF(M509=94%,J509*K509*L509*F!$B$94,IF(M509=95%,J509*K509*L509*F!$B$95,IF(M509=96%,J509*K509*L509*F!$B$96,IF(M509=97%,J509*K509*L509*F!$B$97,IF(M509=98%,J509*K509*L509*F!$B$98,IF(M509=99%,J509*K509*L509*F!$B$99,IF(M509&gt;99%,J509*K509*L509*F!$B$100,))))))))))))))))))))))))))))))))))))))))))))))))))))))))+IF(Q509&lt;30%,0,IF(Q509&lt;35%,N509*O509*P509*F!$B$33,IF(Q509&lt;40%,N509*O509*P509*F!$B$38,IF(Q509&lt;45%,N509*O509*P509*F!$B$43,IF(Q509&lt;50%,N509*O509*P509*F!$B$48,IF(Q509=50%,N509*O509*P509*F!$B$50,IF(Q509=51%,N509*O509*P509*F!$B$51,IF(Q509=52%,N509*O509*P509*F!$B$52,IF(Q509=53%,N509*O509*P509*F!$B$53,IF(Q509=54%,N509*O509*P509*F!$B$54,IF(Q509=55%,N509*O509*P509*F!$B$55,IF(Q509=56%,N509*O509*P509*F!$B$56,IF(Q509=57%,N509*O509*P509*F!$B$57,IF(Q509=58%,N509*O509*P509*F!$B$58,IF(Q509=59%,N509*O509*P509*F!$B$59,IF(Q509=60%,N509*O509*P509*F!$B$60,IF(Q509=61%,N509*O509*P509*F!$B$61,IF(Q509=62%,N509*O509*P509*F!$B$62,IF(Q509=63%,N509*O509*P509*F!$B$63,IF(Q509=64%,N509*O509*P509*F!$B$64,IF(Q509=65%,N509*O509*P509*F!$B$65,IF(Q509=66%,N509*O509*P509*F!$B$66,IF(Q509=67%,N509*O509*P509*F!$B$67,IF(Q509=68%,N509*O509*P509*F!$B$68,IF(Q509=69%,N509*O509*P509*F!$B$69,IF(Q509=70%,N509*O509*P509*F!$B$70,IF(Q509=71%,N509*O509*P509*F!$B$71,IF(Q509=72%,N509*O509*P509*F!$B$72,IF(Q509=73%,N509*O509*P509*F!$B$73,IF(Q509=74%,N509*O509*P509*F!$B$74,IF(Q509=75%,N509*O509*P509*F!$B$75,IF(Q509=76%,N509*O509*P509*F!$B$76,IF(Q509=77%,N509*O509*P509*F!$B$77,IF(Q509=78%,N509*O509*P509*F!$B$78,IF(Q509=79%,N509*O509*P509*F!$B$79,IF(Q509=80%,N509*O509*P509*F!$B$80,IF(Q509=81%,N509*O509*P509*F!$B$81,IF(Q509=82%,N509*O509*P509*F!$B$82,IF(Q509=83%,N509*O509*P509*F!$B$83,IF(Q509=84%,N509*O509*P509*F!$B$84,IF(Q509=85%,N509*O509*P509*F!$B$85,IF(Q509=86%,N509*O509*P509*F!$B$86,IF(Q509=87%,N509*O509*P509*F!$B$87,IF(Q509=88%,N509*O509*P509*F!$B$88,IF(Q509=89%,N509*O509*P509*F!$B$89,IF(Q509=90%,N509*O509*P509*F!$B$90,IF(Q509=91%,N509*O509*P509*F!$B$91,IF(Q509=92%,N509*O509*P509*F!$B$92,IF(Q509=93%,N509*O509*P509*F!$B$93,IF(Q509=94%,N509*O509*P509*F!$B$94,IF(Q509=95%,N509*O509*P509*F!$B$95,IF(Q509=96%,N509*O509*P509*F!$B$96,IF(Q509=97%,N509*O509*P509*F!$B$97,IF(Q509=98%,N509*O509*P509*F!$B$98,IF(Q509=99%,N509*O509*P509*F!$B$99,IF(Q509&gt;99%,N509*O509*P509*F!$B$100,))))))))))))))))))))))))))))))))))))))))))))))))))))))))+IF(U509&lt;30%,0,IF(U509&lt;35%,R509*S509*T509*F!$B$33,IF(U509&lt;40%,R509*S509*T509*F!$B$38,IF(U509&lt;45%,R509*S509*T509*F!$B$43,IF(U509&lt;50%,R509*S509*T509*F!$B$48,IF(U509=50%,R509*S509*T509*F!$B$50,IF(U509=51%,R509*S509*T509*F!$B$51,IF(U509=52%,R509*S509*T509*F!$B$52,IF(U509=53%,R509*S509*T509*F!$B$53,IF(U509=54%,R509*S509*T509*F!$B$54,IF(U509=55%,R509*S509*T509*F!$B$55,IF(U509=56%,R509*S509*T509*F!$B$56,IF(U509=57%,R509*S509*T509*F!$B$57,IF(U509=58%,R509*S509*T509*F!$B$58,IF(U509=59%,R509*S509*T509*F!$B$59,IF(U509=60%,R509*S509*T509*F!$B$60,IF(U509=61%,R509*S509*T509*F!$B$61,IF(U509=62%,R509*S509*T509*F!$B$62,IF(U509=63%,R509*S509*T509*F!$B$63,IF(U509=64%,R509*S509*T509*F!$B$64,IF(U509=65%,R509*S509*T509*F!$B$65,IF(U509=66%,R509*S509*T509*F!$B$66,IF(U509=67%,R509*S509*T509*F!$B$67,IF(U509=68%,R509*S509*T509*F!$B$68,IF(U509=69%,R509*S509*T509*F!$B$69,IF(U509=70%,R509*S509*T509*F!$B$70,IF(U509=71%,R509*S509*T509*F!$B$71,IF(U509=72%,R509*S509*T509*F!$B$72,IF(U509=73%,R509*S509*T509*F!$B$73,IF(U509=74%,R509*S509*T509*F!$B$74,IF(U509=75%,R509*S509*T509*F!$B$75,IF(U509=76%,R509*S509*T509*F!$B$76,IF(U509=77%,R509*S509*T509*F!$B$77,IF(U509=78%,R509*S509*T509*F!$B$78,IF(U509=79%,R509*S509*T509*F!$B$79,IF(U509=80%,R509*S509*T509*F!$B$80,IF(U509=81%,R509*S509*T509*F!$B$81,IF(U509=82%,R509*S509*T509*F!$B$82,IF(U509=83%,R509*S509*T509*F!$B$83,IF(U509=84%,R509*S509*T509*F!$B$84,IF(U509=85%,R509*S509*T509*F!$B$85,IF(U509=86%,R509*S509*T509*F!$B$86,IF(U509=87%,R509*S509*T509*F!$B$87,IF(U509=88%,R509*S509*T509*F!$B$88,IF(U509=89%,R509*S509*T509*F!$B$89,IF(U509=90%,R509*S509*T509*F!$B$90,IF(U509=91%,R509*S509*T509*F!$B$91,IF(U509=92%,R509*S509*T509*F!$B$92,IF(U509=93%,R509*S509*T509*F!$B$93,IF(U509=94%,R509*S509*T509*F!$B$94,IF(U509=95%,R509*S509*T509*F!$B$95,IF(U509=96%,R509*S509*T509*F!$B$96,IF(U509=97%,R509*S509*T509*F!$B$97,IF(U509=98%,R509*S509*T509*F!$B$98,IF(U509=99%,R509*S509*T509*F!$B$99,IF(U509&gt;99%,R509*S509*T509*F!$B$100)))))))))))))))))))))))))))))))))))))))))))))))))))))))))*IF(ISNUMBER(E509),E509,1)*IF(ISNUMBER(D509),D509,1)</f>
        <v>0</v>
      </c>
      <c r="AA509" s="6">
        <f>G509*H509+K509*L509+O509*P509+S509*T509</f>
        <v>0</v>
      </c>
      <c r="AB509" s="35">
        <f>(H509*(IF(I509&lt;45%,0.5,IF(I509&lt;55%,0.8,IF(I509&lt;65%,0.9,IF(I509&lt;75%,1,IF(I509&lt;85%,1.1,1.2))))))+L509*(IF(M509&lt;45%,0.5,IF(M509&lt;55%,0.8,IF(M509&lt;65%,0.9,IF(M509&lt;75%,1,IF(M509&lt;85%,1.1,1.2))))))+P509*(IF(Q509&lt;45%,0.5,IF(Q509&lt;55%,0.8,IF(Q509&lt;65%,0.9,IF(Q509&lt;75%,1,IF(Q509&lt;85%,1.1,1.2))))))+T509*(IF(U509&lt;45%,0.5,IF(U509&lt;55%,0.8,IF(U509&lt;65%,0.9,IF(U509&lt;75%,1,IF(U509&lt;85%,1.1,1.2)))))))*IF(D509&gt;=0.8,6,IF(D509&lt;=0.4,1.5,3))</f>
        <v>0</v>
      </c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  <c r="AP509" s="11"/>
      <c r="AQ509" s="11"/>
      <c r="AR509" s="11"/>
      <c r="AS509" s="11"/>
      <c r="AT509" s="11"/>
      <c r="AU509" s="11"/>
      <c r="AV509" s="11"/>
      <c r="AW509" s="11"/>
      <c r="AX509" s="11"/>
      <c r="AY509" s="11"/>
      <c r="AZ509" s="11"/>
      <c r="BA509" s="11"/>
      <c r="BB509" s="11"/>
      <c r="BC509" s="11"/>
      <c r="BD509" s="11"/>
      <c r="BE509" s="11"/>
      <c r="BF509" s="11"/>
      <c r="BG509" s="11"/>
      <c r="BH509" s="11"/>
      <c r="BI509" s="11"/>
      <c r="BJ509" s="11"/>
    </row>
    <row r="510" spans="1:62" ht="15.75" thickBot="1" x14ac:dyDescent="0.3">
      <c r="A510" s="1130"/>
      <c r="B510" s="165"/>
      <c r="C510" s="166"/>
      <c r="D510" s="37">
        <f>ROUND(IFERROR((D505*(G505*H505+K505*L505+O505*P505+S505*T505)+D506*(G506*H506+K506*L506+O506*P506+S506*T506)+D507*(G507*H507+K507*L507+O507*P507+S507*T507)+D508*(G508*H508+K508*L508+O508*P508+S508*T508)+D509*(G509*H509+K509*L509+O509*P509+S509*T509))/((G505*H505+K505*L505+O505*P505+S505*T505)+(G506*H506+K506*L506+O506*P506+S506*T506)+(G507*H507+K507*L507+O507*P507+S507*T507)+(G508*H508+K508*L508+O508*P508+S508*T508)+(G509*H509+K509*L509+O509*P509+S509*T509)),0),3)</f>
        <v>0</v>
      </c>
      <c r="E510" s="173"/>
      <c r="F510" s="174" t="str">
        <f t="shared" ref="F510" si="1191">IF(I510&lt;&gt;0,(IFERROR(IF($Y510&gt;15,MROUND($Y510*I510,0.5),MROUND($Y510*I510,0.1)),)),"")</f>
        <v/>
      </c>
      <c r="G510" s="175"/>
      <c r="H510" s="175"/>
      <c r="I510" s="176"/>
      <c r="J510" s="174"/>
      <c r="K510" s="177"/>
      <c r="L510" s="177"/>
      <c r="M510" s="178"/>
      <c r="N510" s="174"/>
      <c r="O510" s="177"/>
      <c r="P510" s="177"/>
      <c r="Q510" s="179"/>
      <c r="R510" s="174"/>
      <c r="S510" s="180"/>
      <c r="T510" s="177"/>
      <c r="U510" s="178"/>
      <c r="V510" s="122">
        <f>SUM(V505:V509)</f>
        <v>0</v>
      </c>
      <c r="W510" s="117">
        <f>IFERROR(V510/AA510,0)</f>
        <v>0</v>
      </c>
      <c r="X510" s="118">
        <f>ROUND(IFERROR((D505*(I505*G505*H505+M505*K505*L505+Q505*O505*P505+U505*S505*T505)+D506*(I506*G506*H506+M506*K506*L506+Q506*O506*P506+U506*S506*T506)+D507*(I507*G507*H507+M507*K507*L507+Q507*O507*P507+U507*S507*T507)+D508*(I508*G508*H508+M508*K508*L508+Q508*O508*P508+U508*S508*T508)+D509*(I509*G509*H509+M509*K509*L509+Q509*O509*P509+U509*S509*T509))/(D505*(G505*H505+K505*L505+O505*P505+S505*T505)+D506*(G506*H506+K506*L506+O506*P506+S506*T506)+D507*(G507*H507+K507*L507+O507*P507+S507*T507)+D508*(G508*H508+K508*L508+O508*P508+S508*T508)+D509*(G509*H509+K509*L509+O509*P509+S509*T509)),0),2)</f>
        <v>0</v>
      </c>
      <c r="Y510" s="9"/>
      <c r="Z510" s="9">
        <f>SUM(Z505:Z509)</f>
        <v>0</v>
      </c>
      <c r="AA510" s="117">
        <f>SUM(AA505:AA509)</f>
        <v>0</v>
      </c>
      <c r="AB510" s="119">
        <f>IF(SUM(AB505:AB509)=0,TIME(,0,),TIME(,SUM(AB505:AB509)+30,))</f>
        <v>0</v>
      </c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  <c r="AP510" s="11"/>
      <c r="AQ510" s="11"/>
      <c r="AR510" s="11"/>
      <c r="AS510" s="11"/>
      <c r="AT510" s="11"/>
      <c r="AU510" s="11"/>
      <c r="AV510" s="11"/>
      <c r="AW510" s="11"/>
      <c r="AX510" s="11"/>
      <c r="AY510" s="11"/>
      <c r="AZ510" s="11"/>
      <c r="BA510" s="11"/>
      <c r="BB510" s="11"/>
      <c r="BC510" s="11"/>
      <c r="BD510" s="11"/>
      <c r="BE510" s="11"/>
      <c r="BF510" s="11"/>
      <c r="BG510" s="11"/>
      <c r="BH510" s="11"/>
      <c r="BI510" s="11"/>
      <c r="BJ510" s="11"/>
    </row>
    <row r="511" spans="1:62" x14ac:dyDescent="0.25">
      <c r="A511" s="143" t="s">
        <v>27</v>
      </c>
      <c r="B511" s="154" t="str">
        <f t="shared" ref="B511:C511" si="1192">IF(B449="","",B449)</f>
        <v/>
      </c>
      <c r="C511" s="155" t="str">
        <f t="shared" si="1192"/>
        <v/>
      </c>
      <c r="D511" s="59">
        <f>D449</f>
        <v>0</v>
      </c>
      <c r="E511" s="73" t="str">
        <f t="shared" ref="E511" si="1193">IF(E449="","",E449)</f>
        <v/>
      </c>
      <c r="F511" s="74"/>
      <c r="G511" s="92"/>
      <c r="H511" s="92"/>
      <c r="I511" s="75">
        <f t="shared" ref="I511:I515" si="1194">IFERROR(ROUND(F511/$Y511,2),)</f>
        <v>0</v>
      </c>
      <c r="J511" s="74"/>
      <c r="K511" s="92"/>
      <c r="L511" s="92"/>
      <c r="M511" s="91">
        <f t="shared" ref="M511:M515" si="1195">IFERROR(ROUND(J511/$Y511,2),)</f>
        <v>0</v>
      </c>
      <c r="N511" s="74"/>
      <c r="O511" s="92"/>
      <c r="P511" s="92"/>
      <c r="Q511" s="75">
        <f t="shared" ref="Q511:Q515" si="1196">IFERROR(ROUND(N511/$Y511,2),)</f>
        <v>0</v>
      </c>
      <c r="R511" s="74"/>
      <c r="S511" s="92"/>
      <c r="T511" s="92"/>
      <c r="U511" s="91">
        <f t="shared" ref="U511:U515" si="1197">IFERROR(ROUND(R511/$Y511,2),)</f>
        <v>0</v>
      </c>
      <c r="V511" s="123">
        <f>(IF(ISNUMBER(F511),F511,1)*G511*H511+IF(ISNUMBER(J511),J511,1)*K511*L511+IF(ISNUMBER(N511),N511,1)*O511*P511+IF(ISNUMBER(R511),R511,1)*S511*T511)*IF(ISNUMBER(E511),E511,1)</f>
        <v>0</v>
      </c>
      <c r="W511" s="40">
        <f>IFERROR((IF(ISNUMBER(F511),F511,1)*G511*H511+IF(ISNUMBER(J511),J511,1)*K511*L511+IF(ISNUMBER(N511),N511,1)*O511*P511+IF(ISNUMBER(R511),R511,1)*S511*T511)*IF(ISNUMBER(E511),E511,1)/(G511*H511+K511*L511+O511*P511+S511*T511),0)</f>
        <v>0</v>
      </c>
      <c r="X511" s="41">
        <f>ROUND(IFERROR((W511/(Y511*IF(ISNUMBER(E511),E511,1))),0),2)</f>
        <v>0</v>
      </c>
      <c r="Y511" s="89" t="str">
        <f t="shared" si="1168"/>
        <v/>
      </c>
      <c r="Z511" s="124">
        <f>(IF(I511&lt;30%,0,IF(I511&lt;35%,F511*G511*H511*F!$B$33,IF(I511&lt;40%,F511*G511*H511*F!$B$38,IF(I511&lt;45%,F511*G511*H511*F!$B$43,IF(I511&lt;50%,F511*G511*H511*F!$B$48,IF(I511=50%,F511*G511*H511*F!$B$50,IF(I511=51%,F511*G511*H511*F!$B$51,IF(I511=52%,F511*G511*H511*F!$B$52,IF(I511=53%,F511*G511*H511*F!$B$53,IF(I511=54%,F511*G511*H511*F!$B$54,IF(I511=55%,F511*G511*H511*F!$B$55,IF(I511=56%,F511*G511*H511*F!$B$56,IF(I511=57%,F511*G511*H511*F!$B$57,IF(I511=58%,F511*G511*H511*F!$B$58,IF(I511=59%,F511*G511*H511*F!$B$59,IF(I511=60%,F511*G511*H511*F!$B$60,IF(I511=61%,F511*G511*H511*F!$B$61,IF(I511=62%,F511*G511*H511*F!$B$62,IF(I511=63%,F511*G511*H511*F!$B$63,IF(I511=64%,F511*G511*H511*F!$B$64,IF(I511=65%,F511*G511*H511*F!$B$65,IF(I511=66%,F511*G511*H511*F!$B$66,IF(I511=67%,F511*G511*H511*F!$B$67,IF(I511=68%,F511*G511*H511*F!$B$68,IF(I511=69%,F511*G511*H511*F!$B$69,IF(I511=70%,F511*G511*H511*F!$B$70,IF(I511=71%,F511*G511*H511*F!$B$71,IF(I511=72%,F511*G511*H511*F!$B$72,IF(I511=73%,F511*G511*H511*F!$B$73,IF(I511=74%,F511*G511*H511*F!$B$74,IF(I511=75%,F511*G511*H511*F!$B$75,IF(I511=76%,F511*G511*H511*F!$B$76,IF(I511=77%,F511*G511*H511*F!$B$77,IF(I511=78%,F511*G511*H511*F!$B$78,IF(I511=79%,F511*G511*H511*F!$B$79,IF(I511=80%,F511*G511*H511*F!$B$80,IF(I511=81%,F511*G511*H511*F!$B$81,IF(I511=82%,F511*G511*H511*F!$B$82,IF(I511=83%,F511*G511*H511*F!$B$83,IF(I511=84%,F511*G511*H511*F!$B$84,IF(I511=85%,F511*G511*H511*F!$B$85,IF(I511=86%,F511*G511*H511*F!$B$86,IF(I511=87%,F511*G511*H511*F!$B$87,IF(I511=88%,F511*G511*H511*F!$B$88,IF(I511=89%,F511*G511*H511*F!$B$89,IF(I511=90%,F511*G511*H511*F!$B$90,IF(I511=91%,F511*G511*H511*F!$B$91,IF(I511=92%,F511*G511*H511*F!$B$92,IF(I511=93%,F511*G511*H511*F!$B$93,IF(I511=94%,F511*G511*H511*F!$B$94,IF(I511=95%,F511*G511*H511*F!$B$95,IF(I511=96%,F511*G511*H511*F!$B$96,IF(I511=97%,F511*G511*H511*F!$B$97,IF(I511=98%,F511*G511*H511*F!$B$98,IF(I511=99%,F511*G511*H511*F!$B$99,IF(I511&gt;99%,F511*G511*H511*F!$B$100,))))))))))))))))))))))))))))))))))))))))))))))))))))))))+IF(M511&lt;30%,0,IF(M511&lt;35%,J511*K511*L511*F!$B$33,IF(M511&lt;40%,J511*K511*L511*F!$B$38,IF(M511&lt;45%,J511*K511*L511*F!$B$43,IF(M511&lt;50%,J511*K511*L511*F!$B$48,IF(M511=50%,J511*K511*L511*F!$B$50,IF(M511=51%,J511*K511*L511*F!$B$51,IF(M511=52%,J511*K511*L511*F!$B$52,IF(M511=53%,J511*K511*L511*F!$B$53,IF(M511=54%,J511*K511*L511*F!$B$54,IF(M511=55%,J511*K511*L511*F!$B$55,IF(M511=56%,J511*K511*L511*F!$B$56,IF(M511=57%,J511*K511*L511*F!$B$57,IF(M511=58%,J511*K511*L511*F!$B$58,IF(M511=59%,J511*K511*L511*F!$B$59,IF(M511=60%,J511*K511*L511*F!$B$60,IF(M511=61%,J511*K511*L511*F!$B$61,IF(M511=62%,J511*K511*L511*F!$B$62,IF(M511=63%,J511*K511*L511*F!$B$63,IF(M511=64%,J511*K511*L511*F!$B$64,IF(M511=65%,J511*K511*L511*F!$B$65,IF(M511=66%,J511*K511*L511*F!$B$66,IF(M511=67%,J511*K511*L511*F!$B$67,IF(M511=68%,J511*K511*L511*F!$B$68,IF(M511=69%,J511*K511*L511*F!$B$69,IF(M511=70%,J511*K511*L511*F!$B$70,IF(M511=71%,J511*K511*L511*F!$B$71,IF(M511=72%,J511*K511*L511*F!$B$72,IF(M511=73%,J511*K511*L511*F!$B$73,IF(M511=74%,J511*K511*L511*F!$B$74,IF(M511=75%,J511*K511*L511*F!$B$75,IF(M511=76%,J511*K511*L511*F!$B$76,IF(M511=77%,J511*K511*L511*F!$B$77,IF(M511=78%,J511*K511*L511*F!$B$78,IF(M511=79%,J511*K511*L511*F!$B$79,IF(M511=80%,J511*K511*L511*F!$B$80,IF(M511=81%,J511*K511*L511*F!$B$81,IF(M511=82%,J511*K511*L511*F!$B$82,IF(M511=83%,J511*K511*L511*F!$B$83,IF(M511=84%,J511*K511*L511*F!$B$84,IF(M511=85%,J511*K511*L511*F!$B$85,IF(M511=86%,J511*K511*L511*F!$B$86,IF(M511=87%,J511*K511*L511*F!$B$87,IF(M511=88%,J511*K511*L511*F!$B$88,IF(M511=89%,J511*K511*L511*F!$B$89,IF(M511=90%,J511*K511*L511*F!$B$90,IF(M511=91%,J511*K511*L511*F!$B$91,IF(M511=92%,J511*K511*L511*F!$B$92,IF(M511=93%,J511*K511*L511*F!$B$93,IF(M511=94%,J511*K511*L511*F!$B$94,IF(M511=95%,J511*K511*L511*F!$B$95,IF(M511=96%,J511*K511*L511*F!$B$96,IF(M511=97%,J511*K511*L511*F!$B$97,IF(M511=98%,J511*K511*L511*F!$B$98,IF(M511=99%,J511*K511*L511*F!$B$99,IF(M511&gt;99%,J511*K511*L511*F!$B$100,))))))))))))))))))))))))))))))))))))))))))))))))))))))))+IF(Q511&lt;30%,0,IF(Q511&lt;35%,N511*O511*P511*F!$B$33,IF(Q511&lt;40%,N511*O511*P511*F!$B$38,IF(Q511&lt;45%,N511*O511*P511*F!$B$43,IF(Q511&lt;50%,N511*O511*P511*F!$B$48,IF(Q511=50%,N511*O511*P511*F!$B$50,IF(Q511=51%,N511*O511*P511*F!$B$51,IF(Q511=52%,N511*O511*P511*F!$B$52,IF(Q511=53%,N511*O511*P511*F!$B$53,IF(Q511=54%,N511*O511*P511*F!$B$54,IF(Q511=55%,N511*O511*P511*F!$B$55,IF(Q511=56%,N511*O511*P511*F!$B$56,IF(Q511=57%,N511*O511*P511*F!$B$57,IF(Q511=58%,N511*O511*P511*F!$B$58,IF(Q511=59%,N511*O511*P511*F!$B$59,IF(Q511=60%,N511*O511*P511*F!$B$60,IF(Q511=61%,N511*O511*P511*F!$B$61,IF(Q511=62%,N511*O511*P511*F!$B$62,IF(Q511=63%,N511*O511*P511*F!$B$63,IF(Q511=64%,N511*O511*P511*F!$B$64,IF(Q511=65%,N511*O511*P511*F!$B$65,IF(Q511=66%,N511*O511*P511*F!$B$66,IF(Q511=67%,N511*O511*P511*F!$B$67,IF(Q511=68%,N511*O511*P511*F!$B$68,IF(Q511=69%,N511*O511*P511*F!$B$69,IF(Q511=70%,N511*O511*P511*F!$B$70,IF(Q511=71%,N511*O511*P511*F!$B$71,IF(Q511=72%,N511*O511*P511*F!$B$72,IF(Q511=73%,N511*O511*P511*F!$B$73,IF(Q511=74%,N511*O511*P511*F!$B$74,IF(Q511=75%,N511*O511*P511*F!$B$75,IF(Q511=76%,N511*O511*P511*F!$B$76,IF(Q511=77%,N511*O511*P511*F!$B$77,IF(Q511=78%,N511*O511*P511*F!$B$78,IF(Q511=79%,N511*O511*P511*F!$B$79,IF(Q511=80%,N511*O511*P511*F!$B$80,IF(Q511=81%,N511*O511*P511*F!$B$81,IF(Q511=82%,N511*O511*P511*F!$B$82,IF(Q511=83%,N511*O511*P511*F!$B$83,IF(Q511=84%,N511*O511*P511*F!$B$84,IF(Q511=85%,N511*O511*P511*F!$B$85,IF(Q511=86%,N511*O511*P511*F!$B$86,IF(Q511=87%,N511*O511*P511*F!$B$87,IF(Q511=88%,N511*O511*P511*F!$B$88,IF(Q511=89%,N511*O511*P511*F!$B$89,IF(Q511=90%,N511*O511*P511*F!$B$90,IF(Q511=91%,N511*O511*P511*F!$B$91,IF(Q511=92%,N511*O511*P511*F!$B$92,IF(Q511=93%,N511*O511*P511*F!$B$93,IF(Q511=94%,N511*O511*P511*F!$B$94,IF(Q511=95%,N511*O511*P511*F!$B$95,IF(Q511=96%,N511*O511*P511*F!$B$96,IF(Q511=97%,N511*O511*P511*F!$B$97,IF(Q511=98%,N511*O511*P511*F!$B$98,IF(Q511=99%,N511*O511*P511*F!$B$99,IF(Q511&gt;99%,N511*O511*P511*F!$B$100,))))))))))))))))))))))))))))))))))))))))))))))))))))))))+IF(U511&lt;30%,0,IF(U511&lt;35%,R511*S511*T511*F!$B$33,IF(U511&lt;40%,R511*S511*T511*F!$B$38,IF(U511&lt;45%,R511*S511*T511*F!$B$43,IF(U511&lt;50%,R511*S511*T511*F!$B$48,IF(U511=50%,R511*S511*T511*F!$B$50,IF(U511=51%,R511*S511*T511*F!$B$51,IF(U511=52%,R511*S511*T511*F!$B$52,IF(U511=53%,R511*S511*T511*F!$B$53,IF(U511=54%,R511*S511*T511*F!$B$54,IF(U511=55%,R511*S511*T511*F!$B$55,IF(U511=56%,R511*S511*T511*F!$B$56,IF(U511=57%,R511*S511*T511*F!$B$57,IF(U511=58%,R511*S511*T511*F!$B$58,IF(U511=59%,R511*S511*T511*F!$B$59,IF(U511=60%,R511*S511*T511*F!$B$60,IF(U511=61%,R511*S511*T511*F!$B$61,IF(U511=62%,R511*S511*T511*F!$B$62,IF(U511=63%,R511*S511*T511*F!$B$63,IF(U511=64%,R511*S511*T511*F!$B$64,IF(U511=65%,R511*S511*T511*F!$B$65,IF(U511=66%,R511*S511*T511*F!$B$66,IF(U511=67%,R511*S511*T511*F!$B$67,IF(U511=68%,R511*S511*T511*F!$B$68,IF(U511=69%,R511*S511*T511*F!$B$69,IF(U511=70%,R511*S511*T511*F!$B$70,IF(U511=71%,R511*S511*T511*F!$B$71,IF(U511=72%,R511*S511*T511*F!$B$72,IF(U511=73%,R511*S511*T511*F!$B$73,IF(U511=74%,R511*S511*T511*F!$B$74,IF(U511=75%,R511*S511*T511*F!$B$75,IF(U511=76%,R511*S511*T511*F!$B$76,IF(U511=77%,R511*S511*T511*F!$B$77,IF(U511=78%,R511*S511*T511*F!$B$78,IF(U511=79%,R511*S511*T511*F!$B$79,IF(U511=80%,R511*S511*T511*F!$B$80,IF(U511=81%,R511*S511*T511*F!$B$81,IF(U511=82%,R511*S511*T511*F!$B$82,IF(U511=83%,R511*S511*T511*F!$B$83,IF(U511=84%,R511*S511*T511*F!$B$84,IF(U511=85%,R511*S511*T511*F!$B$85,IF(U511=86%,R511*S511*T511*F!$B$86,IF(U511=87%,R511*S511*T511*F!$B$87,IF(U511=88%,R511*S511*T511*F!$B$88,IF(U511=89%,R511*S511*T511*F!$B$89,IF(U511=90%,R511*S511*T511*F!$B$90,IF(U511=91%,R511*S511*T511*F!$B$91,IF(U511=92%,R511*S511*T511*F!$B$92,IF(U511=93%,R511*S511*T511*F!$B$93,IF(U511=94%,R511*S511*T511*F!$B$94,IF(U511=95%,R511*S511*T511*F!$B$95,IF(U511=96%,R511*S511*T511*F!$B$96,IF(U511=97%,R511*S511*T511*F!$B$97,IF(U511=98%,R511*S511*T511*F!$B$98,IF(U511=99%,R511*S511*T511*F!$B$99,IF(U511&gt;99%,R511*S511*T511*F!$B$100)))))))))))))))))))))))))))))))))))))))))))))))))))))))))*IF(ISNUMBER(E511),E511,1)*IF(ISNUMBER(D511),D511,1)</f>
        <v>0</v>
      </c>
      <c r="AA511" s="124">
        <f>G511*H511+K511*L511+O511*P511+S511*T511</f>
        <v>0</v>
      </c>
      <c r="AB511" s="42">
        <f>(H511*(IF(I511&lt;45%,0.5,IF(I511&lt;55%,0.8,IF(I511&lt;65%,0.9,IF(I511&lt;75%,1,IF(I511&lt;85%,1.1,1.2))))))+L511*(IF(M511&lt;45%,0.5,IF(M511&lt;55%,0.8,IF(M511&lt;65%,0.9,IF(M511&lt;75%,1,IF(M511&lt;85%,1.1,1.2))))))+P511*(IF(Q511&lt;45%,0.5,IF(Q511&lt;55%,0.8,IF(Q511&lt;65%,0.9,IF(Q511&lt;75%,1,IF(Q511&lt;85%,1.1,1.2))))))+T511*(IF(U511&lt;45%,0.5,IF(U511&lt;55%,0.8,IF(U511&lt;65%,0.9,IF(U511&lt;75%,1,IF(U511&lt;85%,1.1,1.2)))))))*IF(D511&gt;=0.8,6,IF(D511&lt;=0.4,1.5,3))</f>
        <v>0</v>
      </c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  <c r="AP511" s="11"/>
      <c r="AQ511" s="11"/>
      <c r="AR511" s="11"/>
      <c r="AS511" s="11"/>
      <c r="AT511" s="11"/>
      <c r="AU511" s="11"/>
      <c r="AV511" s="11"/>
      <c r="AW511" s="11"/>
      <c r="AX511" s="11"/>
      <c r="AY511" s="11"/>
      <c r="AZ511" s="11"/>
      <c r="BA511" s="11"/>
      <c r="BB511" s="11"/>
      <c r="BC511" s="11"/>
      <c r="BD511" s="11"/>
      <c r="BE511" s="11"/>
      <c r="BF511" s="11"/>
      <c r="BG511" s="11"/>
      <c r="BH511" s="11"/>
      <c r="BI511" s="11"/>
      <c r="BJ511" s="11"/>
    </row>
    <row r="512" spans="1:62" x14ac:dyDescent="0.25">
      <c r="A512" s="1125">
        <f>A500+1</f>
        <v>42031</v>
      </c>
      <c r="B512" s="156" t="str">
        <f t="shared" ref="B512:E512" si="1198">IF(B450="","",B450)</f>
        <v/>
      </c>
      <c r="C512" s="157" t="str">
        <f t="shared" si="1198"/>
        <v/>
      </c>
      <c r="D512" s="63">
        <f t="shared" ref="D512:D515" si="1199">D450</f>
        <v>0</v>
      </c>
      <c r="E512" s="78" t="str">
        <f t="shared" si="1198"/>
        <v/>
      </c>
      <c r="F512" s="79"/>
      <c r="G512" s="94"/>
      <c r="H512" s="94"/>
      <c r="I512" s="70">
        <f t="shared" si="1194"/>
        <v>0</v>
      </c>
      <c r="J512" s="79"/>
      <c r="K512" s="94"/>
      <c r="L512" s="94"/>
      <c r="M512" s="71">
        <f t="shared" si="1195"/>
        <v>0</v>
      </c>
      <c r="N512" s="79"/>
      <c r="O512" s="94"/>
      <c r="P512" s="94"/>
      <c r="Q512" s="70">
        <f t="shared" si="1196"/>
        <v>0</v>
      </c>
      <c r="R512" s="79"/>
      <c r="S512" s="94"/>
      <c r="T512" s="94"/>
      <c r="U512" s="71">
        <f t="shared" si="1197"/>
        <v>0</v>
      </c>
      <c r="V512" s="125">
        <f t="shared" ref="V512:V515" si="1200">(IF(ISNUMBER(F512),F512,1)*G512*H512+IF(ISNUMBER(J512),J512,1)*K512*L512+IF(ISNUMBER(N512),N512,1)*O512*P512+IF(ISNUMBER(R512),R512,1)*S512*T512)*IF(ISNUMBER(E512),E512,1)</f>
        <v>0</v>
      </c>
      <c r="W512" s="43">
        <f>IFERROR((IF(ISNUMBER(F512),F512,1)*G512*H512+IF(ISNUMBER(J512),J512,1)*K512*L512+IF(ISNUMBER(N512),N512,1)*O512*P512+IF(ISNUMBER(R512),R512,1)*S512*T512)*IF(ISNUMBER(E512),E512,1)/(G512*H512+K512*L512+O512*P512+S512*T512),0)</f>
        <v>0</v>
      </c>
      <c r="X512" s="34">
        <f t="shared" ref="X512:X513" si="1201">ROUND(IFERROR((W512/(Y512*IF(ISNUMBER(E512),E512,1))),0),2)</f>
        <v>0</v>
      </c>
      <c r="Y512" s="90" t="str">
        <f t="shared" si="1168"/>
        <v/>
      </c>
      <c r="Z512" s="33">
        <f>(IF(I512&lt;30%,0,IF(I512&lt;35%,F512*G512*H512*F!$B$33,IF(I512&lt;40%,F512*G512*H512*F!$B$38,IF(I512&lt;45%,F512*G512*H512*F!$B$43,IF(I512&lt;50%,F512*G512*H512*F!$B$48,IF(I512=50%,F512*G512*H512*F!$B$50,IF(I512=51%,F512*G512*H512*F!$B$51,IF(I512=52%,F512*G512*H512*F!$B$52,IF(I512=53%,F512*G512*H512*F!$B$53,IF(I512=54%,F512*G512*H512*F!$B$54,IF(I512=55%,F512*G512*H512*F!$B$55,IF(I512=56%,F512*G512*H512*F!$B$56,IF(I512=57%,F512*G512*H512*F!$B$57,IF(I512=58%,F512*G512*H512*F!$B$58,IF(I512=59%,F512*G512*H512*F!$B$59,IF(I512=60%,F512*G512*H512*F!$B$60,IF(I512=61%,F512*G512*H512*F!$B$61,IF(I512=62%,F512*G512*H512*F!$B$62,IF(I512=63%,F512*G512*H512*F!$B$63,IF(I512=64%,F512*G512*H512*F!$B$64,IF(I512=65%,F512*G512*H512*F!$B$65,IF(I512=66%,F512*G512*H512*F!$B$66,IF(I512=67%,F512*G512*H512*F!$B$67,IF(I512=68%,F512*G512*H512*F!$B$68,IF(I512=69%,F512*G512*H512*F!$B$69,IF(I512=70%,F512*G512*H512*F!$B$70,IF(I512=71%,F512*G512*H512*F!$B$71,IF(I512=72%,F512*G512*H512*F!$B$72,IF(I512=73%,F512*G512*H512*F!$B$73,IF(I512=74%,F512*G512*H512*F!$B$74,IF(I512=75%,F512*G512*H512*F!$B$75,IF(I512=76%,F512*G512*H512*F!$B$76,IF(I512=77%,F512*G512*H512*F!$B$77,IF(I512=78%,F512*G512*H512*F!$B$78,IF(I512=79%,F512*G512*H512*F!$B$79,IF(I512=80%,F512*G512*H512*F!$B$80,IF(I512=81%,F512*G512*H512*F!$B$81,IF(I512=82%,F512*G512*H512*F!$B$82,IF(I512=83%,F512*G512*H512*F!$B$83,IF(I512=84%,F512*G512*H512*F!$B$84,IF(I512=85%,F512*G512*H512*F!$B$85,IF(I512=86%,F512*G512*H512*F!$B$86,IF(I512=87%,F512*G512*H512*F!$B$87,IF(I512=88%,F512*G512*H512*F!$B$88,IF(I512=89%,F512*G512*H512*F!$B$89,IF(I512=90%,F512*G512*H512*F!$B$90,IF(I512=91%,F512*G512*H512*F!$B$91,IF(I512=92%,F512*G512*H512*F!$B$92,IF(I512=93%,F512*G512*H512*F!$B$93,IF(I512=94%,F512*G512*H512*F!$B$94,IF(I512=95%,F512*G512*H512*F!$B$95,IF(I512=96%,F512*G512*H512*F!$B$96,IF(I512=97%,F512*G512*H512*F!$B$97,IF(I512=98%,F512*G512*H512*F!$B$98,IF(I512=99%,F512*G512*H512*F!$B$99,IF(I512&gt;99%,F512*G512*H512*F!$B$100,))))))))))))))))))))))))))))))))))))))))))))))))))))))))+IF(M512&lt;30%,0,IF(M512&lt;35%,J512*K512*L512*F!$B$33,IF(M512&lt;40%,J512*K512*L512*F!$B$38,IF(M512&lt;45%,J512*K512*L512*F!$B$43,IF(M512&lt;50%,J512*K512*L512*F!$B$48,IF(M512=50%,J512*K512*L512*F!$B$50,IF(M512=51%,J512*K512*L512*F!$B$51,IF(M512=52%,J512*K512*L512*F!$B$52,IF(M512=53%,J512*K512*L512*F!$B$53,IF(M512=54%,J512*K512*L512*F!$B$54,IF(M512=55%,J512*K512*L512*F!$B$55,IF(M512=56%,J512*K512*L512*F!$B$56,IF(M512=57%,J512*K512*L512*F!$B$57,IF(M512=58%,J512*K512*L512*F!$B$58,IF(M512=59%,J512*K512*L512*F!$B$59,IF(M512=60%,J512*K512*L512*F!$B$60,IF(M512=61%,J512*K512*L512*F!$B$61,IF(M512=62%,J512*K512*L512*F!$B$62,IF(M512=63%,J512*K512*L512*F!$B$63,IF(M512=64%,J512*K512*L512*F!$B$64,IF(M512=65%,J512*K512*L512*F!$B$65,IF(M512=66%,J512*K512*L512*F!$B$66,IF(M512=67%,J512*K512*L512*F!$B$67,IF(M512=68%,J512*K512*L512*F!$B$68,IF(M512=69%,J512*K512*L512*F!$B$69,IF(M512=70%,J512*K512*L512*F!$B$70,IF(M512=71%,J512*K512*L512*F!$B$71,IF(M512=72%,J512*K512*L512*F!$B$72,IF(M512=73%,J512*K512*L512*F!$B$73,IF(M512=74%,J512*K512*L512*F!$B$74,IF(M512=75%,J512*K512*L512*F!$B$75,IF(M512=76%,J512*K512*L512*F!$B$76,IF(M512=77%,J512*K512*L512*F!$B$77,IF(M512=78%,J512*K512*L512*F!$B$78,IF(M512=79%,J512*K512*L512*F!$B$79,IF(M512=80%,J512*K512*L512*F!$B$80,IF(M512=81%,J512*K512*L512*F!$B$81,IF(M512=82%,J512*K512*L512*F!$B$82,IF(M512=83%,J512*K512*L512*F!$B$83,IF(M512=84%,J512*K512*L512*F!$B$84,IF(M512=85%,J512*K512*L512*F!$B$85,IF(M512=86%,J512*K512*L512*F!$B$86,IF(M512=87%,J512*K512*L512*F!$B$87,IF(M512=88%,J512*K512*L512*F!$B$88,IF(M512=89%,J512*K512*L512*F!$B$89,IF(M512=90%,J512*K512*L512*F!$B$90,IF(M512=91%,J512*K512*L512*F!$B$91,IF(M512=92%,J512*K512*L512*F!$B$92,IF(M512=93%,J512*K512*L512*F!$B$93,IF(M512=94%,J512*K512*L512*F!$B$94,IF(M512=95%,J512*K512*L512*F!$B$95,IF(M512=96%,J512*K512*L512*F!$B$96,IF(M512=97%,J512*K512*L512*F!$B$97,IF(M512=98%,J512*K512*L512*F!$B$98,IF(M512=99%,J512*K512*L512*F!$B$99,IF(M512&gt;99%,J512*K512*L512*F!$B$100,))))))))))))))))))))))))))))))))))))))))))))))))))))))))+IF(Q512&lt;30%,0,IF(Q512&lt;35%,N512*O512*P512*F!$B$33,IF(Q512&lt;40%,N512*O512*P512*F!$B$38,IF(Q512&lt;45%,N512*O512*P512*F!$B$43,IF(Q512&lt;50%,N512*O512*P512*F!$B$48,IF(Q512=50%,N512*O512*P512*F!$B$50,IF(Q512=51%,N512*O512*P512*F!$B$51,IF(Q512=52%,N512*O512*P512*F!$B$52,IF(Q512=53%,N512*O512*P512*F!$B$53,IF(Q512=54%,N512*O512*P512*F!$B$54,IF(Q512=55%,N512*O512*P512*F!$B$55,IF(Q512=56%,N512*O512*P512*F!$B$56,IF(Q512=57%,N512*O512*P512*F!$B$57,IF(Q512=58%,N512*O512*P512*F!$B$58,IF(Q512=59%,N512*O512*P512*F!$B$59,IF(Q512=60%,N512*O512*P512*F!$B$60,IF(Q512=61%,N512*O512*P512*F!$B$61,IF(Q512=62%,N512*O512*P512*F!$B$62,IF(Q512=63%,N512*O512*P512*F!$B$63,IF(Q512=64%,N512*O512*P512*F!$B$64,IF(Q512=65%,N512*O512*P512*F!$B$65,IF(Q512=66%,N512*O512*P512*F!$B$66,IF(Q512=67%,N512*O512*P512*F!$B$67,IF(Q512=68%,N512*O512*P512*F!$B$68,IF(Q512=69%,N512*O512*P512*F!$B$69,IF(Q512=70%,N512*O512*P512*F!$B$70,IF(Q512=71%,N512*O512*P512*F!$B$71,IF(Q512=72%,N512*O512*P512*F!$B$72,IF(Q512=73%,N512*O512*P512*F!$B$73,IF(Q512=74%,N512*O512*P512*F!$B$74,IF(Q512=75%,N512*O512*P512*F!$B$75,IF(Q512=76%,N512*O512*P512*F!$B$76,IF(Q512=77%,N512*O512*P512*F!$B$77,IF(Q512=78%,N512*O512*P512*F!$B$78,IF(Q512=79%,N512*O512*P512*F!$B$79,IF(Q512=80%,N512*O512*P512*F!$B$80,IF(Q512=81%,N512*O512*P512*F!$B$81,IF(Q512=82%,N512*O512*P512*F!$B$82,IF(Q512=83%,N512*O512*P512*F!$B$83,IF(Q512=84%,N512*O512*P512*F!$B$84,IF(Q512=85%,N512*O512*P512*F!$B$85,IF(Q512=86%,N512*O512*P512*F!$B$86,IF(Q512=87%,N512*O512*P512*F!$B$87,IF(Q512=88%,N512*O512*P512*F!$B$88,IF(Q512=89%,N512*O512*P512*F!$B$89,IF(Q512=90%,N512*O512*P512*F!$B$90,IF(Q512=91%,N512*O512*P512*F!$B$91,IF(Q512=92%,N512*O512*P512*F!$B$92,IF(Q512=93%,N512*O512*P512*F!$B$93,IF(Q512=94%,N512*O512*P512*F!$B$94,IF(Q512=95%,N512*O512*P512*F!$B$95,IF(Q512=96%,N512*O512*P512*F!$B$96,IF(Q512=97%,N512*O512*P512*F!$B$97,IF(Q512=98%,N512*O512*P512*F!$B$98,IF(Q512=99%,N512*O512*P512*F!$B$99,IF(Q512&gt;99%,N512*O512*P512*F!$B$100,))))))))))))))))))))))))))))))))))))))))))))))))))))))))+IF(U512&lt;30%,0,IF(U512&lt;35%,R512*S512*T512*F!$B$33,IF(U512&lt;40%,R512*S512*T512*F!$B$38,IF(U512&lt;45%,R512*S512*T512*F!$B$43,IF(U512&lt;50%,R512*S512*T512*F!$B$48,IF(U512=50%,R512*S512*T512*F!$B$50,IF(U512=51%,R512*S512*T512*F!$B$51,IF(U512=52%,R512*S512*T512*F!$B$52,IF(U512=53%,R512*S512*T512*F!$B$53,IF(U512=54%,R512*S512*T512*F!$B$54,IF(U512=55%,R512*S512*T512*F!$B$55,IF(U512=56%,R512*S512*T512*F!$B$56,IF(U512=57%,R512*S512*T512*F!$B$57,IF(U512=58%,R512*S512*T512*F!$B$58,IF(U512=59%,R512*S512*T512*F!$B$59,IF(U512=60%,R512*S512*T512*F!$B$60,IF(U512=61%,R512*S512*T512*F!$B$61,IF(U512=62%,R512*S512*T512*F!$B$62,IF(U512=63%,R512*S512*T512*F!$B$63,IF(U512=64%,R512*S512*T512*F!$B$64,IF(U512=65%,R512*S512*T512*F!$B$65,IF(U512=66%,R512*S512*T512*F!$B$66,IF(U512=67%,R512*S512*T512*F!$B$67,IF(U512=68%,R512*S512*T512*F!$B$68,IF(U512=69%,R512*S512*T512*F!$B$69,IF(U512=70%,R512*S512*T512*F!$B$70,IF(U512=71%,R512*S512*T512*F!$B$71,IF(U512=72%,R512*S512*T512*F!$B$72,IF(U512=73%,R512*S512*T512*F!$B$73,IF(U512=74%,R512*S512*T512*F!$B$74,IF(U512=75%,R512*S512*T512*F!$B$75,IF(U512=76%,R512*S512*T512*F!$B$76,IF(U512=77%,R512*S512*T512*F!$B$77,IF(U512=78%,R512*S512*T512*F!$B$78,IF(U512=79%,R512*S512*T512*F!$B$79,IF(U512=80%,R512*S512*T512*F!$B$80,IF(U512=81%,R512*S512*T512*F!$B$81,IF(U512=82%,R512*S512*T512*F!$B$82,IF(U512=83%,R512*S512*T512*F!$B$83,IF(U512=84%,R512*S512*T512*F!$B$84,IF(U512=85%,R512*S512*T512*F!$B$85,IF(U512=86%,R512*S512*T512*F!$B$86,IF(U512=87%,R512*S512*T512*F!$B$87,IF(U512=88%,R512*S512*T512*F!$B$88,IF(U512=89%,R512*S512*T512*F!$B$89,IF(U512=90%,R512*S512*T512*F!$B$90,IF(U512=91%,R512*S512*T512*F!$B$91,IF(U512=92%,R512*S512*T512*F!$B$92,IF(U512=93%,R512*S512*T512*F!$B$93,IF(U512=94%,R512*S512*T512*F!$B$94,IF(U512=95%,R512*S512*T512*F!$B$95,IF(U512=96%,R512*S512*T512*F!$B$96,IF(U512=97%,R512*S512*T512*F!$B$97,IF(U512=98%,R512*S512*T512*F!$B$98,IF(U512=99%,R512*S512*T512*F!$B$99,IF(U512&gt;99%,R512*S512*T512*F!$B$100)))))))))))))))))))))))))))))))))))))))))))))))))))))))))*IF(ISNUMBER(E512),E512,1)*IF(ISNUMBER(D512),D512,1)</f>
        <v>0</v>
      </c>
      <c r="AA512" s="33">
        <f>G512*H512+K512*L512+O512*P512+S512*T512</f>
        <v>0</v>
      </c>
      <c r="AB512" s="35">
        <f>(H512*(IF(I512&lt;45%,0.5,IF(I512&lt;55%,0.8,IF(I512&lt;65%,0.9,IF(I512&lt;75%,1,IF(I512&lt;85%,1.1,1.2))))))+L512*(IF(M512&lt;45%,0.5,IF(M512&lt;55%,0.8,IF(M512&lt;65%,0.9,IF(M512&lt;75%,1,IF(M512&lt;85%,1.1,1.2))))))+P512*(IF(Q512&lt;45%,0.5,IF(Q512&lt;55%,0.8,IF(Q512&lt;65%,0.9,IF(Q512&lt;75%,1,IF(Q512&lt;85%,1.1,1.2))))))+T512*(IF(U512&lt;45%,0.5,IF(U512&lt;55%,0.8,IF(U512&lt;65%,0.9,IF(U512&lt;75%,1,IF(U512&lt;85%,1.1,1.2)))))))*IF(D512&gt;=0.8,6,IF(D512&lt;=0.4,1.5,3))</f>
        <v>0</v>
      </c>
      <c r="AC512" s="11"/>
      <c r="AD512" s="11"/>
      <c r="AE512" s="11"/>
      <c r="AF512" s="11"/>
      <c r="AG512" s="11"/>
      <c r="AH512" s="11"/>
      <c r="AI512" s="11"/>
      <c r="AJ512" s="11"/>
      <c r="AK512" s="11"/>
      <c r="AL512" s="11"/>
      <c r="AM512" s="11"/>
      <c r="AN512" s="11"/>
      <c r="AO512" s="11"/>
      <c r="AP512" s="11"/>
      <c r="AQ512" s="11"/>
      <c r="AR512" s="11"/>
      <c r="AS512" s="11"/>
      <c r="AT512" s="11"/>
      <c r="AU512" s="11"/>
      <c r="AV512" s="11"/>
      <c r="AW512" s="11"/>
      <c r="AX512" s="11"/>
      <c r="AY512" s="11"/>
      <c r="AZ512" s="11"/>
      <c r="BA512" s="11"/>
      <c r="BB512" s="11"/>
      <c r="BC512" s="11"/>
      <c r="BD512" s="11"/>
      <c r="BE512" s="11"/>
      <c r="BF512" s="11"/>
      <c r="BG512" s="11"/>
      <c r="BH512" s="11"/>
      <c r="BI512" s="11"/>
      <c r="BJ512" s="11"/>
    </row>
    <row r="513" spans="1:62" x14ac:dyDescent="0.25">
      <c r="A513" s="1129"/>
      <c r="B513" s="156" t="str">
        <f t="shared" ref="B513:E513" si="1202">IF(B451="","",B451)</f>
        <v/>
      </c>
      <c r="C513" s="157" t="str">
        <f t="shared" si="1202"/>
        <v/>
      </c>
      <c r="D513" s="63">
        <f t="shared" si="1199"/>
        <v>0</v>
      </c>
      <c r="E513" s="80" t="str">
        <f t="shared" si="1202"/>
        <v/>
      </c>
      <c r="F513" s="81"/>
      <c r="G513" s="96"/>
      <c r="H513" s="96"/>
      <c r="I513" s="82">
        <f t="shared" si="1194"/>
        <v>0</v>
      </c>
      <c r="J513" s="81"/>
      <c r="K513" s="96"/>
      <c r="L513" s="96"/>
      <c r="M513" s="104">
        <f t="shared" si="1195"/>
        <v>0</v>
      </c>
      <c r="N513" s="81"/>
      <c r="O513" s="96"/>
      <c r="P513" s="96"/>
      <c r="Q513" s="82">
        <f t="shared" si="1196"/>
        <v>0</v>
      </c>
      <c r="R513" s="81"/>
      <c r="S513" s="96"/>
      <c r="T513" s="96"/>
      <c r="U513" s="104">
        <f t="shared" si="1197"/>
        <v>0</v>
      </c>
      <c r="V513" s="126">
        <f t="shared" si="1200"/>
        <v>0</v>
      </c>
      <c r="W513" s="44">
        <f t="shared" ref="W513:W515" si="1203">IFERROR((IF(ISNUMBER(F513),F513,1)*G513*H513+IF(ISNUMBER(J513),J513,1)*K513*L513+IF(ISNUMBER(N513),N513,1)*O513*P513+IF(ISNUMBER(R513),R513,1)*S513*T513)*IF(ISNUMBER(E513),E513,1)/(G513*H513+K513*L513+O513*P513+S513*T513),0)</f>
        <v>0</v>
      </c>
      <c r="X513" s="45">
        <f t="shared" si="1201"/>
        <v>0</v>
      </c>
      <c r="Y513" s="90" t="str">
        <f t="shared" si="1168"/>
        <v/>
      </c>
      <c r="Z513" s="127">
        <f>(IF(I513&lt;30%,0,IF(I513&lt;35%,F513*G513*H513*F!$B$33,IF(I513&lt;40%,F513*G513*H513*F!$B$38,IF(I513&lt;45%,F513*G513*H513*F!$B$43,IF(I513&lt;50%,F513*G513*H513*F!$B$48,IF(I513=50%,F513*G513*H513*F!$B$50,IF(I513=51%,F513*G513*H513*F!$B$51,IF(I513=52%,F513*G513*H513*F!$B$52,IF(I513=53%,F513*G513*H513*F!$B$53,IF(I513=54%,F513*G513*H513*F!$B$54,IF(I513=55%,F513*G513*H513*F!$B$55,IF(I513=56%,F513*G513*H513*F!$B$56,IF(I513=57%,F513*G513*H513*F!$B$57,IF(I513=58%,F513*G513*H513*F!$B$58,IF(I513=59%,F513*G513*H513*F!$B$59,IF(I513=60%,F513*G513*H513*F!$B$60,IF(I513=61%,F513*G513*H513*F!$B$61,IF(I513=62%,F513*G513*H513*F!$B$62,IF(I513=63%,F513*G513*H513*F!$B$63,IF(I513=64%,F513*G513*H513*F!$B$64,IF(I513=65%,F513*G513*H513*F!$B$65,IF(I513=66%,F513*G513*H513*F!$B$66,IF(I513=67%,F513*G513*H513*F!$B$67,IF(I513=68%,F513*G513*H513*F!$B$68,IF(I513=69%,F513*G513*H513*F!$B$69,IF(I513=70%,F513*G513*H513*F!$B$70,IF(I513=71%,F513*G513*H513*F!$B$71,IF(I513=72%,F513*G513*H513*F!$B$72,IF(I513=73%,F513*G513*H513*F!$B$73,IF(I513=74%,F513*G513*H513*F!$B$74,IF(I513=75%,F513*G513*H513*F!$B$75,IF(I513=76%,F513*G513*H513*F!$B$76,IF(I513=77%,F513*G513*H513*F!$B$77,IF(I513=78%,F513*G513*H513*F!$B$78,IF(I513=79%,F513*G513*H513*F!$B$79,IF(I513=80%,F513*G513*H513*F!$B$80,IF(I513=81%,F513*G513*H513*F!$B$81,IF(I513=82%,F513*G513*H513*F!$B$82,IF(I513=83%,F513*G513*H513*F!$B$83,IF(I513=84%,F513*G513*H513*F!$B$84,IF(I513=85%,F513*G513*H513*F!$B$85,IF(I513=86%,F513*G513*H513*F!$B$86,IF(I513=87%,F513*G513*H513*F!$B$87,IF(I513=88%,F513*G513*H513*F!$B$88,IF(I513=89%,F513*G513*H513*F!$B$89,IF(I513=90%,F513*G513*H513*F!$B$90,IF(I513=91%,F513*G513*H513*F!$B$91,IF(I513=92%,F513*G513*H513*F!$B$92,IF(I513=93%,F513*G513*H513*F!$B$93,IF(I513=94%,F513*G513*H513*F!$B$94,IF(I513=95%,F513*G513*H513*F!$B$95,IF(I513=96%,F513*G513*H513*F!$B$96,IF(I513=97%,F513*G513*H513*F!$B$97,IF(I513=98%,F513*G513*H513*F!$B$98,IF(I513=99%,F513*G513*H513*F!$B$99,IF(I513&gt;99%,F513*G513*H513*F!$B$100,))))))))))))))))))))))))))))))))))))))))))))))))))))))))+IF(M513&lt;30%,0,IF(M513&lt;35%,J513*K513*L513*F!$B$33,IF(M513&lt;40%,J513*K513*L513*F!$B$38,IF(M513&lt;45%,J513*K513*L513*F!$B$43,IF(M513&lt;50%,J513*K513*L513*F!$B$48,IF(M513=50%,J513*K513*L513*F!$B$50,IF(M513=51%,J513*K513*L513*F!$B$51,IF(M513=52%,J513*K513*L513*F!$B$52,IF(M513=53%,J513*K513*L513*F!$B$53,IF(M513=54%,J513*K513*L513*F!$B$54,IF(M513=55%,J513*K513*L513*F!$B$55,IF(M513=56%,J513*K513*L513*F!$B$56,IF(M513=57%,J513*K513*L513*F!$B$57,IF(M513=58%,J513*K513*L513*F!$B$58,IF(M513=59%,J513*K513*L513*F!$B$59,IF(M513=60%,J513*K513*L513*F!$B$60,IF(M513=61%,J513*K513*L513*F!$B$61,IF(M513=62%,J513*K513*L513*F!$B$62,IF(M513=63%,J513*K513*L513*F!$B$63,IF(M513=64%,J513*K513*L513*F!$B$64,IF(M513=65%,J513*K513*L513*F!$B$65,IF(M513=66%,J513*K513*L513*F!$B$66,IF(M513=67%,J513*K513*L513*F!$B$67,IF(M513=68%,J513*K513*L513*F!$B$68,IF(M513=69%,J513*K513*L513*F!$B$69,IF(M513=70%,J513*K513*L513*F!$B$70,IF(M513=71%,J513*K513*L513*F!$B$71,IF(M513=72%,J513*K513*L513*F!$B$72,IF(M513=73%,J513*K513*L513*F!$B$73,IF(M513=74%,J513*K513*L513*F!$B$74,IF(M513=75%,J513*K513*L513*F!$B$75,IF(M513=76%,J513*K513*L513*F!$B$76,IF(M513=77%,J513*K513*L513*F!$B$77,IF(M513=78%,J513*K513*L513*F!$B$78,IF(M513=79%,J513*K513*L513*F!$B$79,IF(M513=80%,J513*K513*L513*F!$B$80,IF(M513=81%,J513*K513*L513*F!$B$81,IF(M513=82%,J513*K513*L513*F!$B$82,IF(M513=83%,J513*K513*L513*F!$B$83,IF(M513=84%,J513*K513*L513*F!$B$84,IF(M513=85%,J513*K513*L513*F!$B$85,IF(M513=86%,J513*K513*L513*F!$B$86,IF(M513=87%,J513*K513*L513*F!$B$87,IF(M513=88%,J513*K513*L513*F!$B$88,IF(M513=89%,J513*K513*L513*F!$B$89,IF(M513=90%,J513*K513*L513*F!$B$90,IF(M513=91%,J513*K513*L513*F!$B$91,IF(M513=92%,J513*K513*L513*F!$B$92,IF(M513=93%,J513*K513*L513*F!$B$93,IF(M513=94%,J513*K513*L513*F!$B$94,IF(M513=95%,J513*K513*L513*F!$B$95,IF(M513=96%,J513*K513*L513*F!$B$96,IF(M513=97%,J513*K513*L513*F!$B$97,IF(M513=98%,J513*K513*L513*F!$B$98,IF(M513=99%,J513*K513*L513*F!$B$99,IF(M513&gt;99%,J513*K513*L513*F!$B$100,))))))))))))))))))))))))))))))))))))))))))))))))))))))))+IF(Q513&lt;30%,0,IF(Q513&lt;35%,N513*O513*P513*F!$B$33,IF(Q513&lt;40%,N513*O513*P513*F!$B$38,IF(Q513&lt;45%,N513*O513*P513*F!$B$43,IF(Q513&lt;50%,N513*O513*P513*F!$B$48,IF(Q513=50%,N513*O513*P513*F!$B$50,IF(Q513=51%,N513*O513*P513*F!$B$51,IF(Q513=52%,N513*O513*P513*F!$B$52,IF(Q513=53%,N513*O513*P513*F!$B$53,IF(Q513=54%,N513*O513*P513*F!$B$54,IF(Q513=55%,N513*O513*P513*F!$B$55,IF(Q513=56%,N513*O513*P513*F!$B$56,IF(Q513=57%,N513*O513*P513*F!$B$57,IF(Q513=58%,N513*O513*P513*F!$B$58,IF(Q513=59%,N513*O513*P513*F!$B$59,IF(Q513=60%,N513*O513*P513*F!$B$60,IF(Q513=61%,N513*O513*P513*F!$B$61,IF(Q513=62%,N513*O513*P513*F!$B$62,IF(Q513=63%,N513*O513*P513*F!$B$63,IF(Q513=64%,N513*O513*P513*F!$B$64,IF(Q513=65%,N513*O513*P513*F!$B$65,IF(Q513=66%,N513*O513*P513*F!$B$66,IF(Q513=67%,N513*O513*P513*F!$B$67,IF(Q513=68%,N513*O513*P513*F!$B$68,IF(Q513=69%,N513*O513*P513*F!$B$69,IF(Q513=70%,N513*O513*P513*F!$B$70,IF(Q513=71%,N513*O513*P513*F!$B$71,IF(Q513=72%,N513*O513*P513*F!$B$72,IF(Q513=73%,N513*O513*P513*F!$B$73,IF(Q513=74%,N513*O513*P513*F!$B$74,IF(Q513=75%,N513*O513*P513*F!$B$75,IF(Q513=76%,N513*O513*P513*F!$B$76,IF(Q513=77%,N513*O513*P513*F!$B$77,IF(Q513=78%,N513*O513*P513*F!$B$78,IF(Q513=79%,N513*O513*P513*F!$B$79,IF(Q513=80%,N513*O513*P513*F!$B$80,IF(Q513=81%,N513*O513*P513*F!$B$81,IF(Q513=82%,N513*O513*P513*F!$B$82,IF(Q513=83%,N513*O513*P513*F!$B$83,IF(Q513=84%,N513*O513*P513*F!$B$84,IF(Q513=85%,N513*O513*P513*F!$B$85,IF(Q513=86%,N513*O513*P513*F!$B$86,IF(Q513=87%,N513*O513*P513*F!$B$87,IF(Q513=88%,N513*O513*P513*F!$B$88,IF(Q513=89%,N513*O513*P513*F!$B$89,IF(Q513=90%,N513*O513*P513*F!$B$90,IF(Q513=91%,N513*O513*P513*F!$B$91,IF(Q513=92%,N513*O513*P513*F!$B$92,IF(Q513=93%,N513*O513*P513*F!$B$93,IF(Q513=94%,N513*O513*P513*F!$B$94,IF(Q513=95%,N513*O513*P513*F!$B$95,IF(Q513=96%,N513*O513*P513*F!$B$96,IF(Q513=97%,N513*O513*P513*F!$B$97,IF(Q513=98%,N513*O513*P513*F!$B$98,IF(Q513=99%,N513*O513*P513*F!$B$99,IF(Q513&gt;99%,N513*O513*P513*F!$B$100,))))))))))))))))))))))))))))))))))))))))))))))))))))))))+IF(U513&lt;30%,0,IF(U513&lt;35%,R513*S513*T513*F!$B$33,IF(U513&lt;40%,R513*S513*T513*F!$B$38,IF(U513&lt;45%,R513*S513*T513*F!$B$43,IF(U513&lt;50%,R513*S513*T513*F!$B$48,IF(U513=50%,R513*S513*T513*F!$B$50,IF(U513=51%,R513*S513*T513*F!$B$51,IF(U513=52%,R513*S513*T513*F!$B$52,IF(U513=53%,R513*S513*T513*F!$B$53,IF(U513=54%,R513*S513*T513*F!$B$54,IF(U513=55%,R513*S513*T513*F!$B$55,IF(U513=56%,R513*S513*T513*F!$B$56,IF(U513=57%,R513*S513*T513*F!$B$57,IF(U513=58%,R513*S513*T513*F!$B$58,IF(U513=59%,R513*S513*T513*F!$B$59,IF(U513=60%,R513*S513*T513*F!$B$60,IF(U513=61%,R513*S513*T513*F!$B$61,IF(U513=62%,R513*S513*T513*F!$B$62,IF(U513=63%,R513*S513*T513*F!$B$63,IF(U513=64%,R513*S513*T513*F!$B$64,IF(U513=65%,R513*S513*T513*F!$B$65,IF(U513=66%,R513*S513*T513*F!$B$66,IF(U513=67%,R513*S513*T513*F!$B$67,IF(U513=68%,R513*S513*T513*F!$B$68,IF(U513=69%,R513*S513*T513*F!$B$69,IF(U513=70%,R513*S513*T513*F!$B$70,IF(U513=71%,R513*S513*T513*F!$B$71,IF(U513=72%,R513*S513*T513*F!$B$72,IF(U513=73%,R513*S513*T513*F!$B$73,IF(U513=74%,R513*S513*T513*F!$B$74,IF(U513=75%,R513*S513*T513*F!$B$75,IF(U513=76%,R513*S513*T513*F!$B$76,IF(U513=77%,R513*S513*T513*F!$B$77,IF(U513=78%,R513*S513*T513*F!$B$78,IF(U513=79%,R513*S513*T513*F!$B$79,IF(U513=80%,R513*S513*T513*F!$B$80,IF(U513=81%,R513*S513*T513*F!$B$81,IF(U513=82%,R513*S513*T513*F!$B$82,IF(U513=83%,R513*S513*T513*F!$B$83,IF(U513=84%,R513*S513*T513*F!$B$84,IF(U513=85%,R513*S513*T513*F!$B$85,IF(U513=86%,R513*S513*T513*F!$B$86,IF(U513=87%,R513*S513*T513*F!$B$87,IF(U513=88%,R513*S513*T513*F!$B$88,IF(U513=89%,R513*S513*T513*F!$B$89,IF(U513=90%,R513*S513*T513*F!$B$90,IF(U513=91%,R513*S513*T513*F!$B$91,IF(U513=92%,R513*S513*T513*F!$B$92,IF(U513=93%,R513*S513*T513*F!$B$93,IF(U513=94%,R513*S513*T513*F!$B$94,IF(U513=95%,R513*S513*T513*F!$B$95,IF(U513=96%,R513*S513*T513*F!$B$96,IF(U513=97%,R513*S513*T513*F!$B$97,IF(U513=98%,R513*S513*T513*F!$B$98,IF(U513=99%,R513*S513*T513*F!$B$99,IF(U513&gt;99%,R513*S513*T513*F!$B$100)))))))))))))))))))))))))))))))))))))))))))))))))))))))))*IF(ISNUMBER(E513),E513,1)*IF(ISNUMBER(D513),D513,1)</f>
        <v>0</v>
      </c>
      <c r="AA513" s="127">
        <f>G513*H513+K513*L513+O513*P513+S513*T513</f>
        <v>0</v>
      </c>
      <c r="AB513" s="46">
        <f>(H513*(IF(I513&lt;45%,0.5,IF(I513&lt;55%,0.8,IF(I513&lt;65%,0.9,IF(I513&lt;75%,1,IF(I513&lt;85%,1.1,1.2))))))+L513*(IF(M513&lt;45%,0.5,IF(M513&lt;55%,0.8,IF(M513&lt;65%,0.9,IF(M513&lt;75%,1,IF(M513&lt;85%,1.1,1.2))))))+P513*(IF(Q513&lt;45%,0.5,IF(Q513&lt;55%,0.8,IF(Q513&lt;65%,0.9,IF(Q513&lt;75%,1,IF(Q513&lt;85%,1.1,1.2))))))+T513*(IF(U513&lt;45%,0.5,IF(U513&lt;55%,0.8,IF(U513&lt;65%,0.9,IF(U513&lt;75%,1,IF(U513&lt;85%,1.1,1.2)))))))*IF(D513&gt;=0.8,6,IF(D513&lt;=0.4,1.5,3))</f>
        <v>0</v>
      </c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  <c r="AP513" s="11"/>
      <c r="AQ513" s="11"/>
      <c r="AR513" s="11"/>
      <c r="AS513" s="11"/>
      <c r="AT513" s="11"/>
      <c r="AU513" s="11"/>
      <c r="AV513" s="11"/>
      <c r="AW513" s="11"/>
      <c r="AX513" s="11"/>
      <c r="AY513" s="11"/>
      <c r="AZ513" s="11"/>
      <c r="BA513" s="11"/>
      <c r="BB513" s="11"/>
      <c r="BC513" s="11"/>
      <c r="BD513" s="11"/>
      <c r="BE513" s="11"/>
      <c r="BF513" s="11"/>
      <c r="BG513" s="11"/>
      <c r="BH513" s="11"/>
      <c r="BI513" s="11"/>
      <c r="BJ513" s="11"/>
    </row>
    <row r="514" spans="1:62" x14ac:dyDescent="0.25">
      <c r="A514" s="1129"/>
      <c r="B514" s="156" t="str">
        <f t="shared" ref="B514:E514" si="1204">IF(B452="","",B452)</f>
        <v/>
      </c>
      <c r="C514" s="157" t="str">
        <f t="shared" si="1204"/>
        <v/>
      </c>
      <c r="D514" s="63">
        <f t="shared" si="1199"/>
        <v>0</v>
      </c>
      <c r="E514" s="78" t="str">
        <f t="shared" si="1204"/>
        <v/>
      </c>
      <c r="F514" s="79"/>
      <c r="G514" s="94"/>
      <c r="H514" s="94"/>
      <c r="I514" s="70">
        <f t="shared" si="1194"/>
        <v>0</v>
      </c>
      <c r="J514" s="79"/>
      <c r="K514" s="94"/>
      <c r="L514" s="94"/>
      <c r="M514" s="71">
        <f t="shared" si="1195"/>
        <v>0</v>
      </c>
      <c r="N514" s="79"/>
      <c r="O514" s="94"/>
      <c r="P514" s="94"/>
      <c r="Q514" s="70">
        <f t="shared" si="1196"/>
        <v>0</v>
      </c>
      <c r="R514" s="79"/>
      <c r="S514" s="94"/>
      <c r="T514" s="94"/>
      <c r="U514" s="71">
        <f t="shared" si="1197"/>
        <v>0</v>
      </c>
      <c r="V514" s="125">
        <f t="shared" si="1200"/>
        <v>0</v>
      </c>
      <c r="W514" s="43">
        <f t="shared" si="1203"/>
        <v>0</v>
      </c>
      <c r="X514" s="36">
        <f>ROUND(IFERROR((W514/(Y514*IF(ISNUMBER(E514),E514,1))),0),2)</f>
        <v>0</v>
      </c>
      <c r="Y514" s="90" t="str">
        <f t="shared" si="1168"/>
        <v/>
      </c>
      <c r="Z514" s="33">
        <f>(IF(I514&lt;30%,0,IF(I514&lt;35%,F514*G514*H514*F!$B$33,IF(I514&lt;40%,F514*G514*H514*F!$B$38,IF(I514&lt;45%,F514*G514*H514*F!$B$43,IF(I514&lt;50%,F514*G514*H514*F!$B$48,IF(I514=50%,F514*G514*H514*F!$B$50,IF(I514=51%,F514*G514*H514*F!$B$51,IF(I514=52%,F514*G514*H514*F!$B$52,IF(I514=53%,F514*G514*H514*F!$B$53,IF(I514=54%,F514*G514*H514*F!$B$54,IF(I514=55%,F514*G514*H514*F!$B$55,IF(I514=56%,F514*G514*H514*F!$B$56,IF(I514=57%,F514*G514*H514*F!$B$57,IF(I514=58%,F514*G514*H514*F!$B$58,IF(I514=59%,F514*G514*H514*F!$B$59,IF(I514=60%,F514*G514*H514*F!$B$60,IF(I514=61%,F514*G514*H514*F!$B$61,IF(I514=62%,F514*G514*H514*F!$B$62,IF(I514=63%,F514*G514*H514*F!$B$63,IF(I514=64%,F514*G514*H514*F!$B$64,IF(I514=65%,F514*G514*H514*F!$B$65,IF(I514=66%,F514*G514*H514*F!$B$66,IF(I514=67%,F514*G514*H514*F!$B$67,IF(I514=68%,F514*G514*H514*F!$B$68,IF(I514=69%,F514*G514*H514*F!$B$69,IF(I514=70%,F514*G514*H514*F!$B$70,IF(I514=71%,F514*G514*H514*F!$B$71,IF(I514=72%,F514*G514*H514*F!$B$72,IF(I514=73%,F514*G514*H514*F!$B$73,IF(I514=74%,F514*G514*H514*F!$B$74,IF(I514=75%,F514*G514*H514*F!$B$75,IF(I514=76%,F514*G514*H514*F!$B$76,IF(I514=77%,F514*G514*H514*F!$B$77,IF(I514=78%,F514*G514*H514*F!$B$78,IF(I514=79%,F514*G514*H514*F!$B$79,IF(I514=80%,F514*G514*H514*F!$B$80,IF(I514=81%,F514*G514*H514*F!$B$81,IF(I514=82%,F514*G514*H514*F!$B$82,IF(I514=83%,F514*G514*H514*F!$B$83,IF(I514=84%,F514*G514*H514*F!$B$84,IF(I514=85%,F514*G514*H514*F!$B$85,IF(I514=86%,F514*G514*H514*F!$B$86,IF(I514=87%,F514*G514*H514*F!$B$87,IF(I514=88%,F514*G514*H514*F!$B$88,IF(I514=89%,F514*G514*H514*F!$B$89,IF(I514=90%,F514*G514*H514*F!$B$90,IF(I514=91%,F514*G514*H514*F!$B$91,IF(I514=92%,F514*G514*H514*F!$B$92,IF(I514=93%,F514*G514*H514*F!$B$93,IF(I514=94%,F514*G514*H514*F!$B$94,IF(I514=95%,F514*G514*H514*F!$B$95,IF(I514=96%,F514*G514*H514*F!$B$96,IF(I514=97%,F514*G514*H514*F!$B$97,IF(I514=98%,F514*G514*H514*F!$B$98,IF(I514=99%,F514*G514*H514*F!$B$99,IF(I514&gt;99%,F514*G514*H514*F!$B$100,))))))))))))))))))))))))))))))))))))))))))))))))))))))))+IF(M514&lt;30%,0,IF(M514&lt;35%,J514*K514*L514*F!$B$33,IF(M514&lt;40%,J514*K514*L514*F!$B$38,IF(M514&lt;45%,J514*K514*L514*F!$B$43,IF(M514&lt;50%,J514*K514*L514*F!$B$48,IF(M514=50%,J514*K514*L514*F!$B$50,IF(M514=51%,J514*K514*L514*F!$B$51,IF(M514=52%,J514*K514*L514*F!$B$52,IF(M514=53%,J514*K514*L514*F!$B$53,IF(M514=54%,J514*K514*L514*F!$B$54,IF(M514=55%,J514*K514*L514*F!$B$55,IF(M514=56%,J514*K514*L514*F!$B$56,IF(M514=57%,J514*K514*L514*F!$B$57,IF(M514=58%,J514*K514*L514*F!$B$58,IF(M514=59%,J514*K514*L514*F!$B$59,IF(M514=60%,J514*K514*L514*F!$B$60,IF(M514=61%,J514*K514*L514*F!$B$61,IF(M514=62%,J514*K514*L514*F!$B$62,IF(M514=63%,J514*K514*L514*F!$B$63,IF(M514=64%,J514*K514*L514*F!$B$64,IF(M514=65%,J514*K514*L514*F!$B$65,IF(M514=66%,J514*K514*L514*F!$B$66,IF(M514=67%,J514*K514*L514*F!$B$67,IF(M514=68%,J514*K514*L514*F!$B$68,IF(M514=69%,J514*K514*L514*F!$B$69,IF(M514=70%,J514*K514*L514*F!$B$70,IF(M514=71%,J514*K514*L514*F!$B$71,IF(M514=72%,J514*K514*L514*F!$B$72,IF(M514=73%,J514*K514*L514*F!$B$73,IF(M514=74%,J514*K514*L514*F!$B$74,IF(M514=75%,J514*K514*L514*F!$B$75,IF(M514=76%,J514*K514*L514*F!$B$76,IF(M514=77%,J514*K514*L514*F!$B$77,IF(M514=78%,J514*K514*L514*F!$B$78,IF(M514=79%,J514*K514*L514*F!$B$79,IF(M514=80%,J514*K514*L514*F!$B$80,IF(M514=81%,J514*K514*L514*F!$B$81,IF(M514=82%,J514*K514*L514*F!$B$82,IF(M514=83%,J514*K514*L514*F!$B$83,IF(M514=84%,J514*K514*L514*F!$B$84,IF(M514=85%,J514*K514*L514*F!$B$85,IF(M514=86%,J514*K514*L514*F!$B$86,IF(M514=87%,J514*K514*L514*F!$B$87,IF(M514=88%,J514*K514*L514*F!$B$88,IF(M514=89%,J514*K514*L514*F!$B$89,IF(M514=90%,J514*K514*L514*F!$B$90,IF(M514=91%,J514*K514*L514*F!$B$91,IF(M514=92%,J514*K514*L514*F!$B$92,IF(M514=93%,J514*K514*L514*F!$B$93,IF(M514=94%,J514*K514*L514*F!$B$94,IF(M514=95%,J514*K514*L514*F!$B$95,IF(M514=96%,J514*K514*L514*F!$B$96,IF(M514=97%,J514*K514*L514*F!$B$97,IF(M514=98%,J514*K514*L514*F!$B$98,IF(M514=99%,J514*K514*L514*F!$B$99,IF(M514&gt;99%,J514*K514*L514*F!$B$100,))))))))))))))))))))))))))))))))))))))))))))))))))))))))+IF(Q514&lt;30%,0,IF(Q514&lt;35%,N514*O514*P514*F!$B$33,IF(Q514&lt;40%,N514*O514*P514*F!$B$38,IF(Q514&lt;45%,N514*O514*P514*F!$B$43,IF(Q514&lt;50%,N514*O514*P514*F!$B$48,IF(Q514=50%,N514*O514*P514*F!$B$50,IF(Q514=51%,N514*O514*P514*F!$B$51,IF(Q514=52%,N514*O514*P514*F!$B$52,IF(Q514=53%,N514*O514*P514*F!$B$53,IF(Q514=54%,N514*O514*P514*F!$B$54,IF(Q514=55%,N514*O514*P514*F!$B$55,IF(Q514=56%,N514*O514*P514*F!$B$56,IF(Q514=57%,N514*O514*P514*F!$B$57,IF(Q514=58%,N514*O514*P514*F!$B$58,IF(Q514=59%,N514*O514*P514*F!$B$59,IF(Q514=60%,N514*O514*P514*F!$B$60,IF(Q514=61%,N514*O514*P514*F!$B$61,IF(Q514=62%,N514*O514*P514*F!$B$62,IF(Q514=63%,N514*O514*P514*F!$B$63,IF(Q514=64%,N514*O514*P514*F!$B$64,IF(Q514=65%,N514*O514*P514*F!$B$65,IF(Q514=66%,N514*O514*P514*F!$B$66,IF(Q514=67%,N514*O514*P514*F!$B$67,IF(Q514=68%,N514*O514*P514*F!$B$68,IF(Q514=69%,N514*O514*P514*F!$B$69,IF(Q514=70%,N514*O514*P514*F!$B$70,IF(Q514=71%,N514*O514*P514*F!$B$71,IF(Q514=72%,N514*O514*P514*F!$B$72,IF(Q514=73%,N514*O514*P514*F!$B$73,IF(Q514=74%,N514*O514*P514*F!$B$74,IF(Q514=75%,N514*O514*P514*F!$B$75,IF(Q514=76%,N514*O514*P514*F!$B$76,IF(Q514=77%,N514*O514*P514*F!$B$77,IF(Q514=78%,N514*O514*P514*F!$B$78,IF(Q514=79%,N514*O514*P514*F!$B$79,IF(Q514=80%,N514*O514*P514*F!$B$80,IF(Q514=81%,N514*O514*P514*F!$B$81,IF(Q514=82%,N514*O514*P514*F!$B$82,IF(Q514=83%,N514*O514*P514*F!$B$83,IF(Q514=84%,N514*O514*P514*F!$B$84,IF(Q514=85%,N514*O514*P514*F!$B$85,IF(Q514=86%,N514*O514*P514*F!$B$86,IF(Q514=87%,N514*O514*P514*F!$B$87,IF(Q514=88%,N514*O514*P514*F!$B$88,IF(Q514=89%,N514*O514*P514*F!$B$89,IF(Q514=90%,N514*O514*P514*F!$B$90,IF(Q514=91%,N514*O514*P514*F!$B$91,IF(Q514=92%,N514*O514*P514*F!$B$92,IF(Q514=93%,N514*O514*P514*F!$B$93,IF(Q514=94%,N514*O514*P514*F!$B$94,IF(Q514=95%,N514*O514*P514*F!$B$95,IF(Q514=96%,N514*O514*P514*F!$B$96,IF(Q514=97%,N514*O514*P514*F!$B$97,IF(Q514=98%,N514*O514*P514*F!$B$98,IF(Q514=99%,N514*O514*P514*F!$B$99,IF(Q514&gt;99%,N514*O514*P514*F!$B$100,))))))))))))))))))))))))))))))))))))))))))))))))))))))))+IF(U514&lt;30%,0,IF(U514&lt;35%,R514*S514*T514*F!$B$33,IF(U514&lt;40%,R514*S514*T514*F!$B$38,IF(U514&lt;45%,R514*S514*T514*F!$B$43,IF(U514&lt;50%,R514*S514*T514*F!$B$48,IF(U514=50%,R514*S514*T514*F!$B$50,IF(U514=51%,R514*S514*T514*F!$B$51,IF(U514=52%,R514*S514*T514*F!$B$52,IF(U514=53%,R514*S514*T514*F!$B$53,IF(U514=54%,R514*S514*T514*F!$B$54,IF(U514=55%,R514*S514*T514*F!$B$55,IF(U514=56%,R514*S514*T514*F!$B$56,IF(U514=57%,R514*S514*T514*F!$B$57,IF(U514=58%,R514*S514*T514*F!$B$58,IF(U514=59%,R514*S514*T514*F!$B$59,IF(U514=60%,R514*S514*T514*F!$B$60,IF(U514=61%,R514*S514*T514*F!$B$61,IF(U514=62%,R514*S514*T514*F!$B$62,IF(U514=63%,R514*S514*T514*F!$B$63,IF(U514=64%,R514*S514*T514*F!$B$64,IF(U514=65%,R514*S514*T514*F!$B$65,IF(U514=66%,R514*S514*T514*F!$B$66,IF(U514=67%,R514*S514*T514*F!$B$67,IF(U514=68%,R514*S514*T514*F!$B$68,IF(U514=69%,R514*S514*T514*F!$B$69,IF(U514=70%,R514*S514*T514*F!$B$70,IF(U514=71%,R514*S514*T514*F!$B$71,IF(U514=72%,R514*S514*T514*F!$B$72,IF(U514=73%,R514*S514*T514*F!$B$73,IF(U514=74%,R514*S514*T514*F!$B$74,IF(U514=75%,R514*S514*T514*F!$B$75,IF(U514=76%,R514*S514*T514*F!$B$76,IF(U514=77%,R514*S514*T514*F!$B$77,IF(U514=78%,R514*S514*T514*F!$B$78,IF(U514=79%,R514*S514*T514*F!$B$79,IF(U514=80%,R514*S514*T514*F!$B$80,IF(U514=81%,R514*S514*T514*F!$B$81,IF(U514=82%,R514*S514*T514*F!$B$82,IF(U514=83%,R514*S514*T514*F!$B$83,IF(U514=84%,R514*S514*T514*F!$B$84,IF(U514=85%,R514*S514*T514*F!$B$85,IF(U514=86%,R514*S514*T514*F!$B$86,IF(U514=87%,R514*S514*T514*F!$B$87,IF(U514=88%,R514*S514*T514*F!$B$88,IF(U514=89%,R514*S514*T514*F!$B$89,IF(U514=90%,R514*S514*T514*F!$B$90,IF(U514=91%,R514*S514*T514*F!$B$91,IF(U514=92%,R514*S514*T514*F!$B$92,IF(U514=93%,R514*S514*T514*F!$B$93,IF(U514=94%,R514*S514*T514*F!$B$94,IF(U514=95%,R514*S514*T514*F!$B$95,IF(U514=96%,R514*S514*T514*F!$B$96,IF(U514=97%,R514*S514*T514*F!$B$97,IF(U514=98%,R514*S514*T514*F!$B$98,IF(U514=99%,R514*S514*T514*F!$B$99,IF(U514&gt;99%,R514*S514*T514*F!$B$100)))))))))))))))))))))))))))))))))))))))))))))))))))))))))*IF(ISNUMBER(E514),E514,1)*IF(ISNUMBER(D514),D514,1)</f>
        <v>0</v>
      </c>
      <c r="AA514" s="33">
        <f>G514*H514+K514*L514+O514*P514+S514*T514</f>
        <v>0</v>
      </c>
      <c r="AB514" s="35">
        <f>(H514*(IF(I514&lt;45%,0.5,IF(I514&lt;55%,0.8,IF(I514&lt;65%,0.9,IF(I514&lt;75%,1,IF(I514&lt;85%,1.1,1.2))))))+L514*(IF(M514&lt;45%,0.5,IF(M514&lt;55%,0.8,IF(M514&lt;65%,0.9,IF(M514&lt;75%,1,IF(M514&lt;85%,1.1,1.2))))))+P514*(IF(Q514&lt;45%,0.5,IF(Q514&lt;55%,0.8,IF(Q514&lt;65%,0.9,IF(Q514&lt;75%,1,IF(Q514&lt;85%,1.1,1.2))))))+T514*(IF(U514&lt;45%,0.5,IF(U514&lt;55%,0.8,IF(U514&lt;65%,0.9,IF(U514&lt;75%,1,IF(U514&lt;85%,1.1,1.2)))))))*IF(D514&gt;=0.8,6,IF(D514&lt;=0.4,1.5,3))</f>
        <v>0</v>
      </c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  <c r="AP514" s="11"/>
      <c r="AQ514" s="11"/>
      <c r="AR514" s="11"/>
      <c r="AS514" s="11"/>
      <c r="AT514" s="11"/>
      <c r="AU514" s="11"/>
      <c r="AV514" s="11"/>
      <c r="AW514" s="11"/>
      <c r="AX514" s="11"/>
      <c r="AY514" s="11"/>
      <c r="AZ514" s="11"/>
      <c r="BA514" s="11"/>
      <c r="BB514" s="11"/>
      <c r="BC514" s="11"/>
      <c r="BD514" s="11"/>
      <c r="BE514" s="11"/>
      <c r="BF514" s="11"/>
      <c r="BG514" s="11"/>
      <c r="BH514" s="11"/>
      <c r="BI514" s="11"/>
      <c r="BJ514" s="11"/>
    </row>
    <row r="515" spans="1:62" x14ac:dyDescent="0.25">
      <c r="A515" s="1129"/>
      <c r="B515" s="156" t="str">
        <f t="shared" ref="B515:E515" si="1205">IF(B453="","",B453)</f>
        <v/>
      </c>
      <c r="C515" s="158" t="str">
        <f t="shared" si="1205"/>
        <v/>
      </c>
      <c r="D515" s="63">
        <f t="shared" si="1199"/>
        <v>0</v>
      </c>
      <c r="E515" s="83" t="str">
        <f t="shared" si="1205"/>
        <v/>
      </c>
      <c r="F515" s="81"/>
      <c r="G515" s="96"/>
      <c r="H515" s="96"/>
      <c r="I515" s="82">
        <f t="shared" si="1194"/>
        <v>0</v>
      </c>
      <c r="J515" s="81"/>
      <c r="K515" s="96"/>
      <c r="L515" s="96"/>
      <c r="M515" s="104">
        <f t="shared" si="1195"/>
        <v>0</v>
      </c>
      <c r="N515" s="81"/>
      <c r="O515" s="96"/>
      <c r="P515" s="96"/>
      <c r="Q515" s="82">
        <f t="shared" si="1196"/>
        <v>0</v>
      </c>
      <c r="R515" s="81"/>
      <c r="S515" s="96"/>
      <c r="T515" s="96"/>
      <c r="U515" s="104">
        <f t="shared" si="1197"/>
        <v>0</v>
      </c>
      <c r="V515" s="128">
        <f t="shared" si="1200"/>
        <v>0</v>
      </c>
      <c r="W515" s="44">
        <f t="shared" si="1203"/>
        <v>0</v>
      </c>
      <c r="X515" s="45">
        <f t="shared" ref="X515" si="1206">ROUND(IFERROR((W515/(Y515*IF(ISNUMBER(E515),E515,1))),0),2)</f>
        <v>0</v>
      </c>
      <c r="Y515" s="90" t="str">
        <f t="shared" si="1168"/>
        <v/>
      </c>
      <c r="Z515" s="127">
        <f>(IF(I515&lt;30%,0,IF(I515&lt;35%,F515*G515*H515*F!$B$33,IF(I515&lt;40%,F515*G515*H515*F!$B$38,IF(I515&lt;45%,F515*G515*H515*F!$B$43,IF(I515&lt;50%,F515*G515*H515*F!$B$48,IF(I515=50%,F515*G515*H515*F!$B$50,IF(I515=51%,F515*G515*H515*F!$B$51,IF(I515=52%,F515*G515*H515*F!$B$52,IF(I515=53%,F515*G515*H515*F!$B$53,IF(I515=54%,F515*G515*H515*F!$B$54,IF(I515=55%,F515*G515*H515*F!$B$55,IF(I515=56%,F515*G515*H515*F!$B$56,IF(I515=57%,F515*G515*H515*F!$B$57,IF(I515=58%,F515*G515*H515*F!$B$58,IF(I515=59%,F515*G515*H515*F!$B$59,IF(I515=60%,F515*G515*H515*F!$B$60,IF(I515=61%,F515*G515*H515*F!$B$61,IF(I515=62%,F515*G515*H515*F!$B$62,IF(I515=63%,F515*G515*H515*F!$B$63,IF(I515=64%,F515*G515*H515*F!$B$64,IF(I515=65%,F515*G515*H515*F!$B$65,IF(I515=66%,F515*G515*H515*F!$B$66,IF(I515=67%,F515*G515*H515*F!$B$67,IF(I515=68%,F515*G515*H515*F!$B$68,IF(I515=69%,F515*G515*H515*F!$B$69,IF(I515=70%,F515*G515*H515*F!$B$70,IF(I515=71%,F515*G515*H515*F!$B$71,IF(I515=72%,F515*G515*H515*F!$B$72,IF(I515=73%,F515*G515*H515*F!$B$73,IF(I515=74%,F515*G515*H515*F!$B$74,IF(I515=75%,F515*G515*H515*F!$B$75,IF(I515=76%,F515*G515*H515*F!$B$76,IF(I515=77%,F515*G515*H515*F!$B$77,IF(I515=78%,F515*G515*H515*F!$B$78,IF(I515=79%,F515*G515*H515*F!$B$79,IF(I515=80%,F515*G515*H515*F!$B$80,IF(I515=81%,F515*G515*H515*F!$B$81,IF(I515=82%,F515*G515*H515*F!$B$82,IF(I515=83%,F515*G515*H515*F!$B$83,IF(I515=84%,F515*G515*H515*F!$B$84,IF(I515=85%,F515*G515*H515*F!$B$85,IF(I515=86%,F515*G515*H515*F!$B$86,IF(I515=87%,F515*G515*H515*F!$B$87,IF(I515=88%,F515*G515*H515*F!$B$88,IF(I515=89%,F515*G515*H515*F!$B$89,IF(I515=90%,F515*G515*H515*F!$B$90,IF(I515=91%,F515*G515*H515*F!$B$91,IF(I515=92%,F515*G515*H515*F!$B$92,IF(I515=93%,F515*G515*H515*F!$B$93,IF(I515=94%,F515*G515*H515*F!$B$94,IF(I515=95%,F515*G515*H515*F!$B$95,IF(I515=96%,F515*G515*H515*F!$B$96,IF(I515=97%,F515*G515*H515*F!$B$97,IF(I515=98%,F515*G515*H515*F!$B$98,IF(I515=99%,F515*G515*H515*F!$B$99,IF(I515&gt;99%,F515*G515*H515*F!$B$100,))))))))))))))))))))))))))))))))))))))))))))))))))))))))+IF(M515&lt;30%,0,IF(M515&lt;35%,J515*K515*L515*F!$B$33,IF(M515&lt;40%,J515*K515*L515*F!$B$38,IF(M515&lt;45%,J515*K515*L515*F!$B$43,IF(M515&lt;50%,J515*K515*L515*F!$B$48,IF(M515=50%,J515*K515*L515*F!$B$50,IF(M515=51%,J515*K515*L515*F!$B$51,IF(M515=52%,J515*K515*L515*F!$B$52,IF(M515=53%,J515*K515*L515*F!$B$53,IF(M515=54%,J515*K515*L515*F!$B$54,IF(M515=55%,J515*K515*L515*F!$B$55,IF(M515=56%,J515*K515*L515*F!$B$56,IF(M515=57%,J515*K515*L515*F!$B$57,IF(M515=58%,J515*K515*L515*F!$B$58,IF(M515=59%,J515*K515*L515*F!$B$59,IF(M515=60%,J515*K515*L515*F!$B$60,IF(M515=61%,J515*K515*L515*F!$B$61,IF(M515=62%,J515*K515*L515*F!$B$62,IF(M515=63%,J515*K515*L515*F!$B$63,IF(M515=64%,J515*K515*L515*F!$B$64,IF(M515=65%,J515*K515*L515*F!$B$65,IF(M515=66%,J515*K515*L515*F!$B$66,IF(M515=67%,J515*K515*L515*F!$B$67,IF(M515=68%,J515*K515*L515*F!$B$68,IF(M515=69%,J515*K515*L515*F!$B$69,IF(M515=70%,J515*K515*L515*F!$B$70,IF(M515=71%,J515*K515*L515*F!$B$71,IF(M515=72%,J515*K515*L515*F!$B$72,IF(M515=73%,J515*K515*L515*F!$B$73,IF(M515=74%,J515*K515*L515*F!$B$74,IF(M515=75%,J515*K515*L515*F!$B$75,IF(M515=76%,J515*K515*L515*F!$B$76,IF(M515=77%,J515*K515*L515*F!$B$77,IF(M515=78%,J515*K515*L515*F!$B$78,IF(M515=79%,J515*K515*L515*F!$B$79,IF(M515=80%,J515*K515*L515*F!$B$80,IF(M515=81%,J515*K515*L515*F!$B$81,IF(M515=82%,J515*K515*L515*F!$B$82,IF(M515=83%,J515*K515*L515*F!$B$83,IF(M515=84%,J515*K515*L515*F!$B$84,IF(M515=85%,J515*K515*L515*F!$B$85,IF(M515=86%,J515*K515*L515*F!$B$86,IF(M515=87%,J515*K515*L515*F!$B$87,IF(M515=88%,J515*K515*L515*F!$B$88,IF(M515=89%,J515*K515*L515*F!$B$89,IF(M515=90%,J515*K515*L515*F!$B$90,IF(M515=91%,J515*K515*L515*F!$B$91,IF(M515=92%,J515*K515*L515*F!$B$92,IF(M515=93%,J515*K515*L515*F!$B$93,IF(M515=94%,J515*K515*L515*F!$B$94,IF(M515=95%,J515*K515*L515*F!$B$95,IF(M515=96%,J515*K515*L515*F!$B$96,IF(M515=97%,J515*K515*L515*F!$B$97,IF(M515=98%,J515*K515*L515*F!$B$98,IF(M515=99%,J515*K515*L515*F!$B$99,IF(M515&gt;99%,J515*K515*L515*F!$B$100,))))))))))))))))))))))))))))))))))))))))))))))))))))))))+IF(Q515&lt;30%,0,IF(Q515&lt;35%,N515*O515*P515*F!$B$33,IF(Q515&lt;40%,N515*O515*P515*F!$B$38,IF(Q515&lt;45%,N515*O515*P515*F!$B$43,IF(Q515&lt;50%,N515*O515*P515*F!$B$48,IF(Q515=50%,N515*O515*P515*F!$B$50,IF(Q515=51%,N515*O515*P515*F!$B$51,IF(Q515=52%,N515*O515*P515*F!$B$52,IF(Q515=53%,N515*O515*P515*F!$B$53,IF(Q515=54%,N515*O515*P515*F!$B$54,IF(Q515=55%,N515*O515*P515*F!$B$55,IF(Q515=56%,N515*O515*P515*F!$B$56,IF(Q515=57%,N515*O515*P515*F!$B$57,IF(Q515=58%,N515*O515*P515*F!$B$58,IF(Q515=59%,N515*O515*P515*F!$B$59,IF(Q515=60%,N515*O515*P515*F!$B$60,IF(Q515=61%,N515*O515*P515*F!$B$61,IF(Q515=62%,N515*O515*P515*F!$B$62,IF(Q515=63%,N515*O515*P515*F!$B$63,IF(Q515=64%,N515*O515*P515*F!$B$64,IF(Q515=65%,N515*O515*P515*F!$B$65,IF(Q515=66%,N515*O515*P515*F!$B$66,IF(Q515=67%,N515*O515*P515*F!$B$67,IF(Q515=68%,N515*O515*P515*F!$B$68,IF(Q515=69%,N515*O515*P515*F!$B$69,IF(Q515=70%,N515*O515*P515*F!$B$70,IF(Q515=71%,N515*O515*P515*F!$B$71,IF(Q515=72%,N515*O515*P515*F!$B$72,IF(Q515=73%,N515*O515*P515*F!$B$73,IF(Q515=74%,N515*O515*P515*F!$B$74,IF(Q515=75%,N515*O515*P515*F!$B$75,IF(Q515=76%,N515*O515*P515*F!$B$76,IF(Q515=77%,N515*O515*P515*F!$B$77,IF(Q515=78%,N515*O515*P515*F!$B$78,IF(Q515=79%,N515*O515*P515*F!$B$79,IF(Q515=80%,N515*O515*P515*F!$B$80,IF(Q515=81%,N515*O515*P515*F!$B$81,IF(Q515=82%,N515*O515*P515*F!$B$82,IF(Q515=83%,N515*O515*P515*F!$B$83,IF(Q515=84%,N515*O515*P515*F!$B$84,IF(Q515=85%,N515*O515*P515*F!$B$85,IF(Q515=86%,N515*O515*P515*F!$B$86,IF(Q515=87%,N515*O515*P515*F!$B$87,IF(Q515=88%,N515*O515*P515*F!$B$88,IF(Q515=89%,N515*O515*P515*F!$B$89,IF(Q515=90%,N515*O515*P515*F!$B$90,IF(Q515=91%,N515*O515*P515*F!$B$91,IF(Q515=92%,N515*O515*P515*F!$B$92,IF(Q515=93%,N515*O515*P515*F!$B$93,IF(Q515=94%,N515*O515*P515*F!$B$94,IF(Q515=95%,N515*O515*P515*F!$B$95,IF(Q515=96%,N515*O515*P515*F!$B$96,IF(Q515=97%,N515*O515*P515*F!$B$97,IF(Q515=98%,N515*O515*P515*F!$B$98,IF(Q515=99%,N515*O515*P515*F!$B$99,IF(Q515&gt;99%,N515*O515*P515*F!$B$100,))))))))))))))))))))))))))))))))))))))))))))))))))))))))+IF(U515&lt;30%,0,IF(U515&lt;35%,R515*S515*T515*F!$B$33,IF(U515&lt;40%,R515*S515*T515*F!$B$38,IF(U515&lt;45%,R515*S515*T515*F!$B$43,IF(U515&lt;50%,R515*S515*T515*F!$B$48,IF(U515=50%,R515*S515*T515*F!$B$50,IF(U515=51%,R515*S515*T515*F!$B$51,IF(U515=52%,R515*S515*T515*F!$B$52,IF(U515=53%,R515*S515*T515*F!$B$53,IF(U515=54%,R515*S515*T515*F!$B$54,IF(U515=55%,R515*S515*T515*F!$B$55,IF(U515=56%,R515*S515*T515*F!$B$56,IF(U515=57%,R515*S515*T515*F!$B$57,IF(U515=58%,R515*S515*T515*F!$B$58,IF(U515=59%,R515*S515*T515*F!$B$59,IF(U515=60%,R515*S515*T515*F!$B$60,IF(U515=61%,R515*S515*T515*F!$B$61,IF(U515=62%,R515*S515*T515*F!$B$62,IF(U515=63%,R515*S515*T515*F!$B$63,IF(U515=64%,R515*S515*T515*F!$B$64,IF(U515=65%,R515*S515*T515*F!$B$65,IF(U515=66%,R515*S515*T515*F!$B$66,IF(U515=67%,R515*S515*T515*F!$B$67,IF(U515=68%,R515*S515*T515*F!$B$68,IF(U515=69%,R515*S515*T515*F!$B$69,IF(U515=70%,R515*S515*T515*F!$B$70,IF(U515=71%,R515*S515*T515*F!$B$71,IF(U515=72%,R515*S515*T515*F!$B$72,IF(U515=73%,R515*S515*T515*F!$B$73,IF(U515=74%,R515*S515*T515*F!$B$74,IF(U515=75%,R515*S515*T515*F!$B$75,IF(U515=76%,R515*S515*T515*F!$B$76,IF(U515=77%,R515*S515*T515*F!$B$77,IF(U515=78%,R515*S515*T515*F!$B$78,IF(U515=79%,R515*S515*T515*F!$B$79,IF(U515=80%,R515*S515*T515*F!$B$80,IF(U515=81%,R515*S515*T515*F!$B$81,IF(U515=82%,R515*S515*T515*F!$B$82,IF(U515=83%,R515*S515*T515*F!$B$83,IF(U515=84%,R515*S515*T515*F!$B$84,IF(U515=85%,R515*S515*T515*F!$B$85,IF(U515=86%,R515*S515*T515*F!$B$86,IF(U515=87%,R515*S515*T515*F!$B$87,IF(U515=88%,R515*S515*T515*F!$B$88,IF(U515=89%,R515*S515*T515*F!$B$89,IF(U515=90%,R515*S515*T515*F!$B$90,IF(U515=91%,R515*S515*T515*F!$B$91,IF(U515=92%,R515*S515*T515*F!$B$92,IF(U515=93%,R515*S515*T515*F!$B$93,IF(U515=94%,R515*S515*T515*F!$B$94,IF(U515=95%,R515*S515*T515*F!$B$95,IF(U515=96%,R515*S515*T515*F!$B$96,IF(U515=97%,R515*S515*T515*F!$B$97,IF(U515=98%,R515*S515*T515*F!$B$98,IF(U515=99%,R515*S515*T515*F!$B$99,IF(U515&gt;99%,R515*S515*T515*F!$B$100)))))))))))))))))))))))))))))))))))))))))))))))))))))))))*IF(ISNUMBER(E515),E515,1)*IF(ISNUMBER(D515),D515,1)</f>
        <v>0</v>
      </c>
      <c r="AA515" s="127">
        <f>G515*H515+K515*L515+O515*P515+S515*T515</f>
        <v>0</v>
      </c>
      <c r="AB515" s="46">
        <f>(H515*(IF(I515&lt;45%,0.5,IF(I515&lt;55%,0.8,IF(I515&lt;65%,0.9,IF(I515&lt;75%,1,IF(I515&lt;85%,1.1,1.2))))))+L515*(IF(M515&lt;45%,0.5,IF(M515&lt;55%,0.8,IF(M515&lt;65%,0.9,IF(M515&lt;75%,1,IF(M515&lt;85%,1.1,1.2))))))+P515*(IF(Q515&lt;45%,0.5,IF(Q515&lt;55%,0.8,IF(Q515&lt;65%,0.9,IF(Q515&lt;75%,1,IF(Q515&lt;85%,1.1,1.2))))))+T515*(IF(U515&lt;45%,0.5,IF(U515&lt;55%,0.8,IF(U515&lt;65%,0.9,IF(U515&lt;75%,1,IF(U515&lt;85%,1.1,1.2)))))))*IF(D515&gt;=0.8,6,IF(D515&lt;=0.4,1.5,3))</f>
        <v>0</v>
      </c>
      <c r="AC515" s="11"/>
      <c r="AD515" s="11"/>
      <c r="AE515" s="11"/>
      <c r="AF515" s="11"/>
      <c r="AG515" s="11"/>
      <c r="AH515" s="11"/>
      <c r="AI515" s="11"/>
      <c r="AJ515" s="11"/>
      <c r="AK515" s="11"/>
      <c r="AL515" s="11"/>
      <c r="AM515" s="11"/>
      <c r="AN515" s="11"/>
      <c r="AO515" s="11"/>
      <c r="AP515" s="11"/>
      <c r="AQ515" s="11"/>
      <c r="AR515" s="11"/>
      <c r="AS515" s="11"/>
      <c r="AT515" s="11"/>
      <c r="AU515" s="11"/>
      <c r="AV515" s="11"/>
      <c r="AW515" s="11"/>
      <c r="AX515" s="11"/>
      <c r="AY515" s="11"/>
      <c r="AZ515" s="11"/>
      <c r="BA515" s="11"/>
      <c r="BB515" s="11"/>
      <c r="BC515" s="11"/>
      <c r="BD515" s="11"/>
      <c r="BE515" s="11"/>
      <c r="BF515" s="11"/>
      <c r="BG515" s="11"/>
      <c r="BH515" s="11"/>
      <c r="BI515" s="11"/>
      <c r="BJ515" s="11"/>
    </row>
    <row r="516" spans="1:62" x14ac:dyDescent="0.25">
      <c r="A516" s="1129"/>
      <c r="B516" s="156"/>
      <c r="C516" s="158"/>
      <c r="D516" s="134">
        <f>ROUND(IFERROR((D511*(G511*H511+K511*L511+O511*P511+S511*T511)+D512*(G512*H512+K512*L512+O512*P512+S512*T512)+D513*(G513*H513+K513*L513+O513*P513+S513*T513)+D514*(G514*H514+K514*L514+O514*P514+S514*T514)+D515*(G515*H515+K515*L515+O515*P515+S515*T515))/((G511*H511+K511*L511+O511*P511+S511*T511)+(G512*H512+K512*L512+O512*P512+S512*T512)+(G513*H513+K513*L513+O513*P513+S513*T513)+(G514*H514+K514*L514+O514*P514+S514*T514)+(G515*H515+K515*L515+O515*P515+S515*T515)),0),3)</f>
        <v>0</v>
      </c>
      <c r="E516" s="83"/>
      <c r="F516" s="79" t="str">
        <f t="shared" ref="F516" si="1207">IF(I516&lt;&gt;0,(IFERROR(IF($Y516&gt;15,MROUND($Y516*I516,0.5),MROUND($Y516*I516,0.1)),)),"")</f>
        <v/>
      </c>
      <c r="G516" s="94"/>
      <c r="H516" s="94"/>
      <c r="I516" s="70"/>
      <c r="J516" s="79" t="str">
        <f t="shared" ref="J516" si="1208">IF(M516&lt;&gt;0,(IFERROR(IF($Y516&gt;15,MROUND($Y516*M516,0.5),MROUND($Y516*M516,0.1)),)),"")</f>
        <v/>
      </c>
      <c r="K516" s="94"/>
      <c r="L516" s="94"/>
      <c r="M516" s="71"/>
      <c r="N516" s="79" t="str">
        <f t="shared" ref="N516" si="1209">IF(Q516&lt;&gt;0,(IFERROR(IF($Y516&gt;15,MROUND($Y516*Q516,0.5),MROUND($Y516*Q516,0.1)),)),"")</f>
        <v/>
      </c>
      <c r="O516" s="94"/>
      <c r="P516" s="94"/>
      <c r="Q516" s="70"/>
      <c r="R516" s="79" t="str">
        <f t="shared" ref="R516" si="1210">IF(U516&lt;&gt;0,(IFERROR(IF($Y516&gt;15,MROUND($Y516*U516,0.5),MROUND($Y516*U516,0.1)),)),"")</f>
        <v/>
      </c>
      <c r="S516" s="94"/>
      <c r="T516" s="94"/>
      <c r="U516" s="71"/>
      <c r="V516" s="122">
        <f>SUM(V511:V515)</f>
        <v>0</v>
      </c>
      <c r="W516" s="117">
        <f>IFERROR(V516/AA516,0)</f>
        <v>0</v>
      </c>
      <c r="X516" s="118">
        <f>ROUND(IFERROR((D511*(I511*G511*H511+M511*K511*L511+Q511*O511*P511+U511*S511*T511)+D512*(I512*G512*H512+M512*K512*L512+Q512*O512*P512+U512*S512*T512)+D513*(I513*G513*H513+M513*K513*L513+Q513*O513*P513+U513*S513*T513)+D514*(I514*G514*H514+M514*K514*L514+Q514*O514*P514+U514*S514*T514)+D515*(I515*G515*H515+M515*K515*L515+Q515*O515*P515+U515*S515*T515))/(D511*(G511*H511+K511*L511+O511*P511+S511*T511)+D512*(G512*H512+K512*L512+O512*P512+S512*T512)+D513*(G513*H513+K513*L513+O513*P513+S513*T513)+D514*(G514*H514+K514*L514+O514*P514+S514*T514)+D515*(G515*H515+K515*L515+O515*P515+S515*T515)),0),2)</f>
        <v>0</v>
      </c>
      <c r="Y516" s="117"/>
      <c r="Z516" s="117">
        <f>SUM(Z511:Z515)</f>
        <v>0</v>
      </c>
      <c r="AA516" s="117">
        <f>SUM(AA511:AA515)</f>
        <v>0</v>
      </c>
      <c r="AB516" s="119">
        <f>IF(SUM(AB511:AB515)=0,TIME(,0,),TIME(,SUM(AB511:AB515)+30,))</f>
        <v>0</v>
      </c>
      <c r="AC516" s="11"/>
      <c r="AD516" s="11"/>
      <c r="AE516" s="11"/>
      <c r="AF516" s="11"/>
      <c r="AG516" s="11"/>
      <c r="AH516" s="11"/>
      <c r="AI516" s="11"/>
      <c r="AJ516" s="11"/>
      <c r="AK516" s="11"/>
      <c r="AL516" s="11"/>
      <c r="AM516" s="11"/>
      <c r="AN516" s="11"/>
      <c r="AO516" s="11"/>
      <c r="AP516" s="11"/>
      <c r="AQ516" s="11"/>
      <c r="AR516" s="11"/>
      <c r="AS516" s="11"/>
      <c r="AT516" s="11"/>
      <c r="AU516" s="11"/>
      <c r="AV516" s="11"/>
      <c r="AW516" s="11"/>
      <c r="AX516" s="11"/>
      <c r="AY516" s="11"/>
      <c r="AZ516" s="11"/>
      <c r="BA516" s="11"/>
      <c r="BB516" s="11"/>
      <c r="BC516" s="11"/>
      <c r="BD516" s="11"/>
      <c r="BE516" s="11"/>
      <c r="BF516" s="11"/>
      <c r="BG516" s="11"/>
      <c r="BH516" s="11"/>
      <c r="BI516" s="11"/>
      <c r="BJ516" s="11"/>
    </row>
    <row r="517" spans="1:62" x14ac:dyDescent="0.25">
      <c r="A517" s="1129"/>
      <c r="B517" s="156" t="str">
        <f t="shared" ref="B517:E517" si="1211">IF(B455="","",B455)</f>
        <v/>
      </c>
      <c r="C517" s="158" t="str">
        <f t="shared" si="1211"/>
        <v/>
      </c>
      <c r="D517" s="63">
        <f>D455</f>
        <v>0</v>
      </c>
      <c r="E517" s="83" t="str">
        <f t="shared" si="1211"/>
        <v/>
      </c>
      <c r="F517" s="81"/>
      <c r="G517" s="96"/>
      <c r="H517" s="96"/>
      <c r="I517" s="82">
        <f t="shared" ref="I517:I521" si="1212">IFERROR(ROUND(F517/$Y517,2),)</f>
        <v>0</v>
      </c>
      <c r="J517" s="81"/>
      <c r="K517" s="96"/>
      <c r="L517" s="96"/>
      <c r="M517" s="104">
        <f t="shared" ref="M517:M521" si="1213">IFERROR(ROUND(J517/$Y517,2),)</f>
        <v>0</v>
      </c>
      <c r="N517" s="81"/>
      <c r="O517" s="96"/>
      <c r="P517" s="96"/>
      <c r="Q517" s="82">
        <f t="shared" ref="Q517:Q521" si="1214">IFERROR(ROUND(N517/$Y517,2),)</f>
        <v>0</v>
      </c>
      <c r="R517" s="81"/>
      <c r="S517" s="96"/>
      <c r="T517" s="96"/>
      <c r="U517" s="104">
        <f t="shared" ref="U517:U521" si="1215">IFERROR(ROUND(R517/$Y517,2),)</f>
        <v>0</v>
      </c>
      <c r="V517" s="128">
        <f>(IF(ISNUMBER(F517),F517,1)*G517*H517+IF(ISNUMBER(J517),J517,1)*K517*L517+IF(ISNUMBER(N517),N517,1)*O517*P517+IF(ISNUMBER(R517),R517,1)*S517*T517)*IF(ISNUMBER(E517),E517,1)</f>
        <v>0</v>
      </c>
      <c r="W517" s="44">
        <f>IFERROR((IF(ISNUMBER(F517),F517,1)*G517*H517+IF(ISNUMBER(J517),J517,1)*K517*L517+IF(ISNUMBER(N517),N517,1)*O517*P517+IF(ISNUMBER(R517),R517,1)*S517*T517)*IF(ISNUMBER(E517),E517,1)/(G517*H517+K517*L517+O517*P517+S517*T517),0)</f>
        <v>0</v>
      </c>
      <c r="X517" s="45">
        <f>ROUND(IFERROR((W517/(Y517*IF(ISNUMBER(E517),E517,1))),0),2)</f>
        <v>0</v>
      </c>
      <c r="Y517" s="90" t="str">
        <f t="shared" si="1168"/>
        <v/>
      </c>
      <c r="Z517" s="127">
        <f>(IF(I517&lt;30%,0,IF(I517&lt;35%,F517*G517*H517*F!$B$33,IF(I517&lt;40%,F517*G517*H517*F!$B$38,IF(I517&lt;45%,F517*G517*H517*F!$B$43,IF(I517&lt;50%,F517*G517*H517*F!$B$48,IF(I517=50%,F517*G517*H517*F!$B$50,IF(I517=51%,F517*G517*H517*F!$B$51,IF(I517=52%,F517*G517*H517*F!$B$52,IF(I517=53%,F517*G517*H517*F!$B$53,IF(I517=54%,F517*G517*H517*F!$B$54,IF(I517=55%,F517*G517*H517*F!$B$55,IF(I517=56%,F517*G517*H517*F!$B$56,IF(I517=57%,F517*G517*H517*F!$B$57,IF(I517=58%,F517*G517*H517*F!$B$58,IF(I517=59%,F517*G517*H517*F!$B$59,IF(I517=60%,F517*G517*H517*F!$B$60,IF(I517=61%,F517*G517*H517*F!$B$61,IF(I517=62%,F517*G517*H517*F!$B$62,IF(I517=63%,F517*G517*H517*F!$B$63,IF(I517=64%,F517*G517*H517*F!$B$64,IF(I517=65%,F517*G517*H517*F!$B$65,IF(I517=66%,F517*G517*H517*F!$B$66,IF(I517=67%,F517*G517*H517*F!$B$67,IF(I517=68%,F517*G517*H517*F!$B$68,IF(I517=69%,F517*G517*H517*F!$B$69,IF(I517=70%,F517*G517*H517*F!$B$70,IF(I517=71%,F517*G517*H517*F!$B$71,IF(I517=72%,F517*G517*H517*F!$B$72,IF(I517=73%,F517*G517*H517*F!$B$73,IF(I517=74%,F517*G517*H517*F!$B$74,IF(I517=75%,F517*G517*H517*F!$B$75,IF(I517=76%,F517*G517*H517*F!$B$76,IF(I517=77%,F517*G517*H517*F!$B$77,IF(I517=78%,F517*G517*H517*F!$B$78,IF(I517=79%,F517*G517*H517*F!$B$79,IF(I517=80%,F517*G517*H517*F!$B$80,IF(I517=81%,F517*G517*H517*F!$B$81,IF(I517=82%,F517*G517*H517*F!$B$82,IF(I517=83%,F517*G517*H517*F!$B$83,IF(I517=84%,F517*G517*H517*F!$B$84,IF(I517=85%,F517*G517*H517*F!$B$85,IF(I517=86%,F517*G517*H517*F!$B$86,IF(I517=87%,F517*G517*H517*F!$B$87,IF(I517=88%,F517*G517*H517*F!$B$88,IF(I517=89%,F517*G517*H517*F!$B$89,IF(I517=90%,F517*G517*H517*F!$B$90,IF(I517=91%,F517*G517*H517*F!$B$91,IF(I517=92%,F517*G517*H517*F!$B$92,IF(I517=93%,F517*G517*H517*F!$B$93,IF(I517=94%,F517*G517*H517*F!$B$94,IF(I517=95%,F517*G517*H517*F!$B$95,IF(I517=96%,F517*G517*H517*F!$B$96,IF(I517=97%,F517*G517*H517*F!$B$97,IF(I517=98%,F517*G517*H517*F!$B$98,IF(I517=99%,F517*G517*H517*F!$B$99,IF(I517&gt;99%,F517*G517*H517*F!$B$100,))))))))))))))))))))))))))))))))))))))))))))))))))))))))+IF(M517&lt;30%,0,IF(M517&lt;35%,J517*K517*L517*F!$B$33,IF(M517&lt;40%,J517*K517*L517*F!$B$38,IF(M517&lt;45%,J517*K517*L517*F!$B$43,IF(M517&lt;50%,J517*K517*L517*F!$B$48,IF(M517=50%,J517*K517*L517*F!$B$50,IF(M517=51%,J517*K517*L517*F!$B$51,IF(M517=52%,J517*K517*L517*F!$B$52,IF(M517=53%,J517*K517*L517*F!$B$53,IF(M517=54%,J517*K517*L517*F!$B$54,IF(M517=55%,J517*K517*L517*F!$B$55,IF(M517=56%,J517*K517*L517*F!$B$56,IF(M517=57%,J517*K517*L517*F!$B$57,IF(M517=58%,J517*K517*L517*F!$B$58,IF(M517=59%,J517*K517*L517*F!$B$59,IF(M517=60%,J517*K517*L517*F!$B$60,IF(M517=61%,J517*K517*L517*F!$B$61,IF(M517=62%,J517*K517*L517*F!$B$62,IF(M517=63%,J517*K517*L517*F!$B$63,IF(M517=64%,J517*K517*L517*F!$B$64,IF(M517=65%,J517*K517*L517*F!$B$65,IF(M517=66%,J517*K517*L517*F!$B$66,IF(M517=67%,J517*K517*L517*F!$B$67,IF(M517=68%,J517*K517*L517*F!$B$68,IF(M517=69%,J517*K517*L517*F!$B$69,IF(M517=70%,J517*K517*L517*F!$B$70,IF(M517=71%,J517*K517*L517*F!$B$71,IF(M517=72%,J517*K517*L517*F!$B$72,IF(M517=73%,J517*K517*L517*F!$B$73,IF(M517=74%,J517*K517*L517*F!$B$74,IF(M517=75%,J517*K517*L517*F!$B$75,IF(M517=76%,J517*K517*L517*F!$B$76,IF(M517=77%,J517*K517*L517*F!$B$77,IF(M517=78%,J517*K517*L517*F!$B$78,IF(M517=79%,J517*K517*L517*F!$B$79,IF(M517=80%,J517*K517*L517*F!$B$80,IF(M517=81%,J517*K517*L517*F!$B$81,IF(M517=82%,J517*K517*L517*F!$B$82,IF(M517=83%,J517*K517*L517*F!$B$83,IF(M517=84%,J517*K517*L517*F!$B$84,IF(M517=85%,J517*K517*L517*F!$B$85,IF(M517=86%,J517*K517*L517*F!$B$86,IF(M517=87%,J517*K517*L517*F!$B$87,IF(M517=88%,J517*K517*L517*F!$B$88,IF(M517=89%,J517*K517*L517*F!$B$89,IF(M517=90%,J517*K517*L517*F!$B$90,IF(M517=91%,J517*K517*L517*F!$B$91,IF(M517=92%,J517*K517*L517*F!$B$92,IF(M517=93%,J517*K517*L517*F!$B$93,IF(M517=94%,J517*K517*L517*F!$B$94,IF(M517=95%,J517*K517*L517*F!$B$95,IF(M517=96%,J517*K517*L517*F!$B$96,IF(M517=97%,J517*K517*L517*F!$B$97,IF(M517=98%,J517*K517*L517*F!$B$98,IF(M517=99%,J517*K517*L517*F!$B$99,IF(M517&gt;99%,J517*K517*L517*F!$B$100,))))))))))))))))))))))))))))))))))))))))))))))))))))))))+IF(Q517&lt;30%,0,IF(Q517&lt;35%,N517*O517*P517*F!$B$33,IF(Q517&lt;40%,N517*O517*P517*F!$B$38,IF(Q517&lt;45%,N517*O517*P517*F!$B$43,IF(Q517&lt;50%,N517*O517*P517*F!$B$48,IF(Q517=50%,N517*O517*P517*F!$B$50,IF(Q517=51%,N517*O517*P517*F!$B$51,IF(Q517=52%,N517*O517*P517*F!$B$52,IF(Q517=53%,N517*O517*P517*F!$B$53,IF(Q517=54%,N517*O517*P517*F!$B$54,IF(Q517=55%,N517*O517*P517*F!$B$55,IF(Q517=56%,N517*O517*P517*F!$B$56,IF(Q517=57%,N517*O517*P517*F!$B$57,IF(Q517=58%,N517*O517*P517*F!$B$58,IF(Q517=59%,N517*O517*P517*F!$B$59,IF(Q517=60%,N517*O517*P517*F!$B$60,IF(Q517=61%,N517*O517*P517*F!$B$61,IF(Q517=62%,N517*O517*P517*F!$B$62,IF(Q517=63%,N517*O517*P517*F!$B$63,IF(Q517=64%,N517*O517*P517*F!$B$64,IF(Q517=65%,N517*O517*P517*F!$B$65,IF(Q517=66%,N517*O517*P517*F!$B$66,IF(Q517=67%,N517*O517*P517*F!$B$67,IF(Q517=68%,N517*O517*P517*F!$B$68,IF(Q517=69%,N517*O517*P517*F!$B$69,IF(Q517=70%,N517*O517*P517*F!$B$70,IF(Q517=71%,N517*O517*P517*F!$B$71,IF(Q517=72%,N517*O517*P517*F!$B$72,IF(Q517=73%,N517*O517*P517*F!$B$73,IF(Q517=74%,N517*O517*P517*F!$B$74,IF(Q517=75%,N517*O517*P517*F!$B$75,IF(Q517=76%,N517*O517*P517*F!$B$76,IF(Q517=77%,N517*O517*P517*F!$B$77,IF(Q517=78%,N517*O517*P517*F!$B$78,IF(Q517=79%,N517*O517*P517*F!$B$79,IF(Q517=80%,N517*O517*P517*F!$B$80,IF(Q517=81%,N517*O517*P517*F!$B$81,IF(Q517=82%,N517*O517*P517*F!$B$82,IF(Q517=83%,N517*O517*P517*F!$B$83,IF(Q517=84%,N517*O517*P517*F!$B$84,IF(Q517=85%,N517*O517*P517*F!$B$85,IF(Q517=86%,N517*O517*P517*F!$B$86,IF(Q517=87%,N517*O517*P517*F!$B$87,IF(Q517=88%,N517*O517*P517*F!$B$88,IF(Q517=89%,N517*O517*P517*F!$B$89,IF(Q517=90%,N517*O517*P517*F!$B$90,IF(Q517=91%,N517*O517*P517*F!$B$91,IF(Q517=92%,N517*O517*P517*F!$B$92,IF(Q517=93%,N517*O517*P517*F!$B$93,IF(Q517=94%,N517*O517*P517*F!$B$94,IF(Q517=95%,N517*O517*P517*F!$B$95,IF(Q517=96%,N517*O517*P517*F!$B$96,IF(Q517=97%,N517*O517*P517*F!$B$97,IF(Q517=98%,N517*O517*P517*F!$B$98,IF(Q517=99%,N517*O517*P517*F!$B$99,IF(Q517&gt;99%,N517*O517*P517*F!$B$100,))))))))))))))))))))))))))))))))))))))))))))))))))))))))+IF(U517&lt;30%,0,IF(U517&lt;35%,R517*S517*T517*F!$B$33,IF(U517&lt;40%,R517*S517*T517*F!$B$38,IF(U517&lt;45%,R517*S517*T517*F!$B$43,IF(U517&lt;50%,R517*S517*T517*F!$B$48,IF(U517=50%,R517*S517*T517*F!$B$50,IF(U517=51%,R517*S517*T517*F!$B$51,IF(U517=52%,R517*S517*T517*F!$B$52,IF(U517=53%,R517*S517*T517*F!$B$53,IF(U517=54%,R517*S517*T517*F!$B$54,IF(U517=55%,R517*S517*T517*F!$B$55,IF(U517=56%,R517*S517*T517*F!$B$56,IF(U517=57%,R517*S517*T517*F!$B$57,IF(U517=58%,R517*S517*T517*F!$B$58,IF(U517=59%,R517*S517*T517*F!$B$59,IF(U517=60%,R517*S517*T517*F!$B$60,IF(U517=61%,R517*S517*T517*F!$B$61,IF(U517=62%,R517*S517*T517*F!$B$62,IF(U517=63%,R517*S517*T517*F!$B$63,IF(U517=64%,R517*S517*T517*F!$B$64,IF(U517=65%,R517*S517*T517*F!$B$65,IF(U517=66%,R517*S517*T517*F!$B$66,IF(U517=67%,R517*S517*T517*F!$B$67,IF(U517=68%,R517*S517*T517*F!$B$68,IF(U517=69%,R517*S517*T517*F!$B$69,IF(U517=70%,R517*S517*T517*F!$B$70,IF(U517=71%,R517*S517*T517*F!$B$71,IF(U517=72%,R517*S517*T517*F!$B$72,IF(U517=73%,R517*S517*T517*F!$B$73,IF(U517=74%,R517*S517*T517*F!$B$74,IF(U517=75%,R517*S517*T517*F!$B$75,IF(U517=76%,R517*S517*T517*F!$B$76,IF(U517=77%,R517*S517*T517*F!$B$77,IF(U517=78%,R517*S517*T517*F!$B$78,IF(U517=79%,R517*S517*T517*F!$B$79,IF(U517=80%,R517*S517*T517*F!$B$80,IF(U517=81%,R517*S517*T517*F!$B$81,IF(U517=82%,R517*S517*T517*F!$B$82,IF(U517=83%,R517*S517*T517*F!$B$83,IF(U517=84%,R517*S517*T517*F!$B$84,IF(U517=85%,R517*S517*T517*F!$B$85,IF(U517=86%,R517*S517*T517*F!$B$86,IF(U517=87%,R517*S517*T517*F!$B$87,IF(U517=88%,R517*S517*T517*F!$B$88,IF(U517=89%,R517*S517*T517*F!$B$89,IF(U517=90%,R517*S517*T517*F!$B$90,IF(U517=91%,R517*S517*T517*F!$B$91,IF(U517=92%,R517*S517*T517*F!$B$92,IF(U517=93%,R517*S517*T517*F!$B$93,IF(U517=94%,R517*S517*T517*F!$B$94,IF(U517=95%,R517*S517*T517*F!$B$95,IF(U517=96%,R517*S517*T517*F!$B$96,IF(U517=97%,R517*S517*T517*F!$B$97,IF(U517=98%,R517*S517*T517*F!$B$98,IF(U517=99%,R517*S517*T517*F!$B$99,IF(U517&gt;99%,R517*S517*T517*F!$B$100)))))))))))))))))))))))))))))))))))))))))))))))))))))))))*IF(ISNUMBER(E517),E517,1)*IF(ISNUMBER(D517),D517,1)</f>
        <v>0</v>
      </c>
      <c r="AA517" s="127">
        <f>G517*H517+K517*L517+O517*P517+S517*T517</f>
        <v>0</v>
      </c>
      <c r="AB517" s="129">
        <f>(H517*(IF(I517&lt;45%,0.5,IF(I517&lt;55%,0.8,IF(I517&lt;65%,0.9,IF(I517&lt;75%,1,IF(I517&lt;85%,1.1,1.2))))))+L517*(IF(M517&lt;45%,0.5,IF(M517&lt;55%,0.8,IF(M517&lt;65%,0.9,IF(M517&lt;75%,1,IF(M517&lt;85%,1.1,1.2))))))+P517*(IF(Q517&lt;45%,0.5,IF(Q517&lt;55%,0.8,IF(Q517&lt;65%,0.9,IF(Q517&lt;75%,1,IF(Q517&lt;85%,1.1,1.2))))))+T517*(IF(U517&lt;45%,0.5,IF(U517&lt;55%,0.8,IF(U517&lt;65%,0.9,IF(U517&lt;75%,1,IF(U517&lt;85%,1.1,1.2)))))))*IF(D517&gt;=0.8,6,IF(D517&lt;=0.4,1.5,3))</f>
        <v>0</v>
      </c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  <c r="AP517" s="11"/>
      <c r="AQ517" s="11"/>
      <c r="AR517" s="11"/>
      <c r="AS517" s="11"/>
      <c r="AT517" s="11"/>
      <c r="AU517" s="11"/>
      <c r="AV517" s="11"/>
      <c r="AW517" s="11"/>
      <c r="AX517" s="11"/>
      <c r="AY517" s="11"/>
      <c r="AZ517" s="11"/>
      <c r="BA517" s="11"/>
      <c r="BB517" s="11"/>
      <c r="BC517" s="11"/>
      <c r="BD517" s="11"/>
      <c r="BE517" s="11"/>
      <c r="BF517" s="11"/>
      <c r="BG517" s="11"/>
      <c r="BH517" s="11"/>
      <c r="BI517" s="11"/>
      <c r="BJ517" s="11"/>
    </row>
    <row r="518" spans="1:62" x14ac:dyDescent="0.25">
      <c r="A518" s="1129"/>
      <c r="B518" s="156" t="str">
        <f t="shared" ref="B518:E518" si="1216">IF(B456="","",B456)</f>
        <v/>
      </c>
      <c r="C518" s="158" t="str">
        <f t="shared" si="1216"/>
        <v/>
      </c>
      <c r="D518" s="63">
        <f t="shared" ref="D518:D521" si="1217">D456</f>
        <v>0</v>
      </c>
      <c r="E518" s="83" t="str">
        <f t="shared" si="1216"/>
        <v/>
      </c>
      <c r="F518" s="79"/>
      <c r="G518" s="94"/>
      <c r="H518" s="94"/>
      <c r="I518" s="70">
        <f t="shared" si="1212"/>
        <v>0</v>
      </c>
      <c r="J518" s="79"/>
      <c r="K518" s="94"/>
      <c r="L518" s="94"/>
      <c r="M518" s="71">
        <f t="shared" si="1213"/>
        <v>0</v>
      </c>
      <c r="N518" s="79"/>
      <c r="O518" s="94"/>
      <c r="P518" s="94"/>
      <c r="Q518" s="70">
        <f t="shared" si="1214"/>
        <v>0</v>
      </c>
      <c r="R518" s="79"/>
      <c r="S518" s="94"/>
      <c r="T518" s="94"/>
      <c r="U518" s="71">
        <f t="shared" si="1215"/>
        <v>0</v>
      </c>
      <c r="V518" s="125">
        <f t="shared" ref="V518:V521" si="1218">(IF(ISNUMBER(F518),F518,1)*G518*H518+IF(ISNUMBER(J518),J518,1)*K518*L518+IF(ISNUMBER(N518),N518,1)*O518*P518+IF(ISNUMBER(R518),R518,1)*S518*T518)*IF(ISNUMBER(E518),E518,1)</f>
        <v>0</v>
      </c>
      <c r="W518" s="43">
        <f t="shared" ref="W518:W521" si="1219">IFERROR((IF(ISNUMBER(F518),F518,1)*G518*H518+IF(ISNUMBER(J518),J518,1)*K518*L518+IF(ISNUMBER(N518),N518,1)*O518*P518+IF(ISNUMBER(R518),R518,1)*S518*T518)*IF(ISNUMBER(E518),E518,1)/(G518*H518+K518*L518+O518*P518+S518*T518),0)</f>
        <v>0</v>
      </c>
      <c r="X518" s="36">
        <f t="shared" ref="X518:X519" si="1220">ROUND(IFERROR((W518/(Y518*IF(ISNUMBER(E518),E518,1))),0),2)</f>
        <v>0</v>
      </c>
      <c r="Y518" s="90" t="str">
        <f t="shared" si="1168"/>
        <v/>
      </c>
      <c r="Z518" s="33">
        <f>(IF(I518&lt;30%,0,IF(I518&lt;35%,F518*G518*H518*F!$B$33,IF(I518&lt;40%,F518*G518*H518*F!$B$38,IF(I518&lt;45%,F518*G518*H518*F!$B$43,IF(I518&lt;50%,F518*G518*H518*F!$B$48,IF(I518=50%,F518*G518*H518*F!$B$50,IF(I518=51%,F518*G518*H518*F!$B$51,IF(I518=52%,F518*G518*H518*F!$B$52,IF(I518=53%,F518*G518*H518*F!$B$53,IF(I518=54%,F518*G518*H518*F!$B$54,IF(I518=55%,F518*G518*H518*F!$B$55,IF(I518=56%,F518*G518*H518*F!$B$56,IF(I518=57%,F518*G518*H518*F!$B$57,IF(I518=58%,F518*G518*H518*F!$B$58,IF(I518=59%,F518*G518*H518*F!$B$59,IF(I518=60%,F518*G518*H518*F!$B$60,IF(I518=61%,F518*G518*H518*F!$B$61,IF(I518=62%,F518*G518*H518*F!$B$62,IF(I518=63%,F518*G518*H518*F!$B$63,IF(I518=64%,F518*G518*H518*F!$B$64,IF(I518=65%,F518*G518*H518*F!$B$65,IF(I518=66%,F518*G518*H518*F!$B$66,IF(I518=67%,F518*G518*H518*F!$B$67,IF(I518=68%,F518*G518*H518*F!$B$68,IF(I518=69%,F518*G518*H518*F!$B$69,IF(I518=70%,F518*G518*H518*F!$B$70,IF(I518=71%,F518*G518*H518*F!$B$71,IF(I518=72%,F518*G518*H518*F!$B$72,IF(I518=73%,F518*G518*H518*F!$B$73,IF(I518=74%,F518*G518*H518*F!$B$74,IF(I518=75%,F518*G518*H518*F!$B$75,IF(I518=76%,F518*G518*H518*F!$B$76,IF(I518=77%,F518*G518*H518*F!$B$77,IF(I518=78%,F518*G518*H518*F!$B$78,IF(I518=79%,F518*G518*H518*F!$B$79,IF(I518=80%,F518*G518*H518*F!$B$80,IF(I518=81%,F518*G518*H518*F!$B$81,IF(I518=82%,F518*G518*H518*F!$B$82,IF(I518=83%,F518*G518*H518*F!$B$83,IF(I518=84%,F518*G518*H518*F!$B$84,IF(I518=85%,F518*G518*H518*F!$B$85,IF(I518=86%,F518*G518*H518*F!$B$86,IF(I518=87%,F518*G518*H518*F!$B$87,IF(I518=88%,F518*G518*H518*F!$B$88,IF(I518=89%,F518*G518*H518*F!$B$89,IF(I518=90%,F518*G518*H518*F!$B$90,IF(I518=91%,F518*G518*H518*F!$B$91,IF(I518=92%,F518*G518*H518*F!$B$92,IF(I518=93%,F518*G518*H518*F!$B$93,IF(I518=94%,F518*G518*H518*F!$B$94,IF(I518=95%,F518*G518*H518*F!$B$95,IF(I518=96%,F518*G518*H518*F!$B$96,IF(I518=97%,F518*G518*H518*F!$B$97,IF(I518=98%,F518*G518*H518*F!$B$98,IF(I518=99%,F518*G518*H518*F!$B$99,IF(I518&gt;99%,F518*G518*H518*F!$B$100,))))))))))))))))))))))))))))))))))))))))))))))))))))))))+IF(M518&lt;30%,0,IF(M518&lt;35%,J518*K518*L518*F!$B$33,IF(M518&lt;40%,J518*K518*L518*F!$B$38,IF(M518&lt;45%,J518*K518*L518*F!$B$43,IF(M518&lt;50%,J518*K518*L518*F!$B$48,IF(M518=50%,J518*K518*L518*F!$B$50,IF(M518=51%,J518*K518*L518*F!$B$51,IF(M518=52%,J518*K518*L518*F!$B$52,IF(M518=53%,J518*K518*L518*F!$B$53,IF(M518=54%,J518*K518*L518*F!$B$54,IF(M518=55%,J518*K518*L518*F!$B$55,IF(M518=56%,J518*K518*L518*F!$B$56,IF(M518=57%,J518*K518*L518*F!$B$57,IF(M518=58%,J518*K518*L518*F!$B$58,IF(M518=59%,J518*K518*L518*F!$B$59,IF(M518=60%,J518*K518*L518*F!$B$60,IF(M518=61%,J518*K518*L518*F!$B$61,IF(M518=62%,J518*K518*L518*F!$B$62,IF(M518=63%,J518*K518*L518*F!$B$63,IF(M518=64%,J518*K518*L518*F!$B$64,IF(M518=65%,J518*K518*L518*F!$B$65,IF(M518=66%,J518*K518*L518*F!$B$66,IF(M518=67%,J518*K518*L518*F!$B$67,IF(M518=68%,J518*K518*L518*F!$B$68,IF(M518=69%,J518*K518*L518*F!$B$69,IF(M518=70%,J518*K518*L518*F!$B$70,IF(M518=71%,J518*K518*L518*F!$B$71,IF(M518=72%,J518*K518*L518*F!$B$72,IF(M518=73%,J518*K518*L518*F!$B$73,IF(M518=74%,J518*K518*L518*F!$B$74,IF(M518=75%,J518*K518*L518*F!$B$75,IF(M518=76%,J518*K518*L518*F!$B$76,IF(M518=77%,J518*K518*L518*F!$B$77,IF(M518=78%,J518*K518*L518*F!$B$78,IF(M518=79%,J518*K518*L518*F!$B$79,IF(M518=80%,J518*K518*L518*F!$B$80,IF(M518=81%,J518*K518*L518*F!$B$81,IF(M518=82%,J518*K518*L518*F!$B$82,IF(M518=83%,J518*K518*L518*F!$B$83,IF(M518=84%,J518*K518*L518*F!$B$84,IF(M518=85%,J518*K518*L518*F!$B$85,IF(M518=86%,J518*K518*L518*F!$B$86,IF(M518=87%,J518*K518*L518*F!$B$87,IF(M518=88%,J518*K518*L518*F!$B$88,IF(M518=89%,J518*K518*L518*F!$B$89,IF(M518=90%,J518*K518*L518*F!$B$90,IF(M518=91%,J518*K518*L518*F!$B$91,IF(M518=92%,J518*K518*L518*F!$B$92,IF(M518=93%,J518*K518*L518*F!$B$93,IF(M518=94%,J518*K518*L518*F!$B$94,IF(M518=95%,J518*K518*L518*F!$B$95,IF(M518=96%,J518*K518*L518*F!$B$96,IF(M518=97%,J518*K518*L518*F!$B$97,IF(M518=98%,J518*K518*L518*F!$B$98,IF(M518=99%,J518*K518*L518*F!$B$99,IF(M518&gt;99%,J518*K518*L518*F!$B$100,))))))))))))))))))))))))))))))))))))))))))))))))))))))))+IF(Q518&lt;30%,0,IF(Q518&lt;35%,N518*O518*P518*F!$B$33,IF(Q518&lt;40%,N518*O518*P518*F!$B$38,IF(Q518&lt;45%,N518*O518*P518*F!$B$43,IF(Q518&lt;50%,N518*O518*P518*F!$B$48,IF(Q518=50%,N518*O518*P518*F!$B$50,IF(Q518=51%,N518*O518*P518*F!$B$51,IF(Q518=52%,N518*O518*P518*F!$B$52,IF(Q518=53%,N518*O518*P518*F!$B$53,IF(Q518=54%,N518*O518*P518*F!$B$54,IF(Q518=55%,N518*O518*P518*F!$B$55,IF(Q518=56%,N518*O518*P518*F!$B$56,IF(Q518=57%,N518*O518*P518*F!$B$57,IF(Q518=58%,N518*O518*P518*F!$B$58,IF(Q518=59%,N518*O518*P518*F!$B$59,IF(Q518=60%,N518*O518*P518*F!$B$60,IF(Q518=61%,N518*O518*P518*F!$B$61,IF(Q518=62%,N518*O518*P518*F!$B$62,IF(Q518=63%,N518*O518*P518*F!$B$63,IF(Q518=64%,N518*O518*P518*F!$B$64,IF(Q518=65%,N518*O518*P518*F!$B$65,IF(Q518=66%,N518*O518*P518*F!$B$66,IF(Q518=67%,N518*O518*P518*F!$B$67,IF(Q518=68%,N518*O518*P518*F!$B$68,IF(Q518=69%,N518*O518*P518*F!$B$69,IF(Q518=70%,N518*O518*P518*F!$B$70,IF(Q518=71%,N518*O518*P518*F!$B$71,IF(Q518=72%,N518*O518*P518*F!$B$72,IF(Q518=73%,N518*O518*P518*F!$B$73,IF(Q518=74%,N518*O518*P518*F!$B$74,IF(Q518=75%,N518*O518*P518*F!$B$75,IF(Q518=76%,N518*O518*P518*F!$B$76,IF(Q518=77%,N518*O518*P518*F!$B$77,IF(Q518=78%,N518*O518*P518*F!$B$78,IF(Q518=79%,N518*O518*P518*F!$B$79,IF(Q518=80%,N518*O518*P518*F!$B$80,IF(Q518=81%,N518*O518*P518*F!$B$81,IF(Q518=82%,N518*O518*P518*F!$B$82,IF(Q518=83%,N518*O518*P518*F!$B$83,IF(Q518=84%,N518*O518*P518*F!$B$84,IF(Q518=85%,N518*O518*P518*F!$B$85,IF(Q518=86%,N518*O518*P518*F!$B$86,IF(Q518=87%,N518*O518*P518*F!$B$87,IF(Q518=88%,N518*O518*P518*F!$B$88,IF(Q518=89%,N518*O518*P518*F!$B$89,IF(Q518=90%,N518*O518*P518*F!$B$90,IF(Q518=91%,N518*O518*P518*F!$B$91,IF(Q518=92%,N518*O518*P518*F!$B$92,IF(Q518=93%,N518*O518*P518*F!$B$93,IF(Q518=94%,N518*O518*P518*F!$B$94,IF(Q518=95%,N518*O518*P518*F!$B$95,IF(Q518=96%,N518*O518*P518*F!$B$96,IF(Q518=97%,N518*O518*P518*F!$B$97,IF(Q518=98%,N518*O518*P518*F!$B$98,IF(Q518=99%,N518*O518*P518*F!$B$99,IF(Q518&gt;99%,N518*O518*P518*F!$B$100,))))))))))))))))))))))))))))))))))))))))))))))))))))))))+IF(U518&lt;30%,0,IF(U518&lt;35%,R518*S518*T518*F!$B$33,IF(U518&lt;40%,R518*S518*T518*F!$B$38,IF(U518&lt;45%,R518*S518*T518*F!$B$43,IF(U518&lt;50%,R518*S518*T518*F!$B$48,IF(U518=50%,R518*S518*T518*F!$B$50,IF(U518=51%,R518*S518*T518*F!$B$51,IF(U518=52%,R518*S518*T518*F!$B$52,IF(U518=53%,R518*S518*T518*F!$B$53,IF(U518=54%,R518*S518*T518*F!$B$54,IF(U518=55%,R518*S518*T518*F!$B$55,IF(U518=56%,R518*S518*T518*F!$B$56,IF(U518=57%,R518*S518*T518*F!$B$57,IF(U518=58%,R518*S518*T518*F!$B$58,IF(U518=59%,R518*S518*T518*F!$B$59,IF(U518=60%,R518*S518*T518*F!$B$60,IF(U518=61%,R518*S518*T518*F!$B$61,IF(U518=62%,R518*S518*T518*F!$B$62,IF(U518=63%,R518*S518*T518*F!$B$63,IF(U518=64%,R518*S518*T518*F!$B$64,IF(U518=65%,R518*S518*T518*F!$B$65,IF(U518=66%,R518*S518*T518*F!$B$66,IF(U518=67%,R518*S518*T518*F!$B$67,IF(U518=68%,R518*S518*T518*F!$B$68,IF(U518=69%,R518*S518*T518*F!$B$69,IF(U518=70%,R518*S518*T518*F!$B$70,IF(U518=71%,R518*S518*T518*F!$B$71,IF(U518=72%,R518*S518*T518*F!$B$72,IF(U518=73%,R518*S518*T518*F!$B$73,IF(U518=74%,R518*S518*T518*F!$B$74,IF(U518=75%,R518*S518*T518*F!$B$75,IF(U518=76%,R518*S518*T518*F!$B$76,IF(U518=77%,R518*S518*T518*F!$B$77,IF(U518=78%,R518*S518*T518*F!$B$78,IF(U518=79%,R518*S518*T518*F!$B$79,IF(U518=80%,R518*S518*T518*F!$B$80,IF(U518=81%,R518*S518*T518*F!$B$81,IF(U518=82%,R518*S518*T518*F!$B$82,IF(U518=83%,R518*S518*T518*F!$B$83,IF(U518=84%,R518*S518*T518*F!$B$84,IF(U518=85%,R518*S518*T518*F!$B$85,IF(U518=86%,R518*S518*T518*F!$B$86,IF(U518=87%,R518*S518*T518*F!$B$87,IF(U518=88%,R518*S518*T518*F!$B$88,IF(U518=89%,R518*S518*T518*F!$B$89,IF(U518=90%,R518*S518*T518*F!$B$90,IF(U518=91%,R518*S518*T518*F!$B$91,IF(U518=92%,R518*S518*T518*F!$B$92,IF(U518=93%,R518*S518*T518*F!$B$93,IF(U518=94%,R518*S518*T518*F!$B$94,IF(U518=95%,R518*S518*T518*F!$B$95,IF(U518=96%,R518*S518*T518*F!$B$96,IF(U518=97%,R518*S518*T518*F!$B$97,IF(U518=98%,R518*S518*T518*F!$B$98,IF(U518=99%,R518*S518*T518*F!$B$99,IF(U518&gt;99%,R518*S518*T518*F!$B$100)))))))))))))))))))))))))))))))))))))))))))))))))))))))))*IF(ISNUMBER(E518),E518,1)*IF(ISNUMBER(D518),D518,1)</f>
        <v>0</v>
      </c>
      <c r="AA518" s="33">
        <f>G518*H518+K518*L518+O518*P518+S518*T518</f>
        <v>0</v>
      </c>
      <c r="AB518" s="35">
        <f>(H518*(IF(I518&lt;45%,0.5,IF(I518&lt;55%,0.8,IF(I518&lt;65%,0.9,IF(I518&lt;75%,1,IF(I518&lt;85%,1.1,1.2))))))+L518*(IF(M518&lt;45%,0.5,IF(M518&lt;55%,0.8,IF(M518&lt;65%,0.9,IF(M518&lt;75%,1,IF(M518&lt;85%,1.1,1.2))))))+P518*(IF(Q518&lt;45%,0.5,IF(Q518&lt;55%,0.8,IF(Q518&lt;65%,0.9,IF(Q518&lt;75%,1,IF(Q518&lt;85%,1.1,1.2))))))+T518*(IF(U518&lt;45%,0.5,IF(U518&lt;55%,0.8,IF(U518&lt;65%,0.9,IF(U518&lt;75%,1,IF(U518&lt;85%,1.1,1.2)))))))*IF(D518&gt;=0.8,6,IF(D518&lt;=0.4,1.5,3))</f>
        <v>0</v>
      </c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  <c r="AP518" s="11"/>
      <c r="AQ518" s="11"/>
      <c r="AR518" s="11"/>
      <c r="AS518" s="11"/>
      <c r="AT518" s="11"/>
      <c r="AU518" s="11"/>
      <c r="AV518" s="11"/>
      <c r="AW518" s="11"/>
      <c r="AX518" s="11"/>
      <c r="AY518" s="11"/>
      <c r="AZ518" s="11"/>
      <c r="BA518" s="11"/>
      <c r="BB518" s="11"/>
      <c r="BC518" s="11"/>
      <c r="BD518" s="11"/>
      <c r="BE518" s="11"/>
      <c r="BF518" s="11"/>
      <c r="BG518" s="11"/>
      <c r="BH518" s="11"/>
      <c r="BI518" s="11"/>
      <c r="BJ518" s="11"/>
    </row>
    <row r="519" spans="1:62" x14ac:dyDescent="0.25">
      <c r="A519" s="1129"/>
      <c r="B519" s="156" t="str">
        <f t="shared" ref="B519:E519" si="1221">IF(B457="","",B457)</f>
        <v/>
      </c>
      <c r="C519" s="158" t="str">
        <f t="shared" si="1221"/>
        <v/>
      </c>
      <c r="D519" s="63">
        <f t="shared" si="1217"/>
        <v>0</v>
      </c>
      <c r="E519" s="83" t="str">
        <f t="shared" si="1221"/>
        <v/>
      </c>
      <c r="F519" s="81"/>
      <c r="G519" s="96"/>
      <c r="H519" s="96"/>
      <c r="I519" s="82">
        <f t="shared" si="1212"/>
        <v>0</v>
      </c>
      <c r="J519" s="81"/>
      <c r="K519" s="96"/>
      <c r="L519" s="96"/>
      <c r="M519" s="104">
        <f t="shared" si="1213"/>
        <v>0</v>
      </c>
      <c r="N519" s="81"/>
      <c r="O519" s="96"/>
      <c r="P519" s="96"/>
      <c r="Q519" s="82">
        <f t="shared" si="1214"/>
        <v>0</v>
      </c>
      <c r="R519" s="81"/>
      <c r="S519" s="96"/>
      <c r="T519" s="96"/>
      <c r="U519" s="104">
        <f t="shared" si="1215"/>
        <v>0</v>
      </c>
      <c r="V519" s="128">
        <f t="shared" si="1218"/>
        <v>0</v>
      </c>
      <c r="W519" s="44">
        <f t="shared" si="1219"/>
        <v>0</v>
      </c>
      <c r="X519" s="45">
        <f t="shared" si="1220"/>
        <v>0</v>
      </c>
      <c r="Y519" s="90" t="str">
        <f t="shared" si="1168"/>
        <v/>
      </c>
      <c r="Z519" s="127">
        <f>(IF(I519&lt;30%,0,IF(I519&lt;35%,F519*G519*H519*F!$B$33,IF(I519&lt;40%,F519*G519*H519*F!$B$38,IF(I519&lt;45%,F519*G519*H519*F!$B$43,IF(I519&lt;50%,F519*G519*H519*F!$B$48,IF(I519=50%,F519*G519*H519*F!$B$50,IF(I519=51%,F519*G519*H519*F!$B$51,IF(I519=52%,F519*G519*H519*F!$B$52,IF(I519=53%,F519*G519*H519*F!$B$53,IF(I519=54%,F519*G519*H519*F!$B$54,IF(I519=55%,F519*G519*H519*F!$B$55,IF(I519=56%,F519*G519*H519*F!$B$56,IF(I519=57%,F519*G519*H519*F!$B$57,IF(I519=58%,F519*G519*H519*F!$B$58,IF(I519=59%,F519*G519*H519*F!$B$59,IF(I519=60%,F519*G519*H519*F!$B$60,IF(I519=61%,F519*G519*H519*F!$B$61,IF(I519=62%,F519*G519*H519*F!$B$62,IF(I519=63%,F519*G519*H519*F!$B$63,IF(I519=64%,F519*G519*H519*F!$B$64,IF(I519=65%,F519*G519*H519*F!$B$65,IF(I519=66%,F519*G519*H519*F!$B$66,IF(I519=67%,F519*G519*H519*F!$B$67,IF(I519=68%,F519*G519*H519*F!$B$68,IF(I519=69%,F519*G519*H519*F!$B$69,IF(I519=70%,F519*G519*H519*F!$B$70,IF(I519=71%,F519*G519*H519*F!$B$71,IF(I519=72%,F519*G519*H519*F!$B$72,IF(I519=73%,F519*G519*H519*F!$B$73,IF(I519=74%,F519*G519*H519*F!$B$74,IF(I519=75%,F519*G519*H519*F!$B$75,IF(I519=76%,F519*G519*H519*F!$B$76,IF(I519=77%,F519*G519*H519*F!$B$77,IF(I519=78%,F519*G519*H519*F!$B$78,IF(I519=79%,F519*G519*H519*F!$B$79,IF(I519=80%,F519*G519*H519*F!$B$80,IF(I519=81%,F519*G519*H519*F!$B$81,IF(I519=82%,F519*G519*H519*F!$B$82,IF(I519=83%,F519*G519*H519*F!$B$83,IF(I519=84%,F519*G519*H519*F!$B$84,IF(I519=85%,F519*G519*H519*F!$B$85,IF(I519=86%,F519*G519*H519*F!$B$86,IF(I519=87%,F519*G519*H519*F!$B$87,IF(I519=88%,F519*G519*H519*F!$B$88,IF(I519=89%,F519*G519*H519*F!$B$89,IF(I519=90%,F519*G519*H519*F!$B$90,IF(I519=91%,F519*G519*H519*F!$B$91,IF(I519=92%,F519*G519*H519*F!$B$92,IF(I519=93%,F519*G519*H519*F!$B$93,IF(I519=94%,F519*G519*H519*F!$B$94,IF(I519=95%,F519*G519*H519*F!$B$95,IF(I519=96%,F519*G519*H519*F!$B$96,IF(I519=97%,F519*G519*H519*F!$B$97,IF(I519=98%,F519*G519*H519*F!$B$98,IF(I519=99%,F519*G519*H519*F!$B$99,IF(I519&gt;99%,F519*G519*H519*F!$B$100,))))))))))))))))))))))))))))))))))))))))))))))))))))))))+IF(M519&lt;30%,0,IF(M519&lt;35%,J519*K519*L519*F!$B$33,IF(M519&lt;40%,J519*K519*L519*F!$B$38,IF(M519&lt;45%,J519*K519*L519*F!$B$43,IF(M519&lt;50%,J519*K519*L519*F!$B$48,IF(M519=50%,J519*K519*L519*F!$B$50,IF(M519=51%,J519*K519*L519*F!$B$51,IF(M519=52%,J519*K519*L519*F!$B$52,IF(M519=53%,J519*K519*L519*F!$B$53,IF(M519=54%,J519*K519*L519*F!$B$54,IF(M519=55%,J519*K519*L519*F!$B$55,IF(M519=56%,J519*K519*L519*F!$B$56,IF(M519=57%,J519*K519*L519*F!$B$57,IF(M519=58%,J519*K519*L519*F!$B$58,IF(M519=59%,J519*K519*L519*F!$B$59,IF(M519=60%,J519*K519*L519*F!$B$60,IF(M519=61%,J519*K519*L519*F!$B$61,IF(M519=62%,J519*K519*L519*F!$B$62,IF(M519=63%,J519*K519*L519*F!$B$63,IF(M519=64%,J519*K519*L519*F!$B$64,IF(M519=65%,J519*K519*L519*F!$B$65,IF(M519=66%,J519*K519*L519*F!$B$66,IF(M519=67%,J519*K519*L519*F!$B$67,IF(M519=68%,J519*K519*L519*F!$B$68,IF(M519=69%,J519*K519*L519*F!$B$69,IF(M519=70%,J519*K519*L519*F!$B$70,IF(M519=71%,J519*K519*L519*F!$B$71,IF(M519=72%,J519*K519*L519*F!$B$72,IF(M519=73%,J519*K519*L519*F!$B$73,IF(M519=74%,J519*K519*L519*F!$B$74,IF(M519=75%,J519*K519*L519*F!$B$75,IF(M519=76%,J519*K519*L519*F!$B$76,IF(M519=77%,J519*K519*L519*F!$B$77,IF(M519=78%,J519*K519*L519*F!$B$78,IF(M519=79%,J519*K519*L519*F!$B$79,IF(M519=80%,J519*K519*L519*F!$B$80,IF(M519=81%,J519*K519*L519*F!$B$81,IF(M519=82%,J519*K519*L519*F!$B$82,IF(M519=83%,J519*K519*L519*F!$B$83,IF(M519=84%,J519*K519*L519*F!$B$84,IF(M519=85%,J519*K519*L519*F!$B$85,IF(M519=86%,J519*K519*L519*F!$B$86,IF(M519=87%,J519*K519*L519*F!$B$87,IF(M519=88%,J519*K519*L519*F!$B$88,IF(M519=89%,J519*K519*L519*F!$B$89,IF(M519=90%,J519*K519*L519*F!$B$90,IF(M519=91%,J519*K519*L519*F!$B$91,IF(M519=92%,J519*K519*L519*F!$B$92,IF(M519=93%,J519*K519*L519*F!$B$93,IF(M519=94%,J519*K519*L519*F!$B$94,IF(M519=95%,J519*K519*L519*F!$B$95,IF(M519=96%,J519*K519*L519*F!$B$96,IF(M519=97%,J519*K519*L519*F!$B$97,IF(M519=98%,J519*K519*L519*F!$B$98,IF(M519=99%,J519*K519*L519*F!$B$99,IF(M519&gt;99%,J519*K519*L519*F!$B$100,))))))))))))))))))))))))))))))))))))))))))))))))))))))))+IF(Q519&lt;30%,0,IF(Q519&lt;35%,N519*O519*P519*F!$B$33,IF(Q519&lt;40%,N519*O519*P519*F!$B$38,IF(Q519&lt;45%,N519*O519*P519*F!$B$43,IF(Q519&lt;50%,N519*O519*P519*F!$B$48,IF(Q519=50%,N519*O519*P519*F!$B$50,IF(Q519=51%,N519*O519*P519*F!$B$51,IF(Q519=52%,N519*O519*P519*F!$B$52,IF(Q519=53%,N519*O519*P519*F!$B$53,IF(Q519=54%,N519*O519*P519*F!$B$54,IF(Q519=55%,N519*O519*P519*F!$B$55,IF(Q519=56%,N519*O519*P519*F!$B$56,IF(Q519=57%,N519*O519*P519*F!$B$57,IF(Q519=58%,N519*O519*P519*F!$B$58,IF(Q519=59%,N519*O519*P519*F!$B$59,IF(Q519=60%,N519*O519*P519*F!$B$60,IF(Q519=61%,N519*O519*P519*F!$B$61,IF(Q519=62%,N519*O519*P519*F!$B$62,IF(Q519=63%,N519*O519*P519*F!$B$63,IF(Q519=64%,N519*O519*P519*F!$B$64,IF(Q519=65%,N519*O519*P519*F!$B$65,IF(Q519=66%,N519*O519*P519*F!$B$66,IF(Q519=67%,N519*O519*P519*F!$B$67,IF(Q519=68%,N519*O519*P519*F!$B$68,IF(Q519=69%,N519*O519*P519*F!$B$69,IF(Q519=70%,N519*O519*P519*F!$B$70,IF(Q519=71%,N519*O519*P519*F!$B$71,IF(Q519=72%,N519*O519*P519*F!$B$72,IF(Q519=73%,N519*O519*P519*F!$B$73,IF(Q519=74%,N519*O519*P519*F!$B$74,IF(Q519=75%,N519*O519*P519*F!$B$75,IF(Q519=76%,N519*O519*P519*F!$B$76,IF(Q519=77%,N519*O519*P519*F!$B$77,IF(Q519=78%,N519*O519*P519*F!$B$78,IF(Q519=79%,N519*O519*P519*F!$B$79,IF(Q519=80%,N519*O519*P519*F!$B$80,IF(Q519=81%,N519*O519*P519*F!$B$81,IF(Q519=82%,N519*O519*P519*F!$B$82,IF(Q519=83%,N519*O519*P519*F!$B$83,IF(Q519=84%,N519*O519*P519*F!$B$84,IF(Q519=85%,N519*O519*P519*F!$B$85,IF(Q519=86%,N519*O519*P519*F!$B$86,IF(Q519=87%,N519*O519*P519*F!$B$87,IF(Q519=88%,N519*O519*P519*F!$B$88,IF(Q519=89%,N519*O519*P519*F!$B$89,IF(Q519=90%,N519*O519*P519*F!$B$90,IF(Q519=91%,N519*O519*P519*F!$B$91,IF(Q519=92%,N519*O519*P519*F!$B$92,IF(Q519=93%,N519*O519*P519*F!$B$93,IF(Q519=94%,N519*O519*P519*F!$B$94,IF(Q519=95%,N519*O519*P519*F!$B$95,IF(Q519=96%,N519*O519*P519*F!$B$96,IF(Q519=97%,N519*O519*P519*F!$B$97,IF(Q519=98%,N519*O519*P519*F!$B$98,IF(Q519=99%,N519*O519*P519*F!$B$99,IF(Q519&gt;99%,N519*O519*P519*F!$B$100,))))))))))))))))))))))))))))))))))))))))))))))))))))))))+IF(U519&lt;30%,0,IF(U519&lt;35%,R519*S519*T519*F!$B$33,IF(U519&lt;40%,R519*S519*T519*F!$B$38,IF(U519&lt;45%,R519*S519*T519*F!$B$43,IF(U519&lt;50%,R519*S519*T519*F!$B$48,IF(U519=50%,R519*S519*T519*F!$B$50,IF(U519=51%,R519*S519*T519*F!$B$51,IF(U519=52%,R519*S519*T519*F!$B$52,IF(U519=53%,R519*S519*T519*F!$B$53,IF(U519=54%,R519*S519*T519*F!$B$54,IF(U519=55%,R519*S519*T519*F!$B$55,IF(U519=56%,R519*S519*T519*F!$B$56,IF(U519=57%,R519*S519*T519*F!$B$57,IF(U519=58%,R519*S519*T519*F!$B$58,IF(U519=59%,R519*S519*T519*F!$B$59,IF(U519=60%,R519*S519*T519*F!$B$60,IF(U519=61%,R519*S519*T519*F!$B$61,IF(U519=62%,R519*S519*T519*F!$B$62,IF(U519=63%,R519*S519*T519*F!$B$63,IF(U519=64%,R519*S519*T519*F!$B$64,IF(U519=65%,R519*S519*T519*F!$B$65,IF(U519=66%,R519*S519*T519*F!$B$66,IF(U519=67%,R519*S519*T519*F!$B$67,IF(U519=68%,R519*S519*T519*F!$B$68,IF(U519=69%,R519*S519*T519*F!$B$69,IF(U519=70%,R519*S519*T519*F!$B$70,IF(U519=71%,R519*S519*T519*F!$B$71,IF(U519=72%,R519*S519*T519*F!$B$72,IF(U519=73%,R519*S519*T519*F!$B$73,IF(U519=74%,R519*S519*T519*F!$B$74,IF(U519=75%,R519*S519*T519*F!$B$75,IF(U519=76%,R519*S519*T519*F!$B$76,IF(U519=77%,R519*S519*T519*F!$B$77,IF(U519=78%,R519*S519*T519*F!$B$78,IF(U519=79%,R519*S519*T519*F!$B$79,IF(U519=80%,R519*S519*T519*F!$B$80,IF(U519=81%,R519*S519*T519*F!$B$81,IF(U519=82%,R519*S519*T519*F!$B$82,IF(U519=83%,R519*S519*T519*F!$B$83,IF(U519=84%,R519*S519*T519*F!$B$84,IF(U519=85%,R519*S519*T519*F!$B$85,IF(U519=86%,R519*S519*T519*F!$B$86,IF(U519=87%,R519*S519*T519*F!$B$87,IF(U519=88%,R519*S519*T519*F!$B$88,IF(U519=89%,R519*S519*T519*F!$B$89,IF(U519=90%,R519*S519*T519*F!$B$90,IF(U519=91%,R519*S519*T519*F!$B$91,IF(U519=92%,R519*S519*T519*F!$B$92,IF(U519=93%,R519*S519*T519*F!$B$93,IF(U519=94%,R519*S519*T519*F!$B$94,IF(U519=95%,R519*S519*T519*F!$B$95,IF(U519=96%,R519*S519*T519*F!$B$96,IF(U519=97%,R519*S519*T519*F!$B$97,IF(U519=98%,R519*S519*T519*F!$B$98,IF(U519=99%,R519*S519*T519*F!$B$99,IF(U519&gt;99%,R519*S519*T519*F!$B$100)))))))))))))))))))))))))))))))))))))))))))))))))))))))))*IF(ISNUMBER(E519),E519,1)*IF(ISNUMBER(D519),D519,1)</f>
        <v>0</v>
      </c>
      <c r="AA519" s="127">
        <f>G519*H519+K519*L519+O519*P519+S519*T519</f>
        <v>0</v>
      </c>
      <c r="AB519" s="46">
        <f>(H519*(IF(I519&lt;45%,0.5,IF(I519&lt;55%,0.8,IF(I519&lt;65%,0.9,IF(I519&lt;75%,1,IF(I519&lt;85%,1.1,1.2))))))+L519*(IF(M519&lt;45%,0.5,IF(M519&lt;55%,0.8,IF(M519&lt;65%,0.9,IF(M519&lt;75%,1,IF(M519&lt;85%,1.1,1.2))))))+P519*(IF(Q519&lt;45%,0.5,IF(Q519&lt;55%,0.8,IF(Q519&lt;65%,0.9,IF(Q519&lt;75%,1,IF(Q519&lt;85%,1.1,1.2))))))+T519*(IF(U519&lt;45%,0.5,IF(U519&lt;55%,0.8,IF(U519&lt;65%,0.9,IF(U519&lt;75%,1,IF(U519&lt;85%,1.1,1.2)))))))*IF(D519&gt;=0.8,6,IF(D519&lt;=0.4,1.5,3))</f>
        <v>0</v>
      </c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  <c r="AP519" s="11"/>
      <c r="AQ519" s="11"/>
      <c r="AR519" s="11"/>
      <c r="AS519" s="11"/>
      <c r="AT519" s="11"/>
      <c r="AU519" s="11"/>
      <c r="AV519" s="11"/>
      <c r="AW519" s="11"/>
      <c r="AX519" s="11"/>
      <c r="AY519" s="11"/>
      <c r="AZ519" s="11"/>
      <c r="BA519" s="11"/>
      <c r="BB519" s="11"/>
      <c r="BC519" s="11"/>
      <c r="BD519" s="11"/>
      <c r="BE519" s="11"/>
      <c r="BF519" s="11"/>
      <c r="BG519" s="11"/>
      <c r="BH519" s="11"/>
      <c r="BI519" s="11"/>
      <c r="BJ519" s="11"/>
    </row>
    <row r="520" spans="1:62" x14ac:dyDescent="0.25">
      <c r="A520" s="1129"/>
      <c r="B520" s="156" t="str">
        <f t="shared" ref="B520:E520" si="1222">IF(B458="","",B458)</f>
        <v/>
      </c>
      <c r="C520" s="158" t="str">
        <f t="shared" si="1222"/>
        <v/>
      </c>
      <c r="D520" s="63">
        <f t="shared" si="1217"/>
        <v>0</v>
      </c>
      <c r="E520" s="83" t="str">
        <f t="shared" si="1222"/>
        <v/>
      </c>
      <c r="F520" s="79"/>
      <c r="G520" s="94"/>
      <c r="H520" s="94"/>
      <c r="I520" s="70">
        <f t="shared" si="1212"/>
        <v>0</v>
      </c>
      <c r="J520" s="79"/>
      <c r="K520" s="94"/>
      <c r="L520" s="94"/>
      <c r="M520" s="71">
        <f t="shared" si="1213"/>
        <v>0</v>
      </c>
      <c r="N520" s="79"/>
      <c r="O520" s="94"/>
      <c r="P520" s="94"/>
      <c r="Q520" s="70">
        <f t="shared" si="1214"/>
        <v>0</v>
      </c>
      <c r="R520" s="79"/>
      <c r="S520" s="94"/>
      <c r="T520" s="94"/>
      <c r="U520" s="71">
        <f t="shared" si="1215"/>
        <v>0</v>
      </c>
      <c r="V520" s="125">
        <f t="shared" si="1218"/>
        <v>0</v>
      </c>
      <c r="W520" s="43">
        <f t="shared" si="1219"/>
        <v>0</v>
      </c>
      <c r="X520" s="36">
        <f>ROUND(IFERROR((W520/(Y520*IF(ISNUMBER(E520),E520,1))),0),2)</f>
        <v>0</v>
      </c>
      <c r="Y520" s="90" t="str">
        <f t="shared" si="1168"/>
        <v/>
      </c>
      <c r="Z520" s="33">
        <f>(IF(I520&lt;30%,0,IF(I520&lt;35%,F520*G520*H520*F!$B$33,IF(I520&lt;40%,F520*G520*H520*F!$B$38,IF(I520&lt;45%,F520*G520*H520*F!$B$43,IF(I520&lt;50%,F520*G520*H520*F!$B$48,IF(I520=50%,F520*G520*H520*F!$B$50,IF(I520=51%,F520*G520*H520*F!$B$51,IF(I520=52%,F520*G520*H520*F!$B$52,IF(I520=53%,F520*G520*H520*F!$B$53,IF(I520=54%,F520*G520*H520*F!$B$54,IF(I520=55%,F520*G520*H520*F!$B$55,IF(I520=56%,F520*G520*H520*F!$B$56,IF(I520=57%,F520*G520*H520*F!$B$57,IF(I520=58%,F520*G520*H520*F!$B$58,IF(I520=59%,F520*G520*H520*F!$B$59,IF(I520=60%,F520*G520*H520*F!$B$60,IF(I520=61%,F520*G520*H520*F!$B$61,IF(I520=62%,F520*G520*H520*F!$B$62,IF(I520=63%,F520*G520*H520*F!$B$63,IF(I520=64%,F520*G520*H520*F!$B$64,IF(I520=65%,F520*G520*H520*F!$B$65,IF(I520=66%,F520*G520*H520*F!$B$66,IF(I520=67%,F520*G520*H520*F!$B$67,IF(I520=68%,F520*G520*H520*F!$B$68,IF(I520=69%,F520*G520*H520*F!$B$69,IF(I520=70%,F520*G520*H520*F!$B$70,IF(I520=71%,F520*G520*H520*F!$B$71,IF(I520=72%,F520*G520*H520*F!$B$72,IF(I520=73%,F520*G520*H520*F!$B$73,IF(I520=74%,F520*G520*H520*F!$B$74,IF(I520=75%,F520*G520*H520*F!$B$75,IF(I520=76%,F520*G520*H520*F!$B$76,IF(I520=77%,F520*G520*H520*F!$B$77,IF(I520=78%,F520*G520*H520*F!$B$78,IF(I520=79%,F520*G520*H520*F!$B$79,IF(I520=80%,F520*G520*H520*F!$B$80,IF(I520=81%,F520*G520*H520*F!$B$81,IF(I520=82%,F520*G520*H520*F!$B$82,IF(I520=83%,F520*G520*H520*F!$B$83,IF(I520=84%,F520*G520*H520*F!$B$84,IF(I520=85%,F520*G520*H520*F!$B$85,IF(I520=86%,F520*G520*H520*F!$B$86,IF(I520=87%,F520*G520*H520*F!$B$87,IF(I520=88%,F520*G520*H520*F!$B$88,IF(I520=89%,F520*G520*H520*F!$B$89,IF(I520=90%,F520*G520*H520*F!$B$90,IF(I520=91%,F520*G520*H520*F!$B$91,IF(I520=92%,F520*G520*H520*F!$B$92,IF(I520=93%,F520*G520*H520*F!$B$93,IF(I520=94%,F520*G520*H520*F!$B$94,IF(I520=95%,F520*G520*H520*F!$B$95,IF(I520=96%,F520*G520*H520*F!$B$96,IF(I520=97%,F520*G520*H520*F!$B$97,IF(I520=98%,F520*G520*H520*F!$B$98,IF(I520=99%,F520*G520*H520*F!$B$99,IF(I520&gt;99%,F520*G520*H520*F!$B$100,))))))))))))))))))))))))))))))))))))))))))))))))))))))))+IF(M520&lt;30%,0,IF(M520&lt;35%,J520*K520*L520*F!$B$33,IF(M520&lt;40%,J520*K520*L520*F!$B$38,IF(M520&lt;45%,J520*K520*L520*F!$B$43,IF(M520&lt;50%,J520*K520*L520*F!$B$48,IF(M520=50%,J520*K520*L520*F!$B$50,IF(M520=51%,J520*K520*L520*F!$B$51,IF(M520=52%,J520*K520*L520*F!$B$52,IF(M520=53%,J520*K520*L520*F!$B$53,IF(M520=54%,J520*K520*L520*F!$B$54,IF(M520=55%,J520*K520*L520*F!$B$55,IF(M520=56%,J520*K520*L520*F!$B$56,IF(M520=57%,J520*K520*L520*F!$B$57,IF(M520=58%,J520*K520*L520*F!$B$58,IF(M520=59%,J520*K520*L520*F!$B$59,IF(M520=60%,J520*K520*L520*F!$B$60,IF(M520=61%,J520*K520*L520*F!$B$61,IF(M520=62%,J520*K520*L520*F!$B$62,IF(M520=63%,J520*K520*L520*F!$B$63,IF(M520=64%,J520*K520*L520*F!$B$64,IF(M520=65%,J520*K520*L520*F!$B$65,IF(M520=66%,J520*K520*L520*F!$B$66,IF(M520=67%,J520*K520*L520*F!$B$67,IF(M520=68%,J520*K520*L520*F!$B$68,IF(M520=69%,J520*K520*L520*F!$B$69,IF(M520=70%,J520*K520*L520*F!$B$70,IF(M520=71%,J520*K520*L520*F!$B$71,IF(M520=72%,J520*K520*L520*F!$B$72,IF(M520=73%,J520*K520*L520*F!$B$73,IF(M520=74%,J520*K520*L520*F!$B$74,IF(M520=75%,J520*K520*L520*F!$B$75,IF(M520=76%,J520*K520*L520*F!$B$76,IF(M520=77%,J520*K520*L520*F!$B$77,IF(M520=78%,J520*K520*L520*F!$B$78,IF(M520=79%,J520*K520*L520*F!$B$79,IF(M520=80%,J520*K520*L520*F!$B$80,IF(M520=81%,J520*K520*L520*F!$B$81,IF(M520=82%,J520*K520*L520*F!$B$82,IF(M520=83%,J520*K520*L520*F!$B$83,IF(M520=84%,J520*K520*L520*F!$B$84,IF(M520=85%,J520*K520*L520*F!$B$85,IF(M520=86%,J520*K520*L520*F!$B$86,IF(M520=87%,J520*K520*L520*F!$B$87,IF(M520=88%,J520*K520*L520*F!$B$88,IF(M520=89%,J520*K520*L520*F!$B$89,IF(M520=90%,J520*K520*L520*F!$B$90,IF(M520=91%,J520*K520*L520*F!$B$91,IF(M520=92%,J520*K520*L520*F!$B$92,IF(M520=93%,J520*K520*L520*F!$B$93,IF(M520=94%,J520*K520*L520*F!$B$94,IF(M520=95%,J520*K520*L520*F!$B$95,IF(M520=96%,J520*K520*L520*F!$B$96,IF(M520=97%,J520*K520*L520*F!$B$97,IF(M520=98%,J520*K520*L520*F!$B$98,IF(M520=99%,J520*K520*L520*F!$B$99,IF(M520&gt;99%,J520*K520*L520*F!$B$100,))))))))))))))))))))))))))))))))))))))))))))))))))))))))+IF(Q520&lt;30%,0,IF(Q520&lt;35%,N520*O520*P520*F!$B$33,IF(Q520&lt;40%,N520*O520*P520*F!$B$38,IF(Q520&lt;45%,N520*O520*P520*F!$B$43,IF(Q520&lt;50%,N520*O520*P520*F!$B$48,IF(Q520=50%,N520*O520*P520*F!$B$50,IF(Q520=51%,N520*O520*P520*F!$B$51,IF(Q520=52%,N520*O520*P520*F!$B$52,IF(Q520=53%,N520*O520*P520*F!$B$53,IF(Q520=54%,N520*O520*P520*F!$B$54,IF(Q520=55%,N520*O520*P520*F!$B$55,IF(Q520=56%,N520*O520*P520*F!$B$56,IF(Q520=57%,N520*O520*P520*F!$B$57,IF(Q520=58%,N520*O520*P520*F!$B$58,IF(Q520=59%,N520*O520*P520*F!$B$59,IF(Q520=60%,N520*O520*P520*F!$B$60,IF(Q520=61%,N520*O520*P520*F!$B$61,IF(Q520=62%,N520*O520*P520*F!$B$62,IF(Q520=63%,N520*O520*P520*F!$B$63,IF(Q520=64%,N520*O520*P520*F!$B$64,IF(Q520=65%,N520*O520*P520*F!$B$65,IF(Q520=66%,N520*O520*P520*F!$B$66,IF(Q520=67%,N520*O520*P520*F!$B$67,IF(Q520=68%,N520*O520*P520*F!$B$68,IF(Q520=69%,N520*O520*P520*F!$B$69,IF(Q520=70%,N520*O520*P520*F!$B$70,IF(Q520=71%,N520*O520*P520*F!$B$71,IF(Q520=72%,N520*O520*P520*F!$B$72,IF(Q520=73%,N520*O520*P520*F!$B$73,IF(Q520=74%,N520*O520*P520*F!$B$74,IF(Q520=75%,N520*O520*P520*F!$B$75,IF(Q520=76%,N520*O520*P520*F!$B$76,IF(Q520=77%,N520*O520*P520*F!$B$77,IF(Q520=78%,N520*O520*P520*F!$B$78,IF(Q520=79%,N520*O520*P520*F!$B$79,IF(Q520=80%,N520*O520*P520*F!$B$80,IF(Q520=81%,N520*O520*P520*F!$B$81,IF(Q520=82%,N520*O520*P520*F!$B$82,IF(Q520=83%,N520*O520*P520*F!$B$83,IF(Q520=84%,N520*O520*P520*F!$B$84,IF(Q520=85%,N520*O520*P520*F!$B$85,IF(Q520=86%,N520*O520*P520*F!$B$86,IF(Q520=87%,N520*O520*P520*F!$B$87,IF(Q520=88%,N520*O520*P520*F!$B$88,IF(Q520=89%,N520*O520*P520*F!$B$89,IF(Q520=90%,N520*O520*P520*F!$B$90,IF(Q520=91%,N520*O520*P520*F!$B$91,IF(Q520=92%,N520*O520*P520*F!$B$92,IF(Q520=93%,N520*O520*P520*F!$B$93,IF(Q520=94%,N520*O520*P520*F!$B$94,IF(Q520=95%,N520*O520*P520*F!$B$95,IF(Q520=96%,N520*O520*P520*F!$B$96,IF(Q520=97%,N520*O520*P520*F!$B$97,IF(Q520=98%,N520*O520*P520*F!$B$98,IF(Q520=99%,N520*O520*P520*F!$B$99,IF(Q520&gt;99%,N520*O520*P520*F!$B$100,))))))))))))))))))))))))))))))))))))))))))))))))))))))))+IF(U520&lt;30%,0,IF(U520&lt;35%,R520*S520*T520*F!$B$33,IF(U520&lt;40%,R520*S520*T520*F!$B$38,IF(U520&lt;45%,R520*S520*T520*F!$B$43,IF(U520&lt;50%,R520*S520*T520*F!$B$48,IF(U520=50%,R520*S520*T520*F!$B$50,IF(U520=51%,R520*S520*T520*F!$B$51,IF(U520=52%,R520*S520*T520*F!$B$52,IF(U520=53%,R520*S520*T520*F!$B$53,IF(U520=54%,R520*S520*T520*F!$B$54,IF(U520=55%,R520*S520*T520*F!$B$55,IF(U520=56%,R520*S520*T520*F!$B$56,IF(U520=57%,R520*S520*T520*F!$B$57,IF(U520=58%,R520*S520*T520*F!$B$58,IF(U520=59%,R520*S520*T520*F!$B$59,IF(U520=60%,R520*S520*T520*F!$B$60,IF(U520=61%,R520*S520*T520*F!$B$61,IF(U520=62%,R520*S520*T520*F!$B$62,IF(U520=63%,R520*S520*T520*F!$B$63,IF(U520=64%,R520*S520*T520*F!$B$64,IF(U520=65%,R520*S520*T520*F!$B$65,IF(U520=66%,R520*S520*T520*F!$B$66,IF(U520=67%,R520*S520*T520*F!$B$67,IF(U520=68%,R520*S520*T520*F!$B$68,IF(U520=69%,R520*S520*T520*F!$B$69,IF(U520=70%,R520*S520*T520*F!$B$70,IF(U520=71%,R520*S520*T520*F!$B$71,IF(U520=72%,R520*S520*T520*F!$B$72,IF(U520=73%,R520*S520*T520*F!$B$73,IF(U520=74%,R520*S520*T520*F!$B$74,IF(U520=75%,R520*S520*T520*F!$B$75,IF(U520=76%,R520*S520*T520*F!$B$76,IF(U520=77%,R520*S520*T520*F!$B$77,IF(U520=78%,R520*S520*T520*F!$B$78,IF(U520=79%,R520*S520*T520*F!$B$79,IF(U520=80%,R520*S520*T520*F!$B$80,IF(U520=81%,R520*S520*T520*F!$B$81,IF(U520=82%,R520*S520*T520*F!$B$82,IF(U520=83%,R520*S520*T520*F!$B$83,IF(U520=84%,R520*S520*T520*F!$B$84,IF(U520=85%,R520*S520*T520*F!$B$85,IF(U520=86%,R520*S520*T520*F!$B$86,IF(U520=87%,R520*S520*T520*F!$B$87,IF(U520=88%,R520*S520*T520*F!$B$88,IF(U520=89%,R520*S520*T520*F!$B$89,IF(U520=90%,R520*S520*T520*F!$B$90,IF(U520=91%,R520*S520*T520*F!$B$91,IF(U520=92%,R520*S520*T520*F!$B$92,IF(U520=93%,R520*S520*T520*F!$B$93,IF(U520=94%,R520*S520*T520*F!$B$94,IF(U520=95%,R520*S520*T520*F!$B$95,IF(U520=96%,R520*S520*T520*F!$B$96,IF(U520=97%,R520*S520*T520*F!$B$97,IF(U520=98%,R520*S520*T520*F!$B$98,IF(U520=99%,R520*S520*T520*F!$B$99,IF(U520&gt;99%,R520*S520*T520*F!$B$100)))))))))))))))))))))))))))))))))))))))))))))))))))))))))*IF(ISNUMBER(E520),E520,1)*IF(ISNUMBER(D520),D520,1)</f>
        <v>0</v>
      </c>
      <c r="AA520" s="33">
        <f>G520*H520+K520*L520+O520*P520+S520*T520</f>
        <v>0</v>
      </c>
      <c r="AB520" s="35">
        <f>(H520*(IF(I520&lt;45%,0.5,IF(I520&lt;55%,0.8,IF(I520&lt;65%,0.9,IF(I520&lt;75%,1,IF(I520&lt;85%,1.1,1.2))))))+L520*(IF(M520&lt;45%,0.5,IF(M520&lt;55%,0.8,IF(M520&lt;65%,0.9,IF(M520&lt;75%,1,IF(M520&lt;85%,1.1,1.2))))))+P520*(IF(Q520&lt;45%,0.5,IF(Q520&lt;55%,0.8,IF(Q520&lt;65%,0.9,IF(Q520&lt;75%,1,IF(Q520&lt;85%,1.1,1.2))))))+T520*(IF(U520&lt;45%,0.5,IF(U520&lt;55%,0.8,IF(U520&lt;65%,0.9,IF(U520&lt;75%,1,IF(U520&lt;85%,1.1,1.2)))))))*IF(D520&gt;=0.8,6,IF(D520&lt;=0.4,1.5,3))</f>
        <v>0</v>
      </c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11"/>
      <c r="AR520" s="11"/>
      <c r="AS520" s="11"/>
      <c r="AT520" s="11"/>
      <c r="AU520" s="11"/>
      <c r="AV520" s="11"/>
      <c r="AW520" s="11"/>
      <c r="AX520" s="11"/>
      <c r="AY520" s="11"/>
      <c r="AZ520" s="11"/>
      <c r="BA520" s="11"/>
      <c r="BB520" s="11"/>
      <c r="BC520" s="11"/>
      <c r="BD520" s="11"/>
      <c r="BE520" s="11"/>
      <c r="BF520" s="11"/>
      <c r="BG520" s="11"/>
      <c r="BH520" s="11"/>
      <c r="BI520" s="11"/>
      <c r="BJ520" s="11"/>
    </row>
    <row r="521" spans="1:62" x14ac:dyDescent="0.25">
      <c r="A521" s="1129"/>
      <c r="B521" s="156" t="str">
        <f t="shared" ref="B521:E521" si="1223">IF(B459="","",B459)</f>
        <v/>
      </c>
      <c r="C521" s="158" t="str">
        <f t="shared" si="1223"/>
        <v/>
      </c>
      <c r="D521" s="63">
        <f t="shared" si="1217"/>
        <v>0</v>
      </c>
      <c r="E521" s="83" t="str">
        <f t="shared" si="1223"/>
        <v/>
      </c>
      <c r="F521" s="81"/>
      <c r="G521" s="96"/>
      <c r="H521" s="96"/>
      <c r="I521" s="82">
        <f t="shared" si="1212"/>
        <v>0</v>
      </c>
      <c r="J521" s="81"/>
      <c r="K521" s="96"/>
      <c r="L521" s="96"/>
      <c r="M521" s="104">
        <f t="shared" si="1213"/>
        <v>0</v>
      </c>
      <c r="N521" s="81"/>
      <c r="O521" s="96"/>
      <c r="P521" s="96"/>
      <c r="Q521" s="82">
        <f t="shared" si="1214"/>
        <v>0</v>
      </c>
      <c r="R521" s="81"/>
      <c r="S521" s="96"/>
      <c r="T521" s="96"/>
      <c r="U521" s="104">
        <f t="shared" si="1215"/>
        <v>0</v>
      </c>
      <c r="V521" s="128">
        <f t="shared" si="1218"/>
        <v>0</v>
      </c>
      <c r="W521" s="44">
        <f t="shared" si="1219"/>
        <v>0</v>
      </c>
      <c r="X521" s="45">
        <f t="shared" ref="X521" si="1224">ROUND(IFERROR((W521/(Y521*IF(ISNUMBER(E521),E521,1))),0),2)</f>
        <v>0</v>
      </c>
      <c r="Y521" s="90" t="str">
        <f t="shared" si="1168"/>
        <v/>
      </c>
      <c r="Z521" s="127">
        <f>(IF(I521&lt;30%,0,IF(I521&lt;35%,F521*G521*H521*F!$B$33,IF(I521&lt;40%,F521*G521*H521*F!$B$38,IF(I521&lt;45%,F521*G521*H521*F!$B$43,IF(I521&lt;50%,F521*G521*H521*F!$B$48,IF(I521=50%,F521*G521*H521*F!$B$50,IF(I521=51%,F521*G521*H521*F!$B$51,IF(I521=52%,F521*G521*H521*F!$B$52,IF(I521=53%,F521*G521*H521*F!$B$53,IF(I521=54%,F521*G521*H521*F!$B$54,IF(I521=55%,F521*G521*H521*F!$B$55,IF(I521=56%,F521*G521*H521*F!$B$56,IF(I521=57%,F521*G521*H521*F!$B$57,IF(I521=58%,F521*G521*H521*F!$B$58,IF(I521=59%,F521*G521*H521*F!$B$59,IF(I521=60%,F521*G521*H521*F!$B$60,IF(I521=61%,F521*G521*H521*F!$B$61,IF(I521=62%,F521*G521*H521*F!$B$62,IF(I521=63%,F521*G521*H521*F!$B$63,IF(I521=64%,F521*G521*H521*F!$B$64,IF(I521=65%,F521*G521*H521*F!$B$65,IF(I521=66%,F521*G521*H521*F!$B$66,IF(I521=67%,F521*G521*H521*F!$B$67,IF(I521=68%,F521*G521*H521*F!$B$68,IF(I521=69%,F521*G521*H521*F!$B$69,IF(I521=70%,F521*G521*H521*F!$B$70,IF(I521=71%,F521*G521*H521*F!$B$71,IF(I521=72%,F521*G521*H521*F!$B$72,IF(I521=73%,F521*G521*H521*F!$B$73,IF(I521=74%,F521*G521*H521*F!$B$74,IF(I521=75%,F521*G521*H521*F!$B$75,IF(I521=76%,F521*G521*H521*F!$B$76,IF(I521=77%,F521*G521*H521*F!$B$77,IF(I521=78%,F521*G521*H521*F!$B$78,IF(I521=79%,F521*G521*H521*F!$B$79,IF(I521=80%,F521*G521*H521*F!$B$80,IF(I521=81%,F521*G521*H521*F!$B$81,IF(I521=82%,F521*G521*H521*F!$B$82,IF(I521=83%,F521*G521*H521*F!$B$83,IF(I521=84%,F521*G521*H521*F!$B$84,IF(I521=85%,F521*G521*H521*F!$B$85,IF(I521=86%,F521*G521*H521*F!$B$86,IF(I521=87%,F521*G521*H521*F!$B$87,IF(I521=88%,F521*G521*H521*F!$B$88,IF(I521=89%,F521*G521*H521*F!$B$89,IF(I521=90%,F521*G521*H521*F!$B$90,IF(I521=91%,F521*G521*H521*F!$B$91,IF(I521=92%,F521*G521*H521*F!$B$92,IF(I521=93%,F521*G521*H521*F!$B$93,IF(I521=94%,F521*G521*H521*F!$B$94,IF(I521=95%,F521*G521*H521*F!$B$95,IF(I521=96%,F521*G521*H521*F!$B$96,IF(I521=97%,F521*G521*H521*F!$B$97,IF(I521=98%,F521*G521*H521*F!$B$98,IF(I521=99%,F521*G521*H521*F!$B$99,IF(I521&gt;99%,F521*G521*H521*F!$B$100,))))))))))))))))))))))))))))))))))))))))))))))))))))))))+IF(M521&lt;30%,0,IF(M521&lt;35%,J521*K521*L521*F!$B$33,IF(M521&lt;40%,J521*K521*L521*F!$B$38,IF(M521&lt;45%,J521*K521*L521*F!$B$43,IF(M521&lt;50%,J521*K521*L521*F!$B$48,IF(M521=50%,J521*K521*L521*F!$B$50,IF(M521=51%,J521*K521*L521*F!$B$51,IF(M521=52%,J521*K521*L521*F!$B$52,IF(M521=53%,J521*K521*L521*F!$B$53,IF(M521=54%,J521*K521*L521*F!$B$54,IF(M521=55%,J521*K521*L521*F!$B$55,IF(M521=56%,J521*K521*L521*F!$B$56,IF(M521=57%,J521*K521*L521*F!$B$57,IF(M521=58%,J521*K521*L521*F!$B$58,IF(M521=59%,J521*K521*L521*F!$B$59,IF(M521=60%,J521*K521*L521*F!$B$60,IF(M521=61%,J521*K521*L521*F!$B$61,IF(M521=62%,J521*K521*L521*F!$B$62,IF(M521=63%,J521*K521*L521*F!$B$63,IF(M521=64%,J521*K521*L521*F!$B$64,IF(M521=65%,J521*K521*L521*F!$B$65,IF(M521=66%,J521*K521*L521*F!$B$66,IF(M521=67%,J521*K521*L521*F!$B$67,IF(M521=68%,J521*K521*L521*F!$B$68,IF(M521=69%,J521*K521*L521*F!$B$69,IF(M521=70%,J521*K521*L521*F!$B$70,IF(M521=71%,J521*K521*L521*F!$B$71,IF(M521=72%,J521*K521*L521*F!$B$72,IF(M521=73%,J521*K521*L521*F!$B$73,IF(M521=74%,J521*K521*L521*F!$B$74,IF(M521=75%,J521*K521*L521*F!$B$75,IF(M521=76%,J521*K521*L521*F!$B$76,IF(M521=77%,J521*K521*L521*F!$B$77,IF(M521=78%,J521*K521*L521*F!$B$78,IF(M521=79%,J521*K521*L521*F!$B$79,IF(M521=80%,J521*K521*L521*F!$B$80,IF(M521=81%,J521*K521*L521*F!$B$81,IF(M521=82%,J521*K521*L521*F!$B$82,IF(M521=83%,J521*K521*L521*F!$B$83,IF(M521=84%,J521*K521*L521*F!$B$84,IF(M521=85%,J521*K521*L521*F!$B$85,IF(M521=86%,J521*K521*L521*F!$B$86,IF(M521=87%,J521*K521*L521*F!$B$87,IF(M521=88%,J521*K521*L521*F!$B$88,IF(M521=89%,J521*K521*L521*F!$B$89,IF(M521=90%,J521*K521*L521*F!$B$90,IF(M521=91%,J521*K521*L521*F!$B$91,IF(M521=92%,J521*K521*L521*F!$B$92,IF(M521=93%,J521*K521*L521*F!$B$93,IF(M521=94%,J521*K521*L521*F!$B$94,IF(M521=95%,J521*K521*L521*F!$B$95,IF(M521=96%,J521*K521*L521*F!$B$96,IF(M521=97%,J521*K521*L521*F!$B$97,IF(M521=98%,J521*K521*L521*F!$B$98,IF(M521=99%,J521*K521*L521*F!$B$99,IF(M521&gt;99%,J521*K521*L521*F!$B$100,))))))))))))))))))))))))))))))))))))))))))))))))))))))))+IF(Q521&lt;30%,0,IF(Q521&lt;35%,N521*O521*P521*F!$B$33,IF(Q521&lt;40%,N521*O521*P521*F!$B$38,IF(Q521&lt;45%,N521*O521*P521*F!$B$43,IF(Q521&lt;50%,N521*O521*P521*F!$B$48,IF(Q521=50%,N521*O521*P521*F!$B$50,IF(Q521=51%,N521*O521*P521*F!$B$51,IF(Q521=52%,N521*O521*P521*F!$B$52,IF(Q521=53%,N521*O521*P521*F!$B$53,IF(Q521=54%,N521*O521*P521*F!$B$54,IF(Q521=55%,N521*O521*P521*F!$B$55,IF(Q521=56%,N521*O521*P521*F!$B$56,IF(Q521=57%,N521*O521*P521*F!$B$57,IF(Q521=58%,N521*O521*P521*F!$B$58,IF(Q521=59%,N521*O521*P521*F!$B$59,IF(Q521=60%,N521*O521*P521*F!$B$60,IF(Q521=61%,N521*O521*P521*F!$B$61,IF(Q521=62%,N521*O521*P521*F!$B$62,IF(Q521=63%,N521*O521*P521*F!$B$63,IF(Q521=64%,N521*O521*P521*F!$B$64,IF(Q521=65%,N521*O521*P521*F!$B$65,IF(Q521=66%,N521*O521*P521*F!$B$66,IF(Q521=67%,N521*O521*P521*F!$B$67,IF(Q521=68%,N521*O521*P521*F!$B$68,IF(Q521=69%,N521*O521*P521*F!$B$69,IF(Q521=70%,N521*O521*P521*F!$B$70,IF(Q521=71%,N521*O521*P521*F!$B$71,IF(Q521=72%,N521*O521*P521*F!$B$72,IF(Q521=73%,N521*O521*P521*F!$B$73,IF(Q521=74%,N521*O521*P521*F!$B$74,IF(Q521=75%,N521*O521*P521*F!$B$75,IF(Q521=76%,N521*O521*P521*F!$B$76,IF(Q521=77%,N521*O521*P521*F!$B$77,IF(Q521=78%,N521*O521*P521*F!$B$78,IF(Q521=79%,N521*O521*P521*F!$B$79,IF(Q521=80%,N521*O521*P521*F!$B$80,IF(Q521=81%,N521*O521*P521*F!$B$81,IF(Q521=82%,N521*O521*P521*F!$B$82,IF(Q521=83%,N521*O521*P521*F!$B$83,IF(Q521=84%,N521*O521*P521*F!$B$84,IF(Q521=85%,N521*O521*P521*F!$B$85,IF(Q521=86%,N521*O521*P521*F!$B$86,IF(Q521=87%,N521*O521*P521*F!$B$87,IF(Q521=88%,N521*O521*P521*F!$B$88,IF(Q521=89%,N521*O521*P521*F!$B$89,IF(Q521=90%,N521*O521*P521*F!$B$90,IF(Q521=91%,N521*O521*P521*F!$B$91,IF(Q521=92%,N521*O521*P521*F!$B$92,IF(Q521=93%,N521*O521*P521*F!$B$93,IF(Q521=94%,N521*O521*P521*F!$B$94,IF(Q521=95%,N521*O521*P521*F!$B$95,IF(Q521=96%,N521*O521*P521*F!$B$96,IF(Q521=97%,N521*O521*P521*F!$B$97,IF(Q521=98%,N521*O521*P521*F!$B$98,IF(Q521=99%,N521*O521*P521*F!$B$99,IF(Q521&gt;99%,N521*O521*P521*F!$B$100,))))))))))))))))))))))))))))))))))))))))))))))))))))))))+IF(U521&lt;30%,0,IF(U521&lt;35%,R521*S521*T521*F!$B$33,IF(U521&lt;40%,R521*S521*T521*F!$B$38,IF(U521&lt;45%,R521*S521*T521*F!$B$43,IF(U521&lt;50%,R521*S521*T521*F!$B$48,IF(U521=50%,R521*S521*T521*F!$B$50,IF(U521=51%,R521*S521*T521*F!$B$51,IF(U521=52%,R521*S521*T521*F!$B$52,IF(U521=53%,R521*S521*T521*F!$B$53,IF(U521=54%,R521*S521*T521*F!$B$54,IF(U521=55%,R521*S521*T521*F!$B$55,IF(U521=56%,R521*S521*T521*F!$B$56,IF(U521=57%,R521*S521*T521*F!$B$57,IF(U521=58%,R521*S521*T521*F!$B$58,IF(U521=59%,R521*S521*T521*F!$B$59,IF(U521=60%,R521*S521*T521*F!$B$60,IF(U521=61%,R521*S521*T521*F!$B$61,IF(U521=62%,R521*S521*T521*F!$B$62,IF(U521=63%,R521*S521*T521*F!$B$63,IF(U521=64%,R521*S521*T521*F!$B$64,IF(U521=65%,R521*S521*T521*F!$B$65,IF(U521=66%,R521*S521*T521*F!$B$66,IF(U521=67%,R521*S521*T521*F!$B$67,IF(U521=68%,R521*S521*T521*F!$B$68,IF(U521=69%,R521*S521*T521*F!$B$69,IF(U521=70%,R521*S521*T521*F!$B$70,IF(U521=71%,R521*S521*T521*F!$B$71,IF(U521=72%,R521*S521*T521*F!$B$72,IF(U521=73%,R521*S521*T521*F!$B$73,IF(U521=74%,R521*S521*T521*F!$B$74,IF(U521=75%,R521*S521*T521*F!$B$75,IF(U521=76%,R521*S521*T521*F!$B$76,IF(U521=77%,R521*S521*T521*F!$B$77,IF(U521=78%,R521*S521*T521*F!$B$78,IF(U521=79%,R521*S521*T521*F!$B$79,IF(U521=80%,R521*S521*T521*F!$B$80,IF(U521=81%,R521*S521*T521*F!$B$81,IF(U521=82%,R521*S521*T521*F!$B$82,IF(U521=83%,R521*S521*T521*F!$B$83,IF(U521=84%,R521*S521*T521*F!$B$84,IF(U521=85%,R521*S521*T521*F!$B$85,IF(U521=86%,R521*S521*T521*F!$B$86,IF(U521=87%,R521*S521*T521*F!$B$87,IF(U521=88%,R521*S521*T521*F!$B$88,IF(U521=89%,R521*S521*T521*F!$B$89,IF(U521=90%,R521*S521*T521*F!$B$90,IF(U521=91%,R521*S521*T521*F!$B$91,IF(U521=92%,R521*S521*T521*F!$B$92,IF(U521=93%,R521*S521*T521*F!$B$93,IF(U521=94%,R521*S521*T521*F!$B$94,IF(U521=95%,R521*S521*T521*F!$B$95,IF(U521=96%,R521*S521*T521*F!$B$96,IF(U521=97%,R521*S521*T521*F!$B$97,IF(U521=98%,R521*S521*T521*F!$B$98,IF(U521=99%,R521*S521*T521*F!$B$99,IF(U521&gt;99%,R521*S521*T521*F!$B$100)))))))))))))))))))))))))))))))))))))))))))))))))))))))))*IF(ISNUMBER(E521),E521,1)*IF(ISNUMBER(D521),D521,1)</f>
        <v>0</v>
      </c>
      <c r="AA521" s="127">
        <f>G521*H521+K521*L521+O521*P521+S521*T521</f>
        <v>0</v>
      </c>
      <c r="AB521" s="46">
        <f>(H521*(IF(I521&lt;45%,0.5,IF(I521&lt;55%,0.8,IF(I521&lt;65%,0.9,IF(I521&lt;75%,1,IF(I521&lt;85%,1.1,1.2))))))+L521*(IF(M521&lt;45%,0.5,IF(M521&lt;55%,0.8,IF(M521&lt;65%,0.9,IF(M521&lt;75%,1,IF(M521&lt;85%,1.1,1.2))))))+P521*(IF(Q521&lt;45%,0.5,IF(Q521&lt;55%,0.8,IF(Q521&lt;65%,0.9,IF(Q521&lt;75%,1,IF(Q521&lt;85%,1.1,1.2))))))+T521*(IF(U521&lt;45%,0.5,IF(U521&lt;55%,0.8,IF(U521&lt;65%,0.9,IF(U521&lt;75%,1,IF(U521&lt;85%,1.1,1.2)))))))*IF(D521&gt;=0.8,6,IF(D521&lt;=0.4,1.5,3))</f>
        <v>0</v>
      </c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11"/>
    </row>
    <row r="522" spans="1:62" ht="15.75" thickBot="1" x14ac:dyDescent="0.3">
      <c r="A522" s="1130"/>
      <c r="B522" s="167"/>
      <c r="C522" s="168"/>
      <c r="D522" s="37">
        <f>ROUND(IFERROR((D517*(G517*H517+K517*L517+O517*P517+S517*T517)+D518*(G518*H518+K518*L518+O518*P518+S518*T518)+D519*(G519*H519+K519*L519+O519*P519+S519*T519)+D520*(G520*H520+K520*L520+O520*P520+S520*T520)+D521*(G521*H521+K521*L521+O521*P521+S521*T521))/((G517*H517+K517*L517+O517*P517+S517*T517)+(G518*H518+K518*L518+O518*P518+S518*T518)+(G519*H519+K519*L519+O519*P519+S519*T519)+(G520*H520+K520*L520+O520*P520+S520*T520)+(G521*H521+K521*L521+O521*P521+S521*T521)),0),3)</f>
        <v>0</v>
      </c>
      <c r="E522" s="181"/>
      <c r="F522" s="182" t="str">
        <f t="shared" ref="F522" si="1225">IF(I522&lt;&gt;0,(IFERROR(IF($Y522&gt;15,MROUND($Y522*I522,0.5),MROUND($Y522*I522,0.1)),)),"")</f>
        <v/>
      </c>
      <c r="G522" s="183"/>
      <c r="H522" s="183"/>
      <c r="I522" s="184"/>
      <c r="J522" s="182"/>
      <c r="K522" s="183"/>
      <c r="L522" s="183"/>
      <c r="M522" s="185"/>
      <c r="N522" s="182"/>
      <c r="O522" s="183"/>
      <c r="P522" s="183"/>
      <c r="Q522" s="184"/>
      <c r="R522" s="182"/>
      <c r="S522" s="183"/>
      <c r="T522" s="183"/>
      <c r="U522" s="185"/>
      <c r="V522" s="122">
        <f>SUM(V517:V521)</f>
        <v>0</v>
      </c>
      <c r="W522" s="117">
        <f>IFERROR(V522/AA522,0)</f>
        <v>0</v>
      </c>
      <c r="X522" s="118">
        <f>ROUND(IFERROR((D517*(I517*G517*H517+M517*K517*L517+Q517*O517*P517+U517*S517*T517)+D518*(I518*G518*H518+M518*K518*L518+Q518*O518*P518+U518*S518*T518)+D519*(I519*G519*H519+M519*K519*L519+Q519*O519*P519+U519*S519*T519)+D520*(I520*G520*H520+M520*K520*L520+Q520*O520*P520+U520*S520*T520)+D521*(I521*G521*H521+M521*K521*L521+Q521*O521*P521+U521*S521*T521))/(D517*(G517*H517+K517*L517+O517*P517+S517*T517)+D518*(G518*H518+K518*L518+O518*P518+S518*T518)+D519*(G519*H519+K519*L519+O519*P519+S519*T519)+D520*(G520*H520+K520*L520+O520*P520+S520*T520)+D521*(G521*H521+K521*L521+O521*P521+S521*T521)),0),2)</f>
        <v>0</v>
      </c>
      <c r="Y522" s="9"/>
      <c r="Z522" s="9">
        <f>SUM(Z517:Z521)</f>
        <v>0</v>
      </c>
      <c r="AA522" s="117">
        <f>SUM(AA517:AA521)</f>
        <v>0</v>
      </c>
      <c r="AB522" s="119">
        <f>IF(SUM(AB517:AB521)=0,TIME(,0,),TIME(,SUM(AB517:AB521)+30,))</f>
        <v>0</v>
      </c>
      <c r="AC522" s="11"/>
      <c r="AD522" s="11"/>
      <c r="AE522" s="11"/>
      <c r="AF522" s="11"/>
      <c r="AG522" s="11"/>
      <c r="AH522" s="11"/>
      <c r="AI522" s="11"/>
      <c r="AJ522" s="11"/>
      <c r="AK522" s="11"/>
      <c r="AL522" s="11"/>
      <c r="AM522" s="11"/>
      <c r="AN522" s="11"/>
      <c r="AO522" s="11"/>
      <c r="AP522" s="11"/>
      <c r="AQ522" s="11"/>
      <c r="AR522" s="11"/>
      <c r="AS522" s="11"/>
      <c r="AT522" s="11"/>
      <c r="AU522" s="11"/>
      <c r="AV522" s="11"/>
      <c r="AW522" s="11"/>
      <c r="AX522" s="11"/>
      <c r="AY522" s="11"/>
      <c r="AZ522" s="11"/>
      <c r="BA522" s="11"/>
      <c r="BB522" s="11"/>
      <c r="BC522" s="11"/>
      <c r="BD522" s="11"/>
      <c r="BE522" s="11"/>
      <c r="BF522" s="11"/>
      <c r="BG522" s="11"/>
      <c r="BH522" s="11"/>
      <c r="BI522" s="11"/>
      <c r="BJ522" s="11"/>
    </row>
    <row r="523" spans="1:62" x14ac:dyDescent="0.25">
      <c r="A523" s="144" t="s">
        <v>0</v>
      </c>
      <c r="B523" s="86" t="str">
        <f t="shared" ref="B523:C523" si="1226">IF(B461="","",B461)</f>
        <v/>
      </c>
      <c r="C523" s="84" t="str">
        <f t="shared" si="1226"/>
        <v/>
      </c>
      <c r="D523" s="59">
        <f>D461</f>
        <v>0</v>
      </c>
      <c r="E523" s="85" t="str">
        <f t="shared" ref="E523" si="1227">IF(E461="","",E461)</f>
        <v/>
      </c>
      <c r="F523" s="152"/>
      <c r="G523" s="94"/>
      <c r="H523" s="94"/>
      <c r="I523" s="93">
        <f t="shared" ref="I523:I527" si="1228">IFERROR(ROUND(F523/$Y523,2),)</f>
        <v>0</v>
      </c>
      <c r="J523" s="147"/>
      <c r="K523" s="97"/>
      <c r="L523" s="97"/>
      <c r="M523" s="99">
        <f t="shared" ref="M523:M527" si="1229">IFERROR(ROUND(J523/$Y523,2),)</f>
        <v>0</v>
      </c>
      <c r="N523" s="152"/>
      <c r="O523" s="94"/>
      <c r="P523" s="94"/>
      <c r="Q523" s="95">
        <f t="shared" ref="Q523:Q527" si="1230">IFERROR(ROUND(N523/$Y523,2),)</f>
        <v>0</v>
      </c>
      <c r="R523" s="152"/>
      <c r="S523" s="94"/>
      <c r="T523" s="94"/>
      <c r="U523" s="93">
        <f t="shared" ref="U523:U527" si="1231">IFERROR(ROUND(R523/$Y523,2),)</f>
        <v>0</v>
      </c>
      <c r="V523" s="106">
        <f>(IF(ISNUMBER(F523),F523,1)*G523*H523+IF(ISNUMBER(J523),J523,1)*K523*L523+IF(ISNUMBER(N523),N523,1)*O523*P523+IF(ISNUMBER(R523),R523,1)*S523*T523)*IF(ISNUMBER(E523),E523,1)</f>
        <v>0</v>
      </c>
      <c r="W523" s="107">
        <f>IFERROR((IF(ISNUMBER(F523),F523,1)*G523*H523+IF(ISNUMBER(J523),J523,1)*K523*L523+IF(ISNUMBER(N523),N523,1)*O523*P523+IF(ISNUMBER(R523),R523,1)*S523*T523)*IF(ISNUMBER(E523),E523,1)/(G523*H523+K523*L523+O523*P523+S523*T523),0)</f>
        <v>0</v>
      </c>
      <c r="X523" s="28">
        <f>ROUND(IFERROR((W523/(Y523*IF(ISNUMBER(E523),E523,1))),0),2)</f>
        <v>0</v>
      </c>
      <c r="Y523" s="89" t="str">
        <f t="shared" si="1168"/>
        <v/>
      </c>
      <c r="Z523" s="4">
        <f>(IF(I523&lt;30%,0,IF(I523&lt;35%,F523*G523*H523*F!$B$33,IF(I523&lt;40%,F523*G523*H523*F!$B$38,IF(I523&lt;45%,F523*G523*H523*F!$B$43,IF(I523&lt;50%,F523*G523*H523*F!$B$48,IF(I523=50%,F523*G523*H523*F!$B$50,IF(I523=51%,F523*G523*H523*F!$B$51,IF(I523=52%,F523*G523*H523*F!$B$52,IF(I523=53%,F523*G523*H523*F!$B$53,IF(I523=54%,F523*G523*H523*F!$B$54,IF(I523=55%,F523*G523*H523*F!$B$55,IF(I523=56%,F523*G523*H523*F!$B$56,IF(I523=57%,F523*G523*H523*F!$B$57,IF(I523=58%,F523*G523*H523*F!$B$58,IF(I523=59%,F523*G523*H523*F!$B$59,IF(I523=60%,F523*G523*H523*F!$B$60,IF(I523=61%,F523*G523*H523*F!$B$61,IF(I523=62%,F523*G523*H523*F!$B$62,IF(I523=63%,F523*G523*H523*F!$B$63,IF(I523=64%,F523*G523*H523*F!$B$64,IF(I523=65%,F523*G523*H523*F!$B$65,IF(I523=66%,F523*G523*H523*F!$B$66,IF(I523=67%,F523*G523*H523*F!$B$67,IF(I523=68%,F523*G523*H523*F!$B$68,IF(I523=69%,F523*G523*H523*F!$B$69,IF(I523=70%,F523*G523*H523*F!$B$70,IF(I523=71%,F523*G523*H523*F!$B$71,IF(I523=72%,F523*G523*H523*F!$B$72,IF(I523=73%,F523*G523*H523*F!$B$73,IF(I523=74%,F523*G523*H523*F!$B$74,IF(I523=75%,F523*G523*H523*F!$B$75,IF(I523=76%,F523*G523*H523*F!$B$76,IF(I523=77%,F523*G523*H523*F!$B$77,IF(I523=78%,F523*G523*H523*F!$B$78,IF(I523=79%,F523*G523*H523*F!$B$79,IF(I523=80%,F523*G523*H523*F!$B$80,IF(I523=81%,F523*G523*H523*F!$B$81,IF(I523=82%,F523*G523*H523*F!$B$82,IF(I523=83%,F523*G523*H523*F!$B$83,IF(I523=84%,F523*G523*H523*F!$B$84,IF(I523=85%,F523*G523*H523*F!$B$85,IF(I523=86%,F523*G523*H523*F!$B$86,IF(I523=87%,F523*G523*H523*F!$B$87,IF(I523=88%,F523*G523*H523*F!$B$88,IF(I523=89%,F523*G523*H523*F!$B$89,IF(I523=90%,F523*G523*H523*F!$B$90,IF(I523=91%,F523*G523*H523*F!$B$91,IF(I523=92%,F523*G523*H523*F!$B$92,IF(I523=93%,F523*G523*H523*F!$B$93,IF(I523=94%,F523*G523*H523*F!$B$94,IF(I523=95%,F523*G523*H523*F!$B$95,IF(I523=96%,F523*G523*H523*F!$B$96,IF(I523=97%,F523*G523*H523*F!$B$97,IF(I523=98%,F523*G523*H523*F!$B$98,IF(I523=99%,F523*G523*H523*F!$B$99,IF(I523&gt;99%,F523*G523*H523*F!$B$100,))))))))))))))))))))))))))))))))))))))))))))))))))))))))+IF(M523&lt;30%,0,IF(M523&lt;35%,J523*K523*L523*F!$B$33,IF(M523&lt;40%,J523*K523*L523*F!$B$38,IF(M523&lt;45%,J523*K523*L523*F!$B$43,IF(M523&lt;50%,J523*K523*L523*F!$B$48,IF(M523=50%,J523*K523*L523*F!$B$50,IF(M523=51%,J523*K523*L523*F!$B$51,IF(M523=52%,J523*K523*L523*F!$B$52,IF(M523=53%,J523*K523*L523*F!$B$53,IF(M523=54%,J523*K523*L523*F!$B$54,IF(M523=55%,J523*K523*L523*F!$B$55,IF(M523=56%,J523*K523*L523*F!$B$56,IF(M523=57%,J523*K523*L523*F!$B$57,IF(M523=58%,J523*K523*L523*F!$B$58,IF(M523=59%,J523*K523*L523*F!$B$59,IF(M523=60%,J523*K523*L523*F!$B$60,IF(M523=61%,J523*K523*L523*F!$B$61,IF(M523=62%,J523*K523*L523*F!$B$62,IF(M523=63%,J523*K523*L523*F!$B$63,IF(M523=64%,J523*K523*L523*F!$B$64,IF(M523=65%,J523*K523*L523*F!$B$65,IF(M523=66%,J523*K523*L523*F!$B$66,IF(M523=67%,J523*K523*L523*F!$B$67,IF(M523=68%,J523*K523*L523*F!$B$68,IF(M523=69%,J523*K523*L523*F!$B$69,IF(M523=70%,J523*K523*L523*F!$B$70,IF(M523=71%,J523*K523*L523*F!$B$71,IF(M523=72%,J523*K523*L523*F!$B$72,IF(M523=73%,J523*K523*L523*F!$B$73,IF(M523=74%,J523*K523*L523*F!$B$74,IF(M523=75%,J523*K523*L523*F!$B$75,IF(M523=76%,J523*K523*L523*F!$B$76,IF(M523=77%,J523*K523*L523*F!$B$77,IF(M523=78%,J523*K523*L523*F!$B$78,IF(M523=79%,J523*K523*L523*F!$B$79,IF(M523=80%,J523*K523*L523*F!$B$80,IF(M523=81%,J523*K523*L523*F!$B$81,IF(M523=82%,J523*K523*L523*F!$B$82,IF(M523=83%,J523*K523*L523*F!$B$83,IF(M523=84%,J523*K523*L523*F!$B$84,IF(M523=85%,J523*K523*L523*F!$B$85,IF(M523=86%,J523*K523*L523*F!$B$86,IF(M523=87%,J523*K523*L523*F!$B$87,IF(M523=88%,J523*K523*L523*F!$B$88,IF(M523=89%,J523*K523*L523*F!$B$89,IF(M523=90%,J523*K523*L523*F!$B$90,IF(M523=91%,J523*K523*L523*F!$B$91,IF(M523=92%,J523*K523*L523*F!$B$92,IF(M523=93%,J523*K523*L523*F!$B$93,IF(M523=94%,J523*K523*L523*F!$B$94,IF(M523=95%,J523*K523*L523*F!$B$95,IF(M523=96%,J523*K523*L523*F!$B$96,IF(M523=97%,J523*K523*L523*F!$B$97,IF(M523=98%,J523*K523*L523*F!$B$98,IF(M523=99%,J523*K523*L523*F!$B$99,IF(M523&gt;99%,J523*K523*L523*F!$B$100,))))))))))))))))))))))))))))))))))))))))))))))))))))))))+IF(Q523&lt;30%,0,IF(Q523&lt;35%,N523*O523*P523*F!$B$33,IF(Q523&lt;40%,N523*O523*P523*F!$B$38,IF(Q523&lt;45%,N523*O523*P523*F!$B$43,IF(Q523&lt;50%,N523*O523*P523*F!$B$48,IF(Q523=50%,N523*O523*P523*F!$B$50,IF(Q523=51%,N523*O523*P523*F!$B$51,IF(Q523=52%,N523*O523*P523*F!$B$52,IF(Q523=53%,N523*O523*P523*F!$B$53,IF(Q523=54%,N523*O523*P523*F!$B$54,IF(Q523=55%,N523*O523*P523*F!$B$55,IF(Q523=56%,N523*O523*P523*F!$B$56,IF(Q523=57%,N523*O523*P523*F!$B$57,IF(Q523=58%,N523*O523*P523*F!$B$58,IF(Q523=59%,N523*O523*P523*F!$B$59,IF(Q523=60%,N523*O523*P523*F!$B$60,IF(Q523=61%,N523*O523*P523*F!$B$61,IF(Q523=62%,N523*O523*P523*F!$B$62,IF(Q523=63%,N523*O523*P523*F!$B$63,IF(Q523=64%,N523*O523*P523*F!$B$64,IF(Q523=65%,N523*O523*P523*F!$B$65,IF(Q523=66%,N523*O523*P523*F!$B$66,IF(Q523=67%,N523*O523*P523*F!$B$67,IF(Q523=68%,N523*O523*P523*F!$B$68,IF(Q523=69%,N523*O523*P523*F!$B$69,IF(Q523=70%,N523*O523*P523*F!$B$70,IF(Q523=71%,N523*O523*P523*F!$B$71,IF(Q523=72%,N523*O523*P523*F!$B$72,IF(Q523=73%,N523*O523*P523*F!$B$73,IF(Q523=74%,N523*O523*P523*F!$B$74,IF(Q523=75%,N523*O523*P523*F!$B$75,IF(Q523=76%,N523*O523*P523*F!$B$76,IF(Q523=77%,N523*O523*P523*F!$B$77,IF(Q523=78%,N523*O523*P523*F!$B$78,IF(Q523=79%,N523*O523*P523*F!$B$79,IF(Q523=80%,N523*O523*P523*F!$B$80,IF(Q523=81%,N523*O523*P523*F!$B$81,IF(Q523=82%,N523*O523*P523*F!$B$82,IF(Q523=83%,N523*O523*P523*F!$B$83,IF(Q523=84%,N523*O523*P523*F!$B$84,IF(Q523=85%,N523*O523*P523*F!$B$85,IF(Q523=86%,N523*O523*P523*F!$B$86,IF(Q523=87%,N523*O523*P523*F!$B$87,IF(Q523=88%,N523*O523*P523*F!$B$88,IF(Q523=89%,N523*O523*P523*F!$B$89,IF(Q523=90%,N523*O523*P523*F!$B$90,IF(Q523=91%,N523*O523*P523*F!$B$91,IF(Q523=92%,N523*O523*P523*F!$B$92,IF(Q523=93%,N523*O523*P523*F!$B$93,IF(Q523=94%,N523*O523*P523*F!$B$94,IF(Q523=95%,N523*O523*P523*F!$B$95,IF(Q523=96%,N523*O523*P523*F!$B$96,IF(Q523=97%,N523*O523*P523*F!$B$97,IF(Q523=98%,N523*O523*P523*F!$B$98,IF(Q523=99%,N523*O523*P523*F!$B$99,IF(Q523&gt;99%,N523*O523*P523*F!$B$100,))))))))))))))))))))))))))))))))))))))))))))))))))))))))+IF(U523&lt;30%,0,IF(U523&lt;35%,R523*S523*T523*F!$B$33,IF(U523&lt;40%,R523*S523*T523*F!$B$38,IF(U523&lt;45%,R523*S523*T523*F!$B$43,IF(U523&lt;50%,R523*S523*T523*F!$B$48,IF(U523=50%,R523*S523*T523*F!$B$50,IF(U523=51%,R523*S523*T523*F!$B$51,IF(U523=52%,R523*S523*T523*F!$B$52,IF(U523=53%,R523*S523*T523*F!$B$53,IF(U523=54%,R523*S523*T523*F!$B$54,IF(U523=55%,R523*S523*T523*F!$B$55,IF(U523=56%,R523*S523*T523*F!$B$56,IF(U523=57%,R523*S523*T523*F!$B$57,IF(U523=58%,R523*S523*T523*F!$B$58,IF(U523=59%,R523*S523*T523*F!$B$59,IF(U523=60%,R523*S523*T523*F!$B$60,IF(U523=61%,R523*S523*T523*F!$B$61,IF(U523=62%,R523*S523*T523*F!$B$62,IF(U523=63%,R523*S523*T523*F!$B$63,IF(U523=64%,R523*S523*T523*F!$B$64,IF(U523=65%,R523*S523*T523*F!$B$65,IF(U523=66%,R523*S523*T523*F!$B$66,IF(U523=67%,R523*S523*T523*F!$B$67,IF(U523=68%,R523*S523*T523*F!$B$68,IF(U523=69%,R523*S523*T523*F!$B$69,IF(U523=70%,R523*S523*T523*F!$B$70,IF(U523=71%,R523*S523*T523*F!$B$71,IF(U523=72%,R523*S523*T523*F!$B$72,IF(U523=73%,R523*S523*T523*F!$B$73,IF(U523=74%,R523*S523*T523*F!$B$74,IF(U523=75%,R523*S523*T523*F!$B$75,IF(U523=76%,R523*S523*T523*F!$B$76,IF(U523=77%,R523*S523*T523*F!$B$77,IF(U523=78%,R523*S523*T523*F!$B$78,IF(U523=79%,R523*S523*T523*F!$B$79,IF(U523=80%,R523*S523*T523*F!$B$80,IF(U523=81%,R523*S523*T523*F!$B$81,IF(U523=82%,R523*S523*T523*F!$B$82,IF(U523=83%,R523*S523*T523*F!$B$83,IF(U523=84%,R523*S523*T523*F!$B$84,IF(U523=85%,R523*S523*T523*F!$B$85,IF(U523=86%,R523*S523*T523*F!$B$86,IF(U523=87%,R523*S523*T523*F!$B$87,IF(U523=88%,R523*S523*T523*F!$B$88,IF(U523=89%,R523*S523*T523*F!$B$89,IF(U523=90%,R523*S523*T523*F!$B$90,IF(U523=91%,R523*S523*T523*F!$B$91,IF(U523=92%,R523*S523*T523*F!$B$92,IF(U523=93%,R523*S523*T523*F!$B$93,IF(U523=94%,R523*S523*T523*F!$B$94,IF(U523=95%,R523*S523*T523*F!$B$95,IF(U523=96%,R523*S523*T523*F!$B$96,IF(U523=97%,R523*S523*T523*F!$B$97,IF(U523=98%,R523*S523*T523*F!$B$98,IF(U523=99%,R523*S523*T523*F!$B$99,IF(U523&gt;99%,R523*S523*T523*F!$B$100)))))))))))))))))))))))))))))))))))))))))))))))))))))))))*IF(ISNUMBER(E523),E523,1)*IF(ISNUMBER(D523),D523,1)</f>
        <v>0</v>
      </c>
      <c r="AA523" s="4">
        <f>G523*H523+K523*L523+O523*P523+S523*T523</f>
        <v>0</v>
      </c>
      <c r="AB523" s="108">
        <f>(H523*(IF(I523&lt;45%,0.5,IF(I523&lt;55%,0.8,IF(I523&lt;65%,0.9,IF(I523&lt;75%,1,IF(I523&lt;85%,1.1,1.2))))))+L523*(IF(M523&lt;45%,0.5,IF(M523&lt;55%,0.8,IF(M523&lt;65%,0.9,IF(M523&lt;75%,1,IF(M523&lt;85%,1.1,1.2))))))+P523*(IF(Q523&lt;45%,0.5,IF(Q523&lt;55%,0.8,IF(Q523&lt;65%,0.9,IF(Q523&lt;75%,1,IF(Q523&lt;85%,1.1,1.2))))))+T523*(IF(U523&lt;45%,0.5,IF(U523&lt;55%,0.8,IF(U523&lt;65%,0.9,IF(U523&lt;75%,1,IF(U523&lt;85%,1.1,1.2)))))))*IF(D523&gt;=0.8,6,IF(D523&lt;=0.4,1.5,3))</f>
        <v>0</v>
      </c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  <c r="AP523" s="11"/>
      <c r="AQ523" s="11"/>
      <c r="AR523" s="11"/>
      <c r="AS523" s="11"/>
      <c r="AT523" s="11"/>
      <c r="AU523" s="11"/>
      <c r="AV523" s="11"/>
      <c r="AW523" s="11"/>
      <c r="AX523" s="11"/>
      <c r="AY523" s="11"/>
      <c r="AZ523" s="11"/>
      <c r="BA523" s="11"/>
      <c r="BB523" s="11"/>
      <c r="BC523" s="11"/>
      <c r="BD523" s="11"/>
      <c r="BE523" s="11"/>
      <c r="BF523" s="11"/>
      <c r="BG523" s="11"/>
      <c r="BH523" s="11"/>
      <c r="BI523" s="11"/>
      <c r="BJ523" s="11"/>
    </row>
    <row r="524" spans="1:62" x14ac:dyDescent="0.25">
      <c r="A524" s="1125">
        <f>A512+1</f>
        <v>42032</v>
      </c>
      <c r="B524" s="86" t="str">
        <f t="shared" ref="B524:E524" si="1232">IF(B462="","",B462)</f>
        <v/>
      </c>
      <c r="C524" s="84" t="str">
        <f t="shared" si="1232"/>
        <v/>
      </c>
      <c r="D524" s="63">
        <f t="shared" ref="D524:D527" si="1233">D462</f>
        <v>0</v>
      </c>
      <c r="E524" s="85" t="str">
        <f t="shared" si="1232"/>
        <v/>
      </c>
      <c r="F524" s="150"/>
      <c r="G524" s="100"/>
      <c r="H524" s="100"/>
      <c r="I524" s="101">
        <f t="shared" si="1228"/>
        <v>0</v>
      </c>
      <c r="J524" s="150"/>
      <c r="K524" s="100"/>
      <c r="L524" s="100"/>
      <c r="M524" s="102">
        <f t="shared" si="1229"/>
        <v>0</v>
      </c>
      <c r="N524" s="150"/>
      <c r="O524" s="100"/>
      <c r="P524" s="100"/>
      <c r="Q524" s="102">
        <f t="shared" si="1230"/>
        <v>0</v>
      </c>
      <c r="R524" s="150"/>
      <c r="S524" s="100"/>
      <c r="T524" s="100"/>
      <c r="U524" s="101">
        <f t="shared" si="1231"/>
        <v>0</v>
      </c>
      <c r="V524" s="110">
        <f t="shared" ref="V524:V527" si="1234">(IF(ISNUMBER(F524),F524,1)*G524*H524+IF(ISNUMBER(J524),J524,1)*K524*L524+IF(ISNUMBER(N524),N524,1)*O524*P524+IF(ISNUMBER(R524),R524,1)*S524*T524)*IF(ISNUMBER(E524),E524,1)</f>
        <v>0</v>
      </c>
      <c r="W524" s="111">
        <f t="shared" ref="W524:W527" si="1235">IFERROR((IF(ISNUMBER(F524),F524,1)*G524*H524+IF(ISNUMBER(J524),J524,1)*K524*L524+IF(ISNUMBER(N524),N524,1)*O524*P524+IF(ISNUMBER(R524),R524,1)*S524*T524)*IF(ISNUMBER(E524),E524,1)/(G524*H524+K524*L524+O524*P524+S524*T524),0)</f>
        <v>0</v>
      </c>
      <c r="X524" s="53">
        <f t="shared" ref="X524:X525" si="1236">ROUND(IFERROR((W524/(Y524*IF(ISNUMBER(E524),E524,1))),0),2)</f>
        <v>0</v>
      </c>
      <c r="Y524" s="90" t="str">
        <f t="shared" si="1168"/>
        <v/>
      </c>
      <c r="Z524" s="5">
        <f>(IF(I524&lt;30%,0,IF(I524&lt;35%,F524*G524*H524*F!$B$33,IF(I524&lt;40%,F524*G524*H524*F!$B$38,IF(I524&lt;45%,F524*G524*H524*F!$B$43,IF(I524&lt;50%,F524*G524*H524*F!$B$48,IF(I524=50%,F524*G524*H524*F!$B$50,IF(I524=51%,F524*G524*H524*F!$B$51,IF(I524=52%,F524*G524*H524*F!$B$52,IF(I524=53%,F524*G524*H524*F!$B$53,IF(I524=54%,F524*G524*H524*F!$B$54,IF(I524=55%,F524*G524*H524*F!$B$55,IF(I524=56%,F524*G524*H524*F!$B$56,IF(I524=57%,F524*G524*H524*F!$B$57,IF(I524=58%,F524*G524*H524*F!$B$58,IF(I524=59%,F524*G524*H524*F!$B$59,IF(I524=60%,F524*G524*H524*F!$B$60,IF(I524=61%,F524*G524*H524*F!$B$61,IF(I524=62%,F524*G524*H524*F!$B$62,IF(I524=63%,F524*G524*H524*F!$B$63,IF(I524=64%,F524*G524*H524*F!$B$64,IF(I524=65%,F524*G524*H524*F!$B$65,IF(I524=66%,F524*G524*H524*F!$B$66,IF(I524=67%,F524*G524*H524*F!$B$67,IF(I524=68%,F524*G524*H524*F!$B$68,IF(I524=69%,F524*G524*H524*F!$B$69,IF(I524=70%,F524*G524*H524*F!$B$70,IF(I524=71%,F524*G524*H524*F!$B$71,IF(I524=72%,F524*G524*H524*F!$B$72,IF(I524=73%,F524*G524*H524*F!$B$73,IF(I524=74%,F524*G524*H524*F!$B$74,IF(I524=75%,F524*G524*H524*F!$B$75,IF(I524=76%,F524*G524*H524*F!$B$76,IF(I524=77%,F524*G524*H524*F!$B$77,IF(I524=78%,F524*G524*H524*F!$B$78,IF(I524=79%,F524*G524*H524*F!$B$79,IF(I524=80%,F524*G524*H524*F!$B$80,IF(I524=81%,F524*G524*H524*F!$B$81,IF(I524=82%,F524*G524*H524*F!$B$82,IF(I524=83%,F524*G524*H524*F!$B$83,IF(I524=84%,F524*G524*H524*F!$B$84,IF(I524=85%,F524*G524*H524*F!$B$85,IF(I524=86%,F524*G524*H524*F!$B$86,IF(I524=87%,F524*G524*H524*F!$B$87,IF(I524=88%,F524*G524*H524*F!$B$88,IF(I524=89%,F524*G524*H524*F!$B$89,IF(I524=90%,F524*G524*H524*F!$B$90,IF(I524=91%,F524*G524*H524*F!$B$91,IF(I524=92%,F524*G524*H524*F!$B$92,IF(I524=93%,F524*G524*H524*F!$B$93,IF(I524=94%,F524*G524*H524*F!$B$94,IF(I524=95%,F524*G524*H524*F!$B$95,IF(I524=96%,F524*G524*H524*F!$B$96,IF(I524=97%,F524*G524*H524*F!$B$97,IF(I524=98%,F524*G524*H524*F!$B$98,IF(I524=99%,F524*G524*H524*F!$B$99,IF(I524&gt;99%,F524*G524*H524*F!$B$100,))))))))))))))))))))))))))))))))))))))))))))))))))))))))+IF(M524&lt;30%,0,IF(M524&lt;35%,J524*K524*L524*F!$B$33,IF(M524&lt;40%,J524*K524*L524*F!$B$38,IF(M524&lt;45%,J524*K524*L524*F!$B$43,IF(M524&lt;50%,J524*K524*L524*F!$B$48,IF(M524=50%,J524*K524*L524*F!$B$50,IF(M524=51%,J524*K524*L524*F!$B$51,IF(M524=52%,J524*K524*L524*F!$B$52,IF(M524=53%,J524*K524*L524*F!$B$53,IF(M524=54%,J524*K524*L524*F!$B$54,IF(M524=55%,J524*K524*L524*F!$B$55,IF(M524=56%,J524*K524*L524*F!$B$56,IF(M524=57%,J524*K524*L524*F!$B$57,IF(M524=58%,J524*K524*L524*F!$B$58,IF(M524=59%,J524*K524*L524*F!$B$59,IF(M524=60%,J524*K524*L524*F!$B$60,IF(M524=61%,J524*K524*L524*F!$B$61,IF(M524=62%,J524*K524*L524*F!$B$62,IF(M524=63%,J524*K524*L524*F!$B$63,IF(M524=64%,J524*K524*L524*F!$B$64,IF(M524=65%,J524*K524*L524*F!$B$65,IF(M524=66%,J524*K524*L524*F!$B$66,IF(M524=67%,J524*K524*L524*F!$B$67,IF(M524=68%,J524*K524*L524*F!$B$68,IF(M524=69%,J524*K524*L524*F!$B$69,IF(M524=70%,J524*K524*L524*F!$B$70,IF(M524=71%,J524*K524*L524*F!$B$71,IF(M524=72%,J524*K524*L524*F!$B$72,IF(M524=73%,J524*K524*L524*F!$B$73,IF(M524=74%,J524*K524*L524*F!$B$74,IF(M524=75%,J524*K524*L524*F!$B$75,IF(M524=76%,J524*K524*L524*F!$B$76,IF(M524=77%,J524*K524*L524*F!$B$77,IF(M524=78%,J524*K524*L524*F!$B$78,IF(M524=79%,J524*K524*L524*F!$B$79,IF(M524=80%,J524*K524*L524*F!$B$80,IF(M524=81%,J524*K524*L524*F!$B$81,IF(M524=82%,J524*K524*L524*F!$B$82,IF(M524=83%,J524*K524*L524*F!$B$83,IF(M524=84%,J524*K524*L524*F!$B$84,IF(M524=85%,J524*K524*L524*F!$B$85,IF(M524=86%,J524*K524*L524*F!$B$86,IF(M524=87%,J524*K524*L524*F!$B$87,IF(M524=88%,J524*K524*L524*F!$B$88,IF(M524=89%,J524*K524*L524*F!$B$89,IF(M524=90%,J524*K524*L524*F!$B$90,IF(M524=91%,J524*K524*L524*F!$B$91,IF(M524=92%,J524*K524*L524*F!$B$92,IF(M524=93%,J524*K524*L524*F!$B$93,IF(M524=94%,J524*K524*L524*F!$B$94,IF(M524=95%,J524*K524*L524*F!$B$95,IF(M524=96%,J524*K524*L524*F!$B$96,IF(M524=97%,J524*K524*L524*F!$B$97,IF(M524=98%,J524*K524*L524*F!$B$98,IF(M524=99%,J524*K524*L524*F!$B$99,IF(M524&gt;99%,J524*K524*L524*F!$B$100,))))))))))))))))))))))))))))))))))))))))))))))))))))))))+IF(Q524&lt;30%,0,IF(Q524&lt;35%,N524*O524*P524*F!$B$33,IF(Q524&lt;40%,N524*O524*P524*F!$B$38,IF(Q524&lt;45%,N524*O524*P524*F!$B$43,IF(Q524&lt;50%,N524*O524*P524*F!$B$48,IF(Q524=50%,N524*O524*P524*F!$B$50,IF(Q524=51%,N524*O524*P524*F!$B$51,IF(Q524=52%,N524*O524*P524*F!$B$52,IF(Q524=53%,N524*O524*P524*F!$B$53,IF(Q524=54%,N524*O524*P524*F!$B$54,IF(Q524=55%,N524*O524*P524*F!$B$55,IF(Q524=56%,N524*O524*P524*F!$B$56,IF(Q524=57%,N524*O524*P524*F!$B$57,IF(Q524=58%,N524*O524*P524*F!$B$58,IF(Q524=59%,N524*O524*P524*F!$B$59,IF(Q524=60%,N524*O524*P524*F!$B$60,IF(Q524=61%,N524*O524*P524*F!$B$61,IF(Q524=62%,N524*O524*P524*F!$B$62,IF(Q524=63%,N524*O524*P524*F!$B$63,IF(Q524=64%,N524*O524*P524*F!$B$64,IF(Q524=65%,N524*O524*P524*F!$B$65,IF(Q524=66%,N524*O524*P524*F!$B$66,IF(Q524=67%,N524*O524*P524*F!$B$67,IF(Q524=68%,N524*O524*P524*F!$B$68,IF(Q524=69%,N524*O524*P524*F!$B$69,IF(Q524=70%,N524*O524*P524*F!$B$70,IF(Q524=71%,N524*O524*P524*F!$B$71,IF(Q524=72%,N524*O524*P524*F!$B$72,IF(Q524=73%,N524*O524*P524*F!$B$73,IF(Q524=74%,N524*O524*P524*F!$B$74,IF(Q524=75%,N524*O524*P524*F!$B$75,IF(Q524=76%,N524*O524*P524*F!$B$76,IF(Q524=77%,N524*O524*P524*F!$B$77,IF(Q524=78%,N524*O524*P524*F!$B$78,IF(Q524=79%,N524*O524*P524*F!$B$79,IF(Q524=80%,N524*O524*P524*F!$B$80,IF(Q524=81%,N524*O524*P524*F!$B$81,IF(Q524=82%,N524*O524*P524*F!$B$82,IF(Q524=83%,N524*O524*P524*F!$B$83,IF(Q524=84%,N524*O524*P524*F!$B$84,IF(Q524=85%,N524*O524*P524*F!$B$85,IF(Q524=86%,N524*O524*P524*F!$B$86,IF(Q524=87%,N524*O524*P524*F!$B$87,IF(Q524=88%,N524*O524*P524*F!$B$88,IF(Q524=89%,N524*O524*P524*F!$B$89,IF(Q524=90%,N524*O524*P524*F!$B$90,IF(Q524=91%,N524*O524*P524*F!$B$91,IF(Q524=92%,N524*O524*P524*F!$B$92,IF(Q524=93%,N524*O524*P524*F!$B$93,IF(Q524=94%,N524*O524*P524*F!$B$94,IF(Q524=95%,N524*O524*P524*F!$B$95,IF(Q524=96%,N524*O524*P524*F!$B$96,IF(Q524=97%,N524*O524*P524*F!$B$97,IF(Q524=98%,N524*O524*P524*F!$B$98,IF(Q524=99%,N524*O524*P524*F!$B$99,IF(Q524&gt;99%,N524*O524*P524*F!$B$100,))))))))))))))))))))))))))))))))))))))))))))))))))))))))+IF(U524&lt;30%,0,IF(U524&lt;35%,R524*S524*T524*F!$B$33,IF(U524&lt;40%,R524*S524*T524*F!$B$38,IF(U524&lt;45%,R524*S524*T524*F!$B$43,IF(U524&lt;50%,R524*S524*T524*F!$B$48,IF(U524=50%,R524*S524*T524*F!$B$50,IF(U524=51%,R524*S524*T524*F!$B$51,IF(U524=52%,R524*S524*T524*F!$B$52,IF(U524=53%,R524*S524*T524*F!$B$53,IF(U524=54%,R524*S524*T524*F!$B$54,IF(U524=55%,R524*S524*T524*F!$B$55,IF(U524=56%,R524*S524*T524*F!$B$56,IF(U524=57%,R524*S524*T524*F!$B$57,IF(U524=58%,R524*S524*T524*F!$B$58,IF(U524=59%,R524*S524*T524*F!$B$59,IF(U524=60%,R524*S524*T524*F!$B$60,IF(U524=61%,R524*S524*T524*F!$B$61,IF(U524=62%,R524*S524*T524*F!$B$62,IF(U524=63%,R524*S524*T524*F!$B$63,IF(U524=64%,R524*S524*T524*F!$B$64,IF(U524=65%,R524*S524*T524*F!$B$65,IF(U524=66%,R524*S524*T524*F!$B$66,IF(U524=67%,R524*S524*T524*F!$B$67,IF(U524=68%,R524*S524*T524*F!$B$68,IF(U524=69%,R524*S524*T524*F!$B$69,IF(U524=70%,R524*S524*T524*F!$B$70,IF(U524=71%,R524*S524*T524*F!$B$71,IF(U524=72%,R524*S524*T524*F!$B$72,IF(U524=73%,R524*S524*T524*F!$B$73,IF(U524=74%,R524*S524*T524*F!$B$74,IF(U524=75%,R524*S524*T524*F!$B$75,IF(U524=76%,R524*S524*T524*F!$B$76,IF(U524=77%,R524*S524*T524*F!$B$77,IF(U524=78%,R524*S524*T524*F!$B$78,IF(U524=79%,R524*S524*T524*F!$B$79,IF(U524=80%,R524*S524*T524*F!$B$80,IF(U524=81%,R524*S524*T524*F!$B$81,IF(U524=82%,R524*S524*T524*F!$B$82,IF(U524=83%,R524*S524*T524*F!$B$83,IF(U524=84%,R524*S524*T524*F!$B$84,IF(U524=85%,R524*S524*T524*F!$B$85,IF(U524=86%,R524*S524*T524*F!$B$86,IF(U524=87%,R524*S524*T524*F!$B$87,IF(U524=88%,R524*S524*T524*F!$B$88,IF(U524=89%,R524*S524*T524*F!$B$89,IF(U524=90%,R524*S524*T524*F!$B$90,IF(U524=91%,R524*S524*T524*F!$B$91,IF(U524=92%,R524*S524*T524*F!$B$92,IF(U524=93%,R524*S524*T524*F!$B$93,IF(U524=94%,R524*S524*T524*F!$B$94,IF(U524=95%,R524*S524*T524*F!$B$95,IF(U524=96%,R524*S524*T524*F!$B$96,IF(U524=97%,R524*S524*T524*F!$B$97,IF(U524=98%,R524*S524*T524*F!$B$98,IF(U524=99%,R524*S524*T524*F!$B$99,IF(U524&gt;99%,R524*S524*T524*F!$B$100)))))))))))))))))))))))))))))))))))))))))))))))))))))))))*IF(ISNUMBER(E524),E524,1)*IF(ISNUMBER(D524),D524,1)</f>
        <v>0</v>
      </c>
      <c r="AA524" s="5">
        <f>G524*H524+K524*L524+O524*P524+S524*T524</f>
        <v>0</v>
      </c>
      <c r="AB524" s="112">
        <f>(H524*(IF(I524&lt;45%,0.5,IF(I524&lt;55%,0.8,IF(I524&lt;65%,0.9,IF(I524&lt;75%,1,IF(I524&lt;85%,1.1,1.2))))))+L524*(IF(M524&lt;45%,0.5,IF(M524&lt;55%,0.8,IF(M524&lt;65%,0.9,IF(M524&lt;75%,1,IF(M524&lt;85%,1.1,1.2))))))+P524*(IF(Q524&lt;45%,0.5,IF(Q524&lt;55%,0.8,IF(Q524&lt;65%,0.9,IF(Q524&lt;75%,1,IF(Q524&lt;85%,1.1,1.2))))))+T524*(IF(U524&lt;45%,0.5,IF(U524&lt;55%,0.8,IF(U524&lt;65%,0.9,IF(U524&lt;75%,1,IF(U524&lt;85%,1.1,1.2)))))))*IF(D524&gt;=0.8,6,IF(D524&lt;=0.4,1.5,3))</f>
        <v>0</v>
      </c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  <c r="AP524" s="11"/>
      <c r="AQ524" s="11"/>
      <c r="AR524" s="11"/>
      <c r="AS524" s="11"/>
      <c r="AT524" s="11"/>
      <c r="AU524" s="11"/>
      <c r="AV524" s="11"/>
      <c r="AW524" s="11"/>
      <c r="AX524" s="11"/>
      <c r="AY524" s="11"/>
      <c r="AZ524" s="11"/>
      <c r="BA524" s="11"/>
      <c r="BB524" s="11"/>
      <c r="BC524" s="11"/>
      <c r="BD524" s="11"/>
      <c r="BE524" s="11"/>
      <c r="BF524" s="11"/>
      <c r="BG524" s="11"/>
      <c r="BH524" s="11"/>
      <c r="BI524" s="11"/>
      <c r="BJ524" s="11"/>
    </row>
    <row r="525" spans="1:62" x14ac:dyDescent="0.25">
      <c r="A525" s="1125"/>
      <c r="B525" s="86" t="str">
        <f t="shared" ref="B525:E525" si="1237">IF(B463="","",B463)</f>
        <v/>
      </c>
      <c r="C525" s="84" t="str">
        <f t="shared" si="1237"/>
        <v/>
      </c>
      <c r="D525" s="63">
        <f t="shared" si="1233"/>
        <v>0</v>
      </c>
      <c r="E525" s="85" t="str">
        <f t="shared" si="1237"/>
        <v/>
      </c>
      <c r="F525" s="152"/>
      <c r="G525" s="94"/>
      <c r="H525" s="94"/>
      <c r="I525" s="93">
        <f t="shared" si="1228"/>
        <v>0</v>
      </c>
      <c r="J525" s="152"/>
      <c r="K525" s="94"/>
      <c r="L525" s="94"/>
      <c r="M525" s="95">
        <f t="shared" si="1229"/>
        <v>0</v>
      </c>
      <c r="N525" s="152"/>
      <c r="O525" s="94"/>
      <c r="P525" s="94"/>
      <c r="Q525" s="95">
        <f t="shared" si="1230"/>
        <v>0</v>
      </c>
      <c r="R525" s="152"/>
      <c r="S525" s="94"/>
      <c r="T525" s="94"/>
      <c r="U525" s="93">
        <f t="shared" si="1231"/>
        <v>0</v>
      </c>
      <c r="V525" s="113">
        <f t="shared" si="1234"/>
        <v>0</v>
      </c>
      <c r="W525" s="114">
        <f t="shared" si="1235"/>
        <v>0</v>
      </c>
      <c r="X525" s="36">
        <f t="shared" si="1236"/>
        <v>0</v>
      </c>
      <c r="Y525" s="90" t="str">
        <f t="shared" si="1168"/>
        <v/>
      </c>
      <c r="Z525" s="6">
        <f>(IF(I525&lt;30%,0,IF(I525&lt;35%,F525*G525*H525*F!$B$33,IF(I525&lt;40%,F525*G525*H525*F!$B$38,IF(I525&lt;45%,F525*G525*H525*F!$B$43,IF(I525&lt;50%,F525*G525*H525*F!$B$48,IF(I525=50%,F525*G525*H525*F!$B$50,IF(I525=51%,F525*G525*H525*F!$B$51,IF(I525=52%,F525*G525*H525*F!$B$52,IF(I525=53%,F525*G525*H525*F!$B$53,IF(I525=54%,F525*G525*H525*F!$B$54,IF(I525=55%,F525*G525*H525*F!$B$55,IF(I525=56%,F525*G525*H525*F!$B$56,IF(I525=57%,F525*G525*H525*F!$B$57,IF(I525=58%,F525*G525*H525*F!$B$58,IF(I525=59%,F525*G525*H525*F!$B$59,IF(I525=60%,F525*G525*H525*F!$B$60,IF(I525=61%,F525*G525*H525*F!$B$61,IF(I525=62%,F525*G525*H525*F!$B$62,IF(I525=63%,F525*G525*H525*F!$B$63,IF(I525=64%,F525*G525*H525*F!$B$64,IF(I525=65%,F525*G525*H525*F!$B$65,IF(I525=66%,F525*G525*H525*F!$B$66,IF(I525=67%,F525*G525*H525*F!$B$67,IF(I525=68%,F525*G525*H525*F!$B$68,IF(I525=69%,F525*G525*H525*F!$B$69,IF(I525=70%,F525*G525*H525*F!$B$70,IF(I525=71%,F525*G525*H525*F!$B$71,IF(I525=72%,F525*G525*H525*F!$B$72,IF(I525=73%,F525*G525*H525*F!$B$73,IF(I525=74%,F525*G525*H525*F!$B$74,IF(I525=75%,F525*G525*H525*F!$B$75,IF(I525=76%,F525*G525*H525*F!$B$76,IF(I525=77%,F525*G525*H525*F!$B$77,IF(I525=78%,F525*G525*H525*F!$B$78,IF(I525=79%,F525*G525*H525*F!$B$79,IF(I525=80%,F525*G525*H525*F!$B$80,IF(I525=81%,F525*G525*H525*F!$B$81,IF(I525=82%,F525*G525*H525*F!$B$82,IF(I525=83%,F525*G525*H525*F!$B$83,IF(I525=84%,F525*G525*H525*F!$B$84,IF(I525=85%,F525*G525*H525*F!$B$85,IF(I525=86%,F525*G525*H525*F!$B$86,IF(I525=87%,F525*G525*H525*F!$B$87,IF(I525=88%,F525*G525*H525*F!$B$88,IF(I525=89%,F525*G525*H525*F!$B$89,IF(I525=90%,F525*G525*H525*F!$B$90,IF(I525=91%,F525*G525*H525*F!$B$91,IF(I525=92%,F525*G525*H525*F!$B$92,IF(I525=93%,F525*G525*H525*F!$B$93,IF(I525=94%,F525*G525*H525*F!$B$94,IF(I525=95%,F525*G525*H525*F!$B$95,IF(I525=96%,F525*G525*H525*F!$B$96,IF(I525=97%,F525*G525*H525*F!$B$97,IF(I525=98%,F525*G525*H525*F!$B$98,IF(I525=99%,F525*G525*H525*F!$B$99,IF(I525&gt;99%,F525*G525*H525*F!$B$100,))))))))))))))))))))))))))))))))))))))))))))))))))))))))+IF(M525&lt;30%,0,IF(M525&lt;35%,J525*K525*L525*F!$B$33,IF(M525&lt;40%,J525*K525*L525*F!$B$38,IF(M525&lt;45%,J525*K525*L525*F!$B$43,IF(M525&lt;50%,J525*K525*L525*F!$B$48,IF(M525=50%,J525*K525*L525*F!$B$50,IF(M525=51%,J525*K525*L525*F!$B$51,IF(M525=52%,J525*K525*L525*F!$B$52,IF(M525=53%,J525*K525*L525*F!$B$53,IF(M525=54%,J525*K525*L525*F!$B$54,IF(M525=55%,J525*K525*L525*F!$B$55,IF(M525=56%,J525*K525*L525*F!$B$56,IF(M525=57%,J525*K525*L525*F!$B$57,IF(M525=58%,J525*K525*L525*F!$B$58,IF(M525=59%,J525*K525*L525*F!$B$59,IF(M525=60%,J525*K525*L525*F!$B$60,IF(M525=61%,J525*K525*L525*F!$B$61,IF(M525=62%,J525*K525*L525*F!$B$62,IF(M525=63%,J525*K525*L525*F!$B$63,IF(M525=64%,J525*K525*L525*F!$B$64,IF(M525=65%,J525*K525*L525*F!$B$65,IF(M525=66%,J525*K525*L525*F!$B$66,IF(M525=67%,J525*K525*L525*F!$B$67,IF(M525=68%,J525*K525*L525*F!$B$68,IF(M525=69%,J525*K525*L525*F!$B$69,IF(M525=70%,J525*K525*L525*F!$B$70,IF(M525=71%,J525*K525*L525*F!$B$71,IF(M525=72%,J525*K525*L525*F!$B$72,IF(M525=73%,J525*K525*L525*F!$B$73,IF(M525=74%,J525*K525*L525*F!$B$74,IF(M525=75%,J525*K525*L525*F!$B$75,IF(M525=76%,J525*K525*L525*F!$B$76,IF(M525=77%,J525*K525*L525*F!$B$77,IF(M525=78%,J525*K525*L525*F!$B$78,IF(M525=79%,J525*K525*L525*F!$B$79,IF(M525=80%,J525*K525*L525*F!$B$80,IF(M525=81%,J525*K525*L525*F!$B$81,IF(M525=82%,J525*K525*L525*F!$B$82,IF(M525=83%,J525*K525*L525*F!$B$83,IF(M525=84%,J525*K525*L525*F!$B$84,IF(M525=85%,J525*K525*L525*F!$B$85,IF(M525=86%,J525*K525*L525*F!$B$86,IF(M525=87%,J525*K525*L525*F!$B$87,IF(M525=88%,J525*K525*L525*F!$B$88,IF(M525=89%,J525*K525*L525*F!$B$89,IF(M525=90%,J525*K525*L525*F!$B$90,IF(M525=91%,J525*K525*L525*F!$B$91,IF(M525=92%,J525*K525*L525*F!$B$92,IF(M525=93%,J525*K525*L525*F!$B$93,IF(M525=94%,J525*K525*L525*F!$B$94,IF(M525=95%,J525*K525*L525*F!$B$95,IF(M525=96%,J525*K525*L525*F!$B$96,IF(M525=97%,J525*K525*L525*F!$B$97,IF(M525=98%,J525*K525*L525*F!$B$98,IF(M525=99%,J525*K525*L525*F!$B$99,IF(M525&gt;99%,J525*K525*L525*F!$B$100,))))))))))))))))))))))))))))))))))))))))))))))))))))))))+IF(Q525&lt;30%,0,IF(Q525&lt;35%,N525*O525*P525*F!$B$33,IF(Q525&lt;40%,N525*O525*P525*F!$B$38,IF(Q525&lt;45%,N525*O525*P525*F!$B$43,IF(Q525&lt;50%,N525*O525*P525*F!$B$48,IF(Q525=50%,N525*O525*P525*F!$B$50,IF(Q525=51%,N525*O525*P525*F!$B$51,IF(Q525=52%,N525*O525*P525*F!$B$52,IF(Q525=53%,N525*O525*P525*F!$B$53,IF(Q525=54%,N525*O525*P525*F!$B$54,IF(Q525=55%,N525*O525*P525*F!$B$55,IF(Q525=56%,N525*O525*P525*F!$B$56,IF(Q525=57%,N525*O525*P525*F!$B$57,IF(Q525=58%,N525*O525*P525*F!$B$58,IF(Q525=59%,N525*O525*P525*F!$B$59,IF(Q525=60%,N525*O525*P525*F!$B$60,IF(Q525=61%,N525*O525*P525*F!$B$61,IF(Q525=62%,N525*O525*P525*F!$B$62,IF(Q525=63%,N525*O525*P525*F!$B$63,IF(Q525=64%,N525*O525*P525*F!$B$64,IF(Q525=65%,N525*O525*P525*F!$B$65,IF(Q525=66%,N525*O525*P525*F!$B$66,IF(Q525=67%,N525*O525*P525*F!$B$67,IF(Q525=68%,N525*O525*P525*F!$B$68,IF(Q525=69%,N525*O525*P525*F!$B$69,IF(Q525=70%,N525*O525*P525*F!$B$70,IF(Q525=71%,N525*O525*P525*F!$B$71,IF(Q525=72%,N525*O525*P525*F!$B$72,IF(Q525=73%,N525*O525*P525*F!$B$73,IF(Q525=74%,N525*O525*P525*F!$B$74,IF(Q525=75%,N525*O525*P525*F!$B$75,IF(Q525=76%,N525*O525*P525*F!$B$76,IF(Q525=77%,N525*O525*P525*F!$B$77,IF(Q525=78%,N525*O525*P525*F!$B$78,IF(Q525=79%,N525*O525*P525*F!$B$79,IF(Q525=80%,N525*O525*P525*F!$B$80,IF(Q525=81%,N525*O525*P525*F!$B$81,IF(Q525=82%,N525*O525*P525*F!$B$82,IF(Q525=83%,N525*O525*P525*F!$B$83,IF(Q525=84%,N525*O525*P525*F!$B$84,IF(Q525=85%,N525*O525*P525*F!$B$85,IF(Q525=86%,N525*O525*P525*F!$B$86,IF(Q525=87%,N525*O525*P525*F!$B$87,IF(Q525=88%,N525*O525*P525*F!$B$88,IF(Q525=89%,N525*O525*P525*F!$B$89,IF(Q525=90%,N525*O525*P525*F!$B$90,IF(Q525=91%,N525*O525*P525*F!$B$91,IF(Q525=92%,N525*O525*P525*F!$B$92,IF(Q525=93%,N525*O525*P525*F!$B$93,IF(Q525=94%,N525*O525*P525*F!$B$94,IF(Q525=95%,N525*O525*P525*F!$B$95,IF(Q525=96%,N525*O525*P525*F!$B$96,IF(Q525=97%,N525*O525*P525*F!$B$97,IF(Q525=98%,N525*O525*P525*F!$B$98,IF(Q525=99%,N525*O525*P525*F!$B$99,IF(Q525&gt;99%,N525*O525*P525*F!$B$100,))))))))))))))))))))))))))))))))))))))))))))))))))))))))+IF(U525&lt;30%,0,IF(U525&lt;35%,R525*S525*T525*F!$B$33,IF(U525&lt;40%,R525*S525*T525*F!$B$38,IF(U525&lt;45%,R525*S525*T525*F!$B$43,IF(U525&lt;50%,R525*S525*T525*F!$B$48,IF(U525=50%,R525*S525*T525*F!$B$50,IF(U525=51%,R525*S525*T525*F!$B$51,IF(U525=52%,R525*S525*T525*F!$B$52,IF(U525=53%,R525*S525*T525*F!$B$53,IF(U525=54%,R525*S525*T525*F!$B$54,IF(U525=55%,R525*S525*T525*F!$B$55,IF(U525=56%,R525*S525*T525*F!$B$56,IF(U525=57%,R525*S525*T525*F!$B$57,IF(U525=58%,R525*S525*T525*F!$B$58,IF(U525=59%,R525*S525*T525*F!$B$59,IF(U525=60%,R525*S525*T525*F!$B$60,IF(U525=61%,R525*S525*T525*F!$B$61,IF(U525=62%,R525*S525*T525*F!$B$62,IF(U525=63%,R525*S525*T525*F!$B$63,IF(U525=64%,R525*S525*T525*F!$B$64,IF(U525=65%,R525*S525*T525*F!$B$65,IF(U525=66%,R525*S525*T525*F!$B$66,IF(U525=67%,R525*S525*T525*F!$B$67,IF(U525=68%,R525*S525*T525*F!$B$68,IF(U525=69%,R525*S525*T525*F!$B$69,IF(U525=70%,R525*S525*T525*F!$B$70,IF(U525=71%,R525*S525*T525*F!$B$71,IF(U525=72%,R525*S525*T525*F!$B$72,IF(U525=73%,R525*S525*T525*F!$B$73,IF(U525=74%,R525*S525*T525*F!$B$74,IF(U525=75%,R525*S525*T525*F!$B$75,IF(U525=76%,R525*S525*T525*F!$B$76,IF(U525=77%,R525*S525*T525*F!$B$77,IF(U525=78%,R525*S525*T525*F!$B$78,IF(U525=79%,R525*S525*T525*F!$B$79,IF(U525=80%,R525*S525*T525*F!$B$80,IF(U525=81%,R525*S525*T525*F!$B$81,IF(U525=82%,R525*S525*T525*F!$B$82,IF(U525=83%,R525*S525*T525*F!$B$83,IF(U525=84%,R525*S525*T525*F!$B$84,IF(U525=85%,R525*S525*T525*F!$B$85,IF(U525=86%,R525*S525*T525*F!$B$86,IF(U525=87%,R525*S525*T525*F!$B$87,IF(U525=88%,R525*S525*T525*F!$B$88,IF(U525=89%,R525*S525*T525*F!$B$89,IF(U525=90%,R525*S525*T525*F!$B$90,IF(U525=91%,R525*S525*T525*F!$B$91,IF(U525=92%,R525*S525*T525*F!$B$92,IF(U525=93%,R525*S525*T525*F!$B$93,IF(U525=94%,R525*S525*T525*F!$B$94,IF(U525=95%,R525*S525*T525*F!$B$95,IF(U525=96%,R525*S525*T525*F!$B$96,IF(U525=97%,R525*S525*T525*F!$B$97,IF(U525=98%,R525*S525*T525*F!$B$98,IF(U525=99%,R525*S525*T525*F!$B$99,IF(U525&gt;99%,R525*S525*T525*F!$B$100)))))))))))))))))))))))))))))))))))))))))))))))))))))))))*IF(ISNUMBER(E525),E525,1)*IF(ISNUMBER(D525),D525,1)</f>
        <v>0</v>
      </c>
      <c r="AA525" s="6">
        <f>G525*H525+K525*L525+O525*P525+S525*T525</f>
        <v>0</v>
      </c>
      <c r="AB525" s="115">
        <f>(H525*(IF(I525&lt;45%,0.5,IF(I525&lt;55%,0.8,IF(I525&lt;65%,0.9,IF(I525&lt;75%,1,IF(I525&lt;85%,1.1,1.2))))))+L525*(IF(M525&lt;45%,0.5,IF(M525&lt;55%,0.8,IF(M525&lt;65%,0.9,IF(M525&lt;75%,1,IF(M525&lt;85%,1.1,1.2))))))+P525*(IF(Q525&lt;45%,0.5,IF(Q525&lt;55%,0.8,IF(Q525&lt;65%,0.9,IF(Q525&lt;75%,1,IF(Q525&lt;85%,1.1,1.2))))))+T525*(IF(U525&lt;45%,0.5,IF(U525&lt;55%,0.8,IF(U525&lt;65%,0.9,IF(U525&lt;75%,1,IF(U525&lt;85%,1.1,1.2)))))))*IF(D525&gt;=0.8,6,IF(D525&lt;=0.4,1.5,3))</f>
        <v>0</v>
      </c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  <c r="AP525" s="11"/>
      <c r="AQ525" s="11"/>
      <c r="AR525" s="11"/>
      <c r="AS525" s="11"/>
      <c r="AT525" s="11"/>
      <c r="AU525" s="11"/>
      <c r="AV525" s="11"/>
      <c r="AW525" s="11"/>
      <c r="AX525" s="11"/>
      <c r="AY525" s="11"/>
      <c r="AZ525" s="11"/>
      <c r="BA525" s="11"/>
      <c r="BB525" s="11"/>
      <c r="BC525" s="11"/>
      <c r="BD525" s="11"/>
      <c r="BE525" s="11"/>
      <c r="BF525" s="11"/>
      <c r="BG525" s="11"/>
      <c r="BH525" s="11"/>
      <c r="BI525" s="11"/>
      <c r="BJ525" s="11"/>
    </row>
    <row r="526" spans="1:62" x14ac:dyDescent="0.25">
      <c r="A526" s="1125"/>
      <c r="B526" s="86" t="str">
        <f t="shared" ref="B526:E526" si="1238">IF(B464="","",B464)</f>
        <v/>
      </c>
      <c r="C526" s="84" t="str">
        <f t="shared" si="1238"/>
        <v/>
      </c>
      <c r="D526" s="63">
        <f t="shared" si="1233"/>
        <v>0</v>
      </c>
      <c r="E526" s="85" t="str">
        <f t="shared" si="1238"/>
        <v/>
      </c>
      <c r="F526" s="150"/>
      <c r="G526" s="100"/>
      <c r="H526" s="100"/>
      <c r="I526" s="101">
        <f t="shared" si="1228"/>
        <v>0</v>
      </c>
      <c r="J526" s="150"/>
      <c r="K526" s="100"/>
      <c r="L526" s="100"/>
      <c r="M526" s="102">
        <f t="shared" si="1229"/>
        <v>0</v>
      </c>
      <c r="N526" s="150"/>
      <c r="O526" s="100"/>
      <c r="P526" s="100"/>
      <c r="Q526" s="102">
        <f t="shared" si="1230"/>
        <v>0</v>
      </c>
      <c r="R526" s="150"/>
      <c r="S526" s="100"/>
      <c r="T526" s="100"/>
      <c r="U526" s="101">
        <f t="shared" si="1231"/>
        <v>0</v>
      </c>
      <c r="V526" s="110">
        <f t="shared" si="1234"/>
        <v>0</v>
      </c>
      <c r="W526" s="111">
        <f t="shared" si="1235"/>
        <v>0</v>
      </c>
      <c r="X526" s="53">
        <f>ROUND(IFERROR((W526/(Y526*IF(ISNUMBER(E526),E526,1))),0),2)</f>
        <v>0</v>
      </c>
      <c r="Y526" s="90" t="str">
        <f t="shared" si="1168"/>
        <v/>
      </c>
      <c r="Z526" s="5">
        <f>(IF(I526&lt;30%,0,IF(I526&lt;35%,F526*G526*H526*F!$B$33,IF(I526&lt;40%,F526*G526*H526*F!$B$38,IF(I526&lt;45%,F526*G526*H526*F!$B$43,IF(I526&lt;50%,F526*G526*H526*F!$B$48,IF(I526=50%,F526*G526*H526*F!$B$50,IF(I526=51%,F526*G526*H526*F!$B$51,IF(I526=52%,F526*G526*H526*F!$B$52,IF(I526=53%,F526*G526*H526*F!$B$53,IF(I526=54%,F526*G526*H526*F!$B$54,IF(I526=55%,F526*G526*H526*F!$B$55,IF(I526=56%,F526*G526*H526*F!$B$56,IF(I526=57%,F526*G526*H526*F!$B$57,IF(I526=58%,F526*G526*H526*F!$B$58,IF(I526=59%,F526*G526*H526*F!$B$59,IF(I526=60%,F526*G526*H526*F!$B$60,IF(I526=61%,F526*G526*H526*F!$B$61,IF(I526=62%,F526*G526*H526*F!$B$62,IF(I526=63%,F526*G526*H526*F!$B$63,IF(I526=64%,F526*G526*H526*F!$B$64,IF(I526=65%,F526*G526*H526*F!$B$65,IF(I526=66%,F526*G526*H526*F!$B$66,IF(I526=67%,F526*G526*H526*F!$B$67,IF(I526=68%,F526*G526*H526*F!$B$68,IF(I526=69%,F526*G526*H526*F!$B$69,IF(I526=70%,F526*G526*H526*F!$B$70,IF(I526=71%,F526*G526*H526*F!$B$71,IF(I526=72%,F526*G526*H526*F!$B$72,IF(I526=73%,F526*G526*H526*F!$B$73,IF(I526=74%,F526*G526*H526*F!$B$74,IF(I526=75%,F526*G526*H526*F!$B$75,IF(I526=76%,F526*G526*H526*F!$B$76,IF(I526=77%,F526*G526*H526*F!$B$77,IF(I526=78%,F526*G526*H526*F!$B$78,IF(I526=79%,F526*G526*H526*F!$B$79,IF(I526=80%,F526*G526*H526*F!$B$80,IF(I526=81%,F526*G526*H526*F!$B$81,IF(I526=82%,F526*G526*H526*F!$B$82,IF(I526=83%,F526*G526*H526*F!$B$83,IF(I526=84%,F526*G526*H526*F!$B$84,IF(I526=85%,F526*G526*H526*F!$B$85,IF(I526=86%,F526*G526*H526*F!$B$86,IF(I526=87%,F526*G526*H526*F!$B$87,IF(I526=88%,F526*G526*H526*F!$B$88,IF(I526=89%,F526*G526*H526*F!$B$89,IF(I526=90%,F526*G526*H526*F!$B$90,IF(I526=91%,F526*G526*H526*F!$B$91,IF(I526=92%,F526*G526*H526*F!$B$92,IF(I526=93%,F526*G526*H526*F!$B$93,IF(I526=94%,F526*G526*H526*F!$B$94,IF(I526=95%,F526*G526*H526*F!$B$95,IF(I526=96%,F526*G526*H526*F!$B$96,IF(I526=97%,F526*G526*H526*F!$B$97,IF(I526=98%,F526*G526*H526*F!$B$98,IF(I526=99%,F526*G526*H526*F!$B$99,IF(I526&gt;99%,F526*G526*H526*F!$B$100,))))))))))))))))))))))))))))))))))))))))))))))))))))))))+IF(M526&lt;30%,0,IF(M526&lt;35%,J526*K526*L526*F!$B$33,IF(M526&lt;40%,J526*K526*L526*F!$B$38,IF(M526&lt;45%,J526*K526*L526*F!$B$43,IF(M526&lt;50%,J526*K526*L526*F!$B$48,IF(M526=50%,J526*K526*L526*F!$B$50,IF(M526=51%,J526*K526*L526*F!$B$51,IF(M526=52%,J526*K526*L526*F!$B$52,IF(M526=53%,J526*K526*L526*F!$B$53,IF(M526=54%,J526*K526*L526*F!$B$54,IF(M526=55%,J526*K526*L526*F!$B$55,IF(M526=56%,J526*K526*L526*F!$B$56,IF(M526=57%,J526*K526*L526*F!$B$57,IF(M526=58%,J526*K526*L526*F!$B$58,IF(M526=59%,J526*K526*L526*F!$B$59,IF(M526=60%,J526*K526*L526*F!$B$60,IF(M526=61%,J526*K526*L526*F!$B$61,IF(M526=62%,J526*K526*L526*F!$B$62,IF(M526=63%,J526*K526*L526*F!$B$63,IF(M526=64%,J526*K526*L526*F!$B$64,IF(M526=65%,J526*K526*L526*F!$B$65,IF(M526=66%,J526*K526*L526*F!$B$66,IF(M526=67%,J526*K526*L526*F!$B$67,IF(M526=68%,J526*K526*L526*F!$B$68,IF(M526=69%,J526*K526*L526*F!$B$69,IF(M526=70%,J526*K526*L526*F!$B$70,IF(M526=71%,J526*K526*L526*F!$B$71,IF(M526=72%,J526*K526*L526*F!$B$72,IF(M526=73%,J526*K526*L526*F!$B$73,IF(M526=74%,J526*K526*L526*F!$B$74,IF(M526=75%,J526*K526*L526*F!$B$75,IF(M526=76%,J526*K526*L526*F!$B$76,IF(M526=77%,J526*K526*L526*F!$B$77,IF(M526=78%,J526*K526*L526*F!$B$78,IF(M526=79%,J526*K526*L526*F!$B$79,IF(M526=80%,J526*K526*L526*F!$B$80,IF(M526=81%,J526*K526*L526*F!$B$81,IF(M526=82%,J526*K526*L526*F!$B$82,IF(M526=83%,J526*K526*L526*F!$B$83,IF(M526=84%,J526*K526*L526*F!$B$84,IF(M526=85%,J526*K526*L526*F!$B$85,IF(M526=86%,J526*K526*L526*F!$B$86,IF(M526=87%,J526*K526*L526*F!$B$87,IF(M526=88%,J526*K526*L526*F!$B$88,IF(M526=89%,J526*K526*L526*F!$B$89,IF(M526=90%,J526*K526*L526*F!$B$90,IF(M526=91%,J526*K526*L526*F!$B$91,IF(M526=92%,J526*K526*L526*F!$B$92,IF(M526=93%,J526*K526*L526*F!$B$93,IF(M526=94%,J526*K526*L526*F!$B$94,IF(M526=95%,J526*K526*L526*F!$B$95,IF(M526=96%,J526*K526*L526*F!$B$96,IF(M526=97%,J526*K526*L526*F!$B$97,IF(M526=98%,J526*K526*L526*F!$B$98,IF(M526=99%,J526*K526*L526*F!$B$99,IF(M526&gt;99%,J526*K526*L526*F!$B$100,))))))))))))))))))))))))))))))))))))))))))))))))))))))))+IF(Q526&lt;30%,0,IF(Q526&lt;35%,N526*O526*P526*F!$B$33,IF(Q526&lt;40%,N526*O526*P526*F!$B$38,IF(Q526&lt;45%,N526*O526*P526*F!$B$43,IF(Q526&lt;50%,N526*O526*P526*F!$B$48,IF(Q526=50%,N526*O526*P526*F!$B$50,IF(Q526=51%,N526*O526*P526*F!$B$51,IF(Q526=52%,N526*O526*P526*F!$B$52,IF(Q526=53%,N526*O526*P526*F!$B$53,IF(Q526=54%,N526*O526*P526*F!$B$54,IF(Q526=55%,N526*O526*P526*F!$B$55,IF(Q526=56%,N526*O526*P526*F!$B$56,IF(Q526=57%,N526*O526*P526*F!$B$57,IF(Q526=58%,N526*O526*P526*F!$B$58,IF(Q526=59%,N526*O526*P526*F!$B$59,IF(Q526=60%,N526*O526*P526*F!$B$60,IF(Q526=61%,N526*O526*P526*F!$B$61,IF(Q526=62%,N526*O526*P526*F!$B$62,IF(Q526=63%,N526*O526*P526*F!$B$63,IF(Q526=64%,N526*O526*P526*F!$B$64,IF(Q526=65%,N526*O526*P526*F!$B$65,IF(Q526=66%,N526*O526*P526*F!$B$66,IF(Q526=67%,N526*O526*P526*F!$B$67,IF(Q526=68%,N526*O526*P526*F!$B$68,IF(Q526=69%,N526*O526*P526*F!$B$69,IF(Q526=70%,N526*O526*P526*F!$B$70,IF(Q526=71%,N526*O526*P526*F!$B$71,IF(Q526=72%,N526*O526*P526*F!$B$72,IF(Q526=73%,N526*O526*P526*F!$B$73,IF(Q526=74%,N526*O526*P526*F!$B$74,IF(Q526=75%,N526*O526*P526*F!$B$75,IF(Q526=76%,N526*O526*P526*F!$B$76,IF(Q526=77%,N526*O526*P526*F!$B$77,IF(Q526=78%,N526*O526*P526*F!$B$78,IF(Q526=79%,N526*O526*P526*F!$B$79,IF(Q526=80%,N526*O526*P526*F!$B$80,IF(Q526=81%,N526*O526*P526*F!$B$81,IF(Q526=82%,N526*O526*P526*F!$B$82,IF(Q526=83%,N526*O526*P526*F!$B$83,IF(Q526=84%,N526*O526*P526*F!$B$84,IF(Q526=85%,N526*O526*P526*F!$B$85,IF(Q526=86%,N526*O526*P526*F!$B$86,IF(Q526=87%,N526*O526*P526*F!$B$87,IF(Q526=88%,N526*O526*P526*F!$B$88,IF(Q526=89%,N526*O526*P526*F!$B$89,IF(Q526=90%,N526*O526*P526*F!$B$90,IF(Q526=91%,N526*O526*P526*F!$B$91,IF(Q526=92%,N526*O526*P526*F!$B$92,IF(Q526=93%,N526*O526*P526*F!$B$93,IF(Q526=94%,N526*O526*P526*F!$B$94,IF(Q526=95%,N526*O526*P526*F!$B$95,IF(Q526=96%,N526*O526*P526*F!$B$96,IF(Q526=97%,N526*O526*P526*F!$B$97,IF(Q526=98%,N526*O526*P526*F!$B$98,IF(Q526=99%,N526*O526*P526*F!$B$99,IF(Q526&gt;99%,N526*O526*P526*F!$B$100,))))))))))))))))))))))))))))))))))))))))))))))))))))))))+IF(U526&lt;30%,0,IF(U526&lt;35%,R526*S526*T526*F!$B$33,IF(U526&lt;40%,R526*S526*T526*F!$B$38,IF(U526&lt;45%,R526*S526*T526*F!$B$43,IF(U526&lt;50%,R526*S526*T526*F!$B$48,IF(U526=50%,R526*S526*T526*F!$B$50,IF(U526=51%,R526*S526*T526*F!$B$51,IF(U526=52%,R526*S526*T526*F!$B$52,IF(U526=53%,R526*S526*T526*F!$B$53,IF(U526=54%,R526*S526*T526*F!$B$54,IF(U526=55%,R526*S526*T526*F!$B$55,IF(U526=56%,R526*S526*T526*F!$B$56,IF(U526=57%,R526*S526*T526*F!$B$57,IF(U526=58%,R526*S526*T526*F!$B$58,IF(U526=59%,R526*S526*T526*F!$B$59,IF(U526=60%,R526*S526*T526*F!$B$60,IF(U526=61%,R526*S526*T526*F!$B$61,IF(U526=62%,R526*S526*T526*F!$B$62,IF(U526=63%,R526*S526*T526*F!$B$63,IF(U526=64%,R526*S526*T526*F!$B$64,IF(U526=65%,R526*S526*T526*F!$B$65,IF(U526=66%,R526*S526*T526*F!$B$66,IF(U526=67%,R526*S526*T526*F!$B$67,IF(U526=68%,R526*S526*T526*F!$B$68,IF(U526=69%,R526*S526*T526*F!$B$69,IF(U526=70%,R526*S526*T526*F!$B$70,IF(U526=71%,R526*S526*T526*F!$B$71,IF(U526=72%,R526*S526*T526*F!$B$72,IF(U526=73%,R526*S526*T526*F!$B$73,IF(U526=74%,R526*S526*T526*F!$B$74,IF(U526=75%,R526*S526*T526*F!$B$75,IF(U526=76%,R526*S526*T526*F!$B$76,IF(U526=77%,R526*S526*T526*F!$B$77,IF(U526=78%,R526*S526*T526*F!$B$78,IF(U526=79%,R526*S526*T526*F!$B$79,IF(U526=80%,R526*S526*T526*F!$B$80,IF(U526=81%,R526*S526*T526*F!$B$81,IF(U526=82%,R526*S526*T526*F!$B$82,IF(U526=83%,R526*S526*T526*F!$B$83,IF(U526=84%,R526*S526*T526*F!$B$84,IF(U526=85%,R526*S526*T526*F!$B$85,IF(U526=86%,R526*S526*T526*F!$B$86,IF(U526=87%,R526*S526*T526*F!$B$87,IF(U526=88%,R526*S526*T526*F!$B$88,IF(U526=89%,R526*S526*T526*F!$B$89,IF(U526=90%,R526*S526*T526*F!$B$90,IF(U526=91%,R526*S526*T526*F!$B$91,IF(U526=92%,R526*S526*T526*F!$B$92,IF(U526=93%,R526*S526*T526*F!$B$93,IF(U526=94%,R526*S526*T526*F!$B$94,IF(U526=95%,R526*S526*T526*F!$B$95,IF(U526=96%,R526*S526*T526*F!$B$96,IF(U526=97%,R526*S526*T526*F!$B$97,IF(U526=98%,R526*S526*T526*F!$B$98,IF(U526=99%,R526*S526*T526*F!$B$99,IF(U526&gt;99%,R526*S526*T526*F!$B$100)))))))))))))))))))))))))))))))))))))))))))))))))))))))))*IF(ISNUMBER(E526),E526,1)*IF(ISNUMBER(D526),D526,1)</f>
        <v>0</v>
      </c>
      <c r="AA526" s="5">
        <f>G526*H526+K526*L526+O526*P526+S526*T526</f>
        <v>0</v>
      </c>
      <c r="AB526" s="112">
        <f>(H526*(IF(I526&lt;45%,0.5,IF(I526&lt;55%,0.8,IF(I526&lt;65%,0.9,IF(I526&lt;75%,1,IF(I526&lt;85%,1.1,1.2))))))+L526*(IF(M526&lt;45%,0.5,IF(M526&lt;55%,0.8,IF(M526&lt;65%,0.9,IF(M526&lt;75%,1,IF(M526&lt;85%,1.1,1.2))))))+P526*(IF(Q526&lt;45%,0.5,IF(Q526&lt;55%,0.8,IF(Q526&lt;65%,0.9,IF(Q526&lt;75%,1,IF(Q526&lt;85%,1.1,1.2))))))+T526*(IF(U526&lt;45%,0.5,IF(U526&lt;55%,0.8,IF(U526&lt;65%,0.9,IF(U526&lt;75%,1,IF(U526&lt;85%,1.1,1.2)))))))*IF(D526&gt;=0.8,6,IF(D526&lt;=0.4,1.5,3))</f>
        <v>0</v>
      </c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  <c r="AP526" s="11"/>
      <c r="AQ526" s="11"/>
      <c r="AR526" s="11"/>
      <c r="AS526" s="11"/>
      <c r="AT526" s="11"/>
      <c r="AU526" s="11"/>
      <c r="AV526" s="11"/>
      <c r="AW526" s="11"/>
      <c r="AX526" s="11"/>
      <c r="AY526" s="11"/>
      <c r="AZ526" s="11"/>
      <c r="BA526" s="11"/>
      <c r="BB526" s="11"/>
      <c r="BC526" s="11"/>
      <c r="BD526" s="11"/>
      <c r="BE526" s="11"/>
      <c r="BF526" s="11"/>
      <c r="BG526" s="11"/>
      <c r="BH526" s="11"/>
      <c r="BI526" s="11"/>
      <c r="BJ526" s="11"/>
    </row>
    <row r="527" spans="1:62" x14ac:dyDescent="0.25">
      <c r="A527" s="1125"/>
      <c r="B527" s="86" t="str">
        <f t="shared" ref="B527:E527" si="1239">IF(B465="","",B465)</f>
        <v/>
      </c>
      <c r="C527" s="84" t="str">
        <f t="shared" si="1239"/>
        <v/>
      </c>
      <c r="D527" s="63">
        <f t="shared" si="1233"/>
        <v>0</v>
      </c>
      <c r="E527" s="85" t="str">
        <f t="shared" si="1239"/>
        <v/>
      </c>
      <c r="F527" s="152"/>
      <c r="G527" s="94"/>
      <c r="H527" s="94"/>
      <c r="I527" s="93">
        <f t="shared" si="1228"/>
        <v>0</v>
      </c>
      <c r="J527" s="152"/>
      <c r="K527" s="94"/>
      <c r="L527" s="94"/>
      <c r="M527" s="95">
        <f t="shared" si="1229"/>
        <v>0</v>
      </c>
      <c r="N527" s="152"/>
      <c r="O527" s="94"/>
      <c r="P527" s="94"/>
      <c r="Q527" s="95">
        <f t="shared" si="1230"/>
        <v>0</v>
      </c>
      <c r="R527" s="152"/>
      <c r="S527" s="94"/>
      <c r="T527" s="94"/>
      <c r="U527" s="93">
        <f t="shared" si="1231"/>
        <v>0</v>
      </c>
      <c r="V527" s="113">
        <f t="shared" si="1234"/>
        <v>0</v>
      </c>
      <c r="W527" s="114">
        <f t="shared" si="1235"/>
        <v>0</v>
      </c>
      <c r="X527" s="36">
        <f t="shared" ref="X527" si="1240">ROUND(IFERROR((W527/(Y527*IF(ISNUMBER(E527),E527,1))),0),2)</f>
        <v>0</v>
      </c>
      <c r="Y527" s="90" t="str">
        <f t="shared" si="1168"/>
        <v/>
      </c>
      <c r="Z527" s="6">
        <f>(IF(I527&lt;30%,0,IF(I527&lt;35%,F527*G527*H527*F!$B$33,IF(I527&lt;40%,F527*G527*H527*F!$B$38,IF(I527&lt;45%,F527*G527*H527*F!$B$43,IF(I527&lt;50%,F527*G527*H527*F!$B$48,IF(I527=50%,F527*G527*H527*F!$B$50,IF(I527=51%,F527*G527*H527*F!$B$51,IF(I527=52%,F527*G527*H527*F!$B$52,IF(I527=53%,F527*G527*H527*F!$B$53,IF(I527=54%,F527*G527*H527*F!$B$54,IF(I527=55%,F527*G527*H527*F!$B$55,IF(I527=56%,F527*G527*H527*F!$B$56,IF(I527=57%,F527*G527*H527*F!$B$57,IF(I527=58%,F527*G527*H527*F!$B$58,IF(I527=59%,F527*G527*H527*F!$B$59,IF(I527=60%,F527*G527*H527*F!$B$60,IF(I527=61%,F527*G527*H527*F!$B$61,IF(I527=62%,F527*G527*H527*F!$B$62,IF(I527=63%,F527*G527*H527*F!$B$63,IF(I527=64%,F527*G527*H527*F!$B$64,IF(I527=65%,F527*G527*H527*F!$B$65,IF(I527=66%,F527*G527*H527*F!$B$66,IF(I527=67%,F527*G527*H527*F!$B$67,IF(I527=68%,F527*G527*H527*F!$B$68,IF(I527=69%,F527*G527*H527*F!$B$69,IF(I527=70%,F527*G527*H527*F!$B$70,IF(I527=71%,F527*G527*H527*F!$B$71,IF(I527=72%,F527*G527*H527*F!$B$72,IF(I527=73%,F527*G527*H527*F!$B$73,IF(I527=74%,F527*G527*H527*F!$B$74,IF(I527=75%,F527*G527*H527*F!$B$75,IF(I527=76%,F527*G527*H527*F!$B$76,IF(I527=77%,F527*G527*H527*F!$B$77,IF(I527=78%,F527*G527*H527*F!$B$78,IF(I527=79%,F527*G527*H527*F!$B$79,IF(I527=80%,F527*G527*H527*F!$B$80,IF(I527=81%,F527*G527*H527*F!$B$81,IF(I527=82%,F527*G527*H527*F!$B$82,IF(I527=83%,F527*G527*H527*F!$B$83,IF(I527=84%,F527*G527*H527*F!$B$84,IF(I527=85%,F527*G527*H527*F!$B$85,IF(I527=86%,F527*G527*H527*F!$B$86,IF(I527=87%,F527*G527*H527*F!$B$87,IF(I527=88%,F527*G527*H527*F!$B$88,IF(I527=89%,F527*G527*H527*F!$B$89,IF(I527=90%,F527*G527*H527*F!$B$90,IF(I527=91%,F527*G527*H527*F!$B$91,IF(I527=92%,F527*G527*H527*F!$B$92,IF(I527=93%,F527*G527*H527*F!$B$93,IF(I527=94%,F527*G527*H527*F!$B$94,IF(I527=95%,F527*G527*H527*F!$B$95,IF(I527=96%,F527*G527*H527*F!$B$96,IF(I527=97%,F527*G527*H527*F!$B$97,IF(I527=98%,F527*G527*H527*F!$B$98,IF(I527=99%,F527*G527*H527*F!$B$99,IF(I527&gt;99%,F527*G527*H527*F!$B$100,))))))))))))))))))))))))))))))))))))))))))))))))))))))))+IF(M527&lt;30%,0,IF(M527&lt;35%,J527*K527*L527*F!$B$33,IF(M527&lt;40%,J527*K527*L527*F!$B$38,IF(M527&lt;45%,J527*K527*L527*F!$B$43,IF(M527&lt;50%,J527*K527*L527*F!$B$48,IF(M527=50%,J527*K527*L527*F!$B$50,IF(M527=51%,J527*K527*L527*F!$B$51,IF(M527=52%,J527*K527*L527*F!$B$52,IF(M527=53%,J527*K527*L527*F!$B$53,IF(M527=54%,J527*K527*L527*F!$B$54,IF(M527=55%,J527*K527*L527*F!$B$55,IF(M527=56%,J527*K527*L527*F!$B$56,IF(M527=57%,J527*K527*L527*F!$B$57,IF(M527=58%,J527*K527*L527*F!$B$58,IF(M527=59%,J527*K527*L527*F!$B$59,IF(M527=60%,J527*K527*L527*F!$B$60,IF(M527=61%,J527*K527*L527*F!$B$61,IF(M527=62%,J527*K527*L527*F!$B$62,IF(M527=63%,J527*K527*L527*F!$B$63,IF(M527=64%,J527*K527*L527*F!$B$64,IF(M527=65%,J527*K527*L527*F!$B$65,IF(M527=66%,J527*K527*L527*F!$B$66,IF(M527=67%,J527*K527*L527*F!$B$67,IF(M527=68%,J527*K527*L527*F!$B$68,IF(M527=69%,J527*K527*L527*F!$B$69,IF(M527=70%,J527*K527*L527*F!$B$70,IF(M527=71%,J527*K527*L527*F!$B$71,IF(M527=72%,J527*K527*L527*F!$B$72,IF(M527=73%,J527*K527*L527*F!$B$73,IF(M527=74%,J527*K527*L527*F!$B$74,IF(M527=75%,J527*K527*L527*F!$B$75,IF(M527=76%,J527*K527*L527*F!$B$76,IF(M527=77%,J527*K527*L527*F!$B$77,IF(M527=78%,J527*K527*L527*F!$B$78,IF(M527=79%,J527*K527*L527*F!$B$79,IF(M527=80%,J527*K527*L527*F!$B$80,IF(M527=81%,J527*K527*L527*F!$B$81,IF(M527=82%,J527*K527*L527*F!$B$82,IF(M527=83%,J527*K527*L527*F!$B$83,IF(M527=84%,J527*K527*L527*F!$B$84,IF(M527=85%,J527*K527*L527*F!$B$85,IF(M527=86%,J527*K527*L527*F!$B$86,IF(M527=87%,J527*K527*L527*F!$B$87,IF(M527=88%,J527*K527*L527*F!$B$88,IF(M527=89%,J527*K527*L527*F!$B$89,IF(M527=90%,J527*K527*L527*F!$B$90,IF(M527=91%,J527*K527*L527*F!$B$91,IF(M527=92%,J527*K527*L527*F!$B$92,IF(M527=93%,J527*K527*L527*F!$B$93,IF(M527=94%,J527*K527*L527*F!$B$94,IF(M527=95%,J527*K527*L527*F!$B$95,IF(M527=96%,J527*K527*L527*F!$B$96,IF(M527=97%,J527*K527*L527*F!$B$97,IF(M527=98%,J527*K527*L527*F!$B$98,IF(M527=99%,J527*K527*L527*F!$B$99,IF(M527&gt;99%,J527*K527*L527*F!$B$100,))))))))))))))))))))))))))))))))))))))))))))))))))))))))+IF(Q527&lt;30%,0,IF(Q527&lt;35%,N527*O527*P527*F!$B$33,IF(Q527&lt;40%,N527*O527*P527*F!$B$38,IF(Q527&lt;45%,N527*O527*P527*F!$B$43,IF(Q527&lt;50%,N527*O527*P527*F!$B$48,IF(Q527=50%,N527*O527*P527*F!$B$50,IF(Q527=51%,N527*O527*P527*F!$B$51,IF(Q527=52%,N527*O527*P527*F!$B$52,IF(Q527=53%,N527*O527*P527*F!$B$53,IF(Q527=54%,N527*O527*P527*F!$B$54,IF(Q527=55%,N527*O527*P527*F!$B$55,IF(Q527=56%,N527*O527*P527*F!$B$56,IF(Q527=57%,N527*O527*P527*F!$B$57,IF(Q527=58%,N527*O527*P527*F!$B$58,IF(Q527=59%,N527*O527*P527*F!$B$59,IF(Q527=60%,N527*O527*P527*F!$B$60,IF(Q527=61%,N527*O527*P527*F!$B$61,IF(Q527=62%,N527*O527*P527*F!$B$62,IF(Q527=63%,N527*O527*P527*F!$B$63,IF(Q527=64%,N527*O527*P527*F!$B$64,IF(Q527=65%,N527*O527*P527*F!$B$65,IF(Q527=66%,N527*O527*P527*F!$B$66,IF(Q527=67%,N527*O527*P527*F!$B$67,IF(Q527=68%,N527*O527*P527*F!$B$68,IF(Q527=69%,N527*O527*P527*F!$B$69,IF(Q527=70%,N527*O527*P527*F!$B$70,IF(Q527=71%,N527*O527*P527*F!$B$71,IF(Q527=72%,N527*O527*P527*F!$B$72,IF(Q527=73%,N527*O527*P527*F!$B$73,IF(Q527=74%,N527*O527*P527*F!$B$74,IF(Q527=75%,N527*O527*P527*F!$B$75,IF(Q527=76%,N527*O527*P527*F!$B$76,IF(Q527=77%,N527*O527*P527*F!$B$77,IF(Q527=78%,N527*O527*P527*F!$B$78,IF(Q527=79%,N527*O527*P527*F!$B$79,IF(Q527=80%,N527*O527*P527*F!$B$80,IF(Q527=81%,N527*O527*P527*F!$B$81,IF(Q527=82%,N527*O527*P527*F!$B$82,IF(Q527=83%,N527*O527*P527*F!$B$83,IF(Q527=84%,N527*O527*P527*F!$B$84,IF(Q527=85%,N527*O527*P527*F!$B$85,IF(Q527=86%,N527*O527*P527*F!$B$86,IF(Q527=87%,N527*O527*P527*F!$B$87,IF(Q527=88%,N527*O527*P527*F!$B$88,IF(Q527=89%,N527*O527*P527*F!$B$89,IF(Q527=90%,N527*O527*P527*F!$B$90,IF(Q527=91%,N527*O527*P527*F!$B$91,IF(Q527=92%,N527*O527*P527*F!$B$92,IF(Q527=93%,N527*O527*P527*F!$B$93,IF(Q527=94%,N527*O527*P527*F!$B$94,IF(Q527=95%,N527*O527*P527*F!$B$95,IF(Q527=96%,N527*O527*P527*F!$B$96,IF(Q527=97%,N527*O527*P527*F!$B$97,IF(Q527=98%,N527*O527*P527*F!$B$98,IF(Q527=99%,N527*O527*P527*F!$B$99,IF(Q527&gt;99%,N527*O527*P527*F!$B$100,))))))))))))))))))))))))))))))))))))))))))))))))))))))))+IF(U527&lt;30%,0,IF(U527&lt;35%,R527*S527*T527*F!$B$33,IF(U527&lt;40%,R527*S527*T527*F!$B$38,IF(U527&lt;45%,R527*S527*T527*F!$B$43,IF(U527&lt;50%,R527*S527*T527*F!$B$48,IF(U527=50%,R527*S527*T527*F!$B$50,IF(U527=51%,R527*S527*T527*F!$B$51,IF(U527=52%,R527*S527*T527*F!$B$52,IF(U527=53%,R527*S527*T527*F!$B$53,IF(U527=54%,R527*S527*T527*F!$B$54,IF(U527=55%,R527*S527*T527*F!$B$55,IF(U527=56%,R527*S527*T527*F!$B$56,IF(U527=57%,R527*S527*T527*F!$B$57,IF(U527=58%,R527*S527*T527*F!$B$58,IF(U527=59%,R527*S527*T527*F!$B$59,IF(U527=60%,R527*S527*T527*F!$B$60,IF(U527=61%,R527*S527*T527*F!$B$61,IF(U527=62%,R527*S527*T527*F!$B$62,IF(U527=63%,R527*S527*T527*F!$B$63,IF(U527=64%,R527*S527*T527*F!$B$64,IF(U527=65%,R527*S527*T527*F!$B$65,IF(U527=66%,R527*S527*T527*F!$B$66,IF(U527=67%,R527*S527*T527*F!$B$67,IF(U527=68%,R527*S527*T527*F!$B$68,IF(U527=69%,R527*S527*T527*F!$B$69,IF(U527=70%,R527*S527*T527*F!$B$70,IF(U527=71%,R527*S527*T527*F!$B$71,IF(U527=72%,R527*S527*T527*F!$B$72,IF(U527=73%,R527*S527*T527*F!$B$73,IF(U527=74%,R527*S527*T527*F!$B$74,IF(U527=75%,R527*S527*T527*F!$B$75,IF(U527=76%,R527*S527*T527*F!$B$76,IF(U527=77%,R527*S527*T527*F!$B$77,IF(U527=78%,R527*S527*T527*F!$B$78,IF(U527=79%,R527*S527*T527*F!$B$79,IF(U527=80%,R527*S527*T527*F!$B$80,IF(U527=81%,R527*S527*T527*F!$B$81,IF(U527=82%,R527*S527*T527*F!$B$82,IF(U527=83%,R527*S527*T527*F!$B$83,IF(U527=84%,R527*S527*T527*F!$B$84,IF(U527=85%,R527*S527*T527*F!$B$85,IF(U527=86%,R527*S527*T527*F!$B$86,IF(U527=87%,R527*S527*T527*F!$B$87,IF(U527=88%,R527*S527*T527*F!$B$88,IF(U527=89%,R527*S527*T527*F!$B$89,IF(U527=90%,R527*S527*T527*F!$B$90,IF(U527=91%,R527*S527*T527*F!$B$91,IF(U527=92%,R527*S527*T527*F!$B$92,IF(U527=93%,R527*S527*T527*F!$B$93,IF(U527=94%,R527*S527*T527*F!$B$94,IF(U527=95%,R527*S527*T527*F!$B$95,IF(U527=96%,R527*S527*T527*F!$B$96,IF(U527=97%,R527*S527*T527*F!$B$97,IF(U527=98%,R527*S527*T527*F!$B$98,IF(U527=99%,R527*S527*T527*F!$B$99,IF(U527&gt;99%,R527*S527*T527*F!$B$100)))))))))))))))))))))))))))))))))))))))))))))))))))))))))*IF(ISNUMBER(E527),E527,1)*IF(ISNUMBER(D527),D527,1)</f>
        <v>0</v>
      </c>
      <c r="AA527" s="6">
        <f>G527*H527+K527*L527+O527*P527+S527*T527</f>
        <v>0</v>
      </c>
      <c r="AB527" s="115">
        <f>(H527*(IF(I527&lt;45%,0.5,IF(I527&lt;55%,0.8,IF(I527&lt;65%,0.9,IF(I527&lt;75%,1,IF(I527&lt;85%,1.1,1.2))))))+L527*(IF(M527&lt;45%,0.5,IF(M527&lt;55%,0.8,IF(M527&lt;65%,0.9,IF(M527&lt;75%,1,IF(M527&lt;85%,1.1,1.2))))))+P527*(IF(Q527&lt;45%,0.5,IF(Q527&lt;55%,0.8,IF(Q527&lt;65%,0.9,IF(Q527&lt;75%,1,IF(Q527&lt;85%,1.1,1.2))))))+T527*(IF(U527&lt;45%,0.5,IF(U527&lt;55%,0.8,IF(U527&lt;65%,0.9,IF(U527&lt;75%,1,IF(U527&lt;85%,1.1,1.2)))))))*IF(D527&gt;=0.8,6,IF(D527&lt;=0.4,1.5,3))</f>
        <v>0</v>
      </c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  <c r="AP527" s="11"/>
      <c r="AQ527" s="11"/>
      <c r="AR527" s="11"/>
      <c r="AS527" s="11"/>
      <c r="AT527" s="11"/>
      <c r="AU527" s="11"/>
      <c r="AV527" s="11"/>
      <c r="AW527" s="11"/>
      <c r="AX527" s="11"/>
      <c r="AY527" s="11"/>
      <c r="AZ527" s="11"/>
      <c r="BA527" s="11"/>
      <c r="BB527" s="11"/>
      <c r="BC527" s="11"/>
      <c r="BD527" s="11"/>
      <c r="BE527" s="11"/>
      <c r="BF527" s="11"/>
      <c r="BG527" s="11"/>
      <c r="BH527" s="11"/>
      <c r="BI527" s="11"/>
      <c r="BJ527" s="11"/>
    </row>
    <row r="528" spans="1:62" x14ac:dyDescent="0.25">
      <c r="A528" s="1125"/>
      <c r="B528" s="86"/>
      <c r="C528" s="84"/>
      <c r="D528" s="134">
        <f>ROUND(IFERROR((D523*(G523*H523+K523*L523+O523*P523+S523*T523)+D524*(G524*H524+K524*L524+O524*P524+S524*T524)+D525*(G525*H525+K525*L525+O525*P525+S525*T525)+D526*(G526*H526+K526*L526+O526*P526+S526*T526)+D527*(G527*H527+K527*L527+O527*P527+S527*T527))/((G523*H523+K523*L523+O523*P523+S523*T523)+(G524*H524+K524*L524+O524*P524+S524*T524)+(G525*H525+K525*L525+O525*P525+S525*T525)+(G526*H526+K526*L526+O526*P526+S526*T526)+(G527*H527+K527*L527+O527*P527+S527*T527)),0),3)</f>
        <v>0</v>
      </c>
      <c r="E528" s="85"/>
      <c r="F528" s="65" t="str">
        <f t="shared" ref="F528" si="1241">IF(I528&lt;&gt;0,(IFERROR(IF($Y528&gt;15,MROUND($Y528*I528,0.5),MROUND($Y528*I528,0.1)),)),"")</f>
        <v/>
      </c>
      <c r="G528" s="100"/>
      <c r="H528" s="100"/>
      <c r="I528" s="101"/>
      <c r="J528" s="65" t="str">
        <f t="shared" ref="J528" si="1242">IF(M528&lt;&gt;0,(IFERROR(IF($Y528&gt;15,MROUND($Y528*M528,0.5),MROUND($Y528*M528,0.1)),)),"")</f>
        <v/>
      </c>
      <c r="K528" s="100"/>
      <c r="L528" s="100"/>
      <c r="M528" s="102"/>
      <c r="N528" s="65" t="str">
        <f t="shared" ref="N528" si="1243">IF(Q528&lt;&gt;0,(IFERROR(IF($Y528&gt;15,MROUND($Y528*Q528,0.5),MROUND($Y528*Q528,0.1)),)),"")</f>
        <v/>
      </c>
      <c r="O528" s="100"/>
      <c r="P528" s="100"/>
      <c r="Q528" s="102"/>
      <c r="R528" s="65" t="str">
        <f t="shared" ref="R528" si="1244">IF(U528&lt;&gt;0,(IFERROR(IF($Y528&gt;15,MROUND($Y528*U528,0.5),MROUND($Y528*U528,0.1)),)),"")</f>
        <v/>
      </c>
      <c r="S528" s="100"/>
      <c r="T528" s="100"/>
      <c r="U528" s="101"/>
      <c r="V528" s="122">
        <f>SUM(V523:V527)</f>
        <v>0</v>
      </c>
      <c r="W528" s="117">
        <f>IFERROR(V528/AA528,0)</f>
        <v>0</v>
      </c>
      <c r="X528" s="118">
        <f>ROUND(IFERROR((D523*(I523*G523*H523+M523*K523*L523+Q523*O523*P523+U523*S523*T523)+D524*(I524*G524*H524+M524*K524*L524+Q524*O524*P524+U524*S524*T524)+D525*(I525*G525*H525+M525*K525*L525+Q525*O525*P525+U525*S525*T525)+D526*(I526*G526*H526+M526*K526*L526+Q526*O526*P526+U526*S526*T526)+D527*(I527*G527*H527+M527*K527*L527+Q527*O527*P527+U527*S527*T527))/(D523*(G523*H523+K523*L523+O523*P523+S523*T523)+D524*(G524*H524+K524*L524+O524*P524+S524*T524)+D525*(G525*H525+K525*L525+O525*P525+S525*T525)+D526*(G526*H526+K526*L526+O526*P526+S526*T526)+D527*(G527*H527+K527*L527+O527*P527+S527*T527)),0),2)</f>
        <v>0</v>
      </c>
      <c r="Y528" s="117"/>
      <c r="Z528" s="117">
        <f>SUM(Z523:Z527)</f>
        <v>0</v>
      </c>
      <c r="AA528" s="117">
        <f>SUM(AA523:AA527)</f>
        <v>0</v>
      </c>
      <c r="AB528" s="119">
        <f>IF(SUM(AB523:AB527)=0,TIME(,0,),TIME(,SUM(AB523:AB527)+30,))</f>
        <v>0</v>
      </c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  <c r="AP528" s="11"/>
      <c r="AQ528" s="11"/>
      <c r="AR528" s="11"/>
      <c r="AS528" s="11"/>
      <c r="AT528" s="11"/>
      <c r="AU528" s="11"/>
      <c r="AV528" s="11"/>
      <c r="AW528" s="11"/>
      <c r="AX528" s="11"/>
      <c r="AY528" s="11"/>
      <c r="AZ528" s="11"/>
      <c r="BA528" s="11"/>
      <c r="BB528" s="11"/>
      <c r="BC528" s="11"/>
      <c r="BD528" s="11"/>
      <c r="BE528" s="11"/>
      <c r="BF528" s="11"/>
      <c r="BG528" s="11"/>
      <c r="BH528" s="11"/>
      <c r="BI528" s="11"/>
      <c r="BJ528" s="11"/>
    </row>
    <row r="529" spans="1:62" x14ac:dyDescent="0.25">
      <c r="A529" s="1125"/>
      <c r="B529" s="86" t="str">
        <f t="shared" ref="B529:E529" si="1245">IF(B467="","",B467)</f>
        <v/>
      </c>
      <c r="C529" s="84" t="str">
        <f t="shared" si="1245"/>
        <v/>
      </c>
      <c r="D529" s="63">
        <f>D467</f>
        <v>0</v>
      </c>
      <c r="E529" s="85" t="str">
        <f t="shared" si="1245"/>
        <v/>
      </c>
      <c r="F529" s="152"/>
      <c r="G529" s="94"/>
      <c r="H529" s="94"/>
      <c r="I529" s="93">
        <f t="shared" ref="I529:I533" si="1246">IFERROR(ROUND(F529/$Y529,2),)</f>
        <v>0</v>
      </c>
      <c r="J529" s="152"/>
      <c r="K529" s="94"/>
      <c r="L529" s="94"/>
      <c r="M529" s="95">
        <f t="shared" ref="M529:M533" si="1247">IFERROR(ROUND(J529/$Y529,2),)</f>
        <v>0</v>
      </c>
      <c r="N529" s="152"/>
      <c r="O529" s="94"/>
      <c r="P529" s="94"/>
      <c r="Q529" s="95">
        <f t="shared" ref="Q529:Q533" si="1248">IFERROR(ROUND(N529/$Y529,2),)</f>
        <v>0</v>
      </c>
      <c r="R529" s="152"/>
      <c r="S529" s="94"/>
      <c r="T529" s="94"/>
      <c r="U529" s="93">
        <f t="shared" ref="U529:U533" si="1249">IFERROR(ROUND(R529/$Y529,2),)</f>
        <v>0</v>
      </c>
      <c r="V529" s="113">
        <f>(IF(ISNUMBER(F529),F529,1)*G529*H529+IF(ISNUMBER(J529),J529,1)*K529*L529+IF(ISNUMBER(N529),N529,1)*O529*P529+IF(ISNUMBER(R529),R529,1)*S529*T529)*IF(ISNUMBER(E529),E529,1)</f>
        <v>0</v>
      </c>
      <c r="W529" s="114">
        <f>IFERROR((IF(ISNUMBER(F529),F529,1)*G529*H529+IF(ISNUMBER(J529),J529,1)*K529*L529+IF(ISNUMBER(N529),N529,1)*O529*P529+IF(ISNUMBER(R529),R529,1)*S529*T529)*IF(ISNUMBER(E529),E529,1)/(G529*H529+K529*L529+O529*P529+S529*T529),0)</f>
        <v>0</v>
      </c>
      <c r="X529" s="36">
        <f>ROUND(IFERROR((W529/(Y529*IF(ISNUMBER(E529),E529,1))),0),2)</f>
        <v>0</v>
      </c>
      <c r="Y529" s="90" t="str">
        <f t="shared" si="1168"/>
        <v/>
      </c>
      <c r="Z529" s="6">
        <f>(IF(I529&lt;30%,0,IF(I529&lt;35%,F529*G529*H529*F!$B$33,IF(I529&lt;40%,F529*G529*H529*F!$B$38,IF(I529&lt;45%,F529*G529*H529*F!$B$43,IF(I529&lt;50%,F529*G529*H529*F!$B$48,IF(I529=50%,F529*G529*H529*F!$B$50,IF(I529=51%,F529*G529*H529*F!$B$51,IF(I529=52%,F529*G529*H529*F!$B$52,IF(I529=53%,F529*G529*H529*F!$B$53,IF(I529=54%,F529*G529*H529*F!$B$54,IF(I529=55%,F529*G529*H529*F!$B$55,IF(I529=56%,F529*G529*H529*F!$B$56,IF(I529=57%,F529*G529*H529*F!$B$57,IF(I529=58%,F529*G529*H529*F!$B$58,IF(I529=59%,F529*G529*H529*F!$B$59,IF(I529=60%,F529*G529*H529*F!$B$60,IF(I529=61%,F529*G529*H529*F!$B$61,IF(I529=62%,F529*G529*H529*F!$B$62,IF(I529=63%,F529*G529*H529*F!$B$63,IF(I529=64%,F529*G529*H529*F!$B$64,IF(I529=65%,F529*G529*H529*F!$B$65,IF(I529=66%,F529*G529*H529*F!$B$66,IF(I529=67%,F529*G529*H529*F!$B$67,IF(I529=68%,F529*G529*H529*F!$B$68,IF(I529=69%,F529*G529*H529*F!$B$69,IF(I529=70%,F529*G529*H529*F!$B$70,IF(I529=71%,F529*G529*H529*F!$B$71,IF(I529=72%,F529*G529*H529*F!$B$72,IF(I529=73%,F529*G529*H529*F!$B$73,IF(I529=74%,F529*G529*H529*F!$B$74,IF(I529=75%,F529*G529*H529*F!$B$75,IF(I529=76%,F529*G529*H529*F!$B$76,IF(I529=77%,F529*G529*H529*F!$B$77,IF(I529=78%,F529*G529*H529*F!$B$78,IF(I529=79%,F529*G529*H529*F!$B$79,IF(I529=80%,F529*G529*H529*F!$B$80,IF(I529=81%,F529*G529*H529*F!$B$81,IF(I529=82%,F529*G529*H529*F!$B$82,IF(I529=83%,F529*G529*H529*F!$B$83,IF(I529=84%,F529*G529*H529*F!$B$84,IF(I529=85%,F529*G529*H529*F!$B$85,IF(I529=86%,F529*G529*H529*F!$B$86,IF(I529=87%,F529*G529*H529*F!$B$87,IF(I529=88%,F529*G529*H529*F!$B$88,IF(I529=89%,F529*G529*H529*F!$B$89,IF(I529=90%,F529*G529*H529*F!$B$90,IF(I529=91%,F529*G529*H529*F!$B$91,IF(I529=92%,F529*G529*H529*F!$B$92,IF(I529=93%,F529*G529*H529*F!$B$93,IF(I529=94%,F529*G529*H529*F!$B$94,IF(I529=95%,F529*G529*H529*F!$B$95,IF(I529=96%,F529*G529*H529*F!$B$96,IF(I529=97%,F529*G529*H529*F!$B$97,IF(I529=98%,F529*G529*H529*F!$B$98,IF(I529=99%,F529*G529*H529*F!$B$99,IF(I529&gt;99%,F529*G529*H529*F!$B$100,))))))))))))))))))))))))))))))))))))))))))))))))))))))))+IF(M529&lt;30%,0,IF(M529&lt;35%,J529*K529*L529*F!$B$33,IF(M529&lt;40%,J529*K529*L529*F!$B$38,IF(M529&lt;45%,J529*K529*L529*F!$B$43,IF(M529&lt;50%,J529*K529*L529*F!$B$48,IF(M529=50%,J529*K529*L529*F!$B$50,IF(M529=51%,J529*K529*L529*F!$B$51,IF(M529=52%,J529*K529*L529*F!$B$52,IF(M529=53%,J529*K529*L529*F!$B$53,IF(M529=54%,J529*K529*L529*F!$B$54,IF(M529=55%,J529*K529*L529*F!$B$55,IF(M529=56%,J529*K529*L529*F!$B$56,IF(M529=57%,J529*K529*L529*F!$B$57,IF(M529=58%,J529*K529*L529*F!$B$58,IF(M529=59%,J529*K529*L529*F!$B$59,IF(M529=60%,J529*K529*L529*F!$B$60,IF(M529=61%,J529*K529*L529*F!$B$61,IF(M529=62%,J529*K529*L529*F!$B$62,IF(M529=63%,J529*K529*L529*F!$B$63,IF(M529=64%,J529*K529*L529*F!$B$64,IF(M529=65%,J529*K529*L529*F!$B$65,IF(M529=66%,J529*K529*L529*F!$B$66,IF(M529=67%,J529*K529*L529*F!$B$67,IF(M529=68%,J529*K529*L529*F!$B$68,IF(M529=69%,J529*K529*L529*F!$B$69,IF(M529=70%,J529*K529*L529*F!$B$70,IF(M529=71%,J529*K529*L529*F!$B$71,IF(M529=72%,J529*K529*L529*F!$B$72,IF(M529=73%,J529*K529*L529*F!$B$73,IF(M529=74%,J529*K529*L529*F!$B$74,IF(M529=75%,J529*K529*L529*F!$B$75,IF(M529=76%,J529*K529*L529*F!$B$76,IF(M529=77%,J529*K529*L529*F!$B$77,IF(M529=78%,J529*K529*L529*F!$B$78,IF(M529=79%,J529*K529*L529*F!$B$79,IF(M529=80%,J529*K529*L529*F!$B$80,IF(M529=81%,J529*K529*L529*F!$B$81,IF(M529=82%,J529*K529*L529*F!$B$82,IF(M529=83%,J529*K529*L529*F!$B$83,IF(M529=84%,J529*K529*L529*F!$B$84,IF(M529=85%,J529*K529*L529*F!$B$85,IF(M529=86%,J529*K529*L529*F!$B$86,IF(M529=87%,J529*K529*L529*F!$B$87,IF(M529=88%,J529*K529*L529*F!$B$88,IF(M529=89%,J529*K529*L529*F!$B$89,IF(M529=90%,J529*K529*L529*F!$B$90,IF(M529=91%,J529*K529*L529*F!$B$91,IF(M529=92%,J529*K529*L529*F!$B$92,IF(M529=93%,J529*K529*L529*F!$B$93,IF(M529=94%,J529*K529*L529*F!$B$94,IF(M529=95%,J529*K529*L529*F!$B$95,IF(M529=96%,J529*K529*L529*F!$B$96,IF(M529=97%,J529*K529*L529*F!$B$97,IF(M529=98%,J529*K529*L529*F!$B$98,IF(M529=99%,J529*K529*L529*F!$B$99,IF(M529&gt;99%,J529*K529*L529*F!$B$100,))))))))))))))))))))))))))))))))))))))))))))))))))))))))+IF(Q529&lt;30%,0,IF(Q529&lt;35%,N529*O529*P529*F!$B$33,IF(Q529&lt;40%,N529*O529*P529*F!$B$38,IF(Q529&lt;45%,N529*O529*P529*F!$B$43,IF(Q529&lt;50%,N529*O529*P529*F!$B$48,IF(Q529=50%,N529*O529*P529*F!$B$50,IF(Q529=51%,N529*O529*P529*F!$B$51,IF(Q529=52%,N529*O529*P529*F!$B$52,IF(Q529=53%,N529*O529*P529*F!$B$53,IF(Q529=54%,N529*O529*P529*F!$B$54,IF(Q529=55%,N529*O529*P529*F!$B$55,IF(Q529=56%,N529*O529*P529*F!$B$56,IF(Q529=57%,N529*O529*P529*F!$B$57,IF(Q529=58%,N529*O529*P529*F!$B$58,IF(Q529=59%,N529*O529*P529*F!$B$59,IF(Q529=60%,N529*O529*P529*F!$B$60,IF(Q529=61%,N529*O529*P529*F!$B$61,IF(Q529=62%,N529*O529*P529*F!$B$62,IF(Q529=63%,N529*O529*P529*F!$B$63,IF(Q529=64%,N529*O529*P529*F!$B$64,IF(Q529=65%,N529*O529*P529*F!$B$65,IF(Q529=66%,N529*O529*P529*F!$B$66,IF(Q529=67%,N529*O529*P529*F!$B$67,IF(Q529=68%,N529*O529*P529*F!$B$68,IF(Q529=69%,N529*O529*P529*F!$B$69,IF(Q529=70%,N529*O529*P529*F!$B$70,IF(Q529=71%,N529*O529*P529*F!$B$71,IF(Q529=72%,N529*O529*P529*F!$B$72,IF(Q529=73%,N529*O529*P529*F!$B$73,IF(Q529=74%,N529*O529*P529*F!$B$74,IF(Q529=75%,N529*O529*P529*F!$B$75,IF(Q529=76%,N529*O529*P529*F!$B$76,IF(Q529=77%,N529*O529*P529*F!$B$77,IF(Q529=78%,N529*O529*P529*F!$B$78,IF(Q529=79%,N529*O529*P529*F!$B$79,IF(Q529=80%,N529*O529*P529*F!$B$80,IF(Q529=81%,N529*O529*P529*F!$B$81,IF(Q529=82%,N529*O529*P529*F!$B$82,IF(Q529=83%,N529*O529*P529*F!$B$83,IF(Q529=84%,N529*O529*P529*F!$B$84,IF(Q529=85%,N529*O529*P529*F!$B$85,IF(Q529=86%,N529*O529*P529*F!$B$86,IF(Q529=87%,N529*O529*P529*F!$B$87,IF(Q529=88%,N529*O529*P529*F!$B$88,IF(Q529=89%,N529*O529*P529*F!$B$89,IF(Q529=90%,N529*O529*P529*F!$B$90,IF(Q529=91%,N529*O529*P529*F!$B$91,IF(Q529=92%,N529*O529*P529*F!$B$92,IF(Q529=93%,N529*O529*P529*F!$B$93,IF(Q529=94%,N529*O529*P529*F!$B$94,IF(Q529=95%,N529*O529*P529*F!$B$95,IF(Q529=96%,N529*O529*P529*F!$B$96,IF(Q529=97%,N529*O529*P529*F!$B$97,IF(Q529=98%,N529*O529*P529*F!$B$98,IF(Q529=99%,N529*O529*P529*F!$B$99,IF(Q529&gt;99%,N529*O529*P529*F!$B$100,))))))))))))))))))))))))))))))))))))))))))))))))))))))))+IF(U529&lt;30%,0,IF(U529&lt;35%,R529*S529*T529*F!$B$33,IF(U529&lt;40%,R529*S529*T529*F!$B$38,IF(U529&lt;45%,R529*S529*T529*F!$B$43,IF(U529&lt;50%,R529*S529*T529*F!$B$48,IF(U529=50%,R529*S529*T529*F!$B$50,IF(U529=51%,R529*S529*T529*F!$B$51,IF(U529=52%,R529*S529*T529*F!$B$52,IF(U529=53%,R529*S529*T529*F!$B$53,IF(U529=54%,R529*S529*T529*F!$B$54,IF(U529=55%,R529*S529*T529*F!$B$55,IF(U529=56%,R529*S529*T529*F!$B$56,IF(U529=57%,R529*S529*T529*F!$B$57,IF(U529=58%,R529*S529*T529*F!$B$58,IF(U529=59%,R529*S529*T529*F!$B$59,IF(U529=60%,R529*S529*T529*F!$B$60,IF(U529=61%,R529*S529*T529*F!$B$61,IF(U529=62%,R529*S529*T529*F!$B$62,IF(U529=63%,R529*S529*T529*F!$B$63,IF(U529=64%,R529*S529*T529*F!$B$64,IF(U529=65%,R529*S529*T529*F!$B$65,IF(U529=66%,R529*S529*T529*F!$B$66,IF(U529=67%,R529*S529*T529*F!$B$67,IF(U529=68%,R529*S529*T529*F!$B$68,IF(U529=69%,R529*S529*T529*F!$B$69,IF(U529=70%,R529*S529*T529*F!$B$70,IF(U529=71%,R529*S529*T529*F!$B$71,IF(U529=72%,R529*S529*T529*F!$B$72,IF(U529=73%,R529*S529*T529*F!$B$73,IF(U529=74%,R529*S529*T529*F!$B$74,IF(U529=75%,R529*S529*T529*F!$B$75,IF(U529=76%,R529*S529*T529*F!$B$76,IF(U529=77%,R529*S529*T529*F!$B$77,IF(U529=78%,R529*S529*T529*F!$B$78,IF(U529=79%,R529*S529*T529*F!$B$79,IF(U529=80%,R529*S529*T529*F!$B$80,IF(U529=81%,R529*S529*T529*F!$B$81,IF(U529=82%,R529*S529*T529*F!$B$82,IF(U529=83%,R529*S529*T529*F!$B$83,IF(U529=84%,R529*S529*T529*F!$B$84,IF(U529=85%,R529*S529*T529*F!$B$85,IF(U529=86%,R529*S529*T529*F!$B$86,IF(U529=87%,R529*S529*T529*F!$B$87,IF(U529=88%,R529*S529*T529*F!$B$88,IF(U529=89%,R529*S529*T529*F!$B$89,IF(U529=90%,R529*S529*T529*F!$B$90,IF(U529=91%,R529*S529*T529*F!$B$91,IF(U529=92%,R529*S529*T529*F!$B$92,IF(U529=93%,R529*S529*T529*F!$B$93,IF(U529=94%,R529*S529*T529*F!$B$94,IF(U529=95%,R529*S529*T529*F!$B$95,IF(U529=96%,R529*S529*T529*F!$B$96,IF(U529=97%,R529*S529*T529*F!$B$97,IF(U529=98%,R529*S529*T529*F!$B$98,IF(U529=99%,R529*S529*T529*F!$B$99,IF(U529&gt;99%,R529*S529*T529*F!$B$100)))))))))))))))))))))))))))))))))))))))))))))))))))))))))*IF(ISNUMBER(E529),E529,1)*IF(ISNUMBER(D529),D529,1)</f>
        <v>0</v>
      </c>
      <c r="AA529" s="6">
        <f>G529*H529+K529*L529+O529*P529+S529*T529</f>
        <v>0</v>
      </c>
      <c r="AB529" s="35">
        <f>(H529*(IF(I529&lt;45%,0.5,IF(I529&lt;55%,0.8,IF(I529&lt;65%,0.9,IF(I529&lt;75%,1,IF(I529&lt;85%,1.1,1.2))))))+L529*(IF(M529&lt;45%,0.5,IF(M529&lt;55%,0.8,IF(M529&lt;65%,0.9,IF(M529&lt;75%,1,IF(M529&lt;85%,1.1,1.2))))))+P529*(IF(Q529&lt;45%,0.5,IF(Q529&lt;55%,0.8,IF(Q529&lt;65%,0.9,IF(Q529&lt;75%,1,IF(Q529&lt;85%,1.1,1.2))))))+T529*(IF(U529&lt;45%,0.5,IF(U529&lt;55%,0.8,IF(U529&lt;65%,0.9,IF(U529&lt;75%,1,IF(U529&lt;85%,1.1,1.2)))))))*IF(D529&gt;=0.8,6,IF(D529&lt;=0.4,1.5,3))</f>
        <v>0</v>
      </c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11"/>
      <c r="AR529" s="11"/>
      <c r="AS529" s="11"/>
      <c r="AT529" s="11"/>
      <c r="AU529" s="11"/>
      <c r="AV529" s="11"/>
      <c r="AW529" s="11"/>
      <c r="AX529" s="11"/>
      <c r="AY529" s="11"/>
      <c r="AZ529" s="11"/>
      <c r="BA529" s="11"/>
      <c r="BB529" s="11"/>
      <c r="BC529" s="11"/>
      <c r="BD529" s="11"/>
      <c r="BE529" s="11"/>
      <c r="BF529" s="11"/>
      <c r="BG529" s="11"/>
      <c r="BH529" s="11"/>
      <c r="BI529" s="11"/>
      <c r="BJ529" s="11"/>
    </row>
    <row r="530" spans="1:62" x14ac:dyDescent="0.25">
      <c r="A530" s="1125"/>
      <c r="B530" s="86" t="str">
        <f t="shared" ref="B530:E530" si="1250">IF(B468="","",B468)</f>
        <v/>
      </c>
      <c r="C530" s="84" t="str">
        <f t="shared" si="1250"/>
        <v/>
      </c>
      <c r="D530" s="63">
        <f t="shared" ref="D530:D533" si="1251">D468</f>
        <v>0</v>
      </c>
      <c r="E530" s="85" t="str">
        <f t="shared" si="1250"/>
        <v/>
      </c>
      <c r="F530" s="150"/>
      <c r="G530" s="100"/>
      <c r="H530" s="100"/>
      <c r="I530" s="101">
        <f t="shared" si="1246"/>
        <v>0</v>
      </c>
      <c r="J530" s="150"/>
      <c r="K530" s="100"/>
      <c r="L530" s="100"/>
      <c r="M530" s="102">
        <f t="shared" si="1247"/>
        <v>0</v>
      </c>
      <c r="N530" s="150"/>
      <c r="O530" s="100"/>
      <c r="P530" s="100"/>
      <c r="Q530" s="102">
        <f t="shared" si="1248"/>
        <v>0</v>
      </c>
      <c r="R530" s="150"/>
      <c r="S530" s="100"/>
      <c r="T530" s="100"/>
      <c r="U530" s="101">
        <f t="shared" si="1249"/>
        <v>0</v>
      </c>
      <c r="V530" s="110">
        <f t="shared" ref="V530:V533" si="1252">(IF(ISNUMBER(F530),F530,1)*G530*H530+IF(ISNUMBER(J530),J530,1)*K530*L530+IF(ISNUMBER(N530),N530,1)*O530*P530+IF(ISNUMBER(R530),R530,1)*S530*T530)*IF(ISNUMBER(E530),E530,1)</f>
        <v>0</v>
      </c>
      <c r="W530" s="111">
        <f t="shared" ref="W530:W533" si="1253">IFERROR((IF(ISNUMBER(F530),F530,1)*G530*H530+IF(ISNUMBER(J530),J530,1)*K530*L530+IF(ISNUMBER(N530),N530,1)*O530*P530+IF(ISNUMBER(R530),R530,1)*S530*T530)*IF(ISNUMBER(E530),E530,1)/(G530*H530+K530*L530+O530*P530+S530*T530),0)</f>
        <v>0</v>
      </c>
      <c r="X530" s="53">
        <f t="shared" ref="X530:X531" si="1254">ROUND(IFERROR((W530/(Y530*IF(ISNUMBER(E530),E530,1))),0),2)</f>
        <v>0</v>
      </c>
      <c r="Y530" s="90" t="str">
        <f t="shared" si="1168"/>
        <v/>
      </c>
      <c r="Z530" s="5">
        <f>(IF(I530&lt;30%,0,IF(I530&lt;35%,F530*G530*H530*F!$B$33,IF(I530&lt;40%,F530*G530*H530*F!$B$38,IF(I530&lt;45%,F530*G530*H530*F!$B$43,IF(I530&lt;50%,F530*G530*H530*F!$B$48,IF(I530=50%,F530*G530*H530*F!$B$50,IF(I530=51%,F530*G530*H530*F!$B$51,IF(I530=52%,F530*G530*H530*F!$B$52,IF(I530=53%,F530*G530*H530*F!$B$53,IF(I530=54%,F530*G530*H530*F!$B$54,IF(I530=55%,F530*G530*H530*F!$B$55,IF(I530=56%,F530*G530*H530*F!$B$56,IF(I530=57%,F530*G530*H530*F!$B$57,IF(I530=58%,F530*G530*H530*F!$B$58,IF(I530=59%,F530*G530*H530*F!$B$59,IF(I530=60%,F530*G530*H530*F!$B$60,IF(I530=61%,F530*G530*H530*F!$B$61,IF(I530=62%,F530*G530*H530*F!$B$62,IF(I530=63%,F530*G530*H530*F!$B$63,IF(I530=64%,F530*G530*H530*F!$B$64,IF(I530=65%,F530*G530*H530*F!$B$65,IF(I530=66%,F530*G530*H530*F!$B$66,IF(I530=67%,F530*G530*H530*F!$B$67,IF(I530=68%,F530*G530*H530*F!$B$68,IF(I530=69%,F530*G530*H530*F!$B$69,IF(I530=70%,F530*G530*H530*F!$B$70,IF(I530=71%,F530*G530*H530*F!$B$71,IF(I530=72%,F530*G530*H530*F!$B$72,IF(I530=73%,F530*G530*H530*F!$B$73,IF(I530=74%,F530*G530*H530*F!$B$74,IF(I530=75%,F530*G530*H530*F!$B$75,IF(I530=76%,F530*G530*H530*F!$B$76,IF(I530=77%,F530*G530*H530*F!$B$77,IF(I530=78%,F530*G530*H530*F!$B$78,IF(I530=79%,F530*G530*H530*F!$B$79,IF(I530=80%,F530*G530*H530*F!$B$80,IF(I530=81%,F530*G530*H530*F!$B$81,IF(I530=82%,F530*G530*H530*F!$B$82,IF(I530=83%,F530*G530*H530*F!$B$83,IF(I530=84%,F530*G530*H530*F!$B$84,IF(I530=85%,F530*G530*H530*F!$B$85,IF(I530=86%,F530*G530*H530*F!$B$86,IF(I530=87%,F530*G530*H530*F!$B$87,IF(I530=88%,F530*G530*H530*F!$B$88,IF(I530=89%,F530*G530*H530*F!$B$89,IF(I530=90%,F530*G530*H530*F!$B$90,IF(I530=91%,F530*G530*H530*F!$B$91,IF(I530=92%,F530*G530*H530*F!$B$92,IF(I530=93%,F530*G530*H530*F!$B$93,IF(I530=94%,F530*G530*H530*F!$B$94,IF(I530=95%,F530*G530*H530*F!$B$95,IF(I530=96%,F530*G530*H530*F!$B$96,IF(I530=97%,F530*G530*H530*F!$B$97,IF(I530=98%,F530*G530*H530*F!$B$98,IF(I530=99%,F530*G530*H530*F!$B$99,IF(I530&gt;99%,F530*G530*H530*F!$B$100,))))))))))))))))))))))))))))))))))))))))))))))))))))))))+IF(M530&lt;30%,0,IF(M530&lt;35%,J530*K530*L530*F!$B$33,IF(M530&lt;40%,J530*K530*L530*F!$B$38,IF(M530&lt;45%,J530*K530*L530*F!$B$43,IF(M530&lt;50%,J530*K530*L530*F!$B$48,IF(M530=50%,J530*K530*L530*F!$B$50,IF(M530=51%,J530*K530*L530*F!$B$51,IF(M530=52%,J530*K530*L530*F!$B$52,IF(M530=53%,J530*K530*L530*F!$B$53,IF(M530=54%,J530*K530*L530*F!$B$54,IF(M530=55%,J530*K530*L530*F!$B$55,IF(M530=56%,J530*K530*L530*F!$B$56,IF(M530=57%,J530*K530*L530*F!$B$57,IF(M530=58%,J530*K530*L530*F!$B$58,IF(M530=59%,J530*K530*L530*F!$B$59,IF(M530=60%,J530*K530*L530*F!$B$60,IF(M530=61%,J530*K530*L530*F!$B$61,IF(M530=62%,J530*K530*L530*F!$B$62,IF(M530=63%,J530*K530*L530*F!$B$63,IF(M530=64%,J530*K530*L530*F!$B$64,IF(M530=65%,J530*K530*L530*F!$B$65,IF(M530=66%,J530*K530*L530*F!$B$66,IF(M530=67%,J530*K530*L530*F!$B$67,IF(M530=68%,J530*K530*L530*F!$B$68,IF(M530=69%,J530*K530*L530*F!$B$69,IF(M530=70%,J530*K530*L530*F!$B$70,IF(M530=71%,J530*K530*L530*F!$B$71,IF(M530=72%,J530*K530*L530*F!$B$72,IF(M530=73%,J530*K530*L530*F!$B$73,IF(M530=74%,J530*K530*L530*F!$B$74,IF(M530=75%,J530*K530*L530*F!$B$75,IF(M530=76%,J530*K530*L530*F!$B$76,IF(M530=77%,J530*K530*L530*F!$B$77,IF(M530=78%,J530*K530*L530*F!$B$78,IF(M530=79%,J530*K530*L530*F!$B$79,IF(M530=80%,J530*K530*L530*F!$B$80,IF(M530=81%,J530*K530*L530*F!$B$81,IF(M530=82%,J530*K530*L530*F!$B$82,IF(M530=83%,J530*K530*L530*F!$B$83,IF(M530=84%,J530*K530*L530*F!$B$84,IF(M530=85%,J530*K530*L530*F!$B$85,IF(M530=86%,J530*K530*L530*F!$B$86,IF(M530=87%,J530*K530*L530*F!$B$87,IF(M530=88%,J530*K530*L530*F!$B$88,IF(M530=89%,J530*K530*L530*F!$B$89,IF(M530=90%,J530*K530*L530*F!$B$90,IF(M530=91%,J530*K530*L530*F!$B$91,IF(M530=92%,J530*K530*L530*F!$B$92,IF(M530=93%,J530*K530*L530*F!$B$93,IF(M530=94%,J530*K530*L530*F!$B$94,IF(M530=95%,J530*K530*L530*F!$B$95,IF(M530=96%,J530*K530*L530*F!$B$96,IF(M530=97%,J530*K530*L530*F!$B$97,IF(M530=98%,J530*K530*L530*F!$B$98,IF(M530=99%,J530*K530*L530*F!$B$99,IF(M530&gt;99%,J530*K530*L530*F!$B$100,))))))))))))))))))))))))))))))))))))))))))))))))))))))))+IF(Q530&lt;30%,0,IF(Q530&lt;35%,N530*O530*P530*F!$B$33,IF(Q530&lt;40%,N530*O530*P530*F!$B$38,IF(Q530&lt;45%,N530*O530*P530*F!$B$43,IF(Q530&lt;50%,N530*O530*P530*F!$B$48,IF(Q530=50%,N530*O530*P530*F!$B$50,IF(Q530=51%,N530*O530*P530*F!$B$51,IF(Q530=52%,N530*O530*P530*F!$B$52,IF(Q530=53%,N530*O530*P530*F!$B$53,IF(Q530=54%,N530*O530*P530*F!$B$54,IF(Q530=55%,N530*O530*P530*F!$B$55,IF(Q530=56%,N530*O530*P530*F!$B$56,IF(Q530=57%,N530*O530*P530*F!$B$57,IF(Q530=58%,N530*O530*P530*F!$B$58,IF(Q530=59%,N530*O530*P530*F!$B$59,IF(Q530=60%,N530*O530*P530*F!$B$60,IF(Q530=61%,N530*O530*P530*F!$B$61,IF(Q530=62%,N530*O530*P530*F!$B$62,IF(Q530=63%,N530*O530*P530*F!$B$63,IF(Q530=64%,N530*O530*P530*F!$B$64,IF(Q530=65%,N530*O530*P530*F!$B$65,IF(Q530=66%,N530*O530*P530*F!$B$66,IF(Q530=67%,N530*O530*P530*F!$B$67,IF(Q530=68%,N530*O530*P530*F!$B$68,IF(Q530=69%,N530*O530*P530*F!$B$69,IF(Q530=70%,N530*O530*P530*F!$B$70,IF(Q530=71%,N530*O530*P530*F!$B$71,IF(Q530=72%,N530*O530*P530*F!$B$72,IF(Q530=73%,N530*O530*P530*F!$B$73,IF(Q530=74%,N530*O530*P530*F!$B$74,IF(Q530=75%,N530*O530*P530*F!$B$75,IF(Q530=76%,N530*O530*P530*F!$B$76,IF(Q530=77%,N530*O530*P530*F!$B$77,IF(Q530=78%,N530*O530*P530*F!$B$78,IF(Q530=79%,N530*O530*P530*F!$B$79,IF(Q530=80%,N530*O530*P530*F!$B$80,IF(Q530=81%,N530*O530*P530*F!$B$81,IF(Q530=82%,N530*O530*P530*F!$B$82,IF(Q530=83%,N530*O530*P530*F!$B$83,IF(Q530=84%,N530*O530*P530*F!$B$84,IF(Q530=85%,N530*O530*P530*F!$B$85,IF(Q530=86%,N530*O530*P530*F!$B$86,IF(Q530=87%,N530*O530*P530*F!$B$87,IF(Q530=88%,N530*O530*P530*F!$B$88,IF(Q530=89%,N530*O530*P530*F!$B$89,IF(Q530=90%,N530*O530*P530*F!$B$90,IF(Q530=91%,N530*O530*P530*F!$B$91,IF(Q530=92%,N530*O530*P530*F!$B$92,IF(Q530=93%,N530*O530*P530*F!$B$93,IF(Q530=94%,N530*O530*P530*F!$B$94,IF(Q530=95%,N530*O530*P530*F!$B$95,IF(Q530=96%,N530*O530*P530*F!$B$96,IF(Q530=97%,N530*O530*P530*F!$B$97,IF(Q530=98%,N530*O530*P530*F!$B$98,IF(Q530=99%,N530*O530*P530*F!$B$99,IF(Q530&gt;99%,N530*O530*P530*F!$B$100,))))))))))))))))))))))))))))))))))))))))))))))))))))))))+IF(U530&lt;30%,0,IF(U530&lt;35%,R530*S530*T530*F!$B$33,IF(U530&lt;40%,R530*S530*T530*F!$B$38,IF(U530&lt;45%,R530*S530*T530*F!$B$43,IF(U530&lt;50%,R530*S530*T530*F!$B$48,IF(U530=50%,R530*S530*T530*F!$B$50,IF(U530=51%,R530*S530*T530*F!$B$51,IF(U530=52%,R530*S530*T530*F!$B$52,IF(U530=53%,R530*S530*T530*F!$B$53,IF(U530=54%,R530*S530*T530*F!$B$54,IF(U530=55%,R530*S530*T530*F!$B$55,IF(U530=56%,R530*S530*T530*F!$B$56,IF(U530=57%,R530*S530*T530*F!$B$57,IF(U530=58%,R530*S530*T530*F!$B$58,IF(U530=59%,R530*S530*T530*F!$B$59,IF(U530=60%,R530*S530*T530*F!$B$60,IF(U530=61%,R530*S530*T530*F!$B$61,IF(U530=62%,R530*S530*T530*F!$B$62,IF(U530=63%,R530*S530*T530*F!$B$63,IF(U530=64%,R530*S530*T530*F!$B$64,IF(U530=65%,R530*S530*T530*F!$B$65,IF(U530=66%,R530*S530*T530*F!$B$66,IF(U530=67%,R530*S530*T530*F!$B$67,IF(U530=68%,R530*S530*T530*F!$B$68,IF(U530=69%,R530*S530*T530*F!$B$69,IF(U530=70%,R530*S530*T530*F!$B$70,IF(U530=71%,R530*S530*T530*F!$B$71,IF(U530=72%,R530*S530*T530*F!$B$72,IF(U530=73%,R530*S530*T530*F!$B$73,IF(U530=74%,R530*S530*T530*F!$B$74,IF(U530=75%,R530*S530*T530*F!$B$75,IF(U530=76%,R530*S530*T530*F!$B$76,IF(U530=77%,R530*S530*T530*F!$B$77,IF(U530=78%,R530*S530*T530*F!$B$78,IF(U530=79%,R530*S530*T530*F!$B$79,IF(U530=80%,R530*S530*T530*F!$B$80,IF(U530=81%,R530*S530*T530*F!$B$81,IF(U530=82%,R530*S530*T530*F!$B$82,IF(U530=83%,R530*S530*T530*F!$B$83,IF(U530=84%,R530*S530*T530*F!$B$84,IF(U530=85%,R530*S530*T530*F!$B$85,IF(U530=86%,R530*S530*T530*F!$B$86,IF(U530=87%,R530*S530*T530*F!$B$87,IF(U530=88%,R530*S530*T530*F!$B$88,IF(U530=89%,R530*S530*T530*F!$B$89,IF(U530=90%,R530*S530*T530*F!$B$90,IF(U530=91%,R530*S530*T530*F!$B$91,IF(U530=92%,R530*S530*T530*F!$B$92,IF(U530=93%,R530*S530*T530*F!$B$93,IF(U530=94%,R530*S530*T530*F!$B$94,IF(U530=95%,R530*S530*T530*F!$B$95,IF(U530=96%,R530*S530*T530*F!$B$96,IF(U530=97%,R530*S530*T530*F!$B$97,IF(U530=98%,R530*S530*T530*F!$B$98,IF(U530=99%,R530*S530*T530*F!$B$99,IF(U530&gt;99%,R530*S530*T530*F!$B$100)))))))))))))))))))))))))))))))))))))))))))))))))))))))))*IF(ISNUMBER(E530),E530,1)*IF(ISNUMBER(D530),D530,1)</f>
        <v>0</v>
      </c>
      <c r="AA530" s="5">
        <f>G530*H530+K530*L530+O530*P530+S530*T530</f>
        <v>0</v>
      </c>
      <c r="AB530" s="32">
        <f>(H530*(IF(I530&lt;45%,0.5,IF(I530&lt;55%,0.8,IF(I530&lt;65%,0.9,IF(I530&lt;75%,1,IF(I530&lt;85%,1.1,1.2))))))+L530*(IF(M530&lt;45%,0.5,IF(M530&lt;55%,0.8,IF(M530&lt;65%,0.9,IF(M530&lt;75%,1,IF(M530&lt;85%,1.1,1.2))))))+P530*(IF(Q530&lt;45%,0.5,IF(Q530&lt;55%,0.8,IF(Q530&lt;65%,0.9,IF(Q530&lt;75%,1,IF(Q530&lt;85%,1.1,1.2))))))+T530*(IF(U530&lt;45%,0.5,IF(U530&lt;55%,0.8,IF(U530&lt;65%,0.9,IF(U530&lt;75%,1,IF(U530&lt;85%,1.1,1.2)))))))*IF(D530&gt;=0.8,6,IF(D530&lt;=0.4,1.5,3))</f>
        <v>0</v>
      </c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  <c r="AP530" s="11"/>
      <c r="AQ530" s="11"/>
      <c r="AR530" s="11"/>
      <c r="AS530" s="11"/>
      <c r="AT530" s="11"/>
      <c r="AU530" s="11"/>
      <c r="AV530" s="11"/>
      <c r="AW530" s="11"/>
      <c r="AX530" s="11"/>
      <c r="AY530" s="11"/>
      <c r="AZ530" s="11"/>
      <c r="BA530" s="11"/>
      <c r="BB530" s="11"/>
      <c r="BC530" s="11"/>
      <c r="BD530" s="11"/>
      <c r="BE530" s="11"/>
      <c r="BF530" s="11"/>
      <c r="BG530" s="11"/>
      <c r="BH530" s="11"/>
      <c r="BI530" s="11"/>
      <c r="BJ530" s="11"/>
    </row>
    <row r="531" spans="1:62" x14ac:dyDescent="0.25">
      <c r="A531" s="1125"/>
      <c r="B531" s="86" t="str">
        <f t="shared" ref="B531:E531" si="1255">IF(B469="","",B469)</f>
        <v/>
      </c>
      <c r="C531" s="84" t="str">
        <f t="shared" si="1255"/>
        <v/>
      </c>
      <c r="D531" s="63">
        <f t="shared" si="1251"/>
        <v>0</v>
      </c>
      <c r="E531" s="85" t="str">
        <f t="shared" si="1255"/>
        <v/>
      </c>
      <c r="F531" s="152"/>
      <c r="G531" s="94"/>
      <c r="H531" s="94"/>
      <c r="I531" s="93">
        <f t="shared" si="1246"/>
        <v>0</v>
      </c>
      <c r="J531" s="152"/>
      <c r="K531" s="94"/>
      <c r="L531" s="94"/>
      <c r="M531" s="95">
        <f t="shared" si="1247"/>
        <v>0</v>
      </c>
      <c r="N531" s="152"/>
      <c r="O531" s="94"/>
      <c r="P531" s="94"/>
      <c r="Q531" s="95">
        <f t="shared" si="1248"/>
        <v>0</v>
      </c>
      <c r="R531" s="152"/>
      <c r="S531" s="94"/>
      <c r="T531" s="94"/>
      <c r="U531" s="93">
        <f t="shared" si="1249"/>
        <v>0</v>
      </c>
      <c r="V531" s="113">
        <f t="shared" si="1252"/>
        <v>0</v>
      </c>
      <c r="W531" s="114">
        <f t="shared" si="1253"/>
        <v>0</v>
      </c>
      <c r="X531" s="36">
        <f t="shared" si="1254"/>
        <v>0</v>
      </c>
      <c r="Y531" s="90" t="str">
        <f t="shared" si="1168"/>
        <v/>
      </c>
      <c r="Z531" s="6">
        <f>(IF(I531&lt;30%,0,IF(I531&lt;35%,F531*G531*H531*F!$B$33,IF(I531&lt;40%,F531*G531*H531*F!$B$38,IF(I531&lt;45%,F531*G531*H531*F!$B$43,IF(I531&lt;50%,F531*G531*H531*F!$B$48,IF(I531=50%,F531*G531*H531*F!$B$50,IF(I531=51%,F531*G531*H531*F!$B$51,IF(I531=52%,F531*G531*H531*F!$B$52,IF(I531=53%,F531*G531*H531*F!$B$53,IF(I531=54%,F531*G531*H531*F!$B$54,IF(I531=55%,F531*G531*H531*F!$B$55,IF(I531=56%,F531*G531*H531*F!$B$56,IF(I531=57%,F531*G531*H531*F!$B$57,IF(I531=58%,F531*G531*H531*F!$B$58,IF(I531=59%,F531*G531*H531*F!$B$59,IF(I531=60%,F531*G531*H531*F!$B$60,IF(I531=61%,F531*G531*H531*F!$B$61,IF(I531=62%,F531*G531*H531*F!$B$62,IF(I531=63%,F531*G531*H531*F!$B$63,IF(I531=64%,F531*G531*H531*F!$B$64,IF(I531=65%,F531*G531*H531*F!$B$65,IF(I531=66%,F531*G531*H531*F!$B$66,IF(I531=67%,F531*G531*H531*F!$B$67,IF(I531=68%,F531*G531*H531*F!$B$68,IF(I531=69%,F531*G531*H531*F!$B$69,IF(I531=70%,F531*G531*H531*F!$B$70,IF(I531=71%,F531*G531*H531*F!$B$71,IF(I531=72%,F531*G531*H531*F!$B$72,IF(I531=73%,F531*G531*H531*F!$B$73,IF(I531=74%,F531*G531*H531*F!$B$74,IF(I531=75%,F531*G531*H531*F!$B$75,IF(I531=76%,F531*G531*H531*F!$B$76,IF(I531=77%,F531*G531*H531*F!$B$77,IF(I531=78%,F531*G531*H531*F!$B$78,IF(I531=79%,F531*G531*H531*F!$B$79,IF(I531=80%,F531*G531*H531*F!$B$80,IF(I531=81%,F531*G531*H531*F!$B$81,IF(I531=82%,F531*G531*H531*F!$B$82,IF(I531=83%,F531*G531*H531*F!$B$83,IF(I531=84%,F531*G531*H531*F!$B$84,IF(I531=85%,F531*G531*H531*F!$B$85,IF(I531=86%,F531*G531*H531*F!$B$86,IF(I531=87%,F531*G531*H531*F!$B$87,IF(I531=88%,F531*G531*H531*F!$B$88,IF(I531=89%,F531*G531*H531*F!$B$89,IF(I531=90%,F531*G531*H531*F!$B$90,IF(I531=91%,F531*G531*H531*F!$B$91,IF(I531=92%,F531*G531*H531*F!$B$92,IF(I531=93%,F531*G531*H531*F!$B$93,IF(I531=94%,F531*G531*H531*F!$B$94,IF(I531=95%,F531*G531*H531*F!$B$95,IF(I531=96%,F531*G531*H531*F!$B$96,IF(I531=97%,F531*G531*H531*F!$B$97,IF(I531=98%,F531*G531*H531*F!$B$98,IF(I531=99%,F531*G531*H531*F!$B$99,IF(I531&gt;99%,F531*G531*H531*F!$B$100,))))))))))))))))))))))))))))))))))))))))))))))))))))))))+IF(M531&lt;30%,0,IF(M531&lt;35%,J531*K531*L531*F!$B$33,IF(M531&lt;40%,J531*K531*L531*F!$B$38,IF(M531&lt;45%,J531*K531*L531*F!$B$43,IF(M531&lt;50%,J531*K531*L531*F!$B$48,IF(M531=50%,J531*K531*L531*F!$B$50,IF(M531=51%,J531*K531*L531*F!$B$51,IF(M531=52%,J531*K531*L531*F!$B$52,IF(M531=53%,J531*K531*L531*F!$B$53,IF(M531=54%,J531*K531*L531*F!$B$54,IF(M531=55%,J531*K531*L531*F!$B$55,IF(M531=56%,J531*K531*L531*F!$B$56,IF(M531=57%,J531*K531*L531*F!$B$57,IF(M531=58%,J531*K531*L531*F!$B$58,IF(M531=59%,J531*K531*L531*F!$B$59,IF(M531=60%,J531*K531*L531*F!$B$60,IF(M531=61%,J531*K531*L531*F!$B$61,IF(M531=62%,J531*K531*L531*F!$B$62,IF(M531=63%,J531*K531*L531*F!$B$63,IF(M531=64%,J531*K531*L531*F!$B$64,IF(M531=65%,J531*K531*L531*F!$B$65,IF(M531=66%,J531*K531*L531*F!$B$66,IF(M531=67%,J531*K531*L531*F!$B$67,IF(M531=68%,J531*K531*L531*F!$B$68,IF(M531=69%,J531*K531*L531*F!$B$69,IF(M531=70%,J531*K531*L531*F!$B$70,IF(M531=71%,J531*K531*L531*F!$B$71,IF(M531=72%,J531*K531*L531*F!$B$72,IF(M531=73%,J531*K531*L531*F!$B$73,IF(M531=74%,J531*K531*L531*F!$B$74,IF(M531=75%,J531*K531*L531*F!$B$75,IF(M531=76%,J531*K531*L531*F!$B$76,IF(M531=77%,J531*K531*L531*F!$B$77,IF(M531=78%,J531*K531*L531*F!$B$78,IF(M531=79%,J531*K531*L531*F!$B$79,IF(M531=80%,J531*K531*L531*F!$B$80,IF(M531=81%,J531*K531*L531*F!$B$81,IF(M531=82%,J531*K531*L531*F!$B$82,IF(M531=83%,J531*K531*L531*F!$B$83,IF(M531=84%,J531*K531*L531*F!$B$84,IF(M531=85%,J531*K531*L531*F!$B$85,IF(M531=86%,J531*K531*L531*F!$B$86,IF(M531=87%,J531*K531*L531*F!$B$87,IF(M531=88%,J531*K531*L531*F!$B$88,IF(M531=89%,J531*K531*L531*F!$B$89,IF(M531=90%,J531*K531*L531*F!$B$90,IF(M531=91%,J531*K531*L531*F!$B$91,IF(M531=92%,J531*K531*L531*F!$B$92,IF(M531=93%,J531*K531*L531*F!$B$93,IF(M531=94%,J531*K531*L531*F!$B$94,IF(M531=95%,J531*K531*L531*F!$B$95,IF(M531=96%,J531*K531*L531*F!$B$96,IF(M531=97%,J531*K531*L531*F!$B$97,IF(M531=98%,J531*K531*L531*F!$B$98,IF(M531=99%,J531*K531*L531*F!$B$99,IF(M531&gt;99%,J531*K531*L531*F!$B$100,))))))))))))))))))))))))))))))))))))))))))))))))))))))))+IF(Q531&lt;30%,0,IF(Q531&lt;35%,N531*O531*P531*F!$B$33,IF(Q531&lt;40%,N531*O531*P531*F!$B$38,IF(Q531&lt;45%,N531*O531*P531*F!$B$43,IF(Q531&lt;50%,N531*O531*P531*F!$B$48,IF(Q531=50%,N531*O531*P531*F!$B$50,IF(Q531=51%,N531*O531*P531*F!$B$51,IF(Q531=52%,N531*O531*P531*F!$B$52,IF(Q531=53%,N531*O531*P531*F!$B$53,IF(Q531=54%,N531*O531*P531*F!$B$54,IF(Q531=55%,N531*O531*P531*F!$B$55,IF(Q531=56%,N531*O531*P531*F!$B$56,IF(Q531=57%,N531*O531*P531*F!$B$57,IF(Q531=58%,N531*O531*P531*F!$B$58,IF(Q531=59%,N531*O531*P531*F!$B$59,IF(Q531=60%,N531*O531*P531*F!$B$60,IF(Q531=61%,N531*O531*P531*F!$B$61,IF(Q531=62%,N531*O531*P531*F!$B$62,IF(Q531=63%,N531*O531*P531*F!$B$63,IF(Q531=64%,N531*O531*P531*F!$B$64,IF(Q531=65%,N531*O531*P531*F!$B$65,IF(Q531=66%,N531*O531*P531*F!$B$66,IF(Q531=67%,N531*O531*P531*F!$B$67,IF(Q531=68%,N531*O531*P531*F!$B$68,IF(Q531=69%,N531*O531*P531*F!$B$69,IF(Q531=70%,N531*O531*P531*F!$B$70,IF(Q531=71%,N531*O531*P531*F!$B$71,IF(Q531=72%,N531*O531*P531*F!$B$72,IF(Q531=73%,N531*O531*P531*F!$B$73,IF(Q531=74%,N531*O531*P531*F!$B$74,IF(Q531=75%,N531*O531*P531*F!$B$75,IF(Q531=76%,N531*O531*P531*F!$B$76,IF(Q531=77%,N531*O531*P531*F!$B$77,IF(Q531=78%,N531*O531*P531*F!$B$78,IF(Q531=79%,N531*O531*P531*F!$B$79,IF(Q531=80%,N531*O531*P531*F!$B$80,IF(Q531=81%,N531*O531*P531*F!$B$81,IF(Q531=82%,N531*O531*P531*F!$B$82,IF(Q531=83%,N531*O531*P531*F!$B$83,IF(Q531=84%,N531*O531*P531*F!$B$84,IF(Q531=85%,N531*O531*P531*F!$B$85,IF(Q531=86%,N531*O531*P531*F!$B$86,IF(Q531=87%,N531*O531*P531*F!$B$87,IF(Q531=88%,N531*O531*P531*F!$B$88,IF(Q531=89%,N531*O531*P531*F!$B$89,IF(Q531=90%,N531*O531*P531*F!$B$90,IF(Q531=91%,N531*O531*P531*F!$B$91,IF(Q531=92%,N531*O531*P531*F!$B$92,IF(Q531=93%,N531*O531*P531*F!$B$93,IF(Q531=94%,N531*O531*P531*F!$B$94,IF(Q531=95%,N531*O531*P531*F!$B$95,IF(Q531=96%,N531*O531*P531*F!$B$96,IF(Q531=97%,N531*O531*P531*F!$B$97,IF(Q531=98%,N531*O531*P531*F!$B$98,IF(Q531=99%,N531*O531*P531*F!$B$99,IF(Q531&gt;99%,N531*O531*P531*F!$B$100,))))))))))))))))))))))))))))))))))))))))))))))))))))))))+IF(U531&lt;30%,0,IF(U531&lt;35%,R531*S531*T531*F!$B$33,IF(U531&lt;40%,R531*S531*T531*F!$B$38,IF(U531&lt;45%,R531*S531*T531*F!$B$43,IF(U531&lt;50%,R531*S531*T531*F!$B$48,IF(U531=50%,R531*S531*T531*F!$B$50,IF(U531=51%,R531*S531*T531*F!$B$51,IF(U531=52%,R531*S531*T531*F!$B$52,IF(U531=53%,R531*S531*T531*F!$B$53,IF(U531=54%,R531*S531*T531*F!$B$54,IF(U531=55%,R531*S531*T531*F!$B$55,IF(U531=56%,R531*S531*T531*F!$B$56,IF(U531=57%,R531*S531*T531*F!$B$57,IF(U531=58%,R531*S531*T531*F!$B$58,IF(U531=59%,R531*S531*T531*F!$B$59,IF(U531=60%,R531*S531*T531*F!$B$60,IF(U531=61%,R531*S531*T531*F!$B$61,IF(U531=62%,R531*S531*T531*F!$B$62,IF(U531=63%,R531*S531*T531*F!$B$63,IF(U531=64%,R531*S531*T531*F!$B$64,IF(U531=65%,R531*S531*T531*F!$B$65,IF(U531=66%,R531*S531*T531*F!$B$66,IF(U531=67%,R531*S531*T531*F!$B$67,IF(U531=68%,R531*S531*T531*F!$B$68,IF(U531=69%,R531*S531*T531*F!$B$69,IF(U531=70%,R531*S531*T531*F!$B$70,IF(U531=71%,R531*S531*T531*F!$B$71,IF(U531=72%,R531*S531*T531*F!$B$72,IF(U531=73%,R531*S531*T531*F!$B$73,IF(U531=74%,R531*S531*T531*F!$B$74,IF(U531=75%,R531*S531*T531*F!$B$75,IF(U531=76%,R531*S531*T531*F!$B$76,IF(U531=77%,R531*S531*T531*F!$B$77,IF(U531=78%,R531*S531*T531*F!$B$78,IF(U531=79%,R531*S531*T531*F!$B$79,IF(U531=80%,R531*S531*T531*F!$B$80,IF(U531=81%,R531*S531*T531*F!$B$81,IF(U531=82%,R531*S531*T531*F!$B$82,IF(U531=83%,R531*S531*T531*F!$B$83,IF(U531=84%,R531*S531*T531*F!$B$84,IF(U531=85%,R531*S531*T531*F!$B$85,IF(U531=86%,R531*S531*T531*F!$B$86,IF(U531=87%,R531*S531*T531*F!$B$87,IF(U531=88%,R531*S531*T531*F!$B$88,IF(U531=89%,R531*S531*T531*F!$B$89,IF(U531=90%,R531*S531*T531*F!$B$90,IF(U531=91%,R531*S531*T531*F!$B$91,IF(U531=92%,R531*S531*T531*F!$B$92,IF(U531=93%,R531*S531*T531*F!$B$93,IF(U531=94%,R531*S531*T531*F!$B$94,IF(U531=95%,R531*S531*T531*F!$B$95,IF(U531=96%,R531*S531*T531*F!$B$96,IF(U531=97%,R531*S531*T531*F!$B$97,IF(U531=98%,R531*S531*T531*F!$B$98,IF(U531=99%,R531*S531*T531*F!$B$99,IF(U531&gt;99%,R531*S531*T531*F!$B$100)))))))))))))))))))))))))))))))))))))))))))))))))))))))))*IF(ISNUMBER(E531),E531,1)*IF(ISNUMBER(D531),D531,1)</f>
        <v>0</v>
      </c>
      <c r="AA531" s="6">
        <f>G531*H531+K531*L531+O531*P531+S531*T531</f>
        <v>0</v>
      </c>
      <c r="AB531" s="35">
        <f>(H531*(IF(I531&lt;45%,0.5,IF(I531&lt;55%,0.8,IF(I531&lt;65%,0.9,IF(I531&lt;75%,1,IF(I531&lt;85%,1.1,1.2))))))+L531*(IF(M531&lt;45%,0.5,IF(M531&lt;55%,0.8,IF(M531&lt;65%,0.9,IF(M531&lt;75%,1,IF(M531&lt;85%,1.1,1.2))))))+P531*(IF(Q531&lt;45%,0.5,IF(Q531&lt;55%,0.8,IF(Q531&lt;65%,0.9,IF(Q531&lt;75%,1,IF(Q531&lt;85%,1.1,1.2))))))+T531*(IF(U531&lt;45%,0.5,IF(U531&lt;55%,0.8,IF(U531&lt;65%,0.9,IF(U531&lt;75%,1,IF(U531&lt;85%,1.1,1.2)))))))*IF(D531&gt;=0.8,6,IF(D531&lt;=0.4,1.5,3))</f>
        <v>0</v>
      </c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  <c r="AP531" s="11"/>
      <c r="AQ531" s="11"/>
      <c r="AR531" s="11"/>
      <c r="AS531" s="11"/>
      <c r="AT531" s="11"/>
      <c r="AU531" s="11"/>
      <c r="AV531" s="11"/>
      <c r="AW531" s="11"/>
      <c r="AX531" s="11"/>
      <c r="AY531" s="11"/>
      <c r="AZ531" s="11"/>
      <c r="BA531" s="11"/>
      <c r="BB531" s="11"/>
      <c r="BC531" s="11"/>
      <c r="BD531" s="11"/>
      <c r="BE531" s="11"/>
      <c r="BF531" s="11"/>
      <c r="BG531" s="11"/>
      <c r="BH531" s="11"/>
      <c r="BI531" s="11"/>
      <c r="BJ531" s="11"/>
    </row>
    <row r="532" spans="1:62" x14ac:dyDescent="0.25">
      <c r="A532" s="1125"/>
      <c r="B532" s="86" t="str">
        <f t="shared" ref="B532:E532" si="1256">IF(B470="","",B470)</f>
        <v/>
      </c>
      <c r="C532" s="84" t="str">
        <f t="shared" si="1256"/>
        <v/>
      </c>
      <c r="D532" s="63">
        <f t="shared" si="1251"/>
        <v>0</v>
      </c>
      <c r="E532" s="85" t="str">
        <f t="shared" si="1256"/>
        <v/>
      </c>
      <c r="F532" s="150"/>
      <c r="G532" s="100"/>
      <c r="H532" s="100"/>
      <c r="I532" s="101">
        <f t="shared" si="1246"/>
        <v>0</v>
      </c>
      <c r="J532" s="150"/>
      <c r="K532" s="100"/>
      <c r="L532" s="100"/>
      <c r="M532" s="102">
        <f t="shared" si="1247"/>
        <v>0</v>
      </c>
      <c r="N532" s="150"/>
      <c r="O532" s="100"/>
      <c r="P532" s="100"/>
      <c r="Q532" s="102">
        <f t="shared" si="1248"/>
        <v>0</v>
      </c>
      <c r="R532" s="150"/>
      <c r="S532" s="100"/>
      <c r="T532" s="100"/>
      <c r="U532" s="101">
        <f t="shared" si="1249"/>
        <v>0</v>
      </c>
      <c r="V532" s="130">
        <f t="shared" si="1252"/>
        <v>0</v>
      </c>
      <c r="W532" s="111">
        <f t="shared" si="1253"/>
        <v>0</v>
      </c>
      <c r="X532" s="53">
        <f>ROUND(IFERROR((W532/(Y532*IF(ISNUMBER(E532),E532,1))),0),2)</f>
        <v>0</v>
      </c>
      <c r="Y532" s="90" t="str">
        <f t="shared" si="1168"/>
        <v/>
      </c>
      <c r="Z532" s="5">
        <f>(IF(I532&lt;30%,0,IF(I532&lt;35%,F532*G532*H532*F!$B$33,IF(I532&lt;40%,F532*G532*H532*F!$B$38,IF(I532&lt;45%,F532*G532*H532*F!$B$43,IF(I532&lt;50%,F532*G532*H532*F!$B$48,IF(I532=50%,F532*G532*H532*F!$B$50,IF(I532=51%,F532*G532*H532*F!$B$51,IF(I532=52%,F532*G532*H532*F!$B$52,IF(I532=53%,F532*G532*H532*F!$B$53,IF(I532=54%,F532*G532*H532*F!$B$54,IF(I532=55%,F532*G532*H532*F!$B$55,IF(I532=56%,F532*G532*H532*F!$B$56,IF(I532=57%,F532*G532*H532*F!$B$57,IF(I532=58%,F532*G532*H532*F!$B$58,IF(I532=59%,F532*G532*H532*F!$B$59,IF(I532=60%,F532*G532*H532*F!$B$60,IF(I532=61%,F532*G532*H532*F!$B$61,IF(I532=62%,F532*G532*H532*F!$B$62,IF(I532=63%,F532*G532*H532*F!$B$63,IF(I532=64%,F532*G532*H532*F!$B$64,IF(I532=65%,F532*G532*H532*F!$B$65,IF(I532=66%,F532*G532*H532*F!$B$66,IF(I532=67%,F532*G532*H532*F!$B$67,IF(I532=68%,F532*G532*H532*F!$B$68,IF(I532=69%,F532*G532*H532*F!$B$69,IF(I532=70%,F532*G532*H532*F!$B$70,IF(I532=71%,F532*G532*H532*F!$B$71,IF(I532=72%,F532*G532*H532*F!$B$72,IF(I532=73%,F532*G532*H532*F!$B$73,IF(I532=74%,F532*G532*H532*F!$B$74,IF(I532=75%,F532*G532*H532*F!$B$75,IF(I532=76%,F532*G532*H532*F!$B$76,IF(I532=77%,F532*G532*H532*F!$B$77,IF(I532=78%,F532*G532*H532*F!$B$78,IF(I532=79%,F532*G532*H532*F!$B$79,IF(I532=80%,F532*G532*H532*F!$B$80,IF(I532=81%,F532*G532*H532*F!$B$81,IF(I532=82%,F532*G532*H532*F!$B$82,IF(I532=83%,F532*G532*H532*F!$B$83,IF(I532=84%,F532*G532*H532*F!$B$84,IF(I532=85%,F532*G532*H532*F!$B$85,IF(I532=86%,F532*G532*H532*F!$B$86,IF(I532=87%,F532*G532*H532*F!$B$87,IF(I532=88%,F532*G532*H532*F!$B$88,IF(I532=89%,F532*G532*H532*F!$B$89,IF(I532=90%,F532*G532*H532*F!$B$90,IF(I532=91%,F532*G532*H532*F!$B$91,IF(I532=92%,F532*G532*H532*F!$B$92,IF(I532=93%,F532*G532*H532*F!$B$93,IF(I532=94%,F532*G532*H532*F!$B$94,IF(I532=95%,F532*G532*H532*F!$B$95,IF(I532=96%,F532*G532*H532*F!$B$96,IF(I532=97%,F532*G532*H532*F!$B$97,IF(I532=98%,F532*G532*H532*F!$B$98,IF(I532=99%,F532*G532*H532*F!$B$99,IF(I532&gt;99%,F532*G532*H532*F!$B$100,))))))))))))))))))))))))))))))))))))))))))))))))))))))))+IF(M532&lt;30%,0,IF(M532&lt;35%,J532*K532*L532*F!$B$33,IF(M532&lt;40%,J532*K532*L532*F!$B$38,IF(M532&lt;45%,J532*K532*L532*F!$B$43,IF(M532&lt;50%,J532*K532*L532*F!$B$48,IF(M532=50%,J532*K532*L532*F!$B$50,IF(M532=51%,J532*K532*L532*F!$B$51,IF(M532=52%,J532*K532*L532*F!$B$52,IF(M532=53%,J532*K532*L532*F!$B$53,IF(M532=54%,J532*K532*L532*F!$B$54,IF(M532=55%,J532*K532*L532*F!$B$55,IF(M532=56%,J532*K532*L532*F!$B$56,IF(M532=57%,J532*K532*L532*F!$B$57,IF(M532=58%,J532*K532*L532*F!$B$58,IF(M532=59%,J532*K532*L532*F!$B$59,IF(M532=60%,J532*K532*L532*F!$B$60,IF(M532=61%,J532*K532*L532*F!$B$61,IF(M532=62%,J532*K532*L532*F!$B$62,IF(M532=63%,J532*K532*L532*F!$B$63,IF(M532=64%,J532*K532*L532*F!$B$64,IF(M532=65%,J532*K532*L532*F!$B$65,IF(M532=66%,J532*K532*L532*F!$B$66,IF(M532=67%,J532*K532*L532*F!$B$67,IF(M532=68%,J532*K532*L532*F!$B$68,IF(M532=69%,J532*K532*L532*F!$B$69,IF(M532=70%,J532*K532*L532*F!$B$70,IF(M532=71%,J532*K532*L532*F!$B$71,IF(M532=72%,J532*K532*L532*F!$B$72,IF(M532=73%,J532*K532*L532*F!$B$73,IF(M532=74%,J532*K532*L532*F!$B$74,IF(M532=75%,J532*K532*L532*F!$B$75,IF(M532=76%,J532*K532*L532*F!$B$76,IF(M532=77%,J532*K532*L532*F!$B$77,IF(M532=78%,J532*K532*L532*F!$B$78,IF(M532=79%,J532*K532*L532*F!$B$79,IF(M532=80%,J532*K532*L532*F!$B$80,IF(M532=81%,J532*K532*L532*F!$B$81,IF(M532=82%,J532*K532*L532*F!$B$82,IF(M532=83%,J532*K532*L532*F!$B$83,IF(M532=84%,J532*K532*L532*F!$B$84,IF(M532=85%,J532*K532*L532*F!$B$85,IF(M532=86%,J532*K532*L532*F!$B$86,IF(M532=87%,J532*K532*L532*F!$B$87,IF(M532=88%,J532*K532*L532*F!$B$88,IF(M532=89%,J532*K532*L532*F!$B$89,IF(M532=90%,J532*K532*L532*F!$B$90,IF(M532=91%,J532*K532*L532*F!$B$91,IF(M532=92%,J532*K532*L532*F!$B$92,IF(M532=93%,J532*K532*L532*F!$B$93,IF(M532=94%,J532*K532*L532*F!$B$94,IF(M532=95%,J532*K532*L532*F!$B$95,IF(M532=96%,J532*K532*L532*F!$B$96,IF(M532=97%,J532*K532*L532*F!$B$97,IF(M532=98%,J532*K532*L532*F!$B$98,IF(M532=99%,J532*K532*L532*F!$B$99,IF(M532&gt;99%,J532*K532*L532*F!$B$100,))))))))))))))))))))))))))))))))))))))))))))))))))))))))+IF(Q532&lt;30%,0,IF(Q532&lt;35%,N532*O532*P532*F!$B$33,IF(Q532&lt;40%,N532*O532*P532*F!$B$38,IF(Q532&lt;45%,N532*O532*P532*F!$B$43,IF(Q532&lt;50%,N532*O532*P532*F!$B$48,IF(Q532=50%,N532*O532*P532*F!$B$50,IF(Q532=51%,N532*O532*P532*F!$B$51,IF(Q532=52%,N532*O532*P532*F!$B$52,IF(Q532=53%,N532*O532*P532*F!$B$53,IF(Q532=54%,N532*O532*P532*F!$B$54,IF(Q532=55%,N532*O532*P532*F!$B$55,IF(Q532=56%,N532*O532*P532*F!$B$56,IF(Q532=57%,N532*O532*P532*F!$B$57,IF(Q532=58%,N532*O532*P532*F!$B$58,IF(Q532=59%,N532*O532*P532*F!$B$59,IF(Q532=60%,N532*O532*P532*F!$B$60,IF(Q532=61%,N532*O532*P532*F!$B$61,IF(Q532=62%,N532*O532*P532*F!$B$62,IF(Q532=63%,N532*O532*P532*F!$B$63,IF(Q532=64%,N532*O532*P532*F!$B$64,IF(Q532=65%,N532*O532*P532*F!$B$65,IF(Q532=66%,N532*O532*P532*F!$B$66,IF(Q532=67%,N532*O532*P532*F!$B$67,IF(Q532=68%,N532*O532*P532*F!$B$68,IF(Q532=69%,N532*O532*P532*F!$B$69,IF(Q532=70%,N532*O532*P532*F!$B$70,IF(Q532=71%,N532*O532*P532*F!$B$71,IF(Q532=72%,N532*O532*P532*F!$B$72,IF(Q532=73%,N532*O532*P532*F!$B$73,IF(Q532=74%,N532*O532*P532*F!$B$74,IF(Q532=75%,N532*O532*P532*F!$B$75,IF(Q532=76%,N532*O532*P532*F!$B$76,IF(Q532=77%,N532*O532*P532*F!$B$77,IF(Q532=78%,N532*O532*P532*F!$B$78,IF(Q532=79%,N532*O532*P532*F!$B$79,IF(Q532=80%,N532*O532*P532*F!$B$80,IF(Q532=81%,N532*O532*P532*F!$B$81,IF(Q532=82%,N532*O532*P532*F!$B$82,IF(Q532=83%,N532*O532*P532*F!$B$83,IF(Q532=84%,N532*O532*P532*F!$B$84,IF(Q532=85%,N532*O532*P532*F!$B$85,IF(Q532=86%,N532*O532*P532*F!$B$86,IF(Q532=87%,N532*O532*P532*F!$B$87,IF(Q532=88%,N532*O532*P532*F!$B$88,IF(Q532=89%,N532*O532*P532*F!$B$89,IF(Q532=90%,N532*O532*P532*F!$B$90,IF(Q532=91%,N532*O532*P532*F!$B$91,IF(Q532=92%,N532*O532*P532*F!$B$92,IF(Q532=93%,N532*O532*P532*F!$B$93,IF(Q532=94%,N532*O532*P532*F!$B$94,IF(Q532=95%,N532*O532*P532*F!$B$95,IF(Q532=96%,N532*O532*P532*F!$B$96,IF(Q532=97%,N532*O532*P532*F!$B$97,IF(Q532=98%,N532*O532*P532*F!$B$98,IF(Q532=99%,N532*O532*P532*F!$B$99,IF(Q532&gt;99%,N532*O532*P532*F!$B$100,))))))))))))))))))))))))))))))))))))))))))))))))))))))))+IF(U532&lt;30%,0,IF(U532&lt;35%,R532*S532*T532*F!$B$33,IF(U532&lt;40%,R532*S532*T532*F!$B$38,IF(U532&lt;45%,R532*S532*T532*F!$B$43,IF(U532&lt;50%,R532*S532*T532*F!$B$48,IF(U532=50%,R532*S532*T532*F!$B$50,IF(U532=51%,R532*S532*T532*F!$B$51,IF(U532=52%,R532*S532*T532*F!$B$52,IF(U532=53%,R532*S532*T532*F!$B$53,IF(U532=54%,R532*S532*T532*F!$B$54,IF(U532=55%,R532*S532*T532*F!$B$55,IF(U532=56%,R532*S532*T532*F!$B$56,IF(U532=57%,R532*S532*T532*F!$B$57,IF(U532=58%,R532*S532*T532*F!$B$58,IF(U532=59%,R532*S532*T532*F!$B$59,IF(U532=60%,R532*S532*T532*F!$B$60,IF(U532=61%,R532*S532*T532*F!$B$61,IF(U532=62%,R532*S532*T532*F!$B$62,IF(U532=63%,R532*S532*T532*F!$B$63,IF(U532=64%,R532*S532*T532*F!$B$64,IF(U532=65%,R532*S532*T532*F!$B$65,IF(U532=66%,R532*S532*T532*F!$B$66,IF(U532=67%,R532*S532*T532*F!$B$67,IF(U532=68%,R532*S532*T532*F!$B$68,IF(U532=69%,R532*S532*T532*F!$B$69,IF(U532=70%,R532*S532*T532*F!$B$70,IF(U532=71%,R532*S532*T532*F!$B$71,IF(U532=72%,R532*S532*T532*F!$B$72,IF(U532=73%,R532*S532*T532*F!$B$73,IF(U532=74%,R532*S532*T532*F!$B$74,IF(U532=75%,R532*S532*T532*F!$B$75,IF(U532=76%,R532*S532*T532*F!$B$76,IF(U532=77%,R532*S532*T532*F!$B$77,IF(U532=78%,R532*S532*T532*F!$B$78,IF(U532=79%,R532*S532*T532*F!$B$79,IF(U532=80%,R532*S532*T532*F!$B$80,IF(U532=81%,R532*S532*T532*F!$B$81,IF(U532=82%,R532*S532*T532*F!$B$82,IF(U532=83%,R532*S532*T532*F!$B$83,IF(U532=84%,R532*S532*T532*F!$B$84,IF(U532=85%,R532*S532*T532*F!$B$85,IF(U532=86%,R532*S532*T532*F!$B$86,IF(U532=87%,R532*S532*T532*F!$B$87,IF(U532=88%,R532*S532*T532*F!$B$88,IF(U532=89%,R532*S532*T532*F!$B$89,IF(U532=90%,R532*S532*T532*F!$B$90,IF(U532=91%,R532*S532*T532*F!$B$91,IF(U532=92%,R532*S532*T532*F!$B$92,IF(U532=93%,R532*S532*T532*F!$B$93,IF(U532=94%,R532*S532*T532*F!$B$94,IF(U532=95%,R532*S532*T532*F!$B$95,IF(U532=96%,R532*S532*T532*F!$B$96,IF(U532=97%,R532*S532*T532*F!$B$97,IF(U532=98%,R532*S532*T532*F!$B$98,IF(U532=99%,R532*S532*T532*F!$B$99,IF(U532&gt;99%,R532*S532*T532*F!$B$100)))))))))))))))))))))))))))))))))))))))))))))))))))))))))*IF(ISNUMBER(E532),E532,1)*IF(ISNUMBER(D532),D532,1)</f>
        <v>0</v>
      </c>
      <c r="AA532" s="5">
        <f>G532*H532+K532*L532+O532*P532+S532*T532</f>
        <v>0</v>
      </c>
      <c r="AB532" s="32">
        <f>(H532*(IF(I532&lt;45%,0.5,IF(I532&lt;55%,0.8,IF(I532&lt;65%,0.9,IF(I532&lt;75%,1,IF(I532&lt;85%,1.1,1.2))))))+L532*(IF(M532&lt;45%,0.5,IF(M532&lt;55%,0.8,IF(M532&lt;65%,0.9,IF(M532&lt;75%,1,IF(M532&lt;85%,1.1,1.2))))))+P532*(IF(Q532&lt;45%,0.5,IF(Q532&lt;55%,0.8,IF(Q532&lt;65%,0.9,IF(Q532&lt;75%,1,IF(Q532&lt;85%,1.1,1.2))))))+T532*(IF(U532&lt;45%,0.5,IF(U532&lt;55%,0.8,IF(U532&lt;65%,0.9,IF(U532&lt;75%,1,IF(U532&lt;85%,1.1,1.2)))))))*IF(D532&gt;=0.8,6,IF(D532&lt;=0.4,1.5,3))</f>
        <v>0</v>
      </c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  <c r="AP532" s="11"/>
      <c r="AQ532" s="11"/>
      <c r="AR532" s="11"/>
      <c r="AS532" s="11"/>
      <c r="AT532" s="11"/>
      <c r="AU532" s="11"/>
      <c r="AV532" s="11"/>
      <c r="AW532" s="11"/>
      <c r="AX532" s="11"/>
      <c r="AY532" s="11"/>
      <c r="AZ532" s="11"/>
      <c r="BA532" s="11"/>
      <c r="BB532" s="11"/>
      <c r="BC532" s="11"/>
      <c r="BD532" s="11"/>
      <c r="BE532" s="11"/>
      <c r="BF532" s="11"/>
      <c r="BG532" s="11"/>
      <c r="BH532" s="11"/>
      <c r="BI532" s="11"/>
      <c r="BJ532" s="11"/>
    </row>
    <row r="533" spans="1:62" x14ac:dyDescent="0.25">
      <c r="A533" s="1125"/>
      <c r="B533" s="86" t="str">
        <f t="shared" ref="B533:E533" si="1257">IF(B471="","",B471)</f>
        <v/>
      </c>
      <c r="C533" s="84" t="str">
        <f t="shared" si="1257"/>
        <v/>
      </c>
      <c r="D533" s="63">
        <f t="shared" si="1251"/>
        <v>0</v>
      </c>
      <c r="E533" s="87" t="str">
        <f t="shared" si="1257"/>
        <v/>
      </c>
      <c r="F533" s="152"/>
      <c r="G533" s="94"/>
      <c r="H533" s="94"/>
      <c r="I533" s="93">
        <f t="shared" si="1246"/>
        <v>0</v>
      </c>
      <c r="J533" s="152"/>
      <c r="K533" s="94"/>
      <c r="L533" s="94"/>
      <c r="M533" s="95">
        <f t="shared" si="1247"/>
        <v>0</v>
      </c>
      <c r="N533" s="152"/>
      <c r="O533" s="94"/>
      <c r="P533" s="94"/>
      <c r="Q533" s="95">
        <f t="shared" si="1248"/>
        <v>0</v>
      </c>
      <c r="R533" s="152"/>
      <c r="S533" s="94"/>
      <c r="T533" s="94"/>
      <c r="U533" s="93">
        <f t="shared" si="1249"/>
        <v>0</v>
      </c>
      <c r="V533" s="113">
        <f t="shared" si="1252"/>
        <v>0</v>
      </c>
      <c r="W533" s="114">
        <f t="shared" si="1253"/>
        <v>0</v>
      </c>
      <c r="X533" s="36">
        <f t="shared" ref="X533" si="1258">ROUND(IFERROR((W533/(Y533*IF(ISNUMBER(E533),E533,1))),0),2)</f>
        <v>0</v>
      </c>
      <c r="Y533" s="90" t="str">
        <f t="shared" si="1168"/>
        <v/>
      </c>
      <c r="Z533" s="6">
        <f>(IF(I533&lt;30%,0,IF(I533&lt;35%,F533*G533*H533*F!$B$33,IF(I533&lt;40%,F533*G533*H533*F!$B$38,IF(I533&lt;45%,F533*G533*H533*F!$B$43,IF(I533&lt;50%,F533*G533*H533*F!$B$48,IF(I533=50%,F533*G533*H533*F!$B$50,IF(I533=51%,F533*G533*H533*F!$B$51,IF(I533=52%,F533*G533*H533*F!$B$52,IF(I533=53%,F533*G533*H533*F!$B$53,IF(I533=54%,F533*G533*H533*F!$B$54,IF(I533=55%,F533*G533*H533*F!$B$55,IF(I533=56%,F533*G533*H533*F!$B$56,IF(I533=57%,F533*G533*H533*F!$B$57,IF(I533=58%,F533*G533*H533*F!$B$58,IF(I533=59%,F533*G533*H533*F!$B$59,IF(I533=60%,F533*G533*H533*F!$B$60,IF(I533=61%,F533*G533*H533*F!$B$61,IF(I533=62%,F533*G533*H533*F!$B$62,IF(I533=63%,F533*G533*H533*F!$B$63,IF(I533=64%,F533*G533*H533*F!$B$64,IF(I533=65%,F533*G533*H533*F!$B$65,IF(I533=66%,F533*G533*H533*F!$B$66,IF(I533=67%,F533*G533*H533*F!$B$67,IF(I533=68%,F533*G533*H533*F!$B$68,IF(I533=69%,F533*G533*H533*F!$B$69,IF(I533=70%,F533*G533*H533*F!$B$70,IF(I533=71%,F533*G533*H533*F!$B$71,IF(I533=72%,F533*G533*H533*F!$B$72,IF(I533=73%,F533*G533*H533*F!$B$73,IF(I533=74%,F533*G533*H533*F!$B$74,IF(I533=75%,F533*G533*H533*F!$B$75,IF(I533=76%,F533*G533*H533*F!$B$76,IF(I533=77%,F533*G533*H533*F!$B$77,IF(I533=78%,F533*G533*H533*F!$B$78,IF(I533=79%,F533*G533*H533*F!$B$79,IF(I533=80%,F533*G533*H533*F!$B$80,IF(I533=81%,F533*G533*H533*F!$B$81,IF(I533=82%,F533*G533*H533*F!$B$82,IF(I533=83%,F533*G533*H533*F!$B$83,IF(I533=84%,F533*G533*H533*F!$B$84,IF(I533=85%,F533*G533*H533*F!$B$85,IF(I533=86%,F533*G533*H533*F!$B$86,IF(I533=87%,F533*G533*H533*F!$B$87,IF(I533=88%,F533*G533*H533*F!$B$88,IF(I533=89%,F533*G533*H533*F!$B$89,IF(I533=90%,F533*G533*H533*F!$B$90,IF(I533=91%,F533*G533*H533*F!$B$91,IF(I533=92%,F533*G533*H533*F!$B$92,IF(I533=93%,F533*G533*H533*F!$B$93,IF(I533=94%,F533*G533*H533*F!$B$94,IF(I533=95%,F533*G533*H533*F!$B$95,IF(I533=96%,F533*G533*H533*F!$B$96,IF(I533=97%,F533*G533*H533*F!$B$97,IF(I533=98%,F533*G533*H533*F!$B$98,IF(I533=99%,F533*G533*H533*F!$B$99,IF(I533&gt;99%,F533*G533*H533*F!$B$100,))))))))))))))))))))))))))))))))))))))))))))))))))))))))+IF(M533&lt;30%,0,IF(M533&lt;35%,J533*K533*L533*F!$B$33,IF(M533&lt;40%,J533*K533*L533*F!$B$38,IF(M533&lt;45%,J533*K533*L533*F!$B$43,IF(M533&lt;50%,J533*K533*L533*F!$B$48,IF(M533=50%,J533*K533*L533*F!$B$50,IF(M533=51%,J533*K533*L533*F!$B$51,IF(M533=52%,J533*K533*L533*F!$B$52,IF(M533=53%,J533*K533*L533*F!$B$53,IF(M533=54%,J533*K533*L533*F!$B$54,IF(M533=55%,J533*K533*L533*F!$B$55,IF(M533=56%,J533*K533*L533*F!$B$56,IF(M533=57%,J533*K533*L533*F!$B$57,IF(M533=58%,J533*K533*L533*F!$B$58,IF(M533=59%,J533*K533*L533*F!$B$59,IF(M533=60%,J533*K533*L533*F!$B$60,IF(M533=61%,J533*K533*L533*F!$B$61,IF(M533=62%,J533*K533*L533*F!$B$62,IF(M533=63%,J533*K533*L533*F!$B$63,IF(M533=64%,J533*K533*L533*F!$B$64,IF(M533=65%,J533*K533*L533*F!$B$65,IF(M533=66%,J533*K533*L533*F!$B$66,IF(M533=67%,J533*K533*L533*F!$B$67,IF(M533=68%,J533*K533*L533*F!$B$68,IF(M533=69%,J533*K533*L533*F!$B$69,IF(M533=70%,J533*K533*L533*F!$B$70,IF(M533=71%,J533*K533*L533*F!$B$71,IF(M533=72%,J533*K533*L533*F!$B$72,IF(M533=73%,J533*K533*L533*F!$B$73,IF(M533=74%,J533*K533*L533*F!$B$74,IF(M533=75%,J533*K533*L533*F!$B$75,IF(M533=76%,J533*K533*L533*F!$B$76,IF(M533=77%,J533*K533*L533*F!$B$77,IF(M533=78%,J533*K533*L533*F!$B$78,IF(M533=79%,J533*K533*L533*F!$B$79,IF(M533=80%,J533*K533*L533*F!$B$80,IF(M533=81%,J533*K533*L533*F!$B$81,IF(M533=82%,J533*K533*L533*F!$B$82,IF(M533=83%,J533*K533*L533*F!$B$83,IF(M533=84%,J533*K533*L533*F!$B$84,IF(M533=85%,J533*K533*L533*F!$B$85,IF(M533=86%,J533*K533*L533*F!$B$86,IF(M533=87%,J533*K533*L533*F!$B$87,IF(M533=88%,J533*K533*L533*F!$B$88,IF(M533=89%,J533*K533*L533*F!$B$89,IF(M533=90%,J533*K533*L533*F!$B$90,IF(M533=91%,J533*K533*L533*F!$B$91,IF(M533=92%,J533*K533*L533*F!$B$92,IF(M533=93%,J533*K533*L533*F!$B$93,IF(M533=94%,J533*K533*L533*F!$B$94,IF(M533=95%,J533*K533*L533*F!$B$95,IF(M533=96%,J533*K533*L533*F!$B$96,IF(M533=97%,J533*K533*L533*F!$B$97,IF(M533=98%,J533*K533*L533*F!$B$98,IF(M533=99%,J533*K533*L533*F!$B$99,IF(M533&gt;99%,J533*K533*L533*F!$B$100,))))))))))))))))))))))))))))))))))))))))))))))))))))))))+IF(Q533&lt;30%,0,IF(Q533&lt;35%,N533*O533*P533*F!$B$33,IF(Q533&lt;40%,N533*O533*P533*F!$B$38,IF(Q533&lt;45%,N533*O533*P533*F!$B$43,IF(Q533&lt;50%,N533*O533*P533*F!$B$48,IF(Q533=50%,N533*O533*P533*F!$B$50,IF(Q533=51%,N533*O533*P533*F!$B$51,IF(Q533=52%,N533*O533*P533*F!$B$52,IF(Q533=53%,N533*O533*P533*F!$B$53,IF(Q533=54%,N533*O533*P533*F!$B$54,IF(Q533=55%,N533*O533*P533*F!$B$55,IF(Q533=56%,N533*O533*P533*F!$B$56,IF(Q533=57%,N533*O533*P533*F!$B$57,IF(Q533=58%,N533*O533*P533*F!$B$58,IF(Q533=59%,N533*O533*P533*F!$B$59,IF(Q533=60%,N533*O533*P533*F!$B$60,IF(Q533=61%,N533*O533*P533*F!$B$61,IF(Q533=62%,N533*O533*P533*F!$B$62,IF(Q533=63%,N533*O533*P533*F!$B$63,IF(Q533=64%,N533*O533*P533*F!$B$64,IF(Q533=65%,N533*O533*P533*F!$B$65,IF(Q533=66%,N533*O533*P533*F!$B$66,IF(Q533=67%,N533*O533*P533*F!$B$67,IF(Q533=68%,N533*O533*P533*F!$B$68,IF(Q533=69%,N533*O533*P533*F!$B$69,IF(Q533=70%,N533*O533*P533*F!$B$70,IF(Q533=71%,N533*O533*P533*F!$B$71,IF(Q533=72%,N533*O533*P533*F!$B$72,IF(Q533=73%,N533*O533*P533*F!$B$73,IF(Q533=74%,N533*O533*P533*F!$B$74,IF(Q533=75%,N533*O533*P533*F!$B$75,IF(Q533=76%,N533*O533*P533*F!$B$76,IF(Q533=77%,N533*O533*P533*F!$B$77,IF(Q533=78%,N533*O533*P533*F!$B$78,IF(Q533=79%,N533*O533*P533*F!$B$79,IF(Q533=80%,N533*O533*P533*F!$B$80,IF(Q533=81%,N533*O533*P533*F!$B$81,IF(Q533=82%,N533*O533*P533*F!$B$82,IF(Q533=83%,N533*O533*P533*F!$B$83,IF(Q533=84%,N533*O533*P533*F!$B$84,IF(Q533=85%,N533*O533*P533*F!$B$85,IF(Q533=86%,N533*O533*P533*F!$B$86,IF(Q533=87%,N533*O533*P533*F!$B$87,IF(Q533=88%,N533*O533*P533*F!$B$88,IF(Q533=89%,N533*O533*P533*F!$B$89,IF(Q533=90%,N533*O533*P533*F!$B$90,IF(Q533=91%,N533*O533*P533*F!$B$91,IF(Q533=92%,N533*O533*P533*F!$B$92,IF(Q533=93%,N533*O533*P533*F!$B$93,IF(Q533=94%,N533*O533*P533*F!$B$94,IF(Q533=95%,N533*O533*P533*F!$B$95,IF(Q533=96%,N533*O533*P533*F!$B$96,IF(Q533=97%,N533*O533*P533*F!$B$97,IF(Q533=98%,N533*O533*P533*F!$B$98,IF(Q533=99%,N533*O533*P533*F!$B$99,IF(Q533&gt;99%,N533*O533*P533*F!$B$100,))))))))))))))))))))))))))))))))))))))))))))))))))))))))+IF(U533&lt;30%,0,IF(U533&lt;35%,R533*S533*T533*F!$B$33,IF(U533&lt;40%,R533*S533*T533*F!$B$38,IF(U533&lt;45%,R533*S533*T533*F!$B$43,IF(U533&lt;50%,R533*S533*T533*F!$B$48,IF(U533=50%,R533*S533*T533*F!$B$50,IF(U533=51%,R533*S533*T533*F!$B$51,IF(U533=52%,R533*S533*T533*F!$B$52,IF(U533=53%,R533*S533*T533*F!$B$53,IF(U533=54%,R533*S533*T533*F!$B$54,IF(U533=55%,R533*S533*T533*F!$B$55,IF(U533=56%,R533*S533*T533*F!$B$56,IF(U533=57%,R533*S533*T533*F!$B$57,IF(U533=58%,R533*S533*T533*F!$B$58,IF(U533=59%,R533*S533*T533*F!$B$59,IF(U533=60%,R533*S533*T533*F!$B$60,IF(U533=61%,R533*S533*T533*F!$B$61,IF(U533=62%,R533*S533*T533*F!$B$62,IF(U533=63%,R533*S533*T533*F!$B$63,IF(U533=64%,R533*S533*T533*F!$B$64,IF(U533=65%,R533*S533*T533*F!$B$65,IF(U533=66%,R533*S533*T533*F!$B$66,IF(U533=67%,R533*S533*T533*F!$B$67,IF(U533=68%,R533*S533*T533*F!$B$68,IF(U533=69%,R533*S533*T533*F!$B$69,IF(U533=70%,R533*S533*T533*F!$B$70,IF(U533=71%,R533*S533*T533*F!$B$71,IF(U533=72%,R533*S533*T533*F!$B$72,IF(U533=73%,R533*S533*T533*F!$B$73,IF(U533=74%,R533*S533*T533*F!$B$74,IF(U533=75%,R533*S533*T533*F!$B$75,IF(U533=76%,R533*S533*T533*F!$B$76,IF(U533=77%,R533*S533*T533*F!$B$77,IF(U533=78%,R533*S533*T533*F!$B$78,IF(U533=79%,R533*S533*T533*F!$B$79,IF(U533=80%,R533*S533*T533*F!$B$80,IF(U533=81%,R533*S533*T533*F!$B$81,IF(U533=82%,R533*S533*T533*F!$B$82,IF(U533=83%,R533*S533*T533*F!$B$83,IF(U533=84%,R533*S533*T533*F!$B$84,IF(U533=85%,R533*S533*T533*F!$B$85,IF(U533=86%,R533*S533*T533*F!$B$86,IF(U533=87%,R533*S533*T533*F!$B$87,IF(U533=88%,R533*S533*T533*F!$B$88,IF(U533=89%,R533*S533*T533*F!$B$89,IF(U533=90%,R533*S533*T533*F!$B$90,IF(U533=91%,R533*S533*T533*F!$B$91,IF(U533=92%,R533*S533*T533*F!$B$92,IF(U533=93%,R533*S533*T533*F!$B$93,IF(U533=94%,R533*S533*T533*F!$B$94,IF(U533=95%,R533*S533*T533*F!$B$95,IF(U533=96%,R533*S533*T533*F!$B$96,IF(U533=97%,R533*S533*T533*F!$B$97,IF(U533=98%,R533*S533*T533*F!$B$98,IF(U533=99%,R533*S533*T533*F!$B$99,IF(U533&gt;99%,R533*S533*T533*F!$B$100)))))))))))))))))))))))))))))))))))))))))))))))))))))))))*IF(ISNUMBER(E533),E533,1)*IF(ISNUMBER(D533),D533,1)</f>
        <v>0</v>
      </c>
      <c r="AA533" s="6">
        <f>G533*H533+K533*L533+O533*P533+S533*T533</f>
        <v>0</v>
      </c>
      <c r="AB533" s="35">
        <f>(H533*(IF(I533&lt;45%,0.5,IF(I533&lt;55%,0.8,IF(I533&lt;65%,0.9,IF(I533&lt;75%,1,IF(I533&lt;85%,1.1,1.2))))))+L533*(IF(M533&lt;45%,0.5,IF(M533&lt;55%,0.8,IF(M533&lt;65%,0.9,IF(M533&lt;75%,1,IF(M533&lt;85%,1.1,1.2))))))+P533*(IF(Q533&lt;45%,0.5,IF(Q533&lt;55%,0.8,IF(Q533&lt;65%,0.9,IF(Q533&lt;75%,1,IF(Q533&lt;85%,1.1,1.2))))))+T533*(IF(U533&lt;45%,0.5,IF(U533&lt;55%,0.8,IF(U533&lt;65%,0.9,IF(U533&lt;75%,1,IF(U533&lt;85%,1.1,1.2)))))))*IF(D533&gt;=0.8,6,IF(D533&lt;=0.4,1.5,3))</f>
        <v>0</v>
      </c>
      <c r="AC533" s="11"/>
      <c r="AD533" s="11"/>
      <c r="AE533" s="11"/>
      <c r="AF533" s="11"/>
      <c r="AG533" s="11"/>
      <c r="AH533" s="11"/>
      <c r="AI533" s="11"/>
      <c r="AJ533" s="11"/>
      <c r="AK533" s="11"/>
      <c r="AL533" s="11"/>
      <c r="AM533" s="11"/>
      <c r="AN533" s="11"/>
      <c r="AO533" s="11"/>
      <c r="AP533" s="11"/>
      <c r="AQ533" s="11"/>
      <c r="AR533" s="11"/>
      <c r="AS533" s="11"/>
      <c r="AT533" s="11"/>
      <c r="AU533" s="11"/>
      <c r="AV533" s="11"/>
      <c r="AW533" s="11"/>
      <c r="AX533" s="11"/>
      <c r="AY533" s="11"/>
      <c r="AZ533" s="11"/>
      <c r="BA533" s="11"/>
      <c r="BB533" s="11"/>
      <c r="BC533" s="11"/>
      <c r="BD533" s="11"/>
      <c r="BE533" s="11"/>
      <c r="BF533" s="11"/>
      <c r="BG533" s="11"/>
      <c r="BH533" s="11"/>
      <c r="BI533" s="11"/>
      <c r="BJ533" s="11"/>
    </row>
    <row r="534" spans="1:62" ht="15.75" thickBot="1" x14ac:dyDescent="0.3">
      <c r="A534" s="1126"/>
      <c r="B534" s="169"/>
      <c r="C534" s="170"/>
      <c r="D534" s="37">
        <f>ROUND(IFERROR((D529*(G529*H529+K529*L529+O529*P529+S529*T529)+D530*(G530*H530+K530*L530+O530*P530+S530*T530)+D531*(G531*H531+K531*L531+O531*P531+S531*T531)+D532*(G532*H532+K532*L532+O532*P532+S532*T532)+D533*(G533*H533+K533*L533+O533*P533+S533*T533))/((G529*H529+K529*L529+O529*P529+S529*T529)+(G530*H530+K530*L530+O530*P530+S530*T530)+(G531*H531+K531*L531+O531*P531+S531*T531)+(G532*H532+K532*L532+O532*P532+S532*T532)+(G533*H533+K533*L533+O533*P533+S533*T533)),0),3)</f>
        <v>0</v>
      </c>
      <c r="E534" s="186"/>
      <c r="F534" s="187" t="str">
        <f t="shared" ref="F534" si="1259">IF(I534&lt;&gt;0,(IFERROR(IF($Y534&gt;15,MROUND($Y534*I534,0.5),MROUND($Y534*I534,0.1)),)),"")</f>
        <v/>
      </c>
      <c r="G534" s="175"/>
      <c r="H534" s="175"/>
      <c r="I534" s="188"/>
      <c r="J534" s="189"/>
      <c r="K534" s="175"/>
      <c r="L534" s="175"/>
      <c r="M534" s="176"/>
      <c r="N534" s="187"/>
      <c r="O534" s="175"/>
      <c r="P534" s="175"/>
      <c r="Q534" s="176"/>
      <c r="R534" s="187"/>
      <c r="S534" s="180"/>
      <c r="T534" s="177"/>
      <c r="U534" s="188"/>
      <c r="V534" s="122">
        <f>SUM(V529:V533)</f>
        <v>0</v>
      </c>
      <c r="W534" s="117">
        <f>IFERROR(V534/AA534,0)</f>
        <v>0</v>
      </c>
      <c r="X534" s="118">
        <f>ROUND(IFERROR((D529*(I529*G529*H529+M529*K529*L529+Q529*O529*P529+U529*S529*T529)+D530*(I530*G530*H530+M530*K530*L530+Q530*O530*P530+U530*S530*T530)+D531*(I531*G531*H531+M531*K531*L531+Q531*O531*P531+U531*S531*T531)+D532*(I532*G532*H532+M532*K532*L532+Q532*O532*P532+U532*S532*T532)+D533*(I533*G533*H533+M533*K533*L533+Q533*O533*P533+U533*S533*T533))/(D529*(G529*H529+K529*L529+O529*P529+S529*T529)+D530*(G530*H530+K530*L530+O530*P530+S530*T530)+D531*(G531*H531+K531*L531+O531*P531+S531*T531)+D532*(G532*H532+K532*L532+O532*P532+S532*T532)+D533*(G533*H533+K533*L533+O533*P533+S533*T533)),0),2)</f>
        <v>0</v>
      </c>
      <c r="Y534" s="9"/>
      <c r="Z534" s="9">
        <f>SUM(Z529:Z533)</f>
        <v>0</v>
      </c>
      <c r="AA534" s="117">
        <f>SUM(AA529:AA533)</f>
        <v>0</v>
      </c>
      <c r="AB534" s="119">
        <f>IF(SUM(AB529:AB533)=0,TIME(,0,),TIME(,SUM(AB529:AB533)+30,))</f>
        <v>0</v>
      </c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  <c r="AN534" s="11"/>
      <c r="AO534" s="11"/>
      <c r="AP534" s="11"/>
      <c r="AQ534" s="11"/>
      <c r="AR534" s="11"/>
      <c r="AS534" s="11"/>
      <c r="AT534" s="11"/>
      <c r="AU534" s="11"/>
      <c r="AV534" s="11"/>
      <c r="AW534" s="11"/>
      <c r="AX534" s="11"/>
      <c r="AY534" s="11"/>
      <c r="AZ534" s="11"/>
      <c r="BA534" s="11"/>
      <c r="BB534" s="11"/>
      <c r="BC534" s="11"/>
      <c r="BD534" s="11"/>
      <c r="BE534" s="11"/>
      <c r="BF534" s="11"/>
      <c r="BG534" s="11"/>
      <c r="BH534" s="11"/>
      <c r="BI534" s="11"/>
      <c r="BJ534" s="11"/>
    </row>
    <row r="535" spans="1:62" x14ac:dyDescent="0.25">
      <c r="A535" s="145" t="s">
        <v>28</v>
      </c>
      <c r="B535" s="76" t="str">
        <f t="shared" ref="B535:C535" si="1260">IF(B473="","",B473)</f>
        <v/>
      </c>
      <c r="C535" s="103" t="str">
        <f t="shared" si="1260"/>
        <v/>
      </c>
      <c r="D535" s="59">
        <f>D473</f>
        <v>0</v>
      </c>
      <c r="E535" s="88" t="str">
        <f t="shared" ref="E535" si="1261">IF(E473="","",E473)</f>
        <v/>
      </c>
      <c r="F535" s="74"/>
      <c r="G535" s="92"/>
      <c r="H535" s="92"/>
      <c r="I535" s="75">
        <f t="shared" ref="I535:I539" si="1262">IFERROR(ROUND(F535/$Y535,2),)</f>
        <v>0</v>
      </c>
      <c r="J535" s="74"/>
      <c r="K535" s="92"/>
      <c r="L535" s="92"/>
      <c r="M535" s="91">
        <f t="shared" ref="M535:M539" si="1263">IFERROR(ROUND(J535/$Y535,2),)</f>
        <v>0</v>
      </c>
      <c r="N535" s="74"/>
      <c r="O535" s="92"/>
      <c r="P535" s="92"/>
      <c r="Q535" s="75">
        <f t="shared" ref="Q535:Q539" si="1264">IFERROR(ROUND(N535/$Y535,2),)</f>
        <v>0</v>
      </c>
      <c r="R535" s="74"/>
      <c r="S535" s="92"/>
      <c r="T535" s="92"/>
      <c r="U535" s="91">
        <f t="shared" ref="U535:U539" si="1265">IFERROR(ROUND(R535/$Y535,2),)</f>
        <v>0</v>
      </c>
      <c r="V535" s="123">
        <f>(IF(ISNUMBER(F535),F535,1)*G535*H535+IF(ISNUMBER(J535),J535,1)*K535*L535+IF(ISNUMBER(N535),N535,1)*O535*P535+IF(ISNUMBER(R535),R535,1)*S535*T535)*IF(ISNUMBER(E535),E535,1)</f>
        <v>0</v>
      </c>
      <c r="W535" s="40">
        <f>IFERROR((IF(ISNUMBER(F535),F535,1)*G535*H535+IF(ISNUMBER(J535),J535,1)*K535*L535+IF(ISNUMBER(N535),N535,1)*O535*P535+IF(ISNUMBER(R535),R535,1)*S535*T535)*IF(ISNUMBER(E535),E535,1)/(G535*H535+K535*L535+O535*P535+S535*T535),0)</f>
        <v>0</v>
      </c>
      <c r="X535" s="41">
        <f>ROUND(IFERROR((W535/(Y535*IF(ISNUMBER(E535),E535,1))),0),2)</f>
        <v>0</v>
      </c>
      <c r="Y535" s="89" t="str">
        <f t="shared" si="1168"/>
        <v/>
      </c>
      <c r="Z535" s="7">
        <f>(IF(I535&lt;30%,0,IF(I535&lt;35%,F535*G535*H535*F!$B$33,IF(I535&lt;40%,F535*G535*H535*F!$B$38,IF(I535&lt;45%,F535*G535*H535*F!$B$43,IF(I535&lt;50%,F535*G535*H535*F!$B$48,IF(I535=50%,F535*G535*H535*F!$B$50,IF(I535=51%,F535*G535*H535*F!$B$51,IF(I535=52%,F535*G535*H535*F!$B$52,IF(I535=53%,F535*G535*H535*F!$B$53,IF(I535=54%,F535*G535*H535*F!$B$54,IF(I535=55%,F535*G535*H535*F!$B$55,IF(I535=56%,F535*G535*H535*F!$B$56,IF(I535=57%,F535*G535*H535*F!$B$57,IF(I535=58%,F535*G535*H535*F!$B$58,IF(I535=59%,F535*G535*H535*F!$B$59,IF(I535=60%,F535*G535*H535*F!$B$60,IF(I535=61%,F535*G535*H535*F!$B$61,IF(I535=62%,F535*G535*H535*F!$B$62,IF(I535=63%,F535*G535*H535*F!$B$63,IF(I535=64%,F535*G535*H535*F!$B$64,IF(I535=65%,F535*G535*H535*F!$B$65,IF(I535=66%,F535*G535*H535*F!$B$66,IF(I535=67%,F535*G535*H535*F!$B$67,IF(I535=68%,F535*G535*H535*F!$B$68,IF(I535=69%,F535*G535*H535*F!$B$69,IF(I535=70%,F535*G535*H535*F!$B$70,IF(I535=71%,F535*G535*H535*F!$B$71,IF(I535=72%,F535*G535*H535*F!$B$72,IF(I535=73%,F535*G535*H535*F!$B$73,IF(I535=74%,F535*G535*H535*F!$B$74,IF(I535=75%,F535*G535*H535*F!$B$75,IF(I535=76%,F535*G535*H535*F!$B$76,IF(I535=77%,F535*G535*H535*F!$B$77,IF(I535=78%,F535*G535*H535*F!$B$78,IF(I535=79%,F535*G535*H535*F!$B$79,IF(I535=80%,F535*G535*H535*F!$B$80,IF(I535=81%,F535*G535*H535*F!$B$81,IF(I535=82%,F535*G535*H535*F!$B$82,IF(I535=83%,F535*G535*H535*F!$B$83,IF(I535=84%,F535*G535*H535*F!$B$84,IF(I535=85%,F535*G535*H535*F!$B$85,IF(I535=86%,F535*G535*H535*F!$B$86,IF(I535=87%,F535*G535*H535*F!$B$87,IF(I535=88%,F535*G535*H535*F!$B$88,IF(I535=89%,F535*G535*H535*F!$B$89,IF(I535=90%,F535*G535*H535*F!$B$90,IF(I535=91%,F535*G535*H535*F!$B$91,IF(I535=92%,F535*G535*H535*F!$B$92,IF(I535=93%,F535*G535*H535*F!$B$93,IF(I535=94%,F535*G535*H535*F!$B$94,IF(I535=95%,F535*G535*H535*F!$B$95,IF(I535=96%,F535*G535*H535*F!$B$96,IF(I535=97%,F535*G535*H535*F!$B$97,IF(I535=98%,F535*G535*H535*F!$B$98,IF(I535=99%,F535*G535*H535*F!$B$99,IF(I535&gt;99%,F535*G535*H535*F!$B$100,))))))))))))))))))))))))))))))))))))))))))))))))))))))))+IF(M535&lt;30%,0,IF(M535&lt;35%,J535*K535*L535*F!$B$33,IF(M535&lt;40%,J535*K535*L535*F!$B$38,IF(M535&lt;45%,J535*K535*L535*F!$B$43,IF(M535&lt;50%,J535*K535*L535*F!$B$48,IF(M535=50%,J535*K535*L535*F!$B$50,IF(M535=51%,J535*K535*L535*F!$B$51,IF(M535=52%,J535*K535*L535*F!$B$52,IF(M535=53%,J535*K535*L535*F!$B$53,IF(M535=54%,J535*K535*L535*F!$B$54,IF(M535=55%,J535*K535*L535*F!$B$55,IF(M535=56%,J535*K535*L535*F!$B$56,IF(M535=57%,J535*K535*L535*F!$B$57,IF(M535=58%,J535*K535*L535*F!$B$58,IF(M535=59%,J535*K535*L535*F!$B$59,IF(M535=60%,J535*K535*L535*F!$B$60,IF(M535=61%,J535*K535*L535*F!$B$61,IF(M535=62%,J535*K535*L535*F!$B$62,IF(M535=63%,J535*K535*L535*F!$B$63,IF(M535=64%,J535*K535*L535*F!$B$64,IF(M535=65%,J535*K535*L535*F!$B$65,IF(M535=66%,J535*K535*L535*F!$B$66,IF(M535=67%,J535*K535*L535*F!$B$67,IF(M535=68%,J535*K535*L535*F!$B$68,IF(M535=69%,J535*K535*L535*F!$B$69,IF(M535=70%,J535*K535*L535*F!$B$70,IF(M535=71%,J535*K535*L535*F!$B$71,IF(M535=72%,J535*K535*L535*F!$B$72,IF(M535=73%,J535*K535*L535*F!$B$73,IF(M535=74%,J535*K535*L535*F!$B$74,IF(M535=75%,J535*K535*L535*F!$B$75,IF(M535=76%,J535*K535*L535*F!$B$76,IF(M535=77%,J535*K535*L535*F!$B$77,IF(M535=78%,J535*K535*L535*F!$B$78,IF(M535=79%,J535*K535*L535*F!$B$79,IF(M535=80%,J535*K535*L535*F!$B$80,IF(M535=81%,J535*K535*L535*F!$B$81,IF(M535=82%,J535*K535*L535*F!$B$82,IF(M535=83%,J535*K535*L535*F!$B$83,IF(M535=84%,J535*K535*L535*F!$B$84,IF(M535=85%,J535*K535*L535*F!$B$85,IF(M535=86%,J535*K535*L535*F!$B$86,IF(M535=87%,J535*K535*L535*F!$B$87,IF(M535=88%,J535*K535*L535*F!$B$88,IF(M535=89%,J535*K535*L535*F!$B$89,IF(M535=90%,J535*K535*L535*F!$B$90,IF(M535=91%,J535*K535*L535*F!$B$91,IF(M535=92%,J535*K535*L535*F!$B$92,IF(M535=93%,J535*K535*L535*F!$B$93,IF(M535=94%,J535*K535*L535*F!$B$94,IF(M535=95%,J535*K535*L535*F!$B$95,IF(M535=96%,J535*K535*L535*F!$B$96,IF(M535=97%,J535*K535*L535*F!$B$97,IF(M535=98%,J535*K535*L535*F!$B$98,IF(M535=99%,J535*K535*L535*F!$B$99,IF(M535&gt;99%,J535*K535*L535*F!$B$100,))))))))))))))))))))))))))))))))))))))))))))))))))))))))+IF(Q535&lt;30%,0,IF(Q535&lt;35%,N535*O535*P535*F!$B$33,IF(Q535&lt;40%,N535*O535*P535*F!$B$38,IF(Q535&lt;45%,N535*O535*P535*F!$B$43,IF(Q535&lt;50%,N535*O535*P535*F!$B$48,IF(Q535=50%,N535*O535*P535*F!$B$50,IF(Q535=51%,N535*O535*P535*F!$B$51,IF(Q535=52%,N535*O535*P535*F!$B$52,IF(Q535=53%,N535*O535*P535*F!$B$53,IF(Q535=54%,N535*O535*P535*F!$B$54,IF(Q535=55%,N535*O535*P535*F!$B$55,IF(Q535=56%,N535*O535*P535*F!$B$56,IF(Q535=57%,N535*O535*P535*F!$B$57,IF(Q535=58%,N535*O535*P535*F!$B$58,IF(Q535=59%,N535*O535*P535*F!$B$59,IF(Q535=60%,N535*O535*P535*F!$B$60,IF(Q535=61%,N535*O535*P535*F!$B$61,IF(Q535=62%,N535*O535*P535*F!$B$62,IF(Q535=63%,N535*O535*P535*F!$B$63,IF(Q535=64%,N535*O535*P535*F!$B$64,IF(Q535=65%,N535*O535*P535*F!$B$65,IF(Q535=66%,N535*O535*P535*F!$B$66,IF(Q535=67%,N535*O535*P535*F!$B$67,IF(Q535=68%,N535*O535*P535*F!$B$68,IF(Q535=69%,N535*O535*P535*F!$B$69,IF(Q535=70%,N535*O535*P535*F!$B$70,IF(Q535=71%,N535*O535*P535*F!$B$71,IF(Q535=72%,N535*O535*P535*F!$B$72,IF(Q535=73%,N535*O535*P535*F!$B$73,IF(Q535=74%,N535*O535*P535*F!$B$74,IF(Q535=75%,N535*O535*P535*F!$B$75,IF(Q535=76%,N535*O535*P535*F!$B$76,IF(Q535=77%,N535*O535*P535*F!$B$77,IF(Q535=78%,N535*O535*P535*F!$B$78,IF(Q535=79%,N535*O535*P535*F!$B$79,IF(Q535=80%,N535*O535*P535*F!$B$80,IF(Q535=81%,N535*O535*P535*F!$B$81,IF(Q535=82%,N535*O535*P535*F!$B$82,IF(Q535=83%,N535*O535*P535*F!$B$83,IF(Q535=84%,N535*O535*P535*F!$B$84,IF(Q535=85%,N535*O535*P535*F!$B$85,IF(Q535=86%,N535*O535*P535*F!$B$86,IF(Q535=87%,N535*O535*P535*F!$B$87,IF(Q535=88%,N535*O535*P535*F!$B$88,IF(Q535=89%,N535*O535*P535*F!$B$89,IF(Q535=90%,N535*O535*P535*F!$B$90,IF(Q535=91%,N535*O535*P535*F!$B$91,IF(Q535=92%,N535*O535*P535*F!$B$92,IF(Q535=93%,N535*O535*P535*F!$B$93,IF(Q535=94%,N535*O535*P535*F!$B$94,IF(Q535=95%,N535*O535*P535*F!$B$95,IF(Q535=96%,N535*O535*P535*F!$B$96,IF(Q535=97%,N535*O535*P535*F!$B$97,IF(Q535=98%,N535*O535*P535*F!$B$98,IF(Q535=99%,N535*O535*P535*F!$B$99,IF(Q535&gt;99%,N535*O535*P535*F!$B$100,))))))))))))))))))))))))))))))))))))))))))))))))))))))))+IF(U535&lt;30%,0,IF(U535&lt;35%,R535*S535*T535*F!$B$33,IF(U535&lt;40%,R535*S535*T535*F!$B$38,IF(U535&lt;45%,R535*S535*T535*F!$B$43,IF(U535&lt;50%,R535*S535*T535*F!$B$48,IF(U535=50%,R535*S535*T535*F!$B$50,IF(U535=51%,R535*S535*T535*F!$B$51,IF(U535=52%,R535*S535*T535*F!$B$52,IF(U535=53%,R535*S535*T535*F!$B$53,IF(U535=54%,R535*S535*T535*F!$B$54,IF(U535=55%,R535*S535*T535*F!$B$55,IF(U535=56%,R535*S535*T535*F!$B$56,IF(U535=57%,R535*S535*T535*F!$B$57,IF(U535=58%,R535*S535*T535*F!$B$58,IF(U535=59%,R535*S535*T535*F!$B$59,IF(U535=60%,R535*S535*T535*F!$B$60,IF(U535=61%,R535*S535*T535*F!$B$61,IF(U535=62%,R535*S535*T535*F!$B$62,IF(U535=63%,R535*S535*T535*F!$B$63,IF(U535=64%,R535*S535*T535*F!$B$64,IF(U535=65%,R535*S535*T535*F!$B$65,IF(U535=66%,R535*S535*T535*F!$B$66,IF(U535=67%,R535*S535*T535*F!$B$67,IF(U535=68%,R535*S535*T535*F!$B$68,IF(U535=69%,R535*S535*T535*F!$B$69,IF(U535=70%,R535*S535*T535*F!$B$70,IF(U535=71%,R535*S535*T535*F!$B$71,IF(U535=72%,R535*S535*T535*F!$B$72,IF(U535=73%,R535*S535*T535*F!$B$73,IF(U535=74%,R535*S535*T535*F!$B$74,IF(U535=75%,R535*S535*T535*F!$B$75,IF(U535=76%,R535*S535*T535*F!$B$76,IF(U535=77%,R535*S535*T535*F!$B$77,IF(U535=78%,R535*S535*T535*F!$B$78,IF(U535=79%,R535*S535*T535*F!$B$79,IF(U535=80%,R535*S535*T535*F!$B$80,IF(U535=81%,R535*S535*T535*F!$B$81,IF(U535=82%,R535*S535*T535*F!$B$82,IF(U535=83%,R535*S535*T535*F!$B$83,IF(U535=84%,R535*S535*T535*F!$B$84,IF(U535=85%,R535*S535*T535*F!$B$85,IF(U535=86%,R535*S535*T535*F!$B$86,IF(U535=87%,R535*S535*T535*F!$B$87,IF(U535=88%,R535*S535*T535*F!$B$88,IF(U535=89%,R535*S535*T535*F!$B$89,IF(U535=90%,R535*S535*T535*F!$B$90,IF(U535=91%,R535*S535*T535*F!$B$91,IF(U535=92%,R535*S535*T535*F!$B$92,IF(U535=93%,R535*S535*T535*F!$B$93,IF(U535=94%,R535*S535*T535*F!$B$94,IF(U535=95%,R535*S535*T535*F!$B$95,IF(U535=96%,R535*S535*T535*F!$B$96,IF(U535=97%,R535*S535*T535*F!$B$97,IF(U535=98%,R535*S535*T535*F!$B$98,IF(U535=99%,R535*S535*T535*F!$B$99,IF(U535&gt;99%,R535*S535*T535*F!$B$100)))))))))))))))))))))))))))))))))))))))))))))))))))))))))*IF(ISNUMBER(E535),E535,1)*IF(ISNUMBER(D535),D535,1)</f>
        <v>0</v>
      </c>
      <c r="AA535" s="7">
        <f>G535*H535+K535*L535+O535*P535+S535*T535</f>
        <v>0</v>
      </c>
      <c r="AB535" s="131">
        <f>(H535*(IF(I535&lt;45%,0.5,IF(I535&lt;55%,0.8,IF(I535&lt;65%,0.9,IF(I535&lt;75%,1,IF(I535&lt;85%,1.1,1.2))))))+L535*(IF(M535&lt;45%,0.5,IF(M535&lt;55%,0.8,IF(M535&lt;65%,0.9,IF(M535&lt;75%,1,IF(M535&lt;85%,1.1,1.2))))))+P535*(IF(Q535&lt;45%,0.5,IF(Q535&lt;55%,0.8,IF(Q535&lt;65%,0.9,IF(Q535&lt;75%,1,IF(Q535&lt;85%,1.1,1.2))))))+T535*(IF(U535&lt;45%,0.5,IF(U535&lt;55%,0.8,IF(U535&lt;65%,0.9,IF(U535&lt;75%,1,IF(U535&lt;85%,1.1,1.2)))))))*IF(D535&gt;=0.8,6,IF(D535&lt;=0.4,1.5,3))</f>
        <v>0</v>
      </c>
      <c r="AC535" s="11"/>
      <c r="AD535" s="11"/>
      <c r="AE535" s="11"/>
      <c r="AF535" s="11"/>
      <c r="AG535" s="11"/>
      <c r="AH535" s="11"/>
      <c r="AI535" s="11"/>
      <c r="AJ535" s="11"/>
      <c r="AK535" s="11"/>
      <c r="AL535" s="11"/>
      <c r="AM535" s="11"/>
      <c r="AN535" s="11"/>
      <c r="AO535" s="11"/>
      <c r="AP535" s="11"/>
      <c r="AQ535" s="11"/>
      <c r="AR535" s="11"/>
      <c r="AS535" s="11"/>
      <c r="AT535" s="11"/>
      <c r="AU535" s="11"/>
      <c r="AV535" s="11"/>
      <c r="AW535" s="11"/>
      <c r="AX535" s="11"/>
      <c r="AY535" s="11"/>
      <c r="AZ535" s="11"/>
      <c r="BA535" s="11"/>
      <c r="BB535" s="11"/>
      <c r="BC535" s="11"/>
      <c r="BD535" s="11"/>
      <c r="BE535" s="11"/>
      <c r="BF535" s="11"/>
      <c r="BG535" s="11"/>
      <c r="BH535" s="11"/>
      <c r="BI535" s="11"/>
      <c r="BJ535" s="11"/>
    </row>
    <row r="536" spans="1:62" x14ac:dyDescent="0.25">
      <c r="A536" s="1125">
        <f>A524+1</f>
        <v>42033</v>
      </c>
      <c r="B536" s="76" t="str">
        <f t="shared" ref="B536:E536" si="1266">IF(B474="","",B474)</f>
        <v/>
      </c>
      <c r="C536" s="77" t="str">
        <f t="shared" si="1266"/>
        <v/>
      </c>
      <c r="D536" s="63">
        <f t="shared" ref="D536:D539" si="1267">D474</f>
        <v>0</v>
      </c>
      <c r="E536" s="83" t="str">
        <f t="shared" si="1266"/>
        <v/>
      </c>
      <c r="F536" s="79"/>
      <c r="G536" s="94"/>
      <c r="H536" s="94"/>
      <c r="I536" s="70">
        <f t="shared" si="1262"/>
        <v>0</v>
      </c>
      <c r="J536" s="79"/>
      <c r="K536" s="94"/>
      <c r="L536" s="94"/>
      <c r="M536" s="71">
        <f t="shared" si="1263"/>
        <v>0</v>
      </c>
      <c r="N536" s="79"/>
      <c r="O536" s="94"/>
      <c r="P536" s="94"/>
      <c r="Q536" s="70">
        <f t="shared" si="1264"/>
        <v>0</v>
      </c>
      <c r="R536" s="79"/>
      <c r="S536" s="94"/>
      <c r="T536" s="94"/>
      <c r="U536" s="71">
        <f t="shared" si="1265"/>
        <v>0</v>
      </c>
      <c r="V536" s="125">
        <f t="shared" ref="V536:V539" si="1268">(IF(ISNUMBER(F536),F536,1)*G536*H536+IF(ISNUMBER(J536),J536,1)*K536*L536+IF(ISNUMBER(N536),N536,1)*O536*P536+IF(ISNUMBER(R536),R536,1)*S536*T536)*IF(ISNUMBER(E536),E536,1)</f>
        <v>0</v>
      </c>
      <c r="W536" s="43">
        <f t="shared" ref="W536:W539" si="1269">IFERROR((IF(ISNUMBER(F536),F536,1)*G536*H536+IF(ISNUMBER(J536),J536,1)*K536*L536+IF(ISNUMBER(N536),N536,1)*O536*P536+IF(ISNUMBER(R536),R536,1)*S536*T536)*IF(ISNUMBER(E536),E536,1)/(G536*H536+K536*L536+O536*P536+S536*T536),0)</f>
        <v>0</v>
      </c>
      <c r="X536" s="34">
        <f t="shared" ref="X536:X537" si="1270">ROUND(IFERROR((W536/(Y536*IF(ISNUMBER(E536),E536,1))),0),2)</f>
        <v>0</v>
      </c>
      <c r="Y536" s="90" t="str">
        <f t="shared" si="1168"/>
        <v/>
      </c>
      <c r="Z536" s="6">
        <f>(IF(I536&lt;30%,0,IF(I536&lt;35%,F536*G536*H536*F!$B$33,IF(I536&lt;40%,F536*G536*H536*F!$B$38,IF(I536&lt;45%,F536*G536*H536*F!$B$43,IF(I536&lt;50%,F536*G536*H536*F!$B$48,IF(I536=50%,F536*G536*H536*F!$B$50,IF(I536=51%,F536*G536*H536*F!$B$51,IF(I536=52%,F536*G536*H536*F!$B$52,IF(I536=53%,F536*G536*H536*F!$B$53,IF(I536=54%,F536*G536*H536*F!$B$54,IF(I536=55%,F536*G536*H536*F!$B$55,IF(I536=56%,F536*G536*H536*F!$B$56,IF(I536=57%,F536*G536*H536*F!$B$57,IF(I536=58%,F536*G536*H536*F!$B$58,IF(I536=59%,F536*G536*H536*F!$B$59,IF(I536=60%,F536*G536*H536*F!$B$60,IF(I536=61%,F536*G536*H536*F!$B$61,IF(I536=62%,F536*G536*H536*F!$B$62,IF(I536=63%,F536*G536*H536*F!$B$63,IF(I536=64%,F536*G536*H536*F!$B$64,IF(I536=65%,F536*G536*H536*F!$B$65,IF(I536=66%,F536*G536*H536*F!$B$66,IF(I536=67%,F536*G536*H536*F!$B$67,IF(I536=68%,F536*G536*H536*F!$B$68,IF(I536=69%,F536*G536*H536*F!$B$69,IF(I536=70%,F536*G536*H536*F!$B$70,IF(I536=71%,F536*G536*H536*F!$B$71,IF(I536=72%,F536*G536*H536*F!$B$72,IF(I536=73%,F536*G536*H536*F!$B$73,IF(I536=74%,F536*G536*H536*F!$B$74,IF(I536=75%,F536*G536*H536*F!$B$75,IF(I536=76%,F536*G536*H536*F!$B$76,IF(I536=77%,F536*G536*H536*F!$B$77,IF(I536=78%,F536*G536*H536*F!$B$78,IF(I536=79%,F536*G536*H536*F!$B$79,IF(I536=80%,F536*G536*H536*F!$B$80,IF(I536=81%,F536*G536*H536*F!$B$81,IF(I536=82%,F536*G536*H536*F!$B$82,IF(I536=83%,F536*G536*H536*F!$B$83,IF(I536=84%,F536*G536*H536*F!$B$84,IF(I536=85%,F536*G536*H536*F!$B$85,IF(I536=86%,F536*G536*H536*F!$B$86,IF(I536=87%,F536*G536*H536*F!$B$87,IF(I536=88%,F536*G536*H536*F!$B$88,IF(I536=89%,F536*G536*H536*F!$B$89,IF(I536=90%,F536*G536*H536*F!$B$90,IF(I536=91%,F536*G536*H536*F!$B$91,IF(I536=92%,F536*G536*H536*F!$B$92,IF(I536=93%,F536*G536*H536*F!$B$93,IF(I536=94%,F536*G536*H536*F!$B$94,IF(I536=95%,F536*G536*H536*F!$B$95,IF(I536=96%,F536*G536*H536*F!$B$96,IF(I536=97%,F536*G536*H536*F!$B$97,IF(I536=98%,F536*G536*H536*F!$B$98,IF(I536=99%,F536*G536*H536*F!$B$99,IF(I536&gt;99%,F536*G536*H536*F!$B$100,))))))))))))))))))))))))))))))))))))))))))))))))))))))))+IF(M536&lt;30%,0,IF(M536&lt;35%,J536*K536*L536*F!$B$33,IF(M536&lt;40%,J536*K536*L536*F!$B$38,IF(M536&lt;45%,J536*K536*L536*F!$B$43,IF(M536&lt;50%,J536*K536*L536*F!$B$48,IF(M536=50%,J536*K536*L536*F!$B$50,IF(M536=51%,J536*K536*L536*F!$B$51,IF(M536=52%,J536*K536*L536*F!$B$52,IF(M536=53%,J536*K536*L536*F!$B$53,IF(M536=54%,J536*K536*L536*F!$B$54,IF(M536=55%,J536*K536*L536*F!$B$55,IF(M536=56%,J536*K536*L536*F!$B$56,IF(M536=57%,J536*K536*L536*F!$B$57,IF(M536=58%,J536*K536*L536*F!$B$58,IF(M536=59%,J536*K536*L536*F!$B$59,IF(M536=60%,J536*K536*L536*F!$B$60,IF(M536=61%,J536*K536*L536*F!$B$61,IF(M536=62%,J536*K536*L536*F!$B$62,IF(M536=63%,J536*K536*L536*F!$B$63,IF(M536=64%,J536*K536*L536*F!$B$64,IF(M536=65%,J536*K536*L536*F!$B$65,IF(M536=66%,J536*K536*L536*F!$B$66,IF(M536=67%,J536*K536*L536*F!$B$67,IF(M536=68%,J536*K536*L536*F!$B$68,IF(M536=69%,J536*K536*L536*F!$B$69,IF(M536=70%,J536*K536*L536*F!$B$70,IF(M536=71%,J536*K536*L536*F!$B$71,IF(M536=72%,J536*K536*L536*F!$B$72,IF(M536=73%,J536*K536*L536*F!$B$73,IF(M536=74%,J536*K536*L536*F!$B$74,IF(M536=75%,J536*K536*L536*F!$B$75,IF(M536=76%,J536*K536*L536*F!$B$76,IF(M536=77%,J536*K536*L536*F!$B$77,IF(M536=78%,J536*K536*L536*F!$B$78,IF(M536=79%,J536*K536*L536*F!$B$79,IF(M536=80%,J536*K536*L536*F!$B$80,IF(M536=81%,J536*K536*L536*F!$B$81,IF(M536=82%,J536*K536*L536*F!$B$82,IF(M536=83%,J536*K536*L536*F!$B$83,IF(M536=84%,J536*K536*L536*F!$B$84,IF(M536=85%,J536*K536*L536*F!$B$85,IF(M536=86%,J536*K536*L536*F!$B$86,IF(M536=87%,J536*K536*L536*F!$B$87,IF(M536=88%,J536*K536*L536*F!$B$88,IF(M536=89%,J536*K536*L536*F!$B$89,IF(M536=90%,J536*K536*L536*F!$B$90,IF(M536=91%,J536*K536*L536*F!$B$91,IF(M536=92%,J536*K536*L536*F!$B$92,IF(M536=93%,J536*K536*L536*F!$B$93,IF(M536=94%,J536*K536*L536*F!$B$94,IF(M536=95%,J536*K536*L536*F!$B$95,IF(M536=96%,J536*K536*L536*F!$B$96,IF(M536=97%,J536*K536*L536*F!$B$97,IF(M536=98%,J536*K536*L536*F!$B$98,IF(M536=99%,J536*K536*L536*F!$B$99,IF(M536&gt;99%,J536*K536*L536*F!$B$100,))))))))))))))))))))))))))))))))))))))))))))))))))))))))+IF(Q536&lt;30%,0,IF(Q536&lt;35%,N536*O536*P536*F!$B$33,IF(Q536&lt;40%,N536*O536*P536*F!$B$38,IF(Q536&lt;45%,N536*O536*P536*F!$B$43,IF(Q536&lt;50%,N536*O536*P536*F!$B$48,IF(Q536=50%,N536*O536*P536*F!$B$50,IF(Q536=51%,N536*O536*P536*F!$B$51,IF(Q536=52%,N536*O536*P536*F!$B$52,IF(Q536=53%,N536*O536*P536*F!$B$53,IF(Q536=54%,N536*O536*P536*F!$B$54,IF(Q536=55%,N536*O536*P536*F!$B$55,IF(Q536=56%,N536*O536*P536*F!$B$56,IF(Q536=57%,N536*O536*P536*F!$B$57,IF(Q536=58%,N536*O536*P536*F!$B$58,IF(Q536=59%,N536*O536*P536*F!$B$59,IF(Q536=60%,N536*O536*P536*F!$B$60,IF(Q536=61%,N536*O536*P536*F!$B$61,IF(Q536=62%,N536*O536*P536*F!$B$62,IF(Q536=63%,N536*O536*P536*F!$B$63,IF(Q536=64%,N536*O536*P536*F!$B$64,IF(Q536=65%,N536*O536*P536*F!$B$65,IF(Q536=66%,N536*O536*P536*F!$B$66,IF(Q536=67%,N536*O536*P536*F!$B$67,IF(Q536=68%,N536*O536*P536*F!$B$68,IF(Q536=69%,N536*O536*P536*F!$B$69,IF(Q536=70%,N536*O536*P536*F!$B$70,IF(Q536=71%,N536*O536*P536*F!$B$71,IF(Q536=72%,N536*O536*P536*F!$B$72,IF(Q536=73%,N536*O536*P536*F!$B$73,IF(Q536=74%,N536*O536*P536*F!$B$74,IF(Q536=75%,N536*O536*P536*F!$B$75,IF(Q536=76%,N536*O536*P536*F!$B$76,IF(Q536=77%,N536*O536*P536*F!$B$77,IF(Q536=78%,N536*O536*P536*F!$B$78,IF(Q536=79%,N536*O536*P536*F!$B$79,IF(Q536=80%,N536*O536*P536*F!$B$80,IF(Q536=81%,N536*O536*P536*F!$B$81,IF(Q536=82%,N536*O536*P536*F!$B$82,IF(Q536=83%,N536*O536*P536*F!$B$83,IF(Q536=84%,N536*O536*P536*F!$B$84,IF(Q536=85%,N536*O536*P536*F!$B$85,IF(Q536=86%,N536*O536*P536*F!$B$86,IF(Q536=87%,N536*O536*P536*F!$B$87,IF(Q536=88%,N536*O536*P536*F!$B$88,IF(Q536=89%,N536*O536*P536*F!$B$89,IF(Q536=90%,N536*O536*P536*F!$B$90,IF(Q536=91%,N536*O536*P536*F!$B$91,IF(Q536=92%,N536*O536*P536*F!$B$92,IF(Q536=93%,N536*O536*P536*F!$B$93,IF(Q536=94%,N536*O536*P536*F!$B$94,IF(Q536=95%,N536*O536*P536*F!$B$95,IF(Q536=96%,N536*O536*P536*F!$B$96,IF(Q536=97%,N536*O536*P536*F!$B$97,IF(Q536=98%,N536*O536*P536*F!$B$98,IF(Q536=99%,N536*O536*P536*F!$B$99,IF(Q536&gt;99%,N536*O536*P536*F!$B$100,))))))))))))))))))))))))))))))))))))))))))))))))))))))))+IF(U536&lt;30%,0,IF(U536&lt;35%,R536*S536*T536*F!$B$33,IF(U536&lt;40%,R536*S536*T536*F!$B$38,IF(U536&lt;45%,R536*S536*T536*F!$B$43,IF(U536&lt;50%,R536*S536*T536*F!$B$48,IF(U536=50%,R536*S536*T536*F!$B$50,IF(U536=51%,R536*S536*T536*F!$B$51,IF(U536=52%,R536*S536*T536*F!$B$52,IF(U536=53%,R536*S536*T536*F!$B$53,IF(U536=54%,R536*S536*T536*F!$B$54,IF(U536=55%,R536*S536*T536*F!$B$55,IF(U536=56%,R536*S536*T536*F!$B$56,IF(U536=57%,R536*S536*T536*F!$B$57,IF(U536=58%,R536*S536*T536*F!$B$58,IF(U536=59%,R536*S536*T536*F!$B$59,IF(U536=60%,R536*S536*T536*F!$B$60,IF(U536=61%,R536*S536*T536*F!$B$61,IF(U536=62%,R536*S536*T536*F!$B$62,IF(U536=63%,R536*S536*T536*F!$B$63,IF(U536=64%,R536*S536*T536*F!$B$64,IF(U536=65%,R536*S536*T536*F!$B$65,IF(U536=66%,R536*S536*T536*F!$B$66,IF(U536=67%,R536*S536*T536*F!$B$67,IF(U536=68%,R536*S536*T536*F!$B$68,IF(U536=69%,R536*S536*T536*F!$B$69,IF(U536=70%,R536*S536*T536*F!$B$70,IF(U536=71%,R536*S536*T536*F!$B$71,IF(U536=72%,R536*S536*T536*F!$B$72,IF(U536=73%,R536*S536*T536*F!$B$73,IF(U536=74%,R536*S536*T536*F!$B$74,IF(U536=75%,R536*S536*T536*F!$B$75,IF(U536=76%,R536*S536*T536*F!$B$76,IF(U536=77%,R536*S536*T536*F!$B$77,IF(U536=78%,R536*S536*T536*F!$B$78,IF(U536=79%,R536*S536*T536*F!$B$79,IF(U536=80%,R536*S536*T536*F!$B$80,IF(U536=81%,R536*S536*T536*F!$B$81,IF(U536=82%,R536*S536*T536*F!$B$82,IF(U536=83%,R536*S536*T536*F!$B$83,IF(U536=84%,R536*S536*T536*F!$B$84,IF(U536=85%,R536*S536*T536*F!$B$85,IF(U536=86%,R536*S536*T536*F!$B$86,IF(U536=87%,R536*S536*T536*F!$B$87,IF(U536=88%,R536*S536*T536*F!$B$88,IF(U536=89%,R536*S536*T536*F!$B$89,IF(U536=90%,R536*S536*T536*F!$B$90,IF(U536=91%,R536*S536*T536*F!$B$91,IF(U536=92%,R536*S536*T536*F!$B$92,IF(U536=93%,R536*S536*T536*F!$B$93,IF(U536=94%,R536*S536*T536*F!$B$94,IF(U536=95%,R536*S536*T536*F!$B$95,IF(U536=96%,R536*S536*T536*F!$B$96,IF(U536=97%,R536*S536*T536*F!$B$97,IF(U536=98%,R536*S536*T536*F!$B$98,IF(U536=99%,R536*S536*T536*F!$B$99,IF(U536&gt;99%,R536*S536*T536*F!$B$100)))))))))))))))))))))))))))))))))))))))))))))))))))))))))*IF(ISNUMBER(E536),E536,1)*IF(ISNUMBER(D536),D536,1)</f>
        <v>0</v>
      </c>
      <c r="AA536" s="6">
        <f>G536*H536+K536*L536+O536*P536+S536*T536</f>
        <v>0</v>
      </c>
      <c r="AB536" s="115">
        <f>(H536*(IF(I536&lt;45%,0.5,IF(I536&lt;55%,0.8,IF(I536&lt;65%,0.9,IF(I536&lt;75%,1,IF(I536&lt;85%,1.1,1.2))))))+L536*(IF(M536&lt;45%,0.5,IF(M536&lt;55%,0.8,IF(M536&lt;65%,0.9,IF(M536&lt;75%,1,IF(M536&lt;85%,1.1,1.2))))))+P536*(IF(Q536&lt;45%,0.5,IF(Q536&lt;55%,0.8,IF(Q536&lt;65%,0.9,IF(Q536&lt;75%,1,IF(Q536&lt;85%,1.1,1.2))))))+T536*(IF(U536&lt;45%,0.5,IF(U536&lt;55%,0.8,IF(U536&lt;65%,0.9,IF(U536&lt;75%,1,IF(U536&lt;85%,1.1,1.2)))))))*IF(D536&gt;=0.8,6,IF(D536&lt;=0.4,1.5,3))</f>
        <v>0</v>
      </c>
      <c r="AC536" s="11"/>
      <c r="AD536" s="11"/>
      <c r="AE536" s="11"/>
      <c r="AF536" s="11"/>
      <c r="AG536" s="11"/>
      <c r="AH536" s="11"/>
      <c r="AI536" s="11"/>
      <c r="AJ536" s="11"/>
      <c r="AK536" s="11"/>
      <c r="AL536" s="11"/>
      <c r="AM536" s="11"/>
      <c r="AN536" s="11"/>
      <c r="AO536" s="11"/>
      <c r="AP536" s="11"/>
      <c r="AQ536" s="11"/>
      <c r="AR536" s="11"/>
      <c r="AS536" s="11"/>
      <c r="AT536" s="11"/>
      <c r="AU536" s="11"/>
      <c r="AV536" s="11"/>
      <c r="AW536" s="11"/>
      <c r="AX536" s="11"/>
      <c r="AY536" s="11"/>
      <c r="AZ536" s="11"/>
      <c r="BA536" s="11"/>
      <c r="BB536" s="11"/>
      <c r="BC536" s="11"/>
      <c r="BD536" s="11"/>
      <c r="BE536" s="11"/>
      <c r="BF536" s="11"/>
      <c r="BG536" s="11"/>
      <c r="BH536" s="11"/>
      <c r="BI536" s="11"/>
      <c r="BJ536" s="11"/>
    </row>
    <row r="537" spans="1:62" x14ac:dyDescent="0.25">
      <c r="A537" s="1125"/>
      <c r="B537" s="76" t="str">
        <f t="shared" ref="B537:E537" si="1271">IF(B475="","",B475)</f>
        <v/>
      </c>
      <c r="C537" s="77" t="str">
        <f t="shared" si="1271"/>
        <v/>
      </c>
      <c r="D537" s="63">
        <f t="shared" si="1267"/>
        <v>0</v>
      </c>
      <c r="E537" s="83" t="str">
        <f t="shared" si="1271"/>
        <v/>
      </c>
      <c r="F537" s="81"/>
      <c r="G537" s="96"/>
      <c r="H537" s="96"/>
      <c r="I537" s="82">
        <f t="shared" si="1262"/>
        <v>0</v>
      </c>
      <c r="J537" s="81"/>
      <c r="K537" s="96"/>
      <c r="L537" s="96"/>
      <c r="M537" s="104">
        <f t="shared" si="1263"/>
        <v>0</v>
      </c>
      <c r="N537" s="81"/>
      <c r="O537" s="96"/>
      <c r="P537" s="96"/>
      <c r="Q537" s="82">
        <f t="shared" si="1264"/>
        <v>0</v>
      </c>
      <c r="R537" s="81"/>
      <c r="S537" s="96"/>
      <c r="T537" s="96"/>
      <c r="U537" s="104">
        <f t="shared" si="1265"/>
        <v>0</v>
      </c>
      <c r="V537" s="128">
        <f t="shared" si="1268"/>
        <v>0</v>
      </c>
      <c r="W537" s="44">
        <f t="shared" si="1269"/>
        <v>0</v>
      </c>
      <c r="X537" s="45">
        <f t="shared" si="1270"/>
        <v>0</v>
      </c>
      <c r="Y537" s="90" t="str">
        <f t="shared" si="1168"/>
        <v/>
      </c>
      <c r="Z537" s="8">
        <f>(IF(I537&lt;30%,0,IF(I537&lt;35%,F537*G537*H537*F!$B$33,IF(I537&lt;40%,F537*G537*H537*F!$B$38,IF(I537&lt;45%,F537*G537*H537*F!$B$43,IF(I537&lt;50%,F537*G537*H537*F!$B$48,IF(I537=50%,F537*G537*H537*F!$B$50,IF(I537=51%,F537*G537*H537*F!$B$51,IF(I537=52%,F537*G537*H537*F!$B$52,IF(I537=53%,F537*G537*H537*F!$B$53,IF(I537=54%,F537*G537*H537*F!$B$54,IF(I537=55%,F537*G537*H537*F!$B$55,IF(I537=56%,F537*G537*H537*F!$B$56,IF(I537=57%,F537*G537*H537*F!$B$57,IF(I537=58%,F537*G537*H537*F!$B$58,IF(I537=59%,F537*G537*H537*F!$B$59,IF(I537=60%,F537*G537*H537*F!$B$60,IF(I537=61%,F537*G537*H537*F!$B$61,IF(I537=62%,F537*G537*H537*F!$B$62,IF(I537=63%,F537*G537*H537*F!$B$63,IF(I537=64%,F537*G537*H537*F!$B$64,IF(I537=65%,F537*G537*H537*F!$B$65,IF(I537=66%,F537*G537*H537*F!$B$66,IF(I537=67%,F537*G537*H537*F!$B$67,IF(I537=68%,F537*G537*H537*F!$B$68,IF(I537=69%,F537*G537*H537*F!$B$69,IF(I537=70%,F537*G537*H537*F!$B$70,IF(I537=71%,F537*G537*H537*F!$B$71,IF(I537=72%,F537*G537*H537*F!$B$72,IF(I537=73%,F537*G537*H537*F!$B$73,IF(I537=74%,F537*G537*H537*F!$B$74,IF(I537=75%,F537*G537*H537*F!$B$75,IF(I537=76%,F537*G537*H537*F!$B$76,IF(I537=77%,F537*G537*H537*F!$B$77,IF(I537=78%,F537*G537*H537*F!$B$78,IF(I537=79%,F537*G537*H537*F!$B$79,IF(I537=80%,F537*G537*H537*F!$B$80,IF(I537=81%,F537*G537*H537*F!$B$81,IF(I537=82%,F537*G537*H537*F!$B$82,IF(I537=83%,F537*G537*H537*F!$B$83,IF(I537=84%,F537*G537*H537*F!$B$84,IF(I537=85%,F537*G537*H537*F!$B$85,IF(I537=86%,F537*G537*H537*F!$B$86,IF(I537=87%,F537*G537*H537*F!$B$87,IF(I537=88%,F537*G537*H537*F!$B$88,IF(I537=89%,F537*G537*H537*F!$B$89,IF(I537=90%,F537*G537*H537*F!$B$90,IF(I537=91%,F537*G537*H537*F!$B$91,IF(I537=92%,F537*G537*H537*F!$B$92,IF(I537=93%,F537*G537*H537*F!$B$93,IF(I537=94%,F537*G537*H537*F!$B$94,IF(I537=95%,F537*G537*H537*F!$B$95,IF(I537=96%,F537*G537*H537*F!$B$96,IF(I537=97%,F537*G537*H537*F!$B$97,IF(I537=98%,F537*G537*H537*F!$B$98,IF(I537=99%,F537*G537*H537*F!$B$99,IF(I537&gt;99%,F537*G537*H537*F!$B$100,))))))))))))))))))))))))))))))))))))))))))))))))))))))))+IF(M537&lt;30%,0,IF(M537&lt;35%,J537*K537*L537*F!$B$33,IF(M537&lt;40%,J537*K537*L537*F!$B$38,IF(M537&lt;45%,J537*K537*L537*F!$B$43,IF(M537&lt;50%,J537*K537*L537*F!$B$48,IF(M537=50%,J537*K537*L537*F!$B$50,IF(M537=51%,J537*K537*L537*F!$B$51,IF(M537=52%,J537*K537*L537*F!$B$52,IF(M537=53%,J537*K537*L537*F!$B$53,IF(M537=54%,J537*K537*L537*F!$B$54,IF(M537=55%,J537*K537*L537*F!$B$55,IF(M537=56%,J537*K537*L537*F!$B$56,IF(M537=57%,J537*K537*L537*F!$B$57,IF(M537=58%,J537*K537*L537*F!$B$58,IF(M537=59%,J537*K537*L537*F!$B$59,IF(M537=60%,J537*K537*L537*F!$B$60,IF(M537=61%,J537*K537*L537*F!$B$61,IF(M537=62%,J537*K537*L537*F!$B$62,IF(M537=63%,J537*K537*L537*F!$B$63,IF(M537=64%,J537*K537*L537*F!$B$64,IF(M537=65%,J537*K537*L537*F!$B$65,IF(M537=66%,J537*K537*L537*F!$B$66,IF(M537=67%,J537*K537*L537*F!$B$67,IF(M537=68%,J537*K537*L537*F!$B$68,IF(M537=69%,J537*K537*L537*F!$B$69,IF(M537=70%,J537*K537*L537*F!$B$70,IF(M537=71%,J537*K537*L537*F!$B$71,IF(M537=72%,J537*K537*L537*F!$B$72,IF(M537=73%,J537*K537*L537*F!$B$73,IF(M537=74%,J537*K537*L537*F!$B$74,IF(M537=75%,J537*K537*L537*F!$B$75,IF(M537=76%,J537*K537*L537*F!$B$76,IF(M537=77%,J537*K537*L537*F!$B$77,IF(M537=78%,J537*K537*L537*F!$B$78,IF(M537=79%,J537*K537*L537*F!$B$79,IF(M537=80%,J537*K537*L537*F!$B$80,IF(M537=81%,J537*K537*L537*F!$B$81,IF(M537=82%,J537*K537*L537*F!$B$82,IF(M537=83%,J537*K537*L537*F!$B$83,IF(M537=84%,J537*K537*L537*F!$B$84,IF(M537=85%,J537*K537*L537*F!$B$85,IF(M537=86%,J537*K537*L537*F!$B$86,IF(M537=87%,J537*K537*L537*F!$B$87,IF(M537=88%,J537*K537*L537*F!$B$88,IF(M537=89%,J537*K537*L537*F!$B$89,IF(M537=90%,J537*K537*L537*F!$B$90,IF(M537=91%,J537*K537*L537*F!$B$91,IF(M537=92%,J537*K537*L537*F!$B$92,IF(M537=93%,J537*K537*L537*F!$B$93,IF(M537=94%,J537*K537*L537*F!$B$94,IF(M537=95%,J537*K537*L537*F!$B$95,IF(M537=96%,J537*K537*L537*F!$B$96,IF(M537=97%,J537*K537*L537*F!$B$97,IF(M537=98%,J537*K537*L537*F!$B$98,IF(M537=99%,J537*K537*L537*F!$B$99,IF(M537&gt;99%,J537*K537*L537*F!$B$100,))))))))))))))))))))))))))))))))))))))))))))))))))))))))+IF(Q537&lt;30%,0,IF(Q537&lt;35%,N537*O537*P537*F!$B$33,IF(Q537&lt;40%,N537*O537*P537*F!$B$38,IF(Q537&lt;45%,N537*O537*P537*F!$B$43,IF(Q537&lt;50%,N537*O537*P537*F!$B$48,IF(Q537=50%,N537*O537*P537*F!$B$50,IF(Q537=51%,N537*O537*P537*F!$B$51,IF(Q537=52%,N537*O537*P537*F!$B$52,IF(Q537=53%,N537*O537*P537*F!$B$53,IF(Q537=54%,N537*O537*P537*F!$B$54,IF(Q537=55%,N537*O537*P537*F!$B$55,IF(Q537=56%,N537*O537*P537*F!$B$56,IF(Q537=57%,N537*O537*P537*F!$B$57,IF(Q537=58%,N537*O537*P537*F!$B$58,IF(Q537=59%,N537*O537*P537*F!$B$59,IF(Q537=60%,N537*O537*P537*F!$B$60,IF(Q537=61%,N537*O537*P537*F!$B$61,IF(Q537=62%,N537*O537*P537*F!$B$62,IF(Q537=63%,N537*O537*P537*F!$B$63,IF(Q537=64%,N537*O537*P537*F!$B$64,IF(Q537=65%,N537*O537*P537*F!$B$65,IF(Q537=66%,N537*O537*P537*F!$B$66,IF(Q537=67%,N537*O537*P537*F!$B$67,IF(Q537=68%,N537*O537*P537*F!$B$68,IF(Q537=69%,N537*O537*P537*F!$B$69,IF(Q537=70%,N537*O537*P537*F!$B$70,IF(Q537=71%,N537*O537*P537*F!$B$71,IF(Q537=72%,N537*O537*P537*F!$B$72,IF(Q537=73%,N537*O537*P537*F!$B$73,IF(Q537=74%,N537*O537*P537*F!$B$74,IF(Q537=75%,N537*O537*P537*F!$B$75,IF(Q537=76%,N537*O537*P537*F!$B$76,IF(Q537=77%,N537*O537*P537*F!$B$77,IF(Q537=78%,N537*O537*P537*F!$B$78,IF(Q537=79%,N537*O537*P537*F!$B$79,IF(Q537=80%,N537*O537*P537*F!$B$80,IF(Q537=81%,N537*O537*P537*F!$B$81,IF(Q537=82%,N537*O537*P537*F!$B$82,IF(Q537=83%,N537*O537*P537*F!$B$83,IF(Q537=84%,N537*O537*P537*F!$B$84,IF(Q537=85%,N537*O537*P537*F!$B$85,IF(Q537=86%,N537*O537*P537*F!$B$86,IF(Q537=87%,N537*O537*P537*F!$B$87,IF(Q537=88%,N537*O537*P537*F!$B$88,IF(Q537=89%,N537*O537*P537*F!$B$89,IF(Q537=90%,N537*O537*P537*F!$B$90,IF(Q537=91%,N537*O537*P537*F!$B$91,IF(Q537=92%,N537*O537*P537*F!$B$92,IF(Q537=93%,N537*O537*P537*F!$B$93,IF(Q537=94%,N537*O537*P537*F!$B$94,IF(Q537=95%,N537*O537*P537*F!$B$95,IF(Q537=96%,N537*O537*P537*F!$B$96,IF(Q537=97%,N537*O537*P537*F!$B$97,IF(Q537=98%,N537*O537*P537*F!$B$98,IF(Q537=99%,N537*O537*P537*F!$B$99,IF(Q537&gt;99%,N537*O537*P537*F!$B$100,))))))))))))))))))))))))))))))))))))))))))))))))))))))))+IF(U537&lt;30%,0,IF(U537&lt;35%,R537*S537*T537*F!$B$33,IF(U537&lt;40%,R537*S537*T537*F!$B$38,IF(U537&lt;45%,R537*S537*T537*F!$B$43,IF(U537&lt;50%,R537*S537*T537*F!$B$48,IF(U537=50%,R537*S537*T537*F!$B$50,IF(U537=51%,R537*S537*T537*F!$B$51,IF(U537=52%,R537*S537*T537*F!$B$52,IF(U537=53%,R537*S537*T537*F!$B$53,IF(U537=54%,R537*S537*T537*F!$B$54,IF(U537=55%,R537*S537*T537*F!$B$55,IF(U537=56%,R537*S537*T537*F!$B$56,IF(U537=57%,R537*S537*T537*F!$B$57,IF(U537=58%,R537*S537*T537*F!$B$58,IF(U537=59%,R537*S537*T537*F!$B$59,IF(U537=60%,R537*S537*T537*F!$B$60,IF(U537=61%,R537*S537*T537*F!$B$61,IF(U537=62%,R537*S537*T537*F!$B$62,IF(U537=63%,R537*S537*T537*F!$B$63,IF(U537=64%,R537*S537*T537*F!$B$64,IF(U537=65%,R537*S537*T537*F!$B$65,IF(U537=66%,R537*S537*T537*F!$B$66,IF(U537=67%,R537*S537*T537*F!$B$67,IF(U537=68%,R537*S537*T537*F!$B$68,IF(U537=69%,R537*S537*T537*F!$B$69,IF(U537=70%,R537*S537*T537*F!$B$70,IF(U537=71%,R537*S537*T537*F!$B$71,IF(U537=72%,R537*S537*T537*F!$B$72,IF(U537=73%,R537*S537*T537*F!$B$73,IF(U537=74%,R537*S537*T537*F!$B$74,IF(U537=75%,R537*S537*T537*F!$B$75,IF(U537=76%,R537*S537*T537*F!$B$76,IF(U537=77%,R537*S537*T537*F!$B$77,IF(U537=78%,R537*S537*T537*F!$B$78,IF(U537=79%,R537*S537*T537*F!$B$79,IF(U537=80%,R537*S537*T537*F!$B$80,IF(U537=81%,R537*S537*T537*F!$B$81,IF(U537=82%,R537*S537*T537*F!$B$82,IF(U537=83%,R537*S537*T537*F!$B$83,IF(U537=84%,R537*S537*T537*F!$B$84,IF(U537=85%,R537*S537*T537*F!$B$85,IF(U537=86%,R537*S537*T537*F!$B$86,IF(U537=87%,R537*S537*T537*F!$B$87,IF(U537=88%,R537*S537*T537*F!$B$88,IF(U537=89%,R537*S537*T537*F!$B$89,IF(U537=90%,R537*S537*T537*F!$B$90,IF(U537=91%,R537*S537*T537*F!$B$91,IF(U537=92%,R537*S537*T537*F!$B$92,IF(U537=93%,R537*S537*T537*F!$B$93,IF(U537=94%,R537*S537*T537*F!$B$94,IF(U537=95%,R537*S537*T537*F!$B$95,IF(U537=96%,R537*S537*T537*F!$B$96,IF(U537=97%,R537*S537*T537*F!$B$97,IF(U537=98%,R537*S537*T537*F!$B$98,IF(U537=99%,R537*S537*T537*F!$B$99,IF(U537&gt;99%,R537*S537*T537*F!$B$100)))))))))))))))))))))))))))))))))))))))))))))))))))))))))*IF(ISNUMBER(E537),E537,1)*IF(ISNUMBER(D537),D537,1)</f>
        <v>0</v>
      </c>
      <c r="AA537" s="8">
        <f>G537*H537+K537*L537+O537*P537+S537*T537</f>
        <v>0</v>
      </c>
      <c r="AB537" s="129">
        <f>(H537*(IF(I537&lt;45%,0.5,IF(I537&lt;55%,0.8,IF(I537&lt;65%,0.9,IF(I537&lt;75%,1,IF(I537&lt;85%,1.1,1.2))))))+L537*(IF(M537&lt;45%,0.5,IF(M537&lt;55%,0.8,IF(M537&lt;65%,0.9,IF(M537&lt;75%,1,IF(M537&lt;85%,1.1,1.2))))))+P537*(IF(Q537&lt;45%,0.5,IF(Q537&lt;55%,0.8,IF(Q537&lt;65%,0.9,IF(Q537&lt;75%,1,IF(Q537&lt;85%,1.1,1.2))))))+T537*(IF(U537&lt;45%,0.5,IF(U537&lt;55%,0.8,IF(U537&lt;65%,0.9,IF(U537&lt;75%,1,IF(U537&lt;85%,1.1,1.2)))))))*IF(D537&gt;=0.8,6,IF(D537&lt;=0.4,1.5,3))</f>
        <v>0</v>
      </c>
      <c r="AC537" s="11"/>
      <c r="AD537" s="11"/>
      <c r="AE537" s="11"/>
      <c r="AF537" s="11"/>
      <c r="AG537" s="11"/>
      <c r="AH537" s="11"/>
      <c r="AI537" s="11"/>
      <c r="AJ537" s="11"/>
      <c r="AK537" s="11"/>
      <c r="AL537" s="11"/>
      <c r="AM537" s="11"/>
      <c r="AN537" s="11"/>
      <c r="AO537" s="11"/>
      <c r="AP537" s="11"/>
      <c r="AQ537" s="11"/>
      <c r="AR537" s="11"/>
      <c r="AS537" s="11"/>
      <c r="AT537" s="11"/>
      <c r="AU537" s="11"/>
      <c r="AV537" s="11"/>
      <c r="AW537" s="11"/>
      <c r="AX537" s="11"/>
      <c r="AY537" s="11"/>
      <c r="AZ537" s="11"/>
      <c r="BA537" s="11"/>
      <c r="BB537" s="11"/>
      <c r="BC537" s="11"/>
      <c r="BD537" s="11"/>
      <c r="BE537" s="11"/>
      <c r="BF537" s="11"/>
      <c r="BG537" s="11"/>
      <c r="BH537" s="11"/>
      <c r="BI537" s="11"/>
      <c r="BJ537" s="11"/>
    </row>
    <row r="538" spans="1:62" x14ac:dyDescent="0.25">
      <c r="A538" s="1125"/>
      <c r="B538" s="76" t="str">
        <f t="shared" ref="B538:E538" si="1272">IF(B476="","",B476)</f>
        <v/>
      </c>
      <c r="C538" s="77" t="str">
        <f t="shared" si="1272"/>
        <v/>
      </c>
      <c r="D538" s="63">
        <f t="shared" si="1267"/>
        <v>0</v>
      </c>
      <c r="E538" s="83" t="str">
        <f t="shared" si="1272"/>
        <v/>
      </c>
      <c r="F538" s="79"/>
      <c r="G538" s="94"/>
      <c r="H538" s="94"/>
      <c r="I538" s="70">
        <f t="shared" si="1262"/>
        <v>0</v>
      </c>
      <c r="J538" s="79"/>
      <c r="K538" s="94"/>
      <c r="L538" s="94"/>
      <c r="M538" s="71">
        <f t="shared" si="1263"/>
        <v>0</v>
      </c>
      <c r="N538" s="79"/>
      <c r="O538" s="94"/>
      <c r="P538" s="94"/>
      <c r="Q538" s="70">
        <f t="shared" si="1264"/>
        <v>0</v>
      </c>
      <c r="R538" s="79"/>
      <c r="S538" s="94"/>
      <c r="T538" s="94"/>
      <c r="U538" s="71">
        <f t="shared" si="1265"/>
        <v>0</v>
      </c>
      <c r="V538" s="125">
        <f t="shared" si="1268"/>
        <v>0</v>
      </c>
      <c r="W538" s="43">
        <f t="shared" si="1269"/>
        <v>0</v>
      </c>
      <c r="X538" s="36">
        <f>ROUND(IFERROR((W538/(Y538*IF(ISNUMBER(E538),E538,1))),0),2)</f>
        <v>0</v>
      </c>
      <c r="Y538" s="90" t="str">
        <f t="shared" si="1168"/>
        <v/>
      </c>
      <c r="Z538" s="6">
        <f>(IF(I538&lt;30%,0,IF(I538&lt;35%,F538*G538*H538*F!$B$33,IF(I538&lt;40%,F538*G538*H538*F!$B$38,IF(I538&lt;45%,F538*G538*H538*F!$B$43,IF(I538&lt;50%,F538*G538*H538*F!$B$48,IF(I538=50%,F538*G538*H538*F!$B$50,IF(I538=51%,F538*G538*H538*F!$B$51,IF(I538=52%,F538*G538*H538*F!$B$52,IF(I538=53%,F538*G538*H538*F!$B$53,IF(I538=54%,F538*G538*H538*F!$B$54,IF(I538=55%,F538*G538*H538*F!$B$55,IF(I538=56%,F538*G538*H538*F!$B$56,IF(I538=57%,F538*G538*H538*F!$B$57,IF(I538=58%,F538*G538*H538*F!$B$58,IF(I538=59%,F538*G538*H538*F!$B$59,IF(I538=60%,F538*G538*H538*F!$B$60,IF(I538=61%,F538*G538*H538*F!$B$61,IF(I538=62%,F538*G538*H538*F!$B$62,IF(I538=63%,F538*G538*H538*F!$B$63,IF(I538=64%,F538*G538*H538*F!$B$64,IF(I538=65%,F538*G538*H538*F!$B$65,IF(I538=66%,F538*G538*H538*F!$B$66,IF(I538=67%,F538*G538*H538*F!$B$67,IF(I538=68%,F538*G538*H538*F!$B$68,IF(I538=69%,F538*G538*H538*F!$B$69,IF(I538=70%,F538*G538*H538*F!$B$70,IF(I538=71%,F538*G538*H538*F!$B$71,IF(I538=72%,F538*G538*H538*F!$B$72,IF(I538=73%,F538*G538*H538*F!$B$73,IF(I538=74%,F538*G538*H538*F!$B$74,IF(I538=75%,F538*G538*H538*F!$B$75,IF(I538=76%,F538*G538*H538*F!$B$76,IF(I538=77%,F538*G538*H538*F!$B$77,IF(I538=78%,F538*G538*H538*F!$B$78,IF(I538=79%,F538*G538*H538*F!$B$79,IF(I538=80%,F538*G538*H538*F!$B$80,IF(I538=81%,F538*G538*H538*F!$B$81,IF(I538=82%,F538*G538*H538*F!$B$82,IF(I538=83%,F538*G538*H538*F!$B$83,IF(I538=84%,F538*G538*H538*F!$B$84,IF(I538=85%,F538*G538*H538*F!$B$85,IF(I538=86%,F538*G538*H538*F!$B$86,IF(I538=87%,F538*G538*H538*F!$B$87,IF(I538=88%,F538*G538*H538*F!$B$88,IF(I538=89%,F538*G538*H538*F!$B$89,IF(I538=90%,F538*G538*H538*F!$B$90,IF(I538=91%,F538*G538*H538*F!$B$91,IF(I538=92%,F538*G538*H538*F!$B$92,IF(I538=93%,F538*G538*H538*F!$B$93,IF(I538=94%,F538*G538*H538*F!$B$94,IF(I538=95%,F538*G538*H538*F!$B$95,IF(I538=96%,F538*G538*H538*F!$B$96,IF(I538=97%,F538*G538*H538*F!$B$97,IF(I538=98%,F538*G538*H538*F!$B$98,IF(I538=99%,F538*G538*H538*F!$B$99,IF(I538&gt;99%,F538*G538*H538*F!$B$100,))))))))))))))))))))))))))))))))))))))))))))))))))))))))+IF(M538&lt;30%,0,IF(M538&lt;35%,J538*K538*L538*F!$B$33,IF(M538&lt;40%,J538*K538*L538*F!$B$38,IF(M538&lt;45%,J538*K538*L538*F!$B$43,IF(M538&lt;50%,J538*K538*L538*F!$B$48,IF(M538=50%,J538*K538*L538*F!$B$50,IF(M538=51%,J538*K538*L538*F!$B$51,IF(M538=52%,J538*K538*L538*F!$B$52,IF(M538=53%,J538*K538*L538*F!$B$53,IF(M538=54%,J538*K538*L538*F!$B$54,IF(M538=55%,J538*K538*L538*F!$B$55,IF(M538=56%,J538*K538*L538*F!$B$56,IF(M538=57%,J538*K538*L538*F!$B$57,IF(M538=58%,J538*K538*L538*F!$B$58,IF(M538=59%,J538*K538*L538*F!$B$59,IF(M538=60%,J538*K538*L538*F!$B$60,IF(M538=61%,J538*K538*L538*F!$B$61,IF(M538=62%,J538*K538*L538*F!$B$62,IF(M538=63%,J538*K538*L538*F!$B$63,IF(M538=64%,J538*K538*L538*F!$B$64,IF(M538=65%,J538*K538*L538*F!$B$65,IF(M538=66%,J538*K538*L538*F!$B$66,IF(M538=67%,J538*K538*L538*F!$B$67,IF(M538=68%,J538*K538*L538*F!$B$68,IF(M538=69%,J538*K538*L538*F!$B$69,IF(M538=70%,J538*K538*L538*F!$B$70,IF(M538=71%,J538*K538*L538*F!$B$71,IF(M538=72%,J538*K538*L538*F!$B$72,IF(M538=73%,J538*K538*L538*F!$B$73,IF(M538=74%,J538*K538*L538*F!$B$74,IF(M538=75%,J538*K538*L538*F!$B$75,IF(M538=76%,J538*K538*L538*F!$B$76,IF(M538=77%,J538*K538*L538*F!$B$77,IF(M538=78%,J538*K538*L538*F!$B$78,IF(M538=79%,J538*K538*L538*F!$B$79,IF(M538=80%,J538*K538*L538*F!$B$80,IF(M538=81%,J538*K538*L538*F!$B$81,IF(M538=82%,J538*K538*L538*F!$B$82,IF(M538=83%,J538*K538*L538*F!$B$83,IF(M538=84%,J538*K538*L538*F!$B$84,IF(M538=85%,J538*K538*L538*F!$B$85,IF(M538=86%,J538*K538*L538*F!$B$86,IF(M538=87%,J538*K538*L538*F!$B$87,IF(M538=88%,J538*K538*L538*F!$B$88,IF(M538=89%,J538*K538*L538*F!$B$89,IF(M538=90%,J538*K538*L538*F!$B$90,IF(M538=91%,J538*K538*L538*F!$B$91,IF(M538=92%,J538*K538*L538*F!$B$92,IF(M538=93%,J538*K538*L538*F!$B$93,IF(M538=94%,J538*K538*L538*F!$B$94,IF(M538=95%,J538*K538*L538*F!$B$95,IF(M538=96%,J538*K538*L538*F!$B$96,IF(M538=97%,J538*K538*L538*F!$B$97,IF(M538=98%,J538*K538*L538*F!$B$98,IF(M538=99%,J538*K538*L538*F!$B$99,IF(M538&gt;99%,J538*K538*L538*F!$B$100,))))))))))))))))))))))))))))))))))))))))))))))))))))))))+IF(Q538&lt;30%,0,IF(Q538&lt;35%,N538*O538*P538*F!$B$33,IF(Q538&lt;40%,N538*O538*P538*F!$B$38,IF(Q538&lt;45%,N538*O538*P538*F!$B$43,IF(Q538&lt;50%,N538*O538*P538*F!$B$48,IF(Q538=50%,N538*O538*P538*F!$B$50,IF(Q538=51%,N538*O538*P538*F!$B$51,IF(Q538=52%,N538*O538*P538*F!$B$52,IF(Q538=53%,N538*O538*P538*F!$B$53,IF(Q538=54%,N538*O538*P538*F!$B$54,IF(Q538=55%,N538*O538*P538*F!$B$55,IF(Q538=56%,N538*O538*P538*F!$B$56,IF(Q538=57%,N538*O538*P538*F!$B$57,IF(Q538=58%,N538*O538*P538*F!$B$58,IF(Q538=59%,N538*O538*P538*F!$B$59,IF(Q538=60%,N538*O538*P538*F!$B$60,IF(Q538=61%,N538*O538*P538*F!$B$61,IF(Q538=62%,N538*O538*P538*F!$B$62,IF(Q538=63%,N538*O538*P538*F!$B$63,IF(Q538=64%,N538*O538*P538*F!$B$64,IF(Q538=65%,N538*O538*P538*F!$B$65,IF(Q538=66%,N538*O538*P538*F!$B$66,IF(Q538=67%,N538*O538*P538*F!$B$67,IF(Q538=68%,N538*O538*P538*F!$B$68,IF(Q538=69%,N538*O538*P538*F!$B$69,IF(Q538=70%,N538*O538*P538*F!$B$70,IF(Q538=71%,N538*O538*P538*F!$B$71,IF(Q538=72%,N538*O538*P538*F!$B$72,IF(Q538=73%,N538*O538*P538*F!$B$73,IF(Q538=74%,N538*O538*P538*F!$B$74,IF(Q538=75%,N538*O538*P538*F!$B$75,IF(Q538=76%,N538*O538*P538*F!$B$76,IF(Q538=77%,N538*O538*P538*F!$B$77,IF(Q538=78%,N538*O538*P538*F!$B$78,IF(Q538=79%,N538*O538*P538*F!$B$79,IF(Q538=80%,N538*O538*P538*F!$B$80,IF(Q538=81%,N538*O538*P538*F!$B$81,IF(Q538=82%,N538*O538*P538*F!$B$82,IF(Q538=83%,N538*O538*P538*F!$B$83,IF(Q538=84%,N538*O538*P538*F!$B$84,IF(Q538=85%,N538*O538*P538*F!$B$85,IF(Q538=86%,N538*O538*P538*F!$B$86,IF(Q538=87%,N538*O538*P538*F!$B$87,IF(Q538=88%,N538*O538*P538*F!$B$88,IF(Q538=89%,N538*O538*P538*F!$B$89,IF(Q538=90%,N538*O538*P538*F!$B$90,IF(Q538=91%,N538*O538*P538*F!$B$91,IF(Q538=92%,N538*O538*P538*F!$B$92,IF(Q538=93%,N538*O538*P538*F!$B$93,IF(Q538=94%,N538*O538*P538*F!$B$94,IF(Q538=95%,N538*O538*P538*F!$B$95,IF(Q538=96%,N538*O538*P538*F!$B$96,IF(Q538=97%,N538*O538*P538*F!$B$97,IF(Q538=98%,N538*O538*P538*F!$B$98,IF(Q538=99%,N538*O538*P538*F!$B$99,IF(Q538&gt;99%,N538*O538*P538*F!$B$100,))))))))))))))))))))))))))))))))))))))))))))))))))))))))+IF(U538&lt;30%,0,IF(U538&lt;35%,R538*S538*T538*F!$B$33,IF(U538&lt;40%,R538*S538*T538*F!$B$38,IF(U538&lt;45%,R538*S538*T538*F!$B$43,IF(U538&lt;50%,R538*S538*T538*F!$B$48,IF(U538=50%,R538*S538*T538*F!$B$50,IF(U538=51%,R538*S538*T538*F!$B$51,IF(U538=52%,R538*S538*T538*F!$B$52,IF(U538=53%,R538*S538*T538*F!$B$53,IF(U538=54%,R538*S538*T538*F!$B$54,IF(U538=55%,R538*S538*T538*F!$B$55,IF(U538=56%,R538*S538*T538*F!$B$56,IF(U538=57%,R538*S538*T538*F!$B$57,IF(U538=58%,R538*S538*T538*F!$B$58,IF(U538=59%,R538*S538*T538*F!$B$59,IF(U538=60%,R538*S538*T538*F!$B$60,IF(U538=61%,R538*S538*T538*F!$B$61,IF(U538=62%,R538*S538*T538*F!$B$62,IF(U538=63%,R538*S538*T538*F!$B$63,IF(U538=64%,R538*S538*T538*F!$B$64,IF(U538=65%,R538*S538*T538*F!$B$65,IF(U538=66%,R538*S538*T538*F!$B$66,IF(U538=67%,R538*S538*T538*F!$B$67,IF(U538=68%,R538*S538*T538*F!$B$68,IF(U538=69%,R538*S538*T538*F!$B$69,IF(U538=70%,R538*S538*T538*F!$B$70,IF(U538=71%,R538*S538*T538*F!$B$71,IF(U538=72%,R538*S538*T538*F!$B$72,IF(U538=73%,R538*S538*T538*F!$B$73,IF(U538=74%,R538*S538*T538*F!$B$74,IF(U538=75%,R538*S538*T538*F!$B$75,IF(U538=76%,R538*S538*T538*F!$B$76,IF(U538=77%,R538*S538*T538*F!$B$77,IF(U538=78%,R538*S538*T538*F!$B$78,IF(U538=79%,R538*S538*T538*F!$B$79,IF(U538=80%,R538*S538*T538*F!$B$80,IF(U538=81%,R538*S538*T538*F!$B$81,IF(U538=82%,R538*S538*T538*F!$B$82,IF(U538=83%,R538*S538*T538*F!$B$83,IF(U538=84%,R538*S538*T538*F!$B$84,IF(U538=85%,R538*S538*T538*F!$B$85,IF(U538=86%,R538*S538*T538*F!$B$86,IF(U538=87%,R538*S538*T538*F!$B$87,IF(U538=88%,R538*S538*T538*F!$B$88,IF(U538=89%,R538*S538*T538*F!$B$89,IF(U538=90%,R538*S538*T538*F!$B$90,IF(U538=91%,R538*S538*T538*F!$B$91,IF(U538=92%,R538*S538*T538*F!$B$92,IF(U538=93%,R538*S538*T538*F!$B$93,IF(U538=94%,R538*S538*T538*F!$B$94,IF(U538=95%,R538*S538*T538*F!$B$95,IF(U538=96%,R538*S538*T538*F!$B$96,IF(U538=97%,R538*S538*T538*F!$B$97,IF(U538=98%,R538*S538*T538*F!$B$98,IF(U538=99%,R538*S538*T538*F!$B$99,IF(U538&gt;99%,R538*S538*T538*F!$B$100)))))))))))))))))))))))))))))))))))))))))))))))))))))))))*IF(ISNUMBER(E538),E538,1)*IF(ISNUMBER(D538),D538,1)</f>
        <v>0</v>
      </c>
      <c r="AA538" s="6">
        <f>G538*H538+K538*L538+O538*P538+S538*T538</f>
        <v>0</v>
      </c>
      <c r="AB538" s="115">
        <f>(H538*(IF(I538&lt;45%,0.5,IF(I538&lt;55%,0.8,IF(I538&lt;65%,0.9,IF(I538&lt;75%,1,IF(I538&lt;85%,1.1,1.2))))))+L538*(IF(M538&lt;45%,0.5,IF(M538&lt;55%,0.8,IF(M538&lt;65%,0.9,IF(M538&lt;75%,1,IF(M538&lt;85%,1.1,1.2))))))+P538*(IF(Q538&lt;45%,0.5,IF(Q538&lt;55%,0.8,IF(Q538&lt;65%,0.9,IF(Q538&lt;75%,1,IF(Q538&lt;85%,1.1,1.2))))))+T538*(IF(U538&lt;45%,0.5,IF(U538&lt;55%,0.8,IF(U538&lt;65%,0.9,IF(U538&lt;75%,1,IF(U538&lt;85%,1.1,1.2)))))))*IF(D538&gt;=0.8,6,IF(D538&lt;=0.4,1.5,3))</f>
        <v>0</v>
      </c>
      <c r="AC538" s="11"/>
      <c r="AD538" s="11"/>
      <c r="AE538" s="11"/>
      <c r="AF538" s="11"/>
      <c r="AG538" s="11"/>
      <c r="AH538" s="11"/>
      <c r="AI538" s="11"/>
      <c r="AJ538" s="11"/>
      <c r="AK538" s="11"/>
      <c r="AL538" s="11"/>
      <c r="AM538" s="11"/>
      <c r="AN538" s="11"/>
      <c r="AO538" s="11"/>
      <c r="AP538" s="11"/>
      <c r="AQ538" s="11"/>
      <c r="AR538" s="11"/>
      <c r="AS538" s="11"/>
      <c r="AT538" s="11"/>
      <c r="AU538" s="11"/>
      <c r="AV538" s="11"/>
      <c r="AW538" s="11"/>
      <c r="AX538" s="11"/>
      <c r="AY538" s="11"/>
      <c r="AZ538" s="11"/>
      <c r="BA538" s="11"/>
      <c r="BB538" s="11"/>
      <c r="BC538" s="11"/>
      <c r="BD538" s="11"/>
      <c r="BE538" s="11"/>
      <c r="BF538" s="11"/>
      <c r="BG538" s="11"/>
      <c r="BH538" s="11"/>
      <c r="BI538" s="11"/>
      <c r="BJ538" s="11"/>
    </row>
    <row r="539" spans="1:62" x14ac:dyDescent="0.25">
      <c r="A539" s="1125"/>
      <c r="B539" s="76" t="str">
        <f t="shared" ref="B539:E539" si="1273">IF(B477="","",B477)</f>
        <v/>
      </c>
      <c r="C539" s="77" t="str">
        <f t="shared" si="1273"/>
        <v/>
      </c>
      <c r="D539" s="63">
        <f t="shared" si="1267"/>
        <v>0</v>
      </c>
      <c r="E539" s="83" t="str">
        <f t="shared" si="1273"/>
        <v/>
      </c>
      <c r="F539" s="81"/>
      <c r="G539" s="96"/>
      <c r="H539" s="96"/>
      <c r="I539" s="82">
        <f t="shared" si="1262"/>
        <v>0</v>
      </c>
      <c r="J539" s="81"/>
      <c r="K539" s="96"/>
      <c r="L539" s="96"/>
      <c r="M539" s="104">
        <f t="shared" si="1263"/>
        <v>0</v>
      </c>
      <c r="N539" s="81"/>
      <c r="O539" s="96"/>
      <c r="P539" s="96"/>
      <c r="Q539" s="82">
        <f t="shared" si="1264"/>
        <v>0</v>
      </c>
      <c r="R539" s="81"/>
      <c r="S539" s="96"/>
      <c r="T539" s="96"/>
      <c r="U539" s="104">
        <f t="shared" si="1265"/>
        <v>0</v>
      </c>
      <c r="V539" s="128">
        <f t="shared" si="1268"/>
        <v>0</v>
      </c>
      <c r="W539" s="44">
        <f t="shared" si="1269"/>
        <v>0</v>
      </c>
      <c r="X539" s="45">
        <f t="shared" ref="X539" si="1274">ROUND(IFERROR((W539/(Y539*IF(ISNUMBER(E539),E539,1))),0),2)</f>
        <v>0</v>
      </c>
      <c r="Y539" s="90" t="str">
        <f t="shared" si="1168"/>
        <v/>
      </c>
      <c r="Z539" s="8">
        <f>(IF(I539&lt;30%,0,IF(I539&lt;35%,F539*G539*H539*F!$B$33,IF(I539&lt;40%,F539*G539*H539*F!$B$38,IF(I539&lt;45%,F539*G539*H539*F!$B$43,IF(I539&lt;50%,F539*G539*H539*F!$B$48,IF(I539=50%,F539*G539*H539*F!$B$50,IF(I539=51%,F539*G539*H539*F!$B$51,IF(I539=52%,F539*G539*H539*F!$B$52,IF(I539=53%,F539*G539*H539*F!$B$53,IF(I539=54%,F539*G539*H539*F!$B$54,IF(I539=55%,F539*G539*H539*F!$B$55,IF(I539=56%,F539*G539*H539*F!$B$56,IF(I539=57%,F539*G539*H539*F!$B$57,IF(I539=58%,F539*G539*H539*F!$B$58,IF(I539=59%,F539*G539*H539*F!$B$59,IF(I539=60%,F539*G539*H539*F!$B$60,IF(I539=61%,F539*G539*H539*F!$B$61,IF(I539=62%,F539*G539*H539*F!$B$62,IF(I539=63%,F539*G539*H539*F!$B$63,IF(I539=64%,F539*G539*H539*F!$B$64,IF(I539=65%,F539*G539*H539*F!$B$65,IF(I539=66%,F539*G539*H539*F!$B$66,IF(I539=67%,F539*G539*H539*F!$B$67,IF(I539=68%,F539*G539*H539*F!$B$68,IF(I539=69%,F539*G539*H539*F!$B$69,IF(I539=70%,F539*G539*H539*F!$B$70,IF(I539=71%,F539*G539*H539*F!$B$71,IF(I539=72%,F539*G539*H539*F!$B$72,IF(I539=73%,F539*G539*H539*F!$B$73,IF(I539=74%,F539*G539*H539*F!$B$74,IF(I539=75%,F539*G539*H539*F!$B$75,IF(I539=76%,F539*G539*H539*F!$B$76,IF(I539=77%,F539*G539*H539*F!$B$77,IF(I539=78%,F539*G539*H539*F!$B$78,IF(I539=79%,F539*G539*H539*F!$B$79,IF(I539=80%,F539*G539*H539*F!$B$80,IF(I539=81%,F539*G539*H539*F!$B$81,IF(I539=82%,F539*G539*H539*F!$B$82,IF(I539=83%,F539*G539*H539*F!$B$83,IF(I539=84%,F539*G539*H539*F!$B$84,IF(I539=85%,F539*G539*H539*F!$B$85,IF(I539=86%,F539*G539*H539*F!$B$86,IF(I539=87%,F539*G539*H539*F!$B$87,IF(I539=88%,F539*G539*H539*F!$B$88,IF(I539=89%,F539*G539*H539*F!$B$89,IF(I539=90%,F539*G539*H539*F!$B$90,IF(I539=91%,F539*G539*H539*F!$B$91,IF(I539=92%,F539*G539*H539*F!$B$92,IF(I539=93%,F539*G539*H539*F!$B$93,IF(I539=94%,F539*G539*H539*F!$B$94,IF(I539=95%,F539*G539*H539*F!$B$95,IF(I539=96%,F539*G539*H539*F!$B$96,IF(I539=97%,F539*G539*H539*F!$B$97,IF(I539=98%,F539*G539*H539*F!$B$98,IF(I539=99%,F539*G539*H539*F!$B$99,IF(I539&gt;99%,F539*G539*H539*F!$B$100,))))))))))))))))))))))))))))))))))))))))))))))))))))))))+IF(M539&lt;30%,0,IF(M539&lt;35%,J539*K539*L539*F!$B$33,IF(M539&lt;40%,J539*K539*L539*F!$B$38,IF(M539&lt;45%,J539*K539*L539*F!$B$43,IF(M539&lt;50%,J539*K539*L539*F!$B$48,IF(M539=50%,J539*K539*L539*F!$B$50,IF(M539=51%,J539*K539*L539*F!$B$51,IF(M539=52%,J539*K539*L539*F!$B$52,IF(M539=53%,J539*K539*L539*F!$B$53,IF(M539=54%,J539*K539*L539*F!$B$54,IF(M539=55%,J539*K539*L539*F!$B$55,IF(M539=56%,J539*K539*L539*F!$B$56,IF(M539=57%,J539*K539*L539*F!$B$57,IF(M539=58%,J539*K539*L539*F!$B$58,IF(M539=59%,J539*K539*L539*F!$B$59,IF(M539=60%,J539*K539*L539*F!$B$60,IF(M539=61%,J539*K539*L539*F!$B$61,IF(M539=62%,J539*K539*L539*F!$B$62,IF(M539=63%,J539*K539*L539*F!$B$63,IF(M539=64%,J539*K539*L539*F!$B$64,IF(M539=65%,J539*K539*L539*F!$B$65,IF(M539=66%,J539*K539*L539*F!$B$66,IF(M539=67%,J539*K539*L539*F!$B$67,IF(M539=68%,J539*K539*L539*F!$B$68,IF(M539=69%,J539*K539*L539*F!$B$69,IF(M539=70%,J539*K539*L539*F!$B$70,IF(M539=71%,J539*K539*L539*F!$B$71,IF(M539=72%,J539*K539*L539*F!$B$72,IF(M539=73%,J539*K539*L539*F!$B$73,IF(M539=74%,J539*K539*L539*F!$B$74,IF(M539=75%,J539*K539*L539*F!$B$75,IF(M539=76%,J539*K539*L539*F!$B$76,IF(M539=77%,J539*K539*L539*F!$B$77,IF(M539=78%,J539*K539*L539*F!$B$78,IF(M539=79%,J539*K539*L539*F!$B$79,IF(M539=80%,J539*K539*L539*F!$B$80,IF(M539=81%,J539*K539*L539*F!$B$81,IF(M539=82%,J539*K539*L539*F!$B$82,IF(M539=83%,J539*K539*L539*F!$B$83,IF(M539=84%,J539*K539*L539*F!$B$84,IF(M539=85%,J539*K539*L539*F!$B$85,IF(M539=86%,J539*K539*L539*F!$B$86,IF(M539=87%,J539*K539*L539*F!$B$87,IF(M539=88%,J539*K539*L539*F!$B$88,IF(M539=89%,J539*K539*L539*F!$B$89,IF(M539=90%,J539*K539*L539*F!$B$90,IF(M539=91%,J539*K539*L539*F!$B$91,IF(M539=92%,J539*K539*L539*F!$B$92,IF(M539=93%,J539*K539*L539*F!$B$93,IF(M539=94%,J539*K539*L539*F!$B$94,IF(M539=95%,J539*K539*L539*F!$B$95,IF(M539=96%,J539*K539*L539*F!$B$96,IF(M539=97%,J539*K539*L539*F!$B$97,IF(M539=98%,J539*K539*L539*F!$B$98,IF(M539=99%,J539*K539*L539*F!$B$99,IF(M539&gt;99%,J539*K539*L539*F!$B$100,))))))))))))))))))))))))))))))))))))))))))))))))))))))))+IF(Q539&lt;30%,0,IF(Q539&lt;35%,N539*O539*P539*F!$B$33,IF(Q539&lt;40%,N539*O539*P539*F!$B$38,IF(Q539&lt;45%,N539*O539*P539*F!$B$43,IF(Q539&lt;50%,N539*O539*P539*F!$B$48,IF(Q539=50%,N539*O539*P539*F!$B$50,IF(Q539=51%,N539*O539*P539*F!$B$51,IF(Q539=52%,N539*O539*P539*F!$B$52,IF(Q539=53%,N539*O539*P539*F!$B$53,IF(Q539=54%,N539*O539*P539*F!$B$54,IF(Q539=55%,N539*O539*P539*F!$B$55,IF(Q539=56%,N539*O539*P539*F!$B$56,IF(Q539=57%,N539*O539*P539*F!$B$57,IF(Q539=58%,N539*O539*P539*F!$B$58,IF(Q539=59%,N539*O539*P539*F!$B$59,IF(Q539=60%,N539*O539*P539*F!$B$60,IF(Q539=61%,N539*O539*P539*F!$B$61,IF(Q539=62%,N539*O539*P539*F!$B$62,IF(Q539=63%,N539*O539*P539*F!$B$63,IF(Q539=64%,N539*O539*P539*F!$B$64,IF(Q539=65%,N539*O539*P539*F!$B$65,IF(Q539=66%,N539*O539*P539*F!$B$66,IF(Q539=67%,N539*O539*P539*F!$B$67,IF(Q539=68%,N539*O539*P539*F!$B$68,IF(Q539=69%,N539*O539*P539*F!$B$69,IF(Q539=70%,N539*O539*P539*F!$B$70,IF(Q539=71%,N539*O539*P539*F!$B$71,IF(Q539=72%,N539*O539*P539*F!$B$72,IF(Q539=73%,N539*O539*P539*F!$B$73,IF(Q539=74%,N539*O539*P539*F!$B$74,IF(Q539=75%,N539*O539*P539*F!$B$75,IF(Q539=76%,N539*O539*P539*F!$B$76,IF(Q539=77%,N539*O539*P539*F!$B$77,IF(Q539=78%,N539*O539*P539*F!$B$78,IF(Q539=79%,N539*O539*P539*F!$B$79,IF(Q539=80%,N539*O539*P539*F!$B$80,IF(Q539=81%,N539*O539*P539*F!$B$81,IF(Q539=82%,N539*O539*P539*F!$B$82,IF(Q539=83%,N539*O539*P539*F!$B$83,IF(Q539=84%,N539*O539*P539*F!$B$84,IF(Q539=85%,N539*O539*P539*F!$B$85,IF(Q539=86%,N539*O539*P539*F!$B$86,IF(Q539=87%,N539*O539*P539*F!$B$87,IF(Q539=88%,N539*O539*P539*F!$B$88,IF(Q539=89%,N539*O539*P539*F!$B$89,IF(Q539=90%,N539*O539*P539*F!$B$90,IF(Q539=91%,N539*O539*P539*F!$B$91,IF(Q539=92%,N539*O539*P539*F!$B$92,IF(Q539=93%,N539*O539*P539*F!$B$93,IF(Q539=94%,N539*O539*P539*F!$B$94,IF(Q539=95%,N539*O539*P539*F!$B$95,IF(Q539=96%,N539*O539*P539*F!$B$96,IF(Q539=97%,N539*O539*P539*F!$B$97,IF(Q539=98%,N539*O539*P539*F!$B$98,IF(Q539=99%,N539*O539*P539*F!$B$99,IF(Q539&gt;99%,N539*O539*P539*F!$B$100,))))))))))))))))))))))))))))))))))))))))))))))))))))))))+IF(U539&lt;30%,0,IF(U539&lt;35%,R539*S539*T539*F!$B$33,IF(U539&lt;40%,R539*S539*T539*F!$B$38,IF(U539&lt;45%,R539*S539*T539*F!$B$43,IF(U539&lt;50%,R539*S539*T539*F!$B$48,IF(U539=50%,R539*S539*T539*F!$B$50,IF(U539=51%,R539*S539*T539*F!$B$51,IF(U539=52%,R539*S539*T539*F!$B$52,IF(U539=53%,R539*S539*T539*F!$B$53,IF(U539=54%,R539*S539*T539*F!$B$54,IF(U539=55%,R539*S539*T539*F!$B$55,IF(U539=56%,R539*S539*T539*F!$B$56,IF(U539=57%,R539*S539*T539*F!$B$57,IF(U539=58%,R539*S539*T539*F!$B$58,IF(U539=59%,R539*S539*T539*F!$B$59,IF(U539=60%,R539*S539*T539*F!$B$60,IF(U539=61%,R539*S539*T539*F!$B$61,IF(U539=62%,R539*S539*T539*F!$B$62,IF(U539=63%,R539*S539*T539*F!$B$63,IF(U539=64%,R539*S539*T539*F!$B$64,IF(U539=65%,R539*S539*T539*F!$B$65,IF(U539=66%,R539*S539*T539*F!$B$66,IF(U539=67%,R539*S539*T539*F!$B$67,IF(U539=68%,R539*S539*T539*F!$B$68,IF(U539=69%,R539*S539*T539*F!$B$69,IF(U539=70%,R539*S539*T539*F!$B$70,IF(U539=71%,R539*S539*T539*F!$B$71,IF(U539=72%,R539*S539*T539*F!$B$72,IF(U539=73%,R539*S539*T539*F!$B$73,IF(U539=74%,R539*S539*T539*F!$B$74,IF(U539=75%,R539*S539*T539*F!$B$75,IF(U539=76%,R539*S539*T539*F!$B$76,IF(U539=77%,R539*S539*T539*F!$B$77,IF(U539=78%,R539*S539*T539*F!$B$78,IF(U539=79%,R539*S539*T539*F!$B$79,IF(U539=80%,R539*S539*T539*F!$B$80,IF(U539=81%,R539*S539*T539*F!$B$81,IF(U539=82%,R539*S539*T539*F!$B$82,IF(U539=83%,R539*S539*T539*F!$B$83,IF(U539=84%,R539*S539*T539*F!$B$84,IF(U539=85%,R539*S539*T539*F!$B$85,IF(U539=86%,R539*S539*T539*F!$B$86,IF(U539=87%,R539*S539*T539*F!$B$87,IF(U539=88%,R539*S539*T539*F!$B$88,IF(U539=89%,R539*S539*T539*F!$B$89,IF(U539=90%,R539*S539*T539*F!$B$90,IF(U539=91%,R539*S539*T539*F!$B$91,IF(U539=92%,R539*S539*T539*F!$B$92,IF(U539=93%,R539*S539*T539*F!$B$93,IF(U539=94%,R539*S539*T539*F!$B$94,IF(U539=95%,R539*S539*T539*F!$B$95,IF(U539=96%,R539*S539*T539*F!$B$96,IF(U539=97%,R539*S539*T539*F!$B$97,IF(U539=98%,R539*S539*T539*F!$B$98,IF(U539=99%,R539*S539*T539*F!$B$99,IF(U539&gt;99%,R539*S539*T539*F!$B$100)))))))))))))))))))))))))))))))))))))))))))))))))))))))))*IF(ISNUMBER(E539),E539,1)*IF(ISNUMBER(D539),D539,1)</f>
        <v>0</v>
      </c>
      <c r="AA539" s="8">
        <f>G539*H539+K539*L539+O539*P539+S539*T539</f>
        <v>0</v>
      </c>
      <c r="AB539" s="129">
        <f>(H539*(IF(I539&lt;45%,0.5,IF(I539&lt;55%,0.8,IF(I539&lt;65%,0.9,IF(I539&lt;75%,1,IF(I539&lt;85%,1.1,1.2))))))+L539*(IF(M539&lt;45%,0.5,IF(M539&lt;55%,0.8,IF(M539&lt;65%,0.9,IF(M539&lt;75%,1,IF(M539&lt;85%,1.1,1.2))))))+P539*(IF(Q539&lt;45%,0.5,IF(Q539&lt;55%,0.8,IF(Q539&lt;65%,0.9,IF(Q539&lt;75%,1,IF(Q539&lt;85%,1.1,1.2))))))+T539*(IF(U539&lt;45%,0.5,IF(U539&lt;55%,0.8,IF(U539&lt;65%,0.9,IF(U539&lt;75%,1,IF(U539&lt;85%,1.1,1.2)))))))*IF(D539&gt;=0.8,6,IF(D539&lt;=0.4,1.5,3))</f>
        <v>0</v>
      </c>
      <c r="AC539" s="11"/>
      <c r="AD539" s="11"/>
      <c r="AE539" s="11"/>
      <c r="AF539" s="11"/>
      <c r="AG539" s="11"/>
      <c r="AH539" s="11"/>
      <c r="AI539" s="11"/>
      <c r="AJ539" s="11"/>
      <c r="AK539" s="11"/>
      <c r="AL539" s="11"/>
      <c r="AM539" s="11"/>
      <c r="AN539" s="11"/>
      <c r="AO539" s="11"/>
      <c r="AP539" s="11"/>
      <c r="AQ539" s="11"/>
      <c r="AR539" s="11"/>
      <c r="AS539" s="11"/>
      <c r="AT539" s="11"/>
      <c r="AU539" s="11"/>
      <c r="AV539" s="11"/>
      <c r="AW539" s="11"/>
      <c r="AX539" s="11"/>
      <c r="AY539" s="11"/>
      <c r="AZ539" s="11"/>
      <c r="BA539" s="11"/>
      <c r="BB539" s="11"/>
      <c r="BC539" s="11"/>
      <c r="BD539" s="11"/>
      <c r="BE539" s="11"/>
      <c r="BF539" s="11"/>
      <c r="BG539" s="11"/>
      <c r="BH539" s="11"/>
      <c r="BI539" s="11"/>
      <c r="BJ539" s="11"/>
    </row>
    <row r="540" spans="1:62" x14ac:dyDescent="0.25">
      <c r="A540" s="1125"/>
      <c r="B540" s="76"/>
      <c r="C540" s="77"/>
      <c r="D540" s="134">
        <f>ROUND(IFERROR((D535*(G535*H535+K535*L535+O535*P535+S535*T535)+D536*(G536*H536+K536*L536+O536*P536+S536*T536)+D537*(G537*H537+K537*L537+O537*P537+S537*T537)+D538*(G538*H538+K538*L538+O538*P538+S538*T538)+D539*(G539*H539+K539*L539+O539*P539+S539*T539))/((G535*H535+K535*L535+O535*P535+S535*T535)+(G536*H536+K536*L536+O536*P536+S536*T536)+(G537*H537+K537*L537+O537*P537+S537*T537)+(G538*H538+K538*L538+O538*P538+S538*T538)+(G539*H539+K539*L539+O539*P539+S539*T539)),0),3)</f>
        <v>0</v>
      </c>
      <c r="E540" s="83"/>
      <c r="F540" s="79" t="str">
        <f t="shared" ref="F540" si="1275">IF(I540&lt;&gt;0,(IFERROR(IF($Y540&gt;15,MROUND($Y540*I540,0.5),MROUND($Y540*I540,0.1)),)),"")</f>
        <v/>
      </c>
      <c r="G540" s="94"/>
      <c r="H540" s="94"/>
      <c r="I540" s="70"/>
      <c r="J540" s="79" t="str">
        <f t="shared" ref="J540" si="1276">IF(M540&lt;&gt;0,(IFERROR(IF($Y540&gt;15,MROUND($Y540*M540,0.5),MROUND($Y540*M540,0.1)),)),"")</f>
        <v/>
      </c>
      <c r="K540" s="94"/>
      <c r="L540" s="94"/>
      <c r="M540" s="71"/>
      <c r="N540" s="79" t="str">
        <f t="shared" ref="N540" si="1277">IF(Q540&lt;&gt;0,(IFERROR(IF($Y540&gt;15,MROUND($Y540*Q540,0.5),MROUND($Y540*Q540,0.1)),)),"")</f>
        <v/>
      </c>
      <c r="O540" s="94"/>
      <c r="P540" s="94"/>
      <c r="Q540" s="70"/>
      <c r="R540" s="79" t="str">
        <f t="shared" ref="R540" si="1278">IF(U540&lt;&gt;0,(IFERROR(IF($Y540&gt;15,MROUND($Y540*U540,0.5),MROUND($Y540*U540,0.1)),)),"")</f>
        <v/>
      </c>
      <c r="S540" s="94"/>
      <c r="T540" s="94"/>
      <c r="U540" s="71"/>
      <c r="V540" s="122">
        <f>SUM(V535:V539)</f>
        <v>0</v>
      </c>
      <c r="W540" s="117">
        <f>IFERROR(V540/AA540,0)</f>
        <v>0</v>
      </c>
      <c r="X540" s="118">
        <f>ROUND(IFERROR((D535*(I535*G535*H535+M535*K535*L535+Q535*O535*P535+U535*S535*T535)+D536*(I536*G536*H536+M536*K536*L536+Q536*O536*P536+U536*S536*T536)+D537*(I537*G537*H537+M537*K537*L537+Q537*O537*P537+U537*S537*T537)+D538*(I538*G538*H538+M538*K538*L538+Q538*O538*P538+U538*S538*T538)+D539*(I539*G539*H539+M539*K539*L539+Q539*O539*P539+U539*S539*T539))/(D535*(G535*H535+K535*L535+O535*P535+S535*T535)+D536*(G536*H536+K536*L536+O536*P536+S536*T536)+D537*(G537*H537+K537*L537+O537*P537+S537*T537)+D538*(G538*H538+K538*L538+O538*P538+S538*T538)+D539*(G539*H539+K539*L539+O539*P539+S539*T539)),0),2)</f>
        <v>0</v>
      </c>
      <c r="Y540" s="117"/>
      <c r="Z540" s="117">
        <f>SUM(Z535:Z539)</f>
        <v>0</v>
      </c>
      <c r="AA540" s="117">
        <f>SUM(AA535:AA539)</f>
        <v>0</v>
      </c>
      <c r="AB540" s="119">
        <f>IF(SUM(AB535:AB539)=0,TIME(,0,),TIME(,SUM(AB535:AB539)+30,))</f>
        <v>0</v>
      </c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  <c r="AP540" s="11"/>
      <c r="AQ540" s="11"/>
      <c r="AR540" s="11"/>
      <c r="AS540" s="11"/>
      <c r="AT540" s="11"/>
      <c r="AU540" s="11"/>
      <c r="AV540" s="11"/>
      <c r="AW540" s="11"/>
      <c r="AX540" s="11"/>
      <c r="AY540" s="11"/>
      <c r="AZ540" s="11"/>
      <c r="BA540" s="11"/>
      <c r="BB540" s="11"/>
      <c r="BC540" s="11"/>
      <c r="BD540" s="11"/>
      <c r="BE540" s="11"/>
      <c r="BF540" s="11"/>
      <c r="BG540" s="11"/>
      <c r="BH540" s="11"/>
      <c r="BI540" s="11"/>
      <c r="BJ540" s="11"/>
    </row>
    <row r="541" spans="1:62" x14ac:dyDescent="0.25">
      <c r="A541" s="1125"/>
      <c r="B541" s="76" t="str">
        <f t="shared" ref="B541:E541" si="1279">IF(B479="","",B479)</f>
        <v/>
      </c>
      <c r="C541" s="77" t="str">
        <f t="shared" si="1279"/>
        <v/>
      </c>
      <c r="D541" s="63">
        <f>D479</f>
        <v>0</v>
      </c>
      <c r="E541" s="83" t="str">
        <f t="shared" si="1279"/>
        <v/>
      </c>
      <c r="F541" s="81"/>
      <c r="G541" s="96"/>
      <c r="H541" s="96"/>
      <c r="I541" s="82">
        <f t="shared" ref="I541:I545" si="1280">IFERROR(ROUND(F541/$Y541,2),)</f>
        <v>0</v>
      </c>
      <c r="J541" s="81"/>
      <c r="K541" s="96"/>
      <c r="L541" s="96"/>
      <c r="M541" s="104">
        <f t="shared" ref="M541:M545" si="1281">IFERROR(ROUND(J541/$Y541,2),)</f>
        <v>0</v>
      </c>
      <c r="N541" s="81"/>
      <c r="O541" s="96"/>
      <c r="P541" s="96"/>
      <c r="Q541" s="82">
        <f t="shared" ref="Q541:Q545" si="1282">IFERROR(ROUND(N541/$Y541,2),)</f>
        <v>0</v>
      </c>
      <c r="R541" s="81"/>
      <c r="S541" s="96"/>
      <c r="T541" s="96"/>
      <c r="U541" s="104">
        <f t="shared" ref="U541:U545" si="1283">IFERROR(ROUND(R541/$Y541,2),)</f>
        <v>0</v>
      </c>
      <c r="V541" s="128">
        <f>(IF(ISNUMBER(F541),F541,1)*G541*H541+IF(ISNUMBER(J541),J541,1)*K541*L541+IF(ISNUMBER(N541),N541,1)*O541*P541+IF(ISNUMBER(R541),R541,1)*S541*T541)*IF(ISNUMBER(E541),E541,1)</f>
        <v>0</v>
      </c>
      <c r="W541" s="44">
        <f>IFERROR((IF(ISNUMBER(F541),F541,1)*G541*H541+IF(ISNUMBER(J541),J541,1)*K541*L541+IF(ISNUMBER(N541),N541,1)*O541*P541+IF(ISNUMBER(R541),R541,1)*S541*T541)*IF(ISNUMBER(E541),E541,1)/(G541*H541+K541*L541+O541*P541+S541*T541),0)</f>
        <v>0</v>
      </c>
      <c r="X541" s="45">
        <f>ROUND(IFERROR((W541/(Y541*IF(ISNUMBER(E541),E541,1))),0),2)</f>
        <v>0</v>
      </c>
      <c r="Y541" s="90" t="str">
        <f t="shared" si="1168"/>
        <v/>
      </c>
      <c r="Z541" s="8">
        <f>(IF(I541&lt;30%,0,IF(I541&lt;35%,F541*G541*H541*F!$B$33,IF(I541&lt;40%,F541*G541*H541*F!$B$38,IF(I541&lt;45%,F541*G541*H541*F!$B$43,IF(I541&lt;50%,F541*G541*H541*F!$B$48,IF(I541=50%,F541*G541*H541*F!$B$50,IF(I541=51%,F541*G541*H541*F!$B$51,IF(I541=52%,F541*G541*H541*F!$B$52,IF(I541=53%,F541*G541*H541*F!$B$53,IF(I541=54%,F541*G541*H541*F!$B$54,IF(I541=55%,F541*G541*H541*F!$B$55,IF(I541=56%,F541*G541*H541*F!$B$56,IF(I541=57%,F541*G541*H541*F!$B$57,IF(I541=58%,F541*G541*H541*F!$B$58,IF(I541=59%,F541*G541*H541*F!$B$59,IF(I541=60%,F541*G541*H541*F!$B$60,IF(I541=61%,F541*G541*H541*F!$B$61,IF(I541=62%,F541*G541*H541*F!$B$62,IF(I541=63%,F541*G541*H541*F!$B$63,IF(I541=64%,F541*G541*H541*F!$B$64,IF(I541=65%,F541*G541*H541*F!$B$65,IF(I541=66%,F541*G541*H541*F!$B$66,IF(I541=67%,F541*G541*H541*F!$B$67,IF(I541=68%,F541*G541*H541*F!$B$68,IF(I541=69%,F541*G541*H541*F!$B$69,IF(I541=70%,F541*G541*H541*F!$B$70,IF(I541=71%,F541*G541*H541*F!$B$71,IF(I541=72%,F541*G541*H541*F!$B$72,IF(I541=73%,F541*G541*H541*F!$B$73,IF(I541=74%,F541*G541*H541*F!$B$74,IF(I541=75%,F541*G541*H541*F!$B$75,IF(I541=76%,F541*G541*H541*F!$B$76,IF(I541=77%,F541*G541*H541*F!$B$77,IF(I541=78%,F541*G541*H541*F!$B$78,IF(I541=79%,F541*G541*H541*F!$B$79,IF(I541=80%,F541*G541*H541*F!$B$80,IF(I541=81%,F541*G541*H541*F!$B$81,IF(I541=82%,F541*G541*H541*F!$B$82,IF(I541=83%,F541*G541*H541*F!$B$83,IF(I541=84%,F541*G541*H541*F!$B$84,IF(I541=85%,F541*G541*H541*F!$B$85,IF(I541=86%,F541*G541*H541*F!$B$86,IF(I541=87%,F541*G541*H541*F!$B$87,IF(I541=88%,F541*G541*H541*F!$B$88,IF(I541=89%,F541*G541*H541*F!$B$89,IF(I541=90%,F541*G541*H541*F!$B$90,IF(I541=91%,F541*G541*H541*F!$B$91,IF(I541=92%,F541*G541*H541*F!$B$92,IF(I541=93%,F541*G541*H541*F!$B$93,IF(I541=94%,F541*G541*H541*F!$B$94,IF(I541=95%,F541*G541*H541*F!$B$95,IF(I541=96%,F541*G541*H541*F!$B$96,IF(I541=97%,F541*G541*H541*F!$B$97,IF(I541=98%,F541*G541*H541*F!$B$98,IF(I541=99%,F541*G541*H541*F!$B$99,IF(I541&gt;99%,F541*G541*H541*F!$B$100,))))))))))))))))))))))))))))))))))))))))))))))))))))))))+IF(M541&lt;30%,0,IF(M541&lt;35%,J541*K541*L541*F!$B$33,IF(M541&lt;40%,J541*K541*L541*F!$B$38,IF(M541&lt;45%,J541*K541*L541*F!$B$43,IF(M541&lt;50%,J541*K541*L541*F!$B$48,IF(M541=50%,J541*K541*L541*F!$B$50,IF(M541=51%,J541*K541*L541*F!$B$51,IF(M541=52%,J541*K541*L541*F!$B$52,IF(M541=53%,J541*K541*L541*F!$B$53,IF(M541=54%,J541*K541*L541*F!$B$54,IF(M541=55%,J541*K541*L541*F!$B$55,IF(M541=56%,J541*K541*L541*F!$B$56,IF(M541=57%,J541*K541*L541*F!$B$57,IF(M541=58%,J541*K541*L541*F!$B$58,IF(M541=59%,J541*K541*L541*F!$B$59,IF(M541=60%,J541*K541*L541*F!$B$60,IF(M541=61%,J541*K541*L541*F!$B$61,IF(M541=62%,J541*K541*L541*F!$B$62,IF(M541=63%,J541*K541*L541*F!$B$63,IF(M541=64%,J541*K541*L541*F!$B$64,IF(M541=65%,J541*K541*L541*F!$B$65,IF(M541=66%,J541*K541*L541*F!$B$66,IF(M541=67%,J541*K541*L541*F!$B$67,IF(M541=68%,J541*K541*L541*F!$B$68,IF(M541=69%,J541*K541*L541*F!$B$69,IF(M541=70%,J541*K541*L541*F!$B$70,IF(M541=71%,J541*K541*L541*F!$B$71,IF(M541=72%,J541*K541*L541*F!$B$72,IF(M541=73%,J541*K541*L541*F!$B$73,IF(M541=74%,J541*K541*L541*F!$B$74,IF(M541=75%,J541*K541*L541*F!$B$75,IF(M541=76%,J541*K541*L541*F!$B$76,IF(M541=77%,J541*K541*L541*F!$B$77,IF(M541=78%,J541*K541*L541*F!$B$78,IF(M541=79%,J541*K541*L541*F!$B$79,IF(M541=80%,J541*K541*L541*F!$B$80,IF(M541=81%,J541*K541*L541*F!$B$81,IF(M541=82%,J541*K541*L541*F!$B$82,IF(M541=83%,J541*K541*L541*F!$B$83,IF(M541=84%,J541*K541*L541*F!$B$84,IF(M541=85%,J541*K541*L541*F!$B$85,IF(M541=86%,J541*K541*L541*F!$B$86,IF(M541=87%,J541*K541*L541*F!$B$87,IF(M541=88%,J541*K541*L541*F!$B$88,IF(M541=89%,J541*K541*L541*F!$B$89,IF(M541=90%,J541*K541*L541*F!$B$90,IF(M541=91%,J541*K541*L541*F!$B$91,IF(M541=92%,J541*K541*L541*F!$B$92,IF(M541=93%,J541*K541*L541*F!$B$93,IF(M541=94%,J541*K541*L541*F!$B$94,IF(M541=95%,J541*K541*L541*F!$B$95,IF(M541=96%,J541*K541*L541*F!$B$96,IF(M541=97%,J541*K541*L541*F!$B$97,IF(M541=98%,J541*K541*L541*F!$B$98,IF(M541=99%,J541*K541*L541*F!$B$99,IF(M541&gt;99%,J541*K541*L541*F!$B$100,))))))))))))))))))))))))))))))))))))))))))))))))))))))))+IF(Q541&lt;30%,0,IF(Q541&lt;35%,N541*O541*P541*F!$B$33,IF(Q541&lt;40%,N541*O541*P541*F!$B$38,IF(Q541&lt;45%,N541*O541*P541*F!$B$43,IF(Q541&lt;50%,N541*O541*P541*F!$B$48,IF(Q541=50%,N541*O541*P541*F!$B$50,IF(Q541=51%,N541*O541*P541*F!$B$51,IF(Q541=52%,N541*O541*P541*F!$B$52,IF(Q541=53%,N541*O541*P541*F!$B$53,IF(Q541=54%,N541*O541*P541*F!$B$54,IF(Q541=55%,N541*O541*P541*F!$B$55,IF(Q541=56%,N541*O541*P541*F!$B$56,IF(Q541=57%,N541*O541*P541*F!$B$57,IF(Q541=58%,N541*O541*P541*F!$B$58,IF(Q541=59%,N541*O541*P541*F!$B$59,IF(Q541=60%,N541*O541*P541*F!$B$60,IF(Q541=61%,N541*O541*P541*F!$B$61,IF(Q541=62%,N541*O541*P541*F!$B$62,IF(Q541=63%,N541*O541*P541*F!$B$63,IF(Q541=64%,N541*O541*P541*F!$B$64,IF(Q541=65%,N541*O541*P541*F!$B$65,IF(Q541=66%,N541*O541*P541*F!$B$66,IF(Q541=67%,N541*O541*P541*F!$B$67,IF(Q541=68%,N541*O541*P541*F!$B$68,IF(Q541=69%,N541*O541*P541*F!$B$69,IF(Q541=70%,N541*O541*P541*F!$B$70,IF(Q541=71%,N541*O541*P541*F!$B$71,IF(Q541=72%,N541*O541*P541*F!$B$72,IF(Q541=73%,N541*O541*P541*F!$B$73,IF(Q541=74%,N541*O541*P541*F!$B$74,IF(Q541=75%,N541*O541*P541*F!$B$75,IF(Q541=76%,N541*O541*P541*F!$B$76,IF(Q541=77%,N541*O541*P541*F!$B$77,IF(Q541=78%,N541*O541*P541*F!$B$78,IF(Q541=79%,N541*O541*P541*F!$B$79,IF(Q541=80%,N541*O541*P541*F!$B$80,IF(Q541=81%,N541*O541*P541*F!$B$81,IF(Q541=82%,N541*O541*P541*F!$B$82,IF(Q541=83%,N541*O541*P541*F!$B$83,IF(Q541=84%,N541*O541*P541*F!$B$84,IF(Q541=85%,N541*O541*P541*F!$B$85,IF(Q541=86%,N541*O541*P541*F!$B$86,IF(Q541=87%,N541*O541*P541*F!$B$87,IF(Q541=88%,N541*O541*P541*F!$B$88,IF(Q541=89%,N541*O541*P541*F!$B$89,IF(Q541=90%,N541*O541*P541*F!$B$90,IF(Q541=91%,N541*O541*P541*F!$B$91,IF(Q541=92%,N541*O541*P541*F!$B$92,IF(Q541=93%,N541*O541*P541*F!$B$93,IF(Q541=94%,N541*O541*P541*F!$B$94,IF(Q541=95%,N541*O541*P541*F!$B$95,IF(Q541=96%,N541*O541*P541*F!$B$96,IF(Q541=97%,N541*O541*P541*F!$B$97,IF(Q541=98%,N541*O541*P541*F!$B$98,IF(Q541=99%,N541*O541*P541*F!$B$99,IF(Q541&gt;99%,N541*O541*P541*F!$B$100,))))))))))))))))))))))))))))))))))))))))))))))))))))))))+IF(U541&lt;30%,0,IF(U541&lt;35%,R541*S541*T541*F!$B$33,IF(U541&lt;40%,R541*S541*T541*F!$B$38,IF(U541&lt;45%,R541*S541*T541*F!$B$43,IF(U541&lt;50%,R541*S541*T541*F!$B$48,IF(U541=50%,R541*S541*T541*F!$B$50,IF(U541=51%,R541*S541*T541*F!$B$51,IF(U541=52%,R541*S541*T541*F!$B$52,IF(U541=53%,R541*S541*T541*F!$B$53,IF(U541=54%,R541*S541*T541*F!$B$54,IF(U541=55%,R541*S541*T541*F!$B$55,IF(U541=56%,R541*S541*T541*F!$B$56,IF(U541=57%,R541*S541*T541*F!$B$57,IF(U541=58%,R541*S541*T541*F!$B$58,IF(U541=59%,R541*S541*T541*F!$B$59,IF(U541=60%,R541*S541*T541*F!$B$60,IF(U541=61%,R541*S541*T541*F!$B$61,IF(U541=62%,R541*S541*T541*F!$B$62,IF(U541=63%,R541*S541*T541*F!$B$63,IF(U541=64%,R541*S541*T541*F!$B$64,IF(U541=65%,R541*S541*T541*F!$B$65,IF(U541=66%,R541*S541*T541*F!$B$66,IF(U541=67%,R541*S541*T541*F!$B$67,IF(U541=68%,R541*S541*T541*F!$B$68,IF(U541=69%,R541*S541*T541*F!$B$69,IF(U541=70%,R541*S541*T541*F!$B$70,IF(U541=71%,R541*S541*T541*F!$B$71,IF(U541=72%,R541*S541*T541*F!$B$72,IF(U541=73%,R541*S541*T541*F!$B$73,IF(U541=74%,R541*S541*T541*F!$B$74,IF(U541=75%,R541*S541*T541*F!$B$75,IF(U541=76%,R541*S541*T541*F!$B$76,IF(U541=77%,R541*S541*T541*F!$B$77,IF(U541=78%,R541*S541*T541*F!$B$78,IF(U541=79%,R541*S541*T541*F!$B$79,IF(U541=80%,R541*S541*T541*F!$B$80,IF(U541=81%,R541*S541*T541*F!$B$81,IF(U541=82%,R541*S541*T541*F!$B$82,IF(U541=83%,R541*S541*T541*F!$B$83,IF(U541=84%,R541*S541*T541*F!$B$84,IF(U541=85%,R541*S541*T541*F!$B$85,IF(U541=86%,R541*S541*T541*F!$B$86,IF(U541=87%,R541*S541*T541*F!$B$87,IF(U541=88%,R541*S541*T541*F!$B$88,IF(U541=89%,R541*S541*T541*F!$B$89,IF(U541=90%,R541*S541*T541*F!$B$90,IF(U541=91%,R541*S541*T541*F!$B$91,IF(U541=92%,R541*S541*T541*F!$B$92,IF(U541=93%,R541*S541*T541*F!$B$93,IF(U541=94%,R541*S541*T541*F!$B$94,IF(U541=95%,R541*S541*T541*F!$B$95,IF(U541=96%,R541*S541*T541*F!$B$96,IF(U541=97%,R541*S541*T541*F!$B$97,IF(U541=98%,R541*S541*T541*F!$B$98,IF(U541=99%,R541*S541*T541*F!$B$99,IF(U541&gt;99%,R541*S541*T541*F!$B$100)))))))))))))))))))))))))))))))))))))))))))))))))))))))))*IF(ISNUMBER(E541),E541,1)*IF(ISNUMBER(D541),D541,1)</f>
        <v>0</v>
      </c>
      <c r="AA541" s="8">
        <f>G541*H541+K541*L541+O541*P541+S541*T541</f>
        <v>0</v>
      </c>
      <c r="AB541" s="129">
        <f>(H541*(IF(I541&lt;45%,0.5,IF(I541&lt;55%,0.8,IF(I541&lt;65%,0.9,IF(I541&lt;75%,1,IF(I541&lt;85%,1.1,1.2))))))+L541*(IF(M541&lt;45%,0.5,IF(M541&lt;55%,0.8,IF(M541&lt;65%,0.9,IF(M541&lt;75%,1,IF(M541&lt;85%,1.1,1.2))))))+P541*(IF(Q541&lt;45%,0.5,IF(Q541&lt;55%,0.8,IF(Q541&lt;65%,0.9,IF(Q541&lt;75%,1,IF(Q541&lt;85%,1.1,1.2))))))+T541*(IF(U541&lt;45%,0.5,IF(U541&lt;55%,0.8,IF(U541&lt;65%,0.9,IF(U541&lt;75%,1,IF(U541&lt;85%,1.1,1.2)))))))*IF(D541&gt;=0.8,6,IF(D541&lt;=0.4,1.5,3))</f>
        <v>0</v>
      </c>
      <c r="AC541" s="11"/>
      <c r="AD541" s="11"/>
      <c r="AE541" s="11"/>
      <c r="AF541" s="11"/>
      <c r="AG541" s="11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11"/>
    </row>
    <row r="542" spans="1:62" x14ac:dyDescent="0.25">
      <c r="A542" s="1125"/>
      <c r="B542" s="76" t="str">
        <f t="shared" ref="B542:E542" si="1284">IF(B480="","",B480)</f>
        <v/>
      </c>
      <c r="C542" s="77" t="str">
        <f t="shared" si="1284"/>
        <v/>
      </c>
      <c r="D542" s="63">
        <f t="shared" ref="D542:D545" si="1285">D480</f>
        <v>0</v>
      </c>
      <c r="E542" s="83" t="str">
        <f t="shared" si="1284"/>
        <v/>
      </c>
      <c r="F542" s="79"/>
      <c r="G542" s="94"/>
      <c r="H542" s="94"/>
      <c r="I542" s="70">
        <f t="shared" si="1280"/>
        <v>0</v>
      </c>
      <c r="J542" s="79"/>
      <c r="K542" s="94"/>
      <c r="L542" s="94"/>
      <c r="M542" s="71">
        <f t="shared" si="1281"/>
        <v>0</v>
      </c>
      <c r="N542" s="79"/>
      <c r="O542" s="94"/>
      <c r="P542" s="94"/>
      <c r="Q542" s="70">
        <f t="shared" si="1282"/>
        <v>0</v>
      </c>
      <c r="R542" s="79"/>
      <c r="S542" s="94"/>
      <c r="T542" s="94"/>
      <c r="U542" s="71">
        <f t="shared" si="1283"/>
        <v>0</v>
      </c>
      <c r="V542" s="125">
        <f t="shared" ref="V542:V545" si="1286">(IF(ISNUMBER(F542),F542,1)*G542*H542+IF(ISNUMBER(J542),J542,1)*K542*L542+IF(ISNUMBER(N542),N542,1)*O542*P542+IF(ISNUMBER(R542),R542,1)*S542*T542)*IF(ISNUMBER(E542),E542,1)</f>
        <v>0</v>
      </c>
      <c r="W542" s="43">
        <f t="shared" ref="W542:W545" si="1287">IFERROR((IF(ISNUMBER(F542),F542,1)*G542*H542+IF(ISNUMBER(J542),J542,1)*K542*L542+IF(ISNUMBER(N542),N542,1)*O542*P542+IF(ISNUMBER(R542),R542,1)*S542*T542)*IF(ISNUMBER(E542),E542,1)/(G542*H542+K542*L542+O542*P542+S542*T542),0)</f>
        <v>0</v>
      </c>
      <c r="X542" s="36">
        <f t="shared" ref="X542:X543" si="1288">ROUND(IFERROR((W542/(Y542*IF(ISNUMBER(E542),E542,1))),0),2)</f>
        <v>0</v>
      </c>
      <c r="Y542" s="90" t="str">
        <f t="shared" si="1168"/>
        <v/>
      </c>
      <c r="Z542" s="6">
        <f>(IF(I542&lt;30%,0,IF(I542&lt;35%,F542*G542*H542*F!$B$33,IF(I542&lt;40%,F542*G542*H542*F!$B$38,IF(I542&lt;45%,F542*G542*H542*F!$B$43,IF(I542&lt;50%,F542*G542*H542*F!$B$48,IF(I542=50%,F542*G542*H542*F!$B$50,IF(I542=51%,F542*G542*H542*F!$B$51,IF(I542=52%,F542*G542*H542*F!$B$52,IF(I542=53%,F542*G542*H542*F!$B$53,IF(I542=54%,F542*G542*H542*F!$B$54,IF(I542=55%,F542*G542*H542*F!$B$55,IF(I542=56%,F542*G542*H542*F!$B$56,IF(I542=57%,F542*G542*H542*F!$B$57,IF(I542=58%,F542*G542*H542*F!$B$58,IF(I542=59%,F542*G542*H542*F!$B$59,IF(I542=60%,F542*G542*H542*F!$B$60,IF(I542=61%,F542*G542*H542*F!$B$61,IF(I542=62%,F542*G542*H542*F!$B$62,IF(I542=63%,F542*G542*H542*F!$B$63,IF(I542=64%,F542*G542*H542*F!$B$64,IF(I542=65%,F542*G542*H542*F!$B$65,IF(I542=66%,F542*G542*H542*F!$B$66,IF(I542=67%,F542*G542*H542*F!$B$67,IF(I542=68%,F542*G542*H542*F!$B$68,IF(I542=69%,F542*G542*H542*F!$B$69,IF(I542=70%,F542*G542*H542*F!$B$70,IF(I542=71%,F542*G542*H542*F!$B$71,IF(I542=72%,F542*G542*H542*F!$B$72,IF(I542=73%,F542*G542*H542*F!$B$73,IF(I542=74%,F542*G542*H542*F!$B$74,IF(I542=75%,F542*G542*H542*F!$B$75,IF(I542=76%,F542*G542*H542*F!$B$76,IF(I542=77%,F542*G542*H542*F!$B$77,IF(I542=78%,F542*G542*H542*F!$B$78,IF(I542=79%,F542*G542*H542*F!$B$79,IF(I542=80%,F542*G542*H542*F!$B$80,IF(I542=81%,F542*G542*H542*F!$B$81,IF(I542=82%,F542*G542*H542*F!$B$82,IF(I542=83%,F542*G542*H542*F!$B$83,IF(I542=84%,F542*G542*H542*F!$B$84,IF(I542=85%,F542*G542*H542*F!$B$85,IF(I542=86%,F542*G542*H542*F!$B$86,IF(I542=87%,F542*G542*H542*F!$B$87,IF(I542=88%,F542*G542*H542*F!$B$88,IF(I542=89%,F542*G542*H542*F!$B$89,IF(I542=90%,F542*G542*H542*F!$B$90,IF(I542=91%,F542*G542*H542*F!$B$91,IF(I542=92%,F542*G542*H542*F!$B$92,IF(I542=93%,F542*G542*H542*F!$B$93,IF(I542=94%,F542*G542*H542*F!$B$94,IF(I542=95%,F542*G542*H542*F!$B$95,IF(I542=96%,F542*G542*H542*F!$B$96,IF(I542=97%,F542*G542*H542*F!$B$97,IF(I542=98%,F542*G542*H542*F!$B$98,IF(I542=99%,F542*G542*H542*F!$B$99,IF(I542&gt;99%,F542*G542*H542*F!$B$100,))))))))))))))))))))))))))))))))))))))))))))))))))))))))+IF(M542&lt;30%,0,IF(M542&lt;35%,J542*K542*L542*F!$B$33,IF(M542&lt;40%,J542*K542*L542*F!$B$38,IF(M542&lt;45%,J542*K542*L542*F!$B$43,IF(M542&lt;50%,J542*K542*L542*F!$B$48,IF(M542=50%,J542*K542*L542*F!$B$50,IF(M542=51%,J542*K542*L542*F!$B$51,IF(M542=52%,J542*K542*L542*F!$B$52,IF(M542=53%,J542*K542*L542*F!$B$53,IF(M542=54%,J542*K542*L542*F!$B$54,IF(M542=55%,J542*K542*L542*F!$B$55,IF(M542=56%,J542*K542*L542*F!$B$56,IF(M542=57%,J542*K542*L542*F!$B$57,IF(M542=58%,J542*K542*L542*F!$B$58,IF(M542=59%,J542*K542*L542*F!$B$59,IF(M542=60%,J542*K542*L542*F!$B$60,IF(M542=61%,J542*K542*L542*F!$B$61,IF(M542=62%,J542*K542*L542*F!$B$62,IF(M542=63%,J542*K542*L542*F!$B$63,IF(M542=64%,J542*K542*L542*F!$B$64,IF(M542=65%,J542*K542*L542*F!$B$65,IF(M542=66%,J542*K542*L542*F!$B$66,IF(M542=67%,J542*K542*L542*F!$B$67,IF(M542=68%,J542*K542*L542*F!$B$68,IF(M542=69%,J542*K542*L542*F!$B$69,IF(M542=70%,J542*K542*L542*F!$B$70,IF(M542=71%,J542*K542*L542*F!$B$71,IF(M542=72%,J542*K542*L542*F!$B$72,IF(M542=73%,J542*K542*L542*F!$B$73,IF(M542=74%,J542*K542*L542*F!$B$74,IF(M542=75%,J542*K542*L542*F!$B$75,IF(M542=76%,J542*K542*L542*F!$B$76,IF(M542=77%,J542*K542*L542*F!$B$77,IF(M542=78%,J542*K542*L542*F!$B$78,IF(M542=79%,J542*K542*L542*F!$B$79,IF(M542=80%,J542*K542*L542*F!$B$80,IF(M542=81%,J542*K542*L542*F!$B$81,IF(M542=82%,J542*K542*L542*F!$B$82,IF(M542=83%,J542*K542*L542*F!$B$83,IF(M542=84%,J542*K542*L542*F!$B$84,IF(M542=85%,J542*K542*L542*F!$B$85,IF(M542=86%,J542*K542*L542*F!$B$86,IF(M542=87%,J542*K542*L542*F!$B$87,IF(M542=88%,J542*K542*L542*F!$B$88,IF(M542=89%,J542*K542*L542*F!$B$89,IF(M542=90%,J542*K542*L542*F!$B$90,IF(M542=91%,J542*K542*L542*F!$B$91,IF(M542=92%,J542*K542*L542*F!$B$92,IF(M542=93%,J542*K542*L542*F!$B$93,IF(M542=94%,J542*K542*L542*F!$B$94,IF(M542=95%,J542*K542*L542*F!$B$95,IF(M542=96%,J542*K542*L542*F!$B$96,IF(M542=97%,J542*K542*L542*F!$B$97,IF(M542=98%,J542*K542*L542*F!$B$98,IF(M542=99%,J542*K542*L542*F!$B$99,IF(M542&gt;99%,J542*K542*L542*F!$B$100,))))))))))))))))))))))))))))))))))))))))))))))))))))))))+IF(Q542&lt;30%,0,IF(Q542&lt;35%,N542*O542*P542*F!$B$33,IF(Q542&lt;40%,N542*O542*P542*F!$B$38,IF(Q542&lt;45%,N542*O542*P542*F!$B$43,IF(Q542&lt;50%,N542*O542*P542*F!$B$48,IF(Q542=50%,N542*O542*P542*F!$B$50,IF(Q542=51%,N542*O542*P542*F!$B$51,IF(Q542=52%,N542*O542*P542*F!$B$52,IF(Q542=53%,N542*O542*P542*F!$B$53,IF(Q542=54%,N542*O542*P542*F!$B$54,IF(Q542=55%,N542*O542*P542*F!$B$55,IF(Q542=56%,N542*O542*P542*F!$B$56,IF(Q542=57%,N542*O542*P542*F!$B$57,IF(Q542=58%,N542*O542*P542*F!$B$58,IF(Q542=59%,N542*O542*P542*F!$B$59,IF(Q542=60%,N542*O542*P542*F!$B$60,IF(Q542=61%,N542*O542*P542*F!$B$61,IF(Q542=62%,N542*O542*P542*F!$B$62,IF(Q542=63%,N542*O542*P542*F!$B$63,IF(Q542=64%,N542*O542*P542*F!$B$64,IF(Q542=65%,N542*O542*P542*F!$B$65,IF(Q542=66%,N542*O542*P542*F!$B$66,IF(Q542=67%,N542*O542*P542*F!$B$67,IF(Q542=68%,N542*O542*P542*F!$B$68,IF(Q542=69%,N542*O542*P542*F!$B$69,IF(Q542=70%,N542*O542*P542*F!$B$70,IF(Q542=71%,N542*O542*P542*F!$B$71,IF(Q542=72%,N542*O542*P542*F!$B$72,IF(Q542=73%,N542*O542*P542*F!$B$73,IF(Q542=74%,N542*O542*P542*F!$B$74,IF(Q542=75%,N542*O542*P542*F!$B$75,IF(Q542=76%,N542*O542*P542*F!$B$76,IF(Q542=77%,N542*O542*P542*F!$B$77,IF(Q542=78%,N542*O542*P542*F!$B$78,IF(Q542=79%,N542*O542*P542*F!$B$79,IF(Q542=80%,N542*O542*P542*F!$B$80,IF(Q542=81%,N542*O542*P542*F!$B$81,IF(Q542=82%,N542*O542*P542*F!$B$82,IF(Q542=83%,N542*O542*P542*F!$B$83,IF(Q542=84%,N542*O542*P542*F!$B$84,IF(Q542=85%,N542*O542*P542*F!$B$85,IF(Q542=86%,N542*O542*P542*F!$B$86,IF(Q542=87%,N542*O542*P542*F!$B$87,IF(Q542=88%,N542*O542*P542*F!$B$88,IF(Q542=89%,N542*O542*P542*F!$B$89,IF(Q542=90%,N542*O542*P542*F!$B$90,IF(Q542=91%,N542*O542*P542*F!$B$91,IF(Q542=92%,N542*O542*P542*F!$B$92,IF(Q542=93%,N542*O542*P542*F!$B$93,IF(Q542=94%,N542*O542*P542*F!$B$94,IF(Q542=95%,N542*O542*P542*F!$B$95,IF(Q542=96%,N542*O542*P542*F!$B$96,IF(Q542=97%,N542*O542*P542*F!$B$97,IF(Q542=98%,N542*O542*P542*F!$B$98,IF(Q542=99%,N542*O542*P542*F!$B$99,IF(Q542&gt;99%,N542*O542*P542*F!$B$100,))))))))))))))))))))))))))))))))))))))))))))))))))))))))+IF(U542&lt;30%,0,IF(U542&lt;35%,R542*S542*T542*F!$B$33,IF(U542&lt;40%,R542*S542*T542*F!$B$38,IF(U542&lt;45%,R542*S542*T542*F!$B$43,IF(U542&lt;50%,R542*S542*T542*F!$B$48,IF(U542=50%,R542*S542*T542*F!$B$50,IF(U542=51%,R542*S542*T542*F!$B$51,IF(U542=52%,R542*S542*T542*F!$B$52,IF(U542=53%,R542*S542*T542*F!$B$53,IF(U542=54%,R542*S542*T542*F!$B$54,IF(U542=55%,R542*S542*T542*F!$B$55,IF(U542=56%,R542*S542*T542*F!$B$56,IF(U542=57%,R542*S542*T542*F!$B$57,IF(U542=58%,R542*S542*T542*F!$B$58,IF(U542=59%,R542*S542*T542*F!$B$59,IF(U542=60%,R542*S542*T542*F!$B$60,IF(U542=61%,R542*S542*T542*F!$B$61,IF(U542=62%,R542*S542*T542*F!$B$62,IF(U542=63%,R542*S542*T542*F!$B$63,IF(U542=64%,R542*S542*T542*F!$B$64,IF(U542=65%,R542*S542*T542*F!$B$65,IF(U542=66%,R542*S542*T542*F!$B$66,IF(U542=67%,R542*S542*T542*F!$B$67,IF(U542=68%,R542*S542*T542*F!$B$68,IF(U542=69%,R542*S542*T542*F!$B$69,IF(U542=70%,R542*S542*T542*F!$B$70,IF(U542=71%,R542*S542*T542*F!$B$71,IF(U542=72%,R542*S542*T542*F!$B$72,IF(U542=73%,R542*S542*T542*F!$B$73,IF(U542=74%,R542*S542*T542*F!$B$74,IF(U542=75%,R542*S542*T542*F!$B$75,IF(U542=76%,R542*S542*T542*F!$B$76,IF(U542=77%,R542*S542*T542*F!$B$77,IF(U542=78%,R542*S542*T542*F!$B$78,IF(U542=79%,R542*S542*T542*F!$B$79,IF(U542=80%,R542*S542*T542*F!$B$80,IF(U542=81%,R542*S542*T542*F!$B$81,IF(U542=82%,R542*S542*T542*F!$B$82,IF(U542=83%,R542*S542*T542*F!$B$83,IF(U542=84%,R542*S542*T542*F!$B$84,IF(U542=85%,R542*S542*T542*F!$B$85,IF(U542=86%,R542*S542*T542*F!$B$86,IF(U542=87%,R542*S542*T542*F!$B$87,IF(U542=88%,R542*S542*T542*F!$B$88,IF(U542=89%,R542*S542*T542*F!$B$89,IF(U542=90%,R542*S542*T542*F!$B$90,IF(U542=91%,R542*S542*T542*F!$B$91,IF(U542=92%,R542*S542*T542*F!$B$92,IF(U542=93%,R542*S542*T542*F!$B$93,IF(U542=94%,R542*S542*T542*F!$B$94,IF(U542=95%,R542*S542*T542*F!$B$95,IF(U542=96%,R542*S542*T542*F!$B$96,IF(U542=97%,R542*S542*T542*F!$B$97,IF(U542=98%,R542*S542*T542*F!$B$98,IF(U542=99%,R542*S542*T542*F!$B$99,IF(U542&gt;99%,R542*S542*T542*F!$B$100)))))))))))))))))))))))))))))))))))))))))))))))))))))))))*IF(ISNUMBER(E542),E542,1)*IF(ISNUMBER(D542),D542,1)</f>
        <v>0</v>
      </c>
      <c r="AA542" s="6">
        <f>G542*H542+K542*L542+O542*P542+S542*T542</f>
        <v>0</v>
      </c>
      <c r="AB542" s="115">
        <f>(H542*(IF(I542&lt;45%,0.5,IF(I542&lt;55%,0.8,IF(I542&lt;65%,0.9,IF(I542&lt;75%,1,IF(I542&lt;85%,1.1,1.2))))))+L542*(IF(M542&lt;45%,0.5,IF(M542&lt;55%,0.8,IF(M542&lt;65%,0.9,IF(M542&lt;75%,1,IF(M542&lt;85%,1.1,1.2))))))+P542*(IF(Q542&lt;45%,0.5,IF(Q542&lt;55%,0.8,IF(Q542&lt;65%,0.9,IF(Q542&lt;75%,1,IF(Q542&lt;85%,1.1,1.2))))))+T542*(IF(U542&lt;45%,0.5,IF(U542&lt;55%,0.8,IF(U542&lt;65%,0.9,IF(U542&lt;75%,1,IF(U542&lt;85%,1.1,1.2)))))))*IF(D542&gt;=0.8,6,IF(D542&lt;=0.4,1.5,3))</f>
        <v>0</v>
      </c>
      <c r="AC542" s="11"/>
      <c r="AD542" s="11"/>
      <c r="AE542" s="11"/>
      <c r="AF542" s="11"/>
      <c r="AG542" s="11"/>
      <c r="AH542" s="11"/>
      <c r="AI542" s="11"/>
      <c r="AJ542" s="11"/>
      <c r="AK542" s="11"/>
      <c r="AL542" s="11"/>
      <c r="AM542" s="11"/>
      <c r="AN542" s="11"/>
      <c r="AO542" s="11"/>
      <c r="AP542" s="11"/>
      <c r="AQ542" s="11"/>
      <c r="AR542" s="11"/>
      <c r="AS542" s="11"/>
      <c r="AT542" s="11"/>
      <c r="AU542" s="11"/>
      <c r="AV542" s="11"/>
      <c r="AW542" s="11"/>
      <c r="AX542" s="11"/>
      <c r="AY542" s="11"/>
      <c r="AZ542" s="11"/>
      <c r="BA542" s="11"/>
      <c r="BB542" s="11"/>
      <c r="BC542" s="11"/>
      <c r="BD542" s="11"/>
      <c r="BE542" s="11"/>
      <c r="BF542" s="11"/>
      <c r="BG542" s="11"/>
      <c r="BH542" s="11"/>
      <c r="BI542" s="11"/>
      <c r="BJ542" s="11"/>
    </row>
    <row r="543" spans="1:62" x14ac:dyDescent="0.25">
      <c r="A543" s="1125"/>
      <c r="B543" s="76" t="str">
        <f t="shared" ref="B543:E543" si="1289">IF(B481="","",B481)</f>
        <v/>
      </c>
      <c r="C543" s="77" t="str">
        <f t="shared" si="1289"/>
        <v/>
      </c>
      <c r="D543" s="63">
        <f t="shared" si="1285"/>
        <v>0</v>
      </c>
      <c r="E543" s="83" t="str">
        <f t="shared" si="1289"/>
        <v/>
      </c>
      <c r="F543" s="81"/>
      <c r="G543" s="96"/>
      <c r="H543" s="96"/>
      <c r="I543" s="82">
        <f t="shared" si="1280"/>
        <v>0</v>
      </c>
      <c r="J543" s="81"/>
      <c r="K543" s="96"/>
      <c r="L543" s="96"/>
      <c r="M543" s="104">
        <f t="shared" si="1281"/>
        <v>0</v>
      </c>
      <c r="N543" s="81"/>
      <c r="O543" s="96"/>
      <c r="P543" s="96"/>
      <c r="Q543" s="82">
        <f t="shared" si="1282"/>
        <v>0</v>
      </c>
      <c r="R543" s="81"/>
      <c r="S543" s="96"/>
      <c r="T543" s="96"/>
      <c r="U543" s="104">
        <f t="shared" si="1283"/>
        <v>0</v>
      </c>
      <c r="V543" s="128">
        <f t="shared" si="1286"/>
        <v>0</v>
      </c>
      <c r="W543" s="44">
        <f t="shared" si="1287"/>
        <v>0</v>
      </c>
      <c r="X543" s="45">
        <f t="shared" si="1288"/>
        <v>0</v>
      </c>
      <c r="Y543" s="90" t="str">
        <f t="shared" si="1168"/>
        <v/>
      </c>
      <c r="Z543" s="8">
        <f>(IF(I543&lt;30%,0,IF(I543&lt;35%,F543*G543*H543*F!$B$33,IF(I543&lt;40%,F543*G543*H543*F!$B$38,IF(I543&lt;45%,F543*G543*H543*F!$B$43,IF(I543&lt;50%,F543*G543*H543*F!$B$48,IF(I543=50%,F543*G543*H543*F!$B$50,IF(I543=51%,F543*G543*H543*F!$B$51,IF(I543=52%,F543*G543*H543*F!$B$52,IF(I543=53%,F543*G543*H543*F!$B$53,IF(I543=54%,F543*G543*H543*F!$B$54,IF(I543=55%,F543*G543*H543*F!$B$55,IF(I543=56%,F543*G543*H543*F!$B$56,IF(I543=57%,F543*G543*H543*F!$B$57,IF(I543=58%,F543*G543*H543*F!$B$58,IF(I543=59%,F543*G543*H543*F!$B$59,IF(I543=60%,F543*G543*H543*F!$B$60,IF(I543=61%,F543*G543*H543*F!$B$61,IF(I543=62%,F543*G543*H543*F!$B$62,IF(I543=63%,F543*G543*H543*F!$B$63,IF(I543=64%,F543*G543*H543*F!$B$64,IF(I543=65%,F543*G543*H543*F!$B$65,IF(I543=66%,F543*G543*H543*F!$B$66,IF(I543=67%,F543*G543*H543*F!$B$67,IF(I543=68%,F543*G543*H543*F!$B$68,IF(I543=69%,F543*G543*H543*F!$B$69,IF(I543=70%,F543*G543*H543*F!$B$70,IF(I543=71%,F543*G543*H543*F!$B$71,IF(I543=72%,F543*G543*H543*F!$B$72,IF(I543=73%,F543*G543*H543*F!$B$73,IF(I543=74%,F543*G543*H543*F!$B$74,IF(I543=75%,F543*G543*H543*F!$B$75,IF(I543=76%,F543*G543*H543*F!$B$76,IF(I543=77%,F543*G543*H543*F!$B$77,IF(I543=78%,F543*G543*H543*F!$B$78,IF(I543=79%,F543*G543*H543*F!$B$79,IF(I543=80%,F543*G543*H543*F!$B$80,IF(I543=81%,F543*G543*H543*F!$B$81,IF(I543=82%,F543*G543*H543*F!$B$82,IF(I543=83%,F543*G543*H543*F!$B$83,IF(I543=84%,F543*G543*H543*F!$B$84,IF(I543=85%,F543*G543*H543*F!$B$85,IF(I543=86%,F543*G543*H543*F!$B$86,IF(I543=87%,F543*G543*H543*F!$B$87,IF(I543=88%,F543*G543*H543*F!$B$88,IF(I543=89%,F543*G543*H543*F!$B$89,IF(I543=90%,F543*G543*H543*F!$B$90,IF(I543=91%,F543*G543*H543*F!$B$91,IF(I543=92%,F543*G543*H543*F!$B$92,IF(I543=93%,F543*G543*H543*F!$B$93,IF(I543=94%,F543*G543*H543*F!$B$94,IF(I543=95%,F543*G543*H543*F!$B$95,IF(I543=96%,F543*G543*H543*F!$B$96,IF(I543=97%,F543*G543*H543*F!$B$97,IF(I543=98%,F543*G543*H543*F!$B$98,IF(I543=99%,F543*G543*H543*F!$B$99,IF(I543&gt;99%,F543*G543*H543*F!$B$100,))))))))))))))))))))))))))))))))))))))))))))))))))))))))+IF(M543&lt;30%,0,IF(M543&lt;35%,J543*K543*L543*F!$B$33,IF(M543&lt;40%,J543*K543*L543*F!$B$38,IF(M543&lt;45%,J543*K543*L543*F!$B$43,IF(M543&lt;50%,J543*K543*L543*F!$B$48,IF(M543=50%,J543*K543*L543*F!$B$50,IF(M543=51%,J543*K543*L543*F!$B$51,IF(M543=52%,J543*K543*L543*F!$B$52,IF(M543=53%,J543*K543*L543*F!$B$53,IF(M543=54%,J543*K543*L543*F!$B$54,IF(M543=55%,J543*K543*L543*F!$B$55,IF(M543=56%,J543*K543*L543*F!$B$56,IF(M543=57%,J543*K543*L543*F!$B$57,IF(M543=58%,J543*K543*L543*F!$B$58,IF(M543=59%,J543*K543*L543*F!$B$59,IF(M543=60%,J543*K543*L543*F!$B$60,IF(M543=61%,J543*K543*L543*F!$B$61,IF(M543=62%,J543*K543*L543*F!$B$62,IF(M543=63%,J543*K543*L543*F!$B$63,IF(M543=64%,J543*K543*L543*F!$B$64,IF(M543=65%,J543*K543*L543*F!$B$65,IF(M543=66%,J543*K543*L543*F!$B$66,IF(M543=67%,J543*K543*L543*F!$B$67,IF(M543=68%,J543*K543*L543*F!$B$68,IF(M543=69%,J543*K543*L543*F!$B$69,IF(M543=70%,J543*K543*L543*F!$B$70,IF(M543=71%,J543*K543*L543*F!$B$71,IF(M543=72%,J543*K543*L543*F!$B$72,IF(M543=73%,J543*K543*L543*F!$B$73,IF(M543=74%,J543*K543*L543*F!$B$74,IF(M543=75%,J543*K543*L543*F!$B$75,IF(M543=76%,J543*K543*L543*F!$B$76,IF(M543=77%,J543*K543*L543*F!$B$77,IF(M543=78%,J543*K543*L543*F!$B$78,IF(M543=79%,J543*K543*L543*F!$B$79,IF(M543=80%,J543*K543*L543*F!$B$80,IF(M543=81%,J543*K543*L543*F!$B$81,IF(M543=82%,J543*K543*L543*F!$B$82,IF(M543=83%,J543*K543*L543*F!$B$83,IF(M543=84%,J543*K543*L543*F!$B$84,IF(M543=85%,J543*K543*L543*F!$B$85,IF(M543=86%,J543*K543*L543*F!$B$86,IF(M543=87%,J543*K543*L543*F!$B$87,IF(M543=88%,J543*K543*L543*F!$B$88,IF(M543=89%,J543*K543*L543*F!$B$89,IF(M543=90%,J543*K543*L543*F!$B$90,IF(M543=91%,J543*K543*L543*F!$B$91,IF(M543=92%,J543*K543*L543*F!$B$92,IF(M543=93%,J543*K543*L543*F!$B$93,IF(M543=94%,J543*K543*L543*F!$B$94,IF(M543=95%,J543*K543*L543*F!$B$95,IF(M543=96%,J543*K543*L543*F!$B$96,IF(M543=97%,J543*K543*L543*F!$B$97,IF(M543=98%,J543*K543*L543*F!$B$98,IF(M543=99%,J543*K543*L543*F!$B$99,IF(M543&gt;99%,J543*K543*L543*F!$B$100,))))))))))))))))))))))))))))))))))))))))))))))))))))))))+IF(Q543&lt;30%,0,IF(Q543&lt;35%,N543*O543*P543*F!$B$33,IF(Q543&lt;40%,N543*O543*P543*F!$B$38,IF(Q543&lt;45%,N543*O543*P543*F!$B$43,IF(Q543&lt;50%,N543*O543*P543*F!$B$48,IF(Q543=50%,N543*O543*P543*F!$B$50,IF(Q543=51%,N543*O543*P543*F!$B$51,IF(Q543=52%,N543*O543*P543*F!$B$52,IF(Q543=53%,N543*O543*P543*F!$B$53,IF(Q543=54%,N543*O543*P543*F!$B$54,IF(Q543=55%,N543*O543*P543*F!$B$55,IF(Q543=56%,N543*O543*P543*F!$B$56,IF(Q543=57%,N543*O543*P543*F!$B$57,IF(Q543=58%,N543*O543*P543*F!$B$58,IF(Q543=59%,N543*O543*P543*F!$B$59,IF(Q543=60%,N543*O543*P543*F!$B$60,IF(Q543=61%,N543*O543*P543*F!$B$61,IF(Q543=62%,N543*O543*P543*F!$B$62,IF(Q543=63%,N543*O543*P543*F!$B$63,IF(Q543=64%,N543*O543*P543*F!$B$64,IF(Q543=65%,N543*O543*P543*F!$B$65,IF(Q543=66%,N543*O543*P543*F!$B$66,IF(Q543=67%,N543*O543*P543*F!$B$67,IF(Q543=68%,N543*O543*P543*F!$B$68,IF(Q543=69%,N543*O543*P543*F!$B$69,IF(Q543=70%,N543*O543*P543*F!$B$70,IF(Q543=71%,N543*O543*P543*F!$B$71,IF(Q543=72%,N543*O543*P543*F!$B$72,IF(Q543=73%,N543*O543*P543*F!$B$73,IF(Q543=74%,N543*O543*P543*F!$B$74,IF(Q543=75%,N543*O543*P543*F!$B$75,IF(Q543=76%,N543*O543*P543*F!$B$76,IF(Q543=77%,N543*O543*P543*F!$B$77,IF(Q543=78%,N543*O543*P543*F!$B$78,IF(Q543=79%,N543*O543*P543*F!$B$79,IF(Q543=80%,N543*O543*P543*F!$B$80,IF(Q543=81%,N543*O543*P543*F!$B$81,IF(Q543=82%,N543*O543*P543*F!$B$82,IF(Q543=83%,N543*O543*P543*F!$B$83,IF(Q543=84%,N543*O543*P543*F!$B$84,IF(Q543=85%,N543*O543*P543*F!$B$85,IF(Q543=86%,N543*O543*P543*F!$B$86,IF(Q543=87%,N543*O543*P543*F!$B$87,IF(Q543=88%,N543*O543*P543*F!$B$88,IF(Q543=89%,N543*O543*P543*F!$B$89,IF(Q543=90%,N543*O543*P543*F!$B$90,IF(Q543=91%,N543*O543*P543*F!$B$91,IF(Q543=92%,N543*O543*P543*F!$B$92,IF(Q543=93%,N543*O543*P543*F!$B$93,IF(Q543=94%,N543*O543*P543*F!$B$94,IF(Q543=95%,N543*O543*P543*F!$B$95,IF(Q543=96%,N543*O543*P543*F!$B$96,IF(Q543=97%,N543*O543*P543*F!$B$97,IF(Q543=98%,N543*O543*P543*F!$B$98,IF(Q543=99%,N543*O543*P543*F!$B$99,IF(Q543&gt;99%,N543*O543*P543*F!$B$100,))))))))))))))))))))))))))))))))))))))))))))))))))))))))+IF(U543&lt;30%,0,IF(U543&lt;35%,R543*S543*T543*F!$B$33,IF(U543&lt;40%,R543*S543*T543*F!$B$38,IF(U543&lt;45%,R543*S543*T543*F!$B$43,IF(U543&lt;50%,R543*S543*T543*F!$B$48,IF(U543=50%,R543*S543*T543*F!$B$50,IF(U543=51%,R543*S543*T543*F!$B$51,IF(U543=52%,R543*S543*T543*F!$B$52,IF(U543=53%,R543*S543*T543*F!$B$53,IF(U543=54%,R543*S543*T543*F!$B$54,IF(U543=55%,R543*S543*T543*F!$B$55,IF(U543=56%,R543*S543*T543*F!$B$56,IF(U543=57%,R543*S543*T543*F!$B$57,IF(U543=58%,R543*S543*T543*F!$B$58,IF(U543=59%,R543*S543*T543*F!$B$59,IF(U543=60%,R543*S543*T543*F!$B$60,IF(U543=61%,R543*S543*T543*F!$B$61,IF(U543=62%,R543*S543*T543*F!$B$62,IF(U543=63%,R543*S543*T543*F!$B$63,IF(U543=64%,R543*S543*T543*F!$B$64,IF(U543=65%,R543*S543*T543*F!$B$65,IF(U543=66%,R543*S543*T543*F!$B$66,IF(U543=67%,R543*S543*T543*F!$B$67,IF(U543=68%,R543*S543*T543*F!$B$68,IF(U543=69%,R543*S543*T543*F!$B$69,IF(U543=70%,R543*S543*T543*F!$B$70,IF(U543=71%,R543*S543*T543*F!$B$71,IF(U543=72%,R543*S543*T543*F!$B$72,IF(U543=73%,R543*S543*T543*F!$B$73,IF(U543=74%,R543*S543*T543*F!$B$74,IF(U543=75%,R543*S543*T543*F!$B$75,IF(U543=76%,R543*S543*T543*F!$B$76,IF(U543=77%,R543*S543*T543*F!$B$77,IF(U543=78%,R543*S543*T543*F!$B$78,IF(U543=79%,R543*S543*T543*F!$B$79,IF(U543=80%,R543*S543*T543*F!$B$80,IF(U543=81%,R543*S543*T543*F!$B$81,IF(U543=82%,R543*S543*T543*F!$B$82,IF(U543=83%,R543*S543*T543*F!$B$83,IF(U543=84%,R543*S543*T543*F!$B$84,IF(U543=85%,R543*S543*T543*F!$B$85,IF(U543=86%,R543*S543*T543*F!$B$86,IF(U543=87%,R543*S543*T543*F!$B$87,IF(U543=88%,R543*S543*T543*F!$B$88,IF(U543=89%,R543*S543*T543*F!$B$89,IF(U543=90%,R543*S543*T543*F!$B$90,IF(U543=91%,R543*S543*T543*F!$B$91,IF(U543=92%,R543*S543*T543*F!$B$92,IF(U543=93%,R543*S543*T543*F!$B$93,IF(U543=94%,R543*S543*T543*F!$B$94,IF(U543=95%,R543*S543*T543*F!$B$95,IF(U543=96%,R543*S543*T543*F!$B$96,IF(U543=97%,R543*S543*T543*F!$B$97,IF(U543=98%,R543*S543*T543*F!$B$98,IF(U543=99%,R543*S543*T543*F!$B$99,IF(U543&gt;99%,R543*S543*T543*F!$B$100)))))))))))))))))))))))))))))))))))))))))))))))))))))))))*IF(ISNUMBER(E543),E543,1)*IF(ISNUMBER(D543),D543,1)</f>
        <v>0</v>
      </c>
      <c r="AA543" s="8">
        <f>G543*H543+K543*L543+O543*P543+S543*T543</f>
        <v>0</v>
      </c>
      <c r="AB543" s="129">
        <f>(H543*(IF(I543&lt;45%,0.5,IF(I543&lt;55%,0.8,IF(I543&lt;65%,0.9,IF(I543&lt;75%,1,IF(I543&lt;85%,1.1,1.2))))))+L543*(IF(M543&lt;45%,0.5,IF(M543&lt;55%,0.8,IF(M543&lt;65%,0.9,IF(M543&lt;75%,1,IF(M543&lt;85%,1.1,1.2))))))+P543*(IF(Q543&lt;45%,0.5,IF(Q543&lt;55%,0.8,IF(Q543&lt;65%,0.9,IF(Q543&lt;75%,1,IF(Q543&lt;85%,1.1,1.2))))))+T543*(IF(U543&lt;45%,0.5,IF(U543&lt;55%,0.8,IF(U543&lt;65%,0.9,IF(U543&lt;75%,1,IF(U543&lt;85%,1.1,1.2)))))))*IF(D543&gt;=0.8,6,IF(D543&lt;=0.4,1.5,3))</f>
        <v>0</v>
      </c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1"/>
      <c r="AN543" s="11"/>
      <c r="AO543" s="11"/>
      <c r="AP543" s="11"/>
      <c r="AQ543" s="11"/>
      <c r="AR543" s="11"/>
      <c r="AS543" s="11"/>
      <c r="AT543" s="11"/>
      <c r="AU543" s="11"/>
      <c r="AV543" s="11"/>
      <c r="AW543" s="11"/>
      <c r="AX543" s="11"/>
      <c r="AY543" s="11"/>
      <c r="AZ543" s="11"/>
      <c r="BA543" s="11"/>
      <c r="BB543" s="11"/>
      <c r="BC543" s="11"/>
      <c r="BD543" s="11"/>
      <c r="BE543" s="11"/>
      <c r="BF543" s="11"/>
      <c r="BG543" s="11"/>
      <c r="BH543" s="11"/>
      <c r="BI543" s="11"/>
      <c r="BJ543" s="11"/>
    </row>
    <row r="544" spans="1:62" x14ac:dyDescent="0.25">
      <c r="A544" s="1125"/>
      <c r="B544" s="76" t="str">
        <f t="shared" ref="B544:E544" si="1290">IF(B482="","",B482)</f>
        <v/>
      </c>
      <c r="C544" s="77" t="str">
        <f t="shared" si="1290"/>
        <v/>
      </c>
      <c r="D544" s="63">
        <f t="shared" si="1285"/>
        <v>0</v>
      </c>
      <c r="E544" s="83" t="str">
        <f t="shared" si="1290"/>
        <v/>
      </c>
      <c r="F544" s="79"/>
      <c r="G544" s="94"/>
      <c r="H544" s="94"/>
      <c r="I544" s="70">
        <f t="shared" si="1280"/>
        <v>0</v>
      </c>
      <c r="J544" s="79"/>
      <c r="K544" s="94"/>
      <c r="L544" s="94"/>
      <c r="M544" s="71">
        <f t="shared" si="1281"/>
        <v>0</v>
      </c>
      <c r="N544" s="79"/>
      <c r="O544" s="94"/>
      <c r="P544" s="94"/>
      <c r="Q544" s="70">
        <f t="shared" si="1282"/>
        <v>0</v>
      </c>
      <c r="R544" s="79"/>
      <c r="S544" s="94"/>
      <c r="T544" s="94"/>
      <c r="U544" s="71">
        <f t="shared" si="1283"/>
        <v>0</v>
      </c>
      <c r="V544" s="125">
        <f t="shared" si="1286"/>
        <v>0</v>
      </c>
      <c r="W544" s="43">
        <f t="shared" si="1287"/>
        <v>0</v>
      </c>
      <c r="X544" s="36">
        <f>ROUND(IFERROR((W544/(Y544*IF(ISNUMBER(E544),E544,1))),0),2)</f>
        <v>0</v>
      </c>
      <c r="Y544" s="90" t="str">
        <f t="shared" si="1168"/>
        <v/>
      </c>
      <c r="Z544" s="6">
        <f>(IF(I544&lt;30%,0,IF(I544&lt;35%,F544*G544*H544*F!$B$33,IF(I544&lt;40%,F544*G544*H544*F!$B$38,IF(I544&lt;45%,F544*G544*H544*F!$B$43,IF(I544&lt;50%,F544*G544*H544*F!$B$48,IF(I544=50%,F544*G544*H544*F!$B$50,IF(I544=51%,F544*G544*H544*F!$B$51,IF(I544=52%,F544*G544*H544*F!$B$52,IF(I544=53%,F544*G544*H544*F!$B$53,IF(I544=54%,F544*G544*H544*F!$B$54,IF(I544=55%,F544*G544*H544*F!$B$55,IF(I544=56%,F544*G544*H544*F!$B$56,IF(I544=57%,F544*G544*H544*F!$B$57,IF(I544=58%,F544*G544*H544*F!$B$58,IF(I544=59%,F544*G544*H544*F!$B$59,IF(I544=60%,F544*G544*H544*F!$B$60,IF(I544=61%,F544*G544*H544*F!$B$61,IF(I544=62%,F544*G544*H544*F!$B$62,IF(I544=63%,F544*G544*H544*F!$B$63,IF(I544=64%,F544*G544*H544*F!$B$64,IF(I544=65%,F544*G544*H544*F!$B$65,IF(I544=66%,F544*G544*H544*F!$B$66,IF(I544=67%,F544*G544*H544*F!$B$67,IF(I544=68%,F544*G544*H544*F!$B$68,IF(I544=69%,F544*G544*H544*F!$B$69,IF(I544=70%,F544*G544*H544*F!$B$70,IF(I544=71%,F544*G544*H544*F!$B$71,IF(I544=72%,F544*G544*H544*F!$B$72,IF(I544=73%,F544*G544*H544*F!$B$73,IF(I544=74%,F544*G544*H544*F!$B$74,IF(I544=75%,F544*G544*H544*F!$B$75,IF(I544=76%,F544*G544*H544*F!$B$76,IF(I544=77%,F544*G544*H544*F!$B$77,IF(I544=78%,F544*G544*H544*F!$B$78,IF(I544=79%,F544*G544*H544*F!$B$79,IF(I544=80%,F544*G544*H544*F!$B$80,IF(I544=81%,F544*G544*H544*F!$B$81,IF(I544=82%,F544*G544*H544*F!$B$82,IF(I544=83%,F544*G544*H544*F!$B$83,IF(I544=84%,F544*G544*H544*F!$B$84,IF(I544=85%,F544*G544*H544*F!$B$85,IF(I544=86%,F544*G544*H544*F!$B$86,IF(I544=87%,F544*G544*H544*F!$B$87,IF(I544=88%,F544*G544*H544*F!$B$88,IF(I544=89%,F544*G544*H544*F!$B$89,IF(I544=90%,F544*G544*H544*F!$B$90,IF(I544=91%,F544*G544*H544*F!$B$91,IF(I544=92%,F544*G544*H544*F!$B$92,IF(I544=93%,F544*G544*H544*F!$B$93,IF(I544=94%,F544*G544*H544*F!$B$94,IF(I544=95%,F544*G544*H544*F!$B$95,IF(I544=96%,F544*G544*H544*F!$B$96,IF(I544=97%,F544*G544*H544*F!$B$97,IF(I544=98%,F544*G544*H544*F!$B$98,IF(I544=99%,F544*G544*H544*F!$B$99,IF(I544&gt;99%,F544*G544*H544*F!$B$100,))))))))))))))))))))))))))))))))))))))))))))))))))))))))+IF(M544&lt;30%,0,IF(M544&lt;35%,J544*K544*L544*F!$B$33,IF(M544&lt;40%,J544*K544*L544*F!$B$38,IF(M544&lt;45%,J544*K544*L544*F!$B$43,IF(M544&lt;50%,J544*K544*L544*F!$B$48,IF(M544=50%,J544*K544*L544*F!$B$50,IF(M544=51%,J544*K544*L544*F!$B$51,IF(M544=52%,J544*K544*L544*F!$B$52,IF(M544=53%,J544*K544*L544*F!$B$53,IF(M544=54%,J544*K544*L544*F!$B$54,IF(M544=55%,J544*K544*L544*F!$B$55,IF(M544=56%,J544*K544*L544*F!$B$56,IF(M544=57%,J544*K544*L544*F!$B$57,IF(M544=58%,J544*K544*L544*F!$B$58,IF(M544=59%,J544*K544*L544*F!$B$59,IF(M544=60%,J544*K544*L544*F!$B$60,IF(M544=61%,J544*K544*L544*F!$B$61,IF(M544=62%,J544*K544*L544*F!$B$62,IF(M544=63%,J544*K544*L544*F!$B$63,IF(M544=64%,J544*K544*L544*F!$B$64,IF(M544=65%,J544*K544*L544*F!$B$65,IF(M544=66%,J544*K544*L544*F!$B$66,IF(M544=67%,J544*K544*L544*F!$B$67,IF(M544=68%,J544*K544*L544*F!$B$68,IF(M544=69%,J544*K544*L544*F!$B$69,IF(M544=70%,J544*K544*L544*F!$B$70,IF(M544=71%,J544*K544*L544*F!$B$71,IF(M544=72%,J544*K544*L544*F!$B$72,IF(M544=73%,J544*K544*L544*F!$B$73,IF(M544=74%,J544*K544*L544*F!$B$74,IF(M544=75%,J544*K544*L544*F!$B$75,IF(M544=76%,J544*K544*L544*F!$B$76,IF(M544=77%,J544*K544*L544*F!$B$77,IF(M544=78%,J544*K544*L544*F!$B$78,IF(M544=79%,J544*K544*L544*F!$B$79,IF(M544=80%,J544*K544*L544*F!$B$80,IF(M544=81%,J544*K544*L544*F!$B$81,IF(M544=82%,J544*K544*L544*F!$B$82,IF(M544=83%,J544*K544*L544*F!$B$83,IF(M544=84%,J544*K544*L544*F!$B$84,IF(M544=85%,J544*K544*L544*F!$B$85,IF(M544=86%,J544*K544*L544*F!$B$86,IF(M544=87%,J544*K544*L544*F!$B$87,IF(M544=88%,J544*K544*L544*F!$B$88,IF(M544=89%,J544*K544*L544*F!$B$89,IF(M544=90%,J544*K544*L544*F!$B$90,IF(M544=91%,J544*K544*L544*F!$B$91,IF(M544=92%,J544*K544*L544*F!$B$92,IF(M544=93%,J544*K544*L544*F!$B$93,IF(M544=94%,J544*K544*L544*F!$B$94,IF(M544=95%,J544*K544*L544*F!$B$95,IF(M544=96%,J544*K544*L544*F!$B$96,IF(M544=97%,J544*K544*L544*F!$B$97,IF(M544=98%,J544*K544*L544*F!$B$98,IF(M544=99%,J544*K544*L544*F!$B$99,IF(M544&gt;99%,J544*K544*L544*F!$B$100,))))))))))))))))))))))))))))))))))))))))))))))))))))))))+IF(Q544&lt;30%,0,IF(Q544&lt;35%,N544*O544*P544*F!$B$33,IF(Q544&lt;40%,N544*O544*P544*F!$B$38,IF(Q544&lt;45%,N544*O544*P544*F!$B$43,IF(Q544&lt;50%,N544*O544*P544*F!$B$48,IF(Q544=50%,N544*O544*P544*F!$B$50,IF(Q544=51%,N544*O544*P544*F!$B$51,IF(Q544=52%,N544*O544*P544*F!$B$52,IF(Q544=53%,N544*O544*P544*F!$B$53,IF(Q544=54%,N544*O544*P544*F!$B$54,IF(Q544=55%,N544*O544*P544*F!$B$55,IF(Q544=56%,N544*O544*P544*F!$B$56,IF(Q544=57%,N544*O544*P544*F!$B$57,IF(Q544=58%,N544*O544*P544*F!$B$58,IF(Q544=59%,N544*O544*P544*F!$B$59,IF(Q544=60%,N544*O544*P544*F!$B$60,IF(Q544=61%,N544*O544*P544*F!$B$61,IF(Q544=62%,N544*O544*P544*F!$B$62,IF(Q544=63%,N544*O544*P544*F!$B$63,IF(Q544=64%,N544*O544*P544*F!$B$64,IF(Q544=65%,N544*O544*P544*F!$B$65,IF(Q544=66%,N544*O544*P544*F!$B$66,IF(Q544=67%,N544*O544*P544*F!$B$67,IF(Q544=68%,N544*O544*P544*F!$B$68,IF(Q544=69%,N544*O544*P544*F!$B$69,IF(Q544=70%,N544*O544*P544*F!$B$70,IF(Q544=71%,N544*O544*P544*F!$B$71,IF(Q544=72%,N544*O544*P544*F!$B$72,IF(Q544=73%,N544*O544*P544*F!$B$73,IF(Q544=74%,N544*O544*P544*F!$B$74,IF(Q544=75%,N544*O544*P544*F!$B$75,IF(Q544=76%,N544*O544*P544*F!$B$76,IF(Q544=77%,N544*O544*P544*F!$B$77,IF(Q544=78%,N544*O544*P544*F!$B$78,IF(Q544=79%,N544*O544*P544*F!$B$79,IF(Q544=80%,N544*O544*P544*F!$B$80,IF(Q544=81%,N544*O544*P544*F!$B$81,IF(Q544=82%,N544*O544*P544*F!$B$82,IF(Q544=83%,N544*O544*P544*F!$B$83,IF(Q544=84%,N544*O544*P544*F!$B$84,IF(Q544=85%,N544*O544*P544*F!$B$85,IF(Q544=86%,N544*O544*P544*F!$B$86,IF(Q544=87%,N544*O544*P544*F!$B$87,IF(Q544=88%,N544*O544*P544*F!$B$88,IF(Q544=89%,N544*O544*P544*F!$B$89,IF(Q544=90%,N544*O544*P544*F!$B$90,IF(Q544=91%,N544*O544*P544*F!$B$91,IF(Q544=92%,N544*O544*P544*F!$B$92,IF(Q544=93%,N544*O544*P544*F!$B$93,IF(Q544=94%,N544*O544*P544*F!$B$94,IF(Q544=95%,N544*O544*P544*F!$B$95,IF(Q544=96%,N544*O544*P544*F!$B$96,IF(Q544=97%,N544*O544*P544*F!$B$97,IF(Q544=98%,N544*O544*P544*F!$B$98,IF(Q544=99%,N544*O544*P544*F!$B$99,IF(Q544&gt;99%,N544*O544*P544*F!$B$100,))))))))))))))))))))))))))))))))))))))))))))))))))))))))+IF(U544&lt;30%,0,IF(U544&lt;35%,R544*S544*T544*F!$B$33,IF(U544&lt;40%,R544*S544*T544*F!$B$38,IF(U544&lt;45%,R544*S544*T544*F!$B$43,IF(U544&lt;50%,R544*S544*T544*F!$B$48,IF(U544=50%,R544*S544*T544*F!$B$50,IF(U544=51%,R544*S544*T544*F!$B$51,IF(U544=52%,R544*S544*T544*F!$B$52,IF(U544=53%,R544*S544*T544*F!$B$53,IF(U544=54%,R544*S544*T544*F!$B$54,IF(U544=55%,R544*S544*T544*F!$B$55,IF(U544=56%,R544*S544*T544*F!$B$56,IF(U544=57%,R544*S544*T544*F!$B$57,IF(U544=58%,R544*S544*T544*F!$B$58,IF(U544=59%,R544*S544*T544*F!$B$59,IF(U544=60%,R544*S544*T544*F!$B$60,IF(U544=61%,R544*S544*T544*F!$B$61,IF(U544=62%,R544*S544*T544*F!$B$62,IF(U544=63%,R544*S544*T544*F!$B$63,IF(U544=64%,R544*S544*T544*F!$B$64,IF(U544=65%,R544*S544*T544*F!$B$65,IF(U544=66%,R544*S544*T544*F!$B$66,IF(U544=67%,R544*S544*T544*F!$B$67,IF(U544=68%,R544*S544*T544*F!$B$68,IF(U544=69%,R544*S544*T544*F!$B$69,IF(U544=70%,R544*S544*T544*F!$B$70,IF(U544=71%,R544*S544*T544*F!$B$71,IF(U544=72%,R544*S544*T544*F!$B$72,IF(U544=73%,R544*S544*T544*F!$B$73,IF(U544=74%,R544*S544*T544*F!$B$74,IF(U544=75%,R544*S544*T544*F!$B$75,IF(U544=76%,R544*S544*T544*F!$B$76,IF(U544=77%,R544*S544*T544*F!$B$77,IF(U544=78%,R544*S544*T544*F!$B$78,IF(U544=79%,R544*S544*T544*F!$B$79,IF(U544=80%,R544*S544*T544*F!$B$80,IF(U544=81%,R544*S544*T544*F!$B$81,IF(U544=82%,R544*S544*T544*F!$B$82,IF(U544=83%,R544*S544*T544*F!$B$83,IF(U544=84%,R544*S544*T544*F!$B$84,IF(U544=85%,R544*S544*T544*F!$B$85,IF(U544=86%,R544*S544*T544*F!$B$86,IF(U544=87%,R544*S544*T544*F!$B$87,IF(U544=88%,R544*S544*T544*F!$B$88,IF(U544=89%,R544*S544*T544*F!$B$89,IF(U544=90%,R544*S544*T544*F!$B$90,IF(U544=91%,R544*S544*T544*F!$B$91,IF(U544=92%,R544*S544*T544*F!$B$92,IF(U544=93%,R544*S544*T544*F!$B$93,IF(U544=94%,R544*S544*T544*F!$B$94,IF(U544=95%,R544*S544*T544*F!$B$95,IF(U544=96%,R544*S544*T544*F!$B$96,IF(U544=97%,R544*S544*T544*F!$B$97,IF(U544=98%,R544*S544*T544*F!$B$98,IF(U544=99%,R544*S544*T544*F!$B$99,IF(U544&gt;99%,R544*S544*T544*F!$B$100)))))))))))))))))))))))))))))))))))))))))))))))))))))))))*IF(ISNUMBER(E544),E544,1)*IF(ISNUMBER(D544),D544,1)</f>
        <v>0</v>
      </c>
      <c r="AA544" s="6">
        <f>G544*H544+K544*L544+O544*P544+S544*T544</f>
        <v>0</v>
      </c>
      <c r="AB544" s="115">
        <f>(H544*(IF(I544&lt;45%,0.5,IF(I544&lt;55%,0.8,IF(I544&lt;65%,0.9,IF(I544&lt;75%,1,IF(I544&lt;85%,1.1,1.2))))))+L544*(IF(M544&lt;45%,0.5,IF(M544&lt;55%,0.8,IF(M544&lt;65%,0.9,IF(M544&lt;75%,1,IF(M544&lt;85%,1.1,1.2))))))+P544*(IF(Q544&lt;45%,0.5,IF(Q544&lt;55%,0.8,IF(Q544&lt;65%,0.9,IF(Q544&lt;75%,1,IF(Q544&lt;85%,1.1,1.2))))))+T544*(IF(U544&lt;45%,0.5,IF(U544&lt;55%,0.8,IF(U544&lt;65%,0.9,IF(U544&lt;75%,1,IF(U544&lt;85%,1.1,1.2)))))))*IF(D544&gt;=0.8,6,IF(D544&lt;=0.4,1.5,3))</f>
        <v>0</v>
      </c>
      <c r="AC544" s="11"/>
      <c r="AD544" s="11"/>
      <c r="AE544" s="11"/>
      <c r="AF544" s="11"/>
      <c r="AG544" s="11"/>
      <c r="AH544" s="11"/>
      <c r="AI544" s="11"/>
      <c r="AJ544" s="11"/>
      <c r="AK544" s="11"/>
      <c r="AL544" s="11"/>
      <c r="AM544" s="11"/>
      <c r="AN544" s="11"/>
      <c r="AO544" s="11"/>
      <c r="AP544" s="11"/>
      <c r="AQ544" s="11"/>
      <c r="AR544" s="11"/>
      <c r="AS544" s="11"/>
      <c r="AT544" s="11"/>
      <c r="AU544" s="11"/>
      <c r="AV544" s="11"/>
      <c r="AW544" s="11"/>
      <c r="AX544" s="11"/>
      <c r="AY544" s="11"/>
      <c r="AZ544" s="11"/>
      <c r="BA544" s="11"/>
      <c r="BB544" s="11"/>
      <c r="BC544" s="11"/>
      <c r="BD544" s="11"/>
      <c r="BE544" s="11"/>
      <c r="BF544" s="11"/>
      <c r="BG544" s="11"/>
      <c r="BH544" s="11"/>
      <c r="BI544" s="11"/>
      <c r="BJ544" s="11"/>
    </row>
    <row r="545" spans="1:62" x14ac:dyDescent="0.25">
      <c r="A545" s="1125"/>
      <c r="B545" s="76" t="str">
        <f t="shared" ref="B545:E545" si="1291">IF(B483="","",B483)</f>
        <v/>
      </c>
      <c r="C545" s="77" t="str">
        <f t="shared" si="1291"/>
        <v/>
      </c>
      <c r="D545" s="63">
        <f t="shared" si="1285"/>
        <v>0</v>
      </c>
      <c r="E545" s="83" t="str">
        <f t="shared" si="1291"/>
        <v/>
      </c>
      <c r="F545" s="81"/>
      <c r="G545" s="96"/>
      <c r="H545" s="96"/>
      <c r="I545" s="82">
        <f t="shared" si="1280"/>
        <v>0</v>
      </c>
      <c r="J545" s="81"/>
      <c r="K545" s="96"/>
      <c r="L545" s="96"/>
      <c r="M545" s="104">
        <f t="shared" si="1281"/>
        <v>0</v>
      </c>
      <c r="N545" s="81"/>
      <c r="O545" s="96"/>
      <c r="P545" s="96"/>
      <c r="Q545" s="82">
        <f t="shared" si="1282"/>
        <v>0</v>
      </c>
      <c r="R545" s="81"/>
      <c r="S545" s="96"/>
      <c r="T545" s="96"/>
      <c r="U545" s="104">
        <f t="shared" si="1283"/>
        <v>0</v>
      </c>
      <c r="V545" s="128">
        <f t="shared" si="1286"/>
        <v>0</v>
      </c>
      <c r="W545" s="44">
        <f t="shared" si="1287"/>
        <v>0</v>
      </c>
      <c r="X545" s="45">
        <f t="shared" ref="X545" si="1292">ROUND(IFERROR((W545/(Y545*IF(ISNUMBER(E545),E545,1))),0),2)</f>
        <v>0</v>
      </c>
      <c r="Y545" s="90" t="str">
        <f t="shared" si="1168"/>
        <v/>
      </c>
      <c r="Z545" s="8">
        <f>(IF(I545&lt;30%,0,IF(I545&lt;35%,F545*G545*H545*F!$B$33,IF(I545&lt;40%,F545*G545*H545*F!$B$38,IF(I545&lt;45%,F545*G545*H545*F!$B$43,IF(I545&lt;50%,F545*G545*H545*F!$B$48,IF(I545=50%,F545*G545*H545*F!$B$50,IF(I545=51%,F545*G545*H545*F!$B$51,IF(I545=52%,F545*G545*H545*F!$B$52,IF(I545=53%,F545*G545*H545*F!$B$53,IF(I545=54%,F545*G545*H545*F!$B$54,IF(I545=55%,F545*G545*H545*F!$B$55,IF(I545=56%,F545*G545*H545*F!$B$56,IF(I545=57%,F545*G545*H545*F!$B$57,IF(I545=58%,F545*G545*H545*F!$B$58,IF(I545=59%,F545*G545*H545*F!$B$59,IF(I545=60%,F545*G545*H545*F!$B$60,IF(I545=61%,F545*G545*H545*F!$B$61,IF(I545=62%,F545*G545*H545*F!$B$62,IF(I545=63%,F545*G545*H545*F!$B$63,IF(I545=64%,F545*G545*H545*F!$B$64,IF(I545=65%,F545*G545*H545*F!$B$65,IF(I545=66%,F545*G545*H545*F!$B$66,IF(I545=67%,F545*G545*H545*F!$B$67,IF(I545=68%,F545*G545*H545*F!$B$68,IF(I545=69%,F545*G545*H545*F!$B$69,IF(I545=70%,F545*G545*H545*F!$B$70,IF(I545=71%,F545*G545*H545*F!$B$71,IF(I545=72%,F545*G545*H545*F!$B$72,IF(I545=73%,F545*G545*H545*F!$B$73,IF(I545=74%,F545*G545*H545*F!$B$74,IF(I545=75%,F545*G545*H545*F!$B$75,IF(I545=76%,F545*G545*H545*F!$B$76,IF(I545=77%,F545*G545*H545*F!$B$77,IF(I545=78%,F545*G545*H545*F!$B$78,IF(I545=79%,F545*G545*H545*F!$B$79,IF(I545=80%,F545*G545*H545*F!$B$80,IF(I545=81%,F545*G545*H545*F!$B$81,IF(I545=82%,F545*G545*H545*F!$B$82,IF(I545=83%,F545*G545*H545*F!$B$83,IF(I545=84%,F545*G545*H545*F!$B$84,IF(I545=85%,F545*G545*H545*F!$B$85,IF(I545=86%,F545*G545*H545*F!$B$86,IF(I545=87%,F545*G545*H545*F!$B$87,IF(I545=88%,F545*G545*H545*F!$B$88,IF(I545=89%,F545*G545*H545*F!$B$89,IF(I545=90%,F545*G545*H545*F!$B$90,IF(I545=91%,F545*G545*H545*F!$B$91,IF(I545=92%,F545*G545*H545*F!$B$92,IF(I545=93%,F545*G545*H545*F!$B$93,IF(I545=94%,F545*G545*H545*F!$B$94,IF(I545=95%,F545*G545*H545*F!$B$95,IF(I545=96%,F545*G545*H545*F!$B$96,IF(I545=97%,F545*G545*H545*F!$B$97,IF(I545=98%,F545*G545*H545*F!$B$98,IF(I545=99%,F545*G545*H545*F!$B$99,IF(I545&gt;99%,F545*G545*H545*F!$B$100,))))))))))))))))))))))))))))))))))))))))))))))))))))))))+IF(M545&lt;30%,0,IF(M545&lt;35%,J545*K545*L545*F!$B$33,IF(M545&lt;40%,J545*K545*L545*F!$B$38,IF(M545&lt;45%,J545*K545*L545*F!$B$43,IF(M545&lt;50%,J545*K545*L545*F!$B$48,IF(M545=50%,J545*K545*L545*F!$B$50,IF(M545=51%,J545*K545*L545*F!$B$51,IF(M545=52%,J545*K545*L545*F!$B$52,IF(M545=53%,J545*K545*L545*F!$B$53,IF(M545=54%,J545*K545*L545*F!$B$54,IF(M545=55%,J545*K545*L545*F!$B$55,IF(M545=56%,J545*K545*L545*F!$B$56,IF(M545=57%,J545*K545*L545*F!$B$57,IF(M545=58%,J545*K545*L545*F!$B$58,IF(M545=59%,J545*K545*L545*F!$B$59,IF(M545=60%,J545*K545*L545*F!$B$60,IF(M545=61%,J545*K545*L545*F!$B$61,IF(M545=62%,J545*K545*L545*F!$B$62,IF(M545=63%,J545*K545*L545*F!$B$63,IF(M545=64%,J545*K545*L545*F!$B$64,IF(M545=65%,J545*K545*L545*F!$B$65,IF(M545=66%,J545*K545*L545*F!$B$66,IF(M545=67%,J545*K545*L545*F!$B$67,IF(M545=68%,J545*K545*L545*F!$B$68,IF(M545=69%,J545*K545*L545*F!$B$69,IF(M545=70%,J545*K545*L545*F!$B$70,IF(M545=71%,J545*K545*L545*F!$B$71,IF(M545=72%,J545*K545*L545*F!$B$72,IF(M545=73%,J545*K545*L545*F!$B$73,IF(M545=74%,J545*K545*L545*F!$B$74,IF(M545=75%,J545*K545*L545*F!$B$75,IF(M545=76%,J545*K545*L545*F!$B$76,IF(M545=77%,J545*K545*L545*F!$B$77,IF(M545=78%,J545*K545*L545*F!$B$78,IF(M545=79%,J545*K545*L545*F!$B$79,IF(M545=80%,J545*K545*L545*F!$B$80,IF(M545=81%,J545*K545*L545*F!$B$81,IF(M545=82%,J545*K545*L545*F!$B$82,IF(M545=83%,J545*K545*L545*F!$B$83,IF(M545=84%,J545*K545*L545*F!$B$84,IF(M545=85%,J545*K545*L545*F!$B$85,IF(M545=86%,J545*K545*L545*F!$B$86,IF(M545=87%,J545*K545*L545*F!$B$87,IF(M545=88%,J545*K545*L545*F!$B$88,IF(M545=89%,J545*K545*L545*F!$B$89,IF(M545=90%,J545*K545*L545*F!$B$90,IF(M545=91%,J545*K545*L545*F!$B$91,IF(M545=92%,J545*K545*L545*F!$B$92,IF(M545=93%,J545*K545*L545*F!$B$93,IF(M545=94%,J545*K545*L545*F!$B$94,IF(M545=95%,J545*K545*L545*F!$B$95,IF(M545=96%,J545*K545*L545*F!$B$96,IF(M545=97%,J545*K545*L545*F!$B$97,IF(M545=98%,J545*K545*L545*F!$B$98,IF(M545=99%,J545*K545*L545*F!$B$99,IF(M545&gt;99%,J545*K545*L545*F!$B$100,))))))))))))))))))))))))))))))))))))))))))))))))))))))))+IF(Q545&lt;30%,0,IF(Q545&lt;35%,N545*O545*P545*F!$B$33,IF(Q545&lt;40%,N545*O545*P545*F!$B$38,IF(Q545&lt;45%,N545*O545*P545*F!$B$43,IF(Q545&lt;50%,N545*O545*P545*F!$B$48,IF(Q545=50%,N545*O545*P545*F!$B$50,IF(Q545=51%,N545*O545*P545*F!$B$51,IF(Q545=52%,N545*O545*P545*F!$B$52,IF(Q545=53%,N545*O545*P545*F!$B$53,IF(Q545=54%,N545*O545*P545*F!$B$54,IF(Q545=55%,N545*O545*P545*F!$B$55,IF(Q545=56%,N545*O545*P545*F!$B$56,IF(Q545=57%,N545*O545*P545*F!$B$57,IF(Q545=58%,N545*O545*P545*F!$B$58,IF(Q545=59%,N545*O545*P545*F!$B$59,IF(Q545=60%,N545*O545*P545*F!$B$60,IF(Q545=61%,N545*O545*P545*F!$B$61,IF(Q545=62%,N545*O545*P545*F!$B$62,IF(Q545=63%,N545*O545*P545*F!$B$63,IF(Q545=64%,N545*O545*P545*F!$B$64,IF(Q545=65%,N545*O545*P545*F!$B$65,IF(Q545=66%,N545*O545*P545*F!$B$66,IF(Q545=67%,N545*O545*P545*F!$B$67,IF(Q545=68%,N545*O545*P545*F!$B$68,IF(Q545=69%,N545*O545*P545*F!$B$69,IF(Q545=70%,N545*O545*P545*F!$B$70,IF(Q545=71%,N545*O545*P545*F!$B$71,IF(Q545=72%,N545*O545*P545*F!$B$72,IF(Q545=73%,N545*O545*P545*F!$B$73,IF(Q545=74%,N545*O545*P545*F!$B$74,IF(Q545=75%,N545*O545*P545*F!$B$75,IF(Q545=76%,N545*O545*P545*F!$B$76,IF(Q545=77%,N545*O545*P545*F!$B$77,IF(Q545=78%,N545*O545*P545*F!$B$78,IF(Q545=79%,N545*O545*P545*F!$B$79,IF(Q545=80%,N545*O545*P545*F!$B$80,IF(Q545=81%,N545*O545*P545*F!$B$81,IF(Q545=82%,N545*O545*P545*F!$B$82,IF(Q545=83%,N545*O545*P545*F!$B$83,IF(Q545=84%,N545*O545*P545*F!$B$84,IF(Q545=85%,N545*O545*P545*F!$B$85,IF(Q545=86%,N545*O545*P545*F!$B$86,IF(Q545=87%,N545*O545*P545*F!$B$87,IF(Q545=88%,N545*O545*P545*F!$B$88,IF(Q545=89%,N545*O545*P545*F!$B$89,IF(Q545=90%,N545*O545*P545*F!$B$90,IF(Q545=91%,N545*O545*P545*F!$B$91,IF(Q545=92%,N545*O545*P545*F!$B$92,IF(Q545=93%,N545*O545*P545*F!$B$93,IF(Q545=94%,N545*O545*P545*F!$B$94,IF(Q545=95%,N545*O545*P545*F!$B$95,IF(Q545=96%,N545*O545*P545*F!$B$96,IF(Q545=97%,N545*O545*P545*F!$B$97,IF(Q545=98%,N545*O545*P545*F!$B$98,IF(Q545=99%,N545*O545*P545*F!$B$99,IF(Q545&gt;99%,N545*O545*P545*F!$B$100,))))))))))))))))))))))))))))))))))))))))))))))))))))))))+IF(U545&lt;30%,0,IF(U545&lt;35%,R545*S545*T545*F!$B$33,IF(U545&lt;40%,R545*S545*T545*F!$B$38,IF(U545&lt;45%,R545*S545*T545*F!$B$43,IF(U545&lt;50%,R545*S545*T545*F!$B$48,IF(U545=50%,R545*S545*T545*F!$B$50,IF(U545=51%,R545*S545*T545*F!$B$51,IF(U545=52%,R545*S545*T545*F!$B$52,IF(U545=53%,R545*S545*T545*F!$B$53,IF(U545=54%,R545*S545*T545*F!$B$54,IF(U545=55%,R545*S545*T545*F!$B$55,IF(U545=56%,R545*S545*T545*F!$B$56,IF(U545=57%,R545*S545*T545*F!$B$57,IF(U545=58%,R545*S545*T545*F!$B$58,IF(U545=59%,R545*S545*T545*F!$B$59,IF(U545=60%,R545*S545*T545*F!$B$60,IF(U545=61%,R545*S545*T545*F!$B$61,IF(U545=62%,R545*S545*T545*F!$B$62,IF(U545=63%,R545*S545*T545*F!$B$63,IF(U545=64%,R545*S545*T545*F!$B$64,IF(U545=65%,R545*S545*T545*F!$B$65,IF(U545=66%,R545*S545*T545*F!$B$66,IF(U545=67%,R545*S545*T545*F!$B$67,IF(U545=68%,R545*S545*T545*F!$B$68,IF(U545=69%,R545*S545*T545*F!$B$69,IF(U545=70%,R545*S545*T545*F!$B$70,IF(U545=71%,R545*S545*T545*F!$B$71,IF(U545=72%,R545*S545*T545*F!$B$72,IF(U545=73%,R545*S545*T545*F!$B$73,IF(U545=74%,R545*S545*T545*F!$B$74,IF(U545=75%,R545*S545*T545*F!$B$75,IF(U545=76%,R545*S545*T545*F!$B$76,IF(U545=77%,R545*S545*T545*F!$B$77,IF(U545=78%,R545*S545*T545*F!$B$78,IF(U545=79%,R545*S545*T545*F!$B$79,IF(U545=80%,R545*S545*T545*F!$B$80,IF(U545=81%,R545*S545*T545*F!$B$81,IF(U545=82%,R545*S545*T545*F!$B$82,IF(U545=83%,R545*S545*T545*F!$B$83,IF(U545=84%,R545*S545*T545*F!$B$84,IF(U545=85%,R545*S545*T545*F!$B$85,IF(U545=86%,R545*S545*T545*F!$B$86,IF(U545=87%,R545*S545*T545*F!$B$87,IF(U545=88%,R545*S545*T545*F!$B$88,IF(U545=89%,R545*S545*T545*F!$B$89,IF(U545=90%,R545*S545*T545*F!$B$90,IF(U545=91%,R545*S545*T545*F!$B$91,IF(U545=92%,R545*S545*T545*F!$B$92,IF(U545=93%,R545*S545*T545*F!$B$93,IF(U545=94%,R545*S545*T545*F!$B$94,IF(U545=95%,R545*S545*T545*F!$B$95,IF(U545=96%,R545*S545*T545*F!$B$96,IF(U545=97%,R545*S545*T545*F!$B$97,IF(U545=98%,R545*S545*T545*F!$B$98,IF(U545=99%,R545*S545*T545*F!$B$99,IF(U545&gt;99%,R545*S545*T545*F!$B$100)))))))))))))))))))))))))))))))))))))))))))))))))))))))))*IF(ISNUMBER(E545),E545,1)*IF(ISNUMBER(D545),D545,1)</f>
        <v>0</v>
      </c>
      <c r="AA545" s="8">
        <f>G545*H545+K545*L545+O545*P545+S545*T545</f>
        <v>0</v>
      </c>
      <c r="AB545" s="129">
        <f>(H545*(IF(I545&lt;45%,0.5,IF(I545&lt;55%,0.8,IF(I545&lt;65%,0.9,IF(I545&lt;75%,1,IF(I545&lt;85%,1.1,1.2))))))+L545*(IF(M545&lt;45%,0.5,IF(M545&lt;55%,0.8,IF(M545&lt;65%,0.9,IF(M545&lt;75%,1,IF(M545&lt;85%,1.1,1.2))))))+P545*(IF(Q545&lt;45%,0.5,IF(Q545&lt;55%,0.8,IF(Q545&lt;65%,0.9,IF(Q545&lt;75%,1,IF(Q545&lt;85%,1.1,1.2))))))+T545*(IF(U545&lt;45%,0.5,IF(U545&lt;55%,0.8,IF(U545&lt;65%,0.9,IF(U545&lt;75%,1,IF(U545&lt;85%,1.1,1.2)))))))*IF(D545&gt;=0.8,6,IF(D545&lt;=0.4,1.5,3))</f>
        <v>0</v>
      </c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  <c r="AP545" s="11"/>
      <c r="AQ545" s="11"/>
      <c r="AR545" s="11"/>
      <c r="AS545" s="11"/>
      <c r="AT545" s="11"/>
      <c r="AU545" s="11"/>
      <c r="AV545" s="11"/>
      <c r="AW545" s="11"/>
      <c r="AX545" s="11"/>
      <c r="AY545" s="11"/>
      <c r="AZ545" s="11"/>
      <c r="BA545" s="11"/>
      <c r="BB545" s="11"/>
      <c r="BC545" s="11"/>
      <c r="BD545" s="11"/>
      <c r="BE545" s="11"/>
      <c r="BF545" s="11"/>
      <c r="BG545" s="11"/>
      <c r="BH545" s="11"/>
      <c r="BI545" s="11"/>
      <c r="BJ545" s="11"/>
    </row>
    <row r="546" spans="1:62" ht="15.75" thickBot="1" x14ac:dyDescent="0.3">
      <c r="A546" s="1126"/>
      <c r="B546" s="171"/>
      <c r="C546" s="172"/>
      <c r="D546" s="37">
        <f>ROUND(IFERROR((D541*(G541*H541+K541*L541+O541*P541+S541*T541)+D542*(G542*H542+K542*L542+O542*P542+S542*T542)+D543*(G543*H543+K543*L543+O543*P543+S543*T543)+D544*(G544*H544+K544*L544+O544*P544+S544*T544)+D545*(G545*H545+K545*L545+O545*P545+S545*T545))/((G541*H541+K541*L541+O541*P541+S541*T541)+(G542*H542+K542*L542+O542*P542+S542*T542)+(G543*H543+K543*L543+O543*P543+S543*T543)+(G544*H544+K544*L544+O544*P544+S544*T544)+(G545*H545+K545*L545+O545*P545+S545*T545)),0),3)</f>
        <v>0</v>
      </c>
      <c r="E546" s="181"/>
      <c r="F546" s="182" t="str">
        <f t="shared" ref="F546" si="1293">IF(I546&lt;&gt;0,(IFERROR(IF($Y546&gt;15,MROUND($Y546*I546,0.5),MROUND($Y546*I546,0.1)),)),"")</f>
        <v/>
      </c>
      <c r="G546" s="183"/>
      <c r="H546" s="183"/>
      <c r="I546" s="190"/>
      <c r="J546" s="182"/>
      <c r="K546" s="183"/>
      <c r="L546" s="183"/>
      <c r="M546" s="185"/>
      <c r="N546" s="182"/>
      <c r="O546" s="183"/>
      <c r="P546" s="183"/>
      <c r="Q546" s="184"/>
      <c r="R546" s="182"/>
      <c r="S546" s="183"/>
      <c r="T546" s="183"/>
      <c r="U546" s="185"/>
      <c r="V546" s="122">
        <f>SUM(V541:V545)</f>
        <v>0</v>
      </c>
      <c r="W546" s="117">
        <f>IFERROR(V546/AA546,0)</f>
        <v>0</v>
      </c>
      <c r="X546" s="118">
        <f>ROUND(IFERROR((D541*(I541*G541*H541+M541*K541*L541+Q541*O541*P541+U541*S541*T541)+D542*(I542*G542*H542+M542*K542*L542+Q542*O542*P542+U542*S542*T542)+D543*(I543*G543*H543+M543*K543*L543+Q543*O543*P543+U543*S543*T543)+D544*(I544*G544*H544+M544*K544*L544+Q544*O544*P544+U544*S544*T544)+D545*(I545*G545*H545+M545*K545*L545+Q545*O545*P545+U545*S545*T545))/(D541*(G541*H541+K541*L541+O541*P541+S541*T541)+D542*(G542*H542+K542*L542+O542*P542+S542*T542)+D543*(G543*H543+K543*L543+O543*P543+S543*T543)+D544*(G544*H544+K544*L544+O544*P544+S544*T544)+D545*(G545*H545+K545*L545+O545*P545+S545*T545)),0),2)</f>
        <v>0</v>
      </c>
      <c r="Y546" s="9"/>
      <c r="Z546" s="9">
        <f>SUM(Z541:Z545)</f>
        <v>0</v>
      </c>
      <c r="AA546" s="117">
        <f>SUM(AA541:AA545)</f>
        <v>0</v>
      </c>
      <c r="AB546" s="119">
        <f>IF(SUM(AB541:AB545)=0,TIME(,0,),TIME(,SUM(AB541:AB545)+30,))</f>
        <v>0</v>
      </c>
      <c r="AC546" s="11"/>
      <c r="AD546" s="11"/>
      <c r="AE546" s="11"/>
      <c r="AF546" s="11"/>
      <c r="AG546" s="11"/>
      <c r="AH546" s="11"/>
      <c r="AI546" s="11"/>
      <c r="AJ546" s="11"/>
      <c r="AK546" s="11"/>
      <c r="AL546" s="11"/>
      <c r="AM546" s="11"/>
      <c r="AN546" s="11"/>
      <c r="AO546" s="11"/>
      <c r="AP546" s="11"/>
      <c r="AQ546" s="11"/>
      <c r="AR546" s="11"/>
      <c r="AS546" s="11"/>
      <c r="AT546" s="11"/>
      <c r="AU546" s="11"/>
      <c r="AV546" s="11"/>
      <c r="AW546" s="11"/>
      <c r="AX546" s="11"/>
      <c r="AY546" s="11"/>
      <c r="AZ546" s="11"/>
      <c r="BA546" s="11"/>
      <c r="BB546" s="11"/>
      <c r="BC546" s="11"/>
      <c r="BD546" s="11"/>
      <c r="BE546" s="11"/>
      <c r="BF546" s="11"/>
      <c r="BG546" s="11"/>
      <c r="BH546" s="11"/>
      <c r="BI546" s="11"/>
      <c r="BJ546" s="11"/>
    </row>
    <row r="547" spans="1:62" x14ac:dyDescent="0.25">
      <c r="A547" s="145" t="s">
        <v>1</v>
      </c>
      <c r="B547" s="57" t="str">
        <f t="shared" ref="B547:C547" si="1294">IF(B485="","",B485)</f>
        <v/>
      </c>
      <c r="C547" s="58" t="str">
        <f t="shared" si="1294"/>
        <v/>
      </c>
      <c r="D547" s="59">
        <f>D485</f>
        <v>0</v>
      </c>
      <c r="E547" s="60" t="str">
        <f t="shared" ref="E547" si="1295">IF(E485="","",E485)</f>
        <v/>
      </c>
      <c r="F547" s="147"/>
      <c r="G547" s="148"/>
      <c r="H547" s="148"/>
      <c r="I547" s="99">
        <f t="shared" ref="I547:I551" si="1296">IFERROR(ROUND(F547/$Y547,2),)</f>
        <v>0</v>
      </c>
      <c r="J547" s="147"/>
      <c r="K547" s="97"/>
      <c r="L547" s="97"/>
      <c r="M547" s="99">
        <f t="shared" ref="M547:M551" si="1297">IFERROR(ROUND(J547/$Y547,2),)</f>
        <v>0</v>
      </c>
      <c r="N547" s="147"/>
      <c r="O547" s="97"/>
      <c r="P547" s="97"/>
      <c r="Q547" s="99">
        <f t="shared" ref="Q547:Q551" si="1298">IFERROR(ROUND(N547/$Y547,2),)</f>
        <v>0</v>
      </c>
      <c r="R547" s="147"/>
      <c r="S547" s="97"/>
      <c r="T547" s="97"/>
      <c r="U547" s="98">
        <f t="shared" ref="U547:U551" si="1299">IFERROR(ROUND(R547/$Y547,2),)</f>
        <v>0</v>
      </c>
      <c r="V547" s="106">
        <f>(IF(ISNUMBER(F547),F547,1)*G547*H547+IF(ISNUMBER(J547),J547,1)*K547*L547+IF(ISNUMBER(N547),N547,1)*O547*P547+IF(ISNUMBER(R547),R547,1)*S547*T547)*IF(ISNUMBER(E547),E547,1)</f>
        <v>0</v>
      </c>
      <c r="W547" s="107">
        <f>IFERROR((IF(ISNUMBER(F547),F547,1)*G547*H547+IF(ISNUMBER(J547),J547,1)*K547*L547+IF(ISNUMBER(N547),N547,1)*O547*P547+IF(ISNUMBER(R547),R547,1)*S547*T547)*IF(ISNUMBER(E547),E547,1)/(G547*H547+K547*L547+O547*P547+S547*T547),0)</f>
        <v>0</v>
      </c>
      <c r="X547" s="28">
        <f>ROUND(IFERROR((W547/(Y547*IF(ISNUMBER(E547),E547,1))),0),2)</f>
        <v>0</v>
      </c>
      <c r="Y547" s="89" t="str">
        <f t="shared" si="1168"/>
        <v/>
      </c>
      <c r="Z547" s="4">
        <f>(IF(I547&lt;30%,0,IF(I547&lt;35%,F547*G547*H547*F!$B$33,IF(I547&lt;40%,F547*G547*H547*F!$B$38,IF(I547&lt;45%,F547*G547*H547*F!$B$43,IF(I547&lt;50%,F547*G547*H547*F!$B$48,IF(I547=50%,F547*G547*H547*F!$B$50,IF(I547=51%,F547*G547*H547*F!$B$51,IF(I547=52%,F547*G547*H547*F!$B$52,IF(I547=53%,F547*G547*H547*F!$B$53,IF(I547=54%,F547*G547*H547*F!$B$54,IF(I547=55%,F547*G547*H547*F!$B$55,IF(I547=56%,F547*G547*H547*F!$B$56,IF(I547=57%,F547*G547*H547*F!$B$57,IF(I547=58%,F547*G547*H547*F!$B$58,IF(I547=59%,F547*G547*H547*F!$B$59,IF(I547=60%,F547*G547*H547*F!$B$60,IF(I547=61%,F547*G547*H547*F!$B$61,IF(I547=62%,F547*G547*H547*F!$B$62,IF(I547=63%,F547*G547*H547*F!$B$63,IF(I547=64%,F547*G547*H547*F!$B$64,IF(I547=65%,F547*G547*H547*F!$B$65,IF(I547=66%,F547*G547*H547*F!$B$66,IF(I547=67%,F547*G547*H547*F!$B$67,IF(I547=68%,F547*G547*H547*F!$B$68,IF(I547=69%,F547*G547*H547*F!$B$69,IF(I547=70%,F547*G547*H547*F!$B$70,IF(I547=71%,F547*G547*H547*F!$B$71,IF(I547=72%,F547*G547*H547*F!$B$72,IF(I547=73%,F547*G547*H547*F!$B$73,IF(I547=74%,F547*G547*H547*F!$B$74,IF(I547=75%,F547*G547*H547*F!$B$75,IF(I547=76%,F547*G547*H547*F!$B$76,IF(I547=77%,F547*G547*H547*F!$B$77,IF(I547=78%,F547*G547*H547*F!$B$78,IF(I547=79%,F547*G547*H547*F!$B$79,IF(I547=80%,F547*G547*H547*F!$B$80,IF(I547=81%,F547*G547*H547*F!$B$81,IF(I547=82%,F547*G547*H547*F!$B$82,IF(I547=83%,F547*G547*H547*F!$B$83,IF(I547=84%,F547*G547*H547*F!$B$84,IF(I547=85%,F547*G547*H547*F!$B$85,IF(I547=86%,F547*G547*H547*F!$B$86,IF(I547=87%,F547*G547*H547*F!$B$87,IF(I547=88%,F547*G547*H547*F!$B$88,IF(I547=89%,F547*G547*H547*F!$B$89,IF(I547=90%,F547*G547*H547*F!$B$90,IF(I547=91%,F547*G547*H547*F!$B$91,IF(I547=92%,F547*G547*H547*F!$B$92,IF(I547=93%,F547*G547*H547*F!$B$93,IF(I547=94%,F547*G547*H547*F!$B$94,IF(I547=95%,F547*G547*H547*F!$B$95,IF(I547=96%,F547*G547*H547*F!$B$96,IF(I547=97%,F547*G547*H547*F!$B$97,IF(I547=98%,F547*G547*H547*F!$B$98,IF(I547=99%,F547*G547*H547*F!$B$99,IF(I547&gt;99%,F547*G547*H547*F!$B$100,))))))))))))))))))))))))))))))))))))))))))))))))))))))))+IF(M547&lt;30%,0,IF(M547&lt;35%,J547*K547*L547*F!$B$33,IF(M547&lt;40%,J547*K547*L547*F!$B$38,IF(M547&lt;45%,J547*K547*L547*F!$B$43,IF(M547&lt;50%,J547*K547*L547*F!$B$48,IF(M547=50%,J547*K547*L547*F!$B$50,IF(M547=51%,J547*K547*L547*F!$B$51,IF(M547=52%,J547*K547*L547*F!$B$52,IF(M547=53%,J547*K547*L547*F!$B$53,IF(M547=54%,J547*K547*L547*F!$B$54,IF(M547=55%,J547*K547*L547*F!$B$55,IF(M547=56%,J547*K547*L547*F!$B$56,IF(M547=57%,J547*K547*L547*F!$B$57,IF(M547=58%,J547*K547*L547*F!$B$58,IF(M547=59%,J547*K547*L547*F!$B$59,IF(M547=60%,J547*K547*L547*F!$B$60,IF(M547=61%,J547*K547*L547*F!$B$61,IF(M547=62%,J547*K547*L547*F!$B$62,IF(M547=63%,J547*K547*L547*F!$B$63,IF(M547=64%,J547*K547*L547*F!$B$64,IF(M547=65%,J547*K547*L547*F!$B$65,IF(M547=66%,J547*K547*L547*F!$B$66,IF(M547=67%,J547*K547*L547*F!$B$67,IF(M547=68%,J547*K547*L547*F!$B$68,IF(M547=69%,J547*K547*L547*F!$B$69,IF(M547=70%,J547*K547*L547*F!$B$70,IF(M547=71%,J547*K547*L547*F!$B$71,IF(M547=72%,J547*K547*L547*F!$B$72,IF(M547=73%,J547*K547*L547*F!$B$73,IF(M547=74%,J547*K547*L547*F!$B$74,IF(M547=75%,J547*K547*L547*F!$B$75,IF(M547=76%,J547*K547*L547*F!$B$76,IF(M547=77%,J547*K547*L547*F!$B$77,IF(M547=78%,J547*K547*L547*F!$B$78,IF(M547=79%,J547*K547*L547*F!$B$79,IF(M547=80%,J547*K547*L547*F!$B$80,IF(M547=81%,J547*K547*L547*F!$B$81,IF(M547=82%,J547*K547*L547*F!$B$82,IF(M547=83%,J547*K547*L547*F!$B$83,IF(M547=84%,J547*K547*L547*F!$B$84,IF(M547=85%,J547*K547*L547*F!$B$85,IF(M547=86%,J547*K547*L547*F!$B$86,IF(M547=87%,J547*K547*L547*F!$B$87,IF(M547=88%,J547*K547*L547*F!$B$88,IF(M547=89%,J547*K547*L547*F!$B$89,IF(M547=90%,J547*K547*L547*F!$B$90,IF(M547=91%,J547*K547*L547*F!$B$91,IF(M547=92%,J547*K547*L547*F!$B$92,IF(M547=93%,J547*K547*L547*F!$B$93,IF(M547=94%,J547*K547*L547*F!$B$94,IF(M547=95%,J547*K547*L547*F!$B$95,IF(M547=96%,J547*K547*L547*F!$B$96,IF(M547=97%,J547*K547*L547*F!$B$97,IF(M547=98%,J547*K547*L547*F!$B$98,IF(M547=99%,J547*K547*L547*F!$B$99,IF(M547&gt;99%,J547*K547*L547*F!$B$100,))))))))))))))))))))))))))))))))))))))))))))))))))))))))+IF(Q547&lt;30%,0,IF(Q547&lt;35%,N547*O547*P547*F!$B$33,IF(Q547&lt;40%,N547*O547*P547*F!$B$38,IF(Q547&lt;45%,N547*O547*P547*F!$B$43,IF(Q547&lt;50%,N547*O547*P547*F!$B$48,IF(Q547=50%,N547*O547*P547*F!$B$50,IF(Q547=51%,N547*O547*P547*F!$B$51,IF(Q547=52%,N547*O547*P547*F!$B$52,IF(Q547=53%,N547*O547*P547*F!$B$53,IF(Q547=54%,N547*O547*P547*F!$B$54,IF(Q547=55%,N547*O547*P547*F!$B$55,IF(Q547=56%,N547*O547*P547*F!$B$56,IF(Q547=57%,N547*O547*P547*F!$B$57,IF(Q547=58%,N547*O547*P547*F!$B$58,IF(Q547=59%,N547*O547*P547*F!$B$59,IF(Q547=60%,N547*O547*P547*F!$B$60,IF(Q547=61%,N547*O547*P547*F!$B$61,IF(Q547=62%,N547*O547*P547*F!$B$62,IF(Q547=63%,N547*O547*P547*F!$B$63,IF(Q547=64%,N547*O547*P547*F!$B$64,IF(Q547=65%,N547*O547*P547*F!$B$65,IF(Q547=66%,N547*O547*P547*F!$B$66,IF(Q547=67%,N547*O547*P547*F!$B$67,IF(Q547=68%,N547*O547*P547*F!$B$68,IF(Q547=69%,N547*O547*P547*F!$B$69,IF(Q547=70%,N547*O547*P547*F!$B$70,IF(Q547=71%,N547*O547*P547*F!$B$71,IF(Q547=72%,N547*O547*P547*F!$B$72,IF(Q547=73%,N547*O547*P547*F!$B$73,IF(Q547=74%,N547*O547*P547*F!$B$74,IF(Q547=75%,N547*O547*P547*F!$B$75,IF(Q547=76%,N547*O547*P547*F!$B$76,IF(Q547=77%,N547*O547*P547*F!$B$77,IF(Q547=78%,N547*O547*P547*F!$B$78,IF(Q547=79%,N547*O547*P547*F!$B$79,IF(Q547=80%,N547*O547*P547*F!$B$80,IF(Q547=81%,N547*O547*P547*F!$B$81,IF(Q547=82%,N547*O547*P547*F!$B$82,IF(Q547=83%,N547*O547*P547*F!$B$83,IF(Q547=84%,N547*O547*P547*F!$B$84,IF(Q547=85%,N547*O547*P547*F!$B$85,IF(Q547=86%,N547*O547*P547*F!$B$86,IF(Q547=87%,N547*O547*P547*F!$B$87,IF(Q547=88%,N547*O547*P547*F!$B$88,IF(Q547=89%,N547*O547*P547*F!$B$89,IF(Q547=90%,N547*O547*P547*F!$B$90,IF(Q547=91%,N547*O547*P547*F!$B$91,IF(Q547=92%,N547*O547*P547*F!$B$92,IF(Q547=93%,N547*O547*P547*F!$B$93,IF(Q547=94%,N547*O547*P547*F!$B$94,IF(Q547=95%,N547*O547*P547*F!$B$95,IF(Q547=96%,N547*O547*P547*F!$B$96,IF(Q547=97%,N547*O547*P547*F!$B$97,IF(Q547=98%,N547*O547*P547*F!$B$98,IF(Q547=99%,N547*O547*P547*F!$B$99,IF(Q547&gt;99%,N547*O547*P547*F!$B$100,))))))))))))))))))))))))))))))))))))))))))))))))))))))))+IF(U547&lt;30%,0,IF(U547&lt;35%,R547*S547*T547*F!$B$33,IF(U547&lt;40%,R547*S547*T547*F!$B$38,IF(U547&lt;45%,R547*S547*T547*F!$B$43,IF(U547&lt;50%,R547*S547*T547*F!$B$48,IF(U547=50%,R547*S547*T547*F!$B$50,IF(U547=51%,R547*S547*T547*F!$B$51,IF(U547=52%,R547*S547*T547*F!$B$52,IF(U547=53%,R547*S547*T547*F!$B$53,IF(U547=54%,R547*S547*T547*F!$B$54,IF(U547=55%,R547*S547*T547*F!$B$55,IF(U547=56%,R547*S547*T547*F!$B$56,IF(U547=57%,R547*S547*T547*F!$B$57,IF(U547=58%,R547*S547*T547*F!$B$58,IF(U547=59%,R547*S547*T547*F!$B$59,IF(U547=60%,R547*S547*T547*F!$B$60,IF(U547=61%,R547*S547*T547*F!$B$61,IF(U547=62%,R547*S547*T547*F!$B$62,IF(U547=63%,R547*S547*T547*F!$B$63,IF(U547=64%,R547*S547*T547*F!$B$64,IF(U547=65%,R547*S547*T547*F!$B$65,IF(U547=66%,R547*S547*T547*F!$B$66,IF(U547=67%,R547*S547*T547*F!$B$67,IF(U547=68%,R547*S547*T547*F!$B$68,IF(U547=69%,R547*S547*T547*F!$B$69,IF(U547=70%,R547*S547*T547*F!$B$70,IF(U547=71%,R547*S547*T547*F!$B$71,IF(U547=72%,R547*S547*T547*F!$B$72,IF(U547=73%,R547*S547*T547*F!$B$73,IF(U547=74%,R547*S547*T547*F!$B$74,IF(U547=75%,R547*S547*T547*F!$B$75,IF(U547=76%,R547*S547*T547*F!$B$76,IF(U547=77%,R547*S547*T547*F!$B$77,IF(U547=78%,R547*S547*T547*F!$B$78,IF(U547=79%,R547*S547*T547*F!$B$79,IF(U547=80%,R547*S547*T547*F!$B$80,IF(U547=81%,R547*S547*T547*F!$B$81,IF(U547=82%,R547*S547*T547*F!$B$82,IF(U547=83%,R547*S547*T547*F!$B$83,IF(U547=84%,R547*S547*T547*F!$B$84,IF(U547=85%,R547*S547*T547*F!$B$85,IF(U547=86%,R547*S547*T547*F!$B$86,IF(U547=87%,R547*S547*T547*F!$B$87,IF(U547=88%,R547*S547*T547*F!$B$88,IF(U547=89%,R547*S547*T547*F!$B$89,IF(U547=90%,R547*S547*T547*F!$B$90,IF(U547=91%,R547*S547*T547*F!$B$91,IF(U547=92%,R547*S547*T547*F!$B$92,IF(U547=93%,R547*S547*T547*F!$B$93,IF(U547=94%,R547*S547*T547*F!$B$94,IF(U547=95%,R547*S547*T547*F!$B$95,IF(U547=96%,R547*S547*T547*F!$B$96,IF(U547=97%,R547*S547*T547*F!$B$97,IF(U547=98%,R547*S547*T547*F!$B$98,IF(U547=99%,R547*S547*T547*F!$B$99,IF(U547&gt;99%,R547*S547*T547*F!$B$100)))))))))))))))))))))))))))))))))))))))))))))))))))))))))*IF(ISNUMBER(E547),E547,1)*IF(ISNUMBER(D547),D547,1)</f>
        <v>0</v>
      </c>
      <c r="AA547" s="4">
        <f>G547*H547+K547*L547+O547*P547+S547*T547</f>
        <v>0</v>
      </c>
      <c r="AB547" s="108">
        <f>(H547*(IF(I547&lt;45%,0.5,IF(I547&lt;55%,0.8,IF(I547&lt;65%,0.9,IF(I547&lt;75%,1,IF(I547&lt;85%,1.1,1.2))))))+L547*(IF(M547&lt;45%,0.5,IF(M547&lt;55%,0.8,IF(M547&lt;65%,0.9,IF(M547&lt;75%,1,IF(M547&lt;85%,1.1,1.2))))))+P547*(IF(Q547&lt;45%,0.5,IF(Q547&lt;55%,0.8,IF(Q547&lt;65%,0.9,IF(Q547&lt;75%,1,IF(Q547&lt;85%,1.1,1.2))))))+T547*(IF(U547&lt;45%,0.5,IF(U547&lt;55%,0.8,IF(U547&lt;65%,0.9,IF(U547&lt;75%,1,IF(U547&lt;85%,1.1,1.2)))))))*IF(D547&gt;=0.8,6,IF(D547&lt;=0.4,1.5,3))</f>
        <v>0</v>
      </c>
      <c r="AC547" s="11"/>
      <c r="AD547" s="11"/>
      <c r="AE547" s="11"/>
      <c r="AF547" s="11"/>
      <c r="AG547" s="11"/>
      <c r="AH547" s="11"/>
      <c r="AI547" s="11"/>
      <c r="AJ547" s="11"/>
      <c r="AK547" s="11"/>
      <c r="AL547" s="11"/>
      <c r="AM547" s="11"/>
      <c r="AN547" s="11"/>
      <c r="AO547" s="11"/>
      <c r="AP547" s="11"/>
      <c r="AQ547" s="11"/>
      <c r="AR547" s="11"/>
      <c r="AS547" s="11"/>
      <c r="AT547" s="11"/>
      <c r="AU547" s="11"/>
      <c r="AV547" s="11"/>
      <c r="AW547" s="11"/>
      <c r="AX547" s="11"/>
      <c r="AY547" s="11"/>
      <c r="AZ547" s="11"/>
      <c r="BA547" s="11"/>
      <c r="BB547" s="11"/>
      <c r="BC547" s="11"/>
      <c r="BD547" s="11"/>
      <c r="BE547" s="11"/>
      <c r="BF547" s="11"/>
      <c r="BG547" s="11"/>
      <c r="BH547" s="11"/>
      <c r="BI547" s="11"/>
      <c r="BJ547" s="11"/>
    </row>
    <row r="548" spans="1:62" x14ac:dyDescent="0.25">
      <c r="A548" s="1125">
        <f>A536+1</f>
        <v>42034</v>
      </c>
      <c r="B548" s="61" t="str">
        <f t="shared" ref="B548:E548" si="1300">IF(B486="","",B486)</f>
        <v/>
      </c>
      <c r="C548" s="62" t="str">
        <f t="shared" si="1300"/>
        <v/>
      </c>
      <c r="D548" s="63">
        <f t="shared" ref="D548:D551" si="1301">D486</f>
        <v>0</v>
      </c>
      <c r="E548" s="64" t="str">
        <f t="shared" si="1300"/>
        <v/>
      </c>
      <c r="F548" s="150"/>
      <c r="G548" s="151"/>
      <c r="H548" s="151"/>
      <c r="I548" s="102">
        <f t="shared" si="1296"/>
        <v>0</v>
      </c>
      <c r="J548" s="150"/>
      <c r="K548" s="100"/>
      <c r="L548" s="100"/>
      <c r="M548" s="102">
        <f t="shared" si="1297"/>
        <v>0</v>
      </c>
      <c r="N548" s="150"/>
      <c r="O548" s="100"/>
      <c r="P548" s="100"/>
      <c r="Q548" s="102">
        <f t="shared" si="1298"/>
        <v>0</v>
      </c>
      <c r="R548" s="150"/>
      <c r="S548" s="100"/>
      <c r="T548" s="100"/>
      <c r="U548" s="101">
        <f t="shared" si="1299"/>
        <v>0</v>
      </c>
      <c r="V548" s="110">
        <f t="shared" ref="V548:V551" si="1302">(IF(ISNUMBER(F548),F548,1)*G548*H548+IF(ISNUMBER(J548),J548,1)*K548*L548+IF(ISNUMBER(N548),N548,1)*O548*P548+IF(ISNUMBER(R548),R548,1)*S548*T548)*IF(ISNUMBER(E548),E548,1)</f>
        <v>0</v>
      </c>
      <c r="W548" s="111">
        <f t="shared" ref="W548:W551" si="1303">IFERROR((IF(ISNUMBER(F548),F548,1)*G548*H548+IF(ISNUMBER(J548),J548,1)*K548*L548+IF(ISNUMBER(N548),N548,1)*O548*P548+IF(ISNUMBER(R548),R548,1)*S548*T548)*IF(ISNUMBER(E548),E548,1)/(G548*H548+K548*L548+O548*P548+S548*T548),0)</f>
        <v>0</v>
      </c>
      <c r="X548" s="53">
        <f t="shared" ref="X548:X549" si="1304">ROUND(IFERROR((W548/(Y548*IF(ISNUMBER(E548),E548,1))),0),2)</f>
        <v>0</v>
      </c>
      <c r="Y548" s="90" t="str">
        <f t="shared" si="1168"/>
        <v/>
      </c>
      <c r="Z548" s="5">
        <f>(IF(I548&lt;30%,0,IF(I548&lt;35%,F548*G548*H548*F!$B$33,IF(I548&lt;40%,F548*G548*H548*F!$B$38,IF(I548&lt;45%,F548*G548*H548*F!$B$43,IF(I548&lt;50%,F548*G548*H548*F!$B$48,IF(I548=50%,F548*G548*H548*F!$B$50,IF(I548=51%,F548*G548*H548*F!$B$51,IF(I548=52%,F548*G548*H548*F!$B$52,IF(I548=53%,F548*G548*H548*F!$B$53,IF(I548=54%,F548*G548*H548*F!$B$54,IF(I548=55%,F548*G548*H548*F!$B$55,IF(I548=56%,F548*G548*H548*F!$B$56,IF(I548=57%,F548*G548*H548*F!$B$57,IF(I548=58%,F548*G548*H548*F!$B$58,IF(I548=59%,F548*G548*H548*F!$B$59,IF(I548=60%,F548*G548*H548*F!$B$60,IF(I548=61%,F548*G548*H548*F!$B$61,IF(I548=62%,F548*G548*H548*F!$B$62,IF(I548=63%,F548*G548*H548*F!$B$63,IF(I548=64%,F548*G548*H548*F!$B$64,IF(I548=65%,F548*G548*H548*F!$B$65,IF(I548=66%,F548*G548*H548*F!$B$66,IF(I548=67%,F548*G548*H548*F!$B$67,IF(I548=68%,F548*G548*H548*F!$B$68,IF(I548=69%,F548*G548*H548*F!$B$69,IF(I548=70%,F548*G548*H548*F!$B$70,IF(I548=71%,F548*G548*H548*F!$B$71,IF(I548=72%,F548*G548*H548*F!$B$72,IF(I548=73%,F548*G548*H548*F!$B$73,IF(I548=74%,F548*G548*H548*F!$B$74,IF(I548=75%,F548*G548*H548*F!$B$75,IF(I548=76%,F548*G548*H548*F!$B$76,IF(I548=77%,F548*G548*H548*F!$B$77,IF(I548=78%,F548*G548*H548*F!$B$78,IF(I548=79%,F548*G548*H548*F!$B$79,IF(I548=80%,F548*G548*H548*F!$B$80,IF(I548=81%,F548*G548*H548*F!$B$81,IF(I548=82%,F548*G548*H548*F!$B$82,IF(I548=83%,F548*G548*H548*F!$B$83,IF(I548=84%,F548*G548*H548*F!$B$84,IF(I548=85%,F548*G548*H548*F!$B$85,IF(I548=86%,F548*G548*H548*F!$B$86,IF(I548=87%,F548*G548*H548*F!$B$87,IF(I548=88%,F548*G548*H548*F!$B$88,IF(I548=89%,F548*G548*H548*F!$B$89,IF(I548=90%,F548*G548*H548*F!$B$90,IF(I548=91%,F548*G548*H548*F!$B$91,IF(I548=92%,F548*G548*H548*F!$B$92,IF(I548=93%,F548*G548*H548*F!$B$93,IF(I548=94%,F548*G548*H548*F!$B$94,IF(I548=95%,F548*G548*H548*F!$B$95,IF(I548=96%,F548*G548*H548*F!$B$96,IF(I548=97%,F548*G548*H548*F!$B$97,IF(I548=98%,F548*G548*H548*F!$B$98,IF(I548=99%,F548*G548*H548*F!$B$99,IF(I548&gt;99%,F548*G548*H548*F!$B$100,))))))))))))))))))))))))))))))))))))))))))))))))))))))))+IF(M548&lt;30%,0,IF(M548&lt;35%,J548*K548*L548*F!$B$33,IF(M548&lt;40%,J548*K548*L548*F!$B$38,IF(M548&lt;45%,J548*K548*L548*F!$B$43,IF(M548&lt;50%,J548*K548*L548*F!$B$48,IF(M548=50%,J548*K548*L548*F!$B$50,IF(M548=51%,J548*K548*L548*F!$B$51,IF(M548=52%,J548*K548*L548*F!$B$52,IF(M548=53%,J548*K548*L548*F!$B$53,IF(M548=54%,J548*K548*L548*F!$B$54,IF(M548=55%,J548*K548*L548*F!$B$55,IF(M548=56%,J548*K548*L548*F!$B$56,IF(M548=57%,J548*K548*L548*F!$B$57,IF(M548=58%,J548*K548*L548*F!$B$58,IF(M548=59%,J548*K548*L548*F!$B$59,IF(M548=60%,J548*K548*L548*F!$B$60,IF(M548=61%,J548*K548*L548*F!$B$61,IF(M548=62%,J548*K548*L548*F!$B$62,IF(M548=63%,J548*K548*L548*F!$B$63,IF(M548=64%,J548*K548*L548*F!$B$64,IF(M548=65%,J548*K548*L548*F!$B$65,IF(M548=66%,J548*K548*L548*F!$B$66,IF(M548=67%,J548*K548*L548*F!$B$67,IF(M548=68%,J548*K548*L548*F!$B$68,IF(M548=69%,J548*K548*L548*F!$B$69,IF(M548=70%,J548*K548*L548*F!$B$70,IF(M548=71%,J548*K548*L548*F!$B$71,IF(M548=72%,J548*K548*L548*F!$B$72,IF(M548=73%,J548*K548*L548*F!$B$73,IF(M548=74%,J548*K548*L548*F!$B$74,IF(M548=75%,J548*K548*L548*F!$B$75,IF(M548=76%,J548*K548*L548*F!$B$76,IF(M548=77%,J548*K548*L548*F!$B$77,IF(M548=78%,J548*K548*L548*F!$B$78,IF(M548=79%,J548*K548*L548*F!$B$79,IF(M548=80%,J548*K548*L548*F!$B$80,IF(M548=81%,J548*K548*L548*F!$B$81,IF(M548=82%,J548*K548*L548*F!$B$82,IF(M548=83%,J548*K548*L548*F!$B$83,IF(M548=84%,J548*K548*L548*F!$B$84,IF(M548=85%,J548*K548*L548*F!$B$85,IF(M548=86%,J548*K548*L548*F!$B$86,IF(M548=87%,J548*K548*L548*F!$B$87,IF(M548=88%,J548*K548*L548*F!$B$88,IF(M548=89%,J548*K548*L548*F!$B$89,IF(M548=90%,J548*K548*L548*F!$B$90,IF(M548=91%,J548*K548*L548*F!$B$91,IF(M548=92%,J548*K548*L548*F!$B$92,IF(M548=93%,J548*K548*L548*F!$B$93,IF(M548=94%,J548*K548*L548*F!$B$94,IF(M548=95%,J548*K548*L548*F!$B$95,IF(M548=96%,J548*K548*L548*F!$B$96,IF(M548=97%,J548*K548*L548*F!$B$97,IF(M548=98%,J548*K548*L548*F!$B$98,IF(M548=99%,J548*K548*L548*F!$B$99,IF(M548&gt;99%,J548*K548*L548*F!$B$100,))))))))))))))))))))))))))))))))))))))))))))))))))))))))+IF(Q548&lt;30%,0,IF(Q548&lt;35%,N548*O548*P548*F!$B$33,IF(Q548&lt;40%,N548*O548*P548*F!$B$38,IF(Q548&lt;45%,N548*O548*P548*F!$B$43,IF(Q548&lt;50%,N548*O548*P548*F!$B$48,IF(Q548=50%,N548*O548*P548*F!$B$50,IF(Q548=51%,N548*O548*P548*F!$B$51,IF(Q548=52%,N548*O548*P548*F!$B$52,IF(Q548=53%,N548*O548*P548*F!$B$53,IF(Q548=54%,N548*O548*P548*F!$B$54,IF(Q548=55%,N548*O548*P548*F!$B$55,IF(Q548=56%,N548*O548*P548*F!$B$56,IF(Q548=57%,N548*O548*P548*F!$B$57,IF(Q548=58%,N548*O548*P548*F!$B$58,IF(Q548=59%,N548*O548*P548*F!$B$59,IF(Q548=60%,N548*O548*P548*F!$B$60,IF(Q548=61%,N548*O548*P548*F!$B$61,IF(Q548=62%,N548*O548*P548*F!$B$62,IF(Q548=63%,N548*O548*P548*F!$B$63,IF(Q548=64%,N548*O548*P548*F!$B$64,IF(Q548=65%,N548*O548*P548*F!$B$65,IF(Q548=66%,N548*O548*P548*F!$B$66,IF(Q548=67%,N548*O548*P548*F!$B$67,IF(Q548=68%,N548*O548*P548*F!$B$68,IF(Q548=69%,N548*O548*P548*F!$B$69,IF(Q548=70%,N548*O548*P548*F!$B$70,IF(Q548=71%,N548*O548*P548*F!$B$71,IF(Q548=72%,N548*O548*P548*F!$B$72,IF(Q548=73%,N548*O548*P548*F!$B$73,IF(Q548=74%,N548*O548*P548*F!$B$74,IF(Q548=75%,N548*O548*P548*F!$B$75,IF(Q548=76%,N548*O548*P548*F!$B$76,IF(Q548=77%,N548*O548*P548*F!$B$77,IF(Q548=78%,N548*O548*P548*F!$B$78,IF(Q548=79%,N548*O548*P548*F!$B$79,IF(Q548=80%,N548*O548*P548*F!$B$80,IF(Q548=81%,N548*O548*P548*F!$B$81,IF(Q548=82%,N548*O548*P548*F!$B$82,IF(Q548=83%,N548*O548*P548*F!$B$83,IF(Q548=84%,N548*O548*P548*F!$B$84,IF(Q548=85%,N548*O548*P548*F!$B$85,IF(Q548=86%,N548*O548*P548*F!$B$86,IF(Q548=87%,N548*O548*P548*F!$B$87,IF(Q548=88%,N548*O548*P548*F!$B$88,IF(Q548=89%,N548*O548*P548*F!$B$89,IF(Q548=90%,N548*O548*P548*F!$B$90,IF(Q548=91%,N548*O548*P548*F!$B$91,IF(Q548=92%,N548*O548*P548*F!$B$92,IF(Q548=93%,N548*O548*P548*F!$B$93,IF(Q548=94%,N548*O548*P548*F!$B$94,IF(Q548=95%,N548*O548*P548*F!$B$95,IF(Q548=96%,N548*O548*P548*F!$B$96,IF(Q548=97%,N548*O548*P548*F!$B$97,IF(Q548=98%,N548*O548*P548*F!$B$98,IF(Q548=99%,N548*O548*P548*F!$B$99,IF(Q548&gt;99%,N548*O548*P548*F!$B$100,))))))))))))))))))))))))))))))))))))))))))))))))))))))))+IF(U548&lt;30%,0,IF(U548&lt;35%,R548*S548*T548*F!$B$33,IF(U548&lt;40%,R548*S548*T548*F!$B$38,IF(U548&lt;45%,R548*S548*T548*F!$B$43,IF(U548&lt;50%,R548*S548*T548*F!$B$48,IF(U548=50%,R548*S548*T548*F!$B$50,IF(U548=51%,R548*S548*T548*F!$B$51,IF(U548=52%,R548*S548*T548*F!$B$52,IF(U548=53%,R548*S548*T548*F!$B$53,IF(U548=54%,R548*S548*T548*F!$B$54,IF(U548=55%,R548*S548*T548*F!$B$55,IF(U548=56%,R548*S548*T548*F!$B$56,IF(U548=57%,R548*S548*T548*F!$B$57,IF(U548=58%,R548*S548*T548*F!$B$58,IF(U548=59%,R548*S548*T548*F!$B$59,IF(U548=60%,R548*S548*T548*F!$B$60,IF(U548=61%,R548*S548*T548*F!$B$61,IF(U548=62%,R548*S548*T548*F!$B$62,IF(U548=63%,R548*S548*T548*F!$B$63,IF(U548=64%,R548*S548*T548*F!$B$64,IF(U548=65%,R548*S548*T548*F!$B$65,IF(U548=66%,R548*S548*T548*F!$B$66,IF(U548=67%,R548*S548*T548*F!$B$67,IF(U548=68%,R548*S548*T548*F!$B$68,IF(U548=69%,R548*S548*T548*F!$B$69,IF(U548=70%,R548*S548*T548*F!$B$70,IF(U548=71%,R548*S548*T548*F!$B$71,IF(U548=72%,R548*S548*T548*F!$B$72,IF(U548=73%,R548*S548*T548*F!$B$73,IF(U548=74%,R548*S548*T548*F!$B$74,IF(U548=75%,R548*S548*T548*F!$B$75,IF(U548=76%,R548*S548*T548*F!$B$76,IF(U548=77%,R548*S548*T548*F!$B$77,IF(U548=78%,R548*S548*T548*F!$B$78,IF(U548=79%,R548*S548*T548*F!$B$79,IF(U548=80%,R548*S548*T548*F!$B$80,IF(U548=81%,R548*S548*T548*F!$B$81,IF(U548=82%,R548*S548*T548*F!$B$82,IF(U548=83%,R548*S548*T548*F!$B$83,IF(U548=84%,R548*S548*T548*F!$B$84,IF(U548=85%,R548*S548*T548*F!$B$85,IF(U548=86%,R548*S548*T548*F!$B$86,IF(U548=87%,R548*S548*T548*F!$B$87,IF(U548=88%,R548*S548*T548*F!$B$88,IF(U548=89%,R548*S548*T548*F!$B$89,IF(U548=90%,R548*S548*T548*F!$B$90,IF(U548=91%,R548*S548*T548*F!$B$91,IF(U548=92%,R548*S548*T548*F!$B$92,IF(U548=93%,R548*S548*T548*F!$B$93,IF(U548=94%,R548*S548*T548*F!$B$94,IF(U548=95%,R548*S548*T548*F!$B$95,IF(U548=96%,R548*S548*T548*F!$B$96,IF(U548=97%,R548*S548*T548*F!$B$97,IF(U548=98%,R548*S548*T548*F!$B$98,IF(U548=99%,R548*S548*T548*F!$B$99,IF(U548&gt;99%,R548*S548*T548*F!$B$100)))))))))))))))))))))))))))))))))))))))))))))))))))))))))*IF(ISNUMBER(E548),E548,1)*IF(ISNUMBER(D548),D548,1)</f>
        <v>0</v>
      </c>
      <c r="AA548" s="5">
        <f>G548*H548+K548*L548+O548*P548+S548*T548</f>
        <v>0</v>
      </c>
      <c r="AB548" s="112">
        <f>(H548*(IF(I548&lt;45%,0.5,IF(I548&lt;55%,0.8,IF(I548&lt;65%,0.9,IF(I548&lt;75%,1,IF(I548&lt;85%,1.1,1.2))))))+L548*(IF(M548&lt;45%,0.5,IF(M548&lt;55%,0.8,IF(M548&lt;65%,0.9,IF(M548&lt;75%,1,IF(M548&lt;85%,1.1,1.2))))))+P548*(IF(Q548&lt;45%,0.5,IF(Q548&lt;55%,0.8,IF(Q548&lt;65%,0.9,IF(Q548&lt;75%,1,IF(Q548&lt;85%,1.1,1.2))))))+T548*(IF(U548&lt;45%,0.5,IF(U548&lt;55%,0.8,IF(U548&lt;65%,0.9,IF(U548&lt;75%,1,IF(U548&lt;85%,1.1,1.2)))))))*IF(D548&gt;=0.8,6,IF(D548&lt;=0.4,1.5,3))</f>
        <v>0</v>
      </c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  <c r="AP548" s="11"/>
      <c r="AQ548" s="11"/>
      <c r="AR548" s="11"/>
      <c r="AS548" s="11"/>
      <c r="AT548" s="11"/>
      <c r="AU548" s="11"/>
      <c r="AV548" s="11"/>
      <c r="AW548" s="11"/>
      <c r="AX548" s="11"/>
      <c r="AY548" s="11"/>
      <c r="AZ548" s="11"/>
      <c r="BA548" s="11"/>
      <c r="BB548" s="11"/>
      <c r="BC548" s="11"/>
      <c r="BD548" s="11"/>
      <c r="BE548" s="11"/>
      <c r="BF548" s="11"/>
      <c r="BG548" s="11"/>
      <c r="BH548" s="11"/>
      <c r="BI548" s="11"/>
      <c r="BJ548" s="11"/>
    </row>
    <row r="549" spans="1:62" x14ac:dyDescent="0.25">
      <c r="A549" s="1125"/>
      <c r="B549" s="61" t="str">
        <f t="shared" ref="B549:E549" si="1305">IF(B487="","",B487)</f>
        <v/>
      </c>
      <c r="C549" s="62" t="str">
        <f t="shared" si="1305"/>
        <v/>
      </c>
      <c r="D549" s="63">
        <f t="shared" si="1301"/>
        <v>0</v>
      </c>
      <c r="E549" s="64" t="str">
        <f t="shared" si="1305"/>
        <v/>
      </c>
      <c r="F549" s="152"/>
      <c r="G549" s="153"/>
      <c r="H549" s="153"/>
      <c r="I549" s="95">
        <f t="shared" si="1296"/>
        <v>0</v>
      </c>
      <c r="J549" s="152"/>
      <c r="K549" s="94"/>
      <c r="L549" s="94"/>
      <c r="M549" s="95">
        <f t="shared" si="1297"/>
        <v>0</v>
      </c>
      <c r="N549" s="152"/>
      <c r="O549" s="94"/>
      <c r="P549" s="94"/>
      <c r="Q549" s="95">
        <f t="shared" si="1298"/>
        <v>0</v>
      </c>
      <c r="R549" s="152"/>
      <c r="S549" s="94"/>
      <c r="T549" s="94"/>
      <c r="U549" s="93">
        <f t="shared" si="1299"/>
        <v>0</v>
      </c>
      <c r="V549" s="113">
        <f t="shared" si="1302"/>
        <v>0</v>
      </c>
      <c r="W549" s="114">
        <f t="shared" si="1303"/>
        <v>0</v>
      </c>
      <c r="X549" s="36">
        <f t="shared" si="1304"/>
        <v>0</v>
      </c>
      <c r="Y549" s="90" t="str">
        <f t="shared" si="1168"/>
        <v/>
      </c>
      <c r="Z549" s="6">
        <f>(IF(I549&lt;30%,0,IF(I549&lt;35%,F549*G549*H549*F!$B$33,IF(I549&lt;40%,F549*G549*H549*F!$B$38,IF(I549&lt;45%,F549*G549*H549*F!$B$43,IF(I549&lt;50%,F549*G549*H549*F!$B$48,IF(I549=50%,F549*G549*H549*F!$B$50,IF(I549=51%,F549*G549*H549*F!$B$51,IF(I549=52%,F549*G549*H549*F!$B$52,IF(I549=53%,F549*G549*H549*F!$B$53,IF(I549=54%,F549*G549*H549*F!$B$54,IF(I549=55%,F549*G549*H549*F!$B$55,IF(I549=56%,F549*G549*H549*F!$B$56,IF(I549=57%,F549*G549*H549*F!$B$57,IF(I549=58%,F549*G549*H549*F!$B$58,IF(I549=59%,F549*G549*H549*F!$B$59,IF(I549=60%,F549*G549*H549*F!$B$60,IF(I549=61%,F549*G549*H549*F!$B$61,IF(I549=62%,F549*G549*H549*F!$B$62,IF(I549=63%,F549*G549*H549*F!$B$63,IF(I549=64%,F549*G549*H549*F!$B$64,IF(I549=65%,F549*G549*H549*F!$B$65,IF(I549=66%,F549*G549*H549*F!$B$66,IF(I549=67%,F549*G549*H549*F!$B$67,IF(I549=68%,F549*G549*H549*F!$B$68,IF(I549=69%,F549*G549*H549*F!$B$69,IF(I549=70%,F549*G549*H549*F!$B$70,IF(I549=71%,F549*G549*H549*F!$B$71,IF(I549=72%,F549*G549*H549*F!$B$72,IF(I549=73%,F549*G549*H549*F!$B$73,IF(I549=74%,F549*G549*H549*F!$B$74,IF(I549=75%,F549*G549*H549*F!$B$75,IF(I549=76%,F549*G549*H549*F!$B$76,IF(I549=77%,F549*G549*H549*F!$B$77,IF(I549=78%,F549*G549*H549*F!$B$78,IF(I549=79%,F549*G549*H549*F!$B$79,IF(I549=80%,F549*G549*H549*F!$B$80,IF(I549=81%,F549*G549*H549*F!$B$81,IF(I549=82%,F549*G549*H549*F!$B$82,IF(I549=83%,F549*G549*H549*F!$B$83,IF(I549=84%,F549*G549*H549*F!$B$84,IF(I549=85%,F549*G549*H549*F!$B$85,IF(I549=86%,F549*G549*H549*F!$B$86,IF(I549=87%,F549*G549*H549*F!$B$87,IF(I549=88%,F549*G549*H549*F!$B$88,IF(I549=89%,F549*G549*H549*F!$B$89,IF(I549=90%,F549*G549*H549*F!$B$90,IF(I549=91%,F549*G549*H549*F!$B$91,IF(I549=92%,F549*G549*H549*F!$B$92,IF(I549=93%,F549*G549*H549*F!$B$93,IF(I549=94%,F549*G549*H549*F!$B$94,IF(I549=95%,F549*G549*H549*F!$B$95,IF(I549=96%,F549*G549*H549*F!$B$96,IF(I549=97%,F549*G549*H549*F!$B$97,IF(I549=98%,F549*G549*H549*F!$B$98,IF(I549=99%,F549*G549*H549*F!$B$99,IF(I549&gt;99%,F549*G549*H549*F!$B$100,))))))))))))))))))))))))))))))))))))))))))))))))))))))))+IF(M549&lt;30%,0,IF(M549&lt;35%,J549*K549*L549*F!$B$33,IF(M549&lt;40%,J549*K549*L549*F!$B$38,IF(M549&lt;45%,J549*K549*L549*F!$B$43,IF(M549&lt;50%,J549*K549*L549*F!$B$48,IF(M549=50%,J549*K549*L549*F!$B$50,IF(M549=51%,J549*K549*L549*F!$B$51,IF(M549=52%,J549*K549*L549*F!$B$52,IF(M549=53%,J549*K549*L549*F!$B$53,IF(M549=54%,J549*K549*L549*F!$B$54,IF(M549=55%,J549*K549*L549*F!$B$55,IF(M549=56%,J549*K549*L549*F!$B$56,IF(M549=57%,J549*K549*L549*F!$B$57,IF(M549=58%,J549*K549*L549*F!$B$58,IF(M549=59%,J549*K549*L549*F!$B$59,IF(M549=60%,J549*K549*L549*F!$B$60,IF(M549=61%,J549*K549*L549*F!$B$61,IF(M549=62%,J549*K549*L549*F!$B$62,IF(M549=63%,J549*K549*L549*F!$B$63,IF(M549=64%,J549*K549*L549*F!$B$64,IF(M549=65%,J549*K549*L549*F!$B$65,IF(M549=66%,J549*K549*L549*F!$B$66,IF(M549=67%,J549*K549*L549*F!$B$67,IF(M549=68%,J549*K549*L549*F!$B$68,IF(M549=69%,J549*K549*L549*F!$B$69,IF(M549=70%,J549*K549*L549*F!$B$70,IF(M549=71%,J549*K549*L549*F!$B$71,IF(M549=72%,J549*K549*L549*F!$B$72,IF(M549=73%,J549*K549*L549*F!$B$73,IF(M549=74%,J549*K549*L549*F!$B$74,IF(M549=75%,J549*K549*L549*F!$B$75,IF(M549=76%,J549*K549*L549*F!$B$76,IF(M549=77%,J549*K549*L549*F!$B$77,IF(M549=78%,J549*K549*L549*F!$B$78,IF(M549=79%,J549*K549*L549*F!$B$79,IF(M549=80%,J549*K549*L549*F!$B$80,IF(M549=81%,J549*K549*L549*F!$B$81,IF(M549=82%,J549*K549*L549*F!$B$82,IF(M549=83%,J549*K549*L549*F!$B$83,IF(M549=84%,J549*K549*L549*F!$B$84,IF(M549=85%,J549*K549*L549*F!$B$85,IF(M549=86%,J549*K549*L549*F!$B$86,IF(M549=87%,J549*K549*L549*F!$B$87,IF(M549=88%,J549*K549*L549*F!$B$88,IF(M549=89%,J549*K549*L549*F!$B$89,IF(M549=90%,J549*K549*L549*F!$B$90,IF(M549=91%,J549*K549*L549*F!$B$91,IF(M549=92%,J549*K549*L549*F!$B$92,IF(M549=93%,J549*K549*L549*F!$B$93,IF(M549=94%,J549*K549*L549*F!$B$94,IF(M549=95%,J549*K549*L549*F!$B$95,IF(M549=96%,J549*K549*L549*F!$B$96,IF(M549=97%,J549*K549*L549*F!$B$97,IF(M549=98%,J549*K549*L549*F!$B$98,IF(M549=99%,J549*K549*L549*F!$B$99,IF(M549&gt;99%,J549*K549*L549*F!$B$100,))))))))))))))))))))))))))))))))))))))))))))))))))))))))+IF(Q549&lt;30%,0,IF(Q549&lt;35%,N549*O549*P549*F!$B$33,IF(Q549&lt;40%,N549*O549*P549*F!$B$38,IF(Q549&lt;45%,N549*O549*P549*F!$B$43,IF(Q549&lt;50%,N549*O549*P549*F!$B$48,IF(Q549=50%,N549*O549*P549*F!$B$50,IF(Q549=51%,N549*O549*P549*F!$B$51,IF(Q549=52%,N549*O549*P549*F!$B$52,IF(Q549=53%,N549*O549*P549*F!$B$53,IF(Q549=54%,N549*O549*P549*F!$B$54,IF(Q549=55%,N549*O549*P549*F!$B$55,IF(Q549=56%,N549*O549*P549*F!$B$56,IF(Q549=57%,N549*O549*P549*F!$B$57,IF(Q549=58%,N549*O549*P549*F!$B$58,IF(Q549=59%,N549*O549*P549*F!$B$59,IF(Q549=60%,N549*O549*P549*F!$B$60,IF(Q549=61%,N549*O549*P549*F!$B$61,IF(Q549=62%,N549*O549*P549*F!$B$62,IF(Q549=63%,N549*O549*P549*F!$B$63,IF(Q549=64%,N549*O549*P549*F!$B$64,IF(Q549=65%,N549*O549*P549*F!$B$65,IF(Q549=66%,N549*O549*P549*F!$B$66,IF(Q549=67%,N549*O549*P549*F!$B$67,IF(Q549=68%,N549*O549*P549*F!$B$68,IF(Q549=69%,N549*O549*P549*F!$B$69,IF(Q549=70%,N549*O549*P549*F!$B$70,IF(Q549=71%,N549*O549*P549*F!$B$71,IF(Q549=72%,N549*O549*P549*F!$B$72,IF(Q549=73%,N549*O549*P549*F!$B$73,IF(Q549=74%,N549*O549*P549*F!$B$74,IF(Q549=75%,N549*O549*P549*F!$B$75,IF(Q549=76%,N549*O549*P549*F!$B$76,IF(Q549=77%,N549*O549*P549*F!$B$77,IF(Q549=78%,N549*O549*P549*F!$B$78,IF(Q549=79%,N549*O549*P549*F!$B$79,IF(Q549=80%,N549*O549*P549*F!$B$80,IF(Q549=81%,N549*O549*P549*F!$B$81,IF(Q549=82%,N549*O549*P549*F!$B$82,IF(Q549=83%,N549*O549*P549*F!$B$83,IF(Q549=84%,N549*O549*P549*F!$B$84,IF(Q549=85%,N549*O549*P549*F!$B$85,IF(Q549=86%,N549*O549*P549*F!$B$86,IF(Q549=87%,N549*O549*P549*F!$B$87,IF(Q549=88%,N549*O549*P549*F!$B$88,IF(Q549=89%,N549*O549*P549*F!$B$89,IF(Q549=90%,N549*O549*P549*F!$B$90,IF(Q549=91%,N549*O549*P549*F!$B$91,IF(Q549=92%,N549*O549*P549*F!$B$92,IF(Q549=93%,N549*O549*P549*F!$B$93,IF(Q549=94%,N549*O549*P549*F!$B$94,IF(Q549=95%,N549*O549*P549*F!$B$95,IF(Q549=96%,N549*O549*P549*F!$B$96,IF(Q549=97%,N549*O549*P549*F!$B$97,IF(Q549=98%,N549*O549*P549*F!$B$98,IF(Q549=99%,N549*O549*P549*F!$B$99,IF(Q549&gt;99%,N549*O549*P549*F!$B$100,))))))))))))))))))))))))))))))))))))))))))))))))))))))))+IF(U549&lt;30%,0,IF(U549&lt;35%,R549*S549*T549*F!$B$33,IF(U549&lt;40%,R549*S549*T549*F!$B$38,IF(U549&lt;45%,R549*S549*T549*F!$B$43,IF(U549&lt;50%,R549*S549*T549*F!$B$48,IF(U549=50%,R549*S549*T549*F!$B$50,IF(U549=51%,R549*S549*T549*F!$B$51,IF(U549=52%,R549*S549*T549*F!$B$52,IF(U549=53%,R549*S549*T549*F!$B$53,IF(U549=54%,R549*S549*T549*F!$B$54,IF(U549=55%,R549*S549*T549*F!$B$55,IF(U549=56%,R549*S549*T549*F!$B$56,IF(U549=57%,R549*S549*T549*F!$B$57,IF(U549=58%,R549*S549*T549*F!$B$58,IF(U549=59%,R549*S549*T549*F!$B$59,IF(U549=60%,R549*S549*T549*F!$B$60,IF(U549=61%,R549*S549*T549*F!$B$61,IF(U549=62%,R549*S549*T549*F!$B$62,IF(U549=63%,R549*S549*T549*F!$B$63,IF(U549=64%,R549*S549*T549*F!$B$64,IF(U549=65%,R549*S549*T549*F!$B$65,IF(U549=66%,R549*S549*T549*F!$B$66,IF(U549=67%,R549*S549*T549*F!$B$67,IF(U549=68%,R549*S549*T549*F!$B$68,IF(U549=69%,R549*S549*T549*F!$B$69,IF(U549=70%,R549*S549*T549*F!$B$70,IF(U549=71%,R549*S549*T549*F!$B$71,IF(U549=72%,R549*S549*T549*F!$B$72,IF(U549=73%,R549*S549*T549*F!$B$73,IF(U549=74%,R549*S549*T549*F!$B$74,IF(U549=75%,R549*S549*T549*F!$B$75,IF(U549=76%,R549*S549*T549*F!$B$76,IF(U549=77%,R549*S549*T549*F!$B$77,IF(U549=78%,R549*S549*T549*F!$B$78,IF(U549=79%,R549*S549*T549*F!$B$79,IF(U549=80%,R549*S549*T549*F!$B$80,IF(U549=81%,R549*S549*T549*F!$B$81,IF(U549=82%,R549*S549*T549*F!$B$82,IF(U549=83%,R549*S549*T549*F!$B$83,IF(U549=84%,R549*S549*T549*F!$B$84,IF(U549=85%,R549*S549*T549*F!$B$85,IF(U549=86%,R549*S549*T549*F!$B$86,IF(U549=87%,R549*S549*T549*F!$B$87,IF(U549=88%,R549*S549*T549*F!$B$88,IF(U549=89%,R549*S549*T549*F!$B$89,IF(U549=90%,R549*S549*T549*F!$B$90,IF(U549=91%,R549*S549*T549*F!$B$91,IF(U549=92%,R549*S549*T549*F!$B$92,IF(U549=93%,R549*S549*T549*F!$B$93,IF(U549=94%,R549*S549*T549*F!$B$94,IF(U549=95%,R549*S549*T549*F!$B$95,IF(U549=96%,R549*S549*T549*F!$B$96,IF(U549=97%,R549*S549*T549*F!$B$97,IF(U549=98%,R549*S549*T549*F!$B$98,IF(U549=99%,R549*S549*T549*F!$B$99,IF(U549&gt;99%,R549*S549*T549*F!$B$100)))))))))))))))))))))))))))))))))))))))))))))))))))))))))*IF(ISNUMBER(E549),E549,1)*IF(ISNUMBER(D549),D549,1)</f>
        <v>0</v>
      </c>
      <c r="AA549" s="6">
        <f>G549*H549+K549*L549+O549*P549+S549*T549</f>
        <v>0</v>
      </c>
      <c r="AB549" s="115">
        <f>(H549*(IF(I549&lt;45%,0.5,IF(I549&lt;55%,0.8,IF(I549&lt;65%,0.9,IF(I549&lt;75%,1,IF(I549&lt;85%,1.1,1.2))))))+L549*(IF(M549&lt;45%,0.5,IF(M549&lt;55%,0.8,IF(M549&lt;65%,0.9,IF(M549&lt;75%,1,IF(M549&lt;85%,1.1,1.2))))))+P549*(IF(Q549&lt;45%,0.5,IF(Q549&lt;55%,0.8,IF(Q549&lt;65%,0.9,IF(Q549&lt;75%,1,IF(Q549&lt;85%,1.1,1.2))))))+T549*(IF(U549&lt;45%,0.5,IF(U549&lt;55%,0.8,IF(U549&lt;65%,0.9,IF(U549&lt;75%,1,IF(U549&lt;85%,1.1,1.2)))))))*IF(D549&gt;=0.8,6,IF(D549&lt;=0.4,1.5,3))</f>
        <v>0</v>
      </c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  <c r="AP549" s="11"/>
      <c r="AQ549" s="11"/>
      <c r="AR549" s="11"/>
      <c r="AS549" s="11"/>
      <c r="AT549" s="11"/>
      <c r="AU549" s="11"/>
      <c r="AV549" s="11"/>
      <c r="AW549" s="11"/>
      <c r="AX549" s="11"/>
      <c r="AY549" s="11"/>
      <c r="AZ549" s="11"/>
      <c r="BA549" s="11"/>
      <c r="BB549" s="11"/>
      <c r="BC549" s="11"/>
      <c r="BD549" s="11"/>
      <c r="BE549" s="11"/>
      <c r="BF549" s="11"/>
      <c r="BG549" s="11"/>
      <c r="BH549" s="11"/>
      <c r="BI549" s="11"/>
      <c r="BJ549" s="11"/>
    </row>
    <row r="550" spans="1:62" x14ac:dyDescent="0.25">
      <c r="A550" s="1125"/>
      <c r="B550" s="61" t="str">
        <f t="shared" ref="B550:E550" si="1306">IF(B488="","",B488)</f>
        <v/>
      </c>
      <c r="C550" s="62" t="str">
        <f t="shared" si="1306"/>
        <v/>
      </c>
      <c r="D550" s="63">
        <f t="shared" si="1301"/>
        <v>0</v>
      </c>
      <c r="E550" s="64" t="str">
        <f t="shared" si="1306"/>
        <v/>
      </c>
      <c r="F550" s="150"/>
      <c r="G550" s="151"/>
      <c r="H550" s="151"/>
      <c r="I550" s="102">
        <f t="shared" si="1296"/>
        <v>0</v>
      </c>
      <c r="J550" s="150"/>
      <c r="K550" s="100"/>
      <c r="L550" s="100"/>
      <c r="M550" s="102">
        <f t="shared" si="1297"/>
        <v>0</v>
      </c>
      <c r="N550" s="150"/>
      <c r="O550" s="100"/>
      <c r="P550" s="100"/>
      <c r="Q550" s="102">
        <f t="shared" si="1298"/>
        <v>0</v>
      </c>
      <c r="R550" s="150"/>
      <c r="S550" s="100"/>
      <c r="T550" s="100"/>
      <c r="U550" s="101">
        <f t="shared" si="1299"/>
        <v>0</v>
      </c>
      <c r="V550" s="110">
        <f t="shared" si="1302"/>
        <v>0</v>
      </c>
      <c r="W550" s="111">
        <f t="shared" si="1303"/>
        <v>0</v>
      </c>
      <c r="X550" s="53">
        <f>ROUND(IFERROR((W550/(Y550*IF(ISNUMBER(E550),E550,1))),0),2)</f>
        <v>0</v>
      </c>
      <c r="Y550" s="90" t="str">
        <f t="shared" si="1168"/>
        <v/>
      </c>
      <c r="Z550" s="5">
        <f>(IF(I550&lt;30%,0,IF(I550&lt;35%,F550*G550*H550*F!$B$33,IF(I550&lt;40%,F550*G550*H550*F!$B$38,IF(I550&lt;45%,F550*G550*H550*F!$B$43,IF(I550&lt;50%,F550*G550*H550*F!$B$48,IF(I550=50%,F550*G550*H550*F!$B$50,IF(I550=51%,F550*G550*H550*F!$B$51,IF(I550=52%,F550*G550*H550*F!$B$52,IF(I550=53%,F550*G550*H550*F!$B$53,IF(I550=54%,F550*G550*H550*F!$B$54,IF(I550=55%,F550*G550*H550*F!$B$55,IF(I550=56%,F550*G550*H550*F!$B$56,IF(I550=57%,F550*G550*H550*F!$B$57,IF(I550=58%,F550*G550*H550*F!$B$58,IF(I550=59%,F550*G550*H550*F!$B$59,IF(I550=60%,F550*G550*H550*F!$B$60,IF(I550=61%,F550*G550*H550*F!$B$61,IF(I550=62%,F550*G550*H550*F!$B$62,IF(I550=63%,F550*G550*H550*F!$B$63,IF(I550=64%,F550*G550*H550*F!$B$64,IF(I550=65%,F550*G550*H550*F!$B$65,IF(I550=66%,F550*G550*H550*F!$B$66,IF(I550=67%,F550*G550*H550*F!$B$67,IF(I550=68%,F550*G550*H550*F!$B$68,IF(I550=69%,F550*G550*H550*F!$B$69,IF(I550=70%,F550*G550*H550*F!$B$70,IF(I550=71%,F550*G550*H550*F!$B$71,IF(I550=72%,F550*G550*H550*F!$B$72,IF(I550=73%,F550*G550*H550*F!$B$73,IF(I550=74%,F550*G550*H550*F!$B$74,IF(I550=75%,F550*G550*H550*F!$B$75,IF(I550=76%,F550*G550*H550*F!$B$76,IF(I550=77%,F550*G550*H550*F!$B$77,IF(I550=78%,F550*G550*H550*F!$B$78,IF(I550=79%,F550*G550*H550*F!$B$79,IF(I550=80%,F550*G550*H550*F!$B$80,IF(I550=81%,F550*G550*H550*F!$B$81,IF(I550=82%,F550*G550*H550*F!$B$82,IF(I550=83%,F550*G550*H550*F!$B$83,IF(I550=84%,F550*G550*H550*F!$B$84,IF(I550=85%,F550*G550*H550*F!$B$85,IF(I550=86%,F550*G550*H550*F!$B$86,IF(I550=87%,F550*G550*H550*F!$B$87,IF(I550=88%,F550*G550*H550*F!$B$88,IF(I550=89%,F550*G550*H550*F!$B$89,IF(I550=90%,F550*G550*H550*F!$B$90,IF(I550=91%,F550*G550*H550*F!$B$91,IF(I550=92%,F550*G550*H550*F!$B$92,IF(I550=93%,F550*G550*H550*F!$B$93,IF(I550=94%,F550*G550*H550*F!$B$94,IF(I550=95%,F550*G550*H550*F!$B$95,IF(I550=96%,F550*G550*H550*F!$B$96,IF(I550=97%,F550*G550*H550*F!$B$97,IF(I550=98%,F550*G550*H550*F!$B$98,IF(I550=99%,F550*G550*H550*F!$B$99,IF(I550&gt;99%,F550*G550*H550*F!$B$100,))))))))))))))))))))))))))))))))))))))))))))))))))))))))+IF(M550&lt;30%,0,IF(M550&lt;35%,J550*K550*L550*F!$B$33,IF(M550&lt;40%,J550*K550*L550*F!$B$38,IF(M550&lt;45%,J550*K550*L550*F!$B$43,IF(M550&lt;50%,J550*K550*L550*F!$B$48,IF(M550=50%,J550*K550*L550*F!$B$50,IF(M550=51%,J550*K550*L550*F!$B$51,IF(M550=52%,J550*K550*L550*F!$B$52,IF(M550=53%,J550*K550*L550*F!$B$53,IF(M550=54%,J550*K550*L550*F!$B$54,IF(M550=55%,J550*K550*L550*F!$B$55,IF(M550=56%,J550*K550*L550*F!$B$56,IF(M550=57%,J550*K550*L550*F!$B$57,IF(M550=58%,J550*K550*L550*F!$B$58,IF(M550=59%,J550*K550*L550*F!$B$59,IF(M550=60%,J550*K550*L550*F!$B$60,IF(M550=61%,J550*K550*L550*F!$B$61,IF(M550=62%,J550*K550*L550*F!$B$62,IF(M550=63%,J550*K550*L550*F!$B$63,IF(M550=64%,J550*K550*L550*F!$B$64,IF(M550=65%,J550*K550*L550*F!$B$65,IF(M550=66%,J550*K550*L550*F!$B$66,IF(M550=67%,J550*K550*L550*F!$B$67,IF(M550=68%,J550*K550*L550*F!$B$68,IF(M550=69%,J550*K550*L550*F!$B$69,IF(M550=70%,J550*K550*L550*F!$B$70,IF(M550=71%,J550*K550*L550*F!$B$71,IF(M550=72%,J550*K550*L550*F!$B$72,IF(M550=73%,J550*K550*L550*F!$B$73,IF(M550=74%,J550*K550*L550*F!$B$74,IF(M550=75%,J550*K550*L550*F!$B$75,IF(M550=76%,J550*K550*L550*F!$B$76,IF(M550=77%,J550*K550*L550*F!$B$77,IF(M550=78%,J550*K550*L550*F!$B$78,IF(M550=79%,J550*K550*L550*F!$B$79,IF(M550=80%,J550*K550*L550*F!$B$80,IF(M550=81%,J550*K550*L550*F!$B$81,IF(M550=82%,J550*K550*L550*F!$B$82,IF(M550=83%,J550*K550*L550*F!$B$83,IF(M550=84%,J550*K550*L550*F!$B$84,IF(M550=85%,J550*K550*L550*F!$B$85,IF(M550=86%,J550*K550*L550*F!$B$86,IF(M550=87%,J550*K550*L550*F!$B$87,IF(M550=88%,J550*K550*L550*F!$B$88,IF(M550=89%,J550*K550*L550*F!$B$89,IF(M550=90%,J550*K550*L550*F!$B$90,IF(M550=91%,J550*K550*L550*F!$B$91,IF(M550=92%,J550*K550*L550*F!$B$92,IF(M550=93%,J550*K550*L550*F!$B$93,IF(M550=94%,J550*K550*L550*F!$B$94,IF(M550=95%,J550*K550*L550*F!$B$95,IF(M550=96%,J550*K550*L550*F!$B$96,IF(M550=97%,J550*K550*L550*F!$B$97,IF(M550=98%,J550*K550*L550*F!$B$98,IF(M550=99%,J550*K550*L550*F!$B$99,IF(M550&gt;99%,J550*K550*L550*F!$B$100,))))))))))))))))))))))))))))))))))))))))))))))))))))))))+IF(Q550&lt;30%,0,IF(Q550&lt;35%,N550*O550*P550*F!$B$33,IF(Q550&lt;40%,N550*O550*P550*F!$B$38,IF(Q550&lt;45%,N550*O550*P550*F!$B$43,IF(Q550&lt;50%,N550*O550*P550*F!$B$48,IF(Q550=50%,N550*O550*P550*F!$B$50,IF(Q550=51%,N550*O550*P550*F!$B$51,IF(Q550=52%,N550*O550*P550*F!$B$52,IF(Q550=53%,N550*O550*P550*F!$B$53,IF(Q550=54%,N550*O550*P550*F!$B$54,IF(Q550=55%,N550*O550*P550*F!$B$55,IF(Q550=56%,N550*O550*P550*F!$B$56,IF(Q550=57%,N550*O550*P550*F!$B$57,IF(Q550=58%,N550*O550*P550*F!$B$58,IF(Q550=59%,N550*O550*P550*F!$B$59,IF(Q550=60%,N550*O550*P550*F!$B$60,IF(Q550=61%,N550*O550*P550*F!$B$61,IF(Q550=62%,N550*O550*P550*F!$B$62,IF(Q550=63%,N550*O550*P550*F!$B$63,IF(Q550=64%,N550*O550*P550*F!$B$64,IF(Q550=65%,N550*O550*P550*F!$B$65,IF(Q550=66%,N550*O550*P550*F!$B$66,IF(Q550=67%,N550*O550*P550*F!$B$67,IF(Q550=68%,N550*O550*P550*F!$B$68,IF(Q550=69%,N550*O550*P550*F!$B$69,IF(Q550=70%,N550*O550*P550*F!$B$70,IF(Q550=71%,N550*O550*P550*F!$B$71,IF(Q550=72%,N550*O550*P550*F!$B$72,IF(Q550=73%,N550*O550*P550*F!$B$73,IF(Q550=74%,N550*O550*P550*F!$B$74,IF(Q550=75%,N550*O550*P550*F!$B$75,IF(Q550=76%,N550*O550*P550*F!$B$76,IF(Q550=77%,N550*O550*P550*F!$B$77,IF(Q550=78%,N550*O550*P550*F!$B$78,IF(Q550=79%,N550*O550*P550*F!$B$79,IF(Q550=80%,N550*O550*P550*F!$B$80,IF(Q550=81%,N550*O550*P550*F!$B$81,IF(Q550=82%,N550*O550*P550*F!$B$82,IF(Q550=83%,N550*O550*P550*F!$B$83,IF(Q550=84%,N550*O550*P550*F!$B$84,IF(Q550=85%,N550*O550*P550*F!$B$85,IF(Q550=86%,N550*O550*P550*F!$B$86,IF(Q550=87%,N550*O550*P550*F!$B$87,IF(Q550=88%,N550*O550*P550*F!$B$88,IF(Q550=89%,N550*O550*P550*F!$B$89,IF(Q550=90%,N550*O550*P550*F!$B$90,IF(Q550=91%,N550*O550*P550*F!$B$91,IF(Q550=92%,N550*O550*P550*F!$B$92,IF(Q550=93%,N550*O550*P550*F!$B$93,IF(Q550=94%,N550*O550*P550*F!$B$94,IF(Q550=95%,N550*O550*P550*F!$B$95,IF(Q550=96%,N550*O550*P550*F!$B$96,IF(Q550=97%,N550*O550*P550*F!$B$97,IF(Q550=98%,N550*O550*P550*F!$B$98,IF(Q550=99%,N550*O550*P550*F!$B$99,IF(Q550&gt;99%,N550*O550*P550*F!$B$100,))))))))))))))))))))))))))))))))))))))))))))))))))))))))+IF(U550&lt;30%,0,IF(U550&lt;35%,R550*S550*T550*F!$B$33,IF(U550&lt;40%,R550*S550*T550*F!$B$38,IF(U550&lt;45%,R550*S550*T550*F!$B$43,IF(U550&lt;50%,R550*S550*T550*F!$B$48,IF(U550=50%,R550*S550*T550*F!$B$50,IF(U550=51%,R550*S550*T550*F!$B$51,IF(U550=52%,R550*S550*T550*F!$B$52,IF(U550=53%,R550*S550*T550*F!$B$53,IF(U550=54%,R550*S550*T550*F!$B$54,IF(U550=55%,R550*S550*T550*F!$B$55,IF(U550=56%,R550*S550*T550*F!$B$56,IF(U550=57%,R550*S550*T550*F!$B$57,IF(U550=58%,R550*S550*T550*F!$B$58,IF(U550=59%,R550*S550*T550*F!$B$59,IF(U550=60%,R550*S550*T550*F!$B$60,IF(U550=61%,R550*S550*T550*F!$B$61,IF(U550=62%,R550*S550*T550*F!$B$62,IF(U550=63%,R550*S550*T550*F!$B$63,IF(U550=64%,R550*S550*T550*F!$B$64,IF(U550=65%,R550*S550*T550*F!$B$65,IF(U550=66%,R550*S550*T550*F!$B$66,IF(U550=67%,R550*S550*T550*F!$B$67,IF(U550=68%,R550*S550*T550*F!$B$68,IF(U550=69%,R550*S550*T550*F!$B$69,IF(U550=70%,R550*S550*T550*F!$B$70,IF(U550=71%,R550*S550*T550*F!$B$71,IF(U550=72%,R550*S550*T550*F!$B$72,IF(U550=73%,R550*S550*T550*F!$B$73,IF(U550=74%,R550*S550*T550*F!$B$74,IF(U550=75%,R550*S550*T550*F!$B$75,IF(U550=76%,R550*S550*T550*F!$B$76,IF(U550=77%,R550*S550*T550*F!$B$77,IF(U550=78%,R550*S550*T550*F!$B$78,IF(U550=79%,R550*S550*T550*F!$B$79,IF(U550=80%,R550*S550*T550*F!$B$80,IF(U550=81%,R550*S550*T550*F!$B$81,IF(U550=82%,R550*S550*T550*F!$B$82,IF(U550=83%,R550*S550*T550*F!$B$83,IF(U550=84%,R550*S550*T550*F!$B$84,IF(U550=85%,R550*S550*T550*F!$B$85,IF(U550=86%,R550*S550*T550*F!$B$86,IF(U550=87%,R550*S550*T550*F!$B$87,IF(U550=88%,R550*S550*T550*F!$B$88,IF(U550=89%,R550*S550*T550*F!$B$89,IF(U550=90%,R550*S550*T550*F!$B$90,IF(U550=91%,R550*S550*T550*F!$B$91,IF(U550=92%,R550*S550*T550*F!$B$92,IF(U550=93%,R550*S550*T550*F!$B$93,IF(U550=94%,R550*S550*T550*F!$B$94,IF(U550=95%,R550*S550*T550*F!$B$95,IF(U550=96%,R550*S550*T550*F!$B$96,IF(U550=97%,R550*S550*T550*F!$B$97,IF(U550=98%,R550*S550*T550*F!$B$98,IF(U550=99%,R550*S550*T550*F!$B$99,IF(U550&gt;99%,R550*S550*T550*F!$B$100)))))))))))))))))))))))))))))))))))))))))))))))))))))))))*IF(ISNUMBER(E550),E550,1)*IF(ISNUMBER(D550),D550,1)</f>
        <v>0</v>
      </c>
      <c r="AA550" s="5">
        <f>G550*H550+K550*L550+O550*P550+S550*T550</f>
        <v>0</v>
      </c>
      <c r="AB550" s="112">
        <f>(H550*(IF(I550&lt;45%,0.5,IF(I550&lt;55%,0.8,IF(I550&lt;65%,0.9,IF(I550&lt;75%,1,IF(I550&lt;85%,1.1,1.2))))))+L550*(IF(M550&lt;45%,0.5,IF(M550&lt;55%,0.8,IF(M550&lt;65%,0.9,IF(M550&lt;75%,1,IF(M550&lt;85%,1.1,1.2))))))+P550*(IF(Q550&lt;45%,0.5,IF(Q550&lt;55%,0.8,IF(Q550&lt;65%,0.9,IF(Q550&lt;75%,1,IF(Q550&lt;85%,1.1,1.2))))))+T550*(IF(U550&lt;45%,0.5,IF(U550&lt;55%,0.8,IF(U550&lt;65%,0.9,IF(U550&lt;75%,1,IF(U550&lt;85%,1.1,1.2)))))))*IF(D550&gt;=0.8,6,IF(D550&lt;=0.4,1.5,3))</f>
        <v>0</v>
      </c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  <c r="AN550" s="11"/>
      <c r="AO550" s="11"/>
      <c r="AP550" s="11"/>
      <c r="AQ550" s="11"/>
      <c r="AR550" s="11"/>
      <c r="AS550" s="11"/>
      <c r="AT550" s="11"/>
      <c r="AU550" s="11"/>
      <c r="AV550" s="11"/>
      <c r="AW550" s="11"/>
      <c r="AX550" s="11"/>
      <c r="AY550" s="11"/>
      <c r="AZ550" s="11"/>
      <c r="BA550" s="11"/>
      <c r="BB550" s="11"/>
      <c r="BC550" s="11"/>
      <c r="BD550" s="11"/>
      <c r="BE550" s="11"/>
      <c r="BF550" s="11"/>
      <c r="BG550" s="11"/>
      <c r="BH550" s="11"/>
      <c r="BI550" s="11"/>
      <c r="BJ550" s="11"/>
    </row>
    <row r="551" spans="1:62" x14ac:dyDescent="0.25">
      <c r="A551" s="1125"/>
      <c r="B551" s="61" t="str">
        <f t="shared" ref="B551:E551" si="1307">IF(B489="","",B489)</f>
        <v/>
      </c>
      <c r="C551" s="62" t="str">
        <f t="shared" si="1307"/>
        <v/>
      </c>
      <c r="D551" s="63">
        <f t="shared" si="1301"/>
        <v>0</v>
      </c>
      <c r="E551" s="64" t="str">
        <f t="shared" si="1307"/>
        <v/>
      </c>
      <c r="F551" s="152"/>
      <c r="G551" s="153"/>
      <c r="H551" s="153"/>
      <c r="I551" s="95">
        <f t="shared" si="1296"/>
        <v>0</v>
      </c>
      <c r="J551" s="152"/>
      <c r="K551" s="94"/>
      <c r="L551" s="94"/>
      <c r="M551" s="95">
        <f t="shared" si="1297"/>
        <v>0</v>
      </c>
      <c r="N551" s="152"/>
      <c r="O551" s="94"/>
      <c r="P551" s="94"/>
      <c r="Q551" s="95">
        <f t="shared" si="1298"/>
        <v>0</v>
      </c>
      <c r="R551" s="152"/>
      <c r="S551" s="94"/>
      <c r="T551" s="94"/>
      <c r="U551" s="93">
        <f t="shared" si="1299"/>
        <v>0</v>
      </c>
      <c r="V551" s="113">
        <f t="shared" si="1302"/>
        <v>0</v>
      </c>
      <c r="W551" s="114">
        <f t="shared" si="1303"/>
        <v>0</v>
      </c>
      <c r="X551" s="36">
        <f t="shared" ref="X551" si="1308">ROUND(IFERROR((W551/(Y551*IF(ISNUMBER(E551),E551,1))),0),2)</f>
        <v>0</v>
      </c>
      <c r="Y551" s="90" t="str">
        <f t="shared" si="1168"/>
        <v/>
      </c>
      <c r="Z551" s="6">
        <f>(IF(I551&lt;30%,0,IF(I551&lt;35%,F551*G551*H551*F!$B$33,IF(I551&lt;40%,F551*G551*H551*F!$B$38,IF(I551&lt;45%,F551*G551*H551*F!$B$43,IF(I551&lt;50%,F551*G551*H551*F!$B$48,IF(I551=50%,F551*G551*H551*F!$B$50,IF(I551=51%,F551*G551*H551*F!$B$51,IF(I551=52%,F551*G551*H551*F!$B$52,IF(I551=53%,F551*G551*H551*F!$B$53,IF(I551=54%,F551*G551*H551*F!$B$54,IF(I551=55%,F551*G551*H551*F!$B$55,IF(I551=56%,F551*G551*H551*F!$B$56,IF(I551=57%,F551*G551*H551*F!$B$57,IF(I551=58%,F551*G551*H551*F!$B$58,IF(I551=59%,F551*G551*H551*F!$B$59,IF(I551=60%,F551*G551*H551*F!$B$60,IF(I551=61%,F551*G551*H551*F!$B$61,IF(I551=62%,F551*G551*H551*F!$B$62,IF(I551=63%,F551*G551*H551*F!$B$63,IF(I551=64%,F551*G551*H551*F!$B$64,IF(I551=65%,F551*G551*H551*F!$B$65,IF(I551=66%,F551*G551*H551*F!$B$66,IF(I551=67%,F551*G551*H551*F!$B$67,IF(I551=68%,F551*G551*H551*F!$B$68,IF(I551=69%,F551*G551*H551*F!$B$69,IF(I551=70%,F551*G551*H551*F!$B$70,IF(I551=71%,F551*G551*H551*F!$B$71,IF(I551=72%,F551*G551*H551*F!$B$72,IF(I551=73%,F551*G551*H551*F!$B$73,IF(I551=74%,F551*G551*H551*F!$B$74,IF(I551=75%,F551*G551*H551*F!$B$75,IF(I551=76%,F551*G551*H551*F!$B$76,IF(I551=77%,F551*G551*H551*F!$B$77,IF(I551=78%,F551*G551*H551*F!$B$78,IF(I551=79%,F551*G551*H551*F!$B$79,IF(I551=80%,F551*G551*H551*F!$B$80,IF(I551=81%,F551*G551*H551*F!$B$81,IF(I551=82%,F551*G551*H551*F!$B$82,IF(I551=83%,F551*G551*H551*F!$B$83,IF(I551=84%,F551*G551*H551*F!$B$84,IF(I551=85%,F551*G551*H551*F!$B$85,IF(I551=86%,F551*G551*H551*F!$B$86,IF(I551=87%,F551*G551*H551*F!$B$87,IF(I551=88%,F551*G551*H551*F!$B$88,IF(I551=89%,F551*G551*H551*F!$B$89,IF(I551=90%,F551*G551*H551*F!$B$90,IF(I551=91%,F551*G551*H551*F!$B$91,IF(I551=92%,F551*G551*H551*F!$B$92,IF(I551=93%,F551*G551*H551*F!$B$93,IF(I551=94%,F551*G551*H551*F!$B$94,IF(I551=95%,F551*G551*H551*F!$B$95,IF(I551=96%,F551*G551*H551*F!$B$96,IF(I551=97%,F551*G551*H551*F!$B$97,IF(I551=98%,F551*G551*H551*F!$B$98,IF(I551=99%,F551*G551*H551*F!$B$99,IF(I551&gt;99%,F551*G551*H551*F!$B$100,))))))))))))))))))))))))))))))))))))))))))))))))))))))))+IF(M551&lt;30%,0,IF(M551&lt;35%,J551*K551*L551*F!$B$33,IF(M551&lt;40%,J551*K551*L551*F!$B$38,IF(M551&lt;45%,J551*K551*L551*F!$B$43,IF(M551&lt;50%,J551*K551*L551*F!$B$48,IF(M551=50%,J551*K551*L551*F!$B$50,IF(M551=51%,J551*K551*L551*F!$B$51,IF(M551=52%,J551*K551*L551*F!$B$52,IF(M551=53%,J551*K551*L551*F!$B$53,IF(M551=54%,J551*K551*L551*F!$B$54,IF(M551=55%,J551*K551*L551*F!$B$55,IF(M551=56%,J551*K551*L551*F!$B$56,IF(M551=57%,J551*K551*L551*F!$B$57,IF(M551=58%,J551*K551*L551*F!$B$58,IF(M551=59%,J551*K551*L551*F!$B$59,IF(M551=60%,J551*K551*L551*F!$B$60,IF(M551=61%,J551*K551*L551*F!$B$61,IF(M551=62%,J551*K551*L551*F!$B$62,IF(M551=63%,J551*K551*L551*F!$B$63,IF(M551=64%,J551*K551*L551*F!$B$64,IF(M551=65%,J551*K551*L551*F!$B$65,IF(M551=66%,J551*K551*L551*F!$B$66,IF(M551=67%,J551*K551*L551*F!$B$67,IF(M551=68%,J551*K551*L551*F!$B$68,IF(M551=69%,J551*K551*L551*F!$B$69,IF(M551=70%,J551*K551*L551*F!$B$70,IF(M551=71%,J551*K551*L551*F!$B$71,IF(M551=72%,J551*K551*L551*F!$B$72,IF(M551=73%,J551*K551*L551*F!$B$73,IF(M551=74%,J551*K551*L551*F!$B$74,IF(M551=75%,J551*K551*L551*F!$B$75,IF(M551=76%,J551*K551*L551*F!$B$76,IF(M551=77%,J551*K551*L551*F!$B$77,IF(M551=78%,J551*K551*L551*F!$B$78,IF(M551=79%,J551*K551*L551*F!$B$79,IF(M551=80%,J551*K551*L551*F!$B$80,IF(M551=81%,J551*K551*L551*F!$B$81,IF(M551=82%,J551*K551*L551*F!$B$82,IF(M551=83%,J551*K551*L551*F!$B$83,IF(M551=84%,J551*K551*L551*F!$B$84,IF(M551=85%,J551*K551*L551*F!$B$85,IF(M551=86%,J551*K551*L551*F!$B$86,IF(M551=87%,J551*K551*L551*F!$B$87,IF(M551=88%,J551*K551*L551*F!$B$88,IF(M551=89%,J551*K551*L551*F!$B$89,IF(M551=90%,J551*K551*L551*F!$B$90,IF(M551=91%,J551*K551*L551*F!$B$91,IF(M551=92%,J551*K551*L551*F!$B$92,IF(M551=93%,J551*K551*L551*F!$B$93,IF(M551=94%,J551*K551*L551*F!$B$94,IF(M551=95%,J551*K551*L551*F!$B$95,IF(M551=96%,J551*K551*L551*F!$B$96,IF(M551=97%,J551*K551*L551*F!$B$97,IF(M551=98%,J551*K551*L551*F!$B$98,IF(M551=99%,J551*K551*L551*F!$B$99,IF(M551&gt;99%,J551*K551*L551*F!$B$100,))))))))))))))))))))))))))))))))))))))))))))))))))))))))+IF(Q551&lt;30%,0,IF(Q551&lt;35%,N551*O551*P551*F!$B$33,IF(Q551&lt;40%,N551*O551*P551*F!$B$38,IF(Q551&lt;45%,N551*O551*P551*F!$B$43,IF(Q551&lt;50%,N551*O551*P551*F!$B$48,IF(Q551=50%,N551*O551*P551*F!$B$50,IF(Q551=51%,N551*O551*P551*F!$B$51,IF(Q551=52%,N551*O551*P551*F!$B$52,IF(Q551=53%,N551*O551*P551*F!$B$53,IF(Q551=54%,N551*O551*P551*F!$B$54,IF(Q551=55%,N551*O551*P551*F!$B$55,IF(Q551=56%,N551*O551*P551*F!$B$56,IF(Q551=57%,N551*O551*P551*F!$B$57,IF(Q551=58%,N551*O551*P551*F!$B$58,IF(Q551=59%,N551*O551*P551*F!$B$59,IF(Q551=60%,N551*O551*P551*F!$B$60,IF(Q551=61%,N551*O551*P551*F!$B$61,IF(Q551=62%,N551*O551*P551*F!$B$62,IF(Q551=63%,N551*O551*P551*F!$B$63,IF(Q551=64%,N551*O551*P551*F!$B$64,IF(Q551=65%,N551*O551*P551*F!$B$65,IF(Q551=66%,N551*O551*P551*F!$B$66,IF(Q551=67%,N551*O551*P551*F!$B$67,IF(Q551=68%,N551*O551*P551*F!$B$68,IF(Q551=69%,N551*O551*P551*F!$B$69,IF(Q551=70%,N551*O551*P551*F!$B$70,IF(Q551=71%,N551*O551*P551*F!$B$71,IF(Q551=72%,N551*O551*P551*F!$B$72,IF(Q551=73%,N551*O551*P551*F!$B$73,IF(Q551=74%,N551*O551*P551*F!$B$74,IF(Q551=75%,N551*O551*P551*F!$B$75,IF(Q551=76%,N551*O551*P551*F!$B$76,IF(Q551=77%,N551*O551*P551*F!$B$77,IF(Q551=78%,N551*O551*P551*F!$B$78,IF(Q551=79%,N551*O551*P551*F!$B$79,IF(Q551=80%,N551*O551*P551*F!$B$80,IF(Q551=81%,N551*O551*P551*F!$B$81,IF(Q551=82%,N551*O551*P551*F!$B$82,IF(Q551=83%,N551*O551*P551*F!$B$83,IF(Q551=84%,N551*O551*P551*F!$B$84,IF(Q551=85%,N551*O551*P551*F!$B$85,IF(Q551=86%,N551*O551*P551*F!$B$86,IF(Q551=87%,N551*O551*P551*F!$B$87,IF(Q551=88%,N551*O551*P551*F!$B$88,IF(Q551=89%,N551*O551*P551*F!$B$89,IF(Q551=90%,N551*O551*P551*F!$B$90,IF(Q551=91%,N551*O551*P551*F!$B$91,IF(Q551=92%,N551*O551*P551*F!$B$92,IF(Q551=93%,N551*O551*P551*F!$B$93,IF(Q551=94%,N551*O551*P551*F!$B$94,IF(Q551=95%,N551*O551*P551*F!$B$95,IF(Q551=96%,N551*O551*P551*F!$B$96,IF(Q551=97%,N551*O551*P551*F!$B$97,IF(Q551=98%,N551*O551*P551*F!$B$98,IF(Q551=99%,N551*O551*P551*F!$B$99,IF(Q551&gt;99%,N551*O551*P551*F!$B$100,))))))))))))))))))))))))))))))))))))))))))))))))))))))))+IF(U551&lt;30%,0,IF(U551&lt;35%,R551*S551*T551*F!$B$33,IF(U551&lt;40%,R551*S551*T551*F!$B$38,IF(U551&lt;45%,R551*S551*T551*F!$B$43,IF(U551&lt;50%,R551*S551*T551*F!$B$48,IF(U551=50%,R551*S551*T551*F!$B$50,IF(U551=51%,R551*S551*T551*F!$B$51,IF(U551=52%,R551*S551*T551*F!$B$52,IF(U551=53%,R551*S551*T551*F!$B$53,IF(U551=54%,R551*S551*T551*F!$B$54,IF(U551=55%,R551*S551*T551*F!$B$55,IF(U551=56%,R551*S551*T551*F!$B$56,IF(U551=57%,R551*S551*T551*F!$B$57,IF(U551=58%,R551*S551*T551*F!$B$58,IF(U551=59%,R551*S551*T551*F!$B$59,IF(U551=60%,R551*S551*T551*F!$B$60,IF(U551=61%,R551*S551*T551*F!$B$61,IF(U551=62%,R551*S551*T551*F!$B$62,IF(U551=63%,R551*S551*T551*F!$B$63,IF(U551=64%,R551*S551*T551*F!$B$64,IF(U551=65%,R551*S551*T551*F!$B$65,IF(U551=66%,R551*S551*T551*F!$B$66,IF(U551=67%,R551*S551*T551*F!$B$67,IF(U551=68%,R551*S551*T551*F!$B$68,IF(U551=69%,R551*S551*T551*F!$B$69,IF(U551=70%,R551*S551*T551*F!$B$70,IF(U551=71%,R551*S551*T551*F!$B$71,IF(U551=72%,R551*S551*T551*F!$B$72,IF(U551=73%,R551*S551*T551*F!$B$73,IF(U551=74%,R551*S551*T551*F!$B$74,IF(U551=75%,R551*S551*T551*F!$B$75,IF(U551=76%,R551*S551*T551*F!$B$76,IF(U551=77%,R551*S551*T551*F!$B$77,IF(U551=78%,R551*S551*T551*F!$B$78,IF(U551=79%,R551*S551*T551*F!$B$79,IF(U551=80%,R551*S551*T551*F!$B$80,IF(U551=81%,R551*S551*T551*F!$B$81,IF(U551=82%,R551*S551*T551*F!$B$82,IF(U551=83%,R551*S551*T551*F!$B$83,IF(U551=84%,R551*S551*T551*F!$B$84,IF(U551=85%,R551*S551*T551*F!$B$85,IF(U551=86%,R551*S551*T551*F!$B$86,IF(U551=87%,R551*S551*T551*F!$B$87,IF(U551=88%,R551*S551*T551*F!$B$88,IF(U551=89%,R551*S551*T551*F!$B$89,IF(U551=90%,R551*S551*T551*F!$B$90,IF(U551=91%,R551*S551*T551*F!$B$91,IF(U551=92%,R551*S551*T551*F!$B$92,IF(U551=93%,R551*S551*T551*F!$B$93,IF(U551=94%,R551*S551*T551*F!$B$94,IF(U551=95%,R551*S551*T551*F!$B$95,IF(U551=96%,R551*S551*T551*F!$B$96,IF(U551=97%,R551*S551*T551*F!$B$97,IF(U551=98%,R551*S551*T551*F!$B$98,IF(U551=99%,R551*S551*T551*F!$B$99,IF(U551&gt;99%,R551*S551*T551*F!$B$100)))))))))))))))))))))))))))))))))))))))))))))))))))))))))*IF(ISNUMBER(E551),E551,1)*IF(ISNUMBER(D551),D551,1)</f>
        <v>0</v>
      </c>
      <c r="AA551" s="6">
        <f>G551*H551+K551*L551+O551*P551+S551*T551</f>
        <v>0</v>
      </c>
      <c r="AB551" s="115">
        <f>(H551*(IF(I551&lt;45%,0.5,IF(I551&lt;55%,0.8,IF(I551&lt;65%,0.9,IF(I551&lt;75%,1,IF(I551&lt;85%,1.1,1.2))))))+L551*(IF(M551&lt;45%,0.5,IF(M551&lt;55%,0.8,IF(M551&lt;65%,0.9,IF(M551&lt;75%,1,IF(M551&lt;85%,1.1,1.2))))))+P551*(IF(Q551&lt;45%,0.5,IF(Q551&lt;55%,0.8,IF(Q551&lt;65%,0.9,IF(Q551&lt;75%,1,IF(Q551&lt;85%,1.1,1.2))))))+T551*(IF(U551&lt;45%,0.5,IF(U551&lt;55%,0.8,IF(U551&lt;65%,0.9,IF(U551&lt;75%,1,IF(U551&lt;85%,1.1,1.2)))))))*IF(D551&gt;=0.8,6,IF(D551&lt;=0.4,1.5,3))</f>
        <v>0</v>
      </c>
      <c r="AC551" s="11"/>
      <c r="AD551" s="11"/>
      <c r="AE551" s="11"/>
      <c r="AF551" s="11"/>
      <c r="AG551" s="11"/>
      <c r="AH551" s="11"/>
      <c r="AI551" s="11"/>
      <c r="AJ551" s="11"/>
      <c r="AK551" s="11"/>
      <c r="AL551" s="11"/>
      <c r="AM551" s="11"/>
      <c r="AN551" s="11"/>
      <c r="AO551" s="11"/>
      <c r="AP551" s="11"/>
      <c r="AQ551" s="11"/>
      <c r="AR551" s="11"/>
      <c r="AS551" s="11"/>
      <c r="AT551" s="11"/>
      <c r="AU551" s="11"/>
      <c r="AV551" s="11"/>
      <c r="AW551" s="11"/>
      <c r="AX551" s="11"/>
      <c r="AY551" s="11"/>
      <c r="AZ551" s="11"/>
      <c r="BA551" s="11"/>
      <c r="BB551" s="11"/>
      <c r="BC551" s="11"/>
      <c r="BD551" s="11"/>
      <c r="BE551" s="11"/>
      <c r="BF551" s="11"/>
      <c r="BG551" s="11"/>
      <c r="BH551" s="11"/>
      <c r="BI551" s="11"/>
      <c r="BJ551" s="11"/>
    </row>
    <row r="552" spans="1:62" x14ac:dyDescent="0.25">
      <c r="A552" s="1125"/>
      <c r="B552" s="61"/>
      <c r="C552" s="62"/>
      <c r="D552" s="134">
        <f>ROUND(IFERROR((D547*(G547*H547+K547*L547+O547*P547+S547*T547)+D548*(G548*H548+K548*L548+O548*P548+S548*T548)+D549*(G549*H549+K549*L549+O549*P549+S549*T549)+D550*(G550*H550+K550*L550+O550*P550+S550*T550)+D551*(G551*H551+K551*L551+O551*P551+S551*T551))/((G547*H547+K547*L547+O547*P547+S547*T547)+(G548*H548+K548*L548+O548*P548+S548*T548)+(G549*H549+K549*L549+O549*P549+S549*T549)+(G550*H550+K550*L550+O550*P550+S550*T550)+(G551*H551+K551*L551+O551*P551+S551*T551)),0),3)</f>
        <v>0</v>
      </c>
      <c r="E552" s="64"/>
      <c r="F552" s="65" t="str">
        <f t="shared" ref="F552" si="1309">IF(I552&lt;&gt;0,(IFERROR(IF($Y552&gt;15,MROUND($Y552*I552,0.5),MROUND($Y552*I552,0.1)),)),"")</f>
        <v/>
      </c>
      <c r="G552" s="151"/>
      <c r="H552" s="151"/>
      <c r="I552" s="102"/>
      <c r="J552" s="65" t="str">
        <f t="shared" ref="J552" si="1310">IF(M552&lt;&gt;0,(IFERROR(IF($Y552&gt;15,MROUND($Y552*M552,0.5),MROUND($Y552*M552,0.1)),)),"")</f>
        <v/>
      </c>
      <c r="K552" s="100"/>
      <c r="L552" s="100"/>
      <c r="M552" s="102"/>
      <c r="N552" s="65" t="str">
        <f t="shared" ref="N552" si="1311">IF(Q552&lt;&gt;0,(IFERROR(IF($Y552&gt;15,MROUND($Y552*Q552,0.5),MROUND($Y552*Q552,0.1)),)),"")</f>
        <v/>
      </c>
      <c r="O552" s="100"/>
      <c r="P552" s="100"/>
      <c r="Q552" s="102"/>
      <c r="R552" s="65" t="str">
        <f t="shared" ref="R552" si="1312">IF(U552&lt;&gt;0,(IFERROR(IF($Y552&gt;15,MROUND($Y552*U552,0.5),MROUND($Y552*U552,0.1)),)),"")</f>
        <v/>
      </c>
      <c r="S552" s="100"/>
      <c r="T552" s="100"/>
      <c r="U552" s="101"/>
      <c r="V552" s="122">
        <f>SUM(V547:V551)</f>
        <v>0</v>
      </c>
      <c r="W552" s="117">
        <f>IFERROR(V552/AA552,0)</f>
        <v>0</v>
      </c>
      <c r="X552" s="118">
        <f>ROUND(IFERROR((D547*(I547*G547*H547+M547*K547*L547+Q547*O547*P547+U547*S547*T547)+D548*(I548*G548*H548+M548*K548*L548+Q548*O548*P548+U548*S548*T548)+D549*(I549*G549*H549+M549*K549*L549+Q549*O549*P549+U549*S549*T549)+D550*(I550*G550*H550+M550*K550*L550+Q550*O550*P550+U550*S550*T550)+D551*(I551*G551*H551+M551*K551*L551+Q551*O551*P551+U551*S551*T551))/(D547*(G547*H547+K547*L547+O547*P547+S547*T547)+D548*(G548*H548+K548*L548+O548*P548+S548*T548)+D549*(G549*H549+K549*L549+O549*P549+S549*T549)+D550*(G550*H550+K550*L550+O550*P550+S550*T550)+D551*(G551*H551+K551*L551+O551*P551+S551*T551)),0),2)</f>
        <v>0</v>
      </c>
      <c r="Y552" s="117"/>
      <c r="Z552" s="117">
        <f>SUM(Z547:Z551)</f>
        <v>0</v>
      </c>
      <c r="AA552" s="117">
        <f>SUM(AA547:AA551)</f>
        <v>0</v>
      </c>
      <c r="AB552" s="119">
        <f>IF(SUM(AB547:AB551)=0,TIME(,0,),TIME(,SUM(AB547:AB551)+30,))</f>
        <v>0</v>
      </c>
      <c r="AC552" s="11"/>
      <c r="AD552" s="11"/>
      <c r="AE552" s="11"/>
      <c r="AF552" s="11"/>
      <c r="AG552" s="11"/>
      <c r="AH552" s="11"/>
      <c r="AI552" s="11"/>
      <c r="AJ552" s="11"/>
      <c r="AK552" s="11"/>
      <c r="AL552" s="11"/>
      <c r="AM552" s="11"/>
      <c r="AN552" s="11"/>
      <c r="AO552" s="11"/>
      <c r="AP552" s="11"/>
      <c r="AQ552" s="11"/>
      <c r="AR552" s="11"/>
      <c r="AS552" s="11"/>
      <c r="AT552" s="11"/>
      <c r="AU552" s="11"/>
      <c r="AV552" s="11"/>
      <c r="AW552" s="11"/>
      <c r="AX552" s="11"/>
      <c r="AY552" s="11"/>
      <c r="AZ552" s="11"/>
      <c r="BA552" s="11"/>
      <c r="BB552" s="11"/>
      <c r="BC552" s="11"/>
      <c r="BD552" s="11"/>
      <c r="BE552" s="11"/>
      <c r="BF552" s="11"/>
      <c r="BG552" s="11"/>
      <c r="BH552" s="11"/>
      <c r="BI552" s="11"/>
      <c r="BJ552" s="11"/>
    </row>
    <row r="553" spans="1:62" x14ac:dyDescent="0.25">
      <c r="A553" s="1125"/>
      <c r="B553" s="61" t="str">
        <f t="shared" ref="B553:E553" si="1313">IF(B491="","",B491)</f>
        <v/>
      </c>
      <c r="C553" s="62" t="str">
        <f t="shared" si="1313"/>
        <v/>
      </c>
      <c r="D553" s="63">
        <f>D491</f>
        <v>0</v>
      </c>
      <c r="E553" s="64" t="str">
        <f t="shared" si="1313"/>
        <v/>
      </c>
      <c r="F553" s="152"/>
      <c r="G553" s="153"/>
      <c r="H553" s="153"/>
      <c r="I553" s="95">
        <f t="shared" ref="I553:I557" si="1314">IFERROR(ROUND(F553/$Y553,2),)</f>
        <v>0</v>
      </c>
      <c r="J553" s="152"/>
      <c r="K553" s="94"/>
      <c r="L553" s="94"/>
      <c r="M553" s="95">
        <f t="shared" ref="M553:M557" si="1315">IFERROR(ROUND(J553/$Y553,2),)</f>
        <v>0</v>
      </c>
      <c r="N553" s="152"/>
      <c r="O553" s="94"/>
      <c r="P553" s="94"/>
      <c r="Q553" s="95">
        <f t="shared" ref="Q553:Q557" si="1316">IFERROR(ROUND(N553/$Y553,2),)</f>
        <v>0</v>
      </c>
      <c r="R553" s="152"/>
      <c r="S553" s="94"/>
      <c r="T553" s="94"/>
      <c r="U553" s="93">
        <f t="shared" ref="U553:U557" si="1317">IFERROR(ROUND(R553/$Y553,2),)</f>
        <v>0</v>
      </c>
      <c r="V553" s="113">
        <f>(IF(ISNUMBER(F553),F553,1)*G553*H553+IF(ISNUMBER(J553),J553,1)*K553*L553+IF(ISNUMBER(N553),N553,1)*O553*P553+IF(ISNUMBER(R553),R553,1)*S553*T553)*IF(ISNUMBER(E553),E553,1)</f>
        <v>0</v>
      </c>
      <c r="W553" s="43">
        <f>IFERROR((IF(ISNUMBER(F553),F553,1)*G553*H553+IF(ISNUMBER(J553),J553,1)*K553*L553+IF(ISNUMBER(N553),N553,1)*O553*P553+IF(ISNUMBER(R553),R553,1)*S553*T553)*IF(ISNUMBER(E553),E553,1)/(G553*H553+K553*L553+O553*P553+S553*T553),0)</f>
        <v>0</v>
      </c>
      <c r="X553" s="36">
        <f>ROUND(IFERROR((W553/(Y553*IF(ISNUMBER(E553),E553,1))),0),2)</f>
        <v>0</v>
      </c>
      <c r="Y553" s="90" t="str">
        <f t="shared" si="1168"/>
        <v/>
      </c>
      <c r="Z553" s="6">
        <f>(IF(I553&lt;30%,0,IF(I553&lt;35%,F553*G553*H553*F!$B$33,IF(I553&lt;40%,F553*G553*H553*F!$B$38,IF(I553&lt;45%,F553*G553*H553*F!$B$43,IF(I553&lt;50%,F553*G553*H553*F!$B$48,IF(I553=50%,F553*G553*H553*F!$B$50,IF(I553=51%,F553*G553*H553*F!$B$51,IF(I553=52%,F553*G553*H553*F!$B$52,IF(I553=53%,F553*G553*H553*F!$B$53,IF(I553=54%,F553*G553*H553*F!$B$54,IF(I553=55%,F553*G553*H553*F!$B$55,IF(I553=56%,F553*G553*H553*F!$B$56,IF(I553=57%,F553*G553*H553*F!$B$57,IF(I553=58%,F553*G553*H553*F!$B$58,IF(I553=59%,F553*G553*H553*F!$B$59,IF(I553=60%,F553*G553*H553*F!$B$60,IF(I553=61%,F553*G553*H553*F!$B$61,IF(I553=62%,F553*G553*H553*F!$B$62,IF(I553=63%,F553*G553*H553*F!$B$63,IF(I553=64%,F553*G553*H553*F!$B$64,IF(I553=65%,F553*G553*H553*F!$B$65,IF(I553=66%,F553*G553*H553*F!$B$66,IF(I553=67%,F553*G553*H553*F!$B$67,IF(I553=68%,F553*G553*H553*F!$B$68,IF(I553=69%,F553*G553*H553*F!$B$69,IF(I553=70%,F553*G553*H553*F!$B$70,IF(I553=71%,F553*G553*H553*F!$B$71,IF(I553=72%,F553*G553*H553*F!$B$72,IF(I553=73%,F553*G553*H553*F!$B$73,IF(I553=74%,F553*G553*H553*F!$B$74,IF(I553=75%,F553*G553*H553*F!$B$75,IF(I553=76%,F553*G553*H553*F!$B$76,IF(I553=77%,F553*G553*H553*F!$B$77,IF(I553=78%,F553*G553*H553*F!$B$78,IF(I553=79%,F553*G553*H553*F!$B$79,IF(I553=80%,F553*G553*H553*F!$B$80,IF(I553=81%,F553*G553*H553*F!$B$81,IF(I553=82%,F553*G553*H553*F!$B$82,IF(I553=83%,F553*G553*H553*F!$B$83,IF(I553=84%,F553*G553*H553*F!$B$84,IF(I553=85%,F553*G553*H553*F!$B$85,IF(I553=86%,F553*G553*H553*F!$B$86,IF(I553=87%,F553*G553*H553*F!$B$87,IF(I553=88%,F553*G553*H553*F!$B$88,IF(I553=89%,F553*G553*H553*F!$B$89,IF(I553=90%,F553*G553*H553*F!$B$90,IF(I553=91%,F553*G553*H553*F!$B$91,IF(I553=92%,F553*G553*H553*F!$B$92,IF(I553=93%,F553*G553*H553*F!$B$93,IF(I553=94%,F553*G553*H553*F!$B$94,IF(I553=95%,F553*G553*H553*F!$B$95,IF(I553=96%,F553*G553*H553*F!$B$96,IF(I553=97%,F553*G553*H553*F!$B$97,IF(I553=98%,F553*G553*H553*F!$B$98,IF(I553=99%,F553*G553*H553*F!$B$99,IF(I553&gt;99%,F553*G553*H553*F!$B$100,))))))))))))))))))))))))))))))))))))))))))))))))))))))))+IF(M553&lt;30%,0,IF(M553&lt;35%,J553*K553*L553*F!$B$33,IF(M553&lt;40%,J553*K553*L553*F!$B$38,IF(M553&lt;45%,J553*K553*L553*F!$B$43,IF(M553&lt;50%,J553*K553*L553*F!$B$48,IF(M553=50%,J553*K553*L553*F!$B$50,IF(M553=51%,J553*K553*L553*F!$B$51,IF(M553=52%,J553*K553*L553*F!$B$52,IF(M553=53%,J553*K553*L553*F!$B$53,IF(M553=54%,J553*K553*L553*F!$B$54,IF(M553=55%,J553*K553*L553*F!$B$55,IF(M553=56%,J553*K553*L553*F!$B$56,IF(M553=57%,J553*K553*L553*F!$B$57,IF(M553=58%,J553*K553*L553*F!$B$58,IF(M553=59%,J553*K553*L553*F!$B$59,IF(M553=60%,J553*K553*L553*F!$B$60,IF(M553=61%,J553*K553*L553*F!$B$61,IF(M553=62%,J553*K553*L553*F!$B$62,IF(M553=63%,J553*K553*L553*F!$B$63,IF(M553=64%,J553*K553*L553*F!$B$64,IF(M553=65%,J553*K553*L553*F!$B$65,IF(M553=66%,J553*K553*L553*F!$B$66,IF(M553=67%,J553*K553*L553*F!$B$67,IF(M553=68%,J553*K553*L553*F!$B$68,IF(M553=69%,J553*K553*L553*F!$B$69,IF(M553=70%,J553*K553*L553*F!$B$70,IF(M553=71%,J553*K553*L553*F!$B$71,IF(M553=72%,J553*K553*L553*F!$B$72,IF(M553=73%,J553*K553*L553*F!$B$73,IF(M553=74%,J553*K553*L553*F!$B$74,IF(M553=75%,J553*K553*L553*F!$B$75,IF(M553=76%,J553*K553*L553*F!$B$76,IF(M553=77%,J553*K553*L553*F!$B$77,IF(M553=78%,J553*K553*L553*F!$B$78,IF(M553=79%,J553*K553*L553*F!$B$79,IF(M553=80%,J553*K553*L553*F!$B$80,IF(M553=81%,J553*K553*L553*F!$B$81,IF(M553=82%,J553*K553*L553*F!$B$82,IF(M553=83%,J553*K553*L553*F!$B$83,IF(M553=84%,J553*K553*L553*F!$B$84,IF(M553=85%,J553*K553*L553*F!$B$85,IF(M553=86%,J553*K553*L553*F!$B$86,IF(M553=87%,J553*K553*L553*F!$B$87,IF(M553=88%,J553*K553*L553*F!$B$88,IF(M553=89%,J553*K553*L553*F!$B$89,IF(M553=90%,J553*K553*L553*F!$B$90,IF(M553=91%,J553*K553*L553*F!$B$91,IF(M553=92%,J553*K553*L553*F!$B$92,IF(M553=93%,J553*K553*L553*F!$B$93,IF(M553=94%,J553*K553*L553*F!$B$94,IF(M553=95%,J553*K553*L553*F!$B$95,IF(M553=96%,J553*K553*L553*F!$B$96,IF(M553=97%,J553*K553*L553*F!$B$97,IF(M553=98%,J553*K553*L553*F!$B$98,IF(M553=99%,J553*K553*L553*F!$B$99,IF(M553&gt;99%,J553*K553*L553*F!$B$100,))))))))))))))))))))))))))))))))))))))))))))))))))))))))+IF(Q553&lt;30%,0,IF(Q553&lt;35%,N553*O553*P553*F!$B$33,IF(Q553&lt;40%,N553*O553*P553*F!$B$38,IF(Q553&lt;45%,N553*O553*P553*F!$B$43,IF(Q553&lt;50%,N553*O553*P553*F!$B$48,IF(Q553=50%,N553*O553*P553*F!$B$50,IF(Q553=51%,N553*O553*P553*F!$B$51,IF(Q553=52%,N553*O553*P553*F!$B$52,IF(Q553=53%,N553*O553*P553*F!$B$53,IF(Q553=54%,N553*O553*P553*F!$B$54,IF(Q553=55%,N553*O553*P553*F!$B$55,IF(Q553=56%,N553*O553*P553*F!$B$56,IF(Q553=57%,N553*O553*P553*F!$B$57,IF(Q553=58%,N553*O553*P553*F!$B$58,IF(Q553=59%,N553*O553*P553*F!$B$59,IF(Q553=60%,N553*O553*P553*F!$B$60,IF(Q553=61%,N553*O553*P553*F!$B$61,IF(Q553=62%,N553*O553*P553*F!$B$62,IF(Q553=63%,N553*O553*P553*F!$B$63,IF(Q553=64%,N553*O553*P553*F!$B$64,IF(Q553=65%,N553*O553*P553*F!$B$65,IF(Q553=66%,N553*O553*P553*F!$B$66,IF(Q553=67%,N553*O553*P553*F!$B$67,IF(Q553=68%,N553*O553*P553*F!$B$68,IF(Q553=69%,N553*O553*P553*F!$B$69,IF(Q553=70%,N553*O553*P553*F!$B$70,IF(Q553=71%,N553*O553*P553*F!$B$71,IF(Q553=72%,N553*O553*P553*F!$B$72,IF(Q553=73%,N553*O553*P553*F!$B$73,IF(Q553=74%,N553*O553*P553*F!$B$74,IF(Q553=75%,N553*O553*P553*F!$B$75,IF(Q553=76%,N553*O553*P553*F!$B$76,IF(Q553=77%,N553*O553*P553*F!$B$77,IF(Q553=78%,N553*O553*P553*F!$B$78,IF(Q553=79%,N553*O553*P553*F!$B$79,IF(Q553=80%,N553*O553*P553*F!$B$80,IF(Q553=81%,N553*O553*P553*F!$B$81,IF(Q553=82%,N553*O553*P553*F!$B$82,IF(Q553=83%,N553*O553*P553*F!$B$83,IF(Q553=84%,N553*O553*P553*F!$B$84,IF(Q553=85%,N553*O553*P553*F!$B$85,IF(Q553=86%,N553*O553*P553*F!$B$86,IF(Q553=87%,N553*O553*P553*F!$B$87,IF(Q553=88%,N553*O553*P553*F!$B$88,IF(Q553=89%,N553*O553*P553*F!$B$89,IF(Q553=90%,N553*O553*P553*F!$B$90,IF(Q553=91%,N553*O553*P553*F!$B$91,IF(Q553=92%,N553*O553*P553*F!$B$92,IF(Q553=93%,N553*O553*P553*F!$B$93,IF(Q553=94%,N553*O553*P553*F!$B$94,IF(Q553=95%,N553*O553*P553*F!$B$95,IF(Q553=96%,N553*O553*P553*F!$B$96,IF(Q553=97%,N553*O553*P553*F!$B$97,IF(Q553=98%,N553*O553*P553*F!$B$98,IF(Q553=99%,N553*O553*P553*F!$B$99,IF(Q553&gt;99%,N553*O553*P553*F!$B$100,))))))))))))))))))))))))))))))))))))))))))))))))))))))))+IF(U553&lt;30%,0,IF(U553&lt;35%,R553*S553*T553*F!$B$33,IF(U553&lt;40%,R553*S553*T553*F!$B$38,IF(U553&lt;45%,R553*S553*T553*F!$B$43,IF(U553&lt;50%,R553*S553*T553*F!$B$48,IF(U553=50%,R553*S553*T553*F!$B$50,IF(U553=51%,R553*S553*T553*F!$B$51,IF(U553=52%,R553*S553*T553*F!$B$52,IF(U553=53%,R553*S553*T553*F!$B$53,IF(U553=54%,R553*S553*T553*F!$B$54,IF(U553=55%,R553*S553*T553*F!$B$55,IF(U553=56%,R553*S553*T553*F!$B$56,IF(U553=57%,R553*S553*T553*F!$B$57,IF(U553=58%,R553*S553*T553*F!$B$58,IF(U553=59%,R553*S553*T553*F!$B$59,IF(U553=60%,R553*S553*T553*F!$B$60,IF(U553=61%,R553*S553*T553*F!$B$61,IF(U553=62%,R553*S553*T553*F!$B$62,IF(U553=63%,R553*S553*T553*F!$B$63,IF(U553=64%,R553*S553*T553*F!$B$64,IF(U553=65%,R553*S553*T553*F!$B$65,IF(U553=66%,R553*S553*T553*F!$B$66,IF(U553=67%,R553*S553*T553*F!$B$67,IF(U553=68%,R553*S553*T553*F!$B$68,IF(U553=69%,R553*S553*T553*F!$B$69,IF(U553=70%,R553*S553*T553*F!$B$70,IF(U553=71%,R553*S553*T553*F!$B$71,IF(U553=72%,R553*S553*T553*F!$B$72,IF(U553=73%,R553*S553*T553*F!$B$73,IF(U553=74%,R553*S553*T553*F!$B$74,IF(U553=75%,R553*S553*T553*F!$B$75,IF(U553=76%,R553*S553*T553*F!$B$76,IF(U553=77%,R553*S553*T553*F!$B$77,IF(U553=78%,R553*S553*T553*F!$B$78,IF(U553=79%,R553*S553*T553*F!$B$79,IF(U553=80%,R553*S553*T553*F!$B$80,IF(U553=81%,R553*S553*T553*F!$B$81,IF(U553=82%,R553*S553*T553*F!$B$82,IF(U553=83%,R553*S553*T553*F!$B$83,IF(U553=84%,R553*S553*T553*F!$B$84,IF(U553=85%,R553*S553*T553*F!$B$85,IF(U553=86%,R553*S553*T553*F!$B$86,IF(U553=87%,R553*S553*T553*F!$B$87,IF(U553=88%,R553*S553*T553*F!$B$88,IF(U553=89%,R553*S553*T553*F!$B$89,IF(U553=90%,R553*S553*T553*F!$B$90,IF(U553=91%,R553*S553*T553*F!$B$91,IF(U553=92%,R553*S553*T553*F!$B$92,IF(U553=93%,R553*S553*T553*F!$B$93,IF(U553=94%,R553*S553*T553*F!$B$94,IF(U553=95%,R553*S553*T553*F!$B$95,IF(U553=96%,R553*S553*T553*F!$B$96,IF(U553=97%,R553*S553*T553*F!$B$97,IF(U553=98%,R553*S553*T553*F!$B$98,IF(U553=99%,R553*S553*T553*F!$B$99,IF(U553&gt;99%,R553*S553*T553*F!$B$100)))))))))))))))))))))))))))))))))))))))))))))))))))))))))*IF(ISNUMBER(E553),E553,1)*IF(ISNUMBER(D553),D553,1)</f>
        <v>0</v>
      </c>
      <c r="AA553" s="6">
        <f>G553*H553+K553*L553+O553*P553+S553*T553</f>
        <v>0</v>
      </c>
      <c r="AB553" s="35">
        <f>(H553*(IF(I553&lt;45%,0.5,IF(I553&lt;55%,0.8,IF(I553&lt;65%,0.9,IF(I553&lt;75%,1,IF(I553&lt;85%,1.1,1.2))))))+L553*(IF(M553&lt;45%,0.5,IF(M553&lt;55%,0.8,IF(M553&lt;65%,0.9,IF(M553&lt;75%,1,IF(M553&lt;85%,1.1,1.2))))))+P553*(IF(Q553&lt;45%,0.5,IF(Q553&lt;55%,0.8,IF(Q553&lt;65%,0.9,IF(Q553&lt;75%,1,IF(Q553&lt;85%,1.1,1.2))))))+T553*(IF(U553&lt;45%,0.5,IF(U553&lt;55%,0.8,IF(U553&lt;65%,0.9,IF(U553&lt;75%,1,IF(U553&lt;85%,1.1,1.2)))))))*IF(D553&gt;=0.8,6,IF(D553&lt;=0.4,1.5,3))</f>
        <v>0</v>
      </c>
      <c r="AC553" s="11"/>
      <c r="AD553" s="11"/>
      <c r="AE553" s="11"/>
      <c r="AF553" s="11"/>
      <c r="AG553" s="11"/>
      <c r="AH553" s="11"/>
      <c r="AI553" s="11"/>
      <c r="AJ553" s="11"/>
      <c r="AK553" s="11"/>
      <c r="AL553" s="11"/>
      <c r="AM553" s="11"/>
      <c r="AN553" s="11"/>
      <c r="AO553" s="11"/>
      <c r="AP553" s="11"/>
      <c r="AQ553" s="11"/>
      <c r="AR553" s="11"/>
      <c r="AS553" s="11"/>
      <c r="AT553" s="11"/>
      <c r="AU553" s="11"/>
      <c r="AV553" s="11"/>
      <c r="AW553" s="11"/>
      <c r="AX553" s="11"/>
      <c r="AY553" s="11"/>
      <c r="AZ553" s="11"/>
      <c r="BA553" s="11"/>
      <c r="BB553" s="11"/>
      <c r="BC553" s="11"/>
      <c r="BD553" s="11"/>
      <c r="BE553" s="11"/>
      <c r="BF553" s="11"/>
      <c r="BG553" s="11"/>
      <c r="BH553" s="11"/>
      <c r="BI553" s="11"/>
      <c r="BJ553" s="11"/>
    </row>
    <row r="554" spans="1:62" x14ac:dyDescent="0.25">
      <c r="A554" s="1125"/>
      <c r="B554" s="61" t="str">
        <f t="shared" ref="B554:E554" si="1318">IF(B492="","",B492)</f>
        <v/>
      </c>
      <c r="C554" s="62" t="str">
        <f t="shared" si="1318"/>
        <v/>
      </c>
      <c r="D554" s="63">
        <f t="shared" ref="D554:D557" si="1319">D492</f>
        <v>0</v>
      </c>
      <c r="E554" s="64" t="str">
        <f t="shared" si="1318"/>
        <v/>
      </c>
      <c r="F554" s="150"/>
      <c r="G554" s="151"/>
      <c r="H554" s="151"/>
      <c r="I554" s="102">
        <f t="shared" si="1314"/>
        <v>0</v>
      </c>
      <c r="J554" s="150"/>
      <c r="K554" s="100"/>
      <c r="L554" s="100"/>
      <c r="M554" s="102">
        <f t="shared" si="1315"/>
        <v>0</v>
      </c>
      <c r="N554" s="150"/>
      <c r="O554" s="100"/>
      <c r="P554" s="100"/>
      <c r="Q554" s="102">
        <f t="shared" si="1316"/>
        <v>0</v>
      </c>
      <c r="R554" s="150"/>
      <c r="S554" s="100"/>
      <c r="T554" s="100"/>
      <c r="U554" s="101">
        <f t="shared" si="1317"/>
        <v>0</v>
      </c>
      <c r="V554" s="110">
        <f t="shared" ref="V554:V557" si="1320">(IF(ISNUMBER(F554),F554,1)*G554*H554+IF(ISNUMBER(J554),J554,1)*K554*L554+IF(ISNUMBER(N554),N554,1)*O554*P554+IF(ISNUMBER(R554),R554,1)*S554*T554)*IF(ISNUMBER(E554),E554,1)</f>
        <v>0</v>
      </c>
      <c r="W554" s="111">
        <f t="shared" ref="W554:W557" si="1321">IFERROR((IF(ISNUMBER(F554),F554,1)*G554*H554+IF(ISNUMBER(J554),J554,1)*K554*L554+IF(ISNUMBER(N554),N554,1)*O554*P554+IF(ISNUMBER(R554),R554,1)*S554*T554)*IF(ISNUMBER(E554),E554,1)/(G554*H554+K554*L554+O554*P554+S554*T554),0)</f>
        <v>0</v>
      </c>
      <c r="X554" s="53">
        <f t="shared" ref="X554:X555" si="1322">ROUND(IFERROR((W554/(Y554*IF(ISNUMBER(E554),E554,1))),0),2)</f>
        <v>0</v>
      </c>
      <c r="Y554" s="90" t="str">
        <f t="shared" si="1168"/>
        <v/>
      </c>
      <c r="Z554" s="5">
        <f>(IF(I554&lt;30%,0,IF(I554&lt;35%,F554*G554*H554*F!$B$33,IF(I554&lt;40%,F554*G554*H554*F!$B$38,IF(I554&lt;45%,F554*G554*H554*F!$B$43,IF(I554&lt;50%,F554*G554*H554*F!$B$48,IF(I554=50%,F554*G554*H554*F!$B$50,IF(I554=51%,F554*G554*H554*F!$B$51,IF(I554=52%,F554*G554*H554*F!$B$52,IF(I554=53%,F554*G554*H554*F!$B$53,IF(I554=54%,F554*G554*H554*F!$B$54,IF(I554=55%,F554*G554*H554*F!$B$55,IF(I554=56%,F554*G554*H554*F!$B$56,IF(I554=57%,F554*G554*H554*F!$B$57,IF(I554=58%,F554*G554*H554*F!$B$58,IF(I554=59%,F554*G554*H554*F!$B$59,IF(I554=60%,F554*G554*H554*F!$B$60,IF(I554=61%,F554*G554*H554*F!$B$61,IF(I554=62%,F554*G554*H554*F!$B$62,IF(I554=63%,F554*G554*H554*F!$B$63,IF(I554=64%,F554*G554*H554*F!$B$64,IF(I554=65%,F554*G554*H554*F!$B$65,IF(I554=66%,F554*G554*H554*F!$B$66,IF(I554=67%,F554*G554*H554*F!$B$67,IF(I554=68%,F554*G554*H554*F!$B$68,IF(I554=69%,F554*G554*H554*F!$B$69,IF(I554=70%,F554*G554*H554*F!$B$70,IF(I554=71%,F554*G554*H554*F!$B$71,IF(I554=72%,F554*G554*H554*F!$B$72,IF(I554=73%,F554*G554*H554*F!$B$73,IF(I554=74%,F554*G554*H554*F!$B$74,IF(I554=75%,F554*G554*H554*F!$B$75,IF(I554=76%,F554*G554*H554*F!$B$76,IF(I554=77%,F554*G554*H554*F!$B$77,IF(I554=78%,F554*G554*H554*F!$B$78,IF(I554=79%,F554*G554*H554*F!$B$79,IF(I554=80%,F554*G554*H554*F!$B$80,IF(I554=81%,F554*G554*H554*F!$B$81,IF(I554=82%,F554*G554*H554*F!$B$82,IF(I554=83%,F554*G554*H554*F!$B$83,IF(I554=84%,F554*G554*H554*F!$B$84,IF(I554=85%,F554*G554*H554*F!$B$85,IF(I554=86%,F554*G554*H554*F!$B$86,IF(I554=87%,F554*G554*H554*F!$B$87,IF(I554=88%,F554*G554*H554*F!$B$88,IF(I554=89%,F554*G554*H554*F!$B$89,IF(I554=90%,F554*G554*H554*F!$B$90,IF(I554=91%,F554*G554*H554*F!$B$91,IF(I554=92%,F554*G554*H554*F!$B$92,IF(I554=93%,F554*G554*H554*F!$B$93,IF(I554=94%,F554*G554*H554*F!$B$94,IF(I554=95%,F554*G554*H554*F!$B$95,IF(I554=96%,F554*G554*H554*F!$B$96,IF(I554=97%,F554*G554*H554*F!$B$97,IF(I554=98%,F554*G554*H554*F!$B$98,IF(I554=99%,F554*G554*H554*F!$B$99,IF(I554&gt;99%,F554*G554*H554*F!$B$100,))))))))))))))))))))))))))))))))))))))))))))))))))))))))+IF(M554&lt;30%,0,IF(M554&lt;35%,J554*K554*L554*F!$B$33,IF(M554&lt;40%,J554*K554*L554*F!$B$38,IF(M554&lt;45%,J554*K554*L554*F!$B$43,IF(M554&lt;50%,J554*K554*L554*F!$B$48,IF(M554=50%,J554*K554*L554*F!$B$50,IF(M554=51%,J554*K554*L554*F!$B$51,IF(M554=52%,J554*K554*L554*F!$B$52,IF(M554=53%,J554*K554*L554*F!$B$53,IF(M554=54%,J554*K554*L554*F!$B$54,IF(M554=55%,J554*K554*L554*F!$B$55,IF(M554=56%,J554*K554*L554*F!$B$56,IF(M554=57%,J554*K554*L554*F!$B$57,IF(M554=58%,J554*K554*L554*F!$B$58,IF(M554=59%,J554*K554*L554*F!$B$59,IF(M554=60%,J554*K554*L554*F!$B$60,IF(M554=61%,J554*K554*L554*F!$B$61,IF(M554=62%,J554*K554*L554*F!$B$62,IF(M554=63%,J554*K554*L554*F!$B$63,IF(M554=64%,J554*K554*L554*F!$B$64,IF(M554=65%,J554*K554*L554*F!$B$65,IF(M554=66%,J554*K554*L554*F!$B$66,IF(M554=67%,J554*K554*L554*F!$B$67,IF(M554=68%,J554*K554*L554*F!$B$68,IF(M554=69%,J554*K554*L554*F!$B$69,IF(M554=70%,J554*K554*L554*F!$B$70,IF(M554=71%,J554*K554*L554*F!$B$71,IF(M554=72%,J554*K554*L554*F!$B$72,IF(M554=73%,J554*K554*L554*F!$B$73,IF(M554=74%,J554*K554*L554*F!$B$74,IF(M554=75%,J554*K554*L554*F!$B$75,IF(M554=76%,J554*K554*L554*F!$B$76,IF(M554=77%,J554*K554*L554*F!$B$77,IF(M554=78%,J554*K554*L554*F!$B$78,IF(M554=79%,J554*K554*L554*F!$B$79,IF(M554=80%,J554*K554*L554*F!$B$80,IF(M554=81%,J554*K554*L554*F!$B$81,IF(M554=82%,J554*K554*L554*F!$B$82,IF(M554=83%,J554*K554*L554*F!$B$83,IF(M554=84%,J554*K554*L554*F!$B$84,IF(M554=85%,J554*K554*L554*F!$B$85,IF(M554=86%,J554*K554*L554*F!$B$86,IF(M554=87%,J554*K554*L554*F!$B$87,IF(M554=88%,J554*K554*L554*F!$B$88,IF(M554=89%,J554*K554*L554*F!$B$89,IF(M554=90%,J554*K554*L554*F!$B$90,IF(M554=91%,J554*K554*L554*F!$B$91,IF(M554=92%,J554*K554*L554*F!$B$92,IF(M554=93%,J554*K554*L554*F!$B$93,IF(M554=94%,J554*K554*L554*F!$B$94,IF(M554=95%,J554*K554*L554*F!$B$95,IF(M554=96%,J554*K554*L554*F!$B$96,IF(M554=97%,J554*K554*L554*F!$B$97,IF(M554=98%,J554*K554*L554*F!$B$98,IF(M554=99%,J554*K554*L554*F!$B$99,IF(M554&gt;99%,J554*K554*L554*F!$B$100,))))))))))))))))))))))))))))))))))))))))))))))))))))))))+IF(Q554&lt;30%,0,IF(Q554&lt;35%,N554*O554*P554*F!$B$33,IF(Q554&lt;40%,N554*O554*P554*F!$B$38,IF(Q554&lt;45%,N554*O554*P554*F!$B$43,IF(Q554&lt;50%,N554*O554*P554*F!$B$48,IF(Q554=50%,N554*O554*P554*F!$B$50,IF(Q554=51%,N554*O554*P554*F!$B$51,IF(Q554=52%,N554*O554*P554*F!$B$52,IF(Q554=53%,N554*O554*P554*F!$B$53,IF(Q554=54%,N554*O554*P554*F!$B$54,IF(Q554=55%,N554*O554*P554*F!$B$55,IF(Q554=56%,N554*O554*P554*F!$B$56,IF(Q554=57%,N554*O554*P554*F!$B$57,IF(Q554=58%,N554*O554*P554*F!$B$58,IF(Q554=59%,N554*O554*P554*F!$B$59,IF(Q554=60%,N554*O554*P554*F!$B$60,IF(Q554=61%,N554*O554*P554*F!$B$61,IF(Q554=62%,N554*O554*P554*F!$B$62,IF(Q554=63%,N554*O554*P554*F!$B$63,IF(Q554=64%,N554*O554*P554*F!$B$64,IF(Q554=65%,N554*O554*P554*F!$B$65,IF(Q554=66%,N554*O554*P554*F!$B$66,IF(Q554=67%,N554*O554*P554*F!$B$67,IF(Q554=68%,N554*O554*P554*F!$B$68,IF(Q554=69%,N554*O554*P554*F!$B$69,IF(Q554=70%,N554*O554*P554*F!$B$70,IF(Q554=71%,N554*O554*P554*F!$B$71,IF(Q554=72%,N554*O554*P554*F!$B$72,IF(Q554=73%,N554*O554*P554*F!$B$73,IF(Q554=74%,N554*O554*P554*F!$B$74,IF(Q554=75%,N554*O554*P554*F!$B$75,IF(Q554=76%,N554*O554*P554*F!$B$76,IF(Q554=77%,N554*O554*P554*F!$B$77,IF(Q554=78%,N554*O554*P554*F!$B$78,IF(Q554=79%,N554*O554*P554*F!$B$79,IF(Q554=80%,N554*O554*P554*F!$B$80,IF(Q554=81%,N554*O554*P554*F!$B$81,IF(Q554=82%,N554*O554*P554*F!$B$82,IF(Q554=83%,N554*O554*P554*F!$B$83,IF(Q554=84%,N554*O554*P554*F!$B$84,IF(Q554=85%,N554*O554*P554*F!$B$85,IF(Q554=86%,N554*O554*P554*F!$B$86,IF(Q554=87%,N554*O554*P554*F!$B$87,IF(Q554=88%,N554*O554*P554*F!$B$88,IF(Q554=89%,N554*O554*P554*F!$B$89,IF(Q554=90%,N554*O554*P554*F!$B$90,IF(Q554=91%,N554*O554*P554*F!$B$91,IF(Q554=92%,N554*O554*P554*F!$B$92,IF(Q554=93%,N554*O554*P554*F!$B$93,IF(Q554=94%,N554*O554*P554*F!$B$94,IF(Q554=95%,N554*O554*P554*F!$B$95,IF(Q554=96%,N554*O554*P554*F!$B$96,IF(Q554=97%,N554*O554*P554*F!$B$97,IF(Q554=98%,N554*O554*P554*F!$B$98,IF(Q554=99%,N554*O554*P554*F!$B$99,IF(Q554&gt;99%,N554*O554*P554*F!$B$100,))))))))))))))))))))))))))))))))))))))))))))))))))))))))+IF(U554&lt;30%,0,IF(U554&lt;35%,R554*S554*T554*F!$B$33,IF(U554&lt;40%,R554*S554*T554*F!$B$38,IF(U554&lt;45%,R554*S554*T554*F!$B$43,IF(U554&lt;50%,R554*S554*T554*F!$B$48,IF(U554=50%,R554*S554*T554*F!$B$50,IF(U554=51%,R554*S554*T554*F!$B$51,IF(U554=52%,R554*S554*T554*F!$B$52,IF(U554=53%,R554*S554*T554*F!$B$53,IF(U554=54%,R554*S554*T554*F!$B$54,IF(U554=55%,R554*S554*T554*F!$B$55,IF(U554=56%,R554*S554*T554*F!$B$56,IF(U554=57%,R554*S554*T554*F!$B$57,IF(U554=58%,R554*S554*T554*F!$B$58,IF(U554=59%,R554*S554*T554*F!$B$59,IF(U554=60%,R554*S554*T554*F!$B$60,IF(U554=61%,R554*S554*T554*F!$B$61,IF(U554=62%,R554*S554*T554*F!$B$62,IF(U554=63%,R554*S554*T554*F!$B$63,IF(U554=64%,R554*S554*T554*F!$B$64,IF(U554=65%,R554*S554*T554*F!$B$65,IF(U554=66%,R554*S554*T554*F!$B$66,IF(U554=67%,R554*S554*T554*F!$B$67,IF(U554=68%,R554*S554*T554*F!$B$68,IF(U554=69%,R554*S554*T554*F!$B$69,IF(U554=70%,R554*S554*T554*F!$B$70,IF(U554=71%,R554*S554*T554*F!$B$71,IF(U554=72%,R554*S554*T554*F!$B$72,IF(U554=73%,R554*S554*T554*F!$B$73,IF(U554=74%,R554*S554*T554*F!$B$74,IF(U554=75%,R554*S554*T554*F!$B$75,IF(U554=76%,R554*S554*T554*F!$B$76,IF(U554=77%,R554*S554*T554*F!$B$77,IF(U554=78%,R554*S554*T554*F!$B$78,IF(U554=79%,R554*S554*T554*F!$B$79,IF(U554=80%,R554*S554*T554*F!$B$80,IF(U554=81%,R554*S554*T554*F!$B$81,IF(U554=82%,R554*S554*T554*F!$B$82,IF(U554=83%,R554*S554*T554*F!$B$83,IF(U554=84%,R554*S554*T554*F!$B$84,IF(U554=85%,R554*S554*T554*F!$B$85,IF(U554=86%,R554*S554*T554*F!$B$86,IF(U554=87%,R554*S554*T554*F!$B$87,IF(U554=88%,R554*S554*T554*F!$B$88,IF(U554=89%,R554*S554*T554*F!$B$89,IF(U554=90%,R554*S554*T554*F!$B$90,IF(U554=91%,R554*S554*T554*F!$B$91,IF(U554=92%,R554*S554*T554*F!$B$92,IF(U554=93%,R554*S554*T554*F!$B$93,IF(U554=94%,R554*S554*T554*F!$B$94,IF(U554=95%,R554*S554*T554*F!$B$95,IF(U554=96%,R554*S554*T554*F!$B$96,IF(U554=97%,R554*S554*T554*F!$B$97,IF(U554=98%,R554*S554*T554*F!$B$98,IF(U554=99%,R554*S554*T554*F!$B$99,IF(U554&gt;99%,R554*S554*T554*F!$B$100)))))))))))))))))))))))))))))))))))))))))))))))))))))))))*IF(ISNUMBER(E554),E554,1)*IF(ISNUMBER(D554),D554,1)</f>
        <v>0</v>
      </c>
      <c r="AA554" s="5">
        <f>G554*H554+K554*L554+O554*P554+S554*T554</f>
        <v>0</v>
      </c>
      <c r="AB554" s="32">
        <f>(H554*(IF(I554&lt;45%,0.5,IF(I554&lt;55%,0.8,IF(I554&lt;65%,0.9,IF(I554&lt;75%,1,IF(I554&lt;85%,1.1,1.2))))))+L554*(IF(M554&lt;45%,0.5,IF(M554&lt;55%,0.8,IF(M554&lt;65%,0.9,IF(M554&lt;75%,1,IF(M554&lt;85%,1.1,1.2))))))+P554*(IF(Q554&lt;45%,0.5,IF(Q554&lt;55%,0.8,IF(Q554&lt;65%,0.9,IF(Q554&lt;75%,1,IF(Q554&lt;85%,1.1,1.2))))))+T554*(IF(U554&lt;45%,0.5,IF(U554&lt;55%,0.8,IF(U554&lt;65%,0.9,IF(U554&lt;75%,1,IF(U554&lt;85%,1.1,1.2)))))))*IF(D554&gt;=0.8,6,IF(D554&lt;=0.4,1.5,3))</f>
        <v>0</v>
      </c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  <c r="AP554" s="11"/>
      <c r="AQ554" s="11"/>
      <c r="AR554" s="11"/>
      <c r="AS554" s="11"/>
      <c r="AT554" s="11"/>
      <c r="AU554" s="11"/>
      <c r="AV554" s="11"/>
      <c r="AW554" s="11"/>
      <c r="AX554" s="11"/>
      <c r="AY554" s="11"/>
      <c r="AZ554" s="11"/>
      <c r="BA554" s="11"/>
      <c r="BB554" s="11"/>
      <c r="BC554" s="11"/>
      <c r="BD554" s="11"/>
      <c r="BE554" s="11"/>
      <c r="BF554" s="11"/>
      <c r="BG554" s="11"/>
      <c r="BH554" s="11"/>
      <c r="BI554" s="11"/>
      <c r="BJ554" s="11"/>
    </row>
    <row r="555" spans="1:62" x14ac:dyDescent="0.25">
      <c r="A555" s="1125"/>
      <c r="B555" s="61" t="str">
        <f t="shared" ref="B555:E555" si="1323">IF(B493="","",B493)</f>
        <v/>
      </c>
      <c r="C555" s="62" t="str">
        <f t="shared" si="1323"/>
        <v/>
      </c>
      <c r="D555" s="63">
        <f t="shared" si="1319"/>
        <v>0</v>
      </c>
      <c r="E555" s="64" t="str">
        <f t="shared" si="1323"/>
        <v/>
      </c>
      <c r="F555" s="152"/>
      <c r="G555" s="153"/>
      <c r="H555" s="153"/>
      <c r="I555" s="95">
        <f t="shared" si="1314"/>
        <v>0</v>
      </c>
      <c r="J555" s="152"/>
      <c r="K555" s="94"/>
      <c r="L555" s="94"/>
      <c r="M555" s="95">
        <f t="shared" si="1315"/>
        <v>0</v>
      </c>
      <c r="N555" s="152"/>
      <c r="O555" s="94"/>
      <c r="P555" s="94"/>
      <c r="Q555" s="95">
        <f t="shared" si="1316"/>
        <v>0</v>
      </c>
      <c r="R555" s="152"/>
      <c r="S555" s="94"/>
      <c r="T555" s="94"/>
      <c r="U555" s="93">
        <f t="shared" si="1317"/>
        <v>0</v>
      </c>
      <c r="V555" s="113">
        <f t="shared" si="1320"/>
        <v>0</v>
      </c>
      <c r="W555" s="114">
        <f t="shared" si="1321"/>
        <v>0</v>
      </c>
      <c r="X555" s="36">
        <f t="shared" si="1322"/>
        <v>0</v>
      </c>
      <c r="Y555" s="90" t="str">
        <f t="shared" si="1168"/>
        <v/>
      </c>
      <c r="Z555" s="6">
        <f>(IF(I555&lt;30%,0,IF(I555&lt;35%,F555*G555*H555*F!$B$33,IF(I555&lt;40%,F555*G555*H555*F!$B$38,IF(I555&lt;45%,F555*G555*H555*F!$B$43,IF(I555&lt;50%,F555*G555*H555*F!$B$48,IF(I555=50%,F555*G555*H555*F!$B$50,IF(I555=51%,F555*G555*H555*F!$B$51,IF(I555=52%,F555*G555*H555*F!$B$52,IF(I555=53%,F555*G555*H555*F!$B$53,IF(I555=54%,F555*G555*H555*F!$B$54,IF(I555=55%,F555*G555*H555*F!$B$55,IF(I555=56%,F555*G555*H555*F!$B$56,IF(I555=57%,F555*G555*H555*F!$B$57,IF(I555=58%,F555*G555*H555*F!$B$58,IF(I555=59%,F555*G555*H555*F!$B$59,IF(I555=60%,F555*G555*H555*F!$B$60,IF(I555=61%,F555*G555*H555*F!$B$61,IF(I555=62%,F555*G555*H555*F!$B$62,IF(I555=63%,F555*G555*H555*F!$B$63,IF(I555=64%,F555*G555*H555*F!$B$64,IF(I555=65%,F555*G555*H555*F!$B$65,IF(I555=66%,F555*G555*H555*F!$B$66,IF(I555=67%,F555*G555*H555*F!$B$67,IF(I555=68%,F555*G555*H555*F!$B$68,IF(I555=69%,F555*G555*H555*F!$B$69,IF(I555=70%,F555*G555*H555*F!$B$70,IF(I555=71%,F555*G555*H555*F!$B$71,IF(I555=72%,F555*G555*H555*F!$B$72,IF(I555=73%,F555*G555*H555*F!$B$73,IF(I555=74%,F555*G555*H555*F!$B$74,IF(I555=75%,F555*G555*H555*F!$B$75,IF(I555=76%,F555*G555*H555*F!$B$76,IF(I555=77%,F555*G555*H555*F!$B$77,IF(I555=78%,F555*G555*H555*F!$B$78,IF(I555=79%,F555*G555*H555*F!$B$79,IF(I555=80%,F555*G555*H555*F!$B$80,IF(I555=81%,F555*G555*H555*F!$B$81,IF(I555=82%,F555*G555*H555*F!$B$82,IF(I555=83%,F555*G555*H555*F!$B$83,IF(I555=84%,F555*G555*H555*F!$B$84,IF(I555=85%,F555*G555*H555*F!$B$85,IF(I555=86%,F555*G555*H555*F!$B$86,IF(I555=87%,F555*G555*H555*F!$B$87,IF(I555=88%,F555*G555*H555*F!$B$88,IF(I555=89%,F555*G555*H555*F!$B$89,IF(I555=90%,F555*G555*H555*F!$B$90,IF(I555=91%,F555*G555*H555*F!$B$91,IF(I555=92%,F555*G555*H555*F!$B$92,IF(I555=93%,F555*G555*H555*F!$B$93,IF(I555=94%,F555*G555*H555*F!$B$94,IF(I555=95%,F555*G555*H555*F!$B$95,IF(I555=96%,F555*G555*H555*F!$B$96,IF(I555=97%,F555*G555*H555*F!$B$97,IF(I555=98%,F555*G555*H555*F!$B$98,IF(I555=99%,F555*G555*H555*F!$B$99,IF(I555&gt;99%,F555*G555*H555*F!$B$100,))))))))))))))))))))))))))))))))))))))))))))))))))))))))+IF(M555&lt;30%,0,IF(M555&lt;35%,J555*K555*L555*F!$B$33,IF(M555&lt;40%,J555*K555*L555*F!$B$38,IF(M555&lt;45%,J555*K555*L555*F!$B$43,IF(M555&lt;50%,J555*K555*L555*F!$B$48,IF(M555=50%,J555*K555*L555*F!$B$50,IF(M555=51%,J555*K555*L555*F!$B$51,IF(M555=52%,J555*K555*L555*F!$B$52,IF(M555=53%,J555*K555*L555*F!$B$53,IF(M555=54%,J555*K555*L555*F!$B$54,IF(M555=55%,J555*K555*L555*F!$B$55,IF(M555=56%,J555*K555*L555*F!$B$56,IF(M555=57%,J555*K555*L555*F!$B$57,IF(M555=58%,J555*K555*L555*F!$B$58,IF(M555=59%,J555*K555*L555*F!$B$59,IF(M555=60%,J555*K555*L555*F!$B$60,IF(M555=61%,J555*K555*L555*F!$B$61,IF(M555=62%,J555*K555*L555*F!$B$62,IF(M555=63%,J555*K555*L555*F!$B$63,IF(M555=64%,J555*K555*L555*F!$B$64,IF(M555=65%,J555*K555*L555*F!$B$65,IF(M555=66%,J555*K555*L555*F!$B$66,IF(M555=67%,J555*K555*L555*F!$B$67,IF(M555=68%,J555*K555*L555*F!$B$68,IF(M555=69%,J555*K555*L555*F!$B$69,IF(M555=70%,J555*K555*L555*F!$B$70,IF(M555=71%,J555*K555*L555*F!$B$71,IF(M555=72%,J555*K555*L555*F!$B$72,IF(M555=73%,J555*K555*L555*F!$B$73,IF(M555=74%,J555*K555*L555*F!$B$74,IF(M555=75%,J555*K555*L555*F!$B$75,IF(M555=76%,J555*K555*L555*F!$B$76,IF(M555=77%,J555*K555*L555*F!$B$77,IF(M555=78%,J555*K555*L555*F!$B$78,IF(M555=79%,J555*K555*L555*F!$B$79,IF(M555=80%,J555*K555*L555*F!$B$80,IF(M555=81%,J555*K555*L555*F!$B$81,IF(M555=82%,J555*K555*L555*F!$B$82,IF(M555=83%,J555*K555*L555*F!$B$83,IF(M555=84%,J555*K555*L555*F!$B$84,IF(M555=85%,J555*K555*L555*F!$B$85,IF(M555=86%,J555*K555*L555*F!$B$86,IF(M555=87%,J555*K555*L555*F!$B$87,IF(M555=88%,J555*K555*L555*F!$B$88,IF(M555=89%,J555*K555*L555*F!$B$89,IF(M555=90%,J555*K555*L555*F!$B$90,IF(M555=91%,J555*K555*L555*F!$B$91,IF(M555=92%,J555*K555*L555*F!$B$92,IF(M555=93%,J555*K555*L555*F!$B$93,IF(M555=94%,J555*K555*L555*F!$B$94,IF(M555=95%,J555*K555*L555*F!$B$95,IF(M555=96%,J555*K555*L555*F!$B$96,IF(M555=97%,J555*K555*L555*F!$B$97,IF(M555=98%,J555*K555*L555*F!$B$98,IF(M555=99%,J555*K555*L555*F!$B$99,IF(M555&gt;99%,J555*K555*L555*F!$B$100,))))))))))))))))))))))))))))))))))))))))))))))))))))))))+IF(Q555&lt;30%,0,IF(Q555&lt;35%,N555*O555*P555*F!$B$33,IF(Q555&lt;40%,N555*O555*P555*F!$B$38,IF(Q555&lt;45%,N555*O555*P555*F!$B$43,IF(Q555&lt;50%,N555*O555*P555*F!$B$48,IF(Q555=50%,N555*O555*P555*F!$B$50,IF(Q555=51%,N555*O555*P555*F!$B$51,IF(Q555=52%,N555*O555*P555*F!$B$52,IF(Q555=53%,N555*O555*P555*F!$B$53,IF(Q555=54%,N555*O555*P555*F!$B$54,IF(Q555=55%,N555*O555*P555*F!$B$55,IF(Q555=56%,N555*O555*P555*F!$B$56,IF(Q555=57%,N555*O555*P555*F!$B$57,IF(Q555=58%,N555*O555*P555*F!$B$58,IF(Q555=59%,N555*O555*P555*F!$B$59,IF(Q555=60%,N555*O555*P555*F!$B$60,IF(Q555=61%,N555*O555*P555*F!$B$61,IF(Q555=62%,N555*O555*P555*F!$B$62,IF(Q555=63%,N555*O555*P555*F!$B$63,IF(Q555=64%,N555*O555*P555*F!$B$64,IF(Q555=65%,N555*O555*P555*F!$B$65,IF(Q555=66%,N555*O555*P555*F!$B$66,IF(Q555=67%,N555*O555*P555*F!$B$67,IF(Q555=68%,N555*O555*P555*F!$B$68,IF(Q555=69%,N555*O555*P555*F!$B$69,IF(Q555=70%,N555*O555*P555*F!$B$70,IF(Q555=71%,N555*O555*P555*F!$B$71,IF(Q555=72%,N555*O555*P555*F!$B$72,IF(Q555=73%,N555*O555*P555*F!$B$73,IF(Q555=74%,N555*O555*P555*F!$B$74,IF(Q555=75%,N555*O555*P555*F!$B$75,IF(Q555=76%,N555*O555*P555*F!$B$76,IF(Q555=77%,N555*O555*P555*F!$B$77,IF(Q555=78%,N555*O555*P555*F!$B$78,IF(Q555=79%,N555*O555*P555*F!$B$79,IF(Q555=80%,N555*O555*P555*F!$B$80,IF(Q555=81%,N555*O555*P555*F!$B$81,IF(Q555=82%,N555*O555*P555*F!$B$82,IF(Q555=83%,N555*O555*P555*F!$B$83,IF(Q555=84%,N555*O555*P555*F!$B$84,IF(Q555=85%,N555*O555*P555*F!$B$85,IF(Q555=86%,N555*O555*P555*F!$B$86,IF(Q555=87%,N555*O555*P555*F!$B$87,IF(Q555=88%,N555*O555*P555*F!$B$88,IF(Q555=89%,N555*O555*P555*F!$B$89,IF(Q555=90%,N555*O555*P555*F!$B$90,IF(Q555=91%,N555*O555*P555*F!$B$91,IF(Q555=92%,N555*O555*P555*F!$B$92,IF(Q555=93%,N555*O555*P555*F!$B$93,IF(Q555=94%,N555*O555*P555*F!$B$94,IF(Q555=95%,N555*O555*P555*F!$B$95,IF(Q555=96%,N555*O555*P555*F!$B$96,IF(Q555=97%,N555*O555*P555*F!$B$97,IF(Q555=98%,N555*O555*P555*F!$B$98,IF(Q555=99%,N555*O555*P555*F!$B$99,IF(Q555&gt;99%,N555*O555*P555*F!$B$100,))))))))))))))))))))))))))))))))))))))))))))))))))))))))+IF(U555&lt;30%,0,IF(U555&lt;35%,R555*S555*T555*F!$B$33,IF(U555&lt;40%,R555*S555*T555*F!$B$38,IF(U555&lt;45%,R555*S555*T555*F!$B$43,IF(U555&lt;50%,R555*S555*T555*F!$B$48,IF(U555=50%,R555*S555*T555*F!$B$50,IF(U555=51%,R555*S555*T555*F!$B$51,IF(U555=52%,R555*S555*T555*F!$B$52,IF(U555=53%,R555*S555*T555*F!$B$53,IF(U555=54%,R555*S555*T555*F!$B$54,IF(U555=55%,R555*S555*T555*F!$B$55,IF(U555=56%,R555*S555*T555*F!$B$56,IF(U555=57%,R555*S555*T555*F!$B$57,IF(U555=58%,R555*S555*T555*F!$B$58,IF(U555=59%,R555*S555*T555*F!$B$59,IF(U555=60%,R555*S555*T555*F!$B$60,IF(U555=61%,R555*S555*T555*F!$B$61,IF(U555=62%,R555*S555*T555*F!$B$62,IF(U555=63%,R555*S555*T555*F!$B$63,IF(U555=64%,R555*S555*T555*F!$B$64,IF(U555=65%,R555*S555*T555*F!$B$65,IF(U555=66%,R555*S555*T555*F!$B$66,IF(U555=67%,R555*S555*T555*F!$B$67,IF(U555=68%,R555*S555*T555*F!$B$68,IF(U555=69%,R555*S555*T555*F!$B$69,IF(U555=70%,R555*S555*T555*F!$B$70,IF(U555=71%,R555*S555*T555*F!$B$71,IF(U555=72%,R555*S555*T555*F!$B$72,IF(U555=73%,R555*S555*T555*F!$B$73,IF(U555=74%,R555*S555*T555*F!$B$74,IF(U555=75%,R555*S555*T555*F!$B$75,IF(U555=76%,R555*S555*T555*F!$B$76,IF(U555=77%,R555*S555*T555*F!$B$77,IF(U555=78%,R555*S555*T555*F!$B$78,IF(U555=79%,R555*S555*T555*F!$B$79,IF(U555=80%,R555*S555*T555*F!$B$80,IF(U555=81%,R555*S555*T555*F!$B$81,IF(U555=82%,R555*S555*T555*F!$B$82,IF(U555=83%,R555*S555*T555*F!$B$83,IF(U555=84%,R555*S555*T555*F!$B$84,IF(U555=85%,R555*S555*T555*F!$B$85,IF(U555=86%,R555*S555*T555*F!$B$86,IF(U555=87%,R555*S555*T555*F!$B$87,IF(U555=88%,R555*S555*T555*F!$B$88,IF(U555=89%,R555*S555*T555*F!$B$89,IF(U555=90%,R555*S555*T555*F!$B$90,IF(U555=91%,R555*S555*T555*F!$B$91,IF(U555=92%,R555*S555*T555*F!$B$92,IF(U555=93%,R555*S555*T555*F!$B$93,IF(U555=94%,R555*S555*T555*F!$B$94,IF(U555=95%,R555*S555*T555*F!$B$95,IF(U555=96%,R555*S555*T555*F!$B$96,IF(U555=97%,R555*S555*T555*F!$B$97,IF(U555=98%,R555*S555*T555*F!$B$98,IF(U555=99%,R555*S555*T555*F!$B$99,IF(U555&gt;99%,R555*S555*T555*F!$B$100)))))))))))))))))))))))))))))))))))))))))))))))))))))))))*IF(ISNUMBER(E555),E555,1)*IF(ISNUMBER(D555),D555,1)</f>
        <v>0</v>
      </c>
      <c r="AA555" s="6">
        <f>G555*H555+K555*L555+O555*P555+S555*T555</f>
        <v>0</v>
      </c>
      <c r="AB555" s="35">
        <f>(H555*(IF(I555&lt;45%,0.5,IF(I555&lt;55%,0.8,IF(I555&lt;65%,0.9,IF(I555&lt;75%,1,IF(I555&lt;85%,1.1,1.2))))))+L555*(IF(M555&lt;45%,0.5,IF(M555&lt;55%,0.8,IF(M555&lt;65%,0.9,IF(M555&lt;75%,1,IF(M555&lt;85%,1.1,1.2))))))+P555*(IF(Q555&lt;45%,0.5,IF(Q555&lt;55%,0.8,IF(Q555&lt;65%,0.9,IF(Q555&lt;75%,1,IF(Q555&lt;85%,1.1,1.2))))))+T555*(IF(U555&lt;45%,0.5,IF(U555&lt;55%,0.8,IF(U555&lt;65%,0.9,IF(U555&lt;75%,1,IF(U555&lt;85%,1.1,1.2)))))))*IF(D555&gt;=0.8,6,IF(D555&lt;=0.4,1.5,3))</f>
        <v>0</v>
      </c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  <c r="AP555" s="11"/>
      <c r="AQ555" s="11"/>
      <c r="AR555" s="11"/>
      <c r="AS555" s="11"/>
      <c r="AT555" s="11"/>
      <c r="AU555" s="11"/>
      <c r="AV555" s="11"/>
      <c r="AW555" s="11"/>
      <c r="AX555" s="11"/>
      <c r="AY555" s="11"/>
      <c r="AZ555" s="11"/>
      <c r="BA555" s="11"/>
      <c r="BB555" s="11"/>
      <c r="BC555" s="11"/>
      <c r="BD555" s="11"/>
      <c r="BE555" s="11"/>
      <c r="BF555" s="11"/>
      <c r="BG555" s="11"/>
      <c r="BH555" s="11"/>
      <c r="BI555" s="11"/>
      <c r="BJ555" s="11"/>
    </row>
    <row r="556" spans="1:62" x14ac:dyDescent="0.25">
      <c r="A556" s="1125"/>
      <c r="B556" s="61" t="str">
        <f t="shared" ref="B556:E556" si="1324">IF(B494="","",B494)</f>
        <v/>
      </c>
      <c r="C556" s="62" t="str">
        <f t="shared" si="1324"/>
        <v/>
      </c>
      <c r="D556" s="63">
        <f t="shared" si="1319"/>
        <v>0</v>
      </c>
      <c r="E556" s="64" t="str">
        <f t="shared" si="1324"/>
        <v/>
      </c>
      <c r="F556" s="150"/>
      <c r="G556" s="151"/>
      <c r="H556" s="151"/>
      <c r="I556" s="102">
        <f t="shared" si="1314"/>
        <v>0</v>
      </c>
      <c r="J556" s="150"/>
      <c r="K556" s="100"/>
      <c r="L556" s="100"/>
      <c r="M556" s="102">
        <f t="shared" si="1315"/>
        <v>0</v>
      </c>
      <c r="N556" s="150"/>
      <c r="O556" s="100"/>
      <c r="P556" s="100"/>
      <c r="Q556" s="102">
        <f t="shared" si="1316"/>
        <v>0</v>
      </c>
      <c r="R556" s="150"/>
      <c r="S556" s="100"/>
      <c r="T556" s="100"/>
      <c r="U556" s="101">
        <f t="shared" si="1317"/>
        <v>0</v>
      </c>
      <c r="V556" s="110">
        <f t="shared" si="1320"/>
        <v>0</v>
      </c>
      <c r="W556" s="111">
        <f t="shared" si="1321"/>
        <v>0</v>
      </c>
      <c r="X556" s="53">
        <f>ROUND(IFERROR((W556/(Y556*IF(ISNUMBER(E556),E556,1))),0),2)</f>
        <v>0</v>
      </c>
      <c r="Y556" s="90" t="str">
        <f t="shared" si="1168"/>
        <v/>
      </c>
      <c r="Z556" s="5">
        <f>(IF(I556&lt;30%,0,IF(I556&lt;35%,F556*G556*H556*F!$B$33,IF(I556&lt;40%,F556*G556*H556*F!$B$38,IF(I556&lt;45%,F556*G556*H556*F!$B$43,IF(I556&lt;50%,F556*G556*H556*F!$B$48,IF(I556=50%,F556*G556*H556*F!$B$50,IF(I556=51%,F556*G556*H556*F!$B$51,IF(I556=52%,F556*G556*H556*F!$B$52,IF(I556=53%,F556*G556*H556*F!$B$53,IF(I556=54%,F556*G556*H556*F!$B$54,IF(I556=55%,F556*G556*H556*F!$B$55,IF(I556=56%,F556*G556*H556*F!$B$56,IF(I556=57%,F556*G556*H556*F!$B$57,IF(I556=58%,F556*G556*H556*F!$B$58,IF(I556=59%,F556*G556*H556*F!$B$59,IF(I556=60%,F556*G556*H556*F!$B$60,IF(I556=61%,F556*G556*H556*F!$B$61,IF(I556=62%,F556*G556*H556*F!$B$62,IF(I556=63%,F556*G556*H556*F!$B$63,IF(I556=64%,F556*G556*H556*F!$B$64,IF(I556=65%,F556*G556*H556*F!$B$65,IF(I556=66%,F556*G556*H556*F!$B$66,IF(I556=67%,F556*G556*H556*F!$B$67,IF(I556=68%,F556*G556*H556*F!$B$68,IF(I556=69%,F556*G556*H556*F!$B$69,IF(I556=70%,F556*G556*H556*F!$B$70,IF(I556=71%,F556*G556*H556*F!$B$71,IF(I556=72%,F556*G556*H556*F!$B$72,IF(I556=73%,F556*G556*H556*F!$B$73,IF(I556=74%,F556*G556*H556*F!$B$74,IF(I556=75%,F556*G556*H556*F!$B$75,IF(I556=76%,F556*G556*H556*F!$B$76,IF(I556=77%,F556*G556*H556*F!$B$77,IF(I556=78%,F556*G556*H556*F!$B$78,IF(I556=79%,F556*G556*H556*F!$B$79,IF(I556=80%,F556*G556*H556*F!$B$80,IF(I556=81%,F556*G556*H556*F!$B$81,IF(I556=82%,F556*G556*H556*F!$B$82,IF(I556=83%,F556*G556*H556*F!$B$83,IF(I556=84%,F556*G556*H556*F!$B$84,IF(I556=85%,F556*G556*H556*F!$B$85,IF(I556=86%,F556*G556*H556*F!$B$86,IF(I556=87%,F556*G556*H556*F!$B$87,IF(I556=88%,F556*G556*H556*F!$B$88,IF(I556=89%,F556*G556*H556*F!$B$89,IF(I556=90%,F556*G556*H556*F!$B$90,IF(I556=91%,F556*G556*H556*F!$B$91,IF(I556=92%,F556*G556*H556*F!$B$92,IF(I556=93%,F556*G556*H556*F!$B$93,IF(I556=94%,F556*G556*H556*F!$B$94,IF(I556=95%,F556*G556*H556*F!$B$95,IF(I556=96%,F556*G556*H556*F!$B$96,IF(I556=97%,F556*G556*H556*F!$B$97,IF(I556=98%,F556*G556*H556*F!$B$98,IF(I556=99%,F556*G556*H556*F!$B$99,IF(I556&gt;99%,F556*G556*H556*F!$B$100,))))))))))))))))))))))))))))))))))))))))))))))))))))))))+IF(M556&lt;30%,0,IF(M556&lt;35%,J556*K556*L556*F!$B$33,IF(M556&lt;40%,J556*K556*L556*F!$B$38,IF(M556&lt;45%,J556*K556*L556*F!$B$43,IF(M556&lt;50%,J556*K556*L556*F!$B$48,IF(M556=50%,J556*K556*L556*F!$B$50,IF(M556=51%,J556*K556*L556*F!$B$51,IF(M556=52%,J556*K556*L556*F!$B$52,IF(M556=53%,J556*K556*L556*F!$B$53,IF(M556=54%,J556*K556*L556*F!$B$54,IF(M556=55%,J556*K556*L556*F!$B$55,IF(M556=56%,J556*K556*L556*F!$B$56,IF(M556=57%,J556*K556*L556*F!$B$57,IF(M556=58%,J556*K556*L556*F!$B$58,IF(M556=59%,J556*K556*L556*F!$B$59,IF(M556=60%,J556*K556*L556*F!$B$60,IF(M556=61%,J556*K556*L556*F!$B$61,IF(M556=62%,J556*K556*L556*F!$B$62,IF(M556=63%,J556*K556*L556*F!$B$63,IF(M556=64%,J556*K556*L556*F!$B$64,IF(M556=65%,J556*K556*L556*F!$B$65,IF(M556=66%,J556*K556*L556*F!$B$66,IF(M556=67%,J556*K556*L556*F!$B$67,IF(M556=68%,J556*K556*L556*F!$B$68,IF(M556=69%,J556*K556*L556*F!$B$69,IF(M556=70%,J556*K556*L556*F!$B$70,IF(M556=71%,J556*K556*L556*F!$B$71,IF(M556=72%,J556*K556*L556*F!$B$72,IF(M556=73%,J556*K556*L556*F!$B$73,IF(M556=74%,J556*K556*L556*F!$B$74,IF(M556=75%,J556*K556*L556*F!$B$75,IF(M556=76%,J556*K556*L556*F!$B$76,IF(M556=77%,J556*K556*L556*F!$B$77,IF(M556=78%,J556*K556*L556*F!$B$78,IF(M556=79%,J556*K556*L556*F!$B$79,IF(M556=80%,J556*K556*L556*F!$B$80,IF(M556=81%,J556*K556*L556*F!$B$81,IF(M556=82%,J556*K556*L556*F!$B$82,IF(M556=83%,J556*K556*L556*F!$B$83,IF(M556=84%,J556*K556*L556*F!$B$84,IF(M556=85%,J556*K556*L556*F!$B$85,IF(M556=86%,J556*K556*L556*F!$B$86,IF(M556=87%,J556*K556*L556*F!$B$87,IF(M556=88%,J556*K556*L556*F!$B$88,IF(M556=89%,J556*K556*L556*F!$B$89,IF(M556=90%,J556*K556*L556*F!$B$90,IF(M556=91%,J556*K556*L556*F!$B$91,IF(M556=92%,J556*K556*L556*F!$B$92,IF(M556=93%,J556*K556*L556*F!$B$93,IF(M556=94%,J556*K556*L556*F!$B$94,IF(M556=95%,J556*K556*L556*F!$B$95,IF(M556=96%,J556*K556*L556*F!$B$96,IF(M556=97%,J556*K556*L556*F!$B$97,IF(M556=98%,J556*K556*L556*F!$B$98,IF(M556=99%,J556*K556*L556*F!$B$99,IF(M556&gt;99%,J556*K556*L556*F!$B$100,))))))))))))))))))))))))))))))))))))))))))))))))))))))))+IF(Q556&lt;30%,0,IF(Q556&lt;35%,N556*O556*P556*F!$B$33,IF(Q556&lt;40%,N556*O556*P556*F!$B$38,IF(Q556&lt;45%,N556*O556*P556*F!$B$43,IF(Q556&lt;50%,N556*O556*P556*F!$B$48,IF(Q556=50%,N556*O556*P556*F!$B$50,IF(Q556=51%,N556*O556*P556*F!$B$51,IF(Q556=52%,N556*O556*P556*F!$B$52,IF(Q556=53%,N556*O556*P556*F!$B$53,IF(Q556=54%,N556*O556*P556*F!$B$54,IF(Q556=55%,N556*O556*P556*F!$B$55,IF(Q556=56%,N556*O556*P556*F!$B$56,IF(Q556=57%,N556*O556*P556*F!$B$57,IF(Q556=58%,N556*O556*P556*F!$B$58,IF(Q556=59%,N556*O556*P556*F!$B$59,IF(Q556=60%,N556*O556*P556*F!$B$60,IF(Q556=61%,N556*O556*P556*F!$B$61,IF(Q556=62%,N556*O556*P556*F!$B$62,IF(Q556=63%,N556*O556*P556*F!$B$63,IF(Q556=64%,N556*O556*P556*F!$B$64,IF(Q556=65%,N556*O556*P556*F!$B$65,IF(Q556=66%,N556*O556*P556*F!$B$66,IF(Q556=67%,N556*O556*P556*F!$B$67,IF(Q556=68%,N556*O556*P556*F!$B$68,IF(Q556=69%,N556*O556*P556*F!$B$69,IF(Q556=70%,N556*O556*P556*F!$B$70,IF(Q556=71%,N556*O556*P556*F!$B$71,IF(Q556=72%,N556*O556*P556*F!$B$72,IF(Q556=73%,N556*O556*P556*F!$B$73,IF(Q556=74%,N556*O556*P556*F!$B$74,IF(Q556=75%,N556*O556*P556*F!$B$75,IF(Q556=76%,N556*O556*P556*F!$B$76,IF(Q556=77%,N556*O556*P556*F!$B$77,IF(Q556=78%,N556*O556*P556*F!$B$78,IF(Q556=79%,N556*O556*P556*F!$B$79,IF(Q556=80%,N556*O556*P556*F!$B$80,IF(Q556=81%,N556*O556*P556*F!$B$81,IF(Q556=82%,N556*O556*P556*F!$B$82,IF(Q556=83%,N556*O556*P556*F!$B$83,IF(Q556=84%,N556*O556*P556*F!$B$84,IF(Q556=85%,N556*O556*P556*F!$B$85,IF(Q556=86%,N556*O556*P556*F!$B$86,IF(Q556=87%,N556*O556*P556*F!$B$87,IF(Q556=88%,N556*O556*P556*F!$B$88,IF(Q556=89%,N556*O556*P556*F!$B$89,IF(Q556=90%,N556*O556*P556*F!$B$90,IF(Q556=91%,N556*O556*P556*F!$B$91,IF(Q556=92%,N556*O556*P556*F!$B$92,IF(Q556=93%,N556*O556*P556*F!$B$93,IF(Q556=94%,N556*O556*P556*F!$B$94,IF(Q556=95%,N556*O556*P556*F!$B$95,IF(Q556=96%,N556*O556*P556*F!$B$96,IF(Q556=97%,N556*O556*P556*F!$B$97,IF(Q556=98%,N556*O556*P556*F!$B$98,IF(Q556=99%,N556*O556*P556*F!$B$99,IF(Q556&gt;99%,N556*O556*P556*F!$B$100,))))))))))))))))))))))))))))))))))))))))))))))))))))))))+IF(U556&lt;30%,0,IF(U556&lt;35%,R556*S556*T556*F!$B$33,IF(U556&lt;40%,R556*S556*T556*F!$B$38,IF(U556&lt;45%,R556*S556*T556*F!$B$43,IF(U556&lt;50%,R556*S556*T556*F!$B$48,IF(U556=50%,R556*S556*T556*F!$B$50,IF(U556=51%,R556*S556*T556*F!$B$51,IF(U556=52%,R556*S556*T556*F!$B$52,IF(U556=53%,R556*S556*T556*F!$B$53,IF(U556=54%,R556*S556*T556*F!$B$54,IF(U556=55%,R556*S556*T556*F!$B$55,IF(U556=56%,R556*S556*T556*F!$B$56,IF(U556=57%,R556*S556*T556*F!$B$57,IF(U556=58%,R556*S556*T556*F!$B$58,IF(U556=59%,R556*S556*T556*F!$B$59,IF(U556=60%,R556*S556*T556*F!$B$60,IF(U556=61%,R556*S556*T556*F!$B$61,IF(U556=62%,R556*S556*T556*F!$B$62,IF(U556=63%,R556*S556*T556*F!$B$63,IF(U556=64%,R556*S556*T556*F!$B$64,IF(U556=65%,R556*S556*T556*F!$B$65,IF(U556=66%,R556*S556*T556*F!$B$66,IF(U556=67%,R556*S556*T556*F!$B$67,IF(U556=68%,R556*S556*T556*F!$B$68,IF(U556=69%,R556*S556*T556*F!$B$69,IF(U556=70%,R556*S556*T556*F!$B$70,IF(U556=71%,R556*S556*T556*F!$B$71,IF(U556=72%,R556*S556*T556*F!$B$72,IF(U556=73%,R556*S556*T556*F!$B$73,IF(U556=74%,R556*S556*T556*F!$B$74,IF(U556=75%,R556*S556*T556*F!$B$75,IF(U556=76%,R556*S556*T556*F!$B$76,IF(U556=77%,R556*S556*T556*F!$B$77,IF(U556=78%,R556*S556*T556*F!$B$78,IF(U556=79%,R556*S556*T556*F!$B$79,IF(U556=80%,R556*S556*T556*F!$B$80,IF(U556=81%,R556*S556*T556*F!$B$81,IF(U556=82%,R556*S556*T556*F!$B$82,IF(U556=83%,R556*S556*T556*F!$B$83,IF(U556=84%,R556*S556*T556*F!$B$84,IF(U556=85%,R556*S556*T556*F!$B$85,IF(U556=86%,R556*S556*T556*F!$B$86,IF(U556=87%,R556*S556*T556*F!$B$87,IF(U556=88%,R556*S556*T556*F!$B$88,IF(U556=89%,R556*S556*T556*F!$B$89,IF(U556=90%,R556*S556*T556*F!$B$90,IF(U556=91%,R556*S556*T556*F!$B$91,IF(U556=92%,R556*S556*T556*F!$B$92,IF(U556=93%,R556*S556*T556*F!$B$93,IF(U556=94%,R556*S556*T556*F!$B$94,IF(U556=95%,R556*S556*T556*F!$B$95,IF(U556=96%,R556*S556*T556*F!$B$96,IF(U556=97%,R556*S556*T556*F!$B$97,IF(U556=98%,R556*S556*T556*F!$B$98,IF(U556=99%,R556*S556*T556*F!$B$99,IF(U556&gt;99%,R556*S556*T556*F!$B$100)))))))))))))))))))))))))))))))))))))))))))))))))))))))))*IF(ISNUMBER(E556),E556,1)*IF(ISNUMBER(D556),D556,1)</f>
        <v>0</v>
      </c>
      <c r="AA556" s="5">
        <f>G556*H556+K556*L556+O556*P556+S556*T556</f>
        <v>0</v>
      </c>
      <c r="AB556" s="32">
        <f>(H556*(IF(I556&lt;45%,0.5,IF(I556&lt;55%,0.8,IF(I556&lt;65%,0.9,IF(I556&lt;75%,1,IF(I556&lt;85%,1.1,1.2))))))+L556*(IF(M556&lt;45%,0.5,IF(M556&lt;55%,0.8,IF(M556&lt;65%,0.9,IF(M556&lt;75%,1,IF(M556&lt;85%,1.1,1.2))))))+P556*(IF(Q556&lt;45%,0.5,IF(Q556&lt;55%,0.8,IF(Q556&lt;65%,0.9,IF(Q556&lt;75%,1,IF(Q556&lt;85%,1.1,1.2))))))+T556*(IF(U556&lt;45%,0.5,IF(U556&lt;55%,0.8,IF(U556&lt;65%,0.9,IF(U556&lt;75%,1,IF(U556&lt;85%,1.1,1.2)))))))*IF(D556&gt;=0.8,6,IF(D556&lt;=0.4,1.5,3))</f>
        <v>0</v>
      </c>
      <c r="AC556" s="11"/>
      <c r="AD556" s="11"/>
      <c r="AE556" s="11"/>
      <c r="AF556" s="11"/>
      <c r="AG556" s="11"/>
      <c r="AH556" s="11"/>
      <c r="AI556" s="11"/>
      <c r="AJ556" s="11"/>
      <c r="AK556" s="11"/>
      <c r="AL556" s="11"/>
      <c r="AM556" s="11"/>
      <c r="AN556" s="11"/>
      <c r="AO556" s="11"/>
      <c r="AP556" s="11"/>
      <c r="AQ556" s="11"/>
      <c r="AR556" s="11"/>
      <c r="AS556" s="11"/>
      <c r="AT556" s="11"/>
      <c r="AU556" s="11"/>
      <c r="AV556" s="11"/>
      <c r="AW556" s="11"/>
      <c r="AX556" s="11"/>
      <c r="AY556" s="11"/>
      <c r="AZ556" s="11"/>
      <c r="BA556" s="11"/>
      <c r="BB556" s="11"/>
      <c r="BC556" s="11"/>
      <c r="BD556" s="11"/>
      <c r="BE556" s="11"/>
      <c r="BF556" s="11"/>
      <c r="BG556" s="11"/>
      <c r="BH556" s="11"/>
      <c r="BI556" s="11"/>
      <c r="BJ556" s="11"/>
    </row>
    <row r="557" spans="1:62" x14ac:dyDescent="0.25">
      <c r="A557" s="1125"/>
      <c r="B557" s="61" t="str">
        <f t="shared" ref="B557:E557" si="1325">IF(B495="","",B495)</f>
        <v/>
      </c>
      <c r="C557" s="62" t="str">
        <f t="shared" si="1325"/>
        <v/>
      </c>
      <c r="D557" s="63">
        <f t="shared" si="1319"/>
        <v>0</v>
      </c>
      <c r="E557" s="64" t="str">
        <f t="shared" si="1325"/>
        <v/>
      </c>
      <c r="F557" s="152"/>
      <c r="G557" s="153"/>
      <c r="H557" s="153"/>
      <c r="I557" s="95">
        <f t="shared" si="1314"/>
        <v>0</v>
      </c>
      <c r="J557" s="152"/>
      <c r="K557" s="94"/>
      <c r="L557" s="94"/>
      <c r="M557" s="95">
        <f t="shared" si="1315"/>
        <v>0</v>
      </c>
      <c r="N557" s="152"/>
      <c r="O557" s="94"/>
      <c r="P557" s="94"/>
      <c r="Q557" s="95">
        <f t="shared" si="1316"/>
        <v>0</v>
      </c>
      <c r="R557" s="152"/>
      <c r="S557" s="94"/>
      <c r="T557" s="94"/>
      <c r="U557" s="93">
        <f t="shared" si="1317"/>
        <v>0</v>
      </c>
      <c r="V557" s="113">
        <f t="shared" si="1320"/>
        <v>0</v>
      </c>
      <c r="W557" s="114">
        <f t="shared" si="1321"/>
        <v>0</v>
      </c>
      <c r="X557" s="36">
        <f t="shared" ref="X557" si="1326">ROUND(IFERROR((W557/(Y557*IF(ISNUMBER(E557),E557,1))),0),2)</f>
        <v>0</v>
      </c>
      <c r="Y557" s="90" t="str">
        <f t="shared" si="1168"/>
        <v/>
      </c>
      <c r="Z557" s="6">
        <f>(IF(I557&lt;30%,0,IF(I557&lt;35%,F557*G557*H557*F!$B$33,IF(I557&lt;40%,F557*G557*H557*F!$B$38,IF(I557&lt;45%,F557*G557*H557*F!$B$43,IF(I557&lt;50%,F557*G557*H557*F!$B$48,IF(I557=50%,F557*G557*H557*F!$B$50,IF(I557=51%,F557*G557*H557*F!$B$51,IF(I557=52%,F557*G557*H557*F!$B$52,IF(I557=53%,F557*G557*H557*F!$B$53,IF(I557=54%,F557*G557*H557*F!$B$54,IF(I557=55%,F557*G557*H557*F!$B$55,IF(I557=56%,F557*G557*H557*F!$B$56,IF(I557=57%,F557*G557*H557*F!$B$57,IF(I557=58%,F557*G557*H557*F!$B$58,IF(I557=59%,F557*G557*H557*F!$B$59,IF(I557=60%,F557*G557*H557*F!$B$60,IF(I557=61%,F557*G557*H557*F!$B$61,IF(I557=62%,F557*G557*H557*F!$B$62,IF(I557=63%,F557*G557*H557*F!$B$63,IF(I557=64%,F557*G557*H557*F!$B$64,IF(I557=65%,F557*G557*H557*F!$B$65,IF(I557=66%,F557*G557*H557*F!$B$66,IF(I557=67%,F557*G557*H557*F!$B$67,IF(I557=68%,F557*G557*H557*F!$B$68,IF(I557=69%,F557*G557*H557*F!$B$69,IF(I557=70%,F557*G557*H557*F!$B$70,IF(I557=71%,F557*G557*H557*F!$B$71,IF(I557=72%,F557*G557*H557*F!$B$72,IF(I557=73%,F557*G557*H557*F!$B$73,IF(I557=74%,F557*G557*H557*F!$B$74,IF(I557=75%,F557*G557*H557*F!$B$75,IF(I557=76%,F557*G557*H557*F!$B$76,IF(I557=77%,F557*G557*H557*F!$B$77,IF(I557=78%,F557*G557*H557*F!$B$78,IF(I557=79%,F557*G557*H557*F!$B$79,IF(I557=80%,F557*G557*H557*F!$B$80,IF(I557=81%,F557*G557*H557*F!$B$81,IF(I557=82%,F557*G557*H557*F!$B$82,IF(I557=83%,F557*G557*H557*F!$B$83,IF(I557=84%,F557*G557*H557*F!$B$84,IF(I557=85%,F557*G557*H557*F!$B$85,IF(I557=86%,F557*G557*H557*F!$B$86,IF(I557=87%,F557*G557*H557*F!$B$87,IF(I557=88%,F557*G557*H557*F!$B$88,IF(I557=89%,F557*G557*H557*F!$B$89,IF(I557=90%,F557*G557*H557*F!$B$90,IF(I557=91%,F557*G557*H557*F!$B$91,IF(I557=92%,F557*G557*H557*F!$B$92,IF(I557=93%,F557*G557*H557*F!$B$93,IF(I557=94%,F557*G557*H557*F!$B$94,IF(I557=95%,F557*G557*H557*F!$B$95,IF(I557=96%,F557*G557*H557*F!$B$96,IF(I557=97%,F557*G557*H557*F!$B$97,IF(I557=98%,F557*G557*H557*F!$B$98,IF(I557=99%,F557*G557*H557*F!$B$99,IF(I557&gt;99%,F557*G557*H557*F!$B$100,))))))))))))))))))))))))))))))))))))))))))))))))))))))))+IF(M557&lt;30%,0,IF(M557&lt;35%,J557*K557*L557*F!$B$33,IF(M557&lt;40%,J557*K557*L557*F!$B$38,IF(M557&lt;45%,J557*K557*L557*F!$B$43,IF(M557&lt;50%,J557*K557*L557*F!$B$48,IF(M557=50%,J557*K557*L557*F!$B$50,IF(M557=51%,J557*K557*L557*F!$B$51,IF(M557=52%,J557*K557*L557*F!$B$52,IF(M557=53%,J557*K557*L557*F!$B$53,IF(M557=54%,J557*K557*L557*F!$B$54,IF(M557=55%,J557*K557*L557*F!$B$55,IF(M557=56%,J557*K557*L557*F!$B$56,IF(M557=57%,J557*K557*L557*F!$B$57,IF(M557=58%,J557*K557*L557*F!$B$58,IF(M557=59%,J557*K557*L557*F!$B$59,IF(M557=60%,J557*K557*L557*F!$B$60,IF(M557=61%,J557*K557*L557*F!$B$61,IF(M557=62%,J557*K557*L557*F!$B$62,IF(M557=63%,J557*K557*L557*F!$B$63,IF(M557=64%,J557*K557*L557*F!$B$64,IF(M557=65%,J557*K557*L557*F!$B$65,IF(M557=66%,J557*K557*L557*F!$B$66,IF(M557=67%,J557*K557*L557*F!$B$67,IF(M557=68%,J557*K557*L557*F!$B$68,IF(M557=69%,J557*K557*L557*F!$B$69,IF(M557=70%,J557*K557*L557*F!$B$70,IF(M557=71%,J557*K557*L557*F!$B$71,IF(M557=72%,J557*K557*L557*F!$B$72,IF(M557=73%,J557*K557*L557*F!$B$73,IF(M557=74%,J557*K557*L557*F!$B$74,IF(M557=75%,J557*K557*L557*F!$B$75,IF(M557=76%,J557*K557*L557*F!$B$76,IF(M557=77%,J557*K557*L557*F!$B$77,IF(M557=78%,J557*K557*L557*F!$B$78,IF(M557=79%,J557*K557*L557*F!$B$79,IF(M557=80%,J557*K557*L557*F!$B$80,IF(M557=81%,J557*K557*L557*F!$B$81,IF(M557=82%,J557*K557*L557*F!$B$82,IF(M557=83%,J557*K557*L557*F!$B$83,IF(M557=84%,J557*K557*L557*F!$B$84,IF(M557=85%,J557*K557*L557*F!$B$85,IF(M557=86%,J557*K557*L557*F!$B$86,IF(M557=87%,J557*K557*L557*F!$B$87,IF(M557=88%,J557*K557*L557*F!$B$88,IF(M557=89%,J557*K557*L557*F!$B$89,IF(M557=90%,J557*K557*L557*F!$B$90,IF(M557=91%,J557*K557*L557*F!$B$91,IF(M557=92%,J557*K557*L557*F!$B$92,IF(M557=93%,J557*K557*L557*F!$B$93,IF(M557=94%,J557*K557*L557*F!$B$94,IF(M557=95%,J557*K557*L557*F!$B$95,IF(M557=96%,J557*K557*L557*F!$B$96,IF(M557=97%,J557*K557*L557*F!$B$97,IF(M557=98%,J557*K557*L557*F!$B$98,IF(M557=99%,J557*K557*L557*F!$B$99,IF(M557&gt;99%,J557*K557*L557*F!$B$100,))))))))))))))))))))))))))))))))))))))))))))))))))))))))+IF(Q557&lt;30%,0,IF(Q557&lt;35%,N557*O557*P557*F!$B$33,IF(Q557&lt;40%,N557*O557*P557*F!$B$38,IF(Q557&lt;45%,N557*O557*P557*F!$B$43,IF(Q557&lt;50%,N557*O557*P557*F!$B$48,IF(Q557=50%,N557*O557*P557*F!$B$50,IF(Q557=51%,N557*O557*P557*F!$B$51,IF(Q557=52%,N557*O557*P557*F!$B$52,IF(Q557=53%,N557*O557*P557*F!$B$53,IF(Q557=54%,N557*O557*P557*F!$B$54,IF(Q557=55%,N557*O557*P557*F!$B$55,IF(Q557=56%,N557*O557*P557*F!$B$56,IF(Q557=57%,N557*O557*P557*F!$B$57,IF(Q557=58%,N557*O557*P557*F!$B$58,IF(Q557=59%,N557*O557*P557*F!$B$59,IF(Q557=60%,N557*O557*P557*F!$B$60,IF(Q557=61%,N557*O557*P557*F!$B$61,IF(Q557=62%,N557*O557*P557*F!$B$62,IF(Q557=63%,N557*O557*P557*F!$B$63,IF(Q557=64%,N557*O557*P557*F!$B$64,IF(Q557=65%,N557*O557*P557*F!$B$65,IF(Q557=66%,N557*O557*P557*F!$B$66,IF(Q557=67%,N557*O557*P557*F!$B$67,IF(Q557=68%,N557*O557*P557*F!$B$68,IF(Q557=69%,N557*O557*P557*F!$B$69,IF(Q557=70%,N557*O557*P557*F!$B$70,IF(Q557=71%,N557*O557*P557*F!$B$71,IF(Q557=72%,N557*O557*P557*F!$B$72,IF(Q557=73%,N557*O557*P557*F!$B$73,IF(Q557=74%,N557*O557*P557*F!$B$74,IF(Q557=75%,N557*O557*P557*F!$B$75,IF(Q557=76%,N557*O557*P557*F!$B$76,IF(Q557=77%,N557*O557*P557*F!$B$77,IF(Q557=78%,N557*O557*P557*F!$B$78,IF(Q557=79%,N557*O557*P557*F!$B$79,IF(Q557=80%,N557*O557*P557*F!$B$80,IF(Q557=81%,N557*O557*P557*F!$B$81,IF(Q557=82%,N557*O557*P557*F!$B$82,IF(Q557=83%,N557*O557*P557*F!$B$83,IF(Q557=84%,N557*O557*P557*F!$B$84,IF(Q557=85%,N557*O557*P557*F!$B$85,IF(Q557=86%,N557*O557*P557*F!$B$86,IF(Q557=87%,N557*O557*P557*F!$B$87,IF(Q557=88%,N557*O557*P557*F!$B$88,IF(Q557=89%,N557*O557*P557*F!$B$89,IF(Q557=90%,N557*O557*P557*F!$B$90,IF(Q557=91%,N557*O557*P557*F!$B$91,IF(Q557=92%,N557*O557*P557*F!$B$92,IF(Q557=93%,N557*O557*P557*F!$B$93,IF(Q557=94%,N557*O557*P557*F!$B$94,IF(Q557=95%,N557*O557*P557*F!$B$95,IF(Q557=96%,N557*O557*P557*F!$B$96,IF(Q557=97%,N557*O557*P557*F!$B$97,IF(Q557=98%,N557*O557*P557*F!$B$98,IF(Q557=99%,N557*O557*P557*F!$B$99,IF(Q557&gt;99%,N557*O557*P557*F!$B$100,))))))))))))))))))))))))))))))))))))))))))))))))))))))))+IF(U557&lt;30%,0,IF(U557&lt;35%,R557*S557*T557*F!$B$33,IF(U557&lt;40%,R557*S557*T557*F!$B$38,IF(U557&lt;45%,R557*S557*T557*F!$B$43,IF(U557&lt;50%,R557*S557*T557*F!$B$48,IF(U557=50%,R557*S557*T557*F!$B$50,IF(U557=51%,R557*S557*T557*F!$B$51,IF(U557=52%,R557*S557*T557*F!$B$52,IF(U557=53%,R557*S557*T557*F!$B$53,IF(U557=54%,R557*S557*T557*F!$B$54,IF(U557=55%,R557*S557*T557*F!$B$55,IF(U557=56%,R557*S557*T557*F!$B$56,IF(U557=57%,R557*S557*T557*F!$B$57,IF(U557=58%,R557*S557*T557*F!$B$58,IF(U557=59%,R557*S557*T557*F!$B$59,IF(U557=60%,R557*S557*T557*F!$B$60,IF(U557=61%,R557*S557*T557*F!$B$61,IF(U557=62%,R557*S557*T557*F!$B$62,IF(U557=63%,R557*S557*T557*F!$B$63,IF(U557=64%,R557*S557*T557*F!$B$64,IF(U557=65%,R557*S557*T557*F!$B$65,IF(U557=66%,R557*S557*T557*F!$B$66,IF(U557=67%,R557*S557*T557*F!$B$67,IF(U557=68%,R557*S557*T557*F!$B$68,IF(U557=69%,R557*S557*T557*F!$B$69,IF(U557=70%,R557*S557*T557*F!$B$70,IF(U557=71%,R557*S557*T557*F!$B$71,IF(U557=72%,R557*S557*T557*F!$B$72,IF(U557=73%,R557*S557*T557*F!$B$73,IF(U557=74%,R557*S557*T557*F!$B$74,IF(U557=75%,R557*S557*T557*F!$B$75,IF(U557=76%,R557*S557*T557*F!$B$76,IF(U557=77%,R557*S557*T557*F!$B$77,IF(U557=78%,R557*S557*T557*F!$B$78,IF(U557=79%,R557*S557*T557*F!$B$79,IF(U557=80%,R557*S557*T557*F!$B$80,IF(U557=81%,R557*S557*T557*F!$B$81,IF(U557=82%,R557*S557*T557*F!$B$82,IF(U557=83%,R557*S557*T557*F!$B$83,IF(U557=84%,R557*S557*T557*F!$B$84,IF(U557=85%,R557*S557*T557*F!$B$85,IF(U557=86%,R557*S557*T557*F!$B$86,IF(U557=87%,R557*S557*T557*F!$B$87,IF(U557=88%,R557*S557*T557*F!$B$88,IF(U557=89%,R557*S557*T557*F!$B$89,IF(U557=90%,R557*S557*T557*F!$B$90,IF(U557=91%,R557*S557*T557*F!$B$91,IF(U557=92%,R557*S557*T557*F!$B$92,IF(U557=93%,R557*S557*T557*F!$B$93,IF(U557=94%,R557*S557*T557*F!$B$94,IF(U557=95%,R557*S557*T557*F!$B$95,IF(U557=96%,R557*S557*T557*F!$B$96,IF(U557=97%,R557*S557*T557*F!$B$97,IF(U557=98%,R557*S557*T557*F!$B$98,IF(U557=99%,R557*S557*T557*F!$B$99,IF(U557&gt;99%,R557*S557*T557*F!$B$100)))))))))))))))))))))))))))))))))))))))))))))))))))))))))*IF(ISNUMBER(E557),E557,1)*IF(ISNUMBER(D557),D557,1)</f>
        <v>0</v>
      </c>
      <c r="AA557" s="6">
        <f>G557*H557+K557*L557+O557*P557+S557*T557</f>
        <v>0</v>
      </c>
      <c r="AB557" s="35">
        <f>(H557*(IF(I557&lt;45%,0.5,IF(I557&lt;55%,0.8,IF(I557&lt;65%,0.9,IF(I557&lt;75%,1,IF(I557&lt;85%,1.1,1.2))))))+L557*(IF(M557&lt;45%,0.5,IF(M557&lt;55%,0.8,IF(M557&lt;65%,0.9,IF(M557&lt;75%,1,IF(M557&lt;85%,1.1,1.2))))))+P557*(IF(Q557&lt;45%,0.5,IF(Q557&lt;55%,0.8,IF(Q557&lt;65%,0.9,IF(Q557&lt;75%,1,IF(Q557&lt;85%,1.1,1.2))))))+T557*(IF(U557&lt;45%,0.5,IF(U557&lt;55%,0.8,IF(U557&lt;65%,0.9,IF(U557&lt;75%,1,IF(U557&lt;85%,1.1,1.2)))))))*IF(D557&gt;=0.8,6,IF(D557&lt;=0.4,1.5,3))</f>
        <v>0</v>
      </c>
      <c r="AC557" s="11"/>
      <c r="AD557" s="11"/>
      <c r="AE557" s="11"/>
      <c r="AF557" s="11"/>
      <c r="AG557" s="11"/>
      <c r="AH557" s="11"/>
      <c r="AI557" s="11"/>
      <c r="AJ557" s="11"/>
      <c r="AK557" s="11"/>
      <c r="AL557" s="11"/>
      <c r="AM557" s="11"/>
      <c r="AN557" s="11"/>
      <c r="AO557" s="11"/>
      <c r="AP557" s="11"/>
      <c r="AQ557" s="11"/>
      <c r="AR557" s="11"/>
      <c r="AS557" s="11"/>
      <c r="AT557" s="11"/>
      <c r="AU557" s="11"/>
      <c r="AV557" s="11"/>
      <c r="AW557" s="11"/>
      <c r="AX557" s="11"/>
      <c r="AY557" s="11"/>
      <c r="AZ557" s="11"/>
      <c r="BA557" s="11"/>
      <c r="BB557" s="11"/>
      <c r="BC557" s="11"/>
      <c r="BD557" s="11"/>
      <c r="BE557" s="11"/>
      <c r="BF557" s="11"/>
      <c r="BG557" s="11"/>
      <c r="BH557" s="11"/>
      <c r="BI557" s="11"/>
      <c r="BJ557" s="11"/>
    </row>
    <row r="558" spans="1:62" ht="15.75" thickBot="1" x14ac:dyDescent="0.3">
      <c r="A558" s="1126"/>
      <c r="B558" s="165"/>
      <c r="C558" s="166"/>
      <c r="D558" s="134">
        <f>ROUND(IFERROR((D553*(G553*H553+K553*L553+O553*P553+S553*T553)+D554*(G554*H554+K554*L554+O554*P554+S554*T554)+D555*(G555*H555+K555*L555+O555*P555+S555*T555)+D556*(G556*H556+K556*L556+O556*P556+S556*T556)+D557*(G557*H557+K557*L557+O557*P557+S557*T557))/((G553*H553+K553*L553+O553*P553+S553*T553)+(G554*H554+K554*L554+O554*P554+S554*T554)+(G555*H555+K555*L555+O555*P555+S555*T555)+(G556*H556+K556*L556+O556*P556+S556*T556)+(G557*H557+K557*L557+O557*P557+S557*T557)),0),3)</f>
        <v>0</v>
      </c>
      <c r="E558" s="173"/>
      <c r="F558" s="174" t="str">
        <f t="shared" ref="F558" si="1327">IF(I558&lt;&gt;0,(IFERROR(IF($Y558&gt;15,MROUND($Y558*I558,0.5),MROUND($Y558*I558,0.1)),)),"")</f>
        <v/>
      </c>
      <c r="G558" s="175"/>
      <c r="H558" s="175"/>
      <c r="I558" s="176"/>
      <c r="J558" s="174"/>
      <c r="K558" s="177"/>
      <c r="L558" s="177"/>
      <c r="M558" s="178"/>
      <c r="N558" s="174"/>
      <c r="O558" s="177"/>
      <c r="P558" s="177"/>
      <c r="Q558" s="179"/>
      <c r="R558" s="174"/>
      <c r="S558" s="180"/>
      <c r="T558" s="177"/>
      <c r="U558" s="178"/>
      <c r="V558" s="122">
        <f>SUM(V553:V557)</f>
        <v>0</v>
      </c>
      <c r="W558" s="117">
        <f>IFERROR(V558/AA558,0)</f>
        <v>0</v>
      </c>
      <c r="X558" s="118">
        <f>ROUND(IFERROR((D553*(I553*G553*H553+M553*K553*L553+Q553*O553*P553+U553*S553*T553)+D554*(I554*G554*H554+M554*K554*L554+Q554*O554*P554+U554*S554*T554)+D555*(I555*G555*H555+M555*K555*L555+Q555*O555*P555+U555*S555*T555)+D556*(I556*G556*H556+M556*K556*L556+Q556*O556*P556+U556*S556*T556)+D557*(I557*G557*H557+M557*K557*L557+Q557*O557*P557+U557*S557*T557))/(D553*(G553*H553+K553*L553+O553*P553+S553*T553)+D554*(G554*H554+K554*L554+O554*P554+S554*T554)+D555*(G555*H555+K555*L555+O555*P555+S555*T555)+D556*(G556*H556+K556*L556+O556*P556+S556*T556)+D557*(G557*H557+K557*L557+O557*P557+S557*T557)),0),2)</f>
        <v>0</v>
      </c>
      <c r="Y558" s="9"/>
      <c r="Z558" s="9">
        <f>SUM(Z553:Z557)</f>
        <v>0</v>
      </c>
      <c r="AA558" s="117">
        <f>SUM(AA553:AA557)</f>
        <v>0</v>
      </c>
      <c r="AB558" s="119">
        <f>IF(SUM(AB553:AB557)=0,TIME(,0,),TIME(,SUM(AB553:AB557)+30,))</f>
        <v>0</v>
      </c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  <c r="AP558" s="11"/>
      <c r="AQ558" s="11"/>
      <c r="AR558" s="11"/>
      <c r="AS558" s="11"/>
      <c r="AT558" s="11"/>
      <c r="AU558" s="11"/>
      <c r="AV558" s="11"/>
      <c r="AW558" s="11"/>
      <c r="AX558" s="11"/>
      <c r="AY558" s="11"/>
      <c r="AZ558" s="11"/>
      <c r="BA558" s="11"/>
      <c r="BB558" s="11"/>
      <c r="BC558" s="11"/>
      <c r="BD558" s="11"/>
      <c r="BE558" s="11"/>
      <c r="BF558" s="11"/>
      <c r="BG558" s="11"/>
      <c r="BH558" s="11"/>
      <c r="BI558" s="11"/>
      <c r="BJ558" s="11"/>
    </row>
    <row r="559" spans="1:62" ht="15.75" x14ac:dyDescent="0.25">
      <c r="A559" s="1127" t="s">
        <v>26</v>
      </c>
      <c r="B559" s="1128"/>
      <c r="C559" s="1128"/>
      <c r="D559" s="1128"/>
      <c r="E559" s="1128"/>
      <c r="F559" s="1128"/>
      <c r="G559" s="1128"/>
      <c r="H559" s="1128"/>
      <c r="I559" s="1128"/>
      <c r="J559" s="1128"/>
      <c r="K559" s="1128"/>
      <c r="L559" s="1128"/>
      <c r="M559" s="1128"/>
      <c r="N559" s="1128"/>
      <c r="O559" s="1128"/>
      <c r="P559" s="1128"/>
      <c r="Q559" s="1128"/>
      <c r="R559" s="1128"/>
      <c r="S559" s="1128"/>
      <c r="T559" s="1128"/>
      <c r="U559" s="1128"/>
      <c r="V559" s="135">
        <f>V566+V572+V578+V584+V590+V596+V602+V608+V614+V620</f>
        <v>0</v>
      </c>
      <c r="W559" s="135">
        <f>IFERROR(V559/AA559,0)</f>
        <v>0</v>
      </c>
      <c r="X559" s="136"/>
      <c r="Y559" s="164">
        <v>5.0000000000000001E-3</v>
      </c>
      <c r="Z559" s="135">
        <f>Z566+Z572+Z578+Z584+Z590+Z596+Z602+Z608+Z614+Z620</f>
        <v>0</v>
      </c>
      <c r="AA559" s="137">
        <f>AA566+AA572+AA578+AA584+AA590+AA596+AA602+AA608+AA614+AA620</f>
        <v>0</v>
      </c>
      <c r="AB559" s="138">
        <f>AB566+AB572+AB578+AB584+AB590+AB596+AB602+AB608+AB614+AB620</f>
        <v>0</v>
      </c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  <c r="AP559" s="11"/>
      <c r="AQ559" s="11"/>
      <c r="AR559" s="11"/>
      <c r="AS559" s="11"/>
      <c r="AT559" s="11"/>
      <c r="AU559" s="11"/>
      <c r="AV559" s="11"/>
      <c r="AW559" s="11"/>
      <c r="AX559" s="11"/>
      <c r="AY559" s="11"/>
      <c r="AZ559" s="11"/>
      <c r="BA559" s="11"/>
      <c r="BB559" s="11"/>
      <c r="BC559" s="11"/>
      <c r="BD559" s="11"/>
      <c r="BE559" s="11"/>
      <c r="BF559" s="11"/>
      <c r="BG559" s="11"/>
      <c r="BH559" s="11"/>
      <c r="BI559" s="11"/>
      <c r="BJ559" s="11"/>
    </row>
    <row r="560" spans="1:62" ht="15.75" thickBot="1" x14ac:dyDescent="0.3">
      <c r="A560" s="139" t="s">
        <v>3</v>
      </c>
      <c r="B560" s="24" t="s">
        <v>10</v>
      </c>
      <c r="C560" s="24" t="s">
        <v>11</v>
      </c>
      <c r="D560" s="25" t="s">
        <v>12</v>
      </c>
      <c r="E560" s="49" t="s">
        <v>60</v>
      </c>
      <c r="F560" s="24" t="s">
        <v>13</v>
      </c>
      <c r="G560" s="48" t="s">
        <v>14</v>
      </c>
      <c r="H560" s="24" t="s">
        <v>15</v>
      </c>
      <c r="I560" s="24" t="s">
        <v>4</v>
      </c>
      <c r="J560" s="24" t="s">
        <v>13</v>
      </c>
      <c r="K560" s="24" t="s">
        <v>14</v>
      </c>
      <c r="L560" s="24" t="s">
        <v>15</v>
      </c>
      <c r="M560" s="24" t="s">
        <v>4</v>
      </c>
      <c r="N560" s="24" t="s">
        <v>13</v>
      </c>
      <c r="O560" s="24" t="s">
        <v>14</v>
      </c>
      <c r="P560" s="24" t="s">
        <v>15</v>
      </c>
      <c r="Q560" s="24" t="s">
        <v>4</v>
      </c>
      <c r="R560" s="24" t="s">
        <v>13</v>
      </c>
      <c r="S560" s="24" t="s">
        <v>14</v>
      </c>
      <c r="T560" s="24" t="s">
        <v>15</v>
      </c>
      <c r="U560" s="24" t="s">
        <v>4</v>
      </c>
      <c r="V560" s="24" t="s">
        <v>5</v>
      </c>
      <c r="W560" s="25" t="s">
        <v>16</v>
      </c>
      <c r="X560" s="25" t="s">
        <v>33</v>
      </c>
      <c r="Y560" s="140" t="s">
        <v>6</v>
      </c>
      <c r="Z560" s="26" t="s">
        <v>30</v>
      </c>
      <c r="AA560" s="24" t="s">
        <v>7</v>
      </c>
      <c r="AB560" s="27" t="s">
        <v>17</v>
      </c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  <c r="AP560" s="11"/>
      <c r="AQ560" s="11"/>
      <c r="AR560" s="11"/>
      <c r="AS560" s="11"/>
      <c r="AT560" s="11"/>
      <c r="AU560" s="11"/>
      <c r="AV560" s="11"/>
      <c r="AW560" s="11"/>
      <c r="AX560" s="11"/>
      <c r="AY560" s="11"/>
      <c r="AZ560" s="11"/>
      <c r="BA560" s="11"/>
      <c r="BB560" s="11"/>
      <c r="BC560" s="11"/>
      <c r="BD560" s="11"/>
      <c r="BE560" s="11"/>
      <c r="BF560" s="11"/>
      <c r="BG560" s="11"/>
      <c r="BH560" s="11"/>
      <c r="BI560" s="11"/>
      <c r="BJ560" s="11"/>
    </row>
    <row r="561" spans="1:62" x14ac:dyDescent="0.25">
      <c r="A561" s="142" t="s">
        <v>8</v>
      </c>
      <c r="B561" s="57" t="str">
        <f>IF(B499="","",B499)</f>
        <v/>
      </c>
      <c r="C561" s="58" t="str">
        <f>IF(C499="","",C499)</f>
        <v/>
      </c>
      <c r="D561" s="59">
        <f>D499</f>
        <v>0</v>
      </c>
      <c r="E561" s="60" t="str">
        <f>IF(E499="","",E499)</f>
        <v/>
      </c>
      <c r="F561" s="147"/>
      <c r="G561" s="148"/>
      <c r="H561" s="148"/>
      <c r="I561" s="99">
        <f>IFERROR(ROUND(F561/$Y561,2),)</f>
        <v>0</v>
      </c>
      <c r="J561" s="147"/>
      <c r="K561" s="97"/>
      <c r="L561" s="97"/>
      <c r="M561" s="99">
        <f>IFERROR(ROUND(J561/$Y561,2),)</f>
        <v>0</v>
      </c>
      <c r="N561" s="147"/>
      <c r="O561" s="97"/>
      <c r="P561" s="97"/>
      <c r="Q561" s="99">
        <f>IFERROR(ROUND(N561/$Y561,2),)</f>
        <v>0</v>
      </c>
      <c r="R561" s="147"/>
      <c r="S561" s="97"/>
      <c r="T561" s="97"/>
      <c r="U561" s="98">
        <f>IFERROR(ROUND(R561/$Y561,2),)</f>
        <v>0</v>
      </c>
      <c r="V561" s="106">
        <f>(IF(ISNUMBER(F561),F561,1)*G561*H561+IF(ISNUMBER(J561),J561,1)*K561*L561+IF(ISNUMBER(N561),N561,1)*O561*P561+IF(ISNUMBER(R561),R561,1)*S561*T561)*IF(ISNUMBER(E561),E561,1)</f>
        <v>0</v>
      </c>
      <c r="W561" s="107">
        <f>IFERROR((IF(ISNUMBER(F561),F561,1)*G561*H561+IF(ISNUMBER(J561),J561,1)*K561*L561+IF(ISNUMBER(N561),N561,1)*O561*P561+IF(ISNUMBER(R561),R561,1)*S561*T561)*IF(ISNUMBER(E561),E561,1)/(G561*H561+K561*L561+O561*P561+S561*T561),0)</f>
        <v>0</v>
      </c>
      <c r="X561" s="28">
        <f>ROUND(IFERROR((W561/(Y561*IF(ISNUMBER(E561),E561,1))),0),2)</f>
        <v>0</v>
      </c>
      <c r="Y561" s="89" t="str">
        <f>IF(ISNUMBER(Y499), Y499+(Y499*$Y$559),"")</f>
        <v/>
      </c>
      <c r="Z561" s="4">
        <f>(IF(I561&lt;30%,0,IF(I561&lt;35%,F561*G561*H561*F!$B$33,IF(I561&lt;40%,F561*G561*H561*F!$B$38,IF(I561&lt;45%,F561*G561*H561*F!$B$43,IF(I561&lt;50%,F561*G561*H561*F!$B$48,IF(I561=50%,F561*G561*H561*F!$B$50,IF(I561=51%,F561*G561*H561*F!$B$51,IF(I561=52%,F561*G561*H561*F!$B$52,IF(I561=53%,F561*G561*H561*F!$B$53,IF(I561=54%,F561*G561*H561*F!$B$54,IF(I561=55%,F561*G561*H561*F!$B$55,IF(I561=56%,F561*G561*H561*F!$B$56,IF(I561=57%,F561*G561*H561*F!$B$57,IF(I561=58%,F561*G561*H561*F!$B$58,IF(I561=59%,F561*G561*H561*F!$B$59,IF(I561=60%,F561*G561*H561*F!$B$60,IF(I561=61%,F561*G561*H561*F!$B$61,IF(I561=62%,F561*G561*H561*F!$B$62,IF(I561=63%,F561*G561*H561*F!$B$63,IF(I561=64%,F561*G561*H561*F!$B$64,IF(I561=65%,F561*G561*H561*F!$B$65,IF(I561=66%,F561*G561*H561*F!$B$66,IF(I561=67%,F561*G561*H561*F!$B$67,IF(I561=68%,F561*G561*H561*F!$B$68,IF(I561=69%,F561*G561*H561*F!$B$69,IF(I561=70%,F561*G561*H561*F!$B$70,IF(I561=71%,F561*G561*H561*F!$B$71,IF(I561=72%,F561*G561*H561*F!$B$72,IF(I561=73%,F561*G561*H561*F!$B$73,IF(I561=74%,F561*G561*H561*F!$B$74,IF(I561=75%,F561*G561*H561*F!$B$75,IF(I561=76%,F561*G561*H561*F!$B$76,IF(I561=77%,F561*G561*H561*F!$B$77,IF(I561=78%,F561*G561*H561*F!$B$78,IF(I561=79%,F561*G561*H561*F!$B$79,IF(I561=80%,F561*G561*H561*F!$B$80,IF(I561=81%,F561*G561*H561*F!$B$81,IF(I561=82%,F561*G561*H561*F!$B$82,IF(I561=83%,F561*G561*H561*F!$B$83,IF(I561=84%,F561*G561*H561*F!$B$84,IF(I561=85%,F561*G561*H561*F!$B$85,IF(I561=86%,F561*G561*H561*F!$B$86,IF(I561=87%,F561*G561*H561*F!$B$87,IF(I561=88%,F561*G561*H561*F!$B$88,IF(I561=89%,F561*G561*H561*F!$B$89,IF(I561=90%,F561*G561*H561*F!$B$90,IF(I561=91%,F561*G561*H561*F!$B$91,IF(I561=92%,F561*G561*H561*F!$B$92,IF(I561=93%,F561*G561*H561*F!$B$93,IF(I561=94%,F561*G561*H561*F!$B$94,IF(I561=95%,F561*G561*H561*F!$B$95,IF(I561=96%,F561*G561*H561*F!$B$96,IF(I561=97%,F561*G561*H561*F!$B$97,IF(I561=98%,F561*G561*H561*F!$B$98,IF(I561=99%,F561*G561*H561*F!$B$99,IF(I561&gt;99%,F561*G561*H561*F!$B$100,))))))))))))))))))))))))))))))))))))))))))))))))))))))))+IF(M561&lt;30%,0,IF(M561&lt;35%,J561*K561*L561*F!$B$33,IF(M561&lt;40%,J561*K561*L561*F!$B$38,IF(M561&lt;45%,J561*K561*L561*F!$B$43,IF(M561&lt;50%,J561*K561*L561*F!$B$48,IF(M561=50%,J561*K561*L561*F!$B$50,IF(M561=51%,J561*K561*L561*F!$B$51,IF(M561=52%,J561*K561*L561*F!$B$52,IF(M561=53%,J561*K561*L561*F!$B$53,IF(M561=54%,J561*K561*L561*F!$B$54,IF(M561=55%,J561*K561*L561*F!$B$55,IF(M561=56%,J561*K561*L561*F!$B$56,IF(M561=57%,J561*K561*L561*F!$B$57,IF(M561=58%,J561*K561*L561*F!$B$58,IF(M561=59%,J561*K561*L561*F!$B$59,IF(M561=60%,J561*K561*L561*F!$B$60,IF(M561=61%,J561*K561*L561*F!$B$61,IF(M561=62%,J561*K561*L561*F!$B$62,IF(M561=63%,J561*K561*L561*F!$B$63,IF(M561=64%,J561*K561*L561*F!$B$64,IF(M561=65%,J561*K561*L561*F!$B$65,IF(M561=66%,J561*K561*L561*F!$B$66,IF(M561=67%,J561*K561*L561*F!$B$67,IF(M561=68%,J561*K561*L561*F!$B$68,IF(M561=69%,J561*K561*L561*F!$B$69,IF(M561=70%,J561*K561*L561*F!$B$70,IF(M561=71%,J561*K561*L561*F!$B$71,IF(M561=72%,J561*K561*L561*F!$B$72,IF(M561=73%,J561*K561*L561*F!$B$73,IF(M561=74%,J561*K561*L561*F!$B$74,IF(M561=75%,J561*K561*L561*F!$B$75,IF(M561=76%,J561*K561*L561*F!$B$76,IF(M561=77%,J561*K561*L561*F!$B$77,IF(M561=78%,J561*K561*L561*F!$B$78,IF(M561=79%,J561*K561*L561*F!$B$79,IF(M561=80%,J561*K561*L561*F!$B$80,IF(M561=81%,J561*K561*L561*F!$B$81,IF(M561=82%,J561*K561*L561*F!$B$82,IF(M561=83%,J561*K561*L561*F!$B$83,IF(M561=84%,J561*K561*L561*F!$B$84,IF(M561=85%,J561*K561*L561*F!$B$85,IF(M561=86%,J561*K561*L561*F!$B$86,IF(M561=87%,J561*K561*L561*F!$B$87,IF(M561=88%,J561*K561*L561*F!$B$88,IF(M561=89%,J561*K561*L561*F!$B$89,IF(M561=90%,J561*K561*L561*F!$B$90,IF(M561=91%,J561*K561*L561*F!$B$91,IF(M561=92%,J561*K561*L561*F!$B$92,IF(M561=93%,J561*K561*L561*F!$B$93,IF(M561=94%,J561*K561*L561*F!$B$94,IF(M561=95%,J561*K561*L561*F!$B$95,IF(M561=96%,J561*K561*L561*F!$B$96,IF(M561=97%,J561*K561*L561*F!$B$97,IF(M561=98%,J561*K561*L561*F!$B$98,IF(M561=99%,J561*K561*L561*F!$B$99,IF(M561&gt;99%,J561*K561*L561*F!$B$100,))))))))))))))))))))))))))))))))))))))))))))))))))))))))+IF(Q561&lt;30%,0,IF(Q561&lt;35%,N561*O561*P561*F!$B$33,IF(Q561&lt;40%,N561*O561*P561*F!$B$38,IF(Q561&lt;45%,N561*O561*P561*F!$B$43,IF(Q561&lt;50%,N561*O561*P561*F!$B$48,IF(Q561=50%,N561*O561*P561*F!$B$50,IF(Q561=51%,N561*O561*P561*F!$B$51,IF(Q561=52%,N561*O561*P561*F!$B$52,IF(Q561=53%,N561*O561*P561*F!$B$53,IF(Q561=54%,N561*O561*P561*F!$B$54,IF(Q561=55%,N561*O561*P561*F!$B$55,IF(Q561=56%,N561*O561*P561*F!$B$56,IF(Q561=57%,N561*O561*P561*F!$B$57,IF(Q561=58%,N561*O561*P561*F!$B$58,IF(Q561=59%,N561*O561*P561*F!$B$59,IF(Q561=60%,N561*O561*P561*F!$B$60,IF(Q561=61%,N561*O561*P561*F!$B$61,IF(Q561=62%,N561*O561*P561*F!$B$62,IF(Q561=63%,N561*O561*P561*F!$B$63,IF(Q561=64%,N561*O561*P561*F!$B$64,IF(Q561=65%,N561*O561*P561*F!$B$65,IF(Q561=66%,N561*O561*P561*F!$B$66,IF(Q561=67%,N561*O561*P561*F!$B$67,IF(Q561=68%,N561*O561*P561*F!$B$68,IF(Q561=69%,N561*O561*P561*F!$B$69,IF(Q561=70%,N561*O561*P561*F!$B$70,IF(Q561=71%,N561*O561*P561*F!$B$71,IF(Q561=72%,N561*O561*P561*F!$B$72,IF(Q561=73%,N561*O561*P561*F!$B$73,IF(Q561=74%,N561*O561*P561*F!$B$74,IF(Q561=75%,N561*O561*P561*F!$B$75,IF(Q561=76%,N561*O561*P561*F!$B$76,IF(Q561=77%,N561*O561*P561*F!$B$77,IF(Q561=78%,N561*O561*P561*F!$B$78,IF(Q561=79%,N561*O561*P561*F!$B$79,IF(Q561=80%,N561*O561*P561*F!$B$80,IF(Q561=81%,N561*O561*P561*F!$B$81,IF(Q561=82%,N561*O561*P561*F!$B$82,IF(Q561=83%,N561*O561*P561*F!$B$83,IF(Q561=84%,N561*O561*P561*F!$B$84,IF(Q561=85%,N561*O561*P561*F!$B$85,IF(Q561=86%,N561*O561*P561*F!$B$86,IF(Q561=87%,N561*O561*P561*F!$B$87,IF(Q561=88%,N561*O561*P561*F!$B$88,IF(Q561=89%,N561*O561*P561*F!$B$89,IF(Q561=90%,N561*O561*P561*F!$B$90,IF(Q561=91%,N561*O561*P561*F!$B$91,IF(Q561=92%,N561*O561*P561*F!$B$92,IF(Q561=93%,N561*O561*P561*F!$B$93,IF(Q561=94%,N561*O561*P561*F!$B$94,IF(Q561=95%,N561*O561*P561*F!$B$95,IF(Q561=96%,N561*O561*P561*F!$B$96,IF(Q561=97%,N561*O561*P561*F!$B$97,IF(Q561=98%,N561*O561*P561*F!$B$98,IF(Q561=99%,N561*O561*P561*F!$B$99,IF(Q561&gt;99%,N561*O561*P561*F!$B$100,))))))))))))))))))))))))))))))))))))))))))))))))))))))))+IF(U561&lt;30%,0,IF(U561&lt;35%,R561*S561*T561*F!$B$33,IF(U561&lt;40%,R561*S561*T561*F!$B$38,IF(U561&lt;45%,R561*S561*T561*F!$B$43,IF(U561&lt;50%,R561*S561*T561*F!$B$48,IF(U561=50%,R561*S561*T561*F!$B$50,IF(U561=51%,R561*S561*T561*F!$B$51,IF(U561=52%,R561*S561*T561*F!$B$52,IF(U561=53%,R561*S561*T561*F!$B$53,IF(U561=54%,R561*S561*T561*F!$B$54,IF(U561=55%,R561*S561*T561*F!$B$55,IF(U561=56%,R561*S561*T561*F!$B$56,IF(U561=57%,R561*S561*T561*F!$B$57,IF(U561=58%,R561*S561*T561*F!$B$58,IF(U561=59%,R561*S561*T561*F!$B$59,IF(U561=60%,R561*S561*T561*F!$B$60,IF(U561=61%,R561*S561*T561*F!$B$61,IF(U561=62%,R561*S561*T561*F!$B$62,IF(U561=63%,R561*S561*T561*F!$B$63,IF(U561=64%,R561*S561*T561*F!$B$64,IF(U561=65%,R561*S561*T561*F!$B$65,IF(U561=66%,R561*S561*T561*F!$B$66,IF(U561=67%,R561*S561*T561*F!$B$67,IF(U561=68%,R561*S561*T561*F!$B$68,IF(U561=69%,R561*S561*T561*F!$B$69,IF(U561=70%,R561*S561*T561*F!$B$70,IF(U561=71%,R561*S561*T561*F!$B$71,IF(U561=72%,R561*S561*T561*F!$B$72,IF(U561=73%,R561*S561*T561*F!$B$73,IF(U561=74%,R561*S561*T561*F!$B$74,IF(U561=75%,R561*S561*T561*F!$B$75,IF(U561=76%,R561*S561*T561*F!$B$76,IF(U561=77%,R561*S561*T561*F!$B$77,IF(U561=78%,R561*S561*T561*F!$B$78,IF(U561=79%,R561*S561*T561*F!$B$79,IF(U561=80%,R561*S561*T561*F!$B$80,IF(U561=81%,R561*S561*T561*F!$B$81,IF(U561=82%,R561*S561*T561*F!$B$82,IF(U561=83%,R561*S561*T561*F!$B$83,IF(U561=84%,R561*S561*T561*F!$B$84,IF(U561=85%,R561*S561*T561*F!$B$85,IF(U561=86%,R561*S561*T561*F!$B$86,IF(U561=87%,R561*S561*T561*F!$B$87,IF(U561=88%,R561*S561*T561*F!$B$88,IF(U561=89%,R561*S561*T561*F!$B$89,IF(U561=90%,R561*S561*T561*F!$B$90,IF(U561=91%,R561*S561*T561*F!$B$91,IF(U561=92%,R561*S561*T561*F!$B$92,IF(U561=93%,R561*S561*T561*F!$B$93,IF(U561=94%,R561*S561*T561*F!$B$94,IF(U561=95%,R561*S561*T561*F!$B$95,IF(U561=96%,R561*S561*T561*F!$B$96,IF(U561=97%,R561*S561*T561*F!$B$97,IF(U561=98%,R561*S561*T561*F!$B$98,IF(U561=99%,R561*S561*T561*F!$B$99,IF(U561&gt;99%,R561*S561*T561*F!$B$100)))))))))))))))))))))))))))))))))))))))))))))))))))))))))*IF(ISNUMBER(E561),E561,1)*IF(ISNUMBER(D561),D561,1)</f>
        <v>0</v>
      </c>
      <c r="AA561" s="4">
        <f>G561*H561+K561*L561+O561*P561+S561*T561</f>
        <v>0</v>
      </c>
      <c r="AB561" s="108">
        <f>(H561*(IF(I561&lt;45%,0.5,IF(I561&lt;55%,0.8,IF(I561&lt;65%,0.9,IF(I561&lt;75%,1,IF(I561&lt;85%,1.1,1.2))))))+L561*(IF(M561&lt;45%,0.5,IF(M561&lt;55%,0.8,IF(M561&lt;65%,0.9,IF(M561&lt;75%,1,IF(M561&lt;85%,1.1,1.2))))))+P561*(IF(Q561&lt;45%,0.5,IF(Q561&lt;55%,0.8,IF(Q561&lt;65%,0.9,IF(Q561&lt;75%,1,IF(Q561&lt;85%,1.1,1.2))))))+T561*(IF(U561&lt;45%,0.5,IF(U561&lt;55%,0.8,IF(U561&lt;65%,0.9,IF(U561&lt;75%,1,IF(U561&lt;85%,1.1,1.2)))))))*IF(D561&gt;=0.8,6,IF(D561&lt;=0.4,1.5,3))</f>
        <v>0</v>
      </c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11"/>
    </row>
    <row r="562" spans="1:62" x14ac:dyDescent="0.25">
      <c r="A562" s="1125">
        <f>A500+7</f>
        <v>42037</v>
      </c>
      <c r="B562" s="61" t="str">
        <f t="shared" ref="B562:E562" si="1328">IF(B500="","",B500)</f>
        <v/>
      </c>
      <c r="C562" s="62" t="str">
        <f t="shared" si="1328"/>
        <v/>
      </c>
      <c r="D562" s="63">
        <f t="shared" ref="D562:D565" si="1329">D500</f>
        <v>0</v>
      </c>
      <c r="E562" s="64" t="str">
        <f t="shared" si="1328"/>
        <v/>
      </c>
      <c r="F562" s="150"/>
      <c r="G562" s="151"/>
      <c r="H562" s="151"/>
      <c r="I562" s="102">
        <f t="shared" ref="I562:I565" si="1330">IFERROR(ROUND(F562/$Y562,2),)</f>
        <v>0</v>
      </c>
      <c r="J562" s="150"/>
      <c r="K562" s="100"/>
      <c r="L562" s="100"/>
      <c r="M562" s="102">
        <f t="shared" ref="M562:M565" si="1331">IFERROR(ROUND(J562/$Y562,2),)</f>
        <v>0</v>
      </c>
      <c r="N562" s="150"/>
      <c r="O562" s="100"/>
      <c r="P562" s="100"/>
      <c r="Q562" s="102">
        <f t="shared" ref="Q562:Q565" si="1332">IFERROR(ROUND(N562/$Y562,2),)</f>
        <v>0</v>
      </c>
      <c r="R562" s="150"/>
      <c r="S562" s="100"/>
      <c r="T562" s="100"/>
      <c r="U562" s="101">
        <f t="shared" ref="U562:U565" si="1333">IFERROR(ROUND(R562/$Y562,2),)</f>
        <v>0</v>
      </c>
      <c r="V562" s="110">
        <f t="shared" ref="V562" si="1334">(IF(ISNUMBER(F562),F562,1)*G562*H562+IF(ISNUMBER(J562),J562,1)*K562*L562+IF(ISNUMBER(N562),N562,1)*O562*P562+IF(ISNUMBER(R562),R562,1)*S562*T562)*IF(ISNUMBER(E562),E562,1)</f>
        <v>0</v>
      </c>
      <c r="W562" s="111">
        <f t="shared" ref="W562:W565" si="1335">IFERROR((IF(ISNUMBER(F562),F562,1)*G562*H562+IF(ISNUMBER(J562),J562,1)*K562*L562+IF(ISNUMBER(N562),N562,1)*O562*P562+IF(ISNUMBER(R562),R562,1)*S562*T562)*IF(ISNUMBER(E562),E562,1)/(G562*H562+K562*L562+O562*P562+S562*T562),0)</f>
        <v>0</v>
      </c>
      <c r="X562" s="31">
        <f t="shared" ref="X562:X563" si="1336">ROUND(IFERROR((W562/(Y562*IF(ISNUMBER(E562),E562,1))),0),2)</f>
        <v>0</v>
      </c>
      <c r="Y562" s="90" t="str">
        <f t="shared" ref="Y562:Y619" si="1337">IF(ISNUMBER(Y500), Y500+(Y500*$Y$559),"")</f>
        <v/>
      </c>
      <c r="Z562" s="5">
        <f>(IF(I562&lt;30%,0,IF(I562&lt;35%,F562*G562*H562*F!$B$33,IF(I562&lt;40%,F562*G562*H562*F!$B$38,IF(I562&lt;45%,F562*G562*H562*F!$B$43,IF(I562&lt;50%,F562*G562*H562*F!$B$48,IF(I562=50%,F562*G562*H562*F!$B$50,IF(I562=51%,F562*G562*H562*F!$B$51,IF(I562=52%,F562*G562*H562*F!$B$52,IF(I562=53%,F562*G562*H562*F!$B$53,IF(I562=54%,F562*G562*H562*F!$B$54,IF(I562=55%,F562*G562*H562*F!$B$55,IF(I562=56%,F562*G562*H562*F!$B$56,IF(I562=57%,F562*G562*H562*F!$B$57,IF(I562=58%,F562*G562*H562*F!$B$58,IF(I562=59%,F562*G562*H562*F!$B$59,IF(I562=60%,F562*G562*H562*F!$B$60,IF(I562=61%,F562*G562*H562*F!$B$61,IF(I562=62%,F562*G562*H562*F!$B$62,IF(I562=63%,F562*G562*H562*F!$B$63,IF(I562=64%,F562*G562*H562*F!$B$64,IF(I562=65%,F562*G562*H562*F!$B$65,IF(I562=66%,F562*G562*H562*F!$B$66,IF(I562=67%,F562*G562*H562*F!$B$67,IF(I562=68%,F562*G562*H562*F!$B$68,IF(I562=69%,F562*G562*H562*F!$B$69,IF(I562=70%,F562*G562*H562*F!$B$70,IF(I562=71%,F562*G562*H562*F!$B$71,IF(I562=72%,F562*G562*H562*F!$B$72,IF(I562=73%,F562*G562*H562*F!$B$73,IF(I562=74%,F562*G562*H562*F!$B$74,IF(I562=75%,F562*G562*H562*F!$B$75,IF(I562=76%,F562*G562*H562*F!$B$76,IF(I562=77%,F562*G562*H562*F!$B$77,IF(I562=78%,F562*G562*H562*F!$B$78,IF(I562=79%,F562*G562*H562*F!$B$79,IF(I562=80%,F562*G562*H562*F!$B$80,IF(I562=81%,F562*G562*H562*F!$B$81,IF(I562=82%,F562*G562*H562*F!$B$82,IF(I562=83%,F562*G562*H562*F!$B$83,IF(I562=84%,F562*G562*H562*F!$B$84,IF(I562=85%,F562*G562*H562*F!$B$85,IF(I562=86%,F562*G562*H562*F!$B$86,IF(I562=87%,F562*G562*H562*F!$B$87,IF(I562=88%,F562*G562*H562*F!$B$88,IF(I562=89%,F562*G562*H562*F!$B$89,IF(I562=90%,F562*G562*H562*F!$B$90,IF(I562=91%,F562*G562*H562*F!$B$91,IF(I562=92%,F562*G562*H562*F!$B$92,IF(I562=93%,F562*G562*H562*F!$B$93,IF(I562=94%,F562*G562*H562*F!$B$94,IF(I562=95%,F562*G562*H562*F!$B$95,IF(I562=96%,F562*G562*H562*F!$B$96,IF(I562=97%,F562*G562*H562*F!$B$97,IF(I562=98%,F562*G562*H562*F!$B$98,IF(I562=99%,F562*G562*H562*F!$B$99,IF(I562&gt;99%,F562*G562*H562*F!$B$100,))))))))))))))))))))))))))))))))))))))))))))))))))))))))+IF(M562&lt;30%,0,IF(M562&lt;35%,J562*K562*L562*F!$B$33,IF(M562&lt;40%,J562*K562*L562*F!$B$38,IF(M562&lt;45%,J562*K562*L562*F!$B$43,IF(M562&lt;50%,J562*K562*L562*F!$B$48,IF(M562=50%,J562*K562*L562*F!$B$50,IF(M562=51%,J562*K562*L562*F!$B$51,IF(M562=52%,J562*K562*L562*F!$B$52,IF(M562=53%,J562*K562*L562*F!$B$53,IF(M562=54%,J562*K562*L562*F!$B$54,IF(M562=55%,J562*K562*L562*F!$B$55,IF(M562=56%,J562*K562*L562*F!$B$56,IF(M562=57%,J562*K562*L562*F!$B$57,IF(M562=58%,J562*K562*L562*F!$B$58,IF(M562=59%,J562*K562*L562*F!$B$59,IF(M562=60%,J562*K562*L562*F!$B$60,IF(M562=61%,J562*K562*L562*F!$B$61,IF(M562=62%,J562*K562*L562*F!$B$62,IF(M562=63%,J562*K562*L562*F!$B$63,IF(M562=64%,J562*K562*L562*F!$B$64,IF(M562=65%,J562*K562*L562*F!$B$65,IF(M562=66%,J562*K562*L562*F!$B$66,IF(M562=67%,J562*K562*L562*F!$B$67,IF(M562=68%,J562*K562*L562*F!$B$68,IF(M562=69%,J562*K562*L562*F!$B$69,IF(M562=70%,J562*K562*L562*F!$B$70,IF(M562=71%,J562*K562*L562*F!$B$71,IF(M562=72%,J562*K562*L562*F!$B$72,IF(M562=73%,J562*K562*L562*F!$B$73,IF(M562=74%,J562*K562*L562*F!$B$74,IF(M562=75%,J562*K562*L562*F!$B$75,IF(M562=76%,J562*K562*L562*F!$B$76,IF(M562=77%,J562*K562*L562*F!$B$77,IF(M562=78%,J562*K562*L562*F!$B$78,IF(M562=79%,J562*K562*L562*F!$B$79,IF(M562=80%,J562*K562*L562*F!$B$80,IF(M562=81%,J562*K562*L562*F!$B$81,IF(M562=82%,J562*K562*L562*F!$B$82,IF(M562=83%,J562*K562*L562*F!$B$83,IF(M562=84%,J562*K562*L562*F!$B$84,IF(M562=85%,J562*K562*L562*F!$B$85,IF(M562=86%,J562*K562*L562*F!$B$86,IF(M562=87%,J562*K562*L562*F!$B$87,IF(M562=88%,J562*K562*L562*F!$B$88,IF(M562=89%,J562*K562*L562*F!$B$89,IF(M562=90%,J562*K562*L562*F!$B$90,IF(M562=91%,J562*K562*L562*F!$B$91,IF(M562=92%,J562*K562*L562*F!$B$92,IF(M562=93%,J562*K562*L562*F!$B$93,IF(M562=94%,J562*K562*L562*F!$B$94,IF(M562=95%,J562*K562*L562*F!$B$95,IF(M562=96%,J562*K562*L562*F!$B$96,IF(M562=97%,J562*K562*L562*F!$B$97,IF(M562=98%,J562*K562*L562*F!$B$98,IF(M562=99%,J562*K562*L562*F!$B$99,IF(M562&gt;99%,J562*K562*L562*F!$B$100,))))))))))))))))))))))))))))))))))))))))))))))))))))))))+IF(Q562&lt;30%,0,IF(Q562&lt;35%,N562*O562*P562*F!$B$33,IF(Q562&lt;40%,N562*O562*P562*F!$B$38,IF(Q562&lt;45%,N562*O562*P562*F!$B$43,IF(Q562&lt;50%,N562*O562*P562*F!$B$48,IF(Q562=50%,N562*O562*P562*F!$B$50,IF(Q562=51%,N562*O562*P562*F!$B$51,IF(Q562=52%,N562*O562*P562*F!$B$52,IF(Q562=53%,N562*O562*P562*F!$B$53,IF(Q562=54%,N562*O562*P562*F!$B$54,IF(Q562=55%,N562*O562*P562*F!$B$55,IF(Q562=56%,N562*O562*P562*F!$B$56,IF(Q562=57%,N562*O562*P562*F!$B$57,IF(Q562=58%,N562*O562*P562*F!$B$58,IF(Q562=59%,N562*O562*P562*F!$B$59,IF(Q562=60%,N562*O562*P562*F!$B$60,IF(Q562=61%,N562*O562*P562*F!$B$61,IF(Q562=62%,N562*O562*P562*F!$B$62,IF(Q562=63%,N562*O562*P562*F!$B$63,IF(Q562=64%,N562*O562*P562*F!$B$64,IF(Q562=65%,N562*O562*P562*F!$B$65,IF(Q562=66%,N562*O562*P562*F!$B$66,IF(Q562=67%,N562*O562*P562*F!$B$67,IF(Q562=68%,N562*O562*P562*F!$B$68,IF(Q562=69%,N562*O562*P562*F!$B$69,IF(Q562=70%,N562*O562*P562*F!$B$70,IF(Q562=71%,N562*O562*P562*F!$B$71,IF(Q562=72%,N562*O562*P562*F!$B$72,IF(Q562=73%,N562*O562*P562*F!$B$73,IF(Q562=74%,N562*O562*P562*F!$B$74,IF(Q562=75%,N562*O562*P562*F!$B$75,IF(Q562=76%,N562*O562*P562*F!$B$76,IF(Q562=77%,N562*O562*P562*F!$B$77,IF(Q562=78%,N562*O562*P562*F!$B$78,IF(Q562=79%,N562*O562*P562*F!$B$79,IF(Q562=80%,N562*O562*P562*F!$B$80,IF(Q562=81%,N562*O562*P562*F!$B$81,IF(Q562=82%,N562*O562*P562*F!$B$82,IF(Q562=83%,N562*O562*P562*F!$B$83,IF(Q562=84%,N562*O562*P562*F!$B$84,IF(Q562=85%,N562*O562*P562*F!$B$85,IF(Q562=86%,N562*O562*P562*F!$B$86,IF(Q562=87%,N562*O562*P562*F!$B$87,IF(Q562=88%,N562*O562*P562*F!$B$88,IF(Q562=89%,N562*O562*P562*F!$B$89,IF(Q562=90%,N562*O562*P562*F!$B$90,IF(Q562=91%,N562*O562*P562*F!$B$91,IF(Q562=92%,N562*O562*P562*F!$B$92,IF(Q562=93%,N562*O562*P562*F!$B$93,IF(Q562=94%,N562*O562*P562*F!$B$94,IF(Q562=95%,N562*O562*P562*F!$B$95,IF(Q562=96%,N562*O562*P562*F!$B$96,IF(Q562=97%,N562*O562*P562*F!$B$97,IF(Q562=98%,N562*O562*P562*F!$B$98,IF(Q562=99%,N562*O562*P562*F!$B$99,IF(Q562&gt;99%,N562*O562*P562*F!$B$100,))))))))))))))))))))))))))))))))))))))))))))))))))))))))+IF(U562&lt;30%,0,IF(U562&lt;35%,R562*S562*T562*F!$B$33,IF(U562&lt;40%,R562*S562*T562*F!$B$38,IF(U562&lt;45%,R562*S562*T562*F!$B$43,IF(U562&lt;50%,R562*S562*T562*F!$B$48,IF(U562=50%,R562*S562*T562*F!$B$50,IF(U562=51%,R562*S562*T562*F!$B$51,IF(U562=52%,R562*S562*T562*F!$B$52,IF(U562=53%,R562*S562*T562*F!$B$53,IF(U562=54%,R562*S562*T562*F!$B$54,IF(U562=55%,R562*S562*T562*F!$B$55,IF(U562=56%,R562*S562*T562*F!$B$56,IF(U562=57%,R562*S562*T562*F!$B$57,IF(U562=58%,R562*S562*T562*F!$B$58,IF(U562=59%,R562*S562*T562*F!$B$59,IF(U562=60%,R562*S562*T562*F!$B$60,IF(U562=61%,R562*S562*T562*F!$B$61,IF(U562=62%,R562*S562*T562*F!$B$62,IF(U562=63%,R562*S562*T562*F!$B$63,IF(U562=64%,R562*S562*T562*F!$B$64,IF(U562=65%,R562*S562*T562*F!$B$65,IF(U562=66%,R562*S562*T562*F!$B$66,IF(U562=67%,R562*S562*T562*F!$B$67,IF(U562=68%,R562*S562*T562*F!$B$68,IF(U562=69%,R562*S562*T562*F!$B$69,IF(U562=70%,R562*S562*T562*F!$B$70,IF(U562=71%,R562*S562*T562*F!$B$71,IF(U562=72%,R562*S562*T562*F!$B$72,IF(U562=73%,R562*S562*T562*F!$B$73,IF(U562=74%,R562*S562*T562*F!$B$74,IF(U562=75%,R562*S562*T562*F!$B$75,IF(U562=76%,R562*S562*T562*F!$B$76,IF(U562=77%,R562*S562*T562*F!$B$77,IF(U562=78%,R562*S562*T562*F!$B$78,IF(U562=79%,R562*S562*T562*F!$B$79,IF(U562=80%,R562*S562*T562*F!$B$80,IF(U562=81%,R562*S562*T562*F!$B$81,IF(U562=82%,R562*S562*T562*F!$B$82,IF(U562=83%,R562*S562*T562*F!$B$83,IF(U562=84%,R562*S562*T562*F!$B$84,IF(U562=85%,R562*S562*T562*F!$B$85,IF(U562=86%,R562*S562*T562*F!$B$86,IF(U562=87%,R562*S562*T562*F!$B$87,IF(U562=88%,R562*S562*T562*F!$B$88,IF(U562=89%,R562*S562*T562*F!$B$89,IF(U562=90%,R562*S562*T562*F!$B$90,IF(U562=91%,R562*S562*T562*F!$B$91,IF(U562=92%,R562*S562*T562*F!$B$92,IF(U562=93%,R562*S562*T562*F!$B$93,IF(U562=94%,R562*S562*T562*F!$B$94,IF(U562=95%,R562*S562*T562*F!$B$95,IF(U562=96%,R562*S562*T562*F!$B$96,IF(U562=97%,R562*S562*T562*F!$B$97,IF(U562=98%,R562*S562*T562*F!$B$98,IF(U562=99%,R562*S562*T562*F!$B$99,IF(U562&gt;99%,R562*S562*T562*F!$B$100)))))))))))))))))))))))))))))))))))))))))))))))))))))))))*IF(ISNUMBER(E562),E562,1)*IF(ISNUMBER(D562),D562,1)</f>
        <v>0</v>
      </c>
      <c r="AA562" s="5">
        <f>G562*H562+K562*L562+O562*P562+S562*T562</f>
        <v>0</v>
      </c>
      <c r="AB562" s="112">
        <f>(H562*(IF(I562&lt;45%,0.5,IF(I562&lt;55%,0.8,IF(I562&lt;65%,0.9,IF(I562&lt;75%,1,IF(I562&lt;85%,1.1,1.2))))))+L562*(IF(M562&lt;45%,0.5,IF(M562&lt;55%,0.8,IF(M562&lt;65%,0.9,IF(M562&lt;75%,1,IF(M562&lt;85%,1.1,1.2))))))+P562*(IF(Q562&lt;45%,0.5,IF(Q562&lt;55%,0.8,IF(Q562&lt;65%,0.9,IF(Q562&lt;75%,1,IF(Q562&lt;85%,1.1,1.2))))))+T562*(IF(U562&lt;45%,0.5,IF(U562&lt;55%,0.8,IF(U562&lt;65%,0.9,IF(U562&lt;75%,1,IF(U562&lt;85%,1.1,1.2)))))))*IF(D562&gt;=0.8,6,IF(D562&lt;=0.4,1.5,3))</f>
        <v>0</v>
      </c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  <c r="AN562" s="11"/>
      <c r="AO562" s="11"/>
      <c r="AP562" s="11"/>
      <c r="AQ562" s="11"/>
      <c r="AR562" s="11"/>
      <c r="AS562" s="11"/>
      <c r="AT562" s="11"/>
      <c r="AU562" s="11"/>
      <c r="AV562" s="11"/>
      <c r="AW562" s="11"/>
      <c r="AX562" s="11"/>
      <c r="AY562" s="11"/>
      <c r="AZ562" s="11"/>
      <c r="BA562" s="11"/>
      <c r="BB562" s="11"/>
      <c r="BC562" s="11"/>
      <c r="BD562" s="11"/>
      <c r="BE562" s="11"/>
      <c r="BF562" s="11"/>
      <c r="BG562" s="11"/>
      <c r="BH562" s="11"/>
      <c r="BI562" s="11"/>
      <c r="BJ562" s="11"/>
    </row>
    <row r="563" spans="1:62" x14ac:dyDescent="0.25">
      <c r="A563" s="1129"/>
      <c r="B563" s="61" t="str">
        <f t="shared" ref="B563:E563" si="1338">IF(B501="","",B501)</f>
        <v/>
      </c>
      <c r="C563" s="62" t="str">
        <f t="shared" si="1338"/>
        <v/>
      </c>
      <c r="D563" s="63">
        <f t="shared" si="1329"/>
        <v>0</v>
      </c>
      <c r="E563" s="64" t="str">
        <f t="shared" si="1338"/>
        <v/>
      </c>
      <c r="F563" s="152"/>
      <c r="G563" s="153"/>
      <c r="H563" s="153"/>
      <c r="I563" s="95">
        <f t="shared" si="1330"/>
        <v>0</v>
      </c>
      <c r="J563" s="152"/>
      <c r="K563" s="94"/>
      <c r="L563" s="94"/>
      <c r="M563" s="95">
        <f t="shared" si="1331"/>
        <v>0</v>
      </c>
      <c r="N563" s="152"/>
      <c r="O563" s="94"/>
      <c r="P563" s="94"/>
      <c r="Q563" s="95">
        <f t="shared" si="1332"/>
        <v>0</v>
      </c>
      <c r="R563" s="152"/>
      <c r="S563" s="94"/>
      <c r="T563" s="94"/>
      <c r="U563" s="93">
        <f t="shared" si="1333"/>
        <v>0</v>
      </c>
      <c r="V563" s="113">
        <f>(IF(ISNUMBER(F563),F563,1)*G563*H563+IF(ISNUMBER(J563),J563,1)*K563*L563+IF(ISNUMBER(N563),N563,1)*O563*P563+IF(ISNUMBER(R563),R563,1)*S563*T563)*IF(ISNUMBER(E563),E563,1)</f>
        <v>0</v>
      </c>
      <c r="W563" s="114">
        <f t="shared" si="1335"/>
        <v>0</v>
      </c>
      <c r="X563" s="34">
        <f t="shared" si="1336"/>
        <v>0</v>
      </c>
      <c r="Y563" s="90" t="str">
        <f t="shared" si="1337"/>
        <v/>
      </c>
      <c r="Z563" s="6">
        <f>(IF(I563&lt;30%,0,IF(I563&lt;35%,F563*G563*H563*F!$B$33,IF(I563&lt;40%,F563*G563*H563*F!$B$38,IF(I563&lt;45%,F563*G563*H563*F!$B$43,IF(I563&lt;50%,F563*G563*H563*F!$B$48,IF(I563=50%,F563*G563*H563*F!$B$50,IF(I563=51%,F563*G563*H563*F!$B$51,IF(I563=52%,F563*G563*H563*F!$B$52,IF(I563=53%,F563*G563*H563*F!$B$53,IF(I563=54%,F563*G563*H563*F!$B$54,IF(I563=55%,F563*G563*H563*F!$B$55,IF(I563=56%,F563*G563*H563*F!$B$56,IF(I563=57%,F563*G563*H563*F!$B$57,IF(I563=58%,F563*G563*H563*F!$B$58,IF(I563=59%,F563*G563*H563*F!$B$59,IF(I563=60%,F563*G563*H563*F!$B$60,IF(I563=61%,F563*G563*H563*F!$B$61,IF(I563=62%,F563*G563*H563*F!$B$62,IF(I563=63%,F563*G563*H563*F!$B$63,IF(I563=64%,F563*G563*H563*F!$B$64,IF(I563=65%,F563*G563*H563*F!$B$65,IF(I563=66%,F563*G563*H563*F!$B$66,IF(I563=67%,F563*G563*H563*F!$B$67,IF(I563=68%,F563*G563*H563*F!$B$68,IF(I563=69%,F563*G563*H563*F!$B$69,IF(I563=70%,F563*G563*H563*F!$B$70,IF(I563=71%,F563*G563*H563*F!$B$71,IF(I563=72%,F563*G563*H563*F!$B$72,IF(I563=73%,F563*G563*H563*F!$B$73,IF(I563=74%,F563*G563*H563*F!$B$74,IF(I563=75%,F563*G563*H563*F!$B$75,IF(I563=76%,F563*G563*H563*F!$B$76,IF(I563=77%,F563*G563*H563*F!$B$77,IF(I563=78%,F563*G563*H563*F!$B$78,IF(I563=79%,F563*G563*H563*F!$B$79,IF(I563=80%,F563*G563*H563*F!$B$80,IF(I563=81%,F563*G563*H563*F!$B$81,IF(I563=82%,F563*G563*H563*F!$B$82,IF(I563=83%,F563*G563*H563*F!$B$83,IF(I563=84%,F563*G563*H563*F!$B$84,IF(I563=85%,F563*G563*H563*F!$B$85,IF(I563=86%,F563*G563*H563*F!$B$86,IF(I563=87%,F563*G563*H563*F!$B$87,IF(I563=88%,F563*G563*H563*F!$B$88,IF(I563=89%,F563*G563*H563*F!$B$89,IF(I563=90%,F563*G563*H563*F!$B$90,IF(I563=91%,F563*G563*H563*F!$B$91,IF(I563=92%,F563*G563*H563*F!$B$92,IF(I563=93%,F563*G563*H563*F!$B$93,IF(I563=94%,F563*G563*H563*F!$B$94,IF(I563=95%,F563*G563*H563*F!$B$95,IF(I563=96%,F563*G563*H563*F!$B$96,IF(I563=97%,F563*G563*H563*F!$B$97,IF(I563=98%,F563*G563*H563*F!$B$98,IF(I563=99%,F563*G563*H563*F!$B$99,IF(I563&gt;99%,F563*G563*H563*F!$B$100,))))))))))))))))))))))))))))))))))))))))))))))))))))))))+IF(M563&lt;30%,0,IF(M563&lt;35%,J563*K563*L563*F!$B$33,IF(M563&lt;40%,J563*K563*L563*F!$B$38,IF(M563&lt;45%,J563*K563*L563*F!$B$43,IF(M563&lt;50%,J563*K563*L563*F!$B$48,IF(M563=50%,J563*K563*L563*F!$B$50,IF(M563=51%,J563*K563*L563*F!$B$51,IF(M563=52%,J563*K563*L563*F!$B$52,IF(M563=53%,J563*K563*L563*F!$B$53,IF(M563=54%,J563*K563*L563*F!$B$54,IF(M563=55%,J563*K563*L563*F!$B$55,IF(M563=56%,J563*K563*L563*F!$B$56,IF(M563=57%,J563*K563*L563*F!$B$57,IF(M563=58%,J563*K563*L563*F!$B$58,IF(M563=59%,J563*K563*L563*F!$B$59,IF(M563=60%,J563*K563*L563*F!$B$60,IF(M563=61%,J563*K563*L563*F!$B$61,IF(M563=62%,J563*K563*L563*F!$B$62,IF(M563=63%,J563*K563*L563*F!$B$63,IF(M563=64%,J563*K563*L563*F!$B$64,IF(M563=65%,J563*K563*L563*F!$B$65,IF(M563=66%,J563*K563*L563*F!$B$66,IF(M563=67%,J563*K563*L563*F!$B$67,IF(M563=68%,J563*K563*L563*F!$B$68,IF(M563=69%,J563*K563*L563*F!$B$69,IF(M563=70%,J563*K563*L563*F!$B$70,IF(M563=71%,J563*K563*L563*F!$B$71,IF(M563=72%,J563*K563*L563*F!$B$72,IF(M563=73%,J563*K563*L563*F!$B$73,IF(M563=74%,J563*K563*L563*F!$B$74,IF(M563=75%,J563*K563*L563*F!$B$75,IF(M563=76%,J563*K563*L563*F!$B$76,IF(M563=77%,J563*K563*L563*F!$B$77,IF(M563=78%,J563*K563*L563*F!$B$78,IF(M563=79%,J563*K563*L563*F!$B$79,IF(M563=80%,J563*K563*L563*F!$B$80,IF(M563=81%,J563*K563*L563*F!$B$81,IF(M563=82%,J563*K563*L563*F!$B$82,IF(M563=83%,J563*K563*L563*F!$B$83,IF(M563=84%,J563*K563*L563*F!$B$84,IF(M563=85%,J563*K563*L563*F!$B$85,IF(M563=86%,J563*K563*L563*F!$B$86,IF(M563=87%,J563*K563*L563*F!$B$87,IF(M563=88%,J563*K563*L563*F!$B$88,IF(M563=89%,J563*K563*L563*F!$B$89,IF(M563=90%,J563*K563*L563*F!$B$90,IF(M563=91%,J563*K563*L563*F!$B$91,IF(M563=92%,J563*K563*L563*F!$B$92,IF(M563=93%,J563*K563*L563*F!$B$93,IF(M563=94%,J563*K563*L563*F!$B$94,IF(M563=95%,J563*K563*L563*F!$B$95,IF(M563=96%,J563*K563*L563*F!$B$96,IF(M563=97%,J563*K563*L563*F!$B$97,IF(M563=98%,J563*K563*L563*F!$B$98,IF(M563=99%,J563*K563*L563*F!$B$99,IF(M563&gt;99%,J563*K563*L563*F!$B$100,))))))))))))))))))))))))))))))))))))))))))))))))))))))))+IF(Q563&lt;30%,0,IF(Q563&lt;35%,N563*O563*P563*F!$B$33,IF(Q563&lt;40%,N563*O563*P563*F!$B$38,IF(Q563&lt;45%,N563*O563*P563*F!$B$43,IF(Q563&lt;50%,N563*O563*P563*F!$B$48,IF(Q563=50%,N563*O563*P563*F!$B$50,IF(Q563=51%,N563*O563*P563*F!$B$51,IF(Q563=52%,N563*O563*P563*F!$B$52,IF(Q563=53%,N563*O563*P563*F!$B$53,IF(Q563=54%,N563*O563*P563*F!$B$54,IF(Q563=55%,N563*O563*P563*F!$B$55,IF(Q563=56%,N563*O563*P563*F!$B$56,IF(Q563=57%,N563*O563*P563*F!$B$57,IF(Q563=58%,N563*O563*P563*F!$B$58,IF(Q563=59%,N563*O563*P563*F!$B$59,IF(Q563=60%,N563*O563*P563*F!$B$60,IF(Q563=61%,N563*O563*P563*F!$B$61,IF(Q563=62%,N563*O563*P563*F!$B$62,IF(Q563=63%,N563*O563*P563*F!$B$63,IF(Q563=64%,N563*O563*P563*F!$B$64,IF(Q563=65%,N563*O563*P563*F!$B$65,IF(Q563=66%,N563*O563*P563*F!$B$66,IF(Q563=67%,N563*O563*P563*F!$B$67,IF(Q563=68%,N563*O563*P563*F!$B$68,IF(Q563=69%,N563*O563*P563*F!$B$69,IF(Q563=70%,N563*O563*P563*F!$B$70,IF(Q563=71%,N563*O563*P563*F!$B$71,IF(Q563=72%,N563*O563*P563*F!$B$72,IF(Q563=73%,N563*O563*P563*F!$B$73,IF(Q563=74%,N563*O563*P563*F!$B$74,IF(Q563=75%,N563*O563*P563*F!$B$75,IF(Q563=76%,N563*O563*P563*F!$B$76,IF(Q563=77%,N563*O563*P563*F!$B$77,IF(Q563=78%,N563*O563*P563*F!$B$78,IF(Q563=79%,N563*O563*P563*F!$B$79,IF(Q563=80%,N563*O563*P563*F!$B$80,IF(Q563=81%,N563*O563*P563*F!$B$81,IF(Q563=82%,N563*O563*P563*F!$B$82,IF(Q563=83%,N563*O563*P563*F!$B$83,IF(Q563=84%,N563*O563*P563*F!$B$84,IF(Q563=85%,N563*O563*P563*F!$B$85,IF(Q563=86%,N563*O563*P563*F!$B$86,IF(Q563=87%,N563*O563*P563*F!$B$87,IF(Q563=88%,N563*O563*P563*F!$B$88,IF(Q563=89%,N563*O563*P563*F!$B$89,IF(Q563=90%,N563*O563*P563*F!$B$90,IF(Q563=91%,N563*O563*P563*F!$B$91,IF(Q563=92%,N563*O563*P563*F!$B$92,IF(Q563=93%,N563*O563*P563*F!$B$93,IF(Q563=94%,N563*O563*P563*F!$B$94,IF(Q563=95%,N563*O563*P563*F!$B$95,IF(Q563=96%,N563*O563*P563*F!$B$96,IF(Q563=97%,N563*O563*P563*F!$B$97,IF(Q563=98%,N563*O563*P563*F!$B$98,IF(Q563=99%,N563*O563*P563*F!$B$99,IF(Q563&gt;99%,N563*O563*P563*F!$B$100,))))))))))))))))))))))))))))))))))))))))))))))))))))))))+IF(U563&lt;30%,0,IF(U563&lt;35%,R563*S563*T563*F!$B$33,IF(U563&lt;40%,R563*S563*T563*F!$B$38,IF(U563&lt;45%,R563*S563*T563*F!$B$43,IF(U563&lt;50%,R563*S563*T563*F!$B$48,IF(U563=50%,R563*S563*T563*F!$B$50,IF(U563=51%,R563*S563*T563*F!$B$51,IF(U563=52%,R563*S563*T563*F!$B$52,IF(U563=53%,R563*S563*T563*F!$B$53,IF(U563=54%,R563*S563*T563*F!$B$54,IF(U563=55%,R563*S563*T563*F!$B$55,IF(U563=56%,R563*S563*T563*F!$B$56,IF(U563=57%,R563*S563*T563*F!$B$57,IF(U563=58%,R563*S563*T563*F!$B$58,IF(U563=59%,R563*S563*T563*F!$B$59,IF(U563=60%,R563*S563*T563*F!$B$60,IF(U563=61%,R563*S563*T563*F!$B$61,IF(U563=62%,R563*S563*T563*F!$B$62,IF(U563=63%,R563*S563*T563*F!$B$63,IF(U563=64%,R563*S563*T563*F!$B$64,IF(U563=65%,R563*S563*T563*F!$B$65,IF(U563=66%,R563*S563*T563*F!$B$66,IF(U563=67%,R563*S563*T563*F!$B$67,IF(U563=68%,R563*S563*T563*F!$B$68,IF(U563=69%,R563*S563*T563*F!$B$69,IF(U563=70%,R563*S563*T563*F!$B$70,IF(U563=71%,R563*S563*T563*F!$B$71,IF(U563=72%,R563*S563*T563*F!$B$72,IF(U563=73%,R563*S563*T563*F!$B$73,IF(U563=74%,R563*S563*T563*F!$B$74,IF(U563=75%,R563*S563*T563*F!$B$75,IF(U563=76%,R563*S563*T563*F!$B$76,IF(U563=77%,R563*S563*T563*F!$B$77,IF(U563=78%,R563*S563*T563*F!$B$78,IF(U563=79%,R563*S563*T563*F!$B$79,IF(U563=80%,R563*S563*T563*F!$B$80,IF(U563=81%,R563*S563*T563*F!$B$81,IF(U563=82%,R563*S563*T563*F!$B$82,IF(U563=83%,R563*S563*T563*F!$B$83,IF(U563=84%,R563*S563*T563*F!$B$84,IF(U563=85%,R563*S563*T563*F!$B$85,IF(U563=86%,R563*S563*T563*F!$B$86,IF(U563=87%,R563*S563*T563*F!$B$87,IF(U563=88%,R563*S563*T563*F!$B$88,IF(U563=89%,R563*S563*T563*F!$B$89,IF(U563=90%,R563*S563*T563*F!$B$90,IF(U563=91%,R563*S563*T563*F!$B$91,IF(U563=92%,R563*S563*T563*F!$B$92,IF(U563=93%,R563*S563*T563*F!$B$93,IF(U563=94%,R563*S563*T563*F!$B$94,IF(U563=95%,R563*S563*T563*F!$B$95,IF(U563=96%,R563*S563*T563*F!$B$96,IF(U563=97%,R563*S563*T563*F!$B$97,IF(U563=98%,R563*S563*T563*F!$B$98,IF(U563=99%,R563*S563*T563*F!$B$99,IF(U563&gt;99%,R563*S563*T563*F!$B$100)))))))))))))))))))))))))))))))))))))))))))))))))))))))))*IF(ISNUMBER(E563),E563,1)*IF(ISNUMBER(D563),D563,1)</f>
        <v>0</v>
      </c>
      <c r="AA563" s="6">
        <f>G563*H563+K563*L563+O563*P563+S563*T563</f>
        <v>0</v>
      </c>
      <c r="AB563" s="115">
        <f>(H563*(IF(I563&lt;45%,0.5,IF(I563&lt;55%,0.8,IF(I563&lt;65%,0.9,IF(I563&lt;75%,1,IF(I563&lt;85%,1.1,1.2))))))+L563*(IF(M563&lt;45%,0.5,IF(M563&lt;55%,0.8,IF(M563&lt;65%,0.9,IF(M563&lt;75%,1,IF(M563&lt;85%,1.1,1.2))))))+P563*(IF(Q563&lt;45%,0.5,IF(Q563&lt;55%,0.8,IF(Q563&lt;65%,0.9,IF(Q563&lt;75%,1,IF(Q563&lt;85%,1.1,1.2))))))+T563*(IF(U563&lt;45%,0.5,IF(U563&lt;55%,0.8,IF(U563&lt;65%,0.9,IF(U563&lt;75%,1,IF(U563&lt;85%,1.1,1.2)))))))*IF(D563&gt;=0.8,6,IF(D563&lt;=0.4,1.5,3))</f>
        <v>0</v>
      </c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  <c r="AP563" s="11"/>
      <c r="AQ563" s="11"/>
      <c r="AR563" s="11"/>
      <c r="AS563" s="11"/>
      <c r="AT563" s="11"/>
      <c r="AU563" s="11"/>
      <c r="AV563" s="11"/>
      <c r="AW563" s="11"/>
      <c r="AX563" s="11"/>
      <c r="AY563" s="11"/>
      <c r="AZ563" s="11"/>
      <c r="BA563" s="11"/>
      <c r="BB563" s="11"/>
      <c r="BC563" s="11"/>
      <c r="BD563" s="11"/>
      <c r="BE563" s="11"/>
      <c r="BF563" s="11"/>
      <c r="BG563" s="11"/>
      <c r="BH563" s="11"/>
      <c r="BI563" s="11"/>
      <c r="BJ563" s="11"/>
    </row>
    <row r="564" spans="1:62" x14ac:dyDescent="0.25">
      <c r="A564" s="1129"/>
      <c r="B564" s="61" t="str">
        <f t="shared" ref="B564:E564" si="1339">IF(B502="","",B502)</f>
        <v/>
      </c>
      <c r="C564" s="62" t="str">
        <f t="shared" si="1339"/>
        <v/>
      </c>
      <c r="D564" s="63">
        <f t="shared" si="1329"/>
        <v>0</v>
      </c>
      <c r="E564" s="64" t="str">
        <f t="shared" si="1339"/>
        <v/>
      </c>
      <c r="F564" s="150"/>
      <c r="G564" s="151"/>
      <c r="H564" s="151"/>
      <c r="I564" s="102">
        <f t="shared" si="1330"/>
        <v>0</v>
      </c>
      <c r="J564" s="150"/>
      <c r="K564" s="100"/>
      <c r="L564" s="100"/>
      <c r="M564" s="102">
        <f t="shared" si="1331"/>
        <v>0</v>
      </c>
      <c r="N564" s="150"/>
      <c r="O564" s="100"/>
      <c r="P564" s="100"/>
      <c r="Q564" s="102">
        <f t="shared" si="1332"/>
        <v>0</v>
      </c>
      <c r="R564" s="150"/>
      <c r="S564" s="100"/>
      <c r="T564" s="100"/>
      <c r="U564" s="101">
        <f t="shared" si="1333"/>
        <v>0</v>
      </c>
      <c r="V564" s="110">
        <f>(IF(ISNUMBER(F564),F564,1)*G564*H564+IF(ISNUMBER(J564),J564,1)*K564*L564+IF(ISNUMBER(N564),N564,1)*O564*P564+IF(ISNUMBER(R564),R564,1)*S564*T564)*IF(ISNUMBER(E564),E564,1)</f>
        <v>0</v>
      </c>
      <c r="W564" s="111">
        <f t="shared" si="1335"/>
        <v>0</v>
      </c>
      <c r="X564" s="31">
        <f>ROUND(IFERROR((W564/(Y564*IF(ISNUMBER(E564),E564,1))),0),2)</f>
        <v>0</v>
      </c>
      <c r="Y564" s="90" t="str">
        <f t="shared" si="1337"/>
        <v/>
      </c>
      <c r="Z564" s="5">
        <f>(IF(I564&lt;30%,0,IF(I564&lt;35%,F564*G564*H564*F!$B$33,IF(I564&lt;40%,F564*G564*H564*F!$B$38,IF(I564&lt;45%,F564*G564*H564*F!$B$43,IF(I564&lt;50%,F564*G564*H564*F!$B$48,IF(I564=50%,F564*G564*H564*F!$B$50,IF(I564=51%,F564*G564*H564*F!$B$51,IF(I564=52%,F564*G564*H564*F!$B$52,IF(I564=53%,F564*G564*H564*F!$B$53,IF(I564=54%,F564*G564*H564*F!$B$54,IF(I564=55%,F564*G564*H564*F!$B$55,IF(I564=56%,F564*G564*H564*F!$B$56,IF(I564=57%,F564*G564*H564*F!$B$57,IF(I564=58%,F564*G564*H564*F!$B$58,IF(I564=59%,F564*G564*H564*F!$B$59,IF(I564=60%,F564*G564*H564*F!$B$60,IF(I564=61%,F564*G564*H564*F!$B$61,IF(I564=62%,F564*G564*H564*F!$B$62,IF(I564=63%,F564*G564*H564*F!$B$63,IF(I564=64%,F564*G564*H564*F!$B$64,IF(I564=65%,F564*G564*H564*F!$B$65,IF(I564=66%,F564*G564*H564*F!$B$66,IF(I564=67%,F564*G564*H564*F!$B$67,IF(I564=68%,F564*G564*H564*F!$B$68,IF(I564=69%,F564*G564*H564*F!$B$69,IF(I564=70%,F564*G564*H564*F!$B$70,IF(I564=71%,F564*G564*H564*F!$B$71,IF(I564=72%,F564*G564*H564*F!$B$72,IF(I564=73%,F564*G564*H564*F!$B$73,IF(I564=74%,F564*G564*H564*F!$B$74,IF(I564=75%,F564*G564*H564*F!$B$75,IF(I564=76%,F564*G564*H564*F!$B$76,IF(I564=77%,F564*G564*H564*F!$B$77,IF(I564=78%,F564*G564*H564*F!$B$78,IF(I564=79%,F564*G564*H564*F!$B$79,IF(I564=80%,F564*G564*H564*F!$B$80,IF(I564=81%,F564*G564*H564*F!$B$81,IF(I564=82%,F564*G564*H564*F!$B$82,IF(I564=83%,F564*G564*H564*F!$B$83,IF(I564=84%,F564*G564*H564*F!$B$84,IF(I564=85%,F564*G564*H564*F!$B$85,IF(I564=86%,F564*G564*H564*F!$B$86,IF(I564=87%,F564*G564*H564*F!$B$87,IF(I564=88%,F564*G564*H564*F!$B$88,IF(I564=89%,F564*G564*H564*F!$B$89,IF(I564=90%,F564*G564*H564*F!$B$90,IF(I564=91%,F564*G564*H564*F!$B$91,IF(I564=92%,F564*G564*H564*F!$B$92,IF(I564=93%,F564*G564*H564*F!$B$93,IF(I564=94%,F564*G564*H564*F!$B$94,IF(I564=95%,F564*G564*H564*F!$B$95,IF(I564=96%,F564*G564*H564*F!$B$96,IF(I564=97%,F564*G564*H564*F!$B$97,IF(I564=98%,F564*G564*H564*F!$B$98,IF(I564=99%,F564*G564*H564*F!$B$99,IF(I564&gt;99%,F564*G564*H564*F!$B$100,))))))))))))))))))))))))))))))))))))))))))))))))))))))))+IF(M564&lt;30%,0,IF(M564&lt;35%,J564*K564*L564*F!$B$33,IF(M564&lt;40%,J564*K564*L564*F!$B$38,IF(M564&lt;45%,J564*K564*L564*F!$B$43,IF(M564&lt;50%,J564*K564*L564*F!$B$48,IF(M564=50%,J564*K564*L564*F!$B$50,IF(M564=51%,J564*K564*L564*F!$B$51,IF(M564=52%,J564*K564*L564*F!$B$52,IF(M564=53%,J564*K564*L564*F!$B$53,IF(M564=54%,J564*K564*L564*F!$B$54,IF(M564=55%,J564*K564*L564*F!$B$55,IF(M564=56%,J564*K564*L564*F!$B$56,IF(M564=57%,J564*K564*L564*F!$B$57,IF(M564=58%,J564*K564*L564*F!$B$58,IF(M564=59%,J564*K564*L564*F!$B$59,IF(M564=60%,J564*K564*L564*F!$B$60,IF(M564=61%,J564*K564*L564*F!$B$61,IF(M564=62%,J564*K564*L564*F!$B$62,IF(M564=63%,J564*K564*L564*F!$B$63,IF(M564=64%,J564*K564*L564*F!$B$64,IF(M564=65%,J564*K564*L564*F!$B$65,IF(M564=66%,J564*K564*L564*F!$B$66,IF(M564=67%,J564*K564*L564*F!$B$67,IF(M564=68%,J564*K564*L564*F!$B$68,IF(M564=69%,J564*K564*L564*F!$B$69,IF(M564=70%,J564*K564*L564*F!$B$70,IF(M564=71%,J564*K564*L564*F!$B$71,IF(M564=72%,J564*K564*L564*F!$B$72,IF(M564=73%,J564*K564*L564*F!$B$73,IF(M564=74%,J564*K564*L564*F!$B$74,IF(M564=75%,J564*K564*L564*F!$B$75,IF(M564=76%,J564*K564*L564*F!$B$76,IF(M564=77%,J564*K564*L564*F!$B$77,IF(M564=78%,J564*K564*L564*F!$B$78,IF(M564=79%,J564*K564*L564*F!$B$79,IF(M564=80%,J564*K564*L564*F!$B$80,IF(M564=81%,J564*K564*L564*F!$B$81,IF(M564=82%,J564*K564*L564*F!$B$82,IF(M564=83%,J564*K564*L564*F!$B$83,IF(M564=84%,J564*K564*L564*F!$B$84,IF(M564=85%,J564*K564*L564*F!$B$85,IF(M564=86%,J564*K564*L564*F!$B$86,IF(M564=87%,J564*K564*L564*F!$B$87,IF(M564=88%,J564*K564*L564*F!$B$88,IF(M564=89%,J564*K564*L564*F!$B$89,IF(M564=90%,J564*K564*L564*F!$B$90,IF(M564=91%,J564*K564*L564*F!$B$91,IF(M564=92%,J564*K564*L564*F!$B$92,IF(M564=93%,J564*K564*L564*F!$B$93,IF(M564=94%,J564*K564*L564*F!$B$94,IF(M564=95%,J564*K564*L564*F!$B$95,IF(M564=96%,J564*K564*L564*F!$B$96,IF(M564=97%,J564*K564*L564*F!$B$97,IF(M564=98%,J564*K564*L564*F!$B$98,IF(M564=99%,J564*K564*L564*F!$B$99,IF(M564&gt;99%,J564*K564*L564*F!$B$100,))))))))))))))))))))))))))))))))))))))))))))))))))))))))+IF(Q564&lt;30%,0,IF(Q564&lt;35%,N564*O564*P564*F!$B$33,IF(Q564&lt;40%,N564*O564*P564*F!$B$38,IF(Q564&lt;45%,N564*O564*P564*F!$B$43,IF(Q564&lt;50%,N564*O564*P564*F!$B$48,IF(Q564=50%,N564*O564*P564*F!$B$50,IF(Q564=51%,N564*O564*P564*F!$B$51,IF(Q564=52%,N564*O564*P564*F!$B$52,IF(Q564=53%,N564*O564*P564*F!$B$53,IF(Q564=54%,N564*O564*P564*F!$B$54,IF(Q564=55%,N564*O564*P564*F!$B$55,IF(Q564=56%,N564*O564*P564*F!$B$56,IF(Q564=57%,N564*O564*P564*F!$B$57,IF(Q564=58%,N564*O564*P564*F!$B$58,IF(Q564=59%,N564*O564*P564*F!$B$59,IF(Q564=60%,N564*O564*P564*F!$B$60,IF(Q564=61%,N564*O564*P564*F!$B$61,IF(Q564=62%,N564*O564*P564*F!$B$62,IF(Q564=63%,N564*O564*P564*F!$B$63,IF(Q564=64%,N564*O564*P564*F!$B$64,IF(Q564=65%,N564*O564*P564*F!$B$65,IF(Q564=66%,N564*O564*P564*F!$B$66,IF(Q564=67%,N564*O564*P564*F!$B$67,IF(Q564=68%,N564*O564*P564*F!$B$68,IF(Q564=69%,N564*O564*P564*F!$B$69,IF(Q564=70%,N564*O564*P564*F!$B$70,IF(Q564=71%,N564*O564*P564*F!$B$71,IF(Q564=72%,N564*O564*P564*F!$B$72,IF(Q564=73%,N564*O564*P564*F!$B$73,IF(Q564=74%,N564*O564*P564*F!$B$74,IF(Q564=75%,N564*O564*P564*F!$B$75,IF(Q564=76%,N564*O564*P564*F!$B$76,IF(Q564=77%,N564*O564*P564*F!$B$77,IF(Q564=78%,N564*O564*P564*F!$B$78,IF(Q564=79%,N564*O564*P564*F!$B$79,IF(Q564=80%,N564*O564*P564*F!$B$80,IF(Q564=81%,N564*O564*P564*F!$B$81,IF(Q564=82%,N564*O564*P564*F!$B$82,IF(Q564=83%,N564*O564*P564*F!$B$83,IF(Q564=84%,N564*O564*P564*F!$B$84,IF(Q564=85%,N564*O564*P564*F!$B$85,IF(Q564=86%,N564*O564*P564*F!$B$86,IF(Q564=87%,N564*O564*P564*F!$B$87,IF(Q564=88%,N564*O564*P564*F!$B$88,IF(Q564=89%,N564*O564*P564*F!$B$89,IF(Q564=90%,N564*O564*P564*F!$B$90,IF(Q564=91%,N564*O564*P564*F!$B$91,IF(Q564=92%,N564*O564*P564*F!$B$92,IF(Q564=93%,N564*O564*P564*F!$B$93,IF(Q564=94%,N564*O564*P564*F!$B$94,IF(Q564=95%,N564*O564*P564*F!$B$95,IF(Q564=96%,N564*O564*P564*F!$B$96,IF(Q564=97%,N564*O564*P564*F!$B$97,IF(Q564=98%,N564*O564*P564*F!$B$98,IF(Q564=99%,N564*O564*P564*F!$B$99,IF(Q564&gt;99%,N564*O564*P564*F!$B$100,))))))))))))))))))))))))))))))))))))))))))))))))))))))))+IF(U564&lt;30%,0,IF(U564&lt;35%,R564*S564*T564*F!$B$33,IF(U564&lt;40%,R564*S564*T564*F!$B$38,IF(U564&lt;45%,R564*S564*T564*F!$B$43,IF(U564&lt;50%,R564*S564*T564*F!$B$48,IF(U564=50%,R564*S564*T564*F!$B$50,IF(U564=51%,R564*S564*T564*F!$B$51,IF(U564=52%,R564*S564*T564*F!$B$52,IF(U564=53%,R564*S564*T564*F!$B$53,IF(U564=54%,R564*S564*T564*F!$B$54,IF(U564=55%,R564*S564*T564*F!$B$55,IF(U564=56%,R564*S564*T564*F!$B$56,IF(U564=57%,R564*S564*T564*F!$B$57,IF(U564=58%,R564*S564*T564*F!$B$58,IF(U564=59%,R564*S564*T564*F!$B$59,IF(U564=60%,R564*S564*T564*F!$B$60,IF(U564=61%,R564*S564*T564*F!$B$61,IF(U564=62%,R564*S564*T564*F!$B$62,IF(U564=63%,R564*S564*T564*F!$B$63,IF(U564=64%,R564*S564*T564*F!$B$64,IF(U564=65%,R564*S564*T564*F!$B$65,IF(U564=66%,R564*S564*T564*F!$B$66,IF(U564=67%,R564*S564*T564*F!$B$67,IF(U564=68%,R564*S564*T564*F!$B$68,IF(U564=69%,R564*S564*T564*F!$B$69,IF(U564=70%,R564*S564*T564*F!$B$70,IF(U564=71%,R564*S564*T564*F!$B$71,IF(U564=72%,R564*S564*T564*F!$B$72,IF(U564=73%,R564*S564*T564*F!$B$73,IF(U564=74%,R564*S564*T564*F!$B$74,IF(U564=75%,R564*S564*T564*F!$B$75,IF(U564=76%,R564*S564*T564*F!$B$76,IF(U564=77%,R564*S564*T564*F!$B$77,IF(U564=78%,R564*S564*T564*F!$B$78,IF(U564=79%,R564*S564*T564*F!$B$79,IF(U564=80%,R564*S564*T564*F!$B$80,IF(U564=81%,R564*S564*T564*F!$B$81,IF(U564=82%,R564*S564*T564*F!$B$82,IF(U564=83%,R564*S564*T564*F!$B$83,IF(U564=84%,R564*S564*T564*F!$B$84,IF(U564=85%,R564*S564*T564*F!$B$85,IF(U564=86%,R564*S564*T564*F!$B$86,IF(U564=87%,R564*S564*T564*F!$B$87,IF(U564=88%,R564*S564*T564*F!$B$88,IF(U564=89%,R564*S564*T564*F!$B$89,IF(U564=90%,R564*S564*T564*F!$B$90,IF(U564=91%,R564*S564*T564*F!$B$91,IF(U564=92%,R564*S564*T564*F!$B$92,IF(U564=93%,R564*S564*T564*F!$B$93,IF(U564=94%,R564*S564*T564*F!$B$94,IF(U564=95%,R564*S564*T564*F!$B$95,IF(U564=96%,R564*S564*T564*F!$B$96,IF(U564=97%,R564*S564*T564*F!$B$97,IF(U564=98%,R564*S564*T564*F!$B$98,IF(U564=99%,R564*S564*T564*F!$B$99,IF(U564&gt;99%,R564*S564*T564*F!$B$100)))))))))))))))))))))))))))))))))))))))))))))))))))))))))*IF(ISNUMBER(E564),E564,1)*IF(ISNUMBER(D564),D564,1)</f>
        <v>0</v>
      </c>
      <c r="AA564" s="5">
        <f>G564*H564+K564*L564+O564*P564+S564*T564</f>
        <v>0</v>
      </c>
      <c r="AB564" s="112">
        <f>(H564*(IF(I564&lt;45%,0.5,IF(I564&lt;55%,0.8,IF(I564&lt;65%,0.9,IF(I564&lt;75%,1,IF(I564&lt;85%,1.1,1.2))))))+L564*(IF(M564&lt;45%,0.5,IF(M564&lt;55%,0.8,IF(M564&lt;65%,0.9,IF(M564&lt;75%,1,IF(M564&lt;85%,1.1,1.2))))))+P564*(IF(Q564&lt;45%,0.5,IF(Q564&lt;55%,0.8,IF(Q564&lt;65%,0.9,IF(Q564&lt;75%,1,IF(Q564&lt;85%,1.1,1.2))))))+T564*(IF(U564&lt;45%,0.5,IF(U564&lt;55%,0.8,IF(U564&lt;65%,0.9,IF(U564&lt;75%,1,IF(U564&lt;85%,1.1,1.2)))))))*IF(D564&gt;=0.8,6,IF(D564&lt;=0.4,1.5,3))</f>
        <v>0</v>
      </c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  <c r="AP564" s="11"/>
      <c r="AQ564" s="11"/>
      <c r="AR564" s="11"/>
      <c r="AS564" s="11"/>
      <c r="AT564" s="11"/>
      <c r="AU564" s="11"/>
      <c r="AV564" s="11"/>
      <c r="AW564" s="11"/>
      <c r="AX564" s="11"/>
      <c r="AY564" s="11"/>
      <c r="AZ564" s="11"/>
      <c r="BA564" s="11"/>
      <c r="BB564" s="11"/>
      <c r="BC564" s="11"/>
      <c r="BD564" s="11"/>
      <c r="BE564" s="11"/>
      <c r="BF564" s="11"/>
      <c r="BG564" s="11"/>
      <c r="BH564" s="11"/>
      <c r="BI564" s="11"/>
      <c r="BJ564" s="11"/>
    </row>
    <row r="565" spans="1:62" x14ac:dyDescent="0.25">
      <c r="A565" s="1129"/>
      <c r="B565" s="61" t="str">
        <f t="shared" ref="B565" si="1340">IF(B503="","",B503)</f>
        <v/>
      </c>
      <c r="C565" s="62" t="str">
        <f>IF(C503="","",C503)</f>
        <v/>
      </c>
      <c r="D565" s="63">
        <f t="shared" si="1329"/>
        <v>0</v>
      </c>
      <c r="E565" s="64" t="str">
        <f t="shared" ref="E565" si="1341">IF(E503="","",E503)</f>
        <v/>
      </c>
      <c r="F565" s="152"/>
      <c r="G565" s="153"/>
      <c r="H565" s="153"/>
      <c r="I565" s="95">
        <f t="shared" si="1330"/>
        <v>0</v>
      </c>
      <c r="J565" s="152"/>
      <c r="K565" s="94"/>
      <c r="L565" s="94"/>
      <c r="M565" s="95">
        <f t="shared" si="1331"/>
        <v>0</v>
      </c>
      <c r="N565" s="152"/>
      <c r="O565" s="94"/>
      <c r="P565" s="94"/>
      <c r="Q565" s="95">
        <f t="shared" si="1332"/>
        <v>0</v>
      </c>
      <c r="R565" s="152"/>
      <c r="S565" s="94"/>
      <c r="T565" s="94"/>
      <c r="U565" s="93">
        <f t="shared" si="1333"/>
        <v>0</v>
      </c>
      <c r="V565" s="113">
        <f t="shared" ref="V565" si="1342">(IF(ISNUMBER(F565),F565,1)*G565*H565+IF(ISNUMBER(J565),J565,1)*K565*L565+IF(ISNUMBER(N565),N565,1)*O565*P565+IF(ISNUMBER(R565),R565,1)*S565*T565)*IF(ISNUMBER(E565),E565,1)</f>
        <v>0</v>
      </c>
      <c r="W565" s="114">
        <f t="shared" si="1335"/>
        <v>0</v>
      </c>
      <c r="X565" s="36">
        <f t="shared" ref="X565" si="1343">ROUND(IFERROR((W565/(Y565*IF(ISNUMBER(E565),E565,1))),0),2)</f>
        <v>0</v>
      </c>
      <c r="Y565" s="90" t="str">
        <f t="shared" si="1337"/>
        <v/>
      </c>
      <c r="Z565" s="6">
        <f>(IF(I565&lt;30%,0,IF(I565&lt;35%,F565*G565*H565*F!$B$33,IF(I565&lt;40%,F565*G565*H565*F!$B$38,IF(I565&lt;45%,F565*G565*H565*F!$B$43,IF(I565&lt;50%,F565*G565*H565*F!$B$48,IF(I565=50%,F565*G565*H565*F!$B$50,IF(I565=51%,F565*G565*H565*F!$B$51,IF(I565=52%,F565*G565*H565*F!$B$52,IF(I565=53%,F565*G565*H565*F!$B$53,IF(I565=54%,F565*G565*H565*F!$B$54,IF(I565=55%,F565*G565*H565*F!$B$55,IF(I565=56%,F565*G565*H565*F!$B$56,IF(I565=57%,F565*G565*H565*F!$B$57,IF(I565=58%,F565*G565*H565*F!$B$58,IF(I565=59%,F565*G565*H565*F!$B$59,IF(I565=60%,F565*G565*H565*F!$B$60,IF(I565=61%,F565*G565*H565*F!$B$61,IF(I565=62%,F565*G565*H565*F!$B$62,IF(I565=63%,F565*G565*H565*F!$B$63,IF(I565=64%,F565*G565*H565*F!$B$64,IF(I565=65%,F565*G565*H565*F!$B$65,IF(I565=66%,F565*G565*H565*F!$B$66,IF(I565=67%,F565*G565*H565*F!$B$67,IF(I565=68%,F565*G565*H565*F!$B$68,IF(I565=69%,F565*G565*H565*F!$B$69,IF(I565=70%,F565*G565*H565*F!$B$70,IF(I565=71%,F565*G565*H565*F!$B$71,IF(I565=72%,F565*G565*H565*F!$B$72,IF(I565=73%,F565*G565*H565*F!$B$73,IF(I565=74%,F565*G565*H565*F!$B$74,IF(I565=75%,F565*G565*H565*F!$B$75,IF(I565=76%,F565*G565*H565*F!$B$76,IF(I565=77%,F565*G565*H565*F!$B$77,IF(I565=78%,F565*G565*H565*F!$B$78,IF(I565=79%,F565*G565*H565*F!$B$79,IF(I565=80%,F565*G565*H565*F!$B$80,IF(I565=81%,F565*G565*H565*F!$B$81,IF(I565=82%,F565*G565*H565*F!$B$82,IF(I565=83%,F565*G565*H565*F!$B$83,IF(I565=84%,F565*G565*H565*F!$B$84,IF(I565=85%,F565*G565*H565*F!$B$85,IF(I565=86%,F565*G565*H565*F!$B$86,IF(I565=87%,F565*G565*H565*F!$B$87,IF(I565=88%,F565*G565*H565*F!$B$88,IF(I565=89%,F565*G565*H565*F!$B$89,IF(I565=90%,F565*G565*H565*F!$B$90,IF(I565=91%,F565*G565*H565*F!$B$91,IF(I565=92%,F565*G565*H565*F!$B$92,IF(I565=93%,F565*G565*H565*F!$B$93,IF(I565=94%,F565*G565*H565*F!$B$94,IF(I565=95%,F565*G565*H565*F!$B$95,IF(I565=96%,F565*G565*H565*F!$B$96,IF(I565=97%,F565*G565*H565*F!$B$97,IF(I565=98%,F565*G565*H565*F!$B$98,IF(I565=99%,F565*G565*H565*F!$B$99,IF(I565&gt;99%,F565*G565*H565*F!$B$100,))))))))))))))))))))))))))))))))))))))))))))))))))))))))+IF(M565&lt;30%,0,IF(M565&lt;35%,J565*K565*L565*F!$B$33,IF(M565&lt;40%,J565*K565*L565*F!$B$38,IF(M565&lt;45%,J565*K565*L565*F!$B$43,IF(M565&lt;50%,J565*K565*L565*F!$B$48,IF(M565=50%,J565*K565*L565*F!$B$50,IF(M565=51%,J565*K565*L565*F!$B$51,IF(M565=52%,J565*K565*L565*F!$B$52,IF(M565=53%,J565*K565*L565*F!$B$53,IF(M565=54%,J565*K565*L565*F!$B$54,IF(M565=55%,J565*K565*L565*F!$B$55,IF(M565=56%,J565*K565*L565*F!$B$56,IF(M565=57%,J565*K565*L565*F!$B$57,IF(M565=58%,J565*K565*L565*F!$B$58,IF(M565=59%,J565*K565*L565*F!$B$59,IF(M565=60%,J565*K565*L565*F!$B$60,IF(M565=61%,J565*K565*L565*F!$B$61,IF(M565=62%,J565*K565*L565*F!$B$62,IF(M565=63%,J565*K565*L565*F!$B$63,IF(M565=64%,J565*K565*L565*F!$B$64,IF(M565=65%,J565*K565*L565*F!$B$65,IF(M565=66%,J565*K565*L565*F!$B$66,IF(M565=67%,J565*K565*L565*F!$B$67,IF(M565=68%,J565*K565*L565*F!$B$68,IF(M565=69%,J565*K565*L565*F!$B$69,IF(M565=70%,J565*K565*L565*F!$B$70,IF(M565=71%,J565*K565*L565*F!$B$71,IF(M565=72%,J565*K565*L565*F!$B$72,IF(M565=73%,J565*K565*L565*F!$B$73,IF(M565=74%,J565*K565*L565*F!$B$74,IF(M565=75%,J565*K565*L565*F!$B$75,IF(M565=76%,J565*K565*L565*F!$B$76,IF(M565=77%,J565*K565*L565*F!$B$77,IF(M565=78%,J565*K565*L565*F!$B$78,IF(M565=79%,J565*K565*L565*F!$B$79,IF(M565=80%,J565*K565*L565*F!$B$80,IF(M565=81%,J565*K565*L565*F!$B$81,IF(M565=82%,J565*K565*L565*F!$B$82,IF(M565=83%,J565*K565*L565*F!$B$83,IF(M565=84%,J565*K565*L565*F!$B$84,IF(M565=85%,J565*K565*L565*F!$B$85,IF(M565=86%,J565*K565*L565*F!$B$86,IF(M565=87%,J565*K565*L565*F!$B$87,IF(M565=88%,J565*K565*L565*F!$B$88,IF(M565=89%,J565*K565*L565*F!$B$89,IF(M565=90%,J565*K565*L565*F!$B$90,IF(M565=91%,J565*K565*L565*F!$B$91,IF(M565=92%,J565*K565*L565*F!$B$92,IF(M565=93%,J565*K565*L565*F!$B$93,IF(M565=94%,J565*K565*L565*F!$B$94,IF(M565=95%,J565*K565*L565*F!$B$95,IF(M565=96%,J565*K565*L565*F!$B$96,IF(M565=97%,J565*K565*L565*F!$B$97,IF(M565=98%,J565*K565*L565*F!$B$98,IF(M565=99%,J565*K565*L565*F!$B$99,IF(M565&gt;99%,J565*K565*L565*F!$B$100,))))))))))))))))))))))))))))))))))))))))))))))))))))))))+IF(Q565&lt;30%,0,IF(Q565&lt;35%,N565*O565*P565*F!$B$33,IF(Q565&lt;40%,N565*O565*P565*F!$B$38,IF(Q565&lt;45%,N565*O565*P565*F!$B$43,IF(Q565&lt;50%,N565*O565*P565*F!$B$48,IF(Q565=50%,N565*O565*P565*F!$B$50,IF(Q565=51%,N565*O565*P565*F!$B$51,IF(Q565=52%,N565*O565*P565*F!$B$52,IF(Q565=53%,N565*O565*P565*F!$B$53,IF(Q565=54%,N565*O565*P565*F!$B$54,IF(Q565=55%,N565*O565*P565*F!$B$55,IF(Q565=56%,N565*O565*P565*F!$B$56,IF(Q565=57%,N565*O565*P565*F!$B$57,IF(Q565=58%,N565*O565*P565*F!$B$58,IF(Q565=59%,N565*O565*P565*F!$B$59,IF(Q565=60%,N565*O565*P565*F!$B$60,IF(Q565=61%,N565*O565*P565*F!$B$61,IF(Q565=62%,N565*O565*P565*F!$B$62,IF(Q565=63%,N565*O565*P565*F!$B$63,IF(Q565=64%,N565*O565*P565*F!$B$64,IF(Q565=65%,N565*O565*P565*F!$B$65,IF(Q565=66%,N565*O565*P565*F!$B$66,IF(Q565=67%,N565*O565*P565*F!$B$67,IF(Q565=68%,N565*O565*P565*F!$B$68,IF(Q565=69%,N565*O565*P565*F!$B$69,IF(Q565=70%,N565*O565*P565*F!$B$70,IF(Q565=71%,N565*O565*P565*F!$B$71,IF(Q565=72%,N565*O565*P565*F!$B$72,IF(Q565=73%,N565*O565*P565*F!$B$73,IF(Q565=74%,N565*O565*P565*F!$B$74,IF(Q565=75%,N565*O565*P565*F!$B$75,IF(Q565=76%,N565*O565*P565*F!$B$76,IF(Q565=77%,N565*O565*P565*F!$B$77,IF(Q565=78%,N565*O565*P565*F!$B$78,IF(Q565=79%,N565*O565*P565*F!$B$79,IF(Q565=80%,N565*O565*P565*F!$B$80,IF(Q565=81%,N565*O565*P565*F!$B$81,IF(Q565=82%,N565*O565*P565*F!$B$82,IF(Q565=83%,N565*O565*P565*F!$B$83,IF(Q565=84%,N565*O565*P565*F!$B$84,IF(Q565=85%,N565*O565*P565*F!$B$85,IF(Q565=86%,N565*O565*P565*F!$B$86,IF(Q565=87%,N565*O565*P565*F!$B$87,IF(Q565=88%,N565*O565*P565*F!$B$88,IF(Q565=89%,N565*O565*P565*F!$B$89,IF(Q565=90%,N565*O565*P565*F!$B$90,IF(Q565=91%,N565*O565*P565*F!$B$91,IF(Q565=92%,N565*O565*P565*F!$B$92,IF(Q565=93%,N565*O565*P565*F!$B$93,IF(Q565=94%,N565*O565*P565*F!$B$94,IF(Q565=95%,N565*O565*P565*F!$B$95,IF(Q565=96%,N565*O565*P565*F!$B$96,IF(Q565=97%,N565*O565*P565*F!$B$97,IF(Q565=98%,N565*O565*P565*F!$B$98,IF(Q565=99%,N565*O565*P565*F!$B$99,IF(Q565&gt;99%,N565*O565*P565*F!$B$100,))))))))))))))))))))))))))))))))))))))))))))))))))))))))+IF(U565&lt;30%,0,IF(U565&lt;35%,R565*S565*T565*F!$B$33,IF(U565&lt;40%,R565*S565*T565*F!$B$38,IF(U565&lt;45%,R565*S565*T565*F!$B$43,IF(U565&lt;50%,R565*S565*T565*F!$B$48,IF(U565=50%,R565*S565*T565*F!$B$50,IF(U565=51%,R565*S565*T565*F!$B$51,IF(U565=52%,R565*S565*T565*F!$B$52,IF(U565=53%,R565*S565*T565*F!$B$53,IF(U565=54%,R565*S565*T565*F!$B$54,IF(U565=55%,R565*S565*T565*F!$B$55,IF(U565=56%,R565*S565*T565*F!$B$56,IF(U565=57%,R565*S565*T565*F!$B$57,IF(U565=58%,R565*S565*T565*F!$B$58,IF(U565=59%,R565*S565*T565*F!$B$59,IF(U565=60%,R565*S565*T565*F!$B$60,IF(U565=61%,R565*S565*T565*F!$B$61,IF(U565=62%,R565*S565*T565*F!$B$62,IF(U565=63%,R565*S565*T565*F!$B$63,IF(U565=64%,R565*S565*T565*F!$B$64,IF(U565=65%,R565*S565*T565*F!$B$65,IF(U565=66%,R565*S565*T565*F!$B$66,IF(U565=67%,R565*S565*T565*F!$B$67,IF(U565=68%,R565*S565*T565*F!$B$68,IF(U565=69%,R565*S565*T565*F!$B$69,IF(U565=70%,R565*S565*T565*F!$B$70,IF(U565=71%,R565*S565*T565*F!$B$71,IF(U565=72%,R565*S565*T565*F!$B$72,IF(U565=73%,R565*S565*T565*F!$B$73,IF(U565=74%,R565*S565*T565*F!$B$74,IF(U565=75%,R565*S565*T565*F!$B$75,IF(U565=76%,R565*S565*T565*F!$B$76,IF(U565=77%,R565*S565*T565*F!$B$77,IF(U565=78%,R565*S565*T565*F!$B$78,IF(U565=79%,R565*S565*T565*F!$B$79,IF(U565=80%,R565*S565*T565*F!$B$80,IF(U565=81%,R565*S565*T565*F!$B$81,IF(U565=82%,R565*S565*T565*F!$B$82,IF(U565=83%,R565*S565*T565*F!$B$83,IF(U565=84%,R565*S565*T565*F!$B$84,IF(U565=85%,R565*S565*T565*F!$B$85,IF(U565=86%,R565*S565*T565*F!$B$86,IF(U565=87%,R565*S565*T565*F!$B$87,IF(U565=88%,R565*S565*T565*F!$B$88,IF(U565=89%,R565*S565*T565*F!$B$89,IF(U565=90%,R565*S565*T565*F!$B$90,IF(U565=91%,R565*S565*T565*F!$B$91,IF(U565=92%,R565*S565*T565*F!$B$92,IF(U565=93%,R565*S565*T565*F!$B$93,IF(U565=94%,R565*S565*T565*F!$B$94,IF(U565=95%,R565*S565*T565*F!$B$95,IF(U565=96%,R565*S565*T565*F!$B$96,IF(U565=97%,R565*S565*T565*F!$B$97,IF(U565=98%,R565*S565*T565*F!$B$98,IF(U565=99%,R565*S565*T565*F!$B$99,IF(U565&gt;99%,R565*S565*T565*F!$B$100)))))))))))))))))))))))))))))))))))))))))))))))))))))))))*IF(ISNUMBER(E565),E565,1)*IF(ISNUMBER(D565),D565,1)</f>
        <v>0</v>
      </c>
      <c r="AA565" s="6">
        <f>G565*H565+K565*L565+O565*P565+S565*T565</f>
        <v>0</v>
      </c>
      <c r="AB565" s="115">
        <f>(H565*(IF(I565&lt;45%,0.5,IF(I565&lt;55%,0.8,IF(I565&lt;65%,0.9,IF(I565&lt;75%,1,IF(I565&lt;85%,1.1,1.2))))))+L565*(IF(M565&lt;45%,0.5,IF(M565&lt;55%,0.8,IF(M565&lt;65%,0.9,IF(M565&lt;75%,1,IF(M565&lt;85%,1.1,1.2))))))+P565*(IF(Q565&lt;45%,0.5,IF(Q565&lt;55%,0.8,IF(Q565&lt;65%,0.9,IF(Q565&lt;75%,1,IF(Q565&lt;85%,1.1,1.2))))))+T565*(IF(U565&lt;45%,0.5,IF(U565&lt;55%,0.8,IF(U565&lt;65%,0.9,IF(U565&lt;75%,1,IF(U565&lt;85%,1.1,1.2)))))))*IF(D565&gt;=0.8,6,IF(D565&lt;=0.4,1.5,3))</f>
        <v>0</v>
      </c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  <c r="AN565" s="11"/>
      <c r="AO565" s="11"/>
      <c r="AP565" s="11"/>
      <c r="AQ565" s="11"/>
      <c r="AR565" s="11"/>
      <c r="AS565" s="11"/>
      <c r="AT565" s="11"/>
      <c r="AU565" s="11"/>
      <c r="AV565" s="11"/>
      <c r="AW565" s="11"/>
      <c r="AX565" s="11"/>
      <c r="AY565" s="11"/>
      <c r="AZ565" s="11"/>
      <c r="BA565" s="11"/>
      <c r="BB565" s="11"/>
      <c r="BC565" s="11"/>
      <c r="BD565" s="11"/>
      <c r="BE565" s="11"/>
      <c r="BF565" s="11"/>
      <c r="BG565" s="11"/>
      <c r="BH565" s="11"/>
      <c r="BI565" s="11"/>
      <c r="BJ565" s="11"/>
    </row>
    <row r="566" spans="1:62" x14ac:dyDescent="0.25">
      <c r="A566" s="1129"/>
      <c r="B566" s="61"/>
      <c r="C566" s="62"/>
      <c r="D566" s="134">
        <f>ROUND(IFERROR((D561*(G561*H561+K561*L561+O561*P561+S561*T561)+D562*(G562*H562+K562*L562+O562*P562+S562*T562)+D563*(G563*H563+K563*L563+O563*P563+S563*T563)+D564*(G564*H564+K564*L564+O564*P564+S564*T564)+D565*(G565*H565+K565*L565+O565*P565+S565*T565))/((G561*H561+K561*L561+O561*P561+S561*T561)+(G562*H562+K562*L562+O562*P562+S562*T562)+(G563*H563+K563*L563+O563*P563+S563*T563)+(G564*H564+K564*L564+O564*P564+S564*T564)+(G565*H565+K565*L565+O565*P565+S565*T565)),0),3)</f>
        <v>0</v>
      </c>
      <c r="E566" s="64"/>
      <c r="F566" s="65"/>
      <c r="G566" s="151"/>
      <c r="H566" s="151"/>
      <c r="I566" s="102"/>
      <c r="J566" s="65"/>
      <c r="K566" s="100"/>
      <c r="L566" s="100"/>
      <c r="M566" s="102"/>
      <c r="N566" s="65"/>
      <c r="O566" s="100"/>
      <c r="P566" s="100"/>
      <c r="Q566" s="102"/>
      <c r="R566" s="65"/>
      <c r="S566" s="100"/>
      <c r="T566" s="100"/>
      <c r="U566" s="101"/>
      <c r="V566" s="116">
        <f>SUM(V561:V565)</f>
        <v>0</v>
      </c>
      <c r="W566" s="117">
        <f>IFERROR(V566/AA566,0)</f>
        <v>0</v>
      </c>
      <c r="X566" s="118">
        <f>ROUND(IFERROR((D561*(I561*G561*H561+M561*K561*L561+Q561*O561*P561+U561*S561*T561)+D562*(I562*G562*H562+M562*K562*L562+Q562*O562*P562+U562*S562*T562)+D563*(I563*G563*H563+M563*K563*L563+Q563*O563*P563+U563*S563*T563)+D564*(I564*G564*H564+M564*K564*L564+Q564*O564*P564+U564*S564*T564)+D565*(I565*G565*H565+M565*K565*L565+Q565*O565*P565+U565*S565*T565))/(D561*(G561*H561+K561*L561+O561*P561+S561*T561)+D562*(G562*H562+K562*L562+O562*P562+S562*T562)+D563*(G563*H563+K563*L563+O563*P563+S563*T563)+D564*(G564*H564+K564*L564+O564*P564+S564*T564)+D565*(G565*H565+K565*L565+O565*P565+S565*T565)),0),2)</f>
        <v>0</v>
      </c>
      <c r="Y566" s="117"/>
      <c r="Z566" s="117">
        <f>SUM(Z561:Z565)</f>
        <v>0</v>
      </c>
      <c r="AA566" s="117">
        <f>SUM(AA561:AA565)</f>
        <v>0</v>
      </c>
      <c r="AB566" s="119">
        <f>IF(SUM(AB561:AB565)=0,TIME(,0,),TIME(,SUM(AB561:AB565)+30,))</f>
        <v>0</v>
      </c>
      <c r="AC566" s="11"/>
      <c r="AD566" s="11"/>
      <c r="AE566" s="11"/>
      <c r="AF566" s="11"/>
      <c r="AG566" s="11"/>
      <c r="AH566" s="11"/>
      <c r="AI566" s="11"/>
      <c r="AJ566" s="11"/>
      <c r="AK566" s="11"/>
      <c r="AL566" s="11"/>
      <c r="AM566" s="11"/>
      <c r="AN566" s="11"/>
      <c r="AO566" s="11"/>
      <c r="AP566" s="11"/>
      <c r="AQ566" s="11"/>
      <c r="AR566" s="11"/>
      <c r="AS566" s="11"/>
      <c r="AT566" s="11"/>
      <c r="AU566" s="11"/>
      <c r="AV566" s="11"/>
      <c r="AW566" s="11"/>
      <c r="AX566" s="11"/>
      <c r="AY566" s="11"/>
      <c r="AZ566" s="11"/>
      <c r="BA566" s="11"/>
      <c r="BB566" s="11"/>
      <c r="BC566" s="11"/>
      <c r="BD566" s="11"/>
      <c r="BE566" s="11"/>
      <c r="BF566" s="11"/>
      <c r="BG566" s="11"/>
      <c r="BH566" s="11"/>
      <c r="BI566" s="11"/>
      <c r="BJ566" s="11"/>
    </row>
    <row r="567" spans="1:62" x14ac:dyDescent="0.25">
      <c r="A567" s="1129"/>
      <c r="B567" s="61" t="str">
        <f t="shared" ref="B567:E567" si="1344">IF(B505="","",B505)</f>
        <v/>
      </c>
      <c r="C567" s="62" t="str">
        <f t="shared" si="1344"/>
        <v/>
      </c>
      <c r="D567" s="63">
        <f>D505</f>
        <v>0</v>
      </c>
      <c r="E567" s="64" t="str">
        <f t="shared" si="1344"/>
        <v/>
      </c>
      <c r="F567" s="152"/>
      <c r="G567" s="153"/>
      <c r="H567" s="153"/>
      <c r="I567" s="95">
        <f t="shared" ref="I567:I571" si="1345">IFERROR(ROUND(F567/$Y567,2),)</f>
        <v>0</v>
      </c>
      <c r="J567" s="152"/>
      <c r="K567" s="94"/>
      <c r="L567" s="94"/>
      <c r="M567" s="95">
        <f t="shared" ref="M567:M571" si="1346">IFERROR(ROUND(J567/$Y567,2),)</f>
        <v>0</v>
      </c>
      <c r="N567" s="152"/>
      <c r="O567" s="94"/>
      <c r="P567" s="94"/>
      <c r="Q567" s="95">
        <f t="shared" ref="Q567:Q571" si="1347">IFERROR(ROUND(N567/$Y567,2),)</f>
        <v>0</v>
      </c>
      <c r="R567" s="152"/>
      <c r="S567" s="94"/>
      <c r="T567" s="94"/>
      <c r="U567" s="93">
        <f t="shared" ref="U567:U571" si="1348">IFERROR(ROUND(R567/$Y567,2),)</f>
        <v>0</v>
      </c>
      <c r="V567" s="113">
        <f>(IF(ISNUMBER(F567),F567,1)*G567*H567+IF(ISNUMBER(J567),J567,1)*K567*L567+IF(ISNUMBER(N567),N567,1)*O567*P567+IF(ISNUMBER(R567),R567,1)*S567*T567)*IF(ISNUMBER(E567),E567,1)</f>
        <v>0</v>
      </c>
      <c r="W567" s="43">
        <f>IFERROR((IF(ISNUMBER(F567),F567,1)*G567*H567+IF(ISNUMBER(J567),J567,1)*K567*L567+IF(ISNUMBER(N567),N567,1)*O567*P567+IF(ISNUMBER(R567),R567,1)*S567*T567)*IF(ISNUMBER(E567),E567,1)/(G567*H567+K567*L567+O567*P567+S567*T567),0)</f>
        <v>0</v>
      </c>
      <c r="X567" s="36">
        <f>ROUND(IFERROR((W567/(Y567*IF(ISNUMBER(E567),E567,1))),0),2)</f>
        <v>0</v>
      </c>
      <c r="Y567" s="90" t="str">
        <f t="shared" si="1337"/>
        <v/>
      </c>
      <c r="Z567" s="6">
        <f>(IF(I567&lt;30%,0,IF(I567&lt;35%,F567*G567*H567*F!$B$33,IF(I567&lt;40%,F567*G567*H567*F!$B$38,IF(I567&lt;45%,F567*G567*H567*F!$B$43,IF(I567&lt;50%,F567*G567*H567*F!$B$48,IF(I567=50%,F567*G567*H567*F!$B$50,IF(I567=51%,F567*G567*H567*F!$B$51,IF(I567=52%,F567*G567*H567*F!$B$52,IF(I567=53%,F567*G567*H567*F!$B$53,IF(I567=54%,F567*G567*H567*F!$B$54,IF(I567=55%,F567*G567*H567*F!$B$55,IF(I567=56%,F567*G567*H567*F!$B$56,IF(I567=57%,F567*G567*H567*F!$B$57,IF(I567=58%,F567*G567*H567*F!$B$58,IF(I567=59%,F567*G567*H567*F!$B$59,IF(I567=60%,F567*G567*H567*F!$B$60,IF(I567=61%,F567*G567*H567*F!$B$61,IF(I567=62%,F567*G567*H567*F!$B$62,IF(I567=63%,F567*G567*H567*F!$B$63,IF(I567=64%,F567*G567*H567*F!$B$64,IF(I567=65%,F567*G567*H567*F!$B$65,IF(I567=66%,F567*G567*H567*F!$B$66,IF(I567=67%,F567*G567*H567*F!$B$67,IF(I567=68%,F567*G567*H567*F!$B$68,IF(I567=69%,F567*G567*H567*F!$B$69,IF(I567=70%,F567*G567*H567*F!$B$70,IF(I567=71%,F567*G567*H567*F!$B$71,IF(I567=72%,F567*G567*H567*F!$B$72,IF(I567=73%,F567*G567*H567*F!$B$73,IF(I567=74%,F567*G567*H567*F!$B$74,IF(I567=75%,F567*G567*H567*F!$B$75,IF(I567=76%,F567*G567*H567*F!$B$76,IF(I567=77%,F567*G567*H567*F!$B$77,IF(I567=78%,F567*G567*H567*F!$B$78,IF(I567=79%,F567*G567*H567*F!$B$79,IF(I567=80%,F567*G567*H567*F!$B$80,IF(I567=81%,F567*G567*H567*F!$B$81,IF(I567=82%,F567*G567*H567*F!$B$82,IF(I567=83%,F567*G567*H567*F!$B$83,IF(I567=84%,F567*G567*H567*F!$B$84,IF(I567=85%,F567*G567*H567*F!$B$85,IF(I567=86%,F567*G567*H567*F!$B$86,IF(I567=87%,F567*G567*H567*F!$B$87,IF(I567=88%,F567*G567*H567*F!$B$88,IF(I567=89%,F567*G567*H567*F!$B$89,IF(I567=90%,F567*G567*H567*F!$B$90,IF(I567=91%,F567*G567*H567*F!$B$91,IF(I567=92%,F567*G567*H567*F!$B$92,IF(I567=93%,F567*G567*H567*F!$B$93,IF(I567=94%,F567*G567*H567*F!$B$94,IF(I567=95%,F567*G567*H567*F!$B$95,IF(I567=96%,F567*G567*H567*F!$B$96,IF(I567=97%,F567*G567*H567*F!$B$97,IF(I567=98%,F567*G567*H567*F!$B$98,IF(I567=99%,F567*G567*H567*F!$B$99,IF(I567&gt;99%,F567*G567*H567*F!$B$100,))))))))))))))))))))))))))))))))))))))))))))))))))))))))+IF(M567&lt;30%,0,IF(M567&lt;35%,J567*K567*L567*F!$B$33,IF(M567&lt;40%,J567*K567*L567*F!$B$38,IF(M567&lt;45%,J567*K567*L567*F!$B$43,IF(M567&lt;50%,J567*K567*L567*F!$B$48,IF(M567=50%,J567*K567*L567*F!$B$50,IF(M567=51%,J567*K567*L567*F!$B$51,IF(M567=52%,J567*K567*L567*F!$B$52,IF(M567=53%,J567*K567*L567*F!$B$53,IF(M567=54%,J567*K567*L567*F!$B$54,IF(M567=55%,J567*K567*L567*F!$B$55,IF(M567=56%,J567*K567*L567*F!$B$56,IF(M567=57%,J567*K567*L567*F!$B$57,IF(M567=58%,J567*K567*L567*F!$B$58,IF(M567=59%,J567*K567*L567*F!$B$59,IF(M567=60%,J567*K567*L567*F!$B$60,IF(M567=61%,J567*K567*L567*F!$B$61,IF(M567=62%,J567*K567*L567*F!$B$62,IF(M567=63%,J567*K567*L567*F!$B$63,IF(M567=64%,J567*K567*L567*F!$B$64,IF(M567=65%,J567*K567*L567*F!$B$65,IF(M567=66%,J567*K567*L567*F!$B$66,IF(M567=67%,J567*K567*L567*F!$B$67,IF(M567=68%,J567*K567*L567*F!$B$68,IF(M567=69%,J567*K567*L567*F!$B$69,IF(M567=70%,J567*K567*L567*F!$B$70,IF(M567=71%,J567*K567*L567*F!$B$71,IF(M567=72%,J567*K567*L567*F!$B$72,IF(M567=73%,J567*K567*L567*F!$B$73,IF(M567=74%,J567*K567*L567*F!$B$74,IF(M567=75%,J567*K567*L567*F!$B$75,IF(M567=76%,J567*K567*L567*F!$B$76,IF(M567=77%,J567*K567*L567*F!$B$77,IF(M567=78%,J567*K567*L567*F!$B$78,IF(M567=79%,J567*K567*L567*F!$B$79,IF(M567=80%,J567*K567*L567*F!$B$80,IF(M567=81%,J567*K567*L567*F!$B$81,IF(M567=82%,J567*K567*L567*F!$B$82,IF(M567=83%,J567*K567*L567*F!$B$83,IF(M567=84%,J567*K567*L567*F!$B$84,IF(M567=85%,J567*K567*L567*F!$B$85,IF(M567=86%,J567*K567*L567*F!$B$86,IF(M567=87%,J567*K567*L567*F!$B$87,IF(M567=88%,J567*K567*L567*F!$B$88,IF(M567=89%,J567*K567*L567*F!$B$89,IF(M567=90%,J567*K567*L567*F!$B$90,IF(M567=91%,J567*K567*L567*F!$B$91,IF(M567=92%,J567*K567*L567*F!$B$92,IF(M567=93%,J567*K567*L567*F!$B$93,IF(M567=94%,J567*K567*L567*F!$B$94,IF(M567=95%,J567*K567*L567*F!$B$95,IF(M567=96%,J567*K567*L567*F!$B$96,IF(M567=97%,J567*K567*L567*F!$B$97,IF(M567=98%,J567*K567*L567*F!$B$98,IF(M567=99%,J567*K567*L567*F!$B$99,IF(M567&gt;99%,J567*K567*L567*F!$B$100,))))))))))))))))))))))))))))))))))))))))))))))))))))))))+IF(Q567&lt;30%,0,IF(Q567&lt;35%,N567*O567*P567*F!$B$33,IF(Q567&lt;40%,N567*O567*P567*F!$B$38,IF(Q567&lt;45%,N567*O567*P567*F!$B$43,IF(Q567&lt;50%,N567*O567*P567*F!$B$48,IF(Q567=50%,N567*O567*P567*F!$B$50,IF(Q567=51%,N567*O567*P567*F!$B$51,IF(Q567=52%,N567*O567*P567*F!$B$52,IF(Q567=53%,N567*O567*P567*F!$B$53,IF(Q567=54%,N567*O567*P567*F!$B$54,IF(Q567=55%,N567*O567*P567*F!$B$55,IF(Q567=56%,N567*O567*P567*F!$B$56,IF(Q567=57%,N567*O567*P567*F!$B$57,IF(Q567=58%,N567*O567*P567*F!$B$58,IF(Q567=59%,N567*O567*P567*F!$B$59,IF(Q567=60%,N567*O567*P567*F!$B$60,IF(Q567=61%,N567*O567*P567*F!$B$61,IF(Q567=62%,N567*O567*P567*F!$B$62,IF(Q567=63%,N567*O567*P567*F!$B$63,IF(Q567=64%,N567*O567*P567*F!$B$64,IF(Q567=65%,N567*O567*P567*F!$B$65,IF(Q567=66%,N567*O567*P567*F!$B$66,IF(Q567=67%,N567*O567*P567*F!$B$67,IF(Q567=68%,N567*O567*P567*F!$B$68,IF(Q567=69%,N567*O567*P567*F!$B$69,IF(Q567=70%,N567*O567*P567*F!$B$70,IF(Q567=71%,N567*O567*P567*F!$B$71,IF(Q567=72%,N567*O567*P567*F!$B$72,IF(Q567=73%,N567*O567*P567*F!$B$73,IF(Q567=74%,N567*O567*P567*F!$B$74,IF(Q567=75%,N567*O567*P567*F!$B$75,IF(Q567=76%,N567*O567*P567*F!$B$76,IF(Q567=77%,N567*O567*P567*F!$B$77,IF(Q567=78%,N567*O567*P567*F!$B$78,IF(Q567=79%,N567*O567*P567*F!$B$79,IF(Q567=80%,N567*O567*P567*F!$B$80,IF(Q567=81%,N567*O567*P567*F!$B$81,IF(Q567=82%,N567*O567*P567*F!$B$82,IF(Q567=83%,N567*O567*P567*F!$B$83,IF(Q567=84%,N567*O567*P567*F!$B$84,IF(Q567=85%,N567*O567*P567*F!$B$85,IF(Q567=86%,N567*O567*P567*F!$B$86,IF(Q567=87%,N567*O567*P567*F!$B$87,IF(Q567=88%,N567*O567*P567*F!$B$88,IF(Q567=89%,N567*O567*P567*F!$B$89,IF(Q567=90%,N567*O567*P567*F!$B$90,IF(Q567=91%,N567*O567*P567*F!$B$91,IF(Q567=92%,N567*O567*P567*F!$B$92,IF(Q567=93%,N567*O567*P567*F!$B$93,IF(Q567=94%,N567*O567*P567*F!$B$94,IF(Q567=95%,N567*O567*P567*F!$B$95,IF(Q567=96%,N567*O567*P567*F!$B$96,IF(Q567=97%,N567*O567*P567*F!$B$97,IF(Q567=98%,N567*O567*P567*F!$B$98,IF(Q567=99%,N567*O567*P567*F!$B$99,IF(Q567&gt;99%,N567*O567*P567*F!$B$100,))))))))))))))))))))))))))))))))))))))))))))))))))))))))+IF(U567&lt;30%,0,IF(U567&lt;35%,R567*S567*T567*F!$B$33,IF(U567&lt;40%,R567*S567*T567*F!$B$38,IF(U567&lt;45%,R567*S567*T567*F!$B$43,IF(U567&lt;50%,R567*S567*T567*F!$B$48,IF(U567=50%,R567*S567*T567*F!$B$50,IF(U567=51%,R567*S567*T567*F!$B$51,IF(U567=52%,R567*S567*T567*F!$B$52,IF(U567=53%,R567*S567*T567*F!$B$53,IF(U567=54%,R567*S567*T567*F!$B$54,IF(U567=55%,R567*S567*T567*F!$B$55,IF(U567=56%,R567*S567*T567*F!$B$56,IF(U567=57%,R567*S567*T567*F!$B$57,IF(U567=58%,R567*S567*T567*F!$B$58,IF(U567=59%,R567*S567*T567*F!$B$59,IF(U567=60%,R567*S567*T567*F!$B$60,IF(U567=61%,R567*S567*T567*F!$B$61,IF(U567=62%,R567*S567*T567*F!$B$62,IF(U567=63%,R567*S567*T567*F!$B$63,IF(U567=64%,R567*S567*T567*F!$B$64,IF(U567=65%,R567*S567*T567*F!$B$65,IF(U567=66%,R567*S567*T567*F!$B$66,IF(U567=67%,R567*S567*T567*F!$B$67,IF(U567=68%,R567*S567*T567*F!$B$68,IF(U567=69%,R567*S567*T567*F!$B$69,IF(U567=70%,R567*S567*T567*F!$B$70,IF(U567=71%,R567*S567*T567*F!$B$71,IF(U567=72%,R567*S567*T567*F!$B$72,IF(U567=73%,R567*S567*T567*F!$B$73,IF(U567=74%,R567*S567*T567*F!$B$74,IF(U567=75%,R567*S567*T567*F!$B$75,IF(U567=76%,R567*S567*T567*F!$B$76,IF(U567=77%,R567*S567*T567*F!$B$77,IF(U567=78%,R567*S567*T567*F!$B$78,IF(U567=79%,R567*S567*T567*F!$B$79,IF(U567=80%,R567*S567*T567*F!$B$80,IF(U567=81%,R567*S567*T567*F!$B$81,IF(U567=82%,R567*S567*T567*F!$B$82,IF(U567=83%,R567*S567*T567*F!$B$83,IF(U567=84%,R567*S567*T567*F!$B$84,IF(U567=85%,R567*S567*T567*F!$B$85,IF(U567=86%,R567*S567*T567*F!$B$86,IF(U567=87%,R567*S567*T567*F!$B$87,IF(U567=88%,R567*S567*T567*F!$B$88,IF(U567=89%,R567*S567*T567*F!$B$89,IF(U567=90%,R567*S567*T567*F!$B$90,IF(U567=91%,R567*S567*T567*F!$B$91,IF(U567=92%,R567*S567*T567*F!$B$92,IF(U567=93%,R567*S567*T567*F!$B$93,IF(U567=94%,R567*S567*T567*F!$B$94,IF(U567=95%,R567*S567*T567*F!$B$95,IF(U567=96%,R567*S567*T567*F!$B$96,IF(U567=97%,R567*S567*T567*F!$B$97,IF(U567=98%,R567*S567*T567*F!$B$98,IF(U567=99%,R567*S567*T567*F!$B$99,IF(U567&gt;99%,R567*S567*T567*F!$B$100)))))))))))))))))))))))))))))))))))))))))))))))))))))))))*IF(ISNUMBER(E567),E567,1)*IF(ISNUMBER(D567),D567,1)</f>
        <v>0</v>
      </c>
      <c r="AA567" s="6">
        <f>G567*H567+K567*L567+O567*P567+S567*T567</f>
        <v>0</v>
      </c>
      <c r="AB567" s="35">
        <f>(H567*(IF(I567&lt;45%,0.5,IF(I567&lt;55%,0.8,IF(I567&lt;65%,0.9,IF(I567&lt;75%,1,IF(I567&lt;85%,1.1,1.2))))))+L567*(IF(M567&lt;45%,0.5,IF(M567&lt;55%,0.8,IF(M567&lt;65%,0.9,IF(M567&lt;75%,1,IF(M567&lt;85%,1.1,1.2))))))+P567*(IF(Q567&lt;45%,0.5,IF(Q567&lt;55%,0.8,IF(Q567&lt;65%,0.9,IF(Q567&lt;75%,1,IF(Q567&lt;85%,1.1,1.2))))))+T567*(IF(U567&lt;45%,0.5,IF(U567&lt;55%,0.8,IF(U567&lt;65%,0.9,IF(U567&lt;75%,1,IF(U567&lt;85%,1.1,1.2)))))))*IF(D567&gt;=0.8,6,IF(D567&lt;=0.4,1.5,3))</f>
        <v>0</v>
      </c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  <c r="AP567" s="11"/>
      <c r="AQ567" s="11"/>
      <c r="AR567" s="11"/>
      <c r="AS567" s="11"/>
      <c r="AT567" s="11"/>
      <c r="AU567" s="11"/>
      <c r="AV567" s="11"/>
      <c r="AW567" s="11"/>
      <c r="AX567" s="11"/>
      <c r="AY567" s="11"/>
      <c r="AZ567" s="11"/>
      <c r="BA567" s="11"/>
      <c r="BB567" s="11"/>
      <c r="BC567" s="11"/>
      <c r="BD567" s="11"/>
      <c r="BE567" s="11"/>
      <c r="BF567" s="11"/>
      <c r="BG567" s="11"/>
      <c r="BH567" s="11"/>
      <c r="BI567" s="11"/>
      <c r="BJ567" s="11"/>
    </row>
    <row r="568" spans="1:62" x14ac:dyDescent="0.25">
      <c r="A568" s="1129"/>
      <c r="B568" s="61" t="str">
        <f t="shared" ref="B568:E568" si="1349">IF(B506="","",B506)</f>
        <v/>
      </c>
      <c r="C568" s="62" t="str">
        <f t="shared" si="1349"/>
        <v/>
      </c>
      <c r="D568" s="63">
        <f t="shared" ref="D568:D571" si="1350">D506</f>
        <v>0</v>
      </c>
      <c r="E568" s="64" t="str">
        <f t="shared" si="1349"/>
        <v/>
      </c>
      <c r="F568" s="150"/>
      <c r="G568" s="151"/>
      <c r="H568" s="151"/>
      <c r="I568" s="102">
        <f t="shared" si="1345"/>
        <v>0</v>
      </c>
      <c r="J568" s="150"/>
      <c r="K568" s="100"/>
      <c r="L568" s="100"/>
      <c r="M568" s="102">
        <f t="shared" si="1346"/>
        <v>0</v>
      </c>
      <c r="N568" s="150"/>
      <c r="O568" s="100"/>
      <c r="P568" s="100"/>
      <c r="Q568" s="102">
        <f t="shared" si="1347"/>
        <v>0</v>
      </c>
      <c r="R568" s="150"/>
      <c r="S568" s="100"/>
      <c r="T568" s="100"/>
      <c r="U568" s="101">
        <f t="shared" si="1348"/>
        <v>0</v>
      </c>
      <c r="V568" s="110">
        <f t="shared" ref="V568:V571" si="1351">(IF(ISNUMBER(F568),F568,1)*G568*H568+IF(ISNUMBER(J568),J568,1)*K568*L568+IF(ISNUMBER(N568),N568,1)*O568*P568+IF(ISNUMBER(R568),R568,1)*S568*T568)*IF(ISNUMBER(E568),E568,1)</f>
        <v>0</v>
      </c>
      <c r="W568" s="111">
        <f t="shared" ref="W568:W571" si="1352">IFERROR((IF(ISNUMBER(F568),F568,1)*G568*H568+IF(ISNUMBER(J568),J568,1)*K568*L568+IF(ISNUMBER(N568),N568,1)*O568*P568+IF(ISNUMBER(R568),R568,1)*S568*T568)*IF(ISNUMBER(E568),E568,1)/(G568*H568+K568*L568+O568*P568+S568*T568),0)</f>
        <v>0</v>
      </c>
      <c r="X568" s="53">
        <f t="shared" ref="X568:X569" si="1353">ROUND(IFERROR((W568/(Y568*IF(ISNUMBER(E568),E568,1))),0),2)</f>
        <v>0</v>
      </c>
      <c r="Y568" s="90" t="str">
        <f t="shared" si="1337"/>
        <v/>
      </c>
      <c r="Z568" s="5">
        <f>(IF(I568&lt;30%,0,IF(I568&lt;35%,F568*G568*H568*F!$B$33,IF(I568&lt;40%,F568*G568*H568*F!$B$38,IF(I568&lt;45%,F568*G568*H568*F!$B$43,IF(I568&lt;50%,F568*G568*H568*F!$B$48,IF(I568=50%,F568*G568*H568*F!$B$50,IF(I568=51%,F568*G568*H568*F!$B$51,IF(I568=52%,F568*G568*H568*F!$B$52,IF(I568=53%,F568*G568*H568*F!$B$53,IF(I568=54%,F568*G568*H568*F!$B$54,IF(I568=55%,F568*G568*H568*F!$B$55,IF(I568=56%,F568*G568*H568*F!$B$56,IF(I568=57%,F568*G568*H568*F!$B$57,IF(I568=58%,F568*G568*H568*F!$B$58,IF(I568=59%,F568*G568*H568*F!$B$59,IF(I568=60%,F568*G568*H568*F!$B$60,IF(I568=61%,F568*G568*H568*F!$B$61,IF(I568=62%,F568*G568*H568*F!$B$62,IF(I568=63%,F568*G568*H568*F!$B$63,IF(I568=64%,F568*G568*H568*F!$B$64,IF(I568=65%,F568*G568*H568*F!$B$65,IF(I568=66%,F568*G568*H568*F!$B$66,IF(I568=67%,F568*G568*H568*F!$B$67,IF(I568=68%,F568*G568*H568*F!$B$68,IF(I568=69%,F568*G568*H568*F!$B$69,IF(I568=70%,F568*G568*H568*F!$B$70,IF(I568=71%,F568*G568*H568*F!$B$71,IF(I568=72%,F568*G568*H568*F!$B$72,IF(I568=73%,F568*G568*H568*F!$B$73,IF(I568=74%,F568*G568*H568*F!$B$74,IF(I568=75%,F568*G568*H568*F!$B$75,IF(I568=76%,F568*G568*H568*F!$B$76,IF(I568=77%,F568*G568*H568*F!$B$77,IF(I568=78%,F568*G568*H568*F!$B$78,IF(I568=79%,F568*G568*H568*F!$B$79,IF(I568=80%,F568*G568*H568*F!$B$80,IF(I568=81%,F568*G568*H568*F!$B$81,IF(I568=82%,F568*G568*H568*F!$B$82,IF(I568=83%,F568*G568*H568*F!$B$83,IF(I568=84%,F568*G568*H568*F!$B$84,IF(I568=85%,F568*G568*H568*F!$B$85,IF(I568=86%,F568*G568*H568*F!$B$86,IF(I568=87%,F568*G568*H568*F!$B$87,IF(I568=88%,F568*G568*H568*F!$B$88,IF(I568=89%,F568*G568*H568*F!$B$89,IF(I568=90%,F568*G568*H568*F!$B$90,IF(I568=91%,F568*G568*H568*F!$B$91,IF(I568=92%,F568*G568*H568*F!$B$92,IF(I568=93%,F568*G568*H568*F!$B$93,IF(I568=94%,F568*G568*H568*F!$B$94,IF(I568=95%,F568*G568*H568*F!$B$95,IF(I568=96%,F568*G568*H568*F!$B$96,IF(I568=97%,F568*G568*H568*F!$B$97,IF(I568=98%,F568*G568*H568*F!$B$98,IF(I568=99%,F568*G568*H568*F!$B$99,IF(I568&gt;99%,F568*G568*H568*F!$B$100,))))))))))))))))))))))))))))))))))))))))))))))))))))))))+IF(M568&lt;30%,0,IF(M568&lt;35%,J568*K568*L568*F!$B$33,IF(M568&lt;40%,J568*K568*L568*F!$B$38,IF(M568&lt;45%,J568*K568*L568*F!$B$43,IF(M568&lt;50%,J568*K568*L568*F!$B$48,IF(M568=50%,J568*K568*L568*F!$B$50,IF(M568=51%,J568*K568*L568*F!$B$51,IF(M568=52%,J568*K568*L568*F!$B$52,IF(M568=53%,J568*K568*L568*F!$B$53,IF(M568=54%,J568*K568*L568*F!$B$54,IF(M568=55%,J568*K568*L568*F!$B$55,IF(M568=56%,J568*K568*L568*F!$B$56,IF(M568=57%,J568*K568*L568*F!$B$57,IF(M568=58%,J568*K568*L568*F!$B$58,IF(M568=59%,J568*K568*L568*F!$B$59,IF(M568=60%,J568*K568*L568*F!$B$60,IF(M568=61%,J568*K568*L568*F!$B$61,IF(M568=62%,J568*K568*L568*F!$B$62,IF(M568=63%,J568*K568*L568*F!$B$63,IF(M568=64%,J568*K568*L568*F!$B$64,IF(M568=65%,J568*K568*L568*F!$B$65,IF(M568=66%,J568*K568*L568*F!$B$66,IF(M568=67%,J568*K568*L568*F!$B$67,IF(M568=68%,J568*K568*L568*F!$B$68,IF(M568=69%,J568*K568*L568*F!$B$69,IF(M568=70%,J568*K568*L568*F!$B$70,IF(M568=71%,J568*K568*L568*F!$B$71,IF(M568=72%,J568*K568*L568*F!$B$72,IF(M568=73%,J568*K568*L568*F!$B$73,IF(M568=74%,J568*K568*L568*F!$B$74,IF(M568=75%,J568*K568*L568*F!$B$75,IF(M568=76%,J568*K568*L568*F!$B$76,IF(M568=77%,J568*K568*L568*F!$B$77,IF(M568=78%,J568*K568*L568*F!$B$78,IF(M568=79%,J568*K568*L568*F!$B$79,IF(M568=80%,J568*K568*L568*F!$B$80,IF(M568=81%,J568*K568*L568*F!$B$81,IF(M568=82%,J568*K568*L568*F!$B$82,IF(M568=83%,J568*K568*L568*F!$B$83,IF(M568=84%,J568*K568*L568*F!$B$84,IF(M568=85%,J568*K568*L568*F!$B$85,IF(M568=86%,J568*K568*L568*F!$B$86,IF(M568=87%,J568*K568*L568*F!$B$87,IF(M568=88%,J568*K568*L568*F!$B$88,IF(M568=89%,J568*K568*L568*F!$B$89,IF(M568=90%,J568*K568*L568*F!$B$90,IF(M568=91%,J568*K568*L568*F!$B$91,IF(M568=92%,J568*K568*L568*F!$B$92,IF(M568=93%,J568*K568*L568*F!$B$93,IF(M568=94%,J568*K568*L568*F!$B$94,IF(M568=95%,J568*K568*L568*F!$B$95,IF(M568=96%,J568*K568*L568*F!$B$96,IF(M568=97%,J568*K568*L568*F!$B$97,IF(M568=98%,J568*K568*L568*F!$B$98,IF(M568=99%,J568*K568*L568*F!$B$99,IF(M568&gt;99%,J568*K568*L568*F!$B$100,))))))))))))))))))))))))))))))))))))))))))))))))))))))))+IF(Q568&lt;30%,0,IF(Q568&lt;35%,N568*O568*P568*F!$B$33,IF(Q568&lt;40%,N568*O568*P568*F!$B$38,IF(Q568&lt;45%,N568*O568*P568*F!$B$43,IF(Q568&lt;50%,N568*O568*P568*F!$B$48,IF(Q568=50%,N568*O568*P568*F!$B$50,IF(Q568=51%,N568*O568*P568*F!$B$51,IF(Q568=52%,N568*O568*P568*F!$B$52,IF(Q568=53%,N568*O568*P568*F!$B$53,IF(Q568=54%,N568*O568*P568*F!$B$54,IF(Q568=55%,N568*O568*P568*F!$B$55,IF(Q568=56%,N568*O568*P568*F!$B$56,IF(Q568=57%,N568*O568*P568*F!$B$57,IF(Q568=58%,N568*O568*P568*F!$B$58,IF(Q568=59%,N568*O568*P568*F!$B$59,IF(Q568=60%,N568*O568*P568*F!$B$60,IF(Q568=61%,N568*O568*P568*F!$B$61,IF(Q568=62%,N568*O568*P568*F!$B$62,IF(Q568=63%,N568*O568*P568*F!$B$63,IF(Q568=64%,N568*O568*P568*F!$B$64,IF(Q568=65%,N568*O568*P568*F!$B$65,IF(Q568=66%,N568*O568*P568*F!$B$66,IF(Q568=67%,N568*O568*P568*F!$B$67,IF(Q568=68%,N568*O568*P568*F!$B$68,IF(Q568=69%,N568*O568*P568*F!$B$69,IF(Q568=70%,N568*O568*P568*F!$B$70,IF(Q568=71%,N568*O568*P568*F!$B$71,IF(Q568=72%,N568*O568*P568*F!$B$72,IF(Q568=73%,N568*O568*P568*F!$B$73,IF(Q568=74%,N568*O568*P568*F!$B$74,IF(Q568=75%,N568*O568*P568*F!$B$75,IF(Q568=76%,N568*O568*P568*F!$B$76,IF(Q568=77%,N568*O568*P568*F!$B$77,IF(Q568=78%,N568*O568*P568*F!$B$78,IF(Q568=79%,N568*O568*P568*F!$B$79,IF(Q568=80%,N568*O568*P568*F!$B$80,IF(Q568=81%,N568*O568*P568*F!$B$81,IF(Q568=82%,N568*O568*P568*F!$B$82,IF(Q568=83%,N568*O568*P568*F!$B$83,IF(Q568=84%,N568*O568*P568*F!$B$84,IF(Q568=85%,N568*O568*P568*F!$B$85,IF(Q568=86%,N568*O568*P568*F!$B$86,IF(Q568=87%,N568*O568*P568*F!$B$87,IF(Q568=88%,N568*O568*P568*F!$B$88,IF(Q568=89%,N568*O568*P568*F!$B$89,IF(Q568=90%,N568*O568*P568*F!$B$90,IF(Q568=91%,N568*O568*P568*F!$B$91,IF(Q568=92%,N568*O568*P568*F!$B$92,IF(Q568=93%,N568*O568*P568*F!$B$93,IF(Q568=94%,N568*O568*P568*F!$B$94,IF(Q568=95%,N568*O568*P568*F!$B$95,IF(Q568=96%,N568*O568*P568*F!$B$96,IF(Q568=97%,N568*O568*P568*F!$B$97,IF(Q568=98%,N568*O568*P568*F!$B$98,IF(Q568=99%,N568*O568*P568*F!$B$99,IF(Q568&gt;99%,N568*O568*P568*F!$B$100,))))))))))))))))))))))))))))))))))))))))))))))))))))))))+IF(U568&lt;30%,0,IF(U568&lt;35%,R568*S568*T568*F!$B$33,IF(U568&lt;40%,R568*S568*T568*F!$B$38,IF(U568&lt;45%,R568*S568*T568*F!$B$43,IF(U568&lt;50%,R568*S568*T568*F!$B$48,IF(U568=50%,R568*S568*T568*F!$B$50,IF(U568=51%,R568*S568*T568*F!$B$51,IF(U568=52%,R568*S568*T568*F!$B$52,IF(U568=53%,R568*S568*T568*F!$B$53,IF(U568=54%,R568*S568*T568*F!$B$54,IF(U568=55%,R568*S568*T568*F!$B$55,IF(U568=56%,R568*S568*T568*F!$B$56,IF(U568=57%,R568*S568*T568*F!$B$57,IF(U568=58%,R568*S568*T568*F!$B$58,IF(U568=59%,R568*S568*T568*F!$B$59,IF(U568=60%,R568*S568*T568*F!$B$60,IF(U568=61%,R568*S568*T568*F!$B$61,IF(U568=62%,R568*S568*T568*F!$B$62,IF(U568=63%,R568*S568*T568*F!$B$63,IF(U568=64%,R568*S568*T568*F!$B$64,IF(U568=65%,R568*S568*T568*F!$B$65,IF(U568=66%,R568*S568*T568*F!$B$66,IF(U568=67%,R568*S568*T568*F!$B$67,IF(U568=68%,R568*S568*T568*F!$B$68,IF(U568=69%,R568*S568*T568*F!$B$69,IF(U568=70%,R568*S568*T568*F!$B$70,IF(U568=71%,R568*S568*T568*F!$B$71,IF(U568=72%,R568*S568*T568*F!$B$72,IF(U568=73%,R568*S568*T568*F!$B$73,IF(U568=74%,R568*S568*T568*F!$B$74,IF(U568=75%,R568*S568*T568*F!$B$75,IF(U568=76%,R568*S568*T568*F!$B$76,IF(U568=77%,R568*S568*T568*F!$B$77,IF(U568=78%,R568*S568*T568*F!$B$78,IF(U568=79%,R568*S568*T568*F!$B$79,IF(U568=80%,R568*S568*T568*F!$B$80,IF(U568=81%,R568*S568*T568*F!$B$81,IF(U568=82%,R568*S568*T568*F!$B$82,IF(U568=83%,R568*S568*T568*F!$B$83,IF(U568=84%,R568*S568*T568*F!$B$84,IF(U568=85%,R568*S568*T568*F!$B$85,IF(U568=86%,R568*S568*T568*F!$B$86,IF(U568=87%,R568*S568*T568*F!$B$87,IF(U568=88%,R568*S568*T568*F!$B$88,IF(U568=89%,R568*S568*T568*F!$B$89,IF(U568=90%,R568*S568*T568*F!$B$90,IF(U568=91%,R568*S568*T568*F!$B$91,IF(U568=92%,R568*S568*T568*F!$B$92,IF(U568=93%,R568*S568*T568*F!$B$93,IF(U568=94%,R568*S568*T568*F!$B$94,IF(U568=95%,R568*S568*T568*F!$B$95,IF(U568=96%,R568*S568*T568*F!$B$96,IF(U568=97%,R568*S568*T568*F!$B$97,IF(U568=98%,R568*S568*T568*F!$B$98,IF(U568=99%,R568*S568*T568*F!$B$99,IF(U568&gt;99%,R568*S568*T568*F!$B$100)))))))))))))))))))))))))))))))))))))))))))))))))))))))))*IF(ISNUMBER(E568),E568,1)*IF(ISNUMBER(D568),D568,1)</f>
        <v>0</v>
      </c>
      <c r="AA568" s="5">
        <f>G568*H568+K568*L568+O568*P568+S568*T568</f>
        <v>0</v>
      </c>
      <c r="AB568" s="32">
        <f>(H568*(IF(I568&lt;45%,0.5,IF(I568&lt;55%,0.8,IF(I568&lt;65%,0.9,IF(I568&lt;75%,1,IF(I568&lt;85%,1.1,1.2))))))+L568*(IF(M568&lt;45%,0.5,IF(M568&lt;55%,0.8,IF(M568&lt;65%,0.9,IF(M568&lt;75%,1,IF(M568&lt;85%,1.1,1.2))))))+P568*(IF(Q568&lt;45%,0.5,IF(Q568&lt;55%,0.8,IF(Q568&lt;65%,0.9,IF(Q568&lt;75%,1,IF(Q568&lt;85%,1.1,1.2))))))+T568*(IF(U568&lt;45%,0.5,IF(U568&lt;55%,0.8,IF(U568&lt;65%,0.9,IF(U568&lt;75%,1,IF(U568&lt;85%,1.1,1.2)))))))*IF(D568&gt;=0.8,6,IF(D568&lt;=0.4,1.5,3))</f>
        <v>0</v>
      </c>
      <c r="AC568" s="11"/>
      <c r="AD568" s="11"/>
      <c r="AE568" s="11"/>
      <c r="AF568" s="11"/>
      <c r="AG568" s="11"/>
      <c r="AH568" s="11"/>
      <c r="AI568" s="11"/>
      <c r="AJ568" s="11"/>
      <c r="AK568" s="11"/>
      <c r="AL568" s="11"/>
      <c r="AM568" s="11"/>
      <c r="AN568" s="11"/>
      <c r="AO568" s="11"/>
      <c r="AP568" s="11"/>
      <c r="AQ568" s="11"/>
      <c r="AR568" s="11"/>
      <c r="AS568" s="11"/>
      <c r="AT568" s="11"/>
      <c r="AU568" s="11"/>
      <c r="AV568" s="11"/>
      <c r="AW568" s="11"/>
      <c r="AX568" s="11"/>
      <c r="AY568" s="11"/>
      <c r="AZ568" s="11"/>
      <c r="BA568" s="11"/>
      <c r="BB568" s="11"/>
      <c r="BC568" s="11"/>
      <c r="BD568" s="11"/>
      <c r="BE568" s="11"/>
      <c r="BF568" s="11"/>
      <c r="BG568" s="11"/>
      <c r="BH568" s="11"/>
      <c r="BI568" s="11"/>
      <c r="BJ568" s="11"/>
    </row>
    <row r="569" spans="1:62" x14ac:dyDescent="0.25">
      <c r="A569" s="1129"/>
      <c r="B569" s="61" t="str">
        <f t="shared" ref="B569:E569" si="1354">IF(B507="","",B507)</f>
        <v/>
      </c>
      <c r="C569" s="62" t="str">
        <f t="shared" si="1354"/>
        <v/>
      </c>
      <c r="D569" s="63">
        <f t="shared" si="1350"/>
        <v>0</v>
      </c>
      <c r="E569" s="64" t="str">
        <f t="shared" si="1354"/>
        <v/>
      </c>
      <c r="F569" s="152"/>
      <c r="G569" s="153"/>
      <c r="H569" s="153"/>
      <c r="I569" s="95">
        <f t="shared" si="1345"/>
        <v>0</v>
      </c>
      <c r="J569" s="152"/>
      <c r="K569" s="94"/>
      <c r="L569" s="94"/>
      <c r="M569" s="95">
        <f t="shared" si="1346"/>
        <v>0</v>
      </c>
      <c r="N569" s="152"/>
      <c r="O569" s="94"/>
      <c r="P569" s="94"/>
      <c r="Q569" s="95">
        <f t="shared" si="1347"/>
        <v>0</v>
      </c>
      <c r="R569" s="152"/>
      <c r="S569" s="94"/>
      <c r="T569" s="94"/>
      <c r="U569" s="93">
        <f t="shared" si="1348"/>
        <v>0</v>
      </c>
      <c r="V569" s="113">
        <f t="shared" si="1351"/>
        <v>0</v>
      </c>
      <c r="W569" s="114">
        <f t="shared" si="1352"/>
        <v>0</v>
      </c>
      <c r="X569" s="36">
        <f t="shared" si="1353"/>
        <v>0</v>
      </c>
      <c r="Y569" s="90" t="str">
        <f t="shared" si="1337"/>
        <v/>
      </c>
      <c r="Z569" s="6">
        <f>(IF(I569&lt;30%,0,IF(I569&lt;35%,F569*G569*H569*F!$B$33,IF(I569&lt;40%,F569*G569*H569*F!$B$38,IF(I569&lt;45%,F569*G569*H569*F!$B$43,IF(I569&lt;50%,F569*G569*H569*F!$B$48,IF(I569=50%,F569*G569*H569*F!$B$50,IF(I569=51%,F569*G569*H569*F!$B$51,IF(I569=52%,F569*G569*H569*F!$B$52,IF(I569=53%,F569*G569*H569*F!$B$53,IF(I569=54%,F569*G569*H569*F!$B$54,IF(I569=55%,F569*G569*H569*F!$B$55,IF(I569=56%,F569*G569*H569*F!$B$56,IF(I569=57%,F569*G569*H569*F!$B$57,IF(I569=58%,F569*G569*H569*F!$B$58,IF(I569=59%,F569*G569*H569*F!$B$59,IF(I569=60%,F569*G569*H569*F!$B$60,IF(I569=61%,F569*G569*H569*F!$B$61,IF(I569=62%,F569*G569*H569*F!$B$62,IF(I569=63%,F569*G569*H569*F!$B$63,IF(I569=64%,F569*G569*H569*F!$B$64,IF(I569=65%,F569*G569*H569*F!$B$65,IF(I569=66%,F569*G569*H569*F!$B$66,IF(I569=67%,F569*G569*H569*F!$B$67,IF(I569=68%,F569*G569*H569*F!$B$68,IF(I569=69%,F569*G569*H569*F!$B$69,IF(I569=70%,F569*G569*H569*F!$B$70,IF(I569=71%,F569*G569*H569*F!$B$71,IF(I569=72%,F569*G569*H569*F!$B$72,IF(I569=73%,F569*G569*H569*F!$B$73,IF(I569=74%,F569*G569*H569*F!$B$74,IF(I569=75%,F569*G569*H569*F!$B$75,IF(I569=76%,F569*G569*H569*F!$B$76,IF(I569=77%,F569*G569*H569*F!$B$77,IF(I569=78%,F569*G569*H569*F!$B$78,IF(I569=79%,F569*G569*H569*F!$B$79,IF(I569=80%,F569*G569*H569*F!$B$80,IF(I569=81%,F569*G569*H569*F!$B$81,IF(I569=82%,F569*G569*H569*F!$B$82,IF(I569=83%,F569*G569*H569*F!$B$83,IF(I569=84%,F569*G569*H569*F!$B$84,IF(I569=85%,F569*G569*H569*F!$B$85,IF(I569=86%,F569*G569*H569*F!$B$86,IF(I569=87%,F569*G569*H569*F!$B$87,IF(I569=88%,F569*G569*H569*F!$B$88,IF(I569=89%,F569*G569*H569*F!$B$89,IF(I569=90%,F569*G569*H569*F!$B$90,IF(I569=91%,F569*G569*H569*F!$B$91,IF(I569=92%,F569*G569*H569*F!$B$92,IF(I569=93%,F569*G569*H569*F!$B$93,IF(I569=94%,F569*G569*H569*F!$B$94,IF(I569=95%,F569*G569*H569*F!$B$95,IF(I569=96%,F569*G569*H569*F!$B$96,IF(I569=97%,F569*G569*H569*F!$B$97,IF(I569=98%,F569*G569*H569*F!$B$98,IF(I569=99%,F569*G569*H569*F!$B$99,IF(I569&gt;99%,F569*G569*H569*F!$B$100,))))))))))))))))))))))))))))))))))))))))))))))))))))))))+IF(M569&lt;30%,0,IF(M569&lt;35%,J569*K569*L569*F!$B$33,IF(M569&lt;40%,J569*K569*L569*F!$B$38,IF(M569&lt;45%,J569*K569*L569*F!$B$43,IF(M569&lt;50%,J569*K569*L569*F!$B$48,IF(M569=50%,J569*K569*L569*F!$B$50,IF(M569=51%,J569*K569*L569*F!$B$51,IF(M569=52%,J569*K569*L569*F!$B$52,IF(M569=53%,J569*K569*L569*F!$B$53,IF(M569=54%,J569*K569*L569*F!$B$54,IF(M569=55%,J569*K569*L569*F!$B$55,IF(M569=56%,J569*K569*L569*F!$B$56,IF(M569=57%,J569*K569*L569*F!$B$57,IF(M569=58%,J569*K569*L569*F!$B$58,IF(M569=59%,J569*K569*L569*F!$B$59,IF(M569=60%,J569*K569*L569*F!$B$60,IF(M569=61%,J569*K569*L569*F!$B$61,IF(M569=62%,J569*K569*L569*F!$B$62,IF(M569=63%,J569*K569*L569*F!$B$63,IF(M569=64%,J569*K569*L569*F!$B$64,IF(M569=65%,J569*K569*L569*F!$B$65,IF(M569=66%,J569*K569*L569*F!$B$66,IF(M569=67%,J569*K569*L569*F!$B$67,IF(M569=68%,J569*K569*L569*F!$B$68,IF(M569=69%,J569*K569*L569*F!$B$69,IF(M569=70%,J569*K569*L569*F!$B$70,IF(M569=71%,J569*K569*L569*F!$B$71,IF(M569=72%,J569*K569*L569*F!$B$72,IF(M569=73%,J569*K569*L569*F!$B$73,IF(M569=74%,J569*K569*L569*F!$B$74,IF(M569=75%,J569*K569*L569*F!$B$75,IF(M569=76%,J569*K569*L569*F!$B$76,IF(M569=77%,J569*K569*L569*F!$B$77,IF(M569=78%,J569*K569*L569*F!$B$78,IF(M569=79%,J569*K569*L569*F!$B$79,IF(M569=80%,J569*K569*L569*F!$B$80,IF(M569=81%,J569*K569*L569*F!$B$81,IF(M569=82%,J569*K569*L569*F!$B$82,IF(M569=83%,J569*K569*L569*F!$B$83,IF(M569=84%,J569*K569*L569*F!$B$84,IF(M569=85%,J569*K569*L569*F!$B$85,IF(M569=86%,J569*K569*L569*F!$B$86,IF(M569=87%,J569*K569*L569*F!$B$87,IF(M569=88%,J569*K569*L569*F!$B$88,IF(M569=89%,J569*K569*L569*F!$B$89,IF(M569=90%,J569*K569*L569*F!$B$90,IF(M569=91%,J569*K569*L569*F!$B$91,IF(M569=92%,J569*K569*L569*F!$B$92,IF(M569=93%,J569*K569*L569*F!$B$93,IF(M569=94%,J569*K569*L569*F!$B$94,IF(M569=95%,J569*K569*L569*F!$B$95,IF(M569=96%,J569*K569*L569*F!$B$96,IF(M569=97%,J569*K569*L569*F!$B$97,IF(M569=98%,J569*K569*L569*F!$B$98,IF(M569=99%,J569*K569*L569*F!$B$99,IF(M569&gt;99%,J569*K569*L569*F!$B$100,))))))))))))))))))))))))))))))))))))))))))))))))))))))))+IF(Q569&lt;30%,0,IF(Q569&lt;35%,N569*O569*P569*F!$B$33,IF(Q569&lt;40%,N569*O569*P569*F!$B$38,IF(Q569&lt;45%,N569*O569*P569*F!$B$43,IF(Q569&lt;50%,N569*O569*P569*F!$B$48,IF(Q569=50%,N569*O569*P569*F!$B$50,IF(Q569=51%,N569*O569*P569*F!$B$51,IF(Q569=52%,N569*O569*P569*F!$B$52,IF(Q569=53%,N569*O569*P569*F!$B$53,IF(Q569=54%,N569*O569*P569*F!$B$54,IF(Q569=55%,N569*O569*P569*F!$B$55,IF(Q569=56%,N569*O569*P569*F!$B$56,IF(Q569=57%,N569*O569*P569*F!$B$57,IF(Q569=58%,N569*O569*P569*F!$B$58,IF(Q569=59%,N569*O569*P569*F!$B$59,IF(Q569=60%,N569*O569*P569*F!$B$60,IF(Q569=61%,N569*O569*P569*F!$B$61,IF(Q569=62%,N569*O569*P569*F!$B$62,IF(Q569=63%,N569*O569*P569*F!$B$63,IF(Q569=64%,N569*O569*P569*F!$B$64,IF(Q569=65%,N569*O569*P569*F!$B$65,IF(Q569=66%,N569*O569*P569*F!$B$66,IF(Q569=67%,N569*O569*P569*F!$B$67,IF(Q569=68%,N569*O569*P569*F!$B$68,IF(Q569=69%,N569*O569*P569*F!$B$69,IF(Q569=70%,N569*O569*P569*F!$B$70,IF(Q569=71%,N569*O569*P569*F!$B$71,IF(Q569=72%,N569*O569*P569*F!$B$72,IF(Q569=73%,N569*O569*P569*F!$B$73,IF(Q569=74%,N569*O569*P569*F!$B$74,IF(Q569=75%,N569*O569*P569*F!$B$75,IF(Q569=76%,N569*O569*P569*F!$B$76,IF(Q569=77%,N569*O569*P569*F!$B$77,IF(Q569=78%,N569*O569*P569*F!$B$78,IF(Q569=79%,N569*O569*P569*F!$B$79,IF(Q569=80%,N569*O569*P569*F!$B$80,IF(Q569=81%,N569*O569*P569*F!$B$81,IF(Q569=82%,N569*O569*P569*F!$B$82,IF(Q569=83%,N569*O569*P569*F!$B$83,IF(Q569=84%,N569*O569*P569*F!$B$84,IF(Q569=85%,N569*O569*P569*F!$B$85,IF(Q569=86%,N569*O569*P569*F!$B$86,IF(Q569=87%,N569*O569*P569*F!$B$87,IF(Q569=88%,N569*O569*P569*F!$B$88,IF(Q569=89%,N569*O569*P569*F!$B$89,IF(Q569=90%,N569*O569*P569*F!$B$90,IF(Q569=91%,N569*O569*P569*F!$B$91,IF(Q569=92%,N569*O569*P569*F!$B$92,IF(Q569=93%,N569*O569*P569*F!$B$93,IF(Q569=94%,N569*O569*P569*F!$B$94,IF(Q569=95%,N569*O569*P569*F!$B$95,IF(Q569=96%,N569*O569*P569*F!$B$96,IF(Q569=97%,N569*O569*P569*F!$B$97,IF(Q569=98%,N569*O569*P569*F!$B$98,IF(Q569=99%,N569*O569*P569*F!$B$99,IF(Q569&gt;99%,N569*O569*P569*F!$B$100,))))))))))))))))))))))))))))))))))))))))))))))))))))))))+IF(U569&lt;30%,0,IF(U569&lt;35%,R569*S569*T569*F!$B$33,IF(U569&lt;40%,R569*S569*T569*F!$B$38,IF(U569&lt;45%,R569*S569*T569*F!$B$43,IF(U569&lt;50%,R569*S569*T569*F!$B$48,IF(U569=50%,R569*S569*T569*F!$B$50,IF(U569=51%,R569*S569*T569*F!$B$51,IF(U569=52%,R569*S569*T569*F!$B$52,IF(U569=53%,R569*S569*T569*F!$B$53,IF(U569=54%,R569*S569*T569*F!$B$54,IF(U569=55%,R569*S569*T569*F!$B$55,IF(U569=56%,R569*S569*T569*F!$B$56,IF(U569=57%,R569*S569*T569*F!$B$57,IF(U569=58%,R569*S569*T569*F!$B$58,IF(U569=59%,R569*S569*T569*F!$B$59,IF(U569=60%,R569*S569*T569*F!$B$60,IF(U569=61%,R569*S569*T569*F!$B$61,IF(U569=62%,R569*S569*T569*F!$B$62,IF(U569=63%,R569*S569*T569*F!$B$63,IF(U569=64%,R569*S569*T569*F!$B$64,IF(U569=65%,R569*S569*T569*F!$B$65,IF(U569=66%,R569*S569*T569*F!$B$66,IF(U569=67%,R569*S569*T569*F!$B$67,IF(U569=68%,R569*S569*T569*F!$B$68,IF(U569=69%,R569*S569*T569*F!$B$69,IF(U569=70%,R569*S569*T569*F!$B$70,IF(U569=71%,R569*S569*T569*F!$B$71,IF(U569=72%,R569*S569*T569*F!$B$72,IF(U569=73%,R569*S569*T569*F!$B$73,IF(U569=74%,R569*S569*T569*F!$B$74,IF(U569=75%,R569*S569*T569*F!$B$75,IF(U569=76%,R569*S569*T569*F!$B$76,IF(U569=77%,R569*S569*T569*F!$B$77,IF(U569=78%,R569*S569*T569*F!$B$78,IF(U569=79%,R569*S569*T569*F!$B$79,IF(U569=80%,R569*S569*T569*F!$B$80,IF(U569=81%,R569*S569*T569*F!$B$81,IF(U569=82%,R569*S569*T569*F!$B$82,IF(U569=83%,R569*S569*T569*F!$B$83,IF(U569=84%,R569*S569*T569*F!$B$84,IF(U569=85%,R569*S569*T569*F!$B$85,IF(U569=86%,R569*S569*T569*F!$B$86,IF(U569=87%,R569*S569*T569*F!$B$87,IF(U569=88%,R569*S569*T569*F!$B$88,IF(U569=89%,R569*S569*T569*F!$B$89,IF(U569=90%,R569*S569*T569*F!$B$90,IF(U569=91%,R569*S569*T569*F!$B$91,IF(U569=92%,R569*S569*T569*F!$B$92,IF(U569=93%,R569*S569*T569*F!$B$93,IF(U569=94%,R569*S569*T569*F!$B$94,IF(U569=95%,R569*S569*T569*F!$B$95,IF(U569=96%,R569*S569*T569*F!$B$96,IF(U569=97%,R569*S569*T569*F!$B$97,IF(U569=98%,R569*S569*T569*F!$B$98,IF(U569=99%,R569*S569*T569*F!$B$99,IF(U569&gt;99%,R569*S569*T569*F!$B$100)))))))))))))))))))))))))))))))))))))))))))))))))))))))))*IF(ISNUMBER(E569),E569,1)*IF(ISNUMBER(D569),D569,1)</f>
        <v>0</v>
      </c>
      <c r="AA569" s="6">
        <f>G569*H569+K569*L569+O569*P569+S569*T569</f>
        <v>0</v>
      </c>
      <c r="AB569" s="35">
        <f>(H569*(IF(I569&lt;45%,0.5,IF(I569&lt;55%,0.8,IF(I569&lt;65%,0.9,IF(I569&lt;75%,1,IF(I569&lt;85%,1.1,1.2))))))+L569*(IF(M569&lt;45%,0.5,IF(M569&lt;55%,0.8,IF(M569&lt;65%,0.9,IF(M569&lt;75%,1,IF(M569&lt;85%,1.1,1.2))))))+P569*(IF(Q569&lt;45%,0.5,IF(Q569&lt;55%,0.8,IF(Q569&lt;65%,0.9,IF(Q569&lt;75%,1,IF(Q569&lt;85%,1.1,1.2))))))+T569*(IF(U569&lt;45%,0.5,IF(U569&lt;55%,0.8,IF(U569&lt;65%,0.9,IF(U569&lt;75%,1,IF(U569&lt;85%,1.1,1.2)))))))*IF(D569&gt;=0.8,6,IF(D569&lt;=0.4,1.5,3))</f>
        <v>0</v>
      </c>
      <c r="AC569" s="11"/>
      <c r="AD569" s="11"/>
      <c r="AE569" s="11"/>
      <c r="AF569" s="11"/>
      <c r="AG569" s="11"/>
      <c r="AH569" s="11"/>
      <c r="AI569" s="11"/>
      <c r="AJ569" s="11"/>
      <c r="AK569" s="11"/>
      <c r="AL569" s="11"/>
      <c r="AM569" s="11"/>
      <c r="AN569" s="11"/>
      <c r="AO569" s="11"/>
      <c r="AP569" s="11"/>
      <c r="AQ569" s="11"/>
      <c r="AR569" s="11"/>
      <c r="AS569" s="11"/>
      <c r="AT569" s="11"/>
      <c r="AU569" s="11"/>
      <c r="AV569" s="11"/>
      <c r="AW569" s="11"/>
      <c r="AX569" s="11"/>
      <c r="AY569" s="11"/>
      <c r="AZ569" s="11"/>
      <c r="BA569" s="11"/>
      <c r="BB569" s="11"/>
      <c r="BC569" s="11"/>
      <c r="BD569" s="11"/>
      <c r="BE569" s="11"/>
      <c r="BF569" s="11"/>
      <c r="BG569" s="11"/>
      <c r="BH569" s="11"/>
      <c r="BI569" s="11"/>
      <c r="BJ569" s="11"/>
    </row>
    <row r="570" spans="1:62" x14ac:dyDescent="0.25">
      <c r="A570" s="1129"/>
      <c r="B570" s="61" t="str">
        <f t="shared" ref="B570:E570" si="1355">IF(B508="","",B508)</f>
        <v/>
      </c>
      <c r="C570" s="62" t="str">
        <f t="shared" si="1355"/>
        <v/>
      </c>
      <c r="D570" s="63">
        <f t="shared" si="1350"/>
        <v>0</v>
      </c>
      <c r="E570" s="64" t="str">
        <f t="shared" si="1355"/>
        <v/>
      </c>
      <c r="F570" s="150"/>
      <c r="G570" s="151"/>
      <c r="H570" s="151"/>
      <c r="I570" s="102">
        <f t="shared" si="1345"/>
        <v>0</v>
      </c>
      <c r="J570" s="150"/>
      <c r="K570" s="100"/>
      <c r="L570" s="100"/>
      <c r="M570" s="102">
        <f t="shared" si="1346"/>
        <v>0</v>
      </c>
      <c r="N570" s="150"/>
      <c r="O570" s="100"/>
      <c r="P570" s="100"/>
      <c r="Q570" s="102">
        <f t="shared" si="1347"/>
        <v>0</v>
      </c>
      <c r="R570" s="150"/>
      <c r="S570" s="100"/>
      <c r="T570" s="100"/>
      <c r="U570" s="101">
        <f t="shared" si="1348"/>
        <v>0</v>
      </c>
      <c r="V570" s="110">
        <f t="shared" si="1351"/>
        <v>0</v>
      </c>
      <c r="W570" s="111">
        <f t="shared" si="1352"/>
        <v>0</v>
      </c>
      <c r="X570" s="53">
        <f>ROUND(IFERROR((W570/(Y570*IF(ISNUMBER(E570),E570,1))),0),2)</f>
        <v>0</v>
      </c>
      <c r="Y570" s="90" t="str">
        <f t="shared" si="1337"/>
        <v/>
      </c>
      <c r="Z570" s="5">
        <f>(IF(I570&lt;30%,0,IF(I570&lt;35%,F570*G570*H570*F!$B$33,IF(I570&lt;40%,F570*G570*H570*F!$B$38,IF(I570&lt;45%,F570*G570*H570*F!$B$43,IF(I570&lt;50%,F570*G570*H570*F!$B$48,IF(I570=50%,F570*G570*H570*F!$B$50,IF(I570=51%,F570*G570*H570*F!$B$51,IF(I570=52%,F570*G570*H570*F!$B$52,IF(I570=53%,F570*G570*H570*F!$B$53,IF(I570=54%,F570*G570*H570*F!$B$54,IF(I570=55%,F570*G570*H570*F!$B$55,IF(I570=56%,F570*G570*H570*F!$B$56,IF(I570=57%,F570*G570*H570*F!$B$57,IF(I570=58%,F570*G570*H570*F!$B$58,IF(I570=59%,F570*G570*H570*F!$B$59,IF(I570=60%,F570*G570*H570*F!$B$60,IF(I570=61%,F570*G570*H570*F!$B$61,IF(I570=62%,F570*G570*H570*F!$B$62,IF(I570=63%,F570*G570*H570*F!$B$63,IF(I570=64%,F570*G570*H570*F!$B$64,IF(I570=65%,F570*G570*H570*F!$B$65,IF(I570=66%,F570*G570*H570*F!$B$66,IF(I570=67%,F570*G570*H570*F!$B$67,IF(I570=68%,F570*G570*H570*F!$B$68,IF(I570=69%,F570*G570*H570*F!$B$69,IF(I570=70%,F570*G570*H570*F!$B$70,IF(I570=71%,F570*G570*H570*F!$B$71,IF(I570=72%,F570*G570*H570*F!$B$72,IF(I570=73%,F570*G570*H570*F!$B$73,IF(I570=74%,F570*G570*H570*F!$B$74,IF(I570=75%,F570*G570*H570*F!$B$75,IF(I570=76%,F570*G570*H570*F!$B$76,IF(I570=77%,F570*G570*H570*F!$B$77,IF(I570=78%,F570*G570*H570*F!$B$78,IF(I570=79%,F570*G570*H570*F!$B$79,IF(I570=80%,F570*G570*H570*F!$B$80,IF(I570=81%,F570*G570*H570*F!$B$81,IF(I570=82%,F570*G570*H570*F!$B$82,IF(I570=83%,F570*G570*H570*F!$B$83,IF(I570=84%,F570*G570*H570*F!$B$84,IF(I570=85%,F570*G570*H570*F!$B$85,IF(I570=86%,F570*G570*H570*F!$B$86,IF(I570=87%,F570*G570*H570*F!$B$87,IF(I570=88%,F570*G570*H570*F!$B$88,IF(I570=89%,F570*G570*H570*F!$B$89,IF(I570=90%,F570*G570*H570*F!$B$90,IF(I570=91%,F570*G570*H570*F!$B$91,IF(I570=92%,F570*G570*H570*F!$B$92,IF(I570=93%,F570*G570*H570*F!$B$93,IF(I570=94%,F570*G570*H570*F!$B$94,IF(I570=95%,F570*G570*H570*F!$B$95,IF(I570=96%,F570*G570*H570*F!$B$96,IF(I570=97%,F570*G570*H570*F!$B$97,IF(I570=98%,F570*G570*H570*F!$B$98,IF(I570=99%,F570*G570*H570*F!$B$99,IF(I570&gt;99%,F570*G570*H570*F!$B$100,))))))))))))))))))))))))))))))))))))))))))))))))))))))))+IF(M570&lt;30%,0,IF(M570&lt;35%,J570*K570*L570*F!$B$33,IF(M570&lt;40%,J570*K570*L570*F!$B$38,IF(M570&lt;45%,J570*K570*L570*F!$B$43,IF(M570&lt;50%,J570*K570*L570*F!$B$48,IF(M570=50%,J570*K570*L570*F!$B$50,IF(M570=51%,J570*K570*L570*F!$B$51,IF(M570=52%,J570*K570*L570*F!$B$52,IF(M570=53%,J570*K570*L570*F!$B$53,IF(M570=54%,J570*K570*L570*F!$B$54,IF(M570=55%,J570*K570*L570*F!$B$55,IF(M570=56%,J570*K570*L570*F!$B$56,IF(M570=57%,J570*K570*L570*F!$B$57,IF(M570=58%,J570*K570*L570*F!$B$58,IF(M570=59%,J570*K570*L570*F!$B$59,IF(M570=60%,J570*K570*L570*F!$B$60,IF(M570=61%,J570*K570*L570*F!$B$61,IF(M570=62%,J570*K570*L570*F!$B$62,IF(M570=63%,J570*K570*L570*F!$B$63,IF(M570=64%,J570*K570*L570*F!$B$64,IF(M570=65%,J570*K570*L570*F!$B$65,IF(M570=66%,J570*K570*L570*F!$B$66,IF(M570=67%,J570*K570*L570*F!$B$67,IF(M570=68%,J570*K570*L570*F!$B$68,IF(M570=69%,J570*K570*L570*F!$B$69,IF(M570=70%,J570*K570*L570*F!$B$70,IF(M570=71%,J570*K570*L570*F!$B$71,IF(M570=72%,J570*K570*L570*F!$B$72,IF(M570=73%,J570*K570*L570*F!$B$73,IF(M570=74%,J570*K570*L570*F!$B$74,IF(M570=75%,J570*K570*L570*F!$B$75,IF(M570=76%,J570*K570*L570*F!$B$76,IF(M570=77%,J570*K570*L570*F!$B$77,IF(M570=78%,J570*K570*L570*F!$B$78,IF(M570=79%,J570*K570*L570*F!$B$79,IF(M570=80%,J570*K570*L570*F!$B$80,IF(M570=81%,J570*K570*L570*F!$B$81,IF(M570=82%,J570*K570*L570*F!$B$82,IF(M570=83%,J570*K570*L570*F!$B$83,IF(M570=84%,J570*K570*L570*F!$B$84,IF(M570=85%,J570*K570*L570*F!$B$85,IF(M570=86%,J570*K570*L570*F!$B$86,IF(M570=87%,J570*K570*L570*F!$B$87,IF(M570=88%,J570*K570*L570*F!$B$88,IF(M570=89%,J570*K570*L570*F!$B$89,IF(M570=90%,J570*K570*L570*F!$B$90,IF(M570=91%,J570*K570*L570*F!$B$91,IF(M570=92%,J570*K570*L570*F!$B$92,IF(M570=93%,J570*K570*L570*F!$B$93,IF(M570=94%,J570*K570*L570*F!$B$94,IF(M570=95%,J570*K570*L570*F!$B$95,IF(M570=96%,J570*K570*L570*F!$B$96,IF(M570=97%,J570*K570*L570*F!$B$97,IF(M570=98%,J570*K570*L570*F!$B$98,IF(M570=99%,J570*K570*L570*F!$B$99,IF(M570&gt;99%,J570*K570*L570*F!$B$100,))))))))))))))))))))))))))))))))))))))))))))))))))))))))+IF(Q570&lt;30%,0,IF(Q570&lt;35%,N570*O570*P570*F!$B$33,IF(Q570&lt;40%,N570*O570*P570*F!$B$38,IF(Q570&lt;45%,N570*O570*P570*F!$B$43,IF(Q570&lt;50%,N570*O570*P570*F!$B$48,IF(Q570=50%,N570*O570*P570*F!$B$50,IF(Q570=51%,N570*O570*P570*F!$B$51,IF(Q570=52%,N570*O570*P570*F!$B$52,IF(Q570=53%,N570*O570*P570*F!$B$53,IF(Q570=54%,N570*O570*P570*F!$B$54,IF(Q570=55%,N570*O570*P570*F!$B$55,IF(Q570=56%,N570*O570*P570*F!$B$56,IF(Q570=57%,N570*O570*P570*F!$B$57,IF(Q570=58%,N570*O570*P570*F!$B$58,IF(Q570=59%,N570*O570*P570*F!$B$59,IF(Q570=60%,N570*O570*P570*F!$B$60,IF(Q570=61%,N570*O570*P570*F!$B$61,IF(Q570=62%,N570*O570*P570*F!$B$62,IF(Q570=63%,N570*O570*P570*F!$B$63,IF(Q570=64%,N570*O570*P570*F!$B$64,IF(Q570=65%,N570*O570*P570*F!$B$65,IF(Q570=66%,N570*O570*P570*F!$B$66,IF(Q570=67%,N570*O570*P570*F!$B$67,IF(Q570=68%,N570*O570*P570*F!$B$68,IF(Q570=69%,N570*O570*P570*F!$B$69,IF(Q570=70%,N570*O570*P570*F!$B$70,IF(Q570=71%,N570*O570*P570*F!$B$71,IF(Q570=72%,N570*O570*P570*F!$B$72,IF(Q570=73%,N570*O570*P570*F!$B$73,IF(Q570=74%,N570*O570*P570*F!$B$74,IF(Q570=75%,N570*O570*P570*F!$B$75,IF(Q570=76%,N570*O570*P570*F!$B$76,IF(Q570=77%,N570*O570*P570*F!$B$77,IF(Q570=78%,N570*O570*P570*F!$B$78,IF(Q570=79%,N570*O570*P570*F!$B$79,IF(Q570=80%,N570*O570*P570*F!$B$80,IF(Q570=81%,N570*O570*P570*F!$B$81,IF(Q570=82%,N570*O570*P570*F!$B$82,IF(Q570=83%,N570*O570*P570*F!$B$83,IF(Q570=84%,N570*O570*P570*F!$B$84,IF(Q570=85%,N570*O570*P570*F!$B$85,IF(Q570=86%,N570*O570*P570*F!$B$86,IF(Q570=87%,N570*O570*P570*F!$B$87,IF(Q570=88%,N570*O570*P570*F!$B$88,IF(Q570=89%,N570*O570*P570*F!$B$89,IF(Q570=90%,N570*O570*P570*F!$B$90,IF(Q570=91%,N570*O570*P570*F!$B$91,IF(Q570=92%,N570*O570*P570*F!$B$92,IF(Q570=93%,N570*O570*P570*F!$B$93,IF(Q570=94%,N570*O570*P570*F!$B$94,IF(Q570=95%,N570*O570*P570*F!$B$95,IF(Q570=96%,N570*O570*P570*F!$B$96,IF(Q570=97%,N570*O570*P570*F!$B$97,IF(Q570=98%,N570*O570*P570*F!$B$98,IF(Q570=99%,N570*O570*P570*F!$B$99,IF(Q570&gt;99%,N570*O570*P570*F!$B$100,))))))))))))))))))))))))))))))))))))))))))))))))))))))))+IF(U570&lt;30%,0,IF(U570&lt;35%,R570*S570*T570*F!$B$33,IF(U570&lt;40%,R570*S570*T570*F!$B$38,IF(U570&lt;45%,R570*S570*T570*F!$B$43,IF(U570&lt;50%,R570*S570*T570*F!$B$48,IF(U570=50%,R570*S570*T570*F!$B$50,IF(U570=51%,R570*S570*T570*F!$B$51,IF(U570=52%,R570*S570*T570*F!$B$52,IF(U570=53%,R570*S570*T570*F!$B$53,IF(U570=54%,R570*S570*T570*F!$B$54,IF(U570=55%,R570*S570*T570*F!$B$55,IF(U570=56%,R570*S570*T570*F!$B$56,IF(U570=57%,R570*S570*T570*F!$B$57,IF(U570=58%,R570*S570*T570*F!$B$58,IF(U570=59%,R570*S570*T570*F!$B$59,IF(U570=60%,R570*S570*T570*F!$B$60,IF(U570=61%,R570*S570*T570*F!$B$61,IF(U570=62%,R570*S570*T570*F!$B$62,IF(U570=63%,R570*S570*T570*F!$B$63,IF(U570=64%,R570*S570*T570*F!$B$64,IF(U570=65%,R570*S570*T570*F!$B$65,IF(U570=66%,R570*S570*T570*F!$B$66,IF(U570=67%,R570*S570*T570*F!$B$67,IF(U570=68%,R570*S570*T570*F!$B$68,IF(U570=69%,R570*S570*T570*F!$B$69,IF(U570=70%,R570*S570*T570*F!$B$70,IF(U570=71%,R570*S570*T570*F!$B$71,IF(U570=72%,R570*S570*T570*F!$B$72,IF(U570=73%,R570*S570*T570*F!$B$73,IF(U570=74%,R570*S570*T570*F!$B$74,IF(U570=75%,R570*S570*T570*F!$B$75,IF(U570=76%,R570*S570*T570*F!$B$76,IF(U570=77%,R570*S570*T570*F!$B$77,IF(U570=78%,R570*S570*T570*F!$B$78,IF(U570=79%,R570*S570*T570*F!$B$79,IF(U570=80%,R570*S570*T570*F!$B$80,IF(U570=81%,R570*S570*T570*F!$B$81,IF(U570=82%,R570*S570*T570*F!$B$82,IF(U570=83%,R570*S570*T570*F!$B$83,IF(U570=84%,R570*S570*T570*F!$B$84,IF(U570=85%,R570*S570*T570*F!$B$85,IF(U570=86%,R570*S570*T570*F!$B$86,IF(U570=87%,R570*S570*T570*F!$B$87,IF(U570=88%,R570*S570*T570*F!$B$88,IF(U570=89%,R570*S570*T570*F!$B$89,IF(U570=90%,R570*S570*T570*F!$B$90,IF(U570=91%,R570*S570*T570*F!$B$91,IF(U570=92%,R570*S570*T570*F!$B$92,IF(U570=93%,R570*S570*T570*F!$B$93,IF(U570=94%,R570*S570*T570*F!$B$94,IF(U570=95%,R570*S570*T570*F!$B$95,IF(U570=96%,R570*S570*T570*F!$B$96,IF(U570=97%,R570*S570*T570*F!$B$97,IF(U570=98%,R570*S570*T570*F!$B$98,IF(U570=99%,R570*S570*T570*F!$B$99,IF(U570&gt;99%,R570*S570*T570*F!$B$100)))))))))))))))))))))))))))))))))))))))))))))))))))))))))*IF(ISNUMBER(E570),E570,1)*IF(ISNUMBER(D570),D570,1)</f>
        <v>0</v>
      </c>
      <c r="AA570" s="5">
        <f>G570*H570+K570*L570+O570*P570+S570*T570</f>
        <v>0</v>
      </c>
      <c r="AB570" s="32">
        <f>(H570*(IF(I570&lt;45%,0.5,IF(I570&lt;55%,0.8,IF(I570&lt;65%,0.9,IF(I570&lt;75%,1,IF(I570&lt;85%,1.1,1.2))))))+L570*(IF(M570&lt;45%,0.5,IF(M570&lt;55%,0.8,IF(M570&lt;65%,0.9,IF(M570&lt;75%,1,IF(M570&lt;85%,1.1,1.2))))))+P570*(IF(Q570&lt;45%,0.5,IF(Q570&lt;55%,0.8,IF(Q570&lt;65%,0.9,IF(Q570&lt;75%,1,IF(Q570&lt;85%,1.1,1.2))))))+T570*(IF(U570&lt;45%,0.5,IF(U570&lt;55%,0.8,IF(U570&lt;65%,0.9,IF(U570&lt;75%,1,IF(U570&lt;85%,1.1,1.2)))))))*IF(D570&gt;=0.8,6,IF(D570&lt;=0.4,1.5,3))</f>
        <v>0</v>
      </c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  <c r="AP570" s="11"/>
      <c r="AQ570" s="11"/>
      <c r="AR570" s="11"/>
      <c r="AS570" s="11"/>
      <c r="AT570" s="11"/>
      <c r="AU570" s="11"/>
      <c r="AV570" s="11"/>
      <c r="AW570" s="11"/>
      <c r="AX570" s="11"/>
      <c r="AY570" s="11"/>
      <c r="AZ570" s="11"/>
      <c r="BA570" s="11"/>
      <c r="BB570" s="11"/>
      <c r="BC570" s="11"/>
      <c r="BD570" s="11"/>
      <c r="BE570" s="11"/>
      <c r="BF570" s="11"/>
      <c r="BG570" s="11"/>
      <c r="BH570" s="11"/>
      <c r="BI570" s="11"/>
      <c r="BJ570" s="11"/>
    </row>
    <row r="571" spans="1:62" x14ac:dyDescent="0.25">
      <c r="A571" s="1129"/>
      <c r="B571" s="61" t="str">
        <f t="shared" ref="B571:E571" si="1356">IF(B509="","",B509)</f>
        <v/>
      </c>
      <c r="C571" s="62" t="str">
        <f t="shared" si="1356"/>
        <v/>
      </c>
      <c r="D571" s="63">
        <f t="shared" si="1350"/>
        <v>0</v>
      </c>
      <c r="E571" s="64" t="str">
        <f t="shared" si="1356"/>
        <v/>
      </c>
      <c r="F571" s="152"/>
      <c r="G571" s="153"/>
      <c r="H571" s="153"/>
      <c r="I571" s="95">
        <f t="shared" si="1345"/>
        <v>0</v>
      </c>
      <c r="J571" s="152"/>
      <c r="K571" s="94"/>
      <c r="L571" s="94"/>
      <c r="M571" s="95">
        <f t="shared" si="1346"/>
        <v>0</v>
      </c>
      <c r="N571" s="152"/>
      <c r="O571" s="94"/>
      <c r="P571" s="94"/>
      <c r="Q571" s="95">
        <f t="shared" si="1347"/>
        <v>0</v>
      </c>
      <c r="R571" s="152"/>
      <c r="S571" s="94"/>
      <c r="T571" s="94"/>
      <c r="U571" s="93">
        <f t="shared" si="1348"/>
        <v>0</v>
      </c>
      <c r="V571" s="113">
        <f t="shared" si="1351"/>
        <v>0</v>
      </c>
      <c r="W571" s="114">
        <f t="shared" si="1352"/>
        <v>0</v>
      </c>
      <c r="X571" s="36">
        <f t="shared" ref="X571" si="1357">ROUND(IFERROR((W571/(Y571*IF(ISNUMBER(E571),E571,1))),0),2)</f>
        <v>0</v>
      </c>
      <c r="Y571" s="90" t="str">
        <f t="shared" si="1337"/>
        <v/>
      </c>
      <c r="Z571" s="6">
        <f>(IF(I571&lt;30%,0,IF(I571&lt;35%,F571*G571*H571*F!$B$33,IF(I571&lt;40%,F571*G571*H571*F!$B$38,IF(I571&lt;45%,F571*G571*H571*F!$B$43,IF(I571&lt;50%,F571*G571*H571*F!$B$48,IF(I571=50%,F571*G571*H571*F!$B$50,IF(I571=51%,F571*G571*H571*F!$B$51,IF(I571=52%,F571*G571*H571*F!$B$52,IF(I571=53%,F571*G571*H571*F!$B$53,IF(I571=54%,F571*G571*H571*F!$B$54,IF(I571=55%,F571*G571*H571*F!$B$55,IF(I571=56%,F571*G571*H571*F!$B$56,IF(I571=57%,F571*G571*H571*F!$B$57,IF(I571=58%,F571*G571*H571*F!$B$58,IF(I571=59%,F571*G571*H571*F!$B$59,IF(I571=60%,F571*G571*H571*F!$B$60,IF(I571=61%,F571*G571*H571*F!$B$61,IF(I571=62%,F571*G571*H571*F!$B$62,IF(I571=63%,F571*G571*H571*F!$B$63,IF(I571=64%,F571*G571*H571*F!$B$64,IF(I571=65%,F571*G571*H571*F!$B$65,IF(I571=66%,F571*G571*H571*F!$B$66,IF(I571=67%,F571*G571*H571*F!$B$67,IF(I571=68%,F571*G571*H571*F!$B$68,IF(I571=69%,F571*G571*H571*F!$B$69,IF(I571=70%,F571*G571*H571*F!$B$70,IF(I571=71%,F571*G571*H571*F!$B$71,IF(I571=72%,F571*G571*H571*F!$B$72,IF(I571=73%,F571*G571*H571*F!$B$73,IF(I571=74%,F571*G571*H571*F!$B$74,IF(I571=75%,F571*G571*H571*F!$B$75,IF(I571=76%,F571*G571*H571*F!$B$76,IF(I571=77%,F571*G571*H571*F!$B$77,IF(I571=78%,F571*G571*H571*F!$B$78,IF(I571=79%,F571*G571*H571*F!$B$79,IF(I571=80%,F571*G571*H571*F!$B$80,IF(I571=81%,F571*G571*H571*F!$B$81,IF(I571=82%,F571*G571*H571*F!$B$82,IF(I571=83%,F571*G571*H571*F!$B$83,IF(I571=84%,F571*G571*H571*F!$B$84,IF(I571=85%,F571*G571*H571*F!$B$85,IF(I571=86%,F571*G571*H571*F!$B$86,IF(I571=87%,F571*G571*H571*F!$B$87,IF(I571=88%,F571*G571*H571*F!$B$88,IF(I571=89%,F571*G571*H571*F!$B$89,IF(I571=90%,F571*G571*H571*F!$B$90,IF(I571=91%,F571*G571*H571*F!$B$91,IF(I571=92%,F571*G571*H571*F!$B$92,IF(I571=93%,F571*G571*H571*F!$B$93,IF(I571=94%,F571*G571*H571*F!$B$94,IF(I571=95%,F571*G571*H571*F!$B$95,IF(I571=96%,F571*G571*H571*F!$B$96,IF(I571=97%,F571*G571*H571*F!$B$97,IF(I571=98%,F571*G571*H571*F!$B$98,IF(I571=99%,F571*G571*H571*F!$B$99,IF(I571&gt;99%,F571*G571*H571*F!$B$100,))))))))))))))))))))))))))))))))))))))))))))))))))))))))+IF(M571&lt;30%,0,IF(M571&lt;35%,J571*K571*L571*F!$B$33,IF(M571&lt;40%,J571*K571*L571*F!$B$38,IF(M571&lt;45%,J571*K571*L571*F!$B$43,IF(M571&lt;50%,J571*K571*L571*F!$B$48,IF(M571=50%,J571*K571*L571*F!$B$50,IF(M571=51%,J571*K571*L571*F!$B$51,IF(M571=52%,J571*K571*L571*F!$B$52,IF(M571=53%,J571*K571*L571*F!$B$53,IF(M571=54%,J571*K571*L571*F!$B$54,IF(M571=55%,J571*K571*L571*F!$B$55,IF(M571=56%,J571*K571*L571*F!$B$56,IF(M571=57%,J571*K571*L571*F!$B$57,IF(M571=58%,J571*K571*L571*F!$B$58,IF(M571=59%,J571*K571*L571*F!$B$59,IF(M571=60%,J571*K571*L571*F!$B$60,IF(M571=61%,J571*K571*L571*F!$B$61,IF(M571=62%,J571*K571*L571*F!$B$62,IF(M571=63%,J571*K571*L571*F!$B$63,IF(M571=64%,J571*K571*L571*F!$B$64,IF(M571=65%,J571*K571*L571*F!$B$65,IF(M571=66%,J571*K571*L571*F!$B$66,IF(M571=67%,J571*K571*L571*F!$B$67,IF(M571=68%,J571*K571*L571*F!$B$68,IF(M571=69%,J571*K571*L571*F!$B$69,IF(M571=70%,J571*K571*L571*F!$B$70,IF(M571=71%,J571*K571*L571*F!$B$71,IF(M571=72%,J571*K571*L571*F!$B$72,IF(M571=73%,J571*K571*L571*F!$B$73,IF(M571=74%,J571*K571*L571*F!$B$74,IF(M571=75%,J571*K571*L571*F!$B$75,IF(M571=76%,J571*K571*L571*F!$B$76,IF(M571=77%,J571*K571*L571*F!$B$77,IF(M571=78%,J571*K571*L571*F!$B$78,IF(M571=79%,J571*K571*L571*F!$B$79,IF(M571=80%,J571*K571*L571*F!$B$80,IF(M571=81%,J571*K571*L571*F!$B$81,IF(M571=82%,J571*K571*L571*F!$B$82,IF(M571=83%,J571*K571*L571*F!$B$83,IF(M571=84%,J571*K571*L571*F!$B$84,IF(M571=85%,J571*K571*L571*F!$B$85,IF(M571=86%,J571*K571*L571*F!$B$86,IF(M571=87%,J571*K571*L571*F!$B$87,IF(M571=88%,J571*K571*L571*F!$B$88,IF(M571=89%,J571*K571*L571*F!$B$89,IF(M571=90%,J571*K571*L571*F!$B$90,IF(M571=91%,J571*K571*L571*F!$B$91,IF(M571=92%,J571*K571*L571*F!$B$92,IF(M571=93%,J571*K571*L571*F!$B$93,IF(M571=94%,J571*K571*L571*F!$B$94,IF(M571=95%,J571*K571*L571*F!$B$95,IF(M571=96%,J571*K571*L571*F!$B$96,IF(M571=97%,J571*K571*L571*F!$B$97,IF(M571=98%,J571*K571*L571*F!$B$98,IF(M571=99%,J571*K571*L571*F!$B$99,IF(M571&gt;99%,J571*K571*L571*F!$B$100,))))))))))))))))))))))))))))))))))))))))))))))))))))))))+IF(Q571&lt;30%,0,IF(Q571&lt;35%,N571*O571*P571*F!$B$33,IF(Q571&lt;40%,N571*O571*P571*F!$B$38,IF(Q571&lt;45%,N571*O571*P571*F!$B$43,IF(Q571&lt;50%,N571*O571*P571*F!$B$48,IF(Q571=50%,N571*O571*P571*F!$B$50,IF(Q571=51%,N571*O571*P571*F!$B$51,IF(Q571=52%,N571*O571*P571*F!$B$52,IF(Q571=53%,N571*O571*P571*F!$B$53,IF(Q571=54%,N571*O571*P571*F!$B$54,IF(Q571=55%,N571*O571*P571*F!$B$55,IF(Q571=56%,N571*O571*P571*F!$B$56,IF(Q571=57%,N571*O571*P571*F!$B$57,IF(Q571=58%,N571*O571*P571*F!$B$58,IF(Q571=59%,N571*O571*P571*F!$B$59,IF(Q571=60%,N571*O571*P571*F!$B$60,IF(Q571=61%,N571*O571*P571*F!$B$61,IF(Q571=62%,N571*O571*P571*F!$B$62,IF(Q571=63%,N571*O571*P571*F!$B$63,IF(Q571=64%,N571*O571*P571*F!$B$64,IF(Q571=65%,N571*O571*P571*F!$B$65,IF(Q571=66%,N571*O571*P571*F!$B$66,IF(Q571=67%,N571*O571*P571*F!$B$67,IF(Q571=68%,N571*O571*P571*F!$B$68,IF(Q571=69%,N571*O571*P571*F!$B$69,IF(Q571=70%,N571*O571*P571*F!$B$70,IF(Q571=71%,N571*O571*P571*F!$B$71,IF(Q571=72%,N571*O571*P571*F!$B$72,IF(Q571=73%,N571*O571*P571*F!$B$73,IF(Q571=74%,N571*O571*P571*F!$B$74,IF(Q571=75%,N571*O571*P571*F!$B$75,IF(Q571=76%,N571*O571*P571*F!$B$76,IF(Q571=77%,N571*O571*P571*F!$B$77,IF(Q571=78%,N571*O571*P571*F!$B$78,IF(Q571=79%,N571*O571*P571*F!$B$79,IF(Q571=80%,N571*O571*P571*F!$B$80,IF(Q571=81%,N571*O571*P571*F!$B$81,IF(Q571=82%,N571*O571*P571*F!$B$82,IF(Q571=83%,N571*O571*P571*F!$B$83,IF(Q571=84%,N571*O571*P571*F!$B$84,IF(Q571=85%,N571*O571*P571*F!$B$85,IF(Q571=86%,N571*O571*P571*F!$B$86,IF(Q571=87%,N571*O571*P571*F!$B$87,IF(Q571=88%,N571*O571*P571*F!$B$88,IF(Q571=89%,N571*O571*P571*F!$B$89,IF(Q571=90%,N571*O571*P571*F!$B$90,IF(Q571=91%,N571*O571*P571*F!$B$91,IF(Q571=92%,N571*O571*P571*F!$B$92,IF(Q571=93%,N571*O571*P571*F!$B$93,IF(Q571=94%,N571*O571*P571*F!$B$94,IF(Q571=95%,N571*O571*P571*F!$B$95,IF(Q571=96%,N571*O571*P571*F!$B$96,IF(Q571=97%,N571*O571*P571*F!$B$97,IF(Q571=98%,N571*O571*P571*F!$B$98,IF(Q571=99%,N571*O571*P571*F!$B$99,IF(Q571&gt;99%,N571*O571*P571*F!$B$100,))))))))))))))))))))))))))))))))))))))))))))))))))))))))+IF(U571&lt;30%,0,IF(U571&lt;35%,R571*S571*T571*F!$B$33,IF(U571&lt;40%,R571*S571*T571*F!$B$38,IF(U571&lt;45%,R571*S571*T571*F!$B$43,IF(U571&lt;50%,R571*S571*T571*F!$B$48,IF(U571=50%,R571*S571*T571*F!$B$50,IF(U571=51%,R571*S571*T571*F!$B$51,IF(U571=52%,R571*S571*T571*F!$B$52,IF(U571=53%,R571*S571*T571*F!$B$53,IF(U571=54%,R571*S571*T571*F!$B$54,IF(U571=55%,R571*S571*T571*F!$B$55,IF(U571=56%,R571*S571*T571*F!$B$56,IF(U571=57%,R571*S571*T571*F!$B$57,IF(U571=58%,R571*S571*T571*F!$B$58,IF(U571=59%,R571*S571*T571*F!$B$59,IF(U571=60%,R571*S571*T571*F!$B$60,IF(U571=61%,R571*S571*T571*F!$B$61,IF(U571=62%,R571*S571*T571*F!$B$62,IF(U571=63%,R571*S571*T571*F!$B$63,IF(U571=64%,R571*S571*T571*F!$B$64,IF(U571=65%,R571*S571*T571*F!$B$65,IF(U571=66%,R571*S571*T571*F!$B$66,IF(U571=67%,R571*S571*T571*F!$B$67,IF(U571=68%,R571*S571*T571*F!$B$68,IF(U571=69%,R571*S571*T571*F!$B$69,IF(U571=70%,R571*S571*T571*F!$B$70,IF(U571=71%,R571*S571*T571*F!$B$71,IF(U571=72%,R571*S571*T571*F!$B$72,IF(U571=73%,R571*S571*T571*F!$B$73,IF(U571=74%,R571*S571*T571*F!$B$74,IF(U571=75%,R571*S571*T571*F!$B$75,IF(U571=76%,R571*S571*T571*F!$B$76,IF(U571=77%,R571*S571*T571*F!$B$77,IF(U571=78%,R571*S571*T571*F!$B$78,IF(U571=79%,R571*S571*T571*F!$B$79,IF(U571=80%,R571*S571*T571*F!$B$80,IF(U571=81%,R571*S571*T571*F!$B$81,IF(U571=82%,R571*S571*T571*F!$B$82,IF(U571=83%,R571*S571*T571*F!$B$83,IF(U571=84%,R571*S571*T571*F!$B$84,IF(U571=85%,R571*S571*T571*F!$B$85,IF(U571=86%,R571*S571*T571*F!$B$86,IF(U571=87%,R571*S571*T571*F!$B$87,IF(U571=88%,R571*S571*T571*F!$B$88,IF(U571=89%,R571*S571*T571*F!$B$89,IF(U571=90%,R571*S571*T571*F!$B$90,IF(U571=91%,R571*S571*T571*F!$B$91,IF(U571=92%,R571*S571*T571*F!$B$92,IF(U571=93%,R571*S571*T571*F!$B$93,IF(U571=94%,R571*S571*T571*F!$B$94,IF(U571=95%,R571*S571*T571*F!$B$95,IF(U571=96%,R571*S571*T571*F!$B$96,IF(U571=97%,R571*S571*T571*F!$B$97,IF(U571=98%,R571*S571*T571*F!$B$98,IF(U571=99%,R571*S571*T571*F!$B$99,IF(U571&gt;99%,R571*S571*T571*F!$B$100)))))))))))))))))))))))))))))))))))))))))))))))))))))))))*IF(ISNUMBER(E571),E571,1)*IF(ISNUMBER(D571),D571,1)</f>
        <v>0</v>
      </c>
      <c r="AA571" s="6">
        <f>G571*H571+K571*L571+O571*P571+S571*T571</f>
        <v>0</v>
      </c>
      <c r="AB571" s="35">
        <f>(H571*(IF(I571&lt;45%,0.5,IF(I571&lt;55%,0.8,IF(I571&lt;65%,0.9,IF(I571&lt;75%,1,IF(I571&lt;85%,1.1,1.2))))))+L571*(IF(M571&lt;45%,0.5,IF(M571&lt;55%,0.8,IF(M571&lt;65%,0.9,IF(M571&lt;75%,1,IF(M571&lt;85%,1.1,1.2))))))+P571*(IF(Q571&lt;45%,0.5,IF(Q571&lt;55%,0.8,IF(Q571&lt;65%,0.9,IF(Q571&lt;75%,1,IF(Q571&lt;85%,1.1,1.2))))))+T571*(IF(U571&lt;45%,0.5,IF(U571&lt;55%,0.8,IF(U571&lt;65%,0.9,IF(U571&lt;75%,1,IF(U571&lt;85%,1.1,1.2)))))))*IF(D571&gt;=0.8,6,IF(D571&lt;=0.4,1.5,3))</f>
        <v>0</v>
      </c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  <c r="AP571" s="11"/>
      <c r="AQ571" s="11"/>
      <c r="AR571" s="11"/>
      <c r="AS571" s="11"/>
      <c r="AT571" s="11"/>
      <c r="AU571" s="11"/>
      <c r="AV571" s="11"/>
      <c r="AW571" s="11"/>
      <c r="AX571" s="11"/>
      <c r="AY571" s="11"/>
      <c r="AZ571" s="11"/>
      <c r="BA571" s="11"/>
      <c r="BB571" s="11"/>
      <c r="BC571" s="11"/>
      <c r="BD571" s="11"/>
      <c r="BE571" s="11"/>
      <c r="BF571" s="11"/>
      <c r="BG571" s="11"/>
      <c r="BH571" s="11"/>
      <c r="BI571" s="11"/>
      <c r="BJ571" s="11"/>
    </row>
    <row r="572" spans="1:62" ht="15.75" thickBot="1" x14ac:dyDescent="0.3">
      <c r="A572" s="1130"/>
      <c r="B572" s="165"/>
      <c r="C572" s="166"/>
      <c r="D572" s="37">
        <f>ROUND(IFERROR((D567*(G567*H567+K567*L567+O567*P567+S567*T567)+D568*(G568*H568+K568*L568+O568*P568+S568*T568)+D569*(G569*H569+K569*L569+O569*P569+S569*T569)+D570*(G570*H570+K570*L570+O570*P570+S570*T570)+D571*(G571*H571+K571*L571+O571*P571+S571*T571))/((G567*H567+K567*L567+O567*P567+S567*T567)+(G568*H568+K568*L568+O568*P568+S568*T568)+(G569*H569+K569*L569+O569*P569+S569*T569)+(G570*H570+K570*L570+O570*P570+S570*T570)+(G571*H571+K571*L571+O571*P571+S571*T571)),0),3)</f>
        <v>0</v>
      </c>
      <c r="E572" s="173"/>
      <c r="F572" s="174"/>
      <c r="G572" s="175"/>
      <c r="H572" s="175"/>
      <c r="I572" s="176"/>
      <c r="J572" s="174"/>
      <c r="K572" s="177"/>
      <c r="L572" s="177"/>
      <c r="M572" s="178"/>
      <c r="N572" s="174"/>
      <c r="O572" s="177"/>
      <c r="P572" s="177"/>
      <c r="Q572" s="179"/>
      <c r="R572" s="174"/>
      <c r="S572" s="180"/>
      <c r="T572" s="177"/>
      <c r="U572" s="178"/>
      <c r="V572" s="122">
        <f>SUM(V567:V571)</f>
        <v>0</v>
      </c>
      <c r="W572" s="117">
        <f>IFERROR(V572/AA572,0)</f>
        <v>0</v>
      </c>
      <c r="X572" s="118">
        <f>ROUND(IFERROR((D567*(I567*G567*H567+M567*K567*L567+Q567*O567*P567+U567*S567*T567)+D568*(I568*G568*H568+M568*K568*L568+Q568*O568*P568+U568*S568*T568)+D569*(I569*G569*H569+M569*K569*L569+Q569*O569*P569+U569*S569*T569)+D570*(I570*G570*H570+M570*K570*L570+Q570*O570*P570+U570*S570*T570)+D571*(I571*G571*H571+M571*K571*L571+Q571*O571*P571+U571*S571*T571))/(D567*(G567*H567+K567*L567+O567*P567+S567*T567)+D568*(G568*H568+K568*L568+O568*P568+S568*T568)+D569*(G569*H569+K569*L569+O569*P569+S569*T569)+D570*(G570*H570+K570*L570+O570*P570+S570*T570)+D571*(G571*H571+K571*L571+O571*P571+S571*T571)),0),2)</f>
        <v>0</v>
      </c>
      <c r="Y572" s="9"/>
      <c r="Z572" s="9">
        <f>SUM(Z567:Z571)</f>
        <v>0</v>
      </c>
      <c r="AA572" s="117">
        <f>SUM(AA567:AA571)</f>
        <v>0</v>
      </c>
      <c r="AB572" s="119">
        <f>IF(SUM(AB567:AB571)=0,TIME(,0,),TIME(,SUM(AB567:AB571)+30,))</f>
        <v>0</v>
      </c>
      <c r="AC572" s="11"/>
      <c r="AD572" s="11"/>
      <c r="AE572" s="11"/>
      <c r="AF572" s="11"/>
      <c r="AG572" s="11"/>
      <c r="AH572" s="11"/>
      <c r="AI572" s="11"/>
      <c r="AJ572" s="11"/>
      <c r="AK572" s="11"/>
      <c r="AL572" s="11"/>
      <c r="AM572" s="11"/>
      <c r="AN572" s="11"/>
      <c r="AO572" s="11"/>
      <c r="AP572" s="11"/>
      <c r="AQ572" s="11"/>
      <c r="AR572" s="11"/>
      <c r="AS572" s="11"/>
      <c r="AT572" s="11"/>
      <c r="AU572" s="11"/>
      <c r="AV572" s="11"/>
      <c r="AW572" s="11"/>
      <c r="AX572" s="11"/>
      <c r="AY572" s="11"/>
      <c r="AZ572" s="11"/>
      <c r="BA572" s="11"/>
      <c r="BB572" s="11"/>
      <c r="BC572" s="11"/>
      <c r="BD572" s="11"/>
      <c r="BE572" s="11"/>
      <c r="BF572" s="11"/>
      <c r="BG572" s="11"/>
      <c r="BH572" s="11"/>
      <c r="BI572" s="11"/>
      <c r="BJ572" s="11"/>
    </row>
    <row r="573" spans="1:62" x14ac:dyDescent="0.25">
      <c r="A573" s="143" t="s">
        <v>27</v>
      </c>
      <c r="B573" s="154" t="str">
        <f t="shared" ref="B573:C573" si="1358">IF(B511="","",B511)</f>
        <v/>
      </c>
      <c r="C573" s="155" t="str">
        <f t="shared" si="1358"/>
        <v/>
      </c>
      <c r="D573" s="59">
        <f>D511</f>
        <v>0</v>
      </c>
      <c r="E573" s="73" t="str">
        <f t="shared" ref="E573" si="1359">IF(E511="","",E511)</f>
        <v/>
      </c>
      <c r="F573" s="74"/>
      <c r="G573" s="92"/>
      <c r="H573" s="92"/>
      <c r="I573" s="75">
        <f t="shared" ref="I573:I577" si="1360">IFERROR(ROUND(F573/$Y573,2),)</f>
        <v>0</v>
      </c>
      <c r="J573" s="74"/>
      <c r="K573" s="92"/>
      <c r="L573" s="92"/>
      <c r="M573" s="91">
        <f t="shared" ref="M573:M577" si="1361">IFERROR(ROUND(J573/$Y573,2),)</f>
        <v>0</v>
      </c>
      <c r="N573" s="74"/>
      <c r="O573" s="92"/>
      <c r="P573" s="92"/>
      <c r="Q573" s="75">
        <f t="shared" ref="Q573:Q577" si="1362">IFERROR(ROUND(N573/$Y573,2),)</f>
        <v>0</v>
      </c>
      <c r="R573" s="74"/>
      <c r="S573" s="92"/>
      <c r="T573" s="92"/>
      <c r="U573" s="91">
        <f t="shared" ref="U573:U577" si="1363">IFERROR(ROUND(R573/$Y573,2),)</f>
        <v>0</v>
      </c>
      <c r="V573" s="123">
        <f>(IF(ISNUMBER(F573),F573,1)*G573*H573+IF(ISNUMBER(J573),J573,1)*K573*L573+IF(ISNUMBER(N573),N573,1)*O573*P573+IF(ISNUMBER(R573),R573,1)*S573*T573)*IF(ISNUMBER(E573),E573,1)</f>
        <v>0</v>
      </c>
      <c r="W573" s="40">
        <f>IFERROR((IF(ISNUMBER(F573),F573,1)*G573*H573+IF(ISNUMBER(J573),J573,1)*K573*L573+IF(ISNUMBER(N573),N573,1)*O573*P573+IF(ISNUMBER(R573),R573,1)*S573*T573)*IF(ISNUMBER(E573),E573,1)/(G573*H573+K573*L573+O573*P573+S573*T573),0)</f>
        <v>0</v>
      </c>
      <c r="X573" s="41">
        <f>ROUND(IFERROR((W573/(Y573*IF(ISNUMBER(E573),E573,1))),0),2)</f>
        <v>0</v>
      </c>
      <c r="Y573" s="89" t="str">
        <f t="shared" si="1337"/>
        <v/>
      </c>
      <c r="Z573" s="124">
        <f>(IF(I573&lt;30%,0,IF(I573&lt;35%,F573*G573*H573*F!$B$33,IF(I573&lt;40%,F573*G573*H573*F!$B$38,IF(I573&lt;45%,F573*G573*H573*F!$B$43,IF(I573&lt;50%,F573*G573*H573*F!$B$48,IF(I573=50%,F573*G573*H573*F!$B$50,IF(I573=51%,F573*G573*H573*F!$B$51,IF(I573=52%,F573*G573*H573*F!$B$52,IF(I573=53%,F573*G573*H573*F!$B$53,IF(I573=54%,F573*G573*H573*F!$B$54,IF(I573=55%,F573*G573*H573*F!$B$55,IF(I573=56%,F573*G573*H573*F!$B$56,IF(I573=57%,F573*G573*H573*F!$B$57,IF(I573=58%,F573*G573*H573*F!$B$58,IF(I573=59%,F573*G573*H573*F!$B$59,IF(I573=60%,F573*G573*H573*F!$B$60,IF(I573=61%,F573*G573*H573*F!$B$61,IF(I573=62%,F573*G573*H573*F!$B$62,IF(I573=63%,F573*G573*H573*F!$B$63,IF(I573=64%,F573*G573*H573*F!$B$64,IF(I573=65%,F573*G573*H573*F!$B$65,IF(I573=66%,F573*G573*H573*F!$B$66,IF(I573=67%,F573*G573*H573*F!$B$67,IF(I573=68%,F573*G573*H573*F!$B$68,IF(I573=69%,F573*G573*H573*F!$B$69,IF(I573=70%,F573*G573*H573*F!$B$70,IF(I573=71%,F573*G573*H573*F!$B$71,IF(I573=72%,F573*G573*H573*F!$B$72,IF(I573=73%,F573*G573*H573*F!$B$73,IF(I573=74%,F573*G573*H573*F!$B$74,IF(I573=75%,F573*G573*H573*F!$B$75,IF(I573=76%,F573*G573*H573*F!$B$76,IF(I573=77%,F573*G573*H573*F!$B$77,IF(I573=78%,F573*G573*H573*F!$B$78,IF(I573=79%,F573*G573*H573*F!$B$79,IF(I573=80%,F573*G573*H573*F!$B$80,IF(I573=81%,F573*G573*H573*F!$B$81,IF(I573=82%,F573*G573*H573*F!$B$82,IF(I573=83%,F573*G573*H573*F!$B$83,IF(I573=84%,F573*G573*H573*F!$B$84,IF(I573=85%,F573*G573*H573*F!$B$85,IF(I573=86%,F573*G573*H573*F!$B$86,IF(I573=87%,F573*G573*H573*F!$B$87,IF(I573=88%,F573*G573*H573*F!$B$88,IF(I573=89%,F573*G573*H573*F!$B$89,IF(I573=90%,F573*G573*H573*F!$B$90,IF(I573=91%,F573*G573*H573*F!$B$91,IF(I573=92%,F573*G573*H573*F!$B$92,IF(I573=93%,F573*G573*H573*F!$B$93,IF(I573=94%,F573*G573*H573*F!$B$94,IF(I573=95%,F573*G573*H573*F!$B$95,IF(I573=96%,F573*G573*H573*F!$B$96,IF(I573=97%,F573*G573*H573*F!$B$97,IF(I573=98%,F573*G573*H573*F!$B$98,IF(I573=99%,F573*G573*H573*F!$B$99,IF(I573&gt;99%,F573*G573*H573*F!$B$100,))))))))))))))))))))))))))))))))))))))))))))))))))))))))+IF(M573&lt;30%,0,IF(M573&lt;35%,J573*K573*L573*F!$B$33,IF(M573&lt;40%,J573*K573*L573*F!$B$38,IF(M573&lt;45%,J573*K573*L573*F!$B$43,IF(M573&lt;50%,J573*K573*L573*F!$B$48,IF(M573=50%,J573*K573*L573*F!$B$50,IF(M573=51%,J573*K573*L573*F!$B$51,IF(M573=52%,J573*K573*L573*F!$B$52,IF(M573=53%,J573*K573*L573*F!$B$53,IF(M573=54%,J573*K573*L573*F!$B$54,IF(M573=55%,J573*K573*L573*F!$B$55,IF(M573=56%,J573*K573*L573*F!$B$56,IF(M573=57%,J573*K573*L573*F!$B$57,IF(M573=58%,J573*K573*L573*F!$B$58,IF(M573=59%,J573*K573*L573*F!$B$59,IF(M573=60%,J573*K573*L573*F!$B$60,IF(M573=61%,J573*K573*L573*F!$B$61,IF(M573=62%,J573*K573*L573*F!$B$62,IF(M573=63%,J573*K573*L573*F!$B$63,IF(M573=64%,J573*K573*L573*F!$B$64,IF(M573=65%,J573*K573*L573*F!$B$65,IF(M573=66%,J573*K573*L573*F!$B$66,IF(M573=67%,J573*K573*L573*F!$B$67,IF(M573=68%,J573*K573*L573*F!$B$68,IF(M573=69%,J573*K573*L573*F!$B$69,IF(M573=70%,J573*K573*L573*F!$B$70,IF(M573=71%,J573*K573*L573*F!$B$71,IF(M573=72%,J573*K573*L573*F!$B$72,IF(M573=73%,J573*K573*L573*F!$B$73,IF(M573=74%,J573*K573*L573*F!$B$74,IF(M573=75%,J573*K573*L573*F!$B$75,IF(M573=76%,J573*K573*L573*F!$B$76,IF(M573=77%,J573*K573*L573*F!$B$77,IF(M573=78%,J573*K573*L573*F!$B$78,IF(M573=79%,J573*K573*L573*F!$B$79,IF(M573=80%,J573*K573*L573*F!$B$80,IF(M573=81%,J573*K573*L573*F!$B$81,IF(M573=82%,J573*K573*L573*F!$B$82,IF(M573=83%,J573*K573*L573*F!$B$83,IF(M573=84%,J573*K573*L573*F!$B$84,IF(M573=85%,J573*K573*L573*F!$B$85,IF(M573=86%,J573*K573*L573*F!$B$86,IF(M573=87%,J573*K573*L573*F!$B$87,IF(M573=88%,J573*K573*L573*F!$B$88,IF(M573=89%,J573*K573*L573*F!$B$89,IF(M573=90%,J573*K573*L573*F!$B$90,IF(M573=91%,J573*K573*L573*F!$B$91,IF(M573=92%,J573*K573*L573*F!$B$92,IF(M573=93%,J573*K573*L573*F!$B$93,IF(M573=94%,J573*K573*L573*F!$B$94,IF(M573=95%,J573*K573*L573*F!$B$95,IF(M573=96%,J573*K573*L573*F!$B$96,IF(M573=97%,J573*K573*L573*F!$B$97,IF(M573=98%,J573*K573*L573*F!$B$98,IF(M573=99%,J573*K573*L573*F!$B$99,IF(M573&gt;99%,J573*K573*L573*F!$B$100,))))))))))))))))))))))))))))))))))))))))))))))))))))))))+IF(Q573&lt;30%,0,IF(Q573&lt;35%,N573*O573*P573*F!$B$33,IF(Q573&lt;40%,N573*O573*P573*F!$B$38,IF(Q573&lt;45%,N573*O573*P573*F!$B$43,IF(Q573&lt;50%,N573*O573*P573*F!$B$48,IF(Q573=50%,N573*O573*P573*F!$B$50,IF(Q573=51%,N573*O573*P573*F!$B$51,IF(Q573=52%,N573*O573*P573*F!$B$52,IF(Q573=53%,N573*O573*P573*F!$B$53,IF(Q573=54%,N573*O573*P573*F!$B$54,IF(Q573=55%,N573*O573*P573*F!$B$55,IF(Q573=56%,N573*O573*P573*F!$B$56,IF(Q573=57%,N573*O573*P573*F!$B$57,IF(Q573=58%,N573*O573*P573*F!$B$58,IF(Q573=59%,N573*O573*P573*F!$B$59,IF(Q573=60%,N573*O573*P573*F!$B$60,IF(Q573=61%,N573*O573*P573*F!$B$61,IF(Q573=62%,N573*O573*P573*F!$B$62,IF(Q573=63%,N573*O573*P573*F!$B$63,IF(Q573=64%,N573*O573*P573*F!$B$64,IF(Q573=65%,N573*O573*P573*F!$B$65,IF(Q573=66%,N573*O573*P573*F!$B$66,IF(Q573=67%,N573*O573*P573*F!$B$67,IF(Q573=68%,N573*O573*P573*F!$B$68,IF(Q573=69%,N573*O573*P573*F!$B$69,IF(Q573=70%,N573*O573*P573*F!$B$70,IF(Q573=71%,N573*O573*P573*F!$B$71,IF(Q573=72%,N573*O573*P573*F!$B$72,IF(Q573=73%,N573*O573*P573*F!$B$73,IF(Q573=74%,N573*O573*P573*F!$B$74,IF(Q573=75%,N573*O573*P573*F!$B$75,IF(Q573=76%,N573*O573*P573*F!$B$76,IF(Q573=77%,N573*O573*P573*F!$B$77,IF(Q573=78%,N573*O573*P573*F!$B$78,IF(Q573=79%,N573*O573*P573*F!$B$79,IF(Q573=80%,N573*O573*P573*F!$B$80,IF(Q573=81%,N573*O573*P573*F!$B$81,IF(Q573=82%,N573*O573*P573*F!$B$82,IF(Q573=83%,N573*O573*P573*F!$B$83,IF(Q573=84%,N573*O573*P573*F!$B$84,IF(Q573=85%,N573*O573*P573*F!$B$85,IF(Q573=86%,N573*O573*P573*F!$B$86,IF(Q573=87%,N573*O573*P573*F!$B$87,IF(Q573=88%,N573*O573*P573*F!$B$88,IF(Q573=89%,N573*O573*P573*F!$B$89,IF(Q573=90%,N573*O573*P573*F!$B$90,IF(Q573=91%,N573*O573*P573*F!$B$91,IF(Q573=92%,N573*O573*P573*F!$B$92,IF(Q573=93%,N573*O573*P573*F!$B$93,IF(Q573=94%,N573*O573*P573*F!$B$94,IF(Q573=95%,N573*O573*P573*F!$B$95,IF(Q573=96%,N573*O573*P573*F!$B$96,IF(Q573=97%,N573*O573*P573*F!$B$97,IF(Q573=98%,N573*O573*P573*F!$B$98,IF(Q573=99%,N573*O573*P573*F!$B$99,IF(Q573&gt;99%,N573*O573*P573*F!$B$100,))))))))))))))))))))))))))))))))))))))))))))))))))))))))+IF(U573&lt;30%,0,IF(U573&lt;35%,R573*S573*T573*F!$B$33,IF(U573&lt;40%,R573*S573*T573*F!$B$38,IF(U573&lt;45%,R573*S573*T573*F!$B$43,IF(U573&lt;50%,R573*S573*T573*F!$B$48,IF(U573=50%,R573*S573*T573*F!$B$50,IF(U573=51%,R573*S573*T573*F!$B$51,IF(U573=52%,R573*S573*T573*F!$B$52,IF(U573=53%,R573*S573*T573*F!$B$53,IF(U573=54%,R573*S573*T573*F!$B$54,IF(U573=55%,R573*S573*T573*F!$B$55,IF(U573=56%,R573*S573*T573*F!$B$56,IF(U573=57%,R573*S573*T573*F!$B$57,IF(U573=58%,R573*S573*T573*F!$B$58,IF(U573=59%,R573*S573*T573*F!$B$59,IF(U573=60%,R573*S573*T573*F!$B$60,IF(U573=61%,R573*S573*T573*F!$B$61,IF(U573=62%,R573*S573*T573*F!$B$62,IF(U573=63%,R573*S573*T573*F!$B$63,IF(U573=64%,R573*S573*T573*F!$B$64,IF(U573=65%,R573*S573*T573*F!$B$65,IF(U573=66%,R573*S573*T573*F!$B$66,IF(U573=67%,R573*S573*T573*F!$B$67,IF(U573=68%,R573*S573*T573*F!$B$68,IF(U573=69%,R573*S573*T573*F!$B$69,IF(U573=70%,R573*S573*T573*F!$B$70,IF(U573=71%,R573*S573*T573*F!$B$71,IF(U573=72%,R573*S573*T573*F!$B$72,IF(U573=73%,R573*S573*T573*F!$B$73,IF(U573=74%,R573*S573*T573*F!$B$74,IF(U573=75%,R573*S573*T573*F!$B$75,IF(U573=76%,R573*S573*T573*F!$B$76,IF(U573=77%,R573*S573*T573*F!$B$77,IF(U573=78%,R573*S573*T573*F!$B$78,IF(U573=79%,R573*S573*T573*F!$B$79,IF(U573=80%,R573*S573*T573*F!$B$80,IF(U573=81%,R573*S573*T573*F!$B$81,IF(U573=82%,R573*S573*T573*F!$B$82,IF(U573=83%,R573*S573*T573*F!$B$83,IF(U573=84%,R573*S573*T573*F!$B$84,IF(U573=85%,R573*S573*T573*F!$B$85,IF(U573=86%,R573*S573*T573*F!$B$86,IF(U573=87%,R573*S573*T573*F!$B$87,IF(U573=88%,R573*S573*T573*F!$B$88,IF(U573=89%,R573*S573*T573*F!$B$89,IF(U573=90%,R573*S573*T573*F!$B$90,IF(U573=91%,R573*S573*T573*F!$B$91,IF(U573=92%,R573*S573*T573*F!$B$92,IF(U573=93%,R573*S573*T573*F!$B$93,IF(U573=94%,R573*S573*T573*F!$B$94,IF(U573=95%,R573*S573*T573*F!$B$95,IF(U573=96%,R573*S573*T573*F!$B$96,IF(U573=97%,R573*S573*T573*F!$B$97,IF(U573=98%,R573*S573*T573*F!$B$98,IF(U573=99%,R573*S573*T573*F!$B$99,IF(U573&gt;99%,R573*S573*T573*F!$B$100)))))))))))))))))))))))))))))))))))))))))))))))))))))))))*IF(ISNUMBER(E573),E573,1)*IF(ISNUMBER(D573),D573,1)</f>
        <v>0</v>
      </c>
      <c r="AA573" s="124">
        <f>G573*H573+K573*L573+O573*P573+S573*T573</f>
        <v>0</v>
      </c>
      <c r="AB573" s="42">
        <f>(H573*(IF(I573&lt;45%,0.5,IF(I573&lt;55%,0.8,IF(I573&lt;65%,0.9,IF(I573&lt;75%,1,IF(I573&lt;85%,1.1,1.2))))))+L573*(IF(M573&lt;45%,0.5,IF(M573&lt;55%,0.8,IF(M573&lt;65%,0.9,IF(M573&lt;75%,1,IF(M573&lt;85%,1.1,1.2))))))+P573*(IF(Q573&lt;45%,0.5,IF(Q573&lt;55%,0.8,IF(Q573&lt;65%,0.9,IF(Q573&lt;75%,1,IF(Q573&lt;85%,1.1,1.2))))))+T573*(IF(U573&lt;45%,0.5,IF(U573&lt;55%,0.8,IF(U573&lt;65%,0.9,IF(U573&lt;75%,1,IF(U573&lt;85%,1.1,1.2)))))))*IF(D573&gt;=0.8,6,IF(D573&lt;=0.4,1.5,3))</f>
        <v>0</v>
      </c>
      <c r="AC573" s="11"/>
      <c r="AD573" s="11"/>
      <c r="AE573" s="11"/>
      <c r="AF573" s="11"/>
      <c r="AG573" s="11"/>
      <c r="AH573" s="11"/>
      <c r="AI573" s="11"/>
      <c r="AJ573" s="11"/>
      <c r="AK573" s="11"/>
      <c r="AL573" s="11"/>
      <c r="AM573" s="11"/>
      <c r="AN573" s="11"/>
      <c r="AO573" s="11"/>
      <c r="AP573" s="11"/>
      <c r="AQ573" s="11"/>
      <c r="AR573" s="11"/>
      <c r="AS573" s="11"/>
      <c r="AT573" s="11"/>
      <c r="AU573" s="11"/>
      <c r="AV573" s="11"/>
      <c r="AW573" s="11"/>
      <c r="AX573" s="11"/>
      <c r="AY573" s="11"/>
      <c r="AZ573" s="11"/>
      <c r="BA573" s="11"/>
      <c r="BB573" s="11"/>
      <c r="BC573" s="11"/>
      <c r="BD573" s="11"/>
      <c r="BE573" s="11"/>
      <c r="BF573" s="11"/>
      <c r="BG573" s="11"/>
      <c r="BH573" s="11"/>
      <c r="BI573" s="11"/>
      <c r="BJ573" s="11"/>
    </row>
    <row r="574" spans="1:62" x14ac:dyDescent="0.25">
      <c r="A574" s="1125">
        <f>A562+1</f>
        <v>42038</v>
      </c>
      <c r="B574" s="156" t="str">
        <f t="shared" ref="B574:E574" si="1364">IF(B512="","",B512)</f>
        <v/>
      </c>
      <c r="C574" s="157" t="str">
        <f t="shared" si="1364"/>
        <v/>
      </c>
      <c r="D574" s="63">
        <f t="shared" ref="D574:D577" si="1365">D512</f>
        <v>0</v>
      </c>
      <c r="E574" s="78" t="str">
        <f t="shared" si="1364"/>
        <v/>
      </c>
      <c r="F574" s="79"/>
      <c r="G574" s="94"/>
      <c r="H574" s="94"/>
      <c r="I574" s="70">
        <f t="shared" si="1360"/>
        <v>0</v>
      </c>
      <c r="J574" s="79"/>
      <c r="K574" s="94"/>
      <c r="L574" s="94"/>
      <c r="M574" s="71">
        <f t="shared" si="1361"/>
        <v>0</v>
      </c>
      <c r="N574" s="79"/>
      <c r="O574" s="94"/>
      <c r="P574" s="94"/>
      <c r="Q574" s="70">
        <f t="shared" si="1362"/>
        <v>0</v>
      </c>
      <c r="R574" s="79"/>
      <c r="S574" s="94"/>
      <c r="T574" s="94"/>
      <c r="U574" s="71">
        <f t="shared" si="1363"/>
        <v>0</v>
      </c>
      <c r="V574" s="125">
        <f t="shared" ref="V574:V577" si="1366">(IF(ISNUMBER(F574),F574,1)*G574*H574+IF(ISNUMBER(J574),J574,1)*K574*L574+IF(ISNUMBER(N574),N574,1)*O574*P574+IF(ISNUMBER(R574),R574,1)*S574*T574)*IF(ISNUMBER(E574),E574,1)</f>
        <v>0</v>
      </c>
      <c r="W574" s="43">
        <f>IFERROR((IF(ISNUMBER(F574),F574,1)*G574*H574+IF(ISNUMBER(J574),J574,1)*K574*L574+IF(ISNUMBER(N574),N574,1)*O574*P574+IF(ISNUMBER(R574),R574,1)*S574*T574)*IF(ISNUMBER(E574),E574,1)/(G574*H574+K574*L574+O574*P574+S574*T574),0)</f>
        <v>0</v>
      </c>
      <c r="X574" s="34">
        <f t="shared" ref="X574:X575" si="1367">ROUND(IFERROR((W574/(Y574*IF(ISNUMBER(E574),E574,1))),0),2)</f>
        <v>0</v>
      </c>
      <c r="Y574" s="90" t="str">
        <f t="shared" si="1337"/>
        <v/>
      </c>
      <c r="Z574" s="33">
        <f>(IF(I574&lt;30%,0,IF(I574&lt;35%,F574*G574*H574*F!$B$33,IF(I574&lt;40%,F574*G574*H574*F!$B$38,IF(I574&lt;45%,F574*G574*H574*F!$B$43,IF(I574&lt;50%,F574*G574*H574*F!$B$48,IF(I574=50%,F574*G574*H574*F!$B$50,IF(I574=51%,F574*G574*H574*F!$B$51,IF(I574=52%,F574*G574*H574*F!$B$52,IF(I574=53%,F574*G574*H574*F!$B$53,IF(I574=54%,F574*G574*H574*F!$B$54,IF(I574=55%,F574*G574*H574*F!$B$55,IF(I574=56%,F574*G574*H574*F!$B$56,IF(I574=57%,F574*G574*H574*F!$B$57,IF(I574=58%,F574*G574*H574*F!$B$58,IF(I574=59%,F574*G574*H574*F!$B$59,IF(I574=60%,F574*G574*H574*F!$B$60,IF(I574=61%,F574*G574*H574*F!$B$61,IF(I574=62%,F574*G574*H574*F!$B$62,IF(I574=63%,F574*G574*H574*F!$B$63,IF(I574=64%,F574*G574*H574*F!$B$64,IF(I574=65%,F574*G574*H574*F!$B$65,IF(I574=66%,F574*G574*H574*F!$B$66,IF(I574=67%,F574*G574*H574*F!$B$67,IF(I574=68%,F574*G574*H574*F!$B$68,IF(I574=69%,F574*G574*H574*F!$B$69,IF(I574=70%,F574*G574*H574*F!$B$70,IF(I574=71%,F574*G574*H574*F!$B$71,IF(I574=72%,F574*G574*H574*F!$B$72,IF(I574=73%,F574*G574*H574*F!$B$73,IF(I574=74%,F574*G574*H574*F!$B$74,IF(I574=75%,F574*G574*H574*F!$B$75,IF(I574=76%,F574*G574*H574*F!$B$76,IF(I574=77%,F574*G574*H574*F!$B$77,IF(I574=78%,F574*G574*H574*F!$B$78,IF(I574=79%,F574*G574*H574*F!$B$79,IF(I574=80%,F574*G574*H574*F!$B$80,IF(I574=81%,F574*G574*H574*F!$B$81,IF(I574=82%,F574*G574*H574*F!$B$82,IF(I574=83%,F574*G574*H574*F!$B$83,IF(I574=84%,F574*G574*H574*F!$B$84,IF(I574=85%,F574*G574*H574*F!$B$85,IF(I574=86%,F574*G574*H574*F!$B$86,IF(I574=87%,F574*G574*H574*F!$B$87,IF(I574=88%,F574*G574*H574*F!$B$88,IF(I574=89%,F574*G574*H574*F!$B$89,IF(I574=90%,F574*G574*H574*F!$B$90,IF(I574=91%,F574*G574*H574*F!$B$91,IF(I574=92%,F574*G574*H574*F!$B$92,IF(I574=93%,F574*G574*H574*F!$B$93,IF(I574=94%,F574*G574*H574*F!$B$94,IF(I574=95%,F574*G574*H574*F!$B$95,IF(I574=96%,F574*G574*H574*F!$B$96,IF(I574=97%,F574*G574*H574*F!$B$97,IF(I574=98%,F574*G574*H574*F!$B$98,IF(I574=99%,F574*G574*H574*F!$B$99,IF(I574&gt;99%,F574*G574*H574*F!$B$100,))))))))))))))))))))))))))))))))))))))))))))))))))))))))+IF(M574&lt;30%,0,IF(M574&lt;35%,J574*K574*L574*F!$B$33,IF(M574&lt;40%,J574*K574*L574*F!$B$38,IF(M574&lt;45%,J574*K574*L574*F!$B$43,IF(M574&lt;50%,J574*K574*L574*F!$B$48,IF(M574=50%,J574*K574*L574*F!$B$50,IF(M574=51%,J574*K574*L574*F!$B$51,IF(M574=52%,J574*K574*L574*F!$B$52,IF(M574=53%,J574*K574*L574*F!$B$53,IF(M574=54%,J574*K574*L574*F!$B$54,IF(M574=55%,J574*K574*L574*F!$B$55,IF(M574=56%,J574*K574*L574*F!$B$56,IF(M574=57%,J574*K574*L574*F!$B$57,IF(M574=58%,J574*K574*L574*F!$B$58,IF(M574=59%,J574*K574*L574*F!$B$59,IF(M574=60%,J574*K574*L574*F!$B$60,IF(M574=61%,J574*K574*L574*F!$B$61,IF(M574=62%,J574*K574*L574*F!$B$62,IF(M574=63%,J574*K574*L574*F!$B$63,IF(M574=64%,J574*K574*L574*F!$B$64,IF(M574=65%,J574*K574*L574*F!$B$65,IF(M574=66%,J574*K574*L574*F!$B$66,IF(M574=67%,J574*K574*L574*F!$B$67,IF(M574=68%,J574*K574*L574*F!$B$68,IF(M574=69%,J574*K574*L574*F!$B$69,IF(M574=70%,J574*K574*L574*F!$B$70,IF(M574=71%,J574*K574*L574*F!$B$71,IF(M574=72%,J574*K574*L574*F!$B$72,IF(M574=73%,J574*K574*L574*F!$B$73,IF(M574=74%,J574*K574*L574*F!$B$74,IF(M574=75%,J574*K574*L574*F!$B$75,IF(M574=76%,J574*K574*L574*F!$B$76,IF(M574=77%,J574*K574*L574*F!$B$77,IF(M574=78%,J574*K574*L574*F!$B$78,IF(M574=79%,J574*K574*L574*F!$B$79,IF(M574=80%,J574*K574*L574*F!$B$80,IF(M574=81%,J574*K574*L574*F!$B$81,IF(M574=82%,J574*K574*L574*F!$B$82,IF(M574=83%,J574*K574*L574*F!$B$83,IF(M574=84%,J574*K574*L574*F!$B$84,IF(M574=85%,J574*K574*L574*F!$B$85,IF(M574=86%,J574*K574*L574*F!$B$86,IF(M574=87%,J574*K574*L574*F!$B$87,IF(M574=88%,J574*K574*L574*F!$B$88,IF(M574=89%,J574*K574*L574*F!$B$89,IF(M574=90%,J574*K574*L574*F!$B$90,IF(M574=91%,J574*K574*L574*F!$B$91,IF(M574=92%,J574*K574*L574*F!$B$92,IF(M574=93%,J574*K574*L574*F!$B$93,IF(M574=94%,J574*K574*L574*F!$B$94,IF(M574=95%,J574*K574*L574*F!$B$95,IF(M574=96%,J574*K574*L574*F!$B$96,IF(M574=97%,J574*K574*L574*F!$B$97,IF(M574=98%,J574*K574*L574*F!$B$98,IF(M574=99%,J574*K574*L574*F!$B$99,IF(M574&gt;99%,J574*K574*L574*F!$B$100,))))))))))))))))))))))))))))))))))))))))))))))))))))))))+IF(Q574&lt;30%,0,IF(Q574&lt;35%,N574*O574*P574*F!$B$33,IF(Q574&lt;40%,N574*O574*P574*F!$B$38,IF(Q574&lt;45%,N574*O574*P574*F!$B$43,IF(Q574&lt;50%,N574*O574*P574*F!$B$48,IF(Q574=50%,N574*O574*P574*F!$B$50,IF(Q574=51%,N574*O574*P574*F!$B$51,IF(Q574=52%,N574*O574*P574*F!$B$52,IF(Q574=53%,N574*O574*P574*F!$B$53,IF(Q574=54%,N574*O574*P574*F!$B$54,IF(Q574=55%,N574*O574*P574*F!$B$55,IF(Q574=56%,N574*O574*P574*F!$B$56,IF(Q574=57%,N574*O574*P574*F!$B$57,IF(Q574=58%,N574*O574*P574*F!$B$58,IF(Q574=59%,N574*O574*P574*F!$B$59,IF(Q574=60%,N574*O574*P574*F!$B$60,IF(Q574=61%,N574*O574*P574*F!$B$61,IF(Q574=62%,N574*O574*P574*F!$B$62,IF(Q574=63%,N574*O574*P574*F!$B$63,IF(Q574=64%,N574*O574*P574*F!$B$64,IF(Q574=65%,N574*O574*P574*F!$B$65,IF(Q574=66%,N574*O574*P574*F!$B$66,IF(Q574=67%,N574*O574*P574*F!$B$67,IF(Q574=68%,N574*O574*P574*F!$B$68,IF(Q574=69%,N574*O574*P574*F!$B$69,IF(Q574=70%,N574*O574*P574*F!$B$70,IF(Q574=71%,N574*O574*P574*F!$B$71,IF(Q574=72%,N574*O574*P574*F!$B$72,IF(Q574=73%,N574*O574*P574*F!$B$73,IF(Q574=74%,N574*O574*P574*F!$B$74,IF(Q574=75%,N574*O574*P574*F!$B$75,IF(Q574=76%,N574*O574*P574*F!$B$76,IF(Q574=77%,N574*O574*P574*F!$B$77,IF(Q574=78%,N574*O574*P574*F!$B$78,IF(Q574=79%,N574*O574*P574*F!$B$79,IF(Q574=80%,N574*O574*P574*F!$B$80,IF(Q574=81%,N574*O574*P574*F!$B$81,IF(Q574=82%,N574*O574*P574*F!$B$82,IF(Q574=83%,N574*O574*P574*F!$B$83,IF(Q574=84%,N574*O574*P574*F!$B$84,IF(Q574=85%,N574*O574*P574*F!$B$85,IF(Q574=86%,N574*O574*P574*F!$B$86,IF(Q574=87%,N574*O574*P574*F!$B$87,IF(Q574=88%,N574*O574*P574*F!$B$88,IF(Q574=89%,N574*O574*P574*F!$B$89,IF(Q574=90%,N574*O574*P574*F!$B$90,IF(Q574=91%,N574*O574*P574*F!$B$91,IF(Q574=92%,N574*O574*P574*F!$B$92,IF(Q574=93%,N574*O574*P574*F!$B$93,IF(Q574=94%,N574*O574*P574*F!$B$94,IF(Q574=95%,N574*O574*P574*F!$B$95,IF(Q574=96%,N574*O574*P574*F!$B$96,IF(Q574=97%,N574*O574*P574*F!$B$97,IF(Q574=98%,N574*O574*P574*F!$B$98,IF(Q574=99%,N574*O574*P574*F!$B$99,IF(Q574&gt;99%,N574*O574*P574*F!$B$100,))))))))))))))))))))))))))))))))))))))))))))))))))))))))+IF(U574&lt;30%,0,IF(U574&lt;35%,R574*S574*T574*F!$B$33,IF(U574&lt;40%,R574*S574*T574*F!$B$38,IF(U574&lt;45%,R574*S574*T574*F!$B$43,IF(U574&lt;50%,R574*S574*T574*F!$B$48,IF(U574=50%,R574*S574*T574*F!$B$50,IF(U574=51%,R574*S574*T574*F!$B$51,IF(U574=52%,R574*S574*T574*F!$B$52,IF(U574=53%,R574*S574*T574*F!$B$53,IF(U574=54%,R574*S574*T574*F!$B$54,IF(U574=55%,R574*S574*T574*F!$B$55,IF(U574=56%,R574*S574*T574*F!$B$56,IF(U574=57%,R574*S574*T574*F!$B$57,IF(U574=58%,R574*S574*T574*F!$B$58,IF(U574=59%,R574*S574*T574*F!$B$59,IF(U574=60%,R574*S574*T574*F!$B$60,IF(U574=61%,R574*S574*T574*F!$B$61,IF(U574=62%,R574*S574*T574*F!$B$62,IF(U574=63%,R574*S574*T574*F!$B$63,IF(U574=64%,R574*S574*T574*F!$B$64,IF(U574=65%,R574*S574*T574*F!$B$65,IF(U574=66%,R574*S574*T574*F!$B$66,IF(U574=67%,R574*S574*T574*F!$B$67,IF(U574=68%,R574*S574*T574*F!$B$68,IF(U574=69%,R574*S574*T574*F!$B$69,IF(U574=70%,R574*S574*T574*F!$B$70,IF(U574=71%,R574*S574*T574*F!$B$71,IF(U574=72%,R574*S574*T574*F!$B$72,IF(U574=73%,R574*S574*T574*F!$B$73,IF(U574=74%,R574*S574*T574*F!$B$74,IF(U574=75%,R574*S574*T574*F!$B$75,IF(U574=76%,R574*S574*T574*F!$B$76,IF(U574=77%,R574*S574*T574*F!$B$77,IF(U574=78%,R574*S574*T574*F!$B$78,IF(U574=79%,R574*S574*T574*F!$B$79,IF(U574=80%,R574*S574*T574*F!$B$80,IF(U574=81%,R574*S574*T574*F!$B$81,IF(U574=82%,R574*S574*T574*F!$B$82,IF(U574=83%,R574*S574*T574*F!$B$83,IF(U574=84%,R574*S574*T574*F!$B$84,IF(U574=85%,R574*S574*T574*F!$B$85,IF(U574=86%,R574*S574*T574*F!$B$86,IF(U574=87%,R574*S574*T574*F!$B$87,IF(U574=88%,R574*S574*T574*F!$B$88,IF(U574=89%,R574*S574*T574*F!$B$89,IF(U574=90%,R574*S574*T574*F!$B$90,IF(U574=91%,R574*S574*T574*F!$B$91,IF(U574=92%,R574*S574*T574*F!$B$92,IF(U574=93%,R574*S574*T574*F!$B$93,IF(U574=94%,R574*S574*T574*F!$B$94,IF(U574=95%,R574*S574*T574*F!$B$95,IF(U574=96%,R574*S574*T574*F!$B$96,IF(U574=97%,R574*S574*T574*F!$B$97,IF(U574=98%,R574*S574*T574*F!$B$98,IF(U574=99%,R574*S574*T574*F!$B$99,IF(U574&gt;99%,R574*S574*T574*F!$B$100)))))))))))))))))))))))))))))))))))))))))))))))))))))))))*IF(ISNUMBER(E574),E574,1)*IF(ISNUMBER(D574),D574,1)</f>
        <v>0</v>
      </c>
      <c r="AA574" s="33">
        <f>G574*H574+K574*L574+O574*P574+S574*T574</f>
        <v>0</v>
      </c>
      <c r="AB574" s="35">
        <f>(H574*(IF(I574&lt;45%,0.5,IF(I574&lt;55%,0.8,IF(I574&lt;65%,0.9,IF(I574&lt;75%,1,IF(I574&lt;85%,1.1,1.2))))))+L574*(IF(M574&lt;45%,0.5,IF(M574&lt;55%,0.8,IF(M574&lt;65%,0.9,IF(M574&lt;75%,1,IF(M574&lt;85%,1.1,1.2))))))+P574*(IF(Q574&lt;45%,0.5,IF(Q574&lt;55%,0.8,IF(Q574&lt;65%,0.9,IF(Q574&lt;75%,1,IF(Q574&lt;85%,1.1,1.2))))))+T574*(IF(U574&lt;45%,0.5,IF(U574&lt;55%,0.8,IF(U574&lt;65%,0.9,IF(U574&lt;75%,1,IF(U574&lt;85%,1.1,1.2)))))))*IF(D574&gt;=0.8,6,IF(D574&lt;=0.4,1.5,3))</f>
        <v>0</v>
      </c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  <c r="AN574" s="11"/>
      <c r="AO574" s="11"/>
      <c r="AP574" s="11"/>
      <c r="AQ574" s="11"/>
      <c r="AR574" s="11"/>
      <c r="AS574" s="11"/>
      <c r="AT574" s="11"/>
      <c r="AU574" s="11"/>
      <c r="AV574" s="11"/>
      <c r="AW574" s="11"/>
      <c r="AX574" s="11"/>
      <c r="AY574" s="11"/>
      <c r="AZ574" s="11"/>
      <c r="BA574" s="11"/>
      <c r="BB574" s="11"/>
      <c r="BC574" s="11"/>
      <c r="BD574" s="11"/>
      <c r="BE574" s="11"/>
      <c r="BF574" s="11"/>
      <c r="BG574" s="11"/>
      <c r="BH574" s="11"/>
      <c r="BI574" s="11"/>
      <c r="BJ574" s="11"/>
    </row>
    <row r="575" spans="1:62" x14ac:dyDescent="0.25">
      <c r="A575" s="1129"/>
      <c r="B575" s="156" t="str">
        <f t="shared" ref="B575:E575" si="1368">IF(B513="","",B513)</f>
        <v/>
      </c>
      <c r="C575" s="157" t="str">
        <f t="shared" si="1368"/>
        <v/>
      </c>
      <c r="D575" s="63">
        <f t="shared" si="1365"/>
        <v>0</v>
      </c>
      <c r="E575" s="80" t="str">
        <f t="shared" si="1368"/>
        <v/>
      </c>
      <c r="F575" s="81"/>
      <c r="G575" s="96"/>
      <c r="H575" s="96"/>
      <c r="I575" s="82">
        <f t="shared" si="1360"/>
        <v>0</v>
      </c>
      <c r="J575" s="81"/>
      <c r="K575" s="96"/>
      <c r="L575" s="96"/>
      <c r="M575" s="104">
        <f t="shared" si="1361"/>
        <v>0</v>
      </c>
      <c r="N575" s="81"/>
      <c r="O575" s="96"/>
      <c r="P575" s="96"/>
      <c r="Q575" s="82">
        <f t="shared" si="1362"/>
        <v>0</v>
      </c>
      <c r="R575" s="81"/>
      <c r="S575" s="96"/>
      <c r="T575" s="96"/>
      <c r="U575" s="104">
        <f t="shared" si="1363"/>
        <v>0</v>
      </c>
      <c r="V575" s="126">
        <f t="shared" si="1366"/>
        <v>0</v>
      </c>
      <c r="W575" s="44">
        <f t="shared" ref="W575:W577" si="1369">IFERROR((IF(ISNUMBER(F575),F575,1)*G575*H575+IF(ISNUMBER(J575),J575,1)*K575*L575+IF(ISNUMBER(N575),N575,1)*O575*P575+IF(ISNUMBER(R575),R575,1)*S575*T575)*IF(ISNUMBER(E575),E575,1)/(G575*H575+K575*L575+O575*P575+S575*T575),0)</f>
        <v>0</v>
      </c>
      <c r="X575" s="45">
        <f t="shared" si="1367"/>
        <v>0</v>
      </c>
      <c r="Y575" s="90" t="str">
        <f t="shared" si="1337"/>
        <v/>
      </c>
      <c r="Z575" s="127">
        <f>(IF(I575&lt;30%,0,IF(I575&lt;35%,F575*G575*H575*F!$B$33,IF(I575&lt;40%,F575*G575*H575*F!$B$38,IF(I575&lt;45%,F575*G575*H575*F!$B$43,IF(I575&lt;50%,F575*G575*H575*F!$B$48,IF(I575=50%,F575*G575*H575*F!$B$50,IF(I575=51%,F575*G575*H575*F!$B$51,IF(I575=52%,F575*G575*H575*F!$B$52,IF(I575=53%,F575*G575*H575*F!$B$53,IF(I575=54%,F575*G575*H575*F!$B$54,IF(I575=55%,F575*G575*H575*F!$B$55,IF(I575=56%,F575*G575*H575*F!$B$56,IF(I575=57%,F575*G575*H575*F!$B$57,IF(I575=58%,F575*G575*H575*F!$B$58,IF(I575=59%,F575*G575*H575*F!$B$59,IF(I575=60%,F575*G575*H575*F!$B$60,IF(I575=61%,F575*G575*H575*F!$B$61,IF(I575=62%,F575*G575*H575*F!$B$62,IF(I575=63%,F575*G575*H575*F!$B$63,IF(I575=64%,F575*G575*H575*F!$B$64,IF(I575=65%,F575*G575*H575*F!$B$65,IF(I575=66%,F575*G575*H575*F!$B$66,IF(I575=67%,F575*G575*H575*F!$B$67,IF(I575=68%,F575*G575*H575*F!$B$68,IF(I575=69%,F575*G575*H575*F!$B$69,IF(I575=70%,F575*G575*H575*F!$B$70,IF(I575=71%,F575*G575*H575*F!$B$71,IF(I575=72%,F575*G575*H575*F!$B$72,IF(I575=73%,F575*G575*H575*F!$B$73,IF(I575=74%,F575*G575*H575*F!$B$74,IF(I575=75%,F575*G575*H575*F!$B$75,IF(I575=76%,F575*G575*H575*F!$B$76,IF(I575=77%,F575*G575*H575*F!$B$77,IF(I575=78%,F575*G575*H575*F!$B$78,IF(I575=79%,F575*G575*H575*F!$B$79,IF(I575=80%,F575*G575*H575*F!$B$80,IF(I575=81%,F575*G575*H575*F!$B$81,IF(I575=82%,F575*G575*H575*F!$B$82,IF(I575=83%,F575*G575*H575*F!$B$83,IF(I575=84%,F575*G575*H575*F!$B$84,IF(I575=85%,F575*G575*H575*F!$B$85,IF(I575=86%,F575*G575*H575*F!$B$86,IF(I575=87%,F575*G575*H575*F!$B$87,IF(I575=88%,F575*G575*H575*F!$B$88,IF(I575=89%,F575*G575*H575*F!$B$89,IF(I575=90%,F575*G575*H575*F!$B$90,IF(I575=91%,F575*G575*H575*F!$B$91,IF(I575=92%,F575*G575*H575*F!$B$92,IF(I575=93%,F575*G575*H575*F!$B$93,IF(I575=94%,F575*G575*H575*F!$B$94,IF(I575=95%,F575*G575*H575*F!$B$95,IF(I575=96%,F575*G575*H575*F!$B$96,IF(I575=97%,F575*G575*H575*F!$B$97,IF(I575=98%,F575*G575*H575*F!$B$98,IF(I575=99%,F575*G575*H575*F!$B$99,IF(I575&gt;99%,F575*G575*H575*F!$B$100,))))))))))))))))))))))))))))))))))))))))))))))))))))))))+IF(M575&lt;30%,0,IF(M575&lt;35%,J575*K575*L575*F!$B$33,IF(M575&lt;40%,J575*K575*L575*F!$B$38,IF(M575&lt;45%,J575*K575*L575*F!$B$43,IF(M575&lt;50%,J575*K575*L575*F!$B$48,IF(M575=50%,J575*K575*L575*F!$B$50,IF(M575=51%,J575*K575*L575*F!$B$51,IF(M575=52%,J575*K575*L575*F!$B$52,IF(M575=53%,J575*K575*L575*F!$B$53,IF(M575=54%,J575*K575*L575*F!$B$54,IF(M575=55%,J575*K575*L575*F!$B$55,IF(M575=56%,J575*K575*L575*F!$B$56,IF(M575=57%,J575*K575*L575*F!$B$57,IF(M575=58%,J575*K575*L575*F!$B$58,IF(M575=59%,J575*K575*L575*F!$B$59,IF(M575=60%,J575*K575*L575*F!$B$60,IF(M575=61%,J575*K575*L575*F!$B$61,IF(M575=62%,J575*K575*L575*F!$B$62,IF(M575=63%,J575*K575*L575*F!$B$63,IF(M575=64%,J575*K575*L575*F!$B$64,IF(M575=65%,J575*K575*L575*F!$B$65,IF(M575=66%,J575*K575*L575*F!$B$66,IF(M575=67%,J575*K575*L575*F!$B$67,IF(M575=68%,J575*K575*L575*F!$B$68,IF(M575=69%,J575*K575*L575*F!$B$69,IF(M575=70%,J575*K575*L575*F!$B$70,IF(M575=71%,J575*K575*L575*F!$B$71,IF(M575=72%,J575*K575*L575*F!$B$72,IF(M575=73%,J575*K575*L575*F!$B$73,IF(M575=74%,J575*K575*L575*F!$B$74,IF(M575=75%,J575*K575*L575*F!$B$75,IF(M575=76%,J575*K575*L575*F!$B$76,IF(M575=77%,J575*K575*L575*F!$B$77,IF(M575=78%,J575*K575*L575*F!$B$78,IF(M575=79%,J575*K575*L575*F!$B$79,IF(M575=80%,J575*K575*L575*F!$B$80,IF(M575=81%,J575*K575*L575*F!$B$81,IF(M575=82%,J575*K575*L575*F!$B$82,IF(M575=83%,J575*K575*L575*F!$B$83,IF(M575=84%,J575*K575*L575*F!$B$84,IF(M575=85%,J575*K575*L575*F!$B$85,IF(M575=86%,J575*K575*L575*F!$B$86,IF(M575=87%,J575*K575*L575*F!$B$87,IF(M575=88%,J575*K575*L575*F!$B$88,IF(M575=89%,J575*K575*L575*F!$B$89,IF(M575=90%,J575*K575*L575*F!$B$90,IF(M575=91%,J575*K575*L575*F!$B$91,IF(M575=92%,J575*K575*L575*F!$B$92,IF(M575=93%,J575*K575*L575*F!$B$93,IF(M575=94%,J575*K575*L575*F!$B$94,IF(M575=95%,J575*K575*L575*F!$B$95,IF(M575=96%,J575*K575*L575*F!$B$96,IF(M575=97%,J575*K575*L575*F!$B$97,IF(M575=98%,J575*K575*L575*F!$B$98,IF(M575=99%,J575*K575*L575*F!$B$99,IF(M575&gt;99%,J575*K575*L575*F!$B$100,))))))))))))))))))))))))))))))))))))))))))))))))))))))))+IF(Q575&lt;30%,0,IF(Q575&lt;35%,N575*O575*P575*F!$B$33,IF(Q575&lt;40%,N575*O575*P575*F!$B$38,IF(Q575&lt;45%,N575*O575*P575*F!$B$43,IF(Q575&lt;50%,N575*O575*P575*F!$B$48,IF(Q575=50%,N575*O575*P575*F!$B$50,IF(Q575=51%,N575*O575*P575*F!$B$51,IF(Q575=52%,N575*O575*P575*F!$B$52,IF(Q575=53%,N575*O575*P575*F!$B$53,IF(Q575=54%,N575*O575*P575*F!$B$54,IF(Q575=55%,N575*O575*P575*F!$B$55,IF(Q575=56%,N575*O575*P575*F!$B$56,IF(Q575=57%,N575*O575*P575*F!$B$57,IF(Q575=58%,N575*O575*P575*F!$B$58,IF(Q575=59%,N575*O575*P575*F!$B$59,IF(Q575=60%,N575*O575*P575*F!$B$60,IF(Q575=61%,N575*O575*P575*F!$B$61,IF(Q575=62%,N575*O575*P575*F!$B$62,IF(Q575=63%,N575*O575*P575*F!$B$63,IF(Q575=64%,N575*O575*P575*F!$B$64,IF(Q575=65%,N575*O575*P575*F!$B$65,IF(Q575=66%,N575*O575*P575*F!$B$66,IF(Q575=67%,N575*O575*P575*F!$B$67,IF(Q575=68%,N575*O575*P575*F!$B$68,IF(Q575=69%,N575*O575*P575*F!$B$69,IF(Q575=70%,N575*O575*P575*F!$B$70,IF(Q575=71%,N575*O575*P575*F!$B$71,IF(Q575=72%,N575*O575*P575*F!$B$72,IF(Q575=73%,N575*O575*P575*F!$B$73,IF(Q575=74%,N575*O575*P575*F!$B$74,IF(Q575=75%,N575*O575*P575*F!$B$75,IF(Q575=76%,N575*O575*P575*F!$B$76,IF(Q575=77%,N575*O575*P575*F!$B$77,IF(Q575=78%,N575*O575*P575*F!$B$78,IF(Q575=79%,N575*O575*P575*F!$B$79,IF(Q575=80%,N575*O575*P575*F!$B$80,IF(Q575=81%,N575*O575*P575*F!$B$81,IF(Q575=82%,N575*O575*P575*F!$B$82,IF(Q575=83%,N575*O575*P575*F!$B$83,IF(Q575=84%,N575*O575*P575*F!$B$84,IF(Q575=85%,N575*O575*P575*F!$B$85,IF(Q575=86%,N575*O575*P575*F!$B$86,IF(Q575=87%,N575*O575*P575*F!$B$87,IF(Q575=88%,N575*O575*P575*F!$B$88,IF(Q575=89%,N575*O575*P575*F!$B$89,IF(Q575=90%,N575*O575*P575*F!$B$90,IF(Q575=91%,N575*O575*P575*F!$B$91,IF(Q575=92%,N575*O575*P575*F!$B$92,IF(Q575=93%,N575*O575*P575*F!$B$93,IF(Q575=94%,N575*O575*P575*F!$B$94,IF(Q575=95%,N575*O575*P575*F!$B$95,IF(Q575=96%,N575*O575*P575*F!$B$96,IF(Q575=97%,N575*O575*P575*F!$B$97,IF(Q575=98%,N575*O575*P575*F!$B$98,IF(Q575=99%,N575*O575*P575*F!$B$99,IF(Q575&gt;99%,N575*O575*P575*F!$B$100,))))))))))))))))))))))))))))))))))))))))))))))))))))))))+IF(U575&lt;30%,0,IF(U575&lt;35%,R575*S575*T575*F!$B$33,IF(U575&lt;40%,R575*S575*T575*F!$B$38,IF(U575&lt;45%,R575*S575*T575*F!$B$43,IF(U575&lt;50%,R575*S575*T575*F!$B$48,IF(U575=50%,R575*S575*T575*F!$B$50,IF(U575=51%,R575*S575*T575*F!$B$51,IF(U575=52%,R575*S575*T575*F!$B$52,IF(U575=53%,R575*S575*T575*F!$B$53,IF(U575=54%,R575*S575*T575*F!$B$54,IF(U575=55%,R575*S575*T575*F!$B$55,IF(U575=56%,R575*S575*T575*F!$B$56,IF(U575=57%,R575*S575*T575*F!$B$57,IF(U575=58%,R575*S575*T575*F!$B$58,IF(U575=59%,R575*S575*T575*F!$B$59,IF(U575=60%,R575*S575*T575*F!$B$60,IF(U575=61%,R575*S575*T575*F!$B$61,IF(U575=62%,R575*S575*T575*F!$B$62,IF(U575=63%,R575*S575*T575*F!$B$63,IF(U575=64%,R575*S575*T575*F!$B$64,IF(U575=65%,R575*S575*T575*F!$B$65,IF(U575=66%,R575*S575*T575*F!$B$66,IF(U575=67%,R575*S575*T575*F!$B$67,IF(U575=68%,R575*S575*T575*F!$B$68,IF(U575=69%,R575*S575*T575*F!$B$69,IF(U575=70%,R575*S575*T575*F!$B$70,IF(U575=71%,R575*S575*T575*F!$B$71,IF(U575=72%,R575*S575*T575*F!$B$72,IF(U575=73%,R575*S575*T575*F!$B$73,IF(U575=74%,R575*S575*T575*F!$B$74,IF(U575=75%,R575*S575*T575*F!$B$75,IF(U575=76%,R575*S575*T575*F!$B$76,IF(U575=77%,R575*S575*T575*F!$B$77,IF(U575=78%,R575*S575*T575*F!$B$78,IF(U575=79%,R575*S575*T575*F!$B$79,IF(U575=80%,R575*S575*T575*F!$B$80,IF(U575=81%,R575*S575*T575*F!$B$81,IF(U575=82%,R575*S575*T575*F!$B$82,IF(U575=83%,R575*S575*T575*F!$B$83,IF(U575=84%,R575*S575*T575*F!$B$84,IF(U575=85%,R575*S575*T575*F!$B$85,IF(U575=86%,R575*S575*T575*F!$B$86,IF(U575=87%,R575*S575*T575*F!$B$87,IF(U575=88%,R575*S575*T575*F!$B$88,IF(U575=89%,R575*S575*T575*F!$B$89,IF(U575=90%,R575*S575*T575*F!$B$90,IF(U575=91%,R575*S575*T575*F!$B$91,IF(U575=92%,R575*S575*T575*F!$B$92,IF(U575=93%,R575*S575*T575*F!$B$93,IF(U575=94%,R575*S575*T575*F!$B$94,IF(U575=95%,R575*S575*T575*F!$B$95,IF(U575=96%,R575*S575*T575*F!$B$96,IF(U575=97%,R575*S575*T575*F!$B$97,IF(U575=98%,R575*S575*T575*F!$B$98,IF(U575=99%,R575*S575*T575*F!$B$99,IF(U575&gt;99%,R575*S575*T575*F!$B$100)))))))))))))))))))))))))))))))))))))))))))))))))))))))))*IF(ISNUMBER(E575),E575,1)*IF(ISNUMBER(D575),D575,1)</f>
        <v>0</v>
      </c>
      <c r="AA575" s="127">
        <f>G575*H575+K575*L575+O575*P575+S575*T575</f>
        <v>0</v>
      </c>
      <c r="AB575" s="46">
        <f>(H575*(IF(I575&lt;45%,0.5,IF(I575&lt;55%,0.8,IF(I575&lt;65%,0.9,IF(I575&lt;75%,1,IF(I575&lt;85%,1.1,1.2))))))+L575*(IF(M575&lt;45%,0.5,IF(M575&lt;55%,0.8,IF(M575&lt;65%,0.9,IF(M575&lt;75%,1,IF(M575&lt;85%,1.1,1.2))))))+P575*(IF(Q575&lt;45%,0.5,IF(Q575&lt;55%,0.8,IF(Q575&lt;65%,0.9,IF(Q575&lt;75%,1,IF(Q575&lt;85%,1.1,1.2))))))+T575*(IF(U575&lt;45%,0.5,IF(U575&lt;55%,0.8,IF(U575&lt;65%,0.9,IF(U575&lt;75%,1,IF(U575&lt;85%,1.1,1.2)))))))*IF(D575&gt;=0.8,6,IF(D575&lt;=0.4,1.5,3))</f>
        <v>0</v>
      </c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  <c r="AP575" s="11"/>
      <c r="AQ575" s="11"/>
      <c r="AR575" s="11"/>
      <c r="AS575" s="11"/>
      <c r="AT575" s="11"/>
      <c r="AU575" s="11"/>
      <c r="AV575" s="11"/>
      <c r="AW575" s="11"/>
      <c r="AX575" s="11"/>
      <c r="AY575" s="11"/>
      <c r="AZ575" s="11"/>
      <c r="BA575" s="11"/>
      <c r="BB575" s="11"/>
      <c r="BC575" s="11"/>
      <c r="BD575" s="11"/>
      <c r="BE575" s="11"/>
      <c r="BF575" s="11"/>
      <c r="BG575" s="11"/>
      <c r="BH575" s="11"/>
      <c r="BI575" s="11"/>
      <c r="BJ575" s="11"/>
    </row>
    <row r="576" spans="1:62" x14ac:dyDescent="0.25">
      <c r="A576" s="1129"/>
      <c r="B576" s="156" t="str">
        <f t="shared" ref="B576:E576" si="1370">IF(B514="","",B514)</f>
        <v/>
      </c>
      <c r="C576" s="157" t="str">
        <f t="shared" si="1370"/>
        <v/>
      </c>
      <c r="D576" s="63">
        <f t="shared" si="1365"/>
        <v>0</v>
      </c>
      <c r="E576" s="78" t="str">
        <f t="shared" si="1370"/>
        <v/>
      </c>
      <c r="F576" s="79"/>
      <c r="G576" s="94"/>
      <c r="H576" s="94"/>
      <c r="I576" s="70">
        <f t="shared" si="1360"/>
        <v>0</v>
      </c>
      <c r="J576" s="79"/>
      <c r="K576" s="94"/>
      <c r="L576" s="94"/>
      <c r="M576" s="71">
        <f t="shared" si="1361"/>
        <v>0</v>
      </c>
      <c r="N576" s="79"/>
      <c r="O576" s="94"/>
      <c r="P576" s="94"/>
      <c r="Q576" s="70">
        <f t="shared" si="1362"/>
        <v>0</v>
      </c>
      <c r="R576" s="79"/>
      <c r="S576" s="94"/>
      <c r="T576" s="94"/>
      <c r="U576" s="71">
        <f t="shared" si="1363"/>
        <v>0</v>
      </c>
      <c r="V576" s="125">
        <f t="shared" si="1366"/>
        <v>0</v>
      </c>
      <c r="W576" s="43">
        <f t="shared" si="1369"/>
        <v>0</v>
      </c>
      <c r="X576" s="36">
        <f>ROUND(IFERROR((W576/(Y576*IF(ISNUMBER(E576),E576,1))),0),2)</f>
        <v>0</v>
      </c>
      <c r="Y576" s="90" t="str">
        <f t="shared" si="1337"/>
        <v/>
      </c>
      <c r="Z576" s="33">
        <f>(IF(I576&lt;30%,0,IF(I576&lt;35%,F576*G576*H576*F!$B$33,IF(I576&lt;40%,F576*G576*H576*F!$B$38,IF(I576&lt;45%,F576*G576*H576*F!$B$43,IF(I576&lt;50%,F576*G576*H576*F!$B$48,IF(I576=50%,F576*G576*H576*F!$B$50,IF(I576=51%,F576*G576*H576*F!$B$51,IF(I576=52%,F576*G576*H576*F!$B$52,IF(I576=53%,F576*G576*H576*F!$B$53,IF(I576=54%,F576*G576*H576*F!$B$54,IF(I576=55%,F576*G576*H576*F!$B$55,IF(I576=56%,F576*G576*H576*F!$B$56,IF(I576=57%,F576*G576*H576*F!$B$57,IF(I576=58%,F576*G576*H576*F!$B$58,IF(I576=59%,F576*G576*H576*F!$B$59,IF(I576=60%,F576*G576*H576*F!$B$60,IF(I576=61%,F576*G576*H576*F!$B$61,IF(I576=62%,F576*G576*H576*F!$B$62,IF(I576=63%,F576*G576*H576*F!$B$63,IF(I576=64%,F576*G576*H576*F!$B$64,IF(I576=65%,F576*G576*H576*F!$B$65,IF(I576=66%,F576*G576*H576*F!$B$66,IF(I576=67%,F576*G576*H576*F!$B$67,IF(I576=68%,F576*G576*H576*F!$B$68,IF(I576=69%,F576*G576*H576*F!$B$69,IF(I576=70%,F576*G576*H576*F!$B$70,IF(I576=71%,F576*G576*H576*F!$B$71,IF(I576=72%,F576*G576*H576*F!$B$72,IF(I576=73%,F576*G576*H576*F!$B$73,IF(I576=74%,F576*G576*H576*F!$B$74,IF(I576=75%,F576*G576*H576*F!$B$75,IF(I576=76%,F576*G576*H576*F!$B$76,IF(I576=77%,F576*G576*H576*F!$B$77,IF(I576=78%,F576*G576*H576*F!$B$78,IF(I576=79%,F576*G576*H576*F!$B$79,IF(I576=80%,F576*G576*H576*F!$B$80,IF(I576=81%,F576*G576*H576*F!$B$81,IF(I576=82%,F576*G576*H576*F!$B$82,IF(I576=83%,F576*G576*H576*F!$B$83,IF(I576=84%,F576*G576*H576*F!$B$84,IF(I576=85%,F576*G576*H576*F!$B$85,IF(I576=86%,F576*G576*H576*F!$B$86,IF(I576=87%,F576*G576*H576*F!$B$87,IF(I576=88%,F576*G576*H576*F!$B$88,IF(I576=89%,F576*G576*H576*F!$B$89,IF(I576=90%,F576*G576*H576*F!$B$90,IF(I576=91%,F576*G576*H576*F!$B$91,IF(I576=92%,F576*G576*H576*F!$B$92,IF(I576=93%,F576*G576*H576*F!$B$93,IF(I576=94%,F576*G576*H576*F!$B$94,IF(I576=95%,F576*G576*H576*F!$B$95,IF(I576=96%,F576*G576*H576*F!$B$96,IF(I576=97%,F576*G576*H576*F!$B$97,IF(I576=98%,F576*G576*H576*F!$B$98,IF(I576=99%,F576*G576*H576*F!$B$99,IF(I576&gt;99%,F576*G576*H576*F!$B$100,))))))))))))))))))))))))))))))))))))))))))))))))))))))))+IF(M576&lt;30%,0,IF(M576&lt;35%,J576*K576*L576*F!$B$33,IF(M576&lt;40%,J576*K576*L576*F!$B$38,IF(M576&lt;45%,J576*K576*L576*F!$B$43,IF(M576&lt;50%,J576*K576*L576*F!$B$48,IF(M576=50%,J576*K576*L576*F!$B$50,IF(M576=51%,J576*K576*L576*F!$B$51,IF(M576=52%,J576*K576*L576*F!$B$52,IF(M576=53%,J576*K576*L576*F!$B$53,IF(M576=54%,J576*K576*L576*F!$B$54,IF(M576=55%,J576*K576*L576*F!$B$55,IF(M576=56%,J576*K576*L576*F!$B$56,IF(M576=57%,J576*K576*L576*F!$B$57,IF(M576=58%,J576*K576*L576*F!$B$58,IF(M576=59%,J576*K576*L576*F!$B$59,IF(M576=60%,J576*K576*L576*F!$B$60,IF(M576=61%,J576*K576*L576*F!$B$61,IF(M576=62%,J576*K576*L576*F!$B$62,IF(M576=63%,J576*K576*L576*F!$B$63,IF(M576=64%,J576*K576*L576*F!$B$64,IF(M576=65%,J576*K576*L576*F!$B$65,IF(M576=66%,J576*K576*L576*F!$B$66,IF(M576=67%,J576*K576*L576*F!$B$67,IF(M576=68%,J576*K576*L576*F!$B$68,IF(M576=69%,J576*K576*L576*F!$B$69,IF(M576=70%,J576*K576*L576*F!$B$70,IF(M576=71%,J576*K576*L576*F!$B$71,IF(M576=72%,J576*K576*L576*F!$B$72,IF(M576=73%,J576*K576*L576*F!$B$73,IF(M576=74%,J576*K576*L576*F!$B$74,IF(M576=75%,J576*K576*L576*F!$B$75,IF(M576=76%,J576*K576*L576*F!$B$76,IF(M576=77%,J576*K576*L576*F!$B$77,IF(M576=78%,J576*K576*L576*F!$B$78,IF(M576=79%,J576*K576*L576*F!$B$79,IF(M576=80%,J576*K576*L576*F!$B$80,IF(M576=81%,J576*K576*L576*F!$B$81,IF(M576=82%,J576*K576*L576*F!$B$82,IF(M576=83%,J576*K576*L576*F!$B$83,IF(M576=84%,J576*K576*L576*F!$B$84,IF(M576=85%,J576*K576*L576*F!$B$85,IF(M576=86%,J576*K576*L576*F!$B$86,IF(M576=87%,J576*K576*L576*F!$B$87,IF(M576=88%,J576*K576*L576*F!$B$88,IF(M576=89%,J576*K576*L576*F!$B$89,IF(M576=90%,J576*K576*L576*F!$B$90,IF(M576=91%,J576*K576*L576*F!$B$91,IF(M576=92%,J576*K576*L576*F!$B$92,IF(M576=93%,J576*K576*L576*F!$B$93,IF(M576=94%,J576*K576*L576*F!$B$94,IF(M576=95%,J576*K576*L576*F!$B$95,IF(M576=96%,J576*K576*L576*F!$B$96,IF(M576=97%,J576*K576*L576*F!$B$97,IF(M576=98%,J576*K576*L576*F!$B$98,IF(M576=99%,J576*K576*L576*F!$B$99,IF(M576&gt;99%,J576*K576*L576*F!$B$100,))))))))))))))))))))))))))))))))))))))))))))))))))))))))+IF(Q576&lt;30%,0,IF(Q576&lt;35%,N576*O576*P576*F!$B$33,IF(Q576&lt;40%,N576*O576*P576*F!$B$38,IF(Q576&lt;45%,N576*O576*P576*F!$B$43,IF(Q576&lt;50%,N576*O576*P576*F!$B$48,IF(Q576=50%,N576*O576*P576*F!$B$50,IF(Q576=51%,N576*O576*P576*F!$B$51,IF(Q576=52%,N576*O576*P576*F!$B$52,IF(Q576=53%,N576*O576*P576*F!$B$53,IF(Q576=54%,N576*O576*P576*F!$B$54,IF(Q576=55%,N576*O576*P576*F!$B$55,IF(Q576=56%,N576*O576*P576*F!$B$56,IF(Q576=57%,N576*O576*P576*F!$B$57,IF(Q576=58%,N576*O576*P576*F!$B$58,IF(Q576=59%,N576*O576*P576*F!$B$59,IF(Q576=60%,N576*O576*P576*F!$B$60,IF(Q576=61%,N576*O576*P576*F!$B$61,IF(Q576=62%,N576*O576*P576*F!$B$62,IF(Q576=63%,N576*O576*P576*F!$B$63,IF(Q576=64%,N576*O576*P576*F!$B$64,IF(Q576=65%,N576*O576*P576*F!$B$65,IF(Q576=66%,N576*O576*P576*F!$B$66,IF(Q576=67%,N576*O576*P576*F!$B$67,IF(Q576=68%,N576*O576*P576*F!$B$68,IF(Q576=69%,N576*O576*P576*F!$B$69,IF(Q576=70%,N576*O576*P576*F!$B$70,IF(Q576=71%,N576*O576*P576*F!$B$71,IF(Q576=72%,N576*O576*P576*F!$B$72,IF(Q576=73%,N576*O576*P576*F!$B$73,IF(Q576=74%,N576*O576*P576*F!$B$74,IF(Q576=75%,N576*O576*P576*F!$B$75,IF(Q576=76%,N576*O576*P576*F!$B$76,IF(Q576=77%,N576*O576*P576*F!$B$77,IF(Q576=78%,N576*O576*P576*F!$B$78,IF(Q576=79%,N576*O576*P576*F!$B$79,IF(Q576=80%,N576*O576*P576*F!$B$80,IF(Q576=81%,N576*O576*P576*F!$B$81,IF(Q576=82%,N576*O576*P576*F!$B$82,IF(Q576=83%,N576*O576*P576*F!$B$83,IF(Q576=84%,N576*O576*P576*F!$B$84,IF(Q576=85%,N576*O576*P576*F!$B$85,IF(Q576=86%,N576*O576*P576*F!$B$86,IF(Q576=87%,N576*O576*P576*F!$B$87,IF(Q576=88%,N576*O576*P576*F!$B$88,IF(Q576=89%,N576*O576*P576*F!$B$89,IF(Q576=90%,N576*O576*P576*F!$B$90,IF(Q576=91%,N576*O576*P576*F!$B$91,IF(Q576=92%,N576*O576*P576*F!$B$92,IF(Q576=93%,N576*O576*P576*F!$B$93,IF(Q576=94%,N576*O576*P576*F!$B$94,IF(Q576=95%,N576*O576*P576*F!$B$95,IF(Q576=96%,N576*O576*P576*F!$B$96,IF(Q576=97%,N576*O576*P576*F!$B$97,IF(Q576=98%,N576*O576*P576*F!$B$98,IF(Q576=99%,N576*O576*P576*F!$B$99,IF(Q576&gt;99%,N576*O576*P576*F!$B$100,))))))))))))))))))))))))))))))))))))))))))))))))))))))))+IF(U576&lt;30%,0,IF(U576&lt;35%,R576*S576*T576*F!$B$33,IF(U576&lt;40%,R576*S576*T576*F!$B$38,IF(U576&lt;45%,R576*S576*T576*F!$B$43,IF(U576&lt;50%,R576*S576*T576*F!$B$48,IF(U576=50%,R576*S576*T576*F!$B$50,IF(U576=51%,R576*S576*T576*F!$B$51,IF(U576=52%,R576*S576*T576*F!$B$52,IF(U576=53%,R576*S576*T576*F!$B$53,IF(U576=54%,R576*S576*T576*F!$B$54,IF(U576=55%,R576*S576*T576*F!$B$55,IF(U576=56%,R576*S576*T576*F!$B$56,IF(U576=57%,R576*S576*T576*F!$B$57,IF(U576=58%,R576*S576*T576*F!$B$58,IF(U576=59%,R576*S576*T576*F!$B$59,IF(U576=60%,R576*S576*T576*F!$B$60,IF(U576=61%,R576*S576*T576*F!$B$61,IF(U576=62%,R576*S576*T576*F!$B$62,IF(U576=63%,R576*S576*T576*F!$B$63,IF(U576=64%,R576*S576*T576*F!$B$64,IF(U576=65%,R576*S576*T576*F!$B$65,IF(U576=66%,R576*S576*T576*F!$B$66,IF(U576=67%,R576*S576*T576*F!$B$67,IF(U576=68%,R576*S576*T576*F!$B$68,IF(U576=69%,R576*S576*T576*F!$B$69,IF(U576=70%,R576*S576*T576*F!$B$70,IF(U576=71%,R576*S576*T576*F!$B$71,IF(U576=72%,R576*S576*T576*F!$B$72,IF(U576=73%,R576*S576*T576*F!$B$73,IF(U576=74%,R576*S576*T576*F!$B$74,IF(U576=75%,R576*S576*T576*F!$B$75,IF(U576=76%,R576*S576*T576*F!$B$76,IF(U576=77%,R576*S576*T576*F!$B$77,IF(U576=78%,R576*S576*T576*F!$B$78,IF(U576=79%,R576*S576*T576*F!$B$79,IF(U576=80%,R576*S576*T576*F!$B$80,IF(U576=81%,R576*S576*T576*F!$B$81,IF(U576=82%,R576*S576*T576*F!$B$82,IF(U576=83%,R576*S576*T576*F!$B$83,IF(U576=84%,R576*S576*T576*F!$B$84,IF(U576=85%,R576*S576*T576*F!$B$85,IF(U576=86%,R576*S576*T576*F!$B$86,IF(U576=87%,R576*S576*T576*F!$B$87,IF(U576=88%,R576*S576*T576*F!$B$88,IF(U576=89%,R576*S576*T576*F!$B$89,IF(U576=90%,R576*S576*T576*F!$B$90,IF(U576=91%,R576*S576*T576*F!$B$91,IF(U576=92%,R576*S576*T576*F!$B$92,IF(U576=93%,R576*S576*T576*F!$B$93,IF(U576=94%,R576*S576*T576*F!$B$94,IF(U576=95%,R576*S576*T576*F!$B$95,IF(U576=96%,R576*S576*T576*F!$B$96,IF(U576=97%,R576*S576*T576*F!$B$97,IF(U576=98%,R576*S576*T576*F!$B$98,IF(U576=99%,R576*S576*T576*F!$B$99,IF(U576&gt;99%,R576*S576*T576*F!$B$100)))))))))))))))))))))))))))))))))))))))))))))))))))))))))*IF(ISNUMBER(E576),E576,1)*IF(ISNUMBER(D576),D576,1)</f>
        <v>0</v>
      </c>
      <c r="AA576" s="33">
        <f>G576*H576+K576*L576+O576*P576+S576*T576</f>
        <v>0</v>
      </c>
      <c r="AB576" s="35">
        <f>(H576*(IF(I576&lt;45%,0.5,IF(I576&lt;55%,0.8,IF(I576&lt;65%,0.9,IF(I576&lt;75%,1,IF(I576&lt;85%,1.1,1.2))))))+L576*(IF(M576&lt;45%,0.5,IF(M576&lt;55%,0.8,IF(M576&lt;65%,0.9,IF(M576&lt;75%,1,IF(M576&lt;85%,1.1,1.2))))))+P576*(IF(Q576&lt;45%,0.5,IF(Q576&lt;55%,0.8,IF(Q576&lt;65%,0.9,IF(Q576&lt;75%,1,IF(Q576&lt;85%,1.1,1.2))))))+T576*(IF(U576&lt;45%,0.5,IF(U576&lt;55%,0.8,IF(U576&lt;65%,0.9,IF(U576&lt;75%,1,IF(U576&lt;85%,1.1,1.2)))))))*IF(D576&gt;=0.8,6,IF(D576&lt;=0.4,1.5,3))</f>
        <v>0</v>
      </c>
      <c r="AC576" s="11"/>
      <c r="AD576" s="11"/>
      <c r="AE576" s="11"/>
      <c r="AF576" s="11"/>
      <c r="AG576" s="11"/>
      <c r="AH576" s="11"/>
      <c r="AI576" s="11"/>
      <c r="AJ576" s="11"/>
      <c r="AK576" s="11"/>
      <c r="AL576" s="11"/>
      <c r="AM576" s="11"/>
      <c r="AN576" s="11"/>
      <c r="AO576" s="11"/>
      <c r="AP576" s="11"/>
      <c r="AQ576" s="11"/>
      <c r="AR576" s="11"/>
      <c r="AS576" s="11"/>
      <c r="AT576" s="11"/>
      <c r="AU576" s="11"/>
      <c r="AV576" s="11"/>
      <c r="AW576" s="11"/>
      <c r="AX576" s="11"/>
      <c r="AY576" s="11"/>
      <c r="AZ576" s="11"/>
      <c r="BA576" s="11"/>
      <c r="BB576" s="11"/>
      <c r="BC576" s="11"/>
      <c r="BD576" s="11"/>
      <c r="BE576" s="11"/>
      <c r="BF576" s="11"/>
      <c r="BG576" s="11"/>
      <c r="BH576" s="11"/>
      <c r="BI576" s="11"/>
      <c r="BJ576" s="11"/>
    </row>
    <row r="577" spans="1:62" x14ac:dyDescent="0.25">
      <c r="A577" s="1129"/>
      <c r="B577" s="156" t="str">
        <f t="shared" ref="B577:E577" si="1371">IF(B515="","",B515)</f>
        <v/>
      </c>
      <c r="C577" s="158" t="str">
        <f t="shared" si="1371"/>
        <v/>
      </c>
      <c r="D577" s="63">
        <f t="shared" si="1365"/>
        <v>0</v>
      </c>
      <c r="E577" s="83" t="str">
        <f t="shared" si="1371"/>
        <v/>
      </c>
      <c r="F577" s="81"/>
      <c r="G577" s="96"/>
      <c r="H577" s="96"/>
      <c r="I577" s="82">
        <f t="shared" si="1360"/>
        <v>0</v>
      </c>
      <c r="J577" s="81"/>
      <c r="K577" s="96"/>
      <c r="L577" s="96"/>
      <c r="M577" s="104">
        <f t="shared" si="1361"/>
        <v>0</v>
      </c>
      <c r="N577" s="81"/>
      <c r="O577" s="96"/>
      <c r="P577" s="96"/>
      <c r="Q577" s="82">
        <f t="shared" si="1362"/>
        <v>0</v>
      </c>
      <c r="R577" s="81"/>
      <c r="S577" s="96"/>
      <c r="T577" s="96"/>
      <c r="U577" s="104">
        <f t="shared" si="1363"/>
        <v>0</v>
      </c>
      <c r="V577" s="128">
        <f t="shared" si="1366"/>
        <v>0</v>
      </c>
      <c r="W577" s="44">
        <f t="shared" si="1369"/>
        <v>0</v>
      </c>
      <c r="X577" s="45">
        <f t="shared" ref="X577" si="1372">ROUND(IFERROR((W577/(Y577*IF(ISNUMBER(E577),E577,1))),0),2)</f>
        <v>0</v>
      </c>
      <c r="Y577" s="90" t="str">
        <f t="shared" si="1337"/>
        <v/>
      </c>
      <c r="Z577" s="127">
        <f>(IF(I577&lt;30%,0,IF(I577&lt;35%,F577*G577*H577*F!$B$33,IF(I577&lt;40%,F577*G577*H577*F!$B$38,IF(I577&lt;45%,F577*G577*H577*F!$B$43,IF(I577&lt;50%,F577*G577*H577*F!$B$48,IF(I577=50%,F577*G577*H577*F!$B$50,IF(I577=51%,F577*G577*H577*F!$B$51,IF(I577=52%,F577*G577*H577*F!$B$52,IF(I577=53%,F577*G577*H577*F!$B$53,IF(I577=54%,F577*G577*H577*F!$B$54,IF(I577=55%,F577*G577*H577*F!$B$55,IF(I577=56%,F577*G577*H577*F!$B$56,IF(I577=57%,F577*G577*H577*F!$B$57,IF(I577=58%,F577*G577*H577*F!$B$58,IF(I577=59%,F577*G577*H577*F!$B$59,IF(I577=60%,F577*G577*H577*F!$B$60,IF(I577=61%,F577*G577*H577*F!$B$61,IF(I577=62%,F577*G577*H577*F!$B$62,IF(I577=63%,F577*G577*H577*F!$B$63,IF(I577=64%,F577*G577*H577*F!$B$64,IF(I577=65%,F577*G577*H577*F!$B$65,IF(I577=66%,F577*G577*H577*F!$B$66,IF(I577=67%,F577*G577*H577*F!$B$67,IF(I577=68%,F577*G577*H577*F!$B$68,IF(I577=69%,F577*G577*H577*F!$B$69,IF(I577=70%,F577*G577*H577*F!$B$70,IF(I577=71%,F577*G577*H577*F!$B$71,IF(I577=72%,F577*G577*H577*F!$B$72,IF(I577=73%,F577*G577*H577*F!$B$73,IF(I577=74%,F577*G577*H577*F!$B$74,IF(I577=75%,F577*G577*H577*F!$B$75,IF(I577=76%,F577*G577*H577*F!$B$76,IF(I577=77%,F577*G577*H577*F!$B$77,IF(I577=78%,F577*G577*H577*F!$B$78,IF(I577=79%,F577*G577*H577*F!$B$79,IF(I577=80%,F577*G577*H577*F!$B$80,IF(I577=81%,F577*G577*H577*F!$B$81,IF(I577=82%,F577*G577*H577*F!$B$82,IF(I577=83%,F577*G577*H577*F!$B$83,IF(I577=84%,F577*G577*H577*F!$B$84,IF(I577=85%,F577*G577*H577*F!$B$85,IF(I577=86%,F577*G577*H577*F!$B$86,IF(I577=87%,F577*G577*H577*F!$B$87,IF(I577=88%,F577*G577*H577*F!$B$88,IF(I577=89%,F577*G577*H577*F!$B$89,IF(I577=90%,F577*G577*H577*F!$B$90,IF(I577=91%,F577*G577*H577*F!$B$91,IF(I577=92%,F577*G577*H577*F!$B$92,IF(I577=93%,F577*G577*H577*F!$B$93,IF(I577=94%,F577*G577*H577*F!$B$94,IF(I577=95%,F577*G577*H577*F!$B$95,IF(I577=96%,F577*G577*H577*F!$B$96,IF(I577=97%,F577*G577*H577*F!$B$97,IF(I577=98%,F577*G577*H577*F!$B$98,IF(I577=99%,F577*G577*H577*F!$B$99,IF(I577&gt;99%,F577*G577*H577*F!$B$100,))))))))))))))))))))))))))))))))))))))))))))))))))))))))+IF(M577&lt;30%,0,IF(M577&lt;35%,J577*K577*L577*F!$B$33,IF(M577&lt;40%,J577*K577*L577*F!$B$38,IF(M577&lt;45%,J577*K577*L577*F!$B$43,IF(M577&lt;50%,J577*K577*L577*F!$B$48,IF(M577=50%,J577*K577*L577*F!$B$50,IF(M577=51%,J577*K577*L577*F!$B$51,IF(M577=52%,J577*K577*L577*F!$B$52,IF(M577=53%,J577*K577*L577*F!$B$53,IF(M577=54%,J577*K577*L577*F!$B$54,IF(M577=55%,J577*K577*L577*F!$B$55,IF(M577=56%,J577*K577*L577*F!$B$56,IF(M577=57%,J577*K577*L577*F!$B$57,IF(M577=58%,J577*K577*L577*F!$B$58,IF(M577=59%,J577*K577*L577*F!$B$59,IF(M577=60%,J577*K577*L577*F!$B$60,IF(M577=61%,J577*K577*L577*F!$B$61,IF(M577=62%,J577*K577*L577*F!$B$62,IF(M577=63%,J577*K577*L577*F!$B$63,IF(M577=64%,J577*K577*L577*F!$B$64,IF(M577=65%,J577*K577*L577*F!$B$65,IF(M577=66%,J577*K577*L577*F!$B$66,IF(M577=67%,J577*K577*L577*F!$B$67,IF(M577=68%,J577*K577*L577*F!$B$68,IF(M577=69%,J577*K577*L577*F!$B$69,IF(M577=70%,J577*K577*L577*F!$B$70,IF(M577=71%,J577*K577*L577*F!$B$71,IF(M577=72%,J577*K577*L577*F!$B$72,IF(M577=73%,J577*K577*L577*F!$B$73,IF(M577=74%,J577*K577*L577*F!$B$74,IF(M577=75%,J577*K577*L577*F!$B$75,IF(M577=76%,J577*K577*L577*F!$B$76,IF(M577=77%,J577*K577*L577*F!$B$77,IF(M577=78%,J577*K577*L577*F!$B$78,IF(M577=79%,J577*K577*L577*F!$B$79,IF(M577=80%,J577*K577*L577*F!$B$80,IF(M577=81%,J577*K577*L577*F!$B$81,IF(M577=82%,J577*K577*L577*F!$B$82,IF(M577=83%,J577*K577*L577*F!$B$83,IF(M577=84%,J577*K577*L577*F!$B$84,IF(M577=85%,J577*K577*L577*F!$B$85,IF(M577=86%,J577*K577*L577*F!$B$86,IF(M577=87%,J577*K577*L577*F!$B$87,IF(M577=88%,J577*K577*L577*F!$B$88,IF(M577=89%,J577*K577*L577*F!$B$89,IF(M577=90%,J577*K577*L577*F!$B$90,IF(M577=91%,J577*K577*L577*F!$B$91,IF(M577=92%,J577*K577*L577*F!$B$92,IF(M577=93%,J577*K577*L577*F!$B$93,IF(M577=94%,J577*K577*L577*F!$B$94,IF(M577=95%,J577*K577*L577*F!$B$95,IF(M577=96%,J577*K577*L577*F!$B$96,IF(M577=97%,J577*K577*L577*F!$B$97,IF(M577=98%,J577*K577*L577*F!$B$98,IF(M577=99%,J577*K577*L577*F!$B$99,IF(M577&gt;99%,J577*K577*L577*F!$B$100,))))))))))))))))))))))))))))))))))))))))))))))))))))))))+IF(Q577&lt;30%,0,IF(Q577&lt;35%,N577*O577*P577*F!$B$33,IF(Q577&lt;40%,N577*O577*P577*F!$B$38,IF(Q577&lt;45%,N577*O577*P577*F!$B$43,IF(Q577&lt;50%,N577*O577*P577*F!$B$48,IF(Q577=50%,N577*O577*P577*F!$B$50,IF(Q577=51%,N577*O577*P577*F!$B$51,IF(Q577=52%,N577*O577*P577*F!$B$52,IF(Q577=53%,N577*O577*P577*F!$B$53,IF(Q577=54%,N577*O577*P577*F!$B$54,IF(Q577=55%,N577*O577*P577*F!$B$55,IF(Q577=56%,N577*O577*P577*F!$B$56,IF(Q577=57%,N577*O577*P577*F!$B$57,IF(Q577=58%,N577*O577*P577*F!$B$58,IF(Q577=59%,N577*O577*P577*F!$B$59,IF(Q577=60%,N577*O577*P577*F!$B$60,IF(Q577=61%,N577*O577*P577*F!$B$61,IF(Q577=62%,N577*O577*P577*F!$B$62,IF(Q577=63%,N577*O577*P577*F!$B$63,IF(Q577=64%,N577*O577*P577*F!$B$64,IF(Q577=65%,N577*O577*P577*F!$B$65,IF(Q577=66%,N577*O577*P577*F!$B$66,IF(Q577=67%,N577*O577*P577*F!$B$67,IF(Q577=68%,N577*O577*P577*F!$B$68,IF(Q577=69%,N577*O577*P577*F!$B$69,IF(Q577=70%,N577*O577*P577*F!$B$70,IF(Q577=71%,N577*O577*P577*F!$B$71,IF(Q577=72%,N577*O577*P577*F!$B$72,IF(Q577=73%,N577*O577*P577*F!$B$73,IF(Q577=74%,N577*O577*P577*F!$B$74,IF(Q577=75%,N577*O577*P577*F!$B$75,IF(Q577=76%,N577*O577*P577*F!$B$76,IF(Q577=77%,N577*O577*P577*F!$B$77,IF(Q577=78%,N577*O577*P577*F!$B$78,IF(Q577=79%,N577*O577*P577*F!$B$79,IF(Q577=80%,N577*O577*P577*F!$B$80,IF(Q577=81%,N577*O577*P577*F!$B$81,IF(Q577=82%,N577*O577*P577*F!$B$82,IF(Q577=83%,N577*O577*P577*F!$B$83,IF(Q577=84%,N577*O577*P577*F!$B$84,IF(Q577=85%,N577*O577*P577*F!$B$85,IF(Q577=86%,N577*O577*P577*F!$B$86,IF(Q577=87%,N577*O577*P577*F!$B$87,IF(Q577=88%,N577*O577*P577*F!$B$88,IF(Q577=89%,N577*O577*P577*F!$B$89,IF(Q577=90%,N577*O577*P577*F!$B$90,IF(Q577=91%,N577*O577*P577*F!$B$91,IF(Q577=92%,N577*O577*P577*F!$B$92,IF(Q577=93%,N577*O577*P577*F!$B$93,IF(Q577=94%,N577*O577*P577*F!$B$94,IF(Q577=95%,N577*O577*P577*F!$B$95,IF(Q577=96%,N577*O577*P577*F!$B$96,IF(Q577=97%,N577*O577*P577*F!$B$97,IF(Q577=98%,N577*O577*P577*F!$B$98,IF(Q577=99%,N577*O577*P577*F!$B$99,IF(Q577&gt;99%,N577*O577*P577*F!$B$100,))))))))))))))))))))))))))))))))))))))))))))))))))))))))+IF(U577&lt;30%,0,IF(U577&lt;35%,R577*S577*T577*F!$B$33,IF(U577&lt;40%,R577*S577*T577*F!$B$38,IF(U577&lt;45%,R577*S577*T577*F!$B$43,IF(U577&lt;50%,R577*S577*T577*F!$B$48,IF(U577=50%,R577*S577*T577*F!$B$50,IF(U577=51%,R577*S577*T577*F!$B$51,IF(U577=52%,R577*S577*T577*F!$B$52,IF(U577=53%,R577*S577*T577*F!$B$53,IF(U577=54%,R577*S577*T577*F!$B$54,IF(U577=55%,R577*S577*T577*F!$B$55,IF(U577=56%,R577*S577*T577*F!$B$56,IF(U577=57%,R577*S577*T577*F!$B$57,IF(U577=58%,R577*S577*T577*F!$B$58,IF(U577=59%,R577*S577*T577*F!$B$59,IF(U577=60%,R577*S577*T577*F!$B$60,IF(U577=61%,R577*S577*T577*F!$B$61,IF(U577=62%,R577*S577*T577*F!$B$62,IF(U577=63%,R577*S577*T577*F!$B$63,IF(U577=64%,R577*S577*T577*F!$B$64,IF(U577=65%,R577*S577*T577*F!$B$65,IF(U577=66%,R577*S577*T577*F!$B$66,IF(U577=67%,R577*S577*T577*F!$B$67,IF(U577=68%,R577*S577*T577*F!$B$68,IF(U577=69%,R577*S577*T577*F!$B$69,IF(U577=70%,R577*S577*T577*F!$B$70,IF(U577=71%,R577*S577*T577*F!$B$71,IF(U577=72%,R577*S577*T577*F!$B$72,IF(U577=73%,R577*S577*T577*F!$B$73,IF(U577=74%,R577*S577*T577*F!$B$74,IF(U577=75%,R577*S577*T577*F!$B$75,IF(U577=76%,R577*S577*T577*F!$B$76,IF(U577=77%,R577*S577*T577*F!$B$77,IF(U577=78%,R577*S577*T577*F!$B$78,IF(U577=79%,R577*S577*T577*F!$B$79,IF(U577=80%,R577*S577*T577*F!$B$80,IF(U577=81%,R577*S577*T577*F!$B$81,IF(U577=82%,R577*S577*T577*F!$B$82,IF(U577=83%,R577*S577*T577*F!$B$83,IF(U577=84%,R577*S577*T577*F!$B$84,IF(U577=85%,R577*S577*T577*F!$B$85,IF(U577=86%,R577*S577*T577*F!$B$86,IF(U577=87%,R577*S577*T577*F!$B$87,IF(U577=88%,R577*S577*T577*F!$B$88,IF(U577=89%,R577*S577*T577*F!$B$89,IF(U577=90%,R577*S577*T577*F!$B$90,IF(U577=91%,R577*S577*T577*F!$B$91,IF(U577=92%,R577*S577*T577*F!$B$92,IF(U577=93%,R577*S577*T577*F!$B$93,IF(U577=94%,R577*S577*T577*F!$B$94,IF(U577=95%,R577*S577*T577*F!$B$95,IF(U577=96%,R577*S577*T577*F!$B$96,IF(U577=97%,R577*S577*T577*F!$B$97,IF(U577=98%,R577*S577*T577*F!$B$98,IF(U577=99%,R577*S577*T577*F!$B$99,IF(U577&gt;99%,R577*S577*T577*F!$B$100)))))))))))))))))))))))))))))))))))))))))))))))))))))))))*IF(ISNUMBER(E577),E577,1)*IF(ISNUMBER(D577),D577,1)</f>
        <v>0</v>
      </c>
      <c r="AA577" s="127">
        <f>G577*H577+K577*L577+O577*P577+S577*T577</f>
        <v>0</v>
      </c>
      <c r="AB577" s="46">
        <f>(H577*(IF(I577&lt;45%,0.5,IF(I577&lt;55%,0.8,IF(I577&lt;65%,0.9,IF(I577&lt;75%,1,IF(I577&lt;85%,1.1,1.2))))))+L577*(IF(M577&lt;45%,0.5,IF(M577&lt;55%,0.8,IF(M577&lt;65%,0.9,IF(M577&lt;75%,1,IF(M577&lt;85%,1.1,1.2))))))+P577*(IF(Q577&lt;45%,0.5,IF(Q577&lt;55%,0.8,IF(Q577&lt;65%,0.9,IF(Q577&lt;75%,1,IF(Q577&lt;85%,1.1,1.2))))))+T577*(IF(U577&lt;45%,0.5,IF(U577&lt;55%,0.8,IF(U577&lt;65%,0.9,IF(U577&lt;75%,1,IF(U577&lt;85%,1.1,1.2)))))))*IF(D577&gt;=0.8,6,IF(D577&lt;=0.4,1.5,3))</f>
        <v>0</v>
      </c>
      <c r="AC577" s="11"/>
      <c r="AD577" s="11"/>
      <c r="AE577" s="11"/>
      <c r="AF577" s="11"/>
      <c r="AG577" s="11"/>
      <c r="AH577" s="11"/>
      <c r="AI577" s="11"/>
      <c r="AJ577" s="11"/>
      <c r="AK577" s="11"/>
      <c r="AL577" s="11"/>
      <c r="AM577" s="11"/>
      <c r="AN577" s="11"/>
      <c r="AO577" s="11"/>
      <c r="AP577" s="11"/>
      <c r="AQ577" s="11"/>
      <c r="AR577" s="11"/>
      <c r="AS577" s="11"/>
      <c r="AT577" s="11"/>
      <c r="AU577" s="11"/>
      <c r="AV577" s="11"/>
      <c r="AW577" s="11"/>
      <c r="AX577" s="11"/>
      <c r="AY577" s="11"/>
      <c r="AZ577" s="11"/>
      <c r="BA577" s="11"/>
      <c r="BB577" s="11"/>
      <c r="BC577" s="11"/>
      <c r="BD577" s="11"/>
      <c r="BE577" s="11"/>
      <c r="BF577" s="11"/>
      <c r="BG577" s="11"/>
      <c r="BH577" s="11"/>
      <c r="BI577" s="11"/>
      <c r="BJ577" s="11"/>
    </row>
    <row r="578" spans="1:62" x14ac:dyDescent="0.25">
      <c r="A578" s="1129"/>
      <c r="B578" s="156"/>
      <c r="C578" s="158"/>
      <c r="D578" s="134">
        <f>ROUND(IFERROR((D573*(G573*H573+K573*L573+O573*P573+S573*T573)+D574*(G574*H574+K574*L574+O574*P574+S574*T574)+D575*(G575*H575+K575*L575+O575*P575+S575*T575)+D576*(G576*H576+K576*L576+O576*P576+S576*T576)+D577*(G577*H577+K577*L577+O577*P577+S577*T577))/((G573*H573+K573*L573+O573*P573+S573*T573)+(G574*H574+K574*L574+O574*P574+S574*T574)+(G575*H575+K575*L575+O575*P575+S575*T575)+(G576*H576+K576*L576+O576*P576+S576*T576)+(G577*H577+K577*L577+O577*P577+S577*T577)),0),3)</f>
        <v>0</v>
      </c>
      <c r="E578" s="83"/>
      <c r="F578" s="79"/>
      <c r="G578" s="94"/>
      <c r="H578" s="94"/>
      <c r="I578" s="70"/>
      <c r="J578" s="79"/>
      <c r="K578" s="94"/>
      <c r="L578" s="94"/>
      <c r="M578" s="71"/>
      <c r="N578" s="79"/>
      <c r="O578" s="94"/>
      <c r="P578" s="94"/>
      <c r="Q578" s="70"/>
      <c r="R578" s="79"/>
      <c r="S578" s="94"/>
      <c r="T578" s="94"/>
      <c r="U578" s="71"/>
      <c r="V578" s="122">
        <f>SUM(V573:V577)</f>
        <v>0</v>
      </c>
      <c r="W578" s="117">
        <f>IFERROR(V578/AA578,0)</f>
        <v>0</v>
      </c>
      <c r="X578" s="118">
        <f>ROUND(IFERROR((D573*(I573*G573*H573+M573*K573*L573+Q573*O573*P573+U573*S573*T573)+D574*(I574*G574*H574+M574*K574*L574+Q574*O574*P574+U574*S574*T574)+D575*(I575*G575*H575+M575*K575*L575+Q575*O575*P575+U575*S575*T575)+D576*(I576*G576*H576+M576*K576*L576+Q576*O576*P576+U576*S576*T576)+D577*(I577*G577*H577+M577*K577*L577+Q577*O577*P577+U577*S577*T577))/(D573*(G573*H573+K573*L573+O573*P573+S573*T573)+D574*(G574*H574+K574*L574+O574*P574+S574*T574)+D575*(G575*H575+K575*L575+O575*P575+S575*T575)+D576*(G576*H576+K576*L576+O576*P576+S576*T576)+D577*(G577*H577+K577*L577+O577*P577+S577*T577)),0),2)</f>
        <v>0</v>
      </c>
      <c r="Y578" s="117"/>
      <c r="Z578" s="117">
        <f>SUM(Z573:Z577)</f>
        <v>0</v>
      </c>
      <c r="AA578" s="117">
        <f>SUM(AA573:AA577)</f>
        <v>0</v>
      </c>
      <c r="AB578" s="119">
        <f>IF(SUM(AB573:AB577)=0,TIME(,0,),TIME(,SUM(AB573:AB577)+30,))</f>
        <v>0</v>
      </c>
      <c r="AC578" s="11"/>
      <c r="AD578" s="11"/>
      <c r="AE578" s="11"/>
      <c r="AF578" s="11"/>
      <c r="AG578" s="11"/>
      <c r="AH578" s="11"/>
      <c r="AI578" s="11"/>
      <c r="AJ578" s="11"/>
      <c r="AK578" s="11"/>
      <c r="AL578" s="11"/>
      <c r="AM578" s="11"/>
      <c r="AN578" s="11"/>
      <c r="AO578" s="11"/>
      <c r="AP578" s="11"/>
      <c r="AQ578" s="11"/>
      <c r="AR578" s="11"/>
      <c r="AS578" s="11"/>
      <c r="AT578" s="11"/>
      <c r="AU578" s="11"/>
      <c r="AV578" s="11"/>
      <c r="AW578" s="11"/>
      <c r="AX578" s="11"/>
      <c r="AY578" s="11"/>
      <c r="AZ578" s="11"/>
      <c r="BA578" s="11"/>
      <c r="BB578" s="11"/>
      <c r="BC578" s="11"/>
      <c r="BD578" s="11"/>
      <c r="BE578" s="11"/>
      <c r="BF578" s="11"/>
      <c r="BG578" s="11"/>
      <c r="BH578" s="11"/>
      <c r="BI578" s="11"/>
      <c r="BJ578" s="11"/>
    </row>
    <row r="579" spans="1:62" x14ac:dyDescent="0.25">
      <c r="A579" s="1129"/>
      <c r="B579" s="156" t="str">
        <f t="shared" ref="B579:E579" si="1373">IF(B517="","",B517)</f>
        <v/>
      </c>
      <c r="C579" s="158" t="str">
        <f t="shared" si="1373"/>
        <v/>
      </c>
      <c r="D579" s="63">
        <f>D517</f>
        <v>0</v>
      </c>
      <c r="E579" s="83" t="str">
        <f t="shared" si="1373"/>
        <v/>
      </c>
      <c r="F579" s="81"/>
      <c r="G579" s="96"/>
      <c r="H579" s="96"/>
      <c r="I579" s="82">
        <f t="shared" ref="I579:I583" si="1374">IFERROR(ROUND(F579/$Y579,2),)</f>
        <v>0</v>
      </c>
      <c r="J579" s="81"/>
      <c r="K579" s="96"/>
      <c r="L579" s="96"/>
      <c r="M579" s="104">
        <f t="shared" ref="M579:M583" si="1375">IFERROR(ROUND(J579/$Y579,2),)</f>
        <v>0</v>
      </c>
      <c r="N579" s="81"/>
      <c r="O579" s="96"/>
      <c r="P579" s="96"/>
      <c r="Q579" s="82">
        <f t="shared" ref="Q579:Q583" si="1376">IFERROR(ROUND(N579/$Y579,2),)</f>
        <v>0</v>
      </c>
      <c r="R579" s="81"/>
      <c r="S579" s="96"/>
      <c r="T579" s="96"/>
      <c r="U579" s="104">
        <f t="shared" ref="U579:U583" si="1377">IFERROR(ROUND(R579/$Y579,2),)</f>
        <v>0</v>
      </c>
      <c r="V579" s="128">
        <f>(IF(ISNUMBER(F579),F579,1)*G579*H579+IF(ISNUMBER(J579),J579,1)*K579*L579+IF(ISNUMBER(N579),N579,1)*O579*P579+IF(ISNUMBER(R579),R579,1)*S579*T579)*IF(ISNUMBER(E579),E579,1)</f>
        <v>0</v>
      </c>
      <c r="W579" s="44">
        <f>IFERROR((IF(ISNUMBER(F579),F579,1)*G579*H579+IF(ISNUMBER(J579),J579,1)*K579*L579+IF(ISNUMBER(N579),N579,1)*O579*P579+IF(ISNUMBER(R579),R579,1)*S579*T579)*IF(ISNUMBER(E579),E579,1)/(G579*H579+K579*L579+O579*P579+S579*T579),0)</f>
        <v>0</v>
      </c>
      <c r="X579" s="45">
        <f>ROUND(IFERROR((W579/(Y579*IF(ISNUMBER(E579),E579,1))),0),2)</f>
        <v>0</v>
      </c>
      <c r="Y579" s="90" t="str">
        <f t="shared" si="1337"/>
        <v/>
      </c>
      <c r="Z579" s="127">
        <f>(IF(I579&lt;30%,0,IF(I579&lt;35%,F579*G579*H579*F!$B$33,IF(I579&lt;40%,F579*G579*H579*F!$B$38,IF(I579&lt;45%,F579*G579*H579*F!$B$43,IF(I579&lt;50%,F579*G579*H579*F!$B$48,IF(I579=50%,F579*G579*H579*F!$B$50,IF(I579=51%,F579*G579*H579*F!$B$51,IF(I579=52%,F579*G579*H579*F!$B$52,IF(I579=53%,F579*G579*H579*F!$B$53,IF(I579=54%,F579*G579*H579*F!$B$54,IF(I579=55%,F579*G579*H579*F!$B$55,IF(I579=56%,F579*G579*H579*F!$B$56,IF(I579=57%,F579*G579*H579*F!$B$57,IF(I579=58%,F579*G579*H579*F!$B$58,IF(I579=59%,F579*G579*H579*F!$B$59,IF(I579=60%,F579*G579*H579*F!$B$60,IF(I579=61%,F579*G579*H579*F!$B$61,IF(I579=62%,F579*G579*H579*F!$B$62,IF(I579=63%,F579*G579*H579*F!$B$63,IF(I579=64%,F579*G579*H579*F!$B$64,IF(I579=65%,F579*G579*H579*F!$B$65,IF(I579=66%,F579*G579*H579*F!$B$66,IF(I579=67%,F579*G579*H579*F!$B$67,IF(I579=68%,F579*G579*H579*F!$B$68,IF(I579=69%,F579*G579*H579*F!$B$69,IF(I579=70%,F579*G579*H579*F!$B$70,IF(I579=71%,F579*G579*H579*F!$B$71,IF(I579=72%,F579*G579*H579*F!$B$72,IF(I579=73%,F579*G579*H579*F!$B$73,IF(I579=74%,F579*G579*H579*F!$B$74,IF(I579=75%,F579*G579*H579*F!$B$75,IF(I579=76%,F579*G579*H579*F!$B$76,IF(I579=77%,F579*G579*H579*F!$B$77,IF(I579=78%,F579*G579*H579*F!$B$78,IF(I579=79%,F579*G579*H579*F!$B$79,IF(I579=80%,F579*G579*H579*F!$B$80,IF(I579=81%,F579*G579*H579*F!$B$81,IF(I579=82%,F579*G579*H579*F!$B$82,IF(I579=83%,F579*G579*H579*F!$B$83,IF(I579=84%,F579*G579*H579*F!$B$84,IF(I579=85%,F579*G579*H579*F!$B$85,IF(I579=86%,F579*G579*H579*F!$B$86,IF(I579=87%,F579*G579*H579*F!$B$87,IF(I579=88%,F579*G579*H579*F!$B$88,IF(I579=89%,F579*G579*H579*F!$B$89,IF(I579=90%,F579*G579*H579*F!$B$90,IF(I579=91%,F579*G579*H579*F!$B$91,IF(I579=92%,F579*G579*H579*F!$B$92,IF(I579=93%,F579*G579*H579*F!$B$93,IF(I579=94%,F579*G579*H579*F!$B$94,IF(I579=95%,F579*G579*H579*F!$B$95,IF(I579=96%,F579*G579*H579*F!$B$96,IF(I579=97%,F579*G579*H579*F!$B$97,IF(I579=98%,F579*G579*H579*F!$B$98,IF(I579=99%,F579*G579*H579*F!$B$99,IF(I579&gt;99%,F579*G579*H579*F!$B$100,))))))))))))))))))))))))))))))))))))))))))))))))))))))))+IF(M579&lt;30%,0,IF(M579&lt;35%,J579*K579*L579*F!$B$33,IF(M579&lt;40%,J579*K579*L579*F!$B$38,IF(M579&lt;45%,J579*K579*L579*F!$B$43,IF(M579&lt;50%,J579*K579*L579*F!$B$48,IF(M579=50%,J579*K579*L579*F!$B$50,IF(M579=51%,J579*K579*L579*F!$B$51,IF(M579=52%,J579*K579*L579*F!$B$52,IF(M579=53%,J579*K579*L579*F!$B$53,IF(M579=54%,J579*K579*L579*F!$B$54,IF(M579=55%,J579*K579*L579*F!$B$55,IF(M579=56%,J579*K579*L579*F!$B$56,IF(M579=57%,J579*K579*L579*F!$B$57,IF(M579=58%,J579*K579*L579*F!$B$58,IF(M579=59%,J579*K579*L579*F!$B$59,IF(M579=60%,J579*K579*L579*F!$B$60,IF(M579=61%,J579*K579*L579*F!$B$61,IF(M579=62%,J579*K579*L579*F!$B$62,IF(M579=63%,J579*K579*L579*F!$B$63,IF(M579=64%,J579*K579*L579*F!$B$64,IF(M579=65%,J579*K579*L579*F!$B$65,IF(M579=66%,J579*K579*L579*F!$B$66,IF(M579=67%,J579*K579*L579*F!$B$67,IF(M579=68%,J579*K579*L579*F!$B$68,IF(M579=69%,J579*K579*L579*F!$B$69,IF(M579=70%,J579*K579*L579*F!$B$70,IF(M579=71%,J579*K579*L579*F!$B$71,IF(M579=72%,J579*K579*L579*F!$B$72,IF(M579=73%,J579*K579*L579*F!$B$73,IF(M579=74%,J579*K579*L579*F!$B$74,IF(M579=75%,J579*K579*L579*F!$B$75,IF(M579=76%,J579*K579*L579*F!$B$76,IF(M579=77%,J579*K579*L579*F!$B$77,IF(M579=78%,J579*K579*L579*F!$B$78,IF(M579=79%,J579*K579*L579*F!$B$79,IF(M579=80%,J579*K579*L579*F!$B$80,IF(M579=81%,J579*K579*L579*F!$B$81,IF(M579=82%,J579*K579*L579*F!$B$82,IF(M579=83%,J579*K579*L579*F!$B$83,IF(M579=84%,J579*K579*L579*F!$B$84,IF(M579=85%,J579*K579*L579*F!$B$85,IF(M579=86%,J579*K579*L579*F!$B$86,IF(M579=87%,J579*K579*L579*F!$B$87,IF(M579=88%,J579*K579*L579*F!$B$88,IF(M579=89%,J579*K579*L579*F!$B$89,IF(M579=90%,J579*K579*L579*F!$B$90,IF(M579=91%,J579*K579*L579*F!$B$91,IF(M579=92%,J579*K579*L579*F!$B$92,IF(M579=93%,J579*K579*L579*F!$B$93,IF(M579=94%,J579*K579*L579*F!$B$94,IF(M579=95%,J579*K579*L579*F!$B$95,IF(M579=96%,J579*K579*L579*F!$B$96,IF(M579=97%,J579*K579*L579*F!$B$97,IF(M579=98%,J579*K579*L579*F!$B$98,IF(M579=99%,J579*K579*L579*F!$B$99,IF(M579&gt;99%,J579*K579*L579*F!$B$100,))))))))))))))))))))))))))))))))))))))))))))))))))))))))+IF(Q579&lt;30%,0,IF(Q579&lt;35%,N579*O579*P579*F!$B$33,IF(Q579&lt;40%,N579*O579*P579*F!$B$38,IF(Q579&lt;45%,N579*O579*P579*F!$B$43,IF(Q579&lt;50%,N579*O579*P579*F!$B$48,IF(Q579=50%,N579*O579*P579*F!$B$50,IF(Q579=51%,N579*O579*P579*F!$B$51,IF(Q579=52%,N579*O579*P579*F!$B$52,IF(Q579=53%,N579*O579*P579*F!$B$53,IF(Q579=54%,N579*O579*P579*F!$B$54,IF(Q579=55%,N579*O579*P579*F!$B$55,IF(Q579=56%,N579*O579*P579*F!$B$56,IF(Q579=57%,N579*O579*P579*F!$B$57,IF(Q579=58%,N579*O579*P579*F!$B$58,IF(Q579=59%,N579*O579*P579*F!$B$59,IF(Q579=60%,N579*O579*P579*F!$B$60,IF(Q579=61%,N579*O579*P579*F!$B$61,IF(Q579=62%,N579*O579*P579*F!$B$62,IF(Q579=63%,N579*O579*P579*F!$B$63,IF(Q579=64%,N579*O579*P579*F!$B$64,IF(Q579=65%,N579*O579*P579*F!$B$65,IF(Q579=66%,N579*O579*P579*F!$B$66,IF(Q579=67%,N579*O579*P579*F!$B$67,IF(Q579=68%,N579*O579*P579*F!$B$68,IF(Q579=69%,N579*O579*P579*F!$B$69,IF(Q579=70%,N579*O579*P579*F!$B$70,IF(Q579=71%,N579*O579*P579*F!$B$71,IF(Q579=72%,N579*O579*P579*F!$B$72,IF(Q579=73%,N579*O579*P579*F!$B$73,IF(Q579=74%,N579*O579*P579*F!$B$74,IF(Q579=75%,N579*O579*P579*F!$B$75,IF(Q579=76%,N579*O579*P579*F!$B$76,IF(Q579=77%,N579*O579*P579*F!$B$77,IF(Q579=78%,N579*O579*P579*F!$B$78,IF(Q579=79%,N579*O579*P579*F!$B$79,IF(Q579=80%,N579*O579*P579*F!$B$80,IF(Q579=81%,N579*O579*P579*F!$B$81,IF(Q579=82%,N579*O579*P579*F!$B$82,IF(Q579=83%,N579*O579*P579*F!$B$83,IF(Q579=84%,N579*O579*P579*F!$B$84,IF(Q579=85%,N579*O579*P579*F!$B$85,IF(Q579=86%,N579*O579*P579*F!$B$86,IF(Q579=87%,N579*O579*P579*F!$B$87,IF(Q579=88%,N579*O579*P579*F!$B$88,IF(Q579=89%,N579*O579*P579*F!$B$89,IF(Q579=90%,N579*O579*P579*F!$B$90,IF(Q579=91%,N579*O579*P579*F!$B$91,IF(Q579=92%,N579*O579*P579*F!$B$92,IF(Q579=93%,N579*O579*P579*F!$B$93,IF(Q579=94%,N579*O579*P579*F!$B$94,IF(Q579=95%,N579*O579*P579*F!$B$95,IF(Q579=96%,N579*O579*P579*F!$B$96,IF(Q579=97%,N579*O579*P579*F!$B$97,IF(Q579=98%,N579*O579*P579*F!$B$98,IF(Q579=99%,N579*O579*P579*F!$B$99,IF(Q579&gt;99%,N579*O579*P579*F!$B$100,))))))))))))))))))))))))))))))))))))))))))))))))))))))))+IF(U579&lt;30%,0,IF(U579&lt;35%,R579*S579*T579*F!$B$33,IF(U579&lt;40%,R579*S579*T579*F!$B$38,IF(U579&lt;45%,R579*S579*T579*F!$B$43,IF(U579&lt;50%,R579*S579*T579*F!$B$48,IF(U579=50%,R579*S579*T579*F!$B$50,IF(U579=51%,R579*S579*T579*F!$B$51,IF(U579=52%,R579*S579*T579*F!$B$52,IF(U579=53%,R579*S579*T579*F!$B$53,IF(U579=54%,R579*S579*T579*F!$B$54,IF(U579=55%,R579*S579*T579*F!$B$55,IF(U579=56%,R579*S579*T579*F!$B$56,IF(U579=57%,R579*S579*T579*F!$B$57,IF(U579=58%,R579*S579*T579*F!$B$58,IF(U579=59%,R579*S579*T579*F!$B$59,IF(U579=60%,R579*S579*T579*F!$B$60,IF(U579=61%,R579*S579*T579*F!$B$61,IF(U579=62%,R579*S579*T579*F!$B$62,IF(U579=63%,R579*S579*T579*F!$B$63,IF(U579=64%,R579*S579*T579*F!$B$64,IF(U579=65%,R579*S579*T579*F!$B$65,IF(U579=66%,R579*S579*T579*F!$B$66,IF(U579=67%,R579*S579*T579*F!$B$67,IF(U579=68%,R579*S579*T579*F!$B$68,IF(U579=69%,R579*S579*T579*F!$B$69,IF(U579=70%,R579*S579*T579*F!$B$70,IF(U579=71%,R579*S579*T579*F!$B$71,IF(U579=72%,R579*S579*T579*F!$B$72,IF(U579=73%,R579*S579*T579*F!$B$73,IF(U579=74%,R579*S579*T579*F!$B$74,IF(U579=75%,R579*S579*T579*F!$B$75,IF(U579=76%,R579*S579*T579*F!$B$76,IF(U579=77%,R579*S579*T579*F!$B$77,IF(U579=78%,R579*S579*T579*F!$B$78,IF(U579=79%,R579*S579*T579*F!$B$79,IF(U579=80%,R579*S579*T579*F!$B$80,IF(U579=81%,R579*S579*T579*F!$B$81,IF(U579=82%,R579*S579*T579*F!$B$82,IF(U579=83%,R579*S579*T579*F!$B$83,IF(U579=84%,R579*S579*T579*F!$B$84,IF(U579=85%,R579*S579*T579*F!$B$85,IF(U579=86%,R579*S579*T579*F!$B$86,IF(U579=87%,R579*S579*T579*F!$B$87,IF(U579=88%,R579*S579*T579*F!$B$88,IF(U579=89%,R579*S579*T579*F!$B$89,IF(U579=90%,R579*S579*T579*F!$B$90,IF(U579=91%,R579*S579*T579*F!$B$91,IF(U579=92%,R579*S579*T579*F!$B$92,IF(U579=93%,R579*S579*T579*F!$B$93,IF(U579=94%,R579*S579*T579*F!$B$94,IF(U579=95%,R579*S579*T579*F!$B$95,IF(U579=96%,R579*S579*T579*F!$B$96,IF(U579=97%,R579*S579*T579*F!$B$97,IF(U579=98%,R579*S579*T579*F!$B$98,IF(U579=99%,R579*S579*T579*F!$B$99,IF(U579&gt;99%,R579*S579*T579*F!$B$100)))))))))))))))))))))))))))))))))))))))))))))))))))))))))*IF(ISNUMBER(E579),E579,1)*IF(ISNUMBER(D579),D579,1)</f>
        <v>0</v>
      </c>
      <c r="AA579" s="127">
        <f>G579*H579+K579*L579+O579*P579+S579*T579</f>
        <v>0</v>
      </c>
      <c r="AB579" s="129">
        <f>(H579*(IF(I579&lt;45%,0.5,IF(I579&lt;55%,0.8,IF(I579&lt;65%,0.9,IF(I579&lt;75%,1,IF(I579&lt;85%,1.1,1.2))))))+L579*(IF(M579&lt;45%,0.5,IF(M579&lt;55%,0.8,IF(M579&lt;65%,0.9,IF(M579&lt;75%,1,IF(M579&lt;85%,1.1,1.2))))))+P579*(IF(Q579&lt;45%,0.5,IF(Q579&lt;55%,0.8,IF(Q579&lt;65%,0.9,IF(Q579&lt;75%,1,IF(Q579&lt;85%,1.1,1.2))))))+T579*(IF(U579&lt;45%,0.5,IF(U579&lt;55%,0.8,IF(U579&lt;65%,0.9,IF(U579&lt;75%,1,IF(U579&lt;85%,1.1,1.2)))))))*IF(D579&gt;=0.8,6,IF(D579&lt;=0.4,1.5,3))</f>
        <v>0</v>
      </c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  <c r="AP579" s="11"/>
      <c r="AQ579" s="11"/>
      <c r="AR579" s="11"/>
      <c r="AS579" s="11"/>
      <c r="AT579" s="11"/>
      <c r="AU579" s="11"/>
      <c r="AV579" s="11"/>
      <c r="AW579" s="11"/>
      <c r="AX579" s="11"/>
      <c r="AY579" s="11"/>
      <c r="AZ579" s="11"/>
      <c r="BA579" s="11"/>
      <c r="BB579" s="11"/>
      <c r="BC579" s="11"/>
      <c r="BD579" s="11"/>
      <c r="BE579" s="11"/>
      <c r="BF579" s="11"/>
      <c r="BG579" s="11"/>
      <c r="BH579" s="11"/>
      <c r="BI579" s="11"/>
      <c r="BJ579" s="11"/>
    </row>
    <row r="580" spans="1:62" x14ac:dyDescent="0.25">
      <c r="A580" s="1129"/>
      <c r="B580" s="156" t="str">
        <f t="shared" ref="B580:E580" si="1378">IF(B518="","",B518)</f>
        <v/>
      </c>
      <c r="C580" s="158" t="str">
        <f t="shared" si="1378"/>
        <v/>
      </c>
      <c r="D580" s="63">
        <f t="shared" ref="D580:D583" si="1379">D518</f>
        <v>0</v>
      </c>
      <c r="E580" s="83" t="str">
        <f t="shared" si="1378"/>
        <v/>
      </c>
      <c r="F580" s="79"/>
      <c r="G580" s="94"/>
      <c r="H580" s="94"/>
      <c r="I580" s="70">
        <f t="shared" si="1374"/>
        <v>0</v>
      </c>
      <c r="J580" s="79"/>
      <c r="K580" s="94"/>
      <c r="L580" s="94"/>
      <c r="M580" s="71">
        <f t="shared" si="1375"/>
        <v>0</v>
      </c>
      <c r="N580" s="79"/>
      <c r="O580" s="94"/>
      <c r="P580" s="94"/>
      <c r="Q580" s="70">
        <f t="shared" si="1376"/>
        <v>0</v>
      </c>
      <c r="R580" s="79"/>
      <c r="S580" s="94"/>
      <c r="T580" s="94"/>
      <c r="U580" s="71">
        <f t="shared" si="1377"/>
        <v>0</v>
      </c>
      <c r="V580" s="125">
        <f t="shared" ref="V580:V583" si="1380">(IF(ISNUMBER(F580),F580,1)*G580*H580+IF(ISNUMBER(J580),J580,1)*K580*L580+IF(ISNUMBER(N580),N580,1)*O580*P580+IF(ISNUMBER(R580),R580,1)*S580*T580)*IF(ISNUMBER(E580),E580,1)</f>
        <v>0</v>
      </c>
      <c r="W580" s="43">
        <f t="shared" ref="W580:W583" si="1381">IFERROR((IF(ISNUMBER(F580),F580,1)*G580*H580+IF(ISNUMBER(J580),J580,1)*K580*L580+IF(ISNUMBER(N580),N580,1)*O580*P580+IF(ISNUMBER(R580),R580,1)*S580*T580)*IF(ISNUMBER(E580),E580,1)/(G580*H580+K580*L580+O580*P580+S580*T580),0)</f>
        <v>0</v>
      </c>
      <c r="X580" s="36">
        <f t="shared" ref="X580:X581" si="1382">ROUND(IFERROR((W580/(Y580*IF(ISNUMBER(E580),E580,1))),0),2)</f>
        <v>0</v>
      </c>
      <c r="Y580" s="90" t="str">
        <f t="shared" si="1337"/>
        <v/>
      </c>
      <c r="Z580" s="33">
        <f>(IF(I580&lt;30%,0,IF(I580&lt;35%,F580*G580*H580*F!$B$33,IF(I580&lt;40%,F580*G580*H580*F!$B$38,IF(I580&lt;45%,F580*G580*H580*F!$B$43,IF(I580&lt;50%,F580*G580*H580*F!$B$48,IF(I580=50%,F580*G580*H580*F!$B$50,IF(I580=51%,F580*G580*H580*F!$B$51,IF(I580=52%,F580*G580*H580*F!$B$52,IF(I580=53%,F580*G580*H580*F!$B$53,IF(I580=54%,F580*G580*H580*F!$B$54,IF(I580=55%,F580*G580*H580*F!$B$55,IF(I580=56%,F580*G580*H580*F!$B$56,IF(I580=57%,F580*G580*H580*F!$B$57,IF(I580=58%,F580*G580*H580*F!$B$58,IF(I580=59%,F580*G580*H580*F!$B$59,IF(I580=60%,F580*G580*H580*F!$B$60,IF(I580=61%,F580*G580*H580*F!$B$61,IF(I580=62%,F580*G580*H580*F!$B$62,IF(I580=63%,F580*G580*H580*F!$B$63,IF(I580=64%,F580*G580*H580*F!$B$64,IF(I580=65%,F580*G580*H580*F!$B$65,IF(I580=66%,F580*G580*H580*F!$B$66,IF(I580=67%,F580*G580*H580*F!$B$67,IF(I580=68%,F580*G580*H580*F!$B$68,IF(I580=69%,F580*G580*H580*F!$B$69,IF(I580=70%,F580*G580*H580*F!$B$70,IF(I580=71%,F580*G580*H580*F!$B$71,IF(I580=72%,F580*G580*H580*F!$B$72,IF(I580=73%,F580*G580*H580*F!$B$73,IF(I580=74%,F580*G580*H580*F!$B$74,IF(I580=75%,F580*G580*H580*F!$B$75,IF(I580=76%,F580*G580*H580*F!$B$76,IF(I580=77%,F580*G580*H580*F!$B$77,IF(I580=78%,F580*G580*H580*F!$B$78,IF(I580=79%,F580*G580*H580*F!$B$79,IF(I580=80%,F580*G580*H580*F!$B$80,IF(I580=81%,F580*G580*H580*F!$B$81,IF(I580=82%,F580*G580*H580*F!$B$82,IF(I580=83%,F580*G580*H580*F!$B$83,IF(I580=84%,F580*G580*H580*F!$B$84,IF(I580=85%,F580*G580*H580*F!$B$85,IF(I580=86%,F580*G580*H580*F!$B$86,IF(I580=87%,F580*G580*H580*F!$B$87,IF(I580=88%,F580*G580*H580*F!$B$88,IF(I580=89%,F580*G580*H580*F!$B$89,IF(I580=90%,F580*G580*H580*F!$B$90,IF(I580=91%,F580*G580*H580*F!$B$91,IF(I580=92%,F580*G580*H580*F!$B$92,IF(I580=93%,F580*G580*H580*F!$B$93,IF(I580=94%,F580*G580*H580*F!$B$94,IF(I580=95%,F580*G580*H580*F!$B$95,IF(I580=96%,F580*G580*H580*F!$B$96,IF(I580=97%,F580*G580*H580*F!$B$97,IF(I580=98%,F580*G580*H580*F!$B$98,IF(I580=99%,F580*G580*H580*F!$B$99,IF(I580&gt;99%,F580*G580*H580*F!$B$100,))))))))))))))))))))))))))))))))))))))))))))))))))))))))+IF(M580&lt;30%,0,IF(M580&lt;35%,J580*K580*L580*F!$B$33,IF(M580&lt;40%,J580*K580*L580*F!$B$38,IF(M580&lt;45%,J580*K580*L580*F!$B$43,IF(M580&lt;50%,J580*K580*L580*F!$B$48,IF(M580=50%,J580*K580*L580*F!$B$50,IF(M580=51%,J580*K580*L580*F!$B$51,IF(M580=52%,J580*K580*L580*F!$B$52,IF(M580=53%,J580*K580*L580*F!$B$53,IF(M580=54%,J580*K580*L580*F!$B$54,IF(M580=55%,J580*K580*L580*F!$B$55,IF(M580=56%,J580*K580*L580*F!$B$56,IF(M580=57%,J580*K580*L580*F!$B$57,IF(M580=58%,J580*K580*L580*F!$B$58,IF(M580=59%,J580*K580*L580*F!$B$59,IF(M580=60%,J580*K580*L580*F!$B$60,IF(M580=61%,J580*K580*L580*F!$B$61,IF(M580=62%,J580*K580*L580*F!$B$62,IF(M580=63%,J580*K580*L580*F!$B$63,IF(M580=64%,J580*K580*L580*F!$B$64,IF(M580=65%,J580*K580*L580*F!$B$65,IF(M580=66%,J580*K580*L580*F!$B$66,IF(M580=67%,J580*K580*L580*F!$B$67,IF(M580=68%,J580*K580*L580*F!$B$68,IF(M580=69%,J580*K580*L580*F!$B$69,IF(M580=70%,J580*K580*L580*F!$B$70,IF(M580=71%,J580*K580*L580*F!$B$71,IF(M580=72%,J580*K580*L580*F!$B$72,IF(M580=73%,J580*K580*L580*F!$B$73,IF(M580=74%,J580*K580*L580*F!$B$74,IF(M580=75%,J580*K580*L580*F!$B$75,IF(M580=76%,J580*K580*L580*F!$B$76,IF(M580=77%,J580*K580*L580*F!$B$77,IF(M580=78%,J580*K580*L580*F!$B$78,IF(M580=79%,J580*K580*L580*F!$B$79,IF(M580=80%,J580*K580*L580*F!$B$80,IF(M580=81%,J580*K580*L580*F!$B$81,IF(M580=82%,J580*K580*L580*F!$B$82,IF(M580=83%,J580*K580*L580*F!$B$83,IF(M580=84%,J580*K580*L580*F!$B$84,IF(M580=85%,J580*K580*L580*F!$B$85,IF(M580=86%,J580*K580*L580*F!$B$86,IF(M580=87%,J580*K580*L580*F!$B$87,IF(M580=88%,J580*K580*L580*F!$B$88,IF(M580=89%,J580*K580*L580*F!$B$89,IF(M580=90%,J580*K580*L580*F!$B$90,IF(M580=91%,J580*K580*L580*F!$B$91,IF(M580=92%,J580*K580*L580*F!$B$92,IF(M580=93%,J580*K580*L580*F!$B$93,IF(M580=94%,J580*K580*L580*F!$B$94,IF(M580=95%,J580*K580*L580*F!$B$95,IF(M580=96%,J580*K580*L580*F!$B$96,IF(M580=97%,J580*K580*L580*F!$B$97,IF(M580=98%,J580*K580*L580*F!$B$98,IF(M580=99%,J580*K580*L580*F!$B$99,IF(M580&gt;99%,J580*K580*L580*F!$B$100,))))))))))))))))))))))))))))))))))))))))))))))))))))))))+IF(Q580&lt;30%,0,IF(Q580&lt;35%,N580*O580*P580*F!$B$33,IF(Q580&lt;40%,N580*O580*P580*F!$B$38,IF(Q580&lt;45%,N580*O580*P580*F!$B$43,IF(Q580&lt;50%,N580*O580*P580*F!$B$48,IF(Q580=50%,N580*O580*P580*F!$B$50,IF(Q580=51%,N580*O580*P580*F!$B$51,IF(Q580=52%,N580*O580*P580*F!$B$52,IF(Q580=53%,N580*O580*P580*F!$B$53,IF(Q580=54%,N580*O580*P580*F!$B$54,IF(Q580=55%,N580*O580*P580*F!$B$55,IF(Q580=56%,N580*O580*P580*F!$B$56,IF(Q580=57%,N580*O580*P580*F!$B$57,IF(Q580=58%,N580*O580*P580*F!$B$58,IF(Q580=59%,N580*O580*P580*F!$B$59,IF(Q580=60%,N580*O580*P580*F!$B$60,IF(Q580=61%,N580*O580*P580*F!$B$61,IF(Q580=62%,N580*O580*P580*F!$B$62,IF(Q580=63%,N580*O580*P580*F!$B$63,IF(Q580=64%,N580*O580*P580*F!$B$64,IF(Q580=65%,N580*O580*P580*F!$B$65,IF(Q580=66%,N580*O580*P580*F!$B$66,IF(Q580=67%,N580*O580*P580*F!$B$67,IF(Q580=68%,N580*O580*P580*F!$B$68,IF(Q580=69%,N580*O580*P580*F!$B$69,IF(Q580=70%,N580*O580*P580*F!$B$70,IF(Q580=71%,N580*O580*P580*F!$B$71,IF(Q580=72%,N580*O580*P580*F!$B$72,IF(Q580=73%,N580*O580*P580*F!$B$73,IF(Q580=74%,N580*O580*P580*F!$B$74,IF(Q580=75%,N580*O580*P580*F!$B$75,IF(Q580=76%,N580*O580*P580*F!$B$76,IF(Q580=77%,N580*O580*P580*F!$B$77,IF(Q580=78%,N580*O580*P580*F!$B$78,IF(Q580=79%,N580*O580*P580*F!$B$79,IF(Q580=80%,N580*O580*P580*F!$B$80,IF(Q580=81%,N580*O580*P580*F!$B$81,IF(Q580=82%,N580*O580*P580*F!$B$82,IF(Q580=83%,N580*O580*P580*F!$B$83,IF(Q580=84%,N580*O580*P580*F!$B$84,IF(Q580=85%,N580*O580*P580*F!$B$85,IF(Q580=86%,N580*O580*P580*F!$B$86,IF(Q580=87%,N580*O580*P580*F!$B$87,IF(Q580=88%,N580*O580*P580*F!$B$88,IF(Q580=89%,N580*O580*P580*F!$B$89,IF(Q580=90%,N580*O580*P580*F!$B$90,IF(Q580=91%,N580*O580*P580*F!$B$91,IF(Q580=92%,N580*O580*P580*F!$B$92,IF(Q580=93%,N580*O580*P580*F!$B$93,IF(Q580=94%,N580*O580*P580*F!$B$94,IF(Q580=95%,N580*O580*P580*F!$B$95,IF(Q580=96%,N580*O580*P580*F!$B$96,IF(Q580=97%,N580*O580*P580*F!$B$97,IF(Q580=98%,N580*O580*P580*F!$B$98,IF(Q580=99%,N580*O580*P580*F!$B$99,IF(Q580&gt;99%,N580*O580*P580*F!$B$100,))))))))))))))))))))))))))))))))))))))))))))))))))))))))+IF(U580&lt;30%,0,IF(U580&lt;35%,R580*S580*T580*F!$B$33,IF(U580&lt;40%,R580*S580*T580*F!$B$38,IF(U580&lt;45%,R580*S580*T580*F!$B$43,IF(U580&lt;50%,R580*S580*T580*F!$B$48,IF(U580=50%,R580*S580*T580*F!$B$50,IF(U580=51%,R580*S580*T580*F!$B$51,IF(U580=52%,R580*S580*T580*F!$B$52,IF(U580=53%,R580*S580*T580*F!$B$53,IF(U580=54%,R580*S580*T580*F!$B$54,IF(U580=55%,R580*S580*T580*F!$B$55,IF(U580=56%,R580*S580*T580*F!$B$56,IF(U580=57%,R580*S580*T580*F!$B$57,IF(U580=58%,R580*S580*T580*F!$B$58,IF(U580=59%,R580*S580*T580*F!$B$59,IF(U580=60%,R580*S580*T580*F!$B$60,IF(U580=61%,R580*S580*T580*F!$B$61,IF(U580=62%,R580*S580*T580*F!$B$62,IF(U580=63%,R580*S580*T580*F!$B$63,IF(U580=64%,R580*S580*T580*F!$B$64,IF(U580=65%,R580*S580*T580*F!$B$65,IF(U580=66%,R580*S580*T580*F!$B$66,IF(U580=67%,R580*S580*T580*F!$B$67,IF(U580=68%,R580*S580*T580*F!$B$68,IF(U580=69%,R580*S580*T580*F!$B$69,IF(U580=70%,R580*S580*T580*F!$B$70,IF(U580=71%,R580*S580*T580*F!$B$71,IF(U580=72%,R580*S580*T580*F!$B$72,IF(U580=73%,R580*S580*T580*F!$B$73,IF(U580=74%,R580*S580*T580*F!$B$74,IF(U580=75%,R580*S580*T580*F!$B$75,IF(U580=76%,R580*S580*T580*F!$B$76,IF(U580=77%,R580*S580*T580*F!$B$77,IF(U580=78%,R580*S580*T580*F!$B$78,IF(U580=79%,R580*S580*T580*F!$B$79,IF(U580=80%,R580*S580*T580*F!$B$80,IF(U580=81%,R580*S580*T580*F!$B$81,IF(U580=82%,R580*S580*T580*F!$B$82,IF(U580=83%,R580*S580*T580*F!$B$83,IF(U580=84%,R580*S580*T580*F!$B$84,IF(U580=85%,R580*S580*T580*F!$B$85,IF(U580=86%,R580*S580*T580*F!$B$86,IF(U580=87%,R580*S580*T580*F!$B$87,IF(U580=88%,R580*S580*T580*F!$B$88,IF(U580=89%,R580*S580*T580*F!$B$89,IF(U580=90%,R580*S580*T580*F!$B$90,IF(U580=91%,R580*S580*T580*F!$B$91,IF(U580=92%,R580*S580*T580*F!$B$92,IF(U580=93%,R580*S580*T580*F!$B$93,IF(U580=94%,R580*S580*T580*F!$B$94,IF(U580=95%,R580*S580*T580*F!$B$95,IF(U580=96%,R580*S580*T580*F!$B$96,IF(U580=97%,R580*S580*T580*F!$B$97,IF(U580=98%,R580*S580*T580*F!$B$98,IF(U580=99%,R580*S580*T580*F!$B$99,IF(U580&gt;99%,R580*S580*T580*F!$B$100)))))))))))))))))))))))))))))))))))))))))))))))))))))))))*IF(ISNUMBER(E580),E580,1)*IF(ISNUMBER(D580),D580,1)</f>
        <v>0</v>
      </c>
      <c r="AA580" s="33">
        <f>G580*H580+K580*L580+O580*P580+S580*T580</f>
        <v>0</v>
      </c>
      <c r="AB580" s="35">
        <f>(H580*(IF(I580&lt;45%,0.5,IF(I580&lt;55%,0.8,IF(I580&lt;65%,0.9,IF(I580&lt;75%,1,IF(I580&lt;85%,1.1,1.2))))))+L580*(IF(M580&lt;45%,0.5,IF(M580&lt;55%,0.8,IF(M580&lt;65%,0.9,IF(M580&lt;75%,1,IF(M580&lt;85%,1.1,1.2))))))+P580*(IF(Q580&lt;45%,0.5,IF(Q580&lt;55%,0.8,IF(Q580&lt;65%,0.9,IF(Q580&lt;75%,1,IF(Q580&lt;85%,1.1,1.2))))))+T580*(IF(U580&lt;45%,0.5,IF(U580&lt;55%,0.8,IF(U580&lt;65%,0.9,IF(U580&lt;75%,1,IF(U580&lt;85%,1.1,1.2)))))))*IF(D580&gt;=0.8,6,IF(D580&lt;=0.4,1.5,3))</f>
        <v>0</v>
      </c>
      <c r="AC580" s="11"/>
      <c r="AD580" s="11"/>
      <c r="AE580" s="11"/>
      <c r="AF580" s="11"/>
      <c r="AG580" s="11"/>
      <c r="AH580" s="11"/>
      <c r="AI580" s="11"/>
      <c r="AJ580" s="11"/>
      <c r="AK580" s="11"/>
      <c r="AL580" s="11"/>
      <c r="AM580" s="11"/>
      <c r="AN580" s="11"/>
      <c r="AO580" s="11"/>
      <c r="AP580" s="11"/>
      <c r="AQ580" s="11"/>
      <c r="AR580" s="11"/>
      <c r="AS580" s="11"/>
      <c r="AT580" s="11"/>
      <c r="AU580" s="11"/>
      <c r="AV580" s="11"/>
      <c r="AW580" s="11"/>
      <c r="AX580" s="11"/>
      <c r="AY580" s="11"/>
      <c r="AZ580" s="11"/>
      <c r="BA580" s="11"/>
      <c r="BB580" s="11"/>
      <c r="BC580" s="11"/>
      <c r="BD580" s="11"/>
      <c r="BE580" s="11"/>
      <c r="BF580" s="11"/>
      <c r="BG580" s="11"/>
      <c r="BH580" s="11"/>
      <c r="BI580" s="11"/>
      <c r="BJ580" s="11"/>
    </row>
    <row r="581" spans="1:62" x14ac:dyDescent="0.25">
      <c r="A581" s="1129"/>
      <c r="B581" s="156" t="str">
        <f t="shared" ref="B581:E581" si="1383">IF(B519="","",B519)</f>
        <v/>
      </c>
      <c r="C581" s="158" t="str">
        <f t="shared" si="1383"/>
        <v/>
      </c>
      <c r="D581" s="63">
        <f t="shared" si="1379"/>
        <v>0</v>
      </c>
      <c r="E581" s="83" t="str">
        <f t="shared" si="1383"/>
        <v/>
      </c>
      <c r="F581" s="81"/>
      <c r="G581" s="96"/>
      <c r="H581" s="96"/>
      <c r="I581" s="82">
        <f t="shared" si="1374"/>
        <v>0</v>
      </c>
      <c r="J581" s="81"/>
      <c r="K581" s="96"/>
      <c r="L581" s="96"/>
      <c r="M581" s="104">
        <f t="shared" si="1375"/>
        <v>0</v>
      </c>
      <c r="N581" s="81"/>
      <c r="O581" s="96"/>
      <c r="P581" s="96"/>
      <c r="Q581" s="82">
        <f t="shared" si="1376"/>
        <v>0</v>
      </c>
      <c r="R581" s="81"/>
      <c r="S581" s="96"/>
      <c r="T581" s="96"/>
      <c r="U581" s="104">
        <f t="shared" si="1377"/>
        <v>0</v>
      </c>
      <c r="V581" s="128">
        <f t="shared" si="1380"/>
        <v>0</v>
      </c>
      <c r="W581" s="44">
        <f t="shared" si="1381"/>
        <v>0</v>
      </c>
      <c r="X581" s="45">
        <f t="shared" si="1382"/>
        <v>0</v>
      </c>
      <c r="Y581" s="90" t="str">
        <f t="shared" si="1337"/>
        <v/>
      </c>
      <c r="Z581" s="127">
        <f>(IF(I581&lt;30%,0,IF(I581&lt;35%,F581*G581*H581*F!$B$33,IF(I581&lt;40%,F581*G581*H581*F!$B$38,IF(I581&lt;45%,F581*G581*H581*F!$B$43,IF(I581&lt;50%,F581*G581*H581*F!$B$48,IF(I581=50%,F581*G581*H581*F!$B$50,IF(I581=51%,F581*G581*H581*F!$B$51,IF(I581=52%,F581*G581*H581*F!$B$52,IF(I581=53%,F581*G581*H581*F!$B$53,IF(I581=54%,F581*G581*H581*F!$B$54,IF(I581=55%,F581*G581*H581*F!$B$55,IF(I581=56%,F581*G581*H581*F!$B$56,IF(I581=57%,F581*G581*H581*F!$B$57,IF(I581=58%,F581*G581*H581*F!$B$58,IF(I581=59%,F581*G581*H581*F!$B$59,IF(I581=60%,F581*G581*H581*F!$B$60,IF(I581=61%,F581*G581*H581*F!$B$61,IF(I581=62%,F581*G581*H581*F!$B$62,IF(I581=63%,F581*G581*H581*F!$B$63,IF(I581=64%,F581*G581*H581*F!$B$64,IF(I581=65%,F581*G581*H581*F!$B$65,IF(I581=66%,F581*G581*H581*F!$B$66,IF(I581=67%,F581*G581*H581*F!$B$67,IF(I581=68%,F581*G581*H581*F!$B$68,IF(I581=69%,F581*G581*H581*F!$B$69,IF(I581=70%,F581*G581*H581*F!$B$70,IF(I581=71%,F581*G581*H581*F!$B$71,IF(I581=72%,F581*G581*H581*F!$B$72,IF(I581=73%,F581*G581*H581*F!$B$73,IF(I581=74%,F581*G581*H581*F!$B$74,IF(I581=75%,F581*G581*H581*F!$B$75,IF(I581=76%,F581*G581*H581*F!$B$76,IF(I581=77%,F581*G581*H581*F!$B$77,IF(I581=78%,F581*G581*H581*F!$B$78,IF(I581=79%,F581*G581*H581*F!$B$79,IF(I581=80%,F581*G581*H581*F!$B$80,IF(I581=81%,F581*G581*H581*F!$B$81,IF(I581=82%,F581*G581*H581*F!$B$82,IF(I581=83%,F581*G581*H581*F!$B$83,IF(I581=84%,F581*G581*H581*F!$B$84,IF(I581=85%,F581*G581*H581*F!$B$85,IF(I581=86%,F581*G581*H581*F!$B$86,IF(I581=87%,F581*G581*H581*F!$B$87,IF(I581=88%,F581*G581*H581*F!$B$88,IF(I581=89%,F581*G581*H581*F!$B$89,IF(I581=90%,F581*G581*H581*F!$B$90,IF(I581=91%,F581*G581*H581*F!$B$91,IF(I581=92%,F581*G581*H581*F!$B$92,IF(I581=93%,F581*G581*H581*F!$B$93,IF(I581=94%,F581*G581*H581*F!$B$94,IF(I581=95%,F581*G581*H581*F!$B$95,IF(I581=96%,F581*G581*H581*F!$B$96,IF(I581=97%,F581*G581*H581*F!$B$97,IF(I581=98%,F581*G581*H581*F!$B$98,IF(I581=99%,F581*G581*H581*F!$B$99,IF(I581&gt;99%,F581*G581*H581*F!$B$100,))))))))))))))))))))))))))))))))))))))))))))))))))))))))+IF(M581&lt;30%,0,IF(M581&lt;35%,J581*K581*L581*F!$B$33,IF(M581&lt;40%,J581*K581*L581*F!$B$38,IF(M581&lt;45%,J581*K581*L581*F!$B$43,IF(M581&lt;50%,J581*K581*L581*F!$B$48,IF(M581=50%,J581*K581*L581*F!$B$50,IF(M581=51%,J581*K581*L581*F!$B$51,IF(M581=52%,J581*K581*L581*F!$B$52,IF(M581=53%,J581*K581*L581*F!$B$53,IF(M581=54%,J581*K581*L581*F!$B$54,IF(M581=55%,J581*K581*L581*F!$B$55,IF(M581=56%,J581*K581*L581*F!$B$56,IF(M581=57%,J581*K581*L581*F!$B$57,IF(M581=58%,J581*K581*L581*F!$B$58,IF(M581=59%,J581*K581*L581*F!$B$59,IF(M581=60%,J581*K581*L581*F!$B$60,IF(M581=61%,J581*K581*L581*F!$B$61,IF(M581=62%,J581*K581*L581*F!$B$62,IF(M581=63%,J581*K581*L581*F!$B$63,IF(M581=64%,J581*K581*L581*F!$B$64,IF(M581=65%,J581*K581*L581*F!$B$65,IF(M581=66%,J581*K581*L581*F!$B$66,IF(M581=67%,J581*K581*L581*F!$B$67,IF(M581=68%,J581*K581*L581*F!$B$68,IF(M581=69%,J581*K581*L581*F!$B$69,IF(M581=70%,J581*K581*L581*F!$B$70,IF(M581=71%,J581*K581*L581*F!$B$71,IF(M581=72%,J581*K581*L581*F!$B$72,IF(M581=73%,J581*K581*L581*F!$B$73,IF(M581=74%,J581*K581*L581*F!$B$74,IF(M581=75%,J581*K581*L581*F!$B$75,IF(M581=76%,J581*K581*L581*F!$B$76,IF(M581=77%,J581*K581*L581*F!$B$77,IF(M581=78%,J581*K581*L581*F!$B$78,IF(M581=79%,J581*K581*L581*F!$B$79,IF(M581=80%,J581*K581*L581*F!$B$80,IF(M581=81%,J581*K581*L581*F!$B$81,IF(M581=82%,J581*K581*L581*F!$B$82,IF(M581=83%,J581*K581*L581*F!$B$83,IF(M581=84%,J581*K581*L581*F!$B$84,IF(M581=85%,J581*K581*L581*F!$B$85,IF(M581=86%,J581*K581*L581*F!$B$86,IF(M581=87%,J581*K581*L581*F!$B$87,IF(M581=88%,J581*K581*L581*F!$B$88,IF(M581=89%,J581*K581*L581*F!$B$89,IF(M581=90%,J581*K581*L581*F!$B$90,IF(M581=91%,J581*K581*L581*F!$B$91,IF(M581=92%,J581*K581*L581*F!$B$92,IF(M581=93%,J581*K581*L581*F!$B$93,IF(M581=94%,J581*K581*L581*F!$B$94,IF(M581=95%,J581*K581*L581*F!$B$95,IF(M581=96%,J581*K581*L581*F!$B$96,IF(M581=97%,J581*K581*L581*F!$B$97,IF(M581=98%,J581*K581*L581*F!$B$98,IF(M581=99%,J581*K581*L581*F!$B$99,IF(M581&gt;99%,J581*K581*L581*F!$B$100,))))))))))))))))))))))))))))))))))))))))))))))))))))))))+IF(Q581&lt;30%,0,IF(Q581&lt;35%,N581*O581*P581*F!$B$33,IF(Q581&lt;40%,N581*O581*P581*F!$B$38,IF(Q581&lt;45%,N581*O581*P581*F!$B$43,IF(Q581&lt;50%,N581*O581*P581*F!$B$48,IF(Q581=50%,N581*O581*P581*F!$B$50,IF(Q581=51%,N581*O581*P581*F!$B$51,IF(Q581=52%,N581*O581*P581*F!$B$52,IF(Q581=53%,N581*O581*P581*F!$B$53,IF(Q581=54%,N581*O581*P581*F!$B$54,IF(Q581=55%,N581*O581*P581*F!$B$55,IF(Q581=56%,N581*O581*P581*F!$B$56,IF(Q581=57%,N581*O581*P581*F!$B$57,IF(Q581=58%,N581*O581*P581*F!$B$58,IF(Q581=59%,N581*O581*P581*F!$B$59,IF(Q581=60%,N581*O581*P581*F!$B$60,IF(Q581=61%,N581*O581*P581*F!$B$61,IF(Q581=62%,N581*O581*P581*F!$B$62,IF(Q581=63%,N581*O581*P581*F!$B$63,IF(Q581=64%,N581*O581*P581*F!$B$64,IF(Q581=65%,N581*O581*P581*F!$B$65,IF(Q581=66%,N581*O581*P581*F!$B$66,IF(Q581=67%,N581*O581*P581*F!$B$67,IF(Q581=68%,N581*O581*P581*F!$B$68,IF(Q581=69%,N581*O581*P581*F!$B$69,IF(Q581=70%,N581*O581*P581*F!$B$70,IF(Q581=71%,N581*O581*P581*F!$B$71,IF(Q581=72%,N581*O581*P581*F!$B$72,IF(Q581=73%,N581*O581*P581*F!$B$73,IF(Q581=74%,N581*O581*P581*F!$B$74,IF(Q581=75%,N581*O581*P581*F!$B$75,IF(Q581=76%,N581*O581*P581*F!$B$76,IF(Q581=77%,N581*O581*P581*F!$B$77,IF(Q581=78%,N581*O581*P581*F!$B$78,IF(Q581=79%,N581*O581*P581*F!$B$79,IF(Q581=80%,N581*O581*P581*F!$B$80,IF(Q581=81%,N581*O581*P581*F!$B$81,IF(Q581=82%,N581*O581*P581*F!$B$82,IF(Q581=83%,N581*O581*P581*F!$B$83,IF(Q581=84%,N581*O581*P581*F!$B$84,IF(Q581=85%,N581*O581*P581*F!$B$85,IF(Q581=86%,N581*O581*P581*F!$B$86,IF(Q581=87%,N581*O581*P581*F!$B$87,IF(Q581=88%,N581*O581*P581*F!$B$88,IF(Q581=89%,N581*O581*P581*F!$B$89,IF(Q581=90%,N581*O581*P581*F!$B$90,IF(Q581=91%,N581*O581*P581*F!$B$91,IF(Q581=92%,N581*O581*P581*F!$B$92,IF(Q581=93%,N581*O581*P581*F!$B$93,IF(Q581=94%,N581*O581*P581*F!$B$94,IF(Q581=95%,N581*O581*P581*F!$B$95,IF(Q581=96%,N581*O581*P581*F!$B$96,IF(Q581=97%,N581*O581*P581*F!$B$97,IF(Q581=98%,N581*O581*P581*F!$B$98,IF(Q581=99%,N581*O581*P581*F!$B$99,IF(Q581&gt;99%,N581*O581*P581*F!$B$100,))))))))))))))))))))))))))))))))))))))))))))))))))))))))+IF(U581&lt;30%,0,IF(U581&lt;35%,R581*S581*T581*F!$B$33,IF(U581&lt;40%,R581*S581*T581*F!$B$38,IF(U581&lt;45%,R581*S581*T581*F!$B$43,IF(U581&lt;50%,R581*S581*T581*F!$B$48,IF(U581=50%,R581*S581*T581*F!$B$50,IF(U581=51%,R581*S581*T581*F!$B$51,IF(U581=52%,R581*S581*T581*F!$B$52,IF(U581=53%,R581*S581*T581*F!$B$53,IF(U581=54%,R581*S581*T581*F!$B$54,IF(U581=55%,R581*S581*T581*F!$B$55,IF(U581=56%,R581*S581*T581*F!$B$56,IF(U581=57%,R581*S581*T581*F!$B$57,IF(U581=58%,R581*S581*T581*F!$B$58,IF(U581=59%,R581*S581*T581*F!$B$59,IF(U581=60%,R581*S581*T581*F!$B$60,IF(U581=61%,R581*S581*T581*F!$B$61,IF(U581=62%,R581*S581*T581*F!$B$62,IF(U581=63%,R581*S581*T581*F!$B$63,IF(U581=64%,R581*S581*T581*F!$B$64,IF(U581=65%,R581*S581*T581*F!$B$65,IF(U581=66%,R581*S581*T581*F!$B$66,IF(U581=67%,R581*S581*T581*F!$B$67,IF(U581=68%,R581*S581*T581*F!$B$68,IF(U581=69%,R581*S581*T581*F!$B$69,IF(U581=70%,R581*S581*T581*F!$B$70,IF(U581=71%,R581*S581*T581*F!$B$71,IF(U581=72%,R581*S581*T581*F!$B$72,IF(U581=73%,R581*S581*T581*F!$B$73,IF(U581=74%,R581*S581*T581*F!$B$74,IF(U581=75%,R581*S581*T581*F!$B$75,IF(U581=76%,R581*S581*T581*F!$B$76,IF(U581=77%,R581*S581*T581*F!$B$77,IF(U581=78%,R581*S581*T581*F!$B$78,IF(U581=79%,R581*S581*T581*F!$B$79,IF(U581=80%,R581*S581*T581*F!$B$80,IF(U581=81%,R581*S581*T581*F!$B$81,IF(U581=82%,R581*S581*T581*F!$B$82,IF(U581=83%,R581*S581*T581*F!$B$83,IF(U581=84%,R581*S581*T581*F!$B$84,IF(U581=85%,R581*S581*T581*F!$B$85,IF(U581=86%,R581*S581*T581*F!$B$86,IF(U581=87%,R581*S581*T581*F!$B$87,IF(U581=88%,R581*S581*T581*F!$B$88,IF(U581=89%,R581*S581*T581*F!$B$89,IF(U581=90%,R581*S581*T581*F!$B$90,IF(U581=91%,R581*S581*T581*F!$B$91,IF(U581=92%,R581*S581*T581*F!$B$92,IF(U581=93%,R581*S581*T581*F!$B$93,IF(U581=94%,R581*S581*T581*F!$B$94,IF(U581=95%,R581*S581*T581*F!$B$95,IF(U581=96%,R581*S581*T581*F!$B$96,IF(U581=97%,R581*S581*T581*F!$B$97,IF(U581=98%,R581*S581*T581*F!$B$98,IF(U581=99%,R581*S581*T581*F!$B$99,IF(U581&gt;99%,R581*S581*T581*F!$B$100)))))))))))))))))))))))))))))))))))))))))))))))))))))))))*IF(ISNUMBER(E581),E581,1)*IF(ISNUMBER(D581),D581,1)</f>
        <v>0</v>
      </c>
      <c r="AA581" s="127">
        <f>G581*H581+K581*L581+O581*P581+S581*T581</f>
        <v>0</v>
      </c>
      <c r="AB581" s="46">
        <f>(H581*(IF(I581&lt;45%,0.5,IF(I581&lt;55%,0.8,IF(I581&lt;65%,0.9,IF(I581&lt;75%,1,IF(I581&lt;85%,1.1,1.2))))))+L581*(IF(M581&lt;45%,0.5,IF(M581&lt;55%,0.8,IF(M581&lt;65%,0.9,IF(M581&lt;75%,1,IF(M581&lt;85%,1.1,1.2))))))+P581*(IF(Q581&lt;45%,0.5,IF(Q581&lt;55%,0.8,IF(Q581&lt;65%,0.9,IF(Q581&lt;75%,1,IF(Q581&lt;85%,1.1,1.2))))))+T581*(IF(U581&lt;45%,0.5,IF(U581&lt;55%,0.8,IF(U581&lt;65%,0.9,IF(U581&lt;75%,1,IF(U581&lt;85%,1.1,1.2)))))))*IF(D581&gt;=0.8,6,IF(D581&lt;=0.4,1.5,3))</f>
        <v>0</v>
      </c>
      <c r="AC581" s="11"/>
      <c r="AD581" s="11"/>
      <c r="AE581" s="11"/>
      <c r="AF581" s="11"/>
      <c r="AG581" s="11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11"/>
    </row>
    <row r="582" spans="1:62" x14ac:dyDescent="0.25">
      <c r="A582" s="1129"/>
      <c r="B582" s="156" t="str">
        <f t="shared" ref="B582:E582" si="1384">IF(B520="","",B520)</f>
        <v/>
      </c>
      <c r="C582" s="158" t="str">
        <f t="shared" si="1384"/>
        <v/>
      </c>
      <c r="D582" s="63">
        <f t="shared" si="1379"/>
        <v>0</v>
      </c>
      <c r="E582" s="83" t="str">
        <f t="shared" si="1384"/>
        <v/>
      </c>
      <c r="F582" s="79"/>
      <c r="G582" s="94"/>
      <c r="H582" s="94"/>
      <c r="I582" s="70">
        <f t="shared" si="1374"/>
        <v>0</v>
      </c>
      <c r="J582" s="79"/>
      <c r="K582" s="94"/>
      <c r="L582" s="94"/>
      <c r="M582" s="71">
        <f t="shared" si="1375"/>
        <v>0</v>
      </c>
      <c r="N582" s="79"/>
      <c r="O582" s="94"/>
      <c r="P582" s="94"/>
      <c r="Q582" s="70">
        <f t="shared" si="1376"/>
        <v>0</v>
      </c>
      <c r="R582" s="79"/>
      <c r="S582" s="94"/>
      <c r="T582" s="94"/>
      <c r="U582" s="71">
        <f t="shared" si="1377"/>
        <v>0</v>
      </c>
      <c r="V582" s="125">
        <f t="shared" si="1380"/>
        <v>0</v>
      </c>
      <c r="W582" s="43">
        <f t="shared" si="1381"/>
        <v>0</v>
      </c>
      <c r="X582" s="36">
        <f>ROUND(IFERROR((W582/(Y582*IF(ISNUMBER(E582),E582,1))),0),2)</f>
        <v>0</v>
      </c>
      <c r="Y582" s="90" t="str">
        <f t="shared" si="1337"/>
        <v/>
      </c>
      <c r="Z582" s="33">
        <f>(IF(I582&lt;30%,0,IF(I582&lt;35%,F582*G582*H582*F!$B$33,IF(I582&lt;40%,F582*G582*H582*F!$B$38,IF(I582&lt;45%,F582*G582*H582*F!$B$43,IF(I582&lt;50%,F582*G582*H582*F!$B$48,IF(I582=50%,F582*G582*H582*F!$B$50,IF(I582=51%,F582*G582*H582*F!$B$51,IF(I582=52%,F582*G582*H582*F!$B$52,IF(I582=53%,F582*G582*H582*F!$B$53,IF(I582=54%,F582*G582*H582*F!$B$54,IF(I582=55%,F582*G582*H582*F!$B$55,IF(I582=56%,F582*G582*H582*F!$B$56,IF(I582=57%,F582*G582*H582*F!$B$57,IF(I582=58%,F582*G582*H582*F!$B$58,IF(I582=59%,F582*G582*H582*F!$B$59,IF(I582=60%,F582*G582*H582*F!$B$60,IF(I582=61%,F582*G582*H582*F!$B$61,IF(I582=62%,F582*G582*H582*F!$B$62,IF(I582=63%,F582*G582*H582*F!$B$63,IF(I582=64%,F582*G582*H582*F!$B$64,IF(I582=65%,F582*G582*H582*F!$B$65,IF(I582=66%,F582*G582*H582*F!$B$66,IF(I582=67%,F582*G582*H582*F!$B$67,IF(I582=68%,F582*G582*H582*F!$B$68,IF(I582=69%,F582*G582*H582*F!$B$69,IF(I582=70%,F582*G582*H582*F!$B$70,IF(I582=71%,F582*G582*H582*F!$B$71,IF(I582=72%,F582*G582*H582*F!$B$72,IF(I582=73%,F582*G582*H582*F!$B$73,IF(I582=74%,F582*G582*H582*F!$B$74,IF(I582=75%,F582*G582*H582*F!$B$75,IF(I582=76%,F582*G582*H582*F!$B$76,IF(I582=77%,F582*G582*H582*F!$B$77,IF(I582=78%,F582*G582*H582*F!$B$78,IF(I582=79%,F582*G582*H582*F!$B$79,IF(I582=80%,F582*G582*H582*F!$B$80,IF(I582=81%,F582*G582*H582*F!$B$81,IF(I582=82%,F582*G582*H582*F!$B$82,IF(I582=83%,F582*G582*H582*F!$B$83,IF(I582=84%,F582*G582*H582*F!$B$84,IF(I582=85%,F582*G582*H582*F!$B$85,IF(I582=86%,F582*G582*H582*F!$B$86,IF(I582=87%,F582*G582*H582*F!$B$87,IF(I582=88%,F582*G582*H582*F!$B$88,IF(I582=89%,F582*G582*H582*F!$B$89,IF(I582=90%,F582*G582*H582*F!$B$90,IF(I582=91%,F582*G582*H582*F!$B$91,IF(I582=92%,F582*G582*H582*F!$B$92,IF(I582=93%,F582*G582*H582*F!$B$93,IF(I582=94%,F582*G582*H582*F!$B$94,IF(I582=95%,F582*G582*H582*F!$B$95,IF(I582=96%,F582*G582*H582*F!$B$96,IF(I582=97%,F582*G582*H582*F!$B$97,IF(I582=98%,F582*G582*H582*F!$B$98,IF(I582=99%,F582*G582*H582*F!$B$99,IF(I582&gt;99%,F582*G582*H582*F!$B$100,))))))))))))))))))))))))))))))))))))))))))))))))))))))))+IF(M582&lt;30%,0,IF(M582&lt;35%,J582*K582*L582*F!$B$33,IF(M582&lt;40%,J582*K582*L582*F!$B$38,IF(M582&lt;45%,J582*K582*L582*F!$B$43,IF(M582&lt;50%,J582*K582*L582*F!$B$48,IF(M582=50%,J582*K582*L582*F!$B$50,IF(M582=51%,J582*K582*L582*F!$B$51,IF(M582=52%,J582*K582*L582*F!$B$52,IF(M582=53%,J582*K582*L582*F!$B$53,IF(M582=54%,J582*K582*L582*F!$B$54,IF(M582=55%,J582*K582*L582*F!$B$55,IF(M582=56%,J582*K582*L582*F!$B$56,IF(M582=57%,J582*K582*L582*F!$B$57,IF(M582=58%,J582*K582*L582*F!$B$58,IF(M582=59%,J582*K582*L582*F!$B$59,IF(M582=60%,J582*K582*L582*F!$B$60,IF(M582=61%,J582*K582*L582*F!$B$61,IF(M582=62%,J582*K582*L582*F!$B$62,IF(M582=63%,J582*K582*L582*F!$B$63,IF(M582=64%,J582*K582*L582*F!$B$64,IF(M582=65%,J582*K582*L582*F!$B$65,IF(M582=66%,J582*K582*L582*F!$B$66,IF(M582=67%,J582*K582*L582*F!$B$67,IF(M582=68%,J582*K582*L582*F!$B$68,IF(M582=69%,J582*K582*L582*F!$B$69,IF(M582=70%,J582*K582*L582*F!$B$70,IF(M582=71%,J582*K582*L582*F!$B$71,IF(M582=72%,J582*K582*L582*F!$B$72,IF(M582=73%,J582*K582*L582*F!$B$73,IF(M582=74%,J582*K582*L582*F!$B$74,IF(M582=75%,J582*K582*L582*F!$B$75,IF(M582=76%,J582*K582*L582*F!$B$76,IF(M582=77%,J582*K582*L582*F!$B$77,IF(M582=78%,J582*K582*L582*F!$B$78,IF(M582=79%,J582*K582*L582*F!$B$79,IF(M582=80%,J582*K582*L582*F!$B$80,IF(M582=81%,J582*K582*L582*F!$B$81,IF(M582=82%,J582*K582*L582*F!$B$82,IF(M582=83%,J582*K582*L582*F!$B$83,IF(M582=84%,J582*K582*L582*F!$B$84,IF(M582=85%,J582*K582*L582*F!$B$85,IF(M582=86%,J582*K582*L582*F!$B$86,IF(M582=87%,J582*K582*L582*F!$B$87,IF(M582=88%,J582*K582*L582*F!$B$88,IF(M582=89%,J582*K582*L582*F!$B$89,IF(M582=90%,J582*K582*L582*F!$B$90,IF(M582=91%,J582*K582*L582*F!$B$91,IF(M582=92%,J582*K582*L582*F!$B$92,IF(M582=93%,J582*K582*L582*F!$B$93,IF(M582=94%,J582*K582*L582*F!$B$94,IF(M582=95%,J582*K582*L582*F!$B$95,IF(M582=96%,J582*K582*L582*F!$B$96,IF(M582=97%,J582*K582*L582*F!$B$97,IF(M582=98%,J582*K582*L582*F!$B$98,IF(M582=99%,J582*K582*L582*F!$B$99,IF(M582&gt;99%,J582*K582*L582*F!$B$100,))))))))))))))))))))))))))))))))))))))))))))))))))))))))+IF(Q582&lt;30%,0,IF(Q582&lt;35%,N582*O582*P582*F!$B$33,IF(Q582&lt;40%,N582*O582*P582*F!$B$38,IF(Q582&lt;45%,N582*O582*P582*F!$B$43,IF(Q582&lt;50%,N582*O582*P582*F!$B$48,IF(Q582=50%,N582*O582*P582*F!$B$50,IF(Q582=51%,N582*O582*P582*F!$B$51,IF(Q582=52%,N582*O582*P582*F!$B$52,IF(Q582=53%,N582*O582*P582*F!$B$53,IF(Q582=54%,N582*O582*P582*F!$B$54,IF(Q582=55%,N582*O582*P582*F!$B$55,IF(Q582=56%,N582*O582*P582*F!$B$56,IF(Q582=57%,N582*O582*P582*F!$B$57,IF(Q582=58%,N582*O582*P582*F!$B$58,IF(Q582=59%,N582*O582*P582*F!$B$59,IF(Q582=60%,N582*O582*P582*F!$B$60,IF(Q582=61%,N582*O582*P582*F!$B$61,IF(Q582=62%,N582*O582*P582*F!$B$62,IF(Q582=63%,N582*O582*P582*F!$B$63,IF(Q582=64%,N582*O582*P582*F!$B$64,IF(Q582=65%,N582*O582*P582*F!$B$65,IF(Q582=66%,N582*O582*P582*F!$B$66,IF(Q582=67%,N582*O582*P582*F!$B$67,IF(Q582=68%,N582*O582*P582*F!$B$68,IF(Q582=69%,N582*O582*P582*F!$B$69,IF(Q582=70%,N582*O582*P582*F!$B$70,IF(Q582=71%,N582*O582*P582*F!$B$71,IF(Q582=72%,N582*O582*P582*F!$B$72,IF(Q582=73%,N582*O582*P582*F!$B$73,IF(Q582=74%,N582*O582*P582*F!$B$74,IF(Q582=75%,N582*O582*P582*F!$B$75,IF(Q582=76%,N582*O582*P582*F!$B$76,IF(Q582=77%,N582*O582*P582*F!$B$77,IF(Q582=78%,N582*O582*P582*F!$B$78,IF(Q582=79%,N582*O582*P582*F!$B$79,IF(Q582=80%,N582*O582*P582*F!$B$80,IF(Q582=81%,N582*O582*P582*F!$B$81,IF(Q582=82%,N582*O582*P582*F!$B$82,IF(Q582=83%,N582*O582*P582*F!$B$83,IF(Q582=84%,N582*O582*P582*F!$B$84,IF(Q582=85%,N582*O582*P582*F!$B$85,IF(Q582=86%,N582*O582*P582*F!$B$86,IF(Q582=87%,N582*O582*P582*F!$B$87,IF(Q582=88%,N582*O582*P582*F!$B$88,IF(Q582=89%,N582*O582*P582*F!$B$89,IF(Q582=90%,N582*O582*P582*F!$B$90,IF(Q582=91%,N582*O582*P582*F!$B$91,IF(Q582=92%,N582*O582*P582*F!$B$92,IF(Q582=93%,N582*O582*P582*F!$B$93,IF(Q582=94%,N582*O582*P582*F!$B$94,IF(Q582=95%,N582*O582*P582*F!$B$95,IF(Q582=96%,N582*O582*P582*F!$B$96,IF(Q582=97%,N582*O582*P582*F!$B$97,IF(Q582=98%,N582*O582*P582*F!$B$98,IF(Q582=99%,N582*O582*P582*F!$B$99,IF(Q582&gt;99%,N582*O582*P582*F!$B$100,))))))))))))))))))))))))))))))))))))))))))))))))))))))))+IF(U582&lt;30%,0,IF(U582&lt;35%,R582*S582*T582*F!$B$33,IF(U582&lt;40%,R582*S582*T582*F!$B$38,IF(U582&lt;45%,R582*S582*T582*F!$B$43,IF(U582&lt;50%,R582*S582*T582*F!$B$48,IF(U582=50%,R582*S582*T582*F!$B$50,IF(U582=51%,R582*S582*T582*F!$B$51,IF(U582=52%,R582*S582*T582*F!$B$52,IF(U582=53%,R582*S582*T582*F!$B$53,IF(U582=54%,R582*S582*T582*F!$B$54,IF(U582=55%,R582*S582*T582*F!$B$55,IF(U582=56%,R582*S582*T582*F!$B$56,IF(U582=57%,R582*S582*T582*F!$B$57,IF(U582=58%,R582*S582*T582*F!$B$58,IF(U582=59%,R582*S582*T582*F!$B$59,IF(U582=60%,R582*S582*T582*F!$B$60,IF(U582=61%,R582*S582*T582*F!$B$61,IF(U582=62%,R582*S582*T582*F!$B$62,IF(U582=63%,R582*S582*T582*F!$B$63,IF(U582=64%,R582*S582*T582*F!$B$64,IF(U582=65%,R582*S582*T582*F!$B$65,IF(U582=66%,R582*S582*T582*F!$B$66,IF(U582=67%,R582*S582*T582*F!$B$67,IF(U582=68%,R582*S582*T582*F!$B$68,IF(U582=69%,R582*S582*T582*F!$B$69,IF(U582=70%,R582*S582*T582*F!$B$70,IF(U582=71%,R582*S582*T582*F!$B$71,IF(U582=72%,R582*S582*T582*F!$B$72,IF(U582=73%,R582*S582*T582*F!$B$73,IF(U582=74%,R582*S582*T582*F!$B$74,IF(U582=75%,R582*S582*T582*F!$B$75,IF(U582=76%,R582*S582*T582*F!$B$76,IF(U582=77%,R582*S582*T582*F!$B$77,IF(U582=78%,R582*S582*T582*F!$B$78,IF(U582=79%,R582*S582*T582*F!$B$79,IF(U582=80%,R582*S582*T582*F!$B$80,IF(U582=81%,R582*S582*T582*F!$B$81,IF(U582=82%,R582*S582*T582*F!$B$82,IF(U582=83%,R582*S582*T582*F!$B$83,IF(U582=84%,R582*S582*T582*F!$B$84,IF(U582=85%,R582*S582*T582*F!$B$85,IF(U582=86%,R582*S582*T582*F!$B$86,IF(U582=87%,R582*S582*T582*F!$B$87,IF(U582=88%,R582*S582*T582*F!$B$88,IF(U582=89%,R582*S582*T582*F!$B$89,IF(U582=90%,R582*S582*T582*F!$B$90,IF(U582=91%,R582*S582*T582*F!$B$91,IF(U582=92%,R582*S582*T582*F!$B$92,IF(U582=93%,R582*S582*T582*F!$B$93,IF(U582=94%,R582*S582*T582*F!$B$94,IF(U582=95%,R582*S582*T582*F!$B$95,IF(U582=96%,R582*S582*T582*F!$B$96,IF(U582=97%,R582*S582*T582*F!$B$97,IF(U582=98%,R582*S582*T582*F!$B$98,IF(U582=99%,R582*S582*T582*F!$B$99,IF(U582&gt;99%,R582*S582*T582*F!$B$100)))))))))))))))))))))))))))))))))))))))))))))))))))))))))*IF(ISNUMBER(E582),E582,1)*IF(ISNUMBER(D582),D582,1)</f>
        <v>0</v>
      </c>
      <c r="AA582" s="33">
        <f>G582*H582+K582*L582+O582*P582+S582*T582</f>
        <v>0</v>
      </c>
      <c r="AB582" s="35">
        <f>(H582*(IF(I582&lt;45%,0.5,IF(I582&lt;55%,0.8,IF(I582&lt;65%,0.9,IF(I582&lt;75%,1,IF(I582&lt;85%,1.1,1.2))))))+L582*(IF(M582&lt;45%,0.5,IF(M582&lt;55%,0.8,IF(M582&lt;65%,0.9,IF(M582&lt;75%,1,IF(M582&lt;85%,1.1,1.2))))))+P582*(IF(Q582&lt;45%,0.5,IF(Q582&lt;55%,0.8,IF(Q582&lt;65%,0.9,IF(Q582&lt;75%,1,IF(Q582&lt;85%,1.1,1.2))))))+T582*(IF(U582&lt;45%,0.5,IF(U582&lt;55%,0.8,IF(U582&lt;65%,0.9,IF(U582&lt;75%,1,IF(U582&lt;85%,1.1,1.2)))))))*IF(D582&gt;=0.8,6,IF(D582&lt;=0.4,1.5,3))</f>
        <v>0</v>
      </c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  <c r="AP582" s="11"/>
      <c r="AQ582" s="11"/>
      <c r="AR582" s="11"/>
      <c r="AS582" s="11"/>
      <c r="AT582" s="11"/>
      <c r="AU582" s="11"/>
      <c r="AV582" s="11"/>
      <c r="AW582" s="11"/>
      <c r="AX582" s="11"/>
      <c r="AY582" s="11"/>
      <c r="AZ582" s="11"/>
      <c r="BA582" s="11"/>
      <c r="BB582" s="11"/>
      <c r="BC582" s="11"/>
      <c r="BD582" s="11"/>
      <c r="BE582" s="11"/>
      <c r="BF582" s="11"/>
      <c r="BG582" s="11"/>
      <c r="BH582" s="11"/>
      <c r="BI582" s="11"/>
      <c r="BJ582" s="11"/>
    </row>
    <row r="583" spans="1:62" x14ac:dyDescent="0.25">
      <c r="A583" s="1129"/>
      <c r="B583" s="156" t="str">
        <f t="shared" ref="B583:E583" si="1385">IF(B521="","",B521)</f>
        <v/>
      </c>
      <c r="C583" s="158" t="str">
        <f t="shared" si="1385"/>
        <v/>
      </c>
      <c r="D583" s="63">
        <f t="shared" si="1379"/>
        <v>0</v>
      </c>
      <c r="E583" s="83" t="str">
        <f t="shared" si="1385"/>
        <v/>
      </c>
      <c r="F583" s="81"/>
      <c r="G583" s="96"/>
      <c r="H583" s="96"/>
      <c r="I583" s="82">
        <f t="shared" si="1374"/>
        <v>0</v>
      </c>
      <c r="J583" s="81"/>
      <c r="K583" s="96"/>
      <c r="L583" s="96"/>
      <c r="M583" s="104">
        <f t="shared" si="1375"/>
        <v>0</v>
      </c>
      <c r="N583" s="81"/>
      <c r="O583" s="96"/>
      <c r="P583" s="96"/>
      <c r="Q583" s="82">
        <f t="shared" si="1376"/>
        <v>0</v>
      </c>
      <c r="R583" s="81"/>
      <c r="S583" s="96"/>
      <c r="T583" s="96"/>
      <c r="U583" s="104">
        <f t="shared" si="1377"/>
        <v>0</v>
      </c>
      <c r="V583" s="128">
        <f t="shared" si="1380"/>
        <v>0</v>
      </c>
      <c r="W583" s="44">
        <f t="shared" si="1381"/>
        <v>0</v>
      </c>
      <c r="X583" s="45">
        <f t="shared" ref="X583" si="1386">ROUND(IFERROR((W583/(Y583*IF(ISNUMBER(E583),E583,1))),0),2)</f>
        <v>0</v>
      </c>
      <c r="Y583" s="90" t="str">
        <f t="shared" si="1337"/>
        <v/>
      </c>
      <c r="Z583" s="127">
        <f>(IF(I583&lt;30%,0,IF(I583&lt;35%,F583*G583*H583*F!$B$33,IF(I583&lt;40%,F583*G583*H583*F!$B$38,IF(I583&lt;45%,F583*G583*H583*F!$B$43,IF(I583&lt;50%,F583*G583*H583*F!$B$48,IF(I583=50%,F583*G583*H583*F!$B$50,IF(I583=51%,F583*G583*H583*F!$B$51,IF(I583=52%,F583*G583*H583*F!$B$52,IF(I583=53%,F583*G583*H583*F!$B$53,IF(I583=54%,F583*G583*H583*F!$B$54,IF(I583=55%,F583*G583*H583*F!$B$55,IF(I583=56%,F583*G583*H583*F!$B$56,IF(I583=57%,F583*G583*H583*F!$B$57,IF(I583=58%,F583*G583*H583*F!$B$58,IF(I583=59%,F583*G583*H583*F!$B$59,IF(I583=60%,F583*G583*H583*F!$B$60,IF(I583=61%,F583*G583*H583*F!$B$61,IF(I583=62%,F583*G583*H583*F!$B$62,IF(I583=63%,F583*G583*H583*F!$B$63,IF(I583=64%,F583*G583*H583*F!$B$64,IF(I583=65%,F583*G583*H583*F!$B$65,IF(I583=66%,F583*G583*H583*F!$B$66,IF(I583=67%,F583*G583*H583*F!$B$67,IF(I583=68%,F583*G583*H583*F!$B$68,IF(I583=69%,F583*G583*H583*F!$B$69,IF(I583=70%,F583*G583*H583*F!$B$70,IF(I583=71%,F583*G583*H583*F!$B$71,IF(I583=72%,F583*G583*H583*F!$B$72,IF(I583=73%,F583*G583*H583*F!$B$73,IF(I583=74%,F583*G583*H583*F!$B$74,IF(I583=75%,F583*G583*H583*F!$B$75,IF(I583=76%,F583*G583*H583*F!$B$76,IF(I583=77%,F583*G583*H583*F!$B$77,IF(I583=78%,F583*G583*H583*F!$B$78,IF(I583=79%,F583*G583*H583*F!$B$79,IF(I583=80%,F583*G583*H583*F!$B$80,IF(I583=81%,F583*G583*H583*F!$B$81,IF(I583=82%,F583*G583*H583*F!$B$82,IF(I583=83%,F583*G583*H583*F!$B$83,IF(I583=84%,F583*G583*H583*F!$B$84,IF(I583=85%,F583*G583*H583*F!$B$85,IF(I583=86%,F583*G583*H583*F!$B$86,IF(I583=87%,F583*G583*H583*F!$B$87,IF(I583=88%,F583*G583*H583*F!$B$88,IF(I583=89%,F583*G583*H583*F!$B$89,IF(I583=90%,F583*G583*H583*F!$B$90,IF(I583=91%,F583*G583*H583*F!$B$91,IF(I583=92%,F583*G583*H583*F!$B$92,IF(I583=93%,F583*G583*H583*F!$B$93,IF(I583=94%,F583*G583*H583*F!$B$94,IF(I583=95%,F583*G583*H583*F!$B$95,IF(I583=96%,F583*G583*H583*F!$B$96,IF(I583=97%,F583*G583*H583*F!$B$97,IF(I583=98%,F583*G583*H583*F!$B$98,IF(I583=99%,F583*G583*H583*F!$B$99,IF(I583&gt;99%,F583*G583*H583*F!$B$100,))))))))))))))))))))))))))))))))))))))))))))))))))))))))+IF(M583&lt;30%,0,IF(M583&lt;35%,J583*K583*L583*F!$B$33,IF(M583&lt;40%,J583*K583*L583*F!$B$38,IF(M583&lt;45%,J583*K583*L583*F!$B$43,IF(M583&lt;50%,J583*K583*L583*F!$B$48,IF(M583=50%,J583*K583*L583*F!$B$50,IF(M583=51%,J583*K583*L583*F!$B$51,IF(M583=52%,J583*K583*L583*F!$B$52,IF(M583=53%,J583*K583*L583*F!$B$53,IF(M583=54%,J583*K583*L583*F!$B$54,IF(M583=55%,J583*K583*L583*F!$B$55,IF(M583=56%,J583*K583*L583*F!$B$56,IF(M583=57%,J583*K583*L583*F!$B$57,IF(M583=58%,J583*K583*L583*F!$B$58,IF(M583=59%,J583*K583*L583*F!$B$59,IF(M583=60%,J583*K583*L583*F!$B$60,IF(M583=61%,J583*K583*L583*F!$B$61,IF(M583=62%,J583*K583*L583*F!$B$62,IF(M583=63%,J583*K583*L583*F!$B$63,IF(M583=64%,J583*K583*L583*F!$B$64,IF(M583=65%,J583*K583*L583*F!$B$65,IF(M583=66%,J583*K583*L583*F!$B$66,IF(M583=67%,J583*K583*L583*F!$B$67,IF(M583=68%,J583*K583*L583*F!$B$68,IF(M583=69%,J583*K583*L583*F!$B$69,IF(M583=70%,J583*K583*L583*F!$B$70,IF(M583=71%,J583*K583*L583*F!$B$71,IF(M583=72%,J583*K583*L583*F!$B$72,IF(M583=73%,J583*K583*L583*F!$B$73,IF(M583=74%,J583*K583*L583*F!$B$74,IF(M583=75%,J583*K583*L583*F!$B$75,IF(M583=76%,J583*K583*L583*F!$B$76,IF(M583=77%,J583*K583*L583*F!$B$77,IF(M583=78%,J583*K583*L583*F!$B$78,IF(M583=79%,J583*K583*L583*F!$B$79,IF(M583=80%,J583*K583*L583*F!$B$80,IF(M583=81%,J583*K583*L583*F!$B$81,IF(M583=82%,J583*K583*L583*F!$B$82,IF(M583=83%,J583*K583*L583*F!$B$83,IF(M583=84%,J583*K583*L583*F!$B$84,IF(M583=85%,J583*K583*L583*F!$B$85,IF(M583=86%,J583*K583*L583*F!$B$86,IF(M583=87%,J583*K583*L583*F!$B$87,IF(M583=88%,J583*K583*L583*F!$B$88,IF(M583=89%,J583*K583*L583*F!$B$89,IF(M583=90%,J583*K583*L583*F!$B$90,IF(M583=91%,J583*K583*L583*F!$B$91,IF(M583=92%,J583*K583*L583*F!$B$92,IF(M583=93%,J583*K583*L583*F!$B$93,IF(M583=94%,J583*K583*L583*F!$B$94,IF(M583=95%,J583*K583*L583*F!$B$95,IF(M583=96%,J583*K583*L583*F!$B$96,IF(M583=97%,J583*K583*L583*F!$B$97,IF(M583=98%,J583*K583*L583*F!$B$98,IF(M583=99%,J583*K583*L583*F!$B$99,IF(M583&gt;99%,J583*K583*L583*F!$B$100,))))))))))))))))))))))))))))))))))))))))))))))))))))))))+IF(Q583&lt;30%,0,IF(Q583&lt;35%,N583*O583*P583*F!$B$33,IF(Q583&lt;40%,N583*O583*P583*F!$B$38,IF(Q583&lt;45%,N583*O583*P583*F!$B$43,IF(Q583&lt;50%,N583*O583*P583*F!$B$48,IF(Q583=50%,N583*O583*P583*F!$B$50,IF(Q583=51%,N583*O583*P583*F!$B$51,IF(Q583=52%,N583*O583*P583*F!$B$52,IF(Q583=53%,N583*O583*P583*F!$B$53,IF(Q583=54%,N583*O583*P583*F!$B$54,IF(Q583=55%,N583*O583*P583*F!$B$55,IF(Q583=56%,N583*O583*P583*F!$B$56,IF(Q583=57%,N583*O583*P583*F!$B$57,IF(Q583=58%,N583*O583*P583*F!$B$58,IF(Q583=59%,N583*O583*P583*F!$B$59,IF(Q583=60%,N583*O583*P583*F!$B$60,IF(Q583=61%,N583*O583*P583*F!$B$61,IF(Q583=62%,N583*O583*P583*F!$B$62,IF(Q583=63%,N583*O583*P583*F!$B$63,IF(Q583=64%,N583*O583*P583*F!$B$64,IF(Q583=65%,N583*O583*P583*F!$B$65,IF(Q583=66%,N583*O583*P583*F!$B$66,IF(Q583=67%,N583*O583*P583*F!$B$67,IF(Q583=68%,N583*O583*P583*F!$B$68,IF(Q583=69%,N583*O583*P583*F!$B$69,IF(Q583=70%,N583*O583*P583*F!$B$70,IF(Q583=71%,N583*O583*P583*F!$B$71,IF(Q583=72%,N583*O583*P583*F!$B$72,IF(Q583=73%,N583*O583*P583*F!$B$73,IF(Q583=74%,N583*O583*P583*F!$B$74,IF(Q583=75%,N583*O583*P583*F!$B$75,IF(Q583=76%,N583*O583*P583*F!$B$76,IF(Q583=77%,N583*O583*P583*F!$B$77,IF(Q583=78%,N583*O583*P583*F!$B$78,IF(Q583=79%,N583*O583*P583*F!$B$79,IF(Q583=80%,N583*O583*P583*F!$B$80,IF(Q583=81%,N583*O583*P583*F!$B$81,IF(Q583=82%,N583*O583*P583*F!$B$82,IF(Q583=83%,N583*O583*P583*F!$B$83,IF(Q583=84%,N583*O583*P583*F!$B$84,IF(Q583=85%,N583*O583*P583*F!$B$85,IF(Q583=86%,N583*O583*P583*F!$B$86,IF(Q583=87%,N583*O583*P583*F!$B$87,IF(Q583=88%,N583*O583*P583*F!$B$88,IF(Q583=89%,N583*O583*P583*F!$B$89,IF(Q583=90%,N583*O583*P583*F!$B$90,IF(Q583=91%,N583*O583*P583*F!$B$91,IF(Q583=92%,N583*O583*P583*F!$B$92,IF(Q583=93%,N583*O583*P583*F!$B$93,IF(Q583=94%,N583*O583*P583*F!$B$94,IF(Q583=95%,N583*O583*P583*F!$B$95,IF(Q583=96%,N583*O583*P583*F!$B$96,IF(Q583=97%,N583*O583*P583*F!$B$97,IF(Q583=98%,N583*O583*P583*F!$B$98,IF(Q583=99%,N583*O583*P583*F!$B$99,IF(Q583&gt;99%,N583*O583*P583*F!$B$100,))))))))))))))))))))))))))))))))))))))))))))))))))))))))+IF(U583&lt;30%,0,IF(U583&lt;35%,R583*S583*T583*F!$B$33,IF(U583&lt;40%,R583*S583*T583*F!$B$38,IF(U583&lt;45%,R583*S583*T583*F!$B$43,IF(U583&lt;50%,R583*S583*T583*F!$B$48,IF(U583=50%,R583*S583*T583*F!$B$50,IF(U583=51%,R583*S583*T583*F!$B$51,IF(U583=52%,R583*S583*T583*F!$B$52,IF(U583=53%,R583*S583*T583*F!$B$53,IF(U583=54%,R583*S583*T583*F!$B$54,IF(U583=55%,R583*S583*T583*F!$B$55,IF(U583=56%,R583*S583*T583*F!$B$56,IF(U583=57%,R583*S583*T583*F!$B$57,IF(U583=58%,R583*S583*T583*F!$B$58,IF(U583=59%,R583*S583*T583*F!$B$59,IF(U583=60%,R583*S583*T583*F!$B$60,IF(U583=61%,R583*S583*T583*F!$B$61,IF(U583=62%,R583*S583*T583*F!$B$62,IF(U583=63%,R583*S583*T583*F!$B$63,IF(U583=64%,R583*S583*T583*F!$B$64,IF(U583=65%,R583*S583*T583*F!$B$65,IF(U583=66%,R583*S583*T583*F!$B$66,IF(U583=67%,R583*S583*T583*F!$B$67,IF(U583=68%,R583*S583*T583*F!$B$68,IF(U583=69%,R583*S583*T583*F!$B$69,IF(U583=70%,R583*S583*T583*F!$B$70,IF(U583=71%,R583*S583*T583*F!$B$71,IF(U583=72%,R583*S583*T583*F!$B$72,IF(U583=73%,R583*S583*T583*F!$B$73,IF(U583=74%,R583*S583*T583*F!$B$74,IF(U583=75%,R583*S583*T583*F!$B$75,IF(U583=76%,R583*S583*T583*F!$B$76,IF(U583=77%,R583*S583*T583*F!$B$77,IF(U583=78%,R583*S583*T583*F!$B$78,IF(U583=79%,R583*S583*T583*F!$B$79,IF(U583=80%,R583*S583*T583*F!$B$80,IF(U583=81%,R583*S583*T583*F!$B$81,IF(U583=82%,R583*S583*T583*F!$B$82,IF(U583=83%,R583*S583*T583*F!$B$83,IF(U583=84%,R583*S583*T583*F!$B$84,IF(U583=85%,R583*S583*T583*F!$B$85,IF(U583=86%,R583*S583*T583*F!$B$86,IF(U583=87%,R583*S583*T583*F!$B$87,IF(U583=88%,R583*S583*T583*F!$B$88,IF(U583=89%,R583*S583*T583*F!$B$89,IF(U583=90%,R583*S583*T583*F!$B$90,IF(U583=91%,R583*S583*T583*F!$B$91,IF(U583=92%,R583*S583*T583*F!$B$92,IF(U583=93%,R583*S583*T583*F!$B$93,IF(U583=94%,R583*S583*T583*F!$B$94,IF(U583=95%,R583*S583*T583*F!$B$95,IF(U583=96%,R583*S583*T583*F!$B$96,IF(U583=97%,R583*S583*T583*F!$B$97,IF(U583=98%,R583*S583*T583*F!$B$98,IF(U583=99%,R583*S583*T583*F!$B$99,IF(U583&gt;99%,R583*S583*T583*F!$B$100)))))))))))))))))))))))))))))))))))))))))))))))))))))))))*IF(ISNUMBER(E583),E583,1)*IF(ISNUMBER(D583),D583,1)</f>
        <v>0</v>
      </c>
      <c r="AA583" s="127">
        <f>G583*H583+K583*L583+O583*P583+S583*T583</f>
        <v>0</v>
      </c>
      <c r="AB583" s="46">
        <f>(H583*(IF(I583&lt;45%,0.5,IF(I583&lt;55%,0.8,IF(I583&lt;65%,0.9,IF(I583&lt;75%,1,IF(I583&lt;85%,1.1,1.2))))))+L583*(IF(M583&lt;45%,0.5,IF(M583&lt;55%,0.8,IF(M583&lt;65%,0.9,IF(M583&lt;75%,1,IF(M583&lt;85%,1.1,1.2))))))+P583*(IF(Q583&lt;45%,0.5,IF(Q583&lt;55%,0.8,IF(Q583&lt;65%,0.9,IF(Q583&lt;75%,1,IF(Q583&lt;85%,1.1,1.2))))))+T583*(IF(U583&lt;45%,0.5,IF(U583&lt;55%,0.8,IF(U583&lt;65%,0.9,IF(U583&lt;75%,1,IF(U583&lt;85%,1.1,1.2)))))))*IF(D583&gt;=0.8,6,IF(D583&lt;=0.4,1.5,3))</f>
        <v>0</v>
      </c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  <c r="AN583" s="11"/>
      <c r="AO583" s="11"/>
      <c r="AP583" s="11"/>
      <c r="AQ583" s="11"/>
      <c r="AR583" s="11"/>
      <c r="AS583" s="11"/>
      <c r="AT583" s="11"/>
      <c r="AU583" s="11"/>
      <c r="AV583" s="11"/>
      <c r="AW583" s="11"/>
      <c r="AX583" s="11"/>
      <c r="AY583" s="11"/>
      <c r="AZ583" s="11"/>
      <c r="BA583" s="11"/>
      <c r="BB583" s="11"/>
      <c r="BC583" s="11"/>
      <c r="BD583" s="11"/>
      <c r="BE583" s="11"/>
      <c r="BF583" s="11"/>
      <c r="BG583" s="11"/>
      <c r="BH583" s="11"/>
      <c r="BI583" s="11"/>
      <c r="BJ583" s="11"/>
    </row>
    <row r="584" spans="1:62" ht="15.75" thickBot="1" x14ac:dyDescent="0.3">
      <c r="A584" s="1130"/>
      <c r="B584" s="167"/>
      <c r="C584" s="168"/>
      <c r="D584" s="37">
        <f>ROUND(IFERROR((D579*(G579*H579+K579*L579+O579*P579+S579*T579)+D580*(G580*H580+K580*L580+O580*P580+S580*T580)+D581*(G581*H581+K581*L581+O581*P581+S581*T581)+D582*(G582*H582+K582*L582+O582*P582+S582*T582)+D583*(G583*H583+K583*L583+O583*P583+S583*T583))/((G579*H579+K579*L579+O579*P579+S579*T579)+(G580*H580+K580*L580+O580*P580+S580*T580)+(G581*H581+K581*L581+O581*P581+S581*T581)+(G582*H582+K582*L582+O582*P582+S582*T582)+(G583*H583+K583*L583+O583*P583+S583*T583)),0),3)</f>
        <v>0</v>
      </c>
      <c r="E584" s="181"/>
      <c r="F584" s="182"/>
      <c r="G584" s="183"/>
      <c r="H584" s="183"/>
      <c r="I584" s="184"/>
      <c r="J584" s="182"/>
      <c r="K584" s="183"/>
      <c r="L584" s="183"/>
      <c r="M584" s="185"/>
      <c r="N584" s="182"/>
      <c r="O584" s="183"/>
      <c r="P584" s="183"/>
      <c r="Q584" s="184"/>
      <c r="R584" s="182"/>
      <c r="S584" s="183"/>
      <c r="T584" s="183"/>
      <c r="U584" s="185"/>
      <c r="V584" s="122">
        <f>SUM(V579:V583)</f>
        <v>0</v>
      </c>
      <c r="W584" s="117">
        <f>IFERROR(V584/AA584,0)</f>
        <v>0</v>
      </c>
      <c r="X584" s="118">
        <f>ROUND(IFERROR((D579*(I579*G579*H579+M579*K579*L579+Q579*O579*P579+U579*S579*T579)+D580*(I580*G580*H580+M580*K580*L580+Q580*O580*P580+U580*S580*T580)+D581*(I581*G581*H581+M581*K581*L581+Q581*O581*P581+U581*S581*T581)+D582*(I582*G582*H582+M582*K582*L582+Q582*O582*P582+U582*S582*T582)+D583*(I583*G583*H583+M583*K583*L583+Q583*O583*P583+U583*S583*T583))/(D579*(G579*H579+K579*L579+O579*P579+S579*T579)+D580*(G580*H580+K580*L580+O580*P580+S580*T580)+D581*(G581*H581+K581*L581+O581*P581+S581*T581)+D582*(G582*H582+K582*L582+O582*P582+S582*T582)+D583*(G583*H583+K583*L583+O583*P583+S583*T583)),0),2)</f>
        <v>0</v>
      </c>
      <c r="Y584" s="9"/>
      <c r="Z584" s="9">
        <f>SUM(Z579:Z583)</f>
        <v>0</v>
      </c>
      <c r="AA584" s="117">
        <f>SUM(AA579:AA583)</f>
        <v>0</v>
      </c>
      <c r="AB584" s="119">
        <f>IF(SUM(AB579:AB583)=0,TIME(,0,),TIME(,SUM(AB579:AB583)+30,))</f>
        <v>0</v>
      </c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  <c r="AP584" s="11"/>
      <c r="AQ584" s="11"/>
      <c r="AR584" s="11"/>
      <c r="AS584" s="11"/>
      <c r="AT584" s="11"/>
      <c r="AU584" s="11"/>
      <c r="AV584" s="11"/>
      <c r="AW584" s="11"/>
      <c r="AX584" s="11"/>
      <c r="AY584" s="11"/>
      <c r="AZ584" s="11"/>
      <c r="BA584" s="11"/>
      <c r="BB584" s="11"/>
      <c r="BC584" s="11"/>
      <c r="BD584" s="11"/>
      <c r="BE584" s="11"/>
      <c r="BF584" s="11"/>
      <c r="BG584" s="11"/>
      <c r="BH584" s="11"/>
      <c r="BI584" s="11"/>
      <c r="BJ584" s="11"/>
    </row>
    <row r="585" spans="1:62" x14ac:dyDescent="0.25">
      <c r="A585" s="144" t="s">
        <v>0</v>
      </c>
      <c r="B585" s="86" t="str">
        <f t="shared" ref="B585:C585" si="1387">IF(B523="","",B523)</f>
        <v/>
      </c>
      <c r="C585" s="84" t="str">
        <f t="shared" si="1387"/>
        <v/>
      </c>
      <c r="D585" s="59">
        <f>D523</f>
        <v>0</v>
      </c>
      <c r="E585" s="85" t="str">
        <f t="shared" ref="E585" si="1388">IF(E523="","",E523)</f>
        <v/>
      </c>
      <c r="F585" s="152"/>
      <c r="G585" s="94"/>
      <c r="H585" s="94"/>
      <c r="I585" s="93">
        <f t="shared" ref="I585:I589" si="1389">IFERROR(ROUND(F585/$Y585,2),)</f>
        <v>0</v>
      </c>
      <c r="J585" s="147"/>
      <c r="K585" s="97"/>
      <c r="L585" s="97"/>
      <c r="M585" s="99">
        <f t="shared" ref="M585:M589" si="1390">IFERROR(ROUND(J585/$Y585,2),)</f>
        <v>0</v>
      </c>
      <c r="N585" s="152"/>
      <c r="O585" s="94"/>
      <c r="P585" s="94"/>
      <c r="Q585" s="95">
        <f t="shared" ref="Q585:Q589" si="1391">IFERROR(ROUND(N585/$Y585,2),)</f>
        <v>0</v>
      </c>
      <c r="R585" s="152"/>
      <c r="S585" s="94"/>
      <c r="T585" s="94"/>
      <c r="U585" s="93">
        <f t="shared" ref="U585:U589" si="1392">IFERROR(ROUND(R585/$Y585,2),)</f>
        <v>0</v>
      </c>
      <c r="V585" s="106">
        <f>(IF(ISNUMBER(F585),F585,1)*G585*H585+IF(ISNUMBER(J585),J585,1)*K585*L585+IF(ISNUMBER(N585),N585,1)*O585*P585+IF(ISNUMBER(R585),R585,1)*S585*T585)*IF(ISNUMBER(E585),E585,1)</f>
        <v>0</v>
      </c>
      <c r="W585" s="107">
        <f>IFERROR((IF(ISNUMBER(F585),F585,1)*G585*H585+IF(ISNUMBER(J585),J585,1)*K585*L585+IF(ISNUMBER(N585),N585,1)*O585*P585+IF(ISNUMBER(R585),R585,1)*S585*T585)*IF(ISNUMBER(E585),E585,1)/(G585*H585+K585*L585+O585*P585+S585*T585),0)</f>
        <v>0</v>
      </c>
      <c r="X585" s="28">
        <f>ROUND(IFERROR((W585/(Y585*IF(ISNUMBER(E585),E585,1))),0),2)</f>
        <v>0</v>
      </c>
      <c r="Y585" s="89" t="str">
        <f t="shared" si="1337"/>
        <v/>
      </c>
      <c r="Z585" s="4">
        <f>(IF(I585&lt;30%,0,IF(I585&lt;35%,F585*G585*H585*F!$B$33,IF(I585&lt;40%,F585*G585*H585*F!$B$38,IF(I585&lt;45%,F585*G585*H585*F!$B$43,IF(I585&lt;50%,F585*G585*H585*F!$B$48,IF(I585=50%,F585*G585*H585*F!$B$50,IF(I585=51%,F585*G585*H585*F!$B$51,IF(I585=52%,F585*G585*H585*F!$B$52,IF(I585=53%,F585*G585*H585*F!$B$53,IF(I585=54%,F585*G585*H585*F!$B$54,IF(I585=55%,F585*G585*H585*F!$B$55,IF(I585=56%,F585*G585*H585*F!$B$56,IF(I585=57%,F585*G585*H585*F!$B$57,IF(I585=58%,F585*G585*H585*F!$B$58,IF(I585=59%,F585*G585*H585*F!$B$59,IF(I585=60%,F585*G585*H585*F!$B$60,IF(I585=61%,F585*G585*H585*F!$B$61,IF(I585=62%,F585*G585*H585*F!$B$62,IF(I585=63%,F585*G585*H585*F!$B$63,IF(I585=64%,F585*G585*H585*F!$B$64,IF(I585=65%,F585*G585*H585*F!$B$65,IF(I585=66%,F585*G585*H585*F!$B$66,IF(I585=67%,F585*G585*H585*F!$B$67,IF(I585=68%,F585*G585*H585*F!$B$68,IF(I585=69%,F585*G585*H585*F!$B$69,IF(I585=70%,F585*G585*H585*F!$B$70,IF(I585=71%,F585*G585*H585*F!$B$71,IF(I585=72%,F585*G585*H585*F!$B$72,IF(I585=73%,F585*G585*H585*F!$B$73,IF(I585=74%,F585*G585*H585*F!$B$74,IF(I585=75%,F585*G585*H585*F!$B$75,IF(I585=76%,F585*G585*H585*F!$B$76,IF(I585=77%,F585*G585*H585*F!$B$77,IF(I585=78%,F585*G585*H585*F!$B$78,IF(I585=79%,F585*G585*H585*F!$B$79,IF(I585=80%,F585*G585*H585*F!$B$80,IF(I585=81%,F585*G585*H585*F!$B$81,IF(I585=82%,F585*G585*H585*F!$B$82,IF(I585=83%,F585*G585*H585*F!$B$83,IF(I585=84%,F585*G585*H585*F!$B$84,IF(I585=85%,F585*G585*H585*F!$B$85,IF(I585=86%,F585*G585*H585*F!$B$86,IF(I585=87%,F585*G585*H585*F!$B$87,IF(I585=88%,F585*G585*H585*F!$B$88,IF(I585=89%,F585*G585*H585*F!$B$89,IF(I585=90%,F585*G585*H585*F!$B$90,IF(I585=91%,F585*G585*H585*F!$B$91,IF(I585=92%,F585*G585*H585*F!$B$92,IF(I585=93%,F585*G585*H585*F!$B$93,IF(I585=94%,F585*G585*H585*F!$B$94,IF(I585=95%,F585*G585*H585*F!$B$95,IF(I585=96%,F585*G585*H585*F!$B$96,IF(I585=97%,F585*G585*H585*F!$B$97,IF(I585=98%,F585*G585*H585*F!$B$98,IF(I585=99%,F585*G585*H585*F!$B$99,IF(I585&gt;99%,F585*G585*H585*F!$B$100,))))))))))))))))))))))))))))))))))))))))))))))))))))))))+IF(M585&lt;30%,0,IF(M585&lt;35%,J585*K585*L585*F!$B$33,IF(M585&lt;40%,J585*K585*L585*F!$B$38,IF(M585&lt;45%,J585*K585*L585*F!$B$43,IF(M585&lt;50%,J585*K585*L585*F!$B$48,IF(M585=50%,J585*K585*L585*F!$B$50,IF(M585=51%,J585*K585*L585*F!$B$51,IF(M585=52%,J585*K585*L585*F!$B$52,IF(M585=53%,J585*K585*L585*F!$B$53,IF(M585=54%,J585*K585*L585*F!$B$54,IF(M585=55%,J585*K585*L585*F!$B$55,IF(M585=56%,J585*K585*L585*F!$B$56,IF(M585=57%,J585*K585*L585*F!$B$57,IF(M585=58%,J585*K585*L585*F!$B$58,IF(M585=59%,J585*K585*L585*F!$B$59,IF(M585=60%,J585*K585*L585*F!$B$60,IF(M585=61%,J585*K585*L585*F!$B$61,IF(M585=62%,J585*K585*L585*F!$B$62,IF(M585=63%,J585*K585*L585*F!$B$63,IF(M585=64%,J585*K585*L585*F!$B$64,IF(M585=65%,J585*K585*L585*F!$B$65,IF(M585=66%,J585*K585*L585*F!$B$66,IF(M585=67%,J585*K585*L585*F!$B$67,IF(M585=68%,J585*K585*L585*F!$B$68,IF(M585=69%,J585*K585*L585*F!$B$69,IF(M585=70%,J585*K585*L585*F!$B$70,IF(M585=71%,J585*K585*L585*F!$B$71,IF(M585=72%,J585*K585*L585*F!$B$72,IF(M585=73%,J585*K585*L585*F!$B$73,IF(M585=74%,J585*K585*L585*F!$B$74,IF(M585=75%,J585*K585*L585*F!$B$75,IF(M585=76%,J585*K585*L585*F!$B$76,IF(M585=77%,J585*K585*L585*F!$B$77,IF(M585=78%,J585*K585*L585*F!$B$78,IF(M585=79%,J585*K585*L585*F!$B$79,IF(M585=80%,J585*K585*L585*F!$B$80,IF(M585=81%,J585*K585*L585*F!$B$81,IF(M585=82%,J585*K585*L585*F!$B$82,IF(M585=83%,J585*K585*L585*F!$B$83,IF(M585=84%,J585*K585*L585*F!$B$84,IF(M585=85%,J585*K585*L585*F!$B$85,IF(M585=86%,J585*K585*L585*F!$B$86,IF(M585=87%,J585*K585*L585*F!$B$87,IF(M585=88%,J585*K585*L585*F!$B$88,IF(M585=89%,J585*K585*L585*F!$B$89,IF(M585=90%,J585*K585*L585*F!$B$90,IF(M585=91%,J585*K585*L585*F!$B$91,IF(M585=92%,J585*K585*L585*F!$B$92,IF(M585=93%,J585*K585*L585*F!$B$93,IF(M585=94%,J585*K585*L585*F!$B$94,IF(M585=95%,J585*K585*L585*F!$B$95,IF(M585=96%,J585*K585*L585*F!$B$96,IF(M585=97%,J585*K585*L585*F!$B$97,IF(M585=98%,J585*K585*L585*F!$B$98,IF(M585=99%,J585*K585*L585*F!$B$99,IF(M585&gt;99%,J585*K585*L585*F!$B$100,))))))))))))))))))))))))))))))))))))))))))))))))))))))))+IF(Q585&lt;30%,0,IF(Q585&lt;35%,N585*O585*P585*F!$B$33,IF(Q585&lt;40%,N585*O585*P585*F!$B$38,IF(Q585&lt;45%,N585*O585*P585*F!$B$43,IF(Q585&lt;50%,N585*O585*P585*F!$B$48,IF(Q585=50%,N585*O585*P585*F!$B$50,IF(Q585=51%,N585*O585*P585*F!$B$51,IF(Q585=52%,N585*O585*P585*F!$B$52,IF(Q585=53%,N585*O585*P585*F!$B$53,IF(Q585=54%,N585*O585*P585*F!$B$54,IF(Q585=55%,N585*O585*P585*F!$B$55,IF(Q585=56%,N585*O585*P585*F!$B$56,IF(Q585=57%,N585*O585*P585*F!$B$57,IF(Q585=58%,N585*O585*P585*F!$B$58,IF(Q585=59%,N585*O585*P585*F!$B$59,IF(Q585=60%,N585*O585*P585*F!$B$60,IF(Q585=61%,N585*O585*P585*F!$B$61,IF(Q585=62%,N585*O585*P585*F!$B$62,IF(Q585=63%,N585*O585*P585*F!$B$63,IF(Q585=64%,N585*O585*P585*F!$B$64,IF(Q585=65%,N585*O585*P585*F!$B$65,IF(Q585=66%,N585*O585*P585*F!$B$66,IF(Q585=67%,N585*O585*P585*F!$B$67,IF(Q585=68%,N585*O585*P585*F!$B$68,IF(Q585=69%,N585*O585*P585*F!$B$69,IF(Q585=70%,N585*O585*P585*F!$B$70,IF(Q585=71%,N585*O585*P585*F!$B$71,IF(Q585=72%,N585*O585*P585*F!$B$72,IF(Q585=73%,N585*O585*P585*F!$B$73,IF(Q585=74%,N585*O585*P585*F!$B$74,IF(Q585=75%,N585*O585*P585*F!$B$75,IF(Q585=76%,N585*O585*P585*F!$B$76,IF(Q585=77%,N585*O585*P585*F!$B$77,IF(Q585=78%,N585*O585*P585*F!$B$78,IF(Q585=79%,N585*O585*P585*F!$B$79,IF(Q585=80%,N585*O585*P585*F!$B$80,IF(Q585=81%,N585*O585*P585*F!$B$81,IF(Q585=82%,N585*O585*P585*F!$B$82,IF(Q585=83%,N585*O585*P585*F!$B$83,IF(Q585=84%,N585*O585*P585*F!$B$84,IF(Q585=85%,N585*O585*P585*F!$B$85,IF(Q585=86%,N585*O585*P585*F!$B$86,IF(Q585=87%,N585*O585*P585*F!$B$87,IF(Q585=88%,N585*O585*P585*F!$B$88,IF(Q585=89%,N585*O585*P585*F!$B$89,IF(Q585=90%,N585*O585*P585*F!$B$90,IF(Q585=91%,N585*O585*P585*F!$B$91,IF(Q585=92%,N585*O585*P585*F!$B$92,IF(Q585=93%,N585*O585*P585*F!$B$93,IF(Q585=94%,N585*O585*P585*F!$B$94,IF(Q585=95%,N585*O585*P585*F!$B$95,IF(Q585=96%,N585*O585*P585*F!$B$96,IF(Q585=97%,N585*O585*P585*F!$B$97,IF(Q585=98%,N585*O585*P585*F!$B$98,IF(Q585=99%,N585*O585*P585*F!$B$99,IF(Q585&gt;99%,N585*O585*P585*F!$B$100,))))))))))))))))))))))))))))))))))))))))))))))))))))))))+IF(U585&lt;30%,0,IF(U585&lt;35%,R585*S585*T585*F!$B$33,IF(U585&lt;40%,R585*S585*T585*F!$B$38,IF(U585&lt;45%,R585*S585*T585*F!$B$43,IF(U585&lt;50%,R585*S585*T585*F!$B$48,IF(U585=50%,R585*S585*T585*F!$B$50,IF(U585=51%,R585*S585*T585*F!$B$51,IF(U585=52%,R585*S585*T585*F!$B$52,IF(U585=53%,R585*S585*T585*F!$B$53,IF(U585=54%,R585*S585*T585*F!$B$54,IF(U585=55%,R585*S585*T585*F!$B$55,IF(U585=56%,R585*S585*T585*F!$B$56,IF(U585=57%,R585*S585*T585*F!$B$57,IF(U585=58%,R585*S585*T585*F!$B$58,IF(U585=59%,R585*S585*T585*F!$B$59,IF(U585=60%,R585*S585*T585*F!$B$60,IF(U585=61%,R585*S585*T585*F!$B$61,IF(U585=62%,R585*S585*T585*F!$B$62,IF(U585=63%,R585*S585*T585*F!$B$63,IF(U585=64%,R585*S585*T585*F!$B$64,IF(U585=65%,R585*S585*T585*F!$B$65,IF(U585=66%,R585*S585*T585*F!$B$66,IF(U585=67%,R585*S585*T585*F!$B$67,IF(U585=68%,R585*S585*T585*F!$B$68,IF(U585=69%,R585*S585*T585*F!$B$69,IF(U585=70%,R585*S585*T585*F!$B$70,IF(U585=71%,R585*S585*T585*F!$B$71,IF(U585=72%,R585*S585*T585*F!$B$72,IF(U585=73%,R585*S585*T585*F!$B$73,IF(U585=74%,R585*S585*T585*F!$B$74,IF(U585=75%,R585*S585*T585*F!$B$75,IF(U585=76%,R585*S585*T585*F!$B$76,IF(U585=77%,R585*S585*T585*F!$B$77,IF(U585=78%,R585*S585*T585*F!$B$78,IF(U585=79%,R585*S585*T585*F!$B$79,IF(U585=80%,R585*S585*T585*F!$B$80,IF(U585=81%,R585*S585*T585*F!$B$81,IF(U585=82%,R585*S585*T585*F!$B$82,IF(U585=83%,R585*S585*T585*F!$B$83,IF(U585=84%,R585*S585*T585*F!$B$84,IF(U585=85%,R585*S585*T585*F!$B$85,IF(U585=86%,R585*S585*T585*F!$B$86,IF(U585=87%,R585*S585*T585*F!$B$87,IF(U585=88%,R585*S585*T585*F!$B$88,IF(U585=89%,R585*S585*T585*F!$B$89,IF(U585=90%,R585*S585*T585*F!$B$90,IF(U585=91%,R585*S585*T585*F!$B$91,IF(U585=92%,R585*S585*T585*F!$B$92,IF(U585=93%,R585*S585*T585*F!$B$93,IF(U585=94%,R585*S585*T585*F!$B$94,IF(U585=95%,R585*S585*T585*F!$B$95,IF(U585=96%,R585*S585*T585*F!$B$96,IF(U585=97%,R585*S585*T585*F!$B$97,IF(U585=98%,R585*S585*T585*F!$B$98,IF(U585=99%,R585*S585*T585*F!$B$99,IF(U585&gt;99%,R585*S585*T585*F!$B$100)))))))))))))))))))))))))))))))))))))))))))))))))))))))))*IF(ISNUMBER(E585),E585,1)*IF(ISNUMBER(D585),D585,1)</f>
        <v>0</v>
      </c>
      <c r="AA585" s="4">
        <f>G585*H585+K585*L585+O585*P585+S585*T585</f>
        <v>0</v>
      </c>
      <c r="AB585" s="108">
        <f>(H585*(IF(I585&lt;45%,0.5,IF(I585&lt;55%,0.8,IF(I585&lt;65%,0.9,IF(I585&lt;75%,1,IF(I585&lt;85%,1.1,1.2))))))+L585*(IF(M585&lt;45%,0.5,IF(M585&lt;55%,0.8,IF(M585&lt;65%,0.9,IF(M585&lt;75%,1,IF(M585&lt;85%,1.1,1.2))))))+P585*(IF(Q585&lt;45%,0.5,IF(Q585&lt;55%,0.8,IF(Q585&lt;65%,0.9,IF(Q585&lt;75%,1,IF(Q585&lt;85%,1.1,1.2))))))+T585*(IF(U585&lt;45%,0.5,IF(U585&lt;55%,0.8,IF(U585&lt;65%,0.9,IF(U585&lt;75%,1,IF(U585&lt;85%,1.1,1.2)))))))*IF(D585&gt;=0.8,6,IF(D585&lt;=0.4,1.5,3))</f>
        <v>0</v>
      </c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  <c r="AP585" s="11"/>
      <c r="AQ585" s="11"/>
      <c r="AR585" s="11"/>
      <c r="AS585" s="11"/>
      <c r="AT585" s="11"/>
      <c r="AU585" s="11"/>
      <c r="AV585" s="11"/>
      <c r="AW585" s="11"/>
      <c r="AX585" s="11"/>
      <c r="AY585" s="11"/>
      <c r="AZ585" s="11"/>
      <c r="BA585" s="11"/>
      <c r="BB585" s="11"/>
      <c r="BC585" s="11"/>
      <c r="BD585" s="11"/>
      <c r="BE585" s="11"/>
      <c r="BF585" s="11"/>
      <c r="BG585" s="11"/>
      <c r="BH585" s="11"/>
      <c r="BI585" s="11"/>
      <c r="BJ585" s="11"/>
    </row>
    <row r="586" spans="1:62" x14ac:dyDescent="0.25">
      <c r="A586" s="1125">
        <f>A574+1</f>
        <v>42039</v>
      </c>
      <c r="B586" s="86" t="str">
        <f t="shared" ref="B586:E586" si="1393">IF(B524="","",B524)</f>
        <v/>
      </c>
      <c r="C586" s="84" t="str">
        <f t="shared" si="1393"/>
        <v/>
      </c>
      <c r="D586" s="63">
        <f t="shared" ref="D586:D589" si="1394">D524</f>
        <v>0</v>
      </c>
      <c r="E586" s="85" t="str">
        <f t="shared" si="1393"/>
        <v/>
      </c>
      <c r="F586" s="150"/>
      <c r="G586" s="100"/>
      <c r="H586" s="100"/>
      <c r="I586" s="101">
        <f t="shared" si="1389"/>
        <v>0</v>
      </c>
      <c r="J586" s="150"/>
      <c r="K586" s="100"/>
      <c r="L586" s="100"/>
      <c r="M586" s="102">
        <f t="shared" si="1390"/>
        <v>0</v>
      </c>
      <c r="N586" s="150"/>
      <c r="O586" s="100"/>
      <c r="P586" s="100"/>
      <c r="Q586" s="102">
        <f t="shared" si="1391"/>
        <v>0</v>
      </c>
      <c r="R586" s="150"/>
      <c r="S586" s="100"/>
      <c r="T586" s="100"/>
      <c r="U586" s="101">
        <f t="shared" si="1392"/>
        <v>0</v>
      </c>
      <c r="V586" s="110">
        <f t="shared" ref="V586:V589" si="1395">(IF(ISNUMBER(F586),F586,1)*G586*H586+IF(ISNUMBER(J586),J586,1)*K586*L586+IF(ISNUMBER(N586),N586,1)*O586*P586+IF(ISNUMBER(R586),R586,1)*S586*T586)*IF(ISNUMBER(E586),E586,1)</f>
        <v>0</v>
      </c>
      <c r="W586" s="111">
        <f t="shared" ref="W586:W589" si="1396">IFERROR((IF(ISNUMBER(F586),F586,1)*G586*H586+IF(ISNUMBER(J586),J586,1)*K586*L586+IF(ISNUMBER(N586),N586,1)*O586*P586+IF(ISNUMBER(R586),R586,1)*S586*T586)*IF(ISNUMBER(E586),E586,1)/(G586*H586+K586*L586+O586*P586+S586*T586),0)</f>
        <v>0</v>
      </c>
      <c r="X586" s="53">
        <f t="shared" ref="X586:X587" si="1397">ROUND(IFERROR((W586/(Y586*IF(ISNUMBER(E586),E586,1))),0),2)</f>
        <v>0</v>
      </c>
      <c r="Y586" s="90" t="str">
        <f t="shared" si="1337"/>
        <v/>
      </c>
      <c r="Z586" s="5">
        <f>(IF(I586&lt;30%,0,IF(I586&lt;35%,F586*G586*H586*F!$B$33,IF(I586&lt;40%,F586*G586*H586*F!$B$38,IF(I586&lt;45%,F586*G586*H586*F!$B$43,IF(I586&lt;50%,F586*G586*H586*F!$B$48,IF(I586=50%,F586*G586*H586*F!$B$50,IF(I586=51%,F586*G586*H586*F!$B$51,IF(I586=52%,F586*G586*H586*F!$B$52,IF(I586=53%,F586*G586*H586*F!$B$53,IF(I586=54%,F586*G586*H586*F!$B$54,IF(I586=55%,F586*G586*H586*F!$B$55,IF(I586=56%,F586*G586*H586*F!$B$56,IF(I586=57%,F586*G586*H586*F!$B$57,IF(I586=58%,F586*G586*H586*F!$B$58,IF(I586=59%,F586*G586*H586*F!$B$59,IF(I586=60%,F586*G586*H586*F!$B$60,IF(I586=61%,F586*G586*H586*F!$B$61,IF(I586=62%,F586*G586*H586*F!$B$62,IF(I586=63%,F586*G586*H586*F!$B$63,IF(I586=64%,F586*G586*H586*F!$B$64,IF(I586=65%,F586*G586*H586*F!$B$65,IF(I586=66%,F586*G586*H586*F!$B$66,IF(I586=67%,F586*G586*H586*F!$B$67,IF(I586=68%,F586*G586*H586*F!$B$68,IF(I586=69%,F586*G586*H586*F!$B$69,IF(I586=70%,F586*G586*H586*F!$B$70,IF(I586=71%,F586*G586*H586*F!$B$71,IF(I586=72%,F586*G586*H586*F!$B$72,IF(I586=73%,F586*G586*H586*F!$B$73,IF(I586=74%,F586*G586*H586*F!$B$74,IF(I586=75%,F586*G586*H586*F!$B$75,IF(I586=76%,F586*G586*H586*F!$B$76,IF(I586=77%,F586*G586*H586*F!$B$77,IF(I586=78%,F586*G586*H586*F!$B$78,IF(I586=79%,F586*G586*H586*F!$B$79,IF(I586=80%,F586*G586*H586*F!$B$80,IF(I586=81%,F586*G586*H586*F!$B$81,IF(I586=82%,F586*G586*H586*F!$B$82,IF(I586=83%,F586*G586*H586*F!$B$83,IF(I586=84%,F586*G586*H586*F!$B$84,IF(I586=85%,F586*G586*H586*F!$B$85,IF(I586=86%,F586*G586*H586*F!$B$86,IF(I586=87%,F586*G586*H586*F!$B$87,IF(I586=88%,F586*G586*H586*F!$B$88,IF(I586=89%,F586*G586*H586*F!$B$89,IF(I586=90%,F586*G586*H586*F!$B$90,IF(I586=91%,F586*G586*H586*F!$B$91,IF(I586=92%,F586*G586*H586*F!$B$92,IF(I586=93%,F586*G586*H586*F!$B$93,IF(I586=94%,F586*G586*H586*F!$B$94,IF(I586=95%,F586*G586*H586*F!$B$95,IF(I586=96%,F586*G586*H586*F!$B$96,IF(I586=97%,F586*G586*H586*F!$B$97,IF(I586=98%,F586*G586*H586*F!$B$98,IF(I586=99%,F586*G586*H586*F!$B$99,IF(I586&gt;99%,F586*G586*H586*F!$B$100,))))))))))))))))))))))))))))))))))))))))))))))))))))))))+IF(M586&lt;30%,0,IF(M586&lt;35%,J586*K586*L586*F!$B$33,IF(M586&lt;40%,J586*K586*L586*F!$B$38,IF(M586&lt;45%,J586*K586*L586*F!$B$43,IF(M586&lt;50%,J586*K586*L586*F!$B$48,IF(M586=50%,J586*K586*L586*F!$B$50,IF(M586=51%,J586*K586*L586*F!$B$51,IF(M586=52%,J586*K586*L586*F!$B$52,IF(M586=53%,J586*K586*L586*F!$B$53,IF(M586=54%,J586*K586*L586*F!$B$54,IF(M586=55%,J586*K586*L586*F!$B$55,IF(M586=56%,J586*K586*L586*F!$B$56,IF(M586=57%,J586*K586*L586*F!$B$57,IF(M586=58%,J586*K586*L586*F!$B$58,IF(M586=59%,J586*K586*L586*F!$B$59,IF(M586=60%,J586*K586*L586*F!$B$60,IF(M586=61%,J586*K586*L586*F!$B$61,IF(M586=62%,J586*K586*L586*F!$B$62,IF(M586=63%,J586*K586*L586*F!$B$63,IF(M586=64%,J586*K586*L586*F!$B$64,IF(M586=65%,J586*K586*L586*F!$B$65,IF(M586=66%,J586*K586*L586*F!$B$66,IF(M586=67%,J586*K586*L586*F!$B$67,IF(M586=68%,J586*K586*L586*F!$B$68,IF(M586=69%,J586*K586*L586*F!$B$69,IF(M586=70%,J586*K586*L586*F!$B$70,IF(M586=71%,J586*K586*L586*F!$B$71,IF(M586=72%,J586*K586*L586*F!$B$72,IF(M586=73%,J586*K586*L586*F!$B$73,IF(M586=74%,J586*K586*L586*F!$B$74,IF(M586=75%,J586*K586*L586*F!$B$75,IF(M586=76%,J586*K586*L586*F!$B$76,IF(M586=77%,J586*K586*L586*F!$B$77,IF(M586=78%,J586*K586*L586*F!$B$78,IF(M586=79%,J586*K586*L586*F!$B$79,IF(M586=80%,J586*K586*L586*F!$B$80,IF(M586=81%,J586*K586*L586*F!$B$81,IF(M586=82%,J586*K586*L586*F!$B$82,IF(M586=83%,J586*K586*L586*F!$B$83,IF(M586=84%,J586*K586*L586*F!$B$84,IF(M586=85%,J586*K586*L586*F!$B$85,IF(M586=86%,J586*K586*L586*F!$B$86,IF(M586=87%,J586*K586*L586*F!$B$87,IF(M586=88%,J586*K586*L586*F!$B$88,IF(M586=89%,J586*K586*L586*F!$B$89,IF(M586=90%,J586*K586*L586*F!$B$90,IF(M586=91%,J586*K586*L586*F!$B$91,IF(M586=92%,J586*K586*L586*F!$B$92,IF(M586=93%,J586*K586*L586*F!$B$93,IF(M586=94%,J586*K586*L586*F!$B$94,IF(M586=95%,J586*K586*L586*F!$B$95,IF(M586=96%,J586*K586*L586*F!$B$96,IF(M586=97%,J586*K586*L586*F!$B$97,IF(M586=98%,J586*K586*L586*F!$B$98,IF(M586=99%,J586*K586*L586*F!$B$99,IF(M586&gt;99%,J586*K586*L586*F!$B$100,))))))))))))))))))))))))))))))))))))))))))))))))))))))))+IF(Q586&lt;30%,0,IF(Q586&lt;35%,N586*O586*P586*F!$B$33,IF(Q586&lt;40%,N586*O586*P586*F!$B$38,IF(Q586&lt;45%,N586*O586*P586*F!$B$43,IF(Q586&lt;50%,N586*O586*P586*F!$B$48,IF(Q586=50%,N586*O586*P586*F!$B$50,IF(Q586=51%,N586*O586*P586*F!$B$51,IF(Q586=52%,N586*O586*P586*F!$B$52,IF(Q586=53%,N586*O586*P586*F!$B$53,IF(Q586=54%,N586*O586*P586*F!$B$54,IF(Q586=55%,N586*O586*P586*F!$B$55,IF(Q586=56%,N586*O586*P586*F!$B$56,IF(Q586=57%,N586*O586*P586*F!$B$57,IF(Q586=58%,N586*O586*P586*F!$B$58,IF(Q586=59%,N586*O586*P586*F!$B$59,IF(Q586=60%,N586*O586*P586*F!$B$60,IF(Q586=61%,N586*O586*P586*F!$B$61,IF(Q586=62%,N586*O586*P586*F!$B$62,IF(Q586=63%,N586*O586*P586*F!$B$63,IF(Q586=64%,N586*O586*P586*F!$B$64,IF(Q586=65%,N586*O586*P586*F!$B$65,IF(Q586=66%,N586*O586*P586*F!$B$66,IF(Q586=67%,N586*O586*P586*F!$B$67,IF(Q586=68%,N586*O586*P586*F!$B$68,IF(Q586=69%,N586*O586*P586*F!$B$69,IF(Q586=70%,N586*O586*P586*F!$B$70,IF(Q586=71%,N586*O586*P586*F!$B$71,IF(Q586=72%,N586*O586*P586*F!$B$72,IF(Q586=73%,N586*O586*P586*F!$B$73,IF(Q586=74%,N586*O586*P586*F!$B$74,IF(Q586=75%,N586*O586*P586*F!$B$75,IF(Q586=76%,N586*O586*P586*F!$B$76,IF(Q586=77%,N586*O586*P586*F!$B$77,IF(Q586=78%,N586*O586*P586*F!$B$78,IF(Q586=79%,N586*O586*P586*F!$B$79,IF(Q586=80%,N586*O586*P586*F!$B$80,IF(Q586=81%,N586*O586*P586*F!$B$81,IF(Q586=82%,N586*O586*P586*F!$B$82,IF(Q586=83%,N586*O586*P586*F!$B$83,IF(Q586=84%,N586*O586*P586*F!$B$84,IF(Q586=85%,N586*O586*P586*F!$B$85,IF(Q586=86%,N586*O586*P586*F!$B$86,IF(Q586=87%,N586*O586*P586*F!$B$87,IF(Q586=88%,N586*O586*P586*F!$B$88,IF(Q586=89%,N586*O586*P586*F!$B$89,IF(Q586=90%,N586*O586*P586*F!$B$90,IF(Q586=91%,N586*O586*P586*F!$B$91,IF(Q586=92%,N586*O586*P586*F!$B$92,IF(Q586=93%,N586*O586*P586*F!$B$93,IF(Q586=94%,N586*O586*P586*F!$B$94,IF(Q586=95%,N586*O586*P586*F!$B$95,IF(Q586=96%,N586*O586*P586*F!$B$96,IF(Q586=97%,N586*O586*P586*F!$B$97,IF(Q586=98%,N586*O586*P586*F!$B$98,IF(Q586=99%,N586*O586*P586*F!$B$99,IF(Q586&gt;99%,N586*O586*P586*F!$B$100,))))))))))))))))))))))))))))))))))))))))))))))))))))))))+IF(U586&lt;30%,0,IF(U586&lt;35%,R586*S586*T586*F!$B$33,IF(U586&lt;40%,R586*S586*T586*F!$B$38,IF(U586&lt;45%,R586*S586*T586*F!$B$43,IF(U586&lt;50%,R586*S586*T586*F!$B$48,IF(U586=50%,R586*S586*T586*F!$B$50,IF(U586=51%,R586*S586*T586*F!$B$51,IF(U586=52%,R586*S586*T586*F!$B$52,IF(U586=53%,R586*S586*T586*F!$B$53,IF(U586=54%,R586*S586*T586*F!$B$54,IF(U586=55%,R586*S586*T586*F!$B$55,IF(U586=56%,R586*S586*T586*F!$B$56,IF(U586=57%,R586*S586*T586*F!$B$57,IF(U586=58%,R586*S586*T586*F!$B$58,IF(U586=59%,R586*S586*T586*F!$B$59,IF(U586=60%,R586*S586*T586*F!$B$60,IF(U586=61%,R586*S586*T586*F!$B$61,IF(U586=62%,R586*S586*T586*F!$B$62,IF(U586=63%,R586*S586*T586*F!$B$63,IF(U586=64%,R586*S586*T586*F!$B$64,IF(U586=65%,R586*S586*T586*F!$B$65,IF(U586=66%,R586*S586*T586*F!$B$66,IF(U586=67%,R586*S586*T586*F!$B$67,IF(U586=68%,R586*S586*T586*F!$B$68,IF(U586=69%,R586*S586*T586*F!$B$69,IF(U586=70%,R586*S586*T586*F!$B$70,IF(U586=71%,R586*S586*T586*F!$B$71,IF(U586=72%,R586*S586*T586*F!$B$72,IF(U586=73%,R586*S586*T586*F!$B$73,IF(U586=74%,R586*S586*T586*F!$B$74,IF(U586=75%,R586*S586*T586*F!$B$75,IF(U586=76%,R586*S586*T586*F!$B$76,IF(U586=77%,R586*S586*T586*F!$B$77,IF(U586=78%,R586*S586*T586*F!$B$78,IF(U586=79%,R586*S586*T586*F!$B$79,IF(U586=80%,R586*S586*T586*F!$B$80,IF(U586=81%,R586*S586*T586*F!$B$81,IF(U586=82%,R586*S586*T586*F!$B$82,IF(U586=83%,R586*S586*T586*F!$B$83,IF(U586=84%,R586*S586*T586*F!$B$84,IF(U586=85%,R586*S586*T586*F!$B$85,IF(U586=86%,R586*S586*T586*F!$B$86,IF(U586=87%,R586*S586*T586*F!$B$87,IF(U586=88%,R586*S586*T586*F!$B$88,IF(U586=89%,R586*S586*T586*F!$B$89,IF(U586=90%,R586*S586*T586*F!$B$90,IF(U586=91%,R586*S586*T586*F!$B$91,IF(U586=92%,R586*S586*T586*F!$B$92,IF(U586=93%,R586*S586*T586*F!$B$93,IF(U586=94%,R586*S586*T586*F!$B$94,IF(U586=95%,R586*S586*T586*F!$B$95,IF(U586=96%,R586*S586*T586*F!$B$96,IF(U586=97%,R586*S586*T586*F!$B$97,IF(U586=98%,R586*S586*T586*F!$B$98,IF(U586=99%,R586*S586*T586*F!$B$99,IF(U586&gt;99%,R586*S586*T586*F!$B$100)))))))))))))))))))))))))))))))))))))))))))))))))))))))))*IF(ISNUMBER(E586),E586,1)*IF(ISNUMBER(D586),D586,1)</f>
        <v>0</v>
      </c>
      <c r="AA586" s="5">
        <f>G586*H586+K586*L586+O586*P586+S586*T586</f>
        <v>0</v>
      </c>
      <c r="AB586" s="112">
        <f>(H586*(IF(I586&lt;45%,0.5,IF(I586&lt;55%,0.8,IF(I586&lt;65%,0.9,IF(I586&lt;75%,1,IF(I586&lt;85%,1.1,1.2))))))+L586*(IF(M586&lt;45%,0.5,IF(M586&lt;55%,0.8,IF(M586&lt;65%,0.9,IF(M586&lt;75%,1,IF(M586&lt;85%,1.1,1.2))))))+P586*(IF(Q586&lt;45%,0.5,IF(Q586&lt;55%,0.8,IF(Q586&lt;65%,0.9,IF(Q586&lt;75%,1,IF(Q586&lt;85%,1.1,1.2))))))+T586*(IF(U586&lt;45%,0.5,IF(U586&lt;55%,0.8,IF(U586&lt;65%,0.9,IF(U586&lt;75%,1,IF(U586&lt;85%,1.1,1.2)))))))*IF(D586&gt;=0.8,6,IF(D586&lt;=0.4,1.5,3))</f>
        <v>0</v>
      </c>
      <c r="AC586" s="11"/>
      <c r="AD586" s="11"/>
      <c r="AE586" s="11"/>
      <c r="AF586" s="11"/>
      <c r="AG586" s="11"/>
      <c r="AH586" s="11"/>
      <c r="AI586" s="11"/>
      <c r="AJ586" s="11"/>
      <c r="AK586" s="11"/>
      <c r="AL586" s="11"/>
      <c r="AM586" s="11"/>
      <c r="AN586" s="11"/>
      <c r="AO586" s="11"/>
      <c r="AP586" s="11"/>
      <c r="AQ586" s="11"/>
      <c r="AR586" s="11"/>
      <c r="AS586" s="11"/>
      <c r="AT586" s="11"/>
      <c r="AU586" s="11"/>
      <c r="AV586" s="11"/>
      <c r="AW586" s="11"/>
      <c r="AX586" s="11"/>
      <c r="AY586" s="11"/>
      <c r="AZ586" s="11"/>
      <c r="BA586" s="11"/>
      <c r="BB586" s="11"/>
      <c r="BC586" s="11"/>
      <c r="BD586" s="11"/>
      <c r="BE586" s="11"/>
      <c r="BF586" s="11"/>
      <c r="BG586" s="11"/>
      <c r="BH586" s="11"/>
      <c r="BI586" s="11"/>
      <c r="BJ586" s="11"/>
    </row>
    <row r="587" spans="1:62" x14ac:dyDescent="0.25">
      <c r="A587" s="1125"/>
      <c r="B587" s="86" t="str">
        <f t="shared" ref="B587:E587" si="1398">IF(B525="","",B525)</f>
        <v/>
      </c>
      <c r="C587" s="84" t="str">
        <f t="shared" si="1398"/>
        <v/>
      </c>
      <c r="D587" s="63">
        <f t="shared" si="1394"/>
        <v>0</v>
      </c>
      <c r="E587" s="85" t="str">
        <f t="shared" si="1398"/>
        <v/>
      </c>
      <c r="F587" s="152"/>
      <c r="G587" s="94"/>
      <c r="H587" s="94"/>
      <c r="I587" s="93">
        <f t="shared" si="1389"/>
        <v>0</v>
      </c>
      <c r="J587" s="152"/>
      <c r="K587" s="94"/>
      <c r="L587" s="94"/>
      <c r="M587" s="95">
        <f t="shared" si="1390"/>
        <v>0</v>
      </c>
      <c r="N587" s="152"/>
      <c r="O587" s="94"/>
      <c r="P587" s="94"/>
      <c r="Q587" s="95">
        <f t="shared" si="1391"/>
        <v>0</v>
      </c>
      <c r="R587" s="152"/>
      <c r="S587" s="94"/>
      <c r="T587" s="94"/>
      <c r="U587" s="93">
        <f t="shared" si="1392"/>
        <v>0</v>
      </c>
      <c r="V587" s="113">
        <f t="shared" si="1395"/>
        <v>0</v>
      </c>
      <c r="W587" s="114">
        <f t="shared" si="1396"/>
        <v>0</v>
      </c>
      <c r="X587" s="36">
        <f t="shared" si="1397"/>
        <v>0</v>
      </c>
      <c r="Y587" s="90" t="str">
        <f t="shared" si="1337"/>
        <v/>
      </c>
      <c r="Z587" s="6">
        <f>(IF(I587&lt;30%,0,IF(I587&lt;35%,F587*G587*H587*F!$B$33,IF(I587&lt;40%,F587*G587*H587*F!$B$38,IF(I587&lt;45%,F587*G587*H587*F!$B$43,IF(I587&lt;50%,F587*G587*H587*F!$B$48,IF(I587=50%,F587*G587*H587*F!$B$50,IF(I587=51%,F587*G587*H587*F!$B$51,IF(I587=52%,F587*G587*H587*F!$B$52,IF(I587=53%,F587*G587*H587*F!$B$53,IF(I587=54%,F587*G587*H587*F!$B$54,IF(I587=55%,F587*G587*H587*F!$B$55,IF(I587=56%,F587*G587*H587*F!$B$56,IF(I587=57%,F587*G587*H587*F!$B$57,IF(I587=58%,F587*G587*H587*F!$B$58,IF(I587=59%,F587*G587*H587*F!$B$59,IF(I587=60%,F587*G587*H587*F!$B$60,IF(I587=61%,F587*G587*H587*F!$B$61,IF(I587=62%,F587*G587*H587*F!$B$62,IF(I587=63%,F587*G587*H587*F!$B$63,IF(I587=64%,F587*G587*H587*F!$B$64,IF(I587=65%,F587*G587*H587*F!$B$65,IF(I587=66%,F587*G587*H587*F!$B$66,IF(I587=67%,F587*G587*H587*F!$B$67,IF(I587=68%,F587*G587*H587*F!$B$68,IF(I587=69%,F587*G587*H587*F!$B$69,IF(I587=70%,F587*G587*H587*F!$B$70,IF(I587=71%,F587*G587*H587*F!$B$71,IF(I587=72%,F587*G587*H587*F!$B$72,IF(I587=73%,F587*G587*H587*F!$B$73,IF(I587=74%,F587*G587*H587*F!$B$74,IF(I587=75%,F587*G587*H587*F!$B$75,IF(I587=76%,F587*G587*H587*F!$B$76,IF(I587=77%,F587*G587*H587*F!$B$77,IF(I587=78%,F587*G587*H587*F!$B$78,IF(I587=79%,F587*G587*H587*F!$B$79,IF(I587=80%,F587*G587*H587*F!$B$80,IF(I587=81%,F587*G587*H587*F!$B$81,IF(I587=82%,F587*G587*H587*F!$B$82,IF(I587=83%,F587*G587*H587*F!$B$83,IF(I587=84%,F587*G587*H587*F!$B$84,IF(I587=85%,F587*G587*H587*F!$B$85,IF(I587=86%,F587*G587*H587*F!$B$86,IF(I587=87%,F587*G587*H587*F!$B$87,IF(I587=88%,F587*G587*H587*F!$B$88,IF(I587=89%,F587*G587*H587*F!$B$89,IF(I587=90%,F587*G587*H587*F!$B$90,IF(I587=91%,F587*G587*H587*F!$B$91,IF(I587=92%,F587*G587*H587*F!$B$92,IF(I587=93%,F587*G587*H587*F!$B$93,IF(I587=94%,F587*G587*H587*F!$B$94,IF(I587=95%,F587*G587*H587*F!$B$95,IF(I587=96%,F587*G587*H587*F!$B$96,IF(I587=97%,F587*G587*H587*F!$B$97,IF(I587=98%,F587*G587*H587*F!$B$98,IF(I587=99%,F587*G587*H587*F!$B$99,IF(I587&gt;99%,F587*G587*H587*F!$B$100,))))))))))))))))))))))))))))))))))))))))))))))))))))))))+IF(M587&lt;30%,0,IF(M587&lt;35%,J587*K587*L587*F!$B$33,IF(M587&lt;40%,J587*K587*L587*F!$B$38,IF(M587&lt;45%,J587*K587*L587*F!$B$43,IF(M587&lt;50%,J587*K587*L587*F!$B$48,IF(M587=50%,J587*K587*L587*F!$B$50,IF(M587=51%,J587*K587*L587*F!$B$51,IF(M587=52%,J587*K587*L587*F!$B$52,IF(M587=53%,J587*K587*L587*F!$B$53,IF(M587=54%,J587*K587*L587*F!$B$54,IF(M587=55%,J587*K587*L587*F!$B$55,IF(M587=56%,J587*K587*L587*F!$B$56,IF(M587=57%,J587*K587*L587*F!$B$57,IF(M587=58%,J587*K587*L587*F!$B$58,IF(M587=59%,J587*K587*L587*F!$B$59,IF(M587=60%,J587*K587*L587*F!$B$60,IF(M587=61%,J587*K587*L587*F!$B$61,IF(M587=62%,J587*K587*L587*F!$B$62,IF(M587=63%,J587*K587*L587*F!$B$63,IF(M587=64%,J587*K587*L587*F!$B$64,IF(M587=65%,J587*K587*L587*F!$B$65,IF(M587=66%,J587*K587*L587*F!$B$66,IF(M587=67%,J587*K587*L587*F!$B$67,IF(M587=68%,J587*K587*L587*F!$B$68,IF(M587=69%,J587*K587*L587*F!$B$69,IF(M587=70%,J587*K587*L587*F!$B$70,IF(M587=71%,J587*K587*L587*F!$B$71,IF(M587=72%,J587*K587*L587*F!$B$72,IF(M587=73%,J587*K587*L587*F!$B$73,IF(M587=74%,J587*K587*L587*F!$B$74,IF(M587=75%,J587*K587*L587*F!$B$75,IF(M587=76%,J587*K587*L587*F!$B$76,IF(M587=77%,J587*K587*L587*F!$B$77,IF(M587=78%,J587*K587*L587*F!$B$78,IF(M587=79%,J587*K587*L587*F!$B$79,IF(M587=80%,J587*K587*L587*F!$B$80,IF(M587=81%,J587*K587*L587*F!$B$81,IF(M587=82%,J587*K587*L587*F!$B$82,IF(M587=83%,J587*K587*L587*F!$B$83,IF(M587=84%,J587*K587*L587*F!$B$84,IF(M587=85%,J587*K587*L587*F!$B$85,IF(M587=86%,J587*K587*L587*F!$B$86,IF(M587=87%,J587*K587*L587*F!$B$87,IF(M587=88%,J587*K587*L587*F!$B$88,IF(M587=89%,J587*K587*L587*F!$B$89,IF(M587=90%,J587*K587*L587*F!$B$90,IF(M587=91%,J587*K587*L587*F!$B$91,IF(M587=92%,J587*K587*L587*F!$B$92,IF(M587=93%,J587*K587*L587*F!$B$93,IF(M587=94%,J587*K587*L587*F!$B$94,IF(M587=95%,J587*K587*L587*F!$B$95,IF(M587=96%,J587*K587*L587*F!$B$96,IF(M587=97%,J587*K587*L587*F!$B$97,IF(M587=98%,J587*K587*L587*F!$B$98,IF(M587=99%,J587*K587*L587*F!$B$99,IF(M587&gt;99%,J587*K587*L587*F!$B$100,))))))))))))))))))))))))))))))))))))))))))))))))))))))))+IF(Q587&lt;30%,0,IF(Q587&lt;35%,N587*O587*P587*F!$B$33,IF(Q587&lt;40%,N587*O587*P587*F!$B$38,IF(Q587&lt;45%,N587*O587*P587*F!$B$43,IF(Q587&lt;50%,N587*O587*P587*F!$B$48,IF(Q587=50%,N587*O587*P587*F!$B$50,IF(Q587=51%,N587*O587*P587*F!$B$51,IF(Q587=52%,N587*O587*P587*F!$B$52,IF(Q587=53%,N587*O587*P587*F!$B$53,IF(Q587=54%,N587*O587*P587*F!$B$54,IF(Q587=55%,N587*O587*P587*F!$B$55,IF(Q587=56%,N587*O587*P587*F!$B$56,IF(Q587=57%,N587*O587*P587*F!$B$57,IF(Q587=58%,N587*O587*P587*F!$B$58,IF(Q587=59%,N587*O587*P587*F!$B$59,IF(Q587=60%,N587*O587*P587*F!$B$60,IF(Q587=61%,N587*O587*P587*F!$B$61,IF(Q587=62%,N587*O587*P587*F!$B$62,IF(Q587=63%,N587*O587*P587*F!$B$63,IF(Q587=64%,N587*O587*P587*F!$B$64,IF(Q587=65%,N587*O587*P587*F!$B$65,IF(Q587=66%,N587*O587*P587*F!$B$66,IF(Q587=67%,N587*O587*P587*F!$B$67,IF(Q587=68%,N587*O587*P587*F!$B$68,IF(Q587=69%,N587*O587*P587*F!$B$69,IF(Q587=70%,N587*O587*P587*F!$B$70,IF(Q587=71%,N587*O587*P587*F!$B$71,IF(Q587=72%,N587*O587*P587*F!$B$72,IF(Q587=73%,N587*O587*P587*F!$B$73,IF(Q587=74%,N587*O587*P587*F!$B$74,IF(Q587=75%,N587*O587*P587*F!$B$75,IF(Q587=76%,N587*O587*P587*F!$B$76,IF(Q587=77%,N587*O587*P587*F!$B$77,IF(Q587=78%,N587*O587*P587*F!$B$78,IF(Q587=79%,N587*O587*P587*F!$B$79,IF(Q587=80%,N587*O587*P587*F!$B$80,IF(Q587=81%,N587*O587*P587*F!$B$81,IF(Q587=82%,N587*O587*P587*F!$B$82,IF(Q587=83%,N587*O587*P587*F!$B$83,IF(Q587=84%,N587*O587*P587*F!$B$84,IF(Q587=85%,N587*O587*P587*F!$B$85,IF(Q587=86%,N587*O587*P587*F!$B$86,IF(Q587=87%,N587*O587*P587*F!$B$87,IF(Q587=88%,N587*O587*P587*F!$B$88,IF(Q587=89%,N587*O587*P587*F!$B$89,IF(Q587=90%,N587*O587*P587*F!$B$90,IF(Q587=91%,N587*O587*P587*F!$B$91,IF(Q587=92%,N587*O587*P587*F!$B$92,IF(Q587=93%,N587*O587*P587*F!$B$93,IF(Q587=94%,N587*O587*P587*F!$B$94,IF(Q587=95%,N587*O587*P587*F!$B$95,IF(Q587=96%,N587*O587*P587*F!$B$96,IF(Q587=97%,N587*O587*P587*F!$B$97,IF(Q587=98%,N587*O587*P587*F!$B$98,IF(Q587=99%,N587*O587*P587*F!$B$99,IF(Q587&gt;99%,N587*O587*P587*F!$B$100,))))))))))))))))))))))))))))))))))))))))))))))))))))))))+IF(U587&lt;30%,0,IF(U587&lt;35%,R587*S587*T587*F!$B$33,IF(U587&lt;40%,R587*S587*T587*F!$B$38,IF(U587&lt;45%,R587*S587*T587*F!$B$43,IF(U587&lt;50%,R587*S587*T587*F!$B$48,IF(U587=50%,R587*S587*T587*F!$B$50,IF(U587=51%,R587*S587*T587*F!$B$51,IF(U587=52%,R587*S587*T587*F!$B$52,IF(U587=53%,R587*S587*T587*F!$B$53,IF(U587=54%,R587*S587*T587*F!$B$54,IF(U587=55%,R587*S587*T587*F!$B$55,IF(U587=56%,R587*S587*T587*F!$B$56,IF(U587=57%,R587*S587*T587*F!$B$57,IF(U587=58%,R587*S587*T587*F!$B$58,IF(U587=59%,R587*S587*T587*F!$B$59,IF(U587=60%,R587*S587*T587*F!$B$60,IF(U587=61%,R587*S587*T587*F!$B$61,IF(U587=62%,R587*S587*T587*F!$B$62,IF(U587=63%,R587*S587*T587*F!$B$63,IF(U587=64%,R587*S587*T587*F!$B$64,IF(U587=65%,R587*S587*T587*F!$B$65,IF(U587=66%,R587*S587*T587*F!$B$66,IF(U587=67%,R587*S587*T587*F!$B$67,IF(U587=68%,R587*S587*T587*F!$B$68,IF(U587=69%,R587*S587*T587*F!$B$69,IF(U587=70%,R587*S587*T587*F!$B$70,IF(U587=71%,R587*S587*T587*F!$B$71,IF(U587=72%,R587*S587*T587*F!$B$72,IF(U587=73%,R587*S587*T587*F!$B$73,IF(U587=74%,R587*S587*T587*F!$B$74,IF(U587=75%,R587*S587*T587*F!$B$75,IF(U587=76%,R587*S587*T587*F!$B$76,IF(U587=77%,R587*S587*T587*F!$B$77,IF(U587=78%,R587*S587*T587*F!$B$78,IF(U587=79%,R587*S587*T587*F!$B$79,IF(U587=80%,R587*S587*T587*F!$B$80,IF(U587=81%,R587*S587*T587*F!$B$81,IF(U587=82%,R587*S587*T587*F!$B$82,IF(U587=83%,R587*S587*T587*F!$B$83,IF(U587=84%,R587*S587*T587*F!$B$84,IF(U587=85%,R587*S587*T587*F!$B$85,IF(U587=86%,R587*S587*T587*F!$B$86,IF(U587=87%,R587*S587*T587*F!$B$87,IF(U587=88%,R587*S587*T587*F!$B$88,IF(U587=89%,R587*S587*T587*F!$B$89,IF(U587=90%,R587*S587*T587*F!$B$90,IF(U587=91%,R587*S587*T587*F!$B$91,IF(U587=92%,R587*S587*T587*F!$B$92,IF(U587=93%,R587*S587*T587*F!$B$93,IF(U587=94%,R587*S587*T587*F!$B$94,IF(U587=95%,R587*S587*T587*F!$B$95,IF(U587=96%,R587*S587*T587*F!$B$96,IF(U587=97%,R587*S587*T587*F!$B$97,IF(U587=98%,R587*S587*T587*F!$B$98,IF(U587=99%,R587*S587*T587*F!$B$99,IF(U587&gt;99%,R587*S587*T587*F!$B$100)))))))))))))))))))))))))))))))))))))))))))))))))))))))))*IF(ISNUMBER(E587),E587,1)*IF(ISNUMBER(D587),D587,1)</f>
        <v>0</v>
      </c>
      <c r="AA587" s="6">
        <f>G587*H587+K587*L587+O587*P587+S587*T587</f>
        <v>0</v>
      </c>
      <c r="AB587" s="115">
        <f>(H587*(IF(I587&lt;45%,0.5,IF(I587&lt;55%,0.8,IF(I587&lt;65%,0.9,IF(I587&lt;75%,1,IF(I587&lt;85%,1.1,1.2))))))+L587*(IF(M587&lt;45%,0.5,IF(M587&lt;55%,0.8,IF(M587&lt;65%,0.9,IF(M587&lt;75%,1,IF(M587&lt;85%,1.1,1.2))))))+P587*(IF(Q587&lt;45%,0.5,IF(Q587&lt;55%,0.8,IF(Q587&lt;65%,0.9,IF(Q587&lt;75%,1,IF(Q587&lt;85%,1.1,1.2))))))+T587*(IF(U587&lt;45%,0.5,IF(U587&lt;55%,0.8,IF(U587&lt;65%,0.9,IF(U587&lt;75%,1,IF(U587&lt;85%,1.1,1.2)))))))*IF(D587&gt;=0.8,6,IF(D587&lt;=0.4,1.5,3))</f>
        <v>0</v>
      </c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  <c r="AP587" s="11"/>
      <c r="AQ587" s="11"/>
      <c r="AR587" s="11"/>
      <c r="AS587" s="11"/>
      <c r="AT587" s="11"/>
      <c r="AU587" s="11"/>
      <c r="AV587" s="11"/>
      <c r="AW587" s="11"/>
      <c r="AX587" s="11"/>
      <c r="AY587" s="11"/>
      <c r="AZ587" s="11"/>
      <c r="BA587" s="11"/>
      <c r="BB587" s="11"/>
      <c r="BC587" s="11"/>
      <c r="BD587" s="11"/>
      <c r="BE587" s="11"/>
      <c r="BF587" s="11"/>
      <c r="BG587" s="11"/>
      <c r="BH587" s="11"/>
      <c r="BI587" s="11"/>
      <c r="BJ587" s="11"/>
    </row>
    <row r="588" spans="1:62" x14ac:dyDescent="0.25">
      <c r="A588" s="1125"/>
      <c r="B588" s="86" t="str">
        <f t="shared" ref="B588:E588" si="1399">IF(B526="","",B526)</f>
        <v/>
      </c>
      <c r="C588" s="84" t="str">
        <f t="shared" si="1399"/>
        <v/>
      </c>
      <c r="D588" s="63">
        <f t="shared" si="1394"/>
        <v>0</v>
      </c>
      <c r="E588" s="85" t="str">
        <f t="shared" si="1399"/>
        <v/>
      </c>
      <c r="F588" s="150"/>
      <c r="G588" s="100"/>
      <c r="H588" s="100"/>
      <c r="I588" s="101">
        <f t="shared" si="1389"/>
        <v>0</v>
      </c>
      <c r="J588" s="150"/>
      <c r="K588" s="100"/>
      <c r="L588" s="100"/>
      <c r="M588" s="102">
        <f t="shared" si="1390"/>
        <v>0</v>
      </c>
      <c r="N588" s="150"/>
      <c r="O588" s="100"/>
      <c r="P588" s="100"/>
      <c r="Q588" s="102">
        <f t="shared" si="1391"/>
        <v>0</v>
      </c>
      <c r="R588" s="150"/>
      <c r="S588" s="100"/>
      <c r="T588" s="100"/>
      <c r="U588" s="101">
        <f t="shared" si="1392"/>
        <v>0</v>
      </c>
      <c r="V588" s="110">
        <f t="shared" si="1395"/>
        <v>0</v>
      </c>
      <c r="W588" s="111">
        <f t="shared" si="1396"/>
        <v>0</v>
      </c>
      <c r="X588" s="53">
        <f>ROUND(IFERROR((W588/(Y588*IF(ISNUMBER(E588),E588,1))),0),2)</f>
        <v>0</v>
      </c>
      <c r="Y588" s="90" t="str">
        <f t="shared" si="1337"/>
        <v/>
      </c>
      <c r="Z588" s="5">
        <f>(IF(I588&lt;30%,0,IF(I588&lt;35%,F588*G588*H588*F!$B$33,IF(I588&lt;40%,F588*G588*H588*F!$B$38,IF(I588&lt;45%,F588*G588*H588*F!$B$43,IF(I588&lt;50%,F588*G588*H588*F!$B$48,IF(I588=50%,F588*G588*H588*F!$B$50,IF(I588=51%,F588*G588*H588*F!$B$51,IF(I588=52%,F588*G588*H588*F!$B$52,IF(I588=53%,F588*G588*H588*F!$B$53,IF(I588=54%,F588*G588*H588*F!$B$54,IF(I588=55%,F588*G588*H588*F!$B$55,IF(I588=56%,F588*G588*H588*F!$B$56,IF(I588=57%,F588*G588*H588*F!$B$57,IF(I588=58%,F588*G588*H588*F!$B$58,IF(I588=59%,F588*G588*H588*F!$B$59,IF(I588=60%,F588*G588*H588*F!$B$60,IF(I588=61%,F588*G588*H588*F!$B$61,IF(I588=62%,F588*G588*H588*F!$B$62,IF(I588=63%,F588*G588*H588*F!$B$63,IF(I588=64%,F588*G588*H588*F!$B$64,IF(I588=65%,F588*G588*H588*F!$B$65,IF(I588=66%,F588*G588*H588*F!$B$66,IF(I588=67%,F588*G588*H588*F!$B$67,IF(I588=68%,F588*G588*H588*F!$B$68,IF(I588=69%,F588*G588*H588*F!$B$69,IF(I588=70%,F588*G588*H588*F!$B$70,IF(I588=71%,F588*G588*H588*F!$B$71,IF(I588=72%,F588*G588*H588*F!$B$72,IF(I588=73%,F588*G588*H588*F!$B$73,IF(I588=74%,F588*G588*H588*F!$B$74,IF(I588=75%,F588*G588*H588*F!$B$75,IF(I588=76%,F588*G588*H588*F!$B$76,IF(I588=77%,F588*G588*H588*F!$B$77,IF(I588=78%,F588*G588*H588*F!$B$78,IF(I588=79%,F588*G588*H588*F!$B$79,IF(I588=80%,F588*G588*H588*F!$B$80,IF(I588=81%,F588*G588*H588*F!$B$81,IF(I588=82%,F588*G588*H588*F!$B$82,IF(I588=83%,F588*G588*H588*F!$B$83,IF(I588=84%,F588*G588*H588*F!$B$84,IF(I588=85%,F588*G588*H588*F!$B$85,IF(I588=86%,F588*G588*H588*F!$B$86,IF(I588=87%,F588*G588*H588*F!$B$87,IF(I588=88%,F588*G588*H588*F!$B$88,IF(I588=89%,F588*G588*H588*F!$B$89,IF(I588=90%,F588*G588*H588*F!$B$90,IF(I588=91%,F588*G588*H588*F!$B$91,IF(I588=92%,F588*G588*H588*F!$B$92,IF(I588=93%,F588*G588*H588*F!$B$93,IF(I588=94%,F588*G588*H588*F!$B$94,IF(I588=95%,F588*G588*H588*F!$B$95,IF(I588=96%,F588*G588*H588*F!$B$96,IF(I588=97%,F588*G588*H588*F!$B$97,IF(I588=98%,F588*G588*H588*F!$B$98,IF(I588=99%,F588*G588*H588*F!$B$99,IF(I588&gt;99%,F588*G588*H588*F!$B$100,))))))))))))))))))))))))))))))))))))))))))))))))))))))))+IF(M588&lt;30%,0,IF(M588&lt;35%,J588*K588*L588*F!$B$33,IF(M588&lt;40%,J588*K588*L588*F!$B$38,IF(M588&lt;45%,J588*K588*L588*F!$B$43,IF(M588&lt;50%,J588*K588*L588*F!$B$48,IF(M588=50%,J588*K588*L588*F!$B$50,IF(M588=51%,J588*K588*L588*F!$B$51,IF(M588=52%,J588*K588*L588*F!$B$52,IF(M588=53%,J588*K588*L588*F!$B$53,IF(M588=54%,J588*K588*L588*F!$B$54,IF(M588=55%,J588*K588*L588*F!$B$55,IF(M588=56%,J588*K588*L588*F!$B$56,IF(M588=57%,J588*K588*L588*F!$B$57,IF(M588=58%,J588*K588*L588*F!$B$58,IF(M588=59%,J588*K588*L588*F!$B$59,IF(M588=60%,J588*K588*L588*F!$B$60,IF(M588=61%,J588*K588*L588*F!$B$61,IF(M588=62%,J588*K588*L588*F!$B$62,IF(M588=63%,J588*K588*L588*F!$B$63,IF(M588=64%,J588*K588*L588*F!$B$64,IF(M588=65%,J588*K588*L588*F!$B$65,IF(M588=66%,J588*K588*L588*F!$B$66,IF(M588=67%,J588*K588*L588*F!$B$67,IF(M588=68%,J588*K588*L588*F!$B$68,IF(M588=69%,J588*K588*L588*F!$B$69,IF(M588=70%,J588*K588*L588*F!$B$70,IF(M588=71%,J588*K588*L588*F!$B$71,IF(M588=72%,J588*K588*L588*F!$B$72,IF(M588=73%,J588*K588*L588*F!$B$73,IF(M588=74%,J588*K588*L588*F!$B$74,IF(M588=75%,J588*K588*L588*F!$B$75,IF(M588=76%,J588*K588*L588*F!$B$76,IF(M588=77%,J588*K588*L588*F!$B$77,IF(M588=78%,J588*K588*L588*F!$B$78,IF(M588=79%,J588*K588*L588*F!$B$79,IF(M588=80%,J588*K588*L588*F!$B$80,IF(M588=81%,J588*K588*L588*F!$B$81,IF(M588=82%,J588*K588*L588*F!$B$82,IF(M588=83%,J588*K588*L588*F!$B$83,IF(M588=84%,J588*K588*L588*F!$B$84,IF(M588=85%,J588*K588*L588*F!$B$85,IF(M588=86%,J588*K588*L588*F!$B$86,IF(M588=87%,J588*K588*L588*F!$B$87,IF(M588=88%,J588*K588*L588*F!$B$88,IF(M588=89%,J588*K588*L588*F!$B$89,IF(M588=90%,J588*K588*L588*F!$B$90,IF(M588=91%,J588*K588*L588*F!$B$91,IF(M588=92%,J588*K588*L588*F!$B$92,IF(M588=93%,J588*K588*L588*F!$B$93,IF(M588=94%,J588*K588*L588*F!$B$94,IF(M588=95%,J588*K588*L588*F!$B$95,IF(M588=96%,J588*K588*L588*F!$B$96,IF(M588=97%,J588*K588*L588*F!$B$97,IF(M588=98%,J588*K588*L588*F!$B$98,IF(M588=99%,J588*K588*L588*F!$B$99,IF(M588&gt;99%,J588*K588*L588*F!$B$100,))))))))))))))))))))))))))))))))))))))))))))))))))))))))+IF(Q588&lt;30%,0,IF(Q588&lt;35%,N588*O588*P588*F!$B$33,IF(Q588&lt;40%,N588*O588*P588*F!$B$38,IF(Q588&lt;45%,N588*O588*P588*F!$B$43,IF(Q588&lt;50%,N588*O588*P588*F!$B$48,IF(Q588=50%,N588*O588*P588*F!$B$50,IF(Q588=51%,N588*O588*P588*F!$B$51,IF(Q588=52%,N588*O588*P588*F!$B$52,IF(Q588=53%,N588*O588*P588*F!$B$53,IF(Q588=54%,N588*O588*P588*F!$B$54,IF(Q588=55%,N588*O588*P588*F!$B$55,IF(Q588=56%,N588*O588*P588*F!$B$56,IF(Q588=57%,N588*O588*P588*F!$B$57,IF(Q588=58%,N588*O588*P588*F!$B$58,IF(Q588=59%,N588*O588*P588*F!$B$59,IF(Q588=60%,N588*O588*P588*F!$B$60,IF(Q588=61%,N588*O588*P588*F!$B$61,IF(Q588=62%,N588*O588*P588*F!$B$62,IF(Q588=63%,N588*O588*P588*F!$B$63,IF(Q588=64%,N588*O588*P588*F!$B$64,IF(Q588=65%,N588*O588*P588*F!$B$65,IF(Q588=66%,N588*O588*P588*F!$B$66,IF(Q588=67%,N588*O588*P588*F!$B$67,IF(Q588=68%,N588*O588*P588*F!$B$68,IF(Q588=69%,N588*O588*P588*F!$B$69,IF(Q588=70%,N588*O588*P588*F!$B$70,IF(Q588=71%,N588*O588*P588*F!$B$71,IF(Q588=72%,N588*O588*P588*F!$B$72,IF(Q588=73%,N588*O588*P588*F!$B$73,IF(Q588=74%,N588*O588*P588*F!$B$74,IF(Q588=75%,N588*O588*P588*F!$B$75,IF(Q588=76%,N588*O588*P588*F!$B$76,IF(Q588=77%,N588*O588*P588*F!$B$77,IF(Q588=78%,N588*O588*P588*F!$B$78,IF(Q588=79%,N588*O588*P588*F!$B$79,IF(Q588=80%,N588*O588*P588*F!$B$80,IF(Q588=81%,N588*O588*P588*F!$B$81,IF(Q588=82%,N588*O588*P588*F!$B$82,IF(Q588=83%,N588*O588*P588*F!$B$83,IF(Q588=84%,N588*O588*P588*F!$B$84,IF(Q588=85%,N588*O588*P588*F!$B$85,IF(Q588=86%,N588*O588*P588*F!$B$86,IF(Q588=87%,N588*O588*P588*F!$B$87,IF(Q588=88%,N588*O588*P588*F!$B$88,IF(Q588=89%,N588*O588*P588*F!$B$89,IF(Q588=90%,N588*O588*P588*F!$B$90,IF(Q588=91%,N588*O588*P588*F!$B$91,IF(Q588=92%,N588*O588*P588*F!$B$92,IF(Q588=93%,N588*O588*P588*F!$B$93,IF(Q588=94%,N588*O588*P588*F!$B$94,IF(Q588=95%,N588*O588*P588*F!$B$95,IF(Q588=96%,N588*O588*P588*F!$B$96,IF(Q588=97%,N588*O588*P588*F!$B$97,IF(Q588=98%,N588*O588*P588*F!$B$98,IF(Q588=99%,N588*O588*P588*F!$B$99,IF(Q588&gt;99%,N588*O588*P588*F!$B$100,))))))))))))))))))))))))))))))))))))))))))))))))))))))))+IF(U588&lt;30%,0,IF(U588&lt;35%,R588*S588*T588*F!$B$33,IF(U588&lt;40%,R588*S588*T588*F!$B$38,IF(U588&lt;45%,R588*S588*T588*F!$B$43,IF(U588&lt;50%,R588*S588*T588*F!$B$48,IF(U588=50%,R588*S588*T588*F!$B$50,IF(U588=51%,R588*S588*T588*F!$B$51,IF(U588=52%,R588*S588*T588*F!$B$52,IF(U588=53%,R588*S588*T588*F!$B$53,IF(U588=54%,R588*S588*T588*F!$B$54,IF(U588=55%,R588*S588*T588*F!$B$55,IF(U588=56%,R588*S588*T588*F!$B$56,IF(U588=57%,R588*S588*T588*F!$B$57,IF(U588=58%,R588*S588*T588*F!$B$58,IF(U588=59%,R588*S588*T588*F!$B$59,IF(U588=60%,R588*S588*T588*F!$B$60,IF(U588=61%,R588*S588*T588*F!$B$61,IF(U588=62%,R588*S588*T588*F!$B$62,IF(U588=63%,R588*S588*T588*F!$B$63,IF(U588=64%,R588*S588*T588*F!$B$64,IF(U588=65%,R588*S588*T588*F!$B$65,IF(U588=66%,R588*S588*T588*F!$B$66,IF(U588=67%,R588*S588*T588*F!$B$67,IF(U588=68%,R588*S588*T588*F!$B$68,IF(U588=69%,R588*S588*T588*F!$B$69,IF(U588=70%,R588*S588*T588*F!$B$70,IF(U588=71%,R588*S588*T588*F!$B$71,IF(U588=72%,R588*S588*T588*F!$B$72,IF(U588=73%,R588*S588*T588*F!$B$73,IF(U588=74%,R588*S588*T588*F!$B$74,IF(U588=75%,R588*S588*T588*F!$B$75,IF(U588=76%,R588*S588*T588*F!$B$76,IF(U588=77%,R588*S588*T588*F!$B$77,IF(U588=78%,R588*S588*T588*F!$B$78,IF(U588=79%,R588*S588*T588*F!$B$79,IF(U588=80%,R588*S588*T588*F!$B$80,IF(U588=81%,R588*S588*T588*F!$B$81,IF(U588=82%,R588*S588*T588*F!$B$82,IF(U588=83%,R588*S588*T588*F!$B$83,IF(U588=84%,R588*S588*T588*F!$B$84,IF(U588=85%,R588*S588*T588*F!$B$85,IF(U588=86%,R588*S588*T588*F!$B$86,IF(U588=87%,R588*S588*T588*F!$B$87,IF(U588=88%,R588*S588*T588*F!$B$88,IF(U588=89%,R588*S588*T588*F!$B$89,IF(U588=90%,R588*S588*T588*F!$B$90,IF(U588=91%,R588*S588*T588*F!$B$91,IF(U588=92%,R588*S588*T588*F!$B$92,IF(U588=93%,R588*S588*T588*F!$B$93,IF(U588=94%,R588*S588*T588*F!$B$94,IF(U588=95%,R588*S588*T588*F!$B$95,IF(U588=96%,R588*S588*T588*F!$B$96,IF(U588=97%,R588*S588*T588*F!$B$97,IF(U588=98%,R588*S588*T588*F!$B$98,IF(U588=99%,R588*S588*T588*F!$B$99,IF(U588&gt;99%,R588*S588*T588*F!$B$100)))))))))))))))))))))))))))))))))))))))))))))))))))))))))*IF(ISNUMBER(E588),E588,1)*IF(ISNUMBER(D588),D588,1)</f>
        <v>0</v>
      </c>
      <c r="AA588" s="5">
        <f>G588*H588+K588*L588+O588*P588+S588*T588</f>
        <v>0</v>
      </c>
      <c r="AB588" s="112">
        <f>(H588*(IF(I588&lt;45%,0.5,IF(I588&lt;55%,0.8,IF(I588&lt;65%,0.9,IF(I588&lt;75%,1,IF(I588&lt;85%,1.1,1.2))))))+L588*(IF(M588&lt;45%,0.5,IF(M588&lt;55%,0.8,IF(M588&lt;65%,0.9,IF(M588&lt;75%,1,IF(M588&lt;85%,1.1,1.2))))))+P588*(IF(Q588&lt;45%,0.5,IF(Q588&lt;55%,0.8,IF(Q588&lt;65%,0.9,IF(Q588&lt;75%,1,IF(Q588&lt;85%,1.1,1.2))))))+T588*(IF(U588&lt;45%,0.5,IF(U588&lt;55%,0.8,IF(U588&lt;65%,0.9,IF(U588&lt;75%,1,IF(U588&lt;85%,1.1,1.2)))))))*IF(D588&gt;=0.8,6,IF(D588&lt;=0.4,1.5,3))</f>
        <v>0</v>
      </c>
      <c r="AC588" s="11"/>
      <c r="AD588" s="11"/>
      <c r="AE588" s="11"/>
      <c r="AF588" s="11"/>
      <c r="AG588" s="11"/>
      <c r="AH588" s="11"/>
      <c r="AI588" s="11"/>
      <c r="AJ588" s="11"/>
      <c r="AK588" s="11"/>
      <c r="AL588" s="11"/>
      <c r="AM588" s="11"/>
      <c r="AN588" s="11"/>
      <c r="AO588" s="11"/>
      <c r="AP588" s="11"/>
      <c r="AQ588" s="11"/>
      <c r="AR588" s="11"/>
      <c r="AS588" s="11"/>
      <c r="AT588" s="11"/>
      <c r="AU588" s="11"/>
      <c r="AV588" s="11"/>
      <c r="AW588" s="11"/>
      <c r="AX588" s="11"/>
      <c r="AY588" s="11"/>
      <c r="AZ588" s="11"/>
      <c r="BA588" s="11"/>
      <c r="BB588" s="11"/>
      <c r="BC588" s="11"/>
      <c r="BD588" s="11"/>
      <c r="BE588" s="11"/>
      <c r="BF588" s="11"/>
      <c r="BG588" s="11"/>
      <c r="BH588" s="11"/>
      <c r="BI588" s="11"/>
      <c r="BJ588" s="11"/>
    </row>
    <row r="589" spans="1:62" x14ac:dyDescent="0.25">
      <c r="A589" s="1125"/>
      <c r="B589" s="86" t="str">
        <f t="shared" ref="B589:E589" si="1400">IF(B527="","",B527)</f>
        <v/>
      </c>
      <c r="C589" s="84" t="str">
        <f t="shared" si="1400"/>
        <v/>
      </c>
      <c r="D589" s="63">
        <f t="shared" si="1394"/>
        <v>0</v>
      </c>
      <c r="E589" s="85" t="str">
        <f t="shared" si="1400"/>
        <v/>
      </c>
      <c r="F589" s="152"/>
      <c r="G589" s="94"/>
      <c r="H589" s="94"/>
      <c r="I589" s="93">
        <f t="shared" si="1389"/>
        <v>0</v>
      </c>
      <c r="J589" s="152"/>
      <c r="K589" s="94"/>
      <c r="L589" s="94"/>
      <c r="M589" s="95">
        <f t="shared" si="1390"/>
        <v>0</v>
      </c>
      <c r="N589" s="152"/>
      <c r="O589" s="94"/>
      <c r="P589" s="94"/>
      <c r="Q589" s="95">
        <f t="shared" si="1391"/>
        <v>0</v>
      </c>
      <c r="R589" s="152"/>
      <c r="S589" s="94"/>
      <c r="T589" s="94"/>
      <c r="U589" s="93">
        <f t="shared" si="1392"/>
        <v>0</v>
      </c>
      <c r="V589" s="113">
        <f t="shared" si="1395"/>
        <v>0</v>
      </c>
      <c r="W589" s="114">
        <f t="shared" si="1396"/>
        <v>0</v>
      </c>
      <c r="X589" s="36">
        <f t="shared" ref="X589" si="1401">ROUND(IFERROR((W589/(Y589*IF(ISNUMBER(E589),E589,1))),0),2)</f>
        <v>0</v>
      </c>
      <c r="Y589" s="90" t="str">
        <f t="shared" si="1337"/>
        <v/>
      </c>
      <c r="Z589" s="6">
        <f>(IF(I589&lt;30%,0,IF(I589&lt;35%,F589*G589*H589*F!$B$33,IF(I589&lt;40%,F589*G589*H589*F!$B$38,IF(I589&lt;45%,F589*G589*H589*F!$B$43,IF(I589&lt;50%,F589*G589*H589*F!$B$48,IF(I589=50%,F589*G589*H589*F!$B$50,IF(I589=51%,F589*G589*H589*F!$B$51,IF(I589=52%,F589*G589*H589*F!$B$52,IF(I589=53%,F589*G589*H589*F!$B$53,IF(I589=54%,F589*G589*H589*F!$B$54,IF(I589=55%,F589*G589*H589*F!$B$55,IF(I589=56%,F589*G589*H589*F!$B$56,IF(I589=57%,F589*G589*H589*F!$B$57,IF(I589=58%,F589*G589*H589*F!$B$58,IF(I589=59%,F589*G589*H589*F!$B$59,IF(I589=60%,F589*G589*H589*F!$B$60,IF(I589=61%,F589*G589*H589*F!$B$61,IF(I589=62%,F589*G589*H589*F!$B$62,IF(I589=63%,F589*G589*H589*F!$B$63,IF(I589=64%,F589*G589*H589*F!$B$64,IF(I589=65%,F589*G589*H589*F!$B$65,IF(I589=66%,F589*G589*H589*F!$B$66,IF(I589=67%,F589*G589*H589*F!$B$67,IF(I589=68%,F589*G589*H589*F!$B$68,IF(I589=69%,F589*G589*H589*F!$B$69,IF(I589=70%,F589*G589*H589*F!$B$70,IF(I589=71%,F589*G589*H589*F!$B$71,IF(I589=72%,F589*G589*H589*F!$B$72,IF(I589=73%,F589*G589*H589*F!$B$73,IF(I589=74%,F589*G589*H589*F!$B$74,IF(I589=75%,F589*G589*H589*F!$B$75,IF(I589=76%,F589*G589*H589*F!$B$76,IF(I589=77%,F589*G589*H589*F!$B$77,IF(I589=78%,F589*G589*H589*F!$B$78,IF(I589=79%,F589*G589*H589*F!$B$79,IF(I589=80%,F589*G589*H589*F!$B$80,IF(I589=81%,F589*G589*H589*F!$B$81,IF(I589=82%,F589*G589*H589*F!$B$82,IF(I589=83%,F589*G589*H589*F!$B$83,IF(I589=84%,F589*G589*H589*F!$B$84,IF(I589=85%,F589*G589*H589*F!$B$85,IF(I589=86%,F589*G589*H589*F!$B$86,IF(I589=87%,F589*G589*H589*F!$B$87,IF(I589=88%,F589*G589*H589*F!$B$88,IF(I589=89%,F589*G589*H589*F!$B$89,IF(I589=90%,F589*G589*H589*F!$B$90,IF(I589=91%,F589*G589*H589*F!$B$91,IF(I589=92%,F589*G589*H589*F!$B$92,IF(I589=93%,F589*G589*H589*F!$B$93,IF(I589=94%,F589*G589*H589*F!$B$94,IF(I589=95%,F589*G589*H589*F!$B$95,IF(I589=96%,F589*G589*H589*F!$B$96,IF(I589=97%,F589*G589*H589*F!$B$97,IF(I589=98%,F589*G589*H589*F!$B$98,IF(I589=99%,F589*G589*H589*F!$B$99,IF(I589&gt;99%,F589*G589*H589*F!$B$100,))))))))))))))))))))))))))))))))))))))))))))))))))))))))+IF(M589&lt;30%,0,IF(M589&lt;35%,J589*K589*L589*F!$B$33,IF(M589&lt;40%,J589*K589*L589*F!$B$38,IF(M589&lt;45%,J589*K589*L589*F!$B$43,IF(M589&lt;50%,J589*K589*L589*F!$B$48,IF(M589=50%,J589*K589*L589*F!$B$50,IF(M589=51%,J589*K589*L589*F!$B$51,IF(M589=52%,J589*K589*L589*F!$B$52,IF(M589=53%,J589*K589*L589*F!$B$53,IF(M589=54%,J589*K589*L589*F!$B$54,IF(M589=55%,J589*K589*L589*F!$B$55,IF(M589=56%,J589*K589*L589*F!$B$56,IF(M589=57%,J589*K589*L589*F!$B$57,IF(M589=58%,J589*K589*L589*F!$B$58,IF(M589=59%,J589*K589*L589*F!$B$59,IF(M589=60%,J589*K589*L589*F!$B$60,IF(M589=61%,J589*K589*L589*F!$B$61,IF(M589=62%,J589*K589*L589*F!$B$62,IF(M589=63%,J589*K589*L589*F!$B$63,IF(M589=64%,J589*K589*L589*F!$B$64,IF(M589=65%,J589*K589*L589*F!$B$65,IF(M589=66%,J589*K589*L589*F!$B$66,IF(M589=67%,J589*K589*L589*F!$B$67,IF(M589=68%,J589*K589*L589*F!$B$68,IF(M589=69%,J589*K589*L589*F!$B$69,IF(M589=70%,J589*K589*L589*F!$B$70,IF(M589=71%,J589*K589*L589*F!$B$71,IF(M589=72%,J589*K589*L589*F!$B$72,IF(M589=73%,J589*K589*L589*F!$B$73,IF(M589=74%,J589*K589*L589*F!$B$74,IF(M589=75%,J589*K589*L589*F!$B$75,IF(M589=76%,J589*K589*L589*F!$B$76,IF(M589=77%,J589*K589*L589*F!$B$77,IF(M589=78%,J589*K589*L589*F!$B$78,IF(M589=79%,J589*K589*L589*F!$B$79,IF(M589=80%,J589*K589*L589*F!$B$80,IF(M589=81%,J589*K589*L589*F!$B$81,IF(M589=82%,J589*K589*L589*F!$B$82,IF(M589=83%,J589*K589*L589*F!$B$83,IF(M589=84%,J589*K589*L589*F!$B$84,IF(M589=85%,J589*K589*L589*F!$B$85,IF(M589=86%,J589*K589*L589*F!$B$86,IF(M589=87%,J589*K589*L589*F!$B$87,IF(M589=88%,J589*K589*L589*F!$B$88,IF(M589=89%,J589*K589*L589*F!$B$89,IF(M589=90%,J589*K589*L589*F!$B$90,IF(M589=91%,J589*K589*L589*F!$B$91,IF(M589=92%,J589*K589*L589*F!$B$92,IF(M589=93%,J589*K589*L589*F!$B$93,IF(M589=94%,J589*K589*L589*F!$B$94,IF(M589=95%,J589*K589*L589*F!$B$95,IF(M589=96%,J589*K589*L589*F!$B$96,IF(M589=97%,J589*K589*L589*F!$B$97,IF(M589=98%,J589*K589*L589*F!$B$98,IF(M589=99%,J589*K589*L589*F!$B$99,IF(M589&gt;99%,J589*K589*L589*F!$B$100,))))))))))))))))))))))))))))))))))))))))))))))))))))))))+IF(Q589&lt;30%,0,IF(Q589&lt;35%,N589*O589*P589*F!$B$33,IF(Q589&lt;40%,N589*O589*P589*F!$B$38,IF(Q589&lt;45%,N589*O589*P589*F!$B$43,IF(Q589&lt;50%,N589*O589*P589*F!$B$48,IF(Q589=50%,N589*O589*P589*F!$B$50,IF(Q589=51%,N589*O589*P589*F!$B$51,IF(Q589=52%,N589*O589*P589*F!$B$52,IF(Q589=53%,N589*O589*P589*F!$B$53,IF(Q589=54%,N589*O589*P589*F!$B$54,IF(Q589=55%,N589*O589*P589*F!$B$55,IF(Q589=56%,N589*O589*P589*F!$B$56,IF(Q589=57%,N589*O589*P589*F!$B$57,IF(Q589=58%,N589*O589*P589*F!$B$58,IF(Q589=59%,N589*O589*P589*F!$B$59,IF(Q589=60%,N589*O589*P589*F!$B$60,IF(Q589=61%,N589*O589*P589*F!$B$61,IF(Q589=62%,N589*O589*P589*F!$B$62,IF(Q589=63%,N589*O589*P589*F!$B$63,IF(Q589=64%,N589*O589*P589*F!$B$64,IF(Q589=65%,N589*O589*P589*F!$B$65,IF(Q589=66%,N589*O589*P589*F!$B$66,IF(Q589=67%,N589*O589*P589*F!$B$67,IF(Q589=68%,N589*O589*P589*F!$B$68,IF(Q589=69%,N589*O589*P589*F!$B$69,IF(Q589=70%,N589*O589*P589*F!$B$70,IF(Q589=71%,N589*O589*P589*F!$B$71,IF(Q589=72%,N589*O589*P589*F!$B$72,IF(Q589=73%,N589*O589*P589*F!$B$73,IF(Q589=74%,N589*O589*P589*F!$B$74,IF(Q589=75%,N589*O589*P589*F!$B$75,IF(Q589=76%,N589*O589*P589*F!$B$76,IF(Q589=77%,N589*O589*P589*F!$B$77,IF(Q589=78%,N589*O589*P589*F!$B$78,IF(Q589=79%,N589*O589*P589*F!$B$79,IF(Q589=80%,N589*O589*P589*F!$B$80,IF(Q589=81%,N589*O589*P589*F!$B$81,IF(Q589=82%,N589*O589*P589*F!$B$82,IF(Q589=83%,N589*O589*P589*F!$B$83,IF(Q589=84%,N589*O589*P589*F!$B$84,IF(Q589=85%,N589*O589*P589*F!$B$85,IF(Q589=86%,N589*O589*P589*F!$B$86,IF(Q589=87%,N589*O589*P589*F!$B$87,IF(Q589=88%,N589*O589*P589*F!$B$88,IF(Q589=89%,N589*O589*P589*F!$B$89,IF(Q589=90%,N589*O589*P589*F!$B$90,IF(Q589=91%,N589*O589*P589*F!$B$91,IF(Q589=92%,N589*O589*P589*F!$B$92,IF(Q589=93%,N589*O589*P589*F!$B$93,IF(Q589=94%,N589*O589*P589*F!$B$94,IF(Q589=95%,N589*O589*P589*F!$B$95,IF(Q589=96%,N589*O589*P589*F!$B$96,IF(Q589=97%,N589*O589*P589*F!$B$97,IF(Q589=98%,N589*O589*P589*F!$B$98,IF(Q589=99%,N589*O589*P589*F!$B$99,IF(Q589&gt;99%,N589*O589*P589*F!$B$100,))))))))))))))))))))))))))))))))))))))))))))))))))))))))+IF(U589&lt;30%,0,IF(U589&lt;35%,R589*S589*T589*F!$B$33,IF(U589&lt;40%,R589*S589*T589*F!$B$38,IF(U589&lt;45%,R589*S589*T589*F!$B$43,IF(U589&lt;50%,R589*S589*T589*F!$B$48,IF(U589=50%,R589*S589*T589*F!$B$50,IF(U589=51%,R589*S589*T589*F!$B$51,IF(U589=52%,R589*S589*T589*F!$B$52,IF(U589=53%,R589*S589*T589*F!$B$53,IF(U589=54%,R589*S589*T589*F!$B$54,IF(U589=55%,R589*S589*T589*F!$B$55,IF(U589=56%,R589*S589*T589*F!$B$56,IF(U589=57%,R589*S589*T589*F!$B$57,IF(U589=58%,R589*S589*T589*F!$B$58,IF(U589=59%,R589*S589*T589*F!$B$59,IF(U589=60%,R589*S589*T589*F!$B$60,IF(U589=61%,R589*S589*T589*F!$B$61,IF(U589=62%,R589*S589*T589*F!$B$62,IF(U589=63%,R589*S589*T589*F!$B$63,IF(U589=64%,R589*S589*T589*F!$B$64,IF(U589=65%,R589*S589*T589*F!$B$65,IF(U589=66%,R589*S589*T589*F!$B$66,IF(U589=67%,R589*S589*T589*F!$B$67,IF(U589=68%,R589*S589*T589*F!$B$68,IF(U589=69%,R589*S589*T589*F!$B$69,IF(U589=70%,R589*S589*T589*F!$B$70,IF(U589=71%,R589*S589*T589*F!$B$71,IF(U589=72%,R589*S589*T589*F!$B$72,IF(U589=73%,R589*S589*T589*F!$B$73,IF(U589=74%,R589*S589*T589*F!$B$74,IF(U589=75%,R589*S589*T589*F!$B$75,IF(U589=76%,R589*S589*T589*F!$B$76,IF(U589=77%,R589*S589*T589*F!$B$77,IF(U589=78%,R589*S589*T589*F!$B$78,IF(U589=79%,R589*S589*T589*F!$B$79,IF(U589=80%,R589*S589*T589*F!$B$80,IF(U589=81%,R589*S589*T589*F!$B$81,IF(U589=82%,R589*S589*T589*F!$B$82,IF(U589=83%,R589*S589*T589*F!$B$83,IF(U589=84%,R589*S589*T589*F!$B$84,IF(U589=85%,R589*S589*T589*F!$B$85,IF(U589=86%,R589*S589*T589*F!$B$86,IF(U589=87%,R589*S589*T589*F!$B$87,IF(U589=88%,R589*S589*T589*F!$B$88,IF(U589=89%,R589*S589*T589*F!$B$89,IF(U589=90%,R589*S589*T589*F!$B$90,IF(U589=91%,R589*S589*T589*F!$B$91,IF(U589=92%,R589*S589*T589*F!$B$92,IF(U589=93%,R589*S589*T589*F!$B$93,IF(U589=94%,R589*S589*T589*F!$B$94,IF(U589=95%,R589*S589*T589*F!$B$95,IF(U589=96%,R589*S589*T589*F!$B$96,IF(U589=97%,R589*S589*T589*F!$B$97,IF(U589=98%,R589*S589*T589*F!$B$98,IF(U589=99%,R589*S589*T589*F!$B$99,IF(U589&gt;99%,R589*S589*T589*F!$B$100)))))))))))))))))))))))))))))))))))))))))))))))))))))))))*IF(ISNUMBER(E589),E589,1)*IF(ISNUMBER(D589),D589,1)</f>
        <v>0</v>
      </c>
      <c r="AA589" s="6">
        <f>G589*H589+K589*L589+O589*P589+S589*T589</f>
        <v>0</v>
      </c>
      <c r="AB589" s="115">
        <f>(H589*(IF(I589&lt;45%,0.5,IF(I589&lt;55%,0.8,IF(I589&lt;65%,0.9,IF(I589&lt;75%,1,IF(I589&lt;85%,1.1,1.2))))))+L589*(IF(M589&lt;45%,0.5,IF(M589&lt;55%,0.8,IF(M589&lt;65%,0.9,IF(M589&lt;75%,1,IF(M589&lt;85%,1.1,1.2))))))+P589*(IF(Q589&lt;45%,0.5,IF(Q589&lt;55%,0.8,IF(Q589&lt;65%,0.9,IF(Q589&lt;75%,1,IF(Q589&lt;85%,1.1,1.2))))))+T589*(IF(U589&lt;45%,0.5,IF(U589&lt;55%,0.8,IF(U589&lt;65%,0.9,IF(U589&lt;75%,1,IF(U589&lt;85%,1.1,1.2)))))))*IF(D589&gt;=0.8,6,IF(D589&lt;=0.4,1.5,3))</f>
        <v>0</v>
      </c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  <c r="AP589" s="11"/>
      <c r="AQ589" s="11"/>
      <c r="AR589" s="11"/>
      <c r="AS589" s="11"/>
      <c r="AT589" s="11"/>
      <c r="AU589" s="11"/>
      <c r="AV589" s="11"/>
      <c r="AW589" s="11"/>
      <c r="AX589" s="11"/>
      <c r="AY589" s="11"/>
      <c r="AZ589" s="11"/>
      <c r="BA589" s="11"/>
      <c r="BB589" s="11"/>
      <c r="BC589" s="11"/>
      <c r="BD589" s="11"/>
      <c r="BE589" s="11"/>
      <c r="BF589" s="11"/>
      <c r="BG589" s="11"/>
      <c r="BH589" s="11"/>
      <c r="BI589" s="11"/>
      <c r="BJ589" s="11"/>
    </row>
    <row r="590" spans="1:62" x14ac:dyDescent="0.25">
      <c r="A590" s="1125"/>
      <c r="B590" s="86"/>
      <c r="C590" s="84"/>
      <c r="D590" s="134">
        <f>ROUND(IFERROR((D585*(G585*H585+K585*L585+O585*P585+S585*T585)+D586*(G586*H586+K586*L586+O586*P586+S586*T586)+D587*(G587*H587+K587*L587+O587*P587+S587*T587)+D588*(G588*H588+K588*L588+O588*P588+S588*T588)+D589*(G589*H589+K589*L589+O589*P589+S589*T589))/((G585*H585+K585*L585+O585*P585+S585*T585)+(G586*H586+K586*L586+O586*P586+S586*T586)+(G587*H587+K587*L587+O587*P587+S587*T587)+(G588*H588+K588*L588+O588*P588+S588*T588)+(G589*H589+K589*L589+O589*P589+S589*T589)),0),3)</f>
        <v>0</v>
      </c>
      <c r="E590" s="85"/>
      <c r="F590" s="65"/>
      <c r="G590" s="100"/>
      <c r="H590" s="100"/>
      <c r="I590" s="101"/>
      <c r="J590" s="65"/>
      <c r="K590" s="100"/>
      <c r="L590" s="100"/>
      <c r="M590" s="102"/>
      <c r="N590" s="65"/>
      <c r="O590" s="100"/>
      <c r="P590" s="100"/>
      <c r="Q590" s="102"/>
      <c r="R590" s="65"/>
      <c r="S590" s="100"/>
      <c r="T590" s="100"/>
      <c r="U590" s="101"/>
      <c r="V590" s="122">
        <f>SUM(V585:V589)</f>
        <v>0</v>
      </c>
      <c r="W590" s="117">
        <f>IFERROR(V590/AA590,0)</f>
        <v>0</v>
      </c>
      <c r="X590" s="118">
        <f>ROUND(IFERROR((D585*(I585*G585*H585+M585*K585*L585+Q585*O585*P585+U585*S585*T585)+D586*(I586*G586*H586+M586*K586*L586+Q586*O586*P586+U586*S586*T586)+D587*(I587*G587*H587+M587*K587*L587+Q587*O587*P587+U587*S587*T587)+D588*(I588*G588*H588+M588*K588*L588+Q588*O588*P588+U588*S588*T588)+D589*(I589*G589*H589+M589*K589*L589+Q589*O589*P589+U589*S589*T589))/(D585*(G585*H585+K585*L585+O585*P585+S585*T585)+D586*(G586*H586+K586*L586+O586*P586+S586*T586)+D587*(G587*H587+K587*L587+O587*P587+S587*T587)+D588*(G588*H588+K588*L588+O588*P588+S588*T588)+D589*(G589*H589+K589*L589+O589*P589+S589*T589)),0),2)</f>
        <v>0</v>
      </c>
      <c r="Y590" s="117"/>
      <c r="Z590" s="117">
        <f>SUM(Z585:Z589)</f>
        <v>0</v>
      </c>
      <c r="AA590" s="117">
        <f>SUM(AA585:AA589)</f>
        <v>0</v>
      </c>
      <c r="AB590" s="119">
        <f>IF(SUM(AB585:AB589)=0,TIME(,0,),TIME(,SUM(AB585:AB589)+30,))</f>
        <v>0</v>
      </c>
      <c r="AC590" s="11"/>
      <c r="AD590" s="11"/>
      <c r="AE590" s="11"/>
      <c r="AF590" s="11"/>
      <c r="AG590" s="11"/>
      <c r="AH590" s="11"/>
      <c r="AI590" s="11"/>
      <c r="AJ590" s="11"/>
      <c r="AK590" s="11"/>
      <c r="AL590" s="11"/>
      <c r="AM590" s="11"/>
      <c r="AN590" s="11"/>
      <c r="AO590" s="11"/>
      <c r="AP590" s="11"/>
      <c r="AQ590" s="11"/>
      <c r="AR590" s="11"/>
      <c r="AS590" s="11"/>
      <c r="AT590" s="11"/>
      <c r="AU590" s="11"/>
      <c r="AV590" s="11"/>
      <c r="AW590" s="11"/>
      <c r="AX590" s="11"/>
      <c r="AY590" s="11"/>
      <c r="AZ590" s="11"/>
      <c r="BA590" s="11"/>
      <c r="BB590" s="11"/>
      <c r="BC590" s="11"/>
      <c r="BD590" s="11"/>
      <c r="BE590" s="11"/>
      <c r="BF590" s="11"/>
      <c r="BG590" s="11"/>
      <c r="BH590" s="11"/>
      <c r="BI590" s="11"/>
      <c r="BJ590" s="11"/>
    </row>
    <row r="591" spans="1:62" x14ac:dyDescent="0.25">
      <c r="A591" s="1125"/>
      <c r="B591" s="86" t="str">
        <f t="shared" ref="B591:E591" si="1402">IF(B529="","",B529)</f>
        <v/>
      </c>
      <c r="C591" s="84" t="str">
        <f t="shared" si="1402"/>
        <v/>
      </c>
      <c r="D591" s="63">
        <f>D529</f>
        <v>0</v>
      </c>
      <c r="E591" s="85" t="str">
        <f t="shared" si="1402"/>
        <v/>
      </c>
      <c r="F591" s="152"/>
      <c r="G591" s="94"/>
      <c r="H591" s="94"/>
      <c r="I591" s="93">
        <f t="shared" ref="I591:I595" si="1403">IFERROR(ROUND(F591/$Y591,2),)</f>
        <v>0</v>
      </c>
      <c r="J591" s="152"/>
      <c r="K591" s="94"/>
      <c r="L591" s="94"/>
      <c r="M591" s="95">
        <f t="shared" ref="M591:M595" si="1404">IFERROR(ROUND(J591/$Y591,2),)</f>
        <v>0</v>
      </c>
      <c r="N591" s="152"/>
      <c r="O591" s="94"/>
      <c r="P591" s="94"/>
      <c r="Q591" s="95">
        <f t="shared" ref="Q591:Q595" si="1405">IFERROR(ROUND(N591/$Y591,2),)</f>
        <v>0</v>
      </c>
      <c r="R591" s="152"/>
      <c r="S591" s="94"/>
      <c r="T591" s="94"/>
      <c r="U591" s="93">
        <f t="shared" ref="U591:U595" si="1406">IFERROR(ROUND(R591/$Y591,2),)</f>
        <v>0</v>
      </c>
      <c r="V591" s="113">
        <f>(IF(ISNUMBER(F591),F591,1)*G591*H591+IF(ISNUMBER(J591),J591,1)*K591*L591+IF(ISNUMBER(N591),N591,1)*O591*P591+IF(ISNUMBER(R591),R591,1)*S591*T591)*IF(ISNUMBER(E591),E591,1)</f>
        <v>0</v>
      </c>
      <c r="W591" s="114">
        <f>IFERROR((IF(ISNUMBER(F591),F591,1)*G591*H591+IF(ISNUMBER(J591),J591,1)*K591*L591+IF(ISNUMBER(N591),N591,1)*O591*P591+IF(ISNUMBER(R591),R591,1)*S591*T591)*IF(ISNUMBER(E591),E591,1)/(G591*H591+K591*L591+O591*P591+S591*T591),0)</f>
        <v>0</v>
      </c>
      <c r="X591" s="36">
        <f>ROUND(IFERROR((W591/(Y591*IF(ISNUMBER(E591),E591,1))),0),2)</f>
        <v>0</v>
      </c>
      <c r="Y591" s="90" t="str">
        <f t="shared" si="1337"/>
        <v/>
      </c>
      <c r="Z591" s="6">
        <f>(IF(I591&lt;30%,0,IF(I591&lt;35%,F591*G591*H591*F!$B$33,IF(I591&lt;40%,F591*G591*H591*F!$B$38,IF(I591&lt;45%,F591*G591*H591*F!$B$43,IF(I591&lt;50%,F591*G591*H591*F!$B$48,IF(I591=50%,F591*G591*H591*F!$B$50,IF(I591=51%,F591*G591*H591*F!$B$51,IF(I591=52%,F591*G591*H591*F!$B$52,IF(I591=53%,F591*G591*H591*F!$B$53,IF(I591=54%,F591*G591*H591*F!$B$54,IF(I591=55%,F591*G591*H591*F!$B$55,IF(I591=56%,F591*G591*H591*F!$B$56,IF(I591=57%,F591*G591*H591*F!$B$57,IF(I591=58%,F591*G591*H591*F!$B$58,IF(I591=59%,F591*G591*H591*F!$B$59,IF(I591=60%,F591*G591*H591*F!$B$60,IF(I591=61%,F591*G591*H591*F!$B$61,IF(I591=62%,F591*G591*H591*F!$B$62,IF(I591=63%,F591*G591*H591*F!$B$63,IF(I591=64%,F591*G591*H591*F!$B$64,IF(I591=65%,F591*G591*H591*F!$B$65,IF(I591=66%,F591*G591*H591*F!$B$66,IF(I591=67%,F591*G591*H591*F!$B$67,IF(I591=68%,F591*G591*H591*F!$B$68,IF(I591=69%,F591*G591*H591*F!$B$69,IF(I591=70%,F591*G591*H591*F!$B$70,IF(I591=71%,F591*G591*H591*F!$B$71,IF(I591=72%,F591*G591*H591*F!$B$72,IF(I591=73%,F591*G591*H591*F!$B$73,IF(I591=74%,F591*G591*H591*F!$B$74,IF(I591=75%,F591*G591*H591*F!$B$75,IF(I591=76%,F591*G591*H591*F!$B$76,IF(I591=77%,F591*G591*H591*F!$B$77,IF(I591=78%,F591*G591*H591*F!$B$78,IF(I591=79%,F591*G591*H591*F!$B$79,IF(I591=80%,F591*G591*H591*F!$B$80,IF(I591=81%,F591*G591*H591*F!$B$81,IF(I591=82%,F591*G591*H591*F!$B$82,IF(I591=83%,F591*G591*H591*F!$B$83,IF(I591=84%,F591*G591*H591*F!$B$84,IF(I591=85%,F591*G591*H591*F!$B$85,IF(I591=86%,F591*G591*H591*F!$B$86,IF(I591=87%,F591*G591*H591*F!$B$87,IF(I591=88%,F591*G591*H591*F!$B$88,IF(I591=89%,F591*G591*H591*F!$B$89,IF(I591=90%,F591*G591*H591*F!$B$90,IF(I591=91%,F591*G591*H591*F!$B$91,IF(I591=92%,F591*G591*H591*F!$B$92,IF(I591=93%,F591*G591*H591*F!$B$93,IF(I591=94%,F591*G591*H591*F!$B$94,IF(I591=95%,F591*G591*H591*F!$B$95,IF(I591=96%,F591*G591*H591*F!$B$96,IF(I591=97%,F591*G591*H591*F!$B$97,IF(I591=98%,F591*G591*H591*F!$B$98,IF(I591=99%,F591*G591*H591*F!$B$99,IF(I591&gt;99%,F591*G591*H591*F!$B$100,))))))))))))))))))))))))))))))))))))))))))))))))))))))))+IF(M591&lt;30%,0,IF(M591&lt;35%,J591*K591*L591*F!$B$33,IF(M591&lt;40%,J591*K591*L591*F!$B$38,IF(M591&lt;45%,J591*K591*L591*F!$B$43,IF(M591&lt;50%,J591*K591*L591*F!$B$48,IF(M591=50%,J591*K591*L591*F!$B$50,IF(M591=51%,J591*K591*L591*F!$B$51,IF(M591=52%,J591*K591*L591*F!$B$52,IF(M591=53%,J591*K591*L591*F!$B$53,IF(M591=54%,J591*K591*L591*F!$B$54,IF(M591=55%,J591*K591*L591*F!$B$55,IF(M591=56%,J591*K591*L591*F!$B$56,IF(M591=57%,J591*K591*L591*F!$B$57,IF(M591=58%,J591*K591*L591*F!$B$58,IF(M591=59%,J591*K591*L591*F!$B$59,IF(M591=60%,J591*K591*L591*F!$B$60,IF(M591=61%,J591*K591*L591*F!$B$61,IF(M591=62%,J591*K591*L591*F!$B$62,IF(M591=63%,J591*K591*L591*F!$B$63,IF(M591=64%,J591*K591*L591*F!$B$64,IF(M591=65%,J591*K591*L591*F!$B$65,IF(M591=66%,J591*K591*L591*F!$B$66,IF(M591=67%,J591*K591*L591*F!$B$67,IF(M591=68%,J591*K591*L591*F!$B$68,IF(M591=69%,J591*K591*L591*F!$B$69,IF(M591=70%,J591*K591*L591*F!$B$70,IF(M591=71%,J591*K591*L591*F!$B$71,IF(M591=72%,J591*K591*L591*F!$B$72,IF(M591=73%,J591*K591*L591*F!$B$73,IF(M591=74%,J591*K591*L591*F!$B$74,IF(M591=75%,J591*K591*L591*F!$B$75,IF(M591=76%,J591*K591*L591*F!$B$76,IF(M591=77%,J591*K591*L591*F!$B$77,IF(M591=78%,J591*K591*L591*F!$B$78,IF(M591=79%,J591*K591*L591*F!$B$79,IF(M591=80%,J591*K591*L591*F!$B$80,IF(M591=81%,J591*K591*L591*F!$B$81,IF(M591=82%,J591*K591*L591*F!$B$82,IF(M591=83%,J591*K591*L591*F!$B$83,IF(M591=84%,J591*K591*L591*F!$B$84,IF(M591=85%,J591*K591*L591*F!$B$85,IF(M591=86%,J591*K591*L591*F!$B$86,IF(M591=87%,J591*K591*L591*F!$B$87,IF(M591=88%,J591*K591*L591*F!$B$88,IF(M591=89%,J591*K591*L591*F!$B$89,IF(M591=90%,J591*K591*L591*F!$B$90,IF(M591=91%,J591*K591*L591*F!$B$91,IF(M591=92%,J591*K591*L591*F!$B$92,IF(M591=93%,J591*K591*L591*F!$B$93,IF(M591=94%,J591*K591*L591*F!$B$94,IF(M591=95%,J591*K591*L591*F!$B$95,IF(M591=96%,J591*K591*L591*F!$B$96,IF(M591=97%,J591*K591*L591*F!$B$97,IF(M591=98%,J591*K591*L591*F!$B$98,IF(M591=99%,J591*K591*L591*F!$B$99,IF(M591&gt;99%,J591*K591*L591*F!$B$100,))))))))))))))))))))))))))))))))))))))))))))))))))))))))+IF(Q591&lt;30%,0,IF(Q591&lt;35%,N591*O591*P591*F!$B$33,IF(Q591&lt;40%,N591*O591*P591*F!$B$38,IF(Q591&lt;45%,N591*O591*P591*F!$B$43,IF(Q591&lt;50%,N591*O591*P591*F!$B$48,IF(Q591=50%,N591*O591*P591*F!$B$50,IF(Q591=51%,N591*O591*P591*F!$B$51,IF(Q591=52%,N591*O591*P591*F!$B$52,IF(Q591=53%,N591*O591*P591*F!$B$53,IF(Q591=54%,N591*O591*P591*F!$B$54,IF(Q591=55%,N591*O591*P591*F!$B$55,IF(Q591=56%,N591*O591*P591*F!$B$56,IF(Q591=57%,N591*O591*P591*F!$B$57,IF(Q591=58%,N591*O591*P591*F!$B$58,IF(Q591=59%,N591*O591*P591*F!$B$59,IF(Q591=60%,N591*O591*P591*F!$B$60,IF(Q591=61%,N591*O591*P591*F!$B$61,IF(Q591=62%,N591*O591*P591*F!$B$62,IF(Q591=63%,N591*O591*P591*F!$B$63,IF(Q591=64%,N591*O591*P591*F!$B$64,IF(Q591=65%,N591*O591*P591*F!$B$65,IF(Q591=66%,N591*O591*P591*F!$B$66,IF(Q591=67%,N591*O591*P591*F!$B$67,IF(Q591=68%,N591*O591*P591*F!$B$68,IF(Q591=69%,N591*O591*P591*F!$B$69,IF(Q591=70%,N591*O591*P591*F!$B$70,IF(Q591=71%,N591*O591*P591*F!$B$71,IF(Q591=72%,N591*O591*P591*F!$B$72,IF(Q591=73%,N591*O591*P591*F!$B$73,IF(Q591=74%,N591*O591*P591*F!$B$74,IF(Q591=75%,N591*O591*P591*F!$B$75,IF(Q591=76%,N591*O591*P591*F!$B$76,IF(Q591=77%,N591*O591*P591*F!$B$77,IF(Q591=78%,N591*O591*P591*F!$B$78,IF(Q591=79%,N591*O591*P591*F!$B$79,IF(Q591=80%,N591*O591*P591*F!$B$80,IF(Q591=81%,N591*O591*P591*F!$B$81,IF(Q591=82%,N591*O591*P591*F!$B$82,IF(Q591=83%,N591*O591*P591*F!$B$83,IF(Q591=84%,N591*O591*P591*F!$B$84,IF(Q591=85%,N591*O591*P591*F!$B$85,IF(Q591=86%,N591*O591*P591*F!$B$86,IF(Q591=87%,N591*O591*P591*F!$B$87,IF(Q591=88%,N591*O591*P591*F!$B$88,IF(Q591=89%,N591*O591*P591*F!$B$89,IF(Q591=90%,N591*O591*P591*F!$B$90,IF(Q591=91%,N591*O591*P591*F!$B$91,IF(Q591=92%,N591*O591*P591*F!$B$92,IF(Q591=93%,N591*O591*P591*F!$B$93,IF(Q591=94%,N591*O591*P591*F!$B$94,IF(Q591=95%,N591*O591*P591*F!$B$95,IF(Q591=96%,N591*O591*P591*F!$B$96,IF(Q591=97%,N591*O591*P591*F!$B$97,IF(Q591=98%,N591*O591*P591*F!$B$98,IF(Q591=99%,N591*O591*P591*F!$B$99,IF(Q591&gt;99%,N591*O591*P591*F!$B$100,))))))))))))))))))))))))))))))))))))))))))))))))))))))))+IF(U591&lt;30%,0,IF(U591&lt;35%,R591*S591*T591*F!$B$33,IF(U591&lt;40%,R591*S591*T591*F!$B$38,IF(U591&lt;45%,R591*S591*T591*F!$B$43,IF(U591&lt;50%,R591*S591*T591*F!$B$48,IF(U591=50%,R591*S591*T591*F!$B$50,IF(U591=51%,R591*S591*T591*F!$B$51,IF(U591=52%,R591*S591*T591*F!$B$52,IF(U591=53%,R591*S591*T591*F!$B$53,IF(U591=54%,R591*S591*T591*F!$B$54,IF(U591=55%,R591*S591*T591*F!$B$55,IF(U591=56%,R591*S591*T591*F!$B$56,IF(U591=57%,R591*S591*T591*F!$B$57,IF(U591=58%,R591*S591*T591*F!$B$58,IF(U591=59%,R591*S591*T591*F!$B$59,IF(U591=60%,R591*S591*T591*F!$B$60,IF(U591=61%,R591*S591*T591*F!$B$61,IF(U591=62%,R591*S591*T591*F!$B$62,IF(U591=63%,R591*S591*T591*F!$B$63,IF(U591=64%,R591*S591*T591*F!$B$64,IF(U591=65%,R591*S591*T591*F!$B$65,IF(U591=66%,R591*S591*T591*F!$B$66,IF(U591=67%,R591*S591*T591*F!$B$67,IF(U591=68%,R591*S591*T591*F!$B$68,IF(U591=69%,R591*S591*T591*F!$B$69,IF(U591=70%,R591*S591*T591*F!$B$70,IF(U591=71%,R591*S591*T591*F!$B$71,IF(U591=72%,R591*S591*T591*F!$B$72,IF(U591=73%,R591*S591*T591*F!$B$73,IF(U591=74%,R591*S591*T591*F!$B$74,IF(U591=75%,R591*S591*T591*F!$B$75,IF(U591=76%,R591*S591*T591*F!$B$76,IF(U591=77%,R591*S591*T591*F!$B$77,IF(U591=78%,R591*S591*T591*F!$B$78,IF(U591=79%,R591*S591*T591*F!$B$79,IF(U591=80%,R591*S591*T591*F!$B$80,IF(U591=81%,R591*S591*T591*F!$B$81,IF(U591=82%,R591*S591*T591*F!$B$82,IF(U591=83%,R591*S591*T591*F!$B$83,IF(U591=84%,R591*S591*T591*F!$B$84,IF(U591=85%,R591*S591*T591*F!$B$85,IF(U591=86%,R591*S591*T591*F!$B$86,IF(U591=87%,R591*S591*T591*F!$B$87,IF(U591=88%,R591*S591*T591*F!$B$88,IF(U591=89%,R591*S591*T591*F!$B$89,IF(U591=90%,R591*S591*T591*F!$B$90,IF(U591=91%,R591*S591*T591*F!$B$91,IF(U591=92%,R591*S591*T591*F!$B$92,IF(U591=93%,R591*S591*T591*F!$B$93,IF(U591=94%,R591*S591*T591*F!$B$94,IF(U591=95%,R591*S591*T591*F!$B$95,IF(U591=96%,R591*S591*T591*F!$B$96,IF(U591=97%,R591*S591*T591*F!$B$97,IF(U591=98%,R591*S591*T591*F!$B$98,IF(U591=99%,R591*S591*T591*F!$B$99,IF(U591&gt;99%,R591*S591*T591*F!$B$100)))))))))))))))))))))))))))))))))))))))))))))))))))))))))*IF(ISNUMBER(E591),E591,1)*IF(ISNUMBER(D591),D591,1)</f>
        <v>0</v>
      </c>
      <c r="AA591" s="6">
        <f>G591*H591+K591*L591+O591*P591+S591*T591</f>
        <v>0</v>
      </c>
      <c r="AB591" s="35">
        <f>(H591*(IF(I591&lt;45%,0.5,IF(I591&lt;55%,0.8,IF(I591&lt;65%,0.9,IF(I591&lt;75%,1,IF(I591&lt;85%,1.1,1.2))))))+L591*(IF(M591&lt;45%,0.5,IF(M591&lt;55%,0.8,IF(M591&lt;65%,0.9,IF(M591&lt;75%,1,IF(M591&lt;85%,1.1,1.2))))))+P591*(IF(Q591&lt;45%,0.5,IF(Q591&lt;55%,0.8,IF(Q591&lt;65%,0.9,IF(Q591&lt;75%,1,IF(Q591&lt;85%,1.1,1.2))))))+T591*(IF(U591&lt;45%,0.5,IF(U591&lt;55%,0.8,IF(U591&lt;65%,0.9,IF(U591&lt;75%,1,IF(U591&lt;85%,1.1,1.2)))))))*IF(D591&gt;=0.8,6,IF(D591&lt;=0.4,1.5,3))</f>
        <v>0</v>
      </c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  <c r="AP591" s="11"/>
      <c r="AQ591" s="11"/>
      <c r="AR591" s="11"/>
      <c r="AS591" s="11"/>
      <c r="AT591" s="11"/>
      <c r="AU591" s="11"/>
      <c r="AV591" s="11"/>
      <c r="AW591" s="11"/>
      <c r="AX591" s="11"/>
      <c r="AY591" s="11"/>
      <c r="AZ591" s="11"/>
      <c r="BA591" s="11"/>
      <c r="BB591" s="11"/>
      <c r="BC591" s="11"/>
      <c r="BD591" s="11"/>
      <c r="BE591" s="11"/>
      <c r="BF591" s="11"/>
      <c r="BG591" s="11"/>
      <c r="BH591" s="11"/>
      <c r="BI591" s="11"/>
      <c r="BJ591" s="11"/>
    </row>
    <row r="592" spans="1:62" x14ac:dyDescent="0.25">
      <c r="A592" s="1125"/>
      <c r="B592" s="86" t="str">
        <f t="shared" ref="B592:E592" si="1407">IF(B530="","",B530)</f>
        <v/>
      </c>
      <c r="C592" s="84" t="str">
        <f t="shared" si="1407"/>
        <v/>
      </c>
      <c r="D592" s="63">
        <f t="shared" ref="D592:D595" si="1408">D530</f>
        <v>0</v>
      </c>
      <c r="E592" s="85" t="str">
        <f t="shared" si="1407"/>
        <v/>
      </c>
      <c r="F592" s="150"/>
      <c r="G592" s="100"/>
      <c r="H592" s="100"/>
      <c r="I592" s="101">
        <f t="shared" si="1403"/>
        <v>0</v>
      </c>
      <c r="J592" s="150"/>
      <c r="K592" s="100"/>
      <c r="L592" s="100"/>
      <c r="M592" s="102">
        <f t="shared" si="1404"/>
        <v>0</v>
      </c>
      <c r="N592" s="150"/>
      <c r="O592" s="100"/>
      <c r="P592" s="100"/>
      <c r="Q592" s="102">
        <f t="shared" si="1405"/>
        <v>0</v>
      </c>
      <c r="R592" s="150"/>
      <c r="S592" s="100"/>
      <c r="T592" s="100"/>
      <c r="U592" s="101">
        <f t="shared" si="1406"/>
        <v>0</v>
      </c>
      <c r="V592" s="110">
        <f t="shared" ref="V592:V595" si="1409">(IF(ISNUMBER(F592),F592,1)*G592*H592+IF(ISNUMBER(J592),J592,1)*K592*L592+IF(ISNUMBER(N592),N592,1)*O592*P592+IF(ISNUMBER(R592),R592,1)*S592*T592)*IF(ISNUMBER(E592),E592,1)</f>
        <v>0</v>
      </c>
      <c r="W592" s="111">
        <f t="shared" ref="W592:W595" si="1410">IFERROR((IF(ISNUMBER(F592),F592,1)*G592*H592+IF(ISNUMBER(J592),J592,1)*K592*L592+IF(ISNUMBER(N592),N592,1)*O592*P592+IF(ISNUMBER(R592),R592,1)*S592*T592)*IF(ISNUMBER(E592),E592,1)/(G592*H592+K592*L592+O592*P592+S592*T592),0)</f>
        <v>0</v>
      </c>
      <c r="X592" s="53">
        <f t="shared" ref="X592:X593" si="1411">ROUND(IFERROR((W592/(Y592*IF(ISNUMBER(E592),E592,1))),0),2)</f>
        <v>0</v>
      </c>
      <c r="Y592" s="90" t="str">
        <f t="shared" si="1337"/>
        <v/>
      </c>
      <c r="Z592" s="5">
        <f>(IF(I592&lt;30%,0,IF(I592&lt;35%,F592*G592*H592*F!$B$33,IF(I592&lt;40%,F592*G592*H592*F!$B$38,IF(I592&lt;45%,F592*G592*H592*F!$B$43,IF(I592&lt;50%,F592*G592*H592*F!$B$48,IF(I592=50%,F592*G592*H592*F!$B$50,IF(I592=51%,F592*G592*H592*F!$B$51,IF(I592=52%,F592*G592*H592*F!$B$52,IF(I592=53%,F592*G592*H592*F!$B$53,IF(I592=54%,F592*G592*H592*F!$B$54,IF(I592=55%,F592*G592*H592*F!$B$55,IF(I592=56%,F592*G592*H592*F!$B$56,IF(I592=57%,F592*G592*H592*F!$B$57,IF(I592=58%,F592*G592*H592*F!$B$58,IF(I592=59%,F592*G592*H592*F!$B$59,IF(I592=60%,F592*G592*H592*F!$B$60,IF(I592=61%,F592*G592*H592*F!$B$61,IF(I592=62%,F592*G592*H592*F!$B$62,IF(I592=63%,F592*G592*H592*F!$B$63,IF(I592=64%,F592*G592*H592*F!$B$64,IF(I592=65%,F592*G592*H592*F!$B$65,IF(I592=66%,F592*G592*H592*F!$B$66,IF(I592=67%,F592*G592*H592*F!$B$67,IF(I592=68%,F592*G592*H592*F!$B$68,IF(I592=69%,F592*G592*H592*F!$B$69,IF(I592=70%,F592*G592*H592*F!$B$70,IF(I592=71%,F592*G592*H592*F!$B$71,IF(I592=72%,F592*G592*H592*F!$B$72,IF(I592=73%,F592*G592*H592*F!$B$73,IF(I592=74%,F592*G592*H592*F!$B$74,IF(I592=75%,F592*G592*H592*F!$B$75,IF(I592=76%,F592*G592*H592*F!$B$76,IF(I592=77%,F592*G592*H592*F!$B$77,IF(I592=78%,F592*G592*H592*F!$B$78,IF(I592=79%,F592*G592*H592*F!$B$79,IF(I592=80%,F592*G592*H592*F!$B$80,IF(I592=81%,F592*G592*H592*F!$B$81,IF(I592=82%,F592*G592*H592*F!$B$82,IF(I592=83%,F592*G592*H592*F!$B$83,IF(I592=84%,F592*G592*H592*F!$B$84,IF(I592=85%,F592*G592*H592*F!$B$85,IF(I592=86%,F592*G592*H592*F!$B$86,IF(I592=87%,F592*G592*H592*F!$B$87,IF(I592=88%,F592*G592*H592*F!$B$88,IF(I592=89%,F592*G592*H592*F!$B$89,IF(I592=90%,F592*G592*H592*F!$B$90,IF(I592=91%,F592*G592*H592*F!$B$91,IF(I592=92%,F592*G592*H592*F!$B$92,IF(I592=93%,F592*G592*H592*F!$B$93,IF(I592=94%,F592*G592*H592*F!$B$94,IF(I592=95%,F592*G592*H592*F!$B$95,IF(I592=96%,F592*G592*H592*F!$B$96,IF(I592=97%,F592*G592*H592*F!$B$97,IF(I592=98%,F592*G592*H592*F!$B$98,IF(I592=99%,F592*G592*H592*F!$B$99,IF(I592&gt;99%,F592*G592*H592*F!$B$100,))))))))))))))))))))))))))))))))))))))))))))))))))))))))+IF(M592&lt;30%,0,IF(M592&lt;35%,J592*K592*L592*F!$B$33,IF(M592&lt;40%,J592*K592*L592*F!$B$38,IF(M592&lt;45%,J592*K592*L592*F!$B$43,IF(M592&lt;50%,J592*K592*L592*F!$B$48,IF(M592=50%,J592*K592*L592*F!$B$50,IF(M592=51%,J592*K592*L592*F!$B$51,IF(M592=52%,J592*K592*L592*F!$B$52,IF(M592=53%,J592*K592*L592*F!$B$53,IF(M592=54%,J592*K592*L592*F!$B$54,IF(M592=55%,J592*K592*L592*F!$B$55,IF(M592=56%,J592*K592*L592*F!$B$56,IF(M592=57%,J592*K592*L592*F!$B$57,IF(M592=58%,J592*K592*L592*F!$B$58,IF(M592=59%,J592*K592*L592*F!$B$59,IF(M592=60%,J592*K592*L592*F!$B$60,IF(M592=61%,J592*K592*L592*F!$B$61,IF(M592=62%,J592*K592*L592*F!$B$62,IF(M592=63%,J592*K592*L592*F!$B$63,IF(M592=64%,J592*K592*L592*F!$B$64,IF(M592=65%,J592*K592*L592*F!$B$65,IF(M592=66%,J592*K592*L592*F!$B$66,IF(M592=67%,J592*K592*L592*F!$B$67,IF(M592=68%,J592*K592*L592*F!$B$68,IF(M592=69%,J592*K592*L592*F!$B$69,IF(M592=70%,J592*K592*L592*F!$B$70,IF(M592=71%,J592*K592*L592*F!$B$71,IF(M592=72%,J592*K592*L592*F!$B$72,IF(M592=73%,J592*K592*L592*F!$B$73,IF(M592=74%,J592*K592*L592*F!$B$74,IF(M592=75%,J592*K592*L592*F!$B$75,IF(M592=76%,J592*K592*L592*F!$B$76,IF(M592=77%,J592*K592*L592*F!$B$77,IF(M592=78%,J592*K592*L592*F!$B$78,IF(M592=79%,J592*K592*L592*F!$B$79,IF(M592=80%,J592*K592*L592*F!$B$80,IF(M592=81%,J592*K592*L592*F!$B$81,IF(M592=82%,J592*K592*L592*F!$B$82,IF(M592=83%,J592*K592*L592*F!$B$83,IF(M592=84%,J592*K592*L592*F!$B$84,IF(M592=85%,J592*K592*L592*F!$B$85,IF(M592=86%,J592*K592*L592*F!$B$86,IF(M592=87%,J592*K592*L592*F!$B$87,IF(M592=88%,J592*K592*L592*F!$B$88,IF(M592=89%,J592*K592*L592*F!$B$89,IF(M592=90%,J592*K592*L592*F!$B$90,IF(M592=91%,J592*K592*L592*F!$B$91,IF(M592=92%,J592*K592*L592*F!$B$92,IF(M592=93%,J592*K592*L592*F!$B$93,IF(M592=94%,J592*K592*L592*F!$B$94,IF(M592=95%,J592*K592*L592*F!$B$95,IF(M592=96%,J592*K592*L592*F!$B$96,IF(M592=97%,J592*K592*L592*F!$B$97,IF(M592=98%,J592*K592*L592*F!$B$98,IF(M592=99%,J592*K592*L592*F!$B$99,IF(M592&gt;99%,J592*K592*L592*F!$B$100,))))))))))))))))))))))))))))))))))))))))))))))))))))))))+IF(Q592&lt;30%,0,IF(Q592&lt;35%,N592*O592*P592*F!$B$33,IF(Q592&lt;40%,N592*O592*P592*F!$B$38,IF(Q592&lt;45%,N592*O592*P592*F!$B$43,IF(Q592&lt;50%,N592*O592*P592*F!$B$48,IF(Q592=50%,N592*O592*P592*F!$B$50,IF(Q592=51%,N592*O592*P592*F!$B$51,IF(Q592=52%,N592*O592*P592*F!$B$52,IF(Q592=53%,N592*O592*P592*F!$B$53,IF(Q592=54%,N592*O592*P592*F!$B$54,IF(Q592=55%,N592*O592*P592*F!$B$55,IF(Q592=56%,N592*O592*P592*F!$B$56,IF(Q592=57%,N592*O592*P592*F!$B$57,IF(Q592=58%,N592*O592*P592*F!$B$58,IF(Q592=59%,N592*O592*P592*F!$B$59,IF(Q592=60%,N592*O592*P592*F!$B$60,IF(Q592=61%,N592*O592*P592*F!$B$61,IF(Q592=62%,N592*O592*P592*F!$B$62,IF(Q592=63%,N592*O592*P592*F!$B$63,IF(Q592=64%,N592*O592*P592*F!$B$64,IF(Q592=65%,N592*O592*P592*F!$B$65,IF(Q592=66%,N592*O592*P592*F!$B$66,IF(Q592=67%,N592*O592*P592*F!$B$67,IF(Q592=68%,N592*O592*P592*F!$B$68,IF(Q592=69%,N592*O592*P592*F!$B$69,IF(Q592=70%,N592*O592*P592*F!$B$70,IF(Q592=71%,N592*O592*P592*F!$B$71,IF(Q592=72%,N592*O592*P592*F!$B$72,IF(Q592=73%,N592*O592*P592*F!$B$73,IF(Q592=74%,N592*O592*P592*F!$B$74,IF(Q592=75%,N592*O592*P592*F!$B$75,IF(Q592=76%,N592*O592*P592*F!$B$76,IF(Q592=77%,N592*O592*P592*F!$B$77,IF(Q592=78%,N592*O592*P592*F!$B$78,IF(Q592=79%,N592*O592*P592*F!$B$79,IF(Q592=80%,N592*O592*P592*F!$B$80,IF(Q592=81%,N592*O592*P592*F!$B$81,IF(Q592=82%,N592*O592*P592*F!$B$82,IF(Q592=83%,N592*O592*P592*F!$B$83,IF(Q592=84%,N592*O592*P592*F!$B$84,IF(Q592=85%,N592*O592*P592*F!$B$85,IF(Q592=86%,N592*O592*P592*F!$B$86,IF(Q592=87%,N592*O592*P592*F!$B$87,IF(Q592=88%,N592*O592*P592*F!$B$88,IF(Q592=89%,N592*O592*P592*F!$B$89,IF(Q592=90%,N592*O592*P592*F!$B$90,IF(Q592=91%,N592*O592*P592*F!$B$91,IF(Q592=92%,N592*O592*P592*F!$B$92,IF(Q592=93%,N592*O592*P592*F!$B$93,IF(Q592=94%,N592*O592*P592*F!$B$94,IF(Q592=95%,N592*O592*P592*F!$B$95,IF(Q592=96%,N592*O592*P592*F!$B$96,IF(Q592=97%,N592*O592*P592*F!$B$97,IF(Q592=98%,N592*O592*P592*F!$B$98,IF(Q592=99%,N592*O592*P592*F!$B$99,IF(Q592&gt;99%,N592*O592*P592*F!$B$100,))))))))))))))))))))))))))))))))))))))))))))))))))))))))+IF(U592&lt;30%,0,IF(U592&lt;35%,R592*S592*T592*F!$B$33,IF(U592&lt;40%,R592*S592*T592*F!$B$38,IF(U592&lt;45%,R592*S592*T592*F!$B$43,IF(U592&lt;50%,R592*S592*T592*F!$B$48,IF(U592=50%,R592*S592*T592*F!$B$50,IF(U592=51%,R592*S592*T592*F!$B$51,IF(U592=52%,R592*S592*T592*F!$B$52,IF(U592=53%,R592*S592*T592*F!$B$53,IF(U592=54%,R592*S592*T592*F!$B$54,IF(U592=55%,R592*S592*T592*F!$B$55,IF(U592=56%,R592*S592*T592*F!$B$56,IF(U592=57%,R592*S592*T592*F!$B$57,IF(U592=58%,R592*S592*T592*F!$B$58,IF(U592=59%,R592*S592*T592*F!$B$59,IF(U592=60%,R592*S592*T592*F!$B$60,IF(U592=61%,R592*S592*T592*F!$B$61,IF(U592=62%,R592*S592*T592*F!$B$62,IF(U592=63%,R592*S592*T592*F!$B$63,IF(U592=64%,R592*S592*T592*F!$B$64,IF(U592=65%,R592*S592*T592*F!$B$65,IF(U592=66%,R592*S592*T592*F!$B$66,IF(U592=67%,R592*S592*T592*F!$B$67,IF(U592=68%,R592*S592*T592*F!$B$68,IF(U592=69%,R592*S592*T592*F!$B$69,IF(U592=70%,R592*S592*T592*F!$B$70,IF(U592=71%,R592*S592*T592*F!$B$71,IF(U592=72%,R592*S592*T592*F!$B$72,IF(U592=73%,R592*S592*T592*F!$B$73,IF(U592=74%,R592*S592*T592*F!$B$74,IF(U592=75%,R592*S592*T592*F!$B$75,IF(U592=76%,R592*S592*T592*F!$B$76,IF(U592=77%,R592*S592*T592*F!$B$77,IF(U592=78%,R592*S592*T592*F!$B$78,IF(U592=79%,R592*S592*T592*F!$B$79,IF(U592=80%,R592*S592*T592*F!$B$80,IF(U592=81%,R592*S592*T592*F!$B$81,IF(U592=82%,R592*S592*T592*F!$B$82,IF(U592=83%,R592*S592*T592*F!$B$83,IF(U592=84%,R592*S592*T592*F!$B$84,IF(U592=85%,R592*S592*T592*F!$B$85,IF(U592=86%,R592*S592*T592*F!$B$86,IF(U592=87%,R592*S592*T592*F!$B$87,IF(U592=88%,R592*S592*T592*F!$B$88,IF(U592=89%,R592*S592*T592*F!$B$89,IF(U592=90%,R592*S592*T592*F!$B$90,IF(U592=91%,R592*S592*T592*F!$B$91,IF(U592=92%,R592*S592*T592*F!$B$92,IF(U592=93%,R592*S592*T592*F!$B$93,IF(U592=94%,R592*S592*T592*F!$B$94,IF(U592=95%,R592*S592*T592*F!$B$95,IF(U592=96%,R592*S592*T592*F!$B$96,IF(U592=97%,R592*S592*T592*F!$B$97,IF(U592=98%,R592*S592*T592*F!$B$98,IF(U592=99%,R592*S592*T592*F!$B$99,IF(U592&gt;99%,R592*S592*T592*F!$B$100)))))))))))))))))))))))))))))))))))))))))))))))))))))))))*IF(ISNUMBER(E592),E592,1)*IF(ISNUMBER(D592),D592,1)</f>
        <v>0</v>
      </c>
      <c r="AA592" s="5">
        <f>G592*H592+K592*L592+O592*P592+S592*T592</f>
        <v>0</v>
      </c>
      <c r="AB592" s="32">
        <f>(H592*(IF(I592&lt;45%,0.5,IF(I592&lt;55%,0.8,IF(I592&lt;65%,0.9,IF(I592&lt;75%,1,IF(I592&lt;85%,1.1,1.2))))))+L592*(IF(M592&lt;45%,0.5,IF(M592&lt;55%,0.8,IF(M592&lt;65%,0.9,IF(M592&lt;75%,1,IF(M592&lt;85%,1.1,1.2))))))+P592*(IF(Q592&lt;45%,0.5,IF(Q592&lt;55%,0.8,IF(Q592&lt;65%,0.9,IF(Q592&lt;75%,1,IF(Q592&lt;85%,1.1,1.2))))))+T592*(IF(U592&lt;45%,0.5,IF(U592&lt;55%,0.8,IF(U592&lt;65%,0.9,IF(U592&lt;75%,1,IF(U592&lt;85%,1.1,1.2)))))))*IF(D592&gt;=0.8,6,IF(D592&lt;=0.4,1.5,3))</f>
        <v>0</v>
      </c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11"/>
      <c r="AR592" s="11"/>
      <c r="AS592" s="11"/>
      <c r="AT592" s="11"/>
      <c r="AU592" s="11"/>
      <c r="AV592" s="11"/>
      <c r="AW592" s="11"/>
      <c r="AX592" s="11"/>
      <c r="AY592" s="11"/>
      <c r="AZ592" s="11"/>
      <c r="BA592" s="11"/>
      <c r="BB592" s="11"/>
      <c r="BC592" s="11"/>
      <c r="BD592" s="11"/>
      <c r="BE592" s="11"/>
      <c r="BF592" s="11"/>
      <c r="BG592" s="11"/>
      <c r="BH592" s="11"/>
      <c r="BI592" s="11"/>
      <c r="BJ592" s="11"/>
    </row>
    <row r="593" spans="1:62" x14ac:dyDescent="0.25">
      <c r="A593" s="1125"/>
      <c r="B593" s="86" t="str">
        <f t="shared" ref="B593:E593" si="1412">IF(B531="","",B531)</f>
        <v/>
      </c>
      <c r="C593" s="84" t="str">
        <f t="shared" si="1412"/>
        <v/>
      </c>
      <c r="D593" s="63">
        <f t="shared" si="1408"/>
        <v>0</v>
      </c>
      <c r="E593" s="85" t="str">
        <f t="shared" si="1412"/>
        <v/>
      </c>
      <c r="F593" s="152"/>
      <c r="G593" s="94"/>
      <c r="H593" s="94"/>
      <c r="I593" s="93">
        <f t="shared" si="1403"/>
        <v>0</v>
      </c>
      <c r="J593" s="152"/>
      <c r="K593" s="94"/>
      <c r="L593" s="94"/>
      <c r="M593" s="95">
        <f t="shared" si="1404"/>
        <v>0</v>
      </c>
      <c r="N593" s="152"/>
      <c r="O593" s="94"/>
      <c r="P593" s="94"/>
      <c r="Q593" s="95">
        <f t="shared" si="1405"/>
        <v>0</v>
      </c>
      <c r="R593" s="152"/>
      <c r="S593" s="94"/>
      <c r="T593" s="94"/>
      <c r="U593" s="93">
        <f t="shared" si="1406"/>
        <v>0</v>
      </c>
      <c r="V593" s="113">
        <f t="shared" si="1409"/>
        <v>0</v>
      </c>
      <c r="W593" s="114">
        <f t="shared" si="1410"/>
        <v>0</v>
      </c>
      <c r="X593" s="36">
        <f t="shared" si="1411"/>
        <v>0</v>
      </c>
      <c r="Y593" s="90" t="str">
        <f t="shared" si="1337"/>
        <v/>
      </c>
      <c r="Z593" s="6">
        <f>(IF(I593&lt;30%,0,IF(I593&lt;35%,F593*G593*H593*F!$B$33,IF(I593&lt;40%,F593*G593*H593*F!$B$38,IF(I593&lt;45%,F593*G593*H593*F!$B$43,IF(I593&lt;50%,F593*G593*H593*F!$B$48,IF(I593=50%,F593*G593*H593*F!$B$50,IF(I593=51%,F593*G593*H593*F!$B$51,IF(I593=52%,F593*G593*H593*F!$B$52,IF(I593=53%,F593*G593*H593*F!$B$53,IF(I593=54%,F593*G593*H593*F!$B$54,IF(I593=55%,F593*G593*H593*F!$B$55,IF(I593=56%,F593*G593*H593*F!$B$56,IF(I593=57%,F593*G593*H593*F!$B$57,IF(I593=58%,F593*G593*H593*F!$B$58,IF(I593=59%,F593*G593*H593*F!$B$59,IF(I593=60%,F593*G593*H593*F!$B$60,IF(I593=61%,F593*G593*H593*F!$B$61,IF(I593=62%,F593*G593*H593*F!$B$62,IF(I593=63%,F593*G593*H593*F!$B$63,IF(I593=64%,F593*G593*H593*F!$B$64,IF(I593=65%,F593*G593*H593*F!$B$65,IF(I593=66%,F593*G593*H593*F!$B$66,IF(I593=67%,F593*G593*H593*F!$B$67,IF(I593=68%,F593*G593*H593*F!$B$68,IF(I593=69%,F593*G593*H593*F!$B$69,IF(I593=70%,F593*G593*H593*F!$B$70,IF(I593=71%,F593*G593*H593*F!$B$71,IF(I593=72%,F593*G593*H593*F!$B$72,IF(I593=73%,F593*G593*H593*F!$B$73,IF(I593=74%,F593*G593*H593*F!$B$74,IF(I593=75%,F593*G593*H593*F!$B$75,IF(I593=76%,F593*G593*H593*F!$B$76,IF(I593=77%,F593*G593*H593*F!$B$77,IF(I593=78%,F593*G593*H593*F!$B$78,IF(I593=79%,F593*G593*H593*F!$B$79,IF(I593=80%,F593*G593*H593*F!$B$80,IF(I593=81%,F593*G593*H593*F!$B$81,IF(I593=82%,F593*G593*H593*F!$B$82,IF(I593=83%,F593*G593*H593*F!$B$83,IF(I593=84%,F593*G593*H593*F!$B$84,IF(I593=85%,F593*G593*H593*F!$B$85,IF(I593=86%,F593*G593*H593*F!$B$86,IF(I593=87%,F593*G593*H593*F!$B$87,IF(I593=88%,F593*G593*H593*F!$B$88,IF(I593=89%,F593*G593*H593*F!$B$89,IF(I593=90%,F593*G593*H593*F!$B$90,IF(I593=91%,F593*G593*H593*F!$B$91,IF(I593=92%,F593*G593*H593*F!$B$92,IF(I593=93%,F593*G593*H593*F!$B$93,IF(I593=94%,F593*G593*H593*F!$B$94,IF(I593=95%,F593*G593*H593*F!$B$95,IF(I593=96%,F593*G593*H593*F!$B$96,IF(I593=97%,F593*G593*H593*F!$B$97,IF(I593=98%,F593*G593*H593*F!$B$98,IF(I593=99%,F593*G593*H593*F!$B$99,IF(I593&gt;99%,F593*G593*H593*F!$B$100,))))))))))))))))))))))))))))))))))))))))))))))))))))))))+IF(M593&lt;30%,0,IF(M593&lt;35%,J593*K593*L593*F!$B$33,IF(M593&lt;40%,J593*K593*L593*F!$B$38,IF(M593&lt;45%,J593*K593*L593*F!$B$43,IF(M593&lt;50%,J593*K593*L593*F!$B$48,IF(M593=50%,J593*K593*L593*F!$B$50,IF(M593=51%,J593*K593*L593*F!$B$51,IF(M593=52%,J593*K593*L593*F!$B$52,IF(M593=53%,J593*K593*L593*F!$B$53,IF(M593=54%,J593*K593*L593*F!$B$54,IF(M593=55%,J593*K593*L593*F!$B$55,IF(M593=56%,J593*K593*L593*F!$B$56,IF(M593=57%,J593*K593*L593*F!$B$57,IF(M593=58%,J593*K593*L593*F!$B$58,IF(M593=59%,J593*K593*L593*F!$B$59,IF(M593=60%,J593*K593*L593*F!$B$60,IF(M593=61%,J593*K593*L593*F!$B$61,IF(M593=62%,J593*K593*L593*F!$B$62,IF(M593=63%,J593*K593*L593*F!$B$63,IF(M593=64%,J593*K593*L593*F!$B$64,IF(M593=65%,J593*K593*L593*F!$B$65,IF(M593=66%,J593*K593*L593*F!$B$66,IF(M593=67%,J593*K593*L593*F!$B$67,IF(M593=68%,J593*K593*L593*F!$B$68,IF(M593=69%,J593*K593*L593*F!$B$69,IF(M593=70%,J593*K593*L593*F!$B$70,IF(M593=71%,J593*K593*L593*F!$B$71,IF(M593=72%,J593*K593*L593*F!$B$72,IF(M593=73%,J593*K593*L593*F!$B$73,IF(M593=74%,J593*K593*L593*F!$B$74,IF(M593=75%,J593*K593*L593*F!$B$75,IF(M593=76%,J593*K593*L593*F!$B$76,IF(M593=77%,J593*K593*L593*F!$B$77,IF(M593=78%,J593*K593*L593*F!$B$78,IF(M593=79%,J593*K593*L593*F!$B$79,IF(M593=80%,J593*K593*L593*F!$B$80,IF(M593=81%,J593*K593*L593*F!$B$81,IF(M593=82%,J593*K593*L593*F!$B$82,IF(M593=83%,J593*K593*L593*F!$B$83,IF(M593=84%,J593*K593*L593*F!$B$84,IF(M593=85%,J593*K593*L593*F!$B$85,IF(M593=86%,J593*K593*L593*F!$B$86,IF(M593=87%,J593*K593*L593*F!$B$87,IF(M593=88%,J593*K593*L593*F!$B$88,IF(M593=89%,J593*K593*L593*F!$B$89,IF(M593=90%,J593*K593*L593*F!$B$90,IF(M593=91%,J593*K593*L593*F!$B$91,IF(M593=92%,J593*K593*L593*F!$B$92,IF(M593=93%,J593*K593*L593*F!$B$93,IF(M593=94%,J593*K593*L593*F!$B$94,IF(M593=95%,J593*K593*L593*F!$B$95,IF(M593=96%,J593*K593*L593*F!$B$96,IF(M593=97%,J593*K593*L593*F!$B$97,IF(M593=98%,J593*K593*L593*F!$B$98,IF(M593=99%,J593*K593*L593*F!$B$99,IF(M593&gt;99%,J593*K593*L593*F!$B$100,))))))))))))))))))))))))))))))))))))))))))))))))))))))))+IF(Q593&lt;30%,0,IF(Q593&lt;35%,N593*O593*P593*F!$B$33,IF(Q593&lt;40%,N593*O593*P593*F!$B$38,IF(Q593&lt;45%,N593*O593*P593*F!$B$43,IF(Q593&lt;50%,N593*O593*P593*F!$B$48,IF(Q593=50%,N593*O593*P593*F!$B$50,IF(Q593=51%,N593*O593*P593*F!$B$51,IF(Q593=52%,N593*O593*P593*F!$B$52,IF(Q593=53%,N593*O593*P593*F!$B$53,IF(Q593=54%,N593*O593*P593*F!$B$54,IF(Q593=55%,N593*O593*P593*F!$B$55,IF(Q593=56%,N593*O593*P593*F!$B$56,IF(Q593=57%,N593*O593*P593*F!$B$57,IF(Q593=58%,N593*O593*P593*F!$B$58,IF(Q593=59%,N593*O593*P593*F!$B$59,IF(Q593=60%,N593*O593*P593*F!$B$60,IF(Q593=61%,N593*O593*P593*F!$B$61,IF(Q593=62%,N593*O593*P593*F!$B$62,IF(Q593=63%,N593*O593*P593*F!$B$63,IF(Q593=64%,N593*O593*P593*F!$B$64,IF(Q593=65%,N593*O593*P593*F!$B$65,IF(Q593=66%,N593*O593*P593*F!$B$66,IF(Q593=67%,N593*O593*P593*F!$B$67,IF(Q593=68%,N593*O593*P593*F!$B$68,IF(Q593=69%,N593*O593*P593*F!$B$69,IF(Q593=70%,N593*O593*P593*F!$B$70,IF(Q593=71%,N593*O593*P593*F!$B$71,IF(Q593=72%,N593*O593*P593*F!$B$72,IF(Q593=73%,N593*O593*P593*F!$B$73,IF(Q593=74%,N593*O593*P593*F!$B$74,IF(Q593=75%,N593*O593*P593*F!$B$75,IF(Q593=76%,N593*O593*P593*F!$B$76,IF(Q593=77%,N593*O593*P593*F!$B$77,IF(Q593=78%,N593*O593*P593*F!$B$78,IF(Q593=79%,N593*O593*P593*F!$B$79,IF(Q593=80%,N593*O593*P593*F!$B$80,IF(Q593=81%,N593*O593*P593*F!$B$81,IF(Q593=82%,N593*O593*P593*F!$B$82,IF(Q593=83%,N593*O593*P593*F!$B$83,IF(Q593=84%,N593*O593*P593*F!$B$84,IF(Q593=85%,N593*O593*P593*F!$B$85,IF(Q593=86%,N593*O593*P593*F!$B$86,IF(Q593=87%,N593*O593*P593*F!$B$87,IF(Q593=88%,N593*O593*P593*F!$B$88,IF(Q593=89%,N593*O593*P593*F!$B$89,IF(Q593=90%,N593*O593*P593*F!$B$90,IF(Q593=91%,N593*O593*P593*F!$B$91,IF(Q593=92%,N593*O593*P593*F!$B$92,IF(Q593=93%,N593*O593*P593*F!$B$93,IF(Q593=94%,N593*O593*P593*F!$B$94,IF(Q593=95%,N593*O593*P593*F!$B$95,IF(Q593=96%,N593*O593*P593*F!$B$96,IF(Q593=97%,N593*O593*P593*F!$B$97,IF(Q593=98%,N593*O593*P593*F!$B$98,IF(Q593=99%,N593*O593*P593*F!$B$99,IF(Q593&gt;99%,N593*O593*P593*F!$B$100,))))))))))))))))))))))))))))))))))))))))))))))))))))))))+IF(U593&lt;30%,0,IF(U593&lt;35%,R593*S593*T593*F!$B$33,IF(U593&lt;40%,R593*S593*T593*F!$B$38,IF(U593&lt;45%,R593*S593*T593*F!$B$43,IF(U593&lt;50%,R593*S593*T593*F!$B$48,IF(U593=50%,R593*S593*T593*F!$B$50,IF(U593=51%,R593*S593*T593*F!$B$51,IF(U593=52%,R593*S593*T593*F!$B$52,IF(U593=53%,R593*S593*T593*F!$B$53,IF(U593=54%,R593*S593*T593*F!$B$54,IF(U593=55%,R593*S593*T593*F!$B$55,IF(U593=56%,R593*S593*T593*F!$B$56,IF(U593=57%,R593*S593*T593*F!$B$57,IF(U593=58%,R593*S593*T593*F!$B$58,IF(U593=59%,R593*S593*T593*F!$B$59,IF(U593=60%,R593*S593*T593*F!$B$60,IF(U593=61%,R593*S593*T593*F!$B$61,IF(U593=62%,R593*S593*T593*F!$B$62,IF(U593=63%,R593*S593*T593*F!$B$63,IF(U593=64%,R593*S593*T593*F!$B$64,IF(U593=65%,R593*S593*T593*F!$B$65,IF(U593=66%,R593*S593*T593*F!$B$66,IF(U593=67%,R593*S593*T593*F!$B$67,IF(U593=68%,R593*S593*T593*F!$B$68,IF(U593=69%,R593*S593*T593*F!$B$69,IF(U593=70%,R593*S593*T593*F!$B$70,IF(U593=71%,R593*S593*T593*F!$B$71,IF(U593=72%,R593*S593*T593*F!$B$72,IF(U593=73%,R593*S593*T593*F!$B$73,IF(U593=74%,R593*S593*T593*F!$B$74,IF(U593=75%,R593*S593*T593*F!$B$75,IF(U593=76%,R593*S593*T593*F!$B$76,IF(U593=77%,R593*S593*T593*F!$B$77,IF(U593=78%,R593*S593*T593*F!$B$78,IF(U593=79%,R593*S593*T593*F!$B$79,IF(U593=80%,R593*S593*T593*F!$B$80,IF(U593=81%,R593*S593*T593*F!$B$81,IF(U593=82%,R593*S593*T593*F!$B$82,IF(U593=83%,R593*S593*T593*F!$B$83,IF(U593=84%,R593*S593*T593*F!$B$84,IF(U593=85%,R593*S593*T593*F!$B$85,IF(U593=86%,R593*S593*T593*F!$B$86,IF(U593=87%,R593*S593*T593*F!$B$87,IF(U593=88%,R593*S593*T593*F!$B$88,IF(U593=89%,R593*S593*T593*F!$B$89,IF(U593=90%,R593*S593*T593*F!$B$90,IF(U593=91%,R593*S593*T593*F!$B$91,IF(U593=92%,R593*S593*T593*F!$B$92,IF(U593=93%,R593*S593*T593*F!$B$93,IF(U593=94%,R593*S593*T593*F!$B$94,IF(U593=95%,R593*S593*T593*F!$B$95,IF(U593=96%,R593*S593*T593*F!$B$96,IF(U593=97%,R593*S593*T593*F!$B$97,IF(U593=98%,R593*S593*T593*F!$B$98,IF(U593=99%,R593*S593*T593*F!$B$99,IF(U593&gt;99%,R593*S593*T593*F!$B$100)))))))))))))))))))))))))))))))))))))))))))))))))))))))))*IF(ISNUMBER(E593),E593,1)*IF(ISNUMBER(D593),D593,1)</f>
        <v>0</v>
      </c>
      <c r="AA593" s="6">
        <f>G593*H593+K593*L593+O593*P593+S593*T593</f>
        <v>0</v>
      </c>
      <c r="AB593" s="35">
        <f>(H593*(IF(I593&lt;45%,0.5,IF(I593&lt;55%,0.8,IF(I593&lt;65%,0.9,IF(I593&lt;75%,1,IF(I593&lt;85%,1.1,1.2))))))+L593*(IF(M593&lt;45%,0.5,IF(M593&lt;55%,0.8,IF(M593&lt;65%,0.9,IF(M593&lt;75%,1,IF(M593&lt;85%,1.1,1.2))))))+P593*(IF(Q593&lt;45%,0.5,IF(Q593&lt;55%,0.8,IF(Q593&lt;65%,0.9,IF(Q593&lt;75%,1,IF(Q593&lt;85%,1.1,1.2))))))+T593*(IF(U593&lt;45%,0.5,IF(U593&lt;55%,0.8,IF(U593&lt;65%,0.9,IF(U593&lt;75%,1,IF(U593&lt;85%,1.1,1.2)))))))*IF(D593&gt;=0.8,6,IF(D593&lt;=0.4,1.5,3))</f>
        <v>0</v>
      </c>
      <c r="AC593" s="11"/>
      <c r="AD593" s="11"/>
      <c r="AE593" s="11"/>
      <c r="AF593" s="11"/>
      <c r="AG593" s="11"/>
      <c r="AH593" s="11"/>
      <c r="AI593" s="11"/>
      <c r="AJ593" s="11"/>
      <c r="AK593" s="11"/>
      <c r="AL593" s="11"/>
      <c r="AM593" s="11"/>
      <c r="AN593" s="11"/>
      <c r="AO593" s="11"/>
      <c r="AP593" s="11"/>
      <c r="AQ593" s="11"/>
      <c r="AR593" s="11"/>
      <c r="AS593" s="11"/>
      <c r="AT593" s="11"/>
      <c r="AU593" s="11"/>
      <c r="AV593" s="11"/>
      <c r="AW593" s="11"/>
      <c r="AX593" s="11"/>
      <c r="AY593" s="11"/>
      <c r="AZ593" s="11"/>
      <c r="BA593" s="11"/>
      <c r="BB593" s="11"/>
      <c r="BC593" s="11"/>
      <c r="BD593" s="11"/>
      <c r="BE593" s="11"/>
      <c r="BF593" s="11"/>
      <c r="BG593" s="11"/>
      <c r="BH593" s="11"/>
      <c r="BI593" s="11"/>
      <c r="BJ593" s="11"/>
    </row>
    <row r="594" spans="1:62" x14ac:dyDescent="0.25">
      <c r="A594" s="1125"/>
      <c r="B594" s="86" t="str">
        <f t="shared" ref="B594:E594" si="1413">IF(B532="","",B532)</f>
        <v/>
      </c>
      <c r="C594" s="84" t="str">
        <f t="shared" si="1413"/>
        <v/>
      </c>
      <c r="D594" s="63">
        <f t="shared" si="1408"/>
        <v>0</v>
      </c>
      <c r="E594" s="85" t="str">
        <f t="shared" si="1413"/>
        <v/>
      </c>
      <c r="F594" s="150"/>
      <c r="G594" s="100"/>
      <c r="H594" s="100"/>
      <c r="I594" s="101">
        <f t="shared" si="1403"/>
        <v>0</v>
      </c>
      <c r="J594" s="150"/>
      <c r="K594" s="100"/>
      <c r="L594" s="100"/>
      <c r="M594" s="102">
        <f t="shared" si="1404"/>
        <v>0</v>
      </c>
      <c r="N594" s="150"/>
      <c r="O594" s="100"/>
      <c r="P594" s="100"/>
      <c r="Q594" s="102">
        <f t="shared" si="1405"/>
        <v>0</v>
      </c>
      <c r="R594" s="150"/>
      <c r="S594" s="100"/>
      <c r="T594" s="100"/>
      <c r="U594" s="101">
        <f t="shared" si="1406"/>
        <v>0</v>
      </c>
      <c r="V594" s="130">
        <f t="shared" si="1409"/>
        <v>0</v>
      </c>
      <c r="W594" s="111">
        <f t="shared" si="1410"/>
        <v>0</v>
      </c>
      <c r="X594" s="53">
        <f>ROUND(IFERROR((W594/(Y594*IF(ISNUMBER(E594),E594,1))),0),2)</f>
        <v>0</v>
      </c>
      <c r="Y594" s="90" t="str">
        <f t="shared" si="1337"/>
        <v/>
      </c>
      <c r="Z594" s="5">
        <f>(IF(I594&lt;30%,0,IF(I594&lt;35%,F594*G594*H594*F!$B$33,IF(I594&lt;40%,F594*G594*H594*F!$B$38,IF(I594&lt;45%,F594*G594*H594*F!$B$43,IF(I594&lt;50%,F594*G594*H594*F!$B$48,IF(I594=50%,F594*G594*H594*F!$B$50,IF(I594=51%,F594*G594*H594*F!$B$51,IF(I594=52%,F594*G594*H594*F!$B$52,IF(I594=53%,F594*G594*H594*F!$B$53,IF(I594=54%,F594*G594*H594*F!$B$54,IF(I594=55%,F594*G594*H594*F!$B$55,IF(I594=56%,F594*G594*H594*F!$B$56,IF(I594=57%,F594*G594*H594*F!$B$57,IF(I594=58%,F594*G594*H594*F!$B$58,IF(I594=59%,F594*G594*H594*F!$B$59,IF(I594=60%,F594*G594*H594*F!$B$60,IF(I594=61%,F594*G594*H594*F!$B$61,IF(I594=62%,F594*G594*H594*F!$B$62,IF(I594=63%,F594*G594*H594*F!$B$63,IF(I594=64%,F594*G594*H594*F!$B$64,IF(I594=65%,F594*G594*H594*F!$B$65,IF(I594=66%,F594*G594*H594*F!$B$66,IF(I594=67%,F594*G594*H594*F!$B$67,IF(I594=68%,F594*G594*H594*F!$B$68,IF(I594=69%,F594*G594*H594*F!$B$69,IF(I594=70%,F594*G594*H594*F!$B$70,IF(I594=71%,F594*G594*H594*F!$B$71,IF(I594=72%,F594*G594*H594*F!$B$72,IF(I594=73%,F594*G594*H594*F!$B$73,IF(I594=74%,F594*G594*H594*F!$B$74,IF(I594=75%,F594*G594*H594*F!$B$75,IF(I594=76%,F594*G594*H594*F!$B$76,IF(I594=77%,F594*G594*H594*F!$B$77,IF(I594=78%,F594*G594*H594*F!$B$78,IF(I594=79%,F594*G594*H594*F!$B$79,IF(I594=80%,F594*G594*H594*F!$B$80,IF(I594=81%,F594*G594*H594*F!$B$81,IF(I594=82%,F594*G594*H594*F!$B$82,IF(I594=83%,F594*G594*H594*F!$B$83,IF(I594=84%,F594*G594*H594*F!$B$84,IF(I594=85%,F594*G594*H594*F!$B$85,IF(I594=86%,F594*G594*H594*F!$B$86,IF(I594=87%,F594*G594*H594*F!$B$87,IF(I594=88%,F594*G594*H594*F!$B$88,IF(I594=89%,F594*G594*H594*F!$B$89,IF(I594=90%,F594*G594*H594*F!$B$90,IF(I594=91%,F594*G594*H594*F!$B$91,IF(I594=92%,F594*G594*H594*F!$B$92,IF(I594=93%,F594*G594*H594*F!$B$93,IF(I594=94%,F594*G594*H594*F!$B$94,IF(I594=95%,F594*G594*H594*F!$B$95,IF(I594=96%,F594*G594*H594*F!$B$96,IF(I594=97%,F594*G594*H594*F!$B$97,IF(I594=98%,F594*G594*H594*F!$B$98,IF(I594=99%,F594*G594*H594*F!$B$99,IF(I594&gt;99%,F594*G594*H594*F!$B$100,))))))))))))))))))))))))))))))))))))))))))))))))))))))))+IF(M594&lt;30%,0,IF(M594&lt;35%,J594*K594*L594*F!$B$33,IF(M594&lt;40%,J594*K594*L594*F!$B$38,IF(M594&lt;45%,J594*K594*L594*F!$B$43,IF(M594&lt;50%,J594*K594*L594*F!$B$48,IF(M594=50%,J594*K594*L594*F!$B$50,IF(M594=51%,J594*K594*L594*F!$B$51,IF(M594=52%,J594*K594*L594*F!$B$52,IF(M594=53%,J594*K594*L594*F!$B$53,IF(M594=54%,J594*K594*L594*F!$B$54,IF(M594=55%,J594*K594*L594*F!$B$55,IF(M594=56%,J594*K594*L594*F!$B$56,IF(M594=57%,J594*K594*L594*F!$B$57,IF(M594=58%,J594*K594*L594*F!$B$58,IF(M594=59%,J594*K594*L594*F!$B$59,IF(M594=60%,J594*K594*L594*F!$B$60,IF(M594=61%,J594*K594*L594*F!$B$61,IF(M594=62%,J594*K594*L594*F!$B$62,IF(M594=63%,J594*K594*L594*F!$B$63,IF(M594=64%,J594*K594*L594*F!$B$64,IF(M594=65%,J594*K594*L594*F!$B$65,IF(M594=66%,J594*K594*L594*F!$B$66,IF(M594=67%,J594*K594*L594*F!$B$67,IF(M594=68%,J594*K594*L594*F!$B$68,IF(M594=69%,J594*K594*L594*F!$B$69,IF(M594=70%,J594*K594*L594*F!$B$70,IF(M594=71%,J594*K594*L594*F!$B$71,IF(M594=72%,J594*K594*L594*F!$B$72,IF(M594=73%,J594*K594*L594*F!$B$73,IF(M594=74%,J594*K594*L594*F!$B$74,IF(M594=75%,J594*K594*L594*F!$B$75,IF(M594=76%,J594*K594*L594*F!$B$76,IF(M594=77%,J594*K594*L594*F!$B$77,IF(M594=78%,J594*K594*L594*F!$B$78,IF(M594=79%,J594*K594*L594*F!$B$79,IF(M594=80%,J594*K594*L594*F!$B$80,IF(M594=81%,J594*K594*L594*F!$B$81,IF(M594=82%,J594*K594*L594*F!$B$82,IF(M594=83%,J594*K594*L594*F!$B$83,IF(M594=84%,J594*K594*L594*F!$B$84,IF(M594=85%,J594*K594*L594*F!$B$85,IF(M594=86%,J594*K594*L594*F!$B$86,IF(M594=87%,J594*K594*L594*F!$B$87,IF(M594=88%,J594*K594*L594*F!$B$88,IF(M594=89%,J594*K594*L594*F!$B$89,IF(M594=90%,J594*K594*L594*F!$B$90,IF(M594=91%,J594*K594*L594*F!$B$91,IF(M594=92%,J594*K594*L594*F!$B$92,IF(M594=93%,J594*K594*L594*F!$B$93,IF(M594=94%,J594*K594*L594*F!$B$94,IF(M594=95%,J594*K594*L594*F!$B$95,IF(M594=96%,J594*K594*L594*F!$B$96,IF(M594=97%,J594*K594*L594*F!$B$97,IF(M594=98%,J594*K594*L594*F!$B$98,IF(M594=99%,J594*K594*L594*F!$B$99,IF(M594&gt;99%,J594*K594*L594*F!$B$100,))))))))))))))))))))))))))))))))))))))))))))))))))))))))+IF(Q594&lt;30%,0,IF(Q594&lt;35%,N594*O594*P594*F!$B$33,IF(Q594&lt;40%,N594*O594*P594*F!$B$38,IF(Q594&lt;45%,N594*O594*P594*F!$B$43,IF(Q594&lt;50%,N594*O594*P594*F!$B$48,IF(Q594=50%,N594*O594*P594*F!$B$50,IF(Q594=51%,N594*O594*P594*F!$B$51,IF(Q594=52%,N594*O594*P594*F!$B$52,IF(Q594=53%,N594*O594*P594*F!$B$53,IF(Q594=54%,N594*O594*P594*F!$B$54,IF(Q594=55%,N594*O594*P594*F!$B$55,IF(Q594=56%,N594*O594*P594*F!$B$56,IF(Q594=57%,N594*O594*P594*F!$B$57,IF(Q594=58%,N594*O594*P594*F!$B$58,IF(Q594=59%,N594*O594*P594*F!$B$59,IF(Q594=60%,N594*O594*P594*F!$B$60,IF(Q594=61%,N594*O594*P594*F!$B$61,IF(Q594=62%,N594*O594*P594*F!$B$62,IF(Q594=63%,N594*O594*P594*F!$B$63,IF(Q594=64%,N594*O594*P594*F!$B$64,IF(Q594=65%,N594*O594*P594*F!$B$65,IF(Q594=66%,N594*O594*P594*F!$B$66,IF(Q594=67%,N594*O594*P594*F!$B$67,IF(Q594=68%,N594*O594*P594*F!$B$68,IF(Q594=69%,N594*O594*P594*F!$B$69,IF(Q594=70%,N594*O594*P594*F!$B$70,IF(Q594=71%,N594*O594*P594*F!$B$71,IF(Q594=72%,N594*O594*P594*F!$B$72,IF(Q594=73%,N594*O594*P594*F!$B$73,IF(Q594=74%,N594*O594*P594*F!$B$74,IF(Q594=75%,N594*O594*P594*F!$B$75,IF(Q594=76%,N594*O594*P594*F!$B$76,IF(Q594=77%,N594*O594*P594*F!$B$77,IF(Q594=78%,N594*O594*P594*F!$B$78,IF(Q594=79%,N594*O594*P594*F!$B$79,IF(Q594=80%,N594*O594*P594*F!$B$80,IF(Q594=81%,N594*O594*P594*F!$B$81,IF(Q594=82%,N594*O594*P594*F!$B$82,IF(Q594=83%,N594*O594*P594*F!$B$83,IF(Q594=84%,N594*O594*P594*F!$B$84,IF(Q594=85%,N594*O594*P594*F!$B$85,IF(Q594=86%,N594*O594*P594*F!$B$86,IF(Q594=87%,N594*O594*P594*F!$B$87,IF(Q594=88%,N594*O594*P594*F!$B$88,IF(Q594=89%,N594*O594*P594*F!$B$89,IF(Q594=90%,N594*O594*P594*F!$B$90,IF(Q594=91%,N594*O594*P594*F!$B$91,IF(Q594=92%,N594*O594*P594*F!$B$92,IF(Q594=93%,N594*O594*P594*F!$B$93,IF(Q594=94%,N594*O594*P594*F!$B$94,IF(Q594=95%,N594*O594*P594*F!$B$95,IF(Q594=96%,N594*O594*P594*F!$B$96,IF(Q594=97%,N594*O594*P594*F!$B$97,IF(Q594=98%,N594*O594*P594*F!$B$98,IF(Q594=99%,N594*O594*P594*F!$B$99,IF(Q594&gt;99%,N594*O594*P594*F!$B$100,))))))))))))))))))))))))))))))))))))))))))))))))))))))))+IF(U594&lt;30%,0,IF(U594&lt;35%,R594*S594*T594*F!$B$33,IF(U594&lt;40%,R594*S594*T594*F!$B$38,IF(U594&lt;45%,R594*S594*T594*F!$B$43,IF(U594&lt;50%,R594*S594*T594*F!$B$48,IF(U594=50%,R594*S594*T594*F!$B$50,IF(U594=51%,R594*S594*T594*F!$B$51,IF(U594=52%,R594*S594*T594*F!$B$52,IF(U594=53%,R594*S594*T594*F!$B$53,IF(U594=54%,R594*S594*T594*F!$B$54,IF(U594=55%,R594*S594*T594*F!$B$55,IF(U594=56%,R594*S594*T594*F!$B$56,IF(U594=57%,R594*S594*T594*F!$B$57,IF(U594=58%,R594*S594*T594*F!$B$58,IF(U594=59%,R594*S594*T594*F!$B$59,IF(U594=60%,R594*S594*T594*F!$B$60,IF(U594=61%,R594*S594*T594*F!$B$61,IF(U594=62%,R594*S594*T594*F!$B$62,IF(U594=63%,R594*S594*T594*F!$B$63,IF(U594=64%,R594*S594*T594*F!$B$64,IF(U594=65%,R594*S594*T594*F!$B$65,IF(U594=66%,R594*S594*T594*F!$B$66,IF(U594=67%,R594*S594*T594*F!$B$67,IF(U594=68%,R594*S594*T594*F!$B$68,IF(U594=69%,R594*S594*T594*F!$B$69,IF(U594=70%,R594*S594*T594*F!$B$70,IF(U594=71%,R594*S594*T594*F!$B$71,IF(U594=72%,R594*S594*T594*F!$B$72,IF(U594=73%,R594*S594*T594*F!$B$73,IF(U594=74%,R594*S594*T594*F!$B$74,IF(U594=75%,R594*S594*T594*F!$B$75,IF(U594=76%,R594*S594*T594*F!$B$76,IF(U594=77%,R594*S594*T594*F!$B$77,IF(U594=78%,R594*S594*T594*F!$B$78,IF(U594=79%,R594*S594*T594*F!$B$79,IF(U594=80%,R594*S594*T594*F!$B$80,IF(U594=81%,R594*S594*T594*F!$B$81,IF(U594=82%,R594*S594*T594*F!$B$82,IF(U594=83%,R594*S594*T594*F!$B$83,IF(U594=84%,R594*S594*T594*F!$B$84,IF(U594=85%,R594*S594*T594*F!$B$85,IF(U594=86%,R594*S594*T594*F!$B$86,IF(U594=87%,R594*S594*T594*F!$B$87,IF(U594=88%,R594*S594*T594*F!$B$88,IF(U594=89%,R594*S594*T594*F!$B$89,IF(U594=90%,R594*S594*T594*F!$B$90,IF(U594=91%,R594*S594*T594*F!$B$91,IF(U594=92%,R594*S594*T594*F!$B$92,IF(U594=93%,R594*S594*T594*F!$B$93,IF(U594=94%,R594*S594*T594*F!$B$94,IF(U594=95%,R594*S594*T594*F!$B$95,IF(U594=96%,R594*S594*T594*F!$B$96,IF(U594=97%,R594*S594*T594*F!$B$97,IF(U594=98%,R594*S594*T594*F!$B$98,IF(U594=99%,R594*S594*T594*F!$B$99,IF(U594&gt;99%,R594*S594*T594*F!$B$100)))))))))))))))))))))))))))))))))))))))))))))))))))))))))*IF(ISNUMBER(E594),E594,1)*IF(ISNUMBER(D594),D594,1)</f>
        <v>0</v>
      </c>
      <c r="AA594" s="5">
        <f>G594*H594+K594*L594+O594*P594+S594*T594</f>
        <v>0</v>
      </c>
      <c r="AB594" s="32">
        <f>(H594*(IF(I594&lt;45%,0.5,IF(I594&lt;55%,0.8,IF(I594&lt;65%,0.9,IF(I594&lt;75%,1,IF(I594&lt;85%,1.1,1.2))))))+L594*(IF(M594&lt;45%,0.5,IF(M594&lt;55%,0.8,IF(M594&lt;65%,0.9,IF(M594&lt;75%,1,IF(M594&lt;85%,1.1,1.2))))))+P594*(IF(Q594&lt;45%,0.5,IF(Q594&lt;55%,0.8,IF(Q594&lt;65%,0.9,IF(Q594&lt;75%,1,IF(Q594&lt;85%,1.1,1.2))))))+T594*(IF(U594&lt;45%,0.5,IF(U594&lt;55%,0.8,IF(U594&lt;65%,0.9,IF(U594&lt;75%,1,IF(U594&lt;85%,1.1,1.2)))))))*IF(D594&gt;=0.8,6,IF(D594&lt;=0.4,1.5,3))</f>
        <v>0</v>
      </c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1"/>
      <c r="AN594" s="11"/>
      <c r="AO594" s="11"/>
      <c r="AP594" s="11"/>
      <c r="AQ594" s="11"/>
      <c r="AR594" s="11"/>
      <c r="AS594" s="11"/>
      <c r="AT594" s="11"/>
      <c r="AU594" s="11"/>
      <c r="AV594" s="11"/>
      <c r="AW594" s="11"/>
      <c r="AX594" s="11"/>
      <c r="AY594" s="11"/>
      <c r="AZ594" s="11"/>
      <c r="BA594" s="11"/>
      <c r="BB594" s="11"/>
      <c r="BC594" s="11"/>
      <c r="BD594" s="11"/>
      <c r="BE594" s="11"/>
      <c r="BF594" s="11"/>
      <c r="BG594" s="11"/>
      <c r="BH594" s="11"/>
      <c r="BI594" s="11"/>
      <c r="BJ594" s="11"/>
    </row>
    <row r="595" spans="1:62" x14ac:dyDescent="0.25">
      <c r="A595" s="1125"/>
      <c r="B595" s="86" t="str">
        <f t="shared" ref="B595:E595" si="1414">IF(B533="","",B533)</f>
        <v/>
      </c>
      <c r="C595" s="84" t="str">
        <f t="shared" si="1414"/>
        <v/>
      </c>
      <c r="D595" s="63">
        <f t="shared" si="1408"/>
        <v>0</v>
      </c>
      <c r="E595" s="87" t="str">
        <f t="shared" si="1414"/>
        <v/>
      </c>
      <c r="F595" s="152"/>
      <c r="G595" s="94"/>
      <c r="H595" s="94"/>
      <c r="I595" s="93">
        <f t="shared" si="1403"/>
        <v>0</v>
      </c>
      <c r="J595" s="152"/>
      <c r="K595" s="94"/>
      <c r="L595" s="94"/>
      <c r="M595" s="95">
        <f t="shared" si="1404"/>
        <v>0</v>
      </c>
      <c r="N595" s="152"/>
      <c r="O595" s="94"/>
      <c r="P595" s="94"/>
      <c r="Q595" s="95">
        <f t="shared" si="1405"/>
        <v>0</v>
      </c>
      <c r="R595" s="152"/>
      <c r="S595" s="94"/>
      <c r="T595" s="94"/>
      <c r="U595" s="93">
        <f t="shared" si="1406"/>
        <v>0</v>
      </c>
      <c r="V595" s="113">
        <f t="shared" si="1409"/>
        <v>0</v>
      </c>
      <c r="W595" s="114">
        <f t="shared" si="1410"/>
        <v>0</v>
      </c>
      <c r="X595" s="36">
        <f t="shared" ref="X595" si="1415">ROUND(IFERROR((W595/(Y595*IF(ISNUMBER(E595),E595,1))),0),2)</f>
        <v>0</v>
      </c>
      <c r="Y595" s="90" t="str">
        <f t="shared" si="1337"/>
        <v/>
      </c>
      <c r="Z595" s="6">
        <f>(IF(I595&lt;30%,0,IF(I595&lt;35%,F595*G595*H595*F!$B$33,IF(I595&lt;40%,F595*G595*H595*F!$B$38,IF(I595&lt;45%,F595*G595*H595*F!$B$43,IF(I595&lt;50%,F595*G595*H595*F!$B$48,IF(I595=50%,F595*G595*H595*F!$B$50,IF(I595=51%,F595*G595*H595*F!$B$51,IF(I595=52%,F595*G595*H595*F!$B$52,IF(I595=53%,F595*G595*H595*F!$B$53,IF(I595=54%,F595*G595*H595*F!$B$54,IF(I595=55%,F595*G595*H595*F!$B$55,IF(I595=56%,F595*G595*H595*F!$B$56,IF(I595=57%,F595*G595*H595*F!$B$57,IF(I595=58%,F595*G595*H595*F!$B$58,IF(I595=59%,F595*G595*H595*F!$B$59,IF(I595=60%,F595*G595*H595*F!$B$60,IF(I595=61%,F595*G595*H595*F!$B$61,IF(I595=62%,F595*G595*H595*F!$B$62,IF(I595=63%,F595*G595*H595*F!$B$63,IF(I595=64%,F595*G595*H595*F!$B$64,IF(I595=65%,F595*G595*H595*F!$B$65,IF(I595=66%,F595*G595*H595*F!$B$66,IF(I595=67%,F595*G595*H595*F!$B$67,IF(I595=68%,F595*G595*H595*F!$B$68,IF(I595=69%,F595*G595*H595*F!$B$69,IF(I595=70%,F595*G595*H595*F!$B$70,IF(I595=71%,F595*G595*H595*F!$B$71,IF(I595=72%,F595*G595*H595*F!$B$72,IF(I595=73%,F595*G595*H595*F!$B$73,IF(I595=74%,F595*G595*H595*F!$B$74,IF(I595=75%,F595*G595*H595*F!$B$75,IF(I595=76%,F595*G595*H595*F!$B$76,IF(I595=77%,F595*G595*H595*F!$B$77,IF(I595=78%,F595*G595*H595*F!$B$78,IF(I595=79%,F595*G595*H595*F!$B$79,IF(I595=80%,F595*G595*H595*F!$B$80,IF(I595=81%,F595*G595*H595*F!$B$81,IF(I595=82%,F595*G595*H595*F!$B$82,IF(I595=83%,F595*G595*H595*F!$B$83,IF(I595=84%,F595*G595*H595*F!$B$84,IF(I595=85%,F595*G595*H595*F!$B$85,IF(I595=86%,F595*G595*H595*F!$B$86,IF(I595=87%,F595*G595*H595*F!$B$87,IF(I595=88%,F595*G595*H595*F!$B$88,IF(I595=89%,F595*G595*H595*F!$B$89,IF(I595=90%,F595*G595*H595*F!$B$90,IF(I595=91%,F595*G595*H595*F!$B$91,IF(I595=92%,F595*G595*H595*F!$B$92,IF(I595=93%,F595*G595*H595*F!$B$93,IF(I595=94%,F595*G595*H595*F!$B$94,IF(I595=95%,F595*G595*H595*F!$B$95,IF(I595=96%,F595*G595*H595*F!$B$96,IF(I595=97%,F595*G595*H595*F!$B$97,IF(I595=98%,F595*G595*H595*F!$B$98,IF(I595=99%,F595*G595*H595*F!$B$99,IF(I595&gt;99%,F595*G595*H595*F!$B$100,))))))))))))))))))))))))))))))))))))))))))))))))))))))))+IF(M595&lt;30%,0,IF(M595&lt;35%,J595*K595*L595*F!$B$33,IF(M595&lt;40%,J595*K595*L595*F!$B$38,IF(M595&lt;45%,J595*K595*L595*F!$B$43,IF(M595&lt;50%,J595*K595*L595*F!$B$48,IF(M595=50%,J595*K595*L595*F!$B$50,IF(M595=51%,J595*K595*L595*F!$B$51,IF(M595=52%,J595*K595*L595*F!$B$52,IF(M595=53%,J595*K595*L595*F!$B$53,IF(M595=54%,J595*K595*L595*F!$B$54,IF(M595=55%,J595*K595*L595*F!$B$55,IF(M595=56%,J595*K595*L595*F!$B$56,IF(M595=57%,J595*K595*L595*F!$B$57,IF(M595=58%,J595*K595*L595*F!$B$58,IF(M595=59%,J595*K595*L595*F!$B$59,IF(M595=60%,J595*K595*L595*F!$B$60,IF(M595=61%,J595*K595*L595*F!$B$61,IF(M595=62%,J595*K595*L595*F!$B$62,IF(M595=63%,J595*K595*L595*F!$B$63,IF(M595=64%,J595*K595*L595*F!$B$64,IF(M595=65%,J595*K595*L595*F!$B$65,IF(M595=66%,J595*K595*L595*F!$B$66,IF(M595=67%,J595*K595*L595*F!$B$67,IF(M595=68%,J595*K595*L595*F!$B$68,IF(M595=69%,J595*K595*L595*F!$B$69,IF(M595=70%,J595*K595*L595*F!$B$70,IF(M595=71%,J595*K595*L595*F!$B$71,IF(M595=72%,J595*K595*L595*F!$B$72,IF(M595=73%,J595*K595*L595*F!$B$73,IF(M595=74%,J595*K595*L595*F!$B$74,IF(M595=75%,J595*K595*L595*F!$B$75,IF(M595=76%,J595*K595*L595*F!$B$76,IF(M595=77%,J595*K595*L595*F!$B$77,IF(M595=78%,J595*K595*L595*F!$B$78,IF(M595=79%,J595*K595*L595*F!$B$79,IF(M595=80%,J595*K595*L595*F!$B$80,IF(M595=81%,J595*K595*L595*F!$B$81,IF(M595=82%,J595*K595*L595*F!$B$82,IF(M595=83%,J595*K595*L595*F!$B$83,IF(M595=84%,J595*K595*L595*F!$B$84,IF(M595=85%,J595*K595*L595*F!$B$85,IF(M595=86%,J595*K595*L595*F!$B$86,IF(M595=87%,J595*K595*L595*F!$B$87,IF(M595=88%,J595*K595*L595*F!$B$88,IF(M595=89%,J595*K595*L595*F!$B$89,IF(M595=90%,J595*K595*L595*F!$B$90,IF(M595=91%,J595*K595*L595*F!$B$91,IF(M595=92%,J595*K595*L595*F!$B$92,IF(M595=93%,J595*K595*L595*F!$B$93,IF(M595=94%,J595*K595*L595*F!$B$94,IF(M595=95%,J595*K595*L595*F!$B$95,IF(M595=96%,J595*K595*L595*F!$B$96,IF(M595=97%,J595*K595*L595*F!$B$97,IF(M595=98%,J595*K595*L595*F!$B$98,IF(M595=99%,J595*K595*L595*F!$B$99,IF(M595&gt;99%,J595*K595*L595*F!$B$100,))))))))))))))))))))))))))))))))))))))))))))))))))))))))+IF(Q595&lt;30%,0,IF(Q595&lt;35%,N595*O595*P595*F!$B$33,IF(Q595&lt;40%,N595*O595*P595*F!$B$38,IF(Q595&lt;45%,N595*O595*P595*F!$B$43,IF(Q595&lt;50%,N595*O595*P595*F!$B$48,IF(Q595=50%,N595*O595*P595*F!$B$50,IF(Q595=51%,N595*O595*P595*F!$B$51,IF(Q595=52%,N595*O595*P595*F!$B$52,IF(Q595=53%,N595*O595*P595*F!$B$53,IF(Q595=54%,N595*O595*P595*F!$B$54,IF(Q595=55%,N595*O595*P595*F!$B$55,IF(Q595=56%,N595*O595*P595*F!$B$56,IF(Q595=57%,N595*O595*P595*F!$B$57,IF(Q595=58%,N595*O595*P595*F!$B$58,IF(Q595=59%,N595*O595*P595*F!$B$59,IF(Q595=60%,N595*O595*P595*F!$B$60,IF(Q595=61%,N595*O595*P595*F!$B$61,IF(Q595=62%,N595*O595*P595*F!$B$62,IF(Q595=63%,N595*O595*P595*F!$B$63,IF(Q595=64%,N595*O595*P595*F!$B$64,IF(Q595=65%,N595*O595*P595*F!$B$65,IF(Q595=66%,N595*O595*P595*F!$B$66,IF(Q595=67%,N595*O595*P595*F!$B$67,IF(Q595=68%,N595*O595*P595*F!$B$68,IF(Q595=69%,N595*O595*P595*F!$B$69,IF(Q595=70%,N595*O595*P595*F!$B$70,IF(Q595=71%,N595*O595*P595*F!$B$71,IF(Q595=72%,N595*O595*P595*F!$B$72,IF(Q595=73%,N595*O595*P595*F!$B$73,IF(Q595=74%,N595*O595*P595*F!$B$74,IF(Q595=75%,N595*O595*P595*F!$B$75,IF(Q595=76%,N595*O595*P595*F!$B$76,IF(Q595=77%,N595*O595*P595*F!$B$77,IF(Q595=78%,N595*O595*P595*F!$B$78,IF(Q595=79%,N595*O595*P595*F!$B$79,IF(Q595=80%,N595*O595*P595*F!$B$80,IF(Q595=81%,N595*O595*P595*F!$B$81,IF(Q595=82%,N595*O595*P595*F!$B$82,IF(Q595=83%,N595*O595*P595*F!$B$83,IF(Q595=84%,N595*O595*P595*F!$B$84,IF(Q595=85%,N595*O595*P595*F!$B$85,IF(Q595=86%,N595*O595*P595*F!$B$86,IF(Q595=87%,N595*O595*P595*F!$B$87,IF(Q595=88%,N595*O595*P595*F!$B$88,IF(Q595=89%,N595*O595*P595*F!$B$89,IF(Q595=90%,N595*O595*P595*F!$B$90,IF(Q595=91%,N595*O595*P595*F!$B$91,IF(Q595=92%,N595*O595*P595*F!$B$92,IF(Q595=93%,N595*O595*P595*F!$B$93,IF(Q595=94%,N595*O595*P595*F!$B$94,IF(Q595=95%,N595*O595*P595*F!$B$95,IF(Q595=96%,N595*O595*P595*F!$B$96,IF(Q595=97%,N595*O595*P595*F!$B$97,IF(Q595=98%,N595*O595*P595*F!$B$98,IF(Q595=99%,N595*O595*P595*F!$B$99,IF(Q595&gt;99%,N595*O595*P595*F!$B$100,))))))))))))))))))))))))))))))))))))))))))))))))))))))))+IF(U595&lt;30%,0,IF(U595&lt;35%,R595*S595*T595*F!$B$33,IF(U595&lt;40%,R595*S595*T595*F!$B$38,IF(U595&lt;45%,R595*S595*T595*F!$B$43,IF(U595&lt;50%,R595*S595*T595*F!$B$48,IF(U595=50%,R595*S595*T595*F!$B$50,IF(U595=51%,R595*S595*T595*F!$B$51,IF(U595=52%,R595*S595*T595*F!$B$52,IF(U595=53%,R595*S595*T595*F!$B$53,IF(U595=54%,R595*S595*T595*F!$B$54,IF(U595=55%,R595*S595*T595*F!$B$55,IF(U595=56%,R595*S595*T595*F!$B$56,IF(U595=57%,R595*S595*T595*F!$B$57,IF(U595=58%,R595*S595*T595*F!$B$58,IF(U595=59%,R595*S595*T595*F!$B$59,IF(U595=60%,R595*S595*T595*F!$B$60,IF(U595=61%,R595*S595*T595*F!$B$61,IF(U595=62%,R595*S595*T595*F!$B$62,IF(U595=63%,R595*S595*T595*F!$B$63,IF(U595=64%,R595*S595*T595*F!$B$64,IF(U595=65%,R595*S595*T595*F!$B$65,IF(U595=66%,R595*S595*T595*F!$B$66,IF(U595=67%,R595*S595*T595*F!$B$67,IF(U595=68%,R595*S595*T595*F!$B$68,IF(U595=69%,R595*S595*T595*F!$B$69,IF(U595=70%,R595*S595*T595*F!$B$70,IF(U595=71%,R595*S595*T595*F!$B$71,IF(U595=72%,R595*S595*T595*F!$B$72,IF(U595=73%,R595*S595*T595*F!$B$73,IF(U595=74%,R595*S595*T595*F!$B$74,IF(U595=75%,R595*S595*T595*F!$B$75,IF(U595=76%,R595*S595*T595*F!$B$76,IF(U595=77%,R595*S595*T595*F!$B$77,IF(U595=78%,R595*S595*T595*F!$B$78,IF(U595=79%,R595*S595*T595*F!$B$79,IF(U595=80%,R595*S595*T595*F!$B$80,IF(U595=81%,R595*S595*T595*F!$B$81,IF(U595=82%,R595*S595*T595*F!$B$82,IF(U595=83%,R595*S595*T595*F!$B$83,IF(U595=84%,R595*S595*T595*F!$B$84,IF(U595=85%,R595*S595*T595*F!$B$85,IF(U595=86%,R595*S595*T595*F!$B$86,IF(U595=87%,R595*S595*T595*F!$B$87,IF(U595=88%,R595*S595*T595*F!$B$88,IF(U595=89%,R595*S595*T595*F!$B$89,IF(U595=90%,R595*S595*T595*F!$B$90,IF(U595=91%,R595*S595*T595*F!$B$91,IF(U595=92%,R595*S595*T595*F!$B$92,IF(U595=93%,R595*S595*T595*F!$B$93,IF(U595=94%,R595*S595*T595*F!$B$94,IF(U595=95%,R595*S595*T595*F!$B$95,IF(U595=96%,R595*S595*T595*F!$B$96,IF(U595=97%,R595*S595*T595*F!$B$97,IF(U595=98%,R595*S595*T595*F!$B$98,IF(U595=99%,R595*S595*T595*F!$B$99,IF(U595&gt;99%,R595*S595*T595*F!$B$100)))))))))))))))))))))))))))))))))))))))))))))))))))))))))*IF(ISNUMBER(E595),E595,1)*IF(ISNUMBER(D595),D595,1)</f>
        <v>0</v>
      </c>
      <c r="AA595" s="6">
        <f>G595*H595+K595*L595+O595*P595+S595*T595</f>
        <v>0</v>
      </c>
      <c r="AB595" s="35">
        <f>(H595*(IF(I595&lt;45%,0.5,IF(I595&lt;55%,0.8,IF(I595&lt;65%,0.9,IF(I595&lt;75%,1,IF(I595&lt;85%,1.1,1.2))))))+L595*(IF(M595&lt;45%,0.5,IF(M595&lt;55%,0.8,IF(M595&lt;65%,0.9,IF(M595&lt;75%,1,IF(M595&lt;85%,1.1,1.2))))))+P595*(IF(Q595&lt;45%,0.5,IF(Q595&lt;55%,0.8,IF(Q595&lt;65%,0.9,IF(Q595&lt;75%,1,IF(Q595&lt;85%,1.1,1.2))))))+T595*(IF(U595&lt;45%,0.5,IF(U595&lt;55%,0.8,IF(U595&lt;65%,0.9,IF(U595&lt;75%,1,IF(U595&lt;85%,1.1,1.2)))))))*IF(D595&gt;=0.8,6,IF(D595&lt;=0.4,1.5,3))</f>
        <v>0</v>
      </c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  <c r="AN595" s="11"/>
      <c r="AO595" s="11"/>
      <c r="AP595" s="11"/>
      <c r="AQ595" s="11"/>
      <c r="AR595" s="11"/>
      <c r="AS595" s="11"/>
      <c r="AT595" s="11"/>
      <c r="AU595" s="11"/>
      <c r="AV595" s="11"/>
      <c r="AW595" s="11"/>
      <c r="AX595" s="11"/>
      <c r="AY595" s="11"/>
      <c r="AZ595" s="11"/>
      <c r="BA595" s="11"/>
      <c r="BB595" s="11"/>
      <c r="BC595" s="11"/>
      <c r="BD595" s="11"/>
      <c r="BE595" s="11"/>
      <c r="BF595" s="11"/>
      <c r="BG595" s="11"/>
      <c r="BH595" s="11"/>
      <c r="BI595" s="11"/>
      <c r="BJ595" s="11"/>
    </row>
    <row r="596" spans="1:62" ht="15.75" thickBot="1" x14ac:dyDescent="0.3">
      <c r="A596" s="1126"/>
      <c r="B596" s="169"/>
      <c r="C596" s="170"/>
      <c r="D596" s="37">
        <f>ROUND(IFERROR((D591*(G591*H591+K591*L591+O591*P591+S591*T591)+D592*(G592*H592+K592*L592+O592*P592+S592*T592)+D593*(G593*H593+K593*L593+O593*P593+S593*T593)+D594*(G594*H594+K594*L594+O594*P594+S594*T594)+D595*(G595*H595+K595*L595+O595*P595+S595*T595))/((G591*H591+K591*L591+O591*P591+S591*T591)+(G592*H592+K592*L592+O592*P592+S592*T592)+(G593*H593+K593*L593+O593*P593+S593*T593)+(G594*H594+K594*L594+O594*P594+S594*T594)+(G595*H595+K595*L595+O595*P595+S595*T595)),0),3)</f>
        <v>0</v>
      </c>
      <c r="E596" s="186"/>
      <c r="F596" s="187"/>
      <c r="G596" s="175"/>
      <c r="H596" s="175"/>
      <c r="I596" s="188"/>
      <c r="J596" s="189"/>
      <c r="K596" s="175"/>
      <c r="L596" s="175"/>
      <c r="M596" s="176"/>
      <c r="N596" s="187"/>
      <c r="O596" s="175"/>
      <c r="P596" s="175"/>
      <c r="Q596" s="176"/>
      <c r="R596" s="187"/>
      <c r="S596" s="180"/>
      <c r="T596" s="177"/>
      <c r="U596" s="188"/>
      <c r="V596" s="122">
        <f>SUM(V591:V595)</f>
        <v>0</v>
      </c>
      <c r="W596" s="117">
        <f>IFERROR(V596/AA596,0)</f>
        <v>0</v>
      </c>
      <c r="X596" s="118">
        <f>ROUND(IFERROR((D591*(I591*G591*H591+M591*K591*L591+Q591*O591*P591+U591*S591*T591)+D592*(I592*G592*H592+M592*K592*L592+Q592*O592*P592+U592*S592*T592)+D593*(I593*G593*H593+M593*K593*L593+Q593*O593*P593+U593*S593*T593)+D594*(I594*G594*H594+M594*K594*L594+Q594*O594*P594+U594*S594*T594)+D595*(I595*G595*H595+M595*K595*L595+Q595*O595*P595+U595*S595*T595))/(D591*(G591*H591+K591*L591+O591*P591+S591*T591)+D592*(G592*H592+K592*L592+O592*P592+S592*T592)+D593*(G593*H593+K593*L593+O593*P593+S593*T593)+D594*(G594*H594+K594*L594+O594*P594+S594*T594)+D595*(G595*H595+K595*L595+O595*P595+S595*T595)),0),2)</f>
        <v>0</v>
      </c>
      <c r="Y596" s="9"/>
      <c r="Z596" s="9">
        <f>SUM(Z591:Z595)</f>
        <v>0</v>
      </c>
      <c r="AA596" s="117">
        <f>SUM(AA591:AA595)</f>
        <v>0</v>
      </c>
      <c r="AB596" s="119">
        <f>IF(SUM(AB591:AB595)=0,TIME(,0,),TIME(,SUM(AB591:AB595)+30,))</f>
        <v>0</v>
      </c>
      <c r="AC596" s="11"/>
      <c r="AD596" s="11"/>
      <c r="AE596" s="11"/>
      <c r="AF596" s="11"/>
      <c r="AG596" s="11"/>
      <c r="AH596" s="11"/>
      <c r="AI596" s="11"/>
      <c r="AJ596" s="11"/>
      <c r="AK596" s="11"/>
      <c r="AL596" s="11"/>
      <c r="AM596" s="11"/>
      <c r="AN596" s="11"/>
      <c r="AO596" s="11"/>
      <c r="AP596" s="11"/>
      <c r="AQ596" s="11"/>
      <c r="AR596" s="11"/>
      <c r="AS596" s="11"/>
      <c r="AT596" s="11"/>
      <c r="AU596" s="11"/>
      <c r="AV596" s="11"/>
      <c r="AW596" s="11"/>
      <c r="AX596" s="11"/>
      <c r="AY596" s="11"/>
      <c r="AZ596" s="11"/>
      <c r="BA596" s="11"/>
      <c r="BB596" s="11"/>
      <c r="BC596" s="11"/>
      <c r="BD596" s="11"/>
      <c r="BE596" s="11"/>
      <c r="BF596" s="11"/>
      <c r="BG596" s="11"/>
      <c r="BH596" s="11"/>
      <c r="BI596" s="11"/>
      <c r="BJ596" s="11"/>
    </row>
    <row r="597" spans="1:62" x14ac:dyDescent="0.25">
      <c r="A597" s="145" t="s">
        <v>28</v>
      </c>
      <c r="B597" s="76" t="str">
        <f t="shared" ref="B597:C597" si="1416">IF(B535="","",B535)</f>
        <v/>
      </c>
      <c r="C597" s="103" t="str">
        <f t="shared" si="1416"/>
        <v/>
      </c>
      <c r="D597" s="59">
        <f>D535</f>
        <v>0</v>
      </c>
      <c r="E597" s="88" t="str">
        <f t="shared" ref="E597" si="1417">IF(E535="","",E535)</f>
        <v/>
      </c>
      <c r="F597" s="74"/>
      <c r="G597" s="92"/>
      <c r="H597" s="92"/>
      <c r="I597" s="75">
        <f t="shared" ref="I597:I601" si="1418">IFERROR(ROUND(F597/$Y597,2),)</f>
        <v>0</v>
      </c>
      <c r="J597" s="74"/>
      <c r="K597" s="92"/>
      <c r="L597" s="92"/>
      <c r="M597" s="91">
        <f t="shared" ref="M597:M601" si="1419">IFERROR(ROUND(J597/$Y597,2),)</f>
        <v>0</v>
      </c>
      <c r="N597" s="74"/>
      <c r="O597" s="92"/>
      <c r="P597" s="92"/>
      <c r="Q597" s="75">
        <f t="shared" ref="Q597:Q601" si="1420">IFERROR(ROUND(N597/$Y597,2),)</f>
        <v>0</v>
      </c>
      <c r="R597" s="74"/>
      <c r="S597" s="92"/>
      <c r="T597" s="92"/>
      <c r="U597" s="91">
        <f t="shared" ref="U597:U601" si="1421">IFERROR(ROUND(R597/$Y597,2),)</f>
        <v>0</v>
      </c>
      <c r="V597" s="123">
        <f>(IF(ISNUMBER(F597),F597,1)*G597*H597+IF(ISNUMBER(J597),J597,1)*K597*L597+IF(ISNUMBER(N597),N597,1)*O597*P597+IF(ISNUMBER(R597),R597,1)*S597*T597)*IF(ISNUMBER(E597),E597,1)</f>
        <v>0</v>
      </c>
      <c r="W597" s="40">
        <f>IFERROR((IF(ISNUMBER(F597),F597,1)*G597*H597+IF(ISNUMBER(J597),J597,1)*K597*L597+IF(ISNUMBER(N597),N597,1)*O597*P597+IF(ISNUMBER(R597),R597,1)*S597*T597)*IF(ISNUMBER(E597),E597,1)/(G597*H597+K597*L597+O597*P597+S597*T597),0)</f>
        <v>0</v>
      </c>
      <c r="X597" s="41">
        <f>ROUND(IFERROR((W597/(Y597*IF(ISNUMBER(E597),E597,1))),0),2)</f>
        <v>0</v>
      </c>
      <c r="Y597" s="89" t="str">
        <f t="shared" si="1337"/>
        <v/>
      </c>
      <c r="Z597" s="7">
        <f>(IF(I597&lt;30%,0,IF(I597&lt;35%,F597*G597*H597*F!$B$33,IF(I597&lt;40%,F597*G597*H597*F!$B$38,IF(I597&lt;45%,F597*G597*H597*F!$B$43,IF(I597&lt;50%,F597*G597*H597*F!$B$48,IF(I597=50%,F597*G597*H597*F!$B$50,IF(I597=51%,F597*G597*H597*F!$B$51,IF(I597=52%,F597*G597*H597*F!$B$52,IF(I597=53%,F597*G597*H597*F!$B$53,IF(I597=54%,F597*G597*H597*F!$B$54,IF(I597=55%,F597*G597*H597*F!$B$55,IF(I597=56%,F597*G597*H597*F!$B$56,IF(I597=57%,F597*G597*H597*F!$B$57,IF(I597=58%,F597*G597*H597*F!$B$58,IF(I597=59%,F597*G597*H597*F!$B$59,IF(I597=60%,F597*G597*H597*F!$B$60,IF(I597=61%,F597*G597*H597*F!$B$61,IF(I597=62%,F597*G597*H597*F!$B$62,IF(I597=63%,F597*G597*H597*F!$B$63,IF(I597=64%,F597*G597*H597*F!$B$64,IF(I597=65%,F597*G597*H597*F!$B$65,IF(I597=66%,F597*G597*H597*F!$B$66,IF(I597=67%,F597*G597*H597*F!$B$67,IF(I597=68%,F597*G597*H597*F!$B$68,IF(I597=69%,F597*G597*H597*F!$B$69,IF(I597=70%,F597*G597*H597*F!$B$70,IF(I597=71%,F597*G597*H597*F!$B$71,IF(I597=72%,F597*G597*H597*F!$B$72,IF(I597=73%,F597*G597*H597*F!$B$73,IF(I597=74%,F597*G597*H597*F!$B$74,IF(I597=75%,F597*G597*H597*F!$B$75,IF(I597=76%,F597*G597*H597*F!$B$76,IF(I597=77%,F597*G597*H597*F!$B$77,IF(I597=78%,F597*G597*H597*F!$B$78,IF(I597=79%,F597*G597*H597*F!$B$79,IF(I597=80%,F597*G597*H597*F!$B$80,IF(I597=81%,F597*G597*H597*F!$B$81,IF(I597=82%,F597*G597*H597*F!$B$82,IF(I597=83%,F597*G597*H597*F!$B$83,IF(I597=84%,F597*G597*H597*F!$B$84,IF(I597=85%,F597*G597*H597*F!$B$85,IF(I597=86%,F597*G597*H597*F!$B$86,IF(I597=87%,F597*G597*H597*F!$B$87,IF(I597=88%,F597*G597*H597*F!$B$88,IF(I597=89%,F597*G597*H597*F!$B$89,IF(I597=90%,F597*G597*H597*F!$B$90,IF(I597=91%,F597*G597*H597*F!$B$91,IF(I597=92%,F597*G597*H597*F!$B$92,IF(I597=93%,F597*G597*H597*F!$B$93,IF(I597=94%,F597*G597*H597*F!$B$94,IF(I597=95%,F597*G597*H597*F!$B$95,IF(I597=96%,F597*G597*H597*F!$B$96,IF(I597=97%,F597*G597*H597*F!$B$97,IF(I597=98%,F597*G597*H597*F!$B$98,IF(I597=99%,F597*G597*H597*F!$B$99,IF(I597&gt;99%,F597*G597*H597*F!$B$100,))))))))))))))))))))))))))))))))))))))))))))))))))))))))+IF(M597&lt;30%,0,IF(M597&lt;35%,J597*K597*L597*F!$B$33,IF(M597&lt;40%,J597*K597*L597*F!$B$38,IF(M597&lt;45%,J597*K597*L597*F!$B$43,IF(M597&lt;50%,J597*K597*L597*F!$B$48,IF(M597=50%,J597*K597*L597*F!$B$50,IF(M597=51%,J597*K597*L597*F!$B$51,IF(M597=52%,J597*K597*L597*F!$B$52,IF(M597=53%,J597*K597*L597*F!$B$53,IF(M597=54%,J597*K597*L597*F!$B$54,IF(M597=55%,J597*K597*L597*F!$B$55,IF(M597=56%,J597*K597*L597*F!$B$56,IF(M597=57%,J597*K597*L597*F!$B$57,IF(M597=58%,J597*K597*L597*F!$B$58,IF(M597=59%,J597*K597*L597*F!$B$59,IF(M597=60%,J597*K597*L597*F!$B$60,IF(M597=61%,J597*K597*L597*F!$B$61,IF(M597=62%,J597*K597*L597*F!$B$62,IF(M597=63%,J597*K597*L597*F!$B$63,IF(M597=64%,J597*K597*L597*F!$B$64,IF(M597=65%,J597*K597*L597*F!$B$65,IF(M597=66%,J597*K597*L597*F!$B$66,IF(M597=67%,J597*K597*L597*F!$B$67,IF(M597=68%,J597*K597*L597*F!$B$68,IF(M597=69%,J597*K597*L597*F!$B$69,IF(M597=70%,J597*K597*L597*F!$B$70,IF(M597=71%,J597*K597*L597*F!$B$71,IF(M597=72%,J597*K597*L597*F!$B$72,IF(M597=73%,J597*K597*L597*F!$B$73,IF(M597=74%,J597*K597*L597*F!$B$74,IF(M597=75%,J597*K597*L597*F!$B$75,IF(M597=76%,J597*K597*L597*F!$B$76,IF(M597=77%,J597*K597*L597*F!$B$77,IF(M597=78%,J597*K597*L597*F!$B$78,IF(M597=79%,J597*K597*L597*F!$B$79,IF(M597=80%,J597*K597*L597*F!$B$80,IF(M597=81%,J597*K597*L597*F!$B$81,IF(M597=82%,J597*K597*L597*F!$B$82,IF(M597=83%,J597*K597*L597*F!$B$83,IF(M597=84%,J597*K597*L597*F!$B$84,IF(M597=85%,J597*K597*L597*F!$B$85,IF(M597=86%,J597*K597*L597*F!$B$86,IF(M597=87%,J597*K597*L597*F!$B$87,IF(M597=88%,J597*K597*L597*F!$B$88,IF(M597=89%,J597*K597*L597*F!$B$89,IF(M597=90%,J597*K597*L597*F!$B$90,IF(M597=91%,J597*K597*L597*F!$B$91,IF(M597=92%,J597*K597*L597*F!$B$92,IF(M597=93%,J597*K597*L597*F!$B$93,IF(M597=94%,J597*K597*L597*F!$B$94,IF(M597=95%,J597*K597*L597*F!$B$95,IF(M597=96%,J597*K597*L597*F!$B$96,IF(M597=97%,J597*K597*L597*F!$B$97,IF(M597=98%,J597*K597*L597*F!$B$98,IF(M597=99%,J597*K597*L597*F!$B$99,IF(M597&gt;99%,J597*K597*L597*F!$B$100,))))))))))))))))))))))))))))))))))))))))))))))))))))))))+IF(Q597&lt;30%,0,IF(Q597&lt;35%,N597*O597*P597*F!$B$33,IF(Q597&lt;40%,N597*O597*P597*F!$B$38,IF(Q597&lt;45%,N597*O597*P597*F!$B$43,IF(Q597&lt;50%,N597*O597*P597*F!$B$48,IF(Q597=50%,N597*O597*P597*F!$B$50,IF(Q597=51%,N597*O597*P597*F!$B$51,IF(Q597=52%,N597*O597*P597*F!$B$52,IF(Q597=53%,N597*O597*P597*F!$B$53,IF(Q597=54%,N597*O597*P597*F!$B$54,IF(Q597=55%,N597*O597*P597*F!$B$55,IF(Q597=56%,N597*O597*P597*F!$B$56,IF(Q597=57%,N597*O597*P597*F!$B$57,IF(Q597=58%,N597*O597*P597*F!$B$58,IF(Q597=59%,N597*O597*P597*F!$B$59,IF(Q597=60%,N597*O597*P597*F!$B$60,IF(Q597=61%,N597*O597*P597*F!$B$61,IF(Q597=62%,N597*O597*P597*F!$B$62,IF(Q597=63%,N597*O597*P597*F!$B$63,IF(Q597=64%,N597*O597*P597*F!$B$64,IF(Q597=65%,N597*O597*P597*F!$B$65,IF(Q597=66%,N597*O597*P597*F!$B$66,IF(Q597=67%,N597*O597*P597*F!$B$67,IF(Q597=68%,N597*O597*P597*F!$B$68,IF(Q597=69%,N597*O597*P597*F!$B$69,IF(Q597=70%,N597*O597*P597*F!$B$70,IF(Q597=71%,N597*O597*P597*F!$B$71,IF(Q597=72%,N597*O597*P597*F!$B$72,IF(Q597=73%,N597*O597*P597*F!$B$73,IF(Q597=74%,N597*O597*P597*F!$B$74,IF(Q597=75%,N597*O597*P597*F!$B$75,IF(Q597=76%,N597*O597*P597*F!$B$76,IF(Q597=77%,N597*O597*P597*F!$B$77,IF(Q597=78%,N597*O597*P597*F!$B$78,IF(Q597=79%,N597*O597*P597*F!$B$79,IF(Q597=80%,N597*O597*P597*F!$B$80,IF(Q597=81%,N597*O597*P597*F!$B$81,IF(Q597=82%,N597*O597*P597*F!$B$82,IF(Q597=83%,N597*O597*P597*F!$B$83,IF(Q597=84%,N597*O597*P597*F!$B$84,IF(Q597=85%,N597*O597*P597*F!$B$85,IF(Q597=86%,N597*O597*P597*F!$B$86,IF(Q597=87%,N597*O597*P597*F!$B$87,IF(Q597=88%,N597*O597*P597*F!$B$88,IF(Q597=89%,N597*O597*P597*F!$B$89,IF(Q597=90%,N597*O597*P597*F!$B$90,IF(Q597=91%,N597*O597*P597*F!$B$91,IF(Q597=92%,N597*O597*P597*F!$B$92,IF(Q597=93%,N597*O597*P597*F!$B$93,IF(Q597=94%,N597*O597*P597*F!$B$94,IF(Q597=95%,N597*O597*P597*F!$B$95,IF(Q597=96%,N597*O597*P597*F!$B$96,IF(Q597=97%,N597*O597*P597*F!$B$97,IF(Q597=98%,N597*O597*P597*F!$B$98,IF(Q597=99%,N597*O597*P597*F!$B$99,IF(Q597&gt;99%,N597*O597*P597*F!$B$100,))))))))))))))))))))))))))))))))))))))))))))))))))))))))+IF(U597&lt;30%,0,IF(U597&lt;35%,R597*S597*T597*F!$B$33,IF(U597&lt;40%,R597*S597*T597*F!$B$38,IF(U597&lt;45%,R597*S597*T597*F!$B$43,IF(U597&lt;50%,R597*S597*T597*F!$B$48,IF(U597=50%,R597*S597*T597*F!$B$50,IF(U597=51%,R597*S597*T597*F!$B$51,IF(U597=52%,R597*S597*T597*F!$B$52,IF(U597=53%,R597*S597*T597*F!$B$53,IF(U597=54%,R597*S597*T597*F!$B$54,IF(U597=55%,R597*S597*T597*F!$B$55,IF(U597=56%,R597*S597*T597*F!$B$56,IF(U597=57%,R597*S597*T597*F!$B$57,IF(U597=58%,R597*S597*T597*F!$B$58,IF(U597=59%,R597*S597*T597*F!$B$59,IF(U597=60%,R597*S597*T597*F!$B$60,IF(U597=61%,R597*S597*T597*F!$B$61,IF(U597=62%,R597*S597*T597*F!$B$62,IF(U597=63%,R597*S597*T597*F!$B$63,IF(U597=64%,R597*S597*T597*F!$B$64,IF(U597=65%,R597*S597*T597*F!$B$65,IF(U597=66%,R597*S597*T597*F!$B$66,IF(U597=67%,R597*S597*T597*F!$B$67,IF(U597=68%,R597*S597*T597*F!$B$68,IF(U597=69%,R597*S597*T597*F!$B$69,IF(U597=70%,R597*S597*T597*F!$B$70,IF(U597=71%,R597*S597*T597*F!$B$71,IF(U597=72%,R597*S597*T597*F!$B$72,IF(U597=73%,R597*S597*T597*F!$B$73,IF(U597=74%,R597*S597*T597*F!$B$74,IF(U597=75%,R597*S597*T597*F!$B$75,IF(U597=76%,R597*S597*T597*F!$B$76,IF(U597=77%,R597*S597*T597*F!$B$77,IF(U597=78%,R597*S597*T597*F!$B$78,IF(U597=79%,R597*S597*T597*F!$B$79,IF(U597=80%,R597*S597*T597*F!$B$80,IF(U597=81%,R597*S597*T597*F!$B$81,IF(U597=82%,R597*S597*T597*F!$B$82,IF(U597=83%,R597*S597*T597*F!$B$83,IF(U597=84%,R597*S597*T597*F!$B$84,IF(U597=85%,R597*S597*T597*F!$B$85,IF(U597=86%,R597*S597*T597*F!$B$86,IF(U597=87%,R597*S597*T597*F!$B$87,IF(U597=88%,R597*S597*T597*F!$B$88,IF(U597=89%,R597*S597*T597*F!$B$89,IF(U597=90%,R597*S597*T597*F!$B$90,IF(U597=91%,R597*S597*T597*F!$B$91,IF(U597=92%,R597*S597*T597*F!$B$92,IF(U597=93%,R597*S597*T597*F!$B$93,IF(U597=94%,R597*S597*T597*F!$B$94,IF(U597=95%,R597*S597*T597*F!$B$95,IF(U597=96%,R597*S597*T597*F!$B$96,IF(U597=97%,R597*S597*T597*F!$B$97,IF(U597=98%,R597*S597*T597*F!$B$98,IF(U597=99%,R597*S597*T597*F!$B$99,IF(U597&gt;99%,R597*S597*T597*F!$B$100)))))))))))))))))))))))))))))))))))))))))))))))))))))))))*IF(ISNUMBER(E597),E597,1)*IF(ISNUMBER(D597),D597,1)</f>
        <v>0</v>
      </c>
      <c r="AA597" s="7">
        <f>G597*H597+K597*L597+O597*P597+S597*T597</f>
        <v>0</v>
      </c>
      <c r="AB597" s="131">
        <f>(H597*(IF(I597&lt;45%,0.5,IF(I597&lt;55%,0.8,IF(I597&lt;65%,0.9,IF(I597&lt;75%,1,IF(I597&lt;85%,1.1,1.2))))))+L597*(IF(M597&lt;45%,0.5,IF(M597&lt;55%,0.8,IF(M597&lt;65%,0.9,IF(M597&lt;75%,1,IF(M597&lt;85%,1.1,1.2))))))+P597*(IF(Q597&lt;45%,0.5,IF(Q597&lt;55%,0.8,IF(Q597&lt;65%,0.9,IF(Q597&lt;75%,1,IF(Q597&lt;85%,1.1,1.2))))))+T597*(IF(U597&lt;45%,0.5,IF(U597&lt;55%,0.8,IF(U597&lt;65%,0.9,IF(U597&lt;75%,1,IF(U597&lt;85%,1.1,1.2)))))))*IF(D597&gt;=0.8,6,IF(D597&lt;=0.4,1.5,3))</f>
        <v>0</v>
      </c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  <c r="AP597" s="11"/>
      <c r="AQ597" s="11"/>
      <c r="AR597" s="11"/>
      <c r="AS597" s="11"/>
      <c r="AT597" s="11"/>
      <c r="AU597" s="11"/>
      <c r="AV597" s="11"/>
      <c r="AW597" s="11"/>
      <c r="AX597" s="11"/>
      <c r="AY597" s="11"/>
      <c r="AZ597" s="11"/>
      <c r="BA597" s="11"/>
      <c r="BB597" s="11"/>
      <c r="BC597" s="11"/>
      <c r="BD597" s="11"/>
      <c r="BE597" s="11"/>
      <c r="BF597" s="11"/>
      <c r="BG597" s="11"/>
      <c r="BH597" s="11"/>
      <c r="BI597" s="11"/>
      <c r="BJ597" s="11"/>
    </row>
    <row r="598" spans="1:62" x14ac:dyDescent="0.25">
      <c r="A598" s="1125">
        <f>A586+1</f>
        <v>42040</v>
      </c>
      <c r="B598" s="76" t="str">
        <f t="shared" ref="B598:E598" si="1422">IF(B536="","",B536)</f>
        <v/>
      </c>
      <c r="C598" s="77" t="str">
        <f t="shared" si="1422"/>
        <v/>
      </c>
      <c r="D598" s="63">
        <f t="shared" ref="D598:D601" si="1423">D536</f>
        <v>0</v>
      </c>
      <c r="E598" s="83" t="str">
        <f t="shared" si="1422"/>
        <v/>
      </c>
      <c r="F598" s="79"/>
      <c r="G598" s="94"/>
      <c r="H598" s="94"/>
      <c r="I598" s="70">
        <f t="shared" si="1418"/>
        <v>0</v>
      </c>
      <c r="J598" s="79"/>
      <c r="K598" s="94"/>
      <c r="L598" s="94"/>
      <c r="M598" s="71">
        <f t="shared" si="1419"/>
        <v>0</v>
      </c>
      <c r="N598" s="79"/>
      <c r="O598" s="94"/>
      <c r="P598" s="94"/>
      <c r="Q598" s="70">
        <f t="shared" si="1420"/>
        <v>0</v>
      </c>
      <c r="R598" s="79"/>
      <c r="S598" s="94"/>
      <c r="T598" s="94"/>
      <c r="U598" s="71">
        <f t="shared" si="1421"/>
        <v>0</v>
      </c>
      <c r="V598" s="125">
        <f t="shared" ref="V598:V601" si="1424">(IF(ISNUMBER(F598),F598,1)*G598*H598+IF(ISNUMBER(J598),J598,1)*K598*L598+IF(ISNUMBER(N598),N598,1)*O598*P598+IF(ISNUMBER(R598),R598,1)*S598*T598)*IF(ISNUMBER(E598),E598,1)</f>
        <v>0</v>
      </c>
      <c r="W598" s="43">
        <f t="shared" ref="W598:W601" si="1425">IFERROR((IF(ISNUMBER(F598),F598,1)*G598*H598+IF(ISNUMBER(J598),J598,1)*K598*L598+IF(ISNUMBER(N598),N598,1)*O598*P598+IF(ISNUMBER(R598),R598,1)*S598*T598)*IF(ISNUMBER(E598),E598,1)/(G598*H598+K598*L598+O598*P598+S598*T598),0)</f>
        <v>0</v>
      </c>
      <c r="X598" s="34">
        <f t="shared" ref="X598:X599" si="1426">ROUND(IFERROR((W598/(Y598*IF(ISNUMBER(E598),E598,1))),0),2)</f>
        <v>0</v>
      </c>
      <c r="Y598" s="90" t="str">
        <f t="shared" si="1337"/>
        <v/>
      </c>
      <c r="Z598" s="6">
        <f>(IF(I598&lt;30%,0,IF(I598&lt;35%,F598*G598*H598*F!$B$33,IF(I598&lt;40%,F598*G598*H598*F!$B$38,IF(I598&lt;45%,F598*G598*H598*F!$B$43,IF(I598&lt;50%,F598*G598*H598*F!$B$48,IF(I598=50%,F598*G598*H598*F!$B$50,IF(I598=51%,F598*G598*H598*F!$B$51,IF(I598=52%,F598*G598*H598*F!$B$52,IF(I598=53%,F598*G598*H598*F!$B$53,IF(I598=54%,F598*G598*H598*F!$B$54,IF(I598=55%,F598*G598*H598*F!$B$55,IF(I598=56%,F598*G598*H598*F!$B$56,IF(I598=57%,F598*G598*H598*F!$B$57,IF(I598=58%,F598*G598*H598*F!$B$58,IF(I598=59%,F598*G598*H598*F!$B$59,IF(I598=60%,F598*G598*H598*F!$B$60,IF(I598=61%,F598*G598*H598*F!$B$61,IF(I598=62%,F598*G598*H598*F!$B$62,IF(I598=63%,F598*G598*H598*F!$B$63,IF(I598=64%,F598*G598*H598*F!$B$64,IF(I598=65%,F598*G598*H598*F!$B$65,IF(I598=66%,F598*G598*H598*F!$B$66,IF(I598=67%,F598*G598*H598*F!$B$67,IF(I598=68%,F598*G598*H598*F!$B$68,IF(I598=69%,F598*G598*H598*F!$B$69,IF(I598=70%,F598*G598*H598*F!$B$70,IF(I598=71%,F598*G598*H598*F!$B$71,IF(I598=72%,F598*G598*H598*F!$B$72,IF(I598=73%,F598*G598*H598*F!$B$73,IF(I598=74%,F598*G598*H598*F!$B$74,IF(I598=75%,F598*G598*H598*F!$B$75,IF(I598=76%,F598*G598*H598*F!$B$76,IF(I598=77%,F598*G598*H598*F!$B$77,IF(I598=78%,F598*G598*H598*F!$B$78,IF(I598=79%,F598*G598*H598*F!$B$79,IF(I598=80%,F598*G598*H598*F!$B$80,IF(I598=81%,F598*G598*H598*F!$B$81,IF(I598=82%,F598*G598*H598*F!$B$82,IF(I598=83%,F598*G598*H598*F!$B$83,IF(I598=84%,F598*G598*H598*F!$B$84,IF(I598=85%,F598*G598*H598*F!$B$85,IF(I598=86%,F598*G598*H598*F!$B$86,IF(I598=87%,F598*G598*H598*F!$B$87,IF(I598=88%,F598*G598*H598*F!$B$88,IF(I598=89%,F598*G598*H598*F!$B$89,IF(I598=90%,F598*G598*H598*F!$B$90,IF(I598=91%,F598*G598*H598*F!$B$91,IF(I598=92%,F598*G598*H598*F!$B$92,IF(I598=93%,F598*G598*H598*F!$B$93,IF(I598=94%,F598*G598*H598*F!$B$94,IF(I598=95%,F598*G598*H598*F!$B$95,IF(I598=96%,F598*G598*H598*F!$B$96,IF(I598=97%,F598*G598*H598*F!$B$97,IF(I598=98%,F598*G598*H598*F!$B$98,IF(I598=99%,F598*G598*H598*F!$B$99,IF(I598&gt;99%,F598*G598*H598*F!$B$100,))))))))))))))))))))))))))))))))))))))))))))))))))))))))+IF(M598&lt;30%,0,IF(M598&lt;35%,J598*K598*L598*F!$B$33,IF(M598&lt;40%,J598*K598*L598*F!$B$38,IF(M598&lt;45%,J598*K598*L598*F!$B$43,IF(M598&lt;50%,J598*K598*L598*F!$B$48,IF(M598=50%,J598*K598*L598*F!$B$50,IF(M598=51%,J598*K598*L598*F!$B$51,IF(M598=52%,J598*K598*L598*F!$B$52,IF(M598=53%,J598*K598*L598*F!$B$53,IF(M598=54%,J598*K598*L598*F!$B$54,IF(M598=55%,J598*K598*L598*F!$B$55,IF(M598=56%,J598*K598*L598*F!$B$56,IF(M598=57%,J598*K598*L598*F!$B$57,IF(M598=58%,J598*K598*L598*F!$B$58,IF(M598=59%,J598*K598*L598*F!$B$59,IF(M598=60%,J598*K598*L598*F!$B$60,IF(M598=61%,J598*K598*L598*F!$B$61,IF(M598=62%,J598*K598*L598*F!$B$62,IF(M598=63%,J598*K598*L598*F!$B$63,IF(M598=64%,J598*K598*L598*F!$B$64,IF(M598=65%,J598*K598*L598*F!$B$65,IF(M598=66%,J598*K598*L598*F!$B$66,IF(M598=67%,J598*K598*L598*F!$B$67,IF(M598=68%,J598*K598*L598*F!$B$68,IF(M598=69%,J598*K598*L598*F!$B$69,IF(M598=70%,J598*K598*L598*F!$B$70,IF(M598=71%,J598*K598*L598*F!$B$71,IF(M598=72%,J598*K598*L598*F!$B$72,IF(M598=73%,J598*K598*L598*F!$B$73,IF(M598=74%,J598*K598*L598*F!$B$74,IF(M598=75%,J598*K598*L598*F!$B$75,IF(M598=76%,J598*K598*L598*F!$B$76,IF(M598=77%,J598*K598*L598*F!$B$77,IF(M598=78%,J598*K598*L598*F!$B$78,IF(M598=79%,J598*K598*L598*F!$B$79,IF(M598=80%,J598*K598*L598*F!$B$80,IF(M598=81%,J598*K598*L598*F!$B$81,IF(M598=82%,J598*K598*L598*F!$B$82,IF(M598=83%,J598*K598*L598*F!$B$83,IF(M598=84%,J598*K598*L598*F!$B$84,IF(M598=85%,J598*K598*L598*F!$B$85,IF(M598=86%,J598*K598*L598*F!$B$86,IF(M598=87%,J598*K598*L598*F!$B$87,IF(M598=88%,J598*K598*L598*F!$B$88,IF(M598=89%,J598*K598*L598*F!$B$89,IF(M598=90%,J598*K598*L598*F!$B$90,IF(M598=91%,J598*K598*L598*F!$B$91,IF(M598=92%,J598*K598*L598*F!$B$92,IF(M598=93%,J598*K598*L598*F!$B$93,IF(M598=94%,J598*K598*L598*F!$B$94,IF(M598=95%,J598*K598*L598*F!$B$95,IF(M598=96%,J598*K598*L598*F!$B$96,IF(M598=97%,J598*K598*L598*F!$B$97,IF(M598=98%,J598*K598*L598*F!$B$98,IF(M598=99%,J598*K598*L598*F!$B$99,IF(M598&gt;99%,J598*K598*L598*F!$B$100,))))))))))))))))))))))))))))))))))))))))))))))))))))))))+IF(Q598&lt;30%,0,IF(Q598&lt;35%,N598*O598*P598*F!$B$33,IF(Q598&lt;40%,N598*O598*P598*F!$B$38,IF(Q598&lt;45%,N598*O598*P598*F!$B$43,IF(Q598&lt;50%,N598*O598*P598*F!$B$48,IF(Q598=50%,N598*O598*P598*F!$B$50,IF(Q598=51%,N598*O598*P598*F!$B$51,IF(Q598=52%,N598*O598*P598*F!$B$52,IF(Q598=53%,N598*O598*P598*F!$B$53,IF(Q598=54%,N598*O598*P598*F!$B$54,IF(Q598=55%,N598*O598*P598*F!$B$55,IF(Q598=56%,N598*O598*P598*F!$B$56,IF(Q598=57%,N598*O598*P598*F!$B$57,IF(Q598=58%,N598*O598*P598*F!$B$58,IF(Q598=59%,N598*O598*P598*F!$B$59,IF(Q598=60%,N598*O598*P598*F!$B$60,IF(Q598=61%,N598*O598*P598*F!$B$61,IF(Q598=62%,N598*O598*P598*F!$B$62,IF(Q598=63%,N598*O598*P598*F!$B$63,IF(Q598=64%,N598*O598*P598*F!$B$64,IF(Q598=65%,N598*O598*P598*F!$B$65,IF(Q598=66%,N598*O598*P598*F!$B$66,IF(Q598=67%,N598*O598*P598*F!$B$67,IF(Q598=68%,N598*O598*P598*F!$B$68,IF(Q598=69%,N598*O598*P598*F!$B$69,IF(Q598=70%,N598*O598*P598*F!$B$70,IF(Q598=71%,N598*O598*P598*F!$B$71,IF(Q598=72%,N598*O598*P598*F!$B$72,IF(Q598=73%,N598*O598*P598*F!$B$73,IF(Q598=74%,N598*O598*P598*F!$B$74,IF(Q598=75%,N598*O598*P598*F!$B$75,IF(Q598=76%,N598*O598*P598*F!$B$76,IF(Q598=77%,N598*O598*P598*F!$B$77,IF(Q598=78%,N598*O598*P598*F!$B$78,IF(Q598=79%,N598*O598*P598*F!$B$79,IF(Q598=80%,N598*O598*P598*F!$B$80,IF(Q598=81%,N598*O598*P598*F!$B$81,IF(Q598=82%,N598*O598*P598*F!$B$82,IF(Q598=83%,N598*O598*P598*F!$B$83,IF(Q598=84%,N598*O598*P598*F!$B$84,IF(Q598=85%,N598*O598*P598*F!$B$85,IF(Q598=86%,N598*O598*P598*F!$B$86,IF(Q598=87%,N598*O598*P598*F!$B$87,IF(Q598=88%,N598*O598*P598*F!$B$88,IF(Q598=89%,N598*O598*P598*F!$B$89,IF(Q598=90%,N598*O598*P598*F!$B$90,IF(Q598=91%,N598*O598*P598*F!$B$91,IF(Q598=92%,N598*O598*P598*F!$B$92,IF(Q598=93%,N598*O598*P598*F!$B$93,IF(Q598=94%,N598*O598*P598*F!$B$94,IF(Q598=95%,N598*O598*P598*F!$B$95,IF(Q598=96%,N598*O598*P598*F!$B$96,IF(Q598=97%,N598*O598*P598*F!$B$97,IF(Q598=98%,N598*O598*P598*F!$B$98,IF(Q598=99%,N598*O598*P598*F!$B$99,IF(Q598&gt;99%,N598*O598*P598*F!$B$100,))))))))))))))))))))))))))))))))))))))))))))))))))))))))+IF(U598&lt;30%,0,IF(U598&lt;35%,R598*S598*T598*F!$B$33,IF(U598&lt;40%,R598*S598*T598*F!$B$38,IF(U598&lt;45%,R598*S598*T598*F!$B$43,IF(U598&lt;50%,R598*S598*T598*F!$B$48,IF(U598=50%,R598*S598*T598*F!$B$50,IF(U598=51%,R598*S598*T598*F!$B$51,IF(U598=52%,R598*S598*T598*F!$B$52,IF(U598=53%,R598*S598*T598*F!$B$53,IF(U598=54%,R598*S598*T598*F!$B$54,IF(U598=55%,R598*S598*T598*F!$B$55,IF(U598=56%,R598*S598*T598*F!$B$56,IF(U598=57%,R598*S598*T598*F!$B$57,IF(U598=58%,R598*S598*T598*F!$B$58,IF(U598=59%,R598*S598*T598*F!$B$59,IF(U598=60%,R598*S598*T598*F!$B$60,IF(U598=61%,R598*S598*T598*F!$B$61,IF(U598=62%,R598*S598*T598*F!$B$62,IF(U598=63%,R598*S598*T598*F!$B$63,IF(U598=64%,R598*S598*T598*F!$B$64,IF(U598=65%,R598*S598*T598*F!$B$65,IF(U598=66%,R598*S598*T598*F!$B$66,IF(U598=67%,R598*S598*T598*F!$B$67,IF(U598=68%,R598*S598*T598*F!$B$68,IF(U598=69%,R598*S598*T598*F!$B$69,IF(U598=70%,R598*S598*T598*F!$B$70,IF(U598=71%,R598*S598*T598*F!$B$71,IF(U598=72%,R598*S598*T598*F!$B$72,IF(U598=73%,R598*S598*T598*F!$B$73,IF(U598=74%,R598*S598*T598*F!$B$74,IF(U598=75%,R598*S598*T598*F!$B$75,IF(U598=76%,R598*S598*T598*F!$B$76,IF(U598=77%,R598*S598*T598*F!$B$77,IF(U598=78%,R598*S598*T598*F!$B$78,IF(U598=79%,R598*S598*T598*F!$B$79,IF(U598=80%,R598*S598*T598*F!$B$80,IF(U598=81%,R598*S598*T598*F!$B$81,IF(U598=82%,R598*S598*T598*F!$B$82,IF(U598=83%,R598*S598*T598*F!$B$83,IF(U598=84%,R598*S598*T598*F!$B$84,IF(U598=85%,R598*S598*T598*F!$B$85,IF(U598=86%,R598*S598*T598*F!$B$86,IF(U598=87%,R598*S598*T598*F!$B$87,IF(U598=88%,R598*S598*T598*F!$B$88,IF(U598=89%,R598*S598*T598*F!$B$89,IF(U598=90%,R598*S598*T598*F!$B$90,IF(U598=91%,R598*S598*T598*F!$B$91,IF(U598=92%,R598*S598*T598*F!$B$92,IF(U598=93%,R598*S598*T598*F!$B$93,IF(U598=94%,R598*S598*T598*F!$B$94,IF(U598=95%,R598*S598*T598*F!$B$95,IF(U598=96%,R598*S598*T598*F!$B$96,IF(U598=97%,R598*S598*T598*F!$B$97,IF(U598=98%,R598*S598*T598*F!$B$98,IF(U598=99%,R598*S598*T598*F!$B$99,IF(U598&gt;99%,R598*S598*T598*F!$B$100)))))))))))))))))))))))))))))))))))))))))))))))))))))))))*IF(ISNUMBER(E598),E598,1)*IF(ISNUMBER(D598),D598,1)</f>
        <v>0</v>
      </c>
      <c r="AA598" s="6">
        <f>G598*H598+K598*L598+O598*P598+S598*T598</f>
        <v>0</v>
      </c>
      <c r="AB598" s="115">
        <f>(H598*(IF(I598&lt;45%,0.5,IF(I598&lt;55%,0.8,IF(I598&lt;65%,0.9,IF(I598&lt;75%,1,IF(I598&lt;85%,1.1,1.2))))))+L598*(IF(M598&lt;45%,0.5,IF(M598&lt;55%,0.8,IF(M598&lt;65%,0.9,IF(M598&lt;75%,1,IF(M598&lt;85%,1.1,1.2))))))+P598*(IF(Q598&lt;45%,0.5,IF(Q598&lt;55%,0.8,IF(Q598&lt;65%,0.9,IF(Q598&lt;75%,1,IF(Q598&lt;85%,1.1,1.2))))))+T598*(IF(U598&lt;45%,0.5,IF(U598&lt;55%,0.8,IF(U598&lt;65%,0.9,IF(U598&lt;75%,1,IF(U598&lt;85%,1.1,1.2)))))))*IF(D598&gt;=0.8,6,IF(D598&lt;=0.4,1.5,3))</f>
        <v>0</v>
      </c>
      <c r="AC598" s="11"/>
      <c r="AD598" s="11"/>
      <c r="AE598" s="11"/>
      <c r="AF598" s="11"/>
      <c r="AG598" s="11"/>
      <c r="AH598" s="11"/>
      <c r="AI598" s="11"/>
      <c r="AJ598" s="11"/>
      <c r="AK598" s="11"/>
      <c r="AL598" s="11"/>
      <c r="AM598" s="11"/>
      <c r="AN598" s="11"/>
      <c r="AO598" s="11"/>
      <c r="AP598" s="11"/>
      <c r="AQ598" s="11"/>
      <c r="AR598" s="11"/>
      <c r="AS598" s="11"/>
      <c r="AT598" s="11"/>
      <c r="AU598" s="11"/>
      <c r="AV598" s="11"/>
      <c r="AW598" s="11"/>
      <c r="AX598" s="11"/>
      <c r="AY598" s="11"/>
      <c r="AZ598" s="11"/>
      <c r="BA598" s="11"/>
      <c r="BB598" s="11"/>
      <c r="BC598" s="11"/>
      <c r="BD598" s="11"/>
      <c r="BE598" s="11"/>
      <c r="BF598" s="11"/>
      <c r="BG598" s="11"/>
      <c r="BH598" s="11"/>
      <c r="BI598" s="11"/>
      <c r="BJ598" s="11"/>
    </row>
    <row r="599" spans="1:62" x14ac:dyDescent="0.25">
      <c r="A599" s="1125"/>
      <c r="B599" s="76" t="str">
        <f t="shared" ref="B599:E599" si="1427">IF(B537="","",B537)</f>
        <v/>
      </c>
      <c r="C599" s="77" t="str">
        <f t="shared" si="1427"/>
        <v/>
      </c>
      <c r="D599" s="63">
        <f t="shared" si="1423"/>
        <v>0</v>
      </c>
      <c r="E599" s="83" t="str">
        <f t="shared" si="1427"/>
        <v/>
      </c>
      <c r="F599" s="81"/>
      <c r="G599" s="96"/>
      <c r="H599" s="96"/>
      <c r="I599" s="82">
        <f t="shared" si="1418"/>
        <v>0</v>
      </c>
      <c r="J599" s="81"/>
      <c r="K599" s="96"/>
      <c r="L599" s="96"/>
      <c r="M599" s="104">
        <f t="shared" si="1419"/>
        <v>0</v>
      </c>
      <c r="N599" s="81"/>
      <c r="O599" s="96"/>
      <c r="P599" s="96"/>
      <c r="Q599" s="82">
        <f t="shared" si="1420"/>
        <v>0</v>
      </c>
      <c r="R599" s="81"/>
      <c r="S599" s="96"/>
      <c r="T599" s="96"/>
      <c r="U599" s="104">
        <f t="shared" si="1421"/>
        <v>0</v>
      </c>
      <c r="V599" s="128">
        <f t="shared" si="1424"/>
        <v>0</v>
      </c>
      <c r="W599" s="44">
        <f t="shared" si="1425"/>
        <v>0</v>
      </c>
      <c r="X599" s="45">
        <f t="shared" si="1426"/>
        <v>0</v>
      </c>
      <c r="Y599" s="90" t="str">
        <f t="shared" si="1337"/>
        <v/>
      </c>
      <c r="Z599" s="8">
        <f>(IF(I599&lt;30%,0,IF(I599&lt;35%,F599*G599*H599*F!$B$33,IF(I599&lt;40%,F599*G599*H599*F!$B$38,IF(I599&lt;45%,F599*G599*H599*F!$B$43,IF(I599&lt;50%,F599*G599*H599*F!$B$48,IF(I599=50%,F599*G599*H599*F!$B$50,IF(I599=51%,F599*G599*H599*F!$B$51,IF(I599=52%,F599*G599*H599*F!$B$52,IF(I599=53%,F599*G599*H599*F!$B$53,IF(I599=54%,F599*G599*H599*F!$B$54,IF(I599=55%,F599*G599*H599*F!$B$55,IF(I599=56%,F599*G599*H599*F!$B$56,IF(I599=57%,F599*G599*H599*F!$B$57,IF(I599=58%,F599*G599*H599*F!$B$58,IF(I599=59%,F599*G599*H599*F!$B$59,IF(I599=60%,F599*G599*H599*F!$B$60,IF(I599=61%,F599*G599*H599*F!$B$61,IF(I599=62%,F599*G599*H599*F!$B$62,IF(I599=63%,F599*G599*H599*F!$B$63,IF(I599=64%,F599*G599*H599*F!$B$64,IF(I599=65%,F599*G599*H599*F!$B$65,IF(I599=66%,F599*G599*H599*F!$B$66,IF(I599=67%,F599*G599*H599*F!$B$67,IF(I599=68%,F599*G599*H599*F!$B$68,IF(I599=69%,F599*G599*H599*F!$B$69,IF(I599=70%,F599*G599*H599*F!$B$70,IF(I599=71%,F599*G599*H599*F!$B$71,IF(I599=72%,F599*G599*H599*F!$B$72,IF(I599=73%,F599*G599*H599*F!$B$73,IF(I599=74%,F599*G599*H599*F!$B$74,IF(I599=75%,F599*G599*H599*F!$B$75,IF(I599=76%,F599*G599*H599*F!$B$76,IF(I599=77%,F599*G599*H599*F!$B$77,IF(I599=78%,F599*G599*H599*F!$B$78,IF(I599=79%,F599*G599*H599*F!$B$79,IF(I599=80%,F599*G599*H599*F!$B$80,IF(I599=81%,F599*G599*H599*F!$B$81,IF(I599=82%,F599*G599*H599*F!$B$82,IF(I599=83%,F599*G599*H599*F!$B$83,IF(I599=84%,F599*G599*H599*F!$B$84,IF(I599=85%,F599*G599*H599*F!$B$85,IF(I599=86%,F599*G599*H599*F!$B$86,IF(I599=87%,F599*G599*H599*F!$B$87,IF(I599=88%,F599*G599*H599*F!$B$88,IF(I599=89%,F599*G599*H599*F!$B$89,IF(I599=90%,F599*G599*H599*F!$B$90,IF(I599=91%,F599*G599*H599*F!$B$91,IF(I599=92%,F599*G599*H599*F!$B$92,IF(I599=93%,F599*G599*H599*F!$B$93,IF(I599=94%,F599*G599*H599*F!$B$94,IF(I599=95%,F599*G599*H599*F!$B$95,IF(I599=96%,F599*G599*H599*F!$B$96,IF(I599=97%,F599*G599*H599*F!$B$97,IF(I599=98%,F599*G599*H599*F!$B$98,IF(I599=99%,F599*G599*H599*F!$B$99,IF(I599&gt;99%,F599*G599*H599*F!$B$100,))))))))))))))))))))))))))))))))))))))))))))))))))))))))+IF(M599&lt;30%,0,IF(M599&lt;35%,J599*K599*L599*F!$B$33,IF(M599&lt;40%,J599*K599*L599*F!$B$38,IF(M599&lt;45%,J599*K599*L599*F!$B$43,IF(M599&lt;50%,J599*K599*L599*F!$B$48,IF(M599=50%,J599*K599*L599*F!$B$50,IF(M599=51%,J599*K599*L599*F!$B$51,IF(M599=52%,J599*K599*L599*F!$B$52,IF(M599=53%,J599*K599*L599*F!$B$53,IF(M599=54%,J599*K599*L599*F!$B$54,IF(M599=55%,J599*K599*L599*F!$B$55,IF(M599=56%,J599*K599*L599*F!$B$56,IF(M599=57%,J599*K599*L599*F!$B$57,IF(M599=58%,J599*K599*L599*F!$B$58,IF(M599=59%,J599*K599*L599*F!$B$59,IF(M599=60%,J599*K599*L599*F!$B$60,IF(M599=61%,J599*K599*L599*F!$B$61,IF(M599=62%,J599*K599*L599*F!$B$62,IF(M599=63%,J599*K599*L599*F!$B$63,IF(M599=64%,J599*K599*L599*F!$B$64,IF(M599=65%,J599*K599*L599*F!$B$65,IF(M599=66%,J599*K599*L599*F!$B$66,IF(M599=67%,J599*K599*L599*F!$B$67,IF(M599=68%,J599*K599*L599*F!$B$68,IF(M599=69%,J599*K599*L599*F!$B$69,IF(M599=70%,J599*K599*L599*F!$B$70,IF(M599=71%,J599*K599*L599*F!$B$71,IF(M599=72%,J599*K599*L599*F!$B$72,IF(M599=73%,J599*K599*L599*F!$B$73,IF(M599=74%,J599*K599*L599*F!$B$74,IF(M599=75%,J599*K599*L599*F!$B$75,IF(M599=76%,J599*K599*L599*F!$B$76,IF(M599=77%,J599*K599*L599*F!$B$77,IF(M599=78%,J599*K599*L599*F!$B$78,IF(M599=79%,J599*K599*L599*F!$B$79,IF(M599=80%,J599*K599*L599*F!$B$80,IF(M599=81%,J599*K599*L599*F!$B$81,IF(M599=82%,J599*K599*L599*F!$B$82,IF(M599=83%,J599*K599*L599*F!$B$83,IF(M599=84%,J599*K599*L599*F!$B$84,IF(M599=85%,J599*K599*L599*F!$B$85,IF(M599=86%,J599*K599*L599*F!$B$86,IF(M599=87%,J599*K599*L599*F!$B$87,IF(M599=88%,J599*K599*L599*F!$B$88,IF(M599=89%,J599*K599*L599*F!$B$89,IF(M599=90%,J599*K599*L599*F!$B$90,IF(M599=91%,J599*K599*L599*F!$B$91,IF(M599=92%,J599*K599*L599*F!$B$92,IF(M599=93%,J599*K599*L599*F!$B$93,IF(M599=94%,J599*K599*L599*F!$B$94,IF(M599=95%,J599*K599*L599*F!$B$95,IF(M599=96%,J599*K599*L599*F!$B$96,IF(M599=97%,J599*K599*L599*F!$B$97,IF(M599=98%,J599*K599*L599*F!$B$98,IF(M599=99%,J599*K599*L599*F!$B$99,IF(M599&gt;99%,J599*K599*L599*F!$B$100,))))))))))))))))))))))))))))))))))))))))))))))))))))))))+IF(Q599&lt;30%,0,IF(Q599&lt;35%,N599*O599*P599*F!$B$33,IF(Q599&lt;40%,N599*O599*P599*F!$B$38,IF(Q599&lt;45%,N599*O599*P599*F!$B$43,IF(Q599&lt;50%,N599*O599*P599*F!$B$48,IF(Q599=50%,N599*O599*P599*F!$B$50,IF(Q599=51%,N599*O599*P599*F!$B$51,IF(Q599=52%,N599*O599*P599*F!$B$52,IF(Q599=53%,N599*O599*P599*F!$B$53,IF(Q599=54%,N599*O599*P599*F!$B$54,IF(Q599=55%,N599*O599*P599*F!$B$55,IF(Q599=56%,N599*O599*P599*F!$B$56,IF(Q599=57%,N599*O599*P599*F!$B$57,IF(Q599=58%,N599*O599*P599*F!$B$58,IF(Q599=59%,N599*O599*P599*F!$B$59,IF(Q599=60%,N599*O599*P599*F!$B$60,IF(Q599=61%,N599*O599*P599*F!$B$61,IF(Q599=62%,N599*O599*P599*F!$B$62,IF(Q599=63%,N599*O599*P599*F!$B$63,IF(Q599=64%,N599*O599*P599*F!$B$64,IF(Q599=65%,N599*O599*P599*F!$B$65,IF(Q599=66%,N599*O599*P599*F!$B$66,IF(Q599=67%,N599*O599*P599*F!$B$67,IF(Q599=68%,N599*O599*P599*F!$B$68,IF(Q599=69%,N599*O599*P599*F!$B$69,IF(Q599=70%,N599*O599*P599*F!$B$70,IF(Q599=71%,N599*O599*P599*F!$B$71,IF(Q599=72%,N599*O599*P599*F!$B$72,IF(Q599=73%,N599*O599*P599*F!$B$73,IF(Q599=74%,N599*O599*P599*F!$B$74,IF(Q599=75%,N599*O599*P599*F!$B$75,IF(Q599=76%,N599*O599*P599*F!$B$76,IF(Q599=77%,N599*O599*P599*F!$B$77,IF(Q599=78%,N599*O599*P599*F!$B$78,IF(Q599=79%,N599*O599*P599*F!$B$79,IF(Q599=80%,N599*O599*P599*F!$B$80,IF(Q599=81%,N599*O599*P599*F!$B$81,IF(Q599=82%,N599*O599*P599*F!$B$82,IF(Q599=83%,N599*O599*P599*F!$B$83,IF(Q599=84%,N599*O599*P599*F!$B$84,IF(Q599=85%,N599*O599*P599*F!$B$85,IF(Q599=86%,N599*O599*P599*F!$B$86,IF(Q599=87%,N599*O599*P599*F!$B$87,IF(Q599=88%,N599*O599*P599*F!$B$88,IF(Q599=89%,N599*O599*P599*F!$B$89,IF(Q599=90%,N599*O599*P599*F!$B$90,IF(Q599=91%,N599*O599*P599*F!$B$91,IF(Q599=92%,N599*O599*P599*F!$B$92,IF(Q599=93%,N599*O599*P599*F!$B$93,IF(Q599=94%,N599*O599*P599*F!$B$94,IF(Q599=95%,N599*O599*P599*F!$B$95,IF(Q599=96%,N599*O599*P599*F!$B$96,IF(Q599=97%,N599*O599*P599*F!$B$97,IF(Q599=98%,N599*O599*P599*F!$B$98,IF(Q599=99%,N599*O599*P599*F!$B$99,IF(Q599&gt;99%,N599*O599*P599*F!$B$100,))))))))))))))))))))))))))))))))))))))))))))))))))))))))+IF(U599&lt;30%,0,IF(U599&lt;35%,R599*S599*T599*F!$B$33,IF(U599&lt;40%,R599*S599*T599*F!$B$38,IF(U599&lt;45%,R599*S599*T599*F!$B$43,IF(U599&lt;50%,R599*S599*T599*F!$B$48,IF(U599=50%,R599*S599*T599*F!$B$50,IF(U599=51%,R599*S599*T599*F!$B$51,IF(U599=52%,R599*S599*T599*F!$B$52,IF(U599=53%,R599*S599*T599*F!$B$53,IF(U599=54%,R599*S599*T599*F!$B$54,IF(U599=55%,R599*S599*T599*F!$B$55,IF(U599=56%,R599*S599*T599*F!$B$56,IF(U599=57%,R599*S599*T599*F!$B$57,IF(U599=58%,R599*S599*T599*F!$B$58,IF(U599=59%,R599*S599*T599*F!$B$59,IF(U599=60%,R599*S599*T599*F!$B$60,IF(U599=61%,R599*S599*T599*F!$B$61,IF(U599=62%,R599*S599*T599*F!$B$62,IF(U599=63%,R599*S599*T599*F!$B$63,IF(U599=64%,R599*S599*T599*F!$B$64,IF(U599=65%,R599*S599*T599*F!$B$65,IF(U599=66%,R599*S599*T599*F!$B$66,IF(U599=67%,R599*S599*T599*F!$B$67,IF(U599=68%,R599*S599*T599*F!$B$68,IF(U599=69%,R599*S599*T599*F!$B$69,IF(U599=70%,R599*S599*T599*F!$B$70,IF(U599=71%,R599*S599*T599*F!$B$71,IF(U599=72%,R599*S599*T599*F!$B$72,IF(U599=73%,R599*S599*T599*F!$B$73,IF(U599=74%,R599*S599*T599*F!$B$74,IF(U599=75%,R599*S599*T599*F!$B$75,IF(U599=76%,R599*S599*T599*F!$B$76,IF(U599=77%,R599*S599*T599*F!$B$77,IF(U599=78%,R599*S599*T599*F!$B$78,IF(U599=79%,R599*S599*T599*F!$B$79,IF(U599=80%,R599*S599*T599*F!$B$80,IF(U599=81%,R599*S599*T599*F!$B$81,IF(U599=82%,R599*S599*T599*F!$B$82,IF(U599=83%,R599*S599*T599*F!$B$83,IF(U599=84%,R599*S599*T599*F!$B$84,IF(U599=85%,R599*S599*T599*F!$B$85,IF(U599=86%,R599*S599*T599*F!$B$86,IF(U599=87%,R599*S599*T599*F!$B$87,IF(U599=88%,R599*S599*T599*F!$B$88,IF(U599=89%,R599*S599*T599*F!$B$89,IF(U599=90%,R599*S599*T599*F!$B$90,IF(U599=91%,R599*S599*T599*F!$B$91,IF(U599=92%,R599*S599*T599*F!$B$92,IF(U599=93%,R599*S599*T599*F!$B$93,IF(U599=94%,R599*S599*T599*F!$B$94,IF(U599=95%,R599*S599*T599*F!$B$95,IF(U599=96%,R599*S599*T599*F!$B$96,IF(U599=97%,R599*S599*T599*F!$B$97,IF(U599=98%,R599*S599*T599*F!$B$98,IF(U599=99%,R599*S599*T599*F!$B$99,IF(U599&gt;99%,R599*S599*T599*F!$B$100)))))))))))))))))))))))))))))))))))))))))))))))))))))))))*IF(ISNUMBER(E599),E599,1)*IF(ISNUMBER(D599),D599,1)</f>
        <v>0</v>
      </c>
      <c r="AA599" s="8">
        <f>G599*H599+K599*L599+O599*P599+S599*T599</f>
        <v>0</v>
      </c>
      <c r="AB599" s="129">
        <f>(H599*(IF(I599&lt;45%,0.5,IF(I599&lt;55%,0.8,IF(I599&lt;65%,0.9,IF(I599&lt;75%,1,IF(I599&lt;85%,1.1,1.2))))))+L599*(IF(M599&lt;45%,0.5,IF(M599&lt;55%,0.8,IF(M599&lt;65%,0.9,IF(M599&lt;75%,1,IF(M599&lt;85%,1.1,1.2))))))+P599*(IF(Q599&lt;45%,0.5,IF(Q599&lt;55%,0.8,IF(Q599&lt;65%,0.9,IF(Q599&lt;75%,1,IF(Q599&lt;85%,1.1,1.2))))))+T599*(IF(U599&lt;45%,0.5,IF(U599&lt;55%,0.8,IF(U599&lt;65%,0.9,IF(U599&lt;75%,1,IF(U599&lt;85%,1.1,1.2)))))))*IF(D599&gt;=0.8,6,IF(D599&lt;=0.4,1.5,3))</f>
        <v>0</v>
      </c>
      <c r="AC599" s="11"/>
      <c r="AD599" s="11"/>
      <c r="AE599" s="11"/>
      <c r="AF599" s="11"/>
      <c r="AG599" s="11"/>
      <c r="AH599" s="11"/>
      <c r="AI599" s="11"/>
      <c r="AJ599" s="11"/>
      <c r="AK599" s="11"/>
      <c r="AL599" s="11"/>
      <c r="AM599" s="11"/>
      <c r="AN599" s="11"/>
      <c r="AO599" s="11"/>
      <c r="AP599" s="11"/>
      <c r="AQ599" s="11"/>
      <c r="AR599" s="11"/>
      <c r="AS599" s="11"/>
      <c r="AT599" s="11"/>
      <c r="AU599" s="11"/>
      <c r="AV599" s="11"/>
      <c r="AW599" s="11"/>
      <c r="AX599" s="11"/>
      <c r="AY599" s="11"/>
      <c r="AZ599" s="11"/>
      <c r="BA599" s="11"/>
      <c r="BB599" s="11"/>
      <c r="BC599" s="11"/>
      <c r="BD599" s="11"/>
      <c r="BE599" s="11"/>
      <c r="BF599" s="11"/>
      <c r="BG599" s="11"/>
      <c r="BH599" s="11"/>
      <c r="BI599" s="11"/>
      <c r="BJ599" s="11"/>
    </row>
    <row r="600" spans="1:62" x14ac:dyDescent="0.25">
      <c r="A600" s="1125"/>
      <c r="B600" s="76" t="str">
        <f t="shared" ref="B600:E600" si="1428">IF(B538="","",B538)</f>
        <v/>
      </c>
      <c r="C600" s="77" t="str">
        <f t="shared" si="1428"/>
        <v/>
      </c>
      <c r="D600" s="63">
        <f t="shared" si="1423"/>
        <v>0</v>
      </c>
      <c r="E600" s="83" t="str">
        <f t="shared" si="1428"/>
        <v/>
      </c>
      <c r="F600" s="79"/>
      <c r="G600" s="94"/>
      <c r="H600" s="94"/>
      <c r="I600" s="70">
        <f t="shared" si="1418"/>
        <v>0</v>
      </c>
      <c r="J600" s="79"/>
      <c r="K600" s="94"/>
      <c r="L600" s="94"/>
      <c r="M600" s="71">
        <f t="shared" si="1419"/>
        <v>0</v>
      </c>
      <c r="N600" s="79"/>
      <c r="O600" s="94"/>
      <c r="P600" s="94"/>
      <c r="Q600" s="70">
        <f t="shared" si="1420"/>
        <v>0</v>
      </c>
      <c r="R600" s="79"/>
      <c r="S600" s="94"/>
      <c r="T600" s="94"/>
      <c r="U600" s="71">
        <f t="shared" si="1421"/>
        <v>0</v>
      </c>
      <c r="V600" s="125">
        <f t="shared" si="1424"/>
        <v>0</v>
      </c>
      <c r="W600" s="43">
        <f t="shared" si="1425"/>
        <v>0</v>
      </c>
      <c r="X600" s="36">
        <f>ROUND(IFERROR((W600/(Y600*IF(ISNUMBER(E600),E600,1))),0),2)</f>
        <v>0</v>
      </c>
      <c r="Y600" s="90" t="str">
        <f t="shared" si="1337"/>
        <v/>
      </c>
      <c r="Z600" s="6">
        <f>(IF(I600&lt;30%,0,IF(I600&lt;35%,F600*G600*H600*F!$B$33,IF(I600&lt;40%,F600*G600*H600*F!$B$38,IF(I600&lt;45%,F600*G600*H600*F!$B$43,IF(I600&lt;50%,F600*G600*H600*F!$B$48,IF(I600=50%,F600*G600*H600*F!$B$50,IF(I600=51%,F600*G600*H600*F!$B$51,IF(I600=52%,F600*G600*H600*F!$B$52,IF(I600=53%,F600*G600*H600*F!$B$53,IF(I600=54%,F600*G600*H600*F!$B$54,IF(I600=55%,F600*G600*H600*F!$B$55,IF(I600=56%,F600*G600*H600*F!$B$56,IF(I600=57%,F600*G600*H600*F!$B$57,IF(I600=58%,F600*G600*H600*F!$B$58,IF(I600=59%,F600*G600*H600*F!$B$59,IF(I600=60%,F600*G600*H600*F!$B$60,IF(I600=61%,F600*G600*H600*F!$B$61,IF(I600=62%,F600*G600*H600*F!$B$62,IF(I600=63%,F600*G600*H600*F!$B$63,IF(I600=64%,F600*G600*H600*F!$B$64,IF(I600=65%,F600*G600*H600*F!$B$65,IF(I600=66%,F600*G600*H600*F!$B$66,IF(I600=67%,F600*G600*H600*F!$B$67,IF(I600=68%,F600*G600*H600*F!$B$68,IF(I600=69%,F600*G600*H600*F!$B$69,IF(I600=70%,F600*G600*H600*F!$B$70,IF(I600=71%,F600*G600*H600*F!$B$71,IF(I600=72%,F600*G600*H600*F!$B$72,IF(I600=73%,F600*G600*H600*F!$B$73,IF(I600=74%,F600*G600*H600*F!$B$74,IF(I600=75%,F600*G600*H600*F!$B$75,IF(I600=76%,F600*G600*H600*F!$B$76,IF(I600=77%,F600*G600*H600*F!$B$77,IF(I600=78%,F600*G600*H600*F!$B$78,IF(I600=79%,F600*G600*H600*F!$B$79,IF(I600=80%,F600*G600*H600*F!$B$80,IF(I600=81%,F600*G600*H600*F!$B$81,IF(I600=82%,F600*G600*H600*F!$B$82,IF(I600=83%,F600*G600*H600*F!$B$83,IF(I600=84%,F600*G600*H600*F!$B$84,IF(I600=85%,F600*G600*H600*F!$B$85,IF(I600=86%,F600*G600*H600*F!$B$86,IF(I600=87%,F600*G600*H600*F!$B$87,IF(I600=88%,F600*G600*H600*F!$B$88,IF(I600=89%,F600*G600*H600*F!$B$89,IF(I600=90%,F600*G600*H600*F!$B$90,IF(I600=91%,F600*G600*H600*F!$B$91,IF(I600=92%,F600*G600*H600*F!$B$92,IF(I600=93%,F600*G600*H600*F!$B$93,IF(I600=94%,F600*G600*H600*F!$B$94,IF(I600=95%,F600*G600*H600*F!$B$95,IF(I600=96%,F600*G600*H600*F!$B$96,IF(I600=97%,F600*G600*H600*F!$B$97,IF(I600=98%,F600*G600*H600*F!$B$98,IF(I600=99%,F600*G600*H600*F!$B$99,IF(I600&gt;99%,F600*G600*H600*F!$B$100,))))))))))))))))))))))))))))))))))))))))))))))))))))))))+IF(M600&lt;30%,0,IF(M600&lt;35%,J600*K600*L600*F!$B$33,IF(M600&lt;40%,J600*K600*L600*F!$B$38,IF(M600&lt;45%,J600*K600*L600*F!$B$43,IF(M600&lt;50%,J600*K600*L600*F!$B$48,IF(M600=50%,J600*K600*L600*F!$B$50,IF(M600=51%,J600*K600*L600*F!$B$51,IF(M600=52%,J600*K600*L600*F!$B$52,IF(M600=53%,J600*K600*L600*F!$B$53,IF(M600=54%,J600*K600*L600*F!$B$54,IF(M600=55%,J600*K600*L600*F!$B$55,IF(M600=56%,J600*K600*L600*F!$B$56,IF(M600=57%,J600*K600*L600*F!$B$57,IF(M600=58%,J600*K600*L600*F!$B$58,IF(M600=59%,J600*K600*L600*F!$B$59,IF(M600=60%,J600*K600*L600*F!$B$60,IF(M600=61%,J600*K600*L600*F!$B$61,IF(M600=62%,J600*K600*L600*F!$B$62,IF(M600=63%,J600*K600*L600*F!$B$63,IF(M600=64%,J600*K600*L600*F!$B$64,IF(M600=65%,J600*K600*L600*F!$B$65,IF(M600=66%,J600*K600*L600*F!$B$66,IF(M600=67%,J600*K600*L600*F!$B$67,IF(M600=68%,J600*K600*L600*F!$B$68,IF(M600=69%,J600*K600*L600*F!$B$69,IF(M600=70%,J600*K600*L600*F!$B$70,IF(M600=71%,J600*K600*L600*F!$B$71,IF(M600=72%,J600*K600*L600*F!$B$72,IF(M600=73%,J600*K600*L600*F!$B$73,IF(M600=74%,J600*K600*L600*F!$B$74,IF(M600=75%,J600*K600*L600*F!$B$75,IF(M600=76%,J600*K600*L600*F!$B$76,IF(M600=77%,J600*K600*L600*F!$B$77,IF(M600=78%,J600*K600*L600*F!$B$78,IF(M600=79%,J600*K600*L600*F!$B$79,IF(M600=80%,J600*K600*L600*F!$B$80,IF(M600=81%,J600*K600*L600*F!$B$81,IF(M600=82%,J600*K600*L600*F!$B$82,IF(M600=83%,J600*K600*L600*F!$B$83,IF(M600=84%,J600*K600*L600*F!$B$84,IF(M600=85%,J600*K600*L600*F!$B$85,IF(M600=86%,J600*K600*L600*F!$B$86,IF(M600=87%,J600*K600*L600*F!$B$87,IF(M600=88%,J600*K600*L600*F!$B$88,IF(M600=89%,J600*K600*L600*F!$B$89,IF(M600=90%,J600*K600*L600*F!$B$90,IF(M600=91%,J600*K600*L600*F!$B$91,IF(M600=92%,J600*K600*L600*F!$B$92,IF(M600=93%,J600*K600*L600*F!$B$93,IF(M600=94%,J600*K600*L600*F!$B$94,IF(M600=95%,J600*K600*L600*F!$B$95,IF(M600=96%,J600*K600*L600*F!$B$96,IF(M600=97%,J600*K600*L600*F!$B$97,IF(M600=98%,J600*K600*L600*F!$B$98,IF(M600=99%,J600*K600*L600*F!$B$99,IF(M600&gt;99%,J600*K600*L600*F!$B$100,))))))))))))))))))))))))))))))))))))))))))))))))))))))))+IF(Q600&lt;30%,0,IF(Q600&lt;35%,N600*O600*P600*F!$B$33,IF(Q600&lt;40%,N600*O600*P600*F!$B$38,IF(Q600&lt;45%,N600*O600*P600*F!$B$43,IF(Q600&lt;50%,N600*O600*P600*F!$B$48,IF(Q600=50%,N600*O600*P600*F!$B$50,IF(Q600=51%,N600*O600*P600*F!$B$51,IF(Q600=52%,N600*O600*P600*F!$B$52,IF(Q600=53%,N600*O600*P600*F!$B$53,IF(Q600=54%,N600*O600*P600*F!$B$54,IF(Q600=55%,N600*O600*P600*F!$B$55,IF(Q600=56%,N600*O600*P600*F!$B$56,IF(Q600=57%,N600*O600*P600*F!$B$57,IF(Q600=58%,N600*O600*P600*F!$B$58,IF(Q600=59%,N600*O600*P600*F!$B$59,IF(Q600=60%,N600*O600*P600*F!$B$60,IF(Q600=61%,N600*O600*P600*F!$B$61,IF(Q600=62%,N600*O600*P600*F!$B$62,IF(Q600=63%,N600*O600*P600*F!$B$63,IF(Q600=64%,N600*O600*P600*F!$B$64,IF(Q600=65%,N600*O600*P600*F!$B$65,IF(Q600=66%,N600*O600*P600*F!$B$66,IF(Q600=67%,N600*O600*P600*F!$B$67,IF(Q600=68%,N600*O600*P600*F!$B$68,IF(Q600=69%,N600*O600*P600*F!$B$69,IF(Q600=70%,N600*O600*P600*F!$B$70,IF(Q600=71%,N600*O600*P600*F!$B$71,IF(Q600=72%,N600*O600*P600*F!$B$72,IF(Q600=73%,N600*O600*P600*F!$B$73,IF(Q600=74%,N600*O600*P600*F!$B$74,IF(Q600=75%,N600*O600*P600*F!$B$75,IF(Q600=76%,N600*O600*P600*F!$B$76,IF(Q600=77%,N600*O600*P600*F!$B$77,IF(Q600=78%,N600*O600*P600*F!$B$78,IF(Q600=79%,N600*O600*P600*F!$B$79,IF(Q600=80%,N600*O600*P600*F!$B$80,IF(Q600=81%,N600*O600*P600*F!$B$81,IF(Q600=82%,N600*O600*P600*F!$B$82,IF(Q600=83%,N600*O600*P600*F!$B$83,IF(Q600=84%,N600*O600*P600*F!$B$84,IF(Q600=85%,N600*O600*P600*F!$B$85,IF(Q600=86%,N600*O600*P600*F!$B$86,IF(Q600=87%,N600*O600*P600*F!$B$87,IF(Q600=88%,N600*O600*P600*F!$B$88,IF(Q600=89%,N600*O600*P600*F!$B$89,IF(Q600=90%,N600*O600*P600*F!$B$90,IF(Q600=91%,N600*O600*P600*F!$B$91,IF(Q600=92%,N600*O600*P600*F!$B$92,IF(Q600=93%,N600*O600*P600*F!$B$93,IF(Q600=94%,N600*O600*P600*F!$B$94,IF(Q600=95%,N600*O600*P600*F!$B$95,IF(Q600=96%,N600*O600*P600*F!$B$96,IF(Q600=97%,N600*O600*P600*F!$B$97,IF(Q600=98%,N600*O600*P600*F!$B$98,IF(Q600=99%,N600*O600*P600*F!$B$99,IF(Q600&gt;99%,N600*O600*P600*F!$B$100,))))))))))))))))))))))))))))))))))))))))))))))))))))))))+IF(U600&lt;30%,0,IF(U600&lt;35%,R600*S600*T600*F!$B$33,IF(U600&lt;40%,R600*S600*T600*F!$B$38,IF(U600&lt;45%,R600*S600*T600*F!$B$43,IF(U600&lt;50%,R600*S600*T600*F!$B$48,IF(U600=50%,R600*S600*T600*F!$B$50,IF(U600=51%,R600*S600*T600*F!$B$51,IF(U600=52%,R600*S600*T600*F!$B$52,IF(U600=53%,R600*S600*T600*F!$B$53,IF(U600=54%,R600*S600*T600*F!$B$54,IF(U600=55%,R600*S600*T600*F!$B$55,IF(U600=56%,R600*S600*T600*F!$B$56,IF(U600=57%,R600*S600*T600*F!$B$57,IF(U600=58%,R600*S600*T600*F!$B$58,IF(U600=59%,R600*S600*T600*F!$B$59,IF(U600=60%,R600*S600*T600*F!$B$60,IF(U600=61%,R600*S600*T600*F!$B$61,IF(U600=62%,R600*S600*T600*F!$B$62,IF(U600=63%,R600*S600*T600*F!$B$63,IF(U600=64%,R600*S600*T600*F!$B$64,IF(U600=65%,R600*S600*T600*F!$B$65,IF(U600=66%,R600*S600*T600*F!$B$66,IF(U600=67%,R600*S600*T600*F!$B$67,IF(U600=68%,R600*S600*T600*F!$B$68,IF(U600=69%,R600*S600*T600*F!$B$69,IF(U600=70%,R600*S600*T600*F!$B$70,IF(U600=71%,R600*S600*T600*F!$B$71,IF(U600=72%,R600*S600*T600*F!$B$72,IF(U600=73%,R600*S600*T600*F!$B$73,IF(U600=74%,R600*S600*T600*F!$B$74,IF(U600=75%,R600*S600*T600*F!$B$75,IF(U600=76%,R600*S600*T600*F!$B$76,IF(U600=77%,R600*S600*T600*F!$B$77,IF(U600=78%,R600*S600*T600*F!$B$78,IF(U600=79%,R600*S600*T600*F!$B$79,IF(U600=80%,R600*S600*T600*F!$B$80,IF(U600=81%,R600*S600*T600*F!$B$81,IF(U600=82%,R600*S600*T600*F!$B$82,IF(U600=83%,R600*S600*T600*F!$B$83,IF(U600=84%,R600*S600*T600*F!$B$84,IF(U600=85%,R600*S600*T600*F!$B$85,IF(U600=86%,R600*S600*T600*F!$B$86,IF(U600=87%,R600*S600*T600*F!$B$87,IF(U600=88%,R600*S600*T600*F!$B$88,IF(U600=89%,R600*S600*T600*F!$B$89,IF(U600=90%,R600*S600*T600*F!$B$90,IF(U600=91%,R600*S600*T600*F!$B$91,IF(U600=92%,R600*S600*T600*F!$B$92,IF(U600=93%,R600*S600*T600*F!$B$93,IF(U600=94%,R600*S600*T600*F!$B$94,IF(U600=95%,R600*S600*T600*F!$B$95,IF(U600=96%,R600*S600*T600*F!$B$96,IF(U600=97%,R600*S600*T600*F!$B$97,IF(U600=98%,R600*S600*T600*F!$B$98,IF(U600=99%,R600*S600*T600*F!$B$99,IF(U600&gt;99%,R600*S600*T600*F!$B$100)))))))))))))))))))))))))))))))))))))))))))))))))))))))))*IF(ISNUMBER(E600),E600,1)*IF(ISNUMBER(D600),D600,1)</f>
        <v>0</v>
      </c>
      <c r="AA600" s="6">
        <f>G600*H600+K600*L600+O600*P600+S600*T600</f>
        <v>0</v>
      </c>
      <c r="AB600" s="115">
        <f>(H600*(IF(I600&lt;45%,0.5,IF(I600&lt;55%,0.8,IF(I600&lt;65%,0.9,IF(I600&lt;75%,1,IF(I600&lt;85%,1.1,1.2))))))+L600*(IF(M600&lt;45%,0.5,IF(M600&lt;55%,0.8,IF(M600&lt;65%,0.9,IF(M600&lt;75%,1,IF(M600&lt;85%,1.1,1.2))))))+P600*(IF(Q600&lt;45%,0.5,IF(Q600&lt;55%,0.8,IF(Q600&lt;65%,0.9,IF(Q600&lt;75%,1,IF(Q600&lt;85%,1.1,1.2))))))+T600*(IF(U600&lt;45%,0.5,IF(U600&lt;55%,0.8,IF(U600&lt;65%,0.9,IF(U600&lt;75%,1,IF(U600&lt;85%,1.1,1.2)))))))*IF(D600&gt;=0.8,6,IF(D600&lt;=0.4,1.5,3))</f>
        <v>0</v>
      </c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  <c r="AP600" s="11"/>
      <c r="AQ600" s="11"/>
      <c r="AR600" s="11"/>
      <c r="AS600" s="11"/>
      <c r="AT600" s="11"/>
      <c r="AU600" s="11"/>
      <c r="AV600" s="11"/>
      <c r="AW600" s="11"/>
      <c r="AX600" s="11"/>
      <c r="AY600" s="11"/>
      <c r="AZ600" s="11"/>
      <c r="BA600" s="11"/>
      <c r="BB600" s="11"/>
      <c r="BC600" s="11"/>
      <c r="BD600" s="11"/>
      <c r="BE600" s="11"/>
      <c r="BF600" s="11"/>
      <c r="BG600" s="11"/>
      <c r="BH600" s="11"/>
      <c r="BI600" s="11"/>
      <c r="BJ600" s="11"/>
    </row>
    <row r="601" spans="1:62" x14ac:dyDescent="0.25">
      <c r="A601" s="1125"/>
      <c r="B601" s="76" t="str">
        <f t="shared" ref="B601:E601" si="1429">IF(B539="","",B539)</f>
        <v/>
      </c>
      <c r="C601" s="77" t="str">
        <f t="shared" si="1429"/>
        <v/>
      </c>
      <c r="D601" s="63">
        <f t="shared" si="1423"/>
        <v>0</v>
      </c>
      <c r="E601" s="83" t="str">
        <f t="shared" si="1429"/>
        <v/>
      </c>
      <c r="F601" s="81"/>
      <c r="G601" s="96"/>
      <c r="H601" s="96"/>
      <c r="I601" s="82">
        <f t="shared" si="1418"/>
        <v>0</v>
      </c>
      <c r="J601" s="81"/>
      <c r="K601" s="96"/>
      <c r="L601" s="96"/>
      <c r="M601" s="104">
        <f t="shared" si="1419"/>
        <v>0</v>
      </c>
      <c r="N601" s="81"/>
      <c r="O601" s="96"/>
      <c r="P601" s="96"/>
      <c r="Q601" s="82">
        <f t="shared" si="1420"/>
        <v>0</v>
      </c>
      <c r="R601" s="81"/>
      <c r="S601" s="96"/>
      <c r="T601" s="96"/>
      <c r="U601" s="104">
        <f t="shared" si="1421"/>
        <v>0</v>
      </c>
      <c r="V601" s="128">
        <f t="shared" si="1424"/>
        <v>0</v>
      </c>
      <c r="W601" s="44">
        <f t="shared" si="1425"/>
        <v>0</v>
      </c>
      <c r="X601" s="45">
        <f t="shared" ref="X601" si="1430">ROUND(IFERROR((W601/(Y601*IF(ISNUMBER(E601),E601,1))),0),2)</f>
        <v>0</v>
      </c>
      <c r="Y601" s="90" t="str">
        <f t="shared" si="1337"/>
        <v/>
      </c>
      <c r="Z601" s="8">
        <f>(IF(I601&lt;30%,0,IF(I601&lt;35%,F601*G601*H601*F!$B$33,IF(I601&lt;40%,F601*G601*H601*F!$B$38,IF(I601&lt;45%,F601*G601*H601*F!$B$43,IF(I601&lt;50%,F601*G601*H601*F!$B$48,IF(I601=50%,F601*G601*H601*F!$B$50,IF(I601=51%,F601*G601*H601*F!$B$51,IF(I601=52%,F601*G601*H601*F!$B$52,IF(I601=53%,F601*G601*H601*F!$B$53,IF(I601=54%,F601*G601*H601*F!$B$54,IF(I601=55%,F601*G601*H601*F!$B$55,IF(I601=56%,F601*G601*H601*F!$B$56,IF(I601=57%,F601*G601*H601*F!$B$57,IF(I601=58%,F601*G601*H601*F!$B$58,IF(I601=59%,F601*G601*H601*F!$B$59,IF(I601=60%,F601*G601*H601*F!$B$60,IF(I601=61%,F601*G601*H601*F!$B$61,IF(I601=62%,F601*G601*H601*F!$B$62,IF(I601=63%,F601*G601*H601*F!$B$63,IF(I601=64%,F601*G601*H601*F!$B$64,IF(I601=65%,F601*G601*H601*F!$B$65,IF(I601=66%,F601*G601*H601*F!$B$66,IF(I601=67%,F601*G601*H601*F!$B$67,IF(I601=68%,F601*G601*H601*F!$B$68,IF(I601=69%,F601*G601*H601*F!$B$69,IF(I601=70%,F601*G601*H601*F!$B$70,IF(I601=71%,F601*G601*H601*F!$B$71,IF(I601=72%,F601*G601*H601*F!$B$72,IF(I601=73%,F601*G601*H601*F!$B$73,IF(I601=74%,F601*G601*H601*F!$B$74,IF(I601=75%,F601*G601*H601*F!$B$75,IF(I601=76%,F601*G601*H601*F!$B$76,IF(I601=77%,F601*G601*H601*F!$B$77,IF(I601=78%,F601*G601*H601*F!$B$78,IF(I601=79%,F601*G601*H601*F!$B$79,IF(I601=80%,F601*G601*H601*F!$B$80,IF(I601=81%,F601*G601*H601*F!$B$81,IF(I601=82%,F601*G601*H601*F!$B$82,IF(I601=83%,F601*G601*H601*F!$B$83,IF(I601=84%,F601*G601*H601*F!$B$84,IF(I601=85%,F601*G601*H601*F!$B$85,IF(I601=86%,F601*G601*H601*F!$B$86,IF(I601=87%,F601*G601*H601*F!$B$87,IF(I601=88%,F601*G601*H601*F!$B$88,IF(I601=89%,F601*G601*H601*F!$B$89,IF(I601=90%,F601*G601*H601*F!$B$90,IF(I601=91%,F601*G601*H601*F!$B$91,IF(I601=92%,F601*G601*H601*F!$B$92,IF(I601=93%,F601*G601*H601*F!$B$93,IF(I601=94%,F601*G601*H601*F!$B$94,IF(I601=95%,F601*G601*H601*F!$B$95,IF(I601=96%,F601*G601*H601*F!$B$96,IF(I601=97%,F601*G601*H601*F!$B$97,IF(I601=98%,F601*G601*H601*F!$B$98,IF(I601=99%,F601*G601*H601*F!$B$99,IF(I601&gt;99%,F601*G601*H601*F!$B$100,))))))))))))))))))))))))))))))))))))))))))))))))))))))))+IF(M601&lt;30%,0,IF(M601&lt;35%,J601*K601*L601*F!$B$33,IF(M601&lt;40%,J601*K601*L601*F!$B$38,IF(M601&lt;45%,J601*K601*L601*F!$B$43,IF(M601&lt;50%,J601*K601*L601*F!$B$48,IF(M601=50%,J601*K601*L601*F!$B$50,IF(M601=51%,J601*K601*L601*F!$B$51,IF(M601=52%,J601*K601*L601*F!$B$52,IF(M601=53%,J601*K601*L601*F!$B$53,IF(M601=54%,J601*K601*L601*F!$B$54,IF(M601=55%,J601*K601*L601*F!$B$55,IF(M601=56%,J601*K601*L601*F!$B$56,IF(M601=57%,J601*K601*L601*F!$B$57,IF(M601=58%,J601*K601*L601*F!$B$58,IF(M601=59%,J601*K601*L601*F!$B$59,IF(M601=60%,J601*K601*L601*F!$B$60,IF(M601=61%,J601*K601*L601*F!$B$61,IF(M601=62%,J601*K601*L601*F!$B$62,IF(M601=63%,J601*K601*L601*F!$B$63,IF(M601=64%,J601*K601*L601*F!$B$64,IF(M601=65%,J601*K601*L601*F!$B$65,IF(M601=66%,J601*K601*L601*F!$B$66,IF(M601=67%,J601*K601*L601*F!$B$67,IF(M601=68%,J601*K601*L601*F!$B$68,IF(M601=69%,J601*K601*L601*F!$B$69,IF(M601=70%,J601*K601*L601*F!$B$70,IF(M601=71%,J601*K601*L601*F!$B$71,IF(M601=72%,J601*K601*L601*F!$B$72,IF(M601=73%,J601*K601*L601*F!$B$73,IF(M601=74%,J601*K601*L601*F!$B$74,IF(M601=75%,J601*K601*L601*F!$B$75,IF(M601=76%,J601*K601*L601*F!$B$76,IF(M601=77%,J601*K601*L601*F!$B$77,IF(M601=78%,J601*K601*L601*F!$B$78,IF(M601=79%,J601*K601*L601*F!$B$79,IF(M601=80%,J601*K601*L601*F!$B$80,IF(M601=81%,J601*K601*L601*F!$B$81,IF(M601=82%,J601*K601*L601*F!$B$82,IF(M601=83%,J601*K601*L601*F!$B$83,IF(M601=84%,J601*K601*L601*F!$B$84,IF(M601=85%,J601*K601*L601*F!$B$85,IF(M601=86%,J601*K601*L601*F!$B$86,IF(M601=87%,J601*K601*L601*F!$B$87,IF(M601=88%,J601*K601*L601*F!$B$88,IF(M601=89%,J601*K601*L601*F!$B$89,IF(M601=90%,J601*K601*L601*F!$B$90,IF(M601=91%,J601*K601*L601*F!$B$91,IF(M601=92%,J601*K601*L601*F!$B$92,IF(M601=93%,J601*K601*L601*F!$B$93,IF(M601=94%,J601*K601*L601*F!$B$94,IF(M601=95%,J601*K601*L601*F!$B$95,IF(M601=96%,J601*K601*L601*F!$B$96,IF(M601=97%,J601*K601*L601*F!$B$97,IF(M601=98%,J601*K601*L601*F!$B$98,IF(M601=99%,J601*K601*L601*F!$B$99,IF(M601&gt;99%,J601*K601*L601*F!$B$100,))))))))))))))))))))))))))))))))))))))))))))))))))))))))+IF(Q601&lt;30%,0,IF(Q601&lt;35%,N601*O601*P601*F!$B$33,IF(Q601&lt;40%,N601*O601*P601*F!$B$38,IF(Q601&lt;45%,N601*O601*P601*F!$B$43,IF(Q601&lt;50%,N601*O601*P601*F!$B$48,IF(Q601=50%,N601*O601*P601*F!$B$50,IF(Q601=51%,N601*O601*P601*F!$B$51,IF(Q601=52%,N601*O601*P601*F!$B$52,IF(Q601=53%,N601*O601*P601*F!$B$53,IF(Q601=54%,N601*O601*P601*F!$B$54,IF(Q601=55%,N601*O601*P601*F!$B$55,IF(Q601=56%,N601*O601*P601*F!$B$56,IF(Q601=57%,N601*O601*P601*F!$B$57,IF(Q601=58%,N601*O601*P601*F!$B$58,IF(Q601=59%,N601*O601*P601*F!$B$59,IF(Q601=60%,N601*O601*P601*F!$B$60,IF(Q601=61%,N601*O601*P601*F!$B$61,IF(Q601=62%,N601*O601*P601*F!$B$62,IF(Q601=63%,N601*O601*P601*F!$B$63,IF(Q601=64%,N601*O601*P601*F!$B$64,IF(Q601=65%,N601*O601*P601*F!$B$65,IF(Q601=66%,N601*O601*P601*F!$B$66,IF(Q601=67%,N601*O601*P601*F!$B$67,IF(Q601=68%,N601*O601*P601*F!$B$68,IF(Q601=69%,N601*O601*P601*F!$B$69,IF(Q601=70%,N601*O601*P601*F!$B$70,IF(Q601=71%,N601*O601*P601*F!$B$71,IF(Q601=72%,N601*O601*P601*F!$B$72,IF(Q601=73%,N601*O601*P601*F!$B$73,IF(Q601=74%,N601*O601*P601*F!$B$74,IF(Q601=75%,N601*O601*P601*F!$B$75,IF(Q601=76%,N601*O601*P601*F!$B$76,IF(Q601=77%,N601*O601*P601*F!$B$77,IF(Q601=78%,N601*O601*P601*F!$B$78,IF(Q601=79%,N601*O601*P601*F!$B$79,IF(Q601=80%,N601*O601*P601*F!$B$80,IF(Q601=81%,N601*O601*P601*F!$B$81,IF(Q601=82%,N601*O601*P601*F!$B$82,IF(Q601=83%,N601*O601*P601*F!$B$83,IF(Q601=84%,N601*O601*P601*F!$B$84,IF(Q601=85%,N601*O601*P601*F!$B$85,IF(Q601=86%,N601*O601*P601*F!$B$86,IF(Q601=87%,N601*O601*P601*F!$B$87,IF(Q601=88%,N601*O601*P601*F!$B$88,IF(Q601=89%,N601*O601*P601*F!$B$89,IF(Q601=90%,N601*O601*P601*F!$B$90,IF(Q601=91%,N601*O601*P601*F!$B$91,IF(Q601=92%,N601*O601*P601*F!$B$92,IF(Q601=93%,N601*O601*P601*F!$B$93,IF(Q601=94%,N601*O601*P601*F!$B$94,IF(Q601=95%,N601*O601*P601*F!$B$95,IF(Q601=96%,N601*O601*P601*F!$B$96,IF(Q601=97%,N601*O601*P601*F!$B$97,IF(Q601=98%,N601*O601*P601*F!$B$98,IF(Q601=99%,N601*O601*P601*F!$B$99,IF(Q601&gt;99%,N601*O601*P601*F!$B$100,))))))))))))))))))))))))))))))))))))))))))))))))))))))))+IF(U601&lt;30%,0,IF(U601&lt;35%,R601*S601*T601*F!$B$33,IF(U601&lt;40%,R601*S601*T601*F!$B$38,IF(U601&lt;45%,R601*S601*T601*F!$B$43,IF(U601&lt;50%,R601*S601*T601*F!$B$48,IF(U601=50%,R601*S601*T601*F!$B$50,IF(U601=51%,R601*S601*T601*F!$B$51,IF(U601=52%,R601*S601*T601*F!$B$52,IF(U601=53%,R601*S601*T601*F!$B$53,IF(U601=54%,R601*S601*T601*F!$B$54,IF(U601=55%,R601*S601*T601*F!$B$55,IF(U601=56%,R601*S601*T601*F!$B$56,IF(U601=57%,R601*S601*T601*F!$B$57,IF(U601=58%,R601*S601*T601*F!$B$58,IF(U601=59%,R601*S601*T601*F!$B$59,IF(U601=60%,R601*S601*T601*F!$B$60,IF(U601=61%,R601*S601*T601*F!$B$61,IF(U601=62%,R601*S601*T601*F!$B$62,IF(U601=63%,R601*S601*T601*F!$B$63,IF(U601=64%,R601*S601*T601*F!$B$64,IF(U601=65%,R601*S601*T601*F!$B$65,IF(U601=66%,R601*S601*T601*F!$B$66,IF(U601=67%,R601*S601*T601*F!$B$67,IF(U601=68%,R601*S601*T601*F!$B$68,IF(U601=69%,R601*S601*T601*F!$B$69,IF(U601=70%,R601*S601*T601*F!$B$70,IF(U601=71%,R601*S601*T601*F!$B$71,IF(U601=72%,R601*S601*T601*F!$B$72,IF(U601=73%,R601*S601*T601*F!$B$73,IF(U601=74%,R601*S601*T601*F!$B$74,IF(U601=75%,R601*S601*T601*F!$B$75,IF(U601=76%,R601*S601*T601*F!$B$76,IF(U601=77%,R601*S601*T601*F!$B$77,IF(U601=78%,R601*S601*T601*F!$B$78,IF(U601=79%,R601*S601*T601*F!$B$79,IF(U601=80%,R601*S601*T601*F!$B$80,IF(U601=81%,R601*S601*T601*F!$B$81,IF(U601=82%,R601*S601*T601*F!$B$82,IF(U601=83%,R601*S601*T601*F!$B$83,IF(U601=84%,R601*S601*T601*F!$B$84,IF(U601=85%,R601*S601*T601*F!$B$85,IF(U601=86%,R601*S601*T601*F!$B$86,IF(U601=87%,R601*S601*T601*F!$B$87,IF(U601=88%,R601*S601*T601*F!$B$88,IF(U601=89%,R601*S601*T601*F!$B$89,IF(U601=90%,R601*S601*T601*F!$B$90,IF(U601=91%,R601*S601*T601*F!$B$91,IF(U601=92%,R601*S601*T601*F!$B$92,IF(U601=93%,R601*S601*T601*F!$B$93,IF(U601=94%,R601*S601*T601*F!$B$94,IF(U601=95%,R601*S601*T601*F!$B$95,IF(U601=96%,R601*S601*T601*F!$B$96,IF(U601=97%,R601*S601*T601*F!$B$97,IF(U601=98%,R601*S601*T601*F!$B$98,IF(U601=99%,R601*S601*T601*F!$B$99,IF(U601&gt;99%,R601*S601*T601*F!$B$100)))))))))))))))))))))))))))))))))))))))))))))))))))))))))*IF(ISNUMBER(E601),E601,1)*IF(ISNUMBER(D601),D601,1)</f>
        <v>0</v>
      </c>
      <c r="AA601" s="8">
        <f>G601*H601+K601*L601+O601*P601+S601*T601</f>
        <v>0</v>
      </c>
      <c r="AB601" s="129">
        <f>(H601*(IF(I601&lt;45%,0.5,IF(I601&lt;55%,0.8,IF(I601&lt;65%,0.9,IF(I601&lt;75%,1,IF(I601&lt;85%,1.1,1.2))))))+L601*(IF(M601&lt;45%,0.5,IF(M601&lt;55%,0.8,IF(M601&lt;65%,0.9,IF(M601&lt;75%,1,IF(M601&lt;85%,1.1,1.2))))))+P601*(IF(Q601&lt;45%,0.5,IF(Q601&lt;55%,0.8,IF(Q601&lt;65%,0.9,IF(Q601&lt;75%,1,IF(Q601&lt;85%,1.1,1.2))))))+T601*(IF(U601&lt;45%,0.5,IF(U601&lt;55%,0.8,IF(U601&lt;65%,0.9,IF(U601&lt;75%,1,IF(U601&lt;85%,1.1,1.2)))))))*IF(D601&gt;=0.8,6,IF(D601&lt;=0.4,1.5,3))</f>
        <v>0</v>
      </c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11"/>
    </row>
    <row r="602" spans="1:62" x14ac:dyDescent="0.25">
      <c r="A602" s="1125"/>
      <c r="B602" s="76"/>
      <c r="C602" s="77"/>
      <c r="D602" s="134">
        <f>ROUND(IFERROR((D597*(G597*H597+K597*L597+O597*P597+S597*T597)+D598*(G598*H598+K598*L598+O598*P598+S598*T598)+D599*(G599*H599+K599*L599+O599*P599+S599*T599)+D600*(G600*H600+K600*L600+O600*P600+S600*T600)+D601*(G601*H601+K601*L601+O601*P601+S601*T601))/((G597*H597+K597*L597+O597*P597+S597*T597)+(G598*H598+K598*L598+O598*P598+S598*T598)+(G599*H599+K599*L599+O599*P599+S599*T599)+(G600*H600+K600*L600+O600*P600+S600*T600)+(G601*H601+K601*L601+O601*P601+S601*T601)),0),3)</f>
        <v>0</v>
      </c>
      <c r="E602" s="83"/>
      <c r="F602" s="79"/>
      <c r="G602" s="94"/>
      <c r="H602" s="94"/>
      <c r="I602" s="70"/>
      <c r="J602" s="79"/>
      <c r="K602" s="94"/>
      <c r="L602" s="94"/>
      <c r="M602" s="71"/>
      <c r="N602" s="79"/>
      <c r="O602" s="94"/>
      <c r="P602" s="94"/>
      <c r="Q602" s="70"/>
      <c r="R602" s="79"/>
      <c r="S602" s="94"/>
      <c r="T602" s="94"/>
      <c r="U602" s="71"/>
      <c r="V602" s="122">
        <f>SUM(V597:V601)</f>
        <v>0</v>
      </c>
      <c r="W602" s="117">
        <f>IFERROR(V602/AA602,0)</f>
        <v>0</v>
      </c>
      <c r="X602" s="118">
        <f>ROUND(IFERROR((D597*(I597*G597*H597+M597*K597*L597+Q597*O597*P597+U597*S597*T597)+D598*(I598*G598*H598+M598*K598*L598+Q598*O598*P598+U598*S598*T598)+D599*(I599*G599*H599+M599*K599*L599+Q599*O599*P599+U599*S599*T599)+D600*(I600*G600*H600+M600*K600*L600+Q600*O600*P600+U600*S600*T600)+D601*(I601*G601*H601+M601*K601*L601+Q601*O601*P601+U601*S601*T601))/(D597*(G597*H597+K597*L597+O597*P597+S597*T597)+D598*(G598*H598+K598*L598+O598*P598+S598*T598)+D599*(G599*H599+K599*L599+O599*P599+S599*T599)+D600*(G600*H600+K600*L600+O600*P600+S600*T600)+D601*(G601*H601+K601*L601+O601*P601+S601*T601)),0),2)</f>
        <v>0</v>
      </c>
      <c r="Y602" s="117"/>
      <c r="Z602" s="117">
        <f>SUM(Z597:Z601)</f>
        <v>0</v>
      </c>
      <c r="AA602" s="117">
        <f>SUM(AA597:AA601)</f>
        <v>0</v>
      </c>
      <c r="AB602" s="119">
        <f>IF(SUM(AB597:AB601)=0,TIME(,0,),TIME(,SUM(AB597:AB601)+30,))</f>
        <v>0</v>
      </c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  <c r="AP602" s="11"/>
      <c r="AQ602" s="11"/>
      <c r="AR602" s="11"/>
      <c r="AS602" s="11"/>
      <c r="AT602" s="11"/>
      <c r="AU602" s="11"/>
      <c r="AV602" s="11"/>
      <c r="AW602" s="11"/>
      <c r="AX602" s="11"/>
      <c r="AY602" s="11"/>
      <c r="AZ602" s="11"/>
      <c r="BA602" s="11"/>
      <c r="BB602" s="11"/>
      <c r="BC602" s="11"/>
      <c r="BD602" s="11"/>
      <c r="BE602" s="11"/>
      <c r="BF602" s="11"/>
      <c r="BG602" s="11"/>
      <c r="BH602" s="11"/>
      <c r="BI602" s="11"/>
      <c r="BJ602" s="11"/>
    </row>
    <row r="603" spans="1:62" x14ac:dyDescent="0.25">
      <c r="A603" s="1125"/>
      <c r="B603" s="76" t="str">
        <f t="shared" ref="B603:E603" si="1431">IF(B541="","",B541)</f>
        <v/>
      </c>
      <c r="C603" s="77" t="str">
        <f t="shared" si="1431"/>
        <v/>
      </c>
      <c r="D603" s="63">
        <f>D541</f>
        <v>0</v>
      </c>
      <c r="E603" s="83" t="str">
        <f t="shared" si="1431"/>
        <v/>
      </c>
      <c r="F603" s="81"/>
      <c r="G603" s="96"/>
      <c r="H603" s="96"/>
      <c r="I603" s="82">
        <f t="shared" ref="I603:I607" si="1432">IFERROR(ROUND(F603/$Y603,2),)</f>
        <v>0</v>
      </c>
      <c r="J603" s="81"/>
      <c r="K603" s="96"/>
      <c r="L603" s="96"/>
      <c r="M603" s="104">
        <f t="shared" ref="M603:M607" si="1433">IFERROR(ROUND(J603/$Y603,2),)</f>
        <v>0</v>
      </c>
      <c r="N603" s="81"/>
      <c r="O603" s="96"/>
      <c r="P603" s="96"/>
      <c r="Q603" s="82">
        <f t="shared" ref="Q603:Q607" si="1434">IFERROR(ROUND(N603/$Y603,2),)</f>
        <v>0</v>
      </c>
      <c r="R603" s="81"/>
      <c r="S603" s="96"/>
      <c r="T603" s="96"/>
      <c r="U603" s="104">
        <f t="shared" ref="U603:U607" si="1435">IFERROR(ROUND(R603/$Y603,2),)</f>
        <v>0</v>
      </c>
      <c r="V603" s="128">
        <f>(IF(ISNUMBER(F603),F603,1)*G603*H603+IF(ISNUMBER(J603),J603,1)*K603*L603+IF(ISNUMBER(N603),N603,1)*O603*P603+IF(ISNUMBER(R603),R603,1)*S603*T603)*IF(ISNUMBER(E603),E603,1)</f>
        <v>0</v>
      </c>
      <c r="W603" s="44">
        <f>IFERROR((IF(ISNUMBER(F603),F603,1)*G603*H603+IF(ISNUMBER(J603),J603,1)*K603*L603+IF(ISNUMBER(N603),N603,1)*O603*P603+IF(ISNUMBER(R603),R603,1)*S603*T603)*IF(ISNUMBER(E603),E603,1)/(G603*H603+K603*L603+O603*P603+S603*T603),0)</f>
        <v>0</v>
      </c>
      <c r="X603" s="45">
        <f>ROUND(IFERROR((W603/(Y603*IF(ISNUMBER(E603),E603,1))),0),2)</f>
        <v>0</v>
      </c>
      <c r="Y603" s="90" t="str">
        <f t="shared" si="1337"/>
        <v/>
      </c>
      <c r="Z603" s="8">
        <f>(IF(I603&lt;30%,0,IF(I603&lt;35%,F603*G603*H603*F!$B$33,IF(I603&lt;40%,F603*G603*H603*F!$B$38,IF(I603&lt;45%,F603*G603*H603*F!$B$43,IF(I603&lt;50%,F603*G603*H603*F!$B$48,IF(I603=50%,F603*G603*H603*F!$B$50,IF(I603=51%,F603*G603*H603*F!$B$51,IF(I603=52%,F603*G603*H603*F!$B$52,IF(I603=53%,F603*G603*H603*F!$B$53,IF(I603=54%,F603*G603*H603*F!$B$54,IF(I603=55%,F603*G603*H603*F!$B$55,IF(I603=56%,F603*G603*H603*F!$B$56,IF(I603=57%,F603*G603*H603*F!$B$57,IF(I603=58%,F603*G603*H603*F!$B$58,IF(I603=59%,F603*G603*H603*F!$B$59,IF(I603=60%,F603*G603*H603*F!$B$60,IF(I603=61%,F603*G603*H603*F!$B$61,IF(I603=62%,F603*G603*H603*F!$B$62,IF(I603=63%,F603*G603*H603*F!$B$63,IF(I603=64%,F603*G603*H603*F!$B$64,IF(I603=65%,F603*G603*H603*F!$B$65,IF(I603=66%,F603*G603*H603*F!$B$66,IF(I603=67%,F603*G603*H603*F!$B$67,IF(I603=68%,F603*G603*H603*F!$B$68,IF(I603=69%,F603*G603*H603*F!$B$69,IF(I603=70%,F603*G603*H603*F!$B$70,IF(I603=71%,F603*G603*H603*F!$B$71,IF(I603=72%,F603*G603*H603*F!$B$72,IF(I603=73%,F603*G603*H603*F!$B$73,IF(I603=74%,F603*G603*H603*F!$B$74,IF(I603=75%,F603*G603*H603*F!$B$75,IF(I603=76%,F603*G603*H603*F!$B$76,IF(I603=77%,F603*G603*H603*F!$B$77,IF(I603=78%,F603*G603*H603*F!$B$78,IF(I603=79%,F603*G603*H603*F!$B$79,IF(I603=80%,F603*G603*H603*F!$B$80,IF(I603=81%,F603*G603*H603*F!$B$81,IF(I603=82%,F603*G603*H603*F!$B$82,IF(I603=83%,F603*G603*H603*F!$B$83,IF(I603=84%,F603*G603*H603*F!$B$84,IF(I603=85%,F603*G603*H603*F!$B$85,IF(I603=86%,F603*G603*H603*F!$B$86,IF(I603=87%,F603*G603*H603*F!$B$87,IF(I603=88%,F603*G603*H603*F!$B$88,IF(I603=89%,F603*G603*H603*F!$B$89,IF(I603=90%,F603*G603*H603*F!$B$90,IF(I603=91%,F603*G603*H603*F!$B$91,IF(I603=92%,F603*G603*H603*F!$B$92,IF(I603=93%,F603*G603*H603*F!$B$93,IF(I603=94%,F603*G603*H603*F!$B$94,IF(I603=95%,F603*G603*H603*F!$B$95,IF(I603=96%,F603*G603*H603*F!$B$96,IF(I603=97%,F603*G603*H603*F!$B$97,IF(I603=98%,F603*G603*H603*F!$B$98,IF(I603=99%,F603*G603*H603*F!$B$99,IF(I603&gt;99%,F603*G603*H603*F!$B$100,))))))))))))))))))))))))))))))))))))))))))))))))))))))))+IF(M603&lt;30%,0,IF(M603&lt;35%,J603*K603*L603*F!$B$33,IF(M603&lt;40%,J603*K603*L603*F!$B$38,IF(M603&lt;45%,J603*K603*L603*F!$B$43,IF(M603&lt;50%,J603*K603*L603*F!$B$48,IF(M603=50%,J603*K603*L603*F!$B$50,IF(M603=51%,J603*K603*L603*F!$B$51,IF(M603=52%,J603*K603*L603*F!$B$52,IF(M603=53%,J603*K603*L603*F!$B$53,IF(M603=54%,J603*K603*L603*F!$B$54,IF(M603=55%,J603*K603*L603*F!$B$55,IF(M603=56%,J603*K603*L603*F!$B$56,IF(M603=57%,J603*K603*L603*F!$B$57,IF(M603=58%,J603*K603*L603*F!$B$58,IF(M603=59%,J603*K603*L603*F!$B$59,IF(M603=60%,J603*K603*L603*F!$B$60,IF(M603=61%,J603*K603*L603*F!$B$61,IF(M603=62%,J603*K603*L603*F!$B$62,IF(M603=63%,J603*K603*L603*F!$B$63,IF(M603=64%,J603*K603*L603*F!$B$64,IF(M603=65%,J603*K603*L603*F!$B$65,IF(M603=66%,J603*K603*L603*F!$B$66,IF(M603=67%,J603*K603*L603*F!$B$67,IF(M603=68%,J603*K603*L603*F!$B$68,IF(M603=69%,J603*K603*L603*F!$B$69,IF(M603=70%,J603*K603*L603*F!$B$70,IF(M603=71%,J603*K603*L603*F!$B$71,IF(M603=72%,J603*K603*L603*F!$B$72,IF(M603=73%,J603*K603*L603*F!$B$73,IF(M603=74%,J603*K603*L603*F!$B$74,IF(M603=75%,J603*K603*L603*F!$B$75,IF(M603=76%,J603*K603*L603*F!$B$76,IF(M603=77%,J603*K603*L603*F!$B$77,IF(M603=78%,J603*K603*L603*F!$B$78,IF(M603=79%,J603*K603*L603*F!$B$79,IF(M603=80%,J603*K603*L603*F!$B$80,IF(M603=81%,J603*K603*L603*F!$B$81,IF(M603=82%,J603*K603*L603*F!$B$82,IF(M603=83%,J603*K603*L603*F!$B$83,IF(M603=84%,J603*K603*L603*F!$B$84,IF(M603=85%,J603*K603*L603*F!$B$85,IF(M603=86%,J603*K603*L603*F!$B$86,IF(M603=87%,J603*K603*L603*F!$B$87,IF(M603=88%,J603*K603*L603*F!$B$88,IF(M603=89%,J603*K603*L603*F!$B$89,IF(M603=90%,J603*K603*L603*F!$B$90,IF(M603=91%,J603*K603*L603*F!$B$91,IF(M603=92%,J603*K603*L603*F!$B$92,IF(M603=93%,J603*K603*L603*F!$B$93,IF(M603=94%,J603*K603*L603*F!$B$94,IF(M603=95%,J603*K603*L603*F!$B$95,IF(M603=96%,J603*K603*L603*F!$B$96,IF(M603=97%,J603*K603*L603*F!$B$97,IF(M603=98%,J603*K603*L603*F!$B$98,IF(M603=99%,J603*K603*L603*F!$B$99,IF(M603&gt;99%,J603*K603*L603*F!$B$100,))))))))))))))))))))))))))))))))))))))))))))))))))))))))+IF(Q603&lt;30%,0,IF(Q603&lt;35%,N603*O603*P603*F!$B$33,IF(Q603&lt;40%,N603*O603*P603*F!$B$38,IF(Q603&lt;45%,N603*O603*P603*F!$B$43,IF(Q603&lt;50%,N603*O603*P603*F!$B$48,IF(Q603=50%,N603*O603*P603*F!$B$50,IF(Q603=51%,N603*O603*P603*F!$B$51,IF(Q603=52%,N603*O603*P603*F!$B$52,IF(Q603=53%,N603*O603*P603*F!$B$53,IF(Q603=54%,N603*O603*P603*F!$B$54,IF(Q603=55%,N603*O603*P603*F!$B$55,IF(Q603=56%,N603*O603*P603*F!$B$56,IF(Q603=57%,N603*O603*P603*F!$B$57,IF(Q603=58%,N603*O603*P603*F!$B$58,IF(Q603=59%,N603*O603*P603*F!$B$59,IF(Q603=60%,N603*O603*P603*F!$B$60,IF(Q603=61%,N603*O603*P603*F!$B$61,IF(Q603=62%,N603*O603*P603*F!$B$62,IF(Q603=63%,N603*O603*P603*F!$B$63,IF(Q603=64%,N603*O603*P603*F!$B$64,IF(Q603=65%,N603*O603*P603*F!$B$65,IF(Q603=66%,N603*O603*P603*F!$B$66,IF(Q603=67%,N603*O603*P603*F!$B$67,IF(Q603=68%,N603*O603*P603*F!$B$68,IF(Q603=69%,N603*O603*P603*F!$B$69,IF(Q603=70%,N603*O603*P603*F!$B$70,IF(Q603=71%,N603*O603*P603*F!$B$71,IF(Q603=72%,N603*O603*P603*F!$B$72,IF(Q603=73%,N603*O603*P603*F!$B$73,IF(Q603=74%,N603*O603*P603*F!$B$74,IF(Q603=75%,N603*O603*P603*F!$B$75,IF(Q603=76%,N603*O603*P603*F!$B$76,IF(Q603=77%,N603*O603*P603*F!$B$77,IF(Q603=78%,N603*O603*P603*F!$B$78,IF(Q603=79%,N603*O603*P603*F!$B$79,IF(Q603=80%,N603*O603*P603*F!$B$80,IF(Q603=81%,N603*O603*P603*F!$B$81,IF(Q603=82%,N603*O603*P603*F!$B$82,IF(Q603=83%,N603*O603*P603*F!$B$83,IF(Q603=84%,N603*O603*P603*F!$B$84,IF(Q603=85%,N603*O603*P603*F!$B$85,IF(Q603=86%,N603*O603*P603*F!$B$86,IF(Q603=87%,N603*O603*P603*F!$B$87,IF(Q603=88%,N603*O603*P603*F!$B$88,IF(Q603=89%,N603*O603*P603*F!$B$89,IF(Q603=90%,N603*O603*P603*F!$B$90,IF(Q603=91%,N603*O603*P603*F!$B$91,IF(Q603=92%,N603*O603*P603*F!$B$92,IF(Q603=93%,N603*O603*P603*F!$B$93,IF(Q603=94%,N603*O603*P603*F!$B$94,IF(Q603=95%,N603*O603*P603*F!$B$95,IF(Q603=96%,N603*O603*P603*F!$B$96,IF(Q603=97%,N603*O603*P603*F!$B$97,IF(Q603=98%,N603*O603*P603*F!$B$98,IF(Q603=99%,N603*O603*P603*F!$B$99,IF(Q603&gt;99%,N603*O603*P603*F!$B$100,))))))))))))))))))))))))))))))))))))))))))))))))))))))))+IF(U603&lt;30%,0,IF(U603&lt;35%,R603*S603*T603*F!$B$33,IF(U603&lt;40%,R603*S603*T603*F!$B$38,IF(U603&lt;45%,R603*S603*T603*F!$B$43,IF(U603&lt;50%,R603*S603*T603*F!$B$48,IF(U603=50%,R603*S603*T603*F!$B$50,IF(U603=51%,R603*S603*T603*F!$B$51,IF(U603=52%,R603*S603*T603*F!$B$52,IF(U603=53%,R603*S603*T603*F!$B$53,IF(U603=54%,R603*S603*T603*F!$B$54,IF(U603=55%,R603*S603*T603*F!$B$55,IF(U603=56%,R603*S603*T603*F!$B$56,IF(U603=57%,R603*S603*T603*F!$B$57,IF(U603=58%,R603*S603*T603*F!$B$58,IF(U603=59%,R603*S603*T603*F!$B$59,IF(U603=60%,R603*S603*T603*F!$B$60,IF(U603=61%,R603*S603*T603*F!$B$61,IF(U603=62%,R603*S603*T603*F!$B$62,IF(U603=63%,R603*S603*T603*F!$B$63,IF(U603=64%,R603*S603*T603*F!$B$64,IF(U603=65%,R603*S603*T603*F!$B$65,IF(U603=66%,R603*S603*T603*F!$B$66,IF(U603=67%,R603*S603*T603*F!$B$67,IF(U603=68%,R603*S603*T603*F!$B$68,IF(U603=69%,R603*S603*T603*F!$B$69,IF(U603=70%,R603*S603*T603*F!$B$70,IF(U603=71%,R603*S603*T603*F!$B$71,IF(U603=72%,R603*S603*T603*F!$B$72,IF(U603=73%,R603*S603*T603*F!$B$73,IF(U603=74%,R603*S603*T603*F!$B$74,IF(U603=75%,R603*S603*T603*F!$B$75,IF(U603=76%,R603*S603*T603*F!$B$76,IF(U603=77%,R603*S603*T603*F!$B$77,IF(U603=78%,R603*S603*T603*F!$B$78,IF(U603=79%,R603*S603*T603*F!$B$79,IF(U603=80%,R603*S603*T603*F!$B$80,IF(U603=81%,R603*S603*T603*F!$B$81,IF(U603=82%,R603*S603*T603*F!$B$82,IF(U603=83%,R603*S603*T603*F!$B$83,IF(U603=84%,R603*S603*T603*F!$B$84,IF(U603=85%,R603*S603*T603*F!$B$85,IF(U603=86%,R603*S603*T603*F!$B$86,IF(U603=87%,R603*S603*T603*F!$B$87,IF(U603=88%,R603*S603*T603*F!$B$88,IF(U603=89%,R603*S603*T603*F!$B$89,IF(U603=90%,R603*S603*T603*F!$B$90,IF(U603=91%,R603*S603*T603*F!$B$91,IF(U603=92%,R603*S603*T603*F!$B$92,IF(U603=93%,R603*S603*T603*F!$B$93,IF(U603=94%,R603*S603*T603*F!$B$94,IF(U603=95%,R603*S603*T603*F!$B$95,IF(U603=96%,R603*S603*T603*F!$B$96,IF(U603=97%,R603*S603*T603*F!$B$97,IF(U603=98%,R603*S603*T603*F!$B$98,IF(U603=99%,R603*S603*T603*F!$B$99,IF(U603&gt;99%,R603*S603*T603*F!$B$100)))))))))))))))))))))))))))))))))))))))))))))))))))))))))*IF(ISNUMBER(E603),E603,1)*IF(ISNUMBER(D603),D603,1)</f>
        <v>0</v>
      </c>
      <c r="AA603" s="8">
        <f>G603*H603+K603*L603+O603*P603+S603*T603</f>
        <v>0</v>
      </c>
      <c r="AB603" s="129">
        <f>(H603*(IF(I603&lt;45%,0.5,IF(I603&lt;55%,0.8,IF(I603&lt;65%,0.9,IF(I603&lt;75%,1,IF(I603&lt;85%,1.1,1.2))))))+L603*(IF(M603&lt;45%,0.5,IF(M603&lt;55%,0.8,IF(M603&lt;65%,0.9,IF(M603&lt;75%,1,IF(M603&lt;85%,1.1,1.2))))))+P603*(IF(Q603&lt;45%,0.5,IF(Q603&lt;55%,0.8,IF(Q603&lt;65%,0.9,IF(Q603&lt;75%,1,IF(Q603&lt;85%,1.1,1.2))))))+T603*(IF(U603&lt;45%,0.5,IF(U603&lt;55%,0.8,IF(U603&lt;65%,0.9,IF(U603&lt;75%,1,IF(U603&lt;85%,1.1,1.2)))))))*IF(D603&gt;=0.8,6,IF(D603&lt;=0.4,1.5,3))</f>
        <v>0</v>
      </c>
      <c r="AC603" s="11"/>
      <c r="AD603" s="11"/>
      <c r="AE603" s="11"/>
      <c r="AF603" s="11"/>
      <c r="AG603" s="11"/>
      <c r="AH603" s="11"/>
      <c r="AI603" s="11"/>
      <c r="AJ603" s="11"/>
      <c r="AK603" s="11"/>
      <c r="AL603" s="11"/>
      <c r="AM603" s="11"/>
      <c r="AN603" s="11"/>
      <c r="AO603" s="11"/>
      <c r="AP603" s="11"/>
      <c r="AQ603" s="11"/>
      <c r="AR603" s="11"/>
      <c r="AS603" s="11"/>
      <c r="AT603" s="11"/>
      <c r="AU603" s="11"/>
      <c r="AV603" s="11"/>
      <c r="AW603" s="11"/>
      <c r="AX603" s="11"/>
      <c r="AY603" s="11"/>
      <c r="AZ603" s="11"/>
      <c r="BA603" s="11"/>
      <c r="BB603" s="11"/>
      <c r="BC603" s="11"/>
      <c r="BD603" s="11"/>
      <c r="BE603" s="11"/>
      <c r="BF603" s="11"/>
      <c r="BG603" s="11"/>
      <c r="BH603" s="11"/>
      <c r="BI603" s="11"/>
      <c r="BJ603" s="11"/>
    </row>
    <row r="604" spans="1:62" x14ac:dyDescent="0.25">
      <c r="A604" s="1125"/>
      <c r="B604" s="76" t="str">
        <f t="shared" ref="B604:E604" si="1436">IF(B542="","",B542)</f>
        <v/>
      </c>
      <c r="C604" s="77" t="str">
        <f t="shared" si="1436"/>
        <v/>
      </c>
      <c r="D604" s="63">
        <f t="shared" ref="D604:D607" si="1437">D542</f>
        <v>0</v>
      </c>
      <c r="E604" s="83" t="str">
        <f t="shared" si="1436"/>
        <v/>
      </c>
      <c r="F604" s="79"/>
      <c r="G604" s="94"/>
      <c r="H604" s="94"/>
      <c r="I604" s="70">
        <f t="shared" si="1432"/>
        <v>0</v>
      </c>
      <c r="J604" s="79"/>
      <c r="K604" s="94"/>
      <c r="L604" s="94"/>
      <c r="M604" s="71">
        <f t="shared" si="1433"/>
        <v>0</v>
      </c>
      <c r="N604" s="79"/>
      <c r="O604" s="94"/>
      <c r="P604" s="94"/>
      <c r="Q604" s="70">
        <f t="shared" si="1434"/>
        <v>0</v>
      </c>
      <c r="R604" s="79"/>
      <c r="S604" s="94"/>
      <c r="T604" s="94"/>
      <c r="U604" s="71">
        <f t="shared" si="1435"/>
        <v>0</v>
      </c>
      <c r="V604" s="125">
        <f t="shared" ref="V604:V607" si="1438">(IF(ISNUMBER(F604),F604,1)*G604*H604+IF(ISNUMBER(J604),J604,1)*K604*L604+IF(ISNUMBER(N604),N604,1)*O604*P604+IF(ISNUMBER(R604),R604,1)*S604*T604)*IF(ISNUMBER(E604),E604,1)</f>
        <v>0</v>
      </c>
      <c r="W604" s="43">
        <f t="shared" ref="W604:W607" si="1439">IFERROR((IF(ISNUMBER(F604),F604,1)*G604*H604+IF(ISNUMBER(J604),J604,1)*K604*L604+IF(ISNUMBER(N604),N604,1)*O604*P604+IF(ISNUMBER(R604),R604,1)*S604*T604)*IF(ISNUMBER(E604),E604,1)/(G604*H604+K604*L604+O604*P604+S604*T604),0)</f>
        <v>0</v>
      </c>
      <c r="X604" s="36">
        <f t="shared" ref="X604:X605" si="1440">ROUND(IFERROR((W604/(Y604*IF(ISNUMBER(E604),E604,1))),0),2)</f>
        <v>0</v>
      </c>
      <c r="Y604" s="90" t="str">
        <f t="shared" si="1337"/>
        <v/>
      </c>
      <c r="Z604" s="6">
        <f>(IF(I604&lt;30%,0,IF(I604&lt;35%,F604*G604*H604*F!$B$33,IF(I604&lt;40%,F604*G604*H604*F!$B$38,IF(I604&lt;45%,F604*G604*H604*F!$B$43,IF(I604&lt;50%,F604*G604*H604*F!$B$48,IF(I604=50%,F604*G604*H604*F!$B$50,IF(I604=51%,F604*G604*H604*F!$B$51,IF(I604=52%,F604*G604*H604*F!$B$52,IF(I604=53%,F604*G604*H604*F!$B$53,IF(I604=54%,F604*G604*H604*F!$B$54,IF(I604=55%,F604*G604*H604*F!$B$55,IF(I604=56%,F604*G604*H604*F!$B$56,IF(I604=57%,F604*G604*H604*F!$B$57,IF(I604=58%,F604*G604*H604*F!$B$58,IF(I604=59%,F604*G604*H604*F!$B$59,IF(I604=60%,F604*G604*H604*F!$B$60,IF(I604=61%,F604*G604*H604*F!$B$61,IF(I604=62%,F604*G604*H604*F!$B$62,IF(I604=63%,F604*G604*H604*F!$B$63,IF(I604=64%,F604*G604*H604*F!$B$64,IF(I604=65%,F604*G604*H604*F!$B$65,IF(I604=66%,F604*G604*H604*F!$B$66,IF(I604=67%,F604*G604*H604*F!$B$67,IF(I604=68%,F604*G604*H604*F!$B$68,IF(I604=69%,F604*G604*H604*F!$B$69,IF(I604=70%,F604*G604*H604*F!$B$70,IF(I604=71%,F604*G604*H604*F!$B$71,IF(I604=72%,F604*G604*H604*F!$B$72,IF(I604=73%,F604*G604*H604*F!$B$73,IF(I604=74%,F604*G604*H604*F!$B$74,IF(I604=75%,F604*G604*H604*F!$B$75,IF(I604=76%,F604*G604*H604*F!$B$76,IF(I604=77%,F604*G604*H604*F!$B$77,IF(I604=78%,F604*G604*H604*F!$B$78,IF(I604=79%,F604*G604*H604*F!$B$79,IF(I604=80%,F604*G604*H604*F!$B$80,IF(I604=81%,F604*G604*H604*F!$B$81,IF(I604=82%,F604*G604*H604*F!$B$82,IF(I604=83%,F604*G604*H604*F!$B$83,IF(I604=84%,F604*G604*H604*F!$B$84,IF(I604=85%,F604*G604*H604*F!$B$85,IF(I604=86%,F604*G604*H604*F!$B$86,IF(I604=87%,F604*G604*H604*F!$B$87,IF(I604=88%,F604*G604*H604*F!$B$88,IF(I604=89%,F604*G604*H604*F!$B$89,IF(I604=90%,F604*G604*H604*F!$B$90,IF(I604=91%,F604*G604*H604*F!$B$91,IF(I604=92%,F604*G604*H604*F!$B$92,IF(I604=93%,F604*G604*H604*F!$B$93,IF(I604=94%,F604*G604*H604*F!$B$94,IF(I604=95%,F604*G604*H604*F!$B$95,IF(I604=96%,F604*G604*H604*F!$B$96,IF(I604=97%,F604*G604*H604*F!$B$97,IF(I604=98%,F604*G604*H604*F!$B$98,IF(I604=99%,F604*G604*H604*F!$B$99,IF(I604&gt;99%,F604*G604*H604*F!$B$100,))))))))))))))))))))))))))))))))))))))))))))))))))))))))+IF(M604&lt;30%,0,IF(M604&lt;35%,J604*K604*L604*F!$B$33,IF(M604&lt;40%,J604*K604*L604*F!$B$38,IF(M604&lt;45%,J604*K604*L604*F!$B$43,IF(M604&lt;50%,J604*K604*L604*F!$B$48,IF(M604=50%,J604*K604*L604*F!$B$50,IF(M604=51%,J604*K604*L604*F!$B$51,IF(M604=52%,J604*K604*L604*F!$B$52,IF(M604=53%,J604*K604*L604*F!$B$53,IF(M604=54%,J604*K604*L604*F!$B$54,IF(M604=55%,J604*K604*L604*F!$B$55,IF(M604=56%,J604*K604*L604*F!$B$56,IF(M604=57%,J604*K604*L604*F!$B$57,IF(M604=58%,J604*K604*L604*F!$B$58,IF(M604=59%,J604*K604*L604*F!$B$59,IF(M604=60%,J604*K604*L604*F!$B$60,IF(M604=61%,J604*K604*L604*F!$B$61,IF(M604=62%,J604*K604*L604*F!$B$62,IF(M604=63%,J604*K604*L604*F!$B$63,IF(M604=64%,J604*K604*L604*F!$B$64,IF(M604=65%,J604*K604*L604*F!$B$65,IF(M604=66%,J604*K604*L604*F!$B$66,IF(M604=67%,J604*K604*L604*F!$B$67,IF(M604=68%,J604*K604*L604*F!$B$68,IF(M604=69%,J604*K604*L604*F!$B$69,IF(M604=70%,J604*K604*L604*F!$B$70,IF(M604=71%,J604*K604*L604*F!$B$71,IF(M604=72%,J604*K604*L604*F!$B$72,IF(M604=73%,J604*K604*L604*F!$B$73,IF(M604=74%,J604*K604*L604*F!$B$74,IF(M604=75%,J604*K604*L604*F!$B$75,IF(M604=76%,J604*K604*L604*F!$B$76,IF(M604=77%,J604*K604*L604*F!$B$77,IF(M604=78%,J604*K604*L604*F!$B$78,IF(M604=79%,J604*K604*L604*F!$B$79,IF(M604=80%,J604*K604*L604*F!$B$80,IF(M604=81%,J604*K604*L604*F!$B$81,IF(M604=82%,J604*K604*L604*F!$B$82,IF(M604=83%,J604*K604*L604*F!$B$83,IF(M604=84%,J604*K604*L604*F!$B$84,IF(M604=85%,J604*K604*L604*F!$B$85,IF(M604=86%,J604*K604*L604*F!$B$86,IF(M604=87%,J604*K604*L604*F!$B$87,IF(M604=88%,J604*K604*L604*F!$B$88,IF(M604=89%,J604*K604*L604*F!$B$89,IF(M604=90%,J604*K604*L604*F!$B$90,IF(M604=91%,J604*K604*L604*F!$B$91,IF(M604=92%,J604*K604*L604*F!$B$92,IF(M604=93%,J604*K604*L604*F!$B$93,IF(M604=94%,J604*K604*L604*F!$B$94,IF(M604=95%,J604*K604*L604*F!$B$95,IF(M604=96%,J604*K604*L604*F!$B$96,IF(M604=97%,J604*K604*L604*F!$B$97,IF(M604=98%,J604*K604*L604*F!$B$98,IF(M604=99%,J604*K604*L604*F!$B$99,IF(M604&gt;99%,J604*K604*L604*F!$B$100,))))))))))))))))))))))))))))))))))))))))))))))))))))))))+IF(Q604&lt;30%,0,IF(Q604&lt;35%,N604*O604*P604*F!$B$33,IF(Q604&lt;40%,N604*O604*P604*F!$B$38,IF(Q604&lt;45%,N604*O604*P604*F!$B$43,IF(Q604&lt;50%,N604*O604*P604*F!$B$48,IF(Q604=50%,N604*O604*P604*F!$B$50,IF(Q604=51%,N604*O604*P604*F!$B$51,IF(Q604=52%,N604*O604*P604*F!$B$52,IF(Q604=53%,N604*O604*P604*F!$B$53,IF(Q604=54%,N604*O604*P604*F!$B$54,IF(Q604=55%,N604*O604*P604*F!$B$55,IF(Q604=56%,N604*O604*P604*F!$B$56,IF(Q604=57%,N604*O604*P604*F!$B$57,IF(Q604=58%,N604*O604*P604*F!$B$58,IF(Q604=59%,N604*O604*P604*F!$B$59,IF(Q604=60%,N604*O604*P604*F!$B$60,IF(Q604=61%,N604*O604*P604*F!$B$61,IF(Q604=62%,N604*O604*P604*F!$B$62,IF(Q604=63%,N604*O604*P604*F!$B$63,IF(Q604=64%,N604*O604*P604*F!$B$64,IF(Q604=65%,N604*O604*P604*F!$B$65,IF(Q604=66%,N604*O604*P604*F!$B$66,IF(Q604=67%,N604*O604*P604*F!$B$67,IF(Q604=68%,N604*O604*P604*F!$B$68,IF(Q604=69%,N604*O604*P604*F!$B$69,IF(Q604=70%,N604*O604*P604*F!$B$70,IF(Q604=71%,N604*O604*P604*F!$B$71,IF(Q604=72%,N604*O604*P604*F!$B$72,IF(Q604=73%,N604*O604*P604*F!$B$73,IF(Q604=74%,N604*O604*P604*F!$B$74,IF(Q604=75%,N604*O604*P604*F!$B$75,IF(Q604=76%,N604*O604*P604*F!$B$76,IF(Q604=77%,N604*O604*P604*F!$B$77,IF(Q604=78%,N604*O604*P604*F!$B$78,IF(Q604=79%,N604*O604*P604*F!$B$79,IF(Q604=80%,N604*O604*P604*F!$B$80,IF(Q604=81%,N604*O604*P604*F!$B$81,IF(Q604=82%,N604*O604*P604*F!$B$82,IF(Q604=83%,N604*O604*P604*F!$B$83,IF(Q604=84%,N604*O604*P604*F!$B$84,IF(Q604=85%,N604*O604*P604*F!$B$85,IF(Q604=86%,N604*O604*P604*F!$B$86,IF(Q604=87%,N604*O604*P604*F!$B$87,IF(Q604=88%,N604*O604*P604*F!$B$88,IF(Q604=89%,N604*O604*P604*F!$B$89,IF(Q604=90%,N604*O604*P604*F!$B$90,IF(Q604=91%,N604*O604*P604*F!$B$91,IF(Q604=92%,N604*O604*P604*F!$B$92,IF(Q604=93%,N604*O604*P604*F!$B$93,IF(Q604=94%,N604*O604*P604*F!$B$94,IF(Q604=95%,N604*O604*P604*F!$B$95,IF(Q604=96%,N604*O604*P604*F!$B$96,IF(Q604=97%,N604*O604*P604*F!$B$97,IF(Q604=98%,N604*O604*P604*F!$B$98,IF(Q604=99%,N604*O604*P604*F!$B$99,IF(Q604&gt;99%,N604*O604*P604*F!$B$100,))))))))))))))))))))))))))))))))))))))))))))))))))))))))+IF(U604&lt;30%,0,IF(U604&lt;35%,R604*S604*T604*F!$B$33,IF(U604&lt;40%,R604*S604*T604*F!$B$38,IF(U604&lt;45%,R604*S604*T604*F!$B$43,IF(U604&lt;50%,R604*S604*T604*F!$B$48,IF(U604=50%,R604*S604*T604*F!$B$50,IF(U604=51%,R604*S604*T604*F!$B$51,IF(U604=52%,R604*S604*T604*F!$B$52,IF(U604=53%,R604*S604*T604*F!$B$53,IF(U604=54%,R604*S604*T604*F!$B$54,IF(U604=55%,R604*S604*T604*F!$B$55,IF(U604=56%,R604*S604*T604*F!$B$56,IF(U604=57%,R604*S604*T604*F!$B$57,IF(U604=58%,R604*S604*T604*F!$B$58,IF(U604=59%,R604*S604*T604*F!$B$59,IF(U604=60%,R604*S604*T604*F!$B$60,IF(U604=61%,R604*S604*T604*F!$B$61,IF(U604=62%,R604*S604*T604*F!$B$62,IF(U604=63%,R604*S604*T604*F!$B$63,IF(U604=64%,R604*S604*T604*F!$B$64,IF(U604=65%,R604*S604*T604*F!$B$65,IF(U604=66%,R604*S604*T604*F!$B$66,IF(U604=67%,R604*S604*T604*F!$B$67,IF(U604=68%,R604*S604*T604*F!$B$68,IF(U604=69%,R604*S604*T604*F!$B$69,IF(U604=70%,R604*S604*T604*F!$B$70,IF(U604=71%,R604*S604*T604*F!$B$71,IF(U604=72%,R604*S604*T604*F!$B$72,IF(U604=73%,R604*S604*T604*F!$B$73,IF(U604=74%,R604*S604*T604*F!$B$74,IF(U604=75%,R604*S604*T604*F!$B$75,IF(U604=76%,R604*S604*T604*F!$B$76,IF(U604=77%,R604*S604*T604*F!$B$77,IF(U604=78%,R604*S604*T604*F!$B$78,IF(U604=79%,R604*S604*T604*F!$B$79,IF(U604=80%,R604*S604*T604*F!$B$80,IF(U604=81%,R604*S604*T604*F!$B$81,IF(U604=82%,R604*S604*T604*F!$B$82,IF(U604=83%,R604*S604*T604*F!$B$83,IF(U604=84%,R604*S604*T604*F!$B$84,IF(U604=85%,R604*S604*T604*F!$B$85,IF(U604=86%,R604*S604*T604*F!$B$86,IF(U604=87%,R604*S604*T604*F!$B$87,IF(U604=88%,R604*S604*T604*F!$B$88,IF(U604=89%,R604*S604*T604*F!$B$89,IF(U604=90%,R604*S604*T604*F!$B$90,IF(U604=91%,R604*S604*T604*F!$B$91,IF(U604=92%,R604*S604*T604*F!$B$92,IF(U604=93%,R604*S604*T604*F!$B$93,IF(U604=94%,R604*S604*T604*F!$B$94,IF(U604=95%,R604*S604*T604*F!$B$95,IF(U604=96%,R604*S604*T604*F!$B$96,IF(U604=97%,R604*S604*T604*F!$B$97,IF(U604=98%,R604*S604*T604*F!$B$98,IF(U604=99%,R604*S604*T604*F!$B$99,IF(U604&gt;99%,R604*S604*T604*F!$B$100)))))))))))))))))))))))))))))))))))))))))))))))))))))))))*IF(ISNUMBER(E604),E604,1)*IF(ISNUMBER(D604),D604,1)</f>
        <v>0</v>
      </c>
      <c r="AA604" s="6">
        <f>G604*H604+K604*L604+O604*P604+S604*T604</f>
        <v>0</v>
      </c>
      <c r="AB604" s="115">
        <f>(H604*(IF(I604&lt;45%,0.5,IF(I604&lt;55%,0.8,IF(I604&lt;65%,0.9,IF(I604&lt;75%,1,IF(I604&lt;85%,1.1,1.2))))))+L604*(IF(M604&lt;45%,0.5,IF(M604&lt;55%,0.8,IF(M604&lt;65%,0.9,IF(M604&lt;75%,1,IF(M604&lt;85%,1.1,1.2))))))+P604*(IF(Q604&lt;45%,0.5,IF(Q604&lt;55%,0.8,IF(Q604&lt;65%,0.9,IF(Q604&lt;75%,1,IF(Q604&lt;85%,1.1,1.2))))))+T604*(IF(U604&lt;45%,0.5,IF(U604&lt;55%,0.8,IF(U604&lt;65%,0.9,IF(U604&lt;75%,1,IF(U604&lt;85%,1.1,1.2)))))))*IF(D604&gt;=0.8,6,IF(D604&lt;=0.4,1.5,3))</f>
        <v>0</v>
      </c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  <c r="AN604" s="11"/>
      <c r="AO604" s="11"/>
      <c r="AP604" s="11"/>
      <c r="AQ604" s="11"/>
      <c r="AR604" s="11"/>
      <c r="AS604" s="11"/>
      <c r="AT604" s="11"/>
      <c r="AU604" s="11"/>
      <c r="AV604" s="11"/>
      <c r="AW604" s="11"/>
      <c r="AX604" s="11"/>
      <c r="AY604" s="11"/>
      <c r="AZ604" s="11"/>
      <c r="BA604" s="11"/>
      <c r="BB604" s="11"/>
      <c r="BC604" s="11"/>
      <c r="BD604" s="11"/>
      <c r="BE604" s="11"/>
      <c r="BF604" s="11"/>
      <c r="BG604" s="11"/>
      <c r="BH604" s="11"/>
      <c r="BI604" s="11"/>
      <c r="BJ604" s="11"/>
    </row>
    <row r="605" spans="1:62" x14ac:dyDescent="0.25">
      <c r="A605" s="1125"/>
      <c r="B605" s="76" t="str">
        <f t="shared" ref="B605:E605" si="1441">IF(B543="","",B543)</f>
        <v/>
      </c>
      <c r="C605" s="77" t="str">
        <f t="shared" si="1441"/>
        <v/>
      </c>
      <c r="D605" s="63">
        <f t="shared" si="1437"/>
        <v>0</v>
      </c>
      <c r="E605" s="83" t="str">
        <f t="shared" si="1441"/>
        <v/>
      </c>
      <c r="F605" s="81"/>
      <c r="G605" s="96"/>
      <c r="H605" s="96"/>
      <c r="I605" s="82">
        <f t="shared" si="1432"/>
        <v>0</v>
      </c>
      <c r="J605" s="81"/>
      <c r="K605" s="96"/>
      <c r="L605" s="96"/>
      <c r="M605" s="104">
        <f t="shared" si="1433"/>
        <v>0</v>
      </c>
      <c r="N605" s="81"/>
      <c r="O605" s="96"/>
      <c r="P605" s="96"/>
      <c r="Q605" s="82">
        <f t="shared" si="1434"/>
        <v>0</v>
      </c>
      <c r="R605" s="81"/>
      <c r="S605" s="96"/>
      <c r="T605" s="96"/>
      <c r="U605" s="104">
        <f t="shared" si="1435"/>
        <v>0</v>
      </c>
      <c r="V605" s="128">
        <f t="shared" si="1438"/>
        <v>0</v>
      </c>
      <c r="W605" s="44">
        <f t="shared" si="1439"/>
        <v>0</v>
      </c>
      <c r="X605" s="45">
        <f t="shared" si="1440"/>
        <v>0</v>
      </c>
      <c r="Y605" s="90" t="str">
        <f t="shared" si="1337"/>
        <v/>
      </c>
      <c r="Z605" s="8">
        <f>(IF(I605&lt;30%,0,IF(I605&lt;35%,F605*G605*H605*F!$B$33,IF(I605&lt;40%,F605*G605*H605*F!$B$38,IF(I605&lt;45%,F605*G605*H605*F!$B$43,IF(I605&lt;50%,F605*G605*H605*F!$B$48,IF(I605=50%,F605*G605*H605*F!$B$50,IF(I605=51%,F605*G605*H605*F!$B$51,IF(I605=52%,F605*G605*H605*F!$B$52,IF(I605=53%,F605*G605*H605*F!$B$53,IF(I605=54%,F605*G605*H605*F!$B$54,IF(I605=55%,F605*G605*H605*F!$B$55,IF(I605=56%,F605*G605*H605*F!$B$56,IF(I605=57%,F605*G605*H605*F!$B$57,IF(I605=58%,F605*G605*H605*F!$B$58,IF(I605=59%,F605*G605*H605*F!$B$59,IF(I605=60%,F605*G605*H605*F!$B$60,IF(I605=61%,F605*G605*H605*F!$B$61,IF(I605=62%,F605*G605*H605*F!$B$62,IF(I605=63%,F605*G605*H605*F!$B$63,IF(I605=64%,F605*G605*H605*F!$B$64,IF(I605=65%,F605*G605*H605*F!$B$65,IF(I605=66%,F605*G605*H605*F!$B$66,IF(I605=67%,F605*G605*H605*F!$B$67,IF(I605=68%,F605*G605*H605*F!$B$68,IF(I605=69%,F605*G605*H605*F!$B$69,IF(I605=70%,F605*G605*H605*F!$B$70,IF(I605=71%,F605*G605*H605*F!$B$71,IF(I605=72%,F605*G605*H605*F!$B$72,IF(I605=73%,F605*G605*H605*F!$B$73,IF(I605=74%,F605*G605*H605*F!$B$74,IF(I605=75%,F605*G605*H605*F!$B$75,IF(I605=76%,F605*G605*H605*F!$B$76,IF(I605=77%,F605*G605*H605*F!$B$77,IF(I605=78%,F605*G605*H605*F!$B$78,IF(I605=79%,F605*G605*H605*F!$B$79,IF(I605=80%,F605*G605*H605*F!$B$80,IF(I605=81%,F605*G605*H605*F!$B$81,IF(I605=82%,F605*G605*H605*F!$B$82,IF(I605=83%,F605*G605*H605*F!$B$83,IF(I605=84%,F605*G605*H605*F!$B$84,IF(I605=85%,F605*G605*H605*F!$B$85,IF(I605=86%,F605*G605*H605*F!$B$86,IF(I605=87%,F605*G605*H605*F!$B$87,IF(I605=88%,F605*G605*H605*F!$B$88,IF(I605=89%,F605*G605*H605*F!$B$89,IF(I605=90%,F605*G605*H605*F!$B$90,IF(I605=91%,F605*G605*H605*F!$B$91,IF(I605=92%,F605*G605*H605*F!$B$92,IF(I605=93%,F605*G605*H605*F!$B$93,IF(I605=94%,F605*G605*H605*F!$B$94,IF(I605=95%,F605*G605*H605*F!$B$95,IF(I605=96%,F605*G605*H605*F!$B$96,IF(I605=97%,F605*G605*H605*F!$B$97,IF(I605=98%,F605*G605*H605*F!$B$98,IF(I605=99%,F605*G605*H605*F!$B$99,IF(I605&gt;99%,F605*G605*H605*F!$B$100,))))))))))))))))))))))))))))))))))))))))))))))))))))))))+IF(M605&lt;30%,0,IF(M605&lt;35%,J605*K605*L605*F!$B$33,IF(M605&lt;40%,J605*K605*L605*F!$B$38,IF(M605&lt;45%,J605*K605*L605*F!$B$43,IF(M605&lt;50%,J605*K605*L605*F!$B$48,IF(M605=50%,J605*K605*L605*F!$B$50,IF(M605=51%,J605*K605*L605*F!$B$51,IF(M605=52%,J605*K605*L605*F!$B$52,IF(M605=53%,J605*K605*L605*F!$B$53,IF(M605=54%,J605*K605*L605*F!$B$54,IF(M605=55%,J605*K605*L605*F!$B$55,IF(M605=56%,J605*K605*L605*F!$B$56,IF(M605=57%,J605*K605*L605*F!$B$57,IF(M605=58%,J605*K605*L605*F!$B$58,IF(M605=59%,J605*K605*L605*F!$B$59,IF(M605=60%,J605*K605*L605*F!$B$60,IF(M605=61%,J605*K605*L605*F!$B$61,IF(M605=62%,J605*K605*L605*F!$B$62,IF(M605=63%,J605*K605*L605*F!$B$63,IF(M605=64%,J605*K605*L605*F!$B$64,IF(M605=65%,J605*K605*L605*F!$B$65,IF(M605=66%,J605*K605*L605*F!$B$66,IF(M605=67%,J605*K605*L605*F!$B$67,IF(M605=68%,J605*K605*L605*F!$B$68,IF(M605=69%,J605*K605*L605*F!$B$69,IF(M605=70%,J605*K605*L605*F!$B$70,IF(M605=71%,J605*K605*L605*F!$B$71,IF(M605=72%,J605*K605*L605*F!$B$72,IF(M605=73%,J605*K605*L605*F!$B$73,IF(M605=74%,J605*K605*L605*F!$B$74,IF(M605=75%,J605*K605*L605*F!$B$75,IF(M605=76%,J605*K605*L605*F!$B$76,IF(M605=77%,J605*K605*L605*F!$B$77,IF(M605=78%,J605*K605*L605*F!$B$78,IF(M605=79%,J605*K605*L605*F!$B$79,IF(M605=80%,J605*K605*L605*F!$B$80,IF(M605=81%,J605*K605*L605*F!$B$81,IF(M605=82%,J605*K605*L605*F!$B$82,IF(M605=83%,J605*K605*L605*F!$B$83,IF(M605=84%,J605*K605*L605*F!$B$84,IF(M605=85%,J605*K605*L605*F!$B$85,IF(M605=86%,J605*K605*L605*F!$B$86,IF(M605=87%,J605*K605*L605*F!$B$87,IF(M605=88%,J605*K605*L605*F!$B$88,IF(M605=89%,J605*K605*L605*F!$B$89,IF(M605=90%,J605*K605*L605*F!$B$90,IF(M605=91%,J605*K605*L605*F!$B$91,IF(M605=92%,J605*K605*L605*F!$B$92,IF(M605=93%,J605*K605*L605*F!$B$93,IF(M605=94%,J605*K605*L605*F!$B$94,IF(M605=95%,J605*K605*L605*F!$B$95,IF(M605=96%,J605*K605*L605*F!$B$96,IF(M605=97%,J605*K605*L605*F!$B$97,IF(M605=98%,J605*K605*L605*F!$B$98,IF(M605=99%,J605*K605*L605*F!$B$99,IF(M605&gt;99%,J605*K605*L605*F!$B$100,))))))))))))))))))))))))))))))))))))))))))))))))))))))))+IF(Q605&lt;30%,0,IF(Q605&lt;35%,N605*O605*P605*F!$B$33,IF(Q605&lt;40%,N605*O605*P605*F!$B$38,IF(Q605&lt;45%,N605*O605*P605*F!$B$43,IF(Q605&lt;50%,N605*O605*P605*F!$B$48,IF(Q605=50%,N605*O605*P605*F!$B$50,IF(Q605=51%,N605*O605*P605*F!$B$51,IF(Q605=52%,N605*O605*P605*F!$B$52,IF(Q605=53%,N605*O605*P605*F!$B$53,IF(Q605=54%,N605*O605*P605*F!$B$54,IF(Q605=55%,N605*O605*P605*F!$B$55,IF(Q605=56%,N605*O605*P605*F!$B$56,IF(Q605=57%,N605*O605*P605*F!$B$57,IF(Q605=58%,N605*O605*P605*F!$B$58,IF(Q605=59%,N605*O605*P605*F!$B$59,IF(Q605=60%,N605*O605*P605*F!$B$60,IF(Q605=61%,N605*O605*P605*F!$B$61,IF(Q605=62%,N605*O605*P605*F!$B$62,IF(Q605=63%,N605*O605*P605*F!$B$63,IF(Q605=64%,N605*O605*P605*F!$B$64,IF(Q605=65%,N605*O605*P605*F!$B$65,IF(Q605=66%,N605*O605*P605*F!$B$66,IF(Q605=67%,N605*O605*P605*F!$B$67,IF(Q605=68%,N605*O605*P605*F!$B$68,IF(Q605=69%,N605*O605*P605*F!$B$69,IF(Q605=70%,N605*O605*P605*F!$B$70,IF(Q605=71%,N605*O605*P605*F!$B$71,IF(Q605=72%,N605*O605*P605*F!$B$72,IF(Q605=73%,N605*O605*P605*F!$B$73,IF(Q605=74%,N605*O605*P605*F!$B$74,IF(Q605=75%,N605*O605*P605*F!$B$75,IF(Q605=76%,N605*O605*P605*F!$B$76,IF(Q605=77%,N605*O605*P605*F!$B$77,IF(Q605=78%,N605*O605*P605*F!$B$78,IF(Q605=79%,N605*O605*P605*F!$B$79,IF(Q605=80%,N605*O605*P605*F!$B$80,IF(Q605=81%,N605*O605*P605*F!$B$81,IF(Q605=82%,N605*O605*P605*F!$B$82,IF(Q605=83%,N605*O605*P605*F!$B$83,IF(Q605=84%,N605*O605*P605*F!$B$84,IF(Q605=85%,N605*O605*P605*F!$B$85,IF(Q605=86%,N605*O605*P605*F!$B$86,IF(Q605=87%,N605*O605*P605*F!$B$87,IF(Q605=88%,N605*O605*P605*F!$B$88,IF(Q605=89%,N605*O605*P605*F!$B$89,IF(Q605=90%,N605*O605*P605*F!$B$90,IF(Q605=91%,N605*O605*P605*F!$B$91,IF(Q605=92%,N605*O605*P605*F!$B$92,IF(Q605=93%,N605*O605*P605*F!$B$93,IF(Q605=94%,N605*O605*P605*F!$B$94,IF(Q605=95%,N605*O605*P605*F!$B$95,IF(Q605=96%,N605*O605*P605*F!$B$96,IF(Q605=97%,N605*O605*P605*F!$B$97,IF(Q605=98%,N605*O605*P605*F!$B$98,IF(Q605=99%,N605*O605*P605*F!$B$99,IF(Q605&gt;99%,N605*O605*P605*F!$B$100,))))))))))))))))))))))))))))))))))))))))))))))))))))))))+IF(U605&lt;30%,0,IF(U605&lt;35%,R605*S605*T605*F!$B$33,IF(U605&lt;40%,R605*S605*T605*F!$B$38,IF(U605&lt;45%,R605*S605*T605*F!$B$43,IF(U605&lt;50%,R605*S605*T605*F!$B$48,IF(U605=50%,R605*S605*T605*F!$B$50,IF(U605=51%,R605*S605*T605*F!$B$51,IF(U605=52%,R605*S605*T605*F!$B$52,IF(U605=53%,R605*S605*T605*F!$B$53,IF(U605=54%,R605*S605*T605*F!$B$54,IF(U605=55%,R605*S605*T605*F!$B$55,IF(U605=56%,R605*S605*T605*F!$B$56,IF(U605=57%,R605*S605*T605*F!$B$57,IF(U605=58%,R605*S605*T605*F!$B$58,IF(U605=59%,R605*S605*T605*F!$B$59,IF(U605=60%,R605*S605*T605*F!$B$60,IF(U605=61%,R605*S605*T605*F!$B$61,IF(U605=62%,R605*S605*T605*F!$B$62,IF(U605=63%,R605*S605*T605*F!$B$63,IF(U605=64%,R605*S605*T605*F!$B$64,IF(U605=65%,R605*S605*T605*F!$B$65,IF(U605=66%,R605*S605*T605*F!$B$66,IF(U605=67%,R605*S605*T605*F!$B$67,IF(U605=68%,R605*S605*T605*F!$B$68,IF(U605=69%,R605*S605*T605*F!$B$69,IF(U605=70%,R605*S605*T605*F!$B$70,IF(U605=71%,R605*S605*T605*F!$B$71,IF(U605=72%,R605*S605*T605*F!$B$72,IF(U605=73%,R605*S605*T605*F!$B$73,IF(U605=74%,R605*S605*T605*F!$B$74,IF(U605=75%,R605*S605*T605*F!$B$75,IF(U605=76%,R605*S605*T605*F!$B$76,IF(U605=77%,R605*S605*T605*F!$B$77,IF(U605=78%,R605*S605*T605*F!$B$78,IF(U605=79%,R605*S605*T605*F!$B$79,IF(U605=80%,R605*S605*T605*F!$B$80,IF(U605=81%,R605*S605*T605*F!$B$81,IF(U605=82%,R605*S605*T605*F!$B$82,IF(U605=83%,R605*S605*T605*F!$B$83,IF(U605=84%,R605*S605*T605*F!$B$84,IF(U605=85%,R605*S605*T605*F!$B$85,IF(U605=86%,R605*S605*T605*F!$B$86,IF(U605=87%,R605*S605*T605*F!$B$87,IF(U605=88%,R605*S605*T605*F!$B$88,IF(U605=89%,R605*S605*T605*F!$B$89,IF(U605=90%,R605*S605*T605*F!$B$90,IF(U605=91%,R605*S605*T605*F!$B$91,IF(U605=92%,R605*S605*T605*F!$B$92,IF(U605=93%,R605*S605*T605*F!$B$93,IF(U605=94%,R605*S605*T605*F!$B$94,IF(U605=95%,R605*S605*T605*F!$B$95,IF(U605=96%,R605*S605*T605*F!$B$96,IF(U605=97%,R605*S605*T605*F!$B$97,IF(U605=98%,R605*S605*T605*F!$B$98,IF(U605=99%,R605*S605*T605*F!$B$99,IF(U605&gt;99%,R605*S605*T605*F!$B$100)))))))))))))))))))))))))))))))))))))))))))))))))))))))))*IF(ISNUMBER(E605),E605,1)*IF(ISNUMBER(D605),D605,1)</f>
        <v>0</v>
      </c>
      <c r="AA605" s="8">
        <f>G605*H605+K605*L605+O605*P605+S605*T605</f>
        <v>0</v>
      </c>
      <c r="AB605" s="129">
        <f>(H605*(IF(I605&lt;45%,0.5,IF(I605&lt;55%,0.8,IF(I605&lt;65%,0.9,IF(I605&lt;75%,1,IF(I605&lt;85%,1.1,1.2))))))+L605*(IF(M605&lt;45%,0.5,IF(M605&lt;55%,0.8,IF(M605&lt;65%,0.9,IF(M605&lt;75%,1,IF(M605&lt;85%,1.1,1.2))))))+P605*(IF(Q605&lt;45%,0.5,IF(Q605&lt;55%,0.8,IF(Q605&lt;65%,0.9,IF(Q605&lt;75%,1,IF(Q605&lt;85%,1.1,1.2))))))+T605*(IF(U605&lt;45%,0.5,IF(U605&lt;55%,0.8,IF(U605&lt;65%,0.9,IF(U605&lt;75%,1,IF(U605&lt;85%,1.1,1.2)))))))*IF(D605&gt;=0.8,6,IF(D605&lt;=0.4,1.5,3))</f>
        <v>0</v>
      </c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  <c r="AP605" s="11"/>
      <c r="AQ605" s="11"/>
      <c r="AR605" s="11"/>
      <c r="AS605" s="11"/>
      <c r="AT605" s="11"/>
      <c r="AU605" s="11"/>
      <c r="AV605" s="11"/>
      <c r="AW605" s="11"/>
      <c r="AX605" s="11"/>
      <c r="AY605" s="11"/>
      <c r="AZ605" s="11"/>
      <c r="BA605" s="11"/>
      <c r="BB605" s="11"/>
      <c r="BC605" s="11"/>
      <c r="BD605" s="11"/>
      <c r="BE605" s="11"/>
      <c r="BF605" s="11"/>
      <c r="BG605" s="11"/>
      <c r="BH605" s="11"/>
      <c r="BI605" s="11"/>
      <c r="BJ605" s="11"/>
    </row>
    <row r="606" spans="1:62" x14ac:dyDescent="0.25">
      <c r="A606" s="1125"/>
      <c r="B606" s="76" t="str">
        <f t="shared" ref="B606:E606" si="1442">IF(B544="","",B544)</f>
        <v/>
      </c>
      <c r="C606" s="77" t="str">
        <f t="shared" si="1442"/>
        <v/>
      </c>
      <c r="D606" s="63">
        <f t="shared" si="1437"/>
        <v>0</v>
      </c>
      <c r="E606" s="83" t="str">
        <f t="shared" si="1442"/>
        <v/>
      </c>
      <c r="F606" s="79"/>
      <c r="G606" s="94"/>
      <c r="H606" s="94"/>
      <c r="I606" s="70">
        <f t="shared" si="1432"/>
        <v>0</v>
      </c>
      <c r="J606" s="79"/>
      <c r="K606" s="94"/>
      <c r="L606" s="94"/>
      <c r="M606" s="71">
        <f t="shared" si="1433"/>
        <v>0</v>
      </c>
      <c r="N606" s="79"/>
      <c r="O606" s="94"/>
      <c r="P606" s="94"/>
      <c r="Q606" s="70">
        <f t="shared" si="1434"/>
        <v>0</v>
      </c>
      <c r="R606" s="79"/>
      <c r="S606" s="94"/>
      <c r="T606" s="94"/>
      <c r="U606" s="71">
        <f t="shared" si="1435"/>
        <v>0</v>
      </c>
      <c r="V606" s="125">
        <f t="shared" si="1438"/>
        <v>0</v>
      </c>
      <c r="W606" s="43">
        <f t="shared" si="1439"/>
        <v>0</v>
      </c>
      <c r="X606" s="36">
        <f>ROUND(IFERROR((W606/(Y606*IF(ISNUMBER(E606),E606,1))),0),2)</f>
        <v>0</v>
      </c>
      <c r="Y606" s="90" t="str">
        <f t="shared" si="1337"/>
        <v/>
      </c>
      <c r="Z606" s="6">
        <f>(IF(I606&lt;30%,0,IF(I606&lt;35%,F606*G606*H606*F!$B$33,IF(I606&lt;40%,F606*G606*H606*F!$B$38,IF(I606&lt;45%,F606*G606*H606*F!$B$43,IF(I606&lt;50%,F606*G606*H606*F!$B$48,IF(I606=50%,F606*G606*H606*F!$B$50,IF(I606=51%,F606*G606*H606*F!$B$51,IF(I606=52%,F606*G606*H606*F!$B$52,IF(I606=53%,F606*G606*H606*F!$B$53,IF(I606=54%,F606*G606*H606*F!$B$54,IF(I606=55%,F606*G606*H606*F!$B$55,IF(I606=56%,F606*G606*H606*F!$B$56,IF(I606=57%,F606*G606*H606*F!$B$57,IF(I606=58%,F606*G606*H606*F!$B$58,IF(I606=59%,F606*G606*H606*F!$B$59,IF(I606=60%,F606*G606*H606*F!$B$60,IF(I606=61%,F606*G606*H606*F!$B$61,IF(I606=62%,F606*G606*H606*F!$B$62,IF(I606=63%,F606*G606*H606*F!$B$63,IF(I606=64%,F606*G606*H606*F!$B$64,IF(I606=65%,F606*G606*H606*F!$B$65,IF(I606=66%,F606*G606*H606*F!$B$66,IF(I606=67%,F606*G606*H606*F!$B$67,IF(I606=68%,F606*G606*H606*F!$B$68,IF(I606=69%,F606*G606*H606*F!$B$69,IF(I606=70%,F606*G606*H606*F!$B$70,IF(I606=71%,F606*G606*H606*F!$B$71,IF(I606=72%,F606*G606*H606*F!$B$72,IF(I606=73%,F606*G606*H606*F!$B$73,IF(I606=74%,F606*G606*H606*F!$B$74,IF(I606=75%,F606*G606*H606*F!$B$75,IF(I606=76%,F606*G606*H606*F!$B$76,IF(I606=77%,F606*G606*H606*F!$B$77,IF(I606=78%,F606*G606*H606*F!$B$78,IF(I606=79%,F606*G606*H606*F!$B$79,IF(I606=80%,F606*G606*H606*F!$B$80,IF(I606=81%,F606*G606*H606*F!$B$81,IF(I606=82%,F606*G606*H606*F!$B$82,IF(I606=83%,F606*G606*H606*F!$B$83,IF(I606=84%,F606*G606*H606*F!$B$84,IF(I606=85%,F606*G606*H606*F!$B$85,IF(I606=86%,F606*G606*H606*F!$B$86,IF(I606=87%,F606*G606*H606*F!$B$87,IF(I606=88%,F606*G606*H606*F!$B$88,IF(I606=89%,F606*G606*H606*F!$B$89,IF(I606=90%,F606*G606*H606*F!$B$90,IF(I606=91%,F606*G606*H606*F!$B$91,IF(I606=92%,F606*G606*H606*F!$B$92,IF(I606=93%,F606*G606*H606*F!$B$93,IF(I606=94%,F606*G606*H606*F!$B$94,IF(I606=95%,F606*G606*H606*F!$B$95,IF(I606=96%,F606*G606*H606*F!$B$96,IF(I606=97%,F606*G606*H606*F!$B$97,IF(I606=98%,F606*G606*H606*F!$B$98,IF(I606=99%,F606*G606*H606*F!$B$99,IF(I606&gt;99%,F606*G606*H606*F!$B$100,))))))))))))))))))))))))))))))))))))))))))))))))))))))))+IF(M606&lt;30%,0,IF(M606&lt;35%,J606*K606*L606*F!$B$33,IF(M606&lt;40%,J606*K606*L606*F!$B$38,IF(M606&lt;45%,J606*K606*L606*F!$B$43,IF(M606&lt;50%,J606*K606*L606*F!$B$48,IF(M606=50%,J606*K606*L606*F!$B$50,IF(M606=51%,J606*K606*L606*F!$B$51,IF(M606=52%,J606*K606*L606*F!$B$52,IF(M606=53%,J606*K606*L606*F!$B$53,IF(M606=54%,J606*K606*L606*F!$B$54,IF(M606=55%,J606*K606*L606*F!$B$55,IF(M606=56%,J606*K606*L606*F!$B$56,IF(M606=57%,J606*K606*L606*F!$B$57,IF(M606=58%,J606*K606*L606*F!$B$58,IF(M606=59%,J606*K606*L606*F!$B$59,IF(M606=60%,J606*K606*L606*F!$B$60,IF(M606=61%,J606*K606*L606*F!$B$61,IF(M606=62%,J606*K606*L606*F!$B$62,IF(M606=63%,J606*K606*L606*F!$B$63,IF(M606=64%,J606*K606*L606*F!$B$64,IF(M606=65%,J606*K606*L606*F!$B$65,IF(M606=66%,J606*K606*L606*F!$B$66,IF(M606=67%,J606*K606*L606*F!$B$67,IF(M606=68%,J606*K606*L606*F!$B$68,IF(M606=69%,J606*K606*L606*F!$B$69,IF(M606=70%,J606*K606*L606*F!$B$70,IF(M606=71%,J606*K606*L606*F!$B$71,IF(M606=72%,J606*K606*L606*F!$B$72,IF(M606=73%,J606*K606*L606*F!$B$73,IF(M606=74%,J606*K606*L606*F!$B$74,IF(M606=75%,J606*K606*L606*F!$B$75,IF(M606=76%,J606*K606*L606*F!$B$76,IF(M606=77%,J606*K606*L606*F!$B$77,IF(M606=78%,J606*K606*L606*F!$B$78,IF(M606=79%,J606*K606*L606*F!$B$79,IF(M606=80%,J606*K606*L606*F!$B$80,IF(M606=81%,J606*K606*L606*F!$B$81,IF(M606=82%,J606*K606*L606*F!$B$82,IF(M606=83%,J606*K606*L606*F!$B$83,IF(M606=84%,J606*K606*L606*F!$B$84,IF(M606=85%,J606*K606*L606*F!$B$85,IF(M606=86%,J606*K606*L606*F!$B$86,IF(M606=87%,J606*K606*L606*F!$B$87,IF(M606=88%,J606*K606*L606*F!$B$88,IF(M606=89%,J606*K606*L606*F!$B$89,IF(M606=90%,J606*K606*L606*F!$B$90,IF(M606=91%,J606*K606*L606*F!$B$91,IF(M606=92%,J606*K606*L606*F!$B$92,IF(M606=93%,J606*K606*L606*F!$B$93,IF(M606=94%,J606*K606*L606*F!$B$94,IF(M606=95%,J606*K606*L606*F!$B$95,IF(M606=96%,J606*K606*L606*F!$B$96,IF(M606=97%,J606*K606*L606*F!$B$97,IF(M606=98%,J606*K606*L606*F!$B$98,IF(M606=99%,J606*K606*L606*F!$B$99,IF(M606&gt;99%,J606*K606*L606*F!$B$100,))))))))))))))))))))))))))))))))))))))))))))))))))))))))+IF(Q606&lt;30%,0,IF(Q606&lt;35%,N606*O606*P606*F!$B$33,IF(Q606&lt;40%,N606*O606*P606*F!$B$38,IF(Q606&lt;45%,N606*O606*P606*F!$B$43,IF(Q606&lt;50%,N606*O606*P606*F!$B$48,IF(Q606=50%,N606*O606*P606*F!$B$50,IF(Q606=51%,N606*O606*P606*F!$B$51,IF(Q606=52%,N606*O606*P606*F!$B$52,IF(Q606=53%,N606*O606*P606*F!$B$53,IF(Q606=54%,N606*O606*P606*F!$B$54,IF(Q606=55%,N606*O606*P606*F!$B$55,IF(Q606=56%,N606*O606*P606*F!$B$56,IF(Q606=57%,N606*O606*P606*F!$B$57,IF(Q606=58%,N606*O606*P606*F!$B$58,IF(Q606=59%,N606*O606*P606*F!$B$59,IF(Q606=60%,N606*O606*P606*F!$B$60,IF(Q606=61%,N606*O606*P606*F!$B$61,IF(Q606=62%,N606*O606*P606*F!$B$62,IF(Q606=63%,N606*O606*P606*F!$B$63,IF(Q606=64%,N606*O606*P606*F!$B$64,IF(Q606=65%,N606*O606*P606*F!$B$65,IF(Q606=66%,N606*O606*P606*F!$B$66,IF(Q606=67%,N606*O606*P606*F!$B$67,IF(Q606=68%,N606*O606*P606*F!$B$68,IF(Q606=69%,N606*O606*P606*F!$B$69,IF(Q606=70%,N606*O606*P606*F!$B$70,IF(Q606=71%,N606*O606*P606*F!$B$71,IF(Q606=72%,N606*O606*P606*F!$B$72,IF(Q606=73%,N606*O606*P606*F!$B$73,IF(Q606=74%,N606*O606*P606*F!$B$74,IF(Q606=75%,N606*O606*P606*F!$B$75,IF(Q606=76%,N606*O606*P606*F!$B$76,IF(Q606=77%,N606*O606*P606*F!$B$77,IF(Q606=78%,N606*O606*P606*F!$B$78,IF(Q606=79%,N606*O606*P606*F!$B$79,IF(Q606=80%,N606*O606*P606*F!$B$80,IF(Q606=81%,N606*O606*P606*F!$B$81,IF(Q606=82%,N606*O606*P606*F!$B$82,IF(Q606=83%,N606*O606*P606*F!$B$83,IF(Q606=84%,N606*O606*P606*F!$B$84,IF(Q606=85%,N606*O606*P606*F!$B$85,IF(Q606=86%,N606*O606*P606*F!$B$86,IF(Q606=87%,N606*O606*P606*F!$B$87,IF(Q606=88%,N606*O606*P606*F!$B$88,IF(Q606=89%,N606*O606*P606*F!$B$89,IF(Q606=90%,N606*O606*P606*F!$B$90,IF(Q606=91%,N606*O606*P606*F!$B$91,IF(Q606=92%,N606*O606*P606*F!$B$92,IF(Q606=93%,N606*O606*P606*F!$B$93,IF(Q606=94%,N606*O606*P606*F!$B$94,IF(Q606=95%,N606*O606*P606*F!$B$95,IF(Q606=96%,N606*O606*P606*F!$B$96,IF(Q606=97%,N606*O606*P606*F!$B$97,IF(Q606=98%,N606*O606*P606*F!$B$98,IF(Q606=99%,N606*O606*P606*F!$B$99,IF(Q606&gt;99%,N606*O606*P606*F!$B$100,))))))))))))))))))))))))))))))))))))))))))))))))))))))))+IF(U606&lt;30%,0,IF(U606&lt;35%,R606*S606*T606*F!$B$33,IF(U606&lt;40%,R606*S606*T606*F!$B$38,IF(U606&lt;45%,R606*S606*T606*F!$B$43,IF(U606&lt;50%,R606*S606*T606*F!$B$48,IF(U606=50%,R606*S606*T606*F!$B$50,IF(U606=51%,R606*S606*T606*F!$B$51,IF(U606=52%,R606*S606*T606*F!$B$52,IF(U606=53%,R606*S606*T606*F!$B$53,IF(U606=54%,R606*S606*T606*F!$B$54,IF(U606=55%,R606*S606*T606*F!$B$55,IF(U606=56%,R606*S606*T606*F!$B$56,IF(U606=57%,R606*S606*T606*F!$B$57,IF(U606=58%,R606*S606*T606*F!$B$58,IF(U606=59%,R606*S606*T606*F!$B$59,IF(U606=60%,R606*S606*T606*F!$B$60,IF(U606=61%,R606*S606*T606*F!$B$61,IF(U606=62%,R606*S606*T606*F!$B$62,IF(U606=63%,R606*S606*T606*F!$B$63,IF(U606=64%,R606*S606*T606*F!$B$64,IF(U606=65%,R606*S606*T606*F!$B$65,IF(U606=66%,R606*S606*T606*F!$B$66,IF(U606=67%,R606*S606*T606*F!$B$67,IF(U606=68%,R606*S606*T606*F!$B$68,IF(U606=69%,R606*S606*T606*F!$B$69,IF(U606=70%,R606*S606*T606*F!$B$70,IF(U606=71%,R606*S606*T606*F!$B$71,IF(U606=72%,R606*S606*T606*F!$B$72,IF(U606=73%,R606*S606*T606*F!$B$73,IF(U606=74%,R606*S606*T606*F!$B$74,IF(U606=75%,R606*S606*T606*F!$B$75,IF(U606=76%,R606*S606*T606*F!$B$76,IF(U606=77%,R606*S606*T606*F!$B$77,IF(U606=78%,R606*S606*T606*F!$B$78,IF(U606=79%,R606*S606*T606*F!$B$79,IF(U606=80%,R606*S606*T606*F!$B$80,IF(U606=81%,R606*S606*T606*F!$B$81,IF(U606=82%,R606*S606*T606*F!$B$82,IF(U606=83%,R606*S606*T606*F!$B$83,IF(U606=84%,R606*S606*T606*F!$B$84,IF(U606=85%,R606*S606*T606*F!$B$85,IF(U606=86%,R606*S606*T606*F!$B$86,IF(U606=87%,R606*S606*T606*F!$B$87,IF(U606=88%,R606*S606*T606*F!$B$88,IF(U606=89%,R606*S606*T606*F!$B$89,IF(U606=90%,R606*S606*T606*F!$B$90,IF(U606=91%,R606*S606*T606*F!$B$91,IF(U606=92%,R606*S606*T606*F!$B$92,IF(U606=93%,R606*S606*T606*F!$B$93,IF(U606=94%,R606*S606*T606*F!$B$94,IF(U606=95%,R606*S606*T606*F!$B$95,IF(U606=96%,R606*S606*T606*F!$B$96,IF(U606=97%,R606*S606*T606*F!$B$97,IF(U606=98%,R606*S606*T606*F!$B$98,IF(U606=99%,R606*S606*T606*F!$B$99,IF(U606&gt;99%,R606*S606*T606*F!$B$100)))))))))))))))))))))))))))))))))))))))))))))))))))))))))*IF(ISNUMBER(E606),E606,1)*IF(ISNUMBER(D606),D606,1)</f>
        <v>0</v>
      </c>
      <c r="AA606" s="6">
        <f>G606*H606+K606*L606+O606*P606+S606*T606</f>
        <v>0</v>
      </c>
      <c r="AB606" s="115">
        <f>(H606*(IF(I606&lt;45%,0.5,IF(I606&lt;55%,0.8,IF(I606&lt;65%,0.9,IF(I606&lt;75%,1,IF(I606&lt;85%,1.1,1.2))))))+L606*(IF(M606&lt;45%,0.5,IF(M606&lt;55%,0.8,IF(M606&lt;65%,0.9,IF(M606&lt;75%,1,IF(M606&lt;85%,1.1,1.2))))))+P606*(IF(Q606&lt;45%,0.5,IF(Q606&lt;55%,0.8,IF(Q606&lt;65%,0.9,IF(Q606&lt;75%,1,IF(Q606&lt;85%,1.1,1.2))))))+T606*(IF(U606&lt;45%,0.5,IF(U606&lt;55%,0.8,IF(U606&lt;65%,0.9,IF(U606&lt;75%,1,IF(U606&lt;85%,1.1,1.2)))))))*IF(D606&gt;=0.8,6,IF(D606&lt;=0.4,1.5,3))</f>
        <v>0</v>
      </c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  <c r="AP606" s="11"/>
      <c r="AQ606" s="11"/>
      <c r="AR606" s="11"/>
      <c r="AS606" s="11"/>
      <c r="AT606" s="11"/>
      <c r="AU606" s="11"/>
      <c r="AV606" s="11"/>
      <c r="AW606" s="11"/>
      <c r="AX606" s="11"/>
      <c r="AY606" s="11"/>
      <c r="AZ606" s="11"/>
      <c r="BA606" s="11"/>
      <c r="BB606" s="11"/>
      <c r="BC606" s="11"/>
      <c r="BD606" s="11"/>
      <c r="BE606" s="11"/>
      <c r="BF606" s="11"/>
      <c r="BG606" s="11"/>
      <c r="BH606" s="11"/>
      <c r="BI606" s="11"/>
      <c r="BJ606" s="11"/>
    </row>
    <row r="607" spans="1:62" x14ac:dyDescent="0.25">
      <c r="A607" s="1125"/>
      <c r="B607" s="76" t="str">
        <f t="shared" ref="B607:E607" si="1443">IF(B545="","",B545)</f>
        <v/>
      </c>
      <c r="C607" s="77" t="str">
        <f t="shared" si="1443"/>
        <v/>
      </c>
      <c r="D607" s="63">
        <f t="shared" si="1437"/>
        <v>0</v>
      </c>
      <c r="E607" s="83" t="str">
        <f t="shared" si="1443"/>
        <v/>
      </c>
      <c r="F607" s="81"/>
      <c r="G607" s="96"/>
      <c r="H607" s="96"/>
      <c r="I607" s="82">
        <f t="shared" si="1432"/>
        <v>0</v>
      </c>
      <c r="J607" s="81"/>
      <c r="K607" s="96"/>
      <c r="L607" s="96"/>
      <c r="M607" s="104">
        <f t="shared" si="1433"/>
        <v>0</v>
      </c>
      <c r="N607" s="81"/>
      <c r="O607" s="96"/>
      <c r="P607" s="96"/>
      <c r="Q607" s="82">
        <f t="shared" si="1434"/>
        <v>0</v>
      </c>
      <c r="R607" s="81"/>
      <c r="S607" s="96"/>
      <c r="T607" s="96"/>
      <c r="U607" s="104">
        <f t="shared" si="1435"/>
        <v>0</v>
      </c>
      <c r="V607" s="128">
        <f t="shared" si="1438"/>
        <v>0</v>
      </c>
      <c r="W607" s="44">
        <f t="shared" si="1439"/>
        <v>0</v>
      </c>
      <c r="X607" s="45">
        <f t="shared" ref="X607" si="1444">ROUND(IFERROR((W607/(Y607*IF(ISNUMBER(E607),E607,1))),0),2)</f>
        <v>0</v>
      </c>
      <c r="Y607" s="90" t="str">
        <f t="shared" si="1337"/>
        <v/>
      </c>
      <c r="Z607" s="8">
        <f>(IF(I607&lt;30%,0,IF(I607&lt;35%,F607*G607*H607*F!$B$33,IF(I607&lt;40%,F607*G607*H607*F!$B$38,IF(I607&lt;45%,F607*G607*H607*F!$B$43,IF(I607&lt;50%,F607*G607*H607*F!$B$48,IF(I607=50%,F607*G607*H607*F!$B$50,IF(I607=51%,F607*G607*H607*F!$B$51,IF(I607=52%,F607*G607*H607*F!$B$52,IF(I607=53%,F607*G607*H607*F!$B$53,IF(I607=54%,F607*G607*H607*F!$B$54,IF(I607=55%,F607*G607*H607*F!$B$55,IF(I607=56%,F607*G607*H607*F!$B$56,IF(I607=57%,F607*G607*H607*F!$B$57,IF(I607=58%,F607*G607*H607*F!$B$58,IF(I607=59%,F607*G607*H607*F!$B$59,IF(I607=60%,F607*G607*H607*F!$B$60,IF(I607=61%,F607*G607*H607*F!$B$61,IF(I607=62%,F607*G607*H607*F!$B$62,IF(I607=63%,F607*G607*H607*F!$B$63,IF(I607=64%,F607*G607*H607*F!$B$64,IF(I607=65%,F607*G607*H607*F!$B$65,IF(I607=66%,F607*G607*H607*F!$B$66,IF(I607=67%,F607*G607*H607*F!$B$67,IF(I607=68%,F607*G607*H607*F!$B$68,IF(I607=69%,F607*G607*H607*F!$B$69,IF(I607=70%,F607*G607*H607*F!$B$70,IF(I607=71%,F607*G607*H607*F!$B$71,IF(I607=72%,F607*G607*H607*F!$B$72,IF(I607=73%,F607*G607*H607*F!$B$73,IF(I607=74%,F607*G607*H607*F!$B$74,IF(I607=75%,F607*G607*H607*F!$B$75,IF(I607=76%,F607*G607*H607*F!$B$76,IF(I607=77%,F607*G607*H607*F!$B$77,IF(I607=78%,F607*G607*H607*F!$B$78,IF(I607=79%,F607*G607*H607*F!$B$79,IF(I607=80%,F607*G607*H607*F!$B$80,IF(I607=81%,F607*G607*H607*F!$B$81,IF(I607=82%,F607*G607*H607*F!$B$82,IF(I607=83%,F607*G607*H607*F!$B$83,IF(I607=84%,F607*G607*H607*F!$B$84,IF(I607=85%,F607*G607*H607*F!$B$85,IF(I607=86%,F607*G607*H607*F!$B$86,IF(I607=87%,F607*G607*H607*F!$B$87,IF(I607=88%,F607*G607*H607*F!$B$88,IF(I607=89%,F607*G607*H607*F!$B$89,IF(I607=90%,F607*G607*H607*F!$B$90,IF(I607=91%,F607*G607*H607*F!$B$91,IF(I607=92%,F607*G607*H607*F!$B$92,IF(I607=93%,F607*G607*H607*F!$B$93,IF(I607=94%,F607*G607*H607*F!$B$94,IF(I607=95%,F607*G607*H607*F!$B$95,IF(I607=96%,F607*G607*H607*F!$B$96,IF(I607=97%,F607*G607*H607*F!$B$97,IF(I607=98%,F607*G607*H607*F!$B$98,IF(I607=99%,F607*G607*H607*F!$B$99,IF(I607&gt;99%,F607*G607*H607*F!$B$100,))))))))))))))))))))))))))))))))))))))))))))))))))))))))+IF(M607&lt;30%,0,IF(M607&lt;35%,J607*K607*L607*F!$B$33,IF(M607&lt;40%,J607*K607*L607*F!$B$38,IF(M607&lt;45%,J607*K607*L607*F!$B$43,IF(M607&lt;50%,J607*K607*L607*F!$B$48,IF(M607=50%,J607*K607*L607*F!$B$50,IF(M607=51%,J607*K607*L607*F!$B$51,IF(M607=52%,J607*K607*L607*F!$B$52,IF(M607=53%,J607*K607*L607*F!$B$53,IF(M607=54%,J607*K607*L607*F!$B$54,IF(M607=55%,J607*K607*L607*F!$B$55,IF(M607=56%,J607*K607*L607*F!$B$56,IF(M607=57%,J607*K607*L607*F!$B$57,IF(M607=58%,J607*K607*L607*F!$B$58,IF(M607=59%,J607*K607*L607*F!$B$59,IF(M607=60%,J607*K607*L607*F!$B$60,IF(M607=61%,J607*K607*L607*F!$B$61,IF(M607=62%,J607*K607*L607*F!$B$62,IF(M607=63%,J607*K607*L607*F!$B$63,IF(M607=64%,J607*K607*L607*F!$B$64,IF(M607=65%,J607*K607*L607*F!$B$65,IF(M607=66%,J607*K607*L607*F!$B$66,IF(M607=67%,J607*K607*L607*F!$B$67,IF(M607=68%,J607*K607*L607*F!$B$68,IF(M607=69%,J607*K607*L607*F!$B$69,IF(M607=70%,J607*K607*L607*F!$B$70,IF(M607=71%,J607*K607*L607*F!$B$71,IF(M607=72%,J607*K607*L607*F!$B$72,IF(M607=73%,J607*K607*L607*F!$B$73,IF(M607=74%,J607*K607*L607*F!$B$74,IF(M607=75%,J607*K607*L607*F!$B$75,IF(M607=76%,J607*K607*L607*F!$B$76,IF(M607=77%,J607*K607*L607*F!$B$77,IF(M607=78%,J607*K607*L607*F!$B$78,IF(M607=79%,J607*K607*L607*F!$B$79,IF(M607=80%,J607*K607*L607*F!$B$80,IF(M607=81%,J607*K607*L607*F!$B$81,IF(M607=82%,J607*K607*L607*F!$B$82,IF(M607=83%,J607*K607*L607*F!$B$83,IF(M607=84%,J607*K607*L607*F!$B$84,IF(M607=85%,J607*K607*L607*F!$B$85,IF(M607=86%,J607*K607*L607*F!$B$86,IF(M607=87%,J607*K607*L607*F!$B$87,IF(M607=88%,J607*K607*L607*F!$B$88,IF(M607=89%,J607*K607*L607*F!$B$89,IF(M607=90%,J607*K607*L607*F!$B$90,IF(M607=91%,J607*K607*L607*F!$B$91,IF(M607=92%,J607*K607*L607*F!$B$92,IF(M607=93%,J607*K607*L607*F!$B$93,IF(M607=94%,J607*K607*L607*F!$B$94,IF(M607=95%,J607*K607*L607*F!$B$95,IF(M607=96%,J607*K607*L607*F!$B$96,IF(M607=97%,J607*K607*L607*F!$B$97,IF(M607=98%,J607*K607*L607*F!$B$98,IF(M607=99%,J607*K607*L607*F!$B$99,IF(M607&gt;99%,J607*K607*L607*F!$B$100,))))))))))))))))))))))))))))))))))))))))))))))))))))))))+IF(Q607&lt;30%,0,IF(Q607&lt;35%,N607*O607*P607*F!$B$33,IF(Q607&lt;40%,N607*O607*P607*F!$B$38,IF(Q607&lt;45%,N607*O607*P607*F!$B$43,IF(Q607&lt;50%,N607*O607*P607*F!$B$48,IF(Q607=50%,N607*O607*P607*F!$B$50,IF(Q607=51%,N607*O607*P607*F!$B$51,IF(Q607=52%,N607*O607*P607*F!$B$52,IF(Q607=53%,N607*O607*P607*F!$B$53,IF(Q607=54%,N607*O607*P607*F!$B$54,IF(Q607=55%,N607*O607*P607*F!$B$55,IF(Q607=56%,N607*O607*P607*F!$B$56,IF(Q607=57%,N607*O607*P607*F!$B$57,IF(Q607=58%,N607*O607*P607*F!$B$58,IF(Q607=59%,N607*O607*P607*F!$B$59,IF(Q607=60%,N607*O607*P607*F!$B$60,IF(Q607=61%,N607*O607*P607*F!$B$61,IF(Q607=62%,N607*O607*P607*F!$B$62,IF(Q607=63%,N607*O607*P607*F!$B$63,IF(Q607=64%,N607*O607*P607*F!$B$64,IF(Q607=65%,N607*O607*P607*F!$B$65,IF(Q607=66%,N607*O607*P607*F!$B$66,IF(Q607=67%,N607*O607*P607*F!$B$67,IF(Q607=68%,N607*O607*P607*F!$B$68,IF(Q607=69%,N607*O607*P607*F!$B$69,IF(Q607=70%,N607*O607*P607*F!$B$70,IF(Q607=71%,N607*O607*P607*F!$B$71,IF(Q607=72%,N607*O607*P607*F!$B$72,IF(Q607=73%,N607*O607*P607*F!$B$73,IF(Q607=74%,N607*O607*P607*F!$B$74,IF(Q607=75%,N607*O607*P607*F!$B$75,IF(Q607=76%,N607*O607*P607*F!$B$76,IF(Q607=77%,N607*O607*P607*F!$B$77,IF(Q607=78%,N607*O607*P607*F!$B$78,IF(Q607=79%,N607*O607*P607*F!$B$79,IF(Q607=80%,N607*O607*P607*F!$B$80,IF(Q607=81%,N607*O607*P607*F!$B$81,IF(Q607=82%,N607*O607*P607*F!$B$82,IF(Q607=83%,N607*O607*P607*F!$B$83,IF(Q607=84%,N607*O607*P607*F!$B$84,IF(Q607=85%,N607*O607*P607*F!$B$85,IF(Q607=86%,N607*O607*P607*F!$B$86,IF(Q607=87%,N607*O607*P607*F!$B$87,IF(Q607=88%,N607*O607*P607*F!$B$88,IF(Q607=89%,N607*O607*P607*F!$B$89,IF(Q607=90%,N607*O607*P607*F!$B$90,IF(Q607=91%,N607*O607*P607*F!$B$91,IF(Q607=92%,N607*O607*P607*F!$B$92,IF(Q607=93%,N607*O607*P607*F!$B$93,IF(Q607=94%,N607*O607*P607*F!$B$94,IF(Q607=95%,N607*O607*P607*F!$B$95,IF(Q607=96%,N607*O607*P607*F!$B$96,IF(Q607=97%,N607*O607*P607*F!$B$97,IF(Q607=98%,N607*O607*P607*F!$B$98,IF(Q607=99%,N607*O607*P607*F!$B$99,IF(Q607&gt;99%,N607*O607*P607*F!$B$100,))))))))))))))))))))))))))))))))))))))))))))))))))))))))+IF(U607&lt;30%,0,IF(U607&lt;35%,R607*S607*T607*F!$B$33,IF(U607&lt;40%,R607*S607*T607*F!$B$38,IF(U607&lt;45%,R607*S607*T607*F!$B$43,IF(U607&lt;50%,R607*S607*T607*F!$B$48,IF(U607=50%,R607*S607*T607*F!$B$50,IF(U607=51%,R607*S607*T607*F!$B$51,IF(U607=52%,R607*S607*T607*F!$B$52,IF(U607=53%,R607*S607*T607*F!$B$53,IF(U607=54%,R607*S607*T607*F!$B$54,IF(U607=55%,R607*S607*T607*F!$B$55,IF(U607=56%,R607*S607*T607*F!$B$56,IF(U607=57%,R607*S607*T607*F!$B$57,IF(U607=58%,R607*S607*T607*F!$B$58,IF(U607=59%,R607*S607*T607*F!$B$59,IF(U607=60%,R607*S607*T607*F!$B$60,IF(U607=61%,R607*S607*T607*F!$B$61,IF(U607=62%,R607*S607*T607*F!$B$62,IF(U607=63%,R607*S607*T607*F!$B$63,IF(U607=64%,R607*S607*T607*F!$B$64,IF(U607=65%,R607*S607*T607*F!$B$65,IF(U607=66%,R607*S607*T607*F!$B$66,IF(U607=67%,R607*S607*T607*F!$B$67,IF(U607=68%,R607*S607*T607*F!$B$68,IF(U607=69%,R607*S607*T607*F!$B$69,IF(U607=70%,R607*S607*T607*F!$B$70,IF(U607=71%,R607*S607*T607*F!$B$71,IF(U607=72%,R607*S607*T607*F!$B$72,IF(U607=73%,R607*S607*T607*F!$B$73,IF(U607=74%,R607*S607*T607*F!$B$74,IF(U607=75%,R607*S607*T607*F!$B$75,IF(U607=76%,R607*S607*T607*F!$B$76,IF(U607=77%,R607*S607*T607*F!$B$77,IF(U607=78%,R607*S607*T607*F!$B$78,IF(U607=79%,R607*S607*T607*F!$B$79,IF(U607=80%,R607*S607*T607*F!$B$80,IF(U607=81%,R607*S607*T607*F!$B$81,IF(U607=82%,R607*S607*T607*F!$B$82,IF(U607=83%,R607*S607*T607*F!$B$83,IF(U607=84%,R607*S607*T607*F!$B$84,IF(U607=85%,R607*S607*T607*F!$B$85,IF(U607=86%,R607*S607*T607*F!$B$86,IF(U607=87%,R607*S607*T607*F!$B$87,IF(U607=88%,R607*S607*T607*F!$B$88,IF(U607=89%,R607*S607*T607*F!$B$89,IF(U607=90%,R607*S607*T607*F!$B$90,IF(U607=91%,R607*S607*T607*F!$B$91,IF(U607=92%,R607*S607*T607*F!$B$92,IF(U607=93%,R607*S607*T607*F!$B$93,IF(U607=94%,R607*S607*T607*F!$B$94,IF(U607=95%,R607*S607*T607*F!$B$95,IF(U607=96%,R607*S607*T607*F!$B$96,IF(U607=97%,R607*S607*T607*F!$B$97,IF(U607=98%,R607*S607*T607*F!$B$98,IF(U607=99%,R607*S607*T607*F!$B$99,IF(U607&gt;99%,R607*S607*T607*F!$B$100)))))))))))))))))))))))))))))))))))))))))))))))))))))))))*IF(ISNUMBER(E607),E607,1)*IF(ISNUMBER(D607),D607,1)</f>
        <v>0</v>
      </c>
      <c r="AA607" s="8">
        <f>G607*H607+K607*L607+O607*P607+S607*T607</f>
        <v>0</v>
      </c>
      <c r="AB607" s="129">
        <f>(H607*(IF(I607&lt;45%,0.5,IF(I607&lt;55%,0.8,IF(I607&lt;65%,0.9,IF(I607&lt;75%,1,IF(I607&lt;85%,1.1,1.2))))))+L607*(IF(M607&lt;45%,0.5,IF(M607&lt;55%,0.8,IF(M607&lt;65%,0.9,IF(M607&lt;75%,1,IF(M607&lt;85%,1.1,1.2))))))+P607*(IF(Q607&lt;45%,0.5,IF(Q607&lt;55%,0.8,IF(Q607&lt;65%,0.9,IF(Q607&lt;75%,1,IF(Q607&lt;85%,1.1,1.2))))))+T607*(IF(U607&lt;45%,0.5,IF(U607&lt;55%,0.8,IF(U607&lt;65%,0.9,IF(U607&lt;75%,1,IF(U607&lt;85%,1.1,1.2)))))))*IF(D607&gt;=0.8,6,IF(D607&lt;=0.4,1.5,3))</f>
        <v>0</v>
      </c>
      <c r="AC607" s="11"/>
      <c r="AD607" s="11"/>
      <c r="AE607" s="11"/>
      <c r="AF607" s="11"/>
      <c r="AG607" s="11"/>
      <c r="AH607" s="11"/>
      <c r="AI607" s="11"/>
      <c r="AJ607" s="11"/>
      <c r="AK607" s="11"/>
      <c r="AL607" s="11"/>
      <c r="AM607" s="11"/>
      <c r="AN607" s="11"/>
      <c r="AO607" s="11"/>
      <c r="AP607" s="11"/>
      <c r="AQ607" s="11"/>
      <c r="AR607" s="11"/>
      <c r="AS607" s="11"/>
      <c r="AT607" s="11"/>
      <c r="AU607" s="11"/>
      <c r="AV607" s="11"/>
      <c r="AW607" s="11"/>
      <c r="AX607" s="11"/>
      <c r="AY607" s="11"/>
      <c r="AZ607" s="11"/>
      <c r="BA607" s="11"/>
      <c r="BB607" s="11"/>
      <c r="BC607" s="11"/>
      <c r="BD607" s="11"/>
      <c r="BE607" s="11"/>
      <c r="BF607" s="11"/>
      <c r="BG607" s="11"/>
      <c r="BH607" s="11"/>
      <c r="BI607" s="11"/>
      <c r="BJ607" s="11"/>
    </row>
    <row r="608" spans="1:62" ht="15.75" thickBot="1" x14ac:dyDescent="0.3">
      <c r="A608" s="1126"/>
      <c r="B608" s="171"/>
      <c r="C608" s="172"/>
      <c r="D608" s="37">
        <f>ROUND(IFERROR((D603*(G603*H603+K603*L603+O603*P603+S603*T603)+D604*(G604*H604+K604*L604+O604*P604+S604*T604)+D605*(G605*H605+K605*L605+O605*P605+S605*T605)+D606*(G606*H606+K606*L606+O606*P606+S606*T606)+D607*(G607*H607+K607*L607+O607*P607+S607*T607))/((G603*H603+K603*L603+O603*P603+S603*T603)+(G604*H604+K604*L604+O604*P604+S604*T604)+(G605*H605+K605*L605+O605*P605+S605*T605)+(G606*H606+K606*L606+O606*P606+S606*T606)+(G607*H607+K607*L607+O607*P607+S607*T607)),0),3)</f>
        <v>0</v>
      </c>
      <c r="E608" s="181"/>
      <c r="F608" s="182"/>
      <c r="G608" s="183"/>
      <c r="H608" s="183"/>
      <c r="I608" s="190"/>
      <c r="J608" s="182"/>
      <c r="K608" s="183"/>
      <c r="L608" s="183"/>
      <c r="M608" s="185"/>
      <c r="N608" s="182"/>
      <c r="O608" s="183"/>
      <c r="P608" s="183"/>
      <c r="Q608" s="184"/>
      <c r="R608" s="182"/>
      <c r="S608" s="183"/>
      <c r="T608" s="183"/>
      <c r="U608" s="185"/>
      <c r="V608" s="122">
        <f>SUM(V603:V607)</f>
        <v>0</v>
      </c>
      <c r="W608" s="117">
        <f>IFERROR(V608/AA608,0)</f>
        <v>0</v>
      </c>
      <c r="X608" s="118">
        <f>ROUND(IFERROR((D603*(I603*G603*H603+M603*K603*L603+Q603*O603*P603+U603*S603*T603)+D604*(I604*G604*H604+M604*K604*L604+Q604*O604*P604+U604*S604*T604)+D605*(I605*G605*H605+M605*K605*L605+Q605*O605*P605+U605*S605*T605)+D606*(I606*G606*H606+M606*K606*L606+Q606*O606*P606+U606*S606*T606)+D607*(I607*G607*H607+M607*K607*L607+Q607*O607*P607+U607*S607*T607))/(D603*(G603*H603+K603*L603+O603*P603+S603*T603)+D604*(G604*H604+K604*L604+O604*P604+S604*T604)+D605*(G605*H605+K605*L605+O605*P605+S605*T605)+D606*(G606*H606+K606*L606+O606*P606+S606*T606)+D607*(G607*H607+K607*L607+O607*P607+S607*T607)),0),2)</f>
        <v>0</v>
      </c>
      <c r="Y608" s="9"/>
      <c r="Z608" s="9">
        <f>SUM(Z603:Z607)</f>
        <v>0</v>
      </c>
      <c r="AA608" s="117">
        <f>SUM(AA603:AA607)</f>
        <v>0</v>
      </c>
      <c r="AB608" s="119">
        <f>IF(SUM(AB603:AB607)=0,TIME(,0,),TIME(,SUM(AB603:AB607)+30,))</f>
        <v>0</v>
      </c>
      <c r="AC608" s="11"/>
      <c r="AD608" s="11"/>
      <c r="AE608" s="11"/>
      <c r="AF608" s="11"/>
      <c r="AG608" s="11"/>
      <c r="AH608" s="11"/>
      <c r="AI608" s="11"/>
      <c r="AJ608" s="11"/>
      <c r="AK608" s="11"/>
      <c r="AL608" s="11"/>
      <c r="AM608" s="11"/>
      <c r="AN608" s="11"/>
      <c r="AO608" s="11"/>
      <c r="AP608" s="11"/>
      <c r="AQ608" s="11"/>
      <c r="AR608" s="11"/>
      <c r="AS608" s="11"/>
      <c r="AT608" s="11"/>
      <c r="AU608" s="11"/>
      <c r="AV608" s="11"/>
      <c r="AW608" s="11"/>
      <c r="AX608" s="11"/>
      <c r="AY608" s="11"/>
      <c r="AZ608" s="11"/>
      <c r="BA608" s="11"/>
      <c r="BB608" s="11"/>
      <c r="BC608" s="11"/>
      <c r="BD608" s="11"/>
      <c r="BE608" s="11"/>
      <c r="BF608" s="11"/>
      <c r="BG608" s="11"/>
      <c r="BH608" s="11"/>
      <c r="BI608" s="11"/>
      <c r="BJ608" s="11"/>
    </row>
    <row r="609" spans="1:62" x14ac:dyDescent="0.25">
      <c r="A609" s="145" t="s">
        <v>1</v>
      </c>
      <c r="B609" s="57" t="str">
        <f t="shared" ref="B609:C609" si="1445">IF(B547="","",B547)</f>
        <v/>
      </c>
      <c r="C609" s="58" t="str">
        <f t="shared" si="1445"/>
        <v/>
      </c>
      <c r="D609" s="59">
        <f>D547</f>
        <v>0</v>
      </c>
      <c r="E609" s="60" t="str">
        <f t="shared" ref="E609" si="1446">IF(E547="","",E547)</f>
        <v/>
      </c>
      <c r="F609" s="147"/>
      <c r="G609" s="148"/>
      <c r="H609" s="148"/>
      <c r="I609" s="99">
        <f t="shared" ref="I609:I613" si="1447">IFERROR(ROUND(F609/$Y609,2),)</f>
        <v>0</v>
      </c>
      <c r="J609" s="147"/>
      <c r="K609" s="97"/>
      <c r="L609" s="97"/>
      <c r="M609" s="99">
        <f t="shared" ref="M609:M613" si="1448">IFERROR(ROUND(J609/$Y609,2),)</f>
        <v>0</v>
      </c>
      <c r="N609" s="147"/>
      <c r="O609" s="97"/>
      <c r="P609" s="97"/>
      <c r="Q609" s="99">
        <f t="shared" ref="Q609:Q613" si="1449">IFERROR(ROUND(N609/$Y609,2),)</f>
        <v>0</v>
      </c>
      <c r="R609" s="147"/>
      <c r="S609" s="97"/>
      <c r="T609" s="97"/>
      <c r="U609" s="98">
        <f t="shared" ref="U609:U613" si="1450">IFERROR(ROUND(R609/$Y609,2),)</f>
        <v>0</v>
      </c>
      <c r="V609" s="106">
        <f>(IF(ISNUMBER(F609),F609,1)*G609*H609+IF(ISNUMBER(J609),J609,1)*K609*L609+IF(ISNUMBER(N609),N609,1)*O609*P609+IF(ISNUMBER(R609),R609,1)*S609*T609)*IF(ISNUMBER(E609),E609,1)</f>
        <v>0</v>
      </c>
      <c r="W609" s="107">
        <f>IFERROR((IF(ISNUMBER(F609),F609,1)*G609*H609+IF(ISNUMBER(J609),J609,1)*K609*L609+IF(ISNUMBER(N609),N609,1)*O609*P609+IF(ISNUMBER(R609),R609,1)*S609*T609)*IF(ISNUMBER(E609),E609,1)/(G609*H609+K609*L609+O609*P609+S609*T609),0)</f>
        <v>0</v>
      </c>
      <c r="X609" s="28">
        <f>ROUND(IFERROR((W609/(Y609*IF(ISNUMBER(E609),E609,1))),0),2)</f>
        <v>0</v>
      </c>
      <c r="Y609" s="89" t="str">
        <f t="shared" si="1337"/>
        <v/>
      </c>
      <c r="Z609" s="4">
        <f>(IF(I609&lt;30%,0,IF(I609&lt;35%,F609*G609*H609*F!$B$33,IF(I609&lt;40%,F609*G609*H609*F!$B$38,IF(I609&lt;45%,F609*G609*H609*F!$B$43,IF(I609&lt;50%,F609*G609*H609*F!$B$48,IF(I609=50%,F609*G609*H609*F!$B$50,IF(I609=51%,F609*G609*H609*F!$B$51,IF(I609=52%,F609*G609*H609*F!$B$52,IF(I609=53%,F609*G609*H609*F!$B$53,IF(I609=54%,F609*G609*H609*F!$B$54,IF(I609=55%,F609*G609*H609*F!$B$55,IF(I609=56%,F609*G609*H609*F!$B$56,IF(I609=57%,F609*G609*H609*F!$B$57,IF(I609=58%,F609*G609*H609*F!$B$58,IF(I609=59%,F609*G609*H609*F!$B$59,IF(I609=60%,F609*G609*H609*F!$B$60,IF(I609=61%,F609*G609*H609*F!$B$61,IF(I609=62%,F609*G609*H609*F!$B$62,IF(I609=63%,F609*G609*H609*F!$B$63,IF(I609=64%,F609*G609*H609*F!$B$64,IF(I609=65%,F609*G609*H609*F!$B$65,IF(I609=66%,F609*G609*H609*F!$B$66,IF(I609=67%,F609*G609*H609*F!$B$67,IF(I609=68%,F609*G609*H609*F!$B$68,IF(I609=69%,F609*G609*H609*F!$B$69,IF(I609=70%,F609*G609*H609*F!$B$70,IF(I609=71%,F609*G609*H609*F!$B$71,IF(I609=72%,F609*G609*H609*F!$B$72,IF(I609=73%,F609*G609*H609*F!$B$73,IF(I609=74%,F609*G609*H609*F!$B$74,IF(I609=75%,F609*G609*H609*F!$B$75,IF(I609=76%,F609*G609*H609*F!$B$76,IF(I609=77%,F609*G609*H609*F!$B$77,IF(I609=78%,F609*G609*H609*F!$B$78,IF(I609=79%,F609*G609*H609*F!$B$79,IF(I609=80%,F609*G609*H609*F!$B$80,IF(I609=81%,F609*G609*H609*F!$B$81,IF(I609=82%,F609*G609*H609*F!$B$82,IF(I609=83%,F609*G609*H609*F!$B$83,IF(I609=84%,F609*G609*H609*F!$B$84,IF(I609=85%,F609*G609*H609*F!$B$85,IF(I609=86%,F609*G609*H609*F!$B$86,IF(I609=87%,F609*G609*H609*F!$B$87,IF(I609=88%,F609*G609*H609*F!$B$88,IF(I609=89%,F609*G609*H609*F!$B$89,IF(I609=90%,F609*G609*H609*F!$B$90,IF(I609=91%,F609*G609*H609*F!$B$91,IF(I609=92%,F609*G609*H609*F!$B$92,IF(I609=93%,F609*G609*H609*F!$B$93,IF(I609=94%,F609*G609*H609*F!$B$94,IF(I609=95%,F609*G609*H609*F!$B$95,IF(I609=96%,F609*G609*H609*F!$B$96,IF(I609=97%,F609*G609*H609*F!$B$97,IF(I609=98%,F609*G609*H609*F!$B$98,IF(I609=99%,F609*G609*H609*F!$B$99,IF(I609&gt;99%,F609*G609*H609*F!$B$100,))))))))))))))))))))))))))))))))))))))))))))))))))))))))+IF(M609&lt;30%,0,IF(M609&lt;35%,J609*K609*L609*F!$B$33,IF(M609&lt;40%,J609*K609*L609*F!$B$38,IF(M609&lt;45%,J609*K609*L609*F!$B$43,IF(M609&lt;50%,J609*K609*L609*F!$B$48,IF(M609=50%,J609*K609*L609*F!$B$50,IF(M609=51%,J609*K609*L609*F!$B$51,IF(M609=52%,J609*K609*L609*F!$B$52,IF(M609=53%,J609*K609*L609*F!$B$53,IF(M609=54%,J609*K609*L609*F!$B$54,IF(M609=55%,J609*K609*L609*F!$B$55,IF(M609=56%,J609*K609*L609*F!$B$56,IF(M609=57%,J609*K609*L609*F!$B$57,IF(M609=58%,J609*K609*L609*F!$B$58,IF(M609=59%,J609*K609*L609*F!$B$59,IF(M609=60%,J609*K609*L609*F!$B$60,IF(M609=61%,J609*K609*L609*F!$B$61,IF(M609=62%,J609*K609*L609*F!$B$62,IF(M609=63%,J609*K609*L609*F!$B$63,IF(M609=64%,J609*K609*L609*F!$B$64,IF(M609=65%,J609*K609*L609*F!$B$65,IF(M609=66%,J609*K609*L609*F!$B$66,IF(M609=67%,J609*K609*L609*F!$B$67,IF(M609=68%,J609*K609*L609*F!$B$68,IF(M609=69%,J609*K609*L609*F!$B$69,IF(M609=70%,J609*K609*L609*F!$B$70,IF(M609=71%,J609*K609*L609*F!$B$71,IF(M609=72%,J609*K609*L609*F!$B$72,IF(M609=73%,J609*K609*L609*F!$B$73,IF(M609=74%,J609*K609*L609*F!$B$74,IF(M609=75%,J609*K609*L609*F!$B$75,IF(M609=76%,J609*K609*L609*F!$B$76,IF(M609=77%,J609*K609*L609*F!$B$77,IF(M609=78%,J609*K609*L609*F!$B$78,IF(M609=79%,J609*K609*L609*F!$B$79,IF(M609=80%,J609*K609*L609*F!$B$80,IF(M609=81%,J609*K609*L609*F!$B$81,IF(M609=82%,J609*K609*L609*F!$B$82,IF(M609=83%,J609*K609*L609*F!$B$83,IF(M609=84%,J609*K609*L609*F!$B$84,IF(M609=85%,J609*K609*L609*F!$B$85,IF(M609=86%,J609*K609*L609*F!$B$86,IF(M609=87%,J609*K609*L609*F!$B$87,IF(M609=88%,J609*K609*L609*F!$B$88,IF(M609=89%,J609*K609*L609*F!$B$89,IF(M609=90%,J609*K609*L609*F!$B$90,IF(M609=91%,J609*K609*L609*F!$B$91,IF(M609=92%,J609*K609*L609*F!$B$92,IF(M609=93%,J609*K609*L609*F!$B$93,IF(M609=94%,J609*K609*L609*F!$B$94,IF(M609=95%,J609*K609*L609*F!$B$95,IF(M609=96%,J609*K609*L609*F!$B$96,IF(M609=97%,J609*K609*L609*F!$B$97,IF(M609=98%,J609*K609*L609*F!$B$98,IF(M609=99%,J609*K609*L609*F!$B$99,IF(M609&gt;99%,J609*K609*L609*F!$B$100,))))))))))))))))))))))))))))))))))))))))))))))))))))))))+IF(Q609&lt;30%,0,IF(Q609&lt;35%,N609*O609*P609*F!$B$33,IF(Q609&lt;40%,N609*O609*P609*F!$B$38,IF(Q609&lt;45%,N609*O609*P609*F!$B$43,IF(Q609&lt;50%,N609*O609*P609*F!$B$48,IF(Q609=50%,N609*O609*P609*F!$B$50,IF(Q609=51%,N609*O609*P609*F!$B$51,IF(Q609=52%,N609*O609*P609*F!$B$52,IF(Q609=53%,N609*O609*P609*F!$B$53,IF(Q609=54%,N609*O609*P609*F!$B$54,IF(Q609=55%,N609*O609*P609*F!$B$55,IF(Q609=56%,N609*O609*P609*F!$B$56,IF(Q609=57%,N609*O609*P609*F!$B$57,IF(Q609=58%,N609*O609*P609*F!$B$58,IF(Q609=59%,N609*O609*P609*F!$B$59,IF(Q609=60%,N609*O609*P609*F!$B$60,IF(Q609=61%,N609*O609*P609*F!$B$61,IF(Q609=62%,N609*O609*P609*F!$B$62,IF(Q609=63%,N609*O609*P609*F!$B$63,IF(Q609=64%,N609*O609*P609*F!$B$64,IF(Q609=65%,N609*O609*P609*F!$B$65,IF(Q609=66%,N609*O609*P609*F!$B$66,IF(Q609=67%,N609*O609*P609*F!$B$67,IF(Q609=68%,N609*O609*P609*F!$B$68,IF(Q609=69%,N609*O609*P609*F!$B$69,IF(Q609=70%,N609*O609*P609*F!$B$70,IF(Q609=71%,N609*O609*P609*F!$B$71,IF(Q609=72%,N609*O609*P609*F!$B$72,IF(Q609=73%,N609*O609*P609*F!$B$73,IF(Q609=74%,N609*O609*P609*F!$B$74,IF(Q609=75%,N609*O609*P609*F!$B$75,IF(Q609=76%,N609*O609*P609*F!$B$76,IF(Q609=77%,N609*O609*P609*F!$B$77,IF(Q609=78%,N609*O609*P609*F!$B$78,IF(Q609=79%,N609*O609*P609*F!$B$79,IF(Q609=80%,N609*O609*P609*F!$B$80,IF(Q609=81%,N609*O609*P609*F!$B$81,IF(Q609=82%,N609*O609*P609*F!$B$82,IF(Q609=83%,N609*O609*P609*F!$B$83,IF(Q609=84%,N609*O609*P609*F!$B$84,IF(Q609=85%,N609*O609*P609*F!$B$85,IF(Q609=86%,N609*O609*P609*F!$B$86,IF(Q609=87%,N609*O609*P609*F!$B$87,IF(Q609=88%,N609*O609*P609*F!$B$88,IF(Q609=89%,N609*O609*P609*F!$B$89,IF(Q609=90%,N609*O609*P609*F!$B$90,IF(Q609=91%,N609*O609*P609*F!$B$91,IF(Q609=92%,N609*O609*P609*F!$B$92,IF(Q609=93%,N609*O609*P609*F!$B$93,IF(Q609=94%,N609*O609*P609*F!$B$94,IF(Q609=95%,N609*O609*P609*F!$B$95,IF(Q609=96%,N609*O609*P609*F!$B$96,IF(Q609=97%,N609*O609*P609*F!$B$97,IF(Q609=98%,N609*O609*P609*F!$B$98,IF(Q609=99%,N609*O609*P609*F!$B$99,IF(Q609&gt;99%,N609*O609*P609*F!$B$100,))))))))))))))))))))))))))))))))))))))))))))))))))))))))+IF(U609&lt;30%,0,IF(U609&lt;35%,R609*S609*T609*F!$B$33,IF(U609&lt;40%,R609*S609*T609*F!$B$38,IF(U609&lt;45%,R609*S609*T609*F!$B$43,IF(U609&lt;50%,R609*S609*T609*F!$B$48,IF(U609=50%,R609*S609*T609*F!$B$50,IF(U609=51%,R609*S609*T609*F!$B$51,IF(U609=52%,R609*S609*T609*F!$B$52,IF(U609=53%,R609*S609*T609*F!$B$53,IF(U609=54%,R609*S609*T609*F!$B$54,IF(U609=55%,R609*S609*T609*F!$B$55,IF(U609=56%,R609*S609*T609*F!$B$56,IF(U609=57%,R609*S609*T609*F!$B$57,IF(U609=58%,R609*S609*T609*F!$B$58,IF(U609=59%,R609*S609*T609*F!$B$59,IF(U609=60%,R609*S609*T609*F!$B$60,IF(U609=61%,R609*S609*T609*F!$B$61,IF(U609=62%,R609*S609*T609*F!$B$62,IF(U609=63%,R609*S609*T609*F!$B$63,IF(U609=64%,R609*S609*T609*F!$B$64,IF(U609=65%,R609*S609*T609*F!$B$65,IF(U609=66%,R609*S609*T609*F!$B$66,IF(U609=67%,R609*S609*T609*F!$B$67,IF(U609=68%,R609*S609*T609*F!$B$68,IF(U609=69%,R609*S609*T609*F!$B$69,IF(U609=70%,R609*S609*T609*F!$B$70,IF(U609=71%,R609*S609*T609*F!$B$71,IF(U609=72%,R609*S609*T609*F!$B$72,IF(U609=73%,R609*S609*T609*F!$B$73,IF(U609=74%,R609*S609*T609*F!$B$74,IF(U609=75%,R609*S609*T609*F!$B$75,IF(U609=76%,R609*S609*T609*F!$B$76,IF(U609=77%,R609*S609*T609*F!$B$77,IF(U609=78%,R609*S609*T609*F!$B$78,IF(U609=79%,R609*S609*T609*F!$B$79,IF(U609=80%,R609*S609*T609*F!$B$80,IF(U609=81%,R609*S609*T609*F!$B$81,IF(U609=82%,R609*S609*T609*F!$B$82,IF(U609=83%,R609*S609*T609*F!$B$83,IF(U609=84%,R609*S609*T609*F!$B$84,IF(U609=85%,R609*S609*T609*F!$B$85,IF(U609=86%,R609*S609*T609*F!$B$86,IF(U609=87%,R609*S609*T609*F!$B$87,IF(U609=88%,R609*S609*T609*F!$B$88,IF(U609=89%,R609*S609*T609*F!$B$89,IF(U609=90%,R609*S609*T609*F!$B$90,IF(U609=91%,R609*S609*T609*F!$B$91,IF(U609=92%,R609*S609*T609*F!$B$92,IF(U609=93%,R609*S609*T609*F!$B$93,IF(U609=94%,R609*S609*T609*F!$B$94,IF(U609=95%,R609*S609*T609*F!$B$95,IF(U609=96%,R609*S609*T609*F!$B$96,IF(U609=97%,R609*S609*T609*F!$B$97,IF(U609=98%,R609*S609*T609*F!$B$98,IF(U609=99%,R609*S609*T609*F!$B$99,IF(U609&gt;99%,R609*S609*T609*F!$B$100)))))))))))))))))))))))))))))))))))))))))))))))))))))))))*IF(ISNUMBER(E609),E609,1)*IF(ISNUMBER(D609),D609,1)</f>
        <v>0</v>
      </c>
      <c r="AA609" s="4">
        <f>G609*H609+K609*L609+O609*P609+S609*T609</f>
        <v>0</v>
      </c>
      <c r="AB609" s="108">
        <f>(H609*(IF(I609&lt;45%,0.5,IF(I609&lt;55%,0.8,IF(I609&lt;65%,0.9,IF(I609&lt;75%,1,IF(I609&lt;85%,1.1,1.2))))))+L609*(IF(M609&lt;45%,0.5,IF(M609&lt;55%,0.8,IF(M609&lt;65%,0.9,IF(M609&lt;75%,1,IF(M609&lt;85%,1.1,1.2))))))+P609*(IF(Q609&lt;45%,0.5,IF(Q609&lt;55%,0.8,IF(Q609&lt;65%,0.9,IF(Q609&lt;75%,1,IF(Q609&lt;85%,1.1,1.2))))))+T609*(IF(U609&lt;45%,0.5,IF(U609&lt;55%,0.8,IF(U609&lt;65%,0.9,IF(U609&lt;75%,1,IF(U609&lt;85%,1.1,1.2)))))))*IF(D609&gt;=0.8,6,IF(D609&lt;=0.4,1.5,3))</f>
        <v>0</v>
      </c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  <c r="AP609" s="11"/>
      <c r="AQ609" s="11"/>
      <c r="AR609" s="11"/>
      <c r="AS609" s="11"/>
      <c r="AT609" s="11"/>
      <c r="AU609" s="11"/>
      <c r="AV609" s="11"/>
      <c r="AW609" s="11"/>
      <c r="AX609" s="11"/>
      <c r="AY609" s="11"/>
      <c r="AZ609" s="11"/>
      <c r="BA609" s="11"/>
      <c r="BB609" s="11"/>
      <c r="BC609" s="11"/>
      <c r="BD609" s="11"/>
      <c r="BE609" s="11"/>
      <c r="BF609" s="11"/>
      <c r="BG609" s="11"/>
      <c r="BH609" s="11"/>
      <c r="BI609" s="11"/>
      <c r="BJ609" s="11"/>
    </row>
    <row r="610" spans="1:62" x14ac:dyDescent="0.25">
      <c r="A610" s="1125">
        <f>A598+1</f>
        <v>42041</v>
      </c>
      <c r="B610" s="61" t="str">
        <f t="shared" ref="B610:E610" si="1451">IF(B548="","",B548)</f>
        <v/>
      </c>
      <c r="C610" s="62" t="str">
        <f t="shared" si="1451"/>
        <v/>
      </c>
      <c r="D610" s="63">
        <f t="shared" ref="D610:D613" si="1452">D548</f>
        <v>0</v>
      </c>
      <c r="E610" s="64" t="str">
        <f t="shared" si="1451"/>
        <v/>
      </c>
      <c r="F610" s="150"/>
      <c r="G610" s="151"/>
      <c r="H610" s="151"/>
      <c r="I610" s="102">
        <f t="shared" si="1447"/>
        <v>0</v>
      </c>
      <c r="J610" s="150"/>
      <c r="K610" s="100"/>
      <c r="L610" s="100"/>
      <c r="M610" s="102">
        <f t="shared" si="1448"/>
        <v>0</v>
      </c>
      <c r="N610" s="150"/>
      <c r="O610" s="100"/>
      <c r="P610" s="100"/>
      <c r="Q610" s="102">
        <f t="shared" si="1449"/>
        <v>0</v>
      </c>
      <c r="R610" s="150"/>
      <c r="S610" s="100"/>
      <c r="T610" s="100"/>
      <c r="U610" s="101">
        <f t="shared" si="1450"/>
        <v>0</v>
      </c>
      <c r="V610" s="110">
        <f t="shared" ref="V610:V613" si="1453">(IF(ISNUMBER(F610),F610,1)*G610*H610+IF(ISNUMBER(J610),J610,1)*K610*L610+IF(ISNUMBER(N610),N610,1)*O610*P610+IF(ISNUMBER(R610),R610,1)*S610*T610)*IF(ISNUMBER(E610),E610,1)</f>
        <v>0</v>
      </c>
      <c r="W610" s="111">
        <f t="shared" ref="W610:W613" si="1454">IFERROR((IF(ISNUMBER(F610),F610,1)*G610*H610+IF(ISNUMBER(J610),J610,1)*K610*L610+IF(ISNUMBER(N610),N610,1)*O610*P610+IF(ISNUMBER(R610),R610,1)*S610*T610)*IF(ISNUMBER(E610),E610,1)/(G610*H610+K610*L610+O610*P610+S610*T610),0)</f>
        <v>0</v>
      </c>
      <c r="X610" s="53">
        <f t="shared" ref="X610:X611" si="1455">ROUND(IFERROR((W610/(Y610*IF(ISNUMBER(E610),E610,1))),0),2)</f>
        <v>0</v>
      </c>
      <c r="Y610" s="90" t="str">
        <f t="shared" si="1337"/>
        <v/>
      </c>
      <c r="Z610" s="5">
        <f>(IF(I610&lt;30%,0,IF(I610&lt;35%,F610*G610*H610*F!$B$33,IF(I610&lt;40%,F610*G610*H610*F!$B$38,IF(I610&lt;45%,F610*G610*H610*F!$B$43,IF(I610&lt;50%,F610*G610*H610*F!$B$48,IF(I610=50%,F610*G610*H610*F!$B$50,IF(I610=51%,F610*G610*H610*F!$B$51,IF(I610=52%,F610*G610*H610*F!$B$52,IF(I610=53%,F610*G610*H610*F!$B$53,IF(I610=54%,F610*G610*H610*F!$B$54,IF(I610=55%,F610*G610*H610*F!$B$55,IF(I610=56%,F610*G610*H610*F!$B$56,IF(I610=57%,F610*G610*H610*F!$B$57,IF(I610=58%,F610*G610*H610*F!$B$58,IF(I610=59%,F610*G610*H610*F!$B$59,IF(I610=60%,F610*G610*H610*F!$B$60,IF(I610=61%,F610*G610*H610*F!$B$61,IF(I610=62%,F610*G610*H610*F!$B$62,IF(I610=63%,F610*G610*H610*F!$B$63,IF(I610=64%,F610*G610*H610*F!$B$64,IF(I610=65%,F610*G610*H610*F!$B$65,IF(I610=66%,F610*G610*H610*F!$B$66,IF(I610=67%,F610*G610*H610*F!$B$67,IF(I610=68%,F610*G610*H610*F!$B$68,IF(I610=69%,F610*G610*H610*F!$B$69,IF(I610=70%,F610*G610*H610*F!$B$70,IF(I610=71%,F610*G610*H610*F!$B$71,IF(I610=72%,F610*G610*H610*F!$B$72,IF(I610=73%,F610*G610*H610*F!$B$73,IF(I610=74%,F610*G610*H610*F!$B$74,IF(I610=75%,F610*G610*H610*F!$B$75,IF(I610=76%,F610*G610*H610*F!$B$76,IF(I610=77%,F610*G610*H610*F!$B$77,IF(I610=78%,F610*G610*H610*F!$B$78,IF(I610=79%,F610*G610*H610*F!$B$79,IF(I610=80%,F610*G610*H610*F!$B$80,IF(I610=81%,F610*G610*H610*F!$B$81,IF(I610=82%,F610*G610*H610*F!$B$82,IF(I610=83%,F610*G610*H610*F!$B$83,IF(I610=84%,F610*G610*H610*F!$B$84,IF(I610=85%,F610*G610*H610*F!$B$85,IF(I610=86%,F610*G610*H610*F!$B$86,IF(I610=87%,F610*G610*H610*F!$B$87,IF(I610=88%,F610*G610*H610*F!$B$88,IF(I610=89%,F610*G610*H610*F!$B$89,IF(I610=90%,F610*G610*H610*F!$B$90,IF(I610=91%,F610*G610*H610*F!$B$91,IF(I610=92%,F610*G610*H610*F!$B$92,IF(I610=93%,F610*G610*H610*F!$B$93,IF(I610=94%,F610*G610*H610*F!$B$94,IF(I610=95%,F610*G610*H610*F!$B$95,IF(I610=96%,F610*G610*H610*F!$B$96,IF(I610=97%,F610*G610*H610*F!$B$97,IF(I610=98%,F610*G610*H610*F!$B$98,IF(I610=99%,F610*G610*H610*F!$B$99,IF(I610&gt;99%,F610*G610*H610*F!$B$100,))))))))))))))))))))))))))))))))))))))))))))))))))))))))+IF(M610&lt;30%,0,IF(M610&lt;35%,J610*K610*L610*F!$B$33,IF(M610&lt;40%,J610*K610*L610*F!$B$38,IF(M610&lt;45%,J610*K610*L610*F!$B$43,IF(M610&lt;50%,J610*K610*L610*F!$B$48,IF(M610=50%,J610*K610*L610*F!$B$50,IF(M610=51%,J610*K610*L610*F!$B$51,IF(M610=52%,J610*K610*L610*F!$B$52,IF(M610=53%,J610*K610*L610*F!$B$53,IF(M610=54%,J610*K610*L610*F!$B$54,IF(M610=55%,J610*K610*L610*F!$B$55,IF(M610=56%,J610*K610*L610*F!$B$56,IF(M610=57%,J610*K610*L610*F!$B$57,IF(M610=58%,J610*K610*L610*F!$B$58,IF(M610=59%,J610*K610*L610*F!$B$59,IF(M610=60%,J610*K610*L610*F!$B$60,IF(M610=61%,J610*K610*L610*F!$B$61,IF(M610=62%,J610*K610*L610*F!$B$62,IF(M610=63%,J610*K610*L610*F!$B$63,IF(M610=64%,J610*K610*L610*F!$B$64,IF(M610=65%,J610*K610*L610*F!$B$65,IF(M610=66%,J610*K610*L610*F!$B$66,IF(M610=67%,J610*K610*L610*F!$B$67,IF(M610=68%,J610*K610*L610*F!$B$68,IF(M610=69%,J610*K610*L610*F!$B$69,IF(M610=70%,J610*K610*L610*F!$B$70,IF(M610=71%,J610*K610*L610*F!$B$71,IF(M610=72%,J610*K610*L610*F!$B$72,IF(M610=73%,J610*K610*L610*F!$B$73,IF(M610=74%,J610*K610*L610*F!$B$74,IF(M610=75%,J610*K610*L610*F!$B$75,IF(M610=76%,J610*K610*L610*F!$B$76,IF(M610=77%,J610*K610*L610*F!$B$77,IF(M610=78%,J610*K610*L610*F!$B$78,IF(M610=79%,J610*K610*L610*F!$B$79,IF(M610=80%,J610*K610*L610*F!$B$80,IF(M610=81%,J610*K610*L610*F!$B$81,IF(M610=82%,J610*K610*L610*F!$B$82,IF(M610=83%,J610*K610*L610*F!$B$83,IF(M610=84%,J610*K610*L610*F!$B$84,IF(M610=85%,J610*K610*L610*F!$B$85,IF(M610=86%,J610*K610*L610*F!$B$86,IF(M610=87%,J610*K610*L610*F!$B$87,IF(M610=88%,J610*K610*L610*F!$B$88,IF(M610=89%,J610*K610*L610*F!$B$89,IF(M610=90%,J610*K610*L610*F!$B$90,IF(M610=91%,J610*K610*L610*F!$B$91,IF(M610=92%,J610*K610*L610*F!$B$92,IF(M610=93%,J610*K610*L610*F!$B$93,IF(M610=94%,J610*K610*L610*F!$B$94,IF(M610=95%,J610*K610*L610*F!$B$95,IF(M610=96%,J610*K610*L610*F!$B$96,IF(M610=97%,J610*K610*L610*F!$B$97,IF(M610=98%,J610*K610*L610*F!$B$98,IF(M610=99%,J610*K610*L610*F!$B$99,IF(M610&gt;99%,J610*K610*L610*F!$B$100,))))))))))))))))))))))))))))))))))))))))))))))))))))))))+IF(Q610&lt;30%,0,IF(Q610&lt;35%,N610*O610*P610*F!$B$33,IF(Q610&lt;40%,N610*O610*P610*F!$B$38,IF(Q610&lt;45%,N610*O610*P610*F!$B$43,IF(Q610&lt;50%,N610*O610*P610*F!$B$48,IF(Q610=50%,N610*O610*P610*F!$B$50,IF(Q610=51%,N610*O610*P610*F!$B$51,IF(Q610=52%,N610*O610*P610*F!$B$52,IF(Q610=53%,N610*O610*P610*F!$B$53,IF(Q610=54%,N610*O610*P610*F!$B$54,IF(Q610=55%,N610*O610*P610*F!$B$55,IF(Q610=56%,N610*O610*P610*F!$B$56,IF(Q610=57%,N610*O610*P610*F!$B$57,IF(Q610=58%,N610*O610*P610*F!$B$58,IF(Q610=59%,N610*O610*P610*F!$B$59,IF(Q610=60%,N610*O610*P610*F!$B$60,IF(Q610=61%,N610*O610*P610*F!$B$61,IF(Q610=62%,N610*O610*P610*F!$B$62,IF(Q610=63%,N610*O610*P610*F!$B$63,IF(Q610=64%,N610*O610*P610*F!$B$64,IF(Q610=65%,N610*O610*P610*F!$B$65,IF(Q610=66%,N610*O610*P610*F!$B$66,IF(Q610=67%,N610*O610*P610*F!$B$67,IF(Q610=68%,N610*O610*P610*F!$B$68,IF(Q610=69%,N610*O610*P610*F!$B$69,IF(Q610=70%,N610*O610*P610*F!$B$70,IF(Q610=71%,N610*O610*P610*F!$B$71,IF(Q610=72%,N610*O610*P610*F!$B$72,IF(Q610=73%,N610*O610*P610*F!$B$73,IF(Q610=74%,N610*O610*P610*F!$B$74,IF(Q610=75%,N610*O610*P610*F!$B$75,IF(Q610=76%,N610*O610*P610*F!$B$76,IF(Q610=77%,N610*O610*P610*F!$B$77,IF(Q610=78%,N610*O610*P610*F!$B$78,IF(Q610=79%,N610*O610*P610*F!$B$79,IF(Q610=80%,N610*O610*P610*F!$B$80,IF(Q610=81%,N610*O610*P610*F!$B$81,IF(Q610=82%,N610*O610*P610*F!$B$82,IF(Q610=83%,N610*O610*P610*F!$B$83,IF(Q610=84%,N610*O610*P610*F!$B$84,IF(Q610=85%,N610*O610*P610*F!$B$85,IF(Q610=86%,N610*O610*P610*F!$B$86,IF(Q610=87%,N610*O610*P610*F!$B$87,IF(Q610=88%,N610*O610*P610*F!$B$88,IF(Q610=89%,N610*O610*P610*F!$B$89,IF(Q610=90%,N610*O610*P610*F!$B$90,IF(Q610=91%,N610*O610*P610*F!$B$91,IF(Q610=92%,N610*O610*P610*F!$B$92,IF(Q610=93%,N610*O610*P610*F!$B$93,IF(Q610=94%,N610*O610*P610*F!$B$94,IF(Q610=95%,N610*O610*P610*F!$B$95,IF(Q610=96%,N610*O610*P610*F!$B$96,IF(Q610=97%,N610*O610*P610*F!$B$97,IF(Q610=98%,N610*O610*P610*F!$B$98,IF(Q610=99%,N610*O610*P610*F!$B$99,IF(Q610&gt;99%,N610*O610*P610*F!$B$100,))))))))))))))))))))))))))))))))))))))))))))))))))))))))+IF(U610&lt;30%,0,IF(U610&lt;35%,R610*S610*T610*F!$B$33,IF(U610&lt;40%,R610*S610*T610*F!$B$38,IF(U610&lt;45%,R610*S610*T610*F!$B$43,IF(U610&lt;50%,R610*S610*T610*F!$B$48,IF(U610=50%,R610*S610*T610*F!$B$50,IF(U610=51%,R610*S610*T610*F!$B$51,IF(U610=52%,R610*S610*T610*F!$B$52,IF(U610=53%,R610*S610*T610*F!$B$53,IF(U610=54%,R610*S610*T610*F!$B$54,IF(U610=55%,R610*S610*T610*F!$B$55,IF(U610=56%,R610*S610*T610*F!$B$56,IF(U610=57%,R610*S610*T610*F!$B$57,IF(U610=58%,R610*S610*T610*F!$B$58,IF(U610=59%,R610*S610*T610*F!$B$59,IF(U610=60%,R610*S610*T610*F!$B$60,IF(U610=61%,R610*S610*T610*F!$B$61,IF(U610=62%,R610*S610*T610*F!$B$62,IF(U610=63%,R610*S610*T610*F!$B$63,IF(U610=64%,R610*S610*T610*F!$B$64,IF(U610=65%,R610*S610*T610*F!$B$65,IF(U610=66%,R610*S610*T610*F!$B$66,IF(U610=67%,R610*S610*T610*F!$B$67,IF(U610=68%,R610*S610*T610*F!$B$68,IF(U610=69%,R610*S610*T610*F!$B$69,IF(U610=70%,R610*S610*T610*F!$B$70,IF(U610=71%,R610*S610*T610*F!$B$71,IF(U610=72%,R610*S610*T610*F!$B$72,IF(U610=73%,R610*S610*T610*F!$B$73,IF(U610=74%,R610*S610*T610*F!$B$74,IF(U610=75%,R610*S610*T610*F!$B$75,IF(U610=76%,R610*S610*T610*F!$B$76,IF(U610=77%,R610*S610*T610*F!$B$77,IF(U610=78%,R610*S610*T610*F!$B$78,IF(U610=79%,R610*S610*T610*F!$B$79,IF(U610=80%,R610*S610*T610*F!$B$80,IF(U610=81%,R610*S610*T610*F!$B$81,IF(U610=82%,R610*S610*T610*F!$B$82,IF(U610=83%,R610*S610*T610*F!$B$83,IF(U610=84%,R610*S610*T610*F!$B$84,IF(U610=85%,R610*S610*T610*F!$B$85,IF(U610=86%,R610*S610*T610*F!$B$86,IF(U610=87%,R610*S610*T610*F!$B$87,IF(U610=88%,R610*S610*T610*F!$B$88,IF(U610=89%,R610*S610*T610*F!$B$89,IF(U610=90%,R610*S610*T610*F!$B$90,IF(U610=91%,R610*S610*T610*F!$B$91,IF(U610=92%,R610*S610*T610*F!$B$92,IF(U610=93%,R610*S610*T610*F!$B$93,IF(U610=94%,R610*S610*T610*F!$B$94,IF(U610=95%,R610*S610*T610*F!$B$95,IF(U610=96%,R610*S610*T610*F!$B$96,IF(U610=97%,R610*S610*T610*F!$B$97,IF(U610=98%,R610*S610*T610*F!$B$98,IF(U610=99%,R610*S610*T610*F!$B$99,IF(U610&gt;99%,R610*S610*T610*F!$B$100)))))))))))))))))))))))))))))))))))))))))))))))))))))))))*IF(ISNUMBER(E610),E610,1)*IF(ISNUMBER(D610),D610,1)</f>
        <v>0</v>
      </c>
      <c r="AA610" s="5">
        <f>G610*H610+K610*L610+O610*P610+S610*T610</f>
        <v>0</v>
      </c>
      <c r="AB610" s="112">
        <f>(H610*(IF(I610&lt;45%,0.5,IF(I610&lt;55%,0.8,IF(I610&lt;65%,0.9,IF(I610&lt;75%,1,IF(I610&lt;85%,1.1,1.2))))))+L610*(IF(M610&lt;45%,0.5,IF(M610&lt;55%,0.8,IF(M610&lt;65%,0.9,IF(M610&lt;75%,1,IF(M610&lt;85%,1.1,1.2))))))+P610*(IF(Q610&lt;45%,0.5,IF(Q610&lt;55%,0.8,IF(Q610&lt;65%,0.9,IF(Q610&lt;75%,1,IF(Q610&lt;85%,1.1,1.2))))))+T610*(IF(U610&lt;45%,0.5,IF(U610&lt;55%,0.8,IF(U610&lt;65%,0.9,IF(U610&lt;75%,1,IF(U610&lt;85%,1.1,1.2)))))))*IF(D610&gt;=0.8,6,IF(D610&lt;=0.4,1.5,3))</f>
        <v>0</v>
      </c>
      <c r="AC610" s="11"/>
      <c r="AD610" s="11"/>
      <c r="AE610" s="11"/>
      <c r="AF610" s="11"/>
      <c r="AG610" s="11"/>
      <c r="AH610" s="11"/>
      <c r="AI610" s="11"/>
      <c r="AJ610" s="11"/>
      <c r="AK610" s="11"/>
      <c r="AL610" s="11"/>
      <c r="AM610" s="11"/>
      <c r="AN610" s="11"/>
      <c r="AO610" s="11"/>
      <c r="AP610" s="11"/>
      <c r="AQ610" s="11"/>
      <c r="AR610" s="11"/>
      <c r="AS610" s="11"/>
      <c r="AT610" s="11"/>
      <c r="AU610" s="11"/>
      <c r="AV610" s="11"/>
      <c r="AW610" s="11"/>
      <c r="AX610" s="11"/>
      <c r="AY610" s="11"/>
      <c r="AZ610" s="11"/>
      <c r="BA610" s="11"/>
      <c r="BB610" s="11"/>
      <c r="BC610" s="11"/>
      <c r="BD610" s="11"/>
      <c r="BE610" s="11"/>
      <c r="BF610" s="11"/>
      <c r="BG610" s="11"/>
      <c r="BH610" s="11"/>
      <c r="BI610" s="11"/>
      <c r="BJ610" s="11"/>
    </row>
    <row r="611" spans="1:62" x14ac:dyDescent="0.25">
      <c r="A611" s="1125"/>
      <c r="B611" s="61" t="str">
        <f t="shared" ref="B611:E611" si="1456">IF(B549="","",B549)</f>
        <v/>
      </c>
      <c r="C611" s="62" t="str">
        <f t="shared" si="1456"/>
        <v/>
      </c>
      <c r="D611" s="63">
        <f t="shared" si="1452"/>
        <v>0</v>
      </c>
      <c r="E611" s="64" t="str">
        <f t="shared" si="1456"/>
        <v/>
      </c>
      <c r="F611" s="152"/>
      <c r="G611" s="153"/>
      <c r="H611" s="153"/>
      <c r="I611" s="95">
        <f t="shared" si="1447"/>
        <v>0</v>
      </c>
      <c r="J611" s="152"/>
      <c r="K611" s="94"/>
      <c r="L611" s="94"/>
      <c r="M611" s="95">
        <f t="shared" si="1448"/>
        <v>0</v>
      </c>
      <c r="N611" s="152"/>
      <c r="O611" s="94"/>
      <c r="P611" s="94"/>
      <c r="Q611" s="95">
        <f t="shared" si="1449"/>
        <v>0</v>
      </c>
      <c r="R611" s="152"/>
      <c r="S611" s="94"/>
      <c r="T611" s="94"/>
      <c r="U611" s="93">
        <f t="shared" si="1450"/>
        <v>0</v>
      </c>
      <c r="V611" s="113">
        <f t="shared" si="1453"/>
        <v>0</v>
      </c>
      <c r="W611" s="114">
        <f t="shared" si="1454"/>
        <v>0</v>
      </c>
      <c r="X611" s="36">
        <f t="shared" si="1455"/>
        <v>0</v>
      </c>
      <c r="Y611" s="90" t="str">
        <f t="shared" si="1337"/>
        <v/>
      </c>
      <c r="Z611" s="6">
        <f>(IF(I611&lt;30%,0,IF(I611&lt;35%,F611*G611*H611*F!$B$33,IF(I611&lt;40%,F611*G611*H611*F!$B$38,IF(I611&lt;45%,F611*G611*H611*F!$B$43,IF(I611&lt;50%,F611*G611*H611*F!$B$48,IF(I611=50%,F611*G611*H611*F!$B$50,IF(I611=51%,F611*G611*H611*F!$B$51,IF(I611=52%,F611*G611*H611*F!$B$52,IF(I611=53%,F611*G611*H611*F!$B$53,IF(I611=54%,F611*G611*H611*F!$B$54,IF(I611=55%,F611*G611*H611*F!$B$55,IF(I611=56%,F611*G611*H611*F!$B$56,IF(I611=57%,F611*G611*H611*F!$B$57,IF(I611=58%,F611*G611*H611*F!$B$58,IF(I611=59%,F611*G611*H611*F!$B$59,IF(I611=60%,F611*G611*H611*F!$B$60,IF(I611=61%,F611*G611*H611*F!$B$61,IF(I611=62%,F611*G611*H611*F!$B$62,IF(I611=63%,F611*G611*H611*F!$B$63,IF(I611=64%,F611*G611*H611*F!$B$64,IF(I611=65%,F611*G611*H611*F!$B$65,IF(I611=66%,F611*G611*H611*F!$B$66,IF(I611=67%,F611*G611*H611*F!$B$67,IF(I611=68%,F611*G611*H611*F!$B$68,IF(I611=69%,F611*G611*H611*F!$B$69,IF(I611=70%,F611*G611*H611*F!$B$70,IF(I611=71%,F611*G611*H611*F!$B$71,IF(I611=72%,F611*G611*H611*F!$B$72,IF(I611=73%,F611*G611*H611*F!$B$73,IF(I611=74%,F611*G611*H611*F!$B$74,IF(I611=75%,F611*G611*H611*F!$B$75,IF(I611=76%,F611*G611*H611*F!$B$76,IF(I611=77%,F611*G611*H611*F!$B$77,IF(I611=78%,F611*G611*H611*F!$B$78,IF(I611=79%,F611*G611*H611*F!$B$79,IF(I611=80%,F611*G611*H611*F!$B$80,IF(I611=81%,F611*G611*H611*F!$B$81,IF(I611=82%,F611*G611*H611*F!$B$82,IF(I611=83%,F611*G611*H611*F!$B$83,IF(I611=84%,F611*G611*H611*F!$B$84,IF(I611=85%,F611*G611*H611*F!$B$85,IF(I611=86%,F611*G611*H611*F!$B$86,IF(I611=87%,F611*G611*H611*F!$B$87,IF(I611=88%,F611*G611*H611*F!$B$88,IF(I611=89%,F611*G611*H611*F!$B$89,IF(I611=90%,F611*G611*H611*F!$B$90,IF(I611=91%,F611*G611*H611*F!$B$91,IF(I611=92%,F611*G611*H611*F!$B$92,IF(I611=93%,F611*G611*H611*F!$B$93,IF(I611=94%,F611*G611*H611*F!$B$94,IF(I611=95%,F611*G611*H611*F!$B$95,IF(I611=96%,F611*G611*H611*F!$B$96,IF(I611=97%,F611*G611*H611*F!$B$97,IF(I611=98%,F611*G611*H611*F!$B$98,IF(I611=99%,F611*G611*H611*F!$B$99,IF(I611&gt;99%,F611*G611*H611*F!$B$100,))))))))))))))))))))))))))))))))))))))))))))))))))))))))+IF(M611&lt;30%,0,IF(M611&lt;35%,J611*K611*L611*F!$B$33,IF(M611&lt;40%,J611*K611*L611*F!$B$38,IF(M611&lt;45%,J611*K611*L611*F!$B$43,IF(M611&lt;50%,J611*K611*L611*F!$B$48,IF(M611=50%,J611*K611*L611*F!$B$50,IF(M611=51%,J611*K611*L611*F!$B$51,IF(M611=52%,J611*K611*L611*F!$B$52,IF(M611=53%,J611*K611*L611*F!$B$53,IF(M611=54%,J611*K611*L611*F!$B$54,IF(M611=55%,J611*K611*L611*F!$B$55,IF(M611=56%,J611*K611*L611*F!$B$56,IF(M611=57%,J611*K611*L611*F!$B$57,IF(M611=58%,J611*K611*L611*F!$B$58,IF(M611=59%,J611*K611*L611*F!$B$59,IF(M611=60%,J611*K611*L611*F!$B$60,IF(M611=61%,J611*K611*L611*F!$B$61,IF(M611=62%,J611*K611*L611*F!$B$62,IF(M611=63%,J611*K611*L611*F!$B$63,IF(M611=64%,J611*K611*L611*F!$B$64,IF(M611=65%,J611*K611*L611*F!$B$65,IF(M611=66%,J611*K611*L611*F!$B$66,IF(M611=67%,J611*K611*L611*F!$B$67,IF(M611=68%,J611*K611*L611*F!$B$68,IF(M611=69%,J611*K611*L611*F!$B$69,IF(M611=70%,J611*K611*L611*F!$B$70,IF(M611=71%,J611*K611*L611*F!$B$71,IF(M611=72%,J611*K611*L611*F!$B$72,IF(M611=73%,J611*K611*L611*F!$B$73,IF(M611=74%,J611*K611*L611*F!$B$74,IF(M611=75%,J611*K611*L611*F!$B$75,IF(M611=76%,J611*K611*L611*F!$B$76,IF(M611=77%,J611*K611*L611*F!$B$77,IF(M611=78%,J611*K611*L611*F!$B$78,IF(M611=79%,J611*K611*L611*F!$B$79,IF(M611=80%,J611*K611*L611*F!$B$80,IF(M611=81%,J611*K611*L611*F!$B$81,IF(M611=82%,J611*K611*L611*F!$B$82,IF(M611=83%,J611*K611*L611*F!$B$83,IF(M611=84%,J611*K611*L611*F!$B$84,IF(M611=85%,J611*K611*L611*F!$B$85,IF(M611=86%,J611*K611*L611*F!$B$86,IF(M611=87%,J611*K611*L611*F!$B$87,IF(M611=88%,J611*K611*L611*F!$B$88,IF(M611=89%,J611*K611*L611*F!$B$89,IF(M611=90%,J611*K611*L611*F!$B$90,IF(M611=91%,J611*K611*L611*F!$B$91,IF(M611=92%,J611*K611*L611*F!$B$92,IF(M611=93%,J611*K611*L611*F!$B$93,IF(M611=94%,J611*K611*L611*F!$B$94,IF(M611=95%,J611*K611*L611*F!$B$95,IF(M611=96%,J611*K611*L611*F!$B$96,IF(M611=97%,J611*K611*L611*F!$B$97,IF(M611=98%,J611*K611*L611*F!$B$98,IF(M611=99%,J611*K611*L611*F!$B$99,IF(M611&gt;99%,J611*K611*L611*F!$B$100,))))))))))))))))))))))))))))))))))))))))))))))))))))))))+IF(Q611&lt;30%,0,IF(Q611&lt;35%,N611*O611*P611*F!$B$33,IF(Q611&lt;40%,N611*O611*P611*F!$B$38,IF(Q611&lt;45%,N611*O611*P611*F!$B$43,IF(Q611&lt;50%,N611*O611*P611*F!$B$48,IF(Q611=50%,N611*O611*P611*F!$B$50,IF(Q611=51%,N611*O611*P611*F!$B$51,IF(Q611=52%,N611*O611*P611*F!$B$52,IF(Q611=53%,N611*O611*P611*F!$B$53,IF(Q611=54%,N611*O611*P611*F!$B$54,IF(Q611=55%,N611*O611*P611*F!$B$55,IF(Q611=56%,N611*O611*P611*F!$B$56,IF(Q611=57%,N611*O611*P611*F!$B$57,IF(Q611=58%,N611*O611*P611*F!$B$58,IF(Q611=59%,N611*O611*P611*F!$B$59,IF(Q611=60%,N611*O611*P611*F!$B$60,IF(Q611=61%,N611*O611*P611*F!$B$61,IF(Q611=62%,N611*O611*P611*F!$B$62,IF(Q611=63%,N611*O611*P611*F!$B$63,IF(Q611=64%,N611*O611*P611*F!$B$64,IF(Q611=65%,N611*O611*P611*F!$B$65,IF(Q611=66%,N611*O611*P611*F!$B$66,IF(Q611=67%,N611*O611*P611*F!$B$67,IF(Q611=68%,N611*O611*P611*F!$B$68,IF(Q611=69%,N611*O611*P611*F!$B$69,IF(Q611=70%,N611*O611*P611*F!$B$70,IF(Q611=71%,N611*O611*P611*F!$B$71,IF(Q611=72%,N611*O611*P611*F!$B$72,IF(Q611=73%,N611*O611*P611*F!$B$73,IF(Q611=74%,N611*O611*P611*F!$B$74,IF(Q611=75%,N611*O611*P611*F!$B$75,IF(Q611=76%,N611*O611*P611*F!$B$76,IF(Q611=77%,N611*O611*P611*F!$B$77,IF(Q611=78%,N611*O611*P611*F!$B$78,IF(Q611=79%,N611*O611*P611*F!$B$79,IF(Q611=80%,N611*O611*P611*F!$B$80,IF(Q611=81%,N611*O611*P611*F!$B$81,IF(Q611=82%,N611*O611*P611*F!$B$82,IF(Q611=83%,N611*O611*P611*F!$B$83,IF(Q611=84%,N611*O611*P611*F!$B$84,IF(Q611=85%,N611*O611*P611*F!$B$85,IF(Q611=86%,N611*O611*P611*F!$B$86,IF(Q611=87%,N611*O611*P611*F!$B$87,IF(Q611=88%,N611*O611*P611*F!$B$88,IF(Q611=89%,N611*O611*P611*F!$B$89,IF(Q611=90%,N611*O611*P611*F!$B$90,IF(Q611=91%,N611*O611*P611*F!$B$91,IF(Q611=92%,N611*O611*P611*F!$B$92,IF(Q611=93%,N611*O611*P611*F!$B$93,IF(Q611=94%,N611*O611*P611*F!$B$94,IF(Q611=95%,N611*O611*P611*F!$B$95,IF(Q611=96%,N611*O611*P611*F!$B$96,IF(Q611=97%,N611*O611*P611*F!$B$97,IF(Q611=98%,N611*O611*P611*F!$B$98,IF(Q611=99%,N611*O611*P611*F!$B$99,IF(Q611&gt;99%,N611*O611*P611*F!$B$100,))))))))))))))))))))))))))))))))))))))))))))))))))))))))+IF(U611&lt;30%,0,IF(U611&lt;35%,R611*S611*T611*F!$B$33,IF(U611&lt;40%,R611*S611*T611*F!$B$38,IF(U611&lt;45%,R611*S611*T611*F!$B$43,IF(U611&lt;50%,R611*S611*T611*F!$B$48,IF(U611=50%,R611*S611*T611*F!$B$50,IF(U611=51%,R611*S611*T611*F!$B$51,IF(U611=52%,R611*S611*T611*F!$B$52,IF(U611=53%,R611*S611*T611*F!$B$53,IF(U611=54%,R611*S611*T611*F!$B$54,IF(U611=55%,R611*S611*T611*F!$B$55,IF(U611=56%,R611*S611*T611*F!$B$56,IF(U611=57%,R611*S611*T611*F!$B$57,IF(U611=58%,R611*S611*T611*F!$B$58,IF(U611=59%,R611*S611*T611*F!$B$59,IF(U611=60%,R611*S611*T611*F!$B$60,IF(U611=61%,R611*S611*T611*F!$B$61,IF(U611=62%,R611*S611*T611*F!$B$62,IF(U611=63%,R611*S611*T611*F!$B$63,IF(U611=64%,R611*S611*T611*F!$B$64,IF(U611=65%,R611*S611*T611*F!$B$65,IF(U611=66%,R611*S611*T611*F!$B$66,IF(U611=67%,R611*S611*T611*F!$B$67,IF(U611=68%,R611*S611*T611*F!$B$68,IF(U611=69%,R611*S611*T611*F!$B$69,IF(U611=70%,R611*S611*T611*F!$B$70,IF(U611=71%,R611*S611*T611*F!$B$71,IF(U611=72%,R611*S611*T611*F!$B$72,IF(U611=73%,R611*S611*T611*F!$B$73,IF(U611=74%,R611*S611*T611*F!$B$74,IF(U611=75%,R611*S611*T611*F!$B$75,IF(U611=76%,R611*S611*T611*F!$B$76,IF(U611=77%,R611*S611*T611*F!$B$77,IF(U611=78%,R611*S611*T611*F!$B$78,IF(U611=79%,R611*S611*T611*F!$B$79,IF(U611=80%,R611*S611*T611*F!$B$80,IF(U611=81%,R611*S611*T611*F!$B$81,IF(U611=82%,R611*S611*T611*F!$B$82,IF(U611=83%,R611*S611*T611*F!$B$83,IF(U611=84%,R611*S611*T611*F!$B$84,IF(U611=85%,R611*S611*T611*F!$B$85,IF(U611=86%,R611*S611*T611*F!$B$86,IF(U611=87%,R611*S611*T611*F!$B$87,IF(U611=88%,R611*S611*T611*F!$B$88,IF(U611=89%,R611*S611*T611*F!$B$89,IF(U611=90%,R611*S611*T611*F!$B$90,IF(U611=91%,R611*S611*T611*F!$B$91,IF(U611=92%,R611*S611*T611*F!$B$92,IF(U611=93%,R611*S611*T611*F!$B$93,IF(U611=94%,R611*S611*T611*F!$B$94,IF(U611=95%,R611*S611*T611*F!$B$95,IF(U611=96%,R611*S611*T611*F!$B$96,IF(U611=97%,R611*S611*T611*F!$B$97,IF(U611=98%,R611*S611*T611*F!$B$98,IF(U611=99%,R611*S611*T611*F!$B$99,IF(U611&gt;99%,R611*S611*T611*F!$B$100)))))))))))))))))))))))))))))))))))))))))))))))))))))))))*IF(ISNUMBER(E611),E611,1)*IF(ISNUMBER(D611),D611,1)</f>
        <v>0</v>
      </c>
      <c r="AA611" s="6">
        <f>G611*H611+K611*L611+O611*P611+S611*T611</f>
        <v>0</v>
      </c>
      <c r="AB611" s="115">
        <f>(H611*(IF(I611&lt;45%,0.5,IF(I611&lt;55%,0.8,IF(I611&lt;65%,0.9,IF(I611&lt;75%,1,IF(I611&lt;85%,1.1,1.2))))))+L611*(IF(M611&lt;45%,0.5,IF(M611&lt;55%,0.8,IF(M611&lt;65%,0.9,IF(M611&lt;75%,1,IF(M611&lt;85%,1.1,1.2))))))+P611*(IF(Q611&lt;45%,0.5,IF(Q611&lt;55%,0.8,IF(Q611&lt;65%,0.9,IF(Q611&lt;75%,1,IF(Q611&lt;85%,1.1,1.2))))))+T611*(IF(U611&lt;45%,0.5,IF(U611&lt;55%,0.8,IF(U611&lt;65%,0.9,IF(U611&lt;75%,1,IF(U611&lt;85%,1.1,1.2)))))))*IF(D611&gt;=0.8,6,IF(D611&lt;=0.4,1.5,3))</f>
        <v>0</v>
      </c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  <c r="AP611" s="11"/>
      <c r="AQ611" s="11"/>
      <c r="AR611" s="11"/>
      <c r="AS611" s="11"/>
      <c r="AT611" s="11"/>
      <c r="AU611" s="11"/>
      <c r="AV611" s="11"/>
      <c r="AW611" s="11"/>
      <c r="AX611" s="11"/>
      <c r="AY611" s="11"/>
      <c r="AZ611" s="11"/>
      <c r="BA611" s="11"/>
      <c r="BB611" s="11"/>
      <c r="BC611" s="11"/>
      <c r="BD611" s="11"/>
      <c r="BE611" s="11"/>
      <c r="BF611" s="11"/>
      <c r="BG611" s="11"/>
      <c r="BH611" s="11"/>
      <c r="BI611" s="11"/>
      <c r="BJ611" s="11"/>
    </row>
    <row r="612" spans="1:62" x14ac:dyDescent="0.25">
      <c r="A612" s="1125"/>
      <c r="B612" s="61" t="str">
        <f t="shared" ref="B612:E612" si="1457">IF(B550="","",B550)</f>
        <v/>
      </c>
      <c r="C612" s="62" t="str">
        <f t="shared" si="1457"/>
        <v/>
      </c>
      <c r="D612" s="63">
        <f t="shared" si="1452"/>
        <v>0</v>
      </c>
      <c r="E612" s="64" t="str">
        <f t="shared" si="1457"/>
        <v/>
      </c>
      <c r="F612" s="150"/>
      <c r="G612" s="151"/>
      <c r="H612" s="151"/>
      <c r="I612" s="102">
        <f t="shared" si="1447"/>
        <v>0</v>
      </c>
      <c r="J612" s="150"/>
      <c r="K612" s="100"/>
      <c r="L612" s="100"/>
      <c r="M612" s="102">
        <f t="shared" si="1448"/>
        <v>0</v>
      </c>
      <c r="N612" s="150"/>
      <c r="O612" s="100"/>
      <c r="P612" s="100"/>
      <c r="Q612" s="102">
        <f t="shared" si="1449"/>
        <v>0</v>
      </c>
      <c r="R612" s="150"/>
      <c r="S612" s="100"/>
      <c r="T612" s="100"/>
      <c r="U612" s="101">
        <f t="shared" si="1450"/>
        <v>0</v>
      </c>
      <c r="V612" s="110">
        <f t="shared" si="1453"/>
        <v>0</v>
      </c>
      <c r="W612" s="111">
        <f t="shared" si="1454"/>
        <v>0</v>
      </c>
      <c r="X612" s="53">
        <f>ROUND(IFERROR((W612/(Y612*IF(ISNUMBER(E612),E612,1))),0),2)</f>
        <v>0</v>
      </c>
      <c r="Y612" s="90" t="str">
        <f t="shared" si="1337"/>
        <v/>
      </c>
      <c r="Z612" s="5">
        <f>(IF(I612&lt;30%,0,IF(I612&lt;35%,F612*G612*H612*F!$B$33,IF(I612&lt;40%,F612*G612*H612*F!$B$38,IF(I612&lt;45%,F612*G612*H612*F!$B$43,IF(I612&lt;50%,F612*G612*H612*F!$B$48,IF(I612=50%,F612*G612*H612*F!$B$50,IF(I612=51%,F612*G612*H612*F!$B$51,IF(I612=52%,F612*G612*H612*F!$B$52,IF(I612=53%,F612*G612*H612*F!$B$53,IF(I612=54%,F612*G612*H612*F!$B$54,IF(I612=55%,F612*G612*H612*F!$B$55,IF(I612=56%,F612*G612*H612*F!$B$56,IF(I612=57%,F612*G612*H612*F!$B$57,IF(I612=58%,F612*G612*H612*F!$B$58,IF(I612=59%,F612*G612*H612*F!$B$59,IF(I612=60%,F612*G612*H612*F!$B$60,IF(I612=61%,F612*G612*H612*F!$B$61,IF(I612=62%,F612*G612*H612*F!$B$62,IF(I612=63%,F612*G612*H612*F!$B$63,IF(I612=64%,F612*G612*H612*F!$B$64,IF(I612=65%,F612*G612*H612*F!$B$65,IF(I612=66%,F612*G612*H612*F!$B$66,IF(I612=67%,F612*G612*H612*F!$B$67,IF(I612=68%,F612*G612*H612*F!$B$68,IF(I612=69%,F612*G612*H612*F!$B$69,IF(I612=70%,F612*G612*H612*F!$B$70,IF(I612=71%,F612*G612*H612*F!$B$71,IF(I612=72%,F612*G612*H612*F!$B$72,IF(I612=73%,F612*G612*H612*F!$B$73,IF(I612=74%,F612*G612*H612*F!$B$74,IF(I612=75%,F612*G612*H612*F!$B$75,IF(I612=76%,F612*G612*H612*F!$B$76,IF(I612=77%,F612*G612*H612*F!$B$77,IF(I612=78%,F612*G612*H612*F!$B$78,IF(I612=79%,F612*G612*H612*F!$B$79,IF(I612=80%,F612*G612*H612*F!$B$80,IF(I612=81%,F612*G612*H612*F!$B$81,IF(I612=82%,F612*G612*H612*F!$B$82,IF(I612=83%,F612*G612*H612*F!$B$83,IF(I612=84%,F612*G612*H612*F!$B$84,IF(I612=85%,F612*G612*H612*F!$B$85,IF(I612=86%,F612*G612*H612*F!$B$86,IF(I612=87%,F612*G612*H612*F!$B$87,IF(I612=88%,F612*G612*H612*F!$B$88,IF(I612=89%,F612*G612*H612*F!$B$89,IF(I612=90%,F612*G612*H612*F!$B$90,IF(I612=91%,F612*G612*H612*F!$B$91,IF(I612=92%,F612*G612*H612*F!$B$92,IF(I612=93%,F612*G612*H612*F!$B$93,IF(I612=94%,F612*G612*H612*F!$B$94,IF(I612=95%,F612*G612*H612*F!$B$95,IF(I612=96%,F612*G612*H612*F!$B$96,IF(I612=97%,F612*G612*H612*F!$B$97,IF(I612=98%,F612*G612*H612*F!$B$98,IF(I612=99%,F612*G612*H612*F!$B$99,IF(I612&gt;99%,F612*G612*H612*F!$B$100,))))))))))))))))))))))))))))))))))))))))))))))))))))))))+IF(M612&lt;30%,0,IF(M612&lt;35%,J612*K612*L612*F!$B$33,IF(M612&lt;40%,J612*K612*L612*F!$B$38,IF(M612&lt;45%,J612*K612*L612*F!$B$43,IF(M612&lt;50%,J612*K612*L612*F!$B$48,IF(M612=50%,J612*K612*L612*F!$B$50,IF(M612=51%,J612*K612*L612*F!$B$51,IF(M612=52%,J612*K612*L612*F!$B$52,IF(M612=53%,J612*K612*L612*F!$B$53,IF(M612=54%,J612*K612*L612*F!$B$54,IF(M612=55%,J612*K612*L612*F!$B$55,IF(M612=56%,J612*K612*L612*F!$B$56,IF(M612=57%,J612*K612*L612*F!$B$57,IF(M612=58%,J612*K612*L612*F!$B$58,IF(M612=59%,J612*K612*L612*F!$B$59,IF(M612=60%,J612*K612*L612*F!$B$60,IF(M612=61%,J612*K612*L612*F!$B$61,IF(M612=62%,J612*K612*L612*F!$B$62,IF(M612=63%,J612*K612*L612*F!$B$63,IF(M612=64%,J612*K612*L612*F!$B$64,IF(M612=65%,J612*K612*L612*F!$B$65,IF(M612=66%,J612*K612*L612*F!$B$66,IF(M612=67%,J612*K612*L612*F!$B$67,IF(M612=68%,J612*K612*L612*F!$B$68,IF(M612=69%,J612*K612*L612*F!$B$69,IF(M612=70%,J612*K612*L612*F!$B$70,IF(M612=71%,J612*K612*L612*F!$B$71,IF(M612=72%,J612*K612*L612*F!$B$72,IF(M612=73%,J612*K612*L612*F!$B$73,IF(M612=74%,J612*K612*L612*F!$B$74,IF(M612=75%,J612*K612*L612*F!$B$75,IF(M612=76%,J612*K612*L612*F!$B$76,IF(M612=77%,J612*K612*L612*F!$B$77,IF(M612=78%,J612*K612*L612*F!$B$78,IF(M612=79%,J612*K612*L612*F!$B$79,IF(M612=80%,J612*K612*L612*F!$B$80,IF(M612=81%,J612*K612*L612*F!$B$81,IF(M612=82%,J612*K612*L612*F!$B$82,IF(M612=83%,J612*K612*L612*F!$B$83,IF(M612=84%,J612*K612*L612*F!$B$84,IF(M612=85%,J612*K612*L612*F!$B$85,IF(M612=86%,J612*K612*L612*F!$B$86,IF(M612=87%,J612*K612*L612*F!$B$87,IF(M612=88%,J612*K612*L612*F!$B$88,IF(M612=89%,J612*K612*L612*F!$B$89,IF(M612=90%,J612*K612*L612*F!$B$90,IF(M612=91%,J612*K612*L612*F!$B$91,IF(M612=92%,J612*K612*L612*F!$B$92,IF(M612=93%,J612*K612*L612*F!$B$93,IF(M612=94%,J612*K612*L612*F!$B$94,IF(M612=95%,J612*K612*L612*F!$B$95,IF(M612=96%,J612*K612*L612*F!$B$96,IF(M612=97%,J612*K612*L612*F!$B$97,IF(M612=98%,J612*K612*L612*F!$B$98,IF(M612=99%,J612*K612*L612*F!$B$99,IF(M612&gt;99%,J612*K612*L612*F!$B$100,))))))))))))))))))))))))))))))))))))))))))))))))))))))))+IF(Q612&lt;30%,0,IF(Q612&lt;35%,N612*O612*P612*F!$B$33,IF(Q612&lt;40%,N612*O612*P612*F!$B$38,IF(Q612&lt;45%,N612*O612*P612*F!$B$43,IF(Q612&lt;50%,N612*O612*P612*F!$B$48,IF(Q612=50%,N612*O612*P612*F!$B$50,IF(Q612=51%,N612*O612*P612*F!$B$51,IF(Q612=52%,N612*O612*P612*F!$B$52,IF(Q612=53%,N612*O612*P612*F!$B$53,IF(Q612=54%,N612*O612*P612*F!$B$54,IF(Q612=55%,N612*O612*P612*F!$B$55,IF(Q612=56%,N612*O612*P612*F!$B$56,IF(Q612=57%,N612*O612*P612*F!$B$57,IF(Q612=58%,N612*O612*P612*F!$B$58,IF(Q612=59%,N612*O612*P612*F!$B$59,IF(Q612=60%,N612*O612*P612*F!$B$60,IF(Q612=61%,N612*O612*P612*F!$B$61,IF(Q612=62%,N612*O612*P612*F!$B$62,IF(Q612=63%,N612*O612*P612*F!$B$63,IF(Q612=64%,N612*O612*P612*F!$B$64,IF(Q612=65%,N612*O612*P612*F!$B$65,IF(Q612=66%,N612*O612*P612*F!$B$66,IF(Q612=67%,N612*O612*P612*F!$B$67,IF(Q612=68%,N612*O612*P612*F!$B$68,IF(Q612=69%,N612*O612*P612*F!$B$69,IF(Q612=70%,N612*O612*P612*F!$B$70,IF(Q612=71%,N612*O612*P612*F!$B$71,IF(Q612=72%,N612*O612*P612*F!$B$72,IF(Q612=73%,N612*O612*P612*F!$B$73,IF(Q612=74%,N612*O612*P612*F!$B$74,IF(Q612=75%,N612*O612*P612*F!$B$75,IF(Q612=76%,N612*O612*P612*F!$B$76,IF(Q612=77%,N612*O612*P612*F!$B$77,IF(Q612=78%,N612*O612*P612*F!$B$78,IF(Q612=79%,N612*O612*P612*F!$B$79,IF(Q612=80%,N612*O612*P612*F!$B$80,IF(Q612=81%,N612*O612*P612*F!$B$81,IF(Q612=82%,N612*O612*P612*F!$B$82,IF(Q612=83%,N612*O612*P612*F!$B$83,IF(Q612=84%,N612*O612*P612*F!$B$84,IF(Q612=85%,N612*O612*P612*F!$B$85,IF(Q612=86%,N612*O612*P612*F!$B$86,IF(Q612=87%,N612*O612*P612*F!$B$87,IF(Q612=88%,N612*O612*P612*F!$B$88,IF(Q612=89%,N612*O612*P612*F!$B$89,IF(Q612=90%,N612*O612*P612*F!$B$90,IF(Q612=91%,N612*O612*P612*F!$B$91,IF(Q612=92%,N612*O612*P612*F!$B$92,IF(Q612=93%,N612*O612*P612*F!$B$93,IF(Q612=94%,N612*O612*P612*F!$B$94,IF(Q612=95%,N612*O612*P612*F!$B$95,IF(Q612=96%,N612*O612*P612*F!$B$96,IF(Q612=97%,N612*O612*P612*F!$B$97,IF(Q612=98%,N612*O612*P612*F!$B$98,IF(Q612=99%,N612*O612*P612*F!$B$99,IF(Q612&gt;99%,N612*O612*P612*F!$B$100,))))))))))))))))))))))))))))))))))))))))))))))))))))))))+IF(U612&lt;30%,0,IF(U612&lt;35%,R612*S612*T612*F!$B$33,IF(U612&lt;40%,R612*S612*T612*F!$B$38,IF(U612&lt;45%,R612*S612*T612*F!$B$43,IF(U612&lt;50%,R612*S612*T612*F!$B$48,IF(U612=50%,R612*S612*T612*F!$B$50,IF(U612=51%,R612*S612*T612*F!$B$51,IF(U612=52%,R612*S612*T612*F!$B$52,IF(U612=53%,R612*S612*T612*F!$B$53,IF(U612=54%,R612*S612*T612*F!$B$54,IF(U612=55%,R612*S612*T612*F!$B$55,IF(U612=56%,R612*S612*T612*F!$B$56,IF(U612=57%,R612*S612*T612*F!$B$57,IF(U612=58%,R612*S612*T612*F!$B$58,IF(U612=59%,R612*S612*T612*F!$B$59,IF(U612=60%,R612*S612*T612*F!$B$60,IF(U612=61%,R612*S612*T612*F!$B$61,IF(U612=62%,R612*S612*T612*F!$B$62,IF(U612=63%,R612*S612*T612*F!$B$63,IF(U612=64%,R612*S612*T612*F!$B$64,IF(U612=65%,R612*S612*T612*F!$B$65,IF(U612=66%,R612*S612*T612*F!$B$66,IF(U612=67%,R612*S612*T612*F!$B$67,IF(U612=68%,R612*S612*T612*F!$B$68,IF(U612=69%,R612*S612*T612*F!$B$69,IF(U612=70%,R612*S612*T612*F!$B$70,IF(U612=71%,R612*S612*T612*F!$B$71,IF(U612=72%,R612*S612*T612*F!$B$72,IF(U612=73%,R612*S612*T612*F!$B$73,IF(U612=74%,R612*S612*T612*F!$B$74,IF(U612=75%,R612*S612*T612*F!$B$75,IF(U612=76%,R612*S612*T612*F!$B$76,IF(U612=77%,R612*S612*T612*F!$B$77,IF(U612=78%,R612*S612*T612*F!$B$78,IF(U612=79%,R612*S612*T612*F!$B$79,IF(U612=80%,R612*S612*T612*F!$B$80,IF(U612=81%,R612*S612*T612*F!$B$81,IF(U612=82%,R612*S612*T612*F!$B$82,IF(U612=83%,R612*S612*T612*F!$B$83,IF(U612=84%,R612*S612*T612*F!$B$84,IF(U612=85%,R612*S612*T612*F!$B$85,IF(U612=86%,R612*S612*T612*F!$B$86,IF(U612=87%,R612*S612*T612*F!$B$87,IF(U612=88%,R612*S612*T612*F!$B$88,IF(U612=89%,R612*S612*T612*F!$B$89,IF(U612=90%,R612*S612*T612*F!$B$90,IF(U612=91%,R612*S612*T612*F!$B$91,IF(U612=92%,R612*S612*T612*F!$B$92,IF(U612=93%,R612*S612*T612*F!$B$93,IF(U612=94%,R612*S612*T612*F!$B$94,IF(U612=95%,R612*S612*T612*F!$B$95,IF(U612=96%,R612*S612*T612*F!$B$96,IF(U612=97%,R612*S612*T612*F!$B$97,IF(U612=98%,R612*S612*T612*F!$B$98,IF(U612=99%,R612*S612*T612*F!$B$99,IF(U612&gt;99%,R612*S612*T612*F!$B$100)))))))))))))))))))))))))))))))))))))))))))))))))))))))))*IF(ISNUMBER(E612),E612,1)*IF(ISNUMBER(D612),D612,1)</f>
        <v>0</v>
      </c>
      <c r="AA612" s="5">
        <f>G612*H612+K612*L612+O612*P612+S612*T612</f>
        <v>0</v>
      </c>
      <c r="AB612" s="112">
        <f>(H612*(IF(I612&lt;45%,0.5,IF(I612&lt;55%,0.8,IF(I612&lt;65%,0.9,IF(I612&lt;75%,1,IF(I612&lt;85%,1.1,1.2))))))+L612*(IF(M612&lt;45%,0.5,IF(M612&lt;55%,0.8,IF(M612&lt;65%,0.9,IF(M612&lt;75%,1,IF(M612&lt;85%,1.1,1.2))))))+P612*(IF(Q612&lt;45%,0.5,IF(Q612&lt;55%,0.8,IF(Q612&lt;65%,0.9,IF(Q612&lt;75%,1,IF(Q612&lt;85%,1.1,1.2))))))+T612*(IF(U612&lt;45%,0.5,IF(U612&lt;55%,0.8,IF(U612&lt;65%,0.9,IF(U612&lt;75%,1,IF(U612&lt;85%,1.1,1.2)))))))*IF(D612&gt;=0.8,6,IF(D612&lt;=0.4,1.5,3))</f>
        <v>0</v>
      </c>
      <c r="AC612" s="11"/>
      <c r="AD612" s="11"/>
      <c r="AE612" s="11"/>
      <c r="AF612" s="11"/>
      <c r="AG612" s="11"/>
      <c r="AH612" s="11"/>
      <c r="AI612" s="11"/>
      <c r="AJ612" s="11"/>
      <c r="AK612" s="11"/>
      <c r="AL612" s="11"/>
      <c r="AM612" s="11"/>
      <c r="AN612" s="11"/>
      <c r="AO612" s="11"/>
      <c r="AP612" s="11"/>
      <c r="AQ612" s="11"/>
      <c r="AR612" s="11"/>
      <c r="AS612" s="11"/>
      <c r="AT612" s="11"/>
      <c r="AU612" s="11"/>
      <c r="AV612" s="11"/>
      <c r="AW612" s="11"/>
      <c r="AX612" s="11"/>
      <c r="AY612" s="11"/>
      <c r="AZ612" s="11"/>
      <c r="BA612" s="11"/>
      <c r="BB612" s="11"/>
      <c r="BC612" s="11"/>
      <c r="BD612" s="11"/>
      <c r="BE612" s="11"/>
      <c r="BF612" s="11"/>
      <c r="BG612" s="11"/>
      <c r="BH612" s="11"/>
      <c r="BI612" s="11"/>
      <c r="BJ612" s="11"/>
    </row>
    <row r="613" spans="1:62" x14ac:dyDescent="0.25">
      <c r="A613" s="1125"/>
      <c r="B613" s="61" t="str">
        <f t="shared" ref="B613:E613" si="1458">IF(B551="","",B551)</f>
        <v/>
      </c>
      <c r="C613" s="62" t="str">
        <f t="shared" si="1458"/>
        <v/>
      </c>
      <c r="D613" s="63">
        <f t="shared" si="1452"/>
        <v>0</v>
      </c>
      <c r="E613" s="64" t="str">
        <f t="shared" si="1458"/>
        <v/>
      </c>
      <c r="F613" s="152"/>
      <c r="G613" s="153"/>
      <c r="H613" s="153"/>
      <c r="I613" s="95">
        <f t="shared" si="1447"/>
        <v>0</v>
      </c>
      <c r="J613" s="152"/>
      <c r="K613" s="94"/>
      <c r="L613" s="94"/>
      <c r="M613" s="95">
        <f t="shared" si="1448"/>
        <v>0</v>
      </c>
      <c r="N613" s="152"/>
      <c r="O613" s="94"/>
      <c r="P613" s="94"/>
      <c r="Q613" s="95">
        <f t="shared" si="1449"/>
        <v>0</v>
      </c>
      <c r="R613" s="152"/>
      <c r="S613" s="94"/>
      <c r="T613" s="94"/>
      <c r="U613" s="93">
        <f t="shared" si="1450"/>
        <v>0</v>
      </c>
      <c r="V613" s="113">
        <f t="shared" si="1453"/>
        <v>0</v>
      </c>
      <c r="W613" s="114">
        <f t="shared" si="1454"/>
        <v>0</v>
      </c>
      <c r="X613" s="36">
        <f t="shared" ref="X613" si="1459">ROUND(IFERROR((W613/(Y613*IF(ISNUMBER(E613),E613,1))),0),2)</f>
        <v>0</v>
      </c>
      <c r="Y613" s="90" t="str">
        <f t="shared" si="1337"/>
        <v/>
      </c>
      <c r="Z613" s="6">
        <f>(IF(I613&lt;30%,0,IF(I613&lt;35%,F613*G613*H613*F!$B$33,IF(I613&lt;40%,F613*G613*H613*F!$B$38,IF(I613&lt;45%,F613*G613*H613*F!$B$43,IF(I613&lt;50%,F613*G613*H613*F!$B$48,IF(I613=50%,F613*G613*H613*F!$B$50,IF(I613=51%,F613*G613*H613*F!$B$51,IF(I613=52%,F613*G613*H613*F!$B$52,IF(I613=53%,F613*G613*H613*F!$B$53,IF(I613=54%,F613*G613*H613*F!$B$54,IF(I613=55%,F613*G613*H613*F!$B$55,IF(I613=56%,F613*G613*H613*F!$B$56,IF(I613=57%,F613*G613*H613*F!$B$57,IF(I613=58%,F613*G613*H613*F!$B$58,IF(I613=59%,F613*G613*H613*F!$B$59,IF(I613=60%,F613*G613*H613*F!$B$60,IF(I613=61%,F613*G613*H613*F!$B$61,IF(I613=62%,F613*G613*H613*F!$B$62,IF(I613=63%,F613*G613*H613*F!$B$63,IF(I613=64%,F613*G613*H613*F!$B$64,IF(I613=65%,F613*G613*H613*F!$B$65,IF(I613=66%,F613*G613*H613*F!$B$66,IF(I613=67%,F613*G613*H613*F!$B$67,IF(I613=68%,F613*G613*H613*F!$B$68,IF(I613=69%,F613*G613*H613*F!$B$69,IF(I613=70%,F613*G613*H613*F!$B$70,IF(I613=71%,F613*G613*H613*F!$B$71,IF(I613=72%,F613*G613*H613*F!$B$72,IF(I613=73%,F613*G613*H613*F!$B$73,IF(I613=74%,F613*G613*H613*F!$B$74,IF(I613=75%,F613*G613*H613*F!$B$75,IF(I613=76%,F613*G613*H613*F!$B$76,IF(I613=77%,F613*G613*H613*F!$B$77,IF(I613=78%,F613*G613*H613*F!$B$78,IF(I613=79%,F613*G613*H613*F!$B$79,IF(I613=80%,F613*G613*H613*F!$B$80,IF(I613=81%,F613*G613*H613*F!$B$81,IF(I613=82%,F613*G613*H613*F!$B$82,IF(I613=83%,F613*G613*H613*F!$B$83,IF(I613=84%,F613*G613*H613*F!$B$84,IF(I613=85%,F613*G613*H613*F!$B$85,IF(I613=86%,F613*G613*H613*F!$B$86,IF(I613=87%,F613*G613*H613*F!$B$87,IF(I613=88%,F613*G613*H613*F!$B$88,IF(I613=89%,F613*G613*H613*F!$B$89,IF(I613=90%,F613*G613*H613*F!$B$90,IF(I613=91%,F613*G613*H613*F!$B$91,IF(I613=92%,F613*G613*H613*F!$B$92,IF(I613=93%,F613*G613*H613*F!$B$93,IF(I613=94%,F613*G613*H613*F!$B$94,IF(I613=95%,F613*G613*H613*F!$B$95,IF(I613=96%,F613*G613*H613*F!$B$96,IF(I613=97%,F613*G613*H613*F!$B$97,IF(I613=98%,F613*G613*H613*F!$B$98,IF(I613=99%,F613*G613*H613*F!$B$99,IF(I613&gt;99%,F613*G613*H613*F!$B$100,))))))))))))))))))))))))))))))))))))))))))))))))))))))))+IF(M613&lt;30%,0,IF(M613&lt;35%,J613*K613*L613*F!$B$33,IF(M613&lt;40%,J613*K613*L613*F!$B$38,IF(M613&lt;45%,J613*K613*L613*F!$B$43,IF(M613&lt;50%,J613*K613*L613*F!$B$48,IF(M613=50%,J613*K613*L613*F!$B$50,IF(M613=51%,J613*K613*L613*F!$B$51,IF(M613=52%,J613*K613*L613*F!$B$52,IF(M613=53%,J613*K613*L613*F!$B$53,IF(M613=54%,J613*K613*L613*F!$B$54,IF(M613=55%,J613*K613*L613*F!$B$55,IF(M613=56%,J613*K613*L613*F!$B$56,IF(M613=57%,J613*K613*L613*F!$B$57,IF(M613=58%,J613*K613*L613*F!$B$58,IF(M613=59%,J613*K613*L613*F!$B$59,IF(M613=60%,J613*K613*L613*F!$B$60,IF(M613=61%,J613*K613*L613*F!$B$61,IF(M613=62%,J613*K613*L613*F!$B$62,IF(M613=63%,J613*K613*L613*F!$B$63,IF(M613=64%,J613*K613*L613*F!$B$64,IF(M613=65%,J613*K613*L613*F!$B$65,IF(M613=66%,J613*K613*L613*F!$B$66,IF(M613=67%,J613*K613*L613*F!$B$67,IF(M613=68%,J613*K613*L613*F!$B$68,IF(M613=69%,J613*K613*L613*F!$B$69,IF(M613=70%,J613*K613*L613*F!$B$70,IF(M613=71%,J613*K613*L613*F!$B$71,IF(M613=72%,J613*K613*L613*F!$B$72,IF(M613=73%,J613*K613*L613*F!$B$73,IF(M613=74%,J613*K613*L613*F!$B$74,IF(M613=75%,J613*K613*L613*F!$B$75,IF(M613=76%,J613*K613*L613*F!$B$76,IF(M613=77%,J613*K613*L613*F!$B$77,IF(M613=78%,J613*K613*L613*F!$B$78,IF(M613=79%,J613*K613*L613*F!$B$79,IF(M613=80%,J613*K613*L613*F!$B$80,IF(M613=81%,J613*K613*L613*F!$B$81,IF(M613=82%,J613*K613*L613*F!$B$82,IF(M613=83%,J613*K613*L613*F!$B$83,IF(M613=84%,J613*K613*L613*F!$B$84,IF(M613=85%,J613*K613*L613*F!$B$85,IF(M613=86%,J613*K613*L613*F!$B$86,IF(M613=87%,J613*K613*L613*F!$B$87,IF(M613=88%,J613*K613*L613*F!$B$88,IF(M613=89%,J613*K613*L613*F!$B$89,IF(M613=90%,J613*K613*L613*F!$B$90,IF(M613=91%,J613*K613*L613*F!$B$91,IF(M613=92%,J613*K613*L613*F!$B$92,IF(M613=93%,J613*K613*L613*F!$B$93,IF(M613=94%,J613*K613*L613*F!$B$94,IF(M613=95%,J613*K613*L613*F!$B$95,IF(M613=96%,J613*K613*L613*F!$B$96,IF(M613=97%,J613*K613*L613*F!$B$97,IF(M613=98%,J613*K613*L613*F!$B$98,IF(M613=99%,J613*K613*L613*F!$B$99,IF(M613&gt;99%,J613*K613*L613*F!$B$100,))))))))))))))))))))))))))))))))))))))))))))))))))))))))+IF(Q613&lt;30%,0,IF(Q613&lt;35%,N613*O613*P613*F!$B$33,IF(Q613&lt;40%,N613*O613*P613*F!$B$38,IF(Q613&lt;45%,N613*O613*P613*F!$B$43,IF(Q613&lt;50%,N613*O613*P613*F!$B$48,IF(Q613=50%,N613*O613*P613*F!$B$50,IF(Q613=51%,N613*O613*P613*F!$B$51,IF(Q613=52%,N613*O613*P613*F!$B$52,IF(Q613=53%,N613*O613*P613*F!$B$53,IF(Q613=54%,N613*O613*P613*F!$B$54,IF(Q613=55%,N613*O613*P613*F!$B$55,IF(Q613=56%,N613*O613*P613*F!$B$56,IF(Q613=57%,N613*O613*P613*F!$B$57,IF(Q613=58%,N613*O613*P613*F!$B$58,IF(Q613=59%,N613*O613*P613*F!$B$59,IF(Q613=60%,N613*O613*P613*F!$B$60,IF(Q613=61%,N613*O613*P613*F!$B$61,IF(Q613=62%,N613*O613*P613*F!$B$62,IF(Q613=63%,N613*O613*P613*F!$B$63,IF(Q613=64%,N613*O613*P613*F!$B$64,IF(Q613=65%,N613*O613*P613*F!$B$65,IF(Q613=66%,N613*O613*P613*F!$B$66,IF(Q613=67%,N613*O613*P613*F!$B$67,IF(Q613=68%,N613*O613*P613*F!$B$68,IF(Q613=69%,N613*O613*P613*F!$B$69,IF(Q613=70%,N613*O613*P613*F!$B$70,IF(Q613=71%,N613*O613*P613*F!$B$71,IF(Q613=72%,N613*O613*P613*F!$B$72,IF(Q613=73%,N613*O613*P613*F!$B$73,IF(Q613=74%,N613*O613*P613*F!$B$74,IF(Q613=75%,N613*O613*P613*F!$B$75,IF(Q613=76%,N613*O613*P613*F!$B$76,IF(Q613=77%,N613*O613*P613*F!$B$77,IF(Q613=78%,N613*O613*P613*F!$B$78,IF(Q613=79%,N613*O613*P613*F!$B$79,IF(Q613=80%,N613*O613*P613*F!$B$80,IF(Q613=81%,N613*O613*P613*F!$B$81,IF(Q613=82%,N613*O613*P613*F!$B$82,IF(Q613=83%,N613*O613*P613*F!$B$83,IF(Q613=84%,N613*O613*P613*F!$B$84,IF(Q613=85%,N613*O613*P613*F!$B$85,IF(Q613=86%,N613*O613*P613*F!$B$86,IF(Q613=87%,N613*O613*P613*F!$B$87,IF(Q613=88%,N613*O613*P613*F!$B$88,IF(Q613=89%,N613*O613*P613*F!$B$89,IF(Q613=90%,N613*O613*P613*F!$B$90,IF(Q613=91%,N613*O613*P613*F!$B$91,IF(Q613=92%,N613*O613*P613*F!$B$92,IF(Q613=93%,N613*O613*P613*F!$B$93,IF(Q613=94%,N613*O613*P613*F!$B$94,IF(Q613=95%,N613*O613*P613*F!$B$95,IF(Q613=96%,N613*O613*P613*F!$B$96,IF(Q613=97%,N613*O613*P613*F!$B$97,IF(Q613=98%,N613*O613*P613*F!$B$98,IF(Q613=99%,N613*O613*P613*F!$B$99,IF(Q613&gt;99%,N613*O613*P613*F!$B$100,))))))))))))))))))))))))))))))))))))))))))))))))))))))))+IF(U613&lt;30%,0,IF(U613&lt;35%,R613*S613*T613*F!$B$33,IF(U613&lt;40%,R613*S613*T613*F!$B$38,IF(U613&lt;45%,R613*S613*T613*F!$B$43,IF(U613&lt;50%,R613*S613*T613*F!$B$48,IF(U613=50%,R613*S613*T613*F!$B$50,IF(U613=51%,R613*S613*T613*F!$B$51,IF(U613=52%,R613*S613*T613*F!$B$52,IF(U613=53%,R613*S613*T613*F!$B$53,IF(U613=54%,R613*S613*T613*F!$B$54,IF(U613=55%,R613*S613*T613*F!$B$55,IF(U613=56%,R613*S613*T613*F!$B$56,IF(U613=57%,R613*S613*T613*F!$B$57,IF(U613=58%,R613*S613*T613*F!$B$58,IF(U613=59%,R613*S613*T613*F!$B$59,IF(U613=60%,R613*S613*T613*F!$B$60,IF(U613=61%,R613*S613*T613*F!$B$61,IF(U613=62%,R613*S613*T613*F!$B$62,IF(U613=63%,R613*S613*T613*F!$B$63,IF(U613=64%,R613*S613*T613*F!$B$64,IF(U613=65%,R613*S613*T613*F!$B$65,IF(U613=66%,R613*S613*T613*F!$B$66,IF(U613=67%,R613*S613*T613*F!$B$67,IF(U613=68%,R613*S613*T613*F!$B$68,IF(U613=69%,R613*S613*T613*F!$B$69,IF(U613=70%,R613*S613*T613*F!$B$70,IF(U613=71%,R613*S613*T613*F!$B$71,IF(U613=72%,R613*S613*T613*F!$B$72,IF(U613=73%,R613*S613*T613*F!$B$73,IF(U613=74%,R613*S613*T613*F!$B$74,IF(U613=75%,R613*S613*T613*F!$B$75,IF(U613=76%,R613*S613*T613*F!$B$76,IF(U613=77%,R613*S613*T613*F!$B$77,IF(U613=78%,R613*S613*T613*F!$B$78,IF(U613=79%,R613*S613*T613*F!$B$79,IF(U613=80%,R613*S613*T613*F!$B$80,IF(U613=81%,R613*S613*T613*F!$B$81,IF(U613=82%,R613*S613*T613*F!$B$82,IF(U613=83%,R613*S613*T613*F!$B$83,IF(U613=84%,R613*S613*T613*F!$B$84,IF(U613=85%,R613*S613*T613*F!$B$85,IF(U613=86%,R613*S613*T613*F!$B$86,IF(U613=87%,R613*S613*T613*F!$B$87,IF(U613=88%,R613*S613*T613*F!$B$88,IF(U613=89%,R613*S613*T613*F!$B$89,IF(U613=90%,R613*S613*T613*F!$B$90,IF(U613=91%,R613*S613*T613*F!$B$91,IF(U613=92%,R613*S613*T613*F!$B$92,IF(U613=93%,R613*S613*T613*F!$B$93,IF(U613=94%,R613*S613*T613*F!$B$94,IF(U613=95%,R613*S613*T613*F!$B$95,IF(U613=96%,R613*S613*T613*F!$B$96,IF(U613=97%,R613*S613*T613*F!$B$97,IF(U613=98%,R613*S613*T613*F!$B$98,IF(U613=99%,R613*S613*T613*F!$B$99,IF(U613&gt;99%,R613*S613*T613*F!$B$100)))))))))))))))))))))))))))))))))))))))))))))))))))))))))*IF(ISNUMBER(E613),E613,1)*IF(ISNUMBER(D613),D613,1)</f>
        <v>0</v>
      </c>
      <c r="AA613" s="6">
        <f>G613*H613+K613*L613+O613*P613+S613*T613</f>
        <v>0</v>
      </c>
      <c r="AB613" s="115">
        <f>(H613*(IF(I613&lt;45%,0.5,IF(I613&lt;55%,0.8,IF(I613&lt;65%,0.9,IF(I613&lt;75%,1,IF(I613&lt;85%,1.1,1.2))))))+L613*(IF(M613&lt;45%,0.5,IF(M613&lt;55%,0.8,IF(M613&lt;65%,0.9,IF(M613&lt;75%,1,IF(M613&lt;85%,1.1,1.2))))))+P613*(IF(Q613&lt;45%,0.5,IF(Q613&lt;55%,0.8,IF(Q613&lt;65%,0.9,IF(Q613&lt;75%,1,IF(Q613&lt;85%,1.1,1.2))))))+T613*(IF(U613&lt;45%,0.5,IF(U613&lt;55%,0.8,IF(U613&lt;65%,0.9,IF(U613&lt;75%,1,IF(U613&lt;85%,1.1,1.2)))))))*IF(D613&gt;=0.8,6,IF(D613&lt;=0.4,1.5,3))</f>
        <v>0</v>
      </c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  <c r="AP613" s="11"/>
      <c r="AQ613" s="11"/>
      <c r="AR613" s="11"/>
      <c r="AS613" s="11"/>
      <c r="AT613" s="11"/>
      <c r="AU613" s="11"/>
      <c r="AV613" s="11"/>
      <c r="AW613" s="11"/>
      <c r="AX613" s="11"/>
      <c r="AY613" s="11"/>
      <c r="AZ613" s="11"/>
      <c r="BA613" s="11"/>
      <c r="BB613" s="11"/>
      <c r="BC613" s="11"/>
      <c r="BD613" s="11"/>
      <c r="BE613" s="11"/>
      <c r="BF613" s="11"/>
      <c r="BG613" s="11"/>
      <c r="BH613" s="11"/>
      <c r="BI613" s="11"/>
      <c r="BJ613" s="11"/>
    </row>
    <row r="614" spans="1:62" x14ac:dyDescent="0.25">
      <c r="A614" s="1125"/>
      <c r="B614" s="61"/>
      <c r="C614" s="62"/>
      <c r="D614" s="134">
        <f>ROUND(IFERROR((D609*(G609*H609+K609*L609+O609*P609+S609*T609)+D610*(G610*H610+K610*L610+O610*P610+S610*T610)+D611*(G611*H611+K611*L611+O611*P611+S611*T611)+D612*(G612*H612+K612*L612+O612*P612+S612*T612)+D613*(G613*H613+K613*L613+O613*P613+S613*T613))/((G609*H609+K609*L609+O609*P609+S609*T609)+(G610*H610+K610*L610+O610*P610+S610*T610)+(G611*H611+K611*L611+O611*P611+S611*T611)+(G612*H612+K612*L612+O612*P612+S612*T612)+(G613*H613+K613*L613+O613*P613+S613*T613)),0),3)</f>
        <v>0</v>
      </c>
      <c r="E614" s="64"/>
      <c r="F614" s="65"/>
      <c r="G614" s="151"/>
      <c r="H614" s="151"/>
      <c r="I614" s="102"/>
      <c r="J614" s="65"/>
      <c r="K614" s="100"/>
      <c r="L614" s="100"/>
      <c r="M614" s="102"/>
      <c r="N614" s="65"/>
      <c r="O614" s="100"/>
      <c r="P614" s="100"/>
      <c r="Q614" s="102"/>
      <c r="R614" s="65"/>
      <c r="S614" s="100"/>
      <c r="T614" s="100"/>
      <c r="U614" s="101"/>
      <c r="V614" s="122">
        <f>SUM(V609:V613)</f>
        <v>0</v>
      </c>
      <c r="W614" s="117">
        <f>IFERROR(V614/AA614,0)</f>
        <v>0</v>
      </c>
      <c r="X614" s="118">
        <f>ROUND(IFERROR((D609*(I609*G609*H609+M609*K609*L609+Q609*O609*P609+U609*S609*T609)+D610*(I610*G610*H610+M610*K610*L610+Q610*O610*P610+U610*S610*T610)+D611*(I611*G611*H611+M611*K611*L611+Q611*O611*P611+U611*S611*T611)+D612*(I612*G612*H612+M612*K612*L612+Q612*O612*P612+U612*S612*T612)+D613*(I613*G613*H613+M613*K613*L613+Q613*O613*P613+U613*S613*T613))/(D609*(G609*H609+K609*L609+O609*P609+S609*T609)+D610*(G610*H610+K610*L610+O610*P610+S610*T610)+D611*(G611*H611+K611*L611+O611*P611+S611*T611)+D612*(G612*H612+K612*L612+O612*P612+S612*T612)+D613*(G613*H613+K613*L613+O613*P613+S613*T613)),0),2)</f>
        <v>0</v>
      </c>
      <c r="Y614" s="117"/>
      <c r="Z614" s="117">
        <f>SUM(Z609:Z613)</f>
        <v>0</v>
      </c>
      <c r="AA614" s="117">
        <f>SUM(AA609:AA613)</f>
        <v>0</v>
      </c>
      <c r="AB614" s="119">
        <f>IF(SUM(AB609:AB613)=0,TIME(,0,),TIME(,SUM(AB609:AB613)+30,))</f>
        <v>0</v>
      </c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  <c r="AP614" s="11"/>
      <c r="AQ614" s="11"/>
      <c r="AR614" s="11"/>
      <c r="AS614" s="11"/>
      <c r="AT614" s="11"/>
      <c r="AU614" s="11"/>
      <c r="AV614" s="11"/>
      <c r="AW614" s="11"/>
      <c r="AX614" s="11"/>
      <c r="AY614" s="11"/>
      <c r="AZ614" s="11"/>
      <c r="BA614" s="11"/>
      <c r="BB614" s="11"/>
      <c r="BC614" s="11"/>
      <c r="BD614" s="11"/>
      <c r="BE614" s="11"/>
      <c r="BF614" s="11"/>
      <c r="BG614" s="11"/>
      <c r="BH614" s="11"/>
      <c r="BI614" s="11"/>
      <c r="BJ614" s="11"/>
    </row>
    <row r="615" spans="1:62" x14ac:dyDescent="0.25">
      <c r="A615" s="1125"/>
      <c r="B615" s="61" t="str">
        <f t="shared" ref="B615:E615" si="1460">IF(B553="","",B553)</f>
        <v/>
      </c>
      <c r="C615" s="62" t="str">
        <f t="shared" si="1460"/>
        <v/>
      </c>
      <c r="D615" s="63">
        <f>D553</f>
        <v>0</v>
      </c>
      <c r="E615" s="64" t="str">
        <f t="shared" si="1460"/>
        <v/>
      </c>
      <c r="F615" s="152"/>
      <c r="G615" s="153"/>
      <c r="H615" s="153"/>
      <c r="I615" s="95">
        <f t="shared" ref="I615:I619" si="1461">IFERROR(ROUND(F615/$Y615,2),)</f>
        <v>0</v>
      </c>
      <c r="J615" s="152"/>
      <c r="K615" s="94"/>
      <c r="L615" s="94"/>
      <c r="M615" s="95">
        <f t="shared" ref="M615:M619" si="1462">IFERROR(ROUND(J615/$Y615,2),)</f>
        <v>0</v>
      </c>
      <c r="N615" s="152"/>
      <c r="O615" s="94"/>
      <c r="P615" s="94"/>
      <c r="Q615" s="95">
        <f t="shared" ref="Q615:Q619" si="1463">IFERROR(ROUND(N615/$Y615,2),)</f>
        <v>0</v>
      </c>
      <c r="R615" s="152"/>
      <c r="S615" s="94"/>
      <c r="T615" s="94"/>
      <c r="U615" s="93">
        <f t="shared" ref="U615:U619" si="1464">IFERROR(ROUND(R615/$Y615,2),)</f>
        <v>0</v>
      </c>
      <c r="V615" s="113">
        <f>(IF(ISNUMBER(F615),F615,1)*G615*H615+IF(ISNUMBER(J615),J615,1)*K615*L615+IF(ISNUMBER(N615),N615,1)*O615*P615+IF(ISNUMBER(R615),R615,1)*S615*T615)*IF(ISNUMBER(E615),E615,1)</f>
        <v>0</v>
      </c>
      <c r="W615" s="43">
        <f>IFERROR((IF(ISNUMBER(F615),F615,1)*G615*H615+IF(ISNUMBER(J615),J615,1)*K615*L615+IF(ISNUMBER(N615),N615,1)*O615*P615+IF(ISNUMBER(R615),R615,1)*S615*T615)*IF(ISNUMBER(E615),E615,1)/(G615*H615+K615*L615+O615*P615+S615*T615),0)</f>
        <v>0</v>
      </c>
      <c r="X615" s="36">
        <f>ROUND(IFERROR((W615/(Y615*IF(ISNUMBER(E615),E615,1))),0),2)</f>
        <v>0</v>
      </c>
      <c r="Y615" s="90" t="str">
        <f t="shared" si="1337"/>
        <v/>
      </c>
      <c r="Z615" s="6">
        <f>(IF(I615&lt;30%,0,IF(I615&lt;35%,F615*G615*H615*F!$B$33,IF(I615&lt;40%,F615*G615*H615*F!$B$38,IF(I615&lt;45%,F615*G615*H615*F!$B$43,IF(I615&lt;50%,F615*G615*H615*F!$B$48,IF(I615=50%,F615*G615*H615*F!$B$50,IF(I615=51%,F615*G615*H615*F!$B$51,IF(I615=52%,F615*G615*H615*F!$B$52,IF(I615=53%,F615*G615*H615*F!$B$53,IF(I615=54%,F615*G615*H615*F!$B$54,IF(I615=55%,F615*G615*H615*F!$B$55,IF(I615=56%,F615*G615*H615*F!$B$56,IF(I615=57%,F615*G615*H615*F!$B$57,IF(I615=58%,F615*G615*H615*F!$B$58,IF(I615=59%,F615*G615*H615*F!$B$59,IF(I615=60%,F615*G615*H615*F!$B$60,IF(I615=61%,F615*G615*H615*F!$B$61,IF(I615=62%,F615*G615*H615*F!$B$62,IF(I615=63%,F615*G615*H615*F!$B$63,IF(I615=64%,F615*G615*H615*F!$B$64,IF(I615=65%,F615*G615*H615*F!$B$65,IF(I615=66%,F615*G615*H615*F!$B$66,IF(I615=67%,F615*G615*H615*F!$B$67,IF(I615=68%,F615*G615*H615*F!$B$68,IF(I615=69%,F615*G615*H615*F!$B$69,IF(I615=70%,F615*G615*H615*F!$B$70,IF(I615=71%,F615*G615*H615*F!$B$71,IF(I615=72%,F615*G615*H615*F!$B$72,IF(I615=73%,F615*G615*H615*F!$B$73,IF(I615=74%,F615*G615*H615*F!$B$74,IF(I615=75%,F615*G615*H615*F!$B$75,IF(I615=76%,F615*G615*H615*F!$B$76,IF(I615=77%,F615*G615*H615*F!$B$77,IF(I615=78%,F615*G615*H615*F!$B$78,IF(I615=79%,F615*G615*H615*F!$B$79,IF(I615=80%,F615*G615*H615*F!$B$80,IF(I615=81%,F615*G615*H615*F!$B$81,IF(I615=82%,F615*G615*H615*F!$B$82,IF(I615=83%,F615*G615*H615*F!$B$83,IF(I615=84%,F615*G615*H615*F!$B$84,IF(I615=85%,F615*G615*H615*F!$B$85,IF(I615=86%,F615*G615*H615*F!$B$86,IF(I615=87%,F615*G615*H615*F!$B$87,IF(I615=88%,F615*G615*H615*F!$B$88,IF(I615=89%,F615*G615*H615*F!$B$89,IF(I615=90%,F615*G615*H615*F!$B$90,IF(I615=91%,F615*G615*H615*F!$B$91,IF(I615=92%,F615*G615*H615*F!$B$92,IF(I615=93%,F615*G615*H615*F!$B$93,IF(I615=94%,F615*G615*H615*F!$B$94,IF(I615=95%,F615*G615*H615*F!$B$95,IF(I615=96%,F615*G615*H615*F!$B$96,IF(I615=97%,F615*G615*H615*F!$B$97,IF(I615=98%,F615*G615*H615*F!$B$98,IF(I615=99%,F615*G615*H615*F!$B$99,IF(I615&gt;99%,F615*G615*H615*F!$B$100,))))))))))))))))))))))))))))))))))))))))))))))))))))))))+IF(M615&lt;30%,0,IF(M615&lt;35%,J615*K615*L615*F!$B$33,IF(M615&lt;40%,J615*K615*L615*F!$B$38,IF(M615&lt;45%,J615*K615*L615*F!$B$43,IF(M615&lt;50%,J615*K615*L615*F!$B$48,IF(M615=50%,J615*K615*L615*F!$B$50,IF(M615=51%,J615*K615*L615*F!$B$51,IF(M615=52%,J615*K615*L615*F!$B$52,IF(M615=53%,J615*K615*L615*F!$B$53,IF(M615=54%,J615*K615*L615*F!$B$54,IF(M615=55%,J615*K615*L615*F!$B$55,IF(M615=56%,J615*K615*L615*F!$B$56,IF(M615=57%,J615*K615*L615*F!$B$57,IF(M615=58%,J615*K615*L615*F!$B$58,IF(M615=59%,J615*K615*L615*F!$B$59,IF(M615=60%,J615*K615*L615*F!$B$60,IF(M615=61%,J615*K615*L615*F!$B$61,IF(M615=62%,J615*K615*L615*F!$B$62,IF(M615=63%,J615*K615*L615*F!$B$63,IF(M615=64%,J615*K615*L615*F!$B$64,IF(M615=65%,J615*K615*L615*F!$B$65,IF(M615=66%,J615*K615*L615*F!$B$66,IF(M615=67%,J615*K615*L615*F!$B$67,IF(M615=68%,J615*K615*L615*F!$B$68,IF(M615=69%,J615*K615*L615*F!$B$69,IF(M615=70%,J615*K615*L615*F!$B$70,IF(M615=71%,J615*K615*L615*F!$B$71,IF(M615=72%,J615*K615*L615*F!$B$72,IF(M615=73%,J615*K615*L615*F!$B$73,IF(M615=74%,J615*K615*L615*F!$B$74,IF(M615=75%,J615*K615*L615*F!$B$75,IF(M615=76%,J615*K615*L615*F!$B$76,IF(M615=77%,J615*K615*L615*F!$B$77,IF(M615=78%,J615*K615*L615*F!$B$78,IF(M615=79%,J615*K615*L615*F!$B$79,IF(M615=80%,J615*K615*L615*F!$B$80,IF(M615=81%,J615*K615*L615*F!$B$81,IF(M615=82%,J615*K615*L615*F!$B$82,IF(M615=83%,J615*K615*L615*F!$B$83,IF(M615=84%,J615*K615*L615*F!$B$84,IF(M615=85%,J615*K615*L615*F!$B$85,IF(M615=86%,J615*K615*L615*F!$B$86,IF(M615=87%,J615*K615*L615*F!$B$87,IF(M615=88%,J615*K615*L615*F!$B$88,IF(M615=89%,J615*K615*L615*F!$B$89,IF(M615=90%,J615*K615*L615*F!$B$90,IF(M615=91%,J615*K615*L615*F!$B$91,IF(M615=92%,J615*K615*L615*F!$B$92,IF(M615=93%,J615*K615*L615*F!$B$93,IF(M615=94%,J615*K615*L615*F!$B$94,IF(M615=95%,J615*K615*L615*F!$B$95,IF(M615=96%,J615*K615*L615*F!$B$96,IF(M615=97%,J615*K615*L615*F!$B$97,IF(M615=98%,J615*K615*L615*F!$B$98,IF(M615=99%,J615*K615*L615*F!$B$99,IF(M615&gt;99%,J615*K615*L615*F!$B$100,))))))))))))))))))))))))))))))))))))))))))))))))))))))))+IF(Q615&lt;30%,0,IF(Q615&lt;35%,N615*O615*P615*F!$B$33,IF(Q615&lt;40%,N615*O615*P615*F!$B$38,IF(Q615&lt;45%,N615*O615*P615*F!$B$43,IF(Q615&lt;50%,N615*O615*P615*F!$B$48,IF(Q615=50%,N615*O615*P615*F!$B$50,IF(Q615=51%,N615*O615*P615*F!$B$51,IF(Q615=52%,N615*O615*P615*F!$B$52,IF(Q615=53%,N615*O615*P615*F!$B$53,IF(Q615=54%,N615*O615*P615*F!$B$54,IF(Q615=55%,N615*O615*P615*F!$B$55,IF(Q615=56%,N615*O615*P615*F!$B$56,IF(Q615=57%,N615*O615*P615*F!$B$57,IF(Q615=58%,N615*O615*P615*F!$B$58,IF(Q615=59%,N615*O615*P615*F!$B$59,IF(Q615=60%,N615*O615*P615*F!$B$60,IF(Q615=61%,N615*O615*P615*F!$B$61,IF(Q615=62%,N615*O615*P615*F!$B$62,IF(Q615=63%,N615*O615*P615*F!$B$63,IF(Q615=64%,N615*O615*P615*F!$B$64,IF(Q615=65%,N615*O615*P615*F!$B$65,IF(Q615=66%,N615*O615*P615*F!$B$66,IF(Q615=67%,N615*O615*P615*F!$B$67,IF(Q615=68%,N615*O615*P615*F!$B$68,IF(Q615=69%,N615*O615*P615*F!$B$69,IF(Q615=70%,N615*O615*P615*F!$B$70,IF(Q615=71%,N615*O615*P615*F!$B$71,IF(Q615=72%,N615*O615*P615*F!$B$72,IF(Q615=73%,N615*O615*P615*F!$B$73,IF(Q615=74%,N615*O615*P615*F!$B$74,IF(Q615=75%,N615*O615*P615*F!$B$75,IF(Q615=76%,N615*O615*P615*F!$B$76,IF(Q615=77%,N615*O615*P615*F!$B$77,IF(Q615=78%,N615*O615*P615*F!$B$78,IF(Q615=79%,N615*O615*P615*F!$B$79,IF(Q615=80%,N615*O615*P615*F!$B$80,IF(Q615=81%,N615*O615*P615*F!$B$81,IF(Q615=82%,N615*O615*P615*F!$B$82,IF(Q615=83%,N615*O615*P615*F!$B$83,IF(Q615=84%,N615*O615*P615*F!$B$84,IF(Q615=85%,N615*O615*P615*F!$B$85,IF(Q615=86%,N615*O615*P615*F!$B$86,IF(Q615=87%,N615*O615*P615*F!$B$87,IF(Q615=88%,N615*O615*P615*F!$B$88,IF(Q615=89%,N615*O615*P615*F!$B$89,IF(Q615=90%,N615*O615*P615*F!$B$90,IF(Q615=91%,N615*O615*P615*F!$B$91,IF(Q615=92%,N615*O615*P615*F!$B$92,IF(Q615=93%,N615*O615*P615*F!$B$93,IF(Q615=94%,N615*O615*P615*F!$B$94,IF(Q615=95%,N615*O615*P615*F!$B$95,IF(Q615=96%,N615*O615*P615*F!$B$96,IF(Q615=97%,N615*O615*P615*F!$B$97,IF(Q615=98%,N615*O615*P615*F!$B$98,IF(Q615=99%,N615*O615*P615*F!$B$99,IF(Q615&gt;99%,N615*O615*P615*F!$B$100,))))))))))))))))))))))))))))))))))))))))))))))))))))))))+IF(U615&lt;30%,0,IF(U615&lt;35%,R615*S615*T615*F!$B$33,IF(U615&lt;40%,R615*S615*T615*F!$B$38,IF(U615&lt;45%,R615*S615*T615*F!$B$43,IF(U615&lt;50%,R615*S615*T615*F!$B$48,IF(U615=50%,R615*S615*T615*F!$B$50,IF(U615=51%,R615*S615*T615*F!$B$51,IF(U615=52%,R615*S615*T615*F!$B$52,IF(U615=53%,R615*S615*T615*F!$B$53,IF(U615=54%,R615*S615*T615*F!$B$54,IF(U615=55%,R615*S615*T615*F!$B$55,IF(U615=56%,R615*S615*T615*F!$B$56,IF(U615=57%,R615*S615*T615*F!$B$57,IF(U615=58%,R615*S615*T615*F!$B$58,IF(U615=59%,R615*S615*T615*F!$B$59,IF(U615=60%,R615*S615*T615*F!$B$60,IF(U615=61%,R615*S615*T615*F!$B$61,IF(U615=62%,R615*S615*T615*F!$B$62,IF(U615=63%,R615*S615*T615*F!$B$63,IF(U615=64%,R615*S615*T615*F!$B$64,IF(U615=65%,R615*S615*T615*F!$B$65,IF(U615=66%,R615*S615*T615*F!$B$66,IF(U615=67%,R615*S615*T615*F!$B$67,IF(U615=68%,R615*S615*T615*F!$B$68,IF(U615=69%,R615*S615*T615*F!$B$69,IF(U615=70%,R615*S615*T615*F!$B$70,IF(U615=71%,R615*S615*T615*F!$B$71,IF(U615=72%,R615*S615*T615*F!$B$72,IF(U615=73%,R615*S615*T615*F!$B$73,IF(U615=74%,R615*S615*T615*F!$B$74,IF(U615=75%,R615*S615*T615*F!$B$75,IF(U615=76%,R615*S615*T615*F!$B$76,IF(U615=77%,R615*S615*T615*F!$B$77,IF(U615=78%,R615*S615*T615*F!$B$78,IF(U615=79%,R615*S615*T615*F!$B$79,IF(U615=80%,R615*S615*T615*F!$B$80,IF(U615=81%,R615*S615*T615*F!$B$81,IF(U615=82%,R615*S615*T615*F!$B$82,IF(U615=83%,R615*S615*T615*F!$B$83,IF(U615=84%,R615*S615*T615*F!$B$84,IF(U615=85%,R615*S615*T615*F!$B$85,IF(U615=86%,R615*S615*T615*F!$B$86,IF(U615=87%,R615*S615*T615*F!$B$87,IF(U615=88%,R615*S615*T615*F!$B$88,IF(U615=89%,R615*S615*T615*F!$B$89,IF(U615=90%,R615*S615*T615*F!$B$90,IF(U615=91%,R615*S615*T615*F!$B$91,IF(U615=92%,R615*S615*T615*F!$B$92,IF(U615=93%,R615*S615*T615*F!$B$93,IF(U615=94%,R615*S615*T615*F!$B$94,IF(U615=95%,R615*S615*T615*F!$B$95,IF(U615=96%,R615*S615*T615*F!$B$96,IF(U615=97%,R615*S615*T615*F!$B$97,IF(U615=98%,R615*S615*T615*F!$B$98,IF(U615=99%,R615*S615*T615*F!$B$99,IF(U615&gt;99%,R615*S615*T615*F!$B$100)))))))))))))))))))))))))))))))))))))))))))))))))))))))))*IF(ISNUMBER(E615),E615,1)*IF(ISNUMBER(D615),D615,1)</f>
        <v>0</v>
      </c>
      <c r="AA615" s="6">
        <f>G615*H615+K615*L615+O615*P615+S615*T615</f>
        <v>0</v>
      </c>
      <c r="AB615" s="35">
        <f>(H615*(IF(I615&lt;45%,0.5,IF(I615&lt;55%,0.8,IF(I615&lt;65%,0.9,IF(I615&lt;75%,1,IF(I615&lt;85%,1.1,1.2))))))+L615*(IF(M615&lt;45%,0.5,IF(M615&lt;55%,0.8,IF(M615&lt;65%,0.9,IF(M615&lt;75%,1,IF(M615&lt;85%,1.1,1.2))))))+P615*(IF(Q615&lt;45%,0.5,IF(Q615&lt;55%,0.8,IF(Q615&lt;65%,0.9,IF(Q615&lt;75%,1,IF(Q615&lt;85%,1.1,1.2))))))+T615*(IF(U615&lt;45%,0.5,IF(U615&lt;55%,0.8,IF(U615&lt;65%,0.9,IF(U615&lt;75%,1,IF(U615&lt;85%,1.1,1.2)))))))*IF(D615&gt;=0.8,6,IF(D615&lt;=0.4,1.5,3))</f>
        <v>0</v>
      </c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  <c r="AP615" s="11"/>
      <c r="AQ615" s="11"/>
      <c r="AR615" s="11"/>
      <c r="AS615" s="11"/>
      <c r="AT615" s="11"/>
      <c r="AU615" s="11"/>
      <c r="AV615" s="11"/>
      <c r="AW615" s="11"/>
      <c r="AX615" s="11"/>
      <c r="AY615" s="11"/>
      <c r="AZ615" s="11"/>
      <c r="BA615" s="11"/>
      <c r="BB615" s="11"/>
      <c r="BC615" s="11"/>
      <c r="BD615" s="11"/>
      <c r="BE615" s="11"/>
      <c r="BF615" s="11"/>
      <c r="BG615" s="11"/>
      <c r="BH615" s="11"/>
      <c r="BI615" s="11"/>
      <c r="BJ615" s="11"/>
    </row>
    <row r="616" spans="1:62" x14ac:dyDescent="0.25">
      <c r="A616" s="1125"/>
      <c r="B616" s="61" t="str">
        <f t="shared" ref="B616:E616" si="1465">IF(B554="","",B554)</f>
        <v/>
      </c>
      <c r="C616" s="62" t="str">
        <f t="shared" si="1465"/>
        <v/>
      </c>
      <c r="D616" s="63">
        <f t="shared" ref="D616:D619" si="1466">D554</f>
        <v>0</v>
      </c>
      <c r="E616" s="64" t="str">
        <f t="shared" si="1465"/>
        <v/>
      </c>
      <c r="F616" s="150"/>
      <c r="G616" s="151"/>
      <c r="H616" s="151"/>
      <c r="I616" s="102">
        <f t="shared" si="1461"/>
        <v>0</v>
      </c>
      <c r="J616" s="150"/>
      <c r="K616" s="100"/>
      <c r="L616" s="100"/>
      <c r="M616" s="102">
        <f t="shared" si="1462"/>
        <v>0</v>
      </c>
      <c r="N616" s="150"/>
      <c r="O616" s="100"/>
      <c r="P616" s="100"/>
      <c r="Q616" s="102">
        <f t="shared" si="1463"/>
        <v>0</v>
      </c>
      <c r="R616" s="150"/>
      <c r="S616" s="100"/>
      <c r="T616" s="100"/>
      <c r="U616" s="101">
        <f t="shared" si="1464"/>
        <v>0</v>
      </c>
      <c r="V616" s="110">
        <f t="shared" ref="V616:V619" si="1467">(IF(ISNUMBER(F616),F616,1)*G616*H616+IF(ISNUMBER(J616),J616,1)*K616*L616+IF(ISNUMBER(N616),N616,1)*O616*P616+IF(ISNUMBER(R616),R616,1)*S616*T616)*IF(ISNUMBER(E616),E616,1)</f>
        <v>0</v>
      </c>
      <c r="W616" s="111">
        <f t="shared" ref="W616:W619" si="1468">IFERROR((IF(ISNUMBER(F616),F616,1)*G616*H616+IF(ISNUMBER(J616),J616,1)*K616*L616+IF(ISNUMBER(N616),N616,1)*O616*P616+IF(ISNUMBER(R616),R616,1)*S616*T616)*IF(ISNUMBER(E616),E616,1)/(G616*H616+K616*L616+O616*P616+S616*T616),0)</f>
        <v>0</v>
      </c>
      <c r="X616" s="53">
        <f t="shared" ref="X616:X617" si="1469">ROUND(IFERROR((W616/(Y616*IF(ISNUMBER(E616),E616,1))),0),2)</f>
        <v>0</v>
      </c>
      <c r="Y616" s="90" t="str">
        <f t="shared" si="1337"/>
        <v/>
      </c>
      <c r="Z616" s="5">
        <f>(IF(I616&lt;30%,0,IF(I616&lt;35%,F616*G616*H616*F!$B$33,IF(I616&lt;40%,F616*G616*H616*F!$B$38,IF(I616&lt;45%,F616*G616*H616*F!$B$43,IF(I616&lt;50%,F616*G616*H616*F!$B$48,IF(I616=50%,F616*G616*H616*F!$B$50,IF(I616=51%,F616*G616*H616*F!$B$51,IF(I616=52%,F616*G616*H616*F!$B$52,IF(I616=53%,F616*G616*H616*F!$B$53,IF(I616=54%,F616*G616*H616*F!$B$54,IF(I616=55%,F616*G616*H616*F!$B$55,IF(I616=56%,F616*G616*H616*F!$B$56,IF(I616=57%,F616*G616*H616*F!$B$57,IF(I616=58%,F616*G616*H616*F!$B$58,IF(I616=59%,F616*G616*H616*F!$B$59,IF(I616=60%,F616*G616*H616*F!$B$60,IF(I616=61%,F616*G616*H616*F!$B$61,IF(I616=62%,F616*G616*H616*F!$B$62,IF(I616=63%,F616*G616*H616*F!$B$63,IF(I616=64%,F616*G616*H616*F!$B$64,IF(I616=65%,F616*G616*H616*F!$B$65,IF(I616=66%,F616*G616*H616*F!$B$66,IF(I616=67%,F616*G616*H616*F!$B$67,IF(I616=68%,F616*G616*H616*F!$B$68,IF(I616=69%,F616*G616*H616*F!$B$69,IF(I616=70%,F616*G616*H616*F!$B$70,IF(I616=71%,F616*G616*H616*F!$B$71,IF(I616=72%,F616*G616*H616*F!$B$72,IF(I616=73%,F616*G616*H616*F!$B$73,IF(I616=74%,F616*G616*H616*F!$B$74,IF(I616=75%,F616*G616*H616*F!$B$75,IF(I616=76%,F616*G616*H616*F!$B$76,IF(I616=77%,F616*G616*H616*F!$B$77,IF(I616=78%,F616*G616*H616*F!$B$78,IF(I616=79%,F616*G616*H616*F!$B$79,IF(I616=80%,F616*G616*H616*F!$B$80,IF(I616=81%,F616*G616*H616*F!$B$81,IF(I616=82%,F616*G616*H616*F!$B$82,IF(I616=83%,F616*G616*H616*F!$B$83,IF(I616=84%,F616*G616*H616*F!$B$84,IF(I616=85%,F616*G616*H616*F!$B$85,IF(I616=86%,F616*G616*H616*F!$B$86,IF(I616=87%,F616*G616*H616*F!$B$87,IF(I616=88%,F616*G616*H616*F!$B$88,IF(I616=89%,F616*G616*H616*F!$B$89,IF(I616=90%,F616*G616*H616*F!$B$90,IF(I616=91%,F616*G616*H616*F!$B$91,IF(I616=92%,F616*G616*H616*F!$B$92,IF(I616=93%,F616*G616*H616*F!$B$93,IF(I616=94%,F616*G616*H616*F!$B$94,IF(I616=95%,F616*G616*H616*F!$B$95,IF(I616=96%,F616*G616*H616*F!$B$96,IF(I616=97%,F616*G616*H616*F!$B$97,IF(I616=98%,F616*G616*H616*F!$B$98,IF(I616=99%,F616*G616*H616*F!$B$99,IF(I616&gt;99%,F616*G616*H616*F!$B$100,))))))))))))))))))))))))))))))))))))))))))))))))))))))))+IF(M616&lt;30%,0,IF(M616&lt;35%,J616*K616*L616*F!$B$33,IF(M616&lt;40%,J616*K616*L616*F!$B$38,IF(M616&lt;45%,J616*K616*L616*F!$B$43,IF(M616&lt;50%,J616*K616*L616*F!$B$48,IF(M616=50%,J616*K616*L616*F!$B$50,IF(M616=51%,J616*K616*L616*F!$B$51,IF(M616=52%,J616*K616*L616*F!$B$52,IF(M616=53%,J616*K616*L616*F!$B$53,IF(M616=54%,J616*K616*L616*F!$B$54,IF(M616=55%,J616*K616*L616*F!$B$55,IF(M616=56%,J616*K616*L616*F!$B$56,IF(M616=57%,J616*K616*L616*F!$B$57,IF(M616=58%,J616*K616*L616*F!$B$58,IF(M616=59%,J616*K616*L616*F!$B$59,IF(M616=60%,J616*K616*L616*F!$B$60,IF(M616=61%,J616*K616*L616*F!$B$61,IF(M616=62%,J616*K616*L616*F!$B$62,IF(M616=63%,J616*K616*L616*F!$B$63,IF(M616=64%,J616*K616*L616*F!$B$64,IF(M616=65%,J616*K616*L616*F!$B$65,IF(M616=66%,J616*K616*L616*F!$B$66,IF(M616=67%,J616*K616*L616*F!$B$67,IF(M616=68%,J616*K616*L616*F!$B$68,IF(M616=69%,J616*K616*L616*F!$B$69,IF(M616=70%,J616*K616*L616*F!$B$70,IF(M616=71%,J616*K616*L616*F!$B$71,IF(M616=72%,J616*K616*L616*F!$B$72,IF(M616=73%,J616*K616*L616*F!$B$73,IF(M616=74%,J616*K616*L616*F!$B$74,IF(M616=75%,J616*K616*L616*F!$B$75,IF(M616=76%,J616*K616*L616*F!$B$76,IF(M616=77%,J616*K616*L616*F!$B$77,IF(M616=78%,J616*K616*L616*F!$B$78,IF(M616=79%,J616*K616*L616*F!$B$79,IF(M616=80%,J616*K616*L616*F!$B$80,IF(M616=81%,J616*K616*L616*F!$B$81,IF(M616=82%,J616*K616*L616*F!$B$82,IF(M616=83%,J616*K616*L616*F!$B$83,IF(M616=84%,J616*K616*L616*F!$B$84,IF(M616=85%,J616*K616*L616*F!$B$85,IF(M616=86%,J616*K616*L616*F!$B$86,IF(M616=87%,J616*K616*L616*F!$B$87,IF(M616=88%,J616*K616*L616*F!$B$88,IF(M616=89%,J616*K616*L616*F!$B$89,IF(M616=90%,J616*K616*L616*F!$B$90,IF(M616=91%,J616*K616*L616*F!$B$91,IF(M616=92%,J616*K616*L616*F!$B$92,IF(M616=93%,J616*K616*L616*F!$B$93,IF(M616=94%,J616*K616*L616*F!$B$94,IF(M616=95%,J616*K616*L616*F!$B$95,IF(M616=96%,J616*K616*L616*F!$B$96,IF(M616=97%,J616*K616*L616*F!$B$97,IF(M616=98%,J616*K616*L616*F!$B$98,IF(M616=99%,J616*K616*L616*F!$B$99,IF(M616&gt;99%,J616*K616*L616*F!$B$100,))))))))))))))))))))))))))))))))))))))))))))))))))))))))+IF(Q616&lt;30%,0,IF(Q616&lt;35%,N616*O616*P616*F!$B$33,IF(Q616&lt;40%,N616*O616*P616*F!$B$38,IF(Q616&lt;45%,N616*O616*P616*F!$B$43,IF(Q616&lt;50%,N616*O616*P616*F!$B$48,IF(Q616=50%,N616*O616*P616*F!$B$50,IF(Q616=51%,N616*O616*P616*F!$B$51,IF(Q616=52%,N616*O616*P616*F!$B$52,IF(Q616=53%,N616*O616*P616*F!$B$53,IF(Q616=54%,N616*O616*P616*F!$B$54,IF(Q616=55%,N616*O616*P616*F!$B$55,IF(Q616=56%,N616*O616*P616*F!$B$56,IF(Q616=57%,N616*O616*P616*F!$B$57,IF(Q616=58%,N616*O616*P616*F!$B$58,IF(Q616=59%,N616*O616*P616*F!$B$59,IF(Q616=60%,N616*O616*P616*F!$B$60,IF(Q616=61%,N616*O616*P616*F!$B$61,IF(Q616=62%,N616*O616*P616*F!$B$62,IF(Q616=63%,N616*O616*P616*F!$B$63,IF(Q616=64%,N616*O616*P616*F!$B$64,IF(Q616=65%,N616*O616*P616*F!$B$65,IF(Q616=66%,N616*O616*P616*F!$B$66,IF(Q616=67%,N616*O616*P616*F!$B$67,IF(Q616=68%,N616*O616*P616*F!$B$68,IF(Q616=69%,N616*O616*P616*F!$B$69,IF(Q616=70%,N616*O616*P616*F!$B$70,IF(Q616=71%,N616*O616*P616*F!$B$71,IF(Q616=72%,N616*O616*P616*F!$B$72,IF(Q616=73%,N616*O616*P616*F!$B$73,IF(Q616=74%,N616*O616*P616*F!$B$74,IF(Q616=75%,N616*O616*P616*F!$B$75,IF(Q616=76%,N616*O616*P616*F!$B$76,IF(Q616=77%,N616*O616*P616*F!$B$77,IF(Q616=78%,N616*O616*P616*F!$B$78,IF(Q616=79%,N616*O616*P616*F!$B$79,IF(Q616=80%,N616*O616*P616*F!$B$80,IF(Q616=81%,N616*O616*P616*F!$B$81,IF(Q616=82%,N616*O616*P616*F!$B$82,IF(Q616=83%,N616*O616*P616*F!$B$83,IF(Q616=84%,N616*O616*P616*F!$B$84,IF(Q616=85%,N616*O616*P616*F!$B$85,IF(Q616=86%,N616*O616*P616*F!$B$86,IF(Q616=87%,N616*O616*P616*F!$B$87,IF(Q616=88%,N616*O616*P616*F!$B$88,IF(Q616=89%,N616*O616*P616*F!$B$89,IF(Q616=90%,N616*O616*P616*F!$B$90,IF(Q616=91%,N616*O616*P616*F!$B$91,IF(Q616=92%,N616*O616*P616*F!$B$92,IF(Q616=93%,N616*O616*P616*F!$B$93,IF(Q616=94%,N616*O616*P616*F!$B$94,IF(Q616=95%,N616*O616*P616*F!$B$95,IF(Q616=96%,N616*O616*P616*F!$B$96,IF(Q616=97%,N616*O616*P616*F!$B$97,IF(Q616=98%,N616*O616*P616*F!$B$98,IF(Q616=99%,N616*O616*P616*F!$B$99,IF(Q616&gt;99%,N616*O616*P616*F!$B$100,))))))))))))))))))))))))))))))))))))))))))))))))))))))))+IF(U616&lt;30%,0,IF(U616&lt;35%,R616*S616*T616*F!$B$33,IF(U616&lt;40%,R616*S616*T616*F!$B$38,IF(U616&lt;45%,R616*S616*T616*F!$B$43,IF(U616&lt;50%,R616*S616*T616*F!$B$48,IF(U616=50%,R616*S616*T616*F!$B$50,IF(U616=51%,R616*S616*T616*F!$B$51,IF(U616=52%,R616*S616*T616*F!$B$52,IF(U616=53%,R616*S616*T616*F!$B$53,IF(U616=54%,R616*S616*T616*F!$B$54,IF(U616=55%,R616*S616*T616*F!$B$55,IF(U616=56%,R616*S616*T616*F!$B$56,IF(U616=57%,R616*S616*T616*F!$B$57,IF(U616=58%,R616*S616*T616*F!$B$58,IF(U616=59%,R616*S616*T616*F!$B$59,IF(U616=60%,R616*S616*T616*F!$B$60,IF(U616=61%,R616*S616*T616*F!$B$61,IF(U616=62%,R616*S616*T616*F!$B$62,IF(U616=63%,R616*S616*T616*F!$B$63,IF(U616=64%,R616*S616*T616*F!$B$64,IF(U616=65%,R616*S616*T616*F!$B$65,IF(U616=66%,R616*S616*T616*F!$B$66,IF(U616=67%,R616*S616*T616*F!$B$67,IF(U616=68%,R616*S616*T616*F!$B$68,IF(U616=69%,R616*S616*T616*F!$B$69,IF(U616=70%,R616*S616*T616*F!$B$70,IF(U616=71%,R616*S616*T616*F!$B$71,IF(U616=72%,R616*S616*T616*F!$B$72,IF(U616=73%,R616*S616*T616*F!$B$73,IF(U616=74%,R616*S616*T616*F!$B$74,IF(U616=75%,R616*S616*T616*F!$B$75,IF(U616=76%,R616*S616*T616*F!$B$76,IF(U616=77%,R616*S616*T616*F!$B$77,IF(U616=78%,R616*S616*T616*F!$B$78,IF(U616=79%,R616*S616*T616*F!$B$79,IF(U616=80%,R616*S616*T616*F!$B$80,IF(U616=81%,R616*S616*T616*F!$B$81,IF(U616=82%,R616*S616*T616*F!$B$82,IF(U616=83%,R616*S616*T616*F!$B$83,IF(U616=84%,R616*S616*T616*F!$B$84,IF(U616=85%,R616*S616*T616*F!$B$85,IF(U616=86%,R616*S616*T616*F!$B$86,IF(U616=87%,R616*S616*T616*F!$B$87,IF(U616=88%,R616*S616*T616*F!$B$88,IF(U616=89%,R616*S616*T616*F!$B$89,IF(U616=90%,R616*S616*T616*F!$B$90,IF(U616=91%,R616*S616*T616*F!$B$91,IF(U616=92%,R616*S616*T616*F!$B$92,IF(U616=93%,R616*S616*T616*F!$B$93,IF(U616=94%,R616*S616*T616*F!$B$94,IF(U616=95%,R616*S616*T616*F!$B$95,IF(U616=96%,R616*S616*T616*F!$B$96,IF(U616=97%,R616*S616*T616*F!$B$97,IF(U616=98%,R616*S616*T616*F!$B$98,IF(U616=99%,R616*S616*T616*F!$B$99,IF(U616&gt;99%,R616*S616*T616*F!$B$100)))))))))))))))))))))))))))))))))))))))))))))))))))))))))*IF(ISNUMBER(E616),E616,1)*IF(ISNUMBER(D616),D616,1)</f>
        <v>0</v>
      </c>
      <c r="AA616" s="5">
        <f>G616*H616+K616*L616+O616*P616+S616*T616</f>
        <v>0</v>
      </c>
      <c r="AB616" s="32">
        <f>(H616*(IF(I616&lt;45%,0.5,IF(I616&lt;55%,0.8,IF(I616&lt;65%,0.9,IF(I616&lt;75%,1,IF(I616&lt;85%,1.1,1.2))))))+L616*(IF(M616&lt;45%,0.5,IF(M616&lt;55%,0.8,IF(M616&lt;65%,0.9,IF(M616&lt;75%,1,IF(M616&lt;85%,1.1,1.2))))))+P616*(IF(Q616&lt;45%,0.5,IF(Q616&lt;55%,0.8,IF(Q616&lt;65%,0.9,IF(Q616&lt;75%,1,IF(Q616&lt;85%,1.1,1.2))))))+T616*(IF(U616&lt;45%,0.5,IF(U616&lt;55%,0.8,IF(U616&lt;65%,0.9,IF(U616&lt;75%,1,IF(U616&lt;85%,1.1,1.2)))))))*IF(D616&gt;=0.8,6,IF(D616&lt;=0.4,1.5,3))</f>
        <v>0</v>
      </c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  <c r="AN616" s="11"/>
      <c r="AO616" s="11"/>
      <c r="AP616" s="11"/>
      <c r="AQ616" s="11"/>
      <c r="AR616" s="11"/>
      <c r="AS616" s="11"/>
      <c r="AT616" s="11"/>
      <c r="AU616" s="11"/>
      <c r="AV616" s="11"/>
      <c r="AW616" s="11"/>
      <c r="AX616" s="11"/>
      <c r="AY616" s="11"/>
      <c r="AZ616" s="11"/>
      <c r="BA616" s="11"/>
      <c r="BB616" s="11"/>
      <c r="BC616" s="11"/>
      <c r="BD616" s="11"/>
      <c r="BE616" s="11"/>
      <c r="BF616" s="11"/>
      <c r="BG616" s="11"/>
      <c r="BH616" s="11"/>
      <c r="BI616" s="11"/>
      <c r="BJ616" s="11"/>
    </row>
    <row r="617" spans="1:62" x14ac:dyDescent="0.25">
      <c r="A617" s="1125"/>
      <c r="B617" s="61" t="str">
        <f t="shared" ref="B617:E617" si="1470">IF(B555="","",B555)</f>
        <v/>
      </c>
      <c r="C617" s="62" t="str">
        <f t="shared" si="1470"/>
        <v/>
      </c>
      <c r="D617" s="63">
        <f t="shared" si="1466"/>
        <v>0</v>
      </c>
      <c r="E617" s="64" t="str">
        <f t="shared" si="1470"/>
        <v/>
      </c>
      <c r="F617" s="152"/>
      <c r="G617" s="153"/>
      <c r="H617" s="153"/>
      <c r="I617" s="95">
        <f t="shared" si="1461"/>
        <v>0</v>
      </c>
      <c r="J617" s="152"/>
      <c r="K617" s="94"/>
      <c r="L617" s="94"/>
      <c r="M617" s="95">
        <f t="shared" si="1462"/>
        <v>0</v>
      </c>
      <c r="N617" s="152"/>
      <c r="O617" s="94"/>
      <c r="P617" s="94"/>
      <c r="Q617" s="95">
        <f t="shared" si="1463"/>
        <v>0</v>
      </c>
      <c r="R617" s="152"/>
      <c r="S617" s="94"/>
      <c r="T617" s="94"/>
      <c r="U617" s="93">
        <f t="shared" si="1464"/>
        <v>0</v>
      </c>
      <c r="V617" s="113">
        <f t="shared" si="1467"/>
        <v>0</v>
      </c>
      <c r="W617" s="114">
        <f t="shared" si="1468"/>
        <v>0</v>
      </c>
      <c r="X617" s="36">
        <f t="shared" si="1469"/>
        <v>0</v>
      </c>
      <c r="Y617" s="90" t="str">
        <f t="shared" si="1337"/>
        <v/>
      </c>
      <c r="Z617" s="6">
        <f>(IF(I617&lt;30%,0,IF(I617&lt;35%,F617*G617*H617*F!$B$33,IF(I617&lt;40%,F617*G617*H617*F!$B$38,IF(I617&lt;45%,F617*G617*H617*F!$B$43,IF(I617&lt;50%,F617*G617*H617*F!$B$48,IF(I617=50%,F617*G617*H617*F!$B$50,IF(I617=51%,F617*G617*H617*F!$B$51,IF(I617=52%,F617*G617*H617*F!$B$52,IF(I617=53%,F617*G617*H617*F!$B$53,IF(I617=54%,F617*G617*H617*F!$B$54,IF(I617=55%,F617*G617*H617*F!$B$55,IF(I617=56%,F617*G617*H617*F!$B$56,IF(I617=57%,F617*G617*H617*F!$B$57,IF(I617=58%,F617*G617*H617*F!$B$58,IF(I617=59%,F617*G617*H617*F!$B$59,IF(I617=60%,F617*G617*H617*F!$B$60,IF(I617=61%,F617*G617*H617*F!$B$61,IF(I617=62%,F617*G617*H617*F!$B$62,IF(I617=63%,F617*G617*H617*F!$B$63,IF(I617=64%,F617*G617*H617*F!$B$64,IF(I617=65%,F617*G617*H617*F!$B$65,IF(I617=66%,F617*G617*H617*F!$B$66,IF(I617=67%,F617*G617*H617*F!$B$67,IF(I617=68%,F617*G617*H617*F!$B$68,IF(I617=69%,F617*G617*H617*F!$B$69,IF(I617=70%,F617*G617*H617*F!$B$70,IF(I617=71%,F617*G617*H617*F!$B$71,IF(I617=72%,F617*G617*H617*F!$B$72,IF(I617=73%,F617*G617*H617*F!$B$73,IF(I617=74%,F617*G617*H617*F!$B$74,IF(I617=75%,F617*G617*H617*F!$B$75,IF(I617=76%,F617*G617*H617*F!$B$76,IF(I617=77%,F617*G617*H617*F!$B$77,IF(I617=78%,F617*G617*H617*F!$B$78,IF(I617=79%,F617*G617*H617*F!$B$79,IF(I617=80%,F617*G617*H617*F!$B$80,IF(I617=81%,F617*G617*H617*F!$B$81,IF(I617=82%,F617*G617*H617*F!$B$82,IF(I617=83%,F617*G617*H617*F!$B$83,IF(I617=84%,F617*G617*H617*F!$B$84,IF(I617=85%,F617*G617*H617*F!$B$85,IF(I617=86%,F617*G617*H617*F!$B$86,IF(I617=87%,F617*G617*H617*F!$B$87,IF(I617=88%,F617*G617*H617*F!$B$88,IF(I617=89%,F617*G617*H617*F!$B$89,IF(I617=90%,F617*G617*H617*F!$B$90,IF(I617=91%,F617*G617*H617*F!$B$91,IF(I617=92%,F617*G617*H617*F!$B$92,IF(I617=93%,F617*G617*H617*F!$B$93,IF(I617=94%,F617*G617*H617*F!$B$94,IF(I617=95%,F617*G617*H617*F!$B$95,IF(I617=96%,F617*G617*H617*F!$B$96,IF(I617=97%,F617*G617*H617*F!$B$97,IF(I617=98%,F617*G617*H617*F!$B$98,IF(I617=99%,F617*G617*H617*F!$B$99,IF(I617&gt;99%,F617*G617*H617*F!$B$100,))))))))))))))))))))))))))))))))))))))))))))))))))))))))+IF(M617&lt;30%,0,IF(M617&lt;35%,J617*K617*L617*F!$B$33,IF(M617&lt;40%,J617*K617*L617*F!$B$38,IF(M617&lt;45%,J617*K617*L617*F!$B$43,IF(M617&lt;50%,J617*K617*L617*F!$B$48,IF(M617=50%,J617*K617*L617*F!$B$50,IF(M617=51%,J617*K617*L617*F!$B$51,IF(M617=52%,J617*K617*L617*F!$B$52,IF(M617=53%,J617*K617*L617*F!$B$53,IF(M617=54%,J617*K617*L617*F!$B$54,IF(M617=55%,J617*K617*L617*F!$B$55,IF(M617=56%,J617*K617*L617*F!$B$56,IF(M617=57%,J617*K617*L617*F!$B$57,IF(M617=58%,J617*K617*L617*F!$B$58,IF(M617=59%,J617*K617*L617*F!$B$59,IF(M617=60%,J617*K617*L617*F!$B$60,IF(M617=61%,J617*K617*L617*F!$B$61,IF(M617=62%,J617*K617*L617*F!$B$62,IF(M617=63%,J617*K617*L617*F!$B$63,IF(M617=64%,J617*K617*L617*F!$B$64,IF(M617=65%,J617*K617*L617*F!$B$65,IF(M617=66%,J617*K617*L617*F!$B$66,IF(M617=67%,J617*K617*L617*F!$B$67,IF(M617=68%,J617*K617*L617*F!$B$68,IF(M617=69%,J617*K617*L617*F!$B$69,IF(M617=70%,J617*K617*L617*F!$B$70,IF(M617=71%,J617*K617*L617*F!$B$71,IF(M617=72%,J617*K617*L617*F!$B$72,IF(M617=73%,J617*K617*L617*F!$B$73,IF(M617=74%,J617*K617*L617*F!$B$74,IF(M617=75%,J617*K617*L617*F!$B$75,IF(M617=76%,J617*K617*L617*F!$B$76,IF(M617=77%,J617*K617*L617*F!$B$77,IF(M617=78%,J617*K617*L617*F!$B$78,IF(M617=79%,J617*K617*L617*F!$B$79,IF(M617=80%,J617*K617*L617*F!$B$80,IF(M617=81%,J617*K617*L617*F!$B$81,IF(M617=82%,J617*K617*L617*F!$B$82,IF(M617=83%,J617*K617*L617*F!$B$83,IF(M617=84%,J617*K617*L617*F!$B$84,IF(M617=85%,J617*K617*L617*F!$B$85,IF(M617=86%,J617*K617*L617*F!$B$86,IF(M617=87%,J617*K617*L617*F!$B$87,IF(M617=88%,J617*K617*L617*F!$B$88,IF(M617=89%,J617*K617*L617*F!$B$89,IF(M617=90%,J617*K617*L617*F!$B$90,IF(M617=91%,J617*K617*L617*F!$B$91,IF(M617=92%,J617*K617*L617*F!$B$92,IF(M617=93%,J617*K617*L617*F!$B$93,IF(M617=94%,J617*K617*L617*F!$B$94,IF(M617=95%,J617*K617*L617*F!$B$95,IF(M617=96%,J617*K617*L617*F!$B$96,IF(M617=97%,J617*K617*L617*F!$B$97,IF(M617=98%,J617*K617*L617*F!$B$98,IF(M617=99%,J617*K617*L617*F!$B$99,IF(M617&gt;99%,J617*K617*L617*F!$B$100,))))))))))))))))))))))))))))))))))))))))))))))))))))))))+IF(Q617&lt;30%,0,IF(Q617&lt;35%,N617*O617*P617*F!$B$33,IF(Q617&lt;40%,N617*O617*P617*F!$B$38,IF(Q617&lt;45%,N617*O617*P617*F!$B$43,IF(Q617&lt;50%,N617*O617*P617*F!$B$48,IF(Q617=50%,N617*O617*P617*F!$B$50,IF(Q617=51%,N617*O617*P617*F!$B$51,IF(Q617=52%,N617*O617*P617*F!$B$52,IF(Q617=53%,N617*O617*P617*F!$B$53,IF(Q617=54%,N617*O617*P617*F!$B$54,IF(Q617=55%,N617*O617*P617*F!$B$55,IF(Q617=56%,N617*O617*P617*F!$B$56,IF(Q617=57%,N617*O617*P617*F!$B$57,IF(Q617=58%,N617*O617*P617*F!$B$58,IF(Q617=59%,N617*O617*P617*F!$B$59,IF(Q617=60%,N617*O617*P617*F!$B$60,IF(Q617=61%,N617*O617*P617*F!$B$61,IF(Q617=62%,N617*O617*P617*F!$B$62,IF(Q617=63%,N617*O617*P617*F!$B$63,IF(Q617=64%,N617*O617*P617*F!$B$64,IF(Q617=65%,N617*O617*P617*F!$B$65,IF(Q617=66%,N617*O617*P617*F!$B$66,IF(Q617=67%,N617*O617*P617*F!$B$67,IF(Q617=68%,N617*O617*P617*F!$B$68,IF(Q617=69%,N617*O617*P617*F!$B$69,IF(Q617=70%,N617*O617*P617*F!$B$70,IF(Q617=71%,N617*O617*P617*F!$B$71,IF(Q617=72%,N617*O617*P617*F!$B$72,IF(Q617=73%,N617*O617*P617*F!$B$73,IF(Q617=74%,N617*O617*P617*F!$B$74,IF(Q617=75%,N617*O617*P617*F!$B$75,IF(Q617=76%,N617*O617*P617*F!$B$76,IF(Q617=77%,N617*O617*P617*F!$B$77,IF(Q617=78%,N617*O617*P617*F!$B$78,IF(Q617=79%,N617*O617*P617*F!$B$79,IF(Q617=80%,N617*O617*P617*F!$B$80,IF(Q617=81%,N617*O617*P617*F!$B$81,IF(Q617=82%,N617*O617*P617*F!$B$82,IF(Q617=83%,N617*O617*P617*F!$B$83,IF(Q617=84%,N617*O617*P617*F!$B$84,IF(Q617=85%,N617*O617*P617*F!$B$85,IF(Q617=86%,N617*O617*P617*F!$B$86,IF(Q617=87%,N617*O617*P617*F!$B$87,IF(Q617=88%,N617*O617*P617*F!$B$88,IF(Q617=89%,N617*O617*P617*F!$B$89,IF(Q617=90%,N617*O617*P617*F!$B$90,IF(Q617=91%,N617*O617*P617*F!$B$91,IF(Q617=92%,N617*O617*P617*F!$B$92,IF(Q617=93%,N617*O617*P617*F!$B$93,IF(Q617=94%,N617*O617*P617*F!$B$94,IF(Q617=95%,N617*O617*P617*F!$B$95,IF(Q617=96%,N617*O617*P617*F!$B$96,IF(Q617=97%,N617*O617*P617*F!$B$97,IF(Q617=98%,N617*O617*P617*F!$B$98,IF(Q617=99%,N617*O617*P617*F!$B$99,IF(Q617&gt;99%,N617*O617*P617*F!$B$100,))))))))))))))))))))))))))))))))))))))))))))))))))))))))+IF(U617&lt;30%,0,IF(U617&lt;35%,R617*S617*T617*F!$B$33,IF(U617&lt;40%,R617*S617*T617*F!$B$38,IF(U617&lt;45%,R617*S617*T617*F!$B$43,IF(U617&lt;50%,R617*S617*T617*F!$B$48,IF(U617=50%,R617*S617*T617*F!$B$50,IF(U617=51%,R617*S617*T617*F!$B$51,IF(U617=52%,R617*S617*T617*F!$B$52,IF(U617=53%,R617*S617*T617*F!$B$53,IF(U617=54%,R617*S617*T617*F!$B$54,IF(U617=55%,R617*S617*T617*F!$B$55,IF(U617=56%,R617*S617*T617*F!$B$56,IF(U617=57%,R617*S617*T617*F!$B$57,IF(U617=58%,R617*S617*T617*F!$B$58,IF(U617=59%,R617*S617*T617*F!$B$59,IF(U617=60%,R617*S617*T617*F!$B$60,IF(U617=61%,R617*S617*T617*F!$B$61,IF(U617=62%,R617*S617*T617*F!$B$62,IF(U617=63%,R617*S617*T617*F!$B$63,IF(U617=64%,R617*S617*T617*F!$B$64,IF(U617=65%,R617*S617*T617*F!$B$65,IF(U617=66%,R617*S617*T617*F!$B$66,IF(U617=67%,R617*S617*T617*F!$B$67,IF(U617=68%,R617*S617*T617*F!$B$68,IF(U617=69%,R617*S617*T617*F!$B$69,IF(U617=70%,R617*S617*T617*F!$B$70,IF(U617=71%,R617*S617*T617*F!$B$71,IF(U617=72%,R617*S617*T617*F!$B$72,IF(U617=73%,R617*S617*T617*F!$B$73,IF(U617=74%,R617*S617*T617*F!$B$74,IF(U617=75%,R617*S617*T617*F!$B$75,IF(U617=76%,R617*S617*T617*F!$B$76,IF(U617=77%,R617*S617*T617*F!$B$77,IF(U617=78%,R617*S617*T617*F!$B$78,IF(U617=79%,R617*S617*T617*F!$B$79,IF(U617=80%,R617*S617*T617*F!$B$80,IF(U617=81%,R617*S617*T617*F!$B$81,IF(U617=82%,R617*S617*T617*F!$B$82,IF(U617=83%,R617*S617*T617*F!$B$83,IF(U617=84%,R617*S617*T617*F!$B$84,IF(U617=85%,R617*S617*T617*F!$B$85,IF(U617=86%,R617*S617*T617*F!$B$86,IF(U617=87%,R617*S617*T617*F!$B$87,IF(U617=88%,R617*S617*T617*F!$B$88,IF(U617=89%,R617*S617*T617*F!$B$89,IF(U617=90%,R617*S617*T617*F!$B$90,IF(U617=91%,R617*S617*T617*F!$B$91,IF(U617=92%,R617*S617*T617*F!$B$92,IF(U617=93%,R617*S617*T617*F!$B$93,IF(U617=94%,R617*S617*T617*F!$B$94,IF(U617=95%,R617*S617*T617*F!$B$95,IF(U617=96%,R617*S617*T617*F!$B$96,IF(U617=97%,R617*S617*T617*F!$B$97,IF(U617=98%,R617*S617*T617*F!$B$98,IF(U617=99%,R617*S617*T617*F!$B$99,IF(U617&gt;99%,R617*S617*T617*F!$B$100)))))))))))))))))))))))))))))))))))))))))))))))))))))))))*IF(ISNUMBER(E617),E617,1)*IF(ISNUMBER(D617),D617,1)</f>
        <v>0</v>
      </c>
      <c r="AA617" s="6">
        <f>G617*H617+K617*L617+O617*P617+S617*T617</f>
        <v>0</v>
      </c>
      <c r="AB617" s="35">
        <f>(H617*(IF(I617&lt;45%,0.5,IF(I617&lt;55%,0.8,IF(I617&lt;65%,0.9,IF(I617&lt;75%,1,IF(I617&lt;85%,1.1,1.2))))))+L617*(IF(M617&lt;45%,0.5,IF(M617&lt;55%,0.8,IF(M617&lt;65%,0.9,IF(M617&lt;75%,1,IF(M617&lt;85%,1.1,1.2))))))+P617*(IF(Q617&lt;45%,0.5,IF(Q617&lt;55%,0.8,IF(Q617&lt;65%,0.9,IF(Q617&lt;75%,1,IF(Q617&lt;85%,1.1,1.2))))))+T617*(IF(U617&lt;45%,0.5,IF(U617&lt;55%,0.8,IF(U617&lt;65%,0.9,IF(U617&lt;75%,1,IF(U617&lt;85%,1.1,1.2)))))))*IF(D617&gt;=0.8,6,IF(D617&lt;=0.4,1.5,3))</f>
        <v>0</v>
      </c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  <c r="AP617" s="11"/>
      <c r="AQ617" s="11"/>
      <c r="AR617" s="11"/>
      <c r="AS617" s="11"/>
      <c r="AT617" s="11"/>
      <c r="AU617" s="11"/>
      <c r="AV617" s="11"/>
      <c r="AW617" s="11"/>
      <c r="AX617" s="11"/>
      <c r="AY617" s="11"/>
      <c r="AZ617" s="11"/>
      <c r="BA617" s="11"/>
      <c r="BB617" s="11"/>
      <c r="BC617" s="11"/>
      <c r="BD617" s="11"/>
      <c r="BE617" s="11"/>
      <c r="BF617" s="11"/>
      <c r="BG617" s="11"/>
      <c r="BH617" s="11"/>
      <c r="BI617" s="11"/>
      <c r="BJ617" s="11"/>
    </row>
    <row r="618" spans="1:62" x14ac:dyDescent="0.25">
      <c r="A618" s="1125"/>
      <c r="B618" s="61" t="str">
        <f t="shared" ref="B618:E618" si="1471">IF(B556="","",B556)</f>
        <v/>
      </c>
      <c r="C618" s="62" t="str">
        <f t="shared" si="1471"/>
        <v/>
      </c>
      <c r="D618" s="63">
        <f t="shared" si="1466"/>
        <v>0</v>
      </c>
      <c r="E618" s="64" t="str">
        <f t="shared" si="1471"/>
        <v/>
      </c>
      <c r="F618" s="150"/>
      <c r="G618" s="151"/>
      <c r="H618" s="151"/>
      <c r="I618" s="102">
        <f t="shared" si="1461"/>
        <v>0</v>
      </c>
      <c r="J618" s="150"/>
      <c r="K618" s="100"/>
      <c r="L618" s="100"/>
      <c r="M618" s="102">
        <f t="shared" si="1462"/>
        <v>0</v>
      </c>
      <c r="N618" s="150"/>
      <c r="O618" s="100"/>
      <c r="P618" s="100"/>
      <c r="Q618" s="102">
        <f t="shared" si="1463"/>
        <v>0</v>
      </c>
      <c r="R618" s="150"/>
      <c r="S618" s="100"/>
      <c r="T618" s="100"/>
      <c r="U618" s="101">
        <f t="shared" si="1464"/>
        <v>0</v>
      </c>
      <c r="V618" s="110">
        <f t="shared" si="1467"/>
        <v>0</v>
      </c>
      <c r="W618" s="111">
        <f t="shared" si="1468"/>
        <v>0</v>
      </c>
      <c r="X618" s="53">
        <f>ROUND(IFERROR((W618/(Y618*IF(ISNUMBER(E618),E618,1))),0),2)</f>
        <v>0</v>
      </c>
      <c r="Y618" s="90" t="str">
        <f t="shared" si="1337"/>
        <v/>
      </c>
      <c r="Z618" s="5">
        <f>(IF(I618&lt;30%,0,IF(I618&lt;35%,F618*G618*H618*F!$B$33,IF(I618&lt;40%,F618*G618*H618*F!$B$38,IF(I618&lt;45%,F618*G618*H618*F!$B$43,IF(I618&lt;50%,F618*G618*H618*F!$B$48,IF(I618=50%,F618*G618*H618*F!$B$50,IF(I618=51%,F618*G618*H618*F!$B$51,IF(I618=52%,F618*G618*H618*F!$B$52,IF(I618=53%,F618*G618*H618*F!$B$53,IF(I618=54%,F618*G618*H618*F!$B$54,IF(I618=55%,F618*G618*H618*F!$B$55,IF(I618=56%,F618*G618*H618*F!$B$56,IF(I618=57%,F618*G618*H618*F!$B$57,IF(I618=58%,F618*G618*H618*F!$B$58,IF(I618=59%,F618*G618*H618*F!$B$59,IF(I618=60%,F618*G618*H618*F!$B$60,IF(I618=61%,F618*G618*H618*F!$B$61,IF(I618=62%,F618*G618*H618*F!$B$62,IF(I618=63%,F618*G618*H618*F!$B$63,IF(I618=64%,F618*G618*H618*F!$B$64,IF(I618=65%,F618*G618*H618*F!$B$65,IF(I618=66%,F618*G618*H618*F!$B$66,IF(I618=67%,F618*G618*H618*F!$B$67,IF(I618=68%,F618*G618*H618*F!$B$68,IF(I618=69%,F618*G618*H618*F!$B$69,IF(I618=70%,F618*G618*H618*F!$B$70,IF(I618=71%,F618*G618*H618*F!$B$71,IF(I618=72%,F618*G618*H618*F!$B$72,IF(I618=73%,F618*G618*H618*F!$B$73,IF(I618=74%,F618*G618*H618*F!$B$74,IF(I618=75%,F618*G618*H618*F!$B$75,IF(I618=76%,F618*G618*H618*F!$B$76,IF(I618=77%,F618*G618*H618*F!$B$77,IF(I618=78%,F618*G618*H618*F!$B$78,IF(I618=79%,F618*G618*H618*F!$B$79,IF(I618=80%,F618*G618*H618*F!$B$80,IF(I618=81%,F618*G618*H618*F!$B$81,IF(I618=82%,F618*G618*H618*F!$B$82,IF(I618=83%,F618*G618*H618*F!$B$83,IF(I618=84%,F618*G618*H618*F!$B$84,IF(I618=85%,F618*G618*H618*F!$B$85,IF(I618=86%,F618*G618*H618*F!$B$86,IF(I618=87%,F618*G618*H618*F!$B$87,IF(I618=88%,F618*G618*H618*F!$B$88,IF(I618=89%,F618*G618*H618*F!$B$89,IF(I618=90%,F618*G618*H618*F!$B$90,IF(I618=91%,F618*G618*H618*F!$B$91,IF(I618=92%,F618*G618*H618*F!$B$92,IF(I618=93%,F618*G618*H618*F!$B$93,IF(I618=94%,F618*G618*H618*F!$B$94,IF(I618=95%,F618*G618*H618*F!$B$95,IF(I618=96%,F618*G618*H618*F!$B$96,IF(I618=97%,F618*G618*H618*F!$B$97,IF(I618=98%,F618*G618*H618*F!$B$98,IF(I618=99%,F618*G618*H618*F!$B$99,IF(I618&gt;99%,F618*G618*H618*F!$B$100,))))))))))))))))))))))))))))))))))))))))))))))))))))))))+IF(M618&lt;30%,0,IF(M618&lt;35%,J618*K618*L618*F!$B$33,IF(M618&lt;40%,J618*K618*L618*F!$B$38,IF(M618&lt;45%,J618*K618*L618*F!$B$43,IF(M618&lt;50%,J618*K618*L618*F!$B$48,IF(M618=50%,J618*K618*L618*F!$B$50,IF(M618=51%,J618*K618*L618*F!$B$51,IF(M618=52%,J618*K618*L618*F!$B$52,IF(M618=53%,J618*K618*L618*F!$B$53,IF(M618=54%,J618*K618*L618*F!$B$54,IF(M618=55%,J618*K618*L618*F!$B$55,IF(M618=56%,J618*K618*L618*F!$B$56,IF(M618=57%,J618*K618*L618*F!$B$57,IF(M618=58%,J618*K618*L618*F!$B$58,IF(M618=59%,J618*K618*L618*F!$B$59,IF(M618=60%,J618*K618*L618*F!$B$60,IF(M618=61%,J618*K618*L618*F!$B$61,IF(M618=62%,J618*K618*L618*F!$B$62,IF(M618=63%,J618*K618*L618*F!$B$63,IF(M618=64%,J618*K618*L618*F!$B$64,IF(M618=65%,J618*K618*L618*F!$B$65,IF(M618=66%,J618*K618*L618*F!$B$66,IF(M618=67%,J618*K618*L618*F!$B$67,IF(M618=68%,J618*K618*L618*F!$B$68,IF(M618=69%,J618*K618*L618*F!$B$69,IF(M618=70%,J618*K618*L618*F!$B$70,IF(M618=71%,J618*K618*L618*F!$B$71,IF(M618=72%,J618*K618*L618*F!$B$72,IF(M618=73%,J618*K618*L618*F!$B$73,IF(M618=74%,J618*K618*L618*F!$B$74,IF(M618=75%,J618*K618*L618*F!$B$75,IF(M618=76%,J618*K618*L618*F!$B$76,IF(M618=77%,J618*K618*L618*F!$B$77,IF(M618=78%,J618*K618*L618*F!$B$78,IF(M618=79%,J618*K618*L618*F!$B$79,IF(M618=80%,J618*K618*L618*F!$B$80,IF(M618=81%,J618*K618*L618*F!$B$81,IF(M618=82%,J618*K618*L618*F!$B$82,IF(M618=83%,J618*K618*L618*F!$B$83,IF(M618=84%,J618*K618*L618*F!$B$84,IF(M618=85%,J618*K618*L618*F!$B$85,IF(M618=86%,J618*K618*L618*F!$B$86,IF(M618=87%,J618*K618*L618*F!$B$87,IF(M618=88%,J618*K618*L618*F!$B$88,IF(M618=89%,J618*K618*L618*F!$B$89,IF(M618=90%,J618*K618*L618*F!$B$90,IF(M618=91%,J618*K618*L618*F!$B$91,IF(M618=92%,J618*K618*L618*F!$B$92,IF(M618=93%,J618*K618*L618*F!$B$93,IF(M618=94%,J618*K618*L618*F!$B$94,IF(M618=95%,J618*K618*L618*F!$B$95,IF(M618=96%,J618*K618*L618*F!$B$96,IF(M618=97%,J618*K618*L618*F!$B$97,IF(M618=98%,J618*K618*L618*F!$B$98,IF(M618=99%,J618*K618*L618*F!$B$99,IF(M618&gt;99%,J618*K618*L618*F!$B$100,))))))))))))))))))))))))))))))))))))))))))))))))))))))))+IF(Q618&lt;30%,0,IF(Q618&lt;35%,N618*O618*P618*F!$B$33,IF(Q618&lt;40%,N618*O618*P618*F!$B$38,IF(Q618&lt;45%,N618*O618*P618*F!$B$43,IF(Q618&lt;50%,N618*O618*P618*F!$B$48,IF(Q618=50%,N618*O618*P618*F!$B$50,IF(Q618=51%,N618*O618*P618*F!$B$51,IF(Q618=52%,N618*O618*P618*F!$B$52,IF(Q618=53%,N618*O618*P618*F!$B$53,IF(Q618=54%,N618*O618*P618*F!$B$54,IF(Q618=55%,N618*O618*P618*F!$B$55,IF(Q618=56%,N618*O618*P618*F!$B$56,IF(Q618=57%,N618*O618*P618*F!$B$57,IF(Q618=58%,N618*O618*P618*F!$B$58,IF(Q618=59%,N618*O618*P618*F!$B$59,IF(Q618=60%,N618*O618*P618*F!$B$60,IF(Q618=61%,N618*O618*P618*F!$B$61,IF(Q618=62%,N618*O618*P618*F!$B$62,IF(Q618=63%,N618*O618*P618*F!$B$63,IF(Q618=64%,N618*O618*P618*F!$B$64,IF(Q618=65%,N618*O618*P618*F!$B$65,IF(Q618=66%,N618*O618*P618*F!$B$66,IF(Q618=67%,N618*O618*P618*F!$B$67,IF(Q618=68%,N618*O618*P618*F!$B$68,IF(Q618=69%,N618*O618*P618*F!$B$69,IF(Q618=70%,N618*O618*P618*F!$B$70,IF(Q618=71%,N618*O618*P618*F!$B$71,IF(Q618=72%,N618*O618*P618*F!$B$72,IF(Q618=73%,N618*O618*P618*F!$B$73,IF(Q618=74%,N618*O618*P618*F!$B$74,IF(Q618=75%,N618*O618*P618*F!$B$75,IF(Q618=76%,N618*O618*P618*F!$B$76,IF(Q618=77%,N618*O618*P618*F!$B$77,IF(Q618=78%,N618*O618*P618*F!$B$78,IF(Q618=79%,N618*O618*P618*F!$B$79,IF(Q618=80%,N618*O618*P618*F!$B$80,IF(Q618=81%,N618*O618*P618*F!$B$81,IF(Q618=82%,N618*O618*P618*F!$B$82,IF(Q618=83%,N618*O618*P618*F!$B$83,IF(Q618=84%,N618*O618*P618*F!$B$84,IF(Q618=85%,N618*O618*P618*F!$B$85,IF(Q618=86%,N618*O618*P618*F!$B$86,IF(Q618=87%,N618*O618*P618*F!$B$87,IF(Q618=88%,N618*O618*P618*F!$B$88,IF(Q618=89%,N618*O618*P618*F!$B$89,IF(Q618=90%,N618*O618*P618*F!$B$90,IF(Q618=91%,N618*O618*P618*F!$B$91,IF(Q618=92%,N618*O618*P618*F!$B$92,IF(Q618=93%,N618*O618*P618*F!$B$93,IF(Q618=94%,N618*O618*P618*F!$B$94,IF(Q618=95%,N618*O618*P618*F!$B$95,IF(Q618=96%,N618*O618*P618*F!$B$96,IF(Q618=97%,N618*O618*P618*F!$B$97,IF(Q618=98%,N618*O618*P618*F!$B$98,IF(Q618=99%,N618*O618*P618*F!$B$99,IF(Q618&gt;99%,N618*O618*P618*F!$B$100,))))))))))))))))))))))))))))))))))))))))))))))))))))))))+IF(U618&lt;30%,0,IF(U618&lt;35%,R618*S618*T618*F!$B$33,IF(U618&lt;40%,R618*S618*T618*F!$B$38,IF(U618&lt;45%,R618*S618*T618*F!$B$43,IF(U618&lt;50%,R618*S618*T618*F!$B$48,IF(U618=50%,R618*S618*T618*F!$B$50,IF(U618=51%,R618*S618*T618*F!$B$51,IF(U618=52%,R618*S618*T618*F!$B$52,IF(U618=53%,R618*S618*T618*F!$B$53,IF(U618=54%,R618*S618*T618*F!$B$54,IF(U618=55%,R618*S618*T618*F!$B$55,IF(U618=56%,R618*S618*T618*F!$B$56,IF(U618=57%,R618*S618*T618*F!$B$57,IF(U618=58%,R618*S618*T618*F!$B$58,IF(U618=59%,R618*S618*T618*F!$B$59,IF(U618=60%,R618*S618*T618*F!$B$60,IF(U618=61%,R618*S618*T618*F!$B$61,IF(U618=62%,R618*S618*T618*F!$B$62,IF(U618=63%,R618*S618*T618*F!$B$63,IF(U618=64%,R618*S618*T618*F!$B$64,IF(U618=65%,R618*S618*T618*F!$B$65,IF(U618=66%,R618*S618*T618*F!$B$66,IF(U618=67%,R618*S618*T618*F!$B$67,IF(U618=68%,R618*S618*T618*F!$B$68,IF(U618=69%,R618*S618*T618*F!$B$69,IF(U618=70%,R618*S618*T618*F!$B$70,IF(U618=71%,R618*S618*T618*F!$B$71,IF(U618=72%,R618*S618*T618*F!$B$72,IF(U618=73%,R618*S618*T618*F!$B$73,IF(U618=74%,R618*S618*T618*F!$B$74,IF(U618=75%,R618*S618*T618*F!$B$75,IF(U618=76%,R618*S618*T618*F!$B$76,IF(U618=77%,R618*S618*T618*F!$B$77,IF(U618=78%,R618*S618*T618*F!$B$78,IF(U618=79%,R618*S618*T618*F!$B$79,IF(U618=80%,R618*S618*T618*F!$B$80,IF(U618=81%,R618*S618*T618*F!$B$81,IF(U618=82%,R618*S618*T618*F!$B$82,IF(U618=83%,R618*S618*T618*F!$B$83,IF(U618=84%,R618*S618*T618*F!$B$84,IF(U618=85%,R618*S618*T618*F!$B$85,IF(U618=86%,R618*S618*T618*F!$B$86,IF(U618=87%,R618*S618*T618*F!$B$87,IF(U618=88%,R618*S618*T618*F!$B$88,IF(U618=89%,R618*S618*T618*F!$B$89,IF(U618=90%,R618*S618*T618*F!$B$90,IF(U618=91%,R618*S618*T618*F!$B$91,IF(U618=92%,R618*S618*T618*F!$B$92,IF(U618=93%,R618*S618*T618*F!$B$93,IF(U618=94%,R618*S618*T618*F!$B$94,IF(U618=95%,R618*S618*T618*F!$B$95,IF(U618=96%,R618*S618*T618*F!$B$96,IF(U618=97%,R618*S618*T618*F!$B$97,IF(U618=98%,R618*S618*T618*F!$B$98,IF(U618=99%,R618*S618*T618*F!$B$99,IF(U618&gt;99%,R618*S618*T618*F!$B$100)))))))))))))))))))))))))))))))))))))))))))))))))))))))))*IF(ISNUMBER(E618),E618,1)*IF(ISNUMBER(D618),D618,1)</f>
        <v>0</v>
      </c>
      <c r="AA618" s="5">
        <f>G618*H618+K618*L618+O618*P618+S618*T618</f>
        <v>0</v>
      </c>
      <c r="AB618" s="32">
        <f>(H618*(IF(I618&lt;45%,0.5,IF(I618&lt;55%,0.8,IF(I618&lt;65%,0.9,IF(I618&lt;75%,1,IF(I618&lt;85%,1.1,1.2))))))+L618*(IF(M618&lt;45%,0.5,IF(M618&lt;55%,0.8,IF(M618&lt;65%,0.9,IF(M618&lt;75%,1,IF(M618&lt;85%,1.1,1.2))))))+P618*(IF(Q618&lt;45%,0.5,IF(Q618&lt;55%,0.8,IF(Q618&lt;65%,0.9,IF(Q618&lt;75%,1,IF(Q618&lt;85%,1.1,1.2))))))+T618*(IF(U618&lt;45%,0.5,IF(U618&lt;55%,0.8,IF(U618&lt;65%,0.9,IF(U618&lt;75%,1,IF(U618&lt;85%,1.1,1.2)))))))*IF(D618&gt;=0.8,6,IF(D618&lt;=0.4,1.5,3))</f>
        <v>0</v>
      </c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  <c r="AP618" s="11"/>
      <c r="AQ618" s="11"/>
      <c r="AR618" s="11"/>
      <c r="AS618" s="11"/>
      <c r="AT618" s="11"/>
      <c r="AU618" s="11"/>
      <c r="AV618" s="11"/>
      <c r="AW618" s="11"/>
      <c r="AX618" s="11"/>
      <c r="AY618" s="11"/>
      <c r="AZ618" s="11"/>
      <c r="BA618" s="11"/>
      <c r="BB618" s="11"/>
      <c r="BC618" s="11"/>
      <c r="BD618" s="11"/>
      <c r="BE618" s="11"/>
      <c r="BF618" s="11"/>
      <c r="BG618" s="11"/>
      <c r="BH618" s="11"/>
      <c r="BI618" s="11"/>
      <c r="BJ618" s="11"/>
    </row>
    <row r="619" spans="1:62" x14ac:dyDescent="0.25">
      <c r="A619" s="1125"/>
      <c r="B619" s="61" t="str">
        <f t="shared" ref="B619:E619" si="1472">IF(B557="","",B557)</f>
        <v/>
      </c>
      <c r="C619" s="62" t="str">
        <f t="shared" si="1472"/>
        <v/>
      </c>
      <c r="D619" s="63">
        <f t="shared" si="1466"/>
        <v>0</v>
      </c>
      <c r="E619" s="64" t="str">
        <f t="shared" si="1472"/>
        <v/>
      </c>
      <c r="F619" s="152"/>
      <c r="G619" s="153"/>
      <c r="H619" s="153"/>
      <c r="I619" s="95">
        <f t="shared" si="1461"/>
        <v>0</v>
      </c>
      <c r="J619" s="152"/>
      <c r="K619" s="94"/>
      <c r="L619" s="94"/>
      <c r="M619" s="95">
        <f t="shared" si="1462"/>
        <v>0</v>
      </c>
      <c r="N619" s="152"/>
      <c r="O619" s="94"/>
      <c r="P619" s="94"/>
      <c r="Q619" s="95">
        <f t="shared" si="1463"/>
        <v>0</v>
      </c>
      <c r="R619" s="152"/>
      <c r="S619" s="94"/>
      <c r="T619" s="94"/>
      <c r="U619" s="93">
        <f t="shared" si="1464"/>
        <v>0</v>
      </c>
      <c r="V619" s="113">
        <f t="shared" si="1467"/>
        <v>0</v>
      </c>
      <c r="W619" s="114">
        <f t="shared" si="1468"/>
        <v>0</v>
      </c>
      <c r="X619" s="36">
        <f t="shared" ref="X619" si="1473">ROUND(IFERROR((W619/(Y619*IF(ISNUMBER(E619),E619,1))),0),2)</f>
        <v>0</v>
      </c>
      <c r="Y619" s="90" t="str">
        <f t="shared" si="1337"/>
        <v/>
      </c>
      <c r="Z619" s="6">
        <f>(IF(I619&lt;30%,0,IF(I619&lt;35%,F619*G619*H619*F!$B$33,IF(I619&lt;40%,F619*G619*H619*F!$B$38,IF(I619&lt;45%,F619*G619*H619*F!$B$43,IF(I619&lt;50%,F619*G619*H619*F!$B$48,IF(I619=50%,F619*G619*H619*F!$B$50,IF(I619=51%,F619*G619*H619*F!$B$51,IF(I619=52%,F619*G619*H619*F!$B$52,IF(I619=53%,F619*G619*H619*F!$B$53,IF(I619=54%,F619*G619*H619*F!$B$54,IF(I619=55%,F619*G619*H619*F!$B$55,IF(I619=56%,F619*G619*H619*F!$B$56,IF(I619=57%,F619*G619*H619*F!$B$57,IF(I619=58%,F619*G619*H619*F!$B$58,IF(I619=59%,F619*G619*H619*F!$B$59,IF(I619=60%,F619*G619*H619*F!$B$60,IF(I619=61%,F619*G619*H619*F!$B$61,IF(I619=62%,F619*G619*H619*F!$B$62,IF(I619=63%,F619*G619*H619*F!$B$63,IF(I619=64%,F619*G619*H619*F!$B$64,IF(I619=65%,F619*G619*H619*F!$B$65,IF(I619=66%,F619*G619*H619*F!$B$66,IF(I619=67%,F619*G619*H619*F!$B$67,IF(I619=68%,F619*G619*H619*F!$B$68,IF(I619=69%,F619*G619*H619*F!$B$69,IF(I619=70%,F619*G619*H619*F!$B$70,IF(I619=71%,F619*G619*H619*F!$B$71,IF(I619=72%,F619*G619*H619*F!$B$72,IF(I619=73%,F619*G619*H619*F!$B$73,IF(I619=74%,F619*G619*H619*F!$B$74,IF(I619=75%,F619*G619*H619*F!$B$75,IF(I619=76%,F619*G619*H619*F!$B$76,IF(I619=77%,F619*G619*H619*F!$B$77,IF(I619=78%,F619*G619*H619*F!$B$78,IF(I619=79%,F619*G619*H619*F!$B$79,IF(I619=80%,F619*G619*H619*F!$B$80,IF(I619=81%,F619*G619*H619*F!$B$81,IF(I619=82%,F619*G619*H619*F!$B$82,IF(I619=83%,F619*G619*H619*F!$B$83,IF(I619=84%,F619*G619*H619*F!$B$84,IF(I619=85%,F619*G619*H619*F!$B$85,IF(I619=86%,F619*G619*H619*F!$B$86,IF(I619=87%,F619*G619*H619*F!$B$87,IF(I619=88%,F619*G619*H619*F!$B$88,IF(I619=89%,F619*G619*H619*F!$B$89,IF(I619=90%,F619*G619*H619*F!$B$90,IF(I619=91%,F619*G619*H619*F!$B$91,IF(I619=92%,F619*G619*H619*F!$B$92,IF(I619=93%,F619*G619*H619*F!$B$93,IF(I619=94%,F619*G619*H619*F!$B$94,IF(I619=95%,F619*G619*H619*F!$B$95,IF(I619=96%,F619*G619*H619*F!$B$96,IF(I619=97%,F619*G619*H619*F!$B$97,IF(I619=98%,F619*G619*H619*F!$B$98,IF(I619=99%,F619*G619*H619*F!$B$99,IF(I619&gt;99%,F619*G619*H619*F!$B$100,))))))))))))))))))))))))))))))))))))))))))))))))))))))))+IF(M619&lt;30%,0,IF(M619&lt;35%,J619*K619*L619*F!$B$33,IF(M619&lt;40%,J619*K619*L619*F!$B$38,IF(M619&lt;45%,J619*K619*L619*F!$B$43,IF(M619&lt;50%,J619*K619*L619*F!$B$48,IF(M619=50%,J619*K619*L619*F!$B$50,IF(M619=51%,J619*K619*L619*F!$B$51,IF(M619=52%,J619*K619*L619*F!$B$52,IF(M619=53%,J619*K619*L619*F!$B$53,IF(M619=54%,J619*K619*L619*F!$B$54,IF(M619=55%,J619*K619*L619*F!$B$55,IF(M619=56%,J619*K619*L619*F!$B$56,IF(M619=57%,J619*K619*L619*F!$B$57,IF(M619=58%,J619*K619*L619*F!$B$58,IF(M619=59%,J619*K619*L619*F!$B$59,IF(M619=60%,J619*K619*L619*F!$B$60,IF(M619=61%,J619*K619*L619*F!$B$61,IF(M619=62%,J619*K619*L619*F!$B$62,IF(M619=63%,J619*K619*L619*F!$B$63,IF(M619=64%,J619*K619*L619*F!$B$64,IF(M619=65%,J619*K619*L619*F!$B$65,IF(M619=66%,J619*K619*L619*F!$B$66,IF(M619=67%,J619*K619*L619*F!$B$67,IF(M619=68%,J619*K619*L619*F!$B$68,IF(M619=69%,J619*K619*L619*F!$B$69,IF(M619=70%,J619*K619*L619*F!$B$70,IF(M619=71%,J619*K619*L619*F!$B$71,IF(M619=72%,J619*K619*L619*F!$B$72,IF(M619=73%,J619*K619*L619*F!$B$73,IF(M619=74%,J619*K619*L619*F!$B$74,IF(M619=75%,J619*K619*L619*F!$B$75,IF(M619=76%,J619*K619*L619*F!$B$76,IF(M619=77%,J619*K619*L619*F!$B$77,IF(M619=78%,J619*K619*L619*F!$B$78,IF(M619=79%,J619*K619*L619*F!$B$79,IF(M619=80%,J619*K619*L619*F!$B$80,IF(M619=81%,J619*K619*L619*F!$B$81,IF(M619=82%,J619*K619*L619*F!$B$82,IF(M619=83%,J619*K619*L619*F!$B$83,IF(M619=84%,J619*K619*L619*F!$B$84,IF(M619=85%,J619*K619*L619*F!$B$85,IF(M619=86%,J619*K619*L619*F!$B$86,IF(M619=87%,J619*K619*L619*F!$B$87,IF(M619=88%,J619*K619*L619*F!$B$88,IF(M619=89%,J619*K619*L619*F!$B$89,IF(M619=90%,J619*K619*L619*F!$B$90,IF(M619=91%,J619*K619*L619*F!$B$91,IF(M619=92%,J619*K619*L619*F!$B$92,IF(M619=93%,J619*K619*L619*F!$B$93,IF(M619=94%,J619*K619*L619*F!$B$94,IF(M619=95%,J619*K619*L619*F!$B$95,IF(M619=96%,J619*K619*L619*F!$B$96,IF(M619=97%,J619*K619*L619*F!$B$97,IF(M619=98%,J619*K619*L619*F!$B$98,IF(M619=99%,J619*K619*L619*F!$B$99,IF(M619&gt;99%,J619*K619*L619*F!$B$100,))))))))))))))))))))))))))))))))))))))))))))))))))))))))+IF(Q619&lt;30%,0,IF(Q619&lt;35%,N619*O619*P619*F!$B$33,IF(Q619&lt;40%,N619*O619*P619*F!$B$38,IF(Q619&lt;45%,N619*O619*P619*F!$B$43,IF(Q619&lt;50%,N619*O619*P619*F!$B$48,IF(Q619=50%,N619*O619*P619*F!$B$50,IF(Q619=51%,N619*O619*P619*F!$B$51,IF(Q619=52%,N619*O619*P619*F!$B$52,IF(Q619=53%,N619*O619*P619*F!$B$53,IF(Q619=54%,N619*O619*P619*F!$B$54,IF(Q619=55%,N619*O619*P619*F!$B$55,IF(Q619=56%,N619*O619*P619*F!$B$56,IF(Q619=57%,N619*O619*P619*F!$B$57,IF(Q619=58%,N619*O619*P619*F!$B$58,IF(Q619=59%,N619*O619*P619*F!$B$59,IF(Q619=60%,N619*O619*P619*F!$B$60,IF(Q619=61%,N619*O619*P619*F!$B$61,IF(Q619=62%,N619*O619*P619*F!$B$62,IF(Q619=63%,N619*O619*P619*F!$B$63,IF(Q619=64%,N619*O619*P619*F!$B$64,IF(Q619=65%,N619*O619*P619*F!$B$65,IF(Q619=66%,N619*O619*P619*F!$B$66,IF(Q619=67%,N619*O619*P619*F!$B$67,IF(Q619=68%,N619*O619*P619*F!$B$68,IF(Q619=69%,N619*O619*P619*F!$B$69,IF(Q619=70%,N619*O619*P619*F!$B$70,IF(Q619=71%,N619*O619*P619*F!$B$71,IF(Q619=72%,N619*O619*P619*F!$B$72,IF(Q619=73%,N619*O619*P619*F!$B$73,IF(Q619=74%,N619*O619*P619*F!$B$74,IF(Q619=75%,N619*O619*P619*F!$B$75,IF(Q619=76%,N619*O619*P619*F!$B$76,IF(Q619=77%,N619*O619*P619*F!$B$77,IF(Q619=78%,N619*O619*P619*F!$B$78,IF(Q619=79%,N619*O619*P619*F!$B$79,IF(Q619=80%,N619*O619*P619*F!$B$80,IF(Q619=81%,N619*O619*P619*F!$B$81,IF(Q619=82%,N619*O619*P619*F!$B$82,IF(Q619=83%,N619*O619*P619*F!$B$83,IF(Q619=84%,N619*O619*P619*F!$B$84,IF(Q619=85%,N619*O619*P619*F!$B$85,IF(Q619=86%,N619*O619*P619*F!$B$86,IF(Q619=87%,N619*O619*P619*F!$B$87,IF(Q619=88%,N619*O619*P619*F!$B$88,IF(Q619=89%,N619*O619*P619*F!$B$89,IF(Q619=90%,N619*O619*P619*F!$B$90,IF(Q619=91%,N619*O619*P619*F!$B$91,IF(Q619=92%,N619*O619*P619*F!$B$92,IF(Q619=93%,N619*O619*P619*F!$B$93,IF(Q619=94%,N619*O619*P619*F!$B$94,IF(Q619=95%,N619*O619*P619*F!$B$95,IF(Q619=96%,N619*O619*P619*F!$B$96,IF(Q619=97%,N619*O619*P619*F!$B$97,IF(Q619=98%,N619*O619*P619*F!$B$98,IF(Q619=99%,N619*O619*P619*F!$B$99,IF(Q619&gt;99%,N619*O619*P619*F!$B$100,))))))))))))))))))))))))))))))))))))))))))))))))))))))))+IF(U619&lt;30%,0,IF(U619&lt;35%,R619*S619*T619*F!$B$33,IF(U619&lt;40%,R619*S619*T619*F!$B$38,IF(U619&lt;45%,R619*S619*T619*F!$B$43,IF(U619&lt;50%,R619*S619*T619*F!$B$48,IF(U619=50%,R619*S619*T619*F!$B$50,IF(U619=51%,R619*S619*T619*F!$B$51,IF(U619=52%,R619*S619*T619*F!$B$52,IF(U619=53%,R619*S619*T619*F!$B$53,IF(U619=54%,R619*S619*T619*F!$B$54,IF(U619=55%,R619*S619*T619*F!$B$55,IF(U619=56%,R619*S619*T619*F!$B$56,IF(U619=57%,R619*S619*T619*F!$B$57,IF(U619=58%,R619*S619*T619*F!$B$58,IF(U619=59%,R619*S619*T619*F!$B$59,IF(U619=60%,R619*S619*T619*F!$B$60,IF(U619=61%,R619*S619*T619*F!$B$61,IF(U619=62%,R619*S619*T619*F!$B$62,IF(U619=63%,R619*S619*T619*F!$B$63,IF(U619=64%,R619*S619*T619*F!$B$64,IF(U619=65%,R619*S619*T619*F!$B$65,IF(U619=66%,R619*S619*T619*F!$B$66,IF(U619=67%,R619*S619*T619*F!$B$67,IF(U619=68%,R619*S619*T619*F!$B$68,IF(U619=69%,R619*S619*T619*F!$B$69,IF(U619=70%,R619*S619*T619*F!$B$70,IF(U619=71%,R619*S619*T619*F!$B$71,IF(U619=72%,R619*S619*T619*F!$B$72,IF(U619=73%,R619*S619*T619*F!$B$73,IF(U619=74%,R619*S619*T619*F!$B$74,IF(U619=75%,R619*S619*T619*F!$B$75,IF(U619=76%,R619*S619*T619*F!$B$76,IF(U619=77%,R619*S619*T619*F!$B$77,IF(U619=78%,R619*S619*T619*F!$B$78,IF(U619=79%,R619*S619*T619*F!$B$79,IF(U619=80%,R619*S619*T619*F!$B$80,IF(U619=81%,R619*S619*T619*F!$B$81,IF(U619=82%,R619*S619*T619*F!$B$82,IF(U619=83%,R619*S619*T619*F!$B$83,IF(U619=84%,R619*S619*T619*F!$B$84,IF(U619=85%,R619*S619*T619*F!$B$85,IF(U619=86%,R619*S619*T619*F!$B$86,IF(U619=87%,R619*S619*T619*F!$B$87,IF(U619=88%,R619*S619*T619*F!$B$88,IF(U619=89%,R619*S619*T619*F!$B$89,IF(U619=90%,R619*S619*T619*F!$B$90,IF(U619=91%,R619*S619*T619*F!$B$91,IF(U619=92%,R619*S619*T619*F!$B$92,IF(U619=93%,R619*S619*T619*F!$B$93,IF(U619=94%,R619*S619*T619*F!$B$94,IF(U619=95%,R619*S619*T619*F!$B$95,IF(U619=96%,R619*S619*T619*F!$B$96,IF(U619=97%,R619*S619*T619*F!$B$97,IF(U619=98%,R619*S619*T619*F!$B$98,IF(U619=99%,R619*S619*T619*F!$B$99,IF(U619&gt;99%,R619*S619*T619*F!$B$100)))))))))))))))))))))))))))))))))))))))))))))))))))))))))*IF(ISNUMBER(E619),E619,1)*IF(ISNUMBER(D619),D619,1)</f>
        <v>0</v>
      </c>
      <c r="AA619" s="6">
        <f>G619*H619+K619*L619+O619*P619+S619*T619</f>
        <v>0</v>
      </c>
      <c r="AB619" s="35">
        <f>(H619*(IF(I619&lt;45%,0.5,IF(I619&lt;55%,0.8,IF(I619&lt;65%,0.9,IF(I619&lt;75%,1,IF(I619&lt;85%,1.1,1.2))))))+L619*(IF(M619&lt;45%,0.5,IF(M619&lt;55%,0.8,IF(M619&lt;65%,0.9,IF(M619&lt;75%,1,IF(M619&lt;85%,1.1,1.2))))))+P619*(IF(Q619&lt;45%,0.5,IF(Q619&lt;55%,0.8,IF(Q619&lt;65%,0.9,IF(Q619&lt;75%,1,IF(Q619&lt;85%,1.1,1.2))))))+T619*(IF(U619&lt;45%,0.5,IF(U619&lt;55%,0.8,IF(U619&lt;65%,0.9,IF(U619&lt;75%,1,IF(U619&lt;85%,1.1,1.2)))))))*IF(D619&gt;=0.8,6,IF(D619&lt;=0.4,1.5,3))</f>
        <v>0</v>
      </c>
      <c r="AC619" s="11"/>
      <c r="AD619" s="11"/>
      <c r="AE619" s="11"/>
      <c r="AF619" s="11"/>
      <c r="AG619" s="11"/>
      <c r="AH619" s="11"/>
      <c r="AI619" s="11"/>
      <c r="AJ619" s="11"/>
      <c r="AK619" s="11"/>
      <c r="AL619" s="11"/>
      <c r="AM619" s="11"/>
      <c r="AN619" s="11"/>
      <c r="AO619" s="11"/>
      <c r="AP619" s="11"/>
      <c r="AQ619" s="11"/>
      <c r="AR619" s="11"/>
      <c r="AS619" s="11"/>
      <c r="AT619" s="11"/>
      <c r="AU619" s="11"/>
      <c r="AV619" s="11"/>
      <c r="AW619" s="11"/>
      <c r="AX619" s="11"/>
      <c r="AY619" s="11"/>
      <c r="AZ619" s="11"/>
      <c r="BA619" s="11"/>
      <c r="BB619" s="11"/>
      <c r="BC619" s="11"/>
      <c r="BD619" s="11"/>
      <c r="BE619" s="11"/>
      <c r="BF619" s="11"/>
      <c r="BG619" s="11"/>
      <c r="BH619" s="11"/>
      <c r="BI619" s="11"/>
      <c r="BJ619" s="11"/>
    </row>
    <row r="620" spans="1:62" ht="15.75" thickBot="1" x14ac:dyDescent="0.3">
      <c r="A620" s="1126"/>
      <c r="B620" s="165"/>
      <c r="C620" s="166"/>
      <c r="D620" s="134">
        <f>ROUND(IFERROR((D615*(G615*H615+K615*L615+O615*P615+S615*T615)+D616*(G616*H616+K616*L616+O616*P616+S616*T616)+D617*(G617*H617+K617*L617+O617*P617+S617*T617)+D618*(G618*H618+K618*L618+O618*P618+S618*T618)+D619*(G619*H619+K619*L619+O619*P619+S619*T619))/((G615*H615+K615*L615+O615*P615+S615*T615)+(G616*H616+K616*L616+O616*P616+S616*T616)+(G617*H617+K617*L617+O617*P617+S617*T617)+(G618*H618+K618*L618+O618*P618+S618*T618)+(G619*H619+K619*L619+O619*P619+S619*T619)),0),3)</f>
        <v>0</v>
      </c>
      <c r="E620" s="173"/>
      <c r="F620" s="174"/>
      <c r="G620" s="175"/>
      <c r="H620" s="175"/>
      <c r="I620" s="176"/>
      <c r="J620" s="174"/>
      <c r="K620" s="177"/>
      <c r="L620" s="177"/>
      <c r="M620" s="178"/>
      <c r="N620" s="174"/>
      <c r="O620" s="177"/>
      <c r="P620" s="177"/>
      <c r="Q620" s="179"/>
      <c r="R620" s="174"/>
      <c r="S620" s="180"/>
      <c r="T620" s="177"/>
      <c r="U620" s="178"/>
      <c r="V620" s="141">
        <f>SUM(V615:V619)</f>
        <v>0</v>
      </c>
      <c r="W620" s="9">
        <f>IFERROR(V620/AA620,0)</f>
        <v>0</v>
      </c>
      <c r="X620" s="38">
        <f>ROUND(IFERROR((D615*(I615*G615*H615+M615*K615*L615+Q615*O615*P615+U615*S615*T615)+D616*(I616*G616*H616+M616*K616*L616+Q616*O616*P616+U616*S616*T616)+D617*(I617*G617*H617+M617*K617*L617+Q617*O617*P617+U617*S617*T617)+D618*(I618*G618*H618+M618*K618*L618+Q618*O618*P618+U618*S618*T618)+D619*(I619*G619*H619+M619*K619*L619+Q619*O619*P619+U619*S619*T619))/(D615*(G615*H615+K615*L615+O615*P615+S615*T615)+D616*(G616*H616+K616*L616+O616*P616+S616*T616)+D617*(G617*H617+K617*L617+O617*P617+S617*T617)+D618*(G618*H618+K618*L618+O618*P618+S618*T618)+D619*(G619*H619+K619*L619+O619*P619+S619*T619)),0),2)</f>
        <v>0</v>
      </c>
      <c r="Y620" s="9"/>
      <c r="Z620" s="9">
        <f>SUM(Z615:Z619)</f>
        <v>0</v>
      </c>
      <c r="AA620" s="9">
        <f>SUM(AA615:AA619)</f>
        <v>0</v>
      </c>
      <c r="AB620" s="39">
        <f>IF(SUM(AB615:AB619)=0,TIME(,0,),TIME(,SUM(AB615:AB619)+30,))</f>
        <v>0</v>
      </c>
      <c r="AC620" s="11"/>
      <c r="AD620" s="11"/>
      <c r="AE620" s="11"/>
      <c r="AF620" s="11"/>
      <c r="AG620" s="11"/>
      <c r="AH620" s="11"/>
      <c r="AI620" s="11"/>
      <c r="AJ620" s="11"/>
      <c r="AK620" s="11"/>
      <c r="AL620" s="11"/>
      <c r="AM620" s="11"/>
      <c r="AN620" s="11"/>
      <c r="AO620" s="11"/>
      <c r="AP620" s="11"/>
      <c r="AQ620" s="11"/>
      <c r="AR620" s="11"/>
      <c r="AS620" s="11"/>
      <c r="AT620" s="11"/>
      <c r="AU620" s="11"/>
      <c r="AV620" s="11"/>
      <c r="AW620" s="11"/>
      <c r="AX620" s="11"/>
      <c r="AY620" s="11"/>
      <c r="AZ620" s="11"/>
      <c r="BA620" s="11"/>
      <c r="BB620" s="11"/>
      <c r="BC620" s="11"/>
      <c r="BD620" s="11"/>
      <c r="BE620" s="11"/>
      <c r="BF620" s="11"/>
      <c r="BG620" s="11"/>
      <c r="BH620" s="11"/>
      <c r="BI620" s="11"/>
      <c r="BJ620" s="11"/>
    </row>
    <row r="621" spans="1:62" ht="15.75" x14ac:dyDescent="0.25">
      <c r="A621" s="1131" t="s">
        <v>56</v>
      </c>
      <c r="B621" s="1132"/>
      <c r="C621" s="1132"/>
      <c r="D621" s="1132"/>
      <c r="E621" s="1132"/>
      <c r="F621" s="1132"/>
      <c r="G621" s="1132"/>
      <c r="H621" s="1132"/>
      <c r="I621" s="1132"/>
      <c r="J621" s="1132"/>
      <c r="K621" s="1132"/>
      <c r="L621" s="1132"/>
      <c r="M621" s="1132"/>
      <c r="N621" s="1132"/>
      <c r="O621" s="1132"/>
      <c r="P621" s="1132"/>
      <c r="Q621" s="1132"/>
      <c r="R621" s="1132"/>
      <c r="S621" s="1132"/>
      <c r="T621" s="1132"/>
      <c r="U621" s="1132"/>
      <c r="V621" s="20">
        <f>V628+V634+V640+V646+V652+V658+V664+V670+V676+V682</f>
        <v>0</v>
      </c>
      <c r="W621" s="20">
        <f>IFERROR(V621/AA621,0)</f>
        <v>0</v>
      </c>
      <c r="X621" s="21"/>
      <c r="Y621" s="164">
        <v>5.0000000000000001E-3</v>
      </c>
      <c r="Z621" s="20">
        <f>Z628+Z634+Z640+Z646+Z652+Z658+Z664+Z670+Z676+Z682</f>
        <v>0</v>
      </c>
      <c r="AA621" s="20">
        <f>AA628+AA634+AA640+AA646+AA652+AA658+AA664+AA670+AA676+AA682</f>
        <v>0</v>
      </c>
      <c r="AB621" s="22">
        <f>AB628+AB634+AB640+AB646+AB652+AB658+AB664+AB670+AB676+AB682</f>
        <v>0</v>
      </c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11"/>
    </row>
    <row r="622" spans="1:62" ht="15.75" thickBot="1" x14ac:dyDescent="0.3">
      <c r="A622" s="139" t="s">
        <v>3</v>
      </c>
      <c r="B622" s="24" t="s">
        <v>10</v>
      </c>
      <c r="C622" s="24" t="s">
        <v>11</v>
      </c>
      <c r="D622" s="25" t="s">
        <v>12</v>
      </c>
      <c r="E622" s="49" t="s">
        <v>60</v>
      </c>
      <c r="F622" s="24" t="s">
        <v>13</v>
      </c>
      <c r="G622" s="48" t="s">
        <v>14</v>
      </c>
      <c r="H622" s="24" t="s">
        <v>15</v>
      </c>
      <c r="I622" s="24" t="s">
        <v>4</v>
      </c>
      <c r="J622" s="24" t="s">
        <v>13</v>
      </c>
      <c r="K622" s="24" t="s">
        <v>14</v>
      </c>
      <c r="L622" s="24" t="s">
        <v>15</v>
      </c>
      <c r="M622" s="24" t="s">
        <v>4</v>
      </c>
      <c r="N622" s="24" t="s">
        <v>13</v>
      </c>
      <c r="O622" s="24" t="s">
        <v>14</v>
      </c>
      <c r="P622" s="24" t="s">
        <v>15</v>
      </c>
      <c r="Q622" s="24" t="s">
        <v>4</v>
      </c>
      <c r="R622" s="24" t="s">
        <v>13</v>
      </c>
      <c r="S622" s="24" t="s">
        <v>14</v>
      </c>
      <c r="T622" s="24" t="s">
        <v>15</v>
      </c>
      <c r="U622" s="24" t="s">
        <v>4</v>
      </c>
      <c r="V622" s="24" t="s">
        <v>5</v>
      </c>
      <c r="W622" s="25" t="s">
        <v>16</v>
      </c>
      <c r="X622" s="25" t="s">
        <v>33</v>
      </c>
      <c r="Y622" s="105" t="s">
        <v>6</v>
      </c>
      <c r="Z622" s="26" t="s">
        <v>30</v>
      </c>
      <c r="AA622" s="24" t="s">
        <v>7</v>
      </c>
      <c r="AB622" s="27" t="s">
        <v>17</v>
      </c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  <c r="AP622" s="11"/>
      <c r="AQ622" s="11"/>
      <c r="AR622" s="11"/>
      <c r="AS622" s="11"/>
      <c r="AT622" s="11"/>
      <c r="AU622" s="11"/>
      <c r="AV622" s="11"/>
      <c r="AW622" s="11"/>
      <c r="AX622" s="11"/>
      <c r="AY622" s="11"/>
      <c r="AZ622" s="11"/>
      <c r="BA622" s="11"/>
      <c r="BB622" s="11"/>
      <c r="BC622" s="11"/>
      <c r="BD622" s="11"/>
      <c r="BE622" s="11"/>
      <c r="BF622" s="11"/>
      <c r="BG622" s="11"/>
      <c r="BH622" s="11"/>
      <c r="BI622" s="11"/>
      <c r="BJ622" s="11"/>
    </row>
    <row r="623" spans="1:62" x14ac:dyDescent="0.25">
      <c r="A623" s="142" t="s">
        <v>8</v>
      </c>
      <c r="B623" s="57" t="str">
        <f>IF(B561="","",B561)</f>
        <v/>
      </c>
      <c r="C623" s="58" t="str">
        <f>IF(C561="","",C561)</f>
        <v/>
      </c>
      <c r="D623" s="59">
        <f>D561</f>
        <v>0</v>
      </c>
      <c r="E623" s="60" t="str">
        <f>IF(E561="","",E561)</f>
        <v/>
      </c>
      <c r="F623" s="147"/>
      <c r="G623" s="148"/>
      <c r="H623" s="148"/>
      <c r="I623" s="99">
        <f t="shared" ref="I623:I627" si="1474">IFERROR(ROUND(F623/$Y623,2),)</f>
        <v>0</v>
      </c>
      <c r="J623" s="147"/>
      <c r="K623" s="97"/>
      <c r="L623" s="97"/>
      <c r="M623" s="99">
        <f t="shared" ref="M623:M627" si="1475">IFERROR(ROUND(J623/$Y623,2),)</f>
        <v>0</v>
      </c>
      <c r="N623" s="147"/>
      <c r="O623" s="97"/>
      <c r="P623" s="97"/>
      <c r="Q623" s="99">
        <f t="shared" ref="Q623:Q627" si="1476">IFERROR(ROUND(N623/$Y623,2),)</f>
        <v>0</v>
      </c>
      <c r="R623" s="147"/>
      <c r="S623" s="97"/>
      <c r="T623" s="97"/>
      <c r="U623" s="98">
        <f t="shared" ref="U623:U627" si="1477">IFERROR(ROUND(R623/$Y623,2),)</f>
        <v>0</v>
      </c>
      <c r="V623" s="106">
        <f>(IF(ISNUMBER(F623),F623,1)*G623*H623+IF(ISNUMBER(J623),J623,1)*K623*L623+IF(ISNUMBER(N623),N623,1)*O623*P623+IF(ISNUMBER(R623),R623,1)*S623*T623)*IF(ISNUMBER(E623),E623,1)</f>
        <v>0</v>
      </c>
      <c r="W623" s="107">
        <f>IFERROR((IF(ISNUMBER(F623),F623,1)*G623*H623+IF(ISNUMBER(J623),J623,1)*K623*L623+IF(ISNUMBER(N623),N623,1)*O623*P623+IF(ISNUMBER(R623),R623,1)*S623*T623)*IF(ISNUMBER(E623),E623,1)/(G623*H623+K623*L623+O623*P623+S623*T623),0)</f>
        <v>0</v>
      </c>
      <c r="X623" s="28">
        <f>ROUND(IFERROR((W623/(Y623*IF(ISNUMBER(E623),E623,1))),0),2)</f>
        <v>0</v>
      </c>
      <c r="Y623" s="89" t="str">
        <f>IF(ISNUMBER(Y561), Y561+(Y561*$Y$621),"")</f>
        <v/>
      </c>
      <c r="Z623" s="4">
        <f>(IF(I623&lt;30%,0,IF(I623&lt;35%,F623*G623*H623*F!$B$33,IF(I623&lt;40%,F623*G623*H623*F!$B$38,IF(I623&lt;45%,F623*G623*H623*F!$B$43,IF(I623&lt;50%,F623*G623*H623*F!$B$48,IF(I623=50%,F623*G623*H623*F!$B$50,IF(I623=51%,F623*G623*H623*F!$B$51,IF(I623=52%,F623*G623*H623*F!$B$52,IF(I623=53%,F623*G623*H623*F!$B$53,IF(I623=54%,F623*G623*H623*F!$B$54,IF(I623=55%,F623*G623*H623*F!$B$55,IF(I623=56%,F623*G623*H623*F!$B$56,IF(I623=57%,F623*G623*H623*F!$B$57,IF(I623=58%,F623*G623*H623*F!$B$58,IF(I623=59%,F623*G623*H623*F!$B$59,IF(I623=60%,F623*G623*H623*F!$B$60,IF(I623=61%,F623*G623*H623*F!$B$61,IF(I623=62%,F623*G623*H623*F!$B$62,IF(I623=63%,F623*G623*H623*F!$B$63,IF(I623=64%,F623*G623*H623*F!$B$64,IF(I623=65%,F623*G623*H623*F!$B$65,IF(I623=66%,F623*G623*H623*F!$B$66,IF(I623=67%,F623*G623*H623*F!$B$67,IF(I623=68%,F623*G623*H623*F!$B$68,IF(I623=69%,F623*G623*H623*F!$B$69,IF(I623=70%,F623*G623*H623*F!$B$70,IF(I623=71%,F623*G623*H623*F!$B$71,IF(I623=72%,F623*G623*H623*F!$B$72,IF(I623=73%,F623*G623*H623*F!$B$73,IF(I623=74%,F623*G623*H623*F!$B$74,IF(I623=75%,F623*G623*H623*F!$B$75,IF(I623=76%,F623*G623*H623*F!$B$76,IF(I623=77%,F623*G623*H623*F!$B$77,IF(I623=78%,F623*G623*H623*F!$B$78,IF(I623=79%,F623*G623*H623*F!$B$79,IF(I623=80%,F623*G623*H623*F!$B$80,IF(I623=81%,F623*G623*H623*F!$B$81,IF(I623=82%,F623*G623*H623*F!$B$82,IF(I623=83%,F623*G623*H623*F!$B$83,IF(I623=84%,F623*G623*H623*F!$B$84,IF(I623=85%,F623*G623*H623*F!$B$85,IF(I623=86%,F623*G623*H623*F!$B$86,IF(I623=87%,F623*G623*H623*F!$B$87,IF(I623=88%,F623*G623*H623*F!$B$88,IF(I623=89%,F623*G623*H623*F!$B$89,IF(I623=90%,F623*G623*H623*F!$B$90,IF(I623=91%,F623*G623*H623*F!$B$91,IF(I623=92%,F623*G623*H623*F!$B$92,IF(I623=93%,F623*G623*H623*F!$B$93,IF(I623=94%,F623*G623*H623*F!$B$94,IF(I623=95%,F623*G623*H623*F!$B$95,IF(I623=96%,F623*G623*H623*F!$B$96,IF(I623=97%,F623*G623*H623*F!$B$97,IF(I623=98%,F623*G623*H623*F!$B$98,IF(I623=99%,F623*G623*H623*F!$B$99,IF(I623&gt;99%,F623*G623*H623*F!$B$100,))))))))))))))))))))))))))))))))))))))))))))))))))))))))+IF(M623&lt;30%,0,IF(M623&lt;35%,J623*K623*L623*F!$B$33,IF(M623&lt;40%,J623*K623*L623*F!$B$38,IF(M623&lt;45%,J623*K623*L623*F!$B$43,IF(M623&lt;50%,J623*K623*L623*F!$B$48,IF(M623=50%,J623*K623*L623*F!$B$50,IF(M623=51%,J623*K623*L623*F!$B$51,IF(M623=52%,J623*K623*L623*F!$B$52,IF(M623=53%,J623*K623*L623*F!$B$53,IF(M623=54%,J623*K623*L623*F!$B$54,IF(M623=55%,J623*K623*L623*F!$B$55,IF(M623=56%,J623*K623*L623*F!$B$56,IF(M623=57%,J623*K623*L623*F!$B$57,IF(M623=58%,J623*K623*L623*F!$B$58,IF(M623=59%,J623*K623*L623*F!$B$59,IF(M623=60%,J623*K623*L623*F!$B$60,IF(M623=61%,J623*K623*L623*F!$B$61,IF(M623=62%,J623*K623*L623*F!$B$62,IF(M623=63%,J623*K623*L623*F!$B$63,IF(M623=64%,J623*K623*L623*F!$B$64,IF(M623=65%,J623*K623*L623*F!$B$65,IF(M623=66%,J623*K623*L623*F!$B$66,IF(M623=67%,J623*K623*L623*F!$B$67,IF(M623=68%,J623*K623*L623*F!$B$68,IF(M623=69%,J623*K623*L623*F!$B$69,IF(M623=70%,J623*K623*L623*F!$B$70,IF(M623=71%,J623*K623*L623*F!$B$71,IF(M623=72%,J623*K623*L623*F!$B$72,IF(M623=73%,J623*K623*L623*F!$B$73,IF(M623=74%,J623*K623*L623*F!$B$74,IF(M623=75%,J623*K623*L623*F!$B$75,IF(M623=76%,J623*K623*L623*F!$B$76,IF(M623=77%,J623*K623*L623*F!$B$77,IF(M623=78%,J623*K623*L623*F!$B$78,IF(M623=79%,J623*K623*L623*F!$B$79,IF(M623=80%,J623*K623*L623*F!$B$80,IF(M623=81%,J623*K623*L623*F!$B$81,IF(M623=82%,J623*K623*L623*F!$B$82,IF(M623=83%,J623*K623*L623*F!$B$83,IF(M623=84%,J623*K623*L623*F!$B$84,IF(M623=85%,J623*K623*L623*F!$B$85,IF(M623=86%,J623*K623*L623*F!$B$86,IF(M623=87%,J623*K623*L623*F!$B$87,IF(M623=88%,J623*K623*L623*F!$B$88,IF(M623=89%,J623*K623*L623*F!$B$89,IF(M623=90%,J623*K623*L623*F!$B$90,IF(M623=91%,J623*K623*L623*F!$B$91,IF(M623=92%,J623*K623*L623*F!$B$92,IF(M623=93%,J623*K623*L623*F!$B$93,IF(M623=94%,J623*K623*L623*F!$B$94,IF(M623=95%,J623*K623*L623*F!$B$95,IF(M623=96%,J623*K623*L623*F!$B$96,IF(M623=97%,J623*K623*L623*F!$B$97,IF(M623=98%,J623*K623*L623*F!$B$98,IF(M623=99%,J623*K623*L623*F!$B$99,IF(M623&gt;99%,J623*K623*L623*F!$B$100,))))))))))))))))))))))))))))))))))))))))))))))))))))))))+IF(Q623&lt;30%,0,IF(Q623&lt;35%,N623*O623*P623*F!$B$33,IF(Q623&lt;40%,N623*O623*P623*F!$B$38,IF(Q623&lt;45%,N623*O623*P623*F!$B$43,IF(Q623&lt;50%,N623*O623*P623*F!$B$48,IF(Q623=50%,N623*O623*P623*F!$B$50,IF(Q623=51%,N623*O623*P623*F!$B$51,IF(Q623=52%,N623*O623*P623*F!$B$52,IF(Q623=53%,N623*O623*P623*F!$B$53,IF(Q623=54%,N623*O623*P623*F!$B$54,IF(Q623=55%,N623*O623*P623*F!$B$55,IF(Q623=56%,N623*O623*P623*F!$B$56,IF(Q623=57%,N623*O623*P623*F!$B$57,IF(Q623=58%,N623*O623*P623*F!$B$58,IF(Q623=59%,N623*O623*P623*F!$B$59,IF(Q623=60%,N623*O623*P623*F!$B$60,IF(Q623=61%,N623*O623*P623*F!$B$61,IF(Q623=62%,N623*O623*P623*F!$B$62,IF(Q623=63%,N623*O623*P623*F!$B$63,IF(Q623=64%,N623*O623*P623*F!$B$64,IF(Q623=65%,N623*O623*P623*F!$B$65,IF(Q623=66%,N623*O623*P623*F!$B$66,IF(Q623=67%,N623*O623*P623*F!$B$67,IF(Q623=68%,N623*O623*P623*F!$B$68,IF(Q623=69%,N623*O623*P623*F!$B$69,IF(Q623=70%,N623*O623*P623*F!$B$70,IF(Q623=71%,N623*O623*P623*F!$B$71,IF(Q623=72%,N623*O623*P623*F!$B$72,IF(Q623=73%,N623*O623*P623*F!$B$73,IF(Q623=74%,N623*O623*P623*F!$B$74,IF(Q623=75%,N623*O623*P623*F!$B$75,IF(Q623=76%,N623*O623*P623*F!$B$76,IF(Q623=77%,N623*O623*P623*F!$B$77,IF(Q623=78%,N623*O623*P623*F!$B$78,IF(Q623=79%,N623*O623*P623*F!$B$79,IF(Q623=80%,N623*O623*P623*F!$B$80,IF(Q623=81%,N623*O623*P623*F!$B$81,IF(Q623=82%,N623*O623*P623*F!$B$82,IF(Q623=83%,N623*O623*P623*F!$B$83,IF(Q623=84%,N623*O623*P623*F!$B$84,IF(Q623=85%,N623*O623*P623*F!$B$85,IF(Q623=86%,N623*O623*P623*F!$B$86,IF(Q623=87%,N623*O623*P623*F!$B$87,IF(Q623=88%,N623*O623*P623*F!$B$88,IF(Q623=89%,N623*O623*P623*F!$B$89,IF(Q623=90%,N623*O623*P623*F!$B$90,IF(Q623=91%,N623*O623*P623*F!$B$91,IF(Q623=92%,N623*O623*P623*F!$B$92,IF(Q623=93%,N623*O623*P623*F!$B$93,IF(Q623=94%,N623*O623*P623*F!$B$94,IF(Q623=95%,N623*O623*P623*F!$B$95,IF(Q623=96%,N623*O623*P623*F!$B$96,IF(Q623=97%,N623*O623*P623*F!$B$97,IF(Q623=98%,N623*O623*P623*F!$B$98,IF(Q623=99%,N623*O623*P623*F!$B$99,IF(Q623&gt;99%,N623*O623*P623*F!$B$100,))))))))))))))))))))))))))))))))))))))))))))))))))))))))+IF(U623&lt;30%,0,IF(U623&lt;35%,R623*S623*T623*F!$B$33,IF(U623&lt;40%,R623*S623*T623*F!$B$38,IF(U623&lt;45%,R623*S623*T623*F!$B$43,IF(U623&lt;50%,R623*S623*T623*F!$B$48,IF(U623=50%,R623*S623*T623*F!$B$50,IF(U623=51%,R623*S623*T623*F!$B$51,IF(U623=52%,R623*S623*T623*F!$B$52,IF(U623=53%,R623*S623*T623*F!$B$53,IF(U623=54%,R623*S623*T623*F!$B$54,IF(U623=55%,R623*S623*T623*F!$B$55,IF(U623=56%,R623*S623*T623*F!$B$56,IF(U623=57%,R623*S623*T623*F!$B$57,IF(U623=58%,R623*S623*T623*F!$B$58,IF(U623=59%,R623*S623*T623*F!$B$59,IF(U623=60%,R623*S623*T623*F!$B$60,IF(U623=61%,R623*S623*T623*F!$B$61,IF(U623=62%,R623*S623*T623*F!$B$62,IF(U623=63%,R623*S623*T623*F!$B$63,IF(U623=64%,R623*S623*T623*F!$B$64,IF(U623=65%,R623*S623*T623*F!$B$65,IF(U623=66%,R623*S623*T623*F!$B$66,IF(U623=67%,R623*S623*T623*F!$B$67,IF(U623=68%,R623*S623*T623*F!$B$68,IF(U623=69%,R623*S623*T623*F!$B$69,IF(U623=70%,R623*S623*T623*F!$B$70,IF(U623=71%,R623*S623*T623*F!$B$71,IF(U623=72%,R623*S623*T623*F!$B$72,IF(U623=73%,R623*S623*T623*F!$B$73,IF(U623=74%,R623*S623*T623*F!$B$74,IF(U623=75%,R623*S623*T623*F!$B$75,IF(U623=76%,R623*S623*T623*F!$B$76,IF(U623=77%,R623*S623*T623*F!$B$77,IF(U623=78%,R623*S623*T623*F!$B$78,IF(U623=79%,R623*S623*T623*F!$B$79,IF(U623=80%,R623*S623*T623*F!$B$80,IF(U623=81%,R623*S623*T623*F!$B$81,IF(U623=82%,R623*S623*T623*F!$B$82,IF(U623=83%,R623*S623*T623*F!$B$83,IF(U623=84%,R623*S623*T623*F!$B$84,IF(U623=85%,R623*S623*T623*F!$B$85,IF(U623=86%,R623*S623*T623*F!$B$86,IF(U623=87%,R623*S623*T623*F!$B$87,IF(U623=88%,R623*S623*T623*F!$B$88,IF(U623=89%,R623*S623*T623*F!$B$89,IF(U623=90%,R623*S623*T623*F!$B$90,IF(U623=91%,R623*S623*T623*F!$B$91,IF(U623=92%,R623*S623*T623*F!$B$92,IF(U623=93%,R623*S623*T623*F!$B$93,IF(U623=94%,R623*S623*T623*F!$B$94,IF(U623=95%,R623*S623*T623*F!$B$95,IF(U623=96%,R623*S623*T623*F!$B$96,IF(U623=97%,R623*S623*T623*F!$B$97,IF(U623=98%,R623*S623*T623*F!$B$98,IF(U623=99%,R623*S623*T623*F!$B$99,IF(U623&gt;99%,R623*S623*T623*F!$B$100)))))))))))))))))))))))))))))))))))))))))))))))))))))))))*IF(ISNUMBER(E623),E623,1)*IF(ISNUMBER(D623),D623,1)</f>
        <v>0</v>
      </c>
      <c r="AA623" s="4">
        <f>G623*H623+K623*L623+O623*P623+S623*T623</f>
        <v>0</v>
      </c>
      <c r="AB623" s="108">
        <f>(H623*(IF(I623&lt;45%,0.5,IF(I623&lt;55%,0.8,IF(I623&lt;65%,0.9,IF(I623&lt;75%,1,IF(I623&lt;85%,1.1,1.2))))))+L623*(IF(M623&lt;45%,0.5,IF(M623&lt;55%,0.8,IF(M623&lt;65%,0.9,IF(M623&lt;75%,1,IF(M623&lt;85%,1.1,1.2))))))+P623*(IF(Q623&lt;45%,0.5,IF(Q623&lt;55%,0.8,IF(Q623&lt;65%,0.9,IF(Q623&lt;75%,1,IF(Q623&lt;85%,1.1,1.2))))))+T623*(IF(U623&lt;45%,0.5,IF(U623&lt;55%,0.8,IF(U623&lt;65%,0.9,IF(U623&lt;75%,1,IF(U623&lt;85%,1.1,1.2)))))))*IF(D623&gt;=0.8,6,IF(D623&lt;=0.4,1.5,3))</f>
        <v>0</v>
      </c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  <c r="AP623" s="11"/>
      <c r="AQ623" s="11"/>
      <c r="AR623" s="11"/>
      <c r="AS623" s="11"/>
      <c r="AT623" s="11"/>
      <c r="AU623" s="11"/>
      <c r="AV623" s="11"/>
      <c r="AW623" s="11"/>
      <c r="AX623" s="11"/>
      <c r="AY623" s="11"/>
      <c r="AZ623" s="11"/>
      <c r="BA623" s="11"/>
      <c r="BB623" s="11"/>
      <c r="BC623" s="11"/>
      <c r="BD623" s="11"/>
      <c r="BE623" s="11"/>
      <c r="BF623" s="11"/>
      <c r="BG623" s="11"/>
      <c r="BH623" s="11"/>
      <c r="BI623" s="11"/>
      <c r="BJ623" s="11"/>
    </row>
    <row r="624" spans="1:62" x14ac:dyDescent="0.25">
      <c r="A624" s="1125">
        <f>A562+7</f>
        <v>42044</v>
      </c>
      <c r="B624" s="61" t="str">
        <f t="shared" ref="B624:C624" si="1478">IF(B562="","",B562)</f>
        <v/>
      </c>
      <c r="C624" s="62" t="str">
        <f t="shared" si="1478"/>
        <v/>
      </c>
      <c r="D624" s="63">
        <f t="shared" ref="D624:D627" si="1479">D562</f>
        <v>0</v>
      </c>
      <c r="E624" s="64" t="str">
        <f t="shared" ref="E624" si="1480">IF(E562="","",E562)</f>
        <v/>
      </c>
      <c r="F624" s="150"/>
      <c r="G624" s="151"/>
      <c r="H624" s="151"/>
      <c r="I624" s="102">
        <f t="shared" si="1474"/>
        <v>0</v>
      </c>
      <c r="J624" s="150"/>
      <c r="K624" s="100"/>
      <c r="L624" s="100"/>
      <c r="M624" s="102">
        <f t="shared" si="1475"/>
        <v>0</v>
      </c>
      <c r="N624" s="150"/>
      <c r="O624" s="100"/>
      <c r="P624" s="100"/>
      <c r="Q624" s="102">
        <f t="shared" si="1476"/>
        <v>0</v>
      </c>
      <c r="R624" s="150"/>
      <c r="S624" s="100"/>
      <c r="T624" s="100"/>
      <c r="U624" s="101">
        <f t="shared" si="1477"/>
        <v>0</v>
      </c>
      <c r="V624" s="110">
        <f t="shared" ref="V624" si="1481">(IF(ISNUMBER(F624),F624,1)*G624*H624+IF(ISNUMBER(J624),J624,1)*K624*L624+IF(ISNUMBER(N624),N624,1)*O624*P624+IF(ISNUMBER(R624),R624,1)*S624*T624)*IF(ISNUMBER(E624),E624,1)</f>
        <v>0</v>
      </c>
      <c r="W624" s="111">
        <f t="shared" ref="W624:W627" si="1482">IFERROR((IF(ISNUMBER(F624),F624,1)*G624*H624+IF(ISNUMBER(J624),J624,1)*K624*L624+IF(ISNUMBER(N624),N624,1)*O624*P624+IF(ISNUMBER(R624),R624,1)*S624*T624)*IF(ISNUMBER(E624),E624,1)/(G624*H624+K624*L624+O624*P624+S624*T624),0)</f>
        <v>0</v>
      </c>
      <c r="X624" s="31">
        <f t="shared" ref="X624:X625" si="1483">ROUND(IFERROR((W624/(Y624*IF(ISNUMBER(E624),E624,1))),0),2)</f>
        <v>0</v>
      </c>
      <c r="Y624" s="90" t="str">
        <f t="shared" ref="Y624:Y627" si="1484">IF(ISNUMBER(Y562), Y562+(Y562*$Y$621),"")</f>
        <v/>
      </c>
      <c r="Z624" s="5">
        <f>(IF(I624&lt;30%,0,IF(I624&lt;35%,F624*G624*H624*F!$B$33,IF(I624&lt;40%,F624*G624*H624*F!$B$38,IF(I624&lt;45%,F624*G624*H624*F!$B$43,IF(I624&lt;50%,F624*G624*H624*F!$B$48,IF(I624=50%,F624*G624*H624*F!$B$50,IF(I624=51%,F624*G624*H624*F!$B$51,IF(I624=52%,F624*G624*H624*F!$B$52,IF(I624=53%,F624*G624*H624*F!$B$53,IF(I624=54%,F624*G624*H624*F!$B$54,IF(I624=55%,F624*G624*H624*F!$B$55,IF(I624=56%,F624*G624*H624*F!$B$56,IF(I624=57%,F624*G624*H624*F!$B$57,IF(I624=58%,F624*G624*H624*F!$B$58,IF(I624=59%,F624*G624*H624*F!$B$59,IF(I624=60%,F624*G624*H624*F!$B$60,IF(I624=61%,F624*G624*H624*F!$B$61,IF(I624=62%,F624*G624*H624*F!$B$62,IF(I624=63%,F624*G624*H624*F!$B$63,IF(I624=64%,F624*G624*H624*F!$B$64,IF(I624=65%,F624*G624*H624*F!$B$65,IF(I624=66%,F624*G624*H624*F!$B$66,IF(I624=67%,F624*G624*H624*F!$B$67,IF(I624=68%,F624*G624*H624*F!$B$68,IF(I624=69%,F624*G624*H624*F!$B$69,IF(I624=70%,F624*G624*H624*F!$B$70,IF(I624=71%,F624*G624*H624*F!$B$71,IF(I624=72%,F624*G624*H624*F!$B$72,IF(I624=73%,F624*G624*H624*F!$B$73,IF(I624=74%,F624*G624*H624*F!$B$74,IF(I624=75%,F624*G624*H624*F!$B$75,IF(I624=76%,F624*G624*H624*F!$B$76,IF(I624=77%,F624*G624*H624*F!$B$77,IF(I624=78%,F624*G624*H624*F!$B$78,IF(I624=79%,F624*G624*H624*F!$B$79,IF(I624=80%,F624*G624*H624*F!$B$80,IF(I624=81%,F624*G624*H624*F!$B$81,IF(I624=82%,F624*G624*H624*F!$B$82,IF(I624=83%,F624*G624*H624*F!$B$83,IF(I624=84%,F624*G624*H624*F!$B$84,IF(I624=85%,F624*G624*H624*F!$B$85,IF(I624=86%,F624*G624*H624*F!$B$86,IF(I624=87%,F624*G624*H624*F!$B$87,IF(I624=88%,F624*G624*H624*F!$B$88,IF(I624=89%,F624*G624*H624*F!$B$89,IF(I624=90%,F624*G624*H624*F!$B$90,IF(I624=91%,F624*G624*H624*F!$B$91,IF(I624=92%,F624*G624*H624*F!$B$92,IF(I624=93%,F624*G624*H624*F!$B$93,IF(I624=94%,F624*G624*H624*F!$B$94,IF(I624=95%,F624*G624*H624*F!$B$95,IF(I624=96%,F624*G624*H624*F!$B$96,IF(I624=97%,F624*G624*H624*F!$B$97,IF(I624=98%,F624*G624*H624*F!$B$98,IF(I624=99%,F624*G624*H624*F!$B$99,IF(I624&gt;99%,F624*G624*H624*F!$B$100,))))))))))))))))))))))))))))))))))))))))))))))))))))))))+IF(M624&lt;30%,0,IF(M624&lt;35%,J624*K624*L624*F!$B$33,IF(M624&lt;40%,J624*K624*L624*F!$B$38,IF(M624&lt;45%,J624*K624*L624*F!$B$43,IF(M624&lt;50%,J624*K624*L624*F!$B$48,IF(M624=50%,J624*K624*L624*F!$B$50,IF(M624=51%,J624*K624*L624*F!$B$51,IF(M624=52%,J624*K624*L624*F!$B$52,IF(M624=53%,J624*K624*L624*F!$B$53,IF(M624=54%,J624*K624*L624*F!$B$54,IF(M624=55%,J624*K624*L624*F!$B$55,IF(M624=56%,J624*K624*L624*F!$B$56,IF(M624=57%,J624*K624*L624*F!$B$57,IF(M624=58%,J624*K624*L624*F!$B$58,IF(M624=59%,J624*K624*L624*F!$B$59,IF(M624=60%,J624*K624*L624*F!$B$60,IF(M624=61%,J624*K624*L624*F!$B$61,IF(M624=62%,J624*K624*L624*F!$B$62,IF(M624=63%,J624*K624*L624*F!$B$63,IF(M624=64%,J624*K624*L624*F!$B$64,IF(M624=65%,J624*K624*L624*F!$B$65,IF(M624=66%,J624*K624*L624*F!$B$66,IF(M624=67%,J624*K624*L624*F!$B$67,IF(M624=68%,J624*K624*L624*F!$B$68,IF(M624=69%,J624*K624*L624*F!$B$69,IF(M624=70%,J624*K624*L624*F!$B$70,IF(M624=71%,J624*K624*L624*F!$B$71,IF(M624=72%,J624*K624*L624*F!$B$72,IF(M624=73%,J624*K624*L624*F!$B$73,IF(M624=74%,J624*K624*L624*F!$B$74,IF(M624=75%,J624*K624*L624*F!$B$75,IF(M624=76%,J624*K624*L624*F!$B$76,IF(M624=77%,J624*K624*L624*F!$B$77,IF(M624=78%,J624*K624*L624*F!$B$78,IF(M624=79%,J624*K624*L624*F!$B$79,IF(M624=80%,J624*K624*L624*F!$B$80,IF(M624=81%,J624*K624*L624*F!$B$81,IF(M624=82%,J624*K624*L624*F!$B$82,IF(M624=83%,J624*K624*L624*F!$B$83,IF(M624=84%,J624*K624*L624*F!$B$84,IF(M624=85%,J624*K624*L624*F!$B$85,IF(M624=86%,J624*K624*L624*F!$B$86,IF(M624=87%,J624*K624*L624*F!$B$87,IF(M624=88%,J624*K624*L624*F!$B$88,IF(M624=89%,J624*K624*L624*F!$B$89,IF(M624=90%,J624*K624*L624*F!$B$90,IF(M624=91%,J624*K624*L624*F!$B$91,IF(M624=92%,J624*K624*L624*F!$B$92,IF(M624=93%,J624*K624*L624*F!$B$93,IF(M624=94%,J624*K624*L624*F!$B$94,IF(M624=95%,J624*K624*L624*F!$B$95,IF(M624=96%,J624*K624*L624*F!$B$96,IF(M624=97%,J624*K624*L624*F!$B$97,IF(M624=98%,J624*K624*L624*F!$B$98,IF(M624=99%,J624*K624*L624*F!$B$99,IF(M624&gt;99%,J624*K624*L624*F!$B$100,))))))))))))))))))))))))))))))))))))))))))))))))))))))))+IF(Q624&lt;30%,0,IF(Q624&lt;35%,N624*O624*P624*F!$B$33,IF(Q624&lt;40%,N624*O624*P624*F!$B$38,IF(Q624&lt;45%,N624*O624*P624*F!$B$43,IF(Q624&lt;50%,N624*O624*P624*F!$B$48,IF(Q624=50%,N624*O624*P624*F!$B$50,IF(Q624=51%,N624*O624*P624*F!$B$51,IF(Q624=52%,N624*O624*P624*F!$B$52,IF(Q624=53%,N624*O624*P624*F!$B$53,IF(Q624=54%,N624*O624*P624*F!$B$54,IF(Q624=55%,N624*O624*P624*F!$B$55,IF(Q624=56%,N624*O624*P624*F!$B$56,IF(Q624=57%,N624*O624*P624*F!$B$57,IF(Q624=58%,N624*O624*P624*F!$B$58,IF(Q624=59%,N624*O624*P624*F!$B$59,IF(Q624=60%,N624*O624*P624*F!$B$60,IF(Q624=61%,N624*O624*P624*F!$B$61,IF(Q624=62%,N624*O624*P624*F!$B$62,IF(Q624=63%,N624*O624*P624*F!$B$63,IF(Q624=64%,N624*O624*P624*F!$B$64,IF(Q624=65%,N624*O624*P624*F!$B$65,IF(Q624=66%,N624*O624*P624*F!$B$66,IF(Q624=67%,N624*O624*P624*F!$B$67,IF(Q624=68%,N624*O624*P624*F!$B$68,IF(Q624=69%,N624*O624*P624*F!$B$69,IF(Q624=70%,N624*O624*P624*F!$B$70,IF(Q624=71%,N624*O624*P624*F!$B$71,IF(Q624=72%,N624*O624*P624*F!$B$72,IF(Q624=73%,N624*O624*P624*F!$B$73,IF(Q624=74%,N624*O624*P624*F!$B$74,IF(Q624=75%,N624*O624*P624*F!$B$75,IF(Q624=76%,N624*O624*P624*F!$B$76,IF(Q624=77%,N624*O624*P624*F!$B$77,IF(Q624=78%,N624*O624*P624*F!$B$78,IF(Q624=79%,N624*O624*P624*F!$B$79,IF(Q624=80%,N624*O624*P624*F!$B$80,IF(Q624=81%,N624*O624*P624*F!$B$81,IF(Q624=82%,N624*O624*P624*F!$B$82,IF(Q624=83%,N624*O624*P624*F!$B$83,IF(Q624=84%,N624*O624*P624*F!$B$84,IF(Q624=85%,N624*O624*P624*F!$B$85,IF(Q624=86%,N624*O624*P624*F!$B$86,IF(Q624=87%,N624*O624*P624*F!$B$87,IF(Q624=88%,N624*O624*P624*F!$B$88,IF(Q624=89%,N624*O624*P624*F!$B$89,IF(Q624=90%,N624*O624*P624*F!$B$90,IF(Q624=91%,N624*O624*P624*F!$B$91,IF(Q624=92%,N624*O624*P624*F!$B$92,IF(Q624=93%,N624*O624*P624*F!$B$93,IF(Q624=94%,N624*O624*P624*F!$B$94,IF(Q624=95%,N624*O624*P624*F!$B$95,IF(Q624=96%,N624*O624*P624*F!$B$96,IF(Q624=97%,N624*O624*P624*F!$B$97,IF(Q624=98%,N624*O624*P624*F!$B$98,IF(Q624=99%,N624*O624*P624*F!$B$99,IF(Q624&gt;99%,N624*O624*P624*F!$B$100,))))))))))))))))))))))))))))))))))))))))))))))))))))))))+IF(U624&lt;30%,0,IF(U624&lt;35%,R624*S624*T624*F!$B$33,IF(U624&lt;40%,R624*S624*T624*F!$B$38,IF(U624&lt;45%,R624*S624*T624*F!$B$43,IF(U624&lt;50%,R624*S624*T624*F!$B$48,IF(U624=50%,R624*S624*T624*F!$B$50,IF(U624=51%,R624*S624*T624*F!$B$51,IF(U624=52%,R624*S624*T624*F!$B$52,IF(U624=53%,R624*S624*T624*F!$B$53,IF(U624=54%,R624*S624*T624*F!$B$54,IF(U624=55%,R624*S624*T624*F!$B$55,IF(U624=56%,R624*S624*T624*F!$B$56,IF(U624=57%,R624*S624*T624*F!$B$57,IF(U624=58%,R624*S624*T624*F!$B$58,IF(U624=59%,R624*S624*T624*F!$B$59,IF(U624=60%,R624*S624*T624*F!$B$60,IF(U624=61%,R624*S624*T624*F!$B$61,IF(U624=62%,R624*S624*T624*F!$B$62,IF(U624=63%,R624*S624*T624*F!$B$63,IF(U624=64%,R624*S624*T624*F!$B$64,IF(U624=65%,R624*S624*T624*F!$B$65,IF(U624=66%,R624*S624*T624*F!$B$66,IF(U624=67%,R624*S624*T624*F!$B$67,IF(U624=68%,R624*S624*T624*F!$B$68,IF(U624=69%,R624*S624*T624*F!$B$69,IF(U624=70%,R624*S624*T624*F!$B$70,IF(U624=71%,R624*S624*T624*F!$B$71,IF(U624=72%,R624*S624*T624*F!$B$72,IF(U624=73%,R624*S624*T624*F!$B$73,IF(U624=74%,R624*S624*T624*F!$B$74,IF(U624=75%,R624*S624*T624*F!$B$75,IF(U624=76%,R624*S624*T624*F!$B$76,IF(U624=77%,R624*S624*T624*F!$B$77,IF(U624=78%,R624*S624*T624*F!$B$78,IF(U624=79%,R624*S624*T624*F!$B$79,IF(U624=80%,R624*S624*T624*F!$B$80,IF(U624=81%,R624*S624*T624*F!$B$81,IF(U624=82%,R624*S624*T624*F!$B$82,IF(U624=83%,R624*S624*T624*F!$B$83,IF(U624=84%,R624*S624*T624*F!$B$84,IF(U624=85%,R624*S624*T624*F!$B$85,IF(U624=86%,R624*S624*T624*F!$B$86,IF(U624=87%,R624*S624*T624*F!$B$87,IF(U624=88%,R624*S624*T624*F!$B$88,IF(U624=89%,R624*S624*T624*F!$B$89,IF(U624=90%,R624*S624*T624*F!$B$90,IF(U624=91%,R624*S624*T624*F!$B$91,IF(U624=92%,R624*S624*T624*F!$B$92,IF(U624=93%,R624*S624*T624*F!$B$93,IF(U624=94%,R624*S624*T624*F!$B$94,IF(U624=95%,R624*S624*T624*F!$B$95,IF(U624=96%,R624*S624*T624*F!$B$96,IF(U624=97%,R624*S624*T624*F!$B$97,IF(U624=98%,R624*S624*T624*F!$B$98,IF(U624=99%,R624*S624*T624*F!$B$99,IF(U624&gt;99%,R624*S624*T624*F!$B$100)))))))))))))))))))))))))))))))))))))))))))))))))))))))))*IF(ISNUMBER(E624),E624,1)*IF(ISNUMBER(D624),D624,1)</f>
        <v>0</v>
      </c>
      <c r="AA624" s="5">
        <f>G624*H624+K624*L624+O624*P624+S624*T624</f>
        <v>0</v>
      </c>
      <c r="AB624" s="112">
        <f>(H624*(IF(I624&lt;45%,0.5,IF(I624&lt;55%,0.8,IF(I624&lt;65%,0.9,IF(I624&lt;75%,1,IF(I624&lt;85%,1.1,1.2))))))+L624*(IF(M624&lt;45%,0.5,IF(M624&lt;55%,0.8,IF(M624&lt;65%,0.9,IF(M624&lt;75%,1,IF(M624&lt;85%,1.1,1.2))))))+P624*(IF(Q624&lt;45%,0.5,IF(Q624&lt;55%,0.8,IF(Q624&lt;65%,0.9,IF(Q624&lt;75%,1,IF(Q624&lt;85%,1.1,1.2))))))+T624*(IF(U624&lt;45%,0.5,IF(U624&lt;55%,0.8,IF(U624&lt;65%,0.9,IF(U624&lt;75%,1,IF(U624&lt;85%,1.1,1.2)))))))*IF(D624&gt;=0.8,6,IF(D624&lt;=0.4,1.5,3))</f>
        <v>0</v>
      </c>
      <c r="AC624" s="11"/>
      <c r="AD624" s="11"/>
      <c r="AE624" s="11"/>
      <c r="AF624" s="11"/>
      <c r="AG624" s="11"/>
      <c r="AH624" s="11"/>
      <c r="AI624" s="11"/>
      <c r="AJ624" s="11"/>
      <c r="AK624" s="11"/>
      <c r="AL624" s="11"/>
      <c r="AM624" s="11"/>
      <c r="AN624" s="11"/>
      <c r="AO624" s="11"/>
      <c r="AP624" s="11"/>
      <c r="AQ624" s="11"/>
      <c r="AR624" s="11"/>
      <c r="AS624" s="11"/>
      <c r="AT624" s="11"/>
      <c r="AU624" s="11"/>
      <c r="AV624" s="11"/>
      <c r="AW624" s="11"/>
      <c r="AX624" s="11"/>
      <c r="AY624" s="11"/>
      <c r="AZ624" s="11"/>
      <c r="BA624" s="11"/>
      <c r="BB624" s="11"/>
      <c r="BC624" s="11"/>
      <c r="BD624" s="11"/>
      <c r="BE624" s="11"/>
      <c r="BF624" s="11"/>
      <c r="BG624" s="11"/>
      <c r="BH624" s="11"/>
      <c r="BI624" s="11"/>
      <c r="BJ624" s="11"/>
    </row>
    <row r="625" spans="1:62" x14ac:dyDescent="0.25">
      <c r="A625" s="1129"/>
      <c r="B625" s="61" t="str">
        <f t="shared" ref="B625:C625" si="1485">IF(B563="","",B563)</f>
        <v/>
      </c>
      <c r="C625" s="62" t="str">
        <f t="shared" si="1485"/>
        <v/>
      </c>
      <c r="D625" s="63">
        <f t="shared" si="1479"/>
        <v>0</v>
      </c>
      <c r="E625" s="64" t="str">
        <f t="shared" ref="E625" si="1486">IF(E563="","",E563)</f>
        <v/>
      </c>
      <c r="F625" s="152"/>
      <c r="G625" s="153"/>
      <c r="H625" s="153"/>
      <c r="I625" s="95">
        <f t="shared" si="1474"/>
        <v>0</v>
      </c>
      <c r="J625" s="152"/>
      <c r="K625" s="94"/>
      <c r="L625" s="94"/>
      <c r="M625" s="95">
        <f t="shared" si="1475"/>
        <v>0</v>
      </c>
      <c r="N625" s="152"/>
      <c r="O625" s="94"/>
      <c r="P625" s="94"/>
      <c r="Q625" s="95">
        <f t="shared" si="1476"/>
        <v>0</v>
      </c>
      <c r="R625" s="152"/>
      <c r="S625" s="94"/>
      <c r="T625" s="94"/>
      <c r="U625" s="93">
        <f t="shared" si="1477"/>
        <v>0</v>
      </c>
      <c r="V625" s="113">
        <f>(IF(ISNUMBER(F625),F625,1)*G625*H625+IF(ISNUMBER(J625),J625,1)*K625*L625+IF(ISNUMBER(N625),N625,1)*O625*P625+IF(ISNUMBER(R625),R625,1)*S625*T625)*IF(ISNUMBER(E625),E625,1)</f>
        <v>0</v>
      </c>
      <c r="W625" s="114">
        <f t="shared" si="1482"/>
        <v>0</v>
      </c>
      <c r="X625" s="34">
        <f t="shared" si="1483"/>
        <v>0</v>
      </c>
      <c r="Y625" s="90" t="str">
        <f t="shared" si="1484"/>
        <v/>
      </c>
      <c r="Z625" s="6">
        <f>(IF(I625&lt;30%,0,IF(I625&lt;35%,F625*G625*H625*F!$B$33,IF(I625&lt;40%,F625*G625*H625*F!$B$38,IF(I625&lt;45%,F625*G625*H625*F!$B$43,IF(I625&lt;50%,F625*G625*H625*F!$B$48,IF(I625=50%,F625*G625*H625*F!$B$50,IF(I625=51%,F625*G625*H625*F!$B$51,IF(I625=52%,F625*G625*H625*F!$B$52,IF(I625=53%,F625*G625*H625*F!$B$53,IF(I625=54%,F625*G625*H625*F!$B$54,IF(I625=55%,F625*G625*H625*F!$B$55,IF(I625=56%,F625*G625*H625*F!$B$56,IF(I625=57%,F625*G625*H625*F!$B$57,IF(I625=58%,F625*G625*H625*F!$B$58,IF(I625=59%,F625*G625*H625*F!$B$59,IF(I625=60%,F625*G625*H625*F!$B$60,IF(I625=61%,F625*G625*H625*F!$B$61,IF(I625=62%,F625*G625*H625*F!$B$62,IF(I625=63%,F625*G625*H625*F!$B$63,IF(I625=64%,F625*G625*H625*F!$B$64,IF(I625=65%,F625*G625*H625*F!$B$65,IF(I625=66%,F625*G625*H625*F!$B$66,IF(I625=67%,F625*G625*H625*F!$B$67,IF(I625=68%,F625*G625*H625*F!$B$68,IF(I625=69%,F625*G625*H625*F!$B$69,IF(I625=70%,F625*G625*H625*F!$B$70,IF(I625=71%,F625*G625*H625*F!$B$71,IF(I625=72%,F625*G625*H625*F!$B$72,IF(I625=73%,F625*G625*H625*F!$B$73,IF(I625=74%,F625*G625*H625*F!$B$74,IF(I625=75%,F625*G625*H625*F!$B$75,IF(I625=76%,F625*G625*H625*F!$B$76,IF(I625=77%,F625*G625*H625*F!$B$77,IF(I625=78%,F625*G625*H625*F!$B$78,IF(I625=79%,F625*G625*H625*F!$B$79,IF(I625=80%,F625*G625*H625*F!$B$80,IF(I625=81%,F625*G625*H625*F!$B$81,IF(I625=82%,F625*G625*H625*F!$B$82,IF(I625=83%,F625*G625*H625*F!$B$83,IF(I625=84%,F625*G625*H625*F!$B$84,IF(I625=85%,F625*G625*H625*F!$B$85,IF(I625=86%,F625*G625*H625*F!$B$86,IF(I625=87%,F625*G625*H625*F!$B$87,IF(I625=88%,F625*G625*H625*F!$B$88,IF(I625=89%,F625*G625*H625*F!$B$89,IF(I625=90%,F625*G625*H625*F!$B$90,IF(I625=91%,F625*G625*H625*F!$B$91,IF(I625=92%,F625*G625*H625*F!$B$92,IF(I625=93%,F625*G625*H625*F!$B$93,IF(I625=94%,F625*G625*H625*F!$B$94,IF(I625=95%,F625*G625*H625*F!$B$95,IF(I625=96%,F625*G625*H625*F!$B$96,IF(I625=97%,F625*G625*H625*F!$B$97,IF(I625=98%,F625*G625*H625*F!$B$98,IF(I625=99%,F625*G625*H625*F!$B$99,IF(I625&gt;99%,F625*G625*H625*F!$B$100,))))))))))))))))))))))))))))))))))))))))))))))))))))))))+IF(M625&lt;30%,0,IF(M625&lt;35%,J625*K625*L625*F!$B$33,IF(M625&lt;40%,J625*K625*L625*F!$B$38,IF(M625&lt;45%,J625*K625*L625*F!$B$43,IF(M625&lt;50%,J625*K625*L625*F!$B$48,IF(M625=50%,J625*K625*L625*F!$B$50,IF(M625=51%,J625*K625*L625*F!$B$51,IF(M625=52%,J625*K625*L625*F!$B$52,IF(M625=53%,J625*K625*L625*F!$B$53,IF(M625=54%,J625*K625*L625*F!$B$54,IF(M625=55%,J625*K625*L625*F!$B$55,IF(M625=56%,J625*K625*L625*F!$B$56,IF(M625=57%,J625*K625*L625*F!$B$57,IF(M625=58%,J625*K625*L625*F!$B$58,IF(M625=59%,J625*K625*L625*F!$B$59,IF(M625=60%,J625*K625*L625*F!$B$60,IF(M625=61%,J625*K625*L625*F!$B$61,IF(M625=62%,J625*K625*L625*F!$B$62,IF(M625=63%,J625*K625*L625*F!$B$63,IF(M625=64%,J625*K625*L625*F!$B$64,IF(M625=65%,J625*K625*L625*F!$B$65,IF(M625=66%,J625*K625*L625*F!$B$66,IF(M625=67%,J625*K625*L625*F!$B$67,IF(M625=68%,J625*K625*L625*F!$B$68,IF(M625=69%,J625*K625*L625*F!$B$69,IF(M625=70%,J625*K625*L625*F!$B$70,IF(M625=71%,J625*K625*L625*F!$B$71,IF(M625=72%,J625*K625*L625*F!$B$72,IF(M625=73%,J625*K625*L625*F!$B$73,IF(M625=74%,J625*K625*L625*F!$B$74,IF(M625=75%,J625*K625*L625*F!$B$75,IF(M625=76%,J625*K625*L625*F!$B$76,IF(M625=77%,J625*K625*L625*F!$B$77,IF(M625=78%,J625*K625*L625*F!$B$78,IF(M625=79%,J625*K625*L625*F!$B$79,IF(M625=80%,J625*K625*L625*F!$B$80,IF(M625=81%,J625*K625*L625*F!$B$81,IF(M625=82%,J625*K625*L625*F!$B$82,IF(M625=83%,J625*K625*L625*F!$B$83,IF(M625=84%,J625*K625*L625*F!$B$84,IF(M625=85%,J625*K625*L625*F!$B$85,IF(M625=86%,J625*K625*L625*F!$B$86,IF(M625=87%,J625*K625*L625*F!$B$87,IF(M625=88%,J625*K625*L625*F!$B$88,IF(M625=89%,J625*K625*L625*F!$B$89,IF(M625=90%,J625*K625*L625*F!$B$90,IF(M625=91%,J625*K625*L625*F!$B$91,IF(M625=92%,J625*K625*L625*F!$B$92,IF(M625=93%,J625*K625*L625*F!$B$93,IF(M625=94%,J625*K625*L625*F!$B$94,IF(M625=95%,J625*K625*L625*F!$B$95,IF(M625=96%,J625*K625*L625*F!$B$96,IF(M625=97%,J625*K625*L625*F!$B$97,IF(M625=98%,J625*K625*L625*F!$B$98,IF(M625=99%,J625*K625*L625*F!$B$99,IF(M625&gt;99%,J625*K625*L625*F!$B$100,))))))))))))))))))))))))))))))))))))))))))))))))))))))))+IF(Q625&lt;30%,0,IF(Q625&lt;35%,N625*O625*P625*F!$B$33,IF(Q625&lt;40%,N625*O625*P625*F!$B$38,IF(Q625&lt;45%,N625*O625*P625*F!$B$43,IF(Q625&lt;50%,N625*O625*P625*F!$B$48,IF(Q625=50%,N625*O625*P625*F!$B$50,IF(Q625=51%,N625*O625*P625*F!$B$51,IF(Q625=52%,N625*O625*P625*F!$B$52,IF(Q625=53%,N625*O625*P625*F!$B$53,IF(Q625=54%,N625*O625*P625*F!$B$54,IF(Q625=55%,N625*O625*P625*F!$B$55,IF(Q625=56%,N625*O625*P625*F!$B$56,IF(Q625=57%,N625*O625*P625*F!$B$57,IF(Q625=58%,N625*O625*P625*F!$B$58,IF(Q625=59%,N625*O625*P625*F!$B$59,IF(Q625=60%,N625*O625*P625*F!$B$60,IF(Q625=61%,N625*O625*P625*F!$B$61,IF(Q625=62%,N625*O625*P625*F!$B$62,IF(Q625=63%,N625*O625*P625*F!$B$63,IF(Q625=64%,N625*O625*P625*F!$B$64,IF(Q625=65%,N625*O625*P625*F!$B$65,IF(Q625=66%,N625*O625*P625*F!$B$66,IF(Q625=67%,N625*O625*P625*F!$B$67,IF(Q625=68%,N625*O625*P625*F!$B$68,IF(Q625=69%,N625*O625*P625*F!$B$69,IF(Q625=70%,N625*O625*P625*F!$B$70,IF(Q625=71%,N625*O625*P625*F!$B$71,IF(Q625=72%,N625*O625*P625*F!$B$72,IF(Q625=73%,N625*O625*P625*F!$B$73,IF(Q625=74%,N625*O625*P625*F!$B$74,IF(Q625=75%,N625*O625*P625*F!$B$75,IF(Q625=76%,N625*O625*P625*F!$B$76,IF(Q625=77%,N625*O625*P625*F!$B$77,IF(Q625=78%,N625*O625*P625*F!$B$78,IF(Q625=79%,N625*O625*P625*F!$B$79,IF(Q625=80%,N625*O625*P625*F!$B$80,IF(Q625=81%,N625*O625*P625*F!$B$81,IF(Q625=82%,N625*O625*P625*F!$B$82,IF(Q625=83%,N625*O625*P625*F!$B$83,IF(Q625=84%,N625*O625*P625*F!$B$84,IF(Q625=85%,N625*O625*P625*F!$B$85,IF(Q625=86%,N625*O625*P625*F!$B$86,IF(Q625=87%,N625*O625*P625*F!$B$87,IF(Q625=88%,N625*O625*P625*F!$B$88,IF(Q625=89%,N625*O625*P625*F!$B$89,IF(Q625=90%,N625*O625*P625*F!$B$90,IF(Q625=91%,N625*O625*P625*F!$B$91,IF(Q625=92%,N625*O625*P625*F!$B$92,IF(Q625=93%,N625*O625*P625*F!$B$93,IF(Q625=94%,N625*O625*P625*F!$B$94,IF(Q625=95%,N625*O625*P625*F!$B$95,IF(Q625=96%,N625*O625*P625*F!$B$96,IF(Q625=97%,N625*O625*P625*F!$B$97,IF(Q625=98%,N625*O625*P625*F!$B$98,IF(Q625=99%,N625*O625*P625*F!$B$99,IF(Q625&gt;99%,N625*O625*P625*F!$B$100,))))))))))))))))))))))))))))))))))))))))))))))))))))))))+IF(U625&lt;30%,0,IF(U625&lt;35%,R625*S625*T625*F!$B$33,IF(U625&lt;40%,R625*S625*T625*F!$B$38,IF(U625&lt;45%,R625*S625*T625*F!$B$43,IF(U625&lt;50%,R625*S625*T625*F!$B$48,IF(U625=50%,R625*S625*T625*F!$B$50,IF(U625=51%,R625*S625*T625*F!$B$51,IF(U625=52%,R625*S625*T625*F!$B$52,IF(U625=53%,R625*S625*T625*F!$B$53,IF(U625=54%,R625*S625*T625*F!$B$54,IF(U625=55%,R625*S625*T625*F!$B$55,IF(U625=56%,R625*S625*T625*F!$B$56,IF(U625=57%,R625*S625*T625*F!$B$57,IF(U625=58%,R625*S625*T625*F!$B$58,IF(U625=59%,R625*S625*T625*F!$B$59,IF(U625=60%,R625*S625*T625*F!$B$60,IF(U625=61%,R625*S625*T625*F!$B$61,IF(U625=62%,R625*S625*T625*F!$B$62,IF(U625=63%,R625*S625*T625*F!$B$63,IF(U625=64%,R625*S625*T625*F!$B$64,IF(U625=65%,R625*S625*T625*F!$B$65,IF(U625=66%,R625*S625*T625*F!$B$66,IF(U625=67%,R625*S625*T625*F!$B$67,IF(U625=68%,R625*S625*T625*F!$B$68,IF(U625=69%,R625*S625*T625*F!$B$69,IF(U625=70%,R625*S625*T625*F!$B$70,IF(U625=71%,R625*S625*T625*F!$B$71,IF(U625=72%,R625*S625*T625*F!$B$72,IF(U625=73%,R625*S625*T625*F!$B$73,IF(U625=74%,R625*S625*T625*F!$B$74,IF(U625=75%,R625*S625*T625*F!$B$75,IF(U625=76%,R625*S625*T625*F!$B$76,IF(U625=77%,R625*S625*T625*F!$B$77,IF(U625=78%,R625*S625*T625*F!$B$78,IF(U625=79%,R625*S625*T625*F!$B$79,IF(U625=80%,R625*S625*T625*F!$B$80,IF(U625=81%,R625*S625*T625*F!$B$81,IF(U625=82%,R625*S625*T625*F!$B$82,IF(U625=83%,R625*S625*T625*F!$B$83,IF(U625=84%,R625*S625*T625*F!$B$84,IF(U625=85%,R625*S625*T625*F!$B$85,IF(U625=86%,R625*S625*T625*F!$B$86,IF(U625=87%,R625*S625*T625*F!$B$87,IF(U625=88%,R625*S625*T625*F!$B$88,IF(U625=89%,R625*S625*T625*F!$B$89,IF(U625=90%,R625*S625*T625*F!$B$90,IF(U625=91%,R625*S625*T625*F!$B$91,IF(U625=92%,R625*S625*T625*F!$B$92,IF(U625=93%,R625*S625*T625*F!$B$93,IF(U625=94%,R625*S625*T625*F!$B$94,IF(U625=95%,R625*S625*T625*F!$B$95,IF(U625=96%,R625*S625*T625*F!$B$96,IF(U625=97%,R625*S625*T625*F!$B$97,IF(U625=98%,R625*S625*T625*F!$B$98,IF(U625=99%,R625*S625*T625*F!$B$99,IF(U625&gt;99%,R625*S625*T625*F!$B$100)))))))))))))))))))))))))))))))))))))))))))))))))))))))))*IF(ISNUMBER(E625),E625,1)*IF(ISNUMBER(D625),D625,1)</f>
        <v>0</v>
      </c>
      <c r="AA625" s="6">
        <f>G625*H625+K625*L625+O625*P625+S625*T625</f>
        <v>0</v>
      </c>
      <c r="AB625" s="115">
        <f>(H625*(IF(I625&lt;45%,0.5,IF(I625&lt;55%,0.8,IF(I625&lt;65%,0.9,IF(I625&lt;75%,1,IF(I625&lt;85%,1.1,1.2))))))+L625*(IF(M625&lt;45%,0.5,IF(M625&lt;55%,0.8,IF(M625&lt;65%,0.9,IF(M625&lt;75%,1,IF(M625&lt;85%,1.1,1.2))))))+P625*(IF(Q625&lt;45%,0.5,IF(Q625&lt;55%,0.8,IF(Q625&lt;65%,0.9,IF(Q625&lt;75%,1,IF(Q625&lt;85%,1.1,1.2))))))+T625*(IF(U625&lt;45%,0.5,IF(U625&lt;55%,0.8,IF(U625&lt;65%,0.9,IF(U625&lt;75%,1,IF(U625&lt;85%,1.1,1.2)))))))*IF(D625&gt;=0.8,6,IF(D625&lt;=0.4,1.5,3))</f>
        <v>0</v>
      </c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  <c r="AP625" s="11"/>
      <c r="AQ625" s="11"/>
      <c r="AR625" s="11"/>
      <c r="AS625" s="11"/>
      <c r="AT625" s="11"/>
      <c r="AU625" s="11"/>
      <c r="AV625" s="11"/>
      <c r="AW625" s="11"/>
      <c r="AX625" s="11"/>
      <c r="AY625" s="11"/>
      <c r="AZ625" s="11"/>
      <c r="BA625" s="11"/>
      <c r="BB625" s="11"/>
      <c r="BC625" s="11"/>
      <c r="BD625" s="11"/>
      <c r="BE625" s="11"/>
      <c r="BF625" s="11"/>
      <c r="BG625" s="11"/>
      <c r="BH625" s="11"/>
      <c r="BI625" s="11"/>
      <c r="BJ625" s="11"/>
    </row>
    <row r="626" spans="1:62" x14ac:dyDescent="0.25">
      <c r="A626" s="1129"/>
      <c r="B626" s="61" t="str">
        <f t="shared" ref="B626:C627" si="1487">IF(B564="","",B564)</f>
        <v/>
      </c>
      <c r="C626" s="62" t="str">
        <f t="shared" si="1487"/>
        <v/>
      </c>
      <c r="D626" s="63">
        <f t="shared" si="1479"/>
        <v>0</v>
      </c>
      <c r="E626" s="64" t="str">
        <f t="shared" ref="E626:E627" si="1488">IF(E564="","",E564)</f>
        <v/>
      </c>
      <c r="F626" s="150"/>
      <c r="G626" s="151"/>
      <c r="H626" s="151"/>
      <c r="I626" s="102">
        <f t="shared" si="1474"/>
        <v>0</v>
      </c>
      <c r="J626" s="150"/>
      <c r="K626" s="100"/>
      <c r="L626" s="100"/>
      <c r="M626" s="102">
        <f t="shared" si="1475"/>
        <v>0</v>
      </c>
      <c r="N626" s="150"/>
      <c r="O626" s="100"/>
      <c r="P626" s="100"/>
      <c r="Q626" s="102">
        <f t="shared" si="1476"/>
        <v>0</v>
      </c>
      <c r="R626" s="150"/>
      <c r="S626" s="100"/>
      <c r="T626" s="100"/>
      <c r="U626" s="101">
        <f t="shared" si="1477"/>
        <v>0</v>
      </c>
      <c r="V626" s="110">
        <f>(IF(ISNUMBER(F626),F626,1)*G626*H626+IF(ISNUMBER(J626),J626,1)*K626*L626+IF(ISNUMBER(N626),N626,1)*O626*P626+IF(ISNUMBER(R626),R626,1)*S626*T626)*IF(ISNUMBER(E626),E626,1)</f>
        <v>0</v>
      </c>
      <c r="W626" s="111">
        <f t="shared" si="1482"/>
        <v>0</v>
      </c>
      <c r="X626" s="31">
        <f>ROUND(IFERROR((W626/(Y626*IF(ISNUMBER(E626),E626,1))),0),2)</f>
        <v>0</v>
      </c>
      <c r="Y626" s="90" t="str">
        <f t="shared" si="1484"/>
        <v/>
      </c>
      <c r="Z626" s="5">
        <f>(IF(I626&lt;30%,0,IF(I626&lt;35%,F626*G626*H626*F!$B$33,IF(I626&lt;40%,F626*G626*H626*F!$B$38,IF(I626&lt;45%,F626*G626*H626*F!$B$43,IF(I626&lt;50%,F626*G626*H626*F!$B$48,IF(I626=50%,F626*G626*H626*F!$B$50,IF(I626=51%,F626*G626*H626*F!$B$51,IF(I626=52%,F626*G626*H626*F!$B$52,IF(I626=53%,F626*G626*H626*F!$B$53,IF(I626=54%,F626*G626*H626*F!$B$54,IF(I626=55%,F626*G626*H626*F!$B$55,IF(I626=56%,F626*G626*H626*F!$B$56,IF(I626=57%,F626*G626*H626*F!$B$57,IF(I626=58%,F626*G626*H626*F!$B$58,IF(I626=59%,F626*G626*H626*F!$B$59,IF(I626=60%,F626*G626*H626*F!$B$60,IF(I626=61%,F626*G626*H626*F!$B$61,IF(I626=62%,F626*G626*H626*F!$B$62,IF(I626=63%,F626*G626*H626*F!$B$63,IF(I626=64%,F626*G626*H626*F!$B$64,IF(I626=65%,F626*G626*H626*F!$B$65,IF(I626=66%,F626*G626*H626*F!$B$66,IF(I626=67%,F626*G626*H626*F!$B$67,IF(I626=68%,F626*G626*H626*F!$B$68,IF(I626=69%,F626*G626*H626*F!$B$69,IF(I626=70%,F626*G626*H626*F!$B$70,IF(I626=71%,F626*G626*H626*F!$B$71,IF(I626=72%,F626*G626*H626*F!$B$72,IF(I626=73%,F626*G626*H626*F!$B$73,IF(I626=74%,F626*G626*H626*F!$B$74,IF(I626=75%,F626*G626*H626*F!$B$75,IF(I626=76%,F626*G626*H626*F!$B$76,IF(I626=77%,F626*G626*H626*F!$B$77,IF(I626=78%,F626*G626*H626*F!$B$78,IF(I626=79%,F626*G626*H626*F!$B$79,IF(I626=80%,F626*G626*H626*F!$B$80,IF(I626=81%,F626*G626*H626*F!$B$81,IF(I626=82%,F626*G626*H626*F!$B$82,IF(I626=83%,F626*G626*H626*F!$B$83,IF(I626=84%,F626*G626*H626*F!$B$84,IF(I626=85%,F626*G626*H626*F!$B$85,IF(I626=86%,F626*G626*H626*F!$B$86,IF(I626=87%,F626*G626*H626*F!$B$87,IF(I626=88%,F626*G626*H626*F!$B$88,IF(I626=89%,F626*G626*H626*F!$B$89,IF(I626=90%,F626*G626*H626*F!$B$90,IF(I626=91%,F626*G626*H626*F!$B$91,IF(I626=92%,F626*G626*H626*F!$B$92,IF(I626=93%,F626*G626*H626*F!$B$93,IF(I626=94%,F626*G626*H626*F!$B$94,IF(I626=95%,F626*G626*H626*F!$B$95,IF(I626=96%,F626*G626*H626*F!$B$96,IF(I626=97%,F626*G626*H626*F!$B$97,IF(I626=98%,F626*G626*H626*F!$B$98,IF(I626=99%,F626*G626*H626*F!$B$99,IF(I626&gt;99%,F626*G626*H626*F!$B$100,))))))))))))))))))))))))))))))))))))))))))))))))))))))))+IF(M626&lt;30%,0,IF(M626&lt;35%,J626*K626*L626*F!$B$33,IF(M626&lt;40%,J626*K626*L626*F!$B$38,IF(M626&lt;45%,J626*K626*L626*F!$B$43,IF(M626&lt;50%,J626*K626*L626*F!$B$48,IF(M626=50%,J626*K626*L626*F!$B$50,IF(M626=51%,J626*K626*L626*F!$B$51,IF(M626=52%,J626*K626*L626*F!$B$52,IF(M626=53%,J626*K626*L626*F!$B$53,IF(M626=54%,J626*K626*L626*F!$B$54,IF(M626=55%,J626*K626*L626*F!$B$55,IF(M626=56%,J626*K626*L626*F!$B$56,IF(M626=57%,J626*K626*L626*F!$B$57,IF(M626=58%,J626*K626*L626*F!$B$58,IF(M626=59%,J626*K626*L626*F!$B$59,IF(M626=60%,J626*K626*L626*F!$B$60,IF(M626=61%,J626*K626*L626*F!$B$61,IF(M626=62%,J626*K626*L626*F!$B$62,IF(M626=63%,J626*K626*L626*F!$B$63,IF(M626=64%,J626*K626*L626*F!$B$64,IF(M626=65%,J626*K626*L626*F!$B$65,IF(M626=66%,J626*K626*L626*F!$B$66,IF(M626=67%,J626*K626*L626*F!$B$67,IF(M626=68%,J626*K626*L626*F!$B$68,IF(M626=69%,J626*K626*L626*F!$B$69,IF(M626=70%,J626*K626*L626*F!$B$70,IF(M626=71%,J626*K626*L626*F!$B$71,IF(M626=72%,J626*K626*L626*F!$B$72,IF(M626=73%,J626*K626*L626*F!$B$73,IF(M626=74%,J626*K626*L626*F!$B$74,IF(M626=75%,J626*K626*L626*F!$B$75,IF(M626=76%,J626*K626*L626*F!$B$76,IF(M626=77%,J626*K626*L626*F!$B$77,IF(M626=78%,J626*K626*L626*F!$B$78,IF(M626=79%,J626*K626*L626*F!$B$79,IF(M626=80%,J626*K626*L626*F!$B$80,IF(M626=81%,J626*K626*L626*F!$B$81,IF(M626=82%,J626*K626*L626*F!$B$82,IF(M626=83%,J626*K626*L626*F!$B$83,IF(M626=84%,J626*K626*L626*F!$B$84,IF(M626=85%,J626*K626*L626*F!$B$85,IF(M626=86%,J626*K626*L626*F!$B$86,IF(M626=87%,J626*K626*L626*F!$B$87,IF(M626=88%,J626*K626*L626*F!$B$88,IF(M626=89%,J626*K626*L626*F!$B$89,IF(M626=90%,J626*K626*L626*F!$B$90,IF(M626=91%,J626*K626*L626*F!$B$91,IF(M626=92%,J626*K626*L626*F!$B$92,IF(M626=93%,J626*K626*L626*F!$B$93,IF(M626=94%,J626*K626*L626*F!$B$94,IF(M626=95%,J626*K626*L626*F!$B$95,IF(M626=96%,J626*K626*L626*F!$B$96,IF(M626=97%,J626*K626*L626*F!$B$97,IF(M626=98%,J626*K626*L626*F!$B$98,IF(M626=99%,J626*K626*L626*F!$B$99,IF(M626&gt;99%,J626*K626*L626*F!$B$100,))))))))))))))))))))))))))))))))))))))))))))))))))))))))+IF(Q626&lt;30%,0,IF(Q626&lt;35%,N626*O626*P626*F!$B$33,IF(Q626&lt;40%,N626*O626*P626*F!$B$38,IF(Q626&lt;45%,N626*O626*P626*F!$B$43,IF(Q626&lt;50%,N626*O626*P626*F!$B$48,IF(Q626=50%,N626*O626*P626*F!$B$50,IF(Q626=51%,N626*O626*P626*F!$B$51,IF(Q626=52%,N626*O626*P626*F!$B$52,IF(Q626=53%,N626*O626*P626*F!$B$53,IF(Q626=54%,N626*O626*P626*F!$B$54,IF(Q626=55%,N626*O626*P626*F!$B$55,IF(Q626=56%,N626*O626*P626*F!$B$56,IF(Q626=57%,N626*O626*P626*F!$B$57,IF(Q626=58%,N626*O626*P626*F!$B$58,IF(Q626=59%,N626*O626*P626*F!$B$59,IF(Q626=60%,N626*O626*P626*F!$B$60,IF(Q626=61%,N626*O626*P626*F!$B$61,IF(Q626=62%,N626*O626*P626*F!$B$62,IF(Q626=63%,N626*O626*P626*F!$B$63,IF(Q626=64%,N626*O626*P626*F!$B$64,IF(Q626=65%,N626*O626*P626*F!$B$65,IF(Q626=66%,N626*O626*P626*F!$B$66,IF(Q626=67%,N626*O626*P626*F!$B$67,IF(Q626=68%,N626*O626*P626*F!$B$68,IF(Q626=69%,N626*O626*P626*F!$B$69,IF(Q626=70%,N626*O626*P626*F!$B$70,IF(Q626=71%,N626*O626*P626*F!$B$71,IF(Q626=72%,N626*O626*P626*F!$B$72,IF(Q626=73%,N626*O626*P626*F!$B$73,IF(Q626=74%,N626*O626*P626*F!$B$74,IF(Q626=75%,N626*O626*P626*F!$B$75,IF(Q626=76%,N626*O626*P626*F!$B$76,IF(Q626=77%,N626*O626*P626*F!$B$77,IF(Q626=78%,N626*O626*P626*F!$B$78,IF(Q626=79%,N626*O626*P626*F!$B$79,IF(Q626=80%,N626*O626*P626*F!$B$80,IF(Q626=81%,N626*O626*P626*F!$B$81,IF(Q626=82%,N626*O626*P626*F!$B$82,IF(Q626=83%,N626*O626*P626*F!$B$83,IF(Q626=84%,N626*O626*P626*F!$B$84,IF(Q626=85%,N626*O626*P626*F!$B$85,IF(Q626=86%,N626*O626*P626*F!$B$86,IF(Q626=87%,N626*O626*P626*F!$B$87,IF(Q626=88%,N626*O626*P626*F!$B$88,IF(Q626=89%,N626*O626*P626*F!$B$89,IF(Q626=90%,N626*O626*P626*F!$B$90,IF(Q626=91%,N626*O626*P626*F!$B$91,IF(Q626=92%,N626*O626*P626*F!$B$92,IF(Q626=93%,N626*O626*P626*F!$B$93,IF(Q626=94%,N626*O626*P626*F!$B$94,IF(Q626=95%,N626*O626*P626*F!$B$95,IF(Q626=96%,N626*O626*P626*F!$B$96,IF(Q626=97%,N626*O626*P626*F!$B$97,IF(Q626=98%,N626*O626*P626*F!$B$98,IF(Q626=99%,N626*O626*P626*F!$B$99,IF(Q626&gt;99%,N626*O626*P626*F!$B$100,))))))))))))))))))))))))))))))))))))))))))))))))))))))))+IF(U626&lt;30%,0,IF(U626&lt;35%,R626*S626*T626*F!$B$33,IF(U626&lt;40%,R626*S626*T626*F!$B$38,IF(U626&lt;45%,R626*S626*T626*F!$B$43,IF(U626&lt;50%,R626*S626*T626*F!$B$48,IF(U626=50%,R626*S626*T626*F!$B$50,IF(U626=51%,R626*S626*T626*F!$B$51,IF(U626=52%,R626*S626*T626*F!$B$52,IF(U626=53%,R626*S626*T626*F!$B$53,IF(U626=54%,R626*S626*T626*F!$B$54,IF(U626=55%,R626*S626*T626*F!$B$55,IF(U626=56%,R626*S626*T626*F!$B$56,IF(U626=57%,R626*S626*T626*F!$B$57,IF(U626=58%,R626*S626*T626*F!$B$58,IF(U626=59%,R626*S626*T626*F!$B$59,IF(U626=60%,R626*S626*T626*F!$B$60,IF(U626=61%,R626*S626*T626*F!$B$61,IF(U626=62%,R626*S626*T626*F!$B$62,IF(U626=63%,R626*S626*T626*F!$B$63,IF(U626=64%,R626*S626*T626*F!$B$64,IF(U626=65%,R626*S626*T626*F!$B$65,IF(U626=66%,R626*S626*T626*F!$B$66,IF(U626=67%,R626*S626*T626*F!$B$67,IF(U626=68%,R626*S626*T626*F!$B$68,IF(U626=69%,R626*S626*T626*F!$B$69,IF(U626=70%,R626*S626*T626*F!$B$70,IF(U626=71%,R626*S626*T626*F!$B$71,IF(U626=72%,R626*S626*T626*F!$B$72,IF(U626=73%,R626*S626*T626*F!$B$73,IF(U626=74%,R626*S626*T626*F!$B$74,IF(U626=75%,R626*S626*T626*F!$B$75,IF(U626=76%,R626*S626*T626*F!$B$76,IF(U626=77%,R626*S626*T626*F!$B$77,IF(U626=78%,R626*S626*T626*F!$B$78,IF(U626=79%,R626*S626*T626*F!$B$79,IF(U626=80%,R626*S626*T626*F!$B$80,IF(U626=81%,R626*S626*T626*F!$B$81,IF(U626=82%,R626*S626*T626*F!$B$82,IF(U626=83%,R626*S626*T626*F!$B$83,IF(U626=84%,R626*S626*T626*F!$B$84,IF(U626=85%,R626*S626*T626*F!$B$85,IF(U626=86%,R626*S626*T626*F!$B$86,IF(U626=87%,R626*S626*T626*F!$B$87,IF(U626=88%,R626*S626*T626*F!$B$88,IF(U626=89%,R626*S626*T626*F!$B$89,IF(U626=90%,R626*S626*T626*F!$B$90,IF(U626=91%,R626*S626*T626*F!$B$91,IF(U626=92%,R626*S626*T626*F!$B$92,IF(U626=93%,R626*S626*T626*F!$B$93,IF(U626=94%,R626*S626*T626*F!$B$94,IF(U626=95%,R626*S626*T626*F!$B$95,IF(U626=96%,R626*S626*T626*F!$B$96,IF(U626=97%,R626*S626*T626*F!$B$97,IF(U626=98%,R626*S626*T626*F!$B$98,IF(U626=99%,R626*S626*T626*F!$B$99,IF(U626&gt;99%,R626*S626*T626*F!$B$100)))))))))))))))))))))))))))))))))))))))))))))))))))))))))*IF(ISNUMBER(E626),E626,1)*IF(ISNUMBER(D626),D626,1)</f>
        <v>0</v>
      </c>
      <c r="AA626" s="5">
        <f>G626*H626+K626*L626+O626*P626+S626*T626</f>
        <v>0</v>
      </c>
      <c r="AB626" s="112">
        <f>(H626*(IF(I626&lt;45%,0.5,IF(I626&lt;55%,0.8,IF(I626&lt;65%,0.9,IF(I626&lt;75%,1,IF(I626&lt;85%,1.1,1.2))))))+L626*(IF(M626&lt;45%,0.5,IF(M626&lt;55%,0.8,IF(M626&lt;65%,0.9,IF(M626&lt;75%,1,IF(M626&lt;85%,1.1,1.2))))))+P626*(IF(Q626&lt;45%,0.5,IF(Q626&lt;55%,0.8,IF(Q626&lt;65%,0.9,IF(Q626&lt;75%,1,IF(Q626&lt;85%,1.1,1.2))))))+T626*(IF(U626&lt;45%,0.5,IF(U626&lt;55%,0.8,IF(U626&lt;65%,0.9,IF(U626&lt;75%,1,IF(U626&lt;85%,1.1,1.2)))))))*IF(D626&gt;=0.8,6,IF(D626&lt;=0.4,1.5,3))</f>
        <v>0</v>
      </c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  <c r="AP626" s="11"/>
      <c r="AQ626" s="11"/>
      <c r="AR626" s="11"/>
      <c r="AS626" s="11"/>
      <c r="AT626" s="11"/>
      <c r="AU626" s="11"/>
      <c r="AV626" s="11"/>
      <c r="AW626" s="11"/>
      <c r="AX626" s="11"/>
      <c r="AY626" s="11"/>
      <c r="AZ626" s="11"/>
      <c r="BA626" s="11"/>
      <c r="BB626" s="11"/>
      <c r="BC626" s="11"/>
      <c r="BD626" s="11"/>
      <c r="BE626" s="11"/>
      <c r="BF626" s="11"/>
      <c r="BG626" s="11"/>
      <c r="BH626" s="11"/>
      <c r="BI626" s="11"/>
      <c r="BJ626" s="11"/>
    </row>
    <row r="627" spans="1:62" x14ac:dyDescent="0.25">
      <c r="A627" s="1129"/>
      <c r="B627" s="61" t="str">
        <f t="shared" si="1487"/>
        <v/>
      </c>
      <c r="C627" s="62" t="str">
        <f>IF(C565="","",C565)</f>
        <v/>
      </c>
      <c r="D627" s="63">
        <f t="shared" si="1479"/>
        <v>0</v>
      </c>
      <c r="E627" s="64" t="str">
        <f t="shared" si="1488"/>
        <v/>
      </c>
      <c r="F627" s="152"/>
      <c r="G627" s="153"/>
      <c r="H627" s="153"/>
      <c r="I627" s="95">
        <f t="shared" si="1474"/>
        <v>0</v>
      </c>
      <c r="J627" s="152"/>
      <c r="K627" s="94"/>
      <c r="L627" s="94"/>
      <c r="M627" s="95">
        <f t="shared" si="1475"/>
        <v>0</v>
      </c>
      <c r="N627" s="152"/>
      <c r="O627" s="94"/>
      <c r="P627" s="94"/>
      <c r="Q627" s="95">
        <f t="shared" si="1476"/>
        <v>0</v>
      </c>
      <c r="R627" s="152"/>
      <c r="S627" s="94"/>
      <c r="T627" s="94"/>
      <c r="U627" s="93">
        <f t="shared" si="1477"/>
        <v>0</v>
      </c>
      <c r="V627" s="113">
        <f t="shared" ref="V627" si="1489">(IF(ISNUMBER(F627),F627,1)*G627*H627+IF(ISNUMBER(J627),J627,1)*K627*L627+IF(ISNUMBER(N627),N627,1)*O627*P627+IF(ISNUMBER(R627),R627,1)*S627*T627)*IF(ISNUMBER(E627),E627,1)</f>
        <v>0</v>
      </c>
      <c r="W627" s="114">
        <f t="shared" si="1482"/>
        <v>0</v>
      </c>
      <c r="X627" s="36">
        <f t="shared" ref="X627" si="1490">ROUND(IFERROR((W627/(Y627*IF(ISNUMBER(E627),E627,1))),0),2)</f>
        <v>0</v>
      </c>
      <c r="Y627" s="90" t="str">
        <f t="shared" si="1484"/>
        <v/>
      </c>
      <c r="Z627" s="6">
        <f>(IF(I627&lt;30%,0,IF(I627&lt;35%,F627*G627*H627*F!$B$33,IF(I627&lt;40%,F627*G627*H627*F!$B$38,IF(I627&lt;45%,F627*G627*H627*F!$B$43,IF(I627&lt;50%,F627*G627*H627*F!$B$48,IF(I627=50%,F627*G627*H627*F!$B$50,IF(I627=51%,F627*G627*H627*F!$B$51,IF(I627=52%,F627*G627*H627*F!$B$52,IF(I627=53%,F627*G627*H627*F!$B$53,IF(I627=54%,F627*G627*H627*F!$B$54,IF(I627=55%,F627*G627*H627*F!$B$55,IF(I627=56%,F627*G627*H627*F!$B$56,IF(I627=57%,F627*G627*H627*F!$B$57,IF(I627=58%,F627*G627*H627*F!$B$58,IF(I627=59%,F627*G627*H627*F!$B$59,IF(I627=60%,F627*G627*H627*F!$B$60,IF(I627=61%,F627*G627*H627*F!$B$61,IF(I627=62%,F627*G627*H627*F!$B$62,IF(I627=63%,F627*G627*H627*F!$B$63,IF(I627=64%,F627*G627*H627*F!$B$64,IF(I627=65%,F627*G627*H627*F!$B$65,IF(I627=66%,F627*G627*H627*F!$B$66,IF(I627=67%,F627*G627*H627*F!$B$67,IF(I627=68%,F627*G627*H627*F!$B$68,IF(I627=69%,F627*G627*H627*F!$B$69,IF(I627=70%,F627*G627*H627*F!$B$70,IF(I627=71%,F627*G627*H627*F!$B$71,IF(I627=72%,F627*G627*H627*F!$B$72,IF(I627=73%,F627*G627*H627*F!$B$73,IF(I627=74%,F627*G627*H627*F!$B$74,IF(I627=75%,F627*G627*H627*F!$B$75,IF(I627=76%,F627*G627*H627*F!$B$76,IF(I627=77%,F627*G627*H627*F!$B$77,IF(I627=78%,F627*G627*H627*F!$B$78,IF(I627=79%,F627*G627*H627*F!$B$79,IF(I627=80%,F627*G627*H627*F!$B$80,IF(I627=81%,F627*G627*H627*F!$B$81,IF(I627=82%,F627*G627*H627*F!$B$82,IF(I627=83%,F627*G627*H627*F!$B$83,IF(I627=84%,F627*G627*H627*F!$B$84,IF(I627=85%,F627*G627*H627*F!$B$85,IF(I627=86%,F627*G627*H627*F!$B$86,IF(I627=87%,F627*G627*H627*F!$B$87,IF(I627=88%,F627*G627*H627*F!$B$88,IF(I627=89%,F627*G627*H627*F!$B$89,IF(I627=90%,F627*G627*H627*F!$B$90,IF(I627=91%,F627*G627*H627*F!$B$91,IF(I627=92%,F627*G627*H627*F!$B$92,IF(I627=93%,F627*G627*H627*F!$B$93,IF(I627=94%,F627*G627*H627*F!$B$94,IF(I627=95%,F627*G627*H627*F!$B$95,IF(I627=96%,F627*G627*H627*F!$B$96,IF(I627=97%,F627*G627*H627*F!$B$97,IF(I627=98%,F627*G627*H627*F!$B$98,IF(I627=99%,F627*G627*H627*F!$B$99,IF(I627&gt;99%,F627*G627*H627*F!$B$100,))))))))))))))))))))))))))))))))))))))))))))))))))))))))+IF(M627&lt;30%,0,IF(M627&lt;35%,J627*K627*L627*F!$B$33,IF(M627&lt;40%,J627*K627*L627*F!$B$38,IF(M627&lt;45%,J627*K627*L627*F!$B$43,IF(M627&lt;50%,J627*K627*L627*F!$B$48,IF(M627=50%,J627*K627*L627*F!$B$50,IF(M627=51%,J627*K627*L627*F!$B$51,IF(M627=52%,J627*K627*L627*F!$B$52,IF(M627=53%,J627*K627*L627*F!$B$53,IF(M627=54%,J627*K627*L627*F!$B$54,IF(M627=55%,J627*K627*L627*F!$B$55,IF(M627=56%,J627*K627*L627*F!$B$56,IF(M627=57%,J627*K627*L627*F!$B$57,IF(M627=58%,J627*K627*L627*F!$B$58,IF(M627=59%,J627*K627*L627*F!$B$59,IF(M627=60%,J627*K627*L627*F!$B$60,IF(M627=61%,J627*K627*L627*F!$B$61,IF(M627=62%,J627*K627*L627*F!$B$62,IF(M627=63%,J627*K627*L627*F!$B$63,IF(M627=64%,J627*K627*L627*F!$B$64,IF(M627=65%,J627*K627*L627*F!$B$65,IF(M627=66%,J627*K627*L627*F!$B$66,IF(M627=67%,J627*K627*L627*F!$B$67,IF(M627=68%,J627*K627*L627*F!$B$68,IF(M627=69%,J627*K627*L627*F!$B$69,IF(M627=70%,J627*K627*L627*F!$B$70,IF(M627=71%,J627*K627*L627*F!$B$71,IF(M627=72%,J627*K627*L627*F!$B$72,IF(M627=73%,J627*K627*L627*F!$B$73,IF(M627=74%,J627*K627*L627*F!$B$74,IF(M627=75%,J627*K627*L627*F!$B$75,IF(M627=76%,J627*K627*L627*F!$B$76,IF(M627=77%,J627*K627*L627*F!$B$77,IF(M627=78%,J627*K627*L627*F!$B$78,IF(M627=79%,J627*K627*L627*F!$B$79,IF(M627=80%,J627*K627*L627*F!$B$80,IF(M627=81%,J627*K627*L627*F!$B$81,IF(M627=82%,J627*K627*L627*F!$B$82,IF(M627=83%,J627*K627*L627*F!$B$83,IF(M627=84%,J627*K627*L627*F!$B$84,IF(M627=85%,J627*K627*L627*F!$B$85,IF(M627=86%,J627*K627*L627*F!$B$86,IF(M627=87%,J627*K627*L627*F!$B$87,IF(M627=88%,J627*K627*L627*F!$B$88,IF(M627=89%,J627*K627*L627*F!$B$89,IF(M627=90%,J627*K627*L627*F!$B$90,IF(M627=91%,J627*K627*L627*F!$B$91,IF(M627=92%,J627*K627*L627*F!$B$92,IF(M627=93%,J627*K627*L627*F!$B$93,IF(M627=94%,J627*K627*L627*F!$B$94,IF(M627=95%,J627*K627*L627*F!$B$95,IF(M627=96%,J627*K627*L627*F!$B$96,IF(M627=97%,J627*K627*L627*F!$B$97,IF(M627=98%,J627*K627*L627*F!$B$98,IF(M627=99%,J627*K627*L627*F!$B$99,IF(M627&gt;99%,J627*K627*L627*F!$B$100,))))))))))))))))))))))))))))))))))))))))))))))))))))))))+IF(Q627&lt;30%,0,IF(Q627&lt;35%,N627*O627*P627*F!$B$33,IF(Q627&lt;40%,N627*O627*P627*F!$B$38,IF(Q627&lt;45%,N627*O627*P627*F!$B$43,IF(Q627&lt;50%,N627*O627*P627*F!$B$48,IF(Q627=50%,N627*O627*P627*F!$B$50,IF(Q627=51%,N627*O627*P627*F!$B$51,IF(Q627=52%,N627*O627*P627*F!$B$52,IF(Q627=53%,N627*O627*P627*F!$B$53,IF(Q627=54%,N627*O627*P627*F!$B$54,IF(Q627=55%,N627*O627*P627*F!$B$55,IF(Q627=56%,N627*O627*P627*F!$B$56,IF(Q627=57%,N627*O627*P627*F!$B$57,IF(Q627=58%,N627*O627*P627*F!$B$58,IF(Q627=59%,N627*O627*P627*F!$B$59,IF(Q627=60%,N627*O627*P627*F!$B$60,IF(Q627=61%,N627*O627*P627*F!$B$61,IF(Q627=62%,N627*O627*P627*F!$B$62,IF(Q627=63%,N627*O627*P627*F!$B$63,IF(Q627=64%,N627*O627*P627*F!$B$64,IF(Q627=65%,N627*O627*P627*F!$B$65,IF(Q627=66%,N627*O627*P627*F!$B$66,IF(Q627=67%,N627*O627*P627*F!$B$67,IF(Q627=68%,N627*O627*P627*F!$B$68,IF(Q627=69%,N627*O627*P627*F!$B$69,IF(Q627=70%,N627*O627*P627*F!$B$70,IF(Q627=71%,N627*O627*P627*F!$B$71,IF(Q627=72%,N627*O627*P627*F!$B$72,IF(Q627=73%,N627*O627*P627*F!$B$73,IF(Q627=74%,N627*O627*P627*F!$B$74,IF(Q627=75%,N627*O627*P627*F!$B$75,IF(Q627=76%,N627*O627*P627*F!$B$76,IF(Q627=77%,N627*O627*P627*F!$B$77,IF(Q627=78%,N627*O627*P627*F!$B$78,IF(Q627=79%,N627*O627*P627*F!$B$79,IF(Q627=80%,N627*O627*P627*F!$B$80,IF(Q627=81%,N627*O627*P627*F!$B$81,IF(Q627=82%,N627*O627*P627*F!$B$82,IF(Q627=83%,N627*O627*P627*F!$B$83,IF(Q627=84%,N627*O627*P627*F!$B$84,IF(Q627=85%,N627*O627*P627*F!$B$85,IF(Q627=86%,N627*O627*P627*F!$B$86,IF(Q627=87%,N627*O627*P627*F!$B$87,IF(Q627=88%,N627*O627*P627*F!$B$88,IF(Q627=89%,N627*O627*P627*F!$B$89,IF(Q627=90%,N627*O627*P627*F!$B$90,IF(Q627=91%,N627*O627*P627*F!$B$91,IF(Q627=92%,N627*O627*P627*F!$B$92,IF(Q627=93%,N627*O627*P627*F!$B$93,IF(Q627=94%,N627*O627*P627*F!$B$94,IF(Q627=95%,N627*O627*P627*F!$B$95,IF(Q627=96%,N627*O627*P627*F!$B$96,IF(Q627=97%,N627*O627*P627*F!$B$97,IF(Q627=98%,N627*O627*P627*F!$B$98,IF(Q627=99%,N627*O627*P627*F!$B$99,IF(Q627&gt;99%,N627*O627*P627*F!$B$100,))))))))))))))))))))))))))))))))))))))))))))))))))))))))+IF(U627&lt;30%,0,IF(U627&lt;35%,R627*S627*T627*F!$B$33,IF(U627&lt;40%,R627*S627*T627*F!$B$38,IF(U627&lt;45%,R627*S627*T627*F!$B$43,IF(U627&lt;50%,R627*S627*T627*F!$B$48,IF(U627=50%,R627*S627*T627*F!$B$50,IF(U627=51%,R627*S627*T627*F!$B$51,IF(U627=52%,R627*S627*T627*F!$B$52,IF(U627=53%,R627*S627*T627*F!$B$53,IF(U627=54%,R627*S627*T627*F!$B$54,IF(U627=55%,R627*S627*T627*F!$B$55,IF(U627=56%,R627*S627*T627*F!$B$56,IF(U627=57%,R627*S627*T627*F!$B$57,IF(U627=58%,R627*S627*T627*F!$B$58,IF(U627=59%,R627*S627*T627*F!$B$59,IF(U627=60%,R627*S627*T627*F!$B$60,IF(U627=61%,R627*S627*T627*F!$B$61,IF(U627=62%,R627*S627*T627*F!$B$62,IF(U627=63%,R627*S627*T627*F!$B$63,IF(U627=64%,R627*S627*T627*F!$B$64,IF(U627=65%,R627*S627*T627*F!$B$65,IF(U627=66%,R627*S627*T627*F!$B$66,IF(U627=67%,R627*S627*T627*F!$B$67,IF(U627=68%,R627*S627*T627*F!$B$68,IF(U627=69%,R627*S627*T627*F!$B$69,IF(U627=70%,R627*S627*T627*F!$B$70,IF(U627=71%,R627*S627*T627*F!$B$71,IF(U627=72%,R627*S627*T627*F!$B$72,IF(U627=73%,R627*S627*T627*F!$B$73,IF(U627=74%,R627*S627*T627*F!$B$74,IF(U627=75%,R627*S627*T627*F!$B$75,IF(U627=76%,R627*S627*T627*F!$B$76,IF(U627=77%,R627*S627*T627*F!$B$77,IF(U627=78%,R627*S627*T627*F!$B$78,IF(U627=79%,R627*S627*T627*F!$B$79,IF(U627=80%,R627*S627*T627*F!$B$80,IF(U627=81%,R627*S627*T627*F!$B$81,IF(U627=82%,R627*S627*T627*F!$B$82,IF(U627=83%,R627*S627*T627*F!$B$83,IF(U627=84%,R627*S627*T627*F!$B$84,IF(U627=85%,R627*S627*T627*F!$B$85,IF(U627=86%,R627*S627*T627*F!$B$86,IF(U627=87%,R627*S627*T627*F!$B$87,IF(U627=88%,R627*S627*T627*F!$B$88,IF(U627=89%,R627*S627*T627*F!$B$89,IF(U627=90%,R627*S627*T627*F!$B$90,IF(U627=91%,R627*S627*T627*F!$B$91,IF(U627=92%,R627*S627*T627*F!$B$92,IF(U627=93%,R627*S627*T627*F!$B$93,IF(U627=94%,R627*S627*T627*F!$B$94,IF(U627=95%,R627*S627*T627*F!$B$95,IF(U627=96%,R627*S627*T627*F!$B$96,IF(U627=97%,R627*S627*T627*F!$B$97,IF(U627=98%,R627*S627*T627*F!$B$98,IF(U627=99%,R627*S627*T627*F!$B$99,IF(U627&gt;99%,R627*S627*T627*F!$B$100)))))))))))))))))))))))))))))))))))))))))))))))))))))))))*IF(ISNUMBER(E627),E627,1)*IF(ISNUMBER(D627),D627,1)</f>
        <v>0</v>
      </c>
      <c r="AA627" s="6">
        <f>G627*H627+K627*L627+O627*P627+S627*T627</f>
        <v>0</v>
      </c>
      <c r="AB627" s="115">
        <f>(H627*(IF(I627&lt;45%,0.5,IF(I627&lt;55%,0.8,IF(I627&lt;65%,0.9,IF(I627&lt;75%,1,IF(I627&lt;85%,1.1,1.2))))))+L627*(IF(M627&lt;45%,0.5,IF(M627&lt;55%,0.8,IF(M627&lt;65%,0.9,IF(M627&lt;75%,1,IF(M627&lt;85%,1.1,1.2))))))+P627*(IF(Q627&lt;45%,0.5,IF(Q627&lt;55%,0.8,IF(Q627&lt;65%,0.9,IF(Q627&lt;75%,1,IF(Q627&lt;85%,1.1,1.2))))))+T627*(IF(U627&lt;45%,0.5,IF(U627&lt;55%,0.8,IF(U627&lt;65%,0.9,IF(U627&lt;75%,1,IF(U627&lt;85%,1.1,1.2)))))))*IF(D627&gt;=0.8,6,IF(D627&lt;=0.4,1.5,3))</f>
        <v>0</v>
      </c>
    </row>
    <row r="628" spans="1:62" x14ac:dyDescent="0.25">
      <c r="A628" s="1129"/>
      <c r="B628" s="61"/>
      <c r="C628" s="62"/>
      <c r="D628" s="134">
        <f>ROUND(IFERROR((D623*(G623*H623+K623*L623+O623*P623+S623*T623)+D624*(G624*H624+K624*L624+O624*P624+S624*T624)+D625*(G625*H625+K625*L625+O625*P625+S625*T625)+D626*(G626*H626+K626*L626+O626*P626+S626*T626)+D627*(G627*H627+K627*L627+O627*P627+S627*T627))/((G623*H623+K623*L623+O623*P623+S623*T623)+(G624*H624+K624*L624+O624*P624+S624*T624)+(G625*H625+K625*L625+O625*P625+S625*T625)+(G626*H626+K626*L626+O626*P626+S626*T626)+(G627*H627+K627*L627+O627*P627+S627*T627)),0),3)</f>
        <v>0</v>
      </c>
      <c r="E628" s="64"/>
      <c r="F628" s="65"/>
      <c r="G628" s="151"/>
      <c r="H628" s="151"/>
      <c r="I628" s="102"/>
      <c r="J628" s="65"/>
      <c r="K628" s="100"/>
      <c r="L628" s="100"/>
      <c r="M628" s="102"/>
      <c r="N628" s="65" t="str">
        <f t="shared" ref="N628" si="1491">IF(Q628&lt;&gt;0,(IFERROR(IF($Y628&gt;15,MROUND($Y628*Q628,0.5),MROUND($Y628*Q628,0.1)),)),"")</f>
        <v/>
      </c>
      <c r="O628" s="100"/>
      <c r="P628" s="100"/>
      <c r="Q628" s="102"/>
      <c r="R628" s="65" t="str">
        <f t="shared" ref="R628" si="1492">IF(U628&lt;&gt;0,(IFERROR(IF($Y628&gt;15,MROUND($Y628*U628,0.5),MROUND($Y628*U628,0.1)),)),"")</f>
        <v/>
      </c>
      <c r="S628" s="100"/>
      <c r="T628" s="100"/>
      <c r="U628" s="101"/>
      <c r="V628" s="116">
        <f>SUM(V623:V627)</f>
        <v>0</v>
      </c>
      <c r="W628" s="117">
        <f>IFERROR(V628/AA628,0)</f>
        <v>0</v>
      </c>
      <c r="X628" s="118">
        <f>ROUND(IFERROR((D623*(I623*G623*H623+M623*K623*L623+Q623*O623*P623+U623*S623*T623)+D624*(I624*G624*H624+M624*K624*L624+Q624*O624*P624+U624*S624*T624)+D625*(I625*G625*H625+M625*K625*L625+Q625*O625*P625+U625*S625*T625)+D626*(I626*G626*H626+M626*K626*L626+Q626*O626*P626+U626*S626*T626)+D627*(I627*G627*H627+M627*K627*L627+Q627*O627*P627+U627*S627*T627))/(D623*(G623*H623+K623*L623+O623*P623+S623*T623)+D624*(G624*H624+K624*L624+O624*P624+S624*T624)+D625*(G625*H625+K625*L625+O625*P625+S625*T625)+D626*(G626*H626+K626*L626+O626*P626+S626*T626)+D627*(G627*H627+K627*L627+O627*P627+S627*T627)),0),2)</f>
        <v>0</v>
      </c>
      <c r="Y628" s="117"/>
      <c r="Z628" s="117">
        <f>SUM(Z623:Z627)</f>
        <v>0</v>
      </c>
      <c r="AA628" s="117">
        <f>SUM(AA623:AA627)</f>
        <v>0</v>
      </c>
      <c r="AB628" s="119">
        <f>IF(SUM(AB623:AB627)=0,TIME(,0,),TIME(,SUM(AB623:AB627)+30,))</f>
        <v>0</v>
      </c>
    </row>
    <row r="629" spans="1:62" x14ac:dyDescent="0.25">
      <c r="A629" s="1129"/>
      <c r="B629" s="61" t="str">
        <f t="shared" ref="B629:C629" si="1493">IF(B567="","",B567)</f>
        <v/>
      </c>
      <c r="C629" s="62" t="str">
        <f t="shared" si="1493"/>
        <v/>
      </c>
      <c r="D629" s="63">
        <f>D567</f>
        <v>0</v>
      </c>
      <c r="E629" s="64" t="str">
        <f t="shared" ref="E629" si="1494">IF(E567="","",E567)</f>
        <v/>
      </c>
      <c r="F629" s="152"/>
      <c r="G629" s="153"/>
      <c r="H629" s="153"/>
      <c r="I629" s="95">
        <f t="shared" ref="I629:I633" si="1495">IFERROR(ROUND(F629/$Y629,2),)</f>
        <v>0</v>
      </c>
      <c r="J629" s="152"/>
      <c r="K629" s="94"/>
      <c r="L629" s="94"/>
      <c r="M629" s="95">
        <f t="shared" ref="M629:M633" si="1496">IFERROR(ROUND(J629/$Y629,2),)</f>
        <v>0</v>
      </c>
      <c r="N629" s="152"/>
      <c r="O629" s="94"/>
      <c r="P629" s="94"/>
      <c r="Q629" s="95">
        <f t="shared" ref="Q629:Q633" si="1497">IFERROR(ROUND(N629/$Y629,2),)</f>
        <v>0</v>
      </c>
      <c r="R629" s="152"/>
      <c r="S629" s="94"/>
      <c r="T629" s="94"/>
      <c r="U629" s="93">
        <f t="shared" ref="U629:U633" si="1498">IFERROR(ROUND(R629/$Y629,2),)</f>
        <v>0</v>
      </c>
      <c r="V629" s="113">
        <f>(IF(ISNUMBER(F629),F629,1)*G629*H629+IF(ISNUMBER(J629),J629,1)*K629*L629+IF(ISNUMBER(N629),N629,1)*O629*P629+IF(ISNUMBER(R629),R629,1)*S629*T629)*IF(ISNUMBER(E629),E629,1)</f>
        <v>0</v>
      </c>
      <c r="W629" s="43">
        <f>IFERROR((IF(ISNUMBER(F629),F629,1)*G629*H629+IF(ISNUMBER(J629),J629,1)*K629*L629+IF(ISNUMBER(N629),N629,1)*O629*P629+IF(ISNUMBER(R629),R629,1)*S629*T629)*IF(ISNUMBER(E629),E629,1)/(G629*H629+K629*L629+O629*P629+S629*T629),0)</f>
        <v>0</v>
      </c>
      <c r="X629" s="36">
        <f>ROUND(IFERROR((W629/(Y629*IF(ISNUMBER(E629),E629,1))),0),2)</f>
        <v>0</v>
      </c>
      <c r="Y629" s="90" t="str">
        <f>IF(ISNUMBER(Y567), Y567+(Y567*$Y$621),"")</f>
        <v/>
      </c>
      <c r="Z629" s="6">
        <f>(IF(I629&lt;30%,0,IF(I629&lt;35%,F629*G629*H629*F!$B$33,IF(I629&lt;40%,F629*G629*H629*F!$B$38,IF(I629&lt;45%,F629*G629*H629*F!$B$43,IF(I629&lt;50%,F629*G629*H629*F!$B$48,IF(I629=50%,F629*G629*H629*F!$B$50,IF(I629=51%,F629*G629*H629*F!$B$51,IF(I629=52%,F629*G629*H629*F!$B$52,IF(I629=53%,F629*G629*H629*F!$B$53,IF(I629=54%,F629*G629*H629*F!$B$54,IF(I629=55%,F629*G629*H629*F!$B$55,IF(I629=56%,F629*G629*H629*F!$B$56,IF(I629=57%,F629*G629*H629*F!$B$57,IF(I629=58%,F629*G629*H629*F!$B$58,IF(I629=59%,F629*G629*H629*F!$B$59,IF(I629=60%,F629*G629*H629*F!$B$60,IF(I629=61%,F629*G629*H629*F!$B$61,IF(I629=62%,F629*G629*H629*F!$B$62,IF(I629=63%,F629*G629*H629*F!$B$63,IF(I629=64%,F629*G629*H629*F!$B$64,IF(I629=65%,F629*G629*H629*F!$B$65,IF(I629=66%,F629*G629*H629*F!$B$66,IF(I629=67%,F629*G629*H629*F!$B$67,IF(I629=68%,F629*G629*H629*F!$B$68,IF(I629=69%,F629*G629*H629*F!$B$69,IF(I629=70%,F629*G629*H629*F!$B$70,IF(I629=71%,F629*G629*H629*F!$B$71,IF(I629=72%,F629*G629*H629*F!$B$72,IF(I629=73%,F629*G629*H629*F!$B$73,IF(I629=74%,F629*G629*H629*F!$B$74,IF(I629=75%,F629*G629*H629*F!$B$75,IF(I629=76%,F629*G629*H629*F!$B$76,IF(I629=77%,F629*G629*H629*F!$B$77,IF(I629=78%,F629*G629*H629*F!$B$78,IF(I629=79%,F629*G629*H629*F!$B$79,IF(I629=80%,F629*G629*H629*F!$B$80,IF(I629=81%,F629*G629*H629*F!$B$81,IF(I629=82%,F629*G629*H629*F!$B$82,IF(I629=83%,F629*G629*H629*F!$B$83,IF(I629=84%,F629*G629*H629*F!$B$84,IF(I629=85%,F629*G629*H629*F!$B$85,IF(I629=86%,F629*G629*H629*F!$B$86,IF(I629=87%,F629*G629*H629*F!$B$87,IF(I629=88%,F629*G629*H629*F!$B$88,IF(I629=89%,F629*G629*H629*F!$B$89,IF(I629=90%,F629*G629*H629*F!$B$90,IF(I629=91%,F629*G629*H629*F!$B$91,IF(I629=92%,F629*G629*H629*F!$B$92,IF(I629=93%,F629*G629*H629*F!$B$93,IF(I629=94%,F629*G629*H629*F!$B$94,IF(I629=95%,F629*G629*H629*F!$B$95,IF(I629=96%,F629*G629*H629*F!$B$96,IF(I629=97%,F629*G629*H629*F!$B$97,IF(I629=98%,F629*G629*H629*F!$B$98,IF(I629=99%,F629*G629*H629*F!$B$99,IF(I629&gt;99%,F629*G629*H629*F!$B$100,))))))))))))))))))))))))))))))))))))))))))))))))))))))))+IF(M629&lt;30%,0,IF(M629&lt;35%,J629*K629*L629*F!$B$33,IF(M629&lt;40%,J629*K629*L629*F!$B$38,IF(M629&lt;45%,J629*K629*L629*F!$B$43,IF(M629&lt;50%,J629*K629*L629*F!$B$48,IF(M629=50%,J629*K629*L629*F!$B$50,IF(M629=51%,J629*K629*L629*F!$B$51,IF(M629=52%,J629*K629*L629*F!$B$52,IF(M629=53%,J629*K629*L629*F!$B$53,IF(M629=54%,J629*K629*L629*F!$B$54,IF(M629=55%,J629*K629*L629*F!$B$55,IF(M629=56%,J629*K629*L629*F!$B$56,IF(M629=57%,J629*K629*L629*F!$B$57,IF(M629=58%,J629*K629*L629*F!$B$58,IF(M629=59%,J629*K629*L629*F!$B$59,IF(M629=60%,J629*K629*L629*F!$B$60,IF(M629=61%,J629*K629*L629*F!$B$61,IF(M629=62%,J629*K629*L629*F!$B$62,IF(M629=63%,J629*K629*L629*F!$B$63,IF(M629=64%,J629*K629*L629*F!$B$64,IF(M629=65%,J629*K629*L629*F!$B$65,IF(M629=66%,J629*K629*L629*F!$B$66,IF(M629=67%,J629*K629*L629*F!$B$67,IF(M629=68%,J629*K629*L629*F!$B$68,IF(M629=69%,J629*K629*L629*F!$B$69,IF(M629=70%,J629*K629*L629*F!$B$70,IF(M629=71%,J629*K629*L629*F!$B$71,IF(M629=72%,J629*K629*L629*F!$B$72,IF(M629=73%,J629*K629*L629*F!$B$73,IF(M629=74%,J629*K629*L629*F!$B$74,IF(M629=75%,J629*K629*L629*F!$B$75,IF(M629=76%,J629*K629*L629*F!$B$76,IF(M629=77%,J629*K629*L629*F!$B$77,IF(M629=78%,J629*K629*L629*F!$B$78,IF(M629=79%,J629*K629*L629*F!$B$79,IF(M629=80%,J629*K629*L629*F!$B$80,IF(M629=81%,J629*K629*L629*F!$B$81,IF(M629=82%,J629*K629*L629*F!$B$82,IF(M629=83%,J629*K629*L629*F!$B$83,IF(M629=84%,J629*K629*L629*F!$B$84,IF(M629=85%,J629*K629*L629*F!$B$85,IF(M629=86%,J629*K629*L629*F!$B$86,IF(M629=87%,J629*K629*L629*F!$B$87,IF(M629=88%,J629*K629*L629*F!$B$88,IF(M629=89%,J629*K629*L629*F!$B$89,IF(M629=90%,J629*K629*L629*F!$B$90,IF(M629=91%,J629*K629*L629*F!$B$91,IF(M629=92%,J629*K629*L629*F!$B$92,IF(M629=93%,J629*K629*L629*F!$B$93,IF(M629=94%,J629*K629*L629*F!$B$94,IF(M629=95%,J629*K629*L629*F!$B$95,IF(M629=96%,J629*K629*L629*F!$B$96,IF(M629=97%,J629*K629*L629*F!$B$97,IF(M629=98%,J629*K629*L629*F!$B$98,IF(M629=99%,J629*K629*L629*F!$B$99,IF(M629&gt;99%,J629*K629*L629*F!$B$100,))))))))))))))))))))))))))))))))))))))))))))))))))))))))+IF(Q629&lt;30%,0,IF(Q629&lt;35%,N629*O629*P629*F!$B$33,IF(Q629&lt;40%,N629*O629*P629*F!$B$38,IF(Q629&lt;45%,N629*O629*P629*F!$B$43,IF(Q629&lt;50%,N629*O629*P629*F!$B$48,IF(Q629=50%,N629*O629*P629*F!$B$50,IF(Q629=51%,N629*O629*P629*F!$B$51,IF(Q629=52%,N629*O629*P629*F!$B$52,IF(Q629=53%,N629*O629*P629*F!$B$53,IF(Q629=54%,N629*O629*P629*F!$B$54,IF(Q629=55%,N629*O629*P629*F!$B$55,IF(Q629=56%,N629*O629*P629*F!$B$56,IF(Q629=57%,N629*O629*P629*F!$B$57,IF(Q629=58%,N629*O629*P629*F!$B$58,IF(Q629=59%,N629*O629*P629*F!$B$59,IF(Q629=60%,N629*O629*P629*F!$B$60,IF(Q629=61%,N629*O629*P629*F!$B$61,IF(Q629=62%,N629*O629*P629*F!$B$62,IF(Q629=63%,N629*O629*P629*F!$B$63,IF(Q629=64%,N629*O629*P629*F!$B$64,IF(Q629=65%,N629*O629*P629*F!$B$65,IF(Q629=66%,N629*O629*P629*F!$B$66,IF(Q629=67%,N629*O629*P629*F!$B$67,IF(Q629=68%,N629*O629*P629*F!$B$68,IF(Q629=69%,N629*O629*P629*F!$B$69,IF(Q629=70%,N629*O629*P629*F!$B$70,IF(Q629=71%,N629*O629*P629*F!$B$71,IF(Q629=72%,N629*O629*P629*F!$B$72,IF(Q629=73%,N629*O629*P629*F!$B$73,IF(Q629=74%,N629*O629*P629*F!$B$74,IF(Q629=75%,N629*O629*P629*F!$B$75,IF(Q629=76%,N629*O629*P629*F!$B$76,IF(Q629=77%,N629*O629*P629*F!$B$77,IF(Q629=78%,N629*O629*P629*F!$B$78,IF(Q629=79%,N629*O629*P629*F!$B$79,IF(Q629=80%,N629*O629*P629*F!$B$80,IF(Q629=81%,N629*O629*P629*F!$B$81,IF(Q629=82%,N629*O629*P629*F!$B$82,IF(Q629=83%,N629*O629*P629*F!$B$83,IF(Q629=84%,N629*O629*P629*F!$B$84,IF(Q629=85%,N629*O629*P629*F!$B$85,IF(Q629=86%,N629*O629*P629*F!$B$86,IF(Q629=87%,N629*O629*P629*F!$B$87,IF(Q629=88%,N629*O629*P629*F!$B$88,IF(Q629=89%,N629*O629*P629*F!$B$89,IF(Q629=90%,N629*O629*P629*F!$B$90,IF(Q629=91%,N629*O629*P629*F!$B$91,IF(Q629=92%,N629*O629*P629*F!$B$92,IF(Q629=93%,N629*O629*P629*F!$B$93,IF(Q629=94%,N629*O629*P629*F!$B$94,IF(Q629=95%,N629*O629*P629*F!$B$95,IF(Q629=96%,N629*O629*P629*F!$B$96,IF(Q629=97%,N629*O629*P629*F!$B$97,IF(Q629=98%,N629*O629*P629*F!$B$98,IF(Q629=99%,N629*O629*P629*F!$B$99,IF(Q629&gt;99%,N629*O629*P629*F!$B$100,))))))))))))))))))))))))))))))))))))))))))))))))))))))))+IF(U629&lt;30%,0,IF(U629&lt;35%,R629*S629*T629*F!$B$33,IF(U629&lt;40%,R629*S629*T629*F!$B$38,IF(U629&lt;45%,R629*S629*T629*F!$B$43,IF(U629&lt;50%,R629*S629*T629*F!$B$48,IF(U629=50%,R629*S629*T629*F!$B$50,IF(U629=51%,R629*S629*T629*F!$B$51,IF(U629=52%,R629*S629*T629*F!$B$52,IF(U629=53%,R629*S629*T629*F!$B$53,IF(U629=54%,R629*S629*T629*F!$B$54,IF(U629=55%,R629*S629*T629*F!$B$55,IF(U629=56%,R629*S629*T629*F!$B$56,IF(U629=57%,R629*S629*T629*F!$B$57,IF(U629=58%,R629*S629*T629*F!$B$58,IF(U629=59%,R629*S629*T629*F!$B$59,IF(U629=60%,R629*S629*T629*F!$B$60,IF(U629=61%,R629*S629*T629*F!$B$61,IF(U629=62%,R629*S629*T629*F!$B$62,IF(U629=63%,R629*S629*T629*F!$B$63,IF(U629=64%,R629*S629*T629*F!$B$64,IF(U629=65%,R629*S629*T629*F!$B$65,IF(U629=66%,R629*S629*T629*F!$B$66,IF(U629=67%,R629*S629*T629*F!$B$67,IF(U629=68%,R629*S629*T629*F!$B$68,IF(U629=69%,R629*S629*T629*F!$B$69,IF(U629=70%,R629*S629*T629*F!$B$70,IF(U629=71%,R629*S629*T629*F!$B$71,IF(U629=72%,R629*S629*T629*F!$B$72,IF(U629=73%,R629*S629*T629*F!$B$73,IF(U629=74%,R629*S629*T629*F!$B$74,IF(U629=75%,R629*S629*T629*F!$B$75,IF(U629=76%,R629*S629*T629*F!$B$76,IF(U629=77%,R629*S629*T629*F!$B$77,IF(U629=78%,R629*S629*T629*F!$B$78,IF(U629=79%,R629*S629*T629*F!$B$79,IF(U629=80%,R629*S629*T629*F!$B$80,IF(U629=81%,R629*S629*T629*F!$B$81,IF(U629=82%,R629*S629*T629*F!$B$82,IF(U629=83%,R629*S629*T629*F!$B$83,IF(U629=84%,R629*S629*T629*F!$B$84,IF(U629=85%,R629*S629*T629*F!$B$85,IF(U629=86%,R629*S629*T629*F!$B$86,IF(U629=87%,R629*S629*T629*F!$B$87,IF(U629=88%,R629*S629*T629*F!$B$88,IF(U629=89%,R629*S629*T629*F!$B$89,IF(U629=90%,R629*S629*T629*F!$B$90,IF(U629=91%,R629*S629*T629*F!$B$91,IF(U629=92%,R629*S629*T629*F!$B$92,IF(U629=93%,R629*S629*T629*F!$B$93,IF(U629=94%,R629*S629*T629*F!$B$94,IF(U629=95%,R629*S629*T629*F!$B$95,IF(U629=96%,R629*S629*T629*F!$B$96,IF(U629=97%,R629*S629*T629*F!$B$97,IF(U629=98%,R629*S629*T629*F!$B$98,IF(U629=99%,R629*S629*T629*F!$B$99,IF(U629&gt;99%,R629*S629*T629*F!$B$100)))))))))))))))))))))))))))))))))))))))))))))))))))))))))*IF(ISNUMBER(E629),E629,1)*IF(ISNUMBER(D629),D629,1)</f>
        <v>0</v>
      </c>
      <c r="AA629" s="6">
        <f>G629*H629+K629*L629+O629*P629+S629*T629</f>
        <v>0</v>
      </c>
      <c r="AB629" s="35">
        <f>(H629*(IF(I629&lt;45%,0.5,IF(I629&lt;55%,0.8,IF(I629&lt;65%,0.9,IF(I629&lt;75%,1,IF(I629&lt;85%,1.1,1.2))))))+L629*(IF(M629&lt;45%,0.5,IF(M629&lt;55%,0.8,IF(M629&lt;65%,0.9,IF(M629&lt;75%,1,IF(M629&lt;85%,1.1,1.2))))))+P629*(IF(Q629&lt;45%,0.5,IF(Q629&lt;55%,0.8,IF(Q629&lt;65%,0.9,IF(Q629&lt;75%,1,IF(Q629&lt;85%,1.1,1.2))))))+T629*(IF(U629&lt;45%,0.5,IF(U629&lt;55%,0.8,IF(U629&lt;65%,0.9,IF(U629&lt;75%,1,IF(U629&lt;85%,1.1,1.2)))))))*IF(D629&gt;=0.8,6,IF(D629&lt;=0.4,1.5,3))</f>
        <v>0</v>
      </c>
    </row>
    <row r="630" spans="1:62" x14ac:dyDescent="0.25">
      <c r="A630" s="1129"/>
      <c r="B630" s="61" t="str">
        <f t="shared" ref="B630:C630" si="1499">IF(B568="","",B568)</f>
        <v/>
      </c>
      <c r="C630" s="62" t="str">
        <f t="shared" si="1499"/>
        <v/>
      </c>
      <c r="D630" s="63">
        <f t="shared" ref="D630:D633" si="1500">D568</f>
        <v>0</v>
      </c>
      <c r="E630" s="64" t="str">
        <f t="shared" ref="E630" si="1501">IF(E568="","",E568)</f>
        <v/>
      </c>
      <c r="F630" s="150"/>
      <c r="G630" s="151"/>
      <c r="H630" s="151"/>
      <c r="I630" s="102">
        <f t="shared" si="1495"/>
        <v>0</v>
      </c>
      <c r="J630" s="150"/>
      <c r="K630" s="100"/>
      <c r="L630" s="100"/>
      <c r="M630" s="102">
        <f t="shared" si="1496"/>
        <v>0</v>
      </c>
      <c r="N630" s="150"/>
      <c r="O630" s="100"/>
      <c r="P630" s="100"/>
      <c r="Q630" s="102">
        <f t="shared" si="1497"/>
        <v>0</v>
      </c>
      <c r="R630" s="150"/>
      <c r="S630" s="100"/>
      <c r="T630" s="100"/>
      <c r="U630" s="101">
        <f t="shared" si="1498"/>
        <v>0</v>
      </c>
      <c r="V630" s="110">
        <f t="shared" ref="V630:V633" si="1502">(IF(ISNUMBER(F630),F630,1)*G630*H630+IF(ISNUMBER(J630),J630,1)*K630*L630+IF(ISNUMBER(N630),N630,1)*O630*P630+IF(ISNUMBER(R630),R630,1)*S630*T630)*IF(ISNUMBER(E630),E630,1)</f>
        <v>0</v>
      </c>
      <c r="W630" s="111">
        <f t="shared" ref="W630:W633" si="1503">IFERROR((IF(ISNUMBER(F630),F630,1)*G630*H630+IF(ISNUMBER(J630),J630,1)*K630*L630+IF(ISNUMBER(N630),N630,1)*O630*P630+IF(ISNUMBER(R630),R630,1)*S630*T630)*IF(ISNUMBER(E630),E630,1)/(G630*H630+K630*L630+O630*P630+S630*T630),0)</f>
        <v>0</v>
      </c>
      <c r="X630" s="53">
        <f t="shared" ref="X630:X631" si="1504">ROUND(IFERROR((W630/(Y630*IF(ISNUMBER(E630),E630,1))),0),2)</f>
        <v>0</v>
      </c>
      <c r="Y630" s="90" t="str">
        <f t="shared" ref="Y630:Y633" si="1505">IF(ISNUMBER(Y568), Y568+(Y568*$Y$621),"")</f>
        <v/>
      </c>
      <c r="Z630" s="5">
        <f>(IF(I630&lt;30%,0,IF(I630&lt;35%,F630*G630*H630*F!$B$33,IF(I630&lt;40%,F630*G630*H630*F!$B$38,IF(I630&lt;45%,F630*G630*H630*F!$B$43,IF(I630&lt;50%,F630*G630*H630*F!$B$48,IF(I630=50%,F630*G630*H630*F!$B$50,IF(I630=51%,F630*G630*H630*F!$B$51,IF(I630=52%,F630*G630*H630*F!$B$52,IF(I630=53%,F630*G630*H630*F!$B$53,IF(I630=54%,F630*G630*H630*F!$B$54,IF(I630=55%,F630*G630*H630*F!$B$55,IF(I630=56%,F630*G630*H630*F!$B$56,IF(I630=57%,F630*G630*H630*F!$B$57,IF(I630=58%,F630*G630*H630*F!$B$58,IF(I630=59%,F630*G630*H630*F!$B$59,IF(I630=60%,F630*G630*H630*F!$B$60,IF(I630=61%,F630*G630*H630*F!$B$61,IF(I630=62%,F630*G630*H630*F!$B$62,IF(I630=63%,F630*G630*H630*F!$B$63,IF(I630=64%,F630*G630*H630*F!$B$64,IF(I630=65%,F630*G630*H630*F!$B$65,IF(I630=66%,F630*G630*H630*F!$B$66,IF(I630=67%,F630*G630*H630*F!$B$67,IF(I630=68%,F630*G630*H630*F!$B$68,IF(I630=69%,F630*G630*H630*F!$B$69,IF(I630=70%,F630*G630*H630*F!$B$70,IF(I630=71%,F630*G630*H630*F!$B$71,IF(I630=72%,F630*G630*H630*F!$B$72,IF(I630=73%,F630*G630*H630*F!$B$73,IF(I630=74%,F630*G630*H630*F!$B$74,IF(I630=75%,F630*G630*H630*F!$B$75,IF(I630=76%,F630*G630*H630*F!$B$76,IF(I630=77%,F630*G630*H630*F!$B$77,IF(I630=78%,F630*G630*H630*F!$B$78,IF(I630=79%,F630*G630*H630*F!$B$79,IF(I630=80%,F630*G630*H630*F!$B$80,IF(I630=81%,F630*G630*H630*F!$B$81,IF(I630=82%,F630*G630*H630*F!$B$82,IF(I630=83%,F630*G630*H630*F!$B$83,IF(I630=84%,F630*G630*H630*F!$B$84,IF(I630=85%,F630*G630*H630*F!$B$85,IF(I630=86%,F630*G630*H630*F!$B$86,IF(I630=87%,F630*G630*H630*F!$B$87,IF(I630=88%,F630*G630*H630*F!$B$88,IF(I630=89%,F630*G630*H630*F!$B$89,IF(I630=90%,F630*G630*H630*F!$B$90,IF(I630=91%,F630*G630*H630*F!$B$91,IF(I630=92%,F630*G630*H630*F!$B$92,IF(I630=93%,F630*G630*H630*F!$B$93,IF(I630=94%,F630*G630*H630*F!$B$94,IF(I630=95%,F630*G630*H630*F!$B$95,IF(I630=96%,F630*G630*H630*F!$B$96,IF(I630=97%,F630*G630*H630*F!$B$97,IF(I630=98%,F630*G630*H630*F!$B$98,IF(I630=99%,F630*G630*H630*F!$B$99,IF(I630&gt;99%,F630*G630*H630*F!$B$100,))))))))))))))))))))))))))))))))))))))))))))))))))))))))+IF(M630&lt;30%,0,IF(M630&lt;35%,J630*K630*L630*F!$B$33,IF(M630&lt;40%,J630*K630*L630*F!$B$38,IF(M630&lt;45%,J630*K630*L630*F!$B$43,IF(M630&lt;50%,J630*K630*L630*F!$B$48,IF(M630=50%,J630*K630*L630*F!$B$50,IF(M630=51%,J630*K630*L630*F!$B$51,IF(M630=52%,J630*K630*L630*F!$B$52,IF(M630=53%,J630*K630*L630*F!$B$53,IF(M630=54%,J630*K630*L630*F!$B$54,IF(M630=55%,J630*K630*L630*F!$B$55,IF(M630=56%,J630*K630*L630*F!$B$56,IF(M630=57%,J630*K630*L630*F!$B$57,IF(M630=58%,J630*K630*L630*F!$B$58,IF(M630=59%,J630*K630*L630*F!$B$59,IF(M630=60%,J630*K630*L630*F!$B$60,IF(M630=61%,J630*K630*L630*F!$B$61,IF(M630=62%,J630*K630*L630*F!$B$62,IF(M630=63%,J630*K630*L630*F!$B$63,IF(M630=64%,J630*K630*L630*F!$B$64,IF(M630=65%,J630*K630*L630*F!$B$65,IF(M630=66%,J630*K630*L630*F!$B$66,IF(M630=67%,J630*K630*L630*F!$B$67,IF(M630=68%,J630*K630*L630*F!$B$68,IF(M630=69%,J630*K630*L630*F!$B$69,IF(M630=70%,J630*K630*L630*F!$B$70,IF(M630=71%,J630*K630*L630*F!$B$71,IF(M630=72%,J630*K630*L630*F!$B$72,IF(M630=73%,J630*K630*L630*F!$B$73,IF(M630=74%,J630*K630*L630*F!$B$74,IF(M630=75%,J630*K630*L630*F!$B$75,IF(M630=76%,J630*K630*L630*F!$B$76,IF(M630=77%,J630*K630*L630*F!$B$77,IF(M630=78%,J630*K630*L630*F!$B$78,IF(M630=79%,J630*K630*L630*F!$B$79,IF(M630=80%,J630*K630*L630*F!$B$80,IF(M630=81%,J630*K630*L630*F!$B$81,IF(M630=82%,J630*K630*L630*F!$B$82,IF(M630=83%,J630*K630*L630*F!$B$83,IF(M630=84%,J630*K630*L630*F!$B$84,IF(M630=85%,J630*K630*L630*F!$B$85,IF(M630=86%,J630*K630*L630*F!$B$86,IF(M630=87%,J630*K630*L630*F!$B$87,IF(M630=88%,J630*K630*L630*F!$B$88,IF(M630=89%,J630*K630*L630*F!$B$89,IF(M630=90%,J630*K630*L630*F!$B$90,IF(M630=91%,J630*K630*L630*F!$B$91,IF(M630=92%,J630*K630*L630*F!$B$92,IF(M630=93%,J630*K630*L630*F!$B$93,IF(M630=94%,J630*K630*L630*F!$B$94,IF(M630=95%,J630*K630*L630*F!$B$95,IF(M630=96%,J630*K630*L630*F!$B$96,IF(M630=97%,J630*K630*L630*F!$B$97,IF(M630=98%,J630*K630*L630*F!$B$98,IF(M630=99%,J630*K630*L630*F!$B$99,IF(M630&gt;99%,J630*K630*L630*F!$B$100,))))))))))))))))))))))))))))))))))))))))))))))))))))))))+IF(Q630&lt;30%,0,IF(Q630&lt;35%,N630*O630*P630*F!$B$33,IF(Q630&lt;40%,N630*O630*P630*F!$B$38,IF(Q630&lt;45%,N630*O630*P630*F!$B$43,IF(Q630&lt;50%,N630*O630*P630*F!$B$48,IF(Q630=50%,N630*O630*P630*F!$B$50,IF(Q630=51%,N630*O630*P630*F!$B$51,IF(Q630=52%,N630*O630*P630*F!$B$52,IF(Q630=53%,N630*O630*P630*F!$B$53,IF(Q630=54%,N630*O630*P630*F!$B$54,IF(Q630=55%,N630*O630*P630*F!$B$55,IF(Q630=56%,N630*O630*P630*F!$B$56,IF(Q630=57%,N630*O630*P630*F!$B$57,IF(Q630=58%,N630*O630*P630*F!$B$58,IF(Q630=59%,N630*O630*P630*F!$B$59,IF(Q630=60%,N630*O630*P630*F!$B$60,IF(Q630=61%,N630*O630*P630*F!$B$61,IF(Q630=62%,N630*O630*P630*F!$B$62,IF(Q630=63%,N630*O630*P630*F!$B$63,IF(Q630=64%,N630*O630*P630*F!$B$64,IF(Q630=65%,N630*O630*P630*F!$B$65,IF(Q630=66%,N630*O630*P630*F!$B$66,IF(Q630=67%,N630*O630*P630*F!$B$67,IF(Q630=68%,N630*O630*P630*F!$B$68,IF(Q630=69%,N630*O630*P630*F!$B$69,IF(Q630=70%,N630*O630*P630*F!$B$70,IF(Q630=71%,N630*O630*P630*F!$B$71,IF(Q630=72%,N630*O630*P630*F!$B$72,IF(Q630=73%,N630*O630*P630*F!$B$73,IF(Q630=74%,N630*O630*P630*F!$B$74,IF(Q630=75%,N630*O630*P630*F!$B$75,IF(Q630=76%,N630*O630*P630*F!$B$76,IF(Q630=77%,N630*O630*P630*F!$B$77,IF(Q630=78%,N630*O630*P630*F!$B$78,IF(Q630=79%,N630*O630*P630*F!$B$79,IF(Q630=80%,N630*O630*P630*F!$B$80,IF(Q630=81%,N630*O630*P630*F!$B$81,IF(Q630=82%,N630*O630*P630*F!$B$82,IF(Q630=83%,N630*O630*P630*F!$B$83,IF(Q630=84%,N630*O630*P630*F!$B$84,IF(Q630=85%,N630*O630*P630*F!$B$85,IF(Q630=86%,N630*O630*P630*F!$B$86,IF(Q630=87%,N630*O630*P630*F!$B$87,IF(Q630=88%,N630*O630*P630*F!$B$88,IF(Q630=89%,N630*O630*P630*F!$B$89,IF(Q630=90%,N630*O630*P630*F!$B$90,IF(Q630=91%,N630*O630*P630*F!$B$91,IF(Q630=92%,N630*O630*P630*F!$B$92,IF(Q630=93%,N630*O630*P630*F!$B$93,IF(Q630=94%,N630*O630*P630*F!$B$94,IF(Q630=95%,N630*O630*P630*F!$B$95,IF(Q630=96%,N630*O630*P630*F!$B$96,IF(Q630=97%,N630*O630*P630*F!$B$97,IF(Q630=98%,N630*O630*P630*F!$B$98,IF(Q630=99%,N630*O630*P630*F!$B$99,IF(Q630&gt;99%,N630*O630*P630*F!$B$100,))))))))))))))))))))))))))))))))))))))))))))))))))))))))+IF(U630&lt;30%,0,IF(U630&lt;35%,R630*S630*T630*F!$B$33,IF(U630&lt;40%,R630*S630*T630*F!$B$38,IF(U630&lt;45%,R630*S630*T630*F!$B$43,IF(U630&lt;50%,R630*S630*T630*F!$B$48,IF(U630=50%,R630*S630*T630*F!$B$50,IF(U630=51%,R630*S630*T630*F!$B$51,IF(U630=52%,R630*S630*T630*F!$B$52,IF(U630=53%,R630*S630*T630*F!$B$53,IF(U630=54%,R630*S630*T630*F!$B$54,IF(U630=55%,R630*S630*T630*F!$B$55,IF(U630=56%,R630*S630*T630*F!$B$56,IF(U630=57%,R630*S630*T630*F!$B$57,IF(U630=58%,R630*S630*T630*F!$B$58,IF(U630=59%,R630*S630*T630*F!$B$59,IF(U630=60%,R630*S630*T630*F!$B$60,IF(U630=61%,R630*S630*T630*F!$B$61,IF(U630=62%,R630*S630*T630*F!$B$62,IF(U630=63%,R630*S630*T630*F!$B$63,IF(U630=64%,R630*S630*T630*F!$B$64,IF(U630=65%,R630*S630*T630*F!$B$65,IF(U630=66%,R630*S630*T630*F!$B$66,IF(U630=67%,R630*S630*T630*F!$B$67,IF(U630=68%,R630*S630*T630*F!$B$68,IF(U630=69%,R630*S630*T630*F!$B$69,IF(U630=70%,R630*S630*T630*F!$B$70,IF(U630=71%,R630*S630*T630*F!$B$71,IF(U630=72%,R630*S630*T630*F!$B$72,IF(U630=73%,R630*S630*T630*F!$B$73,IF(U630=74%,R630*S630*T630*F!$B$74,IF(U630=75%,R630*S630*T630*F!$B$75,IF(U630=76%,R630*S630*T630*F!$B$76,IF(U630=77%,R630*S630*T630*F!$B$77,IF(U630=78%,R630*S630*T630*F!$B$78,IF(U630=79%,R630*S630*T630*F!$B$79,IF(U630=80%,R630*S630*T630*F!$B$80,IF(U630=81%,R630*S630*T630*F!$B$81,IF(U630=82%,R630*S630*T630*F!$B$82,IF(U630=83%,R630*S630*T630*F!$B$83,IF(U630=84%,R630*S630*T630*F!$B$84,IF(U630=85%,R630*S630*T630*F!$B$85,IF(U630=86%,R630*S630*T630*F!$B$86,IF(U630=87%,R630*S630*T630*F!$B$87,IF(U630=88%,R630*S630*T630*F!$B$88,IF(U630=89%,R630*S630*T630*F!$B$89,IF(U630=90%,R630*S630*T630*F!$B$90,IF(U630=91%,R630*S630*T630*F!$B$91,IF(U630=92%,R630*S630*T630*F!$B$92,IF(U630=93%,R630*S630*T630*F!$B$93,IF(U630=94%,R630*S630*T630*F!$B$94,IF(U630=95%,R630*S630*T630*F!$B$95,IF(U630=96%,R630*S630*T630*F!$B$96,IF(U630=97%,R630*S630*T630*F!$B$97,IF(U630=98%,R630*S630*T630*F!$B$98,IF(U630=99%,R630*S630*T630*F!$B$99,IF(U630&gt;99%,R630*S630*T630*F!$B$100)))))))))))))))))))))))))))))))))))))))))))))))))))))))))*IF(ISNUMBER(E630),E630,1)*IF(ISNUMBER(D630),D630,1)</f>
        <v>0</v>
      </c>
      <c r="AA630" s="5">
        <f>G630*H630+K630*L630+O630*P630+S630*T630</f>
        <v>0</v>
      </c>
      <c r="AB630" s="32">
        <f>(H630*(IF(I630&lt;45%,0.5,IF(I630&lt;55%,0.8,IF(I630&lt;65%,0.9,IF(I630&lt;75%,1,IF(I630&lt;85%,1.1,1.2))))))+L630*(IF(M630&lt;45%,0.5,IF(M630&lt;55%,0.8,IF(M630&lt;65%,0.9,IF(M630&lt;75%,1,IF(M630&lt;85%,1.1,1.2))))))+P630*(IF(Q630&lt;45%,0.5,IF(Q630&lt;55%,0.8,IF(Q630&lt;65%,0.9,IF(Q630&lt;75%,1,IF(Q630&lt;85%,1.1,1.2))))))+T630*(IF(U630&lt;45%,0.5,IF(U630&lt;55%,0.8,IF(U630&lt;65%,0.9,IF(U630&lt;75%,1,IF(U630&lt;85%,1.1,1.2)))))))*IF(D630&gt;=0.8,6,IF(D630&lt;=0.4,1.5,3))</f>
        <v>0</v>
      </c>
    </row>
    <row r="631" spans="1:62" x14ac:dyDescent="0.25">
      <c r="A631" s="1129"/>
      <c r="B631" s="61" t="str">
        <f t="shared" ref="B631:C631" si="1506">IF(B569="","",B569)</f>
        <v/>
      </c>
      <c r="C631" s="62" t="str">
        <f t="shared" si="1506"/>
        <v/>
      </c>
      <c r="D631" s="63">
        <f t="shared" si="1500"/>
        <v>0</v>
      </c>
      <c r="E631" s="64" t="str">
        <f t="shared" ref="E631" si="1507">IF(E569="","",E569)</f>
        <v/>
      </c>
      <c r="F631" s="152"/>
      <c r="G631" s="153"/>
      <c r="H631" s="153"/>
      <c r="I631" s="95">
        <f t="shared" si="1495"/>
        <v>0</v>
      </c>
      <c r="J631" s="152"/>
      <c r="K631" s="94"/>
      <c r="L631" s="94"/>
      <c r="M631" s="95">
        <f t="shared" si="1496"/>
        <v>0</v>
      </c>
      <c r="N631" s="152"/>
      <c r="O631" s="94"/>
      <c r="P631" s="94"/>
      <c r="Q631" s="95">
        <f t="shared" si="1497"/>
        <v>0</v>
      </c>
      <c r="R631" s="152"/>
      <c r="S631" s="94"/>
      <c r="T631" s="94"/>
      <c r="U631" s="93">
        <f t="shared" si="1498"/>
        <v>0</v>
      </c>
      <c r="V631" s="113">
        <f t="shared" si="1502"/>
        <v>0</v>
      </c>
      <c r="W631" s="114">
        <f t="shared" si="1503"/>
        <v>0</v>
      </c>
      <c r="X631" s="36">
        <f t="shared" si="1504"/>
        <v>0</v>
      </c>
      <c r="Y631" s="90" t="str">
        <f t="shared" si="1505"/>
        <v/>
      </c>
      <c r="Z631" s="6">
        <f>(IF(I631&lt;30%,0,IF(I631&lt;35%,F631*G631*H631*F!$B$33,IF(I631&lt;40%,F631*G631*H631*F!$B$38,IF(I631&lt;45%,F631*G631*H631*F!$B$43,IF(I631&lt;50%,F631*G631*H631*F!$B$48,IF(I631=50%,F631*G631*H631*F!$B$50,IF(I631=51%,F631*G631*H631*F!$B$51,IF(I631=52%,F631*G631*H631*F!$B$52,IF(I631=53%,F631*G631*H631*F!$B$53,IF(I631=54%,F631*G631*H631*F!$B$54,IF(I631=55%,F631*G631*H631*F!$B$55,IF(I631=56%,F631*G631*H631*F!$B$56,IF(I631=57%,F631*G631*H631*F!$B$57,IF(I631=58%,F631*G631*H631*F!$B$58,IF(I631=59%,F631*G631*H631*F!$B$59,IF(I631=60%,F631*G631*H631*F!$B$60,IF(I631=61%,F631*G631*H631*F!$B$61,IF(I631=62%,F631*G631*H631*F!$B$62,IF(I631=63%,F631*G631*H631*F!$B$63,IF(I631=64%,F631*G631*H631*F!$B$64,IF(I631=65%,F631*G631*H631*F!$B$65,IF(I631=66%,F631*G631*H631*F!$B$66,IF(I631=67%,F631*G631*H631*F!$B$67,IF(I631=68%,F631*G631*H631*F!$B$68,IF(I631=69%,F631*G631*H631*F!$B$69,IF(I631=70%,F631*G631*H631*F!$B$70,IF(I631=71%,F631*G631*H631*F!$B$71,IF(I631=72%,F631*G631*H631*F!$B$72,IF(I631=73%,F631*G631*H631*F!$B$73,IF(I631=74%,F631*G631*H631*F!$B$74,IF(I631=75%,F631*G631*H631*F!$B$75,IF(I631=76%,F631*G631*H631*F!$B$76,IF(I631=77%,F631*G631*H631*F!$B$77,IF(I631=78%,F631*G631*H631*F!$B$78,IF(I631=79%,F631*G631*H631*F!$B$79,IF(I631=80%,F631*G631*H631*F!$B$80,IF(I631=81%,F631*G631*H631*F!$B$81,IF(I631=82%,F631*G631*H631*F!$B$82,IF(I631=83%,F631*G631*H631*F!$B$83,IF(I631=84%,F631*G631*H631*F!$B$84,IF(I631=85%,F631*G631*H631*F!$B$85,IF(I631=86%,F631*G631*H631*F!$B$86,IF(I631=87%,F631*G631*H631*F!$B$87,IF(I631=88%,F631*G631*H631*F!$B$88,IF(I631=89%,F631*G631*H631*F!$B$89,IF(I631=90%,F631*G631*H631*F!$B$90,IF(I631=91%,F631*G631*H631*F!$B$91,IF(I631=92%,F631*G631*H631*F!$B$92,IF(I631=93%,F631*G631*H631*F!$B$93,IF(I631=94%,F631*G631*H631*F!$B$94,IF(I631=95%,F631*G631*H631*F!$B$95,IF(I631=96%,F631*G631*H631*F!$B$96,IF(I631=97%,F631*G631*H631*F!$B$97,IF(I631=98%,F631*G631*H631*F!$B$98,IF(I631=99%,F631*G631*H631*F!$B$99,IF(I631&gt;99%,F631*G631*H631*F!$B$100,))))))))))))))))))))))))))))))))))))))))))))))))))))))))+IF(M631&lt;30%,0,IF(M631&lt;35%,J631*K631*L631*F!$B$33,IF(M631&lt;40%,J631*K631*L631*F!$B$38,IF(M631&lt;45%,J631*K631*L631*F!$B$43,IF(M631&lt;50%,J631*K631*L631*F!$B$48,IF(M631=50%,J631*K631*L631*F!$B$50,IF(M631=51%,J631*K631*L631*F!$B$51,IF(M631=52%,J631*K631*L631*F!$B$52,IF(M631=53%,J631*K631*L631*F!$B$53,IF(M631=54%,J631*K631*L631*F!$B$54,IF(M631=55%,J631*K631*L631*F!$B$55,IF(M631=56%,J631*K631*L631*F!$B$56,IF(M631=57%,J631*K631*L631*F!$B$57,IF(M631=58%,J631*K631*L631*F!$B$58,IF(M631=59%,J631*K631*L631*F!$B$59,IF(M631=60%,J631*K631*L631*F!$B$60,IF(M631=61%,J631*K631*L631*F!$B$61,IF(M631=62%,J631*K631*L631*F!$B$62,IF(M631=63%,J631*K631*L631*F!$B$63,IF(M631=64%,J631*K631*L631*F!$B$64,IF(M631=65%,J631*K631*L631*F!$B$65,IF(M631=66%,J631*K631*L631*F!$B$66,IF(M631=67%,J631*K631*L631*F!$B$67,IF(M631=68%,J631*K631*L631*F!$B$68,IF(M631=69%,J631*K631*L631*F!$B$69,IF(M631=70%,J631*K631*L631*F!$B$70,IF(M631=71%,J631*K631*L631*F!$B$71,IF(M631=72%,J631*K631*L631*F!$B$72,IF(M631=73%,J631*K631*L631*F!$B$73,IF(M631=74%,J631*K631*L631*F!$B$74,IF(M631=75%,J631*K631*L631*F!$B$75,IF(M631=76%,J631*K631*L631*F!$B$76,IF(M631=77%,J631*K631*L631*F!$B$77,IF(M631=78%,J631*K631*L631*F!$B$78,IF(M631=79%,J631*K631*L631*F!$B$79,IF(M631=80%,J631*K631*L631*F!$B$80,IF(M631=81%,J631*K631*L631*F!$B$81,IF(M631=82%,J631*K631*L631*F!$B$82,IF(M631=83%,J631*K631*L631*F!$B$83,IF(M631=84%,J631*K631*L631*F!$B$84,IF(M631=85%,J631*K631*L631*F!$B$85,IF(M631=86%,J631*K631*L631*F!$B$86,IF(M631=87%,J631*K631*L631*F!$B$87,IF(M631=88%,J631*K631*L631*F!$B$88,IF(M631=89%,J631*K631*L631*F!$B$89,IF(M631=90%,J631*K631*L631*F!$B$90,IF(M631=91%,J631*K631*L631*F!$B$91,IF(M631=92%,J631*K631*L631*F!$B$92,IF(M631=93%,J631*K631*L631*F!$B$93,IF(M631=94%,J631*K631*L631*F!$B$94,IF(M631=95%,J631*K631*L631*F!$B$95,IF(M631=96%,J631*K631*L631*F!$B$96,IF(M631=97%,J631*K631*L631*F!$B$97,IF(M631=98%,J631*K631*L631*F!$B$98,IF(M631=99%,J631*K631*L631*F!$B$99,IF(M631&gt;99%,J631*K631*L631*F!$B$100,))))))))))))))))))))))))))))))))))))))))))))))))))))))))+IF(Q631&lt;30%,0,IF(Q631&lt;35%,N631*O631*P631*F!$B$33,IF(Q631&lt;40%,N631*O631*P631*F!$B$38,IF(Q631&lt;45%,N631*O631*P631*F!$B$43,IF(Q631&lt;50%,N631*O631*P631*F!$B$48,IF(Q631=50%,N631*O631*P631*F!$B$50,IF(Q631=51%,N631*O631*P631*F!$B$51,IF(Q631=52%,N631*O631*P631*F!$B$52,IF(Q631=53%,N631*O631*P631*F!$B$53,IF(Q631=54%,N631*O631*P631*F!$B$54,IF(Q631=55%,N631*O631*P631*F!$B$55,IF(Q631=56%,N631*O631*P631*F!$B$56,IF(Q631=57%,N631*O631*P631*F!$B$57,IF(Q631=58%,N631*O631*P631*F!$B$58,IF(Q631=59%,N631*O631*P631*F!$B$59,IF(Q631=60%,N631*O631*P631*F!$B$60,IF(Q631=61%,N631*O631*P631*F!$B$61,IF(Q631=62%,N631*O631*P631*F!$B$62,IF(Q631=63%,N631*O631*P631*F!$B$63,IF(Q631=64%,N631*O631*P631*F!$B$64,IF(Q631=65%,N631*O631*P631*F!$B$65,IF(Q631=66%,N631*O631*P631*F!$B$66,IF(Q631=67%,N631*O631*P631*F!$B$67,IF(Q631=68%,N631*O631*P631*F!$B$68,IF(Q631=69%,N631*O631*P631*F!$B$69,IF(Q631=70%,N631*O631*P631*F!$B$70,IF(Q631=71%,N631*O631*P631*F!$B$71,IF(Q631=72%,N631*O631*P631*F!$B$72,IF(Q631=73%,N631*O631*P631*F!$B$73,IF(Q631=74%,N631*O631*P631*F!$B$74,IF(Q631=75%,N631*O631*P631*F!$B$75,IF(Q631=76%,N631*O631*P631*F!$B$76,IF(Q631=77%,N631*O631*P631*F!$B$77,IF(Q631=78%,N631*O631*P631*F!$B$78,IF(Q631=79%,N631*O631*P631*F!$B$79,IF(Q631=80%,N631*O631*P631*F!$B$80,IF(Q631=81%,N631*O631*P631*F!$B$81,IF(Q631=82%,N631*O631*P631*F!$B$82,IF(Q631=83%,N631*O631*P631*F!$B$83,IF(Q631=84%,N631*O631*P631*F!$B$84,IF(Q631=85%,N631*O631*P631*F!$B$85,IF(Q631=86%,N631*O631*P631*F!$B$86,IF(Q631=87%,N631*O631*P631*F!$B$87,IF(Q631=88%,N631*O631*P631*F!$B$88,IF(Q631=89%,N631*O631*P631*F!$B$89,IF(Q631=90%,N631*O631*P631*F!$B$90,IF(Q631=91%,N631*O631*P631*F!$B$91,IF(Q631=92%,N631*O631*P631*F!$B$92,IF(Q631=93%,N631*O631*P631*F!$B$93,IF(Q631=94%,N631*O631*P631*F!$B$94,IF(Q631=95%,N631*O631*P631*F!$B$95,IF(Q631=96%,N631*O631*P631*F!$B$96,IF(Q631=97%,N631*O631*P631*F!$B$97,IF(Q631=98%,N631*O631*P631*F!$B$98,IF(Q631=99%,N631*O631*P631*F!$B$99,IF(Q631&gt;99%,N631*O631*P631*F!$B$100,))))))))))))))))))))))))))))))))))))))))))))))))))))))))+IF(U631&lt;30%,0,IF(U631&lt;35%,R631*S631*T631*F!$B$33,IF(U631&lt;40%,R631*S631*T631*F!$B$38,IF(U631&lt;45%,R631*S631*T631*F!$B$43,IF(U631&lt;50%,R631*S631*T631*F!$B$48,IF(U631=50%,R631*S631*T631*F!$B$50,IF(U631=51%,R631*S631*T631*F!$B$51,IF(U631=52%,R631*S631*T631*F!$B$52,IF(U631=53%,R631*S631*T631*F!$B$53,IF(U631=54%,R631*S631*T631*F!$B$54,IF(U631=55%,R631*S631*T631*F!$B$55,IF(U631=56%,R631*S631*T631*F!$B$56,IF(U631=57%,R631*S631*T631*F!$B$57,IF(U631=58%,R631*S631*T631*F!$B$58,IF(U631=59%,R631*S631*T631*F!$B$59,IF(U631=60%,R631*S631*T631*F!$B$60,IF(U631=61%,R631*S631*T631*F!$B$61,IF(U631=62%,R631*S631*T631*F!$B$62,IF(U631=63%,R631*S631*T631*F!$B$63,IF(U631=64%,R631*S631*T631*F!$B$64,IF(U631=65%,R631*S631*T631*F!$B$65,IF(U631=66%,R631*S631*T631*F!$B$66,IF(U631=67%,R631*S631*T631*F!$B$67,IF(U631=68%,R631*S631*T631*F!$B$68,IF(U631=69%,R631*S631*T631*F!$B$69,IF(U631=70%,R631*S631*T631*F!$B$70,IF(U631=71%,R631*S631*T631*F!$B$71,IF(U631=72%,R631*S631*T631*F!$B$72,IF(U631=73%,R631*S631*T631*F!$B$73,IF(U631=74%,R631*S631*T631*F!$B$74,IF(U631=75%,R631*S631*T631*F!$B$75,IF(U631=76%,R631*S631*T631*F!$B$76,IF(U631=77%,R631*S631*T631*F!$B$77,IF(U631=78%,R631*S631*T631*F!$B$78,IF(U631=79%,R631*S631*T631*F!$B$79,IF(U631=80%,R631*S631*T631*F!$B$80,IF(U631=81%,R631*S631*T631*F!$B$81,IF(U631=82%,R631*S631*T631*F!$B$82,IF(U631=83%,R631*S631*T631*F!$B$83,IF(U631=84%,R631*S631*T631*F!$B$84,IF(U631=85%,R631*S631*T631*F!$B$85,IF(U631=86%,R631*S631*T631*F!$B$86,IF(U631=87%,R631*S631*T631*F!$B$87,IF(U631=88%,R631*S631*T631*F!$B$88,IF(U631=89%,R631*S631*T631*F!$B$89,IF(U631=90%,R631*S631*T631*F!$B$90,IF(U631=91%,R631*S631*T631*F!$B$91,IF(U631=92%,R631*S631*T631*F!$B$92,IF(U631=93%,R631*S631*T631*F!$B$93,IF(U631=94%,R631*S631*T631*F!$B$94,IF(U631=95%,R631*S631*T631*F!$B$95,IF(U631=96%,R631*S631*T631*F!$B$96,IF(U631=97%,R631*S631*T631*F!$B$97,IF(U631=98%,R631*S631*T631*F!$B$98,IF(U631=99%,R631*S631*T631*F!$B$99,IF(U631&gt;99%,R631*S631*T631*F!$B$100)))))))))))))))))))))))))))))))))))))))))))))))))))))))))*IF(ISNUMBER(E631),E631,1)*IF(ISNUMBER(D631),D631,1)</f>
        <v>0</v>
      </c>
      <c r="AA631" s="6">
        <f>G631*H631+K631*L631+O631*P631+S631*T631</f>
        <v>0</v>
      </c>
      <c r="AB631" s="35">
        <f>(H631*(IF(I631&lt;45%,0.5,IF(I631&lt;55%,0.8,IF(I631&lt;65%,0.9,IF(I631&lt;75%,1,IF(I631&lt;85%,1.1,1.2))))))+L631*(IF(M631&lt;45%,0.5,IF(M631&lt;55%,0.8,IF(M631&lt;65%,0.9,IF(M631&lt;75%,1,IF(M631&lt;85%,1.1,1.2))))))+P631*(IF(Q631&lt;45%,0.5,IF(Q631&lt;55%,0.8,IF(Q631&lt;65%,0.9,IF(Q631&lt;75%,1,IF(Q631&lt;85%,1.1,1.2))))))+T631*(IF(U631&lt;45%,0.5,IF(U631&lt;55%,0.8,IF(U631&lt;65%,0.9,IF(U631&lt;75%,1,IF(U631&lt;85%,1.1,1.2)))))))*IF(D631&gt;=0.8,6,IF(D631&lt;=0.4,1.5,3))</f>
        <v>0</v>
      </c>
    </row>
    <row r="632" spans="1:62" x14ac:dyDescent="0.25">
      <c r="A632" s="1129"/>
      <c r="B632" s="61" t="str">
        <f t="shared" ref="B632:C632" si="1508">IF(B570="","",B570)</f>
        <v/>
      </c>
      <c r="C632" s="62" t="str">
        <f t="shared" si="1508"/>
        <v/>
      </c>
      <c r="D632" s="63">
        <f t="shared" si="1500"/>
        <v>0</v>
      </c>
      <c r="E632" s="64" t="str">
        <f t="shared" ref="E632" si="1509">IF(E570="","",E570)</f>
        <v/>
      </c>
      <c r="F632" s="150"/>
      <c r="G632" s="151"/>
      <c r="H632" s="151"/>
      <c r="I632" s="102">
        <f t="shared" si="1495"/>
        <v>0</v>
      </c>
      <c r="J632" s="150"/>
      <c r="K632" s="100"/>
      <c r="L632" s="100"/>
      <c r="M632" s="102">
        <f t="shared" si="1496"/>
        <v>0</v>
      </c>
      <c r="N632" s="150"/>
      <c r="O632" s="100"/>
      <c r="P632" s="100"/>
      <c r="Q632" s="102">
        <f t="shared" si="1497"/>
        <v>0</v>
      </c>
      <c r="R632" s="150"/>
      <c r="S632" s="100"/>
      <c r="T632" s="100"/>
      <c r="U632" s="101">
        <f t="shared" si="1498"/>
        <v>0</v>
      </c>
      <c r="V632" s="110">
        <f t="shared" si="1502"/>
        <v>0</v>
      </c>
      <c r="W632" s="111">
        <f t="shared" si="1503"/>
        <v>0</v>
      </c>
      <c r="X632" s="53">
        <f>ROUND(IFERROR((W632/(Y632*IF(ISNUMBER(E632),E632,1))),0),2)</f>
        <v>0</v>
      </c>
      <c r="Y632" s="90" t="str">
        <f t="shared" si="1505"/>
        <v/>
      </c>
      <c r="Z632" s="5">
        <f>(IF(I632&lt;30%,0,IF(I632&lt;35%,F632*G632*H632*F!$B$33,IF(I632&lt;40%,F632*G632*H632*F!$B$38,IF(I632&lt;45%,F632*G632*H632*F!$B$43,IF(I632&lt;50%,F632*G632*H632*F!$B$48,IF(I632=50%,F632*G632*H632*F!$B$50,IF(I632=51%,F632*G632*H632*F!$B$51,IF(I632=52%,F632*G632*H632*F!$B$52,IF(I632=53%,F632*G632*H632*F!$B$53,IF(I632=54%,F632*G632*H632*F!$B$54,IF(I632=55%,F632*G632*H632*F!$B$55,IF(I632=56%,F632*G632*H632*F!$B$56,IF(I632=57%,F632*G632*H632*F!$B$57,IF(I632=58%,F632*G632*H632*F!$B$58,IF(I632=59%,F632*G632*H632*F!$B$59,IF(I632=60%,F632*G632*H632*F!$B$60,IF(I632=61%,F632*G632*H632*F!$B$61,IF(I632=62%,F632*G632*H632*F!$B$62,IF(I632=63%,F632*G632*H632*F!$B$63,IF(I632=64%,F632*G632*H632*F!$B$64,IF(I632=65%,F632*G632*H632*F!$B$65,IF(I632=66%,F632*G632*H632*F!$B$66,IF(I632=67%,F632*G632*H632*F!$B$67,IF(I632=68%,F632*G632*H632*F!$B$68,IF(I632=69%,F632*G632*H632*F!$B$69,IF(I632=70%,F632*G632*H632*F!$B$70,IF(I632=71%,F632*G632*H632*F!$B$71,IF(I632=72%,F632*G632*H632*F!$B$72,IF(I632=73%,F632*G632*H632*F!$B$73,IF(I632=74%,F632*G632*H632*F!$B$74,IF(I632=75%,F632*G632*H632*F!$B$75,IF(I632=76%,F632*G632*H632*F!$B$76,IF(I632=77%,F632*G632*H632*F!$B$77,IF(I632=78%,F632*G632*H632*F!$B$78,IF(I632=79%,F632*G632*H632*F!$B$79,IF(I632=80%,F632*G632*H632*F!$B$80,IF(I632=81%,F632*G632*H632*F!$B$81,IF(I632=82%,F632*G632*H632*F!$B$82,IF(I632=83%,F632*G632*H632*F!$B$83,IF(I632=84%,F632*G632*H632*F!$B$84,IF(I632=85%,F632*G632*H632*F!$B$85,IF(I632=86%,F632*G632*H632*F!$B$86,IF(I632=87%,F632*G632*H632*F!$B$87,IF(I632=88%,F632*G632*H632*F!$B$88,IF(I632=89%,F632*G632*H632*F!$B$89,IF(I632=90%,F632*G632*H632*F!$B$90,IF(I632=91%,F632*G632*H632*F!$B$91,IF(I632=92%,F632*G632*H632*F!$B$92,IF(I632=93%,F632*G632*H632*F!$B$93,IF(I632=94%,F632*G632*H632*F!$B$94,IF(I632=95%,F632*G632*H632*F!$B$95,IF(I632=96%,F632*G632*H632*F!$B$96,IF(I632=97%,F632*G632*H632*F!$B$97,IF(I632=98%,F632*G632*H632*F!$B$98,IF(I632=99%,F632*G632*H632*F!$B$99,IF(I632&gt;99%,F632*G632*H632*F!$B$100,))))))))))))))))))))))))))))))))))))))))))))))))))))))))+IF(M632&lt;30%,0,IF(M632&lt;35%,J632*K632*L632*F!$B$33,IF(M632&lt;40%,J632*K632*L632*F!$B$38,IF(M632&lt;45%,J632*K632*L632*F!$B$43,IF(M632&lt;50%,J632*K632*L632*F!$B$48,IF(M632=50%,J632*K632*L632*F!$B$50,IF(M632=51%,J632*K632*L632*F!$B$51,IF(M632=52%,J632*K632*L632*F!$B$52,IF(M632=53%,J632*K632*L632*F!$B$53,IF(M632=54%,J632*K632*L632*F!$B$54,IF(M632=55%,J632*K632*L632*F!$B$55,IF(M632=56%,J632*K632*L632*F!$B$56,IF(M632=57%,J632*K632*L632*F!$B$57,IF(M632=58%,J632*K632*L632*F!$B$58,IF(M632=59%,J632*K632*L632*F!$B$59,IF(M632=60%,J632*K632*L632*F!$B$60,IF(M632=61%,J632*K632*L632*F!$B$61,IF(M632=62%,J632*K632*L632*F!$B$62,IF(M632=63%,J632*K632*L632*F!$B$63,IF(M632=64%,J632*K632*L632*F!$B$64,IF(M632=65%,J632*K632*L632*F!$B$65,IF(M632=66%,J632*K632*L632*F!$B$66,IF(M632=67%,J632*K632*L632*F!$B$67,IF(M632=68%,J632*K632*L632*F!$B$68,IF(M632=69%,J632*K632*L632*F!$B$69,IF(M632=70%,J632*K632*L632*F!$B$70,IF(M632=71%,J632*K632*L632*F!$B$71,IF(M632=72%,J632*K632*L632*F!$B$72,IF(M632=73%,J632*K632*L632*F!$B$73,IF(M632=74%,J632*K632*L632*F!$B$74,IF(M632=75%,J632*K632*L632*F!$B$75,IF(M632=76%,J632*K632*L632*F!$B$76,IF(M632=77%,J632*K632*L632*F!$B$77,IF(M632=78%,J632*K632*L632*F!$B$78,IF(M632=79%,J632*K632*L632*F!$B$79,IF(M632=80%,J632*K632*L632*F!$B$80,IF(M632=81%,J632*K632*L632*F!$B$81,IF(M632=82%,J632*K632*L632*F!$B$82,IF(M632=83%,J632*K632*L632*F!$B$83,IF(M632=84%,J632*K632*L632*F!$B$84,IF(M632=85%,J632*K632*L632*F!$B$85,IF(M632=86%,J632*K632*L632*F!$B$86,IF(M632=87%,J632*K632*L632*F!$B$87,IF(M632=88%,J632*K632*L632*F!$B$88,IF(M632=89%,J632*K632*L632*F!$B$89,IF(M632=90%,J632*K632*L632*F!$B$90,IF(M632=91%,J632*K632*L632*F!$B$91,IF(M632=92%,J632*K632*L632*F!$B$92,IF(M632=93%,J632*K632*L632*F!$B$93,IF(M632=94%,J632*K632*L632*F!$B$94,IF(M632=95%,J632*K632*L632*F!$B$95,IF(M632=96%,J632*K632*L632*F!$B$96,IF(M632=97%,J632*K632*L632*F!$B$97,IF(M632=98%,J632*K632*L632*F!$B$98,IF(M632=99%,J632*K632*L632*F!$B$99,IF(M632&gt;99%,J632*K632*L632*F!$B$100,))))))))))))))))))))))))))))))))))))))))))))))))))))))))+IF(Q632&lt;30%,0,IF(Q632&lt;35%,N632*O632*P632*F!$B$33,IF(Q632&lt;40%,N632*O632*P632*F!$B$38,IF(Q632&lt;45%,N632*O632*P632*F!$B$43,IF(Q632&lt;50%,N632*O632*P632*F!$B$48,IF(Q632=50%,N632*O632*P632*F!$B$50,IF(Q632=51%,N632*O632*P632*F!$B$51,IF(Q632=52%,N632*O632*P632*F!$B$52,IF(Q632=53%,N632*O632*P632*F!$B$53,IF(Q632=54%,N632*O632*P632*F!$B$54,IF(Q632=55%,N632*O632*P632*F!$B$55,IF(Q632=56%,N632*O632*P632*F!$B$56,IF(Q632=57%,N632*O632*P632*F!$B$57,IF(Q632=58%,N632*O632*P632*F!$B$58,IF(Q632=59%,N632*O632*P632*F!$B$59,IF(Q632=60%,N632*O632*P632*F!$B$60,IF(Q632=61%,N632*O632*P632*F!$B$61,IF(Q632=62%,N632*O632*P632*F!$B$62,IF(Q632=63%,N632*O632*P632*F!$B$63,IF(Q632=64%,N632*O632*P632*F!$B$64,IF(Q632=65%,N632*O632*P632*F!$B$65,IF(Q632=66%,N632*O632*P632*F!$B$66,IF(Q632=67%,N632*O632*P632*F!$B$67,IF(Q632=68%,N632*O632*P632*F!$B$68,IF(Q632=69%,N632*O632*P632*F!$B$69,IF(Q632=70%,N632*O632*P632*F!$B$70,IF(Q632=71%,N632*O632*P632*F!$B$71,IF(Q632=72%,N632*O632*P632*F!$B$72,IF(Q632=73%,N632*O632*P632*F!$B$73,IF(Q632=74%,N632*O632*P632*F!$B$74,IF(Q632=75%,N632*O632*P632*F!$B$75,IF(Q632=76%,N632*O632*P632*F!$B$76,IF(Q632=77%,N632*O632*P632*F!$B$77,IF(Q632=78%,N632*O632*P632*F!$B$78,IF(Q632=79%,N632*O632*P632*F!$B$79,IF(Q632=80%,N632*O632*P632*F!$B$80,IF(Q632=81%,N632*O632*P632*F!$B$81,IF(Q632=82%,N632*O632*P632*F!$B$82,IF(Q632=83%,N632*O632*P632*F!$B$83,IF(Q632=84%,N632*O632*P632*F!$B$84,IF(Q632=85%,N632*O632*P632*F!$B$85,IF(Q632=86%,N632*O632*P632*F!$B$86,IF(Q632=87%,N632*O632*P632*F!$B$87,IF(Q632=88%,N632*O632*P632*F!$B$88,IF(Q632=89%,N632*O632*P632*F!$B$89,IF(Q632=90%,N632*O632*P632*F!$B$90,IF(Q632=91%,N632*O632*P632*F!$B$91,IF(Q632=92%,N632*O632*P632*F!$B$92,IF(Q632=93%,N632*O632*P632*F!$B$93,IF(Q632=94%,N632*O632*P632*F!$B$94,IF(Q632=95%,N632*O632*P632*F!$B$95,IF(Q632=96%,N632*O632*P632*F!$B$96,IF(Q632=97%,N632*O632*P632*F!$B$97,IF(Q632=98%,N632*O632*P632*F!$B$98,IF(Q632=99%,N632*O632*P632*F!$B$99,IF(Q632&gt;99%,N632*O632*P632*F!$B$100,))))))))))))))))))))))))))))))))))))))))))))))))))))))))+IF(U632&lt;30%,0,IF(U632&lt;35%,R632*S632*T632*F!$B$33,IF(U632&lt;40%,R632*S632*T632*F!$B$38,IF(U632&lt;45%,R632*S632*T632*F!$B$43,IF(U632&lt;50%,R632*S632*T632*F!$B$48,IF(U632=50%,R632*S632*T632*F!$B$50,IF(U632=51%,R632*S632*T632*F!$B$51,IF(U632=52%,R632*S632*T632*F!$B$52,IF(U632=53%,R632*S632*T632*F!$B$53,IF(U632=54%,R632*S632*T632*F!$B$54,IF(U632=55%,R632*S632*T632*F!$B$55,IF(U632=56%,R632*S632*T632*F!$B$56,IF(U632=57%,R632*S632*T632*F!$B$57,IF(U632=58%,R632*S632*T632*F!$B$58,IF(U632=59%,R632*S632*T632*F!$B$59,IF(U632=60%,R632*S632*T632*F!$B$60,IF(U632=61%,R632*S632*T632*F!$B$61,IF(U632=62%,R632*S632*T632*F!$B$62,IF(U632=63%,R632*S632*T632*F!$B$63,IF(U632=64%,R632*S632*T632*F!$B$64,IF(U632=65%,R632*S632*T632*F!$B$65,IF(U632=66%,R632*S632*T632*F!$B$66,IF(U632=67%,R632*S632*T632*F!$B$67,IF(U632=68%,R632*S632*T632*F!$B$68,IF(U632=69%,R632*S632*T632*F!$B$69,IF(U632=70%,R632*S632*T632*F!$B$70,IF(U632=71%,R632*S632*T632*F!$B$71,IF(U632=72%,R632*S632*T632*F!$B$72,IF(U632=73%,R632*S632*T632*F!$B$73,IF(U632=74%,R632*S632*T632*F!$B$74,IF(U632=75%,R632*S632*T632*F!$B$75,IF(U632=76%,R632*S632*T632*F!$B$76,IF(U632=77%,R632*S632*T632*F!$B$77,IF(U632=78%,R632*S632*T632*F!$B$78,IF(U632=79%,R632*S632*T632*F!$B$79,IF(U632=80%,R632*S632*T632*F!$B$80,IF(U632=81%,R632*S632*T632*F!$B$81,IF(U632=82%,R632*S632*T632*F!$B$82,IF(U632=83%,R632*S632*T632*F!$B$83,IF(U632=84%,R632*S632*T632*F!$B$84,IF(U632=85%,R632*S632*T632*F!$B$85,IF(U632=86%,R632*S632*T632*F!$B$86,IF(U632=87%,R632*S632*T632*F!$B$87,IF(U632=88%,R632*S632*T632*F!$B$88,IF(U632=89%,R632*S632*T632*F!$B$89,IF(U632=90%,R632*S632*T632*F!$B$90,IF(U632=91%,R632*S632*T632*F!$B$91,IF(U632=92%,R632*S632*T632*F!$B$92,IF(U632=93%,R632*S632*T632*F!$B$93,IF(U632=94%,R632*S632*T632*F!$B$94,IF(U632=95%,R632*S632*T632*F!$B$95,IF(U632=96%,R632*S632*T632*F!$B$96,IF(U632=97%,R632*S632*T632*F!$B$97,IF(U632=98%,R632*S632*T632*F!$B$98,IF(U632=99%,R632*S632*T632*F!$B$99,IF(U632&gt;99%,R632*S632*T632*F!$B$100)))))))))))))))))))))))))))))))))))))))))))))))))))))))))*IF(ISNUMBER(E632),E632,1)*IF(ISNUMBER(D632),D632,1)</f>
        <v>0</v>
      </c>
      <c r="AA632" s="5">
        <f>G632*H632+K632*L632+O632*P632+S632*T632</f>
        <v>0</v>
      </c>
      <c r="AB632" s="32">
        <f>(H632*(IF(I632&lt;45%,0.5,IF(I632&lt;55%,0.8,IF(I632&lt;65%,0.9,IF(I632&lt;75%,1,IF(I632&lt;85%,1.1,1.2))))))+L632*(IF(M632&lt;45%,0.5,IF(M632&lt;55%,0.8,IF(M632&lt;65%,0.9,IF(M632&lt;75%,1,IF(M632&lt;85%,1.1,1.2))))))+P632*(IF(Q632&lt;45%,0.5,IF(Q632&lt;55%,0.8,IF(Q632&lt;65%,0.9,IF(Q632&lt;75%,1,IF(Q632&lt;85%,1.1,1.2))))))+T632*(IF(U632&lt;45%,0.5,IF(U632&lt;55%,0.8,IF(U632&lt;65%,0.9,IF(U632&lt;75%,1,IF(U632&lt;85%,1.1,1.2)))))))*IF(D632&gt;=0.8,6,IF(D632&lt;=0.4,1.5,3))</f>
        <v>0</v>
      </c>
    </row>
    <row r="633" spans="1:62" x14ac:dyDescent="0.25">
      <c r="A633" s="1129"/>
      <c r="B633" s="61" t="str">
        <f t="shared" ref="B633:C633" si="1510">IF(B571="","",B571)</f>
        <v/>
      </c>
      <c r="C633" s="62" t="str">
        <f t="shared" si="1510"/>
        <v/>
      </c>
      <c r="D633" s="63">
        <f t="shared" si="1500"/>
        <v>0</v>
      </c>
      <c r="E633" s="64" t="str">
        <f t="shared" ref="E633" si="1511">IF(E571="","",E571)</f>
        <v/>
      </c>
      <c r="F633" s="152"/>
      <c r="G633" s="153"/>
      <c r="H633" s="153"/>
      <c r="I633" s="95">
        <f t="shared" si="1495"/>
        <v>0</v>
      </c>
      <c r="J633" s="152"/>
      <c r="K633" s="94"/>
      <c r="L633" s="94"/>
      <c r="M633" s="95">
        <f t="shared" si="1496"/>
        <v>0</v>
      </c>
      <c r="N633" s="152"/>
      <c r="O633" s="94"/>
      <c r="P633" s="94"/>
      <c r="Q633" s="95">
        <f t="shared" si="1497"/>
        <v>0</v>
      </c>
      <c r="R633" s="152"/>
      <c r="S633" s="94"/>
      <c r="T633" s="94"/>
      <c r="U633" s="93">
        <f t="shared" si="1498"/>
        <v>0</v>
      </c>
      <c r="V633" s="113">
        <f t="shared" si="1502"/>
        <v>0</v>
      </c>
      <c r="W633" s="114">
        <f t="shared" si="1503"/>
        <v>0</v>
      </c>
      <c r="X633" s="36">
        <f t="shared" ref="X633" si="1512">ROUND(IFERROR((W633/(Y633*IF(ISNUMBER(E633),E633,1))),0),2)</f>
        <v>0</v>
      </c>
      <c r="Y633" s="90" t="str">
        <f t="shared" si="1505"/>
        <v/>
      </c>
      <c r="Z633" s="6">
        <f>(IF(I633&lt;30%,0,IF(I633&lt;35%,F633*G633*H633*F!$B$33,IF(I633&lt;40%,F633*G633*H633*F!$B$38,IF(I633&lt;45%,F633*G633*H633*F!$B$43,IF(I633&lt;50%,F633*G633*H633*F!$B$48,IF(I633=50%,F633*G633*H633*F!$B$50,IF(I633=51%,F633*G633*H633*F!$B$51,IF(I633=52%,F633*G633*H633*F!$B$52,IF(I633=53%,F633*G633*H633*F!$B$53,IF(I633=54%,F633*G633*H633*F!$B$54,IF(I633=55%,F633*G633*H633*F!$B$55,IF(I633=56%,F633*G633*H633*F!$B$56,IF(I633=57%,F633*G633*H633*F!$B$57,IF(I633=58%,F633*G633*H633*F!$B$58,IF(I633=59%,F633*G633*H633*F!$B$59,IF(I633=60%,F633*G633*H633*F!$B$60,IF(I633=61%,F633*G633*H633*F!$B$61,IF(I633=62%,F633*G633*H633*F!$B$62,IF(I633=63%,F633*G633*H633*F!$B$63,IF(I633=64%,F633*G633*H633*F!$B$64,IF(I633=65%,F633*G633*H633*F!$B$65,IF(I633=66%,F633*G633*H633*F!$B$66,IF(I633=67%,F633*G633*H633*F!$B$67,IF(I633=68%,F633*G633*H633*F!$B$68,IF(I633=69%,F633*G633*H633*F!$B$69,IF(I633=70%,F633*G633*H633*F!$B$70,IF(I633=71%,F633*G633*H633*F!$B$71,IF(I633=72%,F633*G633*H633*F!$B$72,IF(I633=73%,F633*G633*H633*F!$B$73,IF(I633=74%,F633*G633*H633*F!$B$74,IF(I633=75%,F633*G633*H633*F!$B$75,IF(I633=76%,F633*G633*H633*F!$B$76,IF(I633=77%,F633*G633*H633*F!$B$77,IF(I633=78%,F633*G633*H633*F!$B$78,IF(I633=79%,F633*G633*H633*F!$B$79,IF(I633=80%,F633*G633*H633*F!$B$80,IF(I633=81%,F633*G633*H633*F!$B$81,IF(I633=82%,F633*G633*H633*F!$B$82,IF(I633=83%,F633*G633*H633*F!$B$83,IF(I633=84%,F633*G633*H633*F!$B$84,IF(I633=85%,F633*G633*H633*F!$B$85,IF(I633=86%,F633*G633*H633*F!$B$86,IF(I633=87%,F633*G633*H633*F!$B$87,IF(I633=88%,F633*G633*H633*F!$B$88,IF(I633=89%,F633*G633*H633*F!$B$89,IF(I633=90%,F633*G633*H633*F!$B$90,IF(I633=91%,F633*G633*H633*F!$B$91,IF(I633=92%,F633*G633*H633*F!$B$92,IF(I633=93%,F633*G633*H633*F!$B$93,IF(I633=94%,F633*G633*H633*F!$B$94,IF(I633=95%,F633*G633*H633*F!$B$95,IF(I633=96%,F633*G633*H633*F!$B$96,IF(I633=97%,F633*G633*H633*F!$B$97,IF(I633=98%,F633*G633*H633*F!$B$98,IF(I633=99%,F633*G633*H633*F!$B$99,IF(I633&gt;99%,F633*G633*H633*F!$B$100,))))))))))))))))))))))))))))))))))))))))))))))))))))))))+IF(M633&lt;30%,0,IF(M633&lt;35%,J633*K633*L633*F!$B$33,IF(M633&lt;40%,J633*K633*L633*F!$B$38,IF(M633&lt;45%,J633*K633*L633*F!$B$43,IF(M633&lt;50%,J633*K633*L633*F!$B$48,IF(M633=50%,J633*K633*L633*F!$B$50,IF(M633=51%,J633*K633*L633*F!$B$51,IF(M633=52%,J633*K633*L633*F!$B$52,IF(M633=53%,J633*K633*L633*F!$B$53,IF(M633=54%,J633*K633*L633*F!$B$54,IF(M633=55%,J633*K633*L633*F!$B$55,IF(M633=56%,J633*K633*L633*F!$B$56,IF(M633=57%,J633*K633*L633*F!$B$57,IF(M633=58%,J633*K633*L633*F!$B$58,IF(M633=59%,J633*K633*L633*F!$B$59,IF(M633=60%,J633*K633*L633*F!$B$60,IF(M633=61%,J633*K633*L633*F!$B$61,IF(M633=62%,J633*K633*L633*F!$B$62,IF(M633=63%,J633*K633*L633*F!$B$63,IF(M633=64%,J633*K633*L633*F!$B$64,IF(M633=65%,J633*K633*L633*F!$B$65,IF(M633=66%,J633*K633*L633*F!$B$66,IF(M633=67%,J633*K633*L633*F!$B$67,IF(M633=68%,J633*K633*L633*F!$B$68,IF(M633=69%,J633*K633*L633*F!$B$69,IF(M633=70%,J633*K633*L633*F!$B$70,IF(M633=71%,J633*K633*L633*F!$B$71,IF(M633=72%,J633*K633*L633*F!$B$72,IF(M633=73%,J633*K633*L633*F!$B$73,IF(M633=74%,J633*K633*L633*F!$B$74,IF(M633=75%,J633*K633*L633*F!$B$75,IF(M633=76%,J633*K633*L633*F!$B$76,IF(M633=77%,J633*K633*L633*F!$B$77,IF(M633=78%,J633*K633*L633*F!$B$78,IF(M633=79%,J633*K633*L633*F!$B$79,IF(M633=80%,J633*K633*L633*F!$B$80,IF(M633=81%,J633*K633*L633*F!$B$81,IF(M633=82%,J633*K633*L633*F!$B$82,IF(M633=83%,J633*K633*L633*F!$B$83,IF(M633=84%,J633*K633*L633*F!$B$84,IF(M633=85%,J633*K633*L633*F!$B$85,IF(M633=86%,J633*K633*L633*F!$B$86,IF(M633=87%,J633*K633*L633*F!$B$87,IF(M633=88%,J633*K633*L633*F!$B$88,IF(M633=89%,J633*K633*L633*F!$B$89,IF(M633=90%,J633*K633*L633*F!$B$90,IF(M633=91%,J633*K633*L633*F!$B$91,IF(M633=92%,J633*K633*L633*F!$B$92,IF(M633=93%,J633*K633*L633*F!$B$93,IF(M633=94%,J633*K633*L633*F!$B$94,IF(M633=95%,J633*K633*L633*F!$B$95,IF(M633=96%,J633*K633*L633*F!$B$96,IF(M633=97%,J633*K633*L633*F!$B$97,IF(M633=98%,J633*K633*L633*F!$B$98,IF(M633=99%,J633*K633*L633*F!$B$99,IF(M633&gt;99%,J633*K633*L633*F!$B$100,))))))))))))))))))))))))))))))))))))))))))))))))))))))))+IF(Q633&lt;30%,0,IF(Q633&lt;35%,N633*O633*P633*F!$B$33,IF(Q633&lt;40%,N633*O633*P633*F!$B$38,IF(Q633&lt;45%,N633*O633*P633*F!$B$43,IF(Q633&lt;50%,N633*O633*P633*F!$B$48,IF(Q633=50%,N633*O633*P633*F!$B$50,IF(Q633=51%,N633*O633*P633*F!$B$51,IF(Q633=52%,N633*O633*P633*F!$B$52,IF(Q633=53%,N633*O633*P633*F!$B$53,IF(Q633=54%,N633*O633*P633*F!$B$54,IF(Q633=55%,N633*O633*P633*F!$B$55,IF(Q633=56%,N633*O633*P633*F!$B$56,IF(Q633=57%,N633*O633*P633*F!$B$57,IF(Q633=58%,N633*O633*P633*F!$B$58,IF(Q633=59%,N633*O633*P633*F!$B$59,IF(Q633=60%,N633*O633*P633*F!$B$60,IF(Q633=61%,N633*O633*P633*F!$B$61,IF(Q633=62%,N633*O633*P633*F!$B$62,IF(Q633=63%,N633*O633*P633*F!$B$63,IF(Q633=64%,N633*O633*P633*F!$B$64,IF(Q633=65%,N633*O633*P633*F!$B$65,IF(Q633=66%,N633*O633*P633*F!$B$66,IF(Q633=67%,N633*O633*P633*F!$B$67,IF(Q633=68%,N633*O633*P633*F!$B$68,IF(Q633=69%,N633*O633*P633*F!$B$69,IF(Q633=70%,N633*O633*P633*F!$B$70,IF(Q633=71%,N633*O633*P633*F!$B$71,IF(Q633=72%,N633*O633*P633*F!$B$72,IF(Q633=73%,N633*O633*P633*F!$B$73,IF(Q633=74%,N633*O633*P633*F!$B$74,IF(Q633=75%,N633*O633*P633*F!$B$75,IF(Q633=76%,N633*O633*P633*F!$B$76,IF(Q633=77%,N633*O633*P633*F!$B$77,IF(Q633=78%,N633*O633*P633*F!$B$78,IF(Q633=79%,N633*O633*P633*F!$B$79,IF(Q633=80%,N633*O633*P633*F!$B$80,IF(Q633=81%,N633*O633*P633*F!$B$81,IF(Q633=82%,N633*O633*P633*F!$B$82,IF(Q633=83%,N633*O633*P633*F!$B$83,IF(Q633=84%,N633*O633*P633*F!$B$84,IF(Q633=85%,N633*O633*P633*F!$B$85,IF(Q633=86%,N633*O633*P633*F!$B$86,IF(Q633=87%,N633*O633*P633*F!$B$87,IF(Q633=88%,N633*O633*P633*F!$B$88,IF(Q633=89%,N633*O633*P633*F!$B$89,IF(Q633=90%,N633*O633*P633*F!$B$90,IF(Q633=91%,N633*O633*P633*F!$B$91,IF(Q633=92%,N633*O633*P633*F!$B$92,IF(Q633=93%,N633*O633*P633*F!$B$93,IF(Q633=94%,N633*O633*P633*F!$B$94,IF(Q633=95%,N633*O633*P633*F!$B$95,IF(Q633=96%,N633*O633*P633*F!$B$96,IF(Q633=97%,N633*O633*P633*F!$B$97,IF(Q633=98%,N633*O633*P633*F!$B$98,IF(Q633=99%,N633*O633*P633*F!$B$99,IF(Q633&gt;99%,N633*O633*P633*F!$B$100,))))))))))))))))))))))))))))))))))))))))))))))))))))))))+IF(U633&lt;30%,0,IF(U633&lt;35%,R633*S633*T633*F!$B$33,IF(U633&lt;40%,R633*S633*T633*F!$B$38,IF(U633&lt;45%,R633*S633*T633*F!$B$43,IF(U633&lt;50%,R633*S633*T633*F!$B$48,IF(U633=50%,R633*S633*T633*F!$B$50,IF(U633=51%,R633*S633*T633*F!$B$51,IF(U633=52%,R633*S633*T633*F!$B$52,IF(U633=53%,R633*S633*T633*F!$B$53,IF(U633=54%,R633*S633*T633*F!$B$54,IF(U633=55%,R633*S633*T633*F!$B$55,IF(U633=56%,R633*S633*T633*F!$B$56,IF(U633=57%,R633*S633*T633*F!$B$57,IF(U633=58%,R633*S633*T633*F!$B$58,IF(U633=59%,R633*S633*T633*F!$B$59,IF(U633=60%,R633*S633*T633*F!$B$60,IF(U633=61%,R633*S633*T633*F!$B$61,IF(U633=62%,R633*S633*T633*F!$B$62,IF(U633=63%,R633*S633*T633*F!$B$63,IF(U633=64%,R633*S633*T633*F!$B$64,IF(U633=65%,R633*S633*T633*F!$B$65,IF(U633=66%,R633*S633*T633*F!$B$66,IF(U633=67%,R633*S633*T633*F!$B$67,IF(U633=68%,R633*S633*T633*F!$B$68,IF(U633=69%,R633*S633*T633*F!$B$69,IF(U633=70%,R633*S633*T633*F!$B$70,IF(U633=71%,R633*S633*T633*F!$B$71,IF(U633=72%,R633*S633*T633*F!$B$72,IF(U633=73%,R633*S633*T633*F!$B$73,IF(U633=74%,R633*S633*T633*F!$B$74,IF(U633=75%,R633*S633*T633*F!$B$75,IF(U633=76%,R633*S633*T633*F!$B$76,IF(U633=77%,R633*S633*T633*F!$B$77,IF(U633=78%,R633*S633*T633*F!$B$78,IF(U633=79%,R633*S633*T633*F!$B$79,IF(U633=80%,R633*S633*T633*F!$B$80,IF(U633=81%,R633*S633*T633*F!$B$81,IF(U633=82%,R633*S633*T633*F!$B$82,IF(U633=83%,R633*S633*T633*F!$B$83,IF(U633=84%,R633*S633*T633*F!$B$84,IF(U633=85%,R633*S633*T633*F!$B$85,IF(U633=86%,R633*S633*T633*F!$B$86,IF(U633=87%,R633*S633*T633*F!$B$87,IF(U633=88%,R633*S633*T633*F!$B$88,IF(U633=89%,R633*S633*T633*F!$B$89,IF(U633=90%,R633*S633*T633*F!$B$90,IF(U633=91%,R633*S633*T633*F!$B$91,IF(U633=92%,R633*S633*T633*F!$B$92,IF(U633=93%,R633*S633*T633*F!$B$93,IF(U633=94%,R633*S633*T633*F!$B$94,IF(U633=95%,R633*S633*T633*F!$B$95,IF(U633=96%,R633*S633*T633*F!$B$96,IF(U633=97%,R633*S633*T633*F!$B$97,IF(U633=98%,R633*S633*T633*F!$B$98,IF(U633=99%,R633*S633*T633*F!$B$99,IF(U633&gt;99%,R633*S633*T633*F!$B$100)))))))))))))))))))))))))))))))))))))))))))))))))))))))))*IF(ISNUMBER(E633),E633,1)*IF(ISNUMBER(D633),D633,1)</f>
        <v>0</v>
      </c>
      <c r="AA633" s="6">
        <f>G633*H633+K633*L633+O633*P633+S633*T633</f>
        <v>0</v>
      </c>
      <c r="AB633" s="35">
        <f>(H633*(IF(I633&lt;45%,0.5,IF(I633&lt;55%,0.8,IF(I633&lt;65%,0.9,IF(I633&lt;75%,1,IF(I633&lt;85%,1.1,1.2))))))+L633*(IF(M633&lt;45%,0.5,IF(M633&lt;55%,0.8,IF(M633&lt;65%,0.9,IF(M633&lt;75%,1,IF(M633&lt;85%,1.1,1.2))))))+P633*(IF(Q633&lt;45%,0.5,IF(Q633&lt;55%,0.8,IF(Q633&lt;65%,0.9,IF(Q633&lt;75%,1,IF(Q633&lt;85%,1.1,1.2))))))+T633*(IF(U633&lt;45%,0.5,IF(U633&lt;55%,0.8,IF(U633&lt;65%,0.9,IF(U633&lt;75%,1,IF(U633&lt;85%,1.1,1.2)))))))*IF(D633&gt;=0.8,6,IF(D633&lt;=0.4,1.5,3))</f>
        <v>0</v>
      </c>
    </row>
    <row r="634" spans="1:62" ht="15.75" thickBot="1" x14ac:dyDescent="0.3">
      <c r="A634" s="1130"/>
      <c r="B634" s="165"/>
      <c r="C634" s="166"/>
      <c r="D634" s="37">
        <f>ROUND(IFERROR((D629*(G629*H629+K629*L629+O629*P629+S629*T629)+D630*(G630*H630+K630*L630+O630*P630+S630*T630)+D631*(G631*H631+K631*L631+O631*P631+S631*T631)+D632*(G632*H632+K632*L632+O632*P632+S632*T632)+D633*(G633*H633+K633*L633+O633*P633+S633*T633))/((G629*H629+K629*L629+O629*P629+S629*T629)+(G630*H630+K630*L630+O630*P630+S630*T630)+(G631*H631+K631*L631+O631*P631+S631*T631)+(G632*H632+K632*L632+O632*P632+S632*T632)+(G633*H633+K633*L633+O633*P633+S633*T633)),0),3)</f>
        <v>0</v>
      </c>
      <c r="E634" s="173"/>
      <c r="F634" s="174" t="str">
        <f t="shared" ref="F634" si="1513">IF(I634&lt;&gt;0,(IFERROR(IF($Y634&gt;15,MROUND($Y634*I634,0.5),MROUND($Y634*I634,0.1)),)),"")</f>
        <v/>
      </c>
      <c r="G634" s="175"/>
      <c r="H634" s="175"/>
      <c r="I634" s="176"/>
      <c r="J634" s="174"/>
      <c r="K634" s="177"/>
      <c r="L634" s="177"/>
      <c r="M634" s="178"/>
      <c r="N634" s="174"/>
      <c r="O634" s="177"/>
      <c r="P634" s="177"/>
      <c r="Q634" s="179"/>
      <c r="R634" s="174"/>
      <c r="S634" s="180"/>
      <c r="T634" s="177"/>
      <c r="U634" s="178"/>
      <c r="V634" s="122">
        <f>SUM(V629:V633)</f>
        <v>0</v>
      </c>
      <c r="W634" s="117">
        <f>IFERROR(V634/AA634,0)</f>
        <v>0</v>
      </c>
      <c r="X634" s="118">
        <f>ROUND(IFERROR((D629*(I629*G629*H629+M629*K629*L629+Q629*O629*P629+U629*S629*T629)+D630*(I630*G630*H630+M630*K630*L630+Q630*O630*P630+U630*S630*T630)+D631*(I631*G631*H631+M631*K631*L631+Q631*O631*P631+U631*S631*T631)+D632*(I632*G632*H632+M632*K632*L632+Q632*O632*P632+U632*S632*T632)+D633*(I633*G633*H633+M633*K633*L633+Q633*O633*P633+U633*S633*T633))/(D629*(G629*H629+K629*L629+O629*P629+S629*T629)+D630*(G630*H630+K630*L630+O630*P630+S630*T630)+D631*(G631*H631+K631*L631+O631*P631+S631*T631)+D632*(G632*H632+K632*L632+O632*P632+S632*T632)+D633*(G633*H633+K633*L633+O633*P633+S633*T633)),0),2)</f>
        <v>0</v>
      </c>
      <c r="Y634" s="9"/>
      <c r="Z634" s="9">
        <f>SUM(Z629:Z633)</f>
        <v>0</v>
      </c>
      <c r="AA634" s="117">
        <f>SUM(AA629:AA633)</f>
        <v>0</v>
      </c>
      <c r="AB634" s="119">
        <f>IF(SUM(AB629:AB633)=0,TIME(,0,),TIME(,SUM(AB629:AB633)+30,))</f>
        <v>0</v>
      </c>
    </row>
    <row r="635" spans="1:62" x14ac:dyDescent="0.25">
      <c r="A635" s="143" t="s">
        <v>27</v>
      </c>
      <c r="B635" s="154" t="str">
        <f t="shared" ref="B635:C635" si="1514">IF(B573="","",B573)</f>
        <v/>
      </c>
      <c r="C635" s="155" t="str">
        <f t="shared" si="1514"/>
        <v/>
      </c>
      <c r="D635" s="59">
        <f>D573</f>
        <v>0</v>
      </c>
      <c r="E635" s="73" t="str">
        <f t="shared" ref="E635" si="1515">IF(E573="","",E573)</f>
        <v/>
      </c>
      <c r="F635" s="74"/>
      <c r="G635" s="92"/>
      <c r="H635" s="92"/>
      <c r="I635" s="75">
        <f t="shared" ref="I635:I639" si="1516">IFERROR(ROUND(F635/$Y635,2),)</f>
        <v>0</v>
      </c>
      <c r="J635" s="74"/>
      <c r="K635" s="92"/>
      <c r="L635" s="92"/>
      <c r="M635" s="91">
        <f t="shared" ref="M635:M639" si="1517">IFERROR(ROUND(J635/$Y635,2),)</f>
        <v>0</v>
      </c>
      <c r="N635" s="74"/>
      <c r="O635" s="92"/>
      <c r="P635" s="92"/>
      <c r="Q635" s="75">
        <f t="shared" ref="Q635:Q639" si="1518">IFERROR(ROUND(N635/$Y635,2),)</f>
        <v>0</v>
      </c>
      <c r="R635" s="74"/>
      <c r="S635" s="92"/>
      <c r="T635" s="92"/>
      <c r="U635" s="91">
        <f t="shared" ref="U635:U639" si="1519">IFERROR(ROUND(R635/$Y635,2),)</f>
        <v>0</v>
      </c>
      <c r="V635" s="123">
        <f>(IF(ISNUMBER(F635),F635,1)*G635*H635+IF(ISNUMBER(J635),J635,1)*K635*L635+IF(ISNUMBER(N635),N635,1)*O635*P635+IF(ISNUMBER(R635),R635,1)*S635*T635)*IF(ISNUMBER(E635),E635,1)</f>
        <v>0</v>
      </c>
      <c r="W635" s="40">
        <f>IFERROR((IF(ISNUMBER(F635),F635,1)*G635*H635+IF(ISNUMBER(J635),J635,1)*K635*L635+IF(ISNUMBER(N635),N635,1)*O635*P635+IF(ISNUMBER(R635),R635,1)*S635*T635)*IF(ISNUMBER(E635),E635,1)/(G635*H635+K635*L635+O635*P635+S635*T635),0)</f>
        <v>0</v>
      </c>
      <c r="X635" s="41">
        <f>ROUND(IFERROR((W635/(Y635*IF(ISNUMBER(E635),E635,1))),0),2)</f>
        <v>0</v>
      </c>
      <c r="Y635" s="89" t="str">
        <f>IF(ISNUMBER(Y573), Y573+(Y573*$Y$621),"")</f>
        <v/>
      </c>
      <c r="Z635" s="124">
        <f>(IF(I635&lt;30%,0,IF(I635&lt;35%,F635*G635*H635*F!$B$33,IF(I635&lt;40%,F635*G635*H635*F!$B$38,IF(I635&lt;45%,F635*G635*H635*F!$B$43,IF(I635&lt;50%,F635*G635*H635*F!$B$48,IF(I635=50%,F635*G635*H635*F!$B$50,IF(I635=51%,F635*G635*H635*F!$B$51,IF(I635=52%,F635*G635*H635*F!$B$52,IF(I635=53%,F635*G635*H635*F!$B$53,IF(I635=54%,F635*G635*H635*F!$B$54,IF(I635=55%,F635*G635*H635*F!$B$55,IF(I635=56%,F635*G635*H635*F!$B$56,IF(I635=57%,F635*G635*H635*F!$B$57,IF(I635=58%,F635*G635*H635*F!$B$58,IF(I635=59%,F635*G635*H635*F!$B$59,IF(I635=60%,F635*G635*H635*F!$B$60,IF(I635=61%,F635*G635*H635*F!$B$61,IF(I635=62%,F635*G635*H635*F!$B$62,IF(I635=63%,F635*G635*H635*F!$B$63,IF(I635=64%,F635*G635*H635*F!$B$64,IF(I635=65%,F635*G635*H635*F!$B$65,IF(I635=66%,F635*G635*H635*F!$B$66,IF(I635=67%,F635*G635*H635*F!$B$67,IF(I635=68%,F635*G635*H635*F!$B$68,IF(I635=69%,F635*G635*H635*F!$B$69,IF(I635=70%,F635*G635*H635*F!$B$70,IF(I635=71%,F635*G635*H635*F!$B$71,IF(I635=72%,F635*G635*H635*F!$B$72,IF(I635=73%,F635*G635*H635*F!$B$73,IF(I635=74%,F635*G635*H635*F!$B$74,IF(I635=75%,F635*G635*H635*F!$B$75,IF(I635=76%,F635*G635*H635*F!$B$76,IF(I635=77%,F635*G635*H635*F!$B$77,IF(I635=78%,F635*G635*H635*F!$B$78,IF(I635=79%,F635*G635*H635*F!$B$79,IF(I635=80%,F635*G635*H635*F!$B$80,IF(I635=81%,F635*G635*H635*F!$B$81,IF(I635=82%,F635*G635*H635*F!$B$82,IF(I635=83%,F635*G635*H635*F!$B$83,IF(I635=84%,F635*G635*H635*F!$B$84,IF(I635=85%,F635*G635*H635*F!$B$85,IF(I635=86%,F635*G635*H635*F!$B$86,IF(I635=87%,F635*G635*H635*F!$B$87,IF(I635=88%,F635*G635*H635*F!$B$88,IF(I635=89%,F635*G635*H635*F!$B$89,IF(I635=90%,F635*G635*H635*F!$B$90,IF(I635=91%,F635*G635*H635*F!$B$91,IF(I635=92%,F635*G635*H635*F!$B$92,IF(I635=93%,F635*G635*H635*F!$B$93,IF(I635=94%,F635*G635*H635*F!$B$94,IF(I635=95%,F635*G635*H635*F!$B$95,IF(I635=96%,F635*G635*H635*F!$B$96,IF(I635=97%,F635*G635*H635*F!$B$97,IF(I635=98%,F635*G635*H635*F!$B$98,IF(I635=99%,F635*G635*H635*F!$B$99,IF(I635&gt;99%,F635*G635*H635*F!$B$100,))))))))))))))))))))))))))))))))))))))))))))))))))))))))+IF(M635&lt;30%,0,IF(M635&lt;35%,J635*K635*L635*F!$B$33,IF(M635&lt;40%,J635*K635*L635*F!$B$38,IF(M635&lt;45%,J635*K635*L635*F!$B$43,IF(M635&lt;50%,J635*K635*L635*F!$B$48,IF(M635=50%,J635*K635*L635*F!$B$50,IF(M635=51%,J635*K635*L635*F!$B$51,IF(M635=52%,J635*K635*L635*F!$B$52,IF(M635=53%,J635*K635*L635*F!$B$53,IF(M635=54%,J635*K635*L635*F!$B$54,IF(M635=55%,J635*K635*L635*F!$B$55,IF(M635=56%,J635*K635*L635*F!$B$56,IF(M635=57%,J635*K635*L635*F!$B$57,IF(M635=58%,J635*K635*L635*F!$B$58,IF(M635=59%,J635*K635*L635*F!$B$59,IF(M635=60%,J635*K635*L635*F!$B$60,IF(M635=61%,J635*K635*L635*F!$B$61,IF(M635=62%,J635*K635*L635*F!$B$62,IF(M635=63%,J635*K635*L635*F!$B$63,IF(M635=64%,J635*K635*L635*F!$B$64,IF(M635=65%,J635*K635*L635*F!$B$65,IF(M635=66%,J635*K635*L635*F!$B$66,IF(M635=67%,J635*K635*L635*F!$B$67,IF(M635=68%,J635*K635*L635*F!$B$68,IF(M635=69%,J635*K635*L635*F!$B$69,IF(M635=70%,J635*K635*L635*F!$B$70,IF(M635=71%,J635*K635*L635*F!$B$71,IF(M635=72%,J635*K635*L635*F!$B$72,IF(M635=73%,J635*K635*L635*F!$B$73,IF(M635=74%,J635*K635*L635*F!$B$74,IF(M635=75%,J635*K635*L635*F!$B$75,IF(M635=76%,J635*K635*L635*F!$B$76,IF(M635=77%,J635*K635*L635*F!$B$77,IF(M635=78%,J635*K635*L635*F!$B$78,IF(M635=79%,J635*K635*L635*F!$B$79,IF(M635=80%,J635*K635*L635*F!$B$80,IF(M635=81%,J635*K635*L635*F!$B$81,IF(M635=82%,J635*K635*L635*F!$B$82,IF(M635=83%,J635*K635*L635*F!$B$83,IF(M635=84%,J635*K635*L635*F!$B$84,IF(M635=85%,J635*K635*L635*F!$B$85,IF(M635=86%,J635*K635*L635*F!$B$86,IF(M635=87%,J635*K635*L635*F!$B$87,IF(M635=88%,J635*K635*L635*F!$B$88,IF(M635=89%,J635*K635*L635*F!$B$89,IF(M635=90%,J635*K635*L635*F!$B$90,IF(M635=91%,J635*K635*L635*F!$B$91,IF(M635=92%,J635*K635*L635*F!$B$92,IF(M635=93%,J635*K635*L635*F!$B$93,IF(M635=94%,J635*K635*L635*F!$B$94,IF(M635=95%,J635*K635*L635*F!$B$95,IF(M635=96%,J635*K635*L635*F!$B$96,IF(M635=97%,J635*K635*L635*F!$B$97,IF(M635=98%,J635*K635*L635*F!$B$98,IF(M635=99%,J635*K635*L635*F!$B$99,IF(M635&gt;99%,J635*K635*L635*F!$B$100,))))))))))))))))))))))))))))))))))))))))))))))))))))))))+IF(Q635&lt;30%,0,IF(Q635&lt;35%,N635*O635*P635*F!$B$33,IF(Q635&lt;40%,N635*O635*P635*F!$B$38,IF(Q635&lt;45%,N635*O635*P635*F!$B$43,IF(Q635&lt;50%,N635*O635*P635*F!$B$48,IF(Q635=50%,N635*O635*P635*F!$B$50,IF(Q635=51%,N635*O635*P635*F!$B$51,IF(Q635=52%,N635*O635*P635*F!$B$52,IF(Q635=53%,N635*O635*P635*F!$B$53,IF(Q635=54%,N635*O635*P635*F!$B$54,IF(Q635=55%,N635*O635*P635*F!$B$55,IF(Q635=56%,N635*O635*P635*F!$B$56,IF(Q635=57%,N635*O635*P635*F!$B$57,IF(Q635=58%,N635*O635*P635*F!$B$58,IF(Q635=59%,N635*O635*P635*F!$B$59,IF(Q635=60%,N635*O635*P635*F!$B$60,IF(Q635=61%,N635*O635*P635*F!$B$61,IF(Q635=62%,N635*O635*P635*F!$B$62,IF(Q635=63%,N635*O635*P635*F!$B$63,IF(Q635=64%,N635*O635*P635*F!$B$64,IF(Q635=65%,N635*O635*P635*F!$B$65,IF(Q635=66%,N635*O635*P635*F!$B$66,IF(Q635=67%,N635*O635*P635*F!$B$67,IF(Q635=68%,N635*O635*P635*F!$B$68,IF(Q635=69%,N635*O635*P635*F!$B$69,IF(Q635=70%,N635*O635*P635*F!$B$70,IF(Q635=71%,N635*O635*P635*F!$B$71,IF(Q635=72%,N635*O635*P635*F!$B$72,IF(Q635=73%,N635*O635*P635*F!$B$73,IF(Q635=74%,N635*O635*P635*F!$B$74,IF(Q635=75%,N635*O635*P635*F!$B$75,IF(Q635=76%,N635*O635*P635*F!$B$76,IF(Q635=77%,N635*O635*P635*F!$B$77,IF(Q635=78%,N635*O635*P635*F!$B$78,IF(Q635=79%,N635*O635*P635*F!$B$79,IF(Q635=80%,N635*O635*P635*F!$B$80,IF(Q635=81%,N635*O635*P635*F!$B$81,IF(Q635=82%,N635*O635*P635*F!$B$82,IF(Q635=83%,N635*O635*P635*F!$B$83,IF(Q635=84%,N635*O635*P635*F!$B$84,IF(Q635=85%,N635*O635*P635*F!$B$85,IF(Q635=86%,N635*O635*P635*F!$B$86,IF(Q635=87%,N635*O635*P635*F!$B$87,IF(Q635=88%,N635*O635*P635*F!$B$88,IF(Q635=89%,N635*O635*P635*F!$B$89,IF(Q635=90%,N635*O635*P635*F!$B$90,IF(Q635=91%,N635*O635*P635*F!$B$91,IF(Q635=92%,N635*O635*P635*F!$B$92,IF(Q635=93%,N635*O635*P635*F!$B$93,IF(Q635=94%,N635*O635*P635*F!$B$94,IF(Q635=95%,N635*O635*P635*F!$B$95,IF(Q635=96%,N635*O635*P635*F!$B$96,IF(Q635=97%,N635*O635*P635*F!$B$97,IF(Q635=98%,N635*O635*P635*F!$B$98,IF(Q635=99%,N635*O635*P635*F!$B$99,IF(Q635&gt;99%,N635*O635*P635*F!$B$100,))))))))))))))))))))))))))))))))))))))))))))))))))))))))+IF(U635&lt;30%,0,IF(U635&lt;35%,R635*S635*T635*F!$B$33,IF(U635&lt;40%,R635*S635*T635*F!$B$38,IF(U635&lt;45%,R635*S635*T635*F!$B$43,IF(U635&lt;50%,R635*S635*T635*F!$B$48,IF(U635=50%,R635*S635*T635*F!$B$50,IF(U635=51%,R635*S635*T635*F!$B$51,IF(U635=52%,R635*S635*T635*F!$B$52,IF(U635=53%,R635*S635*T635*F!$B$53,IF(U635=54%,R635*S635*T635*F!$B$54,IF(U635=55%,R635*S635*T635*F!$B$55,IF(U635=56%,R635*S635*T635*F!$B$56,IF(U635=57%,R635*S635*T635*F!$B$57,IF(U635=58%,R635*S635*T635*F!$B$58,IF(U635=59%,R635*S635*T635*F!$B$59,IF(U635=60%,R635*S635*T635*F!$B$60,IF(U635=61%,R635*S635*T635*F!$B$61,IF(U635=62%,R635*S635*T635*F!$B$62,IF(U635=63%,R635*S635*T635*F!$B$63,IF(U635=64%,R635*S635*T635*F!$B$64,IF(U635=65%,R635*S635*T635*F!$B$65,IF(U635=66%,R635*S635*T635*F!$B$66,IF(U635=67%,R635*S635*T635*F!$B$67,IF(U635=68%,R635*S635*T635*F!$B$68,IF(U635=69%,R635*S635*T635*F!$B$69,IF(U635=70%,R635*S635*T635*F!$B$70,IF(U635=71%,R635*S635*T635*F!$B$71,IF(U635=72%,R635*S635*T635*F!$B$72,IF(U635=73%,R635*S635*T635*F!$B$73,IF(U635=74%,R635*S635*T635*F!$B$74,IF(U635=75%,R635*S635*T635*F!$B$75,IF(U635=76%,R635*S635*T635*F!$B$76,IF(U635=77%,R635*S635*T635*F!$B$77,IF(U635=78%,R635*S635*T635*F!$B$78,IF(U635=79%,R635*S635*T635*F!$B$79,IF(U635=80%,R635*S635*T635*F!$B$80,IF(U635=81%,R635*S635*T635*F!$B$81,IF(U635=82%,R635*S635*T635*F!$B$82,IF(U635=83%,R635*S635*T635*F!$B$83,IF(U635=84%,R635*S635*T635*F!$B$84,IF(U635=85%,R635*S635*T635*F!$B$85,IF(U635=86%,R635*S635*T635*F!$B$86,IF(U635=87%,R635*S635*T635*F!$B$87,IF(U635=88%,R635*S635*T635*F!$B$88,IF(U635=89%,R635*S635*T635*F!$B$89,IF(U635=90%,R635*S635*T635*F!$B$90,IF(U635=91%,R635*S635*T635*F!$B$91,IF(U635=92%,R635*S635*T635*F!$B$92,IF(U635=93%,R635*S635*T635*F!$B$93,IF(U635=94%,R635*S635*T635*F!$B$94,IF(U635=95%,R635*S635*T635*F!$B$95,IF(U635=96%,R635*S635*T635*F!$B$96,IF(U635=97%,R635*S635*T635*F!$B$97,IF(U635=98%,R635*S635*T635*F!$B$98,IF(U635=99%,R635*S635*T635*F!$B$99,IF(U635&gt;99%,R635*S635*T635*F!$B$100)))))))))))))))))))))))))))))))))))))))))))))))))))))))))*IF(ISNUMBER(E635),E635,1)*IF(ISNUMBER(D635),D635,1)</f>
        <v>0</v>
      </c>
      <c r="AA635" s="124">
        <f>G635*H635+K635*L635+O635*P635+S635*T635</f>
        <v>0</v>
      </c>
      <c r="AB635" s="42">
        <f>(H635*(IF(I635&lt;45%,0.5,IF(I635&lt;55%,0.8,IF(I635&lt;65%,0.9,IF(I635&lt;75%,1,IF(I635&lt;85%,1.1,1.2))))))+L635*(IF(M635&lt;45%,0.5,IF(M635&lt;55%,0.8,IF(M635&lt;65%,0.9,IF(M635&lt;75%,1,IF(M635&lt;85%,1.1,1.2))))))+P635*(IF(Q635&lt;45%,0.5,IF(Q635&lt;55%,0.8,IF(Q635&lt;65%,0.9,IF(Q635&lt;75%,1,IF(Q635&lt;85%,1.1,1.2))))))+T635*(IF(U635&lt;45%,0.5,IF(U635&lt;55%,0.8,IF(U635&lt;65%,0.9,IF(U635&lt;75%,1,IF(U635&lt;85%,1.1,1.2)))))))*IF(D635&gt;=0.8,6,IF(D635&lt;=0.4,1.5,3))</f>
        <v>0</v>
      </c>
    </row>
    <row r="636" spans="1:62" x14ac:dyDescent="0.25">
      <c r="A636" s="1125">
        <f>A624+1</f>
        <v>42045</v>
      </c>
      <c r="B636" s="156" t="str">
        <f t="shared" ref="B636:C636" si="1520">IF(B574="","",B574)</f>
        <v/>
      </c>
      <c r="C636" s="157" t="str">
        <f t="shared" si="1520"/>
        <v/>
      </c>
      <c r="D636" s="63">
        <f t="shared" ref="D636:D639" si="1521">D574</f>
        <v>0</v>
      </c>
      <c r="E636" s="78" t="str">
        <f t="shared" ref="E636" si="1522">IF(E574="","",E574)</f>
        <v/>
      </c>
      <c r="F636" s="79"/>
      <c r="G636" s="94"/>
      <c r="H636" s="94"/>
      <c r="I636" s="70">
        <f t="shared" si="1516"/>
        <v>0</v>
      </c>
      <c r="J636" s="79"/>
      <c r="K636" s="94"/>
      <c r="L636" s="94"/>
      <c r="M636" s="71">
        <f t="shared" si="1517"/>
        <v>0</v>
      </c>
      <c r="N636" s="79"/>
      <c r="O636" s="94"/>
      <c r="P636" s="94"/>
      <c r="Q636" s="70">
        <f t="shared" si="1518"/>
        <v>0</v>
      </c>
      <c r="R636" s="79"/>
      <c r="S636" s="94"/>
      <c r="T636" s="94"/>
      <c r="U636" s="71">
        <f t="shared" si="1519"/>
        <v>0</v>
      </c>
      <c r="V636" s="125">
        <f t="shared" ref="V636:V639" si="1523">(IF(ISNUMBER(F636),F636,1)*G636*H636+IF(ISNUMBER(J636),J636,1)*K636*L636+IF(ISNUMBER(N636),N636,1)*O636*P636+IF(ISNUMBER(R636),R636,1)*S636*T636)*IF(ISNUMBER(E636),E636,1)</f>
        <v>0</v>
      </c>
      <c r="W636" s="43">
        <f>IFERROR((IF(ISNUMBER(F636),F636,1)*G636*H636+IF(ISNUMBER(J636),J636,1)*K636*L636+IF(ISNUMBER(N636),N636,1)*O636*P636+IF(ISNUMBER(R636),R636,1)*S636*T636)*IF(ISNUMBER(E636),E636,1)/(G636*H636+K636*L636+O636*P636+S636*T636),0)</f>
        <v>0</v>
      </c>
      <c r="X636" s="34">
        <f t="shared" ref="X636:X637" si="1524">ROUND(IFERROR((W636/(Y636*IF(ISNUMBER(E636),E636,1))),0),2)</f>
        <v>0</v>
      </c>
      <c r="Y636" s="90" t="str">
        <f t="shared" ref="Y636:Y639" si="1525">IF(ISNUMBER(Y574), Y574+(Y574*$Y$621),"")</f>
        <v/>
      </c>
      <c r="Z636" s="33">
        <f>(IF(I636&lt;30%,0,IF(I636&lt;35%,F636*G636*H636*F!$B$33,IF(I636&lt;40%,F636*G636*H636*F!$B$38,IF(I636&lt;45%,F636*G636*H636*F!$B$43,IF(I636&lt;50%,F636*G636*H636*F!$B$48,IF(I636=50%,F636*G636*H636*F!$B$50,IF(I636=51%,F636*G636*H636*F!$B$51,IF(I636=52%,F636*G636*H636*F!$B$52,IF(I636=53%,F636*G636*H636*F!$B$53,IF(I636=54%,F636*G636*H636*F!$B$54,IF(I636=55%,F636*G636*H636*F!$B$55,IF(I636=56%,F636*G636*H636*F!$B$56,IF(I636=57%,F636*G636*H636*F!$B$57,IF(I636=58%,F636*G636*H636*F!$B$58,IF(I636=59%,F636*G636*H636*F!$B$59,IF(I636=60%,F636*G636*H636*F!$B$60,IF(I636=61%,F636*G636*H636*F!$B$61,IF(I636=62%,F636*G636*H636*F!$B$62,IF(I636=63%,F636*G636*H636*F!$B$63,IF(I636=64%,F636*G636*H636*F!$B$64,IF(I636=65%,F636*G636*H636*F!$B$65,IF(I636=66%,F636*G636*H636*F!$B$66,IF(I636=67%,F636*G636*H636*F!$B$67,IF(I636=68%,F636*G636*H636*F!$B$68,IF(I636=69%,F636*G636*H636*F!$B$69,IF(I636=70%,F636*G636*H636*F!$B$70,IF(I636=71%,F636*G636*H636*F!$B$71,IF(I636=72%,F636*G636*H636*F!$B$72,IF(I636=73%,F636*G636*H636*F!$B$73,IF(I636=74%,F636*G636*H636*F!$B$74,IF(I636=75%,F636*G636*H636*F!$B$75,IF(I636=76%,F636*G636*H636*F!$B$76,IF(I636=77%,F636*G636*H636*F!$B$77,IF(I636=78%,F636*G636*H636*F!$B$78,IF(I636=79%,F636*G636*H636*F!$B$79,IF(I636=80%,F636*G636*H636*F!$B$80,IF(I636=81%,F636*G636*H636*F!$B$81,IF(I636=82%,F636*G636*H636*F!$B$82,IF(I636=83%,F636*G636*H636*F!$B$83,IF(I636=84%,F636*G636*H636*F!$B$84,IF(I636=85%,F636*G636*H636*F!$B$85,IF(I636=86%,F636*G636*H636*F!$B$86,IF(I636=87%,F636*G636*H636*F!$B$87,IF(I636=88%,F636*G636*H636*F!$B$88,IF(I636=89%,F636*G636*H636*F!$B$89,IF(I636=90%,F636*G636*H636*F!$B$90,IF(I636=91%,F636*G636*H636*F!$B$91,IF(I636=92%,F636*G636*H636*F!$B$92,IF(I636=93%,F636*G636*H636*F!$B$93,IF(I636=94%,F636*G636*H636*F!$B$94,IF(I636=95%,F636*G636*H636*F!$B$95,IF(I636=96%,F636*G636*H636*F!$B$96,IF(I636=97%,F636*G636*H636*F!$B$97,IF(I636=98%,F636*G636*H636*F!$B$98,IF(I636=99%,F636*G636*H636*F!$B$99,IF(I636&gt;99%,F636*G636*H636*F!$B$100,))))))))))))))))))))))))))))))))))))))))))))))))))))))))+IF(M636&lt;30%,0,IF(M636&lt;35%,J636*K636*L636*F!$B$33,IF(M636&lt;40%,J636*K636*L636*F!$B$38,IF(M636&lt;45%,J636*K636*L636*F!$B$43,IF(M636&lt;50%,J636*K636*L636*F!$B$48,IF(M636=50%,J636*K636*L636*F!$B$50,IF(M636=51%,J636*K636*L636*F!$B$51,IF(M636=52%,J636*K636*L636*F!$B$52,IF(M636=53%,J636*K636*L636*F!$B$53,IF(M636=54%,J636*K636*L636*F!$B$54,IF(M636=55%,J636*K636*L636*F!$B$55,IF(M636=56%,J636*K636*L636*F!$B$56,IF(M636=57%,J636*K636*L636*F!$B$57,IF(M636=58%,J636*K636*L636*F!$B$58,IF(M636=59%,J636*K636*L636*F!$B$59,IF(M636=60%,J636*K636*L636*F!$B$60,IF(M636=61%,J636*K636*L636*F!$B$61,IF(M636=62%,J636*K636*L636*F!$B$62,IF(M636=63%,J636*K636*L636*F!$B$63,IF(M636=64%,J636*K636*L636*F!$B$64,IF(M636=65%,J636*K636*L636*F!$B$65,IF(M636=66%,J636*K636*L636*F!$B$66,IF(M636=67%,J636*K636*L636*F!$B$67,IF(M636=68%,J636*K636*L636*F!$B$68,IF(M636=69%,J636*K636*L636*F!$B$69,IF(M636=70%,J636*K636*L636*F!$B$70,IF(M636=71%,J636*K636*L636*F!$B$71,IF(M636=72%,J636*K636*L636*F!$B$72,IF(M636=73%,J636*K636*L636*F!$B$73,IF(M636=74%,J636*K636*L636*F!$B$74,IF(M636=75%,J636*K636*L636*F!$B$75,IF(M636=76%,J636*K636*L636*F!$B$76,IF(M636=77%,J636*K636*L636*F!$B$77,IF(M636=78%,J636*K636*L636*F!$B$78,IF(M636=79%,J636*K636*L636*F!$B$79,IF(M636=80%,J636*K636*L636*F!$B$80,IF(M636=81%,J636*K636*L636*F!$B$81,IF(M636=82%,J636*K636*L636*F!$B$82,IF(M636=83%,J636*K636*L636*F!$B$83,IF(M636=84%,J636*K636*L636*F!$B$84,IF(M636=85%,J636*K636*L636*F!$B$85,IF(M636=86%,J636*K636*L636*F!$B$86,IF(M636=87%,J636*K636*L636*F!$B$87,IF(M636=88%,J636*K636*L636*F!$B$88,IF(M636=89%,J636*K636*L636*F!$B$89,IF(M636=90%,J636*K636*L636*F!$B$90,IF(M636=91%,J636*K636*L636*F!$B$91,IF(M636=92%,J636*K636*L636*F!$B$92,IF(M636=93%,J636*K636*L636*F!$B$93,IF(M636=94%,J636*K636*L636*F!$B$94,IF(M636=95%,J636*K636*L636*F!$B$95,IF(M636=96%,J636*K636*L636*F!$B$96,IF(M636=97%,J636*K636*L636*F!$B$97,IF(M636=98%,J636*K636*L636*F!$B$98,IF(M636=99%,J636*K636*L636*F!$B$99,IF(M636&gt;99%,J636*K636*L636*F!$B$100,))))))))))))))))))))))))))))))))))))))))))))))))))))))))+IF(Q636&lt;30%,0,IF(Q636&lt;35%,N636*O636*P636*F!$B$33,IF(Q636&lt;40%,N636*O636*P636*F!$B$38,IF(Q636&lt;45%,N636*O636*P636*F!$B$43,IF(Q636&lt;50%,N636*O636*P636*F!$B$48,IF(Q636=50%,N636*O636*P636*F!$B$50,IF(Q636=51%,N636*O636*P636*F!$B$51,IF(Q636=52%,N636*O636*P636*F!$B$52,IF(Q636=53%,N636*O636*P636*F!$B$53,IF(Q636=54%,N636*O636*P636*F!$B$54,IF(Q636=55%,N636*O636*P636*F!$B$55,IF(Q636=56%,N636*O636*P636*F!$B$56,IF(Q636=57%,N636*O636*P636*F!$B$57,IF(Q636=58%,N636*O636*P636*F!$B$58,IF(Q636=59%,N636*O636*P636*F!$B$59,IF(Q636=60%,N636*O636*P636*F!$B$60,IF(Q636=61%,N636*O636*P636*F!$B$61,IF(Q636=62%,N636*O636*P636*F!$B$62,IF(Q636=63%,N636*O636*P636*F!$B$63,IF(Q636=64%,N636*O636*P636*F!$B$64,IF(Q636=65%,N636*O636*P636*F!$B$65,IF(Q636=66%,N636*O636*P636*F!$B$66,IF(Q636=67%,N636*O636*P636*F!$B$67,IF(Q636=68%,N636*O636*P636*F!$B$68,IF(Q636=69%,N636*O636*P636*F!$B$69,IF(Q636=70%,N636*O636*P636*F!$B$70,IF(Q636=71%,N636*O636*P636*F!$B$71,IF(Q636=72%,N636*O636*P636*F!$B$72,IF(Q636=73%,N636*O636*P636*F!$B$73,IF(Q636=74%,N636*O636*P636*F!$B$74,IF(Q636=75%,N636*O636*P636*F!$B$75,IF(Q636=76%,N636*O636*P636*F!$B$76,IF(Q636=77%,N636*O636*P636*F!$B$77,IF(Q636=78%,N636*O636*P636*F!$B$78,IF(Q636=79%,N636*O636*P636*F!$B$79,IF(Q636=80%,N636*O636*P636*F!$B$80,IF(Q636=81%,N636*O636*P636*F!$B$81,IF(Q636=82%,N636*O636*P636*F!$B$82,IF(Q636=83%,N636*O636*P636*F!$B$83,IF(Q636=84%,N636*O636*P636*F!$B$84,IF(Q636=85%,N636*O636*P636*F!$B$85,IF(Q636=86%,N636*O636*P636*F!$B$86,IF(Q636=87%,N636*O636*P636*F!$B$87,IF(Q636=88%,N636*O636*P636*F!$B$88,IF(Q636=89%,N636*O636*P636*F!$B$89,IF(Q636=90%,N636*O636*P636*F!$B$90,IF(Q636=91%,N636*O636*P636*F!$B$91,IF(Q636=92%,N636*O636*P636*F!$B$92,IF(Q636=93%,N636*O636*P636*F!$B$93,IF(Q636=94%,N636*O636*P636*F!$B$94,IF(Q636=95%,N636*O636*P636*F!$B$95,IF(Q636=96%,N636*O636*P636*F!$B$96,IF(Q636=97%,N636*O636*P636*F!$B$97,IF(Q636=98%,N636*O636*P636*F!$B$98,IF(Q636=99%,N636*O636*P636*F!$B$99,IF(Q636&gt;99%,N636*O636*P636*F!$B$100,))))))))))))))))))))))))))))))))))))))))))))))))))))))))+IF(U636&lt;30%,0,IF(U636&lt;35%,R636*S636*T636*F!$B$33,IF(U636&lt;40%,R636*S636*T636*F!$B$38,IF(U636&lt;45%,R636*S636*T636*F!$B$43,IF(U636&lt;50%,R636*S636*T636*F!$B$48,IF(U636=50%,R636*S636*T636*F!$B$50,IF(U636=51%,R636*S636*T636*F!$B$51,IF(U636=52%,R636*S636*T636*F!$B$52,IF(U636=53%,R636*S636*T636*F!$B$53,IF(U636=54%,R636*S636*T636*F!$B$54,IF(U636=55%,R636*S636*T636*F!$B$55,IF(U636=56%,R636*S636*T636*F!$B$56,IF(U636=57%,R636*S636*T636*F!$B$57,IF(U636=58%,R636*S636*T636*F!$B$58,IF(U636=59%,R636*S636*T636*F!$B$59,IF(U636=60%,R636*S636*T636*F!$B$60,IF(U636=61%,R636*S636*T636*F!$B$61,IF(U636=62%,R636*S636*T636*F!$B$62,IF(U636=63%,R636*S636*T636*F!$B$63,IF(U636=64%,R636*S636*T636*F!$B$64,IF(U636=65%,R636*S636*T636*F!$B$65,IF(U636=66%,R636*S636*T636*F!$B$66,IF(U636=67%,R636*S636*T636*F!$B$67,IF(U636=68%,R636*S636*T636*F!$B$68,IF(U636=69%,R636*S636*T636*F!$B$69,IF(U636=70%,R636*S636*T636*F!$B$70,IF(U636=71%,R636*S636*T636*F!$B$71,IF(U636=72%,R636*S636*T636*F!$B$72,IF(U636=73%,R636*S636*T636*F!$B$73,IF(U636=74%,R636*S636*T636*F!$B$74,IF(U636=75%,R636*S636*T636*F!$B$75,IF(U636=76%,R636*S636*T636*F!$B$76,IF(U636=77%,R636*S636*T636*F!$B$77,IF(U636=78%,R636*S636*T636*F!$B$78,IF(U636=79%,R636*S636*T636*F!$B$79,IF(U636=80%,R636*S636*T636*F!$B$80,IF(U636=81%,R636*S636*T636*F!$B$81,IF(U636=82%,R636*S636*T636*F!$B$82,IF(U636=83%,R636*S636*T636*F!$B$83,IF(U636=84%,R636*S636*T636*F!$B$84,IF(U636=85%,R636*S636*T636*F!$B$85,IF(U636=86%,R636*S636*T636*F!$B$86,IF(U636=87%,R636*S636*T636*F!$B$87,IF(U636=88%,R636*S636*T636*F!$B$88,IF(U636=89%,R636*S636*T636*F!$B$89,IF(U636=90%,R636*S636*T636*F!$B$90,IF(U636=91%,R636*S636*T636*F!$B$91,IF(U636=92%,R636*S636*T636*F!$B$92,IF(U636=93%,R636*S636*T636*F!$B$93,IF(U636=94%,R636*S636*T636*F!$B$94,IF(U636=95%,R636*S636*T636*F!$B$95,IF(U636=96%,R636*S636*T636*F!$B$96,IF(U636=97%,R636*S636*T636*F!$B$97,IF(U636=98%,R636*S636*T636*F!$B$98,IF(U636=99%,R636*S636*T636*F!$B$99,IF(U636&gt;99%,R636*S636*T636*F!$B$100)))))))))))))))))))))))))))))))))))))))))))))))))))))))))*IF(ISNUMBER(E636),E636,1)*IF(ISNUMBER(D636),D636,1)</f>
        <v>0</v>
      </c>
      <c r="AA636" s="33">
        <f>G636*H636+K636*L636+O636*P636+S636*T636</f>
        <v>0</v>
      </c>
      <c r="AB636" s="35">
        <f>(H636*(IF(I636&lt;45%,0.5,IF(I636&lt;55%,0.8,IF(I636&lt;65%,0.9,IF(I636&lt;75%,1,IF(I636&lt;85%,1.1,1.2))))))+L636*(IF(M636&lt;45%,0.5,IF(M636&lt;55%,0.8,IF(M636&lt;65%,0.9,IF(M636&lt;75%,1,IF(M636&lt;85%,1.1,1.2))))))+P636*(IF(Q636&lt;45%,0.5,IF(Q636&lt;55%,0.8,IF(Q636&lt;65%,0.9,IF(Q636&lt;75%,1,IF(Q636&lt;85%,1.1,1.2))))))+T636*(IF(U636&lt;45%,0.5,IF(U636&lt;55%,0.8,IF(U636&lt;65%,0.9,IF(U636&lt;75%,1,IF(U636&lt;85%,1.1,1.2)))))))*IF(D636&gt;=0.8,6,IF(D636&lt;=0.4,1.5,3))</f>
        <v>0</v>
      </c>
    </row>
    <row r="637" spans="1:62" x14ac:dyDescent="0.25">
      <c r="A637" s="1129"/>
      <c r="B637" s="156" t="str">
        <f t="shared" ref="B637:C637" si="1526">IF(B575="","",B575)</f>
        <v/>
      </c>
      <c r="C637" s="157" t="str">
        <f t="shared" si="1526"/>
        <v/>
      </c>
      <c r="D637" s="63">
        <f t="shared" si="1521"/>
        <v>0</v>
      </c>
      <c r="E637" s="80" t="str">
        <f t="shared" ref="E637" si="1527">IF(E575="","",E575)</f>
        <v/>
      </c>
      <c r="F637" s="81"/>
      <c r="G637" s="96"/>
      <c r="H637" s="96"/>
      <c r="I637" s="82">
        <f t="shared" si="1516"/>
        <v>0</v>
      </c>
      <c r="J637" s="81"/>
      <c r="K637" s="96"/>
      <c r="L637" s="96"/>
      <c r="M637" s="104">
        <f t="shared" si="1517"/>
        <v>0</v>
      </c>
      <c r="N637" s="81"/>
      <c r="O637" s="96"/>
      <c r="P637" s="96"/>
      <c r="Q637" s="82">
        <f t="shared" si="1518"/>
        <v>0</v>
      </c>
      <c r="R637" s="81"/>
      <c r="S637" s="96"/>
      <c r="T637" s="96"/>
      <c r="U637" s="104">
        <f t="shared" si="1519"/>
        <v>0</v>
      </c>
      <c r="V637" s="126">
        <f t="shared" si="1523"/>
        <v>0</v>
      </c>
      <c r="W637" s="44">
        <f t="shared" ref="W637:W639" si="1528">IFERROR((IF(ISNUMBER(F637),F637,1)*G637*H637+IF(ISNUMBER(J637),J637,1)*K637*L637+IF(ISNUMBER(N637),N637,1)*O637*P637+IF(ISNUMBER(R637),R637,1)*S637*T637)*IF(ISNUMBER(E637),E637,1)/(G637*H637+K637*L637+O637*P637+S637*T637),0)</f>
        <v>0</v>
      </c>
      <c r="X637" s="45">
        <f t="shared" si="1524"/>
        <v>0</v>
      </c>
      <c r="Y637" s="90" t="str">
        <f t="shared" si="1525"/>
        <v/>
      </c>
      <c r="Z637" s="127">
        <f>(IF(I637&lt;30%,0,IF(I637&lt;35%,F637*G637*H637*F!$B$33,IF(I637&lt;40%,F637*G637*H637*F!$B$38,IF(I637&lt;45%,F637*G637*H637*F!$B$43,IF(I637&lt;50%,F637*G637*H637*F!$B$48,IF(I637=50%,F637*G637*H637*F!$B$50,IF(I637=51%,F637*G637*H637*F!$B$51,IF(I637=52%,F637*G637*H637*F!$B$52,IF(I637=53%,F637*G637*H637*F!$B$53,IF(I637=54%,F637*G637*H637*F!$B$54,IF(I637=55%,F637*G637*H637*F!$B$55,IF(I637=56%,F637*G637*H637*F!$B$56,IF(I637=57%,F637*G637*H637*F!$B$57,IF(I637=58%,F637*G637*H637*F!$B$58,IF(I637=59%,F637*G637*H637*F!$B$59,IF(I637=60%,F637*G637*H637*F!$B$60,IF(I637=61%,F637*G637*H637*F!$B$61,IF(I637=62%,F637*G637*H637*F!$B$62,IF(I637=63%,F637*G637*H637*F!$B$63,IF(I637=64%,F637*G637*H637*F!$B$64,IF(I637=65%,F637*G637*H637*F!$B$65,IF(I637=66%,F637*G637*H637*F!$B$66,IF(I637=67%,F637*G637*H637*F!$B$67,IF(I637=68%,F637*G637*H637*F!$B$68,IF(I637=69%,F637*G637*H637*F!$B$69,IF(I637=70%,F637*G637*H637*F!$B$70,IF(I637=71%,F637*G637*H637*F!$B$71,IF(I637=72%,F637*G637*H637*F!$B$72,IF(I637=73%,F637*G637*H637*F!$B$73,IF(I637=74%,F637*G637*H637*F!$B$74,IF(I637=75%,F637*G637*H637*F!$B$75,IF(I637=76%,F637*G637*H637*F!$B$76,IF(I637=77%,F637*G637*H637*F!$B$77,IF(I637=78%,F637*G637*H637*F!$B$78,IF(I637=79%,F637*G637*H637*F!$B$79,IF(I637=80%,F637*G637*H637*F!$B$80,IF(I637=81%,F637*G637*H637*F!$B$81,IF(I637=82%,F637*G637*H637*F!$B$82,IF(I637=83%,F637*G637*H637*F!$B$83,IF(I637=84%,F637*G637*H637*F!$B$84,IF(I637=85%,F637*G637*H637*F!$B$85,IF(I637=86%,F637*G637*H637*F!$B$86,IF(I637=87%,F637*G637*H637*F!$B$87,IF(I637=88%,F637*G637*H637*F!$B$88,IF(I637=89%,F637*G637*H637*F!$B$89,IF(I637=90%,F637*G637*H637*F!$B$90,IF(I637=91%,F637*G637*H637*F!$B$91,IF(I637=92%,F637*G637*H637*F!$B$92,IF(I637=93%,F637*G637*H637*F!$B$93,IF(I637=94%,F637*G637*H637*F!$B$94,IF(I637=95%,F637*G637*H637*F!$B$95,IF(I637=96%,F637*G637*H637*F!$B$96,IF(I637=97%,F637*G637*H637*F!$B$97,IF(I637=98%,F637*G637*H637*F!$B$98,IF(I637=99%,F637*G637*H637*F!$B$99,IF(I637&gt;99%,F637*G637*H637*F!$B$100,))))))))))))))))))))))))))))))))))))))))))))))))))))))))+IF(M637&lt;30%,0,IF(M637&lt;35%,J637*K637*L637*F!$B$33,IF(M637&lt;40%,J637*K637*L637*F!$B$38,IF(M637&lt;45%,J637*K637*L637*F!$B$43,IF(M637&lt;50%,J637*K637*L637*F!$B$48,IF(M637=50%,J637*K637*L637*F!$B$50,IF(M637=51%,J637*K637*L637*F!$B$51,IF(M637=52%,J637*K637*L637*F!$B$52,IF(M637=53%,J637*K637*L637*F!$B$53,IF(M637=54%,J637*K637*L637*F!$B$54,IF(M637=55%,J637*K637*L637*F!$B$55,IF(M637=56%,J637*K637*L637*F!$B$56,IF(M637=57%,J637*K637*L637*F!$B$57,IF(M637=58%,J637*K637*L637*F!$B$58,IF(M637=59%,J637*K637*L637*F!$B$59,IF(M637=60%,J637*K637*L637*F!$B$60,IF(M637=61%,J637*K637*L637*F!$B$61,IF(M637=62%,J637*K637*L637*F!$B$62,IF(M637=63%,J637*K637*L637*F!$B$63,IF(M637=64%,J637*K637*L637*F!$B$64,IF(M637=65%,J637*K637*L637*F!$B$65,IF(M637=66%,J637*K637*L637*F!$B$66,IF(M637=67%,J637*K637*L637*F!$B$67,IF(M637=68%,J637*K637*L637*F!$B$68,IF(M637=69%,J637*K637*L637*F!$B$69,IF(M637=70%,J637*K637*L637*F!$B$70,IF(M637=71%,J637*K637*L637*F!$B$71,IF(M637=72%,J637*K637*L637*F!$B$72,IF(M637=73%,J637*K637*L637*F!$B$73,IF(M637=74%,J637*K637*L637*F!$B$74,IF(M637=75%,J637*K637*L637*F!$B$75,IF(M637=76%,J637*K637*L637*F!$B$76,IF(M637=77%,J637*K637*L637*F!$B$77,IF(M637=78%,J637*K637*L637*F!$B$78,IF(M637=79%,J637*K637*L637*F!$B$79,IF(M637=80%,J637*K637*L637*F!$B$80,IF(M637=81%,J637*K637*L637*F!$B$81,IF(M637=82%,J637*K637*L637*F!$B$82,IF(M637=83%,J637*K637*L637*F!$B$83,IF(M637=84%,J637*K637*L637*F!$B$84,IF(M637=85%,J637*K637*L637*F!$B$85,IF(M637=86%,J637*K637*L637*F!$B$86,IF(M637=87%,J637*K637*L637*F!$B$87,IF(M637=88%,J637*K637*L637*F!$B$88,IF(M637=89%,J637*K637*L637*F!$B$89,IF(M637=90%,J637*K637*L637*F!$B$90,IF(M637=91%,J637*K637*L637*F!$B$91,IF(M637=92%,J637*K637*L637*F!$B$92,IF(M637=93%,J637*K637*L637*F!$B$93,IF(M637=94%,J637*K637*L637*F!$B$94,IF(M637=95%,J637*K637*L637*F!$B$95,IF(M637=96%,J637*K637*L637*F!$B$96,IF(M637=97%,J637*K637*L637*F!$B$97,IF(M637=98%,J637*K637*L637*F!$B$98,IF(M637=99%,J637*K637*L637*F!$B$99,IF(M637&gt;99%,J637*K637*L637*F!$B$100,))))))))))))))))))))))))))))))))))))))))))))))))))))))))+IF(Q637&lt;30%,0,IF(Q637&lt;35%,N637*O637*P637*F!$B$33,IF(Q637&lt;40%,N637*O637*P637*F!$B$38,IF(Q637&lt;45%,N637*O637*P637*F!$B$43,IF(Q637&lt;50%,N637*O637*P637*F!$B$48,IF(Q637=50%,N637*O637*P637*F!$B$50,IF(Q637=51%,N637*O637*P637*F!$B$51,IF(Q637=52%,N637*O637*P637*F!$B$52,IF(Q637=53%,N637*O637*P637*F!$B$53,IF(Q637=54%,N637*O637*P637*F!$B$54,IF(Q637=55%,N637*O637*P637*F!$B$55,IF(Q637=56%,N637*O637*P637*F!$B$56,IF(Q637=57%,N637*O637*P637*F!$B$57,IF(Q637=58%,N637*O637*P637*F!$B$58,IF(Q637=59%,N637*O637*P637*F!$B$59,IF(Q637=60%,N637*O637*P637*F!$B$60,IF(Q637=61%,N637*O637*P637*F!$B$61,IF(Q637=62%,N637*O637*P637*F!$B$62,IF(Q637=63%,N637*O637*P637*F!$B$63,IF(Q637=64%,N637*O637*P637*F!$B$64,IF(Q637=65%,N637*O637*P637*F!$B$65,IF(Q637=66%,N637*O637*P637*F!$B$66,IF(Q637=67%,N637*O637*P637*F!$B$67,IF(Q637=68%,N637*O637*P637*F!$B$68,IF(Q637=69%,N637*O637*P637*F!$B$69,IF(Q637=70%,N637*O637*P637*F!$B$70,IF(Q637=71%,N637*O637*P637*F!$B$71,IF(Q637=72%,N637*O637*P637*F!$B$72,IF(Q637=73%,N637*O637*P637*F!$B$73,IF(Q637=74%,N637*O637*P637*F!$B$74,IF(Q637=75%,N637*O637*P637*F!$B$75,IF(Q637=76%,N637*O637*P637*F!$B$76,IF(Q637=77%,N637*O637*P637*F!$B$77,IF(Q637=78%,N637*O637*P637*F!$B$78,IF(Q637=79%,N637*O637*P637*F!$B$79,IF(Q637=80%,N637*O637*P637*F!$B$80,IF(Q637=81%,N637*O637*P637*F!$B$81,IF(Q637=82%,N637*O637*P637*F!$B$82,IF(Q637=83%,N637*O637*P637*F!$B$83,IF(Q637=84%,N637*O637*P637*F!$B$84,IF(Q637=85%,N637*O637*P637*F!$B$85,IF(Q637=86%,N637*O637*P637*F!$B$86,IF(Q637=87%,N637*O637*P637*F!$B$87,IF(Q637=88%,N637*O637*P637*F!$B$88,IF(Q637=89%,N637*O637*P637*F!$B$89,IF(Q637=90%,N637*O637*P637*F!$B$90,IF(Q637=91%,N637*O637*P637*F!$B$91,IF(Q637=92%,N637*O637*P637*F!$B$92,IF(Q637=93%,N637*O637*P637*F!$B$93,IF(Q637=94%,N637*O637*P637*F!$B$94,IF(Q637=95%,N637*O637*P637*F!$B$95,IF(Q637=96%,N637*O637*P637*F!$B$96,IF(Q637=97%,N637*O637*P637*F!$B$97,IF(Q637=98%,N637*O637*P637*F!$B$98,IF(Q637=99%,N637*O637*P637*F!$B$99,IF(Q637&gt;99%,N637*O637*P637*F!$B$100,))))))))))))))))))))))))))))))))))))))))))))))))))))))))+IF(U637&lt;30%,0,IF(U637&lt;35%,R637*S637*T637*F!$B$33,IF(U637&lt;40%,R637*S637*T637*F!$B$38,IF(U637&lt;45%,R637*S637*T637*F!$B$43,IF(U637&lt;50%,R637*S637*T637*F!$B$48,IF(U637=50%,R637*S637*T637*F!$B$50,IF(U637=51%,R637*S637*T637*F!$B$51,IF(U637=52%,R637*S637*T637*F!$B$52,IF(U637=53%,R637*S637*T637*F!$B$53,IF(U637=54%,R637*S637*T637*F!$B$54,IF(U637=55%,R637*S637*T637*F!$B$55,IF(U637=56%,R637*S637*T637*F!$B$56,IF(U637=57%,R637*S637*T637*F!$B$57,IF(U637=58%,R637*S637*T637*F!$B$58,IF(U637=59%,R637*S637*T637*F!$B$59,IF(U637=60%,R637*S637*T637*F!$B$60,IF(U637=61%,R637*S637*T637*F!$B$61,IF(U637=62%,R637*S637*T637*F!$B$62,IF(U637=63%,R637*S637*T637*F!$B$63,IF(U637=64%,R637*S637*T637*F!$B$64,IF(U637=65%,R637*S637*T637*F!$B$65,IF(U637=66%,R637*S637*T637*F!$B$66,IF(U637=67%,R637*S637*T637*F!$B$67,IF(U637=68%,R637*S637*T637*F!$B$68,IF(U637=69%,R637*S637*T637*F!$B$69,IF(U637=70%,R637*S637*T637*F!$B$70,IF(U637=71%,R637*S637*T637*F!$B$71,IF(U637=72%,R637*S637*T637*F!$B$72,IF(U637=73%,R637*S637*T637*F!$B$73,IF(U637=74%,R637*S637*T637*F!$B$74,IF(U637=75%,R637*S637*T637*F!$B$75,IF(U637=76%,R637*S637*T637*F!$B$76,IF(U637=77%,R637*S637*T637*F!$B$77,IF(U637=78%,R637*S637*T637*F!$B$78,IF(U637=79%,R637*S637*T637*F!$B$79,IF(U637=80%,R637*S637*T637*F!$B$80,IF(U637=81%,R637*S637*T637*F!$B$81,IF(U637=82%,R637*S637*T637*F!$B$82,IF(U637=83%,R637*S637*T637*F!$B$83,IF(U637=84%,R637*S637*T637*F!$B$84,IF(U637=85%,R637*S637*T637*F!$B$85,IF(U637=86%,R637*S637*T637*F!$B$86,IF(U637=87%,R637*S637*T637*F!$B$87,IF(U637=88%,R637*S637*T637*F!$B$88,IF(U637=89%,R637*S637*T637*F!$B$89,IF(U637=90%,R637*S637*T637*F!$B$90,IF(U637=91%,R637*S637*T637*F!$B$91,IF(U637=92%,R637*S637*T637*F!$B$92,IF(U637=93%,R637*S637*T637*F!$B$93,IF(U637=94%,R637*S637*T637*F!$B$94,IF(U637=95%,R637*S637*T637*F!$B$95,IF(U637=96%,R637*S637*T637*F!$B$96,IF(U637=97%,R637*S637*T637*F!$B$97,IF(U637=98%,R637*S637*T637*F!$B$98,IF(U637=99%,R637*S637*T637*F!$B$99,IF(U637&gt;99%,R637*S637*T637*F!$B$100)))))))))))))))))))))))))))))))))))))))))))))))))))))))))*IF(ISNUMBER(E637),E637,1)*IF(ISNUMBER(D637),D637,1)</f>
        <v>0</v>
      </c>
      <c r="AA637" s="127">
        <f>G637*H637+K637*L637+O637*P637+S637*T637</f>
        <v>0</v>
      </c>
      <c r="AB637" s="46">
        <f>(H637*(IF(I637&lt;45%,0.5,IF(I637&lt;55%,0.8,IF(I637&lt;65%,0.9,IF(I637&lt;75%,1,IF(I637&lt;85%,1.1,1.2))))))+L637*(IF(M637&lt;45%,0.5,IF(M637&lt;55%,0.8,IF(M637&lt;65%,0.9,IF(M637&lt;75%,1,IF(M637&lt;85%,1.1,1.2))))))+P637*(IF(Q637&lt;45%,0.5,IF(Q637&lt;55%,0.8,IF(Q637&lt;65%,0.9,IF(Q637&lt;75%,1,IF(Q637&lt;85%,1.1,1.2))))))+T637*(IF(U637&lt;45%,0.5,IF(U637&lt;55%,0.8,IF(U637&lt;65%,0.9,IF(U637&lt;75%,1,IF(U637&lt;85%,1.1,1.2)))))))*IF(D637&gt;=0.8,6,IF(D637&lt;=0.4,1.5,3))</f>
        <v>0</v>
      </c>
    </row>
    <row r="638" spans="1:62" x14ac:dyDescent="0.25">
      <c r="A638" s="1129"/>
      <c r="B638" s="156" t="str">
        <f t="shared" ref="B638:C638" si="1529">IF(B576="","",B576)</f>
        <v/>
      </c>
      <c r="C638" s="157" t="str">
        <f t="shared" si="1529"/>
        <v/>
      </c>
      <c r="D638" s="63">
        <f t="shared" si="1521"/>
        <v>0</v>
      </c>
      <c r="E638" s="78" t="str">
        <f t="shared" ref="E638" si="1530">IF(E576="","",E576)</f>
        <v/>
      </c>
      <c r="F638" s="79"/>
      <c r="G638" s="94"/>
      <c r="H638" s="94"/>
      <c r="I638" s="70">
        <f t="shared" si="1516"/>
        <v>0</v>
      </c>
      <c r="J638" s="79"/>
      <c r="K638" s="94"/>
      <c r="L638" s="94"/>
      <c r="M638" s="71">
        <f t="shared" si="1517"/>
        <v>0</v>
      </c>
      <c r="N638" s="79"/>
      <c r="O638" s="94"/>
      <c r="P638" s="94"/>
      <c r="Q638" s="70">
        <f t="shared" si="1518"/>
        <v>0</v>
      </c>
      <c r="R638" s="79"/>
      <c r="S638" s="94"/>
      <c r="T638" s="94"/>
      <c r="U638" s="71">
        <f t="shared" si="1519"/>
        <v>0</v>
      </c>
      <c r="V638" s="125">
        <f t="shared" si="1523"/>
        <v>0</v>
      </c>
      <c r="W638" s="43">
        <f t="shared" si="1528"/>
        <v>0</v>
      </c>
      <c r="X638" s="36">
        <f>ROUND(IFERROR((W638/(Y638*IF(ISNUMBER(E638),E638,1))),0),2)</f>
        <v>0</v>
      </c>
      <c r="Y638" s="90" t="str">
        <f t="shared" si="1525"/>
        <v/>
      </c>
      <c r="Z638" s="33">
        <f>(IF(I638&lt;30%,0,IF(I638&lt;35%,F638*G638*H638*F!$B$33,IF(I638&lt;40%,F638*G638*H638*F!$B$38,IF(I638&lt;45%,F638*G638*H638*F!$B$43,IF(I638&lt;50%,F638*G638*H638*F!$B$48,IF(I638=50%,F638*G638*H638*F!$B$50,IF(I638=51%,F638*G638*H638*F!$B$51,IF(I638=52%,F638*G638*H638*F!$B$52,IF(I638=53%,F638*G638*H638*F!$B$53,IF(I638=54%,F638*G638*H638*F!$B$54,IF(I638=55%,F638*G638*H638*F!$B$55,IF(I638=56%,F638*G638*H638*F!$B$56,IF(I638=57%,F638*G638*H638*F!$B$57,IF(I638=58%,F638*G638*H638*F!$B$58,IF(I638=59%,F638*G638*H638*F!$B$59,IF(I638=60%,F638*G638*H638*F!$B$60,IF(I638=61%,F638*G638*H638*F!$B$61,IF(I638=62%,F638*G638*H638*F!$B$62,IF(I638=63%,F638*G638*H638*F!$B$63,IF(I638=64%,F638*G638*H638*F!$B$64,IF(I638=65%,F638*G638*H638*F!$B$65,IF(I638=66%,F638*G638*H638*F!$B$66,IF(I638=67%,F638*G638*H638*F!$B$67,IF(I638=68%,F638*G638*H638*F!$B$68,IF(I638=69%,F638*G638*H638*F!$B$69,IF(I638=70%,F638*G638*H638*F!$B$70,IF(I638=71%,F638*G638*H638*F!$B$71,IF(I638=72%,F638*G638*H638*F!$B$72,IF(I638=73%,F638*G638*H638*F!$B$73,IF(I638=74%,F638*G638*H638*F!$B$74,IF(I638=75%,F638*G638*H638*F!$B$75,IF(I638=76%,F638*G638*H638*F!$B$76,IF(I638=77%,F638*G638*H638*F!$B$77,IF(I638=78%,F638*G638*H638*F!$B$78,IF(I638=79%,F638*G638*H638*F!$B$79,IF(I638=80%,F638*G638*H638*F!$B$80,IF(I638=81%,F638*G638*H638*F!$B$81,IF(I638=82%,F638*G638*H638*F!$B$82,IF(I638=83%,F638*G638*H638*F!$B$83,IF(I638=84%,F638*G638*H638*F!$B$84,IF(I638=85%,F638*G638*H638*F!$B$85,IF(I638=86%,F638*G638*H638*F!$B$86,IF(I638=87%,F638*G638*H638*F!$B$87,IF(I638=88%,F638*G638*H638*F!$B$88,IF(I638=89%,F638*G638*H638*F!$B$89,IF(I638=90%,F638*G638*H638*F!$B$90,IF(I638=91%,F638*G638*H638*F!$B$91,IF(I638=92%,F638*G638*H638*F!$B$92,IF(I638=93%,F638*G638*H638*F!$B$93,IF(I638=94%,F638*G638*H638*F!$B$94,IF(I638=95%,F638*G638*H638*F!$B$95,IF(I638=96%,F638*G638*H638*F!$B$96,IF(I638=97%,F638*G638*H638*F!$B$97,IF(I638=98%,F638*G638*H638*F!$B$98,IF(I638=99%,F638*G638*H638*F!$B$99,IF(I638&gt;99%,F638*G638*H638*F!$B$100,))))))))))))))))))))))))))))))))))))))))))))))))))))))))+IF(M638&lt;30%,0,IF(M638&lt;35%,J638*K638*L638*F!$B$33,IF(M638&lt;40%,J638*K638*L638*F!$B$38,IF(M638&lt;45%,J638*K638*L638*F!$B$43,IF(M638&lt;50%,J638*K638*L638*F!$B$48,IF(M638=50%,J638*K638*L638*F!$B$50,IF(M638=51%,J638*K638*L638*F!$B$51,IF(M638=52%,J638*K638*L638*F!$B$52,IF(M638=53%,J638*K638*L638*F!$B$53,IF(M638=54%,J638*K638*L638*F!$B$54,IF(M638=55%,J638*K638*L638*F!$B$55,IF(M638=56%,J638*K638*L638*F!$B$56,IF(M638=57%,J638*K638*L638*F!$B$57,IF(M638=58%,J638*K638*L638*F!$B$58,IF(M638=59%,J638*K638*L638*F!$B$59,IF(M638=60%,J638*K638*L638*F!$B$60,IF(M638=61%,J638*K638*L638*F!$B$61,IF(M638=62%,J638*K638*L638*F!$B$62,IF(M638=63%,J638*K638*L638*F!$B$63,IF(M638=64%,J638*K638*L638*F!$B$64,IF(M638=65%,J638*K638*L638*F!$B$65,IF(M638=66%,J638*K638*L638*F!$B$66,IF(M638=67%,J638*K638*L638*F!$B$67,IF(M638=68%,J638*K638*L638*F!$B$68,IF(M638=69%,J638*K638*L638*F!$B$69,IF(M638=70%,J638*K638*L638*F!$B$70,IF(M638=71%,J638*K638*L638*F!$B$71,IF(M638=72%,J638*K638*L638*F!$B$72,IF(M638=73%,J638*K638*L638*F!$B$73,IF(M638=74%,J638*K638*L638*F!$B$74,IF(M638=75%,J638*K638*L638*F!$B$75,IF(M638=76%,J638*K638*L638*F!$B$76,IF(M638=77%,J638*K638*L638*F!$B$77,IF(M638=78%,J638*K638*L638*F!$B$78,IF(M638=79%,J638*K638*L638*F!$B$79,IF(M638=80%,J638*K638*L638*F!$B$80,IF(M638=81%,J638*K638*L638*F!$B$81,IF(M638=82%,J638*K638*L638*F!$B$82,IF(M638=83%,J638*K638*L638*F!$B$83,IF(M638=84%,J638*K638*L638*F!$B$84,IF(M638=85%,J638*K638*L638*F!$B$85,IF(M638=86%,J638*K638*L638*F!$B$86,IF(M638=87%,J638*K638*L638*F!$B$87,IF(M638=88%,J638*K638*L638*F!$B$88,IF(M638=89%,J638*K638*L638*F!$B$89,IF(M638=90%,J638*K638*L638*F!$B$90,IF(M638=91%,J638*K638*L638*F!$B$91,IF(M638=92%,J638*K638*L638*F!$B$92,IF(M638=93%,J638*K638*L638*F!$B$93,IF(M638=94%,J638*K638*L638*F!$B$94,IF(M638=95%,J638*K638*L638*F!$B$95,IF(M638=96%,J638*K638*L638*F!$B$96,IF(M638=97%,J638*K638*L638*F!$B$97,IF(M638=98%,J638*K638*L638*F!$B$98,IF(M638=99%,J638*K638*L638*F!$B$99,IF(M638&gt;99%,J638*K638*L638*F!$B$100,))))))))))))))))))))))))))))))))))))))))))))))))))))))))+IF(Q638&lt;30%,0,IF(Q638&lt;35%,N638*O638*P638*F!$B$33,IF(Q638&lt;40%,N638*O638*P638*F!$B$38,IF(Q638&lt;45%,N638*O638*P638*F!$B$43,IF(Q638&lt;50%,N638*O638*P638*F!$B$48,IF(Q638=50%,N638*O638*P638*F!$B$50,IF(Q638=51%,N638*O638*P638*F!$B$51,IF(Q638=52%,N638*O638*P638*F!$B$52,IF(Q638=53%,N638*O638*P638*F!$B$53,IF(Q638=54%,N638*O638*P638*F!$B$54,IF(Q638=55%,N638*O638*P638*F!$B$55,IF(Q638=56%,N638*O638*P638*F!$B$56,IF(Q638=57%,N638*O638*P638*F!$B$57,IF(Q638=58%,N638*O638*P638*F!$B$58,IF(Q638=59%,N638*O638*P638*F!$B$59,IF(Q638=60%,N638*O638*P638*F!$B$60,IF(Q638=61%,N638*O638*P638*F!$B$61,IF(Q638=62%,N638*O638*P638*F!$B$62,IF(Q638=63%,N638*O638*P638*F!$B$63,IF(Q638=64%,N638*O638*P638*F!$B$64,IF(Q638=65%,N638*O638*P638*F!$B$65,IF(Q638=66%,N638*O638*P638*F!$B$66,IF(Q638=67%,N638*O638*P638*F!$B$67,IF(Q638=68%,N638*O638*P638*F!$B$68,IF(Q638=69%,N638*O638*P638*F!$B$69,IF(Q638=70%,N638*O638*P638*F!$B$70,IF(Q638=71%,N638*O638*P638*F!$B$71,IF(Q638=72%,N638*O638*P638*F!$B$72,IF(Q638=73%,N638*O638*P638*F!$B$73,IF(Q638=74%,N638*O638*P638*F!$B$74,IF(Q638=75%,N638*O638*P638*F!$B$75,IF(Q638=76%,N638*O638*P638*F!$B$76,IF(Q638=77%,N638*O638*P638*F!$B$77,IF(Q638=78%,N638*O638*P638*F!$B$78,IF(Q638=79%,N638*O638*P638*F!$B$79,IF(Q638=80%,N638*O638*P638*F!$B$80,IF(Q638=81%,N638*O638*P638*F!$B$81,IF(Q638=82%,N638*O638*P638*F!$B$82,IF(Q638=83%,N638*O638*P638*F!$B$83,IF(Q638=84%,N638*O638*P638*F!$B$84,IF(Q638=85%,N638*O638*P638*F!$B$85,IF(Q638=86%,N638*O638*P638*F!$B$86,IF(Q638=87%,N638*O638*P638*F!$B$87,IF(Q638=88%,N638*O638*P638*F!$B$88,IF(Q638=89%,N638*O638*P638*F!$B$89,IF(Q638=90%,N638*O638*P638*F!$B$90,IF(Q638=91%,N638*O638*P638*F!$B$91,IF(Q638=92%,N638*O638*P638*F!$B$92,IF(Q638=93%,N638*O638*P638*F!$B$93,IF(Q638=94%,N638*O638*P638*F!$B$94,IF(Q638=95%,N638*O638*P638*F!$B$95,IF(Q638=96%,N638*O638*P638*F!$B$96,IF(Q638=97%,N638*O638*P638*F!$B$97,IF(Q638=98%,N638*O638*P638*F!$B$98,IF(Q638=99%,N638*O638*P638*F!$B$99,IF(Q638&gt;99%,N638*O638*P638*F!$B$100,))))))))))))))))))))))))))))))))))))))))))))))))))))))))+IF(U638&lt;30%,0,IF(U638&lt;35%,R638*S638*T638*F!$B$33,IF(U638&lt;40%,R638*S638*T638*F!$B$38,IF(U638&lt;45%,R638*S638*T638*F!$B$43,IF(U638&lt;50%,R638*S638*T638*F!$B$48,IF(U638=50%,R638*S638*T638*F!$B$50,IF(U638=51%,R638*S638*T638*F!$B$51,IF(U638=52%,R638*S638*T638*F!$B$52,IF(U638=53%,R638*S638*T638*F!$B$53,IF(U638=54%,R638*S638*T638*F!$B$54,IF(U638=55%,R638*S638*T638*F!$B$55,IF(U638=56%,R638*S638*T638*F!$B$56,IF(U638=57%,R638*S638*T638*F!$B$57,IF(U638=58%,R638*S638*T638*F!$B$58,IF(U638=59%,R638*S638*T638*F!$B$59,IF(U638=60%,R638*S638*T638*F!$B$60,IF(U638=61%,R638*S638*T638*F!$B$61,IF(U638=62%,R638*S638*T638*F!$B$62,IF(U638=63%,R638*S638*T638*F!$B$63,IF(U638=64%,R638*S638*T638*F!$B$64,IF(U638=65%,R638*S638*T638*F!$B$65,IF(U638=66%,R638*S638*T638*F!$B$66,IF(U638=67%,R638*S638*T638*F!$B$67,IF(U638=68%,R638*S638*T638*F!$B$68,IF(U638=69%,R638*S638*T638*F!$B$69,IF(U638=70%,R638*S638*T638*F!$B$70,IF(U638=71%,R638*S638*T638*F!$B$71,IF(U638=72%,R638*S638*T638*F!$B$72,IF(U638=73%,R638*S638*T638*F!$B$73,IF(U638=74%,R638*S638*T638*F!$B$74,IF(U638=75%,R638*S638*T638*F!$B$75,IF(U638=76%,R638*S638*T638*F!$B$76,IF(U638=77%,R638*S638*T638*F!$B$77,IF(U638=78%,R638*S638*T638*F!$B$78,IF(U638=79%,R638*S638*T638*F!$B$79,IF(U638=80%,R638*S638*T638*F!$B$80,IF(U638=81%,R638*S638*T638*F!$B$81,IF(U638=82%,R638*S638*T638*F!$B$82,IF(U638=83%,R638*S638*T638*F!$B$83,IF(U638=84%,R638*S638*T638*F!$B$84,IF(U638=85%,R638*S638*T638*F!$B$85,IF(U638=86%,R638*S638*T638*F!$B$86,IF(U638=87%,R638*S638*T638*F!$B$87,IF(U638=88%,R638*S638*T638*F!$B$88,IF(U638=89%,R638*S638*T638*F!$B$89,IF(U638=90%,R638*S638*T638*F!$B$90,IF(U638=91%,R638*S638*T638*F!$B$91,IF(U638=92%,R638*S638*T638*F!$B$92,IF(U638=93%,R638*S638*T638*F!$B$93,IF(U638=94%,R638*S638*T638*F!$B$94,IF(U638=95%,R638*S638*T638*F!$B$95,IF(U638=96%,R638*S638*T638*F!$B$96,IF(U638=97%,R638*S638*T638*F!$B$97,IF(U638=98%,R638*S638*T638*F!$B$98,IF(U638=99%,R638*S638*T638*F!$B$99,IF(U638&gt;99%,R638*S638*T638*F!$B$100)))))))))))))))))))))))))))))))))))))))))))))))))))))))))*IF(ISNUMBER(E638),E638,1)*IF(ISNUMBER(D638),D638,1)</f>
        <v>0</v>
      </c>
      <c r="AA638" s="33">
        <f>G638*H638+K638*L638+O638*P638+S638*T638</f>
        <v>0</v>
      </c>
      <c r="AB638" s="35">
        <f>(H638*(IF(I638&lt;45%,0.5,IF(I638&lt;55%,0.8,IF(I638&lt;65%,0.9,IF(I638&lt;75%,1,IF(I638&lt;85%,1.1,1.2))))))+L638*(IF(M638&lt;45%,0.5,IF(M638&lt;55%,0.8,IF(M638&lt;65%,0.9,IF(M638&lt;75%,1,IF(M638&lt;85%,1.1,1.2))))))+P638*(IF(Q638&lt;45%,0.5,IF(Q638&lt;55%,0.8,IF(Q638&lt;65%,0.9,IF(Q638&lt;75%,1,IF(Q638&lt;85%,1.1,1.2))))))+T638*(IF(U638&lt;45%,0.5,IF(U638&lt;55%,0.8,IF(U638&lt;65%,0.9,IF(U638&lt;75%,1,IF(U638&lt;85%,1.1,1.2)))))))*IF(D638&gt;=0.8,6,IF(D638&lt;=0.4,1.5,3))</f>
        <v>0</v>
      </c>
    </row>
    <row r="639" spans="1:62" x14ac:dyDescent="0.25">
      <c r="A639" s="1129"/>
      <c r="B639" s="156" t="str">
        <f t="shared" ref="B639:C639" si="1531">IF(B577="","",B577)</f>
        <v/>
      </c>
      <c r="C639" s="158" t="str">
        <f t="shared" si="1531"/>
        <v/>
      </c>
      <c r="D639" s="63">
        <f t="shared" si="1521"/>
        <v>0</v>
      </c>
      <c r="E639" s="83" t="str">
        <f t="shared" ref="E639" si="1532">IF(E577="","",E577)</f>
        <v/>
      </c>
      <c r="F639" s="81"/>
      <c r="G639" s="96"/>
      <c r="H639" s="96"/>
      <c r="I639" s="82">
        <f t="shared" si="1516"/>
        <v>0</v>
      </c>
      <c r="J639" s="81"/>
      <c r="K639" s="96"/>
      <c r="L639" s="96"/>
      <c r="M639" s="104">
        <f t="shared" si="1517"/>
        <v>0</v>
      </c>
      <c r="N639" s="81"/>
      <c r="O639" s="96"/>
      <c r="P639" s="96"/>
      <c r="Q639" s="82">
        <f t="shared" si="1518"/>
        <v>0</v>
      </c>
      <c r="R639" s="81"/>
      <c r="S639" s="96"/>
      <c r="T639" s="96"/>
      <c r="U639" s="104">
        <f t="shared" si="1519"/>
        <v>0</v>
      </c>
      <c r="V639" s="128">
        <f t="shared" si="1523"/>
        <v>0</v>
      </c>
      <c r="W639" s="44">
        <f t="shared" si="1528"/>
        <v>0</v>
      </c>
      <c r="X639" s="45">
        <f t="shared" ref="X639" si="1533">ROUND(IFERROR((W639/(Y639*IF(ISNUMBER(E639),E639,1))),0),2)</f>
        <v>0</v>
      </c>
      <c r="Y639" s="90" t="str">
        <f t="shared" si="1525"/>
        <v/>
      </c>
      <c r="Z639" s="127">
        <f>(IF(I639&lt;30%,0,IF(I639&lt;35%,F639*G639*H639*F!$B$33,IF(I639&lt;40%,F639*G639*H639*F!$B$38,IF(I639&lt;45%,F639*G639*H639*F!$B$43,IF(I639&lt;50%,F639*G639*H639*F!$B$48,IF(I639=50%,F639*G639*H639*F!$B$50,IF(I639=51%,F639*G639*H639*F!$B$51,IF(I639=52%,F639*G639*H639*F!$B$52,IF(I639=53%,F639*G639*H639*F!$B$53,IF(I639=54%,F639*G639*H639*F!$B$54,IF(I639=55%,F639*G639*H639*F!$B$55,IF(I639=56%,F639*G639*H639*F!$B$56,IF(I639=57%,F639*G639*H639*F!$B$57,IF(I639=58%,F639*G639*H639*F!$B$58,IF(I639=59%,F639*G639*H639*F!$B$59,IF(I639=60%,F639*G639*H639*F!$B$60,IF(I639=61%,F639*G639*H639*F!$B$61,IF(I639=62%,F639*G639*H639*F!$B$62,IF(I639=63%,F639*G639*H639*F!$B$63,IF(I639=64%,F639*G639*H639*F!$B$64,IF(I639=65%,F639*G639*H639*F!$B$65,IF(I639=66%,F639*G639*H639*F!$B$66,IF(I639=67%,F639*G639*H639*F!$B$67,IF(I639=68%,F639*G639*H639*F!$B$68,IF(I639=69%,F639*G639*H639*F!$B$69,IF(I639=70%,F639*G639*H639*F!$B$70,IF(I639=71%,F639*G639*H639*F!$B$71,IF(I639=72%,F639*G639*H639*F!$B$72,IF(I639=73%,F639*G639*H639*F!$B$73,IF(I639=74%,F639*G639*H639*F!$B$74,IF(I639=75%,F639*G639*H639*F!$B$75,IF(I639=76%,F639*G639*H639*F!$B$76,IF(I639=77%,F639*G639*H639*F!$B$77,IF(I639=78%,F639*G639*H639*F!$B$78,IF(I639=79%,F639*G639*H639*F!$B$79,IF(I639=80%,F639*G639*H639*F!$B$80,IF(I639=81%,F639*G639*H639*F!$B$81,IF(I639=82%,F639*G639*H639*F!$B$82,IF(I639=83%,F639*G639*H639*F!$B$83,IF(I639=84%,F639*G639*H639*F!$B$84,IF(I639=85%,F639*G639*H639*F!$B$85,IF(I639=86%,F639*G639*H639*F!$B$86,IF(I639=87%,F639*G639*H639*F!$B$87,IF(I639=88%,F639*G639*H639*F!$B$88,IF(I639=89%,F639*G639*H639*F!$B$89,IF(I639=90%,F639*G639*H639*F!$B$90,IF(I639=91%,F639*G639*H639*F!$B$91,IF(I639=92%,F639*G639*H639*F!$B$92,IF(I639=93%,F639*G639*H639*F!$B$93,IF(I639=94%,F639*G639*H639*F!$B$94,IF(I639=95%,F639*G639*H639*F!$B$95,IF(I639=96%,F639*G639*H639*F!$B$96,IF(I639=97%,F639*G639*H639*F!$B$97,IF(I639=98%,F639*G639*H639*F!$B$98,IF(I639=99%,F639*G639*H639*F!$B$99,IF(I639&gt;99%,F639*G639*H639*F!$B$100,))))))))))))))))))))))))))))))))))))))))))))))))))))))))+IF(M639&lt;30%,0,IF(M639&lt;35%,J639*K639*L639*F!$B$33,IF(M639&lt;40%,J639*K639*L639*F!$B$38,IF(M639&lt;45%,J639*K639*L639*F!$B$43,IF(M639&lt;50%,J639*K639*L639*F!$B$48,IF(M639=50%,J639*K639*L639*F!$B$50,IF(M639=51%,J639*K639*L639*F!$B$51,IF(M639=52%,J639*K639*L639*F!$B$52,IF(M639=53%,J639*K639*L639*F!$B$53,IF(M639=54%,J639*K639*L639*F!$B$54,IF(M639=55%,J639*K639*L639*F!$B$55,IF(M639=56%,J639*K639*L639*F!$B$56,IF(M639=57%,J639*K639*L639*F!$B$57,IF(M639=58%,J639*K639*L639*F!$B$58,IF(M639=59%,J639*K639*L639*F!$B$59,IF(M639=60%,J639*K639*L639*F!$B$60,IF(M639=61%,J639*K639*L639*F!$B$61,IF(M639=62%,J639*K639*L639*F!$B$62,IF(M639=63%,J639*K639*L639*F!$B$63,IF(M639=64%,J639*K639*L639*F!$B$64,IF(M639=65%,J639*K639*L639*F!$B$65,IF(M639=66%,J639*K639*L639*F!$B$66,IF(M639=67%,J639*K639*L639*F!$B$67,IF(M639=68%,J639*K639*L639*F!$B$68,IF(M639=69%,J639*K639*L639*F!$B$69,IF(M639=70%,J639*K639*L639*F!$B$70,IF(M639=71%,J639*K639*L639*F!$B$71,IF(M639=72%,J639*K639*L639*F!$B$72,IF(M639=73%,J639*K639*L639*F!$B$73,IF(M639=74%,J639*K639*L639*F!$B$74,IF(M639=75%,J639*K639*L639*F!$B$75,IF(M639=76%,J639*K639*L639*F!$B$76,IF(M639=77%,J639*K639*L639*F!$B$77,IF(M639=78%,J639*K639*L639*F!$B$78,IF(M639=79%,J639*K639*L639*F!$B$79,IF(M639=80%,J639*K639*L639*F!$B$80,IF(M639=81%,J639*K639*L639*F!$B$81,IF(M639=82%,J639*K639*L639*F!$B$82,IF(M639=83%,J639*K639*L639*F!$B$83,IF(M639=84%,J639*K639*L639*F!$B$84,IF(M639=85%,J639*K639*L639*F!$B$85,IF(M639=86%,J639*K639*L639*F!$B$86,IF(M639=87%,J639*K639*L639*F!$B$87,IF(M639=88%,J639*K639*L639*F!$B$88,IF(M639=89%,J639*K639*L639*F!$B$89,IF(M639=90%,J639*K639*L639*F!$B$90,IF(M639=91%,J639*K639*L639*F!$B$91,IF(M639=92%,J639*K639*L639*F!$B$92,IF(M639=93%,J639*K639*L639*F!$B$93,IF(M639=94%,J639*K639*L639*F!$B$94,IF(M639=95%,J639*K639*L639*F!$B$95,IF(M639=96%,J639*K639*L639*F!$B$96,IF(M639=97%,J639*K639*L639*F!$B$97,IF(M639=98%,J639*K639*L639*F!$B$98,IF(M639=99%,J639*K639*L639*F!$B$99,IF(M639&gt;99%,J639*K639*L639*F!$B$100,))))))))))))))))))))))))))))))))))))))))))))))))))))))))+IF(Q639&lt;30%,0,IF(Q639&lt;35%,N639*O639*P639*F!$B$33,IF(Q639&lt;40%,N639*O639*P639*F!$B$38,IF(Q639&lt;45%,N639*O639*P639*F!$B$43,IF(Q639&lt;50%,N639*O639*P639*F!$B$48,IF(Q639=50%,N639*O639*P639*F!$B$50,IF(Q639=51%,N639*O639*P639*F!$B$51,IF(Q639=52%,N639*O639*P639*F!$B$52,IF(Q639=53%,N639*O639*P639*F!$B$53,IF(Q639=54%,N639*O639*P639*F!$B$54,IF(Q639=55%,N639*O639*P639*F!$B$55,IF(Q639=56%,N639*O639*P639*F!$B$56,IF(Q639=57%,N639*O639*P639*F!$B$57,IF(Q639=58%,N639*O639*P639*F!$B$58,IF(Q639=59%,N639*O639*P639*F!$B$59,IF(Q639=60%,N639*O639*P639*F!$B$60,IF(Q639=61%,N639*O639*P639*F!$B$61,IF(Q639=62%,N639*O639*P639*F!$B$62,IF(Q639=63%,N639*O639*P639*F!$B$63,IF(Q639=64%,N639*O639*P639*F!$B$64,IF(Q639=65%,N639*O639*P639*F!$B$65,IF(Q639=66%,N639*O639*P639*F!$B$66,IF(Q639=67%,N639*O639*P639*F!$B$67,IF(Q639=68%,N639*O639*P639*F!$B$68,IF(Q639=69%,N639*O639*P639*F!$B$69,IF(Q639=70%,N639*O639*P639*F!$B$70,IF(Q639=71%,N639*O639*P639*F!$B$71,IF(Q639=72%,N639*O639*P639*F!$B$72,IF(Q639=73%,N639*O639*P639*F!$B$73,IF(Q639=74%,N639*O639*P639*F!$B$74,IF(Q639=75%,N639*O639*P639*F!$B$75,IF(Q639=76%,N639*O639*P639*F!$B$76,IF(Q639=77%,N639*O639*P639*F!$B$77,IF(Q639=78%,N639*O639*P639*F!$B$78,IF(Q639=79%,N639*O639*P639*F!$B$79,IF(Q639=80%,N639*O639*P639*F!$B$80,IF(Q639=81%,N639*O639*P639*F!$B$81,IF(Q639=82%,N639*O639*P639*F!$B$82,IF(Q639=83%,N639*O639*P639*F!$B$83,IF(Q639=84%,N639*O639*P639*F!$B$84,IF(Q639=85%,N639*O639*P639*F!$B$85,IF(Q639=86%,N639*O639*P639*F!$B$86,IF(Q639=87%,N639*O639*P639*F!$B$87,IF(Q639=88%,N639*O639*P639*F!$B$88,IF(Q639=89%,N639*O639*P639*F!$B$89,IF(Q639=90%,N639*O639*P639*F!$B$90,IF(Q639=91%,N639*O639*P639*F!$B$91,IF(Q639=92%,N639*O639*P639*F!$B$92,IF(Q639=93%,N639*O639*P639*F!$B$93,IF(Q639=94%,N639*O639*P639*F!$B$94,IF(Q639=95%,N639*O639*P639*F!$B$95,IF(Q639=96%,N639*O639*P639*F!$B$96,IF(Q639=97%,N639*O639*P639*F!$B$97,IF(Q639=98%,N639*O639*P639*F!$B$98,IF(Q639=99%,N639*O639*P639*F!$B$99,IF(Q639&gt;99%,N639*O639*P639*F!$B$100,))))))))))))))))))))))))))))))))))))))))))))))))))))))))+IF(U639&lt;30%,0,IF(U639&lt;35%,R639*S639*T639*F!$B$33,IF(U639&lt;40%,R639*S639*T639*F!$B$38,IF(U639&lt;45%,R639*S639*T639*F!$B$43,IF(U639&lt;50%,R639*S639*T639*F!$B$48,IF(U639=50%,R639*S639*T639*F!$B$50,IF(U639=51%,R639*S639*T639*F!$B$51,IF(U639=52%,R639*S639*T639*F!$B$52,IF(U639=53%,R639*S639*T639*F!$B$53,IF(U639=54%,R639*S639*T639*F!$B$54,IF(U639=55%,R639*S639*T639*F!$B$55,IF(U639=56%,R639*S639*T639*F!$B$56,IF(U639=57%,R639*S639*T639*F!$B$57,IF(U639=58%,R639*S639*T639*F!$B$58,IF(U639=59%,R639*S639*T639*F!$B$59,IF(U639=60%,R639*S639*T639*F!$B$60,IF(U639=61%,R639*S639*T639*F!$B$61,IF(U639=62%,R639*S639*T639*F!$B$62,IF(U639=63%,R639*S639*T639*F!$B$63,IF(U639=64%,R639*S639*T639*F!$B$64,IF(U639=65%,R639*S639*T639*F!$B$65,IF(U639=66%,R639*S639*T639*F!$B$66,IF(U639=67%,R639*S639*T639*F!$B$67,IF(U639=68%,R639*S639*T639*F!$B$68,IF(U639=69%,R639*S639*T639*F!$B$69,IF(U639=70%,R639*S639*T639*F!$B$70,IF(U639=71%,R639*S639*T639*F!$B$71,IF(U639=72%,R639*S639*T639*F!$B$72,IF(U639=73%,R639*S639*T639*F!$B$73,IF(U639=74%,R639*S639*T639*F!$B$74,IF(U639=75%,R639*S639*T639*F!$B$75,IF(U639=76%,R639*S639*T639*F!$B$76,IF(U639=77%,R639*S639*T639*F!$B$77,IF(U639=78%,R639*S639*T639*F!$B$78,IF(U639=79%,R639*S639*T639*F!$B$79,IF(U639=80%,R639*S639*T639*F!$B$80,IF(U639=81%,R639*S639*T639*F!$B$81,IF(U639=82%,R639*S639*T639*F!$B$82,IF(U639=83%,R639*S639*T639*F!$B$83,IF(U639=84%,R639*S639*T639*F!$B$84,IF(U639=85%,R639*S639*T639*F!$B$85,IF(U639=86%,R639*S639*T639*F!$B$86,IF(U639=87%,R639*S639*T639*F!$B$87,IF(U639=88%,R639*S639*T639*F!$B$88,IF(U639=89%,R639*S639*T639*F!$B$89,IF(U639=90%,R639*S639*T639*F!$B$90,IF(U639=91%,R639*S639*T639*F!$B$91,IF(U639=92%,R639*S639*T639*F!$B$92,IF(U639=93%,R639*S639*T639*F!$B$93,IF(U639=94%,R639*S639*T639*F!$B$94,IF(U639=95%,R639*S639*T639*F!$B$95,IF(U639=96%,R639*S639*T639*F!$B$96,IF(U639=97%,R639*S639*T639*F!$B$97,IF(U639=98%,R639*S639*T639*F!$B$98,IF(U639=99%,R639*S639*T639*F!$B$99,IF(U639&gt;99%,R639*S639*T639*F!$B$100)))))))))))))))))))))))))))))))))))))))))))))))))))))))))*IF(ISNUMBER(E639),E639,1)*IF(ISNUMBER(D639),D639,1)</f>
        <v>0</v>
      </c>
      <c r="AA639" s="127">
        <f>G639*H639+K639*L639+O639*P639+S639*T639</f>
        <v>0</v>
      </c>
      <c r="AB639" s="46">
        <f>(H639*(IF(I639&lt;45%,0.5,IF(I639&lt;55%,0.8,IF(I639&lt;65%,0.9,IF(I639&lt;75%,1,IF(I639&lt;85%,1.1,1.2))))))+L639*(IF(M639&lt;45%,0.5,IF(M639&lt;55%,0.8,IF(M639&lt;65%,0.9,IF(M639&lt;75%,1,IF(M639&lt;85%,1.1,1.2))))))+P639*(IF(Q639&lt;45%,0.5,IF(Q639&lt;55%,0.8,IF(Q639&lt;65%,0.9,IF(Q639&lt;75%,1,IF(Q639&lt;85%,1.1,1.2))))))+T639*(IF(U639&lt;45%,0.5,IF(U639&lt;55%,0.8,IF(U639&lt;65%,0.9,IF(U639&lt;75%,1,IF(U639&lt;85%,1.1,1.2)))))))*IF(D639&gt;=0.8,6,IF(D639&lt;=0.4,1.5,3))</f>
        <v>0</v>
      </c>
    </row>
    <row r="640" spans="1:62" x14ac:dyDescent="0.25">
      <c r="A640" s="1129"/>
      <c r="B640" s="156"/>
      <c r="C640" s="158"/>
      <c r="D640" s="134">
        <f>ROUND(IFERROR((D635*(G635*H635+K635*L635+O635*P635+S635*T635)+D636*(G636*H636+K636*L636+O636*P636+S636*T636)+D637*(G637*H637+K637*L637+O637*P637+S637*T637)+D638*(G638*H638+K638*L638+O638*P638+S638*T638)+D639*(G639*H639+K639*L639+O639*P639+S639*T639))/((G635*H635+K635*L635+O635*P635+S635*T635)+(G636*H636+K636*L636+O636*P636+S636*T636)+(G637*H637+K637*L637+O637*P637+S637*T637)+(G638*H638+K638*L638+O638*P638+S638*T638)+(G639*H639+K639*L639+O639*P639+S639*T639)),0),3)</f>
        <v>0</v>
      </c>
      <c r="E640" s="83"/>
      <c r="F640" s="79" t="str">
        <f t="shared" ref="F640" si="1534">IF(I640&lt;&gt;0,(IFERROR(IF($Y640&gt;15,MROUND($Y640*I640,0.5),MROUND($Y640*I640,0.1)),)),"")</f>
        <v/>
      </c>
      <c r="G640" s="94"/>
      <c r="H640" s="94"/>
      <c r="I640" s="70"/>
      <c r="J640" s="79" t="str">
        <f t="shared" ref="J640" si="1535">IF(M640&lt;&gt;0,(IFERROR(IF($Y640&gt;15,MROUND($Y640*M640,0.5),MROUND($Y640*M640,0.1)),)),"")</f>
        <v/>
      </c>
      <c r="K640" s="94"/>
      <c r="L640" s="94"/>
      <c r="M640" s="71"/>
      <c r="N640" s="79" t="str">
        <f t="shared" ref="N640" si="1536">IF(Q640&lt;&gt;0,(IFERROR(IF($Y640&gt;15,MROUND($Y640*Q640,0.5),MROUND($Y640*Q640,0.1)),)),"")</f>
        <v/>
      </c>
      <c r="O640" s="94"/>
      <c r="P640" s="94"/>
      <c r="Q640" s="70"/>
      <c r="R640" s="79" t="str">
        <f t="shared" ref="R640" si="1537">IF(U640&lt;&gt;0,(IFERROR(IF($Y640&gt;15,MROUND($Y640*U640,0.5),MROUND($Y640*U640,0.1)),)),"")</f>
        <v/>
      </c>
      <c r="S640" s="94"/>
      <c r="T640" s="94"/>
      <c r="U640" s="71"/>
      <c r="V640" s="122">
        <f>SUM(V635:V639)</f>
        <v>0</v>
      </c>
      <c r="W640" s="117">
        <f>IFERROR(V640/AA640,0)</f>
        <v>0</v>
      </c>
      <c r="X640" s="118">
        <f>ROUND(IFERROR((D635*(I635*G635*H635+M635*K635*L635+Q635*O635*P635+U635*S635*T635)+D636*(I636*G636*H636+M636*K636*L636+Q636*O636*P636+U636*S636*T636)+D637*(I637*G637*H637+M637*K637*L637+Q637*O637*P637+U637*S637*T637)+D638*(I638*G638*H638+M638*K638*L638+Q638*O638*P638+U638*S638*T638)+D639*(I639*G639*H639+M639*K639*L639+Q639*O639*P639+U639*S639*T639))/(D635*(G635*H635+K635*L635+O635*P635+S635*T635)+D636*(G636*H636+K636*L636+O636*P636+S636*T636)+D637*(G637*H637+K637*L637+O637*P637+S637*T637)+D638*(G638*H638+K638*L638+O638*P638+S638*T638)+D639*(G639*H639+K639*L639+O639*P639+S639*T639)),0),2)</f>
        <v>0</v>
      </c>
      <c r="Y640" s="117"/>
      <c r="Z640" s="117">
        <f>SUM(Z635:Z639)</f>
        <v>0</v>
      </c>
      <c r="AA640" s="117">
        <f>SUM(AA635:AA639)</f>
        <v>0</v>
      </c>
      <c r="AB640" s="119">
        <f>IF(SUM(AB635:AB639)=0,TIME(,0,),TIME(,SUM(AB635:AB639)+30,))</f>
        <v>0</v>
      </c>
    </row>
    <row r="641" spans="1:28" x14ac:dyDescent="0.25">
      <c r="A641" s="1129"/>
      <c r="B641" s="156" t="str">
        <f t="shared" ref="B641:C641" si="1538">IF(B579="","",B579)</f>
        <v/>
      </c>
      <c r="C641" s="158" t="str">
        <f t="shared" si="1538"/>
        <v/>
      </c>
      <c r="D641" s="63">
        <f>D579</f>
        <v>0</v>
      </c>
      <c r="E641" s="83" t="str">
        <f t="shared" ref="E641" si="1539">IF(E579="","",E579)</f>
        <v/>
      </c>
      <c r="F641" s="81"/>
      <c r="G641" s="96"/>
      <c r="H641" s="96"/>
      <c r="I641" s="82">
        <f t="shared" ref="I641:I645" si="1540">IFERROR(ROUND(F641/$Y641,2),)</f>
        <v>0</v>
      </c>
      <c r="J641" s="81"/>
      <c r="K641" s="96"/>
      <c r="L641" s="96"/>
      <c r="M641" s="104">
        <f t="shared" ref="M641:M645" si="1541">IFERROR(ROUND(J641/$Y641,2),)</f>
        <v>0</v>
      </c>
      <c r="N641" s="81"/>
      <c r="O641" s="96"/>
      <c r="P641" s="96"/>
      <c r="Q641" s="82">
        <f t="shared" ref="Q641:Q645" si="1542">IFERROR(ROUND(N641/$Y641,2),)</f>
        <v>0</v>
      </c>
      <c r="R641" s="81"/>
      <c r="S641" s="96"/>
      <c r="T641" s="96"/>
      <c r="U641" s="104">
        <f t="shared" ref="U641:U645" si="1543">IFERROR(ROUND(R641/$Y641,2),)</f>
        <v>0</v>
      </c>
      <c r="V641" s="128">
        <f>(IF(ISNUMBER(F641),F641,1)*G641*H641+IF(ISNUMBER(J641),J641,1)*K641*L641+IF(ISNUMBER(N641),N641,1)*O641*P641+IF(ISNUMBER(R641),R641,1)*S641*T641)*IF(ISNUMBER(E641),E641,1)</f>
        <v>0</v>
      </c>
      <c r="W641" s="44">
        <f>IFERROR((IF(ISNUMBER(F641),F641,1)*G641*H641+IF(ISNUMBER(J641),J641,1)*K641*L641+IF(ISNUMBER(N641),N641,1)*O641*P641+IF(ISNUMBER(R641),R641,1)*S641*T641)*IF(ISNUMBER(E641),E641,1)/(G641*H641+K641*L641+O641*P641+S641*T641),0)</f>
        <v>0</v>
      </c>
      <c r="X641" s="45">
        <f>ROUND(IFERROR((W641/(Y641*IF(ISNUMBER(E641),E641,1))),0),2)</f>
        <v>0</v>
      </c>
      <c r="Y641" s="90" t="str">
        <f>IF(ISNUMBER(Y579), Y579+(Y579*$Y$621),"")</f>
        <v/>
      </c>
      <c r="Z641" s="127">
        <f>(IF(I641&lt;30%,0,IF(I641&lt;35%,F641*G641*H641*F!$B$33,IF(I641&lt;40%,F641*G641*H641*F!$B$38,IF(I641&lt;45%,F641*G641*H641*F!$B$43,IF(I641&lt;50%,F641*G641*H641*F!$B$48,IF(I641=50%,F641*G641*H641*F!$B$50,IF(I641=51%,F641*G641*H641*F!$B$51,IF(I641=52%,F641*G641*H641*F!$B$52,IF(I641=53%,F641*G641*H641*F!$B$53,IF(I641=54%,F641*G641*H641*F!$B$54,IF(I641=55%,F641*G641*H641*F!$B$55,IF(I641=56%,F641*G641*H641*F!$B$56,IF(I641=57%,F641*G641*H641*F!$B$57,IF(I641=58%,F641*G641*H641*F!$B$58,IF(I641=59%,F641*G641*H641*F!$B$59,IF(I641=60%,F641*G641*H641*F!$B$60,IF(I641=61%,F641*G641*H641*F!$B$61,IF(I641=62%,F641*G641*H641*F!$B$62,IF(I641=63%,F641*G641*H641*F!$B$63,IF(I641=64%,F641*G641*H641*F!$B$64,IF(I641=65%,F641*G641*H641*F!$B$65,IF(I641=66%,F641*G641*H641*F!$B$66,IF(I641=67%,F641*G641*H641*F!$B$67,IF(I641=68%,F641*G641*H641*F!$B$68,IF(I641=69%,F641*G641*H641*F!$B$69,IF(I641=70%,F641*G641*H641*F!$B$70,IF(I641=71%,F641*G641*H641*F!$B$71,IF(I641=72%,F641*G641*H641*F!$B$72,IF(I641=73%,F641*G641*H641*F!$B$73,IF(I641=74%,F641*G641*H641*F!$B$74,IF(I641=75%,F641*G641*H641*F!$B$75,IF(I641=76%,F641*G641*H641*F!$B$76,IF(I641=77%,F641*G641*H641*F!$B$77,IF(I641=78%,F641*G641*H641*F!$B$78,IF(I641=79%,F641*G641*H641*F!$B$79,IF(I641=80%,F641*G641*H641*F!$B$80,IF(I641=81%,F641*G641*H641*F!$B$81,IF(I641=82%,F641*G641*H641*F!$B$82,IF(I641=83%,F641*G641*H641*F!$B$83,IF(I641=84%,F641*G641*H641*F!$B$84,IF(I641=85%,F641*G641*H641*F!$B$85,IF(I641=86%,F641*G641*H641*F!$B$86,IF(I641=87%,F641*G641*H641*F!$B$87,IF(I641=88%,F641*G641*H641*F!$B$88,IF(I641=89%,F641*G641*H641*F!$B$89,IF(I641=90%,F641*G641*H641*F!$B$90,IF(I641=91%,F641*G641*H641*F!$B$91,IF(I641=92%,F641*G641*H641*F!$B$92,IF(I641=93%,F641*G641*H641*F!$B$93,IF(I641=94%,F641*G641*H641*F!$B$94,IF(I641=95%,F641*G641*H641*F!$B$95,IF(I641=96%,F641*G641*H641*F!$B$96,IF(I641=97%,F641*G641*H641*F!$B$97,IF(I641=98%,F641*G641*H641*F!$B$98,IF(I641=99%,F641*G641*H641*F!$B$99,IF(I641&gt;99%,F641*G641*H641*F!$B$100,))))))))))))))))))))))))))))))))))))))))))))))))))))))))+IF(M641&lt;30%,0,IF(M641&lt;35%,J641*K641*L641*F!$B$33,IF(M641&lt;40%,J641*K641*L641*F!$B$38,IF(M641&lt;45%,J641*K641*L641*F!$B$43,IF(M641&lt;50%,J641*K641*L641*F!$B$48,IF(M641=50%,J641*K641*L641*F!$B$50,IF(M641=51%,J641*K641*L641*F!$B$51,IF(M641=52%,J641*K641*L641*F!$B$52,IF(M641=53%,J641*K641*L641*F!$B$53,IF(M641=54%,J641*K641*L641*F!$B$54,IF(M641=55%,J641*K641*L641*F!$B$55,IF(M641=56%,J641*K641*L641*F!$B$56,IF(M641=57%,J641*K641*L641*F!$B$57,IF(M641=58%,J641*K641*L641*F!$B$58,IF(M641=59%,J641*K641*L641*F!$B$59,IF(M641=60%,J641*K641*L641*F!$B$60,IF(M641=61%,J641*K641*L641*F!$B$61,IF(M641=62%,J641*K641*L641*F!$B$62,IF(M641=63%,J641*K641*L641*F!$B$63,IF(M641=64%,J641*K641*L641*F!$B$64,IF(M641=65%,J641*K641*L641*F!$B$65,IF(M641=66%,J641*K641*L641*F!$B$66,IF(M641=67%,J641*K641*L641*F!$B$67,IF(M641=68%,J641*K641*L641*F!$B$68,IF(M641=69%,J641*K641*L641*F!$B$69,IF(M641=70%,J641*K641*L641*F!$B$70,IF(M641=71%,J641*K641*L641*F!$B$71,IF(M641=72%,J641*K641*L641*F!$B$72,IF(M641=73%,J641*K641*L641*F!$B$73,IF(M641=74%,J641*K641*L641*F!$B$74,IF(M641=75%,J641*K641*L641*F!$B$75,IF(M641=76%,J641*K641*L641*F!$B$76,IF(M641=77%,J641*K641*L641*F!$B$77,IF(M641=78%,J641*K641*L641*F!$B$78,IF(M641=79%,J641*K641*L641*F!$B$79,IF(M641=80%,J641*K641*L641*F!$B$80,IF(M641=81%,J641*K641*L641*F!$B$81,IF(M641=82%,J641*K641*L641*F!$B$82,IF(M641=83%,J641*K641*L641*F!$B$83,IF(M641=84%,J641*K641*L641*F!$B$84,IF(M641=85%,J641*K641*L641*F!$B$85,IF(M641=86%,J641*K641*L641*F!$B$86,IF(M641=87%,J641*K641*L641*F!$B$87,IF(M641=88%,J641*K641*L641*F!$B$88,IF(M641=89%,J641*K641*L641*F!$B$89,IF(M641=90%,J641*K641*L641*F!$B$90,IF(M641=91%,J641*K641*L641*F!$B$91,IF(M641=92%,J641*K641*L641*F!$B$92,IF(M641=93%,J641*K641*L641*F!$B$93,IF(M641=94%,J641*K641*L641*F!$B$94,IF(M641=95%,J641*K641*L641*F!$B$95,IF(M641=96%,J641*K641*L641*F!$B$96,IF(M641=97%,J641*K641*L641*F!$B$97,IF(M641=98%,J641*K641*L641*F!$B$98,IF(M641=99%,J641*K641*L641*F!$B$99,IF(M641&gt;99%,J641*K641*L641*F!$B$100,))))))))))))))))))))))))))))))))))))))))))))))))))))))))+IF(Q641&lt;30%,0,IF(Q641&lt;35%,N641*O641*P641*F!$B$33,IF(Q641&lt;40%,N641*O641*P641*F!$B$38,IF(Q641&lt;45%,N641*O641*P641*F!$B$43,IF(Q641&lt;50%,N641*O641*P641*F!$B$48,IF(Q641=50%,N641*O641*P641*F!$B$50,IF(Q641=51%,N641*O641*P641*F!$B$51,IF(Q641=52%,N641*O641*P641*F!$B$52,IF(Q641=53%,N641*O641*P641*F!$B$53,IF(Q641=54%,N641*O641*P641*F!$B$54,IF(Q641=55%,N641*O641*P641*F!$B$55,IF(Q641=56%,N641*O641*P641*F!$B$56,IF(Q641=57%,N641*O641*P641*F!$B$57,IF(Q641=58%,N641*O641*P641*F!$B$58,IF(Q641=59%,N641*O641*P641*F!$B$59,IF(Q641=60%,N641*O641*P641*F!$B$60,IF(Q641=61%,N641*O641*P641*F!$B$61,IF(Q641=62%,N641*O641*P641*F!$B$62,IF(Q641=63%,N641*O641*P641*F!$B$63,IF(Q641=64%,N641*O641*P641*F!$B$64,IF(Q641=65%,N641*O641*P641*F!$B$65,IF(Q641=66%,N641*O641*P641*F!$B$66,IF(Q641=67%,N641*O641*P641*F!$B$67,IF(Q641=68%,N641*O641*P641*F!$B$68,IF(Q641=69%,N641*O641*P641*F!$B$69,IF(Q641=70%,N641*O641*P641*F!$B$70,IF(Q641=71%,N641*O641*P641*F!$B$71,IF(Q641=72%,N641*O641*P641*F!$B$72,IF(Q641=73%,N641*O641*P641*F!$B$73,IF(Q641=74%,N641*O641*P641*F!$B$74,IF(Q641=75%,N641*O641*P641*F!$B$75,IF(Q641=76%,N641*O641*P641*F!$B$76,IF(Q641=77%,N641*O641*P641*F!$B$77,IF(Q641=78%,N641*O641*P641*F!$B$78,IF(Q641=79%,N641*O641*P641*F!$B$79,IF(Q641=80%,N641*O641*P641*F!$B$80,IF(Q641=81%,N641*O641*P641*F!$B$81,IF(Q641=82%,N641*O641*P641*F!$B$82,IF(Q641=83%,N641*O641*P641*F!$B$83,IF(Q641=84%,N641*O641*P641*F!$B$84,IF(Q641=85%,N641*O641*P641*F!$B$85,IF(Q641=86%,N641*O641*P641*F!$B$86,IF(Q641=87%,N641*O641*P641*F!$B$87,IF(Q641=88%,N641*O641*P641*F!$B$88,IF(Q641=89%,N641*O641*P641*F!$B$89,IF(Q641=90%,N641*O641*P641*F!$B$90,IF(Q641=91%,N641*O641*P641*F!$B$91,IF(Q641=92%,N641*O641*P641*F!$B$92,IF(Q641=93%,N641*O641*P641*F!$B$93,IF(Q641=94%,N641*O641*P641*F!$B$94,IF(Q641=95%,N641*O641*P641*F!$B$95,IF(Q641=96%,N641*O641*P641*F!$B$96,IF(Q641=97%,N641*O641*P641*F!$B$97,IF(Q641=98%,N641*O641*P641*F!$B$98,IF(Q641=99%,N641*O641*P641*F!$B$99,IF(Q641&gt;99%,N641*O641*P641*F!$B$100,))))))))))))))))))))))))))))))))))))))))))))))))))))))))+IF(U641&lt;30%,0,IF(U641&lt;35%,R641*S641*T641*F!$B$33,IF(U641&lt;40%,R641*S641*T641*F!$B$38,IF(U641&lt;45%,R641*S641*T641*F!$B$43,IF(U641&lt;50%,R641*S641*T641*F!$B$48,IF(U641=50%,R641*S641*T641*F!$B$50,IF(U641=51%,R641*S641*T641*F!$B$51,IF(U641=52%,R641*S641*T641*F!$B$52,IF(U641=53%,R641*S641*T641*F!$B$53,IF(U641=54%,R641*S641*T641*F!$B$54,IF(U641=55%,R641*S641*T641*F!$B$55,IF(U641=56%,R641*S641*T641*F!$B$56,IF(U641=57%,R641*S641*T641*F!$B$57,IF(U641=58%,R641*S641*T641*F!$B$58,IF(U641=59%,R641*S641*T641*F!$B$59,IF(U641=60%,R641*S641*T641*F!$B$60,IF(U641=61%,R641*S641*T641*F!$B$61,IF(U641=62%,R641*S641*T641*F!$B$62,IF(U641=63%,R641*S641*T641*F!$B$63,IF(U641=64%,R641*S641*T641*F!$B$64,IF(U641=65%,R641*S641*T641*F!$B$65,IF(U641=66%,R641*S641*T641*F!$B$66,IF(U641=67%,R641*S641*T641*F!$B$67,IF(U641=68%,R641*S641*T641*F!$B$68,IF(U641=69%,R641*S641*T641*F!$B$69,IF(U641=70%,R641*S641*T641*F!$B$70,IF(U641=71%,R641*S641*T641*F!$B$71,IF(U641=72%,R641*S641*T641*F!$B$72,IF(U641=73%,R641*S641*T641*F!$B$73,IF(U641=74%,R641*S641*T641*F!$B$74,IF(U641=75%,R641*S641*T641*F!$B$75,IF(U641=76%,R641*S641*T641*F!$B$76,IF(U641=77%,R641*S641*T641*F!$B$77,IF(U641=78%,R641*S641*T641*F!$B$78,IF(U641=79%,R641*S641*T641*F!$B$79,IF(U641=80%,R641*S641*T641*F!$B$80,IF(U641=81%,R641*S641*T641*F!$B$81,IF(U641=82%,R641*S641*T641*F!$B$82,IF(U641=83%,R641*S641*T641*F!$B$83,IF(U641=84%,R641*S641*T641*F!$B$84,IF(U641=85%,R641*S641*T641*F!$B$85,IF(U641=86%,R641*S641*T641*F!$B$86,IF(U641=87%,R641*S641*T641*F!$B$87,IF(U641=88%,R641*S641*T641*F!$B$88,IF(U641=89%,R641*S641*T641*F!$B$89,IF(U641=90%,R641*S641*T641*F!$B$90,IF(U641=91%,R641*S641*T641*F!$B$91,IF(U641=92%,R641*S641*T641*F!$B$92,IF(U641=93%,R641*S641*T641*F!$B$93,IF(U641=94%,R641*S641*T641*F!$B$94,IF(U641=95%,R641*S641*T641*F!$B$95,IF(U641=96%,R641*S641*T641*F!$B$96,IF(U641=97%,R641*S641*T641*F!$B$97,IF(U641=98%,R641*S641*T641*F!$B$98,IF(U641=99%,R641*S641*T641*F!$B$99,IF(U641&gt;99%,R641*S641*T641*F!$B$100)))))))))))))))))))))))))))))))))))))))))))))))))))))))))*IF(ISNUMBER(E641),E641,1)*IF(ISNUMBER(D641),D641,1)</f>
        <v>0</v>
      </c>
      <c r="AA641" s="127">
        <f>G641*H641+K641*L641+O641*P641+S641*T641</f>
        <v>0</v>
      </c>
      <c r="AB641" s="129">
        <f>(H641*(IF(I641&lt;45%,0.5,IF(I641&lt;55%,0.8,IF(I641&lt;65%,0.9,IF(I641&lt;75%,1,IF(I641&lt;85%,1.1,1.2))))))+L641*(IF(M641&lt;45%,0.5,IF(M641&lt;55%,0.8,IF(M641&lt;65%,0.9,IF(M641&lt;75%,1,IF(M641&lt;85%,1.1,1.2))))))+P641*(IF(Q641&lt;45%,0.5,IF(Q641&lt;55%,0.8,IF(Q641&lt;65%,0.9,IF(Q641&lt;75%,1,IF(Q641&lt;85%,1.1,1.2))))))+T641*(IF(U641&lt;45%,0.5,IF(U641&lt;55%,0.8,IF(U641&lt;65%,0.9,IF(U641&lt;75%,1,IF(U641&lt;85%,1.1,1.2)))))))*IF(D641&gt;=0.8,6,IF(D641&lt;=0.4,1.5,3))</f>
        <v>0</v>
      </c>
    </row>
    <row r="642" spans="1:28" x14ac:dyDescent="0.25">
      <c r="A642" s="1129"/>
      <c r="B642" s="156" t="str">
        <f t="shared" ref="B642:C642" si="1544">IF(B580="","",B580)</f>
        <v/>
      </c>
      <c r="C642" s="158" t="str">
        <f t="shared" si="1544"/>
        <v/>
      </c>
      <c r="D642" s="63">
        <f t="shared" ref="D642:D645" si="1545">D580</f>
        <v>0</v>
      </c>
      <c r="E642" s="83" t="str">
        <f t="shared" ref="E642" si="1546">IF(E580="","",E580)</f>
        <v/>
      </c>
      <c r="F642" s="79"/>
      <c r="G642" s="94"/>
      <c r="H642" s="94"/>
      <c r="I642" s="70">
        <f t="shared" si="1540"/>
        <v>0</v>
      </c>
      <c r="J642" s="79"/>
      <c r="K642" s="94"/>
      <c r="L642" s="94"/>
      <c r="M642" s="71">
        <f t="shared" si="1541"/>
        <v>0</v>
      </c>
      <c r="N642" s="79"/>
      <c r="O642" s="94"/>
      <c r="P642" s="94"/>
      <c r="Q642" s="70">
        <f t="shared" si="1542"/>
        <v>0</v>
      </c>
      <c r="R642" s="79"/>
      <c r="S642" s="94"/>
      <c r="T642" s="94"/>
      <c r="U642" s="71">
        <f t="shared" si="1543"/>
        <v>0</v>
      </c>
      <c r="V642" s="125">
        <f t="shared" ref="V642:V645" si="1547">(IF(ISNUMBER(F642),F642,1)*G642*H642+IF(ISNUMBER(J642),J642,1)*K642*L642+IF(ISNUMBER(N642),N642,1)*O642*P642+IF(ISNUMBER(R642),R642,1)*S642*T642)*IF(ISNUMBER(E642),E642,1)</f>
        <v>0</v>
      </c>
      <c r="W642" s="43">
        <f t="shared" ref="W642:W645" si="1548">IFERROR((IF(ISNUMBER(F642),F642,1)*G642*H642+IF(ISNUMBER(J642),J642,1)*K642*L642+IF(ISNUMBER(N642),N642,1)*O642*P642+IF(ISNUMBER(R642),R642,1)*S642*T642)*IF(ISNUMBER(E642),E642,1)/(G642*H642+K642*L642+O642*P642+S642*T642),0)</f>
        <v>0</v>
      </c>
      <c r="X642" s="36">
        <f t="shared" ref="X642:X643" si="1549">ROUND(IFERROR((W642/(Y642*IF(ISNUMBER(E642),E642,1))),0),2)</f>
        <v>0</v>
      </c>
      <c r="Y642" s="90" t="str">
        <f t="shared" ref="Y642:Y645" si="1550">IF(ISNUMBER(Y580), Y580+(Y580*$Y$621),"")</f>
        <v/>
      </c>
      <c r="Z642" s="33">
        <f>(IF(I642&lt;30%,0,IF(I642&lt;35%,F642*G642*H642*F!$B$33,IF(I642&lt;40%,F642*G642*H642*F!$B$38,IF(I642&lt;45%,F642*G642*H642*F!$B$43,IF(I642&lt;50%,F642*G642*H642*F!$B$48,IF(I642=50%,F642*G642*H642*F!$B$50,IF(I642=51%,F642*G642*H642*F!$B$51,IF(I642=52%,F642*G642*H642*F!$B$52,IF(I642=53%,F642*G642*H642*F!$B$53,IF(I642=54%,F642*G642*H642*F!$B$54,IF(I642=55%,F642*G642*H642*F!$B$55,IF(I642=56%,F642*G642*H642*F!$B$56,IF(I642=57%,F642*G642*H642*F!$B$57,IF(I642=58%,F642*G642*H642*F!$B$58,IF(I642=59%,F642*G642*H642*F!$B$59,IF(I642=60%,F642*G642*H642*F!$B$60,IF(I642=61%,F642*G642*H642*F!$B$61,IF(I642=62%,F642*G642*H642*F!$B$62,IF(I642=63%,F642*G642*H642*F!$B$63,IF(I642=64%,F642*G642*H642*F!$B$64,IF(I642=65%,F642*G642*H642*F!$B$65,IF(I642=66%,F642*G642*H642*F!$B$66,IF(I642=67%,F642*G642*H642*F!$B$67,IF(I642=68%,F642*G642*H642*F!$B$68,IF(I642=69%,F642*G642*H642*F!$B$69,IF(I642=70%,F642*G642*H642*F!$B$70,IF(I642=71%,F642*G642*H642*F!$B$71,IF(I642=72%,F642*G642*H642*F!$B$72,IF(I642=73%,F642*G642*H642*F!$B$73,IF(I642=74%,F642*G642*H642*F!$B$74,IF(I642=75%,F642*G642*H642*F!$B$75,IF(I642=76%,F642*G642*H642*F!$B$76,IF(I642=77%,F642*G642*H642*F!$B$77,IF(I642=78%,F642*G642*H642*F!$B$78,IF(I642=79%,F642*G642*H642*F!$B$79,IF(I642=80%,F642*G642*H642*F!$B$80,IF(I642=81%,F642*G642*H642*F!$B$81,IF(I642=82%,F642*G642*H642*F!$B$82,IF(I642=83%,F642*G642*H642*F!$B$83,IF(I642=84%,F642*G642*H642*F!$B$84,IF(I642=85%,F642*G642*H642*F!$B$85,IF(I642=86%,F642*G642*H642*F!$B$86,IF(I642=87%,F642*G642*H642*F!$B$87,IF(I642=88%,F642*G642*H642*F!$B$88,IF(I642=89%,F642*G642*H642*F!$B$89,IF(I642=90%,F642*G642*H642*F!$B$90,IF(I642=91%,F642*G642*H642*F!$B$91,IF(I642=92%,F642*G642*H642*F!$B$92,IF(I642=93%,F642*G642*H642*F!$B$93,IF(I642=94%,F642*G642*H642*F!$B$94,IF(I642=95%,F642*G642*H642*F!$B$95,IF(I642=96%,F642*G642*H642*F!$B$96,IF(I642=97%,F642*G642*H642*F!$B$97,IF(I642=98%,F642*G642*H642*F!$B$98,IF(I642=99%,F642*G642*H642*F!$B$99,IF(I642&gt;99%,F642*G642*H642*F!$B$100,))))))))))))))))))))))))))))))))))))))))))))))))))))))))+IF(M642&lt;30%,0,IF(M642&lt;35%,J642*K642*L642*F!$B$33,IF(M642&lt;40%,J642*K642*L642*F!$B$38,IF(M642&lt;45%,J642*K642*L642*F!$B$43,IF(M642&lt;50%,J642*K642*L642*F!$B$48,IF(M642=50%,J642*K642*L642*F!$B$50,IF(M642=51%,J642*K642*L642*F!$B$51,IF(M642=52%,J642*K642*L642*F!$B$52,IF(M642=53%,J642*K642*L642*F!$B$53,IF(M642=54%,J642*K642*L642*F!$B$54,IF(M642=55%,J642*K642*L642*F!$B$55,IF(M642=56%,J642*K642*L642*F!$B$56,IF(M642=57%,J642*K642*L642*F!$B$57,IF(M642=58%,J642*K642*L642*F!$B$58,IF(M642=59%,J642*K642*L642*F!$B$59,IF(M642=60%,J642*K642*L642*F!$B$60,IF(M642=61%,J642*K642*L642*F!$B$61,IF(M642=62%,J642*K642*L642*F!$B$62,IF(M642=63%,J642*K642*L642*F!$B$63,IF(M642=64%,J642*K642*L642*F!$B$64,IF(M642=65%,J642*K642*L642*F!$B$65,IF(M642=66%,J642*K642*L642*F!$B$66,IF(M642=67%,J642*K642*L642*F!$B$67,IF(M642=68%,J642*K642*L642*F!$B$68,IF(M642=69%,J642*K642*L642*F!$B$69,IF(M642=70%,J642*K642*L642*F!$B$70,IF(M642=71%,J642*K642*L642*F!$B$71,IF(M642=72%,J642*K642*L642*F!$B$72,IF(M642=73%,J642*K642*L642*F!$B$73,IF(M642=74%,J642*K642*L642*F!$B$74,IF(M642=75%,J642*K642*L642*F!$B$75,IF(M642=76%,J642*K642*L642*F!$B$76,IF(M642=77%,J642*K642*L642*F!$B$77,IF(M642=78%,J642*K642*L642*F!$B$78,IF(M642=79%,J642*K642*L642*F!$B$79,IF(M642=80%,J642*K642*L642*F!$B$80,IF(M642=81%,J642*K642*L642*F!$B$81,IF(M642=82%,J642*K642*L642*F!$B$82,IF(M642=83%,J642*K642*L642*F!$B$83,IF(M642=84%,J642*K642*L642*F!$B$84,IF(M642=85%,J642*K642*L642*F!$B$85,IF(M642=86%,J642*K642*L642*F!$B$86,IF(M642=87%,J642*K642*L642*F!$B$87,IF(M642=88%,J642*K642*L642*F!$B$88,IF(M642=89%,J642*K642*L642*F!$B$89,IF(M642=90%,J642*K642*L642*F!$B$90,IF(M642=91%,J642*K642*L642*F!$B$91,IF(M642=92%,J642*K642*L642*F!$B$92,IF(M642=93%,J642*K642*L642*F!$B$93,IF(M642=94%,J642*K642*L642*F!$B$94,IF(M642=95%,J642*K642*L642*F!$B$95,IF(M642=96%,J642*K642*L642*F!$B$96,IF(M642=97%,J642*K642*L642*F!$B$97,IF(M642=98%,J642*K642*L642*F!$B$98,IF(M642=99%,J642*K642*L642*F!$B$99,IF(M642&gt;99%,J642*K642*L642*F!$B$100,))))))))))))))))))))))))))))))))))))))))))))))))))))))))+IF(Q642&lt;30%,0,IF(Q642&lt;35%,N642*O642*P642*F!$B$33,IF(Q642&lt;40%,N642*O642*P642*F!$B$38,IF(Q642&lt;45%,N642*O642*P642*F!$B$43,IF(Q642&lt;50%,N642*O642*P642*F!$B$48,IF(Q642=50%,N642*O642*P642*F!$B$50,IF(Q642=51%,N642*O642*P642*F!$B$51,IF(Q642=52%,N642*O642*P642*F!$B$52,IF(Q642=53%,N642*O642*P642*F!$B$53,IF(Q642=54%,N642*O642*P642*F!$B$54,IF(Q642=55%,N642*O642*P642*F!$B$55,IF(Q642=56%,N642*O642*P642*F!$B$56,IF(Q642=57%,N642*O642*P642*F!$B$57,IF(Q642=58%,N642*O642*P642*F!$B$58,IF(Q642=59%,N642*O642*P642*F!$B$59,IF(Q642=60%,N642*O642*P642*F!$B$60,IF(Q642=61%,N642*O642*P642*F!$B$61,IF(Q642=62%,N642*O642*P642*F!$B$62,IF(Q642=63%,N642*O642*P642*F!$B$63,IF(Q642=64%,N642*O642*P642*F!$B$64,IF(Q642=65%,N642*O642*P642*F!$B$65,IF(Q642=66%,N642*O642*P642*F!$B$66,IF(Q642=67%,N642*O642*P642*F!$B$67,IF(Q642=68%,N642*O642*P642*F!$B$68,IF(Q642=69%,N642*O642*P642*F!$B$69,IF(Q642=70%,N642*O642*P642*F!$B$70,IF(Q642=71%,N642*O642*P642*F!$B$71,IF(Q642=72%,N642*O642*P642*F!$B$72,IF(Q642=73%,N642*O642*P642*F!$B$73,IF(Q642=74%,N642*O642*P642*F!$B$74,IF(Q642=75%,N642*O642*P642*F!$B$75,IF(Q642=76%,N642*O642*P642*F!$B$76,IF(Q642=77%,N642*O642*P642*F!$B$77,IF(Q642=78%,N642*O642*P642*F!$B$78,IF(Q642=79%,N642*O642*P642*F!$B$79,IF(Q642=80%,N642*O642*P642*F!$B$80,IF(Q642=81%,N642*O642*P642*F!$B$81,IF(Q642=82%,N642*O642*P642*F!$B$82,IF(Q642=83%,N642*O642*P642*F!$B$83,IF(Q642=84%,N642*O642*P642*F!$B$84,IF(Q642=85%,N642*O642*P642*F!$B$85,IF(Q642=86%,N642*O642*P642*F!$B$86,IF(Q642=87%,N642*O642*P642*F!$B$87,IF(Q642=88%,N642*O642*P642*F!$B$88,IF(Q642=89%,N642*O642*P642*F!$B$89,IF(Q642=90%,N642*O642*P642*F!$B$90,IF(Q642=91%,N642*O642*P642*F!$B$91,IF(Q642=92%,N642*O642*P642*F!$B$92,IF(Q642=93%,N642*O642*P642*F!$B$93,IF(Q642=94%,N642*O642*P642*F!$B$94,IF(Q642=95%,N642*O642*P642*F!$B$95,IF(Q642=96%,N642*O642*P642*F!$B$96,IF(Q642=97%,N642*O642*P642*F!$B$97,IF(Q642=98%,N642*O642*P642*F!$B$98,IF(Q642=99%,N642*O642*P642*F!$B$99,IF(Q642&gt;99%,N642*O642*P642*F!$B$100,))))))))))))))))))))))))))))))))))))))))))))))))))))))))+IF(U642&lt;30%,0,IF(U642&lt;35%,R642*S642*T642*F!$B$33,IF(U642&lt;40%,R642*S642*T642*F!$B$38,IF(U642&lt;45%,R642*S642*T642*F!$B$43,IF(U642&lt;50%,R642*S642*T642*F!$B$48,IF(U642=50%,R642*S642*T642*F!$B$50,IF(U642=51%,R642*S642*T642*F!$B$51,IF(U642=52%,R642*S642*T642*F!$B$52,IF(U642=53%,R642*S642*T642*F!$B$53,IF(U642=54%,R642*S642*T642*F!$B$54,IF(U642=55%,R642*S642*T642*F!$B$55,IF(U642=56%,R642*S642*T642*F!$B$56,IF(U642=57%,R642*S642*T642*F!$B$57,IF(U642=58%,R642*S642*T642*F!$B$58,IF(U642=59%,R642*S642*T642*F!$B$59,IF(U642=60%,R642*S642*T642*F!$B$60,IF(U642=61%,R642*S642*T642*F!$B$61,IF(U642=62%,R642*S642*T642*F!$B$62,IF(U642=63%,R642*S642*T642*F!$B$63,IF(U642=64%,R642*S642*T642*F!$B$64,IF(U642=65%,R642*S642*T642*F!$B$65,IF(U642=66%,R642*S642*T642*F!$B$66,IF(U642=67%,R642*S642*T642*F!$B$67,IF(U642=68%,R642*S642*T642*F!$B$68,IF(U642=69%,R642*S642*T642*F!$B$69,IF(U642=70%,R642*S642*T642*F!$B$70,IF(U642=71%,R642*S642*T642*F!$B$71,IF(U642=72%,R642*S642*T642*F!$B$72,IF(U642=73%,R642*S642*T642*F!$B$73,IF(U642=74%,R642*S642*T642*F!$B$74,IF(U642=75%,R642*S642*T642*F!$B$75,IF(U642=76%,R642*S642*T642*F!$B$76,IF(U642=77%,R642*S642*T642*F!$B$77,IF(U642=78%,R642*S642*T642*F!$B$78,IF(U642=79%,R642*S642*T642*F!$B$79,IF(U642=80%,R642*S642*T642*F!$B$80,IF(U642=81%,R642*S642*T642*F!$B$81,IF(U642=82%,R642*S642*T642*F!$B$82,IF(U642=83%,R642*S642*T642*F!$B$83,IF(U642=84%,R642*S642*T642*F!$B$84,IF(U642=85%,R642*S642*T642*F!$B$85,IF(U642=86%,R642*S642*T642*F!$B$86,IF(U642=87%,R642*S642*T642*F!$B$87,IF(U642=88%,R642*S642*T642*F!$B$88,IF(U642=89%,R642*S642*T642*F!$B$89,IF(U642=90%,R642*S642*T642*F!$B$90,IF(U642=91%,R642*S642*T642*F!$B$91,IF(U642=92%,R642*S642*T642*F!$B$92,IF(U642=93%,R642*S642*T642*F!$B$93,IF(U642=94%,R642*S642*T642*F!$B$94,IF(U642=95%,R642*S642*T642*F!$B$95,IF(U642=96%,R642*S642*T642*F!$B$96,IF(U642=97%,R642*S642*T642*F!$B$97,IF(U642=98%,R642*S642*T642*F!$B$98,IF(U642=99%,R642*S642*T642*F!$B$99,IF(U642&gt;99%,R642*S642*T642*F!$B$100)))))))))))))))))))))))))))))))))))))))))))))))))))))))))*IF(ISNUMBER(E642),E642,1)*IF(ISNUMBER(D642),D642,1)</f>
        <v>0</v>
      </c>
      <c r="AA642" s="33">
        <f>G642*H642+K642*L642+O642*P642+S642*T642</f>
        <v>0</v>
      </c>
      <c r="AB642" s="35">
        <f>(H642*(IF(I642&lt;45%,0.5,IF(I642&lt;55%,0.8,IF(I642&lt;65%,0.9,IF(I642&lt;75%,1,IF(I642&lt;85%,1.1,1.2))))))+L642*(IF(M642&lt;45%,0.5,IF(M642&lt;55%,0.8,IF(M642&lt;65%,0.9,IF(M642&lt;75%,1,IF(M642&lt;85%,1.1,1.2))))))+P642*(IF(Q642&lt;45%,0.5,IF(Q642&lt;55%,0.8,IF(Q642&lt;65%,0.9,IF(Q642&lt;75%,1,IF(Q642&lt;85%,1.1,1.2))))))+T642*(IF(U642&lt;45%,0.5,IF(U642&lt;55%,0.8,IF(U642&lt;65%,0.9,IF(U642&lt;75%,1,IF(U642&lt;85%,1.1,1.2)))))))*IF(D642&gt;=0.8,6,IF(D642&lt;=0.4,1.5,3))</f>
        <v>0</v>
      </c>
    </row>
    <row r="643" spans="1:28" x14ac:dyDescent="0.25">
      <c r="A643" s="1129"/>
      <c r="B643" s="156" t="str">
        <f t="shared" ref="B643:C643" si="1551">IF(B581="","",B581)</f>
        <v/>
      </c>
      <c r="C643" s="158" t="str">
        <f t="shared" si="1551"/>
        <v/>
      </c>
      <c r="D643" s="63">
        <f t="shared" si="1545"/>
        <v>0</v>
      </c>
      <c r="E643" s="83" t="str">
        <f t="shared" ref="E643" si="1552">IF(E581="","",E581)</f>
        <v/>
      </c>
      <c r="F643" s="81"/>
      <c r="G643" s="96"/>
      <c r="H643" s="96"/>
      <c r="I643" s="82">
        <f t="shared" si="1540"/>
        <v>0</v>
      </c>
      <c r="J643" s="81"/>
      <c r="K643" s="96"/>
      <c r="L643" s="96"/>
      <c r="M643" s="104">
        <f t="shared" si="1541"/>
        <v>0</v>
      </c>
      <c r="N643" s="81"/>
      <c r="O643" s="96"/>
      <c r="P643" s="96"/>
      <c r="Q643" s="82">
        <f t="shared" si="1542"/>
        <v>0</v>
      </c>
      <c r="R643" s="81"/>
      <c r="S643" s="96"/>
      <c r="T643" s="96"/>
      <c r="U643" s="104">
        <f t="shared" si="1543"/>
        <v>0</v>
      </c>
      <c r="V643" s="128">
        <f t="shared" si="1547"/>
        <v>0</v>
      </c>
      <c r="W643" s="44">
        <f t="shared" si="1548"/>
        <v>0</v>
      </c>
      <c r="X643" s="45">
        <f t="shared" si="1549"/>
        <v>0</v>
      </c>
      <c r="Y643" s="90" t="str">
        <f t="shared" si="1550"/>
        <v/>
      </c>
      <c r="Z643" s="127">
        <f>(IF(I643&lt;30%,0,IF(I643&lt;35%,F643*G643*H643*F!$B$33,IF(I643&lt;40%,F643*G643*H643*F!$B$38,IF(I643&lt;45%,F643*G643*H643*F!$B$43,IF(I643&lt;50%,F643*G643*H643*F!$B$48,IF(I643=50%,F643*G643*H643*F!$B$50,IF(I643=51%,F643*G643*H643*F!$B$51,IF(I643=52%,F643*G643*H643*F!$B$52,IF(I643=53%,F643*G643*H643*F!$B$53,IF(I643=54%,F643*G643*H643*F!$B$54,IF(I643=55%,F643*G643*H643*F!$B$55,IF(I643=56%,F643*G643*H643*F!$B$56,IF(I643=57%,F643*G643*H643*F!$B$57,IF(I643=58%,F643*G643*H643*F!$B$58,IF(I643=59%,F643*G643*H643*F!$B$59,IF(I643=60%,F643*G643*H643*F!$B$60,IF(I643=61%,F643*G643*H643*F!$B$61,IF(I643=62%,F643*G643*H643*F!$B$62,IF(I643=63%,F643*G643*H643*F!$B$63,IF(I643=64%,F643*G643*H643*F!$B$64,IF(I643=65%,F643*G643*H643*F!$B$65,IF(I643=66%,F643*G643*H643*F!$B$66,IF(I643=67%,F643*G643*H643*F!$B$67,IF(I643=68%,F643*G643*H643*F!$B$68,IF(I643=69%,F643*G643*H643*F!$B$69,IF(I643=70%,F643*G643*H643*F!$B$70,IF(I643=71%,F643*G643*H643*F!$B$71,IF(I643=72%,F643*G643*H643*F!$B$72,IF(I643=73%,F643*G643*H643*F!$B$73,IF(I643=74%,F643*G643*H643*F!$B$74,IF(I643=75%,F643*G643*H643*F!$B$75,IF(I643=76%,F643*G643*H643*F!$B$76,IF(I643=77%,F643*G643*H643*F!$B$77,IF(I643=78%,F643*G643*H643*F!$B$78,IF(I643=79%,F643*G643*H643*F!$B$79,IF(I643=80%,F643*G643*H643*F!$B$80,IF(I643=81%,F643*G643*H643*F!$B$81,IF(I643=82%,F643*G643*H643*F!$B$82,IF(I643=83%,F643*G643*H643*F!$B$83,IF(I643=84%,F643*G643*H643*F!$B$84,IF(I643=85%,F643*G643*H643*F!$B$85,IF(I643=86%,F643*G643*H643*F!$B$86,IF(I643=87%,F643*G643*H643*F!$B$87,IF(I643=88%,F643*G643*H643*F!$B$88,IF(I643=89%,F643*G643*H643*F!$B$89,IF(I643=90%,F643*G643*H643*F!$B$90,IF(I643=91%,F643*G643*H643*F!$B$91,IF(I643=92%,F643*G643*H643*F!$B$92,IF(I643=93%,F643*G643*H643*F!$B$93,IF(I643=94%,F643*G643*H643*F!$B$94,IF(I643=95%,F643*G643*H643*F!$B$95,IF(I643=96%,F643*G643*H643*F!$B$96,IF(I643=97%,F643*G643*H643*F!$B$97,IF(I643=98%,F643*G643*H643*F!$B$98,IF(I643=99%,F643*G643*H643*F!$B$99,IF(I643&gt;99%,F643*G643*H643*F!$B$100,))))))))))))))))))))))))))))))))))))))))))))))))))))))))+IF(M643&lt;30%,0,IF(M643&lt;35%,J643*K643*L643*F!$B$33,IF(M643&lt;40%,J643*K643*L643*F!$B$38,IF(M643&lt;45%,J643*K643*L643*F!$B$43,IF(M643&lt;50%,J643*K643*L643*F!$B$48,IF(M643=50%,J643*K643*L643*F!$B$50,IF(M643=51%,J643*K643*L643*F!$B$51,IF(M643=52%,J643*K643*L643*F!$B$52,IF(M643=53%,J643*K643*L643*F!$B$53,IF(M643=54%,J643*K643*L643*F!$B$54,IF(M643=55%,J643*K643*L643*F!$B$55,IF(M643=56%,J643*K643*L643*F!$B$56,IF(M643=57%,J643*K643*L643*F!$B$57,IF(M643=58%,J643*K643*L643*F!$B$58,IF(M643=59%,J643*K643*L643*F!$B$59,IF(M643=60%,J643*K643*L643*F!$B$60,IF(M643=61%,J643*K643*L643*F!$B$61,IF(M643=62%,J643*K643*L643*F!$B$62,IF(M643=63%,J643*K643*L643*F!$B$63,IF(M643=64%,J643*K643*L643*F!$B$64,IF(M643=65%,J643*K643*L643*F!$B$65,IF(M643=66%,J643*K643*L643*F!$B$66,IF(M643=67%,J643*K643*L643*F!$B$67,IF(M643=68%,J643*K643*L643*F!$B$68,IF(M643=69%,J643*K643*L643*F!$B$69,IF(M643=70%,J643*K643*L643*F!$B$70,IF(M643=71%,J643*K643*L643*F!$B$71,IF(M643=72%,J643*K643*L643*F!$B$72,IF(M643=73%,J643*K643*L643*F!$B$73,IF(M643=74%,J643*K643*L643*F!$B$74,IF(M643=75%,J643*K643*L643*F!$B$75,IF(M643=76%,J643*K643*L643*F!$B$76,IF(M643=77%,J643*K643*L643*F!$B$77,IF(M643=78%,J643*K643*L643*F!$B$78,IF(M643=79%,J643*K643*L643*F!$B$79,IF(M643=80%,J643*K643*L643*F!$B$80,IF(M643=81%,J643*K643*L643*F!$B$81,IF(M643=82%,J643*K643*L643*F!$B$82,IF(M643=83%,J643*K643*L643*F!$B$83,IF(M643=84%,J643*K643*L643*F!$B$84,IF(M643=85%,J643*K643*L643*F!$B$85,IF(M643=86%,J643*K643*L643*F!$B$86,IF(M643=87%,J643*K643*L643*F!$B$87,IF(M643=88%,J643*K643*L643*F!$B$88,IF(M643=89%,J643*K643*L643*F!$B$89,IF(M643=90%,J643*K643*L643*F!$B$90,IF(M643=91%,J643*K643*L643*F!$B$91,IF(M643=92%,J643*K643*L643*F!$B$92,IF(M643=93%,J643*K643*L643*F!$B$93,IF(M643=94%,J643*K643*L643*F!$B$94,IF(M643=95%,J643*K643*L643*F!$B$95,IF(M643=96%,J643*K643*L643*F!$B$96,IF(M643=97%,J643*K643*L643*F!$B$97,IF(M643=98%,J643*K643*L643*F!$B$98,IF(M643=99%,J643*K643*L643*F!$B$99,IF(M643&gt;99%,J643*K643*L643*F!$B$100,))))))))))))))))))))))))))))))))))))))))))))))))))))))))+IF(Q643&lt;30%,0,IF(Q643&lt;35%,N643*O643*P643*F!$B$33,IF(Q643&lt;40%,N643*O643*P643*F!$B$38,IF(Q643&lt;45%,N643*O643*P643*F!$B$43,IF(Q643&lt;50%,N643*O643*P643*F!$B$48,IF(Q643=50%,N643*O643*P643*F!$B$50,IF(Q643=51%,N643*O643*P643*F!$B$51,IF(Q643=52%,N643*O643*P643*F!$B$52,IF(Q643=53%,N643*O643*P643*F!$B$53,IF(Q643=54%,N643*O643*P643*F!$B$54,IF(Q643=55%,N643*O643*P643*F!$B$55,IF(Q643=56%,N643*O643*P643*F!$B$56,IF(Q643=57%,N643*O643*P643*F!$B$57,IF(Q643=58%,N643*O643*P643*F!$B$58,IF(Q643=59%,N643*O643*P643*F!$B$59,IF(Q643=60%,N643*O643*P643*F!$B$60,IF(Q643=61%,N643*O643*P643*F!$B$61,IF(Q643=62%,N643*O643*P643*F!$B$62,IF(Q643=63%,N643*O643*P643*F!$B$63,IF(Q643=64%,N643*O643*P643*F!$B$64,IF(Q643=65%,N643*O643*P643*F!$B$65,IF(Q643=66%,N643*O643*P643*F!$B$66,IF(Q643=67%,N643*O643*P643*F!$B$67,IF(Q643=68%,N643*O643*P643*F!$B$68,IF(Q643=69%,N643*O643*P643*F!$B$69,IF(Q643=70%,N643*O643*P643*F!$B$70,IF(Q643=71%,N643*O643*P643*F!$B$71,IF(Q643=72%,N643*O643*P643*F!$B$72,IF(Q643=73%,N643*O643*P643*F!$B$73,IF(Q643=74%,N643*O643*P643*F!$B$74,IF(Q643=75%,N643*O643*P643*F!$B$75,IF(Q643=76%,N643*O643*P643*F!$B$76,IF(Q643=77%,N643*O643*P643*F!$B$77,IF(Q643=78%,N643*O643*P643*F!$B$78,IF(Q643=79%,N643*O643*P643*F!$B$79,IF(Q643=80%,N643*O643*P643*F!$B$80,IF(Q643=81%,N643*O643*P643*F!$B$81,IF(Q643=82%,N643*O643*P643*F!$B$82,IF(Q643=83%,N643*O643*P643*F!$B$83,IF(Q643=84%,N643*O643*P643*F!$B$84,IF(Q643=85%,N643*O643*P643*F!$B$85,IF(Q643=86%,N643*O643*P643*F!$B$86,IF(Q643=87%,N643*O643*P643*F!$B$87,IF(Q643=88%,N643*O643*P643*F!$B$88,IF(Q643=89%,N643*O643*P643*F!$B$89,IF(Q643=90%,N643*O643*P643*F!$B$90,IF(Q643=91%,N643*O643*P643*F!$B$91,IF(Q643=92%,N643*O643*P643*F!$B$92,IF(Q643=93%,N643*O643*P643*F!$B$93,IF(Q643=94%,N643*O643*P643*F!$B$94,IF(Q643=95%,N643*O643*P643*F!$B$95,IF(Q643=96%,N643*O643*P643*F!$B$96,IF(Q643=97%,N643*O643*P643*F!$B$97,IF(Q643=98%,N643*O643*P643*F!$B$98,IF(Q643=99%,N643*O643*P643*F!$B$99,IF(Q643&gt;99%,N643*O643*P643*F!$B$100,))))))))))))))))))))))))))))))))))))))))))))))))))))))))+IF(U643&lt;30%,0,IF(U643&lt;35%,R643*S643*T643*F!$B$33,IF(U643&lt;40%,R643*S643*T643*F!$B$38,IF(U643&lt;45%,R643*S643*T643*F!$B$43,IF(U643&lt;50%,R643*S643*T643*F!$B$48,IF(U643=50%,R643*S643*T643*F!$B$50,IF(U643=51%,R643*S643*T643*F!$B$51,IF(U643=52%,R643*S643*T643*F!$B$52,IF(U643=53%,R643*S643*T643*F!$B$53,IF(U643=54%,R643*S643*T643*F!$B$54,IF(U643=55%,R643*S643*T643*F!$B$55,IF(U643=56%,R643*S643*T643*F!$B$56,IF(U643=57%,R643*S643*T643*F!$B$57,IF(U643=58%,R643*S643*T643*F!$B$58,IF(U643=59%,R643*S643*T643*F!$B$59,IF(U643=60%,R643*S643*T643*F!$B$60,IF(U643=61%,R643*S643*T643*F!$B$61,IF(U643=62%,R643*S643*T643*F!$B$62,IF(U643=63%,R643*S643*T643*F!$B$63,IF(U643=64%,R643*S643*T643*F!$B$64,IF(U643=65%,R643*S643*T643*F!$B$65,IF(U643=66%,R643*S643*T643*F!$B$66,IF(U643=67%,R643*S643*T643*F!$B$67,IF(U643=68%,R643*S643*T643*F!$B$68,IF(U643=69%,R643*S643*T643*F!$B$69,IF(U643=70%,R643*S643*T643*F!$B$70,IF(U643=71%,R643*S643*T643*F!$B$71,IF(U643=72%,R643*S643*T643*F!$B$72,IF(U643=73%,R643*S643*T643*F!$B$73,IF(U643=74%,R643*S643*T643*F!$B$74,IF(U643=75%,R643*S643*T643*F!$B$75,IF(U643=76%,R643*S643*T643*F!$B$76,IF(U643=77%,R643*S643*T643*F!$B$77,IF(U643=78%,R643*S643*T643*F!$B$78,IF(U643=79%,R643*S643*T643*F!$B$79,IF(U643=80%,R643*S643*T643*F!$B$80,IF(U643=81%,R643*S643*T643*F!$B$81,IF(U643=82%,R643*S643*T643*F!$B$82,IF(U643=83%,R643*S643*T643*F!$B$83,IF(U643=84%,R643*S643*T643*F!$B$84,IF(U643=85%,R643*S643*T643*F!$B$85,IF(U643=86%,R643*S643*T643*F!$B$86,IF(U643=87%,R643*S643*T643*F!$B$87,IF(U643=88%,R643*S643*T643*F!$B$88,IF(U643=89%,R643*S643*T643*F!$B$89,IF(U643=90%,R643*S643*T643*F!$B$90,IF(U643=91%,R643*S643*T643*F!$B$91,IF(U643=92%,R643*S643*T643*F!$B$92,IF(U643=93%,R643*S643*T643*F!$B$93,IF(U643=94%,R643*S643*T643*F!$B$94,IF(U643=95%,R643*S643*T643*F!$B$95,IF(U643=96%,R643*S643*T643*F!$B$96,IF(U643=97%,R643*S643*T643*F!$B$97,IF(U643=98%,R643*S643*T643*F!$B$98,IF(U643=99%,R643*S643*T643*F!$B$99,IF(U643&gt;99%,R643*S643*T643*F!$B$100)))))))))))))))))))))))))))))))))))))))))))))))))))))))))*IF(ISNUMBER(E643),E643,1)*IF(ISNUMBER(D643),D643,1)</f>
        <v>0</v>
      </c>
      <c r="AA643" s="127">
        <f>G643*H643+K643*L643+O643*P643+S643*T643</f>
        <v>0</v>
      </c>
      <c r="AB643" s="46">
        <f>(H643*(IF(I643&lt;45%,0.5,IF(I643&lt;55%,0.8,IF(I643&lt;65%,0.9,IF(I643&lt;75%,1,IF(I643&lt;85%,1.1,1.2))))))+L643*(IF(M643&lt;45%,0.5,IF(M643&lt;55%,0.8,IF(M643&lt;65%,0.9,IF(M643&lt;75%,1,IF(M643&lt;85%,1.1,1.2))))))+P643*(IF(Q643&lt;45%,0.5,IF(Q643&lt;55%,0.8,IF(Q643&lt;65%,0.9,IF(Q643&lt;75%,1,IF(Q643&lt;85%,1.1,1.2))))))+T643*(IF(U643&lt;45%,0.5,IF(U643&lt;55%,0.8,IF(U643&lt;65%,0.9,IF(U643&lt;75%,1,IF(U643&lt;85%,1.1,1.2)))))))*IF(D643&gt;=0.8,6,IF(D643&lt;=0.4,1.5,3))</f>
        <v>0</v>
      </c>
    </row>
    <row r="644" spans="1:28" x14ac:dyDescent="0.25">
      <c r="A644" s="1129"/>
      <c r="B644" s="156" t="str">
        <f t="shared" ref="B644:C644" si="1553">IF(B582="","",B582)</f>
        <v/>
      </c>
      <c r="C644" s="158" t="str">
        <f t="shared" si="1553"/>
        <v/>
      </c>
      <c r="D644" s="63">
        <f t="shared" si="1545"/>
        <v>0</v>
      </c>
      <c r="E644" s="83" t="str">
        <f t="shared" ref="E644" si="1554">IF(E582="","",E582)</f>
        <v/>
      </c>
      <c r="F644" s="79"/>
      <c r="G644" s="94"/>
      <c r="H644" s="94"/>
      <c r="I644" s="70">
        <f t="shared" si="1540"/>
        <v>0</v>
      </c>
      <c r="J644" s="79"/>
      <c r="K644" s="94"/>
      <c r="L644" s="94"/>
      <c r="M644" s="71">
        <f t="shared" si="1541"/>
        <v>0</v>
      </c>
      <c r="N644" s="79"/>
      <c r="O644" s="94"/>
      <c r="P644" s="94"/>
      <c r="Q644" s="70">
        <f t="shared" si="1542"/>
        <v>0</v>
      </c>
      <c r="R644" s="79"/>
      <c r="S644" s="94"/>
      <c r="T644" s="94"/>
      <c r="U644" s="71">
        <f t="shared" si="1543"/>
        <v>0</v>
      </c>
      <c r="V644" s="125">
        <f t="shared" si="1547"/>
        <v>0</v>
      </c>
      <c r="W644" s="43">
        <f t="shared" si="1548"/>
        <v>0</v>
      </c>
      <c r="X644" s="36">
        <f>ROUND(IFERROR((W644/(Y644*IF(ISNUMBER(E644),E644,1))),0),2)</f>
        <v>0</v>
      </c>
      <c r="Y644" s="90" t="str">
        <f t="shared" si="1550"/>
        <v/>
      </c>
      <c r="Z644" s="33">
        <f>(IF(I644&lt;30%,0,IF(I644&lt;35%,F644*G644*H644*F!$B$33,IF(I644&lt;40%,F644*G644*H644*F!$B$38,IF(I644&lt;45%,F644*G644*H644*F!$B$43,IF(I644&lt;50%,F644*G644*H644*F!$B$48,IF(I644=50%,F644*G644*H644*F!$B$50,IF(I644=51%,F644*G644*H644*F!$B$51,IF(I644=52%,F644*G644*H644*F!$B$52,IF(I644=53%,F644*G644*H644*F!$B$53,IF(I644=54%,F644*G644*H644*F!$B$54,IF(I644=55%,F644*G644*H644*F!$B$55,IF(I644=56%,F644*G644*H644*F!$B$56,IF(I644=57%,F644*G644*H644*F!$B$57,IF(I644=58%,F644*G644*H644*F!$B$58,IF(I644=59%,F644*G644*H644*F!$B$59,IF(I644=60%,F644*G644*H644*F!$B$60,IF(I644=61%,F644*G644*H644*F!$B$61,IF(I644=62%,F644*G644*H644*F!$B$62,IF(I644=63%,F644*G644*H644*F!$B$63,IF(I644=64%,F644*G644*H644*F!$B$64,IF(I644=65%,F644*G644*H644*F!$B$65,IF(I644=66%,F644*G644*H644*F!$B$66,IF(I644=67%,F644*G644*H644*F!$B$67,IF(I644=68%,F644*G644*H644*F!$B$68,IF(I644=69%,F644*G644*H644*F!$B$69,IF(I644=70%,F644*G644*H644*F!$B$70,IF(I644=71%,F644*G644*H644*F!$B$71,IF(I644=72%,F644*G644*H644*F!$B$72,IF(I644=73%,F644*G644*H644*F!$B$73,IF(I644=74%,F644*G644*H644*F!$B$74,IF(I644=75%,F644*G644*H644*F!$B$75,IF(I644=76%,F644*G644*H644*F!$B$76,IF(I644=77%,F644*G644*H644*F!$B$77,IF(I644=78%,F644*G644*H644*F!$B$78,IF(I644=79%,F644*G644*H644*F!$B$79,IF(I644=80%,F644*G644*H644*F!$B$80,IF(I644=81%,F644*G644*H644*F!$B$81,IF(I644=82%,F644*G644*H644*F!$B$82,IF(I644=83%,F644*G644*H644*F!$B$83,IF(I644=84%,F644*G644*H644*F!$B$84,IF(I644=85%,F644*G644*H644*F!$B$85,IF(I644=86%,F644*G644*H644*F!$B$86,IF(I644=87%,F644*G644*H644*F!$B$87,IF(I644=88%,F644*G644*H644*F!$B$88,IF(I644=89%,F644*G644*H644*F!$B$89,IF(I644=90%,F644*G644*H644*F!$B$90,IF(I644=91%,F644*G644*H644*F!$B$91,IF(I644=92%,F644*G644*H644*F!$B$92,IF(I644=93%,F644*G644*H644*F!$B$93,IF(I644=94%,F644*G644*H644*F!$B$94,IF(I644=95%,F644*G644*H644*F!$B$95,IF(I644=96%,F644*G644*H644*F!$B$96,IF(I644=97%,F644*G644*H644*F!$B$97,IF(I644=98%,F644*G644*H644*F!$B$98,IF(I644=99%,F644*G644*H644*F!$B$99,IF(I644&gt;99%,F644*G644*H644*F!$B$100,))))))))))))))))))))))))))))))))))))))))))))))))))))))))+IF(M644&lt;30%,0,IF(M644&lt;35%,J644*K644*L644*F!$B$33,IF(M644&lt;40%,J644*K644*L644*F!$B$38,IF(M644&lt;45%,J644*K644*L644*F!$B$43,IF(M644&lt;50%,J644*K644*L644*F!$B$48,IF(M644=50%,J644*K644*L644*F!$B$50,IF(M644=51%,J644*K644*L644*F!$B$51,IF(M644=52%,J644*K644*L644*F!$B$52,IF(M644=53%,J644*K644*L644*F!$B$53,IF(M644=54%,J644*K644*L644*F!$B$54,IF(M644=55%,J644*K644*L644*F!$B$55,IF(M644=56%,J644*K644*L644*F!$B$56,IF(M644=57%,J644*K644*L644*F!$B$57,IF(M644=58%,J644*K644*L644*F!$B$58,IF(M644=59%,J644*K644*L644*F!$B$59,IF(M644=60%,J644*K644*L644*F!$B$60,IF(M644=61%,J644*K644*L644*F!$B$61,IF(M644=62%,J644*K644*L644*F!$B$62,IF(M644=63%,J644*K644*L644*F!$B$63,IF(M644=64%,J644*K644*L644*F!$B$64,IF(M644=65%,J644*K644*L644*F!$B$65,IF(M644=66%,J644*K644*L644*F!$B$66,IF(M644=67%,J644*K644*L644*F!$B$67,IF(M644=68%,J644*K644*L644*F!$B$68,IF(M644=69%,J644*K644*L644*F!$B$69,IF(M644=70%,J644*K644*L644*F!$B$70,IF(M644=71%,J644*K644*L644*F!$B$71,IF(M644=72%,J644*K644*L644*F!$B$72,IF(M644=73%,J644*K644*L644*F!$B$73,IF(M644=74%,J644*K644*L644*F!$B$74,IF(M644=75%,J644*K644*L644*F!$B$75,IF(M644=76%,J644*K644*L644*F!$B$76,IF(M644=77%,J644*K644*L644*F!$B$77,IF(M644=78%,J644*K644*L644*F!$B$78,IF(M644=79%,J644*K644*L644*F!$B$79,IF(M644=80%,J644*K644*L644*F!$B$80,IF(M644=81%,J644*K644*L644*F!$B$81,IF(M644=82%,J644*K644*L644*F!$B$82,IF(M644=83%,J644*K644*L644*F!$B$83,IF(M644=84%,J644*K644*L644*F!$B$84,IF(M644=85%,J644*K644*L644*F!$B$85,IF(M644=86%,J644*K644*L644*F!$B$86,IF(M644=87%,J644*K644*L644*F!$B$87,IF(M644=88%,J644*K644*L644*F!$B$88,IF(M644=89%,J644*K644*L644*F!$B$89,IF(M644=90%,J644*K644*L644*F!$B$90,IF(M644=91%,J644*K644*L644*F!$B$91,IF(M644=92%,J644*K644*L644*F!$B$92,IF(M644=93%,J644*K644*L644*F!$B$93,IF(M644=94%,J644*K644*L644*F!$B$94,IF(M644=95%,J644*K644*L644*F!$B$95,IF(M644=96%,J644*K644*L644*F!$B$96,IF(M644=97%,J644*K644*L644*F!$B$97,IF(M644=98%,J644*K644*L644*F!$B$98,IF(M644=99%,J644*K644*L644*F!$B$99,IF(M644&gt;99%,J644*K644*L644*F!$B$100,))))))))))))))))))))))))))))))))))))))))))))))))))))))))+IF(Q644&lt;30%,0,IF(Q644&lt;35%,N644*O644*P644*F!$B$33,IF(Q644&lt;40%,N644*O644*P644*F!$B$38,IF(Q644&lt;45%,N644*O644*P644*F!$B$43,IF(Q644&lt;50%,N644*O644*P644*F!$B$48,IF(Q644=50%,N644*O644*P644*F!$B$50,IF(Q644=51%,N644*O644*P644*F!$B$51,IF(Q644=52%,N644*O644*P644*F!$B$52,IF(Q644=53%,N644*O644*P644*F!$B$53,IF(Q644=54%,N644*O644*P644*F!$B$54,IF(Q644=55%,N644*O644*P644*F!$B$55,IF(Q644=56%,N644*O644*P644*F!$B$56,IF(Q644=57%,N644*O644*P644*F!$B$57,IF(Q644=58%,N644*O644*P644*F!$B$58,IF(Q644=59%,N644*O644*P644*F!$B$59,IF(Q644=60%,N644*O644*P644*F!$B$60,IF(Q644=61%,N644*O644*P644*F!$B$61,IF(Q644=62%,N644*O644*P644*F!$B$62,IF(Q644=63%,N644*O644*P644*F!$B$63,IF(Q644=64%,N644*O644*P644*F!$B$64,IF(Q644=65%,N644*O644*P644*F!$B$65,IF(Q644=66%,N644*O644*P644*F!$B$66,IF(Q644=67%,N644*O644*P644*F!$B$67,IF(Q644=68%,N644*O644*P644*F!$B$68,IF(Q644=69%,N644*O644*P644*F!$B$69,IF(Q644=70%,N644*O644*P644*F!$B$70,IF(Q644=71%,N644*O644*P644*F!$B$71,IF(Q644=72%,N644*O644*P644*F!$B$72,IF(Q644=73%,N644*O644*P644*F!$B$73,IF(Q644=74%,N644*O644*P644*F!$B$74,IF(Q644=75%,N644*O644*P644*F!$B$75,IF(Q644=76%,N644*O644*P644*F!$B$76,IF(Q644=77%,N644*O644*P644*F!$B$77,IF(Q644=78%,N644*O644*P644*F!$B$78,IF(Q644=79%,N644*O644*P644*F!$B$79,IF(Q644=80%,N644*O644*P644*F!$B$80,IF(Q644=81%,N644*O644*P644*F!$B$81,IF(Q644=82%,N644*O644*P644*F!$B$82,IF(Q644=83%,N644*O644*P644*F!$B$83,IF(Q644=84%,N644*O644*P644*F!$B$84,IF(Q644=85%,N644*O644*P644*F!$B$85,IF(Q644=86%,N644*O644*P644*F!$B$86,IF(Q644=87%,N644*O644*P644*F!$B$87,IF(Q644=88%,N644*O644*P644*F!$B$88,IF(Q644=89%,N644*O644*P644*F!$B$89,IF(Q644=90%,N644*O644*P644*F!$B$90,IF(Q644=91%,N644*O644*P644*F!$B$91,IF(Q644=92%,N644*O644*P644*F!$B$92,IF(Q644=93%,N644*O644*P644*F!$B$93,IF(Q644=94%,N644*O644*P644*F!$B$94,IF(Q644=95%,N644*O644*P644*F!$B$95,IF(Q644=96%,N644*O644*P644*F!$B$96,IF(Q644=97%,N644*O644*P644*F!$B$97,IF(Q644=98%,N644*O644*P644*F!$B$98,IF(Q644=99%,N644*O644*P644*F!$B$99,IF(Q644&gt;99%,N644*O644*P644*F!$B$100,))))))))))))))))))))))))))))))))))))))))))))))))))))))))+IF(U644&lt;30%,0,IF(U644&lt;35%,R644*S644*T644*F!$B$33,IF(U644&lt;40%,R644*S644*T644*F!$B$38,IF(U644&lt;45%,R644*S644*T644*F!$B$43,IF(U644&lt;50%,R644*S644*T644*F!$B$48,IF(U644=50%,R644*S644*T644*F!$B$50,IF(U644=51%,R644*S644*T644*F!$B$51,IF(U644=52%,R644*S644*T644*F!$B$52,IF(U644=53%,R644*S644*T644*F!$B$53,IF(U644=54%,R644*S644*T644*F!$B$54,IF(U644=55%,R644*S644*T644*F!$B$55,IF(U644=56%,R644*S644*T644*F!$B$56,IF(U644=57%,R644*S644*T644*F!$B$57,IF(U644=58%,R644*S644*T644*F!$B$58,IF(U644=59%,R644*S644*T644*F!$B$59,IF(U644=60%,R644*S644*T644*F!$B$60,IF(U644=61%,R644*S644*T644*F!$B$61,IF(U644=62%,R644*S644*T644*F!$B$62,IF(U644=63%,R644*S644*T644*F!$B$63,IF(U644=64%,R644*S644*T644*F!$B$64,IF(U644=65%,R644*S644*T644*F!$B$65,IF(U644=66%,R644*S644*T644*F!$B$66,IF(U644=67%,R644*S644*T644*F!$B$67,IF(U644=68%,R644*S644*T644*F!$B$68,IF(U644=69%,R644*S644*T644*F!$B$69,IF(U644=70%,R644*S644*T644*F!$B$70,IF(U644=71%,R644*S644*T644*F!$B$71,IF(U644=72%,R644*S644*T644*F!$B$72,IF(U644=73%,R644*S644*T644*F!$B$73,IF(U644=74%,R644*S644*T644*F!$B$74,IF(U644=75%,R644*S644*T644*F!$B$75,IF(U644=76%,R644*S644*T644*F!$B$76,IF(U644=77%,R644*S644*T644*F!$B$77,IF(U644=78%,R644*S644*T644*F!$B$78,IF(U644=79%,R644*S644*T644*F!$B$79,IF(U644=80%,R644*S644*T644*F!$B$80,IF(U644=81%,R644*S644*T644*F!$B$81,IF(U644=82%,R644*S644*T644*F!$B$82,IF(U644=83%,R644*S644*T644*F!$B$83,IF(U644=84%,R644*S644*T644*F!$B$84,IF(U644=85%,R644*S644*T644*F!$B$85,IF(U644=86%,R644*S644*T644*F!$B$86,IF(U644=87%,R644*S644*T644*F!$B$87,IF(U644=88%,R644*S644*T644*F!$B$88,IF(U644=89%,R644*S644*T644*F!$B$89,IF(U644=90%,R644*S644*T644*F!$B$90,IF(U644=91%,R644*S644*T644*F!$B$91,IF(U644=92%,R644*S644*T644*F!$B$92,IF(U644=93%,R644*S644*T644*F!$B$93,IF(U644=94%,R644*S644*T644*F!$B$94,IF(U644=95%,R644*S644*T644*F!$B$95,IF(U644=96%,R644*S644*T644*F!$B$96,IF(U644=97%,R644*S644*T644*F!$B$97,IF(U644=98%,R644*S644*T644*F!$B$98,IF(U644=99%,R644*S644*T644*F!$B$99,IF(U644&gt;99%,R644*S644*T644*F!$B$100)))))))))))))))))))))))))))))))))))))))))))))))))))))))))*IF(ISNUMBER(E644),E644,1)*IF(ISNUMBER(D644),D644,1)</f>
        <v>0</v>
      </c>
      <c r="AA644" s="33">
        <f>G644*H644+K644*L644+O644*P644+S644*T644</f>
        <v>0</v>
      </c>
      <c r="AB644" s="35">
        <f>(H644*(IF(I644&lt;45%,0.5,IF(I644&lt;55%,0.8,IF(I644&lt;65%,0.9,IF(I644&lt;75%,1,IF(I644&lt;85%,1.1,1.2))))))+L644*(IF(M644&lt;45%,0.5,IF(M644&lt;55%,0.8,IF(M644&lt;65%,0.9,IF(M644&lt;75%,1,IF(M644&lt;85%,1.1,1.2))))))+P644*(IF(Q644&lt;45%,0.5,IF(Q644&lt;55%,0.8,IF(Q644&lt;65%,0.9,IF(Q644&lt;75%,1,IF(Q644&lt;85%,1.1,1.2))))))+T644*(IF(U644&lt;45%,0.5,IF(U644&lt;55%,0.8,IF(U644&lt;65%,0.9,IF(U644&lt;75%,1,IF(U644&lt;85%,1.1,1.2)))))))*IF(D644&gt;=0.8,6,IF(D644&lt;=0.4,1.5,3))</f>
        <v>0</v>
      </c>
    </row>
    <row r="645" spans="1:28" x14ac:dyDescent="0.25">
      <c r="A645" s="1129"/>
      <c r="B645" s="156" t="str">
        <f t="shared" ref="B645:C645" si="1555">IF(B583="","",B583)</f>
        <v/>
      </c>
      <c r="C645" s="158" t="str">
        <f t="shared" si="1555"/>
        <v/>
      </c>
      <c r="D645" s="63">
        <f t="shared" si="1545"/>
        <v>0</v>
      </c>
      <c r="E645" s="83" t="str">
        <f t="shared" ref="E645" si="1556">IF(E583="","",E583)</f>
        <v/>
      </c>
      <c r="F645" s="81"/>
      <c r="G645" s="96"/>
      <c r="H645" s="96"/>
      <c r="I645" s="82">
        <f t="shared" si="1540"/>
        <v>0</v>
      </c>
      <c r="J645" s="81"/>
      <c r="K645" s="96"/>
      <c r="L645" s="96"/>
      <c r="M645" s="104">
        <f t="shared" si="1541"/>
        <v>0</v>
      </c>
      <c r="N645" s="81"/>
      <c r="O645" s="96"/>
      <c r="P645" s="96"/>
      <c r="Q645" s="82">
        <f t="shared" si="1542"/>
        <v>0</v>
      </c>
      <c r="R645" s="81"/>
      <c r="S645" s="96"/>
      <c r="T645" s="96"/>
      <c r="U645" s="104">
        <f t="shared" si="1543"/>
        <v>0</v>
      </c>
      <c r="V645" s="128">
        <f t="shared" si="1547"/>
        <v>0</v>
      </c>
      <c r="W645" s="44">
        <f t="shared" si="1548"/>
        <v>0</v>
      </c>
      <c r="X645" s="45">
        <f t="shared" ref="X645" si="1557">ROUND(IFERROR((W645/(Y645*IF(ISNUMBER(E645),E645,1))),0),2)</f>
        <v>0</v>
      </c>
      <c r="Y645" s="90" t="str">
        <f t="shared" si="1550"/>
        <v/>
      </c>
      <c r="Z645" s="127">
        <f>(IF(I645&lt;30%,0,IF(I645&lt;35%,F645*G645*H645*F!$B$33,IF(I645&lt;40%,F645*G645*H645*F!$B$38,IF(I645&lt;45%,F645*G645*H645*F!$B$43,IF(I645&lt;50%,F645*G645*H645*F!$B$48,IF(I645=50%,F645*G645*H645*F!$B$50,IF(I645=51%,F645*G645*H645*F!$B$51,IF(I645=52%,F645*G645*H645*F!$B$52,IF(I645=53%,F645*G645*H645*F!$B$53,IF(I645=54%,F645*G645*H645*F!$B$54,IF(I645=55%,F645*G645*H645*F!$B$55,IF(I645=56%,F645*G645*H645*F!$B$56,IF(I645=57%,F645*G645*H645*F!$B$57,IF(I645=58%,F645*G645*H645*F!$B$58,IF(I645=59%,F645*G645*H645*F!$B$59,IF(I645=60%,F645*G645*H645*F!$B$60,IF(I645=61%,F645*G645*H645*F!$B$61,IF(I645=62%,F645*G645*H645*F!$B$62,IF(I645=63%,F645*G645*H645*F!$B$63,IF(I645=64%,F645*G645*H645*F!$B$64,IF(I645=65%,F645*G645*H645*F!$B$65,IF(I645=66%,F645*G645*H645*F!$B$66,IF(I645=67%,F645*G645*H645*F!$B$67,IF(I645=68%,F645*G645*H645*F!$B$68,IF(I645=69%,F645*G645*H645*F!$B$69,IF(I645=70%,F645*G645*H645*F!$B$70,IF(I645=71%,F645*G645*H645*F!$B$71,IF(I645=72%,F645*G645*H645*F!$B$72,IF(I645=73%,F645*G645*H645*F!$B$73,IF(I645=74%,F645*G645*H645*F!$B$74,IF(I645=75%,F645*G645*H645*F!$B$75,IF(I645=76%,F645*G645*H645*F!$B$76,IF(I645=77%,F645*G645*H645*F!$B$77,IF(I645=78%,F645*G645*H645*F!$B$78,IF(I645=79%,F645*G645*H645*F!$B$79,IF(I645=80%,F645*G645*H645*F!$B$80,IF(I645=81%,F645*G645*H645*F!$B$81,IF(I645=82%,F645*G645*H645*F!$B$82,IF(I645=83%,F645*G645*H645*F!$B$83,IF(I645=84%,F645*G645*H645*F!$B$84,IF(I645=85%,F645*G645*H645*F!$B$85,IF(I645=86%,F645*G645*H645*F!$B$86,IF(I645=87%,F645*G645*H645*F!$B$87,IF(I645=88%,F645*G645*H645*F!$B$88,IF(I645=89%,F645*G645*H645*F!$B$89,IF(I645=90%,F645*G645*H645*F!$B$90,IF(I645=91%,F645*G645*H645*F!$B$91,IF(I645=92%,F645*G645*H645*F!$B$92,IF(I645=93%,F645*G645*H645*F!$B$93,IF(I645=94%,F645*G645*H645*F!$B$94,IF(I645=95%,F645*G645*H645*F!$B$95,IF(I645=96%,F645*G645*H645*F!$B$96,IF(I645=97%,F645*G645*H645*F!$B$97,IF(I645=98%,F645*G645*H645*F!$B$98,IF(I645=99%,F645*G645*H645*F!$B$99,IF(I645&gt;99%,F645*G645*H645*F!$B$100,))))))))))))))))))))))))))))))))))))))))))))))))))))))))+IF(M645&lt;30%,0,IF(M645&lt;35%,J645*K645*L645*F!$B$33,IF(M645&lt;40%,J645*K645*L645*F!$B$38,IF(M645&lt;45%,J645*K645*L645*F!$B$43,IF(M645&lt;50%,J645*K645*L645*F!$B$48,IF(M645=50%,J645*K645*L645*F!$B$50,IF(M645=51%,J645*K645*L645*F!$B$51,IF(M645=52%,J645*K645*L645*F!$B$52,IF(M645=53%,J645*K645*L645*F!$B$53,IF(M645=54%,J645*K645*L645*F!$B$54,IF(M645=55%,J645*K645*L645*F!$B$55,IF(M645=56%,J645*K645*L645*F!$B$56,IF(M645=57%,J645*K645*L645*F!$B$57,IF(M645=58%,J645*K645*L645*F!$B$58,IF(M645=59%,J645*K645*L645*F!$B$59,IF(M645=60%,J645*K645*L645*F!$B$60,IF(M645=61%,J645*K645*L645*F!$B$61,IF(M645=62%,J645*K645*L645*F!$B$62,IF(M645=63%,J645*K645*L645*F!$B$63,IF(M645=64%,J645*K645*L645*F!$B$64,IF(M645=65%,J645*K645*L645*F!$B$65,IF(M645=66%,J645*K645*L645*F!$B$66,IF(M645=67%,J645*K645*L645*F!$B$67,IF(M645=68%,J645*K645*L645*F!$B$68,IF(M645=69%,J645*K645*L645*F!$B$69,IF(M645=70%,J645*K645*L645*F!$B$70,IF(M645=71%,J645*K645*L645*F!$B$71,IF(M645=72%,J645*K645*L645*F!$B$72,IF(M645=73%,J645*K645*L645*F!$B$73,IF(M645=74%,J645*K645*L645*F!$B$74,IF(M645=75%,J645*K645*L645*F!$B$75,IF(M645=76%,J645*K645*L645*F!$B$76,IF(M645=77%,J645*K645*L645*F!$B$77,IF(M645=78%,J645*K645*L645*F!$B$78,IF(M645=79%,J645*K645*L645*F!$B$79,IF(M645=80%,J645*K645*L645*F!$B$80,IF(M645=81%,J645*K645*L645*F!$B$81,IF(M645=82%,J645*K645*L645*F!$B$82,IF(M645=83%,J645*K645*L645*F!$B$83,IF(M645=84%,J645*K645*L645*F!$B$84,IF(M645=85%,J645*K645*L645*F!$B$85,IF(M645=86%,J645*K645*L645*F!$B$86,IF(M645=87%,J645*K645*L645*F!$B$87,IF(M645=88%,J645*K645*L645*F!$B$88,IF(M645=89%,J645*K645*L645*F!$B$89,IF(M645=90%,J645*K645*L645*F!$B$90,IF(M645=91%,J645*K645*L645*F!$B$91,IF(M645=92%,J645*K645*L645*F!$B$92,IF(M645=93%,J645*K645*L645*F!$B$93,IF(M645=94%,J645*K645*L645*F!$B$94,IF(M645=95%,J645*K645*L645*F!$B$95,IF(M645=96%,J645*K645*L645*F!$B$96,IF(M645=97%,J645*K645*L645*F!$B$97,IF(M645=98%,J645*K645*L645*F!$B$98,IF(M645=99%,J645*K645*L645*F!$B$99,IF(M645&gt;99%,J645*K645*L645*F!$B$100,))))))))))))))))))))))))))))))))))))))))))))))))))))))))+IF(Q645&lt;30%,0,IF(Q645&lt;35%,N645*O645*P645*F!$B$33,IF(Q645&lt;40%,N645*O645*P645*F!$B$38,IF(Q645&lt;45%,N645*O645*P645*F!$B$43,IF(Q645&lt;50%,N645*O645*P645*F!$B$48,IF(Q645=50%,N645*O645*P645*F!$B$50,IF(Q645=51%,N645*O645*P645*F!$B$51,IF(Q645=52%,N645*O645*P645*F!$B$52,IF(Q645=53%,N645*O645*P645*F!$B$53,IF(Q645=54%,N645*O645*P645*F!$B$54,IF(Q645=55%,N645*O645*P645*F!$B$55,IF(Q645=56%,N645*O645*P645*F!$B$56,IF(Q645=57%,N645*O645*P645*F!$B$57,IF(Q645=58%,N645*O645*P645*F!$B$58,IF(Q645=59%,N645*O645*P645*F!$B$59,IF(Q645=60%,N645*O645*P645*F!$B$60,IF(Q645=61%,N645*O645*P645*F!$B$61,IF(Q645=62%,N645*O645*P645*F!$B$62,IF(Q645=63%,N645*O645*P645*F!$B$63,IF(Q645=64%,N645*O645*P645*F!$B$64,IF(Q645=65%,N645*O645*P645*F!$B$65,IF(Q645=66%,N645*O645*P645*F!$B$66,IF(Q645=67%,N645*O645*P645*F!$B$67,IF(Q645=68%,N645*O645*P645*F!$B$68,IF(Q645=69%,N645*O645*P645*F!$B$69,IF(Q645=70%,N645*O645*P645*F!$B$70,IF(Q645=71%,N645*O645*P645*F!$B$71,IF(Q645=72%,N645*O645*P645*F!$B$72,IF(Q645=73%,N645*O645*P645*F!$B$73,IF(Q645=74%,N645*O645*P645*F!$B$74,IF(Q645=75%,N645*O645*P645*F!$B$75,IF(Q645=76%,N645*O645*P645*F!$B$76,IF(Q645=77%,N645*O645*P645*F!$B$77,IF(Q645=78%,N645*O645*P645*F!$B$78,IF(Q645=79%,N645*O645*P645*F!$B$79,IF(Q645=80%,N645*O645*P645*F!$B$80,IF(Q645=81%,N645*O645*P645*F!$B$81,IF(Q645=82%,N645*O645*P645*F!$B$82,IF(Q645=83%,N645*O645*P645*F!$B$83,IF(Q645=84%,N645*O645*P645*F!$B$84,IF(Q645=85%,N645*O645*P645*F!$B$85,IF(Q645=86%,N645*O645*P645*F!$B$86,IF(Q645=87%,N645*O645*P645*F!$B$87,IF(Q645=88%,N645*O645*P645*F!$B$88,IF(Q645=89%,N645*O645*P645*F!$B$89,IF(Q645=90%,N645*O645*P645*F!$B$90,IF(Q645=91%,N645*O645*P645*F!$B$91,IF(Q645=92%,N645*O645*P645*F!$B$92,IF(Q645=93%,N645*O645*P645*F!$B$93,IF(Q645=94%,N645*O645*P645*F!$B$94,IF(Q645=95%,N645*O645*P645*F!$B$95,IF(Q645=96%,N645*O645*P645*F!$B$96,IF(Q645=97%,N645*O645*P645*F!$B$97,IF(Q645=98%,N645*O645*P645*F!$B$98,IF(Q645=99%,N645*O645*P645*F!$B$99,IF(Q645&gt;99%,N645*O645*P645*F!$B$100,))))))))))))))))))))))))))))))))))))))))))))))))))))))))+IF(U645&lt;30%,0,IF(U645&lt;35%,R645*S645*T645*F!$B$33,IF(U645&lt;40%,R645*S645*T645*F!$B$38,IF(U645&lt;45%,R645*S645*T645*F!$B$43,IF(U645&lt;50%,R645*S645*T645*F!$B$48,IF(U645=50%,R645*S645*T645*F!$B$50,IF(U645=51%,R645*S645*T645*F!$B$51,IF(U645=52%,R645*S645*T645*F!$B$52,IF(U645=53%,R645*S645*T645*F!$B$53,IF(U645=54%,R645*S645*T645*F!$B$54,IF(U645=55%,R645*S645*T645*F!$B$55,IF(U645=56%,R645*S645*T645*F!$B$56,IF(U645=57%,R645*S645*T645*F!$B$57,IF(U645=58%,R645*S645*T645*F!$B$58,IF(U645=59%,R645*S645*T645*F!$B$59,IF(U645=60%,R645*S645*T645*F!$B$60,IF(U645=61%,R645*S645*T645*F!$B$61,IF(U645=62%,R645*S645*T645*F!$B$62,IF(U645=63%,R645*S645*T645*F!$B$63,IF(U645=64%,R645*S645*T645*F!$B$64,IF(U645=65%,R645*S645*T645*F!$B$65,IF(U645=66%,R645*S645*T645*F!$B$66,IF(U645=67%,R645*S645*T645*F!$B$67,IF(U645=68%,R645*S645*T645*F!$B$68,IF(U645=69%,R645*S645*T645*F!$B$69,IF(U645=70%,R645*S645*T645*F!$B$70,IF(U645=71%,R645*S645*T645*F!$B$71,IF(U645=72%,R645*S645*T645*F!$B$72,IF(U645=73%,R645*S645*T645*F!$B$73,IF(U645=74%,R645*S645*T645*F!$B$74,IF(U645=75%,R645*S645*T645*F!$B$75,IF(U645=76%,R645*S645*T645*F!$B$76,IF(U645=77%,R645*S645*T645*F!$B$77,IF(U645=78%,R645*S645*T645*F!$B$78,IF(U645=79%,R645*S645*T645*F!$B$79,IF(U645=80%,R645*S645*T645*F!$B$80,IF(U645=81%,R645*S645*T645*F!$B$81,IF(U645=82%,R645*S645*T645*F!$B$82,IF(U645=83%,R645*S645*T645*F!$B$83,IF(U645=84%,R645*S645*T645*F!$B$84,IF(U645=85%,R645*S645*T645*F!$B$85,IF(U645=86%,R645*S645*T645*F!$B$86,IF(U645=87%,R645*S645*T645*F!$B$87,IF(U645=88%,R645*S645*T645*F!$B$88,IF(U645=89%,R645*S645*T645*F!$B$89,IF(U645=90%,R645*S645*T645*F!$B$90,IF(U645=91%,R645*S645*T645*F!$B$91,IF(U645=92%,R645*S645*T645*F!$B$92,IF(U645=93%,R645*S645*T645*F!$B$93,IF(U645=94%,R645*S645*T645*F!$B$94,IF(U645=95%,R645*S645*T645*F!$B$95,IF(U645=96%,R645*S645*T645*F!$B$96,IF(U645=97%,R645*S645*T645*F!$B$97,IF(U645=98%,R645*S645*T645*F!$B$98,IF(U645=99%,R645*S645*T645*F!$B$99,IF(U645&gt;99%,R645*S645*T645*F!$B$100)))))))))))))))))))))))))))))))))))))))))))))))))))))))))*IF(ISNUMBER(E645),E645,1)*IF(ISNUMBER(D645),D645,1)</f>
        <v>0</v>
      </c>
      <c r="AA645" s="127">
        <f>G645*H645+K645*L645+O645*P645+S645*T645</f>
        <v>0</v>
      </c>
      <c r="AB645" s="46">
        <f>(H645*(IF(I645&lt;45%,0.5,IF(I645&lt;55%,0.8,IF(I645&lt;65%,0.9,IF(I645&lt;75%,1,IF(I645&lt;85%,1.1,1.2))))))+L645*(IF(M645&lt;45%,0.5,IF(M645&lt;55%,0.8,IF(M645&lt;65%,0.9,IF(M645&lt;75%,1,IF(M645&lt;85%,1.1,1.2))))))+P645*(IF(Q645&lt;45%,0.5,IF(Q645&lt;55%,0.8,IF(Q645&lt;65%,0.9,IF(Q645&lt;75%,1,IF(Q645&lt;85%,1.1,1.2))))))+T645*(IF(U645&lt;45%,0.5,IF(U645&lt;55%,0.8,IF(U645&lt;65%,0.9,IF(U645&lt;75%,1,IF(U645&lt;85%,1.1,1.2)))))))*IF(D645&gt;=0.8,6,IF(D645&lt;=0.4,1.5,3))</f>
        <v>0</v>
      </c>
    </row>
    <row r="646" spans="1:28" ht="15.75" thickBot="1" x14ac:dyDescent="0.3">
      <c r="A646" s="1130"/>
      <c r="B646" s="167"/>
      <c r="C646" s="168"/>
      <c r="D646" s="37">
        <f>ROUND(IFERROR((D641*(G641*H641+K641*L641+O641*P641+S641*T641)+D642*(G642*H642+K642*L642+O642*P642+S642*T642)+D643*(G643*H643+K643*L643+O643*P643+S643*T643)+D644*(G644*H644+K644*L644+O644*P644+S644*T644)+D645*(G645*H645+K645*L645+O645*P645+S645*T645))/((G641*H641+K641*L641+O641*P641+S641*T641)+(G642*H642+K642*L642+O642*P642+S642*T642)+(G643*H643+K643*L643+O643*P643+S643*T643)+(G644*H644+K644*L644+O644*P644+S644*T644)+(G645*H645+K645*L645+O645*P645+S645*T645)),0),3)</f>
        <v>0</v>
      </c>
      <c r="E646" s="181"/>
      <c r="F646" s="182" t="str">
        <f t="shared" ref="F646" si="1558">IF(I646&lt;&gt;0,(IFERROR(IF($Y646&gt;15,MROUND($Y646*I646,0.5),MROUND($Y646*I646,0.1)),)),"")</f>
        <v/>
      </c>
      <c r="G646" s="183"/>
      <c r="H646" s="183"/>
      <c r="I646" s="184"/>
      <c r="J646" s="182"/>
      <c r="K646" s="183"/>
      <c r="L646" s="183"/>
      <c r="M646" s="185"/>
      <c r="N646" s="182"/>
      <c r="O646" s="183"/>
      <c r="P646" s="183"/>
      <c r="Q646" s="184"/>
      <c r="R646" s="182"/>
      <c r="S646" s="183"/>
      <c r="T646" s="183"/>
      <c r="U646" s="185"/>
      <c r="V646" s="122">
        <f>SUM(V641:V645)</f>
        <v>0</v>
      </c>
      <c r="W646" s="117">
        <f>IFERROR(V646/AA646,0)</f>
        <v>0</v>
      </c>
      <c r="X646" s="118">
        <f>ROUND(IFERROR((D641*(I641*G641*H641+M641*K641*L641+Q641*O641*P641+U641*S641*T641)+D642*(I642*G642*H642+M642*K642*L642+Q642*O642*P642+U642*S642*T642)+D643*(I643*G643*H643+M643*K643*L643+Q643*O643*P643+U643*S643*T643)+D644*(I644*G644*H644+M644*K644*L644+Q644*O644*P644+U644*S644*T644)+D645*(I645*G645*H645+M645*K645*L645+Q645*O645*P645+U645*S645*T645))/(D641*(G641*H641+K641*L641+O641*P641+S641*T641)+D642*(G642*H642+K642*L642+O642*P642+S642*T642)+D643*(G643*H643+K643*L643+O643*P643+S643*T643)+D644*(G644*H644+K644*L644+O644*P644+S644*T644)+D645*(G645*H645+K645*L645+O645*P645+S645*T645)),0),2)</f>
        <v>0</v>
      </c>
      <c r="Y646" s="9"/>
      <c r="Z646" s="9">
        <f>SUM(Z641:Z645)</f>
        <v>0</v>
      </c>
      <c r="AA646" s="117">
        <f>SUM(AA641:AA645)</f>
        <v>0</v>
      </c>
      <c r="AB646" s="119">
        <f>IF(SUM(AB641:AB645)=0,TIME(,0,),TIME(,SUM(AB641:AB645)+30,))</f>
        <v>0</v>
      </c>
    </row>
    <row r="647" spans="1:28" x14ac:dyDescent="0.25">
      <c r="A647" s="144" t="s">
        <v>0</v>
      </c>
      <c r="B647" s="86" t="str">
        <f t="shared" ref="B647:C647" si="1559">IF(B585="","",B585)</f>
        <v/>
      </c>
      <c r="C647" s="84" t="str">
        <f t="shared" si="1559"/>
        <v/>
      </c>
      <c r="D647" s="59">
        <f>D585</f>
        <v>0</v>
      </c>
      <c r="E647" s="85" t="str">
        <f t="shared" ref="E647" si="1560">IF(E585="","",E585)</f>
        <v/>
      </c>
      <c r="F647" s="152"/>
      <c r="G647" s="94"/>
      <c r="H647" s="94"/>
      <c r="I647" s="93">
        <f t="shared" ref="I647:I651" si="1561">IFERROR(ROUND(F647/$Y647,2),)</f>
        <v>0</v>
      </c>
      <c r="J647" s="147"/>
      <c r="K647" s="97"/>
      <c r="L647" s="97"/>
      <c r="M647" s="99">
        <f t="shared" ref="M647:M651" si="1562">IFERROR(ROUND(J647/$Y647,2),)</f>
        <v>0</v>
      </c>
      <c r="N647" s="152"/>
      <c r="O647" s="94"/>
      <c r="P647" s="94"/>
      <c r="Q647" s="95">
        <f t="shared" ref="Q647:Q651" si="1563">IFERROR(ROUND(N647/$Y647,2),)</f>
        <v>0</v>
      </c>
      <c r="R647" s="152"/>
      <c r="S647" s="94"/>
      <c r="T647" s="94"/>
      <c r="U647" s="93">
        <f t="shared" ref="U647:U651" si="1564">IFERROR(ROUND(R647/$Y647,2),)</f>
        <v>0</v>
      </c>
      <c r="V647" s="106">
        <f>(IF(ISNUMBER(F647),F647,1)*G647*H647+IF(ISNUMBER(J647),J647,1)*K647*L647+IF(ISNUMBER(N647),N647,1)*O647*P647+IF(ISNUMBER(R647),R647,1)*S647*T647)*IF(ISNUMBER(E647),E647,1)</f>
        <v>0</v>
      </c>
      <c r="W647" s="107">
        <f>IFERROR((IF(ISNUMBER(F647),F647,1)*G647*H647+IF(ISNUMBER(J647),J647,1)*K647*L647+IF(ISNUMBER(N647),N647,1)*O647*P647+IF(ISNUMBER(R647),R647,1)*S647*T647)*IF(ISNUMBER(E647),E647,1)/(G647*H647+K647*L647+O647*P647+S647*T647),0)</f>
        <v>0</v>
      </c>
      <c r="X647" s="28">
        <f>ROUND(IFERROR((W647/(Y647*IF(ISNUMBER(E647),E647,1))),0),2)</f>
        <v>0</v>
      </c>
      <c r="Y647" s="89" t="str">
        <f>IF(ISNUMBER(Y585), Y585+(Y585*$Y$621),"")</f>
        <v/>
      </c>
      <c r="Z647" s="4">
        <f>(IF(I647&lt;30%,0,IF(I647&lt;35%,F647*G647*H647*F!$B$33,IF(I647&lt;40%,F647*G647*H647*F!$B$38,IF(I647&lt;45%,F647*G647*H647*F!$B$43,IF(I647&lt;50%,F647*G647*H647*F!$B$48,IF(I647=50%,F647*G647*H647*F!$B$50,IF(I647=51%,F647*G647*H647*F!$B$51,IF(I647=52%,F647*G647*H647*F!$B$52,IF(I647=53%,F647*G647*H647*F!$B$53,IF(I647=54%,F647*G647*H647*F!$B$54,IF(I647=55%,F647*G647*H647*F!$B$55,IF(I647=56%,F647*G647*H647*F!$B$56,IF(I647=57%,F647*G647*H647*F!$B$57,IF(I647=58%,F647*G647*H647*F!$B$58,IF(I647=59%,F647*G647*H647*F!$B$59,IF(I647=60%,F647*G647*H647*F!$B$60,IF(I647=61%,F647*G647*H647*F!$B$61,IF(I647=62%,F647*G647*H647*F!$B$62,IF(I647=63%,F647*G647*H647*F!$B$63,IF(I647=64%,F647*G647*H647*F!$B$64,IF(I647=65%,F647*G647*H647*F!$B$65,IF(I647=66%,F647*G647*H647*F!$B$66,IF(I647=67%,F647*G647*H647*F!$B$67,IF(I647=68%,F647*G647*H647*F!$B$68,IF(I647=69%,F647*G647*H647*F!$B$69,IF(I647=70%,F647*G647*H647*F!$B$70,IF(I647=71%,F647*G647*H647*F!$B$71,IF(I647=72%,F647*G647*H647*F!$B$72,IF(I647=73%,F647*G647*H647*F!$B$73,IF(I647=74%,F647*G647*H647*F!$B$74,IF(I647=75%,F647*G647*H647*F!$B$75,IF(I647=76%,F647*G647*H647*F!$B$76,IF(I647=77%,F647*G647*H647*F!$B$77,IF(I647=78%,F647*G647*H647*F!$B$78,IF(I647=79%,F647*G647*H647*F!$B$79,IF(I647=80%,F647*G647*H647*F!$B$80,IF(I647=81%,F647*G647*H647*F!$B$81,IF(I647=82%,F647*G647*H647*F!$B$82,IF(I647=83%,F647*G647*H647*F!$B$83,IF(I647=84%,F647*G647*H647*F!$B$84,IF(I647=85%,F647*G647*H647*F!$B$85,IF(I647=86%,F647*G647*H647*F!$B$86,IF(I647=87%,F647*G647*H647*F!$B$87,IF(I647=88%,F647*G647*H647*F!$B$88,IF(I647=89%,F647*G647*H647*F!$B$89,IF(I647=90%,F647*G647*H647*F!$B$90,IF(I647=91%,F647*G647*H647*F!$B$91,IF(I647=92%,F647*G647*H647*F!$B$92,IF(I647=93%,F647*G647*H647*F!$B$93,IF(I647=94%,F647*G647*H647*F!$B$94,IF(I647=95%,F647*G647*H647*F!$B$95,IF(I647=96%,F647*G647*H647*F!$B$96,IF(I647=97%,F647*G647*H647*F!$B$97,IF(I647=98%,F647*G647*H647*F!$B$98,IF(I647=99%,F647*G647*H647*F!$B$99,IF(I647&gt;99%,F647*G647*H647*F!$B$100,))))))))))))))))))))))))))))))))))))))))))))))))))))))))+IF(M647&lt;30%,0,IF(M647&lt;35%,J647*K647*L647*F!$B$33,IF(M647&lt;40%,J647*K647*L647*F!$B$38,IF(M647&lt;45%,J647*K647*L647*F!$B$43,IF(M647&lt;50%,J647*K647*L647*F!$B$48,IF(M647=50%,J647*K647*L647*F!$B$50,IF(M647=51%,J647*K647*L647*F!$B$51,IF(M647=52%,J647*K647*L647*F!$B$52,IF(M647=53%,J647*K647*L647*F!$B$53,IF(M647=54%,J647*K647*L647*F!$B$54,IF(M647=55%,J647*K647*L647*F!$B$55,IF(M647=56%,J647*K647*L647*F!$B$56,IF(M647=57%,J647*K647*L647*F!$B$57,IF(M647=58%,J647*K647*L647*F!$B$58,IF(M647=59%,J647*K647*L647*F!$B$59,IF(M647=60%,J647*K647*L647*F!$B$60,IF(M647=61%,J647*K647*L647*F!$B$61,IF(M647=62%,J647*K647*L647*F!$B$62,IF(M647=63%,J647*K647*L647*F!$B$63,IF(M647=64%,J647*K647*L647*F!$B$64,IF(M647=65%,J647*K647*L647*F!$B$65,IF(M647=66%,J647*K647*L647*F!$B$66,IF(M647=67%,J647*K647*L647*F!$B$67,IF(M647=68%,J647*K647*L647*F!$B$68,IF(M647=69%,J647*K647*L647*F!$B$69,IF(M647=70%,J647*K647*L647*F!$B$70,IF(M647=71%,J647*K647*L647*F!$B$71,IF(M647=72%,J647*K647*L647*F!$B$72,IF(M647=73%,J647*K647*L647*F!$B$73,IF(M647=74%,J647*K647*L647*F!$B$74,IF(M647=75%,J647*K647*L647*F!$B$75,IF(M647=76%,J647*K647*L647*F!$B$76,IF(M647=77%,J647*K647*L647*F!$B$77,IF(M647=78%,J647*K647*L647*F!$B$78,IF(M647=79%,J647*K647*L647*F!$B$79,IF(M647=80%,J647*K647*L647*F!$B$80,IF(M647=81%,J647*K647*L647*F!$B$81,IF(M647=82%,J647*K647*L647*F!$B$82,IF(M647=83%,J647*K647*L647*F!$B$83,IF(M647=84%,J647*K647*L647*F!$B$84,IF(M647=85%,J647*K647*L647*F!$B$85,IF(M647=86%,J647*K647*L647*F!$B$86,IF(M647=87%,J647*K647*L647*F!$B$87,IF(M647=88%,J647*K647*L647*F!$B$88,IF(M647=89%,J647*K647*L647*F!$B$89,IF(M647=90%,J647*K647*L647*F!$B$90,IF(M647=91%,J647*K647*L647*F!$B$91,IF(M647=92%,J647*K647*L647*F!$B$92,IF(M647=93%,J647*K647*L647*F!$B$93,IF(M647=94%,J647*K647*L647*F!$B$94,IF(M647=95%,J647*K647*L647*F!$B$95,IF(M647=96%,J647*K647*L647*F!$B$96,IF(M647=97%,J647*K647*L647*F!$B$97,IF(M647=98%,J647*K647*L647*F!$B$98,IF(M647=99%,J647*K647*L647*F!$B$99,IF(M647&gt;99%,J647*K647*L647*F!$B$100,))))))))))))))))))))))))))))))))))))))))))))))))))))))))+IF(Q647&lt;30%,0,IF(Q647&lt;35%,N647*O647*P647*F!$B$33,IF(Q647&lt;40%,N647*O647*P647*F!$B$38,IF(Q647&lt;45%,N647*O647*P647*F!$B$43,IF(Q647&lt;50%,N647*O647*P647*F!$B$48,IF(Q647=50%,N647*O647*P647*F!$B$50,IF(Q647=51%,N647*O647*P647*F!$B$51,IF(Q647=52%,N647*O647*P647*F!$B$52,IF(Q647=53%,N647*O647*P647*F!$B$53,IF(Q647=54%,N647*O647*P647*F!$B$54,IF(Q647=55%,N647*O647*P647*F!$B$55,IF(Q647=56%,N647*O647*P647*F!$B$56,IF(Q647=57%,N647*O647*P647*F!$B$57,IF(Q647=58%,N647*O647*P647*F!$B$58,IF(Q647=59%,N647*O647*P647*F!$B$59,IF(Q647=60%,N647*O647*P647*F!$B$60,IF(Q647=61%,N647*O647*P647*F!$B$61,IF(Q647=62%,N647*O647*P647*F!$B$62,IF(Q647=63%,N647*O647*P647*F!$B$63,IF(Q647=64%,N647*O647*P647*F!$B$64,IF(Q647=65%,N647*O647*P647*F!$B$65,IF(Q647=66%,N647*O647*P647*F!$B$66,IF(Q647=67%,N647*O647*P647*F!$B$67,IF(Q647=68%,N647*O647*P647*F!$B$68,IF(Q647=69%,N647*O647*P647*F!$B$69,IF(Q647=70%,N647*O647*P647*F!$B$70,IF(Q647=71%,N647*O647*P647*F!$B$71,IF(Q647=72%,N647*O647*P647*F!$B$72,IF(Q647=73%,N647*O647*P647*F!$B$73,IF(Q647=74%,N647*O647*P647*F!$B$74,IF(Q647=75%,N647*O647*P647*F!$B$75,IF(Q647=76%,N647*O647*P647*F!$B$76,IF(Q647=77%,N647*O647*P647*F!$B$77,IF(Q647=78%,N647*O647*P647*F!$B$78,IF(Q647=79%,N647*O647*P647*F!$B$79,IF(Q647=80%,N647*O647*P647*F!$B$80,IF(Q647=81%,N647*O647*P647*F!$B$81,IF(Q647=82%,N647*O647*P647*F!$B$82,IF(Q647=83%,N647*O647*P647*F!$B$83,IF(Q647=84%,N647*O647*P647*F!$B$84,IF(Q647=85%,N647*O647*P647*F!$B$85,IF(Q647=86%,N647*O647*P647*F!$B$86,IF(Q647=87%,N647*O647*P647*F!$B$87,IF(Q647=88%,N647*O647*P647*F!$B$88,IF(Q647=89%,N647*O647*P647*F!$B$89,IF(Q647=90%,N647*O647*P647*F!$B$90,IF(Q647=91%,N647*O647*P647*F!$B$91,IF(Q647=92%,N647*O647*P647*F!$B$92,IF(Q647=93%,N647*O647*P647*F!$B$93,IF(Q647=94%,N647*O647*P647*F!$B$94,IF(Q647=95%,N647*O647*P647*F!$B$95,IF(Q647=96%,N647*O647*P647*F!$B$96,IF(Q647=97%,N647*O647*P647*F!$B$97,IF(Q647=98%,N647*O647*P647*F!$B$98,IF(Q647=99%,N647*O647*P647*F!$B$99,IF(Q647&gt;99%,N647*O647*P647*F!$B$100,))))))))))))))))))))))))))))))))))))))))))))))))))))))))+IF(U647&lt;30%,0,IF(U647&lt;35%,R647*S647*T647*F!$B$33,IF(U647&lt;40%,R647*S647*T647*F!$B$38,IF(U647&lt;45%,R647*S647*T647*F!$B$43,IF(U647&lt;50%,R647*S647*T647*F!$B$48,IF(U647=50%,R647*S647*T647*F!$B$50,IF(U647=51%,R647*S647*T647*F!$B$51,IF(U647=52%,R647*S647*T647*F!$B$52,IF(U647=53%,R647*S647*T647*F!$B$53,IF(U647=54%,R647*S647*T647*F!$B$54,IF(U647=55%,R647*S647*T647*F!$B$55,IF(U647=56%,R647*S647*T647*F!$B$56,IF(U647=57%,R647*S647*T647*F!$B$57,IF(U647=58%,R647*S647*T647*F!$B$58,IF(U647=59%,R647*S647*T647*F!$B$59,IF(U647=60%,R647*S647*T647*F!$B$60,IF(U647=61%,R647*S647*T647*F!$B$61,IF(U647=62%,R647*S647*T647*F!$B$62,IF(U647=63%,R647*S647*T647*F!$B$63,IF(U647=64%,R647*S647*T647*F!$B$64,IF(U647=65%,R647*S647*T647*F!$B$65,IF(U647=66%,R647*S647*T647*F!$B$66,IF(U647=67%,R647*S647*T647*F!$B$67,IF(U647=68%,R647*S647*T647*F!$B$68,IF(U647=69%,R647*S647*T647*F!$B$69,IF(U647=70%,R647*S647*T647*F!$B$70,IF(U647=71%,R647*S647*T647*F!$B$71,IF(U647=72%,R647*S647*T647*F!$B$72,IF(U647=73%,R647*S647*T647*F!$B$73,IF(U647=74%,R647*S647*T647*F!$B$74,IF(U647=75%,R647*S647*T647*F!$B$75,IF(U647=76%,R647*S647*T647*F!$B$76,IF(U647=77%,R647*S647*T647*F!$B$77,IF(U647=78%,R647*S647*T647*F!$B$78,IF(U647=79%,R647*S647*T647*F!$B$79,IF(U647=80%,R647*S647*T647*F!$B$80,IF(U647=81%,R647*S647*T647*F!$B$81,IF(U647=82%,R647*S647*T647*F!$B$82,IF(U647=83%,R647*S647*T647*F!$B$83,IF(U647=84%,R647*S647*T647*F!$B$84,IF(U647=85%,R647*S647*T647*F!$B$85,IF(U647=86%,R647*S647*T647*F!$B$86,IF(U647=87%,R647*S647*T647*F!$B$87,IF(U647=88%,R647*S647*T647*F!$B$88,IF(U647=89%,R647*S647*T647*F!$B$89,IF(U647=90%,R647*S647*T647*F!$B$90,IF(U647=91%,R647*S647*T647*F!$B$91,IF(U647=92%,R647*S647*T647*F!$B$92,IF(U647=93%,R647*S647*T647*F!$B$93,IF(U647=94%,R647*S647*T647*F!$B$94,IF(U647=95%,R647*S647*T647*F!$B$95,IF(U647=96%,R647*S647*T647*F!$B$96,IF(U647=97%,R647*S647*T647*F!$B$97,IF(U647=98%,R647*S647*T647*F!$B$98,IF(U647=99%,R647*S647*T647*F!$B$99,IF(U647&gt;99%,R647*S647*T647*F!$B$100)))))))))))))))))))))))))))))))))))))))))))))))))))))))))*IF(ISNUMBER(E647),E647,1)*IF(ISNUMBER(D647),D647,1)</f>
        <v>0</v>
      </c>
      <c r="AA647" s="4">
        <f>G647*H647+K647*L647+O647*P647+S647*T647</f>
        <v>0</v>
      </c>
      <c r="AB647" s="108">
        <f>(H647*(IF(I647&lt;45%,0.5,IF(I647&lt;55%,0.8,IF(I647&lt;65%,0.9,IF(I647&lt;75%,1,IF(I647&lt;85%,1.1,1.2))))))+L647*(IF(M647&lt;45%,0.5,IF(M647&lt;55%,0.8,IF(M647&lt;65%,0.9,IF(M647&lt;75%,1,IF(M647&lt;85%,1.1,1.2))))))+P647*(IF(Q647&lt;45%,0.5,IF(Q647&lt;55%,0.8,IF(Q647&lt;65%,0.9,IF(Q647&lt;75%,1,IF(Q647&lt;85%,1.1,1.2))))))+T647*(IF(U647&lt;45%,0.5,IF(U647&lt;55%,0.8,IF(U647&lt;65%,0.9,IF(U647&lt;75%,1,IF(U647&lt;85%,1.1,1.2)))))))*IF(D647&gt;=0.8,6,IF(D647&lt;=0.4,1.5,3))</f>
        <v>0</v>
      </c>
    </row>
    <row r="648" spans="1:28" x14ac:dyDescent="0.25">
      <c r="A648" s="1125">
        <f>A636+1</f>
        <v>42046</v>
      </c>
      <c r="B648" s="86" t="str">
        <f t="shared" ref="B648:C648" si="1565">IF(B586="","",B586)</f>
        <v/>
      </c>
      <c r="C648" s="84" t="str">
        <f t="shared" si="1565"/>
        <v/>
      </c>
      <c r="D648" s="63">
        <f t="shared" ref="D648:D651" si="1566">D586</f>
        <v>0</v>
      </c>
      <c r="E648" s="85" t="str">
        <f t="shared" ref="E648" si="1567">IF(E586="","",E586)</f>
        <v/>
      </c>
      <c r="F648" s="150"/>
      <c r="G648" s="100"/>
      <c r="H648" s="100"/>
      <c r="I648" s="101">
        <f t="shared" si="1561"/>
        <v>0</v>
      </c>
      <c r="J648" s="150"/>
      <c r="K648" s="100"/>
      <c r="L648" s="100"/>
      <c r="M648" s="102">
        <f t="shared" si="1562"/>
        <v>0</v>
      </c>
      <c r="N648" s="150"/>
      <c r="O648" s="100"/>
      <c r="P648" s="100"/>
      <c r="Q648" s="102">
        <f t="shared" si="1563"/>
        <v>0</v>
      </c>
      <c r="R648" s="150"/>
      <c r="S648" s="100"/>
      <c r="T648" s="100"/>
      <c r="U648" s="101">
        <f t="shared" si="1564"/>
        <v>0</v>
      </c>
      <c r="V648" s="110">
        <f t="shared" ref="V648:V651" si="1568">(IF(ISNUMBER(F648),F648,1)*G648*H648+IF(ISNUMBER(J648),J648,1)*K648*L648+IF(ISNUMBER(N648),N648,1)*O648*P648+IF(ISNUMBER(R648),R648,1)*S648*T648)*IF(ISNUMBER(E648),E648,1)</f>
        <v>0</v>
      </c>
      <c r="W648" s="111">
        <f t="shared" ref="W648:W651" si="1569">IFERROR((IF(ISNUMBER(F648),F648,1)*G648*H648+IF(ISNUMBER(J648),J648,1)*K648*L648+IF(ISNUMBER(N648),N648,1)*O648*P648+IF(ISNUMBER(R648),R648,1)*S648*T648)*IF(ISNUMBER(E648),E648,1)/(G648*H648+K648*L648+O648*P648+S648*T648),0)</f>
        <v>0</v>
      </c>
      <c r="X648" s="53">
        <f t="shared" ref="X648:X649" si="1570">ROUND(IFERROR((W648/(Y648*IF(ISNUMBER(E648),E648,1))),0),2)</f>
        <v>0</v>
      </c>
      <c r="Y648" s="90" t="str">
        <f t="shared" ref="Y648:Y651" si="1571">IF(ISNUMBER(Y586), Y586+(Y586*$Y$621),"")</f>
        <v/>
      </c>
      <c r="Z648" s="5">
        <f>(IF(I648&lt;30%,0,IF(I648&lt;35%,F648*G648*H648*F!$B$33,IF(I648&lt;40%,F648*G648*H648*F!$B$38,IF(I648&lt;45%,F648*G648*H648*F!$B$43,IF(I648&lt;50%,F648*G648*H648*F!$B$48,IF(I648=50%,F648*G648*H648*F!$B$50,IF(I648=51%,F648*G648*H648*F!$B$51,IF(I648=52%,F648*G648*H648*F!$B$52,IF(I648=53%,F648*G648*H648*F!$B$53,IF(I648=54%,F648*G648*H648*F!$B$54,IF(I648=55%,F648*G648*H648*F!$B$55,IF(I648=56%,F648*G648*H648*F!$B$56,IF(I648=57%,F648*G648*H648*F!$B$57,IF(I648=58%,F648*G648*H648*F!$B$58,IF(I648=59%,F648*G648*H648*F!$B$59,IF(I648=60%,F648*G648*H648*F!$B$60,IF(I648=61%,F648*G648*H648*F!$B$61,IF(I648=62%,F648*G648*H648*F!$B$62,IF(I648=63%,F648*G648*H648*F!$B$63,IF(I648=64%,F648*G648*H648*F!$B$64,IF(I648=65%,F648*G648*H648*F!$B$65,IF(I648=66%,F648*G648*H648*F!$B$66,IF(I648=67%,F648*G648*H648*F!$B$67,IF(I648=68%,F648*G648*H648*F!$B$68,IF(I648=69%,F648*G648*H648*F!$B$69,IF(I648=70%,F648*G648*H648*F!$B$70,IF(I648=71%,F648*G648*H648*F!$B$71,IF(I648=72%,F648*G648*H648*F!$B$72,IF(I648=73%,F648*G648*H648*F!$B$73,IF(I648=74%,F648*G648*H648*F!$B$74,IF(I648=75%,F648*G648*H648*F!$B$75,IF(I648=76%,F648*G648*H648*F!$B$76,IF(I648=77%,F648*G648*H648*F!$B$77,IF(I648=78%,F648*G648*H648*F!$B$78,IF(I648=79%,F648*G648*H648*F!$B$79,IF(I648=80%,F648*G648*H648*F!$B$80,IF(I648=81%,F648*G648*H648*F!$B$81,IF(I648=82%,F648*G648*H648*F!$B$82,IF(I648=83%,F648*G648*H648*F!$B$83,IF(I648=84%,F648*G648*H648*F!$B$84,IF(I648=85%,F648*G648*H648*F!$B$85,IF(I648=86%,F648*G648*H648*F!$B$86,IF(I648=87%,F648*G648*H648*F!$B$87,IF(I648=88%,F648*G648*H648*F!$B$88,IF(I648=89%,F648*G648*H648*F!$B$89,IF(I648=90%,F648*G648*H648*F!$B$90,IF(I648=91%,F648*G648*H648*F!$B$91,IF(I648=92%,F648*G648*H648*F!$B$92,IF(I648=93%,F648*G648*H648*F!$B$93,IF(I648=94%,F648*G648*H648*F!$B$94,IF(I648=95%,F648*G648*H648*F!$B$95,IF(I648=96%,F648*G648*H648*F!$B$96,IF(I648=97%,F648*G648*H648*F!$B$97,IF(I648=98%,F648*G648*H648*F!$B$98,IF(I648=99%,F648*G648*H648*F!$B$99,IF(I648&gt;99%,F648*G648*H648*F!$B$100,))))))))))))))))))))))))))))))))))))))))))))))))))))))))+IF(M648&lt;30%,0,IF(M648&lt;35%,J648*K648*L648*F!$B$33,IF(M648&lt;40%,J648*K648*L648*F!$B$38,IF(M648&lt;45%,J648*K648*L648*F!$B$43,IF(M648&lt;50%,J648*K648*L648*F!$B$48,IF(M648=50%,J648*K648*L648*F!$B$50,IF(M648=51%,J648*K648*L648*F!$B$51,IF(M648=52%,J648*K648*L648*F!$B$52,IF(M648=53%,J648*K648*L648*F!$B$53,IF(M648=54%,J648*K648*L648*F!$B$54,IF(M648=55%,J648*K648*L648*F!$B$55,IF(M648=56%,J648*K648*L648*F!$B$56,IF(M648=57%,J648*K648*L648*F!$B$57,IF(M648=58%,J648*K648*L648*F!$B$58,IF(M648=59%,J648*K648*L648*F!$B$59,IF(M648=60%,J648*K648*L648*F!$B$60,IF(M648=61%,J648*K648*L648*F!$B$61,IF(M648=62%,J648*K648*L648*F!$B$62,IF(M648=63%,J648*K648*L648*F!$B$63,IF(M648=64%,J648*K648*L648*F!$B$64,IF(M648=65%,J648*K648*L648*F!$B$65,IF(M648=66%,J648*K648*L648*F!$B$66,IF(M648=67%,J648*K648*L648*F!$B$67,IF(M648=68%,J648*K648*L648*F!$B$68,IF(M648=69%,J648*K648*L648*F!$B$69,IF(M648=70%,J648*K648*L648*F!$B$70,IF(M648=71%,J648*K648*L648*F!$B$71,IF(M648=72%,J648*K648*L648*F!$B$72,IF(M648=73%,J648*K648*L648*F!$B$73,IF(M648=74%,J648*K648*L648*F!$B$74,IF(M648=75%,J648*K648*L648*F!$B$75,IF(M648=76%,J648*K648*L648*F!$B$76,IF(M648=77%,J648*K648*L648*F!$B$77,IF(M648=78%,J648*K648*L648*F!$B$78,IF(M648=79%,J648*K648*L648*F!$B$79,IF(M648=80%,J648*K648*L648*F!$B$80,IF(M648=81%,J648*K648*L648*F!$B$81,IF(M648=82%,J648*K648*L648*F!$B$82,IF(M648=83%,J648*K648*L648*F!$B$83,IF(M648=84%,J648*K648*L648*F!$B$84,IF(M648=85%,J648*K648*L648*F!$B$85,IF(M648=86%,J648*K648*L648*F!$B$86,IF(M648=87%,J648*K648*L648*F!$B$87,IF(M648=88%,J648*K648*L648*F!$B$88,IF(M648=89%,J648*K648*L648*F!$B$89,IF(M648=90%,J648*K648*L648*F!$B$90,IF(M648=91%,J648*K648*L648*F!$B$91,IF(M648=92%,J648*K648*L648*F!$B$92,IF(M648=93%,J648*K648*L648*F!$B$93,IF(M648=94%,J648*K648*L648*F!$B$94,IF(M648=95%,J648*K648*L648*F!$B$95,IF(M648=96%,J648*K648*L648*F!$B$96,IF(M648=97%,J648*K648*L648*F!$B$97,IF(M648=98%,J648*K648*L648*F!$B$98,IF(M648=99%,J648*K648*L648*F!$B$99,IF(M648&gt;99%,J648*K648*L648*F!$B$100,))))))))))))))))))))))))))))))))))))))))))))))))))))))))+IF(Q648&lt;30%,0,IF(Q648&lt;35%,N648*O648*P648*F!$B$33,IF(Q648&lt;40%,N648*O648*P648*F!$B$38,IF(Q648&lt;45%,N648*O648*P648*F!$B$43,IF(Q648&lt;50%,N648*O648*P648*F!$B$48,IF(Q648=50%,N648*O648*P648*F!$B$50,IF(Q648=51%,N648*O648*P648*F!$B$51,IF(Q648=52%,N648*O648*P648*F!$B$52,IF(Q648=53%,N648*O648*P648*F!$B$53,IF(Q648=54%,N648*O648*P648*F!$B$54,IF(Q648=55%,N648*O648*P648*F!$B$55,IF(Q648=56%,N648*O648*P648*F!$B$56,IF(Q648=57%,N648*O648*P648*F!$B$57,IF(Q648=58%,N648*O648*P648*F!$B$58,IF(Q648=59%,N648*O648*P648*F!$B$59,IF(Q648=60%,N648*O648*P648*F!$B$60,IF(Q648=61%,N648*O648*P648*F!$B$61,IF(Q648=62%,N648*O648*P648*F!$B$62,IF(Q648=63%,N648*O648*P648*F!$B$63,IF(Q648=64%,N648*O648*P648*F!$B$64,IF(Q648=65%,N648*O648*P648*F!$B$65,IF(Q648=66%,N648*O648*P648*F!$B$66,IF(Q648=67%,N648*O648*P648*F!$B$67,IF(Q648=68%,N648*O648*P648*F!$B$68,IF(Q648=69%,N648*O648*P648*F!$B$69,IF(Q648=70%,N648*O648*P648*F!$B$70,IF(Q648=71%,N648*O648*P648*F!$B$71,IF(Q648=72%,N648*O648*P648*F!$B$72,IF(Q648=73%,N648*O648*P648*F!$B$73,IF(Q648=74%,N648*O648*P648*F!$B$74,IF(Q648=75%,N648*O648*P648*F!$B$75,IF(Q648=76%,N648*O648*P648*F!$B$76,IF(Q648=77%,N648*O648*P648*F!$B$77,IF(Q648=78%,N648*O648*P648*F!$B$78,IF(Q648=79%,N648*O648*P648*F!$B$79,IF(Q648=80%,N648*O648*P648*F!$B$80,IF(Q648=81%,N648*O648*P648*F!$B$81,IF(Q648=82%,N648*O648*P648*F!$B$82,IF(Q648=83%,N648*O648*P648*F!$B$83,IF(Q648=84%,N648*O648*P648*F!$B$84,IF(Q648=85%,N648*O648*P648*F!$B$85,IF(Q648=86%,N648*O648*P648*F!$B$86,IF(Q648=87%,N648*O648*P648*F!$B$87,IF(Q648=88%,N648*O648*P648*F!$B$88,IF(Q648=89%,N648*O648*P648*F!$B$89,IF(Q648=90%,N648*O648*P648*F!$B$90,IF(Q648=91%,N648*O648*P648*F!$B$91,IF(Q648=92%,N648*O648*P648*F!$B$92,IF(Q648=93%,N648*O648*P648*F!$B$93,IF(Q648=94%,N648*O648*P648*F!$B$94,IF(Q648=95%,N648*O648*P648*F!$B$95,IF(Q648=96%,N648*O648*P648*F!$B$96,IF(Q648=97%,N648*O648*P648*F!$B$97,IF(Q648=98%,N648*O648*P648*F!$B$98,IF(Q648=99%,N648*O648*P648*F!$B$99,IF(Q648&gt;99%,N648*O648*P648*F!$B$100,))))))))))))))))))))))))))))))))))))))))))))))))))))))))+IF(U648&lt;30%,0,IF(U648&lt;35%,R648*S648*T648*F!$B$33,IF(U648&lt;40%,R648*S648*T648*F!$B$38,IF(U648&lt;45%,R648*S648*T648*F!$B$43,IF(U648&lt;50%,R648*S648*T648*F!$B$48,IF(U648=50%,R648*S648*T648*F!$B$50,IF(U648=51%,R648*S648*T648*F!$B$51,IF(U648=52%,R648*S648*T648*F!$B$52,IF(U648=53%,R648*S648*T648*F!$B$53,IF(U648=54%,R648*S648*T648*F!$B$54,IF(U648=55%,R648*S648*T648*F!$B$55,IF(U648=56%,R648*S648*T648*F!$B$56,IF(U648=57%,R648*S648*T648*F!$B$57,IF(U648=58%,R648*S648*T648*F!$B$58,IF(U648=59%,R648*S648*T648*F!$B$59,IF(U648=60%,R648*S648*T648*F!$B$60,IF(U648=61%,R648*S648*T648*F!$B$61,IF(U648=62%,R648*S648*T648*F!$B$62,IF(U648=63%,R648*S648*T648*F!$B$63,IF(U648=64%,R648*S648*T648*F!$B$64,IF(U648=65%,R648*S648*T648*F!$B$65,IF(U648=66%,R648*S648*T648*F!$B$66,IF(U648=67%,R648*S648*T648*F!$B$67,IF(U648=68%,R648*S648*T648*F!$B$68,IF(U648=69%,R648*S648*T648*F!$B$69,IF(U648=70%,R648*S648*T648*F!$B$70,IF(U648=71%,R648*S648*T648*F!$B$71,IF(U648=72%,R648*S648*T648*F!$B$72,IF(U648=73%,R648*S648*T648*F!$B$73,IF(U648=74%,R648*S648*T648*F!$B$74,IF(U648=75%,R648*S648*T648*F!$B$75,IF(U648=76%,R648*S648*T648*F!$B$76,IF(U648=77%,R648*S648*T648*F!$B$77,IF(U648=78%,R648*S648*T648*F!$B$78,IF(U648=79%,R648*S648*T648*F!$B$79,IF(U648=80%,R648*S648*T648*F!$B$80,IF(U648=81%,R648*S648*T648*F!$B$81,IF(U648=82%,R648*S648*T648*F!$B$82,IF(U648=83%,R648*S648*T648*F!$B$83,IF(U648=84%,R648*S648*T648*F!$B$84,IF(U648=85%,R648*S648*T648*F!$B$85,IF(U648=86%,R648*S648*T648*F!$B$86,IF(U648=87%,R648*S648*T648*F!$B$87,IF(U648=88%,R648*S648*T648*F!$B$88,IF(U648=89%,R648*S648*T648*F!$B$89,IF(U648=90%,R648*S648*T648*F!$B$90,IF(U648=91%,R648*S648*T648*F!$B$91,IF(U648=92%,R648*S648*T648*F!$B$92,IF(U648=93%,R648*S648*T648*F!$B$93,IF(U648=94%,R648*S648*T648*F!$B$94,IF(U648=95%,R648*S648*T648*F!$B$95,IF(U648=96%,R648*S648*T648*F!$B$96,IF(U648=97%,R648*S648*T648*F!$B$97,IF(U648=98%,R648*S648*T648*F!$B$98,IF(U648=99%,R648*S648*T648*F!$B$99,IF(U648&gt;99%,R648*S648*T648*F!$B$100)))))))))))))))))))))))))))))))))))))))))))))))))))))))))*IF(ISNUMBER(E648),E648,1)*IF(ISNUMBER(D648),D648,1)</f>
        <v>0</v>
      </c>
      <c r="AA648" s="5">
        <f>G648*H648+K648*L648+O648*P648+S648*T648</f>
        <v>0</v>
      </c>
      <c r="AB648" s="112">
        <f>(H648*(IF(I648&lt;45%,0.5,IF(I648&lt;55%,0.8,IF(I648&lt;65%,0.9,IF(I648&lt;75%,1,IF(I648&lt;85%,1.1,1.2))))))+L648*(IF(M648&lt;45%,0.5,IF(M648&lt;55%,0.8,IF(M648&lt;65%,0.9,IF(M648&lt;75%,1,IF(M648&lt;85%,1.1,1.2))))))+P648*(IF(Q648&lt;45%,0.5,IF(Q648&lt;55%,0.8,IF(Q648&lt;65%,0.9,IF(Q648&lt;75%,1,IF(Q648&lt;85%,1.1,1.2))))))+T648*(IF(U648&lt;45%,0.5,IF(U648&lt;55%,0.8,IF(U648&lt;65%,0.9,IF(U648&lt;75%,1,IF(U648&lt;85%,1.1,1.2)))))))*IF(D648&gt;=0.8,6,IF(D648&lt;=0.4,1.5,3))</f>
        <v>0</v>
      </c>
    </row>
    <row r="649" spans="1:28" x14ac:dyDescent="0.25">
      <c r="A649" s="1125"/>
      <c r="B649" s="86" t="str">
        <f t="shared" ref="B649:C649" si="1572">IF(B587="","",B587)</f>
        <v/>
      </c>
      <c r="C649" s="84" t="str">
        <f t="shared" si="1572"/>
        <v/>
      </c>
      <c r="D649" s="63">
        <f t="shared" si="1566"/>
        <v>0</v>
      </c>
      <c r="E649" s="85" t="str">
        <f t="shared" ref="E649" si="1573">IF(E587="","",E587)</f>
        <v/>
      </c>
      <c r="F649" s="152"/>
      <c r="G649" s="94"/>
      <c r="H649" s="94"/>
      <c r="I649" s="93">
        <f t="shared" si="1561"/>
        <v>0</v>
      </c>
      <c r="J649" s="152"/>
      <c r="K649" s="94"/>
      <c r="L649" s="94"/>
      <c r="M649" s="95">
        <f t="shared" si="1562"/>
        <v>0</v>
      </c>
      <c r="N649" s="152"/>
      <c r="O649" s="94"/>
      <c r="P649" s="94"/>
      <c r="Q649" s="95">
        <f t="shared" si="1563"/>
        <v>0</v>
      </c>
      <c r="R649" s="152"/>
      <c r="S649" s="94"/>
      <c r="T649" s="94"/>
      <c r="U649" s="93">
        <f t="shared" si="1564"/>
        <v>0</v>
      </c>
      <c r="V649" s="113">
        <f t="shared" si="1568"/>
        <v>0</v>
      </c>
      <c r="W649" s="114">
        <f t="shared" si="1569"/>
        <v>0</v>
      </c>
      <c r="X649" s="36">
        <f t="shared" si="1570"/>
        <v>0</v>
      </c>
      <c r="Y649" s="90" t="str">
        <f t="shared" si="1571"/>
        <v/>
      </c>
      <c r="Z649" s="6">
        <f>(IF(I649&lt;30%,0,IF(I649&lt;35%,F649*G649*H649*F!$B$33,IF(I649&lt;40%,F649*G649*H649*F!$B$38,IF(I649&lt;45%,F649*G649*H649*F!$B$43,IF(I649&lt;50%,F649*G649*H649*F!$B$48,IF(I649=50%,F649*G649*H649*F!$B$50,IF(I649=51%,F649*G649*H649*F!$B$51,IF(I649=52%,F649*G649*H649*F!$B$52,IF(I649=53%,F649*G649*H649*F!$B$53,IF(I649=54%,F649*G649*H649*F!$B$54,IF(I649=55%,F649*G649*H649*F!$B$55,IF(I649=56%,F649*G649*H649*F!$B$56,IF(I649=57%,F649*G649*H649*F!$B$57,IF(I649=58%,F649*G649*H649*F!$B$58,IF(I649=59%,F649*G649*H649*F!$B$59,IF(I649=60%,F649*G649*H649*F!$B$60,IF(I649=61%,F649*G649*H649*F!$B$61,IF(I649=62%,F649*G649*H649*F!$B$62,IF(I649=63%,F649*G649*H649*F!$B$63,IF(I649=64%,F649*G649*H649*F!$B$64,IF(I649=65%,F649*G649*H649*F!$B$65,IF(I649=66%,F649*G649*H649*F!$B$66,IF(I649=67%,F649*G649*H649*F!$B$67,IF(I649=68%,F649*G649*H649*F!$B$68,IF(I649=69%,F649*G649*H649*F!$B$69,IF(I649=70%,F649*G649*H649*F!$B$70,IF(I649=71%,F649*G649*H649*F!$B$71,IF(I649=72%,F649*G649*H649*F!$B$72,IF(I649=73%,F649*G649*H649*F!$B$73,IF(I649=74%,F649*G649*H649*F!$B$74,IF(I649=75%,F649*G649*H649*F!$B$75,IF(I649=76%,F649*G649*H649*F!$B$76,IF(I649=77%,F649*G649*H649*F!$B$77,IF(I649=78%,F649*G649*H649*F!$B$78,IF(I649=79%,F649*G649*H649*F!$B$79,IF(I649=80%,F649*G649*H649*F!$B$80,IF(I649=81%,F649*G649*H649*F!$B$81,IF(I649=82%,F649*G649*H649*F!$B$82,IF(I649=83%,F649*G649*H649*F!$B$83,IF(I649=84%,F649*G649*H649*F!$B$84,IF(I649=85%,F649*G649*H649*F!$B$85,IF(I649=86%,F649*G649*H649*F!$B$86,IF(I649=87%,F649*G649*H649*F!$B$87,IF(I649=88%,F649*G649*H649*F!$B$88,IF(I649=89%,F649*G649*H649*F!$B$89,IF(I649=90%,F649*G649*H649*F!$B$90,IF(I649=91%,F649*G649*H649*F!$B$91,IF(I649=92%,F649*G649*H649*F!$B$92,IF(I649=93%,F649*G649*H649*F!$B$93,IF(I649=94%,F649*G649*H649*F!$B$94,IF(I649=95%,F649*G649*H649*F!$B$95,IF(I649=96%,F649*G649*H649*F!$B$96,IF(I649=97%,F649*G649*H649*F!$B$97,IF(I649=98%,F649*G649*H649*F!$B$98,IF(I649=99%,F649*G649*H649*F!$B$99,IF(I649&gt;99%,F649*G649*H649*F!$B$100,))))))))))))))))))))))))))))))))))))))))))))))))))))))))+IF(M649&lt;30%,0,IF(M649&lt;35%,J649*K649*L649*F!$B$33,IF(M649&lt;40%,J649*K649*L649*F!$B$38,IF(M649&lt;45%,J649*K649*L649*F!$B$43,IF(M649&lt;50%,J649*K649*L649*F!$B$48,IF(M649=50%,J649*K649*L649*F!$B$50,IF(M649=51%,J649*K649*L649*F!$B$51,IF(M649=52%,J649*K649*L649*F!$B$52,IF(M649=53%,J649*K649*L649*F!$B$53,IF(M649=54%,J649*K649*L649*F!$B$54,IF(M649=55%,J649*K649*L649*F!$B$55,IF(M649=56%,J649*K649*L649*F!$B$56,IF(M649=57%,J649*K649*L649*F!$B$57,IF(M649=58%,J649*K649*L649*F!$B$58,IF(M649=59%,J649*K649*L649*F!$B$59,IF(M649=60%,J649*K649*L649*F!$B$60,IF(M649=61%,J649*K649*L649*F!$B$61,IF(M649=62%,J649*K649*L649*F!$B$62,IF(M649=63%,J649*K649*L649*F!$B$63,IF(M649=64%,J649*K649*L649*F!$B$64,IF(M649=65%,J649*K649*L649*F!$B$65,IF(M649=66%,J649*K649*L649*F!$B$66,IF(M649=67%,J649*K649*L649*F!$B$67,IF(M649=68%,J649*K649*L649*F!$B$68,IF(M649=69%,J649*K649*L649*F!$B$69,IF(M649=70%,J649*K649*L649*F!$B$70,IF(M649=71%,J649*K649*L649*F!$B$71,IF(M649=72%,J649*K649*L649*F!$B$72,IF(M649=73%,J649*K649*L649*F!$B$73,IF(M649=74%,J649*K649*L649*F!$B$74,IF(M649=75%,J649*K649*L649*F!$B$75,IF(M649=76%,J649*K649*L649*F!$B$76,IF(M649=77%,J649*K649*L649*F!$B$77,IF(M649=78%,J649*K649*L649*F!$B$78,IF(M649=79%,J649*K649*L649*F!$B$79,IF(M649=80%,J649*K649*L649*F!$B$80,IF(M649=81%,J649*K649*L649*F!$B$81,IF(M649=82%,J649*K649*L649*F!$B$82,IF(M649=83%,J649*K649*L649*F!$B$83,IF(M649=84%,J649*K649*L649*F!$B$84,IF(M649=85%,J649*K649*L649*F!$B$85,IF(M649=86%,J649*K649*L649*F!$B$86,IF(M649=87%,J649*K649*L649*F!$B$87,IF(M649=88%,J649*K649*L649*F!$B$88,IF(M649=89%,J649*K649*L649*F!$B$89,IF(M649=90%,J649*K649*L649*F!$B$90,IF(M649=91%,J649*K649*L649*F!$B$91,IF(M649=92%,J649*K649*L649*F!$B$92,IF(M649=93%,J649*K649*L649*F!$B$93,IF(M649=94%,J649*K649*L649*F!$B$94,IF(M649=95%,J649*K649*L649*F!$B$95,IF(M649=96%,J649*K649*L649*F!$B$96,IF(M649=97%,J649*K649*L649*F!$B$97,IF(M649=98%,J649*K649*L649*F!$B$98,IF(M649=99%,J649*K649*L649*F!$B$99,IF(M649&gt;99%,J649*K649*L649*F!$B$100,))))))))))))))))))))))))))))))))))))))))))))))))))))))))+IF(Q649&lt;30%,0,IF(Q649&lt;35%,N649*O649*P649*F!$B$33,IF(Q649&lt;40%,N649*O649*P649*F!$B$38,IF(Q649&lt;45%,N649*O649*P649*F!$B$43,IF(Q649&lt;50%,N649*O649*P649*F!$B$48,IF(Q649=50%,N649*O649*P649*F!$B$50,IF(Q649=51%,N649*O649*P649*F!$B$51,IF(Q649=52%,N649*O649*P649*F!$B$52,IF(Q649=53%,N649*O649*P649*F!$B$53,IF(Q649=54%,N649*O649*P649*F!$B$54,IF(Q649=55%,N649*O649*P649*F!$B$55,IF(Q649=56%,N649*O649*P649*F!$B$56,IF(Q649=57%,N649*O649*P649*F!$B$57,IF(Q649=58%,N649*O649*P649*F!$B$58,IF(Q649=59%,N649*O649*P649*F!$B$59,IF(Q649=60%,N649*O649*P649*F!$B$60,IF(Q649=61%,N649*O649*P649*F!$B$61,IF(Q649=62%,N649*O649*P649*F!$B$62,IF(Q649=63%,N649*O649*P649*F!$B$63,IF(Q649=64%,N649*O649*P649*F!$B$64,IF(Q649=65%,N649*O649*P649*F!$B$65,IF(Q649=66%,N649*O649*P649*F!$B$66,IF(Q649=67%,N649*O649*P649*F!$B$67,IF(Q649=68%,N649*O649*P649*F!$B$68,IF(Q649=69%,N649*O649*P649*F!$B$69,IF(Q649=70%,N649*O649*P649*F!$B$70,IF(Q649=71%,N649*O649*P649*F!$B$71,IF(Q649=72%,N649*O649*P649*F!$B$72,IF(Q649=73%,N649*O649*P649*F!$B$73,IF(Q649=74%,N649*O649*P649*F!$B$74,IF(Q649=75%,N649*O649*P649*F!$B$75,IF(Q649=76%,N649*O649*P649*F!$B$76,IF(Q649=77%,N649*O649*P649*F!$B$77,IF(Q649=78%,N649*O649*P649*F!$B$78,IF(Q649=79%,N649*O649*P649*F!$B$79,IF(Q649=80%,N649*O649*P649*F!$B$80,IF(Q649=81%,N649*O649*P649*F!$B$81,IF(Q649=82%,N649*O649*P649*F!$B$82,IF(Q649=83%,N649*O649*P649*F!$B$83,IF(Q649=84%,N649*O649*P649*F!$B$84,IF(Q649=85%,N649*O649*P649*F!$B$85,IF(Q649=86%,N649*O649*P649*F!$B$86,IF(Q649=87%,N649*O649*P649*F!$B$87,IF(Q649=88%,N649*O649*P649*F!$B$88,IF(Q649=89%,N649*O649*P649*F!$B$89,IF(Q649=90%,N649*O649*P649*F!$B$90,IF(Q649=91%,N649*O649*P649*F!$B$91,IF(Q649=92%,N649*O649*P649*F!$B$92,IF(Q649=93%,N649*O649*P649*F!$B$93,IF(Q649=94%,N649*O649*P649*F!$B$94,IF(Q649=95%,N649*O649*P649*F!$B$95,IF(Q649=96%,N649*O649*P649*F!$B$96,IF(Q649=97%,N649*O649*P649*F!$B$97,IF(Q649=98%,N649*O649*P649*F!$B$98,IF(Q649=99%,N649*O649*P649*F!$B$99,IF(Q649&gt;99%,N649*O649*P649*F!$B$100,))))))))))))))))))))))))))))))))))))))))))))))))))))))))+IF(U649&lt;30%,0,IF(U649&lt;35%,R649*S649*T649*F!$B$33,IF(U649&lt;40%,R649*S649*T649*F!$B$38,IF(U649&lt;45%,R649*S649*T649*F!$B$43,IF(U649&lt;50%,R649*S649*T649*F!$B$48,IF(U649=50%,R649*S649*T649*F!$B$50,IF(U649=51%,R649*S649*T649*F!$B$51,IF(U649=52%,R649*S649*T649*F!$B$52,IF(U649=53%,R649*S649*T649*F!$B$53,IF(U649=54%,R649*S649*T649*F!$B$54,IF(U649=55%,R649*S649*T649*F!$B$55,IF(U649=56%,R649*S649*T649*F!$B$56,IF(U649=57%,R649*S649*T649*F!$B$57,IF(U649=58%,R649*S649*T649*F!$B$58,IF(U649=59%,R649*S649*T649*F!$B$59,IF(U649=60%,R649*S649*T649*F!$B$60,IF(U649=61%,R649*S649*T649*F!$B$61,IF(U649=62%,R649*S649*T649*F!$B$62,IF(U649=63%,R649*S649*T649*F!$B$63,IF(U649=64%,R649*S649*T649*F!$B$64,IF(U649=65%,R649*S649*T649*F!$B$65,IF(U649=66%,R649*S649*T649*F!$B$66,IF(U649=67%,R649*S649*T649*F!$B$67,IF(U649=68%,R649*S649*T649*F!$B$68,IF(U649=69%,R649*S649*T649*F!$B$69,IF(U649=70%,R649*S649*T649*F!$B$70,IF(U649=71%,R649*S649*T649*F!$B$71,IF(U649=72%,R649*S649*T649*F!$B$72,IF(U649=73%,R649*S649*T649*F!$B$73,IF(U649=74%,R649*S649*T649*F!$B$74,IF(U649=75%,R649*S649*T649*F!$B$75,IF(U649=76%,R649*S649*T649*F!$B$76,IF(U649=77%,R649*S649*T649*F!$B$77,IF(U649=78%,R649*S649*T649*F!$B$78,IF(U649=79%,R649*S649*T649*F!$B$79,IF(U649=80%,R649*S649*T649*F!$B$80,IF(U649=81%,R649*S649*T649*F!$B$81,IF(U649=82%,R649*S649*T649*F!$B$82,IF(U649=83%,R649*S649*T649*F!$B$83,IF(U649=84%,R649*S649*T649*F!$B$84,IF(U649=85%,R649*S649*T649*F!$B$85,IF(U649=86%,R649*S649*T649*F!$B$86,IF(U649=87%,R649*S649*T649*F!$B$87,IF(U649=88%,R649*S649*T649*F!$B$88,IF(U649=89%,R649*S649*T649*F!$B$89,IF(U649=90%,R649*S649*T649*F!$B$90,IF(U649=91%,R649*S649*T649*F!$B$91,IF(U649=92%,R649*S649*T649*F!$B$92,IF(U649=93%,R649*S649*T649*F!$B$93,IF(U649=94%,R649*S649*T649*F!$B$94,IF(U649=95%,R649*S649*T649*F!$B$95,IF(U649=96%,R649*S649*T649*F!$B$96,IF(U649=97%,R649*S649*T649*F!$B$97,IF(U649=98%,R649*S649*T649*F!$B$98,IF(U649=99%,R649*S649*T649*F!$B$99,IF(U649&gt;99%,R649*S649*T649*F!$B$100)))))))))))))))))))))))))))))))))))))))))))))))))))))))))*IF(ISNUMBER(E649),E649,1)*IF(ISNUMBER(D649),D649,1)</f>
        <v>0</v>
      </c>
      <c r="AA649" s="6">
        <f>G649*H649+K649*L649+O649*P649+S649*T649</f>
        <v>0</v>
      </c>
      <c r="AB649" s="115">
        <f>(H649*(IF(I649&lt;45%,0.5,IF(I649&lt;55%,0.8,IF(I649&lt;65%,0.9,IF(I649&lt;75%,1,IF(I649&lt;85%,1.1,1.2))))))+L649*(IF(M649&lt;45%,0.5,IF(M649&lt;55%,0.8,IF(M649&lt;65%,0.9,IF(M649&lt;75%,1,IF(M649&lt;85%,1.1,1.2))))))+P649*(IF(Q649&lt;45%,0.5,IF(Q649&lt;55%,0.8,IF(Q649&lt;65%,0.9,IF(Q649&lt;75%,1,IF(Q649&lt;85%,1.1,1.2))))))+T649*(IF(U649&lt;45%,0.5,IF(U649&lt;55%,0.8,IF(U649&lt;65%,0.9,IF(U649&lt;75%,1,IF(U649&lt;85%,1.1,1.2)))))))*IF(D649&gt;=0.8,6,IF(D649&lt;=0.4,1.5,3))</f>
        <v>0</v>
      </c>
    </row>
    <row r="650" spans="1:28" x14ac:dyDescent="0.25">
      <c r="A650" s="1125"/>
      <c r="B650" s="86" t="str">
        <f t="shared" ref="B650:C650" si="1574">IF(B588="","",B588)</f>
        <v/>
      </c>
      <c r="C650" s="84" t="str">
        <f t="shared" si="1574"/>
        <v/>
      </c>
      <c r="D650" s="63">
        <f t="shared" si="1566"/>
        <v>0</v>
      </c>
      <c r="E650" s="85" t="str">
        <f t="shared" ref="E650" si="1575">IF(E588="","",E588)</f>
        <v/>
      </c>
      <c r="F650" s="150"/>
      <c r="G650" s="100"/>
      <c r="H650" s="100"/>
      <c r="I650" s="101">
        <f t="shared" si="1561"/>
        <v>0</v>
      </c>
      <c r="J650" s="150"/>
      <c r="K650" s="100"/>
      <c r="L650" s="100"/>
      <c r="M650" s="102">
        <f t="shared" si="1562"/>
        <v>0</v>
      </c>
      <c r="N650" s="150"/>
      <c r="O650" s="100"/>
      <c r="P650" s="100"/>
      <c r="Q650" s="102">
        <f t="shared" si="1563"/>
        <v>0</v>
      </c>
      <c r="R650" s="150"/>
      <c r="S650" s="100"/>
      <c r="T650" s="100"/>
      <c r="U650" s="101">
        <f t="shared" si="1564"/>
        <v>0</v>
      </c>
      <c r="V650" s="110">
        <f t="shared" si="1568"/>
        <v>0</v>
      </c>
      <c r="W650" s="111">
        <f t="shared" si="1569"/>
        <v>0</v>
      </c>
      <c r="X650" s="53">
        <f>ROUND(IFERROR((W650/(Y650*IF(ISNUMBER(E650),E650,1))),0),2)</f>
        <v>0</v>
      </c>
      <c r="Y650" s="90" t="str">
        <f t="shared" si="1571"/>
        <v/>
      </c>
      <c r="Z650" s="5">
        <f>(IF(I650&lt;30%,0,IF(I650&lt;35%,F650*G650*H650*F!$B$33,IF(I650&lt;40%,F650*G650*H650*F!$B$38,IF(I650&lt;45%,F650*G650*H650*F!$B$43,IF(I650&lt;50%,F650*G650*H650*F!$B$48,IF(I650=50%,F650*G650*H650*F!$B$50,IF(I650=51%,F650*G650*H650*F!$B$51,IF(I650=52%,F650*G650*H650*F!$B$52,IF(I650=53%,F650*G650*H650*F!$B$53,IF(I650=54%,F650*G650*H650*F!$B$54,IF(I650=55%,F650*G650*H650*F!$B$55,IF(I650=56%,F650*G650*H650*F!$B$56,IF(I650=57%,F650*G650*H650*F!$B$57,IF(I650=58%,F650*G650*H650*F!$B$58,IF(I650=59%,F650*G650*H650*F!$B$59,IF(I650=60%,F650*G650*H650*F!$B$60,IF(I650=61%,F650*G650*H650*F!$B$61,IF(I650=62%,F650*G650*H650*F!$B$62,IF(I650=63%,F650*G650*H650*F!$B$63,IF(I650=64%,F650*G650*H650*F!$B$64,IF(I650=65%,F650*G650*H650*F!$B$65,IF(I650=66%,F650*G650*H650*F!$B$66,IF(I650=67%,F650*G650*H650*F!$B$67,IF(I650=68%,F650*G650*H650*F!$B$68,IF(I650=69%,F650*G650*H650*F!$B$69,IF(I650=70%,F650*G650*H650*F!$B$70,IF(I650=71%,F650*G650*H650*F!$B$71,IF(I650=72%,F650*G650*H650*F!$B$72,IF(I650=73%,F650*G650*H650*F!$B$73,IF(I650=74%,F650*G650*H650*F!$B$74,IF(I650=75%,F650*G650*H650*F!$B$75,IF(I650=76%,F650*G650*H650*F!$B$76,IF(I650=77%,F650*G650*H650*F!$B$77,IF(I650=78%,F650*G650*H650*F!$B$78,IF(I650=79%,F650*G650*H650*F!$B$79,IF(I650=80%,F650*G650*H650*F!$B$80,IF(I650=81%,F650*G650*H650*F!$B$81,IF(I650=82%,F650*G650*H650*F!$B$82,IF(I650=83%,F650*G650*H650*F!$B$83,IF(I650=84%,F650*G650*H650*F!$B$84,IF(I650=85%,F650*G650*H650*F!$B$85,IF(I650=86%,F650*G650*H650*F!$B$86,IF(I650=87%,F650*G650*H650*F!$B$87,IF(I650=88%,F650*G650*H650*F!$B$88,IF(I650=89%,F650*G650*H650*F!$B$89,IF(I650=90%,F650*G650*H650*F!$B$90,IF(I650=91%,F650*G650*H650*F!$B$91,IF(I650=92%,F650*G650*H650*F!$B$92,IF(I650=93%,F650*G650*H650*F!$B$93,IF(I650=94%,F650*G650*H650*F!$B$94,IF(I650=95%,F650*G650*H650*F!$B$95,IF(I650=96%,F650*G650*H650*F!$B$96,IF(I650=97%,F650*G650*H650*F!$B$97,IF(I650=98%,F650*G650*H650*F!$B$98,IF(I650=99%,F650*G650*H650*F!$B$99,IF(I650&gt;99%,F650*G650*H650*F!$B$100,))))))))))))))))))))))))))))))))))))))))))))))))))))))))+IF(M650&lt;30%,0,IF(M650&lt;35%,J650*K650*L650*F!$B$33,IF(M650&lt;40%,J650*K650*L650*F!$B$38,IF(M650&lt;45%,J650*K650*L650*F!$B$43,IF(M650&lt;50%,J650*K650*L650*F!$B$48,IF(M650=50%,J650*K650*L650*F!$B$50,IF(M650=51%,J650*K650*L650*F!$B$51,IF(M650=52%,J650*K650*L650*F!$B$52,IF(M650=53%,J650*K650*L650*F!$B$53,IF(M650=54%,J650*K650*L650*F!$B$54,IF(M650=55%,J650*K650*L650*F!$B$55,IF(M650=56%,J650*K650*L650*F!$B$56,IF(M650=57%,J650*K650*L650*F!$B$57,IF(M650=58%,J650*K650*L650*F!$B$58,IF(M650=59%,J650*K650*L650*F!$B$59,IF(M650=60%,J650*K650*L650*F!$B$60,IF(M650=61%,J650*K650*L650*F!$B$61,IF(M650=62%,J650*K650*L650*F!$B$62,IF(M650=63%,J650*K650*L650*F!$B$63,IF(M650=64%,J650*K650*L650*F!$B$64,IF(M650=65%,J650*K650*L650*F!$B$65,IF(M650=66%,J650*K650*L650*F!$B$66,IF(M650=67%,J650*K650*L650*F!$B$67,IF(M650=68%,J650*K650*L650*F!$B$68,IF(M650=69%,J650*K650*L650*F!$B$69,IF(M650=70%,J650*K650*L650*F!$B$70,IF(M650=71%,J650*K650*L650*F!$B$71,IF(M650=72%,J650*K650*L650*F!$B$72,IF(M650=73%,J650*K650*L650*F!$B$73,IF(M650=74%,J650*K650*L650*F!$B$74,IF(M650=75%,J650*K650*L650*F!$B$75,IF(M650=76%,J650*K650*L650*F!$B$76,IF(M650=77%,J650*K650*L650*F!$B$77,IF(M650=78%,J650*K650*L650*F!$B$78,IF(M650=79%,J650*K650*L650*F!$B$79,IF(M650=80%,J650*K650*L650*F!$B$80,IF(M650=81%,J650*K650*L650*F!$B$81,IF(M650=82%,J650*K650*L650*F!$B$82,IF(M650=83%,J650*K650*L650*F!$B$83,IF(M650=84%,J650*K650*L650*F!$B$84,IF(M650=85%,J650*K650*L650*F!$B$85,IF(M650=86%,J650*K650*L650*F!$B$86,IF(M650=87%,J650*K650*L650*F!$B$87,IF(M650=88%,J650*K650*L650*F!$B$88,IF(M650=89%,J650*K650*L650*F!$B$89,IF(M650=90%,J650*K650*L650*F!$B$90,IF(M650=91%,J650*K650*L650*F!$B$91,IF(M650=92%,J650*K650*L650*F!$B$92,IF(M650=93%,J650*K650*L650*F!$B$93,IF(M650=94%,J650*K650*L650*F!$B$94,IF(M650=95%,J650*K650*L650*F!$B$95,IF(M650=96%,J650*K650*L650*F!$B$96,IF(M650=97%,J650*K650*L650*F!$B$97,IF(M650=98%,J650*K650*L650*F!$B$98,IF(M650=99%,J650*K650*L650*F!$B$99,IF(M650&gt;99%,J650*K650*L650*F!$B$100,))))))))))))))))))))))))))))))))))))))))))))))))))))))))+IF(Q650&lt;30%,0,IF(Q650&lt;35%,N650*O650*P650*F!$B$33,IF(Q650&lt;40%,N650*O650*P650*F!$B$38,IF(Q650&lt;45%,N650*O650*P650*F!$B$43,IF(Q650&lt;50%,N650*O650*P650*F!$B$48,IF(Q650=50%,N650*O650*P650*F!$B$50,IF(Q650=51%,N650*O650*P650*F!$B$51,IF(Q650=52%,N650*O650*P650*F!$B$52,IF(Q650=53%,N650*O650*P650*F!$B$53,IF(Q650=54%,N650*O650*P650*F!$B$54,IF(Q650=55%,N650*O650*P650*F!$B$55,IF(Q650=56%,N650*O650*P650*F!$B$56,IF(Q650=57%,N650*O650*P650*F!$B$57,IF(Q650=58%,N650*O650*P650*F!$B$58,IF(Q650=59%,N650*O650*P650*F!$B$59,IF(Q650=60%,N650*O650*P650*F!$B$60,IF(Q650=61%,N650*O650*P650*F!$B$61,IF(Q650=62%,N650*O650*P650*F!$B$62,IF(Q650=63%,N650*O650*P650*F!$B$63,IF(Q650=64%,N650*O650*P650*F!$B$64,IF(Q650=65%,N650*O650*P650*F!$B$65,IF(Q650=66%,N650*O650*P650*F!$B$66,IF(Q650=67%,N650*O650*P650*F!$B$67,IF(Q650=68%,N650*O650*P650*F!$B$68,IF(Q650=69%,N650*O650*P650*F!$B$69,IF(Q650=70%,N650*O650*P650*F!$B$70,IF(Q650=71%,N650*O650*P650*F!$B$71,IF(Q650=72%,N650*O650*P650*F!$B$72,IF(Q650=73%,N650*O650*P650*F!$B$73,IF(Q650=74%,N650*O650*P650*F!$B$74,IF(Q650=75%,N650*O650*P650*F!$B$75,IF(Q650=76%,N650*O650*P650*F!$B$76,IF(Q650=77%,N650*O650*P650*F!$B$77,IF(Q650=78%,N650*O650*P650*F!$B$78,IF(Q650=79%,N650*O650*P650*F!$B$79,IF(Q650=80%,N650*O650*P650*F!$B$80,IF(Q650=81%,N650*O650*P650*F!$B$81,IF(Q650=82%,N650*O650*P650*F!$B$82,IF(Q650=83%,N650*O650*P650*F!$B$83,IF(Q650=84%,N650*O650*P650*F!$B$84,IF(Q650=85%,N650*O650*P650*F!$B$85,IF(Q650=86%,N650*O650*P650*F!$B$86,IF(Q650=87%,N650*O650*P650*F!$B$87,IF(Q650=88%,N650*O650*P650*F!$B$88,IF(Q650=89%,N650*O650*P650*F!$B$89,IF(Q650=90%,N650*O650*P650*F!$B$90,IF(Q650=91%,N650*O650*P650*F!$B$91,IF(Q650=92%,N650*O650*P650*F!$B$92,IF(Q650=93%,N650*O650*P650*F!$B$93,IF(Q650=94%,N650*O650*P650*F!$B$94,IF(Q650=95%,N650*O650*P650*F!$B$95,IF(Q650=96%,N650*O650*P650*F!$B$96,IF(Q650=97%,N650*O650*P650*F!$B$97,IF(Q650=98%,N650*O650*P650*F!$B$98,IF(Q650=99%,N650*O650*P650*F!$B$99,IF(Q650&gt;99%,N650*O650*P650*F!$B$100,))))))))))))))))))))))))))))))))))))))))))))))))))))))))+IF(U650&lt;30%,0,IF(U650&lt;35%,R650*S650*T650*F!$B$33,IF(U650&lt;40%,R650*S650*T650*F!$B$38,IF(U650&lt;45%,R650*S650*T650*F!$B$43,IF(U650&lt;50%,R650*S650*T650*F!$B$48,IF(U650=50%,R650*S650*T650*F!$B$50,IF(U650=51%,R650*S650*T650*F!$B$51,IF(U650=52%,R650*S650*T650*F!$B$52,IF(U650=53%,R650*S650*T650*F!$B$53,IF(U650=54%,R650*S650*T650*F!$B$54,IF(U650=55%,R650*S650*T650*F!$B$55,IF(U650=56%,R650*S650*T650*F!$B$56,IF(U650=57%,R650*S650*T650*F!$B$57,IF(U650=58%,R650*S650*T650*F!$B$58,IF(U650=59%,R650*S650*T650*F!$B$59,IF(U650=60%,R650*S650*T650*F!$B$60,IF(U650=61%,R650*S650*T650*F!$B$61,IF(U650=62%,R650*S650*T650*F!$B$62,IF(U650=63%,R650*S650*T650*F!$B$63,IF(U650=64%,R650*S650*T650*F!$B$64,IF(U650=65%,R650*S650*T650*F!$B$65,IF(U650=66%,R650*S650*T650*F!$B$66,IF(U650=67%,R650*S650*T650*F!$B$67,IF(U650=68%,R650*S650*T650*F!$B$68,IF(U650=69%,R650*S650*T650*F!$B$69,IF(U650=70%,R650*S650*T650*F!$B$70,IF(U650=71%,R650*S650*T650*F!$B$71,IF(U650=72%,R650*S650*T650*F!$B$72,IF(U650=73%,R650*S650*T650*F!$B$73,IF(U650=74%,R650*S650*T650*F!$B$74,IF(U650=75%,R650*S650*T650*F!$B$75,IF(U650=76%,R650*S650*T650*F!$B$76,IF(U650=77%,R650*S650*T650*F!$B$77,IF(U650=78%,R650*S650*T650*F!$B$78,IF(U650=79%,R650*S650*T650*F!$B$79,IF(U650=80%,R650*S650*T650*F!$B$80,IF(U650=81%,R650*S650*T650*F!$B$81,IF(U650=82%,R650*S650*T650*F!$B$82,IF(U650=83%,R650*S650*T650*F!$B$83,IF(U650=84%,R650*S650*T650*F!$B$84,IF(U650=85%,R650*S650*T650*F!$B$85,IF(U650=86%,R650*S650*T650*F!$B$86,IF(U650=87%,R650*S650*T650*F!$B$87,IF(U650=88%,R650*S650*T650*F!$B$88,IF(U650=89%,R650*S650*T650*F!$B$89,IF(U650=90%,R650*S650*T650*F!$B$90,IF(U650=91%,R650*S650*T650*F!$B$91,IF(U650=92%,R650*S650*T650*F!$B$92,IF(U650=93%,R650*S650*T650*F!$B$93,IF(U650=94%,R650*S650*T650*F!$B$94,IF(U650=95%,R650*S650*T650*F!$B$95,IF(U650=96%,R650*S650*T650*F!$B$96,IF(U650=97%,R650*S650*T650*F!$B$97,IF(U650=98%,R650*S650*T650*F!$B$98,IF(U650=99%,R650*S650*T650*F!$B$99,IF(U650&gt;99%,R650*S650*T650*F!$B$100)))))))))))))))))))))))))))))))))))))))))))))))))))))))))*IF(ISNUMBER(E650),E650,1)*IF(ISNUMBER(D650),D650,1)</f>
        <v>0</v>
      </c>
      <c r="AA650" s="5">
        <f>G650*H650+K650*L650+O650*P650+S650*T650</f>
        <v>0</v>
      </c>
      <c r="AB650" s="112">
        <f>(H650*(IF(I650&lt;45%,0.5,IF(I650&lt;55%,0.8,IF(I650&lt;65%,0.9,IF(I650&lt;75%,1,IF(I650&lt;85%,1.1,1.2))))))+L650*(IF(M650&lt;45%,0.5,IF(M650&lt;55%,0.8,IF(M650&lt;65%,0.9,IF(M650&lt;75%,1,IF(M650&lt;85%,1.1,1.2))))))+P650*(IF(Q650&lt;45%,0.5,IF(Q650&lt;55%,0.8,IF(Q650&lt;65%,0.9,IF(Q650&lt;75%,1,IF(Q650&lt;85%,1.1,1.2))))))+T650*(IF(U650&lt;45%,0.5,IF(U650&lt;55%,0.8,IF(U650&lt;65%,0.9,IF(U650&lt;75%,1,IF(U650&lt;85%,1.1,1.2)))))))*IF(D650&gt;=0.8,6,IF(D650&lt;=0.4,1.5,3))</f>
        <v>0</v>
      </c>
    </row>
    <row r="651" spans="1:28" x14ac:dyDescent="0.25">
      <c r="A651" s="1125"/>
      <c r="B651" s="86" t="str">
        <f t="shared" ref="B651:C651" si="1576">IF(B589="","",B589)</f>
        <v/>
      </c>
      <c r="C651" s="84" t="str">
        <f t="shared" si="1576"/>
        <v/>
      </c>
      <c r="D651" s="63">
        <f t="shared" si="1566"/>
        <v>0</v>
      </c>
      <c r="E651" s="85" t="str">
        <f t="shared" ref="E651" si="1577">IF(E589="","",E589)</f>
        <v/>
      </c>
      <c r="F651" s="152"/>
      <c r="G651" s="94"/>
      <c r="H651" s="94"/>
      <c r="I651" s="93">
        <f t="shared" si="1561"/>
        <v>0</v>
      </c>
      <c r="J651" s="152"/>
      <c r="K651" s="94"/>
      <c r="L651" s="94"/>
      <c r="M651" s="95">
        <f t="shared" si="1562"/>
        <v>0</v>
      </c>
      <c r="N651" s="152"/>
      <c r="O651" s="94"/>
      <c r="P651" s="94"/>
      <c r="Q651" s="95">
        <f t="shared" si="1563"/>
        <v>0</v>
      </c>
      <c r="R651" s="152"/>
      <c r="S651" s="94"/>
      <c r="T651" s="94"/>
      <c r="U651" s="93">
        <f t="shared" si="1564"/>
        <v>0</v>
      </c>
      <c r="V651" s="113">
        <f t="shared" si="1568"/>
        <v>0</v>
      </c>
      <c r="W651" s="114">
        <f t="shared" si="1569"/>
        <v>0</v>
      </c>
      <c r="X651" s="36">
        <f t="shared" ref="X651" si="1578">ROUND(IFERROR((W651/(Y651*IF(ISNUMBER(E651),E651,1))),0),2)</f>
        <v>0</v>
      </c>
      <c r="Y651" s="90" t="str">
        <f t="shared" si="1571"/>
        <v/>
      </c>
      <c r="Z651" s="6">
        <f>(IF(I651&lt;30%,0,IF(I651&lt;35%,F651*G651*H651*F!$B$33,IF(I651&lt;40%,F651*G651*H651*F!$B$38,IF(I651&lt;45%,F651*G651*H651*F!$B$43,IF(I651&lt;50%,F651*G651*H651*F!$B$48,IF(I651=50%,F651*G651*H651*F!$B$50,IF(I651=51%,F651*G651*H651*F!$B$51,IF(I651=52%,F651*G651*H651*F!$B$52,IF(I651=53%,F651*G651*H651*F!$B$53,IF(I651=54%,F651*G651*H651*F!$B$54,IF(I651=55%,F651*G651*H651*F!$B$55,IF(I651=56%,F651*G651*H651*F!$B$56,IF(I651=57%,F651*G651*H651*F!$B$57,IF(I651=58%,F651*G651*H651*F!$B$58,IF(I651=59%,F651*G651*H651*F!$B$59,IF(I651=60%,F651*G651*H651*F!$B$60,IF(I651=61%,F651*G651*H651*F!$B$61,IF(I651=62%,F651*G651*H651*F!$B$62,IF(I651=63%,F651*G651*H651*F!$B$63,IF(I651=64%,F651*G651*H651*F!$B$64,IF(I651=65%,F651*G651*H651*F!$B$65,IF(I651=66%,F651*G651*H651*F!$B$66,IF(I651=67%,F651*G651*H651*F!$B$67,IF(I651=68%,F651*G651*H651*F!$B$68,IF(I651=69%,F651*G651*H651*F!$B$69,IF(I651=70%,F651*G651*H651*F!$B$70,IF(I651=71%,F651*G651*H651*F!$B$71,IF(I651=72%,F651*G651*H651*F!$B$72,IF(I651=73%,F651*G651*H651*F!$B$73,IF(I651=74%,F651*G651*H651*F!$B$74,IF(I651=75%,F651*G651*H651*F!$B$75,IF(I651=76%,F651*G651*H651*F!$B$76,IF(I651=77%,F651*G651*H651*F!$B$77,IF(I651=78%,F651*G651*H651*F!$B$78,IF(I651=79%,F651*G651*H651*F!$B$79,IF(I651=80%,F651*G651*H651*F!$B$80,IF(I651=81%,F651*G651*H651*F!$B$81,IF(I651=82%,F651*G651*H651*F!$B$82,IF(I651=83%,F651*G651*H651*F!$B$83,IF(I651=84%,F651*G651*H651*F!$B$84,IF(I651=85%,F651*G651*H651*F!$B$85,IF(I651=86%,F651*G651*H651*F!$B$86,IF(I651=87%,F651*G651*H651*F!$B$87,IF(I651=88%,F651*G651*H651*F!$B$88,IF(I651=89%,F651*G651*H651*F!$B$89,IF(I651=90%,F651*G651*H651*F!$B$90,IF(I651=91%,F651*G651*H651*F!$B$91,IF(I651=92%,F651*G651*H651*F!$B$92,IF(I651=93%,F651*G651*H651*F!$B$93,IF(I651=94%,F651*G651*H651*F!$B$94,IF(I651=95%,F651*G651*H651*F!$B$95,IF(I651=96%,F651*G651*H651*F!$B$96,IF(I651=97%,F651*G651*H651*F!$B$97,IF(I651=98%,F651*G651*H651*F!$B$98,IF(I651=99%,F651*G651*H651*F!$B$99,IF(I651&gt;99%,F651*G651*H651*F!$B$100,))))))))))))))))))))))))))))))))))))))))))))))))))))))))+IF(M651&lt;30%,0,IF(M651&lt;35%,J651*K651*L651*F!$B$33,IF(M651&lt;40%,J651*K651*L651*F!$B$38,IF(M651&lt;45%,J651*K651*L651*F!$B$43,IF(M651&lt;50%,J651*K651*L651*F!$B$48,IF(M651=50%,J651*K651*L651*F!$B$50,IF(M651=51%,J651*K651*L651*F!$B$51,IF(M651=52%,J651*K651*L651*F!$B$52,IF(M651=53%,J651*K651*L651*F!$B$53,IF(M651=54%,J651*K651*L651*F!$B$54,IF(M651=55%,J651*K651*L651*F!$B$55,IF(M651=56%,J651*K651*L651*F!$B$56,IF(M651=57%,J651*K651*L651*F!$B$57,IF(M651=58%,J651*K651*L651*F!$B$58,IF(M651=59%,J651*K651*L651*F!$B$59,IF(M651=60%,J651*K651*L651*F!$B$60,IF(M651=61%,J651*K651*L651*F!$B$61,IF(M651=62%,J651*K651*L651*F!$B$62,IF(M651=63%,J651*K651*L651*F!$B$63,IF(M651=64%,J651*K651*L651*F!$B$64,IF(M651=65%,J651*K651*L651*F!$B$65,IF(M651=66%,J651*K651*L651*F!$B$66,IF(M651=67%,J651*K651*L651*F!$B$67,IF(M651=68%,J651*K651*L651*F!$B$68,IF(M651=69%,J651*K651*L651*F!$B$69,IF(M651=70%,J651*K651*L651*F!$B$70,IF(M651=71%,J651*K651*L651*F!$B$71,IF(M651=72%,J651*K651*L651*F!$B$72,IF(M651=73%,J651*K651*L651*F!$B$73,IF(M651=74%,J651*K651*L651*F!$B$74,IF(M651=75%,J651*K651*L651*F!$B$75,IF(M651=76%,J651*K651*L651*F!$B$76,IF(M651=77%,J651*K651*L651*F!$B$77,IF(M651=78%,J651*K651*L651*F!$B$78,IF(M651=79%,J651*K651*L651*F!$B$79,IF(M651=80%,J651*K651*L651*F!$B$80,IF(M651=81%,J651*K651*L651*F!$B$81,IF(M651=82%,J651*K651*L651*F!$B$82,IF(M651=83%,J651*K651*L651*F!$B$83,IF(M651=84%,J651*K651*L651*F!$B$84,IF(M651=85%,J651*K651*L651*F!$B$85,IF(M651=86%,J651*K651*L651*F!$B$86,IF(M651=87%,J651*K651*L651*F!$B$87,IF(M651=88%,J651*K651*L651*F!$B$88,IF(M651=89%,J651*K651*L651*F!$B$89,IF(M651=90%,J651*K651*L651*F!$B$90,IF(M651=91%,J651*K651*L651*F!$B$91,IF(M651=92%,J651*K651*L651*F!$B$92,IF(M651=93%,J651*K651*L651*F!$B$93,IF(M651=94%,J651*K651*L651*F!$B$94,IF(M651=95%,J651*K651*L651*F!$B$95,IF(M651=96%,J651*K651*L651*F!$B$96,IF(M651=97%,J651*K651*L651*F!$B$97,IF(M651=98%,J651*K651*L651*F!$B$98,IF(M651=99%,J651*K651*L651*F!$B$99,IF(M651&gt;99%,J651*K651*L651*F!$B$100,))))))))))))))))))))))))))))))))))))))))))))))))))))))))+IF(Q651&lt;30%,0,IF(Q651&lt;35%,N651*O651*P651*F!$B$33,IF(Q651&lt;40%,N651*O651*P651*F!$B$38,IF(Q651&lt;45%,N651*O651*P651*F!$B$43,IF(Q651&lt;50%,N651*O651*P651*F!$B$48,IF(Q651=50%,N651*O651*P651*F!$B$50,IF(Q651=51%,N651*O651*P651*F!$B$51,IF(Q651=52%,N651*O651*P651*F!$B$52,IF(Q651=53%,N651*O651*P651*F!$B$53,IF(Q651=54%,N651*O651*P651*F!$B$54,IF(Q651=55%,N651*O651*P651*F!$B$55,IF(Q651=56%,N651*O651*P651*F!$B$56,IF(Q651=57%,N651*O651*P651*F!$B$57,IF(Q651=58%,N651*O651*P651*F!$B$58,IF(Q651=59%,N651*O651*P651*F!$B$59,IF(Q651=60%,N651*O651*P651*F!$B$60,IF(Q651=61%,N651*O651*P651*F!$B$61,IF(Q651=62%,N651*O651*P651*F!$B$62,IF(Q651=63%,N651*O651*P651*F!$B$63,IF(Q651=64%,N651*O651*P651*F!$B$64,IF(Q651=65%,N651*O651*P651*F!$B$65,IF(Q651=66%,N651*O651*P651*F!$B$66,IF(Q651=67%,N651*O651*P651*F!$B$67,IF(Q651=68%,N651*O651*P651*F!$B$68,IF(Q651=69%,N651*O651*P651*F!$B$69,IF(Q651=70%,N651*O651*P651*F!$B$70,IF(Q651=71%,N651*O651*P651*F!$B$71,IF(Q651=72%,N651*O651*P651*F!$B$72,IF(Q651=73%,N651*O651*P651*F!$B$73,IF(Q651=74%,N651*O651*P651*F!$B$74,IF(Q651=75%,N651*O651*P651*F!$B$75,IF(Q651=76%,N651*O651*P651*F!$B$76,IF(Q651=77%,N651*O651*P651*F!$B$77,IF(Q651=78%,N651*O651*P651*F!$B$78,IF(Q651=79%,N651*O651*P651*F!$B$79,IF(Q651=80%,N651*O651*P651*F!$B$80,IF(Q651=81%,N651*O651*P651*F!$B$81,IF(Q651=82%,N651*O651*P651*F!$B$82,IF(Q651=83%,N651*O651*P651*F!$B$83,IF(Q651=84%,N651*O651*P651*F!$B$84,IF(Q651=85%,N651*O651*P651*F!$B$85,IF(Q651=86%,N651*O651*P651*F!$B$86,IF(Q651=87%,N651*O651*P651*F!$B$87,IF(Q651=88%,N651*O651*P651*F!$B$88,IF(Q651=89%,N651*O651*P651*F!$B$89,IF(Q651=90%,N651*O651*P651*F!$B$90,IF(Q651=91%,N651*O651*P651*F!$B$91,IF(Q651=92%,N651*O651*P651*F!$B$92,IF(Q651=93%,N651*O651*P651*F!$B$93,IF(Q651=94%,N651*O651*P651*F!$B$94,IF(Q651=95%,N651*O651*P651*F!$B$95,IF(Q651=96%,N651*O651*P651*F!$B$96,IF(Q651=97%,N651*O651*P651*F!$B$97,IF(Q651=98%,N651*O651*P651*F!$B$98,IF(Q651=99%,N651*O651*P651*F!$B$99,IF(Q651&gt;99%,N651*O651*P651*F!$B$100,))))))))))))))))))))))))))))))))))))))))))))))))))))))))+IF(U651&lt;30%,0,IF(U651&lt;35%,R651*S651*T651*F!$B$33,IF(U651&lt;40%,R651*S651*T651*F!$B$38,IF(U651&lt;45%,R651*S651*T651*F!$B$43,IF(U651&lt;50%,R651*S651*T651*F!$B$48,IF(U651=50%,R651*S651*T651*F!$B$50,IF(U651=51%,R651*S651*T651*F!$B$51,IF(U651=52%,R651*S651*T651*F!$B$52,IF(U651=53%,R651*S651*T651*F!$B$53,IF(U651=54%,R651*S651*T651*F!$B$54,IF(U651=55%,R651*S651*T651*F!$B$55,IF(U651=56%,R651*S651*T651*F!$B$56,IF(U651=57%,R651*S651*T651*F!$B$57,IF(U651=58%,R651*S651*T651*F!$B$58,IF(U651=59%,R651*S651*T651*F!$B$59,IF(U651=60%,R651*S651*T651*F!$B$60,IF(U651=61%,R651*S651*T651*F!$B$61,IF(U651=62%,R651*S651*T651*F!$B$62,IF(U651=63%,R651*S651*T651*F!$B$63,IF(U651=64%,R651*S651*T651*F!$B$64,IF(U651=65%,R651*S651*T651*F!$B$65,IF(U651=66%,R651*S651*T651*F!$B$66,IF(U651=67%,R651*S651*T651*F!$B$67,IF(U651=68%,R651*S651*T651*F!$B$68,IF(U651=69%,R651*S651*T651*F!$B$69,IF(U651=70%,R651*S651*T651*F!$B$70,IF(U651=71%,R651*S651*T651*F!$B$71,IF(U651=72%,R651*S651*T651*F!$B$72,IF(U651=73%,R651*S651*T651*F!$B$73,IF(U651=74%,R651*S651*T651*F!$B$74,IF(U651=75%,R651*S651*T651*F!$B$75,IF(U651=76%,R651*S651*T651*F!$B$76,IF(U651=77%,R651*S651*T651*F!$B$77,IF(U651=78%,R651*S651*T651*F!$B$78,IF(U651=79%,R651*S651*T651*F!$B$79,IF(U651=80%,R651*S651*T651*F!$B$80,IF(U651=81%,R651*S651*T651*F!$B$81,IF(U651=82%,R651*S651*T651*F!$B$82,IF(U651=83%,R651*S651*T651*F!$B$83,IF(U651=84%,R651*S651*T651*F!$B$84,IF(U651=85%,R651*S651*T651*F!$B$85,IF(U651=86%,R651*S651*T651*F!$B$86,IF(U651=87%,R651*S651*T651*F!$B$87,IF(U651=88%,R651*S651*T651*F!$B$88,IF(U651=89%,R651*S651*T651*F!$B$89,IF(U651=90%,R651*S651*T651*F!$B$90,IF(U651=91%,R651*S651*T651*F!$B$91,IF(U651=92%,R651*S651*T651*F!$B$92,IF(U651=93%,R651*S651*T651*F!$B$93,IF(U651=94%,R651*S651*T651*F!$B$94,IF(U651=95%,R651*S651*T651*F!$B$95,IF(U651=96%,R651*S651*T651*F!$B$96,IF(U651=97%,R651*S651*T651*F!$B$97,IF(U651=98%,R651*S651*T651*F!$B$98,IF(U651=99%,R651*S651*T651*F!$B$99,IF(U651&gt;99%,R651*S651*T651*F!$B$100)))))))))))))))))))))))))))))))))))))))))))))))))))))))))*IF(ISNUMBER(E651),E651,1)*IF(ISNUMBER(D651),D651,1)</f>
        <v>0</v>
      </c>
      <c r="AA651" s="6">
        <f>G651*H651+K651*L651+O651*P651+S651*T651</f>
        <v>0</v>
      </c>
      <c r="AB651" s="115">
        <f>(H651*(IF(I651&lt;45%,0.5,IF(I651&lt;55%,0.8,IF(I651&lt;65%,0.9,IF(I651&lt;75%,1,IF(I651&lt;85%,1.1,1.2))))))+L651*(IF(M651&lt;45%,0.5,IF(M651&lt;55%,0.8,IF(M651&lt;65%,0.9,IF(M651&lt;75%,1,IF(M651&lt;85%,1.1,1.2))))))+P651*(IF(Q651&lt;45%,0.5,IF(Q651&lt;55%,0.8,IF(Q651&lt;65%,0.9,IF(Q651&lt;75%,1,IF(Q651&lt;85%,1.1,1.2))))))+T651*(IF(U651&lt;45%,0.5,IF(U651&lt;55%,0.8,IF(U651&lt;65%,0.9,IF(U651&lt;75%,1,IF(U651&lt;85%,1.1,1.2)))))))*IF(D651&gt;=0.8,6,IF(D651&lt;=0.4,1.5,3))</f>
        <v>0</v>
      </c>
    </row>
    <row r="652" spans="1:28" x14ac:dyDescent="0.25">
      <c r="A652" s="1125"/>
      <c r="B652" s="86"/>
      <c r="C652" s="84"/>
      <c r="D652" s="134">
        <f>ROUND(IFERROR((D647*(G647*H647+K647*L647+O647*P647+S647*T647)+D648*(G648*H648+K648*L648+O648*P648+S648*T648)+D649*(G649*H649+K649*L649+O649*P649+S649*T649)+D650*(G650*H650+K650*L650+O650*P650+S650*T650)+D651*(G651*H651+K651*L651+O651*P651+S651*T651))/((G647*H647+K647*L647+O647*P647+S647*T647)+(G648*H648+K648*L648+O648*P648+S648*T648)+(G649*H649+K649*L649+O649*P649+S649*T649)+(G650*H650+K650*L650+O650*P650+S650*T650)+(G651*H651+K651*L651+O651*P651+S651*T651)),0),3)</f>
        <v>0</v>
      </c>
      <c r="E652" s="85"/>
      <c r="F652" s="65" t="str">
        <f t="shared" ref="F652" si="1579">IF(I652&lt;&gt;0,(IFERROR(IF($Y652&gt;15,MROUND($Y652*I652,0.5),MROUND($Y652*I652,0.1)),)),"")</f>
        <v/>
      </c>
      <c r="G652" s="100"/>
      <c r="H652" s="100"/>
      <c r="I652" s="101"/>
      <c r="J652" s="65" t="str">
        <f t="shared" ref="J652" si="1580">IF(M652&lt;&gt;0,(IFERROR(IF($Y652&gt;15,MROUND($Y652*M652,0.5),MROUND($Y652*M652,0.1)),)),"")</f>
        <v/>
      </c>
      <c r="K652" s="100"/>
      <c r="L652" s="100"/>
      <c r="M652" s="102"/>
      <c r="N652" s="65" t="str">
        <f t="shared" ref="N652" si="1581">IF(Q652&lt;&gt;0,(IFERROR(IF($Y652&gt;15,MROUND($Y652*Q652,0.5),MROUND($Y652*Q652,0.1)),)),"")</f>
        <v/>
      </c>
      <c r="O652" s="100"/>
      <c r="P652" s="100"/>
      <c r="Q652" s="102"/>
      <c r="R652" s="65" t="str">
        <f t="shared" ref="R652" si="1582">IF(U652&lt;&gt;0,(IFERROR(IF($Y652&gt;15,MROUND($Y652*U652,0.5),MROUND($Y652*U652,0.1)),)),"")</f>
        <v/>
      </c>
      <c r="S652" s="100"/>
      <c r="T652" s="100"/>
      <c r="U652" s="101"/>
      <c r="V652" s="122">
        <f>SUM(V647:V651)</f>
        <v>0</v>
      </c>
      <c r="W652" s="117">
        <f>IFERROR(V652/AA652,0)</f>
        <v>0</v>
      </c>
      <c r="X652" s="118">
        <f>ROUND(IFERROR((D647*(I647*G647*H647+M647*K647*L647+Q647*O647*P647+U647*S647*T647)+D648*(I648*G648*H648+M648*K648*L648+Q648*O648*P648+U648*S648*T648)+D649*(I649*G649*H649+M649*K649*L649+Q649*O649*P649+U649*S649*T649)+D650*(I650*G650*H650+M650*K650*L650+Q650*O650*P650+U650*S650*T650)+D651*(I651*G651*H651+M651*K651*L651+Q651*O651*P651+U651*S651*T651))/(D647*(G647*H647+K647*L647+O647*P647+S647*T647)+D648*(G648*H648+K648*L648+O648*P648+S648*T648)+D649*(G649*H649+K649*L649+O649*P649+S649*T649)+D650*(G650*H650+K650*L650+O650*P650+S650*T650)+D651*(G651*H651+K651*L651+O651*P651+S651*T651)),0),2)</f>
        <v>0</v>
      </c>
      <c r="Y652" s="117"/>
      <c r="Z652" s="117">
        <f>SUM(Z647:Z651)</f>
        <v>0</v>
      </c>
      <c r="AA652" s="117">
        <f>SUM(AA647:AA651)</f>
        <v>0</v>
      </c>
      <c r="AB652" s="119">
        <f>IF(SUM(AB647:AB651)=0,TIME(,0,),TIME(,SUM(AB647:AB651)+30,))</f>
        <v>0</v>
      </c>
    </row>
    <row r="653" spans="1:28" x14ac:dyDescent="0.25">
      <c r="A653" s="1125"/>
      <c r="B653" s="86" t="str">
        <f t="shared" ref="B653:C653" si="1583">IF(B591="","",B591)</f>
        <v/>
      </c>
      <c r="C653" s="84" t="str">
        <f t="shared" si="1583"/>
        <v/>
      </c>
      <c r="D653" s="63">
        <f>D591</f>
        <v>0</v>
      </c>
      <c r="E653" s="85" t="str">
        <f t="shared" ref="E653" si="1584">IF(E591="","",E591)</f>
        <v/>
      </c>
      <c r="F653" s="152"/>
      <c r="G653" s="94"/>
      <c r="H653" s="94"/>
      <c r="I653" s="93">
        <f t="shared" ref="I653:I657" si="1585">IFERROR(ROUND(F653/$Y653,2),)</f>
        <v>0</v>
      </c>
      <c r="J653" s="152"/>
      <c r="K653" s="94"/>
      <c r="L653" s="94"/>
      <c r="M653" s="95">
        <f t="shared" ref="M653:M657" si="1586">IFERROR(ROUND(J653/$Y653,2),)</f>
        <v>0</v>
      </c>
      <c r="N653" s="152"/>
      <c r="O653" s="94"/>
      <c r="P653" s="94"/>
      <c r="Q653" s="95">
        <f t="shared" ref="Q653:Q657" si="1587">IFERROR(ROUND(N653/$Y653,2),)</f>
        <v>0</v>
      </c>
      <c r="R653" s="152"/>
      <c r="S653" s="94"/>
      <c r="T653" s="94"/>
      <c r="U653" s="93">
        <f t="shared" ref="U653:U657" si="1588">IFERROR(ROUND(R653/$Y653,2),)</f>
        <v>0</v>
      </c>
      <c r="V653" s="113">
        <f>(IF(ISNUMBER(F653),F653,1)*G653*H653+IF(ISNUMBER(J653),J653,1)*K653*L653+IF(ISNUMBER(N653),N653,1)*O653*P653+IF(ISNUMBER(R653),R653,1)*S653*T653)*IF(ISNUMBER(E653),E653,1)</f>
        <v>0</v>
      </c>
      <c r="W653" s="114">
        <f>IFERROR((IF(ISNUMBER(F653),F653,1)*G653*H653+IF(ISNUMBER(J653),J653,1)*K653*L653+IF(ISNUMBER(N653),N653,1)*O653*P653+IF(ISNUMBER(R653),R653,1)*S653*T653)*IF(ISNUMBER(E653),E653,1)/(G653*H653+K653*L653+O653*P653+S653*T653),0)</f>
        <v>0</v>
      </c>
      <c r="X653" s="36">
        <f>ROUND(IFERROR((W653/(Y653*IF(ISNUMBER(E653),E653,1))),0),2)</f>
        <v>0</v>
      </c>
      <c r="Y653" s="90" t="str">
        <f>IF(ISNUMBER(Y591), Y591+(Y591*$Y$621),"")</f>
        <v/>
      </c>
      <c r="Z653" s="6">
        <f>(IF(I653&lt;30%,0,IF(I653&lt;35%,F653*G653*H653*F!$B$33,IF(I653&lt;40%,F653*G653*H653*F!$B$38,IF(I653&lt;45%,F653*G653*H653*F!$B$43,IF(I653&lt;50%,F653*G653*H653*F!$B$48,IF(I653=50%,F653*G653*H653*F!$B$50,IF(I653=51%,F653*G653*H653*F!$B$51,IF(I653=52%,F653*G653*H653*F!$B$52,IF(I653=53%,F653*G653*H653*F!$B$53,IF(I653=54%,F653*G653*H653*F!$B$54,IF(I653=55%,F653*G653*H653*F!$B$55,IF(I653=56%,F653*G653*H653*F!$B$56,IF(I653=57%,F653*G653*H653*F!$B$57,IF(I653=58%,F653*G653*H653*F!$B$58,IF(I653=59%,F653*G653*H653*F!$B$59,IF(I653=60%,F653*G653*H653*F!$B$60,IF(I653=61%,F653*G653*H653*F!$B$61,IF(I653=62%,F653*G653*H653*F!$B$62,IF(I653=63%,F653*G653*H653*F!$B$63,IF(I653=64%,F653*G653*H653*F!$B$64,IF(I653=65%,F653*G653*H653*F!$B$65,IF(I653=66%,F653*G653*H653*F!$B$66,IF(I653=67%,F653*G653*H653*F!$B$67,IF(I653=68%,F653*G653*H653*F!$B$68,IF(I653=69%,F653*G653*H653*F!$B$69,IF(I653=70%,F653*G653*H653*F!$B$70,IF(I653=71%,F653*G653*H653*F!$B$71,IF(I653=72%,F653*G653*H653*F!$B$72,IF(I653=73%,F653*G653*H653*F!$B$73,IF(I653=74%,F653*G653*H653*F!$B$74,IF(I653=75%,F653*G653*H653*F!$B$75,IF(I653=76%,F653*G653*H653*F!$B$76,IF(I653=77%,F653*G653*H653*F!$B$77,IF(I653=78%,F653*G653*H653*F!$B$78,IF(I653=79%,F653*G653*H653*F!$B$79,IF(I653=80%,F653*G653*H653*F!$B$80,IF(I653=81%,F653*G653*H653*F!$B$81,IF(I653=82%,F653*G653*H653*F!$B$82,IF(I653=83%,F653*G653*H653*F!$B$83,IF(I653=84%,F653*G653*H653*F!$B$84,IF(I653=85%,F653*G653*H653*F!$B$85,IF(I653=86%,F653*G653*H653*F!$B$86,IF(I653=87%,F653*G653*H653*F!$B$87,IF(I653=88%,F653*G653*H653*F!$B$88,IF(I653=89%,F653*G653*H653*F!$B$89,IF(I653=90%,F653*G653*H653*F!$B$90,IF(I653=91%,F653*G653*H653*F!$B$91,IF(I653=92%,F653*G653*H653*F!$B$92,IF(I653=93%,F653*G653*H653*F!$B$93,IF(I653=94%,F653*G653*H653*F!$B$94,IF(I653=95%,F653*G653*H653*F!$B$95,IF(I653=96%,F653*G653*H653*F!$B$96,IF(I653=97%,F653*G653*H653*F!$B$97,IF(I653=98%,F653*G653*H653*F!$B$98,IF(I653=99%,F653*G653*H653*F!$B$99,IF(I653&gt;99%,F653*G653*H653*F!$B$100,))))))))))))))))))))))))))))))))))))))))))))))))))))))))+IF(M653&lt;30%,0,IF(M653&lt;35%,J653*K653*L653*F!$B$33,IF(M653&lt;40%,J653*K653*L653*F!$B$38,IF(M653&lt;45%,J653*K653*L653*F!$B$43,IF(M653&lt;50%,J653*K653*L653*F!$B$48,IF(M653=50%,J653*K653*L653*F!$B$50,IF(M653=51%,J653*K653*L653*F!$B$51,IF(M653=52%,J653*K653*L653*F!$B$52,IF(M653=53%,J653*K653*L653*F!$B$53,IF(M653=54%,J653*K653*L653*F!$B$54,IF(M653=55%,J653*K653*L653*F!$B$55,IF(M653=56%,J653*K653*L653*F!$B$56,IF(M653=57%,J653*K653*L653*F!$B$57,IF(M653=58%,J653*K653*L653*F!$B$58,IF(M653=59%,J653*K653*L653*F!$B$59,IF(M653=60%,J653*K653*L653*F!$B$60,IF(M653=61%,J653*K653*L653*F!$B$61,IF(M653=62%,J653*K653*L653*F!$B$62,IF(M653=63%,J653*K653*L653*F!$B$63,IF(M653=64%,J653*K653*L653*F!$B$64,IF(M653=65%,J653*K653*L653*F!$B$65,IF(M653=66%,J653*K653*L653*F!$B$66,IF(M653=67%,J653*K653*L653*F!$B$67,IF(M653=68%,J653*K653*L653*F!$B$68,IF(M653=69%,J653*K653*L653*F!$B$69,IF(M653=70%,J653*K653*L653*F!$B$70,IF(M653=71%,J653*K653*L653*F!$B$71,IF(M653=72%,J653*K653*L653*F!$B$72,IF(M653=73%,J653*K653*L653*F!$B$73,IF(M653=74%,J653*K653*L653*F!$B$74,IF(M653=75%,J653*K653*L653*F!$B$75,IF(M653=76%,J653*K653*L653*F!$B$76,IF(M653=77%,J653*K653*L653*F!$B$77,IF(M653=78%,J653*K653*L653*F!$B$78,IF(M653=79%,J653*K653*L653*F!$B$79,IF(M653=80%,J653*K653*L653*F!$B$80,IF(M653=81%,J653*K653*L653*F!$B$81,IF(M653=82%,J653*K653*L653*F!$B$82,IF(M653=83%,J653*K653*L653*F!$B$83,IF(M653=84%,J653*K653*L653*F!$B$84,IF(M653=85%,J653*K653*L653*F!$B$85,IF(M653=86%,J653*K653*L653*F!$B$86,IF(M653=87%,J653*K653*L653*F!$B$87,IF(M653=88%,J653*K653*L653*F!$B$88,IF(M653=89%,J653*K653*L653*F!$B$89,IF(M653=90%,J653*K653*L653*F!$B$90,IF(M653=91%,J653*K653*L653*F!$B$91,IF(M653=92%,J653*K653*L653*F!$B$92,IF(M653=93%,J653*K653*L653*F!$B$93,IF(M653=94%,J653*K653*L653*F!$B$94,IF(M653=95%,J653*K653*L653*F!$B$95,IF(M653=96%,J653*K653*L653*F!$B$96,IF(M653=97%,J653*K653*L653*F!$B$97,IF(M653=98%,J653*K653*L653*F!$B$98,IF(M653=99%,J653*K653*L653*F!$B$99,IF(M653&gt;99%,J653*K653*L653*F!$B$100,))))))))))))))))))))))))))))))))))))))))))))))))))))))))+IF(Q653&lt;30%,0,IF(Q653&lt;35%,N653*O653*P653*F!$B$33,IF(Q653&lt;40%,N653*O653*P653*F!$B$38,IF(Q653&lt;45%,N653*O653*P653*F!$B$43,IF(Q653&lt;50%,N653*O653*P653*F!$B$48,IF(Q653=50%,N653*O653*P653*F!$B$50,IF(Q653=51%,N653*O653*P653*F!$B$51,IF(Q653=52%,N653*O653*P653*F!$B$52,IF(Q653=53%,N653*O653*P653*F!$B$53,IF(Q653=54%,N653*O653*P653*F!$B$54,IF(Q653=55%,N653*O653*P653*F!$B$55,IF(Q653=56%,N653*O653*P653*F!$B$56,IF(Q653=57%,N653*O653*P653*F!$B$57,IF(Q653=58%,N653*O653*P653*F!$B$58,IF(Q653=59%,N653*O653*P653*F!$B$59,IF(Q653=60%,N653*O653*P653*F!$B$60,IF(Q653=61%,N653*O653*P653*F!$B$61,IF(Q653=62%,N653*O653*P653*F!$B$62,IF(Q653=63%,N653*O653*P653*F!$B$63,IF(Q653=64%,N653*O653*P653*F!$B$64,IF(Q653=65%,N653*O653*P653*F!$B$65,IF(Q653=66%,N653*O653*P653*F!$B$66,IF(Q653=67%,N653*O653*P653*F!$B$67,IF(Q653=68%,N653*O653*P653*F!$B$68,IF(Q653=69%,N653*O653*P653*F!$B$69,IF(Q653=70%,N653*O653*P653*F!$B$70,IF(Q653=71%,N653*O653*P653*F!$B$71,IF(Q653=72%,N653*O653*P653*F!$B$72,IF(Q653=73%,N653*O653*P653*F!$B$73,IF(Q653=74%,N653*O653*P653*F!$B$74,IF(Q653=75%,N653*O653*P653*F!$B$75,IF(Q653=76%,N653*O653*P653*F!$B$76,IF(Q653=77%,N653*O653*P653*F!$B$77,IF(Q653=78%,N653*O653*P653*F!$B$78,IF(Q653=79%,N653*O653*P653*F!$B$79,IF(Q653=80%,N653*O653*P653*F!$B$80,IF(Q653=81%,N653*O653*P653*F!$B$81,IF(Q653=82%,N653*O653*P653*F!$B$82,IF(Q653=83%,N653*O653*P653*F!$B$83,IF(Q653=84%,N653*O653*P653*F!$B$84,IF(Q653=85%,N653*O653*P653*F!$B$85,IF(Q653=86%,N653*O653*P653*F!$B$86,IF(Q653=87%,N653*O653*P653*F!$B$87,IF(Q653=88%,N653*O653*P653*F!$B$88,IF(Q653=89%,N653*O653*P653*F!$B$89,IF(Q653=90%,N653*O653*P653*F!$B$90,IF(Q653=91%,N653*O653*P653*F!$B$91,IF(Q653=92%,N653*O653*P653*F!$B$92,IF(Q653=93%,N653*O653*P653*F!$B$93,IF(Q653=94%,N653*O653*P653*F!$B$94,IF(Q653=95%,N653*O653*P653*F!$B$95,IF(Q653=96%,N653*O653*P653*F!$B$96,IF(Q653=97%,N653*O653*P653*F!$B$97,IF(Q653=98%,N653*O653*P653*F!$B$98,IF(Q653=99%,N653*O653*P653*F!$B$99,IF(Q653&gt;99%,N653*O653*P653*F!$B$100,))))))))))))))))))))))))))))))))))))))))))))))))))))))))+IF(U653&lt;30%,0,IF(U653&lt;35%,R653*S653*T653*F!$B$33,IF(U653&lt;40%,R653*S653*T653*F!$B$38,IF(U653&lt;45%,R653*S653*T653*F!$B$43,IF(U653&lt;50%,R653*S653*T653*F!$B$48,IF(U653=50%,R653*S653*T653*F!$B$50,IF(U653=51%,R653*S653*T653*F!$B$51,IF(U653=52%,R653*S653*T653*F!$B$52,IF(U653=53%,R653*S653*T653*F!$B$53,IF(U653=54%,R653*S653*T653*F!$B$54,IF(U653=55%,R653*S653*T653*F!$B$55,IF(U653=56%,R653*S653*T653*F!$B$56,IF(U653=57%,R653*S653*T653*F!$B$57,IF(U653=58%,R653*S653*T653*F!$B$58,IF(U653=59%,R653*S653*T653*F!$B$59,IF(U653=60%,R653*S653*T653*F!$B$60,IF(U653=61%,R653*S653*T653*F!$B$61,IF(U653=62%,R653*S653*T653*F!$B$62,IF(U653=63%,R653*S653*T653*F!$B$63,IF(U653=64%,R653*S653*T653*F!$B$64,IF(U653=65%,R653*S653*T653*F!$B$65,IF(U653=66%,R653*S653*T653*F!$B$66,IF(U653=67%,R653*S653*T653*F!$B$67,IF(U653=68%,R653*S653*T653*F!$B$68,IF(U653=69%,R653*S653*T653*F!$B$69,IF(U653=70%,R653*S653*T653*F!$B$70,IF(U653=71%,R653*S653*T653*F!$B$71,IF(U653=72%,R653*S653*T653*F!$B$72,IF(U653=73%,R653*S653*T653*F!$B$73,IF(U653=74%,R653*S653*T653*F!$B$74,IF(U653=75%,R653*S653*T653*F!$B$75,IF(U653=76%,R653*S653*T653*F!$B$76,IF(U653=77%,R653*S653*T653*F!$B$77,IF(U653=78%,R653*S653*T653*F!$B$78,IF(U653=79%,R653*S653*T653*F!$B$79,IF(U653=80%,R653*S653*T653*F!$B$80,IF(U653=81%,R653*S653*T653*F!$B$81,IF(U653=82%,R653*S653*T653*F!$B$82,IF(U653=83%,R653*S653*T653*F!$B$83,IF(U653=84%,R653*S653*T653*F!$B$84,IF(U653=85%,R653*S653*T653*F!$B$85,IF(U653=86%,R653*S653*T653*F!$B$86,IF(U653=87%,R653*S653*T653*F!$B$87,IF(U653=88%,R653*S653*T653*F!$B$88,IF(U653=89%,R653*S653*T653*F!$B$89,IF(U653=90%,R653*S653*T653*F!$B$90,IF(U653=91%,R653*S653*T653*F!$B$91,IF(U653=92%,R653*S653*T653*F!$B$92,IF(U653=93%,R653*S653*T653*F!$B$93,IF(U653=94%,R653*S653*T653*F!$B$94,IF(U653=95%,R653*S653*T653*F!$B$95,IF(U653=96%,R653*S653*T653*F!$B$96,IF(U653=97%,R653*S653*T653*F!$B$97,IF(U653=98%,R653*S653*T653*F!$B$98,IF(U653=99%,R653*S653*T653*F!$B$99,IF(U653&gt;99%,R653*S653*T653*F!$B$100)))))))))))))))))))))))))))))))))))))))))))))))))))))))))*IF(ISNUMBER(E653),E653,1)*IF(ISNUMBER(D653),D653,1)</f>
        <v>0</v>
      </c>
      <c r="AA653" s="6">
        <f>G653*H653+K653*L653+O653*P653+S653*T653</f>
        <v>0</v>
      </c>
      <c r="AB653" s="35">
        <f>(H653*(IF(I653&lt;45%,0.5,IF(I653&lt;55%,0.8,IF(I653&lt;65%,0.9,IF(I653&lt;75%,1,IF(I653&lt;85%,1.1,1.2))))))+L653*(IF(M653&lt;45%,0.5,IF(M653&lt;55%,0.8,IF(M653&lt;65%,0.9,IF(M653&lt;75%,1,IF(M653&lt;85%,1.1,1.2))))))+P653*(IF(Q653&lt;45%,0.5,IF(Q653&lt;55%,0.8,IF(Q653&lt;65%,0.9,IF(Q653&lt;75%,1,IF(Q653&lt;85%,1.1,1.2))))))+T653*(IF(U653&lt;45%,0.5,IF(U653&lt;55%,0.8,IF(U653&lt;65%,0.9,IF(U653&lt;75%,1,IF(U653&lt;85%,1.1,1.2)))))))*IF(D653&gt;=0.8,6,IF(D653&lt;=0.4,1.5,3))</f>
        <v>0</v>
      </c>
    </row>
    <row r="654" spans="1:28" x14ac:dyDescent="0.25">
      <c r="A654" s="1125"/>
      <c r="B654" s="86" t="str">
        <f t="shared" ref="B654:C654" si="1589">IF(B592="","",B592)</f>
        <v/>
      </c>
      <c r="C654" s="84" t="str">
        <f t="shared" si="1589"/>
        <v/>
      </c>
      <c r="D654" s="63">
        <f t="shared" ref="D654:D657" si="1590">D592</f>
        <v>0</v>
      </c>
      <c r="E654" s="85" t="str">
        <f t="shared" ref="E654" si="1591">IF(E592="","",E592)</f>
        <v/>
      </c>
      <c r="F654" s="150"/>
      <c r="G654" s="100"/>
      <c r="H654" s="100"/>
      <c r="I654" s="101">
        <f t="shared" si="1585"/>
        <v>0</v>
      </c>
      <c r="J654" s="150"/>
      <c r="K654" s="100"/>
      <c r="L654" s="100"/>
      <c r="M654" s="102">
        <f t="shared" si="1586"/>
        <v>0</v>
      </c>
      <c r="N654" s="150"/>
      <c r="O654" s="100"/>
      <c r="P654" s="100"/>
      <c r="Q654" s="102">
        <f t="shared" si="1587"/>
        <v>0</v>
      </c>
      <c r="R654" s="150"/>
      <c r="S654" s="100"/>
      <c r="T654" s="100"/>
      <c r="U654" s="101">
        <f t="shared" si="1588"/>
        <v>0</v>
      </c>
      <c r="V654" s="110">
        <f t="shared" ref="V654:V657" si="1592">(IF(ISNUMBER(F654),F654,1)*G654*H654+IF(ISNUMBER(J654),J654,1)*K654*L654+IF(ISNUMBER(N654),N654,1)*O654*P654+IF(ISNUMBER(R654),R654,1)*S654*T654)*IF(ISNUMBER(E654),E654,1)</f>
        <v>0</v>
      </c>
      <c r="W654" s="111">
        <f t="shared" ref="W654:W657" si="1593">IFERROR((IF(ISNUMBER(F654),F654,1)*G654*H654+IF(ISNUMBER(J654),J654,1)*K654*L654+IF(ISNUMBER(N654),N654,1)*O654*P654+IF(ISNUMBER(R654),R654,1)*S654*T654)*IF(ISNUMBER(E654),E654,1)/(G654*H654+K654*L654+O654*P654+S654*T654),0)</f>
        <v>0</v>
      </c>
      <c r="X654" s="53">
        <f t="shared" ref="X654:X655" si="1594">ROUND(IFERROR((W654/(Y654*IF(ISNUMBER(E654),E654,1))),0),2)</f>
        <v>0</v>
      </c>
      <c r="Y654" s="90" t="str">
        <f t="shared" ref="Y654:Y657" si="1595">IF(ISNUMBER(Y592), Y592+(Y592*$Y$621),"")</f>
        <v/>
      </c>
      <c r="Z654" s="5">
        <f>(IF(I654&lt;30%,0,IF(I654&lt;35%,F654*G654*H654*F!$B$33,IF(I654&lt;40%,F654*G654*H654*F!$B$38,IF(I654&lt;45%,F654*G654*H654*F!$B$43,IF(I654&lt;50%,F654*G654*H654*F!$B$48,IF(I654=50%,F654*G654*H654*F!$B$50,IF(I654=51%,F654*G654*H654*F!$B$51,IF(I654=52%,F654*G654*H654*F!$B$52,IF(I654=53%,F654*G654*H654*F!$B$53,IF(I654=54%,F654*G654*H654*F!$B$54,IF(I654=55%,F654*G654*H654*F!$B$55,IF(I654=56%,F654*G654*H654*F!$B$56,IF(I654=57%,F654*G654*H654*F!$B$57,IF(I654=58%,F654*G654*H654*F!$B$58,IF(I654=59%,F654*G654*H654*F!$B$59,IF(I654=60%,F654*G654*H654*F!$B$60,IF(I654=61%,F654*G654*H654*F!$B$61,IF(I654=62%,F654*G654*H654*F!$B$62,IF(I654=63%,F654*G654*H654*F!$B$63,IF(I654=64%,F654*G654*H654*F!$B$64,IF(I654=65%,F654*G654*H654*F!$B$65,IF(I654=66%,F654*G654*H654*F!$B$66,IF(I654=67%,F654*G654*H654*F!$B$67,IF(I654=68%,F654*G654*H654*F!$B$68,IF(I654=69%,F654*G654*H654*F!$B$69,IF(I654=70%,F654*G654*H654*F!$B$70,IF(I654=71%,F654*G654*H654*F!$B$71,IF(I654=72%,F654*G654*H654*F!$B$72,IF(I654=73%,F654*G654*H654*F!$B$73,IF(I654=74%,F654*G654*H654*F!$B$74,IF(I654=75%,F654*G654*H654*F!$B$75,IF(I654=76%,F654*G654*H654*F!$B$76,IF(I654=77%,F654*G654*H654*F!$B$77,IF(I654=78%,F654*G654*H654*F!$B$78,IF(I654=79%,F654*G654*H654*F!$B$79,IF(I654=80%,F654*G654*H654*F!$B$80,IF(I654=81%,F654*G654*H654*F!$B$81,IF(I654=82%,F654*G654*H654*F!$B$82,IF(I654=83%,F654*G654*H654*F!$B$83,IF(I654=84%,F654*G654*H654*F!$B$84,IF(I654=85%,F654*G654*H654*F!$B$85,IF(I654=86%,F654*G654*H654*F!$B$86,IF(I654=87%,F654*G654*H654*F!$B$87,IF(I654=88%,F654*G654*H654*F!$B$88,IF(I654=89%,F654*G654*H654*F!$B$89,IF(I654=90%,F654*G654*H654*F!$B$90,IF(I654=91%,F654*G654*H654*F!$B$91,IF(I654=92%,F654*G654*H654*F!$B$92,IF(I654=93%,F654*G654*H654*F!$B$93,IF(I654=94%,F654*G654*H654*F!$B$94,IF(I654=95%,F654*G654*H654*F!$B$95,IF(I654=96%,F654*G654*H654*F!$B$96,IF(I654=97%,F654*G654*H654*F!$B$97,IF(I654=98%,F654*G654*H654*F!$B$98,IF(I654=99%,F654*G654*H654*F!$B$99,IF(I654&gt;99%,F654*G654*H654*F!$B$100,))))))))))))))))))))))))))))))))))))))))))))))))))))))))+IF(M654&lt;30%,0,IF(M654&lt;35%,J654*K654*L654*F!$B$33,IF(M654&lt;40%,J654*K654*L654*F!$B$38,IF(M654&lt;45%,J654*K654*L654*F!$B$43,IF(M654&lt;50%,J654*K654*L654*F!$B$48,IF(M654=50%,J654*K654*L654*F!$B$50,IF(M654=51%,J654*K654*L654*F!$B$51,IF(M654=52%,J654*K654*L654*F!$B$52,IF(M654=53%,J654*K654*L654*F!$B$53,IF(M654=54%,J654*K654*L654*F!$B$54,IF(M654=55%,J654*K654*L654*F!$B$55,IF(M654=56%,J654*K654*L654*F!$B$56,IF(M654=57%,J654*K654*L654*F!$B$57,IF(M654=58%,J654*K654*L654*F!$B$58,IF(M654=59%,J654*K654*L654*F!$B$59,IF(M654=60%,J654*K654*L654*F!$B$60,IF(M654=61%,J654*K654*L654*F!$B$61,IF(M654=62%,J654*K654*L654*F!$B$62,IF(M654=63%,J654*K654*L654*F!$B$63,IF(M654=64%,J654*K654*L654*F!$B$64,IF(M654=65%,J654*K654*L654*F!$B$65,IF(M654=66%,J654*K654*L654*F!$B$66,IF(M654=67%,J654*K654*L654*F!$B$67,IF(M654=68%,J654*K654*L654*F!$B$68,IF(M654=69%,J654*K654*L654*F!$B$69,IF(M654=70%,J654*K654*L654*F!$B$70,IF(M654=71%,J654*K654*L654*F!$B$71,IF(M654=72%,J654*K654*L654*F!$B$72,IF(M654=73%,J654*K654*L654*F!$B$73,IF(M654=74%,J654*K654*L654*F!$B$74,IF(M654=75%,J654*K654*L654*F!$B$75,IF(M654=76%,J654*K654*L654*F!$B$76,IF(M654=77%,J654*K654*L654*F!$B$77,IF(M654=78%,J654*K654*L654*F!$B$78,IF(M654=79%,J654*K654*L654*F!$B$79,IF(M654=80%,J654*K654*L654*F!$B$80,IF(M654=81%,J654*K654*L654*F!$B$81,IF(M654=82%,J654*K654*L654*F!$B$82,IF(M654=83%,J654*K654*L654*F!$B$83,IF(M654=84%,J654*K654*L654*F!$B$84,IF(M654=85%,J654*K654*L654*F!$B$85,IF(M654=86%,J654*K654*L654*F!$B$86,IF(M654=87%,J654*K654*L654*F!$B$87,IF(M654=88%,J654*K654*L654*F!$B$88,IF(M654=89%,J654*K654*L654*F!$B$89,IF(M654=90%,J654*K654*L654*F!$B$90,IF(M654=91%,J654*K654*L654*F!$B$91,IF(M654=92%,J654*K654*L654*F!$B$92,IF(M654=93%,J654*K654*L654*F!$B$93,IF(M654=94%,J654*K654*L654*F!$B$94,IF(M654=95%,J654*K654*L654*F!$B$95,IF(M654=96%,J654*K654*L654*F!$B$96,IF(M654=97%,J654*K654*L654*F!$B$97,IF(M654=98%,J654*K654*L654*F!$B$98,IF(M654=99%,J654*K654*L654*F!$B$99,IF(M654&gt;99%,J654*K654*L654*F!$B$100,))))))))))))))))))))))))))))))))))))))))))))))))))))))))+IF(Q654&lt;30%,0,IF(Q654&lt;35%,N654*O654*P654*F!$B$33,IF(Q654&lt;40%,N654*O654*P654*F!$B$38,IF(Q654&lt;45%,N654*O654*P654*F!$B$43,IF(Q654&lt;50%,N654*O654*P654*F!$B$48,IF(Q654=50%,N654*O654*P654*F!$B$50,IF(Q654=51%,N654*O654*P654*F!$B$51,IF(Q654=52%,N654*O654*P654*F!$B$52,IF(Q654=53%,N654*O654*P654*F!$B$53,IF(Q654=54%,N654*O654*P654*F!$B$54,IF(Q654=55%,N654*O654*P654*F!$B$55,IF(Q654=56%,N654*O654*P654*F!$B$56,IF(Q654=57%,N654*O654*P654*F!$B$57,IF(Q654=58%,N654*O654*P654*F!$B$58,IF(Q654=59%,N654*O654*P654*F!$B$59,IF(Q654=60%,N654*O654*P654*F!$B$60,IF(Q654=61%,N654*O654*P654*F!$B$61,IF(Q654=62%,N654*O654*P654*F!$B$62,IF(Q654=63%,N654*O654*P654*F!$B$63,IF(Q654=64%,N654*O654*P654*F!$B$64,IF(Q654=65%,N654*O654*P654*F!$B$65,IF(Q654=66%,N654*O654*P654*F!$B$66,IF(Q654=67%,N654*O654*P654*F!$B$67,IF(Q654=68%,N654*O654*P654*F!$B$68,IF(Q654=69%,N654*O654*P654*F!$B$69,IF(Q654=70%,N654*O654*P654*F!$B$70,IF(Q654=71%,N654*O654*P654*F!$B$71,IF(Q654=72%,N654*O654*P654*F!$B$72,IF(Q654=73%,N654*O654*P654*F!$B$73,IF(Q654=74%,N654*O654*P654*F!$B$74,IF(Q654=75%,N654*O654*P654*F!$B$75,IF(Q654=76%,N654*O654*P654*F!$B$76,IF(Q654=77%,N654*O654*P654*F!$B$77,IF(Q654=78%,N654*O654*P654*F!$B$78,IF(Q654=79%,N654*O654*P654*F!$B$79,IF(Q654=80%,N654*O654*P654*F!$B$80,IF(Q654=81%,N654*O654*P654*F!$B$81,IF(Q654=82%,N654*O654*P654*F!$B$82,IF(Q654=83%,N654*O654*P654*F!$B$83,IF(Q654=84%,N654*O654*P654*F!$B$84,IF(Q654=85%,N654*O654*P654*F!$B$85,IF(Q654=86%,N654*O654*P654*F!$B$86,IF(Q654=87%,N654*O654*P654*F!$B$87,IF(Q654=88%,N654*O654*P654*F!$B$88,IF(Q654=89%,N654*O654*P654*F!$B$89,IF(Q654=90%,N654*O654*P654*F!$B$90,IF(Q654=91%,N654*O654*P654*F!$B$91,IF(Q654=92%,N654*O654*P654*F!$B$92,IF(Q654=93%,N654*O654*P654*F!$B$93,IF(Q654=94%,N654*O654*P654*F!$B$94,IF(Q654=95%,N654*O654*P654*F!$B$95,IF(Q654=96%,N654*O654*P654*F!$B$96,IF(Q654=97%,N654*O654*P654*F!$B$97,IF(Q654=98%,N654*O654*P654*F!$B$98,IF(Q654=99%,N654*O654*P654*F!$B$99,IF(Q654&gt;99%,N654*O654*P654*F!$B$100,))))))))))))))))))))))))))))))))))))))))))))))))))))))))+IF(U654&lt;30%,0,IF(U654&lt;35%,R654*S654*T654*F!$B$33,IF(U654&lt;40%,R654*S654*T654*F!$B$38,IF(U654&lt;45%,R654*S654*T654*F!$B$43,IF(U654&lt;50%,R654*S654*T654*F!$B$48,IF(U654=50%,R654*S654*T654*F!$B$50,IF(U654=51%,R654*S654*T654*F!$B$51,IF(U654=52%,R654*S654*T654*F!$B$52,IF(U654=53%,R654*S654*T654*F!$B$53,IF(U654=54%,R654*S654*T654*F!$B$54,IF(U654=55%,R654*S654*T654*F!$B$55,IF(U654=56%,R654*S654*T654*F!$B$56,IF(U654=57%,R654*S654*T654*F!$B$57,IF(U654=58%,R654*S654*T654*F!$B$58,IF(U654=59%,R654*S654*T654*F!$B$59,IF(U654=60%,R654*S654*T654*F!$B$60,IF(U654=61%,R654*S654*T654*F!$B$61,IF(U654=62%,R654*S654*T654*F!$B$62,IF(U654=63%,R654*S654*T654*F!$B$63,IF(U654=64%,R654*S654*T654*F!$B$64,IF(U654=65%,R654*S654*T654*F!$B$65,IF(U654=66%,R654*S654*T654*F!$B$66,IF(U654=67%,R654*S654*T654*F!$B$67,IF(U654=68%,R654*S654*T654*F!$B$68,IF(U654=69%,R654*S654*T654*F!$B$69,IF(U654=70%,R654*S654*T654*F!$B$70,IF(U654=71%,R654*S654*T654*F!$B$71,IF(U654=72%,R654*S654*T654*F!$B$72,IF(U654=73%,R654*S654*T654*F!$B$73,IF(U654=74%,R654*S654*T654*F!$B$74,IF(U654=75%,R654*S654*T654*F!$B$75,IF(U654=76%,R654*S654*T654*F!$B$76,IF(U654=77%,R654*S654*T654*F!$B$77,IF(U654=78%,R654*S654*T654*F!$B$78,IF(U654=79%,R654*S654*T654*F!$B$79,IF(U654=80%,R654*S654*T654*F!$B$80,IF(U654=81%,R654*S654*T654*F!$B$81,IF(U654=82%,R654*S654*T654*F!$B$82,IF(U654=83%,R654*S654*T654*F!$B$83,IF(U654=84%,R654*S654*T654*F!$B$84,IF(U654=85%,R654*S654*T654*F!$B$85,IF(U654=86%,R654*S654*T654*F!$B$86,IF(U654=87%,R654*S654*T654*F!$B$87,IF(U654=88%,R654*S654*T654*F!$B$88,IF(U654=89%,R654*S654*T654*F!$B$89,IF(U654=90%,R654*S654*T654*F!$B$90,IF(U654=91%,R654*S654*T654*F!$B$91,IF(U654=92%,R654*S654*T654*F!$B$92,IF(U654=93%,R654*S654*T654*F!$B$93,IF(U654=94%,R654*S654*T654*F!$B$94,IF(U654=95%,R654*S654*T654*F!$B$95,IF(U654=96%,R654*S654*T654*F!$B$96,IF(U654=97%,R654*S654*T654*F!$B$97,IF(U654=98%,R654*S654*T654*F!$B$98,IF(U654=99%,R654*S654*T654*F!$B$99,IF(U654&gt;99%,R654*S654*T654*F!$B$100)))))))))))))))))))))))))))))))))))))))))))))))))))))))))*IF(ISNUMBER(E654),E654,1)*IF(ISNUMBER(D654),D654,1)</f>
        <v>0</v>
      </c>
      <c r="AA654" s="5">
        <f>G654*H654+K654*L654+O654*P654+S654*T654</f>
        <v>0</v>
      </c>
      <c r="AB654" s="32">
        <f>(H654*(IF(I654&lt;45%,0.5,IF(I654&lt;55%,0.8,IF(I654&lt;65%,0.9,IF(I654&lt;75%,1,IF(I654&lt;85%,1.1,1.2))))))+L654*(IF(M654&lt;45%,0.5,IF(M654&lt;55%,0.8,IF(M654&lt;65%,0.9,IF(M654&lt;75%,1,IF(M654&lt;85%,1.1,1.2))))))+P654*(IF(Q654&lt;45%,0.5,IF(Q654&lt;55%,0.8,IF(Q654&lt;65%,0.9,IF(Q654&lt;75%,1,IF(Q654&lt;85%,1.1,1.2))))))+T654*(IF(U654&lt;45%,0.5,IF(U654&lt;55%,0.8,IF(U654&lt;65%,0.9,IF(U654&lt;75%,1,IF(U654&lt;85%,1.1,1.2)))))))*IF(D654&gt;=0.8,6,IF(D654&lt;=0.4,1.5,3))</f>
        <v>0</v>
      </c>
    </row>
    <row r="655" spans="1:28" x14ac:dyDescent="0.25">
      <c r="A655" s="1125"/>
      <c r="B655" s="86" t="str">
        <f t="shared" ref="B655:C655" si="1596">IF(B593="","",B593)</f>
        <v/>
      </c>
      <c r="C655" s="84" t="str">
        <f t="shared" si="1596"/>
        <v/>
      </c>
      <c r="D655" s="63">
        <f t="shared" si="1590"/>
        <v>0</v>
      </c>
      <c r="E655" s="85" t="str">
        <f t="shared" ref="E655" si="1597">IF(E593="","",E593)</f>
        <v/>
      </c>
      <c r="F655" s="152"/>
      <c r="G655" s="94"/>
      <c r="H655" s="94"/>
      <c r="I655" s="93">
        <f t="shared" si="1585"/>
        <v>0</v>
      </c>
      <c r="J655" s="152"/>
      <c r="K655" s="94"/>
      <c r="L655" s="94"/>
      <c r="M655" s="95">
        <f t="shared" si="1586"/>
        <v>0</v>
      </c>
      <c r="N655" s="152"/>
      <c r="O655" s="94"/>
      <c r="P655" s="94"/>
      <c r="Q655" s="95">
        <f t="shared" si="1587"/>
        <v>0</v>
      </c>
      <c r="R655" s="152"/>
      <c r="S655" s="94"/>
      <c r="T655" s="94"/>
      <c r="U655" s="93">
        <f t="shared" si="1588"/>
        <v>0</v>
      </c>
      <c r="V655" s="113">
        <f t="shared" si="1592"/>
        <v>0</v>
      </c>
      <c r="W655" s="114">
        <f t="shared" si="1593"/>
        <v>0</v>
      </c>
      <c r="X655" s="36">
        <f t="shared" si="1594"/>
        <v>0</v>
      </c>
      <c r="Y655" s="90" t="str">
        <f t="shared" si="1595"/>
        <v/>
      </c>
      <c r="Z655" s="6">
        <f>(IF(I655&lt;30%,0,IF(I655&lt;35%,F655*G655*H655*F!$B$33,IF(I655&lt;40%,F655*G655*H655*F!$B$38,IF(I655&lt;45%,F655*G655*H655*F!$B$43,IF(I655&lt;50%,F655*G655*H655*F!$B$48,IF(I655=50%,F655*G655*H655*F!$B$50,IF(I655=51%,F655*G655*H655*F!$B$51,IF(I655=52%,F655*G655*H655*F!$B$52,IF(I655=53%,F655*G655*H655*F!$B$53,IF(I655=54%,F655*G655*H655*F!$B$54,IF(I655=55%,F655*G655*H655*F!$B$55,IF(I655=56%,F655*G655*H655*F!$B$56,IF(I655=57%,F655*G655*H655*F!$B$57,IF(I655=58%,F655*G655*H655*F!$B$58,IF(I655=59%,F655*G655*H655*F!$B$59,IF(I655=60%,F655*G655*H655*F!$B$60,IF(I655=61%,F655*G655*H655*F!$B$61,IF(I655=62%,F655*G655*H655*F!$B$62,IF(I655=63%,F655*G655*H655*F!$B$63,IF(I655=64%,F655*G655*H655*F!$B$64,IF(I655=65%,F655*G655*H655*F!$B$65,IF(I655=66%,F655*G655*H655*F!$B$66,IF(I655=67%,F655*G655*H655*F!$B$67,IF(I655=68%,F655*G655*H655*F!$B$68,IF(I655=69%,F655*G655*H655*F!$B$69,IF(I655=70%,F655*G655*H655*F!$B$70,IF(I655=71%,F655*G655*H655*F!$B$71,IF(I655=72%,F655*G655*H655*F!$B$72,IF(I655=73%,F655*G655*H655*F!$B$73,IF(I655=74%,F655*G655*H655*F!$B$74,IF(I655=75%,F655*G655*H655*F!$B$75,IF(I655=76%,F655*G655*H655*F!$B$76,IF(I655=77%,F655*G655*H655*F!$B$77,IF(I655=78%,F655*G655*H655*F!$B$78,IF(I655=79%,F655*G655*H655*F!$B$79,IF(I655=80%,F655*G655*H655*F!$B$80,IF(I655=81%,F655*G655*H655*F!$B$81,IF(I655=82%,F655*G655*H655*F!$B$82,IF(I655=83%,F655*G655*H655*F!$B$83,IF(I655=84%,F655*G655*H655*F!$B$84,IF(I655=85%,F655*G655*H655*F!$B$85,IF(I655=86%,F655*G655*H655*F!$B$86,IF(I655=87%,F655*G655*H655*F!$B$87,IF(I655=88%,F655*G655*H655*F!$B$88,IF(I655=89%,F655*G655*H655*F!$B$89,IF(I655=90%,F655*G655*H655*F!$B$90,IF(I655=91%,F655*G655*H655*F!$B$91,IF(I655=92%,F655*G655*H655*F!$B$92,IF(I655=93%,F655*G655*H655*F!$B$93,IF(I655=94%,F655*G655*H655*F!$B$94,IF(I655=95%,F655*G655*H655*F!$B$95,IF(I655=96%,F655*G655*H655*F!$B$96,IF(I655=97%,F655*G655*H655*F!$B$97,IF(I655=98%,F655*G655*H655*F!$B$98,IF(I655=99%,F655*G655*H655*F!$B$99,IF(I655&gt;99%,F655*G655*H655*F!$B$100,))))))))))))))))))))))))))))))))))))))))))))))))))))))))+IF(M655&lt;30%,0,IF(M655&lt;35%,J655*K655*L655*F!$B$33,IF(M655&lt;40%,J655*K655*L655*F!$B$38,IF(M655&lt;45%,J655*K655*L655*F!$B$43,IF(M655&lt;50%,J655*K655*L655*F!$B$48,IF(M655=50%,J655*K655*L655*F!$B$50,IF(M655=51%,J655*K655*L655*F!$B$51,IF(M655=52%,J655*K655*L655*F!$B$52,IF(M655=53%,J655*K655*L655*F!$B$53,IF(M655=54%,J655*K655*L655*F!$B$54,IF(M655=55%,J655*K655*L655*F!$B$55,IF(M655=56%,J655*K655*L655*F!$B$56,IF(M655=57%,J655*K655*L655*F!$B$57,IF(M655=58%,J655*K655*L655*F!$B$58,IF(M655=59%,J655*K655*L655*F!$B$59,IF(M655=60%,J655*K655*L655*F!$B$60,IF(M655=61%,J655*K655*L655*F!$B$61,IF(M655=62%,J655*K655*L655*F!$B$62,IF(M655=63%,J655*K655*L655*F!$B$63,IF(M655=64%,J655*K655*L655*F!$B$64,IF(M655=65%,J655*K655*L655*F!$B$65,IF(M655=66%,J655*K655*L655*F!$B$66,IF(M655=67%,J655*K655*L655*F!$B$67,IF(M655=68%,J655*K655*L655*F!$B$68,IF(M655=69%,J655*K655*L655*F!$B$69,IF(M655=70%,J655*K655*L655*F!$B$70,IF(M655=71%,J655*K655*L655*F!$B$71,IF(M655=72%,J655*K655*L655*F!$B$72,IF(M655=73%,J655*K655*L655*F!$B$73,IF(M655=74%,J655*K655*L655*F!$B$74,IF(M655=75%,J655*K655*L655*F!$B$75,IF(M655=76%,J655*K655*L655*F!$B$76,IF(M655=77%,J655*K655*L655*F!$B$77,IF(M655=78%,J655*K655*L655*F!$B$78,IF(M655=79%,J655*K655*L655*F!$B$79,IF(M655=80%,J655*K655*L655*F!$B$80,IF(M655=81%,J655*K655*L655*F!$B$81,IF(M655=82%,J655*K655*L655*F!$B$82,IF(M655=83%,J655*K655*L655*F!$B$83,IF(M655=84%,J655*K655*L655*F!$B$84,IF(M655=85%,J655*K655*L655*F!$B$85,IF(M655=86%,J655*K655*L655*F!$B$86,IF(M655=87%,J655*K655*L655*F!$B$87,IF(M655=88%,J655*K655*L655*F!$B$88,IF(M655=89%,J655*K655*L655*F!$B$89,IF(M655=90%,J655*K655*L655*F!$B$90,IF(M655=91%,J655*K655*L655*F!$B$91,IF(M655=92%,J655*K655*L655*F!$B$92,IF(M655=93%,J655*K655*L655*F!$B$93,IF(M655=94%,J655*K655*L655*F!$B$94,IF(M655=95%,J655*K655*L655*F!$B$95,IF(M655=96%,J655*K655*L655*F!$B$96,IF(M655=97%,J655*K655*L655*F!$B$97,IF(M655=98%,J655*K655*L655*F!$B$98,IF(M655=99%,J655*K655*L655*F!$B$99,IF(M655&gt;99%,J655*K655*L655*F!$B$100,))))))))))))))))))))))))))))))))))))))))))))))))))))))))+IF(Q655&lt;30%,0,IF(Q655&lt;35%,N655*O655*P655*F!$B$33,IF(Q655&lt;40%,N655*O655*P655*F!$B$38,IF(Q655&lt;45%,N655*O655*P655*F!$B$43,IF(Q655&lt;50%,N655*O655*P655*F!$B$48,IF(Q655=50%,N655*O655*P655*F!$B$50,IF(Q655=51%,N655*O655*P655*F!$B$51,IF(Q655=52%,N655*O655*P655*F!$B$52,IF(Q655=53%,N655*O655*P655*F!$B$53,IF(Q655=54%,N655*O655*P655*F!$B$54,IF(Q655=55%,N655*O655*P655*F!$B$55,IF(Q655=56%,N655*O655*P655*F!$B$56,IF(Q655=57%,N655*O655*P655*F!$B$57,IF(Q655=58%,N655*O655*P655*F!$B$58,IF(Q655=59%,N655*O655*P655*F!$B$59,IF(Q655=60%,N655*O655*P655*F!$B$60,IF(Q655=61%,N655*O655*P655*F!$B$61,IF(Q655=62%,N655*O655*P655*F!$B$62,IF(Q655=63%,N655*O655*P655*F!$B$63,IF(Q655=64%,N655*O655*P655*F!$B$64,IF(Q655=65%,N655*O655*P655*F!$B$65,IF(Q655=66%,N655*O655*P655*F!$B$66,IF(Q655=67%,N655*O655*P655*F!$B$67,IF(Q655=68%,N655*O655*P655*F!$B$68,IF(Q655=69%,N655*O655*P655*F!$B$69,IF(Q655=70%,N655*O655*P655*F!$B$70,IF(Q655=71%,N655*O655*P655*F!$B$71,IF(Q655=72%,N655*O655*P655*F!$B$72,IF(Q655=73%,N655*O655*P655*F!$B$73,IF(Q655=74%,N655*O655*P655*F!$B$74,IF(Q655=75%,N655*O655*P655*F!$B$75,IF(Q655=76%,N655*O655*P655*F!$B$76,IF(Q655=77%,N655*O655*P655*F!$B$77,IF(Q655=78%,N655*O655*P655*F!$B$78,IF(Q655=79%,N655*O655*P655*F!$B$79,IF(Q655=80%,N655*O655*P655*F!$B$80,IF(Q655=81%,N655*O655*P655*F!$B$81,IF(Q655=82%,N655*O655*P655*F!$B$82,IF(Q655=83%,N655*O655*P655*F!$B$83,IF(Q655=84%,N655*O655*P655*F!$B$84,IF(Q655=85%,N655*O655*P655*F!$B$85,IF(Q655=86%,N655*O655*P655*F!$B$86,IF(Q655=87%,N655*O655*P655*F!$B$87,IF(Q655=88%,N655*O655*P655*F!$B$88,IF(Q655=89%,N655*O655*P655*F!$B$89,IF(Q655=90%,N655*O655*P655*F!$B$90,IF(Q655=91%,N655*O655*P655*F!$B$91,IF(Q655=92%,N655*O655*P655*F!$B$92,IF(Q655=93%,N655*O655*P655*F!$B$93,IF(Q655=94%,N655*O655*P655*F!$B$94,IF(Q655=95%,N655*O655*P655*F!$B$95,IF(Q655=96%,N655*O655*P655*F!$B$96,IF(Q655=97%,N655*O655*P655*F!$B$97,IF(Q655=98%,N655*O655*P655*F!$B$98,IF(Q655=99%,N655*O655*P655*F!$B$99,IF(Q655&gt;99%,N655*O655*P655*F!$B$100,))))))))))))))))))))))))))))))))))))))))))))))))))))))))+IF(U655&lt;30%,0,IF(U655&lt;35%,R655*S655*T655*F!$B$33,IF(U655&lt;40%,R655*S655*T655*F!$B$38,IF(U655&lt;45%,R655*S655*T655*F!$B$43,IF(U655&lt;50%,R655*S655*T655*F!$B$48,IF(U655=50%,R655*S655*T655*F!$B$50,IF(U655=51%,R655*S655*T655*F!$B$51,IF(U655=52%,R655*S655*T655*F!$B$52,IF(U655=53%,R655*S655*T655*F!$B$53,IF(U655=54%,R655*S655*T655*F!$B$54,IF(U655=55%,R655*S655*T655*F!$B$55,IF(U655=56%,R655*S655*T655*F!$B$56,IF(U655=57%,R655*S655*T655*F!$B$57,IF(U655=58%,R655*S655*T655*F!$B$58,IF(U655=59%,R655*S655*T655*F!$B$59,IF(U655=60%,R655*S655*T655*F!$B$60,IF(U655=61%,R655*S655*T655*F!$B$61,IF(U655=62%,R655*S655*T655*F!$B$62,IF(U655=63%,R655*S655*T655*F!$B$63,IF(U655=64%,R655*S655*T655*F!$B$64,IF(U655=65%,R655*S655*T655*F!$B$65,IF(U655=66%,R655*S655*T655*F!$B$66,IF(U655=67%,R655*S655*T655*F!$B$67,IF(U655=68%,R655*S655*T655*F!$B$68,IF(U655=69%,R655*S655*T655*F!$B$69,IF(U655=70%,R655*S655*T655*F!$B$70,IF(U655=71%,R655*S655*T655*F!$B$71,IF(U655=72%,R655*S655*T655*F!$B$72,IF(U655=73%,R655*S655*T655*F!$B$73,IF(U655=74%,R655*S655*T655*F!$B$74,IF(U655=75%,R655*S655*T655*F!$B$75,IF(U655=76%,R655*S655*T655*F!$B$76,IF(U655=77%,R655*S655*T655*F!$B$77,IF(U655=78%,R655*S655*T655*F!$B$78,IF(U655=79%,R655*S655*T655*F!$B$79,IF(U655=80%,R655*S655*T655*F!$B$80,IF(U655=81%,R655*S655*T655*F!$B$81,IF(U655=82%,R655*S655*T655*F!$B$82,IF(U655=83%,R655*S655*T655*F!$B$83,IF(U655=84%,R655*S655*T655*F!$B$84,IF(U655=85%,R655*S655*T655*F!$B$85,IF(U655=86%,R655*S655*T655*F!$B$86,IF(U655=87%,R655*S655*T655*F!$B$87,IF(U655=88%,R655*S655*T655*F!$B$88,IF(U655=89%,R655*S655*T655*F!$B$89,IF(U655=90%,R655*S655*T655*F!$B$90,IF(U655=91%,R655*S655*T655*F!$B$91,IF(U655=92%,R655*S655*T655*F!$B$92,IF(U655=93%,R655*S655*T655*F!$B$93,IF(U655=94%,R655*S655*T655*F!$B$94,IF(U655=95%,R655*S655*T655*F!$B$95,IF(U655=96%,R655*S655*T655*F!$B$96,IF(U655=97%,R655*S655*T655*F!$B$97,IF(U655=98%,R655*S655*T655*F!$B$98,IF(U655=99%,R655*S655*T655*F!$B$99,IF(U655&gt;99%,R655*S655*T655*F!$B$100)))))))))))))))))))))))))))))))))))))))))))))))))))))))))*IF(ISNUMBER(E655),E655,1)*IF(ISNUMBER(D655),D655,1)</f>
        <v>0</v>
      </c>
      <c r="AA655" s="6">
        <f>G655*H655+K655*L655+O655*P655+S655*T655</f>
        <v>0</v>
      </c>
      <c r="AB655" s="35">
        <f>(H655*(IF(I655&lt;45%,0.5,IF(I655&lt;55%,0.8,IF(I655&lt;65%,0.9,IF(I655&lt;75%,1,IF(I655&lt;85%,1.1,1.2))))))+L655*(IF(M655&lt;45%,0.5,IF(M655&lt;55%,0.8,IF(M655&lt;65%,0.9,IF(M655&lt;75%,1,IF(M655&lt;85%,1.1,1.2))))))+P655*(IF(Q655&lt;45%,0.5,IF(Q655&lt;55%,0.8,IF(Q655&lt;65%,0.9,IF(Q655&lt;75%,1,IF(Q655&lt;85%,1.1,1.2))))))+T655*(IF(U655&lt;45%,0.5,IF(U655&lt;55%,0.8,IF(U655&lt;65%,0.9,IF(U655&lt;75%,1,IF(U655&lt;85%,1.1,1.2)))))))*IF(D655&gt;=0.8,6,IF(D655&lt;=0.4,1.5,3))</f>
        <v>0</v>
      </c>
    </row>
    <row r="656" spans="1:28" x14ac:dyDescent="0.25">
      <c r="A656" s="1125"/>
      <c r="B656" s="86" t="str">
        <f t="shared" ref="B656:C656" si="1598">IF(B594="","",B594)</f>
        <v/>
      </c>
      <c r="C656" s="84" t="str">
        <f t="shared" si="1598"/>
        <v/>
      </c>
      <c r="D656" s="63">
        <f t="shared" si="1590"/>
        <v>0</v>
      </c>
      <c r="E656" s="85" t="str">
        <f t="shared" ref="E656" si="1599">IF(E594="","",E594)</f>
        <v/>
      </c>
      <c r="F656" s="150"/>
      <c r="G656" s="100"/>
      <c r="H656" s="100"/>
      <c r="I656" s="101">
        <f t="shared" si="1585"/>
        <v>0</v>
      </c>
      <c r="J656" s="150"/>
      <c r="K656" s="100"/>
      <c r="L656" s="100"/>
      <c r="M656" s="102">
        <f t="shared" si="1586"/>
        <v>0</v>
      </c>
      <c r="N656" s="150"/>
      <c r="O656" s="100"/>
      <c r="P656" s="100"/>
      <c r="Q656" s="102">
        <f t="shared" si="1587"/>
        <v>0</v>
      </c>
      <c r="R656" s="150"/>
      <c r="S656" s="100"/>
      <c r="T656" s="100"/>
      <c r="U656" s="101">
        <f t="shared" si="1588"/>
        <v>0</v>
      </c>
      <c r="V656" s="130">
        <f t="shared" si="1592"/>
        <v>0</v>
      </c>
      <c r="W656" s="111">
        <f t="shared" si="1593"/>
        <v>0</v>
      </c>
      <c r="X656" s="53">
        <f>ROUND(IFERROR((W656/(Y656*IF(ISNUMBER(E656),E656,1))),0),2)</f>
        <v>0</v>
      </c>
      <c r="Y656" s="90" t="str">
        <f t="shared" si="1595"/>
        <v/>
      </c>
      <c r="Z656" s="5">
        <f>(IF(I656&lt;30%,0,IF(I656&lt;35%,F656*G656*H656*F!$B$33,IF(I656&lt;40%,F656*G656*H656*F!$B$38,IF(I656&lt;45%,F656*G656*H656*F!$B$43,IF(I656&lt;50%,F656*G656*H656*F!$B$48,IF(I656=50%,F656*G656*H656*F!$B$50,IF(I656=51%,F656*G656*H656*F!$B$51,IF(I656=52%,F656*G656*H656*F!$B$52,IF(I656=53%,F656*G656*H656*F!$B$53,IF(I656=54%,F656*G656*H656*F!$B$54,IF(I656=55%,F656*G656*H656*F!$B$55,IF(I656=56%,F656*G656*H656*F!$B$56,IF(I656=57%,F656*G656*H656*F!$B$57,IF(I656=58%,F656*G656*H656*F!$B$58,IF(I656=59%,F656*G656*H656*F!$B$59,IF(I656=60%,F656*G656*H656*F!$B$60,IF(I656=61%,F656*G656*H656*F!$B$61,IF(I656=62%,F656*G656*H656*F!$B$62,IF(I656=63%,F656*G656*H656*F!$B$63,IF(I656=64%,F656*G656*H656*F!$B$64,IF(I656=65%,F656*G656*H656*F!$B$65,IF(I656=66%,F656*G656*H656*F!$B$66,IF(I656=67%,F656*G656*H656*F!$B$67,IF(I656=68%,F656*G656*H656*F!$B$68,IF(I656=69%,F656*G656*H656*F!$B$69,IF(I656=70%,F656*G656*H656*F!$B$70,IF(I656=71%,F656*G656*H656*F!$B$71,IF(I656=72%,F656*G656*H656*F!$B$72,IF(I656=73%,F656*G656*H656*F!$B$73,IF(I656=74%,F656*G656*H656*F!$B$74,IF(I656=75%,F656*G656*H656*F!$B$75,IF(I656=76%,F656*G656*H656*F!$B$76,IF(I656=77%,F656*G656*H656*F!$B$77,IF(I656=78%,F656*G656*H656*F!$B$78,IF(I656=79%,F656*G656*H656*F!$B$79,IF(I656=80%,F656*G656*H656*F!$B$80,IF(I656=81%,F656*G656*H656*F!$B$81,IF(I656=82%,F656*G656*H656*F!$B$82,IF(I656=83%,F656*G656*H656*F!$B$83,IF(I656=84%,F656*G656*H656*F!$B$84,IF(I656=85%,F656*G656*H656*F!$B$85,IF(I656=86%,F656*G656*H656*F!$B$86,IF(I656=87%,F656*G656*H656*F!$B$87,IF(I656=88%,F656*G656*H656*F!$B$88,IF(I656=89%,F656*G656*H656*F!$B$89,IF(I656=90%,F656*G656*H656*F!$B$90,IF(I656=91%,F656*G656*H656*F!$B$91,IF(I656=92%,F656*G656*H656*F!$B$92,IF(I656=93%,F656*G656*H656*F!$B$93,IF(I656=94%,F656*G656*H656*F!$B$94,IF(I656=95%,F656*G656*H656*F!$B$95,IF(I656=96%,F656*G656*H656*F!$B$96,IF(I656=97%,F656*G656*H656*F!$B$97,IF(I656=98%,F656*G656*H656*F!$B$98,IF(I656=99%,F656*G656*H656*F!$B$99,IF(I656&gt;99%,F656*G656*H656*F!$B$100,))))))))))))))))))))))))))))))))))))))))))))))))))))))))+IF(M656&lt;30%,0,IF(M656&lt;35%,J656*K656*L656*F!$B$33,IF(M656&lt;40%,J656*K656*L656*F!$B$38,IF(M656&lt;45%,J656*K656*L656*F!$B$43,IF(M656&lt;50%,J656*K656*L656*F!$B$48,IF(M656=50%,J656*K656*L656*F!$B$50,IF(M656=51%,J656*K656*L656*F!$B$51,IF(M656=52%,J656*K656*L656*F!$B$52,IF(M656=53%,J656*K656*L656*F!$B$53,IF(M656=54%,J656*K656*L656*F!$B$54,IF(M656=55%,J656*K656*L656*F!$B$55,IF(M656=56%,J656*K656*L656*F!$B$56,IF(M656=57%,J656*K656*L656*F!$B$57,IF(M656=58%,J656*K656*L656*F!$B$58,IF(M656=59%,J656*K656*L656*F!$B$59,IF(M656=60%,J656*K656*L656*F!$B$60,IF(M656=61%,J656*K656*L656*F!$B$61,IF(M656=62%,J656*K656*L656*F!$B$62,IF(M656=63%,J656*K656*L656*F!$B$63,IF(M656=64%,J656*K656*L656*F!$B$64,IF(M656=65%,J656*K656*L656*F!$B$65,IF(M656=66%,J656*K656*L656*F!$B$66,IF(M656=67%,J656*K656*L656*F!$B$67,IF(M656=68%,J656*K656*L656*F!$B$68,IF(M656=69%,J656*K656*L656*F!$B$69,IF(M656=70%,J656*K656*L656*F!$B$70,IF(M656=71%,J656*K656*L656*F!$B$71,IF(M656=72%,J656*K656*L656*F!$B$72,IF(M656=73%,J656*K656*L656*F!$B$73,IF(M656=74%,J656*K656*L656*F!$B$74,IF(M656=75%,J656*K656*L656*F!$B$75,IF(M656=76%,J656*K656*L656*F!$B$76,IF(M656=77%,J656*K656*L656*F!$B$77,IF(M656=78%,J656*K656*L656*F!$B$78,IF(M656=79%,J656*K656*L656*F!$B$79,IF(M656=80%,J656*K656*L656*F!$B$80,IF(M656=81%,J656*K656*L656*F!$B$81,IF(M656=82%,J656*K656*L656*F!$B$82,IF(M656=83%,J656*K656*L656*F!$B$83,IF(M656=84%,J656*K656*L656*F!$B$84,IF(M656=85%,J656*K656*L656*F!$B$85,IF(M656=86%,J656*K656*L656*F!$B$86,IF(M656=87%,J656*K656*L656*F!$B$87,IF(M656=88%,J656*K656*L656*F!$B$88,IF(M656=89%,J656*K656*L656*F!$B$89,IF(M656=90%,J656*K656*L656*F!$B$90,IF(M656=91%,J656*K656*L656*F!$B$91,IF(M656=92%,J656*K656*L656*F!$B$92,IF(M656=93%,J656*K656*L656*F!$B$93,IF(M656=94%,J656*K656*L656*F!$B$94,IF(M656=95%,J656*K656*L656*F!$B$95,IF(M656=96%,J656*K656*L656*F!$B$96,IF(M656=97%,J656*K656*L656*F!$B$97,IF(M656=98%,J656*K656*L656*F!$B$98,IF(M656=99%,J656*K656*L656*F!$B$99,IF(M656&gt;99%,J656*K656*L656*F!$B$100,))))))))))))))))))))))))))))))))))))))))))))))))))))))))+IF(Q656&lt;30%,0,IF(Q656&lt;35%,N656*O656*P656*F!$B$33,IF(Q656&lt;40%,N656*O656*P656*F!$B$38,IF(Q656&lt;45%,N656*O656*P656*F!$B$43,IF(Q656&lt;50%,N656*O656*P656*F!$B$48,IF(Q656=50%,N656*O656*P656*F!$B$50,IF(Q656=51%,N656*O656*P656*F!$B$51,IF(Q656=52%,N656*O656*P656*F!$B$52,IF(Q656=53%,N656*O656*P656*F!$B$53,IF(Q656=54%,N656*O656*P656*F!$B$54,IF(Q656=55%,N656*O656*P656*F!$B$55,IF(Q656=56%,N656*O656*P656*F!$B$56,IF(Q656=57%,N656*O656*P656*F!$B$57,IF(Q656=58%,N656*O656*P656*F!$B$58,IF(Q656=59%,N656*O656*P656*F!$B$59,IF(Q656=60%,N656*O656*P656*F!$B$60,IF(Q656=61%,N656*O656*P656*F!$B$61,IF(Q656=62%,N656*O656*P656*F!$B$62,IF(Q656=63%,N656*O656*P656*F!$B$63,IF(Q656=64%,N656*O656*P656*F!$B$64,IF(Q656=65%,N656*O656*P656*F!$B$65,IF(Q656=66%,N656*O656*P656*F!$B$66,IF(Q656=67%,N656*O656*P656*F!$B$67,IF(Q656=68%,N656*O656*P656*F!$B$68,IF(Q656=69%,N656*O656*P656*F!$B$69,IF(Q656=70%,N656*O656*P656*F!$B$70,IF(Q656=71%,N656*O656*P656*F!$B$71,IF(Q656=72%,N656*O656*P656*F!$B$72,IF(Q656=73%,N656*O656*P656*F!$B$73,IF(Q656=74%,N656*O656*P656*F!$B$74,IF(Q656=75%,N656*O656*P656*F!$B$75,IF(Q656=76%,N656*O656*P656*F!$B$76,IF(Q656=77%,N656*O656*P656*F!$B$77,IF(Q656=78%,N656*O656*P656*F!$B$78,IF(Q656=79%,N656*O656*P656*F!$B$79,IF(Q656=80%,N656*O656*P656*F!$B$80,IF(Q656=81%,N656*O656*P656*F!$B$81,IF(Q656=82%,N656*O656*P656*F!$B$82,IF(Q656=83%,N656*O656*P656*F!$B$83,IF(Q656=84%,N656*O656*P656*F!$B$84,IF(Q656=85%,N656*O656*P656*F!$B$85,IF(Q656=86%,N656*O656*P656*F!$B$86,IF(Q656=87%,N656*O656*P656*F!$B$87,IF(Q656=88%,N656*O656*P656*F!$B$88,IF(Q656=89%,N656*O656*P656*F!$B$89,IF(Q656=90%,N656*O656*P656*F!$B$90,IF(Q656=91%,N656*O656*P656*F!$B$91,IF(Q656=92%,N656*O656*P656*F!$B$92,IF(Q656=93%,N656*O656*P656*F!$B$93,IF(Q656=94%,N656*O656*P656*F!$B$94,IF(Q656=95%,N656*O656*P656*F!$B$95,IF(Q656=96%,N656*O656*P656*F!$B$96,IF(Q656=97%,N656*O656*P656*F!$B$97,IF(Q656=98%,N656*O656*P656*F!$B$98,IF(Q656=99%,N656*O656*P656*F!$B$99,IF(Q656&gt;99%,N656*O656*P656*F!$B$100,))))))))))))))))))))))))))))))))))))))))))))))))))))))))+IF(U656&lt;30%,0,IF(U656&lt;35%,R656*S656*T656*F!$B$33,IF(U656&lt;40%,R656*S656*T656*F!$B$38,IF(U656&lt;45%,R656*S656*T656*F!$B$43,IF(U656&lt;50%,R656*S656*T656*F!$B$48,IF(U656=50%,R656*S656*T656*F!$B$50,IF(U656=51%,R656*S656*T656*F!$B$51,IF(U656=52%,R656*S656*T656*F!$B$52,IF(U656=53%,R656*S656*T656*F!$B$53,IF(U656=54%,R656*S656*T656*F!$B$54,IF(U656=55%,R656*S656*T656*F!$B$55,IF(U656=56%,R656*S656*T656*F!$B$56,IF(U656=57%,R656*S656*T656*F!$B$57,IF(U656=58%,R656*S656*T656*F!$B$58,IF(U656=59%,R656*S656*T656*F!$B$59,IF(U656=60%,R656*S656*T656*F!$B$60,IF(U656=61%,R656*S656*T656*F!$B$61,IF(U656=62%,R656*S656*T656*F!$B$62,IF(U656=63%,R656*S656*T656*F!$B$63,IF(U656=64%,R656*S656*T656*F!$B$64,IF(U656=65%,R656*S656*T656*F!$B$65,IF(U656=66%,R656*S656*T656*F!$B$66,IF(U656=67%,R656*S656*T656*F!$B$67,IF(U656=68%,R656*S656*T656*F!$B$68,IF(U656=69%,R656*S656*T656*F!$B$69,IF(U656=70%,R656*S656*T656*F!$B$70,IF(U656=71%,R656*S656*T656*F!$B$71,IF(U656=72%,R656*S656*T656*F!$B$72,IF(U656=73%,R656*S656*T656*F!$B$73,IF(U656=74%,R656*S656*T656*F!$B$74,IF(U656=75%,R656*S656*T656*F!$B$75,IF(U656=76%,R656*S656*T656*F!$B$76,IF(U656=77%,R656*S656*T656*F!$B$77,IF(U656=78%,R656*S656*T656*F!$B$78,IF(U656=79%,R656*S656*T656*F!$B$79,IF(U656=80%,R656*S656*T656*F!$B$80,IF(U656=81%,R656*S656*T656*F!$B$81,IF(U656=82%,R656*S656*T656*F!$B$82,IF(U656=83%,R656*S656*T656*F!$B$83,IF(U656=84%,R656*S656*T656*F!$B$84,IF(U656=85%,R656*S656*T656*F!$B$85,IF(U656=86%,R656*S656*T656*F!$B$86,IF(U656=87%,R656*S656*T656*F!$B$87,IF(U656=88%,R656*S656*T656*F!$B$88,IF(U656=89%,R656*S656*T656*F!$B$89,IF(U656=90%,R656*S656*T656*F!$B$90,IF(U656=91%,R656*S656*T656*F!$B$91,IF(U656=92%,R656*S656*T656*F!$B$92,IF(U656=93%,R656*S656*T656*F!$B$93,IF(U656=94%,R656*S656*T656*F!$B$94,IF(U656=95%,R656*S656*T656*F!$B$95,IF(U656=96%,R656*S656*T656*F!$B$96,IF(U656=97%,R656*S656*T656*F!$B$97,IF(U656=98%,R656*S656*T656*F!$B$98,IF(U656=99%,R656*S656*T656*F!$B$99,IF(U656&gt;99%,R656*S656*T656*F!$B$100)))))))))))))))))))))))))))))))))))))))))))))))))))))))))*IF(ISNUMBER(E656),E656,1)*IF(ISNUMBER(D656),D656,1)</f>
        <v>0</v>
      </c>
      <c r="AA656" s="5">
        <f>G656*H656+K656*L656+O656*P656+S656*T656</f>
        <v>0</v>
      </c>
      <c r="AB656" s="32">
        <f>(H656*(IF(I656&lt;45%,0.5,IF(I656&lt;55%,0.8,IF(I656&lt;65%,0.9,IF(I656&lt;75%,1,IF(I656&lt;85%,1.1,1.2))))))+L656*(IF(M656&lt;45%,0.5,IF(M656&lt;55%,0.8,IF(M656&lt;65%,0.9,IF(M656&lt;75%,1,IF(M656&lt;85%,1.1,1.2))))))+P656*(IF(Q656&lt;45%,0.5,IF(Q656&lt;55%,0.8,IF(Q656&lt;65%,0.9,IF(Q656&lt;75%,1,IF(Q656&lt;85%,1.1,1.2))))))+T656*(IF(U656&lt;45%,0.5,IF(U656&lt;55%,0.8,IF(U656&lt;65%,0.9,IF(U656&lt;75%,1,IF(U656&lt;85%,1.1,1.2)))))))*IF(D656&gt;=0.8,6,IF(D656&lt;=0.4,1.5,3))</f>
        <v>0</v>
      </c>
    </row>
    <row r="657" spans="1:28" x14ac:dyDescent="0.25">
      <c r="A657" s="1125"/>
      <c r="B657" s="86" t="str">
        <f t="shared" ref="B657:C657" si="1600">IF(B595="","",B595)</f>
        <v/>
      </c>
      <c r="C657" s="84" t="str">
        <f t="shared" si="1600"/>
        <v/>
      </c>
      <c r="D657" s="63">
        <f t="shared" si="1590"/>
        <v>0</v>
      </c>
      <c r="E657" s="87" t="str">
        <f t="shared" ref="E657" si="1601">IF(E595="","",E595)</f>
        <v/>
      </c>
      <c r="F657" s="152"/>
      <c r="G657" s="94"/>
      <c r="H657" s="94"/>
      <c r="I657" s="93">
        <f t="shared" si="1585"/>
        <v>0</v>
      </c>
      <c r="J657" s="152"/>
      <c r="K657" s="94"/>
      <c r="L657" s="94"/>
      <c r="M657" s="95">
        <f t="shared" si="1586"/>
        <v>0</v>
      </c>
      <c r="N657" s="152"/>
      <c r="O657" s="94"/>
      <c r="P657" s="94"/>
      <c r="Q657" s="95">
        <f t="shared" si="1587"/>
        <v>0</v>
      </c>
      <c r="R657" s="152"/>
      <c r="S657" s="94"/>
      <c r="T657" s="94"/>
      <c r="U657" s="93">
        <f t="shared" si="1588"/>
        <v>0</v>
      </c>
      <c r="V657" s="113">
        <f t="shared" si="1592"/>
        <v>0</v>
      </c>
      <c r="W657" s="114">
        <f t="shared" si="1593"/>
        <v>0</v>
      </c>
      <c r="X657" s="36">
        <f t="shared" ref="X657" si="1602">ROUND(IFERROR((W657/(Y657*IF(ISNUMBER(E657),E657,1))),0),2)</f>
        <v>0</v>
      </c>
      <c r="Y657" s="90" t="str">
        <f t="shared" si="1595"/>
        <v/>
      </c>
      <c r="Z657" s="6">
        <f>(IF(I657&lt;30%,0,IF(I657&lt;35%,F657*G657*H657*F!$B$33,IF(I657&lt;40%,F657*G657*H657*F!$B$38,IF(I657&lt;45%,F657*G657*H657*F!$B$43,IF(I657&lt;50%,F657*G657*H657*F!$B$48,IF(I657=50%,F657*G657*H657*F!$B$50,IF(I657=51%,F657*G657*H657*F!$B$51,IF(I657=52%,F657*G657*H657*F!$B$52,IF(I657=53%,F657*G657*H657*F!$B$53,IF(I657=54%,F657*G657*H657*F!$B$54,IF(I657=55%,F657*G657*H657*F!$B$55,IF(I657=56%,F657*G657*H657*F!$B$56,IF(I657=57%,F657*G657*H657*F!$B$57,IF(I657=58%,F657*G657*H657*F!$B$58,IF(I657=59%,F657*G657*H657*F!$B$59,IF(I657=60%,F657*G657*H657*F!$B$60,IF(I657=61%,F657*G657*H657*F!$B$61,IF(I657=62%,F657*G657*H657*F!$B$62,IF(I657=63%,F657*G657*H657*F!$B$63,IF(I657=64%,F657*G657*H657*F!$B$64,IF(I657=65%,F657*G657*H657*F!$B$65,IF(I657=66%,F657*G657*H657*F!$B$66,IF(I657=67%,F657*G657*H657*F!$B$67,IF(I657=68%,F657*G657*H657*F!$B$68,IF(I657=69%,F657*G657*H657*F!$B$69,IF(I657=70%,F657*G657*H657*F!$B$70,IF(I657=71%,F657*G657*H657*F!$B$71,IF(I657=72%,F657*G657*H657*F!$B$72,IF(I657=73%,F657*G657*H657*F!$B$73,IF(I657=74%,F657*G657*H657*F!$B$74,IF(I657=75%,F657*G657*H657*F!$B$75,IF(I657=76%,F657*G657*H657*F!$B$76,IF(I657=77%,F657*G657*H657*F!$B$77,IF(I657=78%,F657*G657*H657*F!$B$78,IF(I657=79%,F657*G657*H657*F!$B$79,IF(I657=80%,F657*G657*H657*F!$B$80,IF(I657=81%,F657*G657*H657*F!$B$81,IF(I657=82%,F657*G657*H657*F!$B$82,IF(I657=83%,F657*G657*H657*F!$B$83,IF(I657=84%,F657*G657*H657*F!$B$84,IF(I657=85%,F657*G657*H657*F!$B$85,IF(I657=86%,F657*G657*H657*F!$B$86,IF(I657=87%,F657*G657*H657*F!$B$87,IF(I657=88%,F657*G657*H657*F!$B$88,IF(I657=89%,F657*G657*H657*F!$B$89,IF(I657=90%,F657*G657*H657*F!$B$90,IF(I657=91%,F657*G657*H657*F!$B$91,IF(I657=92%,F657*G657*H657*F!$B$92,IF(I657=93%,F657*G657*H657*F!$B$93,IF(I657=94%,F657*G657*H657*F!$B$94,IF(I657=95%,F657*G657*H657*F!$B$95,IF(I657=96%,F657*G657*H657*F!$B$96,IF(I657=97%,F657*G657*H657*F!$B$97,IF(I657=98%,F657*G657*H657*F!$B$98,IF(I657=99%,F657*G657*H657*F!$B$99,IF(I657&gt;99%,F657*G657*H657*F!$B$100,))))))))))))))))))))))))))))))))))))))))))))))))))))))))+IF(M657&lt;30%,0,IF(M657&lt;35%,J657*K657*L657*F!$B$33,IF(M657&lt;40%,J657*K657*L657*F!$B$38,IF(M657&lt;45%,J657*K657*L657*F!$B$43,IF(M657&lt;50%,J657*K657*L657*F!$B$48,IF(M657=50%,J657*K657*L657*F!$B$50,IF(M657=51%,J657*K657*L657*F!$B$51,IF(M657=52%,J657*K657*L657*F!$B$52,IF(M657=53%,J657*K657*L657*F!$B$53,IF(M657=54%,J657*K657*L657*F!$B$54,IF(M657=55%,J657*K657*L657*F!$B$55,IF(M657=56%,J657*K657*L657*F!$B$56,IF(M657=57%,J657*K657*L657*F!$B$57,IF(M657=58%,J657*K657*L657*F!$B$58,IF(M657=59%,J657*K657*L657*F!$B$59,IF(M657=60%,J657*K657*L657*F!$B$60,IF(M657=61%,J657*K657*L657*F!$B$61,IF(M657=62%,J657*K657*L657*F!$B$62,IF(M657=63%,J657*K657*L657*F!$B$63,IF(M657=64%,J657*K657*L657*F!$B$64,IF(M657=65%,J657*K657*L657*F!$B$65,IF(M657=66%,J657*K657*L657*F!$B$66,IF(M657=67%,J657*K657*L657*F!$B$67,IF(M657=68%,J657*K657*L657*F!$B$68,IF(M657=69%,J657*K657*L657*F!$B$69,IF(M657=70%,J657*K657*L657*F!$B$70,IF(M657=71%,J657*K657*L657*F!$B$71,IF(M657=72%,J657*K657*L657*F!$B$72,IF(M657=73%,J657*K657*L657*F!$B$73,IF(M657=74%,J657*K657*L657*F!$B$74,IF(M657=75%,J657*K657*L657*F!$B$75,IF(M657=76%,J657*K657*L657*F!$B$76,IF(M657=77%,J657*K657*L657*F!$B$77,IF(M657=78%,J657*K657*L657*F!$B$78,IF(M657=79%,J657*K657*L657*F!$B$79,IF(M657=80%,J657*K657*L657*F!$B$80,IF(M657=81%,J657*K657*L657*F!$B$81,IF(M657=82%,J657*K657*L657*F!$B$82,IF(M657=83%,J657*K657*L657*F!$B$83,IF(M657=84%,J657*K657*L657*F!$B$84,IF(M657=85%,J657*K657*L657*F!$B$85,IF(M657=86%,J657*K657*L657*F!$B$86,IF(M657=87%,J657*K657*L657*F!$B$87,IF(M657=88%,J657*K657*L657*F!$B$88,IF(M657=89%,J657*K657*L657*F!$B$89,IF(M657=90%,J657*K657*L657*F!$B$90,IF(M657=91%,J657*K657*L657*F!$B$91,IF(M657=92%,J657*K657*L657*F!$B$92,IF(M657=93%,J657*K657*L657*F!$B$93,IF(M657=94%,J657*K657*L657*F!$B$94,IF(M657=95%,J657*K657*L657*F!$B$95,IF(M657=96%,J657*K657*L657*F!$B$96,IF(M657=97%,J657*K657*L657*F!$B$97,IF(M657=98%,J657*K657*L657*F!$B$98,IF(M657=99%,J657*K657*L657*F!$B$99,IF(M657&gt;99%,J657*K657*L657*F!$B$100,))))))))))))))))))))))))))))))))))))))))))))))))))))))))+IF(Q657&lt;30%,0,IF(Q657&lt;35%,N657*O657*P657*F!$B$33,IF(Q657&lt;40%,N657*O657*P657*F!$B$38,IF(Q657&lt;45%,N657*O657*P657*F!$B$43,IF(Q657&lt;50%,N657*O657*P657*F!$B$48,IF(Q657=50%,N657*O657*P657*F!$B$50,IF(Q657=51%,N657*O657*P657*F!$B$51,IF(Q657=52%,N657*O657*P657*F!$B$52,IF(Q657=53%,N657*O657*P657*F!$B$53,IF(Q657=54%,N657*O657*P657*F!$B$54,IF(Q657=55%,N657*O657*P657*F!$B$55,IF(Q657=56%,N657*O657*P657*F!$B$56,IF(Q657=57%,N657*O657*P657*F!$B$57,IF(Q657=58%,N657*O657*P657*F!$B$58,IF(Q657=59%,N657*O657*P657*F!$B$59,IF(Q657=60%,N657*O657*P657*F!$B$60,IF(Q657=61%,N657*O657*P657*F!$B$61,IF(Q657=62%,N657*O657*P657*F!$B$62,IF(Q657=63%,N657*O657*P657*F!$B$63,IF(Q657=64%,N657*O657*P657*F!$B$64,IF(Q657=65%,N657*O657*P657*F!$B$65,IF(Q657=66%,N657*O657*P657*F!$B$66,IF(Q657=67%,N657*O657*P657*F!$B$67,IF(Q657=68%,N657*O657*P657*F!$B$68,IF(Q657=69%,N657*O657*P657*F!$B$69,IF(Q657=70%,N657*O657*P657*F!$B$70,IF(Q657=71%,N657*O657*P657*F!$B$71,IF(Q657=72%,N657*O657*P657*F!$B$72,IF(Q657=73%,N657*O657*P657*F!$B$73,IF(Q657=74%,N657*O657*P657*F!$B$74,IF(Q657=75%,N657*O657*P657*F!$B$75,IF(Q657=76%,N657*O657*P657*F!$B$76,IF(Q657=77%,N657*O657*P657*F!$B$77,IF(Q657=78%,N657*O657*P657*F!$B$78,IF(Q657=79%,N657*O657*P657*F!$B$79,IF(Q657=80%,N657*O657*P657*F!$B$80,IF(Q657=81%,N657*O657*P657*F!$B$81,IF(Q657=82%,N657*O657*P657*F!$B$82,IF(Q657=83%,N657*O657*P657*F!$B$83,IF(Q657=84%,N657*O657*P657*F!$B$84,IF(Q657=85%,N657*O657*P657*F!$B$85,IF(Q657=86%,N657*O657*P657*F!$B$86,IF(Q657=87%,N657*O657*P657*F!$B$87,IF(Q657=88%,N657*O657*P657*F!$B$88,IF(Q657=89%,N657*O657*P657*F!$B$89,IF(Q657=90%,N657*O657*P657*F!$B$90,IF(Q657=91%,N657*O657*P657*F!$B$91,IF(Q657=92%,N657*O657*P657*F!$B$92,IF(Q657=93%,N657*O657*P657*F!$B$93,IF(Q657=94%,N657*O657*P657*F!$B$94,IF(Q657=95%,N657*O657*P657*F!$B$95,IF(Q657=96%,N657*O657*P657*F!$B$96,IF(Q657=97%,N657*O657*P657*F!$B$97,IF(Q657=98%,N657*O657*P657*F!$B$98,IF(Q657=99%,N657*O657*P657*F!$B$99,IF(Q657&gt;99%,N657*O657*P657*F!$B$100,))))))))))))))))))))))))))))))))))))))))))))))))))))))))+IF(U657&lt;30%,0,IF(U657&lt;35%,R657*S657*T657*F!$B$33,IF(U657&lt;40%,R657*S657*T657*F!$B$38,IF(U657&lt;45%,R657*S657*T657*F!$B$43,IF(U657&lt;50%,R657*S657*T657*F!$B$48,IF(U657=50%,R657*S657*T657*F!$B$50,IF(U657=51%,R657*S657*T657*F!$B$51,IF(U657=52%,R657*S657*T657*F!$B$52,IF(U657=53%,R657*S657*T657*F!$B$53,IF(U657=54%,R657*S657*T657*F!$B$54,IF(U657=55%,R657*S657*T657*F!$B$55,IF(U657=56%,R657*S657*T657*F!$B$56,IF(U657=57%,R657*S657*T657*F!$B$57,IF(U657=58%,R657*S657*T657*F!$B$58,IF(U657=59%,R657*S657*T657*F!$B$59,IF(U657=60%,R657*S657*T657*F!$B$60,IF(U657=61%,R657*S657*T657*F!$B$61,IF(U657=62%,R657*S657*T657*F!$B$62,IF(U657=63%,R657*S657*T657*F!$B$63,IF(U657=64%,R657*S657*T657*F!$B$64,IF(U657=65%,R657*S657*T657*F!$B$65,IF(U657=66%,R657*S657*T657*F!$B$66,IF(U657=67%,R657*S657*T657*F!$B$67,IF(U657=68%,R657*S657*T657*F!$B$68,IF(U657=69%,R657*S657*T657*F!$B$69,IF(U657=70%,R657*S657*T657*F!$B$70,IF(U657=71%,R657*S657*T657*F!$B$71,IF(U657=72%,R657*S657*T657*F!$B$72,IF(U657=73%,R657*S657*T657*F!$B$73,IF(U657=74%,R657*S657*T657*F!$B$74,IF(U657=75%,R657*S657*T657*F!$B$75,IF(U657=76%,R657*S657*T657*F!$B$76,IF(U657=77%,R657*S657*T657*F!$B$77,IF(U657=78%,R657*S657*T657*F!$B$78,IF(U657=79%,R657*S657*T657*F!$B$79,IF(U657=80%,R657*S657*T657*F!$B$80,IF(U657=81%,R657*S657*T657*F!$B$81,IF(U657=82%,R657*S657*T657*F!$B$82,IF(U657=83%,R657*S657*T657*F!$B$83,IF(U657=84%,R657*S657*T657*F!$B$84,IF(U657=85%,R657*S657*T657*F!$B$85,IF(U657=86%,R657*S657*T657*F!$B$86,IF(U657=87%,R657*S657*T657*F!$B$87,IF(U657=88%,R657*S657*T657*F!$B$88,IF(U657=89%,R657*S657*T657*F!$B$89,IF(U657=90%,R657*S657*T657*F!$B$90,IF(U657=91%,R657*S657*T657*F!$B$91,IF(U657=92%,R657*S657*T657*F!$B$92,IF(U657=93%,R657*S657*T657*F!$B$93,IF(U657=94%,R657*S657*T657*F!$B$94,IF(U657=95%,R657*S657*T657*F!$B$95,IF(U657=96%,R657*S657*T657*F!$B$96,IF(U657=97%,R657*S657*T657*F!$B$97,IF(U657=98%,R657*S657*T657*F!$B$98,IF(U657=99%,R657*S657*T657*F!$B$99,IF(U657&gt;99%,R657*S657*T657*F!$B$100)))))))))))))))))))))))))))))))))))))))))))))))))))))))))*IF(ISNUMBER(E657),E657,1)*IF(ISNUMBER(D657),D657,1)</f>
        <v>0</v>
      </c>
      <c r="AA657" s="6">
        <f>G657*H657+K657*L657+O657*P657+S657*T657</f>
        <v>0</v>
      </c>
      <c r="AB657" s="35">
        <f>(H657*(IF(I657&lt;45%,0.5,IF(I657&lt;55%,0.8,IF(I657&lt;65%,0.9,IF(I657&lt;75%,1,IF(I657&lt;85%,1.1,1.2))))))+L657*(IF(M657&lt;45%,0.5,IF(M657&lt;55%,0.8,IF(M657&lt;65%,0.9,IF(M657&lt;75%,1,IF(M657&lt;85%,1.1,1.2))))))+P657*(IF(Q657&lt;45%,0.5,IF(Q657&lt;55%,0.8,IF(Q657&lt;65%,0.9,IF(Q657&lt;75%,1,IF(Q657&lt;85%,1.1,1.2))))))+T657*(IF(U657&lt;45%,0.5,IF(U657&lt;55%,0.8,IF(U657&lt;65%,0.9,IF(U657&lt;75%,1,IF(U657&lt;85%,1.1,1.2)))))))*IF(D657&gt;=0.8,6,IF(D657&lt;=0.4,1.5,3))</f>
        <v>0</v>
      </c>
    </row>
    <row r="658" spans="1:28" ht="15.75" thickBot="1" x14ac:dyDescent="0.3">
      <c r="A658" s="1126"/>
      <c r="B658" s="169"/>
      <c r="C658" s="170"/>
      <c r="D658" s="37">
        <f>ROUND(IFERROR((D653*(G653*H653+K653*L653+O653*P653+S653*T653)+D654*(G654*H654+K654*L654+O654*P654+S654*T654)+D655*(G655*H655+K655*L655+O655*P655+S655*T655)+D656*(G656*H656+K656*L656+O656*P656+S656*T656)+D657*(G657*H657+K657*L657+O657*P657+S657*T657))/((G653*H653+K653*L653+O653*P653+S653*T653)+(G654*H654+K654*L654+O654*P654+S654*T654)+(G655*H655+K655*L655+O655*P655+S655*T655)+(G656*H656+K656*L656+O656*P656+S656*T656)+(G657*H657+K657*L657+O657*P657+S657*T657)),0),3)</f>
        <v>0</v>
      </c>
      <c r="E658" s="186"/>
      <c r="F658" s="187" t="str">
        <f t="shared" ref="F658" si="1603">IF(I658&lt;&gt;0,(IFERROR(IF($Y658&gt;15,MROUND($Y658*I658,0.5),MROUND($Y658*I658,0.1)),)),"")</f>
        <v/>
      </c>
      <c r="G658" s="175"/>
      <c r="H658" s="175"/>
      <c r="I658" s="188"/>
      <c r="J658" s="189"/>
      <c r="K658" s="175"/>
      <c r="L658" s="175"/>
      <c r="M658" s="176"/>
      <c r="N658" s="187"/>
      <c r="O658" s="175"/>
      <c r="P658" s="175"/>
      <c r="Q658" s="176"/>
      <c r="R658" s="187"/>
      <c r="S658" s="180"/>
      <c r="T658" s="177"/>
      <c r="U658" s="188"/>
      <c r="V658" s="122">
        <f>SUM(V653:V657)</f>
        <v>0</v>
      </c>
      <c r="W658" s="117">
        <f>IFERROR(V658/AA658,0)</f>
        <v>0</v>
      </c>
      <c r="X658" s="118">
        <f>ROUND(IFERROR((D653*(I653*G653*H653+M653*K653*L653+Q653*O653*P653+U653*S653*T653)+D654*(I654*G654*H654+M654*K654*L654+Q654*O654*P654+U654*S654*T654)+D655*(I655*G655*H655+M655*K655*L655+Q655*O655*P655+U655*S655*T655)+D656*(I656*G656*H656+M656*K656*L656+Q656*O656*P656+U656*S656*T656)+D657*(I657*G657*H657+M657*K657*L657+Q657*O657*P657+U657*S657*T657))/(D653*(G653*H653+K653*L653+O653*P653+S653*T653)+D654*(G654*H654+K654*L654+O654*P654+S654*T654)+D655*(G655*H655+K655*L655+O655*P655+S655*T655)+D656*(G656*H656+K656*L656+O656*P656+S656*T656)+D657*(G657*H657+K657*L657+O657*P657+S657*T657)),0),2)</f>
        <v>0</v>
      </c>
      <c r="Y658" s="9"/>
      <c r="Z658" s="9">
        <f>SUM(Z653:Z657)</f>
        <v>0</v>
      </c>
      <c r="AA658" s="117">
        <f>SUM(AA653:AA657)</f>
        <v>0</v>
      </c>
      <c r="AB658" s="119">
        <f>IF(SUM(AB653:AB657)=0,TIME(,0,),TIME(,SUM(AB653:AB657)+30,))</f>
        <v>0</v>
      </c>
    </row>
    <row r="659" spans="1:28" x14ac:dyDescent="0.25">
      <c r="A659" s="145" t="s">
        <v>28</v>
      </c>
      <c r="B659" s="76" t="str">
        <f t="shared" ref="B659:C659" si="1604">IF(B597="","",B597)</f>
        <v/>
      </c>
      <c r="C659" s="103" t="str">
        <f t="shared" si="1604"/>
        <v/>
      </c>
      <c r="D659" s="59">
        <f>D597</f>
        <v>0</v>
      </c>
      <c r="E659" s="88" t="str">
        <f t="shared" ref="E659" si="1605">IF(E597="","",E597)</f>
        <v/>
      </c>
      <c r="F659" s="74"/>
      <c r="G659" s="92"/>
      <c r="H659" s="92"/>
      <c r="I659" s="75">
        <f t="shared" ref="I659:I663" si="1606">IFERROR(ROUND(F659/$Y659,2),)</f>
        <v>0</v>
      </c>
      <c r="J659" s="74"/>
      <c r="K659" s="92"/>
      <c r="L659" s="92"/>
      <c r="M659" s="91">
        <f t="shared" ref="M659:M663" si="1607">IFERROR(ROUND(J659/$Y659,2),)</f>
        <v>0</v>
      </c>
      <c r="N659" s="74"/>
      <c r="O659" s="92"/>
      <c r="P659" s="92"/>
      <c r="Q659" s="75">
        <f t="shared" ref="Q659:Q663" si="1608">IFERROR(ROUND(N659/$Y659,2),)</f>
        <v>0</v>
      </c>
      <c r="R659" s="74"/>
      <c r="S659" s="92"/>
      <c r="T659" s="92"/>
      <c r="U659" s="91">
        <f t="shared" ref="U659:U663" si="1609">IFERROR(ROUND(R659/$Y659,2),)</f>
        <v>0</v>
      </c>
      <c r="V659" s="123">
        <f>(IF(ISNUMBER(F659),F659,1)*G659*H659+IF(ISNUMBER(J659),J659,1)*K659*L659+IF(ISNUMBER(N659),N659,1)*O659*P659+IF(ISNUMBER(R659),R659,1)*S659*T659)*IF(ISNUMBER(E659),E659,1)</f>
        <v>0</v>
      </c>
      <c r="W659" s="40">
        <f>IFERROR((IF(ISNUMBER(F659),F659,1)*G659*H659+IF(ISNUMBER(J659),J659,1)*K659*L659+IF(ISNUMBER(N659),N659,1)*O659*P659+IF(ISNUMBER(R659),R659,1)*S659*T659)*IF(ISNUMBER(E659),E659,1)/(G659*H659+K659*L659+O659*P659+S659*T659),0)</f>
        <v>0</v>
      </c>
      <c r="X659" s="41">
        <f>ROUND(IFERROR((W659/(Y659*IF(ISNUMBER(E659),E659,1))),0),2)</f>
        <v>0</v>
      </c>
      <c r="Y659" s="89" t="str">
        <f>IF(ISNUMBER(Y597), Y597+(Y597*$Y$621),"")</f>
        <v/>
      </c>
      <c r="Z659" s="7">
        <f>(IF(I659&lt;30%,0,IF(I659&lt;35%,F659*G659*H659*F!$B$33,IF(I659&lt;40%,F659*G659*H659*F!$B$38,IF(I659&lt;45%,F659*G659*H659*F!$B$43,IF(I659&lt;50%,F659*G659*H659*F!$B$48,IF(I659=50%,F659*G659*H659*F!$B$50,IF(I659=51%,F659*G659*H659*F!$B$51,IF(I659=52%,F659*G659*H659*F!$B$52,IF(I659=53%,F659*G659*H659*F!$B$53,IF(I659=54%,F659*G659*H659*F!$B$54,IF(I659=55%,F659*G659*H659*F!$B$55,IF(I659=56%,F659*G659*H659*F!$B$56,IF(I659=57%,F659*G659*H659*F!$B$57,IF(I659=58%,F659*G659*H659*F!$B$58,IF(I659=59%,F659*G659*H659*F!$B$59,IF(I659=60%,F659*G659*H659*F!$B$60,IF(I659=61%,F659*G659*H659*F!$B$61,IF(I659=62%,F659*G659*H659*F!$B$62,IF(I659=63%,F659*G659*H659*F!$B$63,IF(I659=64%,F659*G659*H659*F!$B$64,IF(I659=65%,F659*G659*H659*F!$B$65,IF(I659=66%,F659*G659*H659*F!$B$66,IF(I659=67%,F659*G659*H659*F!$B$67,IF(I659=68%,F659*G659*H659*F!$B$68,IF(I659=69%,F659*G659*H659*F!$B$69,IF(I659=70%,F659*G659*H659*F!$B$70,IF(I659=71%,F659*G659*H659*F!$B$71,IF(I659=72%,F659*G659*H659*F!$B$72,IF(I659=73%,F659*G659*H659*F!$B$73,IF(I659=74%,F659*G659*H659*F!$B$74,IF(I659=75%,F659*G659*H659*F!$B$75,IF(I659=76%,F659*G659*H659*F!$B$76,IF(I659=77%,F659*G659*H659*F!$B$77,IF(I659=78%,F659*G659*H659*F!$B$78,IF(I659=79%,F659*G659*H659*F!$B$79,IF(I659=80%,F659*G659*H659*F!$B$80,IF(I659=81%,F659*G659*H659*F!$B$81,IF(I659=82%,F659*G659*H659*F!$B$82,IF(I659=83%,F659*G659*H659*F!$B$83,IF(I659=84%,F659*G659*H659*F!$B$84,IF(I659=85%,F659*G659*H659*F!$B$85,IF(I659=86%,F659*G659*H659*F!$B$86,IF(I659=87%,F659*G659*H659*F!$B$87,IF(I659=88%,F659*G659*H659*F!$B$88,IF(I659=89%,F659*G659*H659*F!$B$89,IF(I659=90%,F659*G659*H659*F!$B$90,IF(I659=91%,F659*G659*H659*F!$B$91,IF(I659=92%,F659*G659*H659*F!$B$92,IF(I659=93%,F659*G659*H659*F!$B$93,IF(I659=94%,F659*G659*H659*F!$B$94,IF(I659=95%,F659*G659*H659*F!$B$95,IF(I659=96%,F659*G659*H659*F!$B$96,IF(I659=97%,F659*G659*H659*F!$B$97,IF(I659=98%,F659*G659*H659*F!$B$98,IF(I659=99%,F659*G659*H659*F!$B$99,IF(I659&gt;99%,F659*G659*H659*F!$B$100,))))))))))))))))))))))))))))))))))))))))))))))))))))))))+IF(M659&lt;30%,0,IF(M659&lt;35%,J659*K659*L659*F!$B$33,IF(M659&lt;40%,J659*K659*L659*F!$B$38,IF(M659&lt;45%,J659*K659*L659*F!$B$43,IF(M659&lt;50%,J659*K659*L659*F!$B$48,IF(M659=50%,J659*K659*L659*F!$B$50,IF(M659=51%,J659*K659*L659*F!$B$51,IF(M659=52%,J659*K659*L659*F!$B$52,IF(M659=53%,J659*K659*L659*F!$B$53,IF(M659=54%,J659*K659*L659*F!$B$54,IF(M659=55%,J659*K659*L659*F!$B$55,IF(M659=56%,J659*K659*L659*F!$B$56,IF(M659=57%,J659*K659*L659*F!$B$57,IF(M659=58%,J659*K659*L659*F!$B$58,IF(M659=59%,J659*K659*L659*F!$B$59,IF(M659=60%,J659*K659*L659*F!$B$60,IF(M659=61%,J659*K659*L659*F!$B$61,IF(M659=62%,J659*K659*L659*F!$B$62,IF(M659=63%,J659*K659*L659*F!$B$63,IF(M659=64%,J659*K659*L659*F!$B$64,IF(M659=65%,J659*K659*L659*F!$B$65,IF(M659=66%,J659*K659*L659*F!$B$66,IF(M659=67%,J659*K659*L659*F!$B$67,IF(M659=68%,J659*K659*L659*F!$B$68,IF(M659=69%,J659*K659*L659*F!$B$69,IF(M659=70%,J659*K659*L659*F!$B$70,IF(M659=71%,J659*K659*L659*F!$B$71,IF(M659=72%,J659*K659*L659*F!$B$72,IF(M659=73%,J659*K659*L659*F!$B$73,IF(M659=74%,J659*K659*L659*F!$B$74,IF(M659=75%,J659*K659*L659*F!$B$75,IF(M659=76%,J659*K659*L659*F!$B$76,IF(M659=77%,J659*K659*L659*F!$B$77,IF(M659=78%,J659*K659*L659*F!$B$78,IF(M659=79%,J659*K659*L659*F!$B$79,IF(M659=80%,J659*K659*L659*F!$B$80,IF(M659=81%,J659*K659*L659*F!$B$81,IF(M659=82%,J659*K659*L659*F!$B$82,IF(M659=83%,J659*K659*L659*F!$B$83,IF(M659=84%,J659*K659*L659*F!$B$84,IF(M659=85%,J659*K659*L659*F!$B$85,IF(M659=86%,J659*K659*L659*F!$B$86,IF(M659=87%,J659*K659*L659*F!$B$87,IF(M659=88%,J659*K659*L659*F!$B$88,IF(M659=89%,J659*K659*L659*F!$B$89,IF(M659=90%,J659*K659*L659*F!$B$90,IF(M659=91%,J659*K659*L659*F!$B$91,IF(M659=92%,J659*K659*L659*F!$B$92,IF(M659=93%,J659*K659*L659*F!$B$93,IF(M659=94%,J659*K659*L659*F!$B$94,IF(M659=95%,J659*K659*L659*F!$B$95,IF(M659=96%,J659*K659*L659*F!$B$96,IF(M659=97%,J659*K659*L659*F!$B$97,IF(M659=98%,J659*K659*L659*F!$B$98,IF(M659=99%,J659*K659*L659*F!$B$99,IF(M659&gt;99%,J659*K659*L659*F!$B$100,))))))))))))))))))))))))))))))))))))))))))))))))))))))))+IF(Q659&lt;30%,0,IF(Q659&lt;35%,N659*O659*P659*F!$B$33,IF(Q659&lt;40%,N659*O659*P659*F!$B$38,IF(Q659&lt;45%,N659*O659*P659*F!$B$43,IF(Q659&lt;50%,N659*O659*P659*F!$B$48,IF(Q659=50%,N659*O659*P659*F!$B$50,IF(Q659=51%,N659*O659*P659*F!$B$51,IF(Q659=52%,N659*O659*P659*F!$B$52,IF(Q659=53%,N659*O659*P659*F!$B$53,IF(Q659=54%,N659*O659*P659*F!$B$54,IF(Q659=55%,N659*O659*P659*F!$B$55,IF(Q659=56%,N659*O659*P659*F!$B$56,IF(Q659=57%,N659*O659*P659*F!$B$57,IF(Q659=58%,N659*O659*P659*F!$B$58,IF(Q659=59%,N659*O659*P659*F!$B$59,IF(Q659=60%,N659*O659*P659*F!$B$60,IF(Q659=61%,N659*O659*P659*F!$B$61,IF(Q659=62%,N659*O659*P659*F!$B$62,IF(Q659=63%,N659*O659*P659*F!$B$63,IF(Q659=64%,N659*O659*P659*F!$B$64,IF(Q659=65%,N659*O659*P659*F!$B$65,IF(Q659=66%,N659*O659*P659*F!$B$66,IF(Q659=67%,N659*O659*P659*F!$B$67,IF(Q659=68%,N659*O659*P659*F!$B$68,IF(Q659=69%,N659*O659*P659*F!$B$69,IF(Q659=70%,N659*O659*P659*F!$B$70,IF(Q659=71%,N659*O659*P659*F!$B$71,IF(Q659=72%,N659*O659*P659*F!$B$72,IF(Q659=73%,N659*O659*P659*F!$B$73,IF(Q659=74%,N659*O659*P659*F!$B$74,IF(Q659=75%,N659*O659*P659*F!$B$75,IF(Q659=76%,N659*O659*P659*F!$B$76,IF(Q659=77%,N659*O659*P659*F!$B$77,IF(Q659=78%,N659*O659*P659*F!$B$78,IF(Q659=79%,N659*O659*P659*F!$B$79,IF(Q659=80%,N659*O659*P659*F!$B$80,IF(Q659=81%,N659*O659*P659*F!$B$81,IF(Q659=82%,N659*O659*P659*F!$B$82,IF(Q659=83%,N659*O659*P659*F!$B$83,IF(Q659=84%,N659*O659*P659*F!$B$84,IF(Q659=85%,N659*O659*P659*F!$B$85,IF(Q659=86%,N659*O659*P659*F!$B$86,IF(Q659=87%,N659*O659*P659*F!$B$87,IF(Q659=88%,N659*O659*P659*F!$B$88,IF(Q659=89%,N659*O659*P659*F!$B$89,IF(Q659=90%,N659*O659*P659*F!$B$90,IF(Q659=91%,N659*O659*P659*F!$B$91,IF(Q659=92%,N659*O659*P659*F!$B$92,IF(Q659=93%,N659*O659*P659*F!$B$93,IF(Q659=94%,N659*O659*P659*F!$B$94,IF(Q659=95%,N659*O659*P659*F!$B$95,IF(Q659=96%,N659*O659*P659*F!$B$96,IF(Q659=97%,N659*O659*P659*F!$B$97,IF(Q659=98%,N659*O659*P659*F!$B$98,IF(Q659=99%,N659*O659*P659*F!$B$99,IF(Q659&gt;99%,N659*O659*P659*F!$B$100,))))))))))))))))))))))))))))))))))))))))))))))))))))))))+IF(U659&lt;30%,0,IF(U659&lt;35%,R659*S659*T659*F!$B$33,IF(U659&lt;40%,R659*S659*T659*F!$B$38,IF(U659&lt;45%,R659*S659*T659*F!$B$43,IF(U659&lt;50%,R659*S659*T659*F!$B$48,IF(U659=50%,R659*S659*T659*F!$B$50,IF(U659=51%,R659*S659*T659*F!$B$51,IF(U659=52%,R659*S659*T659*F!$B$52,IF(U659=53%,R659*S659*T659*F!$B$53,IF(U659=54%,R659*S659*T659*F!$B$54,IF(U659=55%,R659*S659*T659*F!$B$55,IF(U659=56%,R659*S659*T659*F!$B$56,IF(U659=57%,R659*S659*T659*F!$B$57,IF(U659=58%,R659*S659*T659*F!$B$58,IF(U659=59%,R659*S659*T659*F!$B$59,IF(U659=60%,R659*S659*T659*F!$B$60,IF(U659=61%,R659*S659*T659*F!$B$61,IF(U659=62%,R659*S659*T659*F!$B$62,IF(U659=63%,R659*S659*T659*F!$B$63,IF(U659=64%,R659*S659*T659*F!$B$64,IF(U659=65%,R659*S659*T659*F!$B$65,IF(U659=66%,R659*S659*T659*F!$B$66,IF(U659=67%,R659*S659*T659*F!$B$67,IF(U659=68%,R659*S659*T659*F!$B$68,IF(U659=69%,R659*S659*T659*F!$B$69,IF(U659=70%,R659*S659*T659*F!$B$70,IF(U659=71%,R659*S659*T659*F!$B$71,IF(U659=72%,R659*S659*T659*F!$B$72,IF(U659=73%,R659*S659*T659*F!$B$73,IF(U659=74%,R659*S659*T659*F!$B$74,IF(U659=75%,R659*S659*T659*F!$B$75,IF(U659=76%,R659*S659*T659*F!$B$76,IF(U659=77%,R659*S659*T659*F!$B$77,IF(U659=78%,R659*S659*T659*F!$B$78,IF(U659=79%,R659*S659*T659*F!$B$79,IF(U659=80%,R659*S659*T659*F!$B$80,IF(U659=81%,R659*S659*T659*F!$B$81,IF(U659=82%,R659*S659*T659*F!$B$82,IF(U659=83%,R659*S659*T659*F!$B$83,IF(U659=84%,R659*S659*T659*F!$B$84,IF(U659=85%,R659*S659*T659*F!$B$85,IF(U659=86%,R659*S659*T659*F!$B$86,IF(U659=87%,R659*S659*T659*F!$B$87,IF(U659=88%,R659*S659*T659*F!$B$88,IF(U659=89%,R659*S659*T659*F!$B$89,IF(U659=90%,R659*S659*T659*F!$B$90,IF(U659=91%,R659*S659*T659*F!$B$91,IF(U659=92%,R659*S659*T659*F!$B$92,IF(U659=93%,R659*S659*T659*F!$B$93,IF(U659=94%,R659*S659*T659*F!$B$94,IF(U659=95%,R659*S659*T659*F!$B$95,IF(U659=96%,R659*S659*T659*F!$B$96,IF(U659=97%,R659*S659*T659*F!$B$97,IF(U659=98%,R659*S659*T659*F!$B$98,IF(U659=99%,R659*S659*T659*F!$B$99,IF(U659&gt;99%,R659*S659*T659*F!$B$100)))))))))))))))))))))))))))))))))))))))))))))))))))))))))*IF(ISNUMBER(E659),E659,1)*IF(ISNUMBER(D659),D659,1)</f>
        <v>0</v>
      </c>
      <c r="AA659" s="7">
        <f>G659*H659+K659*L659+O659*P659+S659*T659</f>
        <v>0</v>
      </c>
      <c r="AB659" s="131">
        <f>(H659*(IF(I659&lt;45%,0.5,IF(I659&lt;55%,0.8,IF(I659&lt;65%,0.9,IF(I659&lt;75%,1,IF(I659&lt;85%,1.1,1.2))))))+L659*(IF(M659&lt;45%,0.5,IF(M659&lt;55%,0.8,IF(M659&lt;65%,0.9,IF(M659&lt;75%,1,IF(M659&lt;85%,1.1,1.2))))))+P659*(IF(Q659&lt;45%,0.5,IF(Q659&lt;55%,0.8,IF(Q659&lt;65%,0.9,IF(Q659&lt;75%,1,IF(Q659&lt;85%,1.1,1.2))))))+T659*(IF(U659&lt;45%,0.5,IF(U659&lt;55%,0.8,IF(U659&lt;65%,0.9,IF(U659&lt;75%,1,IF(U659&lt;85%,1.1,1.2)))))))*IF(D659&gt;=0.8,6,IF(D659&lt;=0.4,1.5,3))</f>
        <v>0</v>
      </c>
    </row>
    <row r="660" spans="1:28" x14ac:dyDescent="0.25">
      <c r="A660" s="1125">
        <f>A648+1</f>
        <v>42047</v>
      </c>
      <c r="B660" s="76" t="str">
        <f t="shared" ref="B660:C660" si="1610">IF(B598="","",B598)</f>
        <v/>
      </c>
      <c r="C660" s="77" t="str">
        <f t="shared" si="1610"/>
        <v/>
      </c>
      <c r="D660" s="63">
        <f t="shared" ref="D660:D663" si="1611">D598</f>
        <v>0</v>
      </c>
      <c r="E660" s="83" t="str">
        <f t="shared" ref="E660" si="1612">IF(E598="","",E598)</f>
        <v/>
      </c>
      <c r="F660" s="79"/>
      <c r="G660" s="94"/>
      <c r="H660" s="94"/>
      <c r="I660" s="70">
        <f t="shared" si="1606"/>
        <v>0</v>
      </c>
      <c r="J660" s="79"/>
      <c r="K660" s="94"/>
      <c r="L660" s="94"/>
      <c r="M660" s="71">
        <f t="shared" si="1607"/>
        <v>0</v>
      </c>
      <c r="N660" s="79"/>
      <c r="O660" s="94"/>
      <c r="P660" s="94"/>
      <c r="Q660" s="70">
        <f t="shared" si="1608"/>
        <v>0</v>
      </c>
      <c r="R660" s="79"/>
      <c r="S660" s="94"/>
      <c r="T660" s="94"/>
      <c r="U660" s="71">
        <f t="shared" si="1609"/>
        <v>0</v>
      </c>
      <c r="V660" s="125">
        <f t="shared" ref="V660:V663" si="1613">(IF(ISNUMBER(F660),F660,1)*G660*H660+IF(ISNUMBER(J660),J660,1)*K660*L660+IF(ISNUMBER(N660),N660,1)*O660*P660+IF(ISNUMBER(R660),R660,1)*S660*T660)*IF(ISNUMBER(E660),E660,1)</f>
        <v>0</v>
      </c>
      <c r="W660" s="43">
        <f t="shared" ref="W660:W663" si="1614">IFERROR((IF(ISNUMBER(F660),F660,1)*G660*H660+IF(ISNUMBER(J660),J660,1)*K660*L660+IF(ISNUMBER(N660),N660,1)*O660*P660+IF(ISNUMBER(R660),R660,1)*S660*T660)*IF(ISNUMBER(E660),E660,1)/(G660*H660+K660*L660+O660*P660+S660*T660),0)</f>
        <v>0</v>
      </c>
      <c r="X660" s="34">
        <f t="shared" ref="X660:X661" si="1615">ROUND(IFERROR((W660/(Y660*IF(ISNUMBER(E660),E660,1))),0),2)</f>
        <v>0</v>
      </c>
      <c r="Y660" s="90" t="str">
        <f t="shared" ref="Y660:Y663" si="1616">IF(ISNUMBER(Y598), Y598+(Y598*$Y$621),"")</f>
        <v/>
      </c>
      <c r="Z660" s="6">
        <f>(IF(I660&lt;30%,0,IF(I660&lt;35%,F660*G660*H660*F!$B$33,IF(I660&lt;40%,F660*G660*H660*F!$B$38,IF(I660&lt;45%,F660*G660*H660*F!$B$43,IF(I660&lt;50%,F660*G660*H660*F!$B$48,IF(I660=50%,F660*G660*H660*F!$B$50,IF(I660=51%,F660*G660*H660*F!$B$51,IF(I660=52%,F660*G660*H660*F!$B$52,IF(I660=53%,F660*G660*H660*F!$B$53,IF(I660=54%,F660*G660*H660*F!$B$54,IF(I660=55%,F660*G660*H660*F!$B$55,IF(I660=56%,F660*G660*H660*F!$B$56,IF(I660=57%,F660*G660*H660*F!$B$57,IF(I660=58%,F660*G660*H660*F!$B$58,IF(I660=59%,F660*G660*H660*F!$B$59,IF(I660=60%,F660*G660*H660*F!$B$60,IF(I660=61%,F660*G660*H660*F!$B$61,IF(I660=62%,F660*G660*H660*F!$B$62,IF(I660=63%,F660*G660*H660*F!$B$63,IF(I660=64%,F660*G660*H660*F!$B$64,IF(I660=65%,F660*G660*H660*F!$B$65,IF(I660=66%,F660*G660*H660*F!$B$66,IF(I660=67%,F660*G660*H660*F!$B$67,IF(I660=68%,F660*G660*H660*F!$B$68,IF(I660=69%,F660*G660*H660*F!$B$69,IF(I660=70%,F660*G660*H660*F!$B$70,IF(I660=71%,F660*G660*H660*F!$B$71,IF(I660=72%,F660*G660*H660*F!$B$72,IF(I660=73%,F660*G660*H660*F!$B$73,IF(I660=74%,F660*G660*H660*F!$B$74,IF(I660=75%,F660*G660*H660*F!$B$75,IF(I660=76%,F660*G660*H660*F!$B$76,IF(I660=77%,F660*G660*H660*F!$B$77,IF(I660=78%,F660*G660*H660*F!$B$78,IF(I660=79%,F660*G660*H660*F!$B$79,IF(I660=80%,F660*G660*H660*F!$B$80,IF(I660=81%,F660*G660*H660*F!$B$81,IF(I660=82%,F660*G660*H660*F!$B$82,IF(I660=83%,F660*G660*H660*F!$B$83,IF(I660=84%,F660*G660*H660*F!$B$84,IF(I660=85%,F660*G660*H660*F!$B$85,IF(I660=86%,F660*G660*H660*F!$B$86,IF(I660=87%,F660*G660*H660*F!$B$87,IF(I660=88%,F660*G660*H660*F!$B$88,IF(I660=89%,F660*G660*H660*F!$B$89,IF(I660=90%,F660*G660*H660*F!$B$90,IF(I660=91%,F660*G660*H660*F!$B$91,IF(I660=92%,F660*G660*H660*F!$B$92,IF(I660=93%,F660*G660*H660*F!$B$93,IF(I660=94%,F660*G660*H660*F!$B$94,IF(I660=95%,F660*G660*H660*F!$B$95,IF(I660=96%,F660*G660*H660*F!$B$96,IF(I660=97%,F660*G660*H660*F!$B$97,IF(I660=98%,F660*G660*H660*F!$B$98,IF(I660=99%,F660*G660*H660*F!$B$99,IF(I660&gt;99%,F660*G660*H660*F!$B$100,))))))))))))))))))))))))))))))))))))))))))))))))))))))))+IF(M660&lt;30%,0,IF(M660&lt;35%,J660*K660*L660*F!$B$33,IF(M660&lt;40%,J660*K660*L660*F!$B$38,IF(M660&lt;45%,J660*K660*L660*F!$B$43,IF(M660&lt;50%,J660*K660*L660*F!$B$48,IF(M660=50%,J660*K660*L660*F!$B$50,IF(M660=51%,J660*K660*L660*F!$B$51,IF(M660=52%,J660*K660*L660*F!$B$52,IF(M660=53%,J660*K660*L660*F!$B$53,IF(M660=54%,J660*K660*L660*F!$B$54,IF(M660=55%,J660*K660*L660*F!$B$55,IF(M660=56%,J660*K660*L660*F!$B$56,IF(M660=57%,J660*K660*L660*F!$B$57,IF(M660=58%,J660*K660*L660*F!$B$58,IF(M660=59%,J660*K660*L660*F!$B$59,IF(M660=60%,J660*K660*L660*F!$B$60,IF(M660=61%,J660*K660*L660*F!$B$61,IF(M660=62%,J660*K660*L660*F!$B$62,IF(M660=63%,J660*K660*L660*F!$B$63,IF(M660=64%,J660*K660*L660*F!$B$64,IF(M660=65%,J660*K660*L660*F!$B$65,IF(M660=66%,J660*K660*L660*F!$B$66,IF(M660=67%,J660*K660*L660*F!$B$67,IF(M660=68%,J660*K660*L660*F!$B$68,IF(M660=69%,J660*K660*L660*F!$B$69,IF(M660=70%,J660*K660*L660*F!$B$70,IF(M660=71%,J660*K660*L660*F!$B$71,IF(M660=72%,J660*K660*L660*F!$B$72,IF(M660=73%,J660*K660*L660*F!$B$73,IF(M660=74%,J660*K660*L660*F!$B$74,IF(M660=75%,J660*K660*L660*F!$B$75,IF(M660=76%,J660*K660*L660*F!$B$76,IF(M660=77%,J660*K660*L660*F!$B$77,IF(M660=78%,J660*K660*L660*F!$B$78,IF(M660=79%,J660*K660*L660*F!$B$79,IF(M660=80%,J660*K660*L660*F!$B$80,IF(M660=81%,J660*K660*L660*F!$B$81,IF(M660=82%,J660*K660*L660*F!$B$82,IF(M660=83%,J660*K660*L660*F!$B$83,IF(M660=84%,J660*K660*L660*F!$B$84,IF(M660=85%,J660*K660*L660*F!$B$85,IF(M660=86%,J660*K660*L660*F!$B$86,IF(M660=87%,J660*K660*L660*F!$B$87,IF(M660=88%,J660*K660*L660*F!$B$88,IF(M660=89%,J660*K660*L660*F!$B$89,IF(M660=90%,J660*K660*L660*F!$B$90,IF(M660=91%,J660*K660*L660*F!$B$91,IF(M660=92%,J660*K660*L660*F!$B$92,IF(M660=93%,J660*K660*L660*F!$B$93,IF(M660=94%,J660*K660*L660*F!$B$94,IF(M660=95%,J660*K660*L660*F!$B$95,IF(M660=96%,J660*K660*L660*F!$B$96,IF(M660=97%,J660*K660*L660*F!$B$97,IF(M660=98%,J660*K660*L660*F!$B$98,IF(M660=99%,J660*K660*L660*F!$B$99,IF(M660&gt;99%,J660*K660*L660*F!$B$100,))))))))))))))))))))))))))))))))))))))))))))))))))))))))+IF(Q660&lt;30%,0,IF(Q660&lt;35%,N660*O660*P660*F!$B$33,IF(Q660&lt;40%,N660*O660*P660*F!$B$38,IF(Q660&lt;45%,N660*O660*P660*F!$B$43,IF(Q660&lt;50%,N660*O660*P660*F!$B$48,IF(Q660=50%,N660*O660*P660*F!$B$50,IF(Q660=51%,N660*O660*P660*F!$B$51,IF(Q660=52%,N660*O660*P660*F!$B$52,IF(Q660=53%,N660*O660*P660*F!$B$53,IF(Q660=54%,N660*O660*P660*F!$B$54,IF(Q660=55%,N660*O660*P660*F!$B$55,IF(Q660=56%,N660*O660*P660*F!$B$56,IF(Q660=57%,N660*O660*P660*F!$B$57,IF(Q660=58%,N660*O660*P660*F!$B$58,IF(Q660=59%,N660*O660*P660*F!$B$59,IF(Q660=60%,N660*O660*P660*F!$B$60,IF(Q660=61%,N660*O660*P660*F!$B$61,IF(Q660=62%,N660*O660*P660*F!$B$62,IF(Q660=63%,N660*O660*P660*F!$B$63,IF(Q660=64%,N660*O660*P660*F!$B$64,IF(Q660=65%,N660*O660*P660*F!$B$65,IF(Q660=66%,N660*O660*P660*F!$B$66,IF(Q660=67%,N660*O660*P660*F!$B$67,IF(Q660=68%,N660*O660*P660*F!$B$68,IF(Q660=69%,N660*O660*P660*F!$B$69,IF(Q660=70%,N660*O660*P660*F!$B$70,IF(Q660=71%,N660*O660*P660*F!$B$71,IF(Q660=72%,N660*O660*P660*F!$B$72,IF(Q660=73%,N660*O660*P660*F!$B$73,IF(Q660=74%,N660*O660*P660*F!$B$74,IF(Q660=75%,N660*O660*P660*F!$B$75,IF(Q660=76%,N660*O660*P660*F!$B$76,IF(Q660=77%,N660*O660*P660*F!$B$77,IF(Q660=78%,N660*O660*P660*F!$B$78,IF(Q660=79%,N660*O660*P660*F!$B$79,IF(Q660=80%,N660*O660*P660*F!$B$80,IF(Q660=81%,N660*O660*P660*F!$B$81,IF(Q660=82%,N660*O660*P660*F!$B$82,IF(Q660=83%,N660*O660*P660*F!$B$83,IF(Q660=84%,N660*O660*P660*F!$B$84,IF(Q660=85%,N660*O660*P660*F!$B$85,IF(Q660=86%,N660*O660*P660*F!$B$86,IF(Q660=87%,N660*O660*P660*F!$B$87,IF(Q660=88%,N660*O660*P660*F!$B$88,IF(Q660=89%,N660*O660*P660*F!$B$89,IF(Q660=90%,N660*O660*P660*F!$B$90,IF(Q660=91%,N660*O660*P660*F!$B$91,IF(Q660=92%,N660*O660*P660*F!$B$92,IF(Q660=93%,N660*O660*P660*F!$B$93,IF(Q660=94%,N660*O660*P660*F!$B$94,IF(Q660=95%,N660*O660*P660*F!$B$95,IF(Q660=96%,N660*O660*P660*F!$B$96,IF(Q660=97%,N660*O660*P660*F!$B$97,IF(Q660=98%,N660*O660*P660*F!$B$98,IF(Q660=99%,N660*O660*P660*F!$B$99,IF(Q660&gt;99%,N660*O660*P660*F!$B$100,))))))))))))))))))))))))))))))))))))))))))))))))))))))))+IF(U660&lt;30%,0,IF(U660&lt;35%,R660*S660*T660*F!$B$33,IF(U660&lt;40%,R660*S660*T660*F!$B$38,IF(U660&lt;45%,R660*S660*T660*F!$B$43,IF(U660&lt;50%,R660*S660*T660*F!$B$48,IF(U660=50%,R660*S660*T660*F!$B$50,IF(U660=51%,R660*S660*T660*F!$B$51,IF(U660=52%,R660*S660*T660*F!$B$52,IF(U660=53%,R660*S660*T660*F!$B$53,IF(U660=54%,R660*S660*T660*F!$B$54,IF(U660=55%,R660*S660*T660*F!$B$55,IF(U660=56%,R660*S660*T660*F!$B$56,IF(U660=57%,R660*S660*T660*F!$B$57,IF(U660=58%,R660*S660*T660*F!$B$58,IF(U660=59%,R660*S660*T660*F!$B$59,IF(U660=60%,R660*S660*T660*F!$B$60,IF(U660=61%,R660*S660*T660*F!$B$61,IF(U660=62%,R660*S660*T660*F!$B$62,IF(U660=63%,R660*S660*T660*F!$B$63,IF(U660=64%,R660*S660*T660*F!$B$64,IF(U660=65%,R660*S660*T660*F!$B$65,IF(U660=66%,R660*S660*T660*F!$B$66,IF(U660=67%,R660*S660*T660*F!$B$67,IF(U660=68%,R660*S660*T660*F!$B$68,IF(U660=69%,R660*S660*T660*F!$B$69,IF(U660=70%,R660*S660*T660*F!$B$70,IF(U660=71%,R660*S660*T660*F!$B$71,IF(U660=72%,R660*S660*T660*F!$B$72,IF(U660=73%,R660*S660*T660*F!$B$73,IF(U660=74%,R660*S660*T660*F!$B$74,IF(U660=75%,R660*S660*T660*F!$B$75,IF(U660=76%,R660*S660*T660*F!$B$76,IF(U660=77%,R660*S660*T660*F!$B$77,IF(U660=78%,R660*S660*T660*F!$B$78,IF(U660=79%,R660*S660*T660*F!$B$79,IF(U660=80%,R660*S660*T660*F!$B$80,IF(U660=81%,R660*S660*T660*F!$B$81,IF(U660=82%,R660*S660*T660*F!$B$82,IF(U660=83%,R660*S660*T660*F!$B$83,IF(U660=84%,R660*S660*T660*F!$B$84,IF(U660=85%,R660*S660*T660*F!$B$85,IF(U660=86%,R660*S660*T660*F!$B$86,IF(U660=87%,R660*S660*T660*F!$B$87,IF(U660=88%,R660*S660*T660*F!$B$88,IF(U660=89%,R660*S660*T660*F!$B$89,IF(U660=90%,R660*S660*T660*F!$B$90,IF(U660=91%,R660*S660*T660*F!$B$91,IF(U660=92%,R660*S660*T660*F!$B$92,IF(U660=93%,R660*S660*T660*F!$B$93,IF(U660=94%,R660*S660*T660*F!$B$94,IF(U660=95%,R660*S660*T660*F!$B$95,IF(U660=96%,R660*S660*T660*F!$B$96,IF(U660=97%,R660*S660*T660*F!$B$97,IF(U660=98%,R660*S660*T660*F!$B$98,IF(U660=99%,R660*S660*T660*F!$B$99,IF(U660&gt;99%,R660*S660*T660*F!$B$100)))))))))))))))))))))))))))))))))))))))))))))))))))))))))*IF(ISNUMBER(E660),E660,1)*IF(ISNUMBER(D660),D660,1)</f>
        <v>0</v>
      </c>
      <c r="AA660" s="6">
        <f>G660*H660+K660*L660+O660*P660+S660*T660</f>
        <v>0</v>
      </c>
      <c r="AB660" s="115">
        <f>(H660*(IF(I660&lt;45%,0.5,IF(I660&lt;55%,0.8,IF(I660&lt;65%,0.9,IF(I660&lt;75%,1,IF(I660&lt;85%,1.1,1.2))))))+L660*(IF(M660&lt;45%,0.5,IF(M660&lt;55%,0.8,IF(M660&lt;65%,0.9,IF(M660&lt;75%,1,IF(M660&lt;85%,1.1,1.2))))))+P660*(IF(Q660&lt;45%,0.5,IF(Q660&lt;55%,0.8,IF(Q660&lt;65%,0.9,IF(Q660&lt;75%,1,IF(Q660&lt;85%,1.1,1.2))))))+T660*(IF(U660&lt;45%,0.5,IF(U660&lt;55%,0.8,IF(U660&lt;65%,0.9,IF(U660&lt;75%,1,IF(U660&lt;85%,1.1,1.2)))))))*IF(D660&gt;=0.8,6,IF(D660&lt;=0.4,1.5,3))</f>
        <v>0</v>
      </c>
    </row>
    <row r="661" spans="1:28" x14ac:dyDescent="0.25">
      <c r="A661" s="1125"/>
      <c r="B661" s="76" t="str">
        <f t="shared" ref="B661:C661" si="1617">IF(B599="","",B599)</f>
        <v/>
      </c>
      <c r="C661" s="77" t="str">
        <f t="shared" si="1617"/>
        <v/>
      </c>
      <c r="D661" s="63">
        <f t="shared" si="1611"/>
        <v>0</v>
      </c>
      <c r="E661" s="83" t="str">
        <f t="shared" ref="E661" si="1618">IF(E599="","",E599)</f>
        <v/>
      </c>
      <c r="F661" s="81"/>
      <c r="G661" s="96"/>
      <c r="H661" s="96"/>
      <c r="I661" s="82">
        <f t="shared" si="1606"/>
        <v>0</v>
      </c>
      <c r="J661" s="81"/>
      <c r="K661" s="96"/>
      <c r="L661" s="96"/>
      <c r="M661" s="104">
        <f t="shared" si="1607"/>
        <v>0</v>
      </c>
      <c r="N661" s="81"/>
      <c r="O661" s="96"/>
      <c r="P661" s="96"/>
      <c r="Q661" s="82">
        <f t="shared" si="1608"/>
        <v>0</v>
      </c>
      <c r="R661" s="81"/>
      <c r="S661" s="96"/>
      <c r="T661" s="96"/>
      <c r="U661" s="104">
        <f t="shared" si="1609"/>
        <v>0</v>
      </c>
      <c r="V661" s="128">
        <f t="shared" si="1613"/>
        <v>0</v>
      </c>
      <c r="W661" s="44">
        <f t="shared" si="1614"/>
        <v>0</v>
      </c>
      <c r="X661" s="45">
        <f t="shared" si="1615"/>
        <v>0</v>
      </c>
      <c r="Y661" s="90" t="str">
        <f t="shared" si="1616"/>
        <v/>
      </c>
      <c r="Z661" s="8">
        <f>(IF(I661&lt;30%,0,IF(I661&lt;35%,F661*G661*H661*F!$B$33,IF(I661&lt;40%,F661*G661*H661*F!$B$38,IF(I661&lt;45%,F661*G661*H661*F!$B$43,IF(I661&lt;50%,F661*G661*H661*F!$B$48,IF(I661=50%,F661*G661*H661*F!$B$50,IF(I661=51%,F661*G661*H661*F!$B$51,IF(I661=52%,F661*G661*H661*F!$B$52,IF(I661=53%,F661*G661*H661*F!$B$53,IF(I661=54%,F661*G661*H661*F!$B$54,IF(I661=55%,F661*G661*H661*F!$B$55,IF(I661=56%,F661*G661*H661*F!$B$56,IF(I661=57%,F661*G661*H661*F!$B$57,IF(I661=58%,F661*G661*H661*F!$B$58,IF(I661=59%,F661*G661*H661*F!$B$59,IF(I661=60%,F661*G661*H661*F!$B$60,IF(I661=61%,F661*G661*H661*F!$B$61,IF(I661=62%,F661*G661*H661*F!$B$62,IF(I661=63%,F661*G661*H661*F!$B$63,IF(I661=64%,F661*G661*H661*F!$B$64,IF(I661=65%,F661*G661*H661*F!$B$65,IF(I661=66%,F661*G661*H661*F!$B$66,IF(I661=67%,F661*G661*H661*F!$B$67,IF(I661=68%,F661*G661*H661*F!$B$68,IF(I661=69%,F661*G661*H661*F!$B$69,IF(I661=70%,F661*G661*H661*F!$B$70,IF(I661=71%,F661*G661*H661*F!$B$71,IF(I661=72%,F661*G661*H661*F!$B$72,IF(I661=73%,F661*G661*H661*F!$B$73,IF(I661=74%,F661*G661*H661*F!$B$74,IF(I661=75%,F661*G661*H661*F!$B$75,IF(I661=76%,F661*G661*H661*F!$B$76,IF(I661=77%,F661*G661*H661*F!$B$77,IF(I661=78%,F661*G661*H661*F!$B$78,IF(I661=79%,F661*G661*H661*F!$B$79,IF(I661=80%,F661*G661*H661*F!$B$80,IF(I661=81%,F661*G661*H661*F!$B$81,IF(I661=82%,F661*G661*H661*F!$B$82,IF(I661=83%,F661*G661*H661*F!$B$83,IF(I661=84%,F661*G661*H661*F!$B$84,IF(I661=85%,F661*G661*H661*F!$B$85,IF(I661=86%,F661*G661*H661*F!$B$86,IF(I661=87%,F661*G661*H661*F!$B$87,IF(I661=88%,F661*G661*H661*F!$B$88,IF(I661=89%,F661*G661*H661*F!$B$89,IF(I661=90%,F661*G661*H661*F!$B$90,IF(I661=91%,F661*G661*H661*F!$B$91,IF(I661=92%,F661*G661*H661*F!$B$92,IF(I661=93%,F661*G661*H661*F!$B$93,IF(I661=94%,F661*G661*H661*F!$B$94,IF(I661=95%,F661*G661*H661*F!$B$95,IF(I661=96%,F661*G661*H661*F!$B$96,IF(I661=97%,F661*G661*H661*F!$B$97,IF(I661=98%,F661*G661*H661*F!$B$98,IF(I661=99%,F661*G661*H661*F!$B$99,IF(I661&gt;99%,F661*G661*H661*F!$B$100,))))))))))))))))))))))))))))))))))))))))))))))))))))))))+IF(M661&lt;30%,0,IF(M661&lt;35%,J661*K661*L661*F!$B$33,IF(M661&lt;40%,J661*K661*L661*F!$B$38,IF(M661&lt;45%,J661*K661*L661*F!$B$43,IF(M661&lt;50%,J661*K661*L661*F!$B$48,IF(M661=50%,J661*K661*L661*F!$B$50,IF(M661=51%,J661*K661*L661*F!$B$51,IF(M661=52%,J661*K661*L661*F!$B$52,IF(M661=53%,J661*K661*L661*F!$B$53,IF(M661=54%,J661*K661*L661*F!$B$54,IF(M661=55%,J661*K661*L661*F!$B$55,IF(M661=56%,J661*K661*L661*F!$B$56,IF(M661=57%,J661*K661*L661*F!$B$57,IF(M661=58%,J661*K661*L661*F!$B$58,IF(M661=59%,J661*K661*L661*F!$B$59,IF(M661=60%,J661*K661*L661*F!$B$60,IF(M661=61%,J661*K661*L661*F!$B$61,IF(M661=62%,J661*K661*L661*F!$B$62,IF(M661=63%,J661*K661*L661*F!$B$63,IF(M661=64%,J661*K661*L661*F!$B$64,IF(M661=65%,J661*K661*L661*F!$B$65,IF(M661=66%,J661*K661*L661*F!$B$66,IF(M661=67%,J661*K661*L661*F!$B$67,IF(M661=68%,J661*K661*L661*F!$B$68,IF(M661=69%,J661*K661*L661*F!$B$69,IF(M661=70%,J661*K661*L661*F!$B$70,IF(M661=71%,J661*K661*L661*F!$B$71,IF(M661=72%,J661*K661*L661*F!$B$72,IF(M661=73%,J661*K661*L661*F!$B$73,IF(M661=74%,J661*K661*L661*F!$B$74,IF(M661=75%,J661*K661*L661*F!$B$75,IF(M661=76%,J661*K661*L661*F!$B$76,IF(M661=77%,J661*K661*L661*F!$B$77,IF(M661=78%,J661*K661*L661*F!$B$78,IF(M661=79%,J661*K661*L661*F!$B$79,IF(M661=80%,J661*K661*L661*F!$B$80,IF(M661=81%,J661*K661*L661*F!$B$81,IF(M661=82%,J661*K661*L661*F!$B$82,IF(M661=83%,J661*K661*L661*F!$B$83,IF(M661=84%,J661*K661*L661*F!$B$84,IF(M661=85%,J661*K661*L661*F!$B$85,IF(M661=86%,J661*K661*L661*F!$B$86,IF(M661=87%,J661*K661*L661*F!$B$87,IF(M661=88%,J661*K661*L661*F!$B$88,IF(M661=89%,J661*K661*L661*F!$B$89,IF(M661=90%,J661*K661*L661*F!$B$90,IF(M661=91%,J661*K661*L661*F!$B$91,IF(M661=92%,J661*K661*L661*F!$B$92,IF(M661=93%,J661*K661*L661*F!$B$93,IF(M661=94%,J661*K661*L661*F!$B$94,IF(M661=95%,J661*K661*L661*F!$B$95,IF(M661=96%,J661*K661*L661*F!$B$96,IF(M661=97%,J661*K661*L661*F!$B$97,IF(M661=98%,J661*K661*L661*F!$B$98,IF(M661=99%,J661*K661*L661*F!$B$99,IF(M661&gt;99%,J661*K661*L661*F!$B$100,))))))))))))))))))))))))))))))))))))))))))))))))))))))))+IF(Q661&lt;30%,0,IF(Q661&lt;35%,N661*O661*P661*F!$B$33,IF(Q661&lt;40%,N661*O661*P661*F!$B$38,IF(Q661&lt;45%,N661*O661*P661*F!$B$43,IF(Q661&lt;50%,N661*O661*P661*F!$B$48,IF(Q661=50%,N661*O661*P661*F!$B$50,IF(Q661=51%,N661*O661*P661*F!$B$51,IF(Q661=52%,N661*O661*P661*F!$B$52,IF(Q661=53%,N661*O661*P661*F!$B$53,IF(Q661=54%,N661*O661*P661*F!$B$54,IF(Q661=55%,N661*O661*P661*F!$B$55,IF(Q661=56%,N661*O661*P661*F!$B$56,IF(Q661=57%,N661*O661*P661*F!$B$57,IF(Q661=58%,N661*O661*P661*F!$B$58,IF(Q661=59%,N661*O661*P661*F!$B$59,IF(Q661=60%,N661*O661*P661*F!$B$60,IF(Q661=61%,N661*O661*P661*F!$B$61,IF(Q661=62%,N661*O661*P661*F!$B$62,IF(Q661=63%,N661*O661*P661*F!$B$63,IF(Q661=64%,N661*O661*P661*F!$B$64,IF(Q661=65%,N661*O661*P661*F!$B$65,IF(Q661=66%,N661*O661*P661*F!$B$66,IF(Q661=67%,N661*O661*P661*F!$B$67,IF(Q661=68%,N661*O661*P661*F!$B$68,IF(Q661=69%,N661*O661*P661*F!$B$69,IF(Q661=70%,N661*O661*P661*F!$B$70,IF(Q661=71%,N661*O661*P661*F!$B$71,IF(Q661=72%,N661*O661*P661*F!$B$72,IF(Q661=73%,N661*O661*P661*F!$B$73,IF(Q661=74%,N661*O661*P661*F!$B$74,IF(Q661=75%,N661*O661*P661*F!$B$75,IF(Q661=76%,N661*O661*P661*F!$B$76,IF(Q661=77%,N661*O661*P661*F!$B$77,IF(Q661=78%,N661*O661*P661*F!$B$78,IF(Q661=79%,N661*O661*P661*F!$B$79,IF(Q661=80%,N661*O661*P661*F!$B$80,IF(Q661=81%,N661*O661*P661*F!$B$81,IF(Q661=82%,N661*O661*P661*F!$B$82,IF(Q661=83%,N661*O661*P661*F!$B$83,IF(Q661=84%,N661*O661*P661*F!$B$84,IF(Q661=85%,N661*O661*P661*F!$B$85,IF(Q661=86%,N661*O661*P661*F!$B$86,IF(Q661=87%,N661*O661*P661*F!$B$87,IF(Q661=88%,N661*O661*P661*F!$B$88,IF(Q661=89%,N661*O661*P661*F!$B$89,IF(Q661=90%,N661*O661*P661*F!$B$90,IF(Q661=91%,N661*O661*P661*F!$B$91,IF(Q661=92%,N661*O661*P661*F!$B$92,IF(Q661=93%,N661*O661*P661*F!$B$93,IF(Q661=94%,N661*O661*P661*F!$B$94,IF(Q661=95%,N661*O661*P661*F!$B$95,IF(Q661=96%,N661*O661*P661*F!$B$96,IF(Q661=97%,N661*O661*P661*F!$B$97,IF(Q661=98%,N661*O661*P661*F!$B$98,IF(Q661=99%,N661*O661*P661*F!$B$99,IF(Q661&gt;99%,N661*O661*P661*F!$B$100,))))))))))))))))))))))))))))))))))))))))))))))))))))))))+IF(U661&lt;30%,0,IF(U661&lt;35%,R661*S661*T661*F!$B$33,IF(U661&lt;40%,R661*S661*T661*F!$B$38,IF(U661&lt;45%,R661*S661*T661*F!$B$43,IF(U661&lt;50%,R661*S661*T661*F!$B$48,IF(U661=50%,R661*S661*T661*F!$B$50,IF(U661=51%,R661*S661*T661*F!$B$51,IF(U661=52%,R661*S661*T661*F!$B$52,IF(U661=53%,R661*S661*T661*F!$B$53,IF(U661=54%,R661*S661*T661*F!$B$54,IF(U661=55%,R661*S661*T661*F!$B$55,IF(U661=56%,R661*S661*T661*F!$B$56,IF(U661=57%,R661*S661*T661*F!$B$57,IF(U661=58%,R661*S661*T661*F!$B$58,IF(U661=59%,R661*S661*T661*F!$B$59,IF(U661=60%,R661*S661*T661*F!$B$60,IF(U661=61%,R661*S661*T661*F!$B$61,IF(U661=62%,R661*S661*T661*F!$B$62,IF(U661=63%,R661*S661*T661*F!$B$63,IF(U661=64%,R661*S661*T661*F!$B$64,IF(U661=65%,R661*S661*T661*F!$B$65,IF(U661=66%,R661*S661*T661*F!$B$66,IF(U661=67%,R661*S661*T661*F!$B$67,IF(U661=68%,R661*S661*T661*F!$B$68,IF(U661=69%,R661*S661*T661*F!$B$69,IF(U661=70%,R661*S661*T661*F!$B$70,IF(U661=71%,R661*S661*T661*F!$B$71,IF(U661=72%,R661*S661*T661*F!$B$72,IF(U661=73%,R661*S661*T661*F!$B$73,IF(U661=74%,R661*S661*T661*F!$B$74,IF(U661=75%,R661*S661*T661*F!$B$75,IF(U661=76%,R661*S661*T661*F!$B$76,IF(U661=77%,R661*S661*T661*F!$B$77,IF(U661=78%,R661*S661*T661*F!$B$78,IF(U661=79%,R661*S661*T661*F!$B$79,IF(U661=80%,R661*S661*T661*F!$B$80,IF(U661=81%,R661*S661*T661*F!$B$81,IF(U661=82%,R661*S661*T661*F!$B$82,IF(U661=83%,R661*S661*T661*F!$B$83,IF(U661=84%,R661*S661*T661*F!$B$84,IF(U661=85%,R661*S661*T661*F!$B$85,IF(U661=86%,R661*S661*T661*F!$B$86,IF(U661=87%,R661*S661*T661*F!$B$87,IF(U661=88%,R661*S661*T661*F!$B$88,IF(U661=89%,R661*S661*T661*F!$B$89,IF(U661=90%,R661*S661*T661*F!$B$90,IF(U661=91%,R661*S661*T661*F!$B$91,IF(U661=92%,R661*S661*T661*F!$B$92,IF(U661=93%,R661*S661*T661*F!$B$93,IF(U661=94%,R661*S661*T661*F!$B$94,IF(U661=95%,R661*S661*T661*F!$B$95,IF(U661=96%,R661*S661*T661*F!$B$96,IF(U661=97%,R661*S661*T661*F!$B$97,IF(U661=98%,R661*S661*T661*F!$B$98,IF(U661=99%,R661*S661*T661*F!$B$99,IF(U661&gt;99%,R661*S661*T661*F!$B$100)))))))))))))))))))))))))))))))))))))))))))))))))))))))))*IF(ISNUMBER(E661),E661,1)*IF(ISNUMBER(D661),D661,1)</f>
        <v>0</v>
      </c>
      <c r="AA661" s="8">
        <f>G661*H661+K661*L661+O661*P661+S661*T661</f>
        <v>0</v>
      </c>
      <c r="AB661" s="129">
        <f>(H661*(IF(I661&lt;45%,0.5,IF(I661&lt;55%,0.8,IF(I661&lt;65%,0.9,IF(I661&lt;75%,1,IF(I661&lt;85%,1.1,1.2))))))+L661*(IF(M661&lt;45%,0.5,IF(M661&lt;55%,0.8,IF(M661&lt;65%,0.9,IF(M661&lt;75%,1,IF(M661&lt;85%,1.1,1.2))))))+P661*(IF(Q661&lt;45%,0.5,IF(Q661&lt;55%,0.8,IF(Q661&lt;65%,0.9,IF(Q661&lt;75%,1,IF(Q661&lt;85%,1.1,1.2))))))+T661*(IF(U661&lt;45%,0.5,IF(U661&lt;55%,0.8,IF(U661&lt;65%,0.9,IF(U661&lt;75%,1,IF(U661&lt;85%,1.1,1.2)))))))*IF(D661&gt;=0.8,6,IF(D661&lt;=0.4,1.5,3))</f>
        <v>0</v>
      </c>
    </row>
    <row r="662" spans="1:28" x14ac:dyDescent="0.25">
      <c r="A662" s="1125"/>
      <c r="B662" s="76" t="str">
        <f t="shared" ref="B662:C662" si="1619">IF(B600="","",B600)</f>
        <v/>
      </c>
      <c r="C662" s="77" t="str">
        <f t="shared" si="1619"/>
        <v/>
      </c>
      <c r="D662" s="63">
        <f t="shared" si="1611"/>
        <v>0</v>
      </c>
      <c r="E662" s="83" t="str">
        <f t="shared" ref="E662" si="1620">IF(E600="","",E600)</f>
        <v/>
      </c>
      <c r="F662" s="79"/>
      <c r="G662" s="94"/>
      <c r="H662" s="94"/>
      <c r="I662" s="70">
        <f t="shared" si="1606"/>
        <v>0</v>
      </c>
      <c r="J662" s="79"/>
      <c r="K662" s="94"/>
      <c r="L662" s="94"/>
      <c r="M662" s="71">
        <f t="shared" si="1607"/>
        <v>0</v>
      </c>
      <c r="N662" s="79"/>
      <c r="O662" s="94"/>
      <c r="P662" s="94"/>
      <c r="Q662" s="70">
        <f t="shared" si="1608"/>
        <v>0</v>
      </c>
      <c r="R662" s="79"/>
      <c r="S662" s="94"/>
      <c r="T662" s="94"/>
      <c r="U662" s="71">
        <f t="shared" si="1609"/>
        <v>0</v>
      </c>
      <c r="V662" s="125">
        <f t="shared" si="1613"/>
        <v>0</v>
      </c>
      <c r="W662" s="43">
        <f t="shared" si="1614"/>
        <v>0</v>
      </c>
      <c r="X662" s="36">
        <f>ROUND(IFERROR((W662/(Y662*IF(ISNUMBER(E662),E662,1))),0),2)</f>
        <v>0</v>
      </c>
      <c r="Y662" s="90" t="str">
        <f t="shared" si="1616"/>
        <v/>
      </c>
      <c r="Z662" s="6">
        <f>(IF(I662&lt;30%,0,IF(I662&lt;35%,F662*G662*H662*F!$B$33,IF(I662&lt;40%,F662*G662*H662*F!$B$38,IF(I662&lt;45%,F662*G662*H662*F!$B$43,IF(I662&lt;50%,F662*G662*H662*F!$B$48,IF(I662=50%,F662*G662*H662*F!$B$50,IF(I662=51%,F662*G662*H662*F!$B$51,IF(I662=52%,F662*G662*H662*F!$B$52,IF(I662=53%,F662*G662*H662*F!$B$53,IF(I662=54%,F662*G662*H662*F!$B$54,IF(I662=55%,F662*G662*H662*F!$B$55,IF(I662=56%,F662*G662*H662*F!$B$56,IF(I662=57%,F662*G662*H662*F!$B$57,IF(I662=58%,F662*G662*H662*F!$B$58,IF(I662=59%,F662*G662*H662*F!$B$59,IF(I662=60%,F662*G662*H662*F!$B$60,IF(I662=61%,F662*G662*H662*F!$B$61,IF(I662=62%,F662*G662*H662*F!$B$62,IF(I662=63%,F662*G662*H662*F!$B$63,IF(I662=64%,F662*G662*H662*F!$B$64,IF(I662=65%,F662*G662*H662*F!$B$65,IF(I662=66%,F662*G662*H662*F!$B$66,IF(I662=67%,F662*G662*H662*F!$B$67,IF(I662=68%,F662*G662*H662*F!$B$68,IF(I662=69%,F662*G662*H662*F!$B$69,IF(I662=70%,F662*G662*H662*F!$B$70,IF(I662=71%,F662*G662*H662*F!$B$71,IF(I662=72%,F662*G662*H662*F!$B$72,IF(I662=73%,F662*G662*H662*F!$B$73,IF(I662=74%,F662*G662*H662*F!$B$74,IF(I662=75%,F662*G662*H662*F!$B$75,IF(I662=76%,F662*G662*H662*F!$B$76,IF(I662=77%,F662*G662*H662*F!$B$77,IF(I662=78%,F662*G662*H662*F!$B$78,IF(I662=79%,F662*G662*H662*F!$B$79,IF(I662=80%,F662*G662*H662*F!$B$80,IF(I662=81%,F662*G662*H662*F!$B$81,IF(I662=82%,F662*G662*H662*F!$B$82,IF(I662=83%,F662*G662*H662*F!$B$83,IF(I662=84%,F662*G662*H662*F!$B$84,IF(I662=85%,F662*G662*H662*F!$B$85,IF(I662=86%,F662*G662*H662*F!$B$86,IF(I662=87%,F662*G662*H662*F!$B$87,IF(I662=88%,F662*G662*H662*F!$B$88,IF(I662=89%,F662*G662*H662*F!$B$89,IF(I662=90%,F662*G662*H662*F!$B$90,IF(I662=91%,F662*G662*H662*F!$B$91,IF(I662=92%,F662*G662*H662*F!$B$92,IF(I662=93%,F662*G662*H662*F!$B$93,IF(I662=94%,F662*G662*H662*F!$B$94,IF(I662=95%,F662*G662*H662*F!$B$95,IF(I662=96%,F662*G662*H662*F!$B$96,IF(I662=97%,F662*G662*H662*F!$B$97,IF(I662=98%,F662*G662*H662*F!$B$98,IF(I662=99%,F662*G662*H662*F!$B$99,IF(I662&gt;99%,F662*G662*H662*F!$B$100,))))))))))))))))))))))))))))))))))))))))))))))))))))))))+IF(M662&lt;30%,0,IF(M662&lt;35%,J662*K662*L662*F!$B$33,IF(M662&lt;40%,J662*K662*L662*F!$B$38,IF(M662&lt;45%,J662*K662*L662*F!$B$43,IF(M662&lt;50%,J662*K662*L662*F!$B$48,IF(M662=50%,J662*K662*L662*F!$B$50,IF(M662=51%,J662*K662*L662*F!$B$51,IF(M662=52%,J662*K662*L662*F!$B$52,IF(M662=53%,J662*K662*L662*F!$B$53,IF(M662=54%,J662*K662*L662*F!$B$54,IF(M662=55%,J662*K662*L662*F!$B$55,IF(M662=56%,J662*K662*L662*F!$B$56,IF(M662=57%,J662*K662*L662*F!$B$57,IF(M662=58%,J662*K662*L662*F!$B$58,IF(M662=59%,J662*K662*L662*F!$B$59,IF(M662=60%,J662*K662*L662*F!$B$60,IF(M662=61%,J662*K662*L662*F!$B$61,IF(M662=62%,J662*K662*L662*F!$B$62,IF(M662=63%,J662*K662*L662*F!$B$63,IF(M662=64%,J662*K662*L662*F!$B$64,IF(M662=65%,J662*K662*L662*F!$B$65,IF(M662=66%,J662*K662*L662*F!$B$66,IF(M662=67%,J662*K662*L662*F!$B$67,IF(M662=68%,J662*K662*L662*F!$B$68,IF(M662=69%,J662*K662*L662*F!$B$69,IF(M662=70%,J662*K662*L662*F!$B$70,IF(M662=71%,J662*K662*L662*F!$B$71,IF(M662=72%,J662*K662*L662*F!$B$72,IF(M662=73%,J662*K662*L662*F!$B$73,IF(M662=74%,J662*K662*L662*F!$B$74,IF(M662=75%,J662*K662*L662*F!$B$75,IF(M662=76%,J662*K662*L662*F!$B$76,IF(M662=77%,J662*K662*L662*F!$B$77,IF(M662=78%,J662*K662*L662*F!$B$78,IF(M662=79%,J662*K662*L662*F!$B$79,IF(M662=80%,J662*K662*L662*F!$B$80,IF(M662=81%,J662*K662*L662*F!$B$81,IF(M662=82%,J662*K662*L662*F!$B$82,IF(M662=83%,J662*K662*L662*F!$B$83,IF(M662=84%,J662*K662*L662*F!$B$84,IF(M662=85%,J662*K662*L662*F!$B$85,IF(M662=86%,J662*K662*L662*F!$B$86,IF(M662=87%,J662*K662*L662*F!$B$87,IF(M662=88%,J662*K662*L662*F!$B$88,IF(M662=89%,J662*K662*L662*F!$B$89,IF(M662=90%,J662*K662*L662*F!$B$90,IF(M662=91%,J662*K662*L662*F!$B$91,IF(M662=92%,J662*K662*L662*F!$B$92,IF(M662=93%,J662*K662*L662*F!$B$93,IF(M662=94%,J662*K662*L662*F!$B$94,IF(M662=95%,J662*K662*L662*F!$B$95,IF(M662=96%,J662*K662*L662*F!$B$96,IF(M662=97%,J662*K662*L662*F!$B$97,IF(M662=98%,J662*K662*L662*F!$B$98,IF(M662=99%,J662*K662*L662*F!$B$99,IF(M662&gt;99%,J662*K662*L662*F!$B$100,))))))))))))))))))))))))))))))))))))))))))))))))))))))))+IF(Q662&lt;30%,0,IF(Q662&lt;35%,N662*O662*P662*F!$B$33,IF(Q662&lt;40%,N662*O662*P662*F!$B$38,IF(Q662&lt;45%,N662*O662*P662*F!$B$43,IF(Q662&lt;50%,N662*O662*P662*F!$B$48,IF(Q662=50%,N662*O662*P662*F!$B$50,IF(Q662=51%,N662*O662*P662*F!$B$51,IF(Q662=52%,N662*O662*P662*F!$B$52,IF(Q662=53%,N662*O662*P662*F!$B$53,IF(Q662=54%,N662*O662*P662*F!$B$54,IF(Q662=55%,N662*O662*P662*F!$B$55,IF(Q662=56%,N662*O662*P662*F!$B$56,IF(Q662=57%,N662*O662*P662*F!$B$57,IF(Q662=58%,N662*O662*P662*F!$B$58,IF(Q662=59%,N662*O662*P662*F!$B$59,IF(Q662=60%,N662*O662*P662*F!$B$60,IF(Q662=61%,N662*O662*P662*F!$B$61,IF(Q662=62%,N662*O662*P662*F!$B$62,IF(Q662=63%,N662*O662*P662*F!$B$63,IF(Q662=64%,N662*O662*P662*F!$B$64,IF(Q662=65%,N662*O662*P662*F!$B$65,IF(Q662=66%,N662*O662*P662*F!$B$66,IF(Q662=67%,N662*O662*P662*F!$B$67,IF(Q662=68%,N662*O662*P662*F!$B$68,IF(Q662=69%,N662*O662*P662*F!$B$69,IF(Q662=70%,N662*O662*P662*F!$B$70,IF(Q662=71%,N662*O662*P662*F!$B$71,IF(Q662=72%,N662*O662*P662*F!$B$72,IF(Q662=73%,N662*O662*P662*F!$B$73,IF(Q662=74%,N662*O662*P662*F!$B$74,IF(Q662=75%,N662*O662*P662*F!$B$75,IF(Q662=76%,N662*O662*P662*F!$B$76,IF(Q662=77%,N662*O662*P662*F!$B$77,IF(Q662=78%,N662*O662*P662*F!$B$78,IF(Q662=79%,N662*O662*P662*F!$B$79,IF(Q662=80%,N662*O662*P662*F!$B$80,IF(Q662=81%,N662*O662*P662*F!$B$81,IF(Q662=82%,N662*O662*P662*F!$B$82,IF(Q662=83%,N662*O662*P662*F!$B$83,IF(Q662=84%,N662*O662*P662*F!$B$84,IF(Q662=85%,N662*O662*P662*F!$B$85,IF(Q662=86%,N662*O662*P662*F!$B$86,IF(Q662=87%,N662*O662*P662*F!$B$87,IF(Q662=88%,N662*O662*P662*F!$B$88,IF(Q662=89%,N662*O662*P662*F!$B$89,IF(Q662=90%,N662*O662*P662*F!$B$90,IF(Q662=91%,N662*O662*P662*F!$B$91,IF(Q662=92%,N662*O662*P662*F!$B$92,IF(Q662=93%,N662*O662*P662*F!$B$93,IF(Q662=94%,N662*O662*P662*F!$B$94,IF(Q662=95%,N662*O662*P662*F!$B$95,IF(Q662=96%,N662*O662*P662*F!$B$96,IF(Q662=97%,N662*O662*P662*F!$B$97,IF(Q662=98%,N662*O662*P662*F!$B$98,IF(Q662=99%,N662*O662*P662*F!$B$99,IF(Q662&gt;99%,N662*O662*P662*F!$B$100,))))))))))))))))))))))))))))))))))))))))))))))))))))))))+IF(U662&lt;30%,0,IF(U662&lt;35%,R662*S662*T662*F!$B$33,IF(U662&lt;40%,R662*S662*T662*F!$B$38,IF(U662&lt;45%,R662*S662*T662*F!$B$43,IF(U662&lt;50%,R662*S662*T662*F!$B$48,IF(U662=50%,R662*S662*T662*F!$B$50,IF(U662=51%,R662*S662*T662*F!$B$51,IF(U662=52%,R662*S662*T662*F!$B$52,IF(U662=53%,R662*S662*T662*F!$B$53,IF(U662=54%,R662*S662*T662*F!$B$54,IF(U662=55%,R662*S662*T662*F!$B$55,IF(U662=56%,R662*S662*T662*F!$B$56,IF(U662=57%,R662*S662*T662*F!$B$57,IF(U662=58%,R662*S662*T662*F!$B$58,IF(U662=59%,R662*S662*T662*F!$B$59,IF(U662=60%,R662*S662*T662*F!$B$60,IF(U662=61%,R662*S662*T662*F!$B$61,IF(U662=62%,R662*S662*T662*F!$B$62,IF(U662=63%,R662*S662*T662*F!$B$63,IF(U662=64%,R662*S662*T662*F!$B$64,IF(U662=65%,R662*S662*T662*F!$B$65,IF(U662=66%,R662*S662*T662*F!$B$66,IF(U662=67%,R662*S662*T662*F!$B$67,IF(U662=68%,R662*S662*T662*F!$B$68,IF(U662=69%,R662*S662*T662*F!$B$69,IF(U662=70%,R662*S662*T662*F!$B$70,IF(U662=71%,R662*S662*T662*F!$B$71,IF(U662=72%,R662*S662*T662*F!$B$72,IF(U662=73%,R662*S662*T662*F!$B$73,IF(U662=74%,R662*S662*T662*F!$B$74,IF(U662=75%,R662*S662*T662*F!$B$75,IF(U662=76%,R662*S662*T662*F!$B$76,IF(U662=77%,R662*S662*T662*F!$B$77,IF(U662=78%,R662*S662*T662*F!$B$78,IF(U662=79%,R662*S662*T662*F!$B$79,IF(U662=80%,R662*S662*T662*F!$B$80,IF(U662=81%,R662*S662*T662*F!$B$81,IF(U662=82%,R662*S662*T662*F!$B$82,IF(U662=83%,R662*S662*T662*F!$B$83,IF(U662=84%,R662*S662*T662*F!$B$84,IF(U662=85%,R662*S662*T662*F!$B$85,IF(U662=86%,R662*S662*T662*F!$B$86,IF(U662=87%,R662*S662*T662*F!$B$87,IF(U662=88%,R662*S662*T662*F!$B$88,IF(U662=89%,R662*S662*T662*F!$B$89,IF(U662=90%,R662*S662*T662*F!$B$90,IF(U662=91%,R662*S662*T662*F!$B$91,IF(U662=92%,R662*S662*T662*F!$B$92,IF(U662=93%,R662*S662*T662*F!$B$93,IF(U662=94%,R662*S662*T662*F!$B$94,IF(U662=95%,R662*S662*T662*F!$B$95,IF(U662=96%,R662*S662*T662*F!$B$96,IF(U662=97%,R662*S662*T662*F!$B$97,IF(U662=98%,R662*S662*T662*F!$B$98,IF(U662=99%,R662*S662*T662*F!$B$99,IF(U662&gt;99%,R662*S662*T662*F!$B$100)))))))))))))))))))))))))))))))))))))))))))))))))))))))))*IF(ISNUMBER(E662),E662,1)*IF(ISNUMBER(D662),D662,1)</f>
        <v>0</v>
      </c>
      <c r="AA662" s="6">
        <f>G662*H662+K662*L662+O662*P662+S662*T662</f>
        <v>0</v>
      </c>
      <c r="AB662" s="115">
        <f>(H662*(IF(I662&lt;45%,0.5,IF(I662&lt;55%,0.8,IF(I662&lt;65%,0.9,IF(I662&lt;75%,1,IF(I662&lt;85%,1.1,1.2))))))+L662*(IF(M662&lt;45%,0.5,IF(M662&lt;55%,0.8,IF(M662&lt;65%,0.9,IF(M662&lt;75%,1,IF(M662&lt;85%,1.1,1.2))))))+P662*(IF(Q662&lt;45%,0.5,IF(Q662&lt;55%,0.8,IF(Q662&lt;65%,0.9,IF(Q662&lt;75%,1,IF(Q662&lt;85%,1.1,1.2))))))+T662*(IF(U662&lt;45%,0.5,IF(U662&lt;55%,0.8,IF(U662&lt;65%,0.9,IF(U662&lt;75%,1,IF(U662&lt;85%,1.1,1.2)))))))*IF(D662&gt;=0.8,6,IF(D662&lt;=0.4,1.5,3))</f>
        <v>0</v>
      </c>
    </row>
    <row r="663" spans="1:28" x14ac:dyDescent="0.25">
      <c r="A663" s="1125"/>
      <c r="B663" s="76" t="str">
        <f t="shared" ref="B663:C663" si="1621">IF(B601="","",B601)</f>
        <v/>
      </c>
      <c r="C663" s="77" t="str">
        <f t="shared" si="1621"/>
        <v/>
      </c>
      <c r="D663" s="63">
        <f t="shared" si="1611"/>
        <v>0</v>
      </c>
      <c r="E663" s="83" t="str">
        <f t="shared" ref="E663" si="1622">IF(E601="","",E601)</f>
        <v/>
      </c>
      <c r="F663" s="81"/>
      <c r="G663" s="96"/>
      <c r="H663" s="96"/>
      <c r="I663" s="82">
        <f t="shared" si="1606"/>
        <v>0</v>
      </c>
      <c r="J663" s="81"/>
      <c r="K663" s="96"/>
      <c r="L663" s="96"/>
      <c r="M663" s="104">
        <f t="shared" si="1607"/>
        <v>0</v>
      </c>
      <c r="N663" s="81"/>
      <c r="O663" s="96"/>
      <c r="P663" s="96"/>
      <c r="Q663" s="82">
        <f t="shared" si="1608"/>
        <v>0</v>
      </c>
      <c r="R663" s="81"/>
      <c r="S663" s="96"/>
      <c r="T663" s="96"/>
      <c r="U663" s="104">
        <f t="shared" si="1609"/>
        <v>0</v>
      </c>
      <c r="V663" s="128">
        <f t="shared" si="1613"/>
        <v>0</v>
      </c>
      <c r="W663" s="44">
        <f t="shared" si="1614"/>
        <v>0</v>
      </c>
      <c r="X663" s="45">
        <f t="shared" ref="X663" si="1623">ROUND(IFERROR((W663/(Y663*IF(ISNUMBER(E663),E663,1))),0),2)</f>
        <v>0</v>
      </c>
      <c r="Y663" s="90" t="str">
        <f t="shared" si="1616"/>
        <v/>
      </c>
      <c r="Z663" s="8">
        <f>(IF(I663&lt;30%,0,IF(I663&lt;35%,F663*G663*H663*F!$B$33,IF(I663&lt;40%,F663*G663*H663*F!$B$38,IF(I663&lt;45%,F663*G663*H663*F!$B$43,IF(I663&lt;50%,F663*G663*H663*F!$B$48,IF(I663=50%,F663*G663*H663*F!$B$50,IF(I663=51%,F663*G663*H663*F!$B$51,IF(I663=52%,F663*G663*H663*F!$B$52,IF(I663=53%,F663*G663*H663*F!$B$53,IF(I663=54%,F663*G663*H663*F!$B$54,IF(I663=55%,F663*G663*H663*F!$B$55,IF(I663=56%,F663*G663*H663*F!$B$56,IF(I663=57%,F663*G663*H663*F!$B$57,IF(I663=58%,F663*G663*H663*F!$B$58,IF(I663=59%,F663*G663*H663*F!$B$59,IF(I663=60%,F663*G663*H663*F!$B$60,IF(I663=61%,F663*G663*H663*F!$B$61,IF(I663=62%,F663*G663*H663*F!$B$62,IF(I663=63%,F663*G663*H663*F!$B$63,IF(I663=64%,F663*G663*H663*F!$B$64,IF(I663=65%,F663*G663*H663*F!$B$65,IF(I663=66%,F663*G663*H663*F!$B$66,IF(I663=67%,F663*G663*H663*F!$B$67,IF(I663=68%,F663*G663*H663*F!$B$68,IF(I663=69%,F663*G663*H663*F!$B$69,IF(I663=70%,F663*G663*H663*F!$B$70,IF(I663=71%,F663*G663*H663*F!$B$71,IF(I663=72%,F663*G663*H663*F!$B$72,IF(I663=73%,F663*G663*H663*F!$B$73,IF(I663=74%,F663*G663*H663*F!$B$74,IF(I663=75%,F663*G663*H663*F!$B$75,IF(I663=76%,F663*G663*H663*F!$B$76,IF(I663=77%,F663*G663*H663*F!$B$77,IF(I663=78%,F663*G663*H663*F!$B$78,IF(I663=79%,F663*G663*H663*F!$B$79,IF(I663=80%,F663*G663*H663*F!$B$80,IF(I663=81%,F663*G663*H663*F!$B$81,IF(I663=82%,F663*G663*H663*F!$B$82,IF(I663=83%,F663*G663*H663*F!$B$83,IF(I663=84%,F663*G663*H663*F!$B$84,IF(I663=85%,F663*G663*H663*F!$B$85,IF(I663=86%,F663*G663*H663*F!$B$86,IF(I663=87%,F663*G663*H663*F!$B$87,IF(I663=88%,F663*G663*H663*F!$B$88,IF(I663=89%,F663*G663*H663*F!$B$89,IF(I663=90%,F663*G663*H663*F!$B$90,IF(I663=91%,F663*G663*H663*F!$B$91,IF(I663=92%,F663*G663*H663*F!$B$92,IF(I663=93%,F663*G663*H663*F!$B$93,IF(I663=94%,F663*G663*H663*F!$B$94,IF(I663=95%,F663*G663*H663*F!$B$95,IF(I663=96%,F663*G663*H663*F!$B$96,IF(I663=97%,F663*G663*H663*F!$B$97,IF(I663=98%,F663*G663*H663*F!$B$98,IF(I663=99%,F663*G663*H663*F!$B$99,IF(I663&gt;99%,F663*G663*H663*F!$B$100,))))))))))))))))))))))))))))))))))))))))))))))))))))))))+IF(M663&lt;30%,0,IF(M663&lt;35%,J663*K663*L663*F!$B$33,IF(M663&lt;40%,J663*K663*L663*F!$B$38,IF(M663&lt;45%,J663*K663*L663*F!$B$43,IF(M663&lt;50%,J663*K663*L663*F!$B$48,IF(M663=50%,J663*K663*L663*F!$B$50,IF(M663=51%,J663*K663*L663*F!$B$51,IF(M663=52%,J663*K663*L663*F!$B$52,IF(M663=53%,J663*K663*L663*F!$B$53,IF(M663=54%,J663*K663*L663*F!$B$54,IF(M663=55%,J663*K663*L663*F!$B$55,IF(M663=56%,J663*K663*L663*F!$B$56,IF(M663=57%,J663*K663*L663*F!$B$57,IF(M663=58%,J663*K663*L663*F!$B$58,IF(M663=59%,J663*K663*L663*F!$B$59,IF(M663=60%,J663*K663*L663*F!$B$60,IF(M663=61%,J663*K663*L663*F!$B$61,IF(M663=62%,J663*K663*L663*F!$B$62,IF(M663=63%,J663*K663*L663*F!$B$63,IF(M663=64%,J663*K663*L663*F!$B$64,IF(M663=65%,J663*K663*L663*F!$B$65,IF(M663=66%,J663*K663*L663*F!$B$66,IF(M663=67%,J663*K663*L663*F!$B$67,IF(M663=68%,J663*K663*L663*F!$B$68,IF(M663=69%,J663*K663*L663*F!$B$69,IF(M663=70%,J663*K663*L663*F!$B$70,IF(M663=71%,J663*K663*L663*F!$B$71,IF(M663=72%,J663*K663*L663*F!$B$72,IF(M663=73%,J663*K663*L663*F!$B$73,IF(M663=74%,J663*K663*L663*F!$B$74,IF(M663=75%,J663*K663*L663*F!$B$75,IF(M663=76%,J663*K663*L663*F!$B$76,IF(M663=77%,J663*K663*L663*F!$B$77,IF(M663=78%,J663*K663*L663*F!$B$78,IF(M663=79%,J663*K663*L663*F!$B$79,IF(M663=80%,J663*K663*L663*F!$B$80,IF(M663=81%,J663*K663*L663*F!$B$81,IF(M663=82%,J663*K663*L663*F!$B$82,IF(M663=83%,J663*K663*L663*F!$B$83,IF(M663=84%,J663*K663*L663*F!$B$84,IF(M663=85%,J663*K663*L663*F!$B$85,IF(M663=86%,J663*K663*L663*F!$B$86,IF(M663=87%,J663*K663*L663*F!$B$87,IF(M663=88%,J663*K663*L663*F!$B$88,IF(M663=89%,J663*K663*L663*F!$B$89,IF(M663=90%,J663*K663*L663*F!$B$90,IF(M663=91%,J663*K663*L663*F!$B$91,IF(M663=92%,J663*K663*L663*F!$B$92,IF(M663=93%,J663*K663*L663*F!$B$93,IF(M663=94%,J663*K663*L663*F!$B$94,IF(M663=95%,J663*K663*L663*F!$B$95,IF(M663=96%,J663*K663*L663*F!$B$96,IF(M663=97%,J663*K663*L663*F!$B$97,IF(M663=98%,J663*K663*L663*F!$B$98,IF(M663=99%,J663*K663*L663*F!$B$99,IF(M663&gt;99%,J663*K663*L663*F!$B$100,))))))))))))))))))))))))))))))))))))))))))))))))))))))))+IF(Q663&lt;30%,0,IF(Q663&lt;35%,N663*O663*P663*F!$B$33,IF(Q663&lt;40%,N663*O663*P663*F!$B$38,IF(Q663&lt;45%,N663*O663*P663*F!$B$43,IF(Q663&lt;50%,N663*O663*P663*F!$B$48,IF(Q663=50%,N663*O663*P663*F!$B$50,IF(Q663=51%,N663*O663*P663*F!$B$51,IF(Q663=52%,N663*O663*P663*F!$B$52,IF(Q663=53%,N663*O663*P663*F!$B$53,IF(Q663=54%,N663*O663*P663*F!$B$54,IF(Q663=55%,N663*O663*P663*F!$B$55,IF(Q663=56%,N663*O663*P663*F!$B$56,IF(Q663=57%,N663*O663*P663*F!$B$57,IF(Q663=58%,N663*O663*P663*F!$B$58,IF(Q663=59%,N663*O663*P663*F!$B$59,IF(Q663=60%,N663*O663*P663*F!$B$60,IF(Q663=61%,N663*O663*P663*F!$B$61,IF(Q663=62%,N663*O663*P663*F!$B$62,IF(Q663=63%,N663*O663*P663*F!$B$63,IF(Q663=64%,N663*O663*P663*F!$B$64,IF(Q663=65%,N663*O663*P663*F!$B$65,IF(Q663=66%,N663*O663*P663*F!$B$66,IF(Q663=67%,N663*O663*P663*F!$B$67,IF(Q663=68%,N663*O663*P663*F!$B$68,IF(Q663=69%,N663*O663*P663*F!$B$69,IF(Q663=70%,N663*O663*P663*F!$B$70,IF(Q663=71%,N663*O663*P663*F!$B$71,IF(Q663=72%,N663*O663*P663*F!$B$72,IF(Q663=73%,N663*O663*P663*F!$B$73,IF(Q663=74%,N663*O663*P663*F!$B$74,IF(Q663=75%,N663*O663*P663*F!$B$75,IF(Q663=76%,N663*O663*P663*F!$B$76,IF(Q663=77%,N663*O663*P663*F!$B$77,IF(Q663=78%,N663*O663*P663*F!$B$78,IF(Q663=79%,N663*O663*P663*F!$B$79,IF(Q663=80%,N663*O663*P663*F!$B$80,IF(Q663=81%,N663*O663*P663*F!$B$81,IF(Q663=82%,N663*O663*P663*F!$B$82,IF(Q663=83%,N663*O663*P663*F!$B$83,IF(Q663=84%,N663*O663*P663*F!$B$84,IF(Q663=85%,N663*O663*P663*F!$B$85,IF(Q663=86%,N663*O663*P663*F!$B$86,IF(Q663=87%,N663*O663*P663*F!$B$87,IF(Q663=88%,N663*O663*P663*F!$B$88,IF(Q663=89%,N663*O663*P663*F!$B$89,IF(Q663=90%,N663*O663*P663*F!$B$90,IF(Q663=91%,N663*O663*P663*F!$B$91,IF(Q663=92%,N663*O663*P663*F!$B$92,IF(Q663=93%,N663*O663*P663*F!$B$93,IF(Q663=94%,N663*O663*P663*F!$B$94,IF(Q663=95%,N663*O663*P663*F!$B$95,IF(Q663=96%,N663*O663*P663*F!$B$96,IF(Q663=97%,N663*O663*P663*F!$B$97,IF(Q663=98%,N663*O663*P663*F!$B$98,IF(Q663=99%,N663*O663*P663*F!$B$99,IF(Q663&gt;99%,N663*O663*P663*F!$B$100,))))))))))))))))))))))))))))))))))))))))))))))))))))))))+IF(U663&lt;30%,0,IF(U663&lt;35%,R663*S663*T663*F!$B$33,IF(U663&lt;40%,R663*S663*T663*F!$B$38,IF(U663&lt;45%,R663*S663*T663*F!$B$43,IF(U663&lt;50%,R663*S663*T663*F!$B$48,IF(U663=50%,R663*S663*T663*F!$B$50,IF(U663=51%,R663*S663*T663*F!$B$51,IF(U663=52%,R663*S663*T663*F!$B$52,IF(U663=53%,R663*S663*T663*F!$B$53,IF(U663=54%,R663*S663*T663*F!$B$54,IF(U663=55%,R663*S663*T663*F!$B$55,IF(U663=56%,R663*S663*T663*F!$B$56,IF(U663=57%,R663*S663*T663*F!$B$57,IF(U663=58%,R663*S663*T663*F!$B$58,IF(U663=59%,R663*S663*T663*F!$B$59,IF(U663=60%,R663*S663*T663*F!$B$60,IF(U663=61%,R663*S663*T663*F!$B$61,IF(U663=62%,R663*S663*T663*F!$B$62,IF(U663=63%,R663*S663*T663*F!$B$63,IF(U663=64%,R663*S663*T663*F!$B$64,IF(U663=65%,R663*S663*T663*F!$B$65,IF(U663=66%,R663*S663*T663*F!$B$66,IF(U663=67%,R663*S663*T663*F!$B$67,IF(U663=68%,R663*S663*T663*F!$B$68,IF(U663=69%,R663*S663*T663*F!$B$69,IF(U663=70%,R663*S663*T663*F!$B$70,IF(U663=71%,R663*S663*T663*F!$B$71,IF(U663=72%,R663*S663*T663*F!$B$72,IF(U663=73%,R663*S663*T663*F!$B$73,IF(U663=74%,R663*S663*T663*F!$B$74,IF(U663=75%,R663*S663*T663*F!$B$75,IF(U663=76%,R663*S663*T663*F!$B$76,IF(U663=77%,R663*S663*T663*F!$B$77,IF(U663=78%,R663*S663*T663*F!$B$78,IF(U663=79%,R663*S663*T663*F!$B$79,IF(U663=80%,R663*S663*T663*F!$B$80,IF(U663=81%,R663*S663*T663*F!$B$81,IF(U663=82%,R663*S663*T663*F!$B$82,IF(U663=83%,R663*S663*T663*F!$B$83,IF(U663=84%,R663*S663*T663*F!$B$84,IF(U663=85%,R663*S663*T663*F!$B$85,IF(U663=86%,R663*S663*T663*F!$B$86,IF(U663=87%,R663*S663*T663*F!$B$87,IF(U663=88%,R663*S663*T663*F!$B$88,IF(U663=89%,R663*S663*T663*F!$B$89,IF(U663=90%,R663*S663*T663*F!$B$90,IF(U663=91%,R663*S663*T663*F!$B$91,IF(U663=92%,R663*S663*T663*F!$B$92,IF(U663=93%,R663*S663*T663*F!$B$93,IF(U663=94%,R663*S663*T663*F!$B$94,IF(U663=95%,R663*S663*T663*F!$B$95,IF(U663=96%,R663*S663*T663*F!$B$96,IF(U663=97%,R663*S663*T663*F!$B$97,IF(U663=98%,R663*S663*T663*F!$B$98,IF(U663=99%,R663*S663*T663*F!$B$99,IF(U663&gt;99%,R663*S663*T663*F!$B$100)))))))))))))))))))))))))))))))))))))))))))))))))))))))))*IF(ISNUMBER(E663),E663,1)*IF(ISNUMBER(D663),D663,1)</f>
        <v>0</v>
      </c>
      <c r="AA663" s="8">
        <f>G663*H663+K663*L663+O663*P663+S663*T663</f>
        <v>0</v>
      </c>
      <c r="AB663" s="129">
        <f>(H663*(IF(I663&lt;45%,0.5,IF(I663&lt;55%,0.8,IF(I663&lt;65%,0.9,IF(I663&lt;75%,1,IF(I663&lt;85%,1.1,1.2))))))+L663*(IF(M663&lt;45%,0.5,IF(M663&lt;55%,0.8,IF(M663&lt;65%,0.9,IF(M663&lt;75%,1,IF(M663&lt;85%,1.1,1.2))))))+P663*(IF(Q663&lt;45%,0.5,IF(Q663&lt;55%,0.8,IF(Q663&lt;65%,0.9,IF(Q663&lt;75%,1,IF(Q663&lt;85%,1.1,1.2))))))+T663*(IF(U663&lt;45%,0.5,IF(U663&lt;55%,0.8,IF(U663&lt;65%,0.9,IF(U663&lt;75%,1,IF(U663&lt;85%,1.1,1.2)))))))*IF(D663&gt;=0.8,6,IF(D663&lt;=0.4,1.5,3))</f>
        <v>0</v>
      </c>
    </row>
    <row r="664" spans="1:28" x14ac:dyDescent="0.25">
      <c r="A664" s="1125"/>
      <c r="B664" s="76"/>
      <c r="C664" s="77"/>
      <c r="D664" s="134">
        <f>ROUND(IFERROR((D659*(G659*H659+K659*L659+O659*P659+S659*T659)+D660*(G660*H660+K660*L660+O660*P660+S660*T660)+D661*(G661*H661+K661*L661+O661*P661+S661*T661)+D662*(G662*H662+K662*L662+O662*P662+S662*T662)+D663*(G663*H663+K663*L663+O663*P663+S663*T663))/((G659*H659+K659*L659+O659*P659+S659*T659)+(G660*H660+K660*L660+O660*P660+S660*T660)+(G661*H661+K661*L661+O661*P661+S661*T661)+(G662*H662+K662*L662+O662*P662+S662*T662)+(G663*H663+K663*L663+O663*P663+S663*T663)),0),3)</f>
        <v>0</v>
      </c>
      <c r="E664" s="83"/>
      <c r="F664" s="79" t="str">
        <f t="shared" ref="F664" si="1624">IF(I664&lt;&gt;0,(IFERROR(IF($Y664&gt;15,MROUND($Y664*I664,0.5),MROUND($Y664*I664,0.1)),)),"")</f>
        <v/>
      </c>
      <c r="G664" s="94"/>
      <c r="H664" s="94"/>
      <c r="I664" s="70"/>
      <c r="J664" s="79" t="str">
        <f t="shared" ref="J664" si="1625">IF(M664&lt;&gt;0,(IFERROR(IF($Y664&gt;15,MROUND($Y664*M664,0.5),MROUND($Y664*M664,0.1)),)),"")</f>
        <v/>
      </c>
      <c r="K664" s="94"/>
      <c r="L664" s="94"/>
      <c r="M664" s="71"/>
      <c r="N664" s="79" t="str">
        <f t="shared" ref="N664" si="1626">IF(Q664&lt;&gt;0,(IFERROR(IF($Y664&gt;15,MROUND($Y664*Q664,0.5),MROUND($Y664*Q664,0.1)),)),"")</f>
        <v/>
      </c>
      <c r="O664" s="94"/>
      <c r="P664" s="94"/>
      <c r="Q664" s="70"/>
      <c r="R664" s="79" t="str">
        <f t="shared" ref="R664" si="1627">IF(U664&lt;&gt;0,(IFERROR(IF($Y664&gt;15,MROUND($Y664*U664,0.5),MROUND($Y664*U664,0.1)),)),"")</f>
        <v/>
      </c>
      <c r="S664" s="94"/>
      <c r="T664" s="94"/>
      <c r="U664" s="71"/>
      <c r="V664" s="122">
        <f>SUM(V659:V663)</f>
        <v>0</v>
      </c>
      <c r="W664" s="117">
        <f>IFERROR(V664/AA664,0)</f>
        <v>0</v>
      </c>
      <c r="X664" s="118">
        <f>ROUND(IFERROR((D659*(I659*G659*H659+M659*K659*L659+Q659*O659*P659+U659*S659*T659)+D660*(I660*G660*H660+M660*K660*L660+Q660*O660*P660+U660*S660*T660)+D661*(I661*G661*H661+M661*K661*L661+Q661*O661*P661+U661*S661*T661)+D662*(I662*G662*H662+M662*K662*L662+Q662*O662*P662+U662*S662*T662)+D663*(I663*G663*H663+M663*K663*L663+Q663*O663*P663+U663*S663*T663))/(D659*(G659*H659+K659*L659+O659*P659+S659*T659)+D660*(G660*H660+K660*L660+O660*P660+S660*T660)+D661*(G661*H661+K661*L661+O661*P661+S661*T661)+D662*(G662*H662+K662*L662+O662*P662+S662*T662)+D663*(G663*H663+K663*L663+O663*P663+S663*T663)),0),2)</f>
        <v>0</v>
      </c>
      <c r="Y664" s="117"/>
      <c r="Z664" s="117">
        <f>SUM(Z659:Z663)</f>
        <v>0</v>
      </c>
      <c r="AA664" s="117">
        <f>SUM(AA659:AA663)</f>
        <v>0</v>
      </c>
      <c r="AB664" s="119">
        <f>IF(SUM(AB659:AB663)=0,TIME(,0,),TIME(,SUM(AB659:AB663)+30,))</f>
        <v>0</v>
      </c>
    </row>
    <row r="665" spans="1:28" x14ac:dyDescent="0.25">
      <c r="A665" s="1125"/>
      <c r="B665" s="76" t="str">
        <f t="shared" ref="B665:C665" si="1628">IF(B603="","",B603)</f>
        <v/>
      </c>
      <c r="C665" s="77" t="str">
        <f t="shared" si="1628"/>
        <v/>
      </c>
      <c r="D665" s="63">
        <f>D603</f>
        <v>0</v>
      </c>
      <c r="E665" s="83" t="str">
        <f t="shared" ref="E665" si="1629">IF(E603="","",E603)</f>
        <v/>
      </c>
      <c r="F665" s="81"/>
      <c r="G665" s="96"/>
      <c r="H665" s="96"/>
      <c r="I665" s="82">
        <f t="shared" ref="I665:I669" si="1630">IFERROR(ROUND(F665/$Y665,2),)</f>
        <v>0</v>
      </c>
      <c r="J665" s="81"/>
      <c r="K665" s="96"/>
      <c r="L665" s="96"/>
      <c r="M665" s="104">
        <f t="shared" ref="M665:M669" si="1631">IFERROR(ROUND(J665/$Y665,2),)</f>
        <v>0</v>
      </c>
      <c r="N665" s="81"/>
      <c r="O665" s="96"/>
      <c r="P665" s="96"/>
      <c r="Q665" s="82">
        <f t="shared" ref="Q665:Q669" si="1632">IFERROR(ROUND(N665/$Y665,2),)</f>
        <v>0</v>
      </c>
      <c r="R665" s="81"/>
      <c r="S665" s="96"/>
      <c r="T665" s="96"/>
      <c r="U665" s="104">
        <f t="shared" ref="U665:U669" si="1633">IFERROR(ROUND(R665/$Y665,2),)</f>
        <v>0</v>
      </c>
      <c r="V665" s="128">
        <f>(IF(ISNUMBER(F665),F665,1)*G665*H665+IF(ISNUMBER(J665),J665,1)*K665*L665+IF(ISNUMBER(N665),N665,1)*O665*P665+IF(ISNUMBER(R665),R665,1)*S665*T665)*IF(ISNUMBER(E665),E665,1)</f>
        <v>0</v>
      </c>
      <c r="W665" s="44">
        <f>IFERROR((IF(ISNUMBER(F665),F665,1)*G665*H665+IF(ISNUMBER(J665),J665,1)*K665*L665+IF(ISNUMBER(N665),N665,1)*O665*P665+IF(ISNUMBER(R665),R665,1)*S665*T665)*IF(ISNUMBER(E665),E665,1)/(G665*H665+K665*L665+O665*P665+S665*T665),0)</f>
        <v>0</v>
      </c>
      <c r="X665" s="45">
        <f>ROUND(IFERROR((W665/(Y665*IF(ISNUMBER(E665),E665,1))),0),2)</f>
        <v>0</v>
      </c>
      <c r="Y665" s="90" t="str">
        <f>IF(ISNUMBER(Y603), Y603+(Y603*$Y$621),"")</f>
        <v/>
      </c>
      <c r="Z665" s="8">
        <f>(IF(I665&lt;30%,0,IF(I665&lt;35%,F665*G665*H665*F!$B$33,IF(I665&lt;40%,F665*G665*H665*F!$B$38,IF(I665&lt;45%,F665*G665*H665*F!$B$43,IF(I665&lt;50%,F665*G665*H665*F!$B$48,IF(I665=50%,F665*G665*H665*F!$B$50,IF(I665=51%,F665*G665*H665*F!$B$51,IF(I665=52%,F665*G665*H665*F!$B$52,IF(I665=53%,F665*G665*H665*F!$B$53,IF(I665=54%,F665*G665*H665*F!$B$54,IF(I665=55%,F665*G665*H665*F!$B$55,IF(I665=56%,F665*G665*H665*F!$B$56,IF(I665=57%,F665*G665*H665*F!$B$57,IF(I665=58%,F665*G665*H665*F!$B$58,IF(I665=59%,F665*G665*H665*F!$B$59,IF(I665=60%,F665*G665*H665*F!$B$60,IF(I665=61%,F665*G665*H665*F!$B$61,IF(I665=62%,F665*G665*H665*F!$B$62,IF(I665=63%,F665*G665*H665*F!$B$63,IF(I665=64%,F665*G665*H665*F!$B$64,IF(I665=65%,F665*G665*H665*F!$B$65,IF(I665=66%,F665*G665*H665*F!$B$66,IF(I665=67%,F665*G665*H665*F!$B$67,IF(I665=68%,F665*G665*H665*F!$B$68,IF(I665=69%,F665*G665*H665*F!$B$69,IF(I665=70%,F665*G665*H665*F!$B$70,IF(I665=71%,F665*G665*H665*F!$B$71,IF(I665=72%,F665*G665*H665*F!$B$72,IF(I665=73%,F665*G665*H665*F!$B$73,IF(I665=74%,F665*G665*H665*F!$B$74,IF(I665=75%,F665*G665*H665*F!$B$75,IF(I665=76%,F665*G665*H665*F!$B$76,IF(I665=77%,F665*G665*H665*F!$B$77,IF(I665=78%,F665*G665*H665*F!$B$78,IF(I665=79%,F665*G665*H665*F!$B$79,IF(I665=80%,F665*G665*H665*F!$B$80,IF(I665=81%,F665*G665*H665*F!$B$81,IF(I665=82%,F665*G665*H665*F!$B$82,IF(I665=83%,F665*G665*H665*F!$B$83,IF(I665=84%,F665*G665*H665*F!$B$84,IF(I665=85%,F665*G665*H665*F!$B$85,IF(I665=86%,F665*G665*H665*F!$B$86,IF(I665=87%,F665*G665*H665*F!$B$87,IF(I665=88%,F665*G665*H665*F!$B$88,IF(I665=89%,F665*G665*H665*F!$B$89,IF(I665=90%,F665*G665*H665*F!$B$90,IF(I665=91%,F665*G665*H665*F!$B$91,IF(I665=92%,F665*G665*H665*F!$B$92,IF(I665=93%,F665*G665*H665*F!$B$93,IF(I665=94%,F665*G665*H665*F!$B$94,IF(I665=95%,F665*G665*H665*F!$B$95,IF(I665=96%,F665*G665*H665*F!$B$96,IF(I665=97%,F665*G665*H665*F!$B$97,IF(I665=98%,F665*G665*H665*F!$B$98,IF(I665=99%,F665*G665*H665*F!$B$99,IF(I665&gt;99%,F665*G665*H665*F!$B$100,))))))))))))))))))))))))))))))))))))))))))))))))))))))))+IF(M665&lt;30%,0,IF(M665&lt;35%,J665*K665*L665*F!$B$33,IF(M665&lt;40%,J665*K665*L665*F!$B$38,IF(M665&lt;45%,J665*K665*L665*F!$B$43,IF(M665&lt;50%,J665*K665*L665*F!$B$48,IF(M665=50%,J665*K665*L665*F!$B$50,IF(M665=51%,J665*K665*L665*F!$B$51,IF(M665=52%,J665*K665*L665*F!$B$52,IF(M665=53%,J665*K665*L665*F!$B$53,IF(M665=54%,J665*K665*L665*F!$B$54,IF(M665=55%,J665*K665*L665*F!$B$55,IF(M665=56%,J665*K665*L665*F!$B$56,IF(M665=57%,J665*K665*L665*F!$B$57,IF(M665=58%,J665*K665*L665*F!$B$58,IF(M665=59%,J665*K665*L665*F!$B$59,IF(M665=60%,J665*K665*L665*F!$B$60,IF(M665=61%,J665*K665*L665*F!$B$61,IF(M665=62%,J665*K665*L665*F!$B$62,IF(M665=63%,J665*K665*L665*F!$B$63,IF(M665=64%,J665*K665*L665*F!$B$64,IF(M665=65%,J665*K665*L665*F!$B$65,IF(M665=66%,J665*K665*L665*F!$B$66,IF(M665=67%,J665*K665*L665*F!$B$67,IF(M665=68%,J665*K665*L665*F!$B$68,IF(M665=69%,J665*K665*L665*F!$B$69,IF(M665=70%,J665*K665*L665*F!$B$70,IF(M665=71%,J665*K665*L665*F!$B$71,IF(M665=72%,J665*K665*L665*F!$B$72,IF(M665=73%,J665*K665*L665*F!$B$73,IF(M665=74%,J665*K665*L665*F!$B$74,IF(M665=75%,J665*K665*L665*F!$B$75,IF(M665=76%,J665*K665*L665*F!$B$76,IF(M665=77%,J665*K665*L665*F!$B$77,IF(M665=78%,J665*K665*L665*F!$B$78,IF(M665=79%,J665*K665*L665*F!$B$79,IF(M665=80%,J665*K665*L665*F!$B$80,IF(M665=81%,J665*K665*L665*F!$B$81,IF(M665=82%,J665*K665*L665*F!$B$82,IF(M665=83%,J665*K665*L665*F!$B$83,IF(M665=84%,J665*K665*L665*F!$B$84,IF(M665=85%,J665*K665*L665*F!$B$85,IF(M665=86%,J665*K665*L665*F!$B$86,IF(M665=87%,J665*K665*L665*F!$B$87,IF(M665=88%,J665*K665*L665*F!$B$88,IF(M665=89%,J665*K665*L665*F!$B$89,IF(M665=90%,J665*K665*L665*F!$B$90,IF(M665=91%,J665*K665*L665*F!$B$91,IF(M665=92%,J665*K665*L665*F!$B$92,IF(M665=93%,J665*K665*L665*F!$B$93,IF(M665=94%,J665*K665*L665*F!$B$94,IF(M665=95%,J665*K665*L665*F!$B$95,IF(M665=96%,J665*K665*L665*F!$B$96,IF(M665=97%,J665*K665*L665*F!$B$97,IF(M665=98%,J665*K665*L665*F!$B$98,IF(M665=99%,J665*K665*L665*F!$B$99,IF(M665&gt;99%,J665*K665*L665*F!$B$100,))))))))))))))))))))))))))))))))))))))))))))))))))))))))+IF(Q665&lt;30%,0,IF(Q665&lt;35%,N665*O665*P665*F!$B$33,IF(Q665&lt;40%,N665*O665*P665*F!$B$38,IF(Q665&lt;45%,N665*O665*P665*F!$B$43,IF(Q665&lt;50%,N665*O665*P665*F!$B$48,IF(Q665=50%,N665*O665*P665*F!$B$50,IF(Q665=51%,N665*O665*P665*F!$B$51,IF(Q665=52%,N665*O665*P665*F!$B$52,IF(Q665=53%,N665*O665*P665*F!$B$53,IF(Q665=54%,N665*O665*P665*F!$B$54,IF(Q665=55%,N665*O665*P665*F!$B$55,IF(Q665=56%,N665*O665*P665*F!$B$56,IF(Q665=57%,N665*O665*P665*F!$B$57,IF(Q665=58%,N665*O665*P665*F!$B$58,IF(Q665=59%,N665*O665*P665*F!$B$59,IF(Q665=60%,N665*O665*P665*F!$B$60,IF(Q665=61%,N665*O665*P665*F!$B$61,IF(Q665=62%,N665*O665*P665*F!$B$62,IF(Q665=63%,N665*O665*P665*F!$B$63,IF(Q665=64%,N665*O665*P665*F!$B$64,IF(Q665=65%,N665*O665*P665*F!$B$65,IF(Q665=66%,N665*O665*P665*F!$B$66,IF(Q665=67%,N665*O665*P665*F!$B$67,IF(Q665=68%,N665*O665*P665*F!$B$68,IF(Q665=69%,N665*O665*P665*F!$B$69,IF(Q665=70%,N665*O665*P665*F!$B$70,IF(Q665=71%,N665*O665*P665*F!$B$71,IF(Q665=72%,N665*O665*P665*F!$B$72,IF(Q665=73%,N665*O665*P665*F!$B$73,IF(Q665=74%,N665*O665*P665*F!$B$74,IF(Q665=75%,N665*O665*P665*F!$B$75,IF(Q665=76%,N665*O665*P665*F!$B$76,IF(Q665=77%,N665*O665*P665*F!$B$77,IF(Q665=78%,N665*O665*P665*F!$B$78,IF(Q665=79%,N665*O665*P665*F!$B$79,IF(Q665=80%,N665*O665*P665*F!$B$80,IF(Q665=81%,N665*O665*P665*F!$B$81,IF(Q665=82%,N665*O665*P665*F!$B$82,IF(Q665=83%,N665*O665*P665*F!$B$83,IF(Q665=84%,N665*O665*P665*F!$B$84,IF(Q665=85%,N665*O665*P665*F!$B$85,IF(Q665=86%,N665*O665*P665*F!$B$86,IF(Q665=87%,N665*O665*P665*F!$B$87,IF(Q665=88%,N665*O665*P665*F!$B$88,IF(Q665=89%,N665*O665*P665*F!$B$89,IF(Q665=90%,N665*O665*P665*F!$B$90,IF(Q665=91%,N665*O665*P665*F!$B$91,IF(Q665=92%,N665*O665*P665*F!$B$92,IF(Q665=93%,N665*O665*P665*F!$B$93,IF(Q665=94%,N665*O665*P665*F!$B$94,IF(Q665=95%,N665*O665*P665*F!$B$95,IF(Q665=96%,N665*O665*P665*F!$B$96,IF(Q665=97%,N665*O665*P665*F!$B$97,IF(Q665=98%,N665*O665*P665*F!$B$98,IF(Q665=99%,N665*O665*P665*F!$B$99,IF(Q665&gt;99%,N665*O665*P665*F!$B$100,))))))))))))))))))))))))))))))))))))))))))))))))))))))))+IF(U665&lt;30%,0,IF(U665&lt;35%,R665*S665*T665*F!$B$33,IF(U665&lt;40%,R665*S665*T665*F!$B$38,IF(U665&lt;45%,R665*S665*T665*F!$B$43,IF(U665&lt;50%,R665*S665*T665*F!$B$48,IF(U665=50%,R665*S665*T665*F!$B$50,IF(U665=51%,R665*S665*T665*F!$B$51,IF(U665=52%,R665*S665*T665*F!$B$52,IF(U665=53%,R665*S665*T665*F!$B$53,IF(U665=54%,R665*S665*T665*F!$B$54,IF(U665=55%,R665*S665*T665*F!$B$55,IF(U665=56%,R665*S665*T665*F!$B$56,IF(U665=57%,R665*S665*T665*F!$B$57,IF(U665=58%,R665*S665*T665*F!$B$58,IF(U665=59%,R665*S665*T665*F!$B$59,IF(U665=60%,R665*S665*T665*F!$B$60,IF(U665=61%,R665*S665*T665*F!$B$61,IF(U665=62%,R665*S665*T665*F!$B$62,IF(U665=63%,R665*S665*T665*F!$B$63,IF(U665=64%,R665*S665*T665*F!$B$64,IF(U665=65%,R665*S665*T665*F!$B$65,IF(U665=66%,R665*S665*T665*F!$B$66,IF(U665=67%,R665*S665*T665*F!$B$67,IF(U665=68%,R665*S665*T665*F!$B$68,IF(U665=69%,R665*S665*T665*F!$B$69,IF(U665=70%,R665*S665*T665*F!$B$70,IF(U665=71%,R665*S665*T665*F!$B$71,IF(U665=72%,R665*S665*T665*F!$B$72,IF(U665=73%,R665*S665*T665*F!$B$73,IF(U665=74%,R665*S665*T665*F!$B$74,IF(U665=75%,R665*S665*T665*F!$B$75,IF(U665=76%,R665*S665*T665*F!$B$76,IF(U665=77%,R665*S665*T665*F!$B$77,IF(U665=78%,R665*S665*T665*F!$B$78,IF(U665=79%,R665*S665*T665*F!$B$79,IF(U665=80%,R665*S665*T665*F!$B$80,IF(U665=81%,R665*S665*T665*F!$B$81,IF(U665=82%,R665*S665*T665*F!$B$82,IF(U665=83%,R665*S665*T665*F!$B$83,IF(U665=84%,R665*S665*T665*F!$B$84,IF(U665=85%,R665*S665*T665*F!$B$85,IF(U665=86%,R665*S665*T665*F!$B$86,IF(U665=87%,R665*S665*T665*F!$B$87,IF(U665=88%,R665*S665*T665*F!$B$88,IF(U665=89%,R665*S665*T665*F!$B$89,IF(U665=90%,R665*S665*T665*F!$B$90,IF(U665=91%,R665*S665*T665*F!$B$91,IF(U665=92%,R665*S665*T665*F!$B$92,IF(U665=93%,R665*S665*T665*F!$B$93,IF(U665=94%,R665*S665*T665*F!$B$94,IF(U665=95%,R665*S665*T665*F!$B$95,IF(U665=96%,R665*S665*T665*F!$B$96,IF(U665=97%,R665*S665*T665*F!$B$97,IF(U665=98%,R665*S665*T665*F!$B$98,IF(U665=99%,R665*S665*T665*F!$B$99,IF(U665&gt;99%,R665*S665*T665*F!$B$100)))))))))))))))))))))))))))))))))))))))))))))))))))))))))*IF(ISNUMBER(E665),E665,1)*IF(ISNUMBER(D665),D665,1)</f>
        <v>0</v>
      </c>
      <c r="AA665" s="8">
        <f>G665*H665+K665*L665+O665*P665+S665*T665</f>
        <v>0</v>
      </c>
      <c r="AB665" s="129">
        <f>(H665*(IF(I665&lt;45%,0.5,IF(I665&lt;55%,0.8,IF(I665&lt;65%,0.9,IF(I665&lt;75%,1,IF(I665&lt;85%,1.1,1.2))))))+L665*(IF(M665&lt;45%,0.5,IF(M665&lt;55%,0.8,IF(M665&lt;65%,0.9,IF(M665&lt;75%,1,IF(M665&lt;85%,1.1,1.2))))))+P665*(IF(Q665&lt;45%,0.5,IF(Q665&lt;55%,0.8,IF(Q665&lt;65%,0.9,IF(Q665&lt;75%,1,IF(Q665&lt;85%,1.1,1.2))))))+T665*(IF(U665&lt;45%,0.5,IF(U665&lt;55%,0.8,IF(U665&lt;65%,0.9,IF(U665&lt;75%,1,IF(U665&lt;85%,1.1,1.2)))))))*IF(D665&gt;=0.8,6,IF(D665&lt;=0.4,1.5,3))</f>
        <v>0</v>
      </c>
    </row>
    <row r="666" spans="1:28" x14ac:dyDescent="0.25">
      <c r="A666" s="1125"/>
      <c r="B666" s="76" t="str">
        <f t="shared" ref="B666:C666" si="1634">IF(B604="","",B604)</f>
        <v/>
      </c>
      <c r="C666" s="77" t="str">
        <f t="shared" si="1634"/>
        <v/>
      </c>
      <c r="D666" s="63">
        <f t="shared" ref="D666:D669" si="1635">D604</f>
        <v>0</v>
      </c>
      <c r="E666" s="83" t="str">
        <f t="shared" ref="E666" si="1636">IF(E604="","",E604)</f>
        <v/>
      </c>
      <c r="F666" s="79"/>
      <c r="G666" s="94"/>
      <c r="H666" s="94"/>
      <c r="I666" s="70">
        <f t="shared" si="1630"/>
        <v>0</v>
      </c>
      <c r="J666" s="79"/>
      <c r="K666" s="94"/>
      <c r="L666" s="94"/>
      <c r="M666" s="71">
        <f t="shared" si="1631"/>
        <v>0</v>
      </c>
      <c r="N666" s="79"/>
      <c r="O666" s="94"/>
      <c r="P666" s="94"/>
      <c r="Q666" s="70">
        <f t="shared" si="1632"/>
        <v>0</v>
      </c>
      <c r="R666" s="79"/>
      <c r="S666" s="94"/>
      <c r="T666" s="94"/>
      <c r="U666" s="71">
        <f t="shared" si="1633"/>
        <v>0</v>
      </c>
      <c r="V666" s="125">
        <f t="shared" ref="V666:V669" si="1637">(IF(ISNUMBER(F666),F666,1)*G666*H666+IF(ISNUMBER(J666),J666,1)*K666*L666+IF(ISNUMBER(N666),N666,1)*O666*P666+IF(ISNUMBER(R666),R666,1)*S666*T666)*IF(ISNUMBER(E666),E666,1)</f>
        <v>0</v>
      </c>
      <c r="W666" s="43">
        <f t="shared" ref="W666:W669" si="1638">IFERROR((IF(ISNUMBER(F666),F666,1)*G666*H666+IF(ISNUMBER(J666),J666,1)*K666*L666+IF(ISNUMBER(N666),N666,1)*O666*P666+IF(ISNUMBER(R666),R666,1)*S666*T666)*IF(ISNUMBER(E666),E666,1)/(G666*H666+K666*L666+O666*P666+S666*T666),0)</f>
        <v>0</v>
      </c>
      <c r="X666" s="36">
        <f t="shared" ref="X666:X667" si="1639">ROUND(IFERROR((W666/(Y666*IF(ISNUMBER(E666),E666,1))),0),2)</f>
        <v>0</v>
      </c>
      <c r="Y666" s="90" t="str">
        <f t="shared" ref="Y666:Y669" si="1640">IF(ISNUMBER(Y604), Y604+(Y604*$Y$621),"")</f>
        <v/>
      </c>
      <c r="Z666" s="6">
        <f>(IF(I666&lt;30%,0,IF(I666&lt;35%,F666*G666*H666*F!$B$33,IF(I666&lt;40%,F666*G666*H666*F!$B$38,IF(I666&lt;45%,F666*G666*H666*F!$B$43,IF(I666&lt;50%,F666*G666*H666*F!$B$48,IF(I666=50%,F666*G666*H666*F!$B$50,IF(I666=51%,F666*G666*H666*F!$B$51,IF(I666=52%,F666*G666*H666*F!$B$52,IF(I666=53%,F666*G666*H666*F!$B$53,IF(I666=54%,F666*G666*H666*F!$B$54,IF(I666=55%,F666*G666*H666*F!$B$55,IF(I666=56%,F666*G666*H666*F!$B$56,IF(I666=57%,F666*G666*H666*F!$B$57,IF(I666=58%,F666*G666*H666*F!$B$58,IF(I666=59%,F666*G666*H666*F!$B$59,IF(I666=60%,F666*G666*H666*F!$B$60,IF(I666=61%,F666*G666*H666*F!$B$61,IF(I666=62%,F666*G666*H666*F!$B$62,IF(I666=63%,F666*G666*H666*F!$B$63,IF(I666=64%,F666*G666*H666*F!$B$64,IF(I666=65%,F666*G666*H666*F!$B$65,IF(I666=66%,F666*G666*H666*F!$B$66,IF(I666=67%,F666*G666*H666*F!$B$67,IF(I666=68%,F666*G666*H666*F!$B$68,IF(I666=69%,F666*G666*H666*F!$B$69,IF(I666=70%,F666*G666*H666*F!$B$70,IF(I666=71%,F666*G666*H666*F!$B$71,IF(I666=72%,F666*G666*H666*F!$B$72,IF(I666=73%,F666*G666*H666*F!$B$73,IF(I666=74%,F666*G666*H666*F!$B$74,IF(I666=75%,F666*G666*H666*F!$B$75,IF(I666=76%,F666*G666*H666*F!$B$76,IF(I666=77%,F666*G666*H666*F!$B$77,IF(I666=78%,F666*G666*H666*F!$B$78,IF(I666=79%,F666*G666*H666*F!$B$79,IF(I666=80%,F666*G666*H666*F!$B$80,IF(I666=81%,F666*G666*H666*F!$B$81,IF(I666=82%,F666*G666*H666*F!$B$82,IF(I666=83%,F666*G666*H666*F!$B$83,IF(I666=84%,F666*G666*H666*F!$B$84,IF(I666=85%,F666*G666*H666*F!$B$85,IF(I666=86%,F666*G666*H666*F!$B$86,IF(I666=87%,F666*G666*H666*F!$B$87,IF(I666=88%,F666*G666*H666*F!$B$88,IF(I666=89%,F666*G666*H666*F!$B$89,IF(I666=90%,F666*G666*H666*F!$B$90,IF(I666=91%,F666*G666*H666*F!$B$91,IF(I666=92%,F666*G666*H666*F!$B$92,IF(I666=93%,F666*G666*H666*F!$B$93,IF(I666=94%,F666*G666*H666*F!$B$94,IF(I666=95%,F666*G666*H666*F!$B$95,IF(I666=96%,F666*G666*H666*F!$B$96,IF(I666=97%,F666*G666*H666*F!$B$97,IF(I666=98%,F666*G666*H666*F!$B$98,IF(I666=99%,F666*G666*H666*F!$B$99,IF(I666&gt;99%,F666*G666*H666*F!$B$100,))))))))))))))))))))))))))))))))))))))))))))))))))))))))+IF(M666&lt;30%,0,IF(M666&lt;35%,J666*K666*L666*F!$B$33,IF(M666&lt;40%,J666*K666*L666*F!$B$38,IF(M666&lt;45%,J666*K666*L666*F!$B$43,IF(M666&lt;50%,J666*K666*L666*F!$B$48,IF(M666=50%,J666*K666*L666*F!$B$50,IF(M666=51%,J666*K666*L666*F!$B$51,IF(M666=52%,J666*K666*L666*F!$B$52,IF(M666=53%,J666*K666*L666*F!$B$53,IF(M666=54%,J666*K666*L666*F!$B$54,IF(M666=55%,J666*K666*L666*F!$B$55,IF(M666=56%,J666*K666*L666*F!$B$56,IF(M666=57%,J666*K666*L666*F!$B$57,IF(M666=58%,J666*K666*L666*F!$B$58,IF(M666=59%,J666*K666*L666*F!$B$59,IF(M666=60%,J666*K666*L666*F!$B$60,IF(M666=61%,J666*K666*L666*F!$B$61,IF(M666=62%,J666*K666*L666*F!$B$62,IF(M666=63%,J666*K666*L666*F!$B$63,IF(M666=64%,J666*K666*L666*F!$B$64,IF(M666=65%,J666*K666*L666*F!$B$65,IF(M666=66%,J666*K666*L666*F!$B$66,IF(M666=67%,J666*K666*L666*F!$B$67,IF(M666=68%,J666*K666*L666*F!$B$68,IF(M666=69%,J666*K666*L666*F!$B$69,IF(M666=70%,J666*K666*L666*F!$B$70,IF(M666=71%,J666*K666*L666*F!$B$71,IF(M666=72%,J666*K666*L666*F!$B$72,IF(M666=73%,J666*K666*L666*F!$B$73,IF(M666=74%,J666*K666*L666*F!$B$74,IF(M666=75%,J666*K666*L666*F!$B$75,IF(M666=76%,J666*K666*L666*F!$B$76,IF(M666=77%,J666*K666*L666*F!$B$77,IF(M666=78%,J666*K666*L666*F!$B$78,IF(M666=79%,J666*K666*L666*F!$B$79,IF(M666=80%,J666*K666*L666*F!$B$80,IF(M666=81%,J666*K666*L666*F!$B$81,IF(M666=82%,J666*K666*L666*F!$B$82,IF(M666=83%,J666*K666*L666*F!$B$83,IF(M666=84%,J666*K666*L666*F!$B$84,IF(M666=85%,J666*K666*L666*F!$B$85,IF(M666=86%,J666*K666*L666*F!$B$86,IF(M666=87%,J666*K666*L666*F!$B$87,IF(M666=88%,J666*K666*L666*F!$B$88,IF(M666=89%,J666*K666*L666*F!$B$89,IF(M666=90%,J666*K666*L666*F!$B$90,IF(M666=91%,J666*K666*L666*F!$B$91,IF(M666=92%,J666*K666*L666*F!$B$92,IF(M666=93%,J666*K666*L666*F!$B$93,IF(M666=94%,J666*K666*L666*F!$B$94,IF(M666=95%,J666*K666*L666*F!$B$95,IF(M666=96%,J666*K666*L666*F!$B$96,IF(M666=97%,J666*K666*L666*F!$B$97,IF(M666=98%,J666*K666*L666*F!$B$98,IF(M666=99%,J666*K666*L666*F!$B$99,IF(M666&gt;99%,J666*K666*L666*F!$B$100,))))))))))))))))))))))))))))))))))))))))))))))))))))))))+IF(Q666&lt;30%,0,IF(Q666&lt;35%,N666*O666*P666*F!$B$33,IF(Q666&lt;40%,N666*O666*P666*F!$B$38,IF(Q666&lt;45%,N666*O666*P666*F!$B$43,IF(Q666&lt;50%,N666*O666*P666*F!$B$48,IF(Q666=50%,N666*O666*P666*F!$B$50,IF(Q666=51%,N666*O666*P666*F!$B$51,IF(Q666=52%,N666*O666*P666*F!$B$52,IF(Q666=53%,N666*O666*P666*F!$B$53,IF(Q666=54%,N666*O666*P666*F!$B$54,IF(Q666=55%,N666*O666*P666*F!$B$55,IF(Q666=56%,N666*O666*P666*F!$B$56,IF(Q666=57%,N666*O666*P666*F!$B$57,IF(Q666=58%,N666*O666*P666*F!$B$58,IF(Q666=59%,N666*O666*P666*F!$B$59,IF(Q666=60%,N666*O666*P666*F!$B$60,IF(Q666=61%,N666*O666*P666*F!$B$61,IF(Q666=62%,N666*O666*P666*F!$B$62,IF(Q666=63%,N666*O666*P666*F!$B$63,IF(Q666=64%,N666*O666*P666*F!$B$64,IF(Q666=65%,N666*O666*P666*F!$B$65,IF(Q666=66%,N666*O666*P666*F!$B$66,IF(Q666=67%,N666*O666*P666*F!$B$67,IF(Q666=68%,N666*O666*P666*F!$B$68,IF(Q666=69%,N666*O666*P666*F!$B$69,IF(Q666=70%,N666*O666*P666*F!$B$70,IF(Q666=71%,N666*O666*P666*F!$B$71,IF(Q666=72%,N666*O666*P666*F!$B$72,IF(Q666=73%,N666*O666*P666*F!$B$73,IF(Q666=74%,N666*O666*P666*F!$B$74,IF(Q666=75%,N666*O666*P666*F!$B$75,IF(Q666=76%,N666*O666*P666*F!$B$76,IF(Q666=77%,N666*O666*P666*F!$B$77,IF(Q666=78%,N666*O666*P666*F!$B$78,IF(Q666=79%,N666*O666*P666*F!$B$79,IF(Q666=80%,N666*O666*P666*F!$B$80,IF(Q666=81%,N666*O666*P666*F!$B$81,IF(Q666=82%,N666*O666*P666*F!$B$82,IF(Q666=83%,N666*O666*P666*F!$B$83,IF(Q666=84%,N666*O666*P666*F!$B$84,IF(Q666=85%,N666*O666*P666*F!$B$85,IF(Q666=86%,N666*O666*P666*F!$B$86,IF(Q666=87%,N666*O666*P666*F!$B$87,IF(Q666=88%,N666*O666*P666*F!$B$88,IF(Q666=89%,N666*O666*P666*F!$B$89,IF(Q666=90%,N666*O666*P666*F!$B$90,IF(Q666=91%,N666*O666*P666*F!$B$91,IF(Q666=92%,N666*O666*P666*F!$B$92,IF(Q666=93%,N666*O666*P666*F!$B$93,IF(Q666=94%,N666*O666*P666*F!$B$94,IF(Q666=95%,N666*O666*P666*F!$B$95,IF(Q666=96%,N666*O666*P666*F!$B$96,IF(Q666=97%,N666*O666*P666*F!$B$97,IF(Q666=98%,N666*O666*P666*F!$B$98,IF(Q666=99%,N666*O666*P666*F!$B$99,IF(Q666&gt;99%,N666*O666*P666*F!$B$100,))))))))))))))))))))))))))))))))))))))))))))))))))))))))+IF(U666&lt;30%,0,IF(U666&lt;35%,R666*S666*T666*F!$B$33,IF(U666&lt;40%,R666*S666*T666*F!$B$38,IF(U666&lt;45%,R666*S666*T666*F!$B$43,IF(U666&lt;50%,R666*S666*T666*F!$B$48,IF(U666=50%,R666*S666*T666*F!$B$50,IF(U666=51%,R666*S666*T666*F!$B$51,IF(U666=52%,R666*S666*T666*F!$B$52,IF(U666=53%,R666*S666*T666*F!$B$53,IF(U666=54%,R666*S666*T666*F!$B$54,IF(U666=55%,R666*S666*T666*F!$B$55,IF(U666=56%,R666*S666*T666*F!$B$56,IF(U666=57%,R666*S666*T666*F!$B$57,IF(U666=58%,R666*S666*T666*F!$B$58,IF(U666=59%,R666*S666*T666*F!$B$59,IF(U666=60%,R666*S666*T666*F!$B$60,IF(U666=61%,R666*S666*T666*F!$B$61,IF(U666=62%,R666*S666*T666*F!$B$62,IF(U666=63%,R666*S666*T666*F!$B$63,IF(U666=64%,R666*S666*T666*F!$B$64,IF(U666=65%,R666*S666*T666*F!$B$65,IF(U666=66%,R666*S666*T666*F!$B$66,IF(U666=67%,R666*S666*T666*F!$B$67,IF(U666=68%,R666*S666*T666*F!$B$68,IF(U666=69%,R666*S666*T666*F!$B$69,IF(U666=70%,R666*S666*T666*F!$B$70,IF(U666=71%,R666*S666*T666*F!$B$71,IF(U666=72%,R666*S666*T666*F!$B$72,IF(U666=73%,R666*S666*T666*F!$B$73,IF(U666=74%,R666*S666*T666*F!$B$74,IF(U666=75%,R666*S666*T666*F!$B$75,IF(U666=76%,R666*S666*T666*F!$B$76,IF(U666=77%,R666*S666*T666*F!$B$77,IF(U666=78%,R666*S666*T666*F!$B$78,IF(U666=79%,R666*S666*T666*F!$B$79,IF(U666=80%,R666*S666*T666*F!$B$80,IF(U666=81%,R666*S666*T666*F!$B$81,IF(U666=82%,R666*S666*T666*F!$B$82,IF(U666=83%,R666*S666*T666*F!$B$83,IF(U666=84%,R666*S666*T666*F!$B$84,IF(U666=85%,R666*S666*T666*F!$B$85,IF(U666=86%,R666*S666*T666*F!$B$86,IF(U666=87%,R666*S666*T666*F!$B$87,IF(U666=88%,R666*S666*T666*F!$B$88,IF(U666=89%,R666*S666*T666*F!$B$89,IF(U666=90%,R666*S666*T666*F!$B$90,IF(U666=91%,R666*S666*T666*F!$B$91,IF(U666=92%,R666*S666*T666*F!$B$92,IF(U666=93%,R666*S666*T666*F!$B$93,IF(U666=94%,R666*S666*T666*F!$B$94,IF(U666=95%,R666*S666*T666*F!$B$95,IF(U666=96%,R666*S666*T666*F!$B$96,IF(U666=97%,R666*S666*T666*F!$B$97,IF(U666=98%,R666*S666*T666*F!$B$98,IF(U666=99%,R666*S666*T666*F!$B$99,IF(U666&gt;99%,R666*S666*T666*F!$B$100)))))))))))))))))))))))))))))))))))))))))))))))))))))))))*IF(ISNUMBER(E666),E666,1)*IF(ISNUMBER(D666),D666,1)</f>
        <v>0</v>
      </c>
      <c r="AA666" s="6">
        <f>G666*H666+K666*L666+O666*P666+S666*T666</f>
        <v>0</v>
      </c>
      <c r="AB666" s="115">
        <f>(H666*(IF(I666&lt;45%,0.5,IF(I666&lt;55%,0.8,IF(I666&lt;65%,0.9,IF(I666&lt;75%,1,IF(I666&lt;85%,1.1,1.2))))))+L666*(IF(M666&lt;45%,0.5,IF(M666&lt;55%,0.8,IF(M666&lt;65%,0.9,IF(M666&lt;75%,1,IF(M666&lt;85%,1.1,1.2))))))+P666*(IF(Q666&lt;45%,0.5,IF(Q666&lt;55%,0.8,IF(Q666&lt;65%,0.9,IF(Q666&lt;75%,1,IF(Q666&lt;85%,1.1,1.2))))))+T666*(IF(U666&lt;45%,0.5,IF(U666&lt;55%,0.8,IF(U666&lt;65%,0.9,IF(U666&lt;75%,1,IF(U666&lt;85%,1.1,1.2)))))))*IF(D666&gt;=0.8,6,IF(D666&lt;=0.4,1.5,3))</f>
        <v>0</v>
      </c>
    </row>
    <row r="667" spans="1:28" x14ac:dyDescent="0.25">
      <c r="A667" s="1125"/>
      <c r="B667" s="76" t="str">
        <f t="shared" ref="B667:C667" si="1641">IF(B605="","",B605)</f>
        <v/>
      </c>
      <c r="C667" s="77" t="str">
        <f t="shared" si="1641"/>
        <v/>
      </c>
      <c r="D667" s="63">
        <f t="shared" si="1635"/>
        <v>0</v>
      </c>
      <c r="E667" s="83" t="str">
        <f t="shared" ref="E667" si="1642">IF(E605="","",E605)</f>
        <v/>
      </c>
      <c r="F667" s="81"/>
      <c r="G667" s="96"/>
      <c r="H667" s="96"/>
      <c r="I667" s="82">
        <f t="shared" si="1630"/>
        <v>0</v>
      </c>
      <c r="J667" s="81"/>
      <c r="K667" s="96"/>
      <c r="L667" s="96"/>
      <c r="M667" s="104">
        <f t="shared" si="1631"/>
        <v>0</v>
      </c>
      <c r="N667" s="81"/>
      <c r="O667" s="96"/>
      <c r="P667" s="96"/>
      <c r="Q667" s="82">
        <f t="shared" si="1632"/>
        <v>0</v>
      </c>
      <c r="R667" s="81"/>
      <c r="S667" s="96"/>
      <c r="T667" s="96"/>
      <c r="U667" s="104">
        <f t="shared" si="1633"/>
        <v>0</v>
      </c>
      <c r="V667" s="128">
        <f t="shared" si="1637"/>
        <v>0</v>
      </c>
      <c r="W667" s="44">
        <f t="shared" si="1638"/>
        <v>0</v>
      </c>
      <c r="X667" s="45">
        <f t="shared" si="1639"/>
        <v>0</v>
      </c>
      <c r="Y667" s="90" t="str">
        <f t="shared" si="1640"/>
        <v/>
      </c>
      <c r="Z667" s="8">
        <f>(IF(I667&lt;30%,0,IF(I667&lt;35%,F667*G667*H667*F!$B$33,IF(I667&lt;40%,F667*G667*H667*F!$B$38,IF(I667&lt;45%,F667*G667*H667*F!$B$43,IF(I667&lt;50%,F667*G667*H667*F!$B$48,IF(I667=50%,F667*G667*H667*F!$B$50,IF(I667=51%,F667*G667*H667*F!$B$51,IF(I667=52%,F667*G667*H667*F!$B$52,IF(I667=53%,F667*G667*H667*F!$B$53,IF(I667=54%,F667*G667*H667*F!$B$54,IF(I667=55%,F667*G667*H667*F!$B$55,IF(I667=56%,F667*G667*H667*F!$B$56,IF(I667=57%,F667*G667*H667*F!$B$57,IF(I667=58%,F667*G667*H667*F!$B$58,IF(I667=59%,F667*G667*H667*F!$B$59,IF(I667=60%,F667*G667*H667*F!$B$60,IF(I667=61%,F667*G667*H667*F!$B$61,IF(I667=62%,F667*G667*H667*F!$B$62,IF(I667=63%,F667*G667*H667*F!$B$63,IF(I667=64%,F667*G667*H667*F!$B$64,IF(I667=65%,F667*G667*H667*F!$B$65,IF(I667=66%,F667*G667*H667*F!$B$66,IF(I667=67%,F667*G667*H667*F!$B$67,IF(I667=68%,F667*G667*H667*F!$B$68,IF(I667=69%,F667*G667*H667*F!$B$69,IF(I667=70%,F667*G667*H667*F!$B$70,IF(I667=71%,F667*G667*H667*F!$B$71,IF(I667=72%,F667*G667*H667*F!$B$72,IF(I667=73%,F667*G667*H667*F!$B$73,IF(I667=74%,F667*G667*H667*F!$B$74,IF(I667=75%,F667*G667*H667*F!$B$75,IF(I667=76%,F667*G667*H667*F!$B$76,IF(I667=77%,F667*G667*H667*F!$B$77,IF(I667=78%,F667*G667*H667*F!$B$78,IF(I667=79%,F667*G667*H667*F!$B$79,IF(I667=80%,F667*G667*H667*F!$B$80,IF(I667=81%,F667*G667*H667*F!$B$81,IF(I667=82%,F667*G667*H667*F!$B$82,IF(I667=83%,F667*G667*H667*F!$B$83,IF(I667=84%,F667*G667*H667*F!$B$84,IF(I667=85%,F667*G667*H667*F!$B$85,IF(I667=86%,F667*G667*H667*F!$B$86,IF(I667=87%,F667*G667*H667*F!$B$87,IF(I667=88%,F667*G667*H667*F!$B$88,IF(I667=89%,F667*G667*H667*F!$B$89,IF(I667=90%,F667*G667*H667*F!$B$90,IF(I667=91%,F667*G667*H667*F!$B$91,IF(I667=92%,F667*G667*H667*F!$B$92,IF(I667=93%,F667*G667*H667*F!$B$93,IF(I667=94%,F667*G667*H667*F!$B$94,IF(I667=95%,F667*G667*H667*F!$B$95,IF(I667=96%,F667*G667*H667*F!$B$96,IF(I667=97%,F667*G667*H667*F!$B$97,IF(I667=98%,F667*G667*H667*F!$B$98,IF(I667=99%,F667*G667*H667*F!$B$99,IF(I667&gt;99%,F667*G667*H667*F!$B$100,))))))))))))))))))))))))))))))))))))))))))))))))))))))))+IF(M667&lt;30%,0,IF(M667&lt;35%,J667*K667*L667*F!$B$33,IF(M667&lt;40%,J667*K667*L667*F!$B$38,IF(M667&lt;45%,J667*K667*L667*F!$B$43,IF(M667&lt;50%,J667*K667*L667*F!$B$48,IF(M667=50%,J667*K667*L667*F!$B$50,IF(M667=51%,J667*K667*L667*F!$B$51,IF(M667=52%,J667*K667*L667*F!$B$52,IF(M667=53%,J667*K667*L667*F!$B$53,IF(M667=54%,J667*K667*L667*F!$B$54,IF(M667=55%,J667*K667*L667*F!$B$55,IF(M667=56%,J667*K667*L667*F!$B$56,IF(M667=57%,J667*K667*L667*F!$B$57,IF(M667=58%,J667*K667*L667*F!$B$58,IF(M667=59%,J667*K667*L667*F!$B$59,IF(M667=60%,J667*K667*L667*F!$B$60,IF(M667=61%,J667*K667*L667*F!$B$61,IF(M667=62%,J667*K667*L667*F!$B$62,IF(M667=63%,J667*K667*L667*F!$B$63,IF(M667=64%,J667*K667*L667*F!$B$64,IF(M667=65%,J667*K667*L667*F!$B$65,IF(M667=66%,J667*K667*L667*F!$B$66,IF(M667=67%,J667*K667*L667*F!$B$67,IF(M667=68%,J667*K667*L667*F!$B$68,IF(M667=69%,J667*K667*L667*F!$B$69,IF(M667=70%,J667*K667*L667*F!$B$70,IF(M667=71%,J667*K667*L667*F!$B$71,IF(M667=72%,J667*K667*L667*F!$B$72,IF(M667=73%,J667*K667*L667*F!$B$73,IF(M667=74%,J667*K667*L667*F!$B$74,IF(M667=75%,J667*K667*L667*F!$B$75,IF(M667=76%,J667*K667*L667*F!$B$76,IF(M667=77%,J667*K667*L667*F!$B$77,IF(M667=78%,J667*K667*L667*F!$B$78,IF(M667=79%,J667*K667*L667*F!$B$79,IF(M667=80%,J667*K667*L667*F!$B$80,IF(M667=81%,J667*K667*L667*F!$B$81,IF(M667=82%,J667*K667*L667*F!$B$82,IF(M667=83%,J667*K667*L667*F!$B$83,IF(M667=84%,J667*K667*L667*F!$B$84,IF(M667=85%,J667*K667*L667*F!$B$85,IF(M667=86%,J667*K667*L667*F!$B$86,IF(M667=87%,J667*K667*L667*F!$B$87,IF(M667=88%,J667*K667*L667*F!$B$88,IF(M667=89%,J667*K667*L667*F!$B$89,IF(M667=90%,J667*K667*L667*F!$B$90,IF(M667=91%,J667*K667*L667*F!$B$91,IF(M667=92%,J667*K667*L667*F!$B$92,IF(M667=93%,J667*K667*L667*F!$B$93,IF(M667=94%,J667*K667*L667*F!$B$94,IF(M667=95%,J667*K667*L667*F!$B$95,IF(M667=96%,J667*K667*L667*F!$B$96,IF(M667=97%,J667*K667*L667*F!$B$97,IF(M667=98%,J667*K667*L667*F!$B$98,IF(M667=99%,J667*K667*L667*F!$B$99,IF(M667&gt;99%,J667*K667*L667*F!$B$100,))))))))))))))))))))))))))))))))))))))))))))))))))))))))+IF(Q667&lt;30%,0,IF(Q667&lt;35%,N667*O667*P667*F!$B$33,IF(Q667&lt;40%,N667*O667*P667*F!$B$38,IF(Q667&lt;45%,N667*O667*P667*F!$B$43,IF(Q667&lt;50%,N667*O667*P667*F!$B$48,IF(Q667=50%,N667*O667*P667*F!$B$50,IF(Q667=51%,N667*O667*P667*F!$B$51,IF(Q667=52%,N667*O667*P667*F!$B$52,IF(Q667=53%,N667*O667*P667*F!$B$53,IF(Q667=54%,N667*O667*P667*F!$B$54,IF(Q667=55%,N667*O667*P667*F!$B$55,IF(Q667=56%,N667*O667*P667*F!$B$56,IF(Q667=57%,N667*O667*P667*F!$B$57,IF(Q667=58%,N667*O667*P667*F!$B$58,IF(Q667=59%,N667*O667*P667*F!$B$59,IF(Q667=60%,N667*O667*P667*F!$B$60,IF(Q667=61%,N667*O667*P667*F!$B$61,IF(Q667=62%,N667*O667*P667*F!$B$62,IF(Q667=63%,N667*O667*P667*F!$B$63,IF(Q667=64%,N667*O667*P667*F!$B$64,IF(Q667=65%,N667*O667*P667*F!$B$65,IF(Q667=66%,N667*O667*P667*F!$B$66,IF(Q667=67%,N667*O667*P667*F!$B$67,IF(Q667=68%,N667*O667*P667*F!$B$68,IF(Q667=69%,N667*O667*P667*F!$B$69,IF(Q667=70%,N667*O667*P667*F!$B$70,IF(Q667=71%,N667*O667*P667*F!$B$71,IF(Q667=72%,N667*O667*P667*F!$B$72,IF(Q667=73%,N667*O667*P667*F!$B$73,IF(Q667=74%,N667*O667*P667*F!$B$74,IF(Q667=75%,N667*O667*P667*F!$B$75,IF(Q667=76%,N667*O667*P667*F!$B$76,IF(Q667=77%,N667*O667*P667*F!$B$77,IF(Q667=78%,N667*O667*P667*F!$B$78,IF(Q667=79%,N667*O667*P667*F!$B$79,IF(Q667=80%,N667*O667*P667*F!$B$80,IF(Q667=81%,N667*O667*P667*F!$B$81,IF(Q667=82%,N667*O667*P667*F!$B$82,IF(Q667=83%,N667*O667*P667*F!$B$83,IF(Q667=84%,N667*O667*P667*F!$B$84,IF(Q667=85%,N667*O667*P667*F!$B$85,IF(Q667=86%,N667*O667*P667*F!$B$86,IF(Q667=87%,N667*O667*P667*F!$B$87,IF(Q667=88%,N667*O667*P667*F!$B$88,IF(Q667=89%,N667*O667*P667*F!$B$89,IF(Q667=90%,N667*O667*P667*F!$B$90,IF(Q667=91%,N667*O667*P667*F!$B$91,IF(Q667=92%,N667*O667*P667*F!$B$92,IF(Q667=93%,N667*O667*P667*F!$B$93,IF(Q667=94%,N667*O667*P667*F!$B$94,IF(Q667=95%,N667*O667*P667*F!$B$95,IF(Q667=96%,N667*O667*P667*F!$B$96,IF(Q667=97%,N667*O667*P667*F!$B$97,IF(Q667=98%,N667*O667*P667*F!$B$98,IF(Q667=99%,N667*O667*P667*F!$B$99,IF(Q667&gt;99%,N667*O667*P667*F!$B$100,))))))))))))))))))))))))))))))))))))))))))))))))))))))))+IF(U667&lt;30%,0,IF(U667&lt;35%,R667*S667*T667*F!$B$33,IF(U667&lt;40%,R667*S667*T667*F!$B$38,IF(U667&lt;45%,R667*S667*T667*F!$B$43,IF(U667&lt;50%,R667*S667*T667*F!$B$48,IF(U667=50%,R667*S667*T667*F!$B$50,IF(U667=51%,R667*S667*T667*F!$B$51,IF(U667=52%,R667*S667*T667*F!$B$52,IF(U667=53%,R667*S667*T667*F!$B$53,IF(U667=54%,R667*S667*T667*F!$B$54,IF(U667=55%,R667*S667*T667*F!$B$55,IF(U667=56%,R667*S667*T667*F!$B$56,IF(U667=57%,R667*S667*T667*F!$B$57,IF(U667=58%,R667*S667*T667*F!$B$58,IF(U667=59%,R667*S667*T667*F!$B$59,IF(U667=60%,R667*S667*T667*F!$B$60,IF(U667=61%,R667*S667*T667*F!$B$61,IF(U667=62%,R667*S667*T667*F!$B$62,IF(U667=63%,R667*S667*T667*F!$B$63,IF(U667=64%,R667*S667*T667*F!$B$64,IF(U667=65%,R667*S667*T667*F!$B$65,IF(U667=66%,R667*S667*T667*F!$B$66,IF(U667=67%,R667*S667*T667*F!$B$67,IF(U667=68%,R667*S667*T667*F!$B$68,IF(U667=69%,R667*S667*T667*F!$B$69,IF(U667=70%,R667*S667*T667*F!$B$70,IF(U667=71%,R667*S667*T667*F!$B$71,IF(U667=72%,R667*S667*T667*F!$B$72,IF(U667=73%,R667*S667*T667*F!$B$73,IF(U667=74%,R667*S667*T667*F!$B$74,IF(U667=75%,R667*S667*T667*F!$B$75,IF(U667=76%,R667*S667*T667*F!$B$76,IF(U667=77%,R667*S667*T667*F!$B$77,IF(U667=78%,R667*S667*T667*F!$B$78,IF(U667=79%,R667*S667*T667*F!$B$79,IF(U667=80%,R667*S667*T667*F!$B$80,IF(U667=81%,R667*S667*T667*F!$B$81,IF(U667=82%,R667*S667*T667*F!$B$82,IF(U667=83%,R667*S667*T667*F!$B$83,IF(U667=84%,R667*S667*T667*F!$B$84,IF(U667=85%,R667*S667*T667*F!$B$85,IF(U667=86%,R667*S667*T667*F!$B$86,IF(U667=87%,R667*S667*T667*F!$B$87,IF(U667=88%,R667*S667*T667*F!$B$88,IF(U667=89%,R667*S667*T667*F!$B$89,IF(U667=90%,R667*S667*T667*F!$B$90,IF(U667=91%,R667*S667*T667*F!$B$91,IF(U667=92%,R667*S667*T667*F!$B$92,IF(U667=93%,R667*S667*T667*F!$B$93,IF(U667=94%,R667*S667*T667*F!$B$94,IF(U667=95%,R667*S667*T667*F!$B$95,IF(U667=96%,R667*S667*T667*F!$B$96,IF(U667=97%,R667*S667*T667*F!$B$97,IF(U667=98%,R667*S667*T667*F!$B$98,IF(U667=99%,R667*S667*T667*F!$B$99,IF(U667&gt;99%,R667*S667*T667*F!$B$100)))))))))))))))))))))))))))))))))))))))))))))))))))))))))*IF(ISNUMBER(E667),E667,1)*IF(ISNUMBER(D667),D667,1)</f>
        <v>0</v>
      </c>
      <c r="AA667" s="8">
        <f>G667*H667+K667*L667+O667*P667+S667*T667</f>
        <v>0</v>
      </c>
      <c r="AB667" s="129">
        <f>(H667*(IF(I667&lt;45%,0.5,IF(I667&lt;55%,0.8,IF(I667&lt;65%,0.9,IF(I667&lt;75%,1,IF(I667&lt;85%,1.1,1.2))))))+L667*(IF(M667&lt;45%,0.5,IF(M667&lt;55%,0.8,IF(M667&lt;65%,0.9,IF(M667&lt;75%,1,IF(M667&lt;85%,1.1,1.2))))))+P667*(IF(Q667&lt;45%,0.5,IF(Q667&lt;55%,0.8,IF(Q667&lt;65%,0.9,IF(Q667&lt;75%,1,IF(Q667&lt;85%,1.1,1.2))))))+T667*(IF(U667&lt;45%,0.5,IF(U667&lt;55%,0.8,IF(U667&lt;65%,0.9,IF(U667&lt;75%,1,IF(U667&lt;85%,1.1,1.2)))))))*IF(D667&gt;=0.8,6,IF(D667&lt;=0.4,1.5,3))</f>
        <v>0</v>
      </c>
    </row>
    <row r="668" spans="1:28" x14ac:dyDescent="0.25">
      <c r="A668" s="1125"/>
      <c r="B668" s="76" t="str">
        <f t="shared" ref="B668:C668" si="1643">IF(B606="","",B606)</f>
        <v/>
      </c>
      <c r="C668" s="77" t="str">
        <f t="shared" si="1643"/>
        <v/>
      </c>
      <c r="D668" s="63">
        <f t="shared" si="1635"/>
        <v>0</v>
      </c>
      <c r="E668" s="83" t="str">
        <f t="shared" ref="E668" si="1644">IF(E606="","",E606)</f>
        <v/>
      </c>
      <c r="F668" s="79"/>
      <c r="G668" s="94"/>
      <c r="H668" s="94"/>
      <c r="I668" s="70">
        <f t="shared" si="1630"/>
        <v>0</v>
      </c>
      <c r="J668" s="79"/>
      <c r="K668" s="94"/>
      <c r="L668" s="94"/>
      <c r="M668" s="71">
        <f t="shared" si="1631"/>
        <v>0</v>
      </c>
      <c r="N668" s="79"/>
      <c r="O668" s="94"/>
      <c r="P668" s="94"/>
      <c r="Q668" s="70">
        <f t="shared" si="1632"/>
        <v>0</v>
      </c>
      <c r="R668" s="79"/>
      <c r="S668" s="94"/>
      <c r="T668" s="94"/>
      <c r="U668" s="71">
        <f t="shared" si="1633"/>
        <v>0</v>
      </c>
      <c r="V668" s="125">
        <f t="shared" si="1637"/>
        <v>0</v>
      </c>
      <c r="W668" s="43">
        <f t="shared" si="1638"/>
        <v>0</v>
      </c>
      <c r="X668" s="36">
        <f>ROUND(IFERROR((W668/(Y668*IF(ISNUMBER(E668),E668,1))),0),2)</f>
        <v>0</v>
      </c>
      <c r="Y668" s="90" t="str">
        <f t="shared" si="1640"/>
        <v/>
      </c>
      <c r="Z668" s="6">
        <f>(IF(I668&lt;30%,0,IF(I668&lt;35%,F668*G668*H668*F!$B$33,IF(I668&lt;40%,F668*G668*H668*F!$B$38,IF(I668&lt;45%,F668*G668*H668*F!$B$43,IF(I668&lt;50%,F668*G668*H668*F!$B$48,IF(I668=50%,F668*G668*H668*F!$B$50,IF(I668=51%,F668*G668*H668*F!$B$51,IF(I668=52%,F668*G668*H668*F!$B$52,IF(I668=53%,F668*G668*H668*F!$B$53,IF(I668=54%,F668*G668*H668*F!$B$54,IF(I668=55%,F668*G668*H668*F!$B$55,IF(I668=56%,F668*G668*H668*F!$B$56,IF(I668=57%,F668*G668*H668*F!$B$57,IF(I668=58%,F668*G668*H668*F!$B$58,IF(I668=59%,F668*G668*H668*F!$B$59,IF(I668=60%,F668*G668*H668*F!$B$60,IF(I668=61%,F668*G668*H668*F!$B$61,IF(I668=62%,F668*G668*H668*F!$B$62,IF(I668=63%,F668*G668*H668*F!$B$63,IF(I668=64%,F668*G668*H668*F!$B$64,IF(I668=65%,F668*G668*H668*F!$B$65,IF(I668=66%,F668*G668*H668*F!$B$66,IF(I668=67%,F668*G668*H668*F!$B$67,IF(I668=68%,F668*G668*H668*F!$B$68,IF(I668=69%,F668*G668*H668*F!$B$69,IF(I668=70%,F668*G668*H668*F!$B$70,IF(I668=71%,F668*G668*H668*F!$B$71,IF(I668=72%,F668*G668*H668*F!$B$72,IF(I668=73%,F668*G668*H668*F!$B$73,IF(I668=74%,F668*G668*H668*F!$B$74,IF(I668=75%,F668*G668*H668*F!$B$75,IF(I668=76%,F668*G668*H668*F!$B$76,IF(I668=77%,F668*G668*H668*F!$B$77,IF(I668=78%,F668*G668*H668*F!$B$78,IF(I668=79%,F668*G668*H668*F!$B$79,IF(I668=80%,F668*G668*H668*F!$B$80,IF(I668=81%,F668*G668*H668*F!$B$81,IF(I668=82%,F668*G668*H668*F!$B$82,IF(I668=83%,F668*G668*H668*F!$B$83,IF(I668=84%,F668*G668*H668*F!$B$84,IF(I668=85%,F668*G668*H668*F!$B$85,IF(I668=86%,F668*G668*H668*F!$B$86,IF(I668=87%,F668*G668*H668*F!$B$87,IF(I668=88%,F668*G668*H668*F!$B$88,IF(I668=89%,F668*G668*H668*F!$B$89,IF(I668=90%,F668*G668*H668*F!$B$90,IF(I668=91%,F668*G668*H668*F!$B$91,IF(I668=92%,F668*G668*H668*F!$B$92,IF(I668=93%,F668*G668*H668*F!$B$93,IF(I668=94%,F668*G668*H668*F!$B$94,IF(I668=95%,F668*G668*H668*F!$B$95,IF(I668=96%,F668*G668*H668*F!$B$96,IF(I668=97%,F668*G668*H668*F!$B$97,IF(I668=98%,F668*G668*H668*F!$B$98,IF(I668=99%,F668*G668*H668*F!$B$99,IF(I668&gt;99%,F668*G668*H668*F!$B$100,))))))))))))))))))))))))))))))))))))))))))))))))))))))))+IF(M668&lt;30%,0,IF(M668&lt;35%,J668*K668*L668*F!$B$33,IF(M668&lt;40%,J668*K668*L668*F!$B$38,IF(M668&lt;45%,J668*K668*L668*F!$B$43,IF(M668&lt;50%,J668*K668*L668*F!$B$48,IF(M668=50%,J668*K668*L668*F!$B$50,IF(M668=51%,J668*K668*L668*F!$B$51,IF(M668=52%,J668*K668*L668*F!$B$52,IF(M668=53%,J668*K668*L668*F!$B$53,IF(M668=54%,J668*K668*L668*F!$B$54,IF(M668=55%,J668*K668*L668*F!$B$55,IF(M668=56%,J668*K668*L668*F!$B$56,IF(M668=57%,J668*K668*L668*F!$B$57,IF(M668=58%,J668*K668*L668*F!$B$58,IF(M668=59%,J668*K668*L668*F!$B$59,IF(M668=60%,J668*K668*L668*F!$B$60,IF(M668=61%,J668*K668*L668*F!$B$61,IF(M668=62%,J668*K668*L668*F!$B$62,IF(M668=63%,J668*K668*L668*F!$B$63,IF(M668=64%,J668*K668*L668*F!$B$64,IF(M668=65%,J668*K668*L668*F!$B$65,IF(M668=66%,J668*K668*L668*F!$B$66,IF(M668=67%,J668*K668*L668*F!$B$67,IF(M668=68%,J668*K668*L668*F!$B$68,IF(M668=69%,J668*K668*L668*F!$B$69,IF(M668=70%,J668*K668*L668*F!$B$70,IF(M668=71%,J668*K668*L668*F!$B$71,IF(M668=72%,J668*K668*L668*F!$B$72,IF(M668=73%,J668*K668*L668*F!$B$73,IF(M668=74%,J668*K668*L668*F!$B$74,IF(M668=75%,J668*K668*L668*F!$B$75,IF(M668=76%,J668*K668*L668*F!$B$76,IF(M668=77%,J668*K668*L668*F!$B$77,IF(M668=78%,J668*K668*L668*F!$B$78,IF(M668=79%,J668*K668*L668*F!$B$79,IF(M668=80%,J668*K668*L668*F!$B$80,IF(M668=81%,J668*K668*L668*F!$B$81,IF(M668=82%,J668*K668*L668*F!$B$82,IF(M668=83%,J668*K668*L668*F!$B$83,IF(M668=84%,J668*K668*L668*F!$B$84,IF(M668=85%,J668*K668*L668*F!$B$85,IF(M668=86%,J668*K668*L668*F!$B$86,IF(M668=87%,J668*K668*L668*F!$B$87,IF(M668=88%,J668*K668*L668*F!$B$88,IF(M668=89%,J668*K668*L668*F!$B$89,IF(M668=90%,J668*K668*L668*F!$B$90,IF(M668=91%,J668*K668*L668*F!$B$91,IF(M668=92%,J668*K668*L668*F!$B$92,IF(M668=93%,J668*K668*L668*F!$B$93,IF(M668=94%,J668*K668*L668*F!$B$94,IF(M668=95%,J668*K668*L668*F!$B$95,IF(M668=96%,J668*K668*L668*F!$B$96,IF(M668=97%,J668*K668*L668*F!$B$97,IF(M668=98%,J668*K668*L668*F!$B$98,IF(M668=99%,J668*K668*L668*F!$B$99,IF(M668&gt;99%,J668*K668*L668*F!$B$100,))))))))))))))))))))))))))))))))))))))))))))))))))))))))+IF(Q668&lt;30%,0,IF(Q668&lt;35%,N668*O668*P668*F!$B$33,IF(Q668&lt;40%,N668*O668*P668*F!$B$38,IF(Q668&lt;45%,N668*O668*P668*F!$B$43,IF(Q668&lt;50%,N668*O668*P668*F!$B$48,IF(Q668=50%,N668*O668*P668*F!$B$50,IF(Q668=51%,N668*O668*P668*F!$B$51,IF(Q668=52%,N668*O668*P668*F!$B$52,IF(Q668=53%,N668*O668*P668*F!$B$53,IF(Q668=54%,N668*O668*P668*F!$B$54,IF(Q668=55%,N668*O668*P668*F!$B$55,IF(Q668=56%,N668*O668*P668*F!$B$56,IF(Q668=57%,N668*O668*P668*F!$B$57,IF(Q668=58%,N668*O668*P668*F!$B$58,IF(Q668=59%,N668*O668*P668*F!$B$59,IF(Q668=60%,N668*O668*P668*F!$B$60,IF(Q668=61%,N668*O668*P668*F!$B$61,IF(Q668=62%,N668*O668*P668*F!$B$62,IF(Q668=63%,N668*O668*P668*F!$B$63,IF(Q668=64%,N668*O668*P668*F!$B$64,IF(Q668=65%,N668*O668*P668*F!$B$65,IF(Q668=66%,N668*O668*P668*F!$B$66,IF(Q668=67%,N668*O668*P668*F!$B$67,IF(Q668=68%,N668*O668*P668*F!$B$68,IF(Q668=69%,N668*O668*P668*F!$B$69,IF(Q668=70%,N668*O668*P668*F!$B$70,IF(Q668=71%,N668*O668*P668*F!$B$71,IF(Q668=72%,N668*O668*P668*F!$B$72,IF(Q668=73%,N668*O668*P668*F!$B$73,IF(Q668=74%,N668*O668*P668*F!$B$74,IF(Q668=75%,N668*O668*P668*F!$B$75,IF(Q668=76%,N668*O668*P668*F!$B$76,IF(Q668=77%,N668*O668*P668*F!$B$77,IF(Q668=78%,N668*O668*P668*F!$B$78,IF(Q668=79%,N668*O668*P668*F!$B$79,IF(Q668=80%,N668*O668*P668*F!$B$80,IF(Q668=81%,N668*O668*P668*F!$B$81,IF(Q668=82%,N668*O668*P668*F!$B$82,IF(Q668=83%,N668*O668*P668*F!$B$83,IF(Q668=84%,N668*O668*P668*F!$B$84,IF(Q668=85%,N668*O668*P668*F!$B$85,IF(Q668=86%,N668*O668*P668*F!$B$86,IF(Q668=87%,N668*O668*P668*F!$B$87,IF(Q668=88%,N668*O668*P668*F!$B$88,IF(Q668=89%,N668*O668*P668*F!$B$89,IF(Q668=90%,N668*O668*P668*F!$B$90,IF(Q668=91%,N668*O668*P668*F!$B$91,IF(Q668=92%,N668*O668*P668*F!$B$92,IF(Q668=93%,N668*O668*P668*F!$B$93,IF(Q668=94%,N668*O668*P668*F!$B$94,IF(Q668=95%,N668*O668*P668*F!$B$95,IF(Q668=96%,N668*O668*P668*F!$B$96,IF(Q668=97%,N668*O668*P668*F!$B$97,IF(Q668=98%,N668*O668*P668*F!$B$98,IF(Q668=99%,N668*O668*P668*F!$B$99,IF(Q668&gt;99%,N668*O668*P668*F!$B$100,))))))))))))))))))))))))))))))))))))))))))))))))))))))))+IF(U668&lt;30%,0,IF(U668&lt;35%,R668*S668*T668*F!$B$33,IF(U668&lt;40%,R668*S668*T668*F!$B$38,IF(U668&lt;45%,R668*S668*T668*F!$B$43,IF(U668&lt;50%,R668*S668*T668*F!$B$48,IF(U668=50%,R668*S668*T668*F!$B$50,IF(U668=51%,R668*S668*T668*F!$B$51,IF(U668=52%,R668*S668*T668*F!$B$52,IF(U668=53%,R668*S668*T668*F!$B$53,IF(U668=54%,R668*S668*T668*F!$B$54,IF(U668=55%,R668*S668*T668*F!$B$55,IF(U668=56%,R668*S668*T668*F!$B$56,IF(U668=57%,R668*S668*T668*F!$B$57,IF(U668=58%,R668*S668*T668*F!$B$58,IF(U668=59%,R668*S668*T668*F!$B$59,IF(U668=60%,R668*S668*T668*F!$B$60,IF(U668=61%,R668*S668*T668*F!$B$61,IF(U668=62%,R668*S668*T668*F!$B$62,IF(U668=63%,R668*S668*T668*F!$B$63,IF(U668=64%,R668*S668*T668*F!$B$64,IF(U668=65%,R668*S668*T668*F!$B$65,IF(U668=66%,R668*S668*T668*F!$B$66,IF(U668=67%,R668*S668*T668*F!$B$67,IF(U668=68%,R668*S668*T668*F!$B$68,IF(U668=69%,R668*S668*T668*F!$B$69,IF(U668=70%,R668*S668*T668*F!$B$70,IF(U668=71%,R668*S668*T668*F!$B$71,IF(U668=72%,R668*S668*T668*F!$B$72,IF(U668=73%,R668*S668*T668*F!$B$73,IF(U668=74%,R668*S668*T668*F!$B$74,IF(U668=75%,R668*S668*T668*F!$B$75,IF(U668=76%,R668*S668*T668*F!$B$76,IF(U668=77%,R668*S668*T668*F!$B$77,IF(U668=78%,R668*S668*T668*F!$B$78,IF(U668=79%,R668*S668*T668*F!$B$79,IF(U668=80%,R668*S668*T668*F!$B$80,IF(U668=81%,R668*S668*T668*F!$B$81,IF(U668=82%,R668*S668*T668*F!$B$82,IF(U668=83%,R668*S668*T668*F!$B$83,IF(U668=84%,R668*S668*T668*F!$B$84,IF(U668=85%,R668*S668*T668*F!$B$85,IF(U668=86%,R668*S668*T668*F!$B$86,IF(U668=87%,R668*S668*T668*F!$B$87,IF(U668=88%,R668*S668*T668*F!$B$88,IF(U668=89%,R668*S668*T668*F!$B$89,IF(U668=90%,R668*S668*T668*F!$B$90,IF(U668=91%,R668*S668*T668*F!$B$91,IF(U668=92%,R668*S668*T668*F!$B$92,IF(U668=93%,R668*S668*T668*F!$B$93,IF(U668=94%,R668*S668*T668*F!$B$94,IF(U668=95%,R668*S668*T668*F!$B$95,IF(U668=96%,R668*S668*T668*F!$B$96,IF(U668=97%,R668*S668*T668*F!$B$97,IF(U668=98%,R668*S668*T668*F!$B$98,IF(U668=99%,R668*S668*T668*F!$B$99,IF(U668&gt;99%,R668*S668*T668*F!$B$100)))))))))))))))))))))))))))))))))))))))))))))))))))))))))*IF(ISNUMBER(E668),E668,1)*IF(ISNUMBER(D668),D668,1)</f>
        <v>0</v>
      </c>
      <c r="AA668" s="6">
        <f>G668*H668+K668*L668+O668*P668+S668*T668</f>
        <v>0</v>
      </c>
      <c r="AB668" s="115">
        <f>(H668*(IF(I668&lt;45%,0.5,IF(I668&lt;55%,0.8,IF(I668&lt;65%,0.9,IF(I668&lt;75%,1,IF(I668&lt;85%,1.1,1.2))))))+L668*(IF(M668&lt;45%,0.5,IF(M668&lt;55%,0.8,IF(M668&lt;65%,0.9,IF(M668&lt;75%,1,IF(M668&lt;85%,1.1,1.2))))))+P668*(IF(Q668&lt;45%,0.5,IF(Q668&lt;55%,0.8,IF(Q668&lt;65%,0.9,IF(Q668&lt;75%,1,IF(Q668&lt;85%,1.1,1.2))))))+T668*(IF(U668&lt;45%,0.5,IF(U668&lt;55%,0.8,IF(U668&lt;65%,0.9,IF(U668&lt;75%,1,IF(U668&lt;85%,1.1,1.2)))))))*IF(D668&gt;=0.8,6,IF(D668&lt;=0.4,1.5,3))</f>
        <v>0</v>
      </c>
    </row>
    <row r="669" spans="1:28" x14ac:dyDescent="0.25">
      <c r="A669" s="1125"/>
      <c r="B669" s="76" t="str">
        <f t="shared" ref="B669:C669" si="1645">IF(B607="","",B607)</f>
        <v/>
      </c>
      <c r="C669" s="77" t="str">
        <f t="shared" si="1645"/>
        <v/>
      </c>
      <c r="D669" s="63">
        <f t="shared" si="1635"/>
        <v>0</v>
      </c>
      <c r="E669" s="83" t="str">
        <f t="shared" ref="E669" si="1646">IF(E607="","",E607)</f>
        <v/>
      </c>
      <c r="F669" s="81"/>
      <c r="G669" s="96"/>
      <c r="H669" s="96"/>
      <c r="I669" s="82">
        <f t="shared" si="1630"/>
        <v>0</v>
      </c>
      <c r="J669" s="81"/>
      <c r="K669" s="96"/>
      <c r="L669" s="96"/>
      <c r="M669" s="104">
        <f t="shared" si="1631"/>
        <v>0</v>
      </c>
      <c r="N669" s="81"/>
      <c r="O669" s="96"/>
      <c r="P669" s="96"/>
      <c r="Q669" s="82">
        <f t="shared" si="1632"/>
        <v>0</v>
      </c>
      <c r="R669" s="81"/>
      <c r="S669" s="96"/>
      <c r="T669" s="96"/>
      <c r="U669" s="104">
        <f t="shared" si="1633"/>
        <v>0</v>
      </c>
      <c r="V669" s="128">
        <f t="shared" si="1637"/>
        <v>0</v>
      </c>
      <c r="W669" s="44">
        <f t="shared" si="1638"/>
        <v>0</v>
      </c>
      <c r="X669" s="45">
        <f t="shared" ref="X669" si="1647">ROUND(IFERROR((W669/(Y669*IF(ISNUMBER(E669),E669,1))),0),2)</f>
        <v>0</v>
      </c>
      <c r="Y669" s="90" t="str">
        <f t="shared" si="1640"/>
        <v/>
      </c>
      <c r="Z669" s="8">
        <f>(IF(I669&lt;30%,0,IF(I669&lt;35%,F669*G669*H669*F!$B$33,IF(I669&lt;40%,F669*G669*H669*F!$B$38,IF(I669&lt;45%,F669*G669*H669*F!$B$43,IF(I669&lt;50%,F669*G669*H669*F!$B$48,IF(I669=50%,F669*G669*H669*F!$B$50,IF(I669=51%,F669*G669*H669*F!$B$51,IF(I669=52%,F669*G669*H669*F!$B$52,IF(I669=53%,F669*G669*H669*F!$B$53,IF(I669=54%,F669*G669*H669*F!$B$54,IF(I669=55%,F669*G669*H669*F!$B$55,IF(I669=56%,F669*G669*H669*F!$B$56,IF(I669=57%,F669*G669*H669*F!$B$57,IF(I669=58%,F669*G669*H669*F!$B$58,IF(I669=59%,F669*G669*H669*F!$B$59,IF(I669=60%,F669*G669*H669*F!$B$60,IF(I669=61%,F669*G669*H669*F!$B$61,IF(I669=62%,F669*G669*H669*F!$B$62,IF(I669=63%,F669*G669*H669*F!$B$63,IF(I669=64%,F669*G669*H669*F!$B$64,IF(I669=65%,F669*G669*H669*F!$B$65,IF(I669=66%,F669*G669*H669*F!$B$66,IF(I669=67%,F669*G669*H669*F!$B$67,IF(I669=68%,F669*G669*H669*F!$B$68,IF(I669=69%,F669*G669*H669*F!$B$69,IF(I669=70%,F669*G669*H669*F!$B$70,IF(I669=71%,F669*G669*H669*F!$B$71,IF(I669=72%,F669*G669*H669*F!$B$72,IF(I669=73%,F669*G669*H669*F!$B$73,IF(I669=74%,F669*G669*H669*F!$B$74,IF(I669=75%,F669*G669*H669*F!$B$75,IF(I669=76%,F669*G669*H669*F!$B$76,IF(I669=77%,F669*G669*H669*F!$B$77,IF(I669=78%,F669*G669*H669*F!$B$78,IF(I669=79%,F669*G669*H669*F!$B$79,IF(I669=80%,F669*G669*H669*F!$B$80,IF(I669=81%,F669*G669*H669*F!$B$81,IF(I669=82%,F669*G669*H669*F!$B$82,IF(I669=83%,F669*G669*H669*F!$B$83,IF(I669=84%,F669*G669*H669*F!$B$84,IF(I669=85%,F669*G669*H669*F!$B$85,IF(I669=86%,F669*G669*H669*F!$B$86,IF(I669=87%,F669*G669*H669*F!$B$87,IF(I669=88%,F669*G669*H669*F!$B$88,IF(I669=89%,F669*G669*H669*F!$B$89,IF(I669=90%,F669*G669*H669*F!$B$90,IF(I669=91%,F669*G669*H669*F!$B$91,IF(I669=92%,F669*G669*H669*F!$B$92,IF(I669=93%,F669*G669*H669*F!$B$93,IF(I669=94%,F669*G669*H669*F!$B$94,IF(I669=95%,F669*G669*H669*F!$B$95,IF(I669=96%,F669*G669*H669*F!$B$96,IF(I669=97%,F669*G669*H669*F!$B$97,IF(I669=98%,F669*G669*H669*F!$B$98,IF(I669=99%,F669*G669*H669*F!$B$99,IF(I669&gt;99%,F669*G669*H669*F!$B$100,))))))))))))))))))))))))))))))))))))))))))))))))))))))))+IF(M669&lt;30%,0,IF(M669&lt;35%,J669*K669*L669*F!$B$33,IF(M669&lt;40%,J669*K669*L669*F!$B$38,IF(M669&lt;45%,J669*K669*L669*F!$B$43,IF(M669&lt;50%,J669*K669*L669*F!$B$48,IF(M669=50%,J669*K669*L669*F!$B$50,IF(M669=51%,J669*K669*L669*F!$B$51,IF(M669=52%,J669*K669*L669*F!$B$52,IF(M669=53%,J669*K669*L669*F!$B$53,IF(M669=54%,J669*K669*L669*F!$B$54,IF(M669=55%,J669*K669*L669*F!$B$55,IF(M669=56%,J669*K669*L669*F!$B$56,IF(M669=57%,J669*K669*L669*F!$B$57,IF(M669=58%,J669*K669*L669*F!$B$58,IF(M669=59%,J669*K669*L669*F!$B$59,IF(M669=60%,J669*K669*L669*F!$B$60,IF(M669=61%,J669*K669*L669*F!$B$61,IF(M669=62%,J669*K669*L669*F!$B$62,IF(M669=63%,J669*K669*L669*F!$B$63,IF(M669=64%,J669*K669*L669*F!$B$64,IF(M669=65%,J669*K669*L669*F!$B$65,IF(M669=66%,J669*K669*L669*F!$B$66,IF(M669=67%,J669*K669*L669*F!$B$67,IF(M669=68%,J669*K669*L669*F!$B$68,IF(M669=69%,J669*K669*L669*F!$B$69,IF(M669=70%,J669*K669*L669*F!$B$70,IF(M669=71%,J669*K669*L669*F!$B$71,IF(M669=72%,J669*K669*L669*F!$B$72,IF(M669=73%,J669*K669*L669*F!$B$73,IF(M669=74%,J669*K669*L669*F!$B$74,IF(M669=75%,J669*K669*L669*F!$B$75,IF(M669=76%,J669*K669*L669*F!$B$76,IF(M669=77%,J669*K669*L669*F!$B$77,IF(M669=78%,J669*K669*L669*F!$B$78,IF(M669=79%,J669*K669*L669*F!$B$79,IF(M669=80%,J669*K669*L669*F!$B$80,IF(M669=81%,J669*K669*L669*F!$B$81,IF(M669=82%,J669*K669*L669*F!$B$82,IF(M669=83%,J669*K669*L669*F!$B$83,IF(M669=84%,J669*K669*L669*F!$B$84,IF(M669=85%,J669*K669*L669*F!$B$85,IF(M669=86%,J669*K669*L669*F!$B$86,IF(M669=87%,J669*K669*L669*F!$B$87,IF(M669=88%,J669*K669*L669*F!$B$88,IF(M669=89%,J669*K669*L669*F!$B$89,IF(M669=90%,J669*K669*L669*F!$B$90,IF(M669=91%,J669*K669*L669*F!$B$91,IF(M669=92%,J669*K669*L669*F!$B$92,IF(M669=93%,J669*K669*L669*F!$B$93,IF(M669=94%,J669*K669*L669*F!$B$94,IF(M669=95%,J669*K669*L669*F!$B$95,IF(M669=96%,J669*K669*L669*F!$B$96,IF(M669=97%,J669*K669*L669*F!$B$97,IF(M669=98%,J669*K669*L669*F!$B$98,IF(M669=99%,J669*K669*L669*F!$B$99,IF(M669&gt;99%,J669*K669*L669*F!$B$100,))))))))))))))))))))))))))))))))))))))))))))))))))))))))+IF(Q669&lt;30%,0,IF(Q669&lt;35%,N669*O669*P669*F!$B$33,IF(Q669&lt;40%,N669*O669*P669*F!$B$38,IF(Q669&lt;45%,N669*O669*P669*F!$B$43,IF(Q669&lt;50%,N669*O669*P669*F!$B$48,IF(Q669=50%,N669*O669*P669*F!$B$50,IF(Q669=51%,N669*O669*P669*F!$B$51,IF(Q669=52%,N669*O669*P669*F!$B$52,IF(Q669=53%,N669*O669*P669*F!$B$53,IF(Q669=54%,N669*O669*P669*F!$B$54,IF(Q669=55%,N669*O669*P669*F!$B$55,IF(Q669=56%,N669*O669*P669*F!$B$56,IF(Q669=57%,N669*O669*P669*F!$B$57,IF(Q669=58%,N669*O669*P669*F!$B$58,IF(Q669=59%,N669*O669*P669*F!$B$59,IF(Q669=60%,N669*O669*P669*F!$B$60,IF(Q669=61%,N669*O669*P669*F!$B$61,IF(Q669=62%,N669*O669*P669*F!$B$62,IF(Q669=63%,N669*O669*P669*F!$B$63,IF(Q669=64%,N669*O669*P669*F!$B$64,IF(Q669=65%,N669*O669*P669*F!$B$65,IF(Q669=66%,N669*O669*P669*F!$B$66,IF(Q669=67%,N669*O669*P669*F!$B$67,IF(Q669=68%,N669*O669*P669*F!$B$68,IF(Q669=69%,N669*O669*P669*F!$B$69,IF(Q669=70%,N669*O669*P669*F!$B$70,IF(Q669=71%,N669*O669*P669*F!$B$71,IF(Q669=72%,N669*O669*P669*F!$B$72,IF(Q669=73%,N669*O669*P669*F!$B$73,IF(Q669=74%,N669*O669*P669*F!$B$74,IF(Q669=75%,N669*O669*P669*F!$B$75,IF(Q669=76%,N669*O669*P669*F!$B$76,IF(Q669=77%,N669*O669*P669*F!$B$77,IF(Q669=78%,N669*O669*P669*F!$B$78,IF(Q669=79%,N669*O669*P669*F!$B$79,IF(Q669=80%,N669*O669*P669*F!$B$80,IF(Q669=81%,N669*O669*P669*F!$B$81,IF(Q669=82%,N669*O669*P669*F!$B$82,IF(Q669=83%,N669*O669*P669*F!$B$83,IF(Q669=84%,N669*O669*P669*F!$B$84,IF(Q669=85%,N669*O669*P669*F!$B$85,IF(Q669=86%,N669*O669*P669*F!$B$86,IF(Q669=87%,N669*O669*P669*F!$B$87,IF(Q669=88%,N669*O669*P669*F!$B$88,IF(Q669=89%,N669*O669*P669*F!$B$89,IF(Q669=90%,N669*O669*P669*F!$B$90,IF(Q669=91%,N669*O669*P669*F!$B$91,IF(Q669=92%,N669*O669*P669*F!$B$92,IF(Q669=93%,N669*O669*P669*F!$B$93,IF(Q669=94%,N669*O669*P669*F!$B$94,IF(Q669=95%,N669*O669*P669*F!$B$95,IF(Q669=96%,N669*O669*P669*F!$B$96,IF(Q669=97%,N669*O669*P669*F!$B$97,IF(Q669=98%,N669*O669*P669*F!$B$98,IF(Q669=99%,N669*O669*P669*F!$B$99,IF(Q669&gt;99%,N669*O669*P669*F!$B$100,))))))))))))))))))))))))))))))))))))))))))))))))))))))))+IF(U669&lt;30%,0,IF(U669&lt;35%,R669*S669*T669*F!$B$33,IF(U669&lt;40%,R669*S669*T669*F!$B$38,IF(U669&lt;45%,R669*S669*T669*F!$B$43,IF(U669&lt;50%,R669*S669*T669*F!$B$48,IF(U669=50%,R669*S669*T669*F!$B$50,IF(U669=51%,R669*S669*T669*F!$B$51,IF(U669=52%,R669*S669*T669*F!$B$52,IF(U669=53%,R669*S669*T669*F!$B$53,IF(U669=54%,R669*S669*T669*F!$B$54,IF(U669=55%,R669*S669*T669*F!$B$55,IF(U669=56%,R669*S669*T669*F!$B$56,IF(U669=57%,R669*S669*T669*F!$B$57,IF(U669=58%,R669*S669*T669*F!$B$58,IF(U669=59%,R669*S669*T669*F!$B$59,IF(U669=60%,R669*S669*T669*F!$B$60,IF(U669=61%,R669*S669*T669*F!$B$61,IF(U669=62%,R669*S669*T669*F!$B$62,IF(U669=63%,R669*S669*T669*F!$B$63,IF(U669=64%,R669*S669*T669*F!$B$64,IF(U669=65%,R669*S669*T669*F!$B$65,IF(U669=66%,R669*S669*T669*F!$B$66,IF(U669=67%,R669*S669*T669*F!$B$67,IF(U669=68%,R669*S669*T669*F!$B$68,IF(U669=69%,R669*S669*T669*F!$B$69,IF(U669=70%,R669*S669*T669*F!$B$70,IF(U669=71%,R669*S669*T669*F!$B$71,IF(U669=72%,R669*S669*T669*F!$B$72,IF(U669=73%,R669*S669*T669*F!$B$73,IF(U669=74%,R669*S669*T669*F!$B$74,IF(U669=75%,R669*S669*T669*F!$B$75,IF(U669=76%,R669*S669*T669*F!$B$76,IF(U669=77%,R669*S669*T669*F!$B$77,IF(U669=78%,R669*S669*T669*F!$B$78,IF(U669=79%,R669*S669*T669*F!$B$79,IF(U669=80%,R669*S669*T669*F!$B$80,IF(U669=81%,R669*S669*T669*F!$B$81,IF(U669=82%,R669*S669*T669*F!$B$82,IF(U669=83%,R669*S669*T669*F!$B$83,IF(U669=84%,R669*S669*T669*F!$B$84,IF(U669=85%,R669*S669*T669*F!$B$85,IF(U669=86%,R669*S669*T669*F!$B$86,IF(U669=87%,R669*S669*T669*F!$B$87,IF(U669=88%,R669*S669*T669*F!$B$88,IF(U669=89%,R669*S669*T669*F!$B$89,IF(U669=90%,R669*S669*T669*F!$B$90,IF(U669=91%,R669*S669*T669*F!$B$91,IF(U669=92%,R669*S669*T669*F!$B$92,IF(U669=93%,R669*S669*T669*F!$B$93,IF(U669=94%,R669*S669*T669*F!$B$94,IF(U669=95%,R669*S669*T669*F!$B$95,IF(U669=96%,R669*S669*T669*F!$B$96,IF(U669=97%,R669*S669*T669*F!$B$97,IF(U669=98%,R669*S669*T669*F!$B$98,IF(U669=99%,R669*S669*T669*F!$B$99,IF(U669&gt;99%,R669*S669*T669*F!$B$100)))))))))))))))))))))))))))))))))))))))))))))))))))))))))*IF(ISNUMBER(E669),E669,1)*IF(ISNUMBER(D669),D669,1)</f>
        <v>0</v>
      </c>
      <c r="AA669" s="8">
        <f>G669*H669+K669*L669+O669*P669+S669*T669</f>
        <v>0</v>
      </c>
      <c r="AB669" s="129">
        <f>(H669*(IF(I669&lt;45%,0.5,IF(I669&lt;55%,0.8,IF(I669&lt;65%,0.9,IF(I669&lt;75%,1,IF(I669&lt;85%,1.1,1.2))))))+L669*(IF(M669&lt;45%,0.5,IF(M669&lt;55%,0.8,IF(M669&lt;65%,0.9,IF(M669&lt;75%,1,IF(M669&lt;85%,1.1,1.2))))))+P669*(IF(Q669&lt;45%,0.5,IF(Q669&lt;55%,0.8,IF(Q669&lt;65%,0.9,IF(Q669&lt;75%,1,IF(Q669&lt;85%,1.1,1.2))))))+T669*(IF(U669&lt;45%,0.5,IF(U669&lt;55%,0.8,IF(U669&lt;65%,0.9,IF(U669&lt;75%,1,IF(U669&lt;85%,1.1,1.2)))))))*IF(D669&gt;=0.8,6,IF(D669&lt;=0.4,1.5,3))</f>
        <v>0</v>
      </c>
    </row>
    <row r="670" spans="1:28" ht="15.75" thickBot="1" x14ac:dyDescent="0.3">
      <c r="A670" s="1126"/>
      <c r="B670" s="171"/>
      <c r="C670" s="172"/>
      <c r="D670" s="37">
        <f>ROUND(IFERROR((D665*(G665*H665+K665*L665+O665*P665+S665*T665)+D666*(G666*H666+K666*L666+O666*P666+S666*T666)+D667*(G667*H667+K667*L667+O667*P667+S667*T667)+D668*(G668*H668+K668*L668+O668*P668+S668*T668)+D669*(G669*H669+K669*L669+O669*P669+S669*T669))/((G665*H665+K665*L665+O665*P665+S665*T665)+(G666*H666+K666*L666+O666*P666+S666*T666)+(G667*H667+K667*L667+O667*P667+S667*T667)+(G668*H668+K668*L668+O668*P668+S668*T668)+(G669*H669+K669*L669+O669*P669+S669*T669)),0),3)</f>
        <v>0</v>
      </c>
      <c r="E670" s="181"/>
      <c r="F670" s="182" t="str">
        <f t="shared" ref="F670" si="1648">IF(I670&lt;&gt;0,(IFERROR(IF($Y670&gt;15,MROUND($Y670*I670,0.5),MROUND($Y670*I670,0.1)),)),"")</f>
        <v/>
      </c>
      <c r="G670" s="183"/>
      <c r="H670" s="183"/>
      <c r="I670" s="190"/>
      <c r="J670" s="182"/>
      <c r="K670" s="183"/>
      <c r="L670" s="183"/>
      <c r="M670" s="185"/>
      <c r="N670" s="182"/>
      <c r="O670" s="183"/>
      <c r="P670" s="183"/>
      <c r="Q670" s="184"/>
      <c r="R670" s="182"/>
      <c r="S670" s="183"/>
      <c r="T670" s="183"/>
      <c r="U670" s="185"/>
      <c r="V670" s="122">
        <f>SUM(V665:V669)</f>
        <v>0</v>
      </c>
      <c r="W670" s="117">
        <f>IFERROR(V670/AA670,0)</f>
        <v>0</v>
      </c>
      <c r="X670" s="118">
        <f>ROUND(IFERROR((D665*(I665*G665*H665+M665*K665*L665+Q665*O665*P665+U665*S665*T665)+D666*(I666*G666*H666+M666*K666*L666+Q666*O666*P666+U666*S666*T666)+D667*(I667*G667*H667+M667*K667*L667+Q667*O667*P667+U667*S667*T667)+D668*(I668*G668*H668+M668*K668*L668+Q668*O668*P668+U668*S668*T668)+D669*(I669*G669*H669+M669*K669*L669+Q669*O669*P669+U669*S669*T669))/(D665*(G665*H665+K665*L665+O665*P665+S665*T665)+D666*(G666*H666+K666*L666+O666*P666+S666*T666)+D667*(G667*H667+K667*L667+O667*P667+S667*T667)+D668*(G668*H668+K668*L668+O668*P668+S668*T668)+D669*(G669*H669+K669*L669+O669*P669+S669*T669)),0),2)</f>
        <v>0</v>
      </c>
      <c r="Y670" s="9"/>
      <c r="Z670" s="9">
        <f>SUM(Z665:Z669)</f>
        <v>0</v>
      </c>
      <c r="AA670" s="117">
        <f>SUM(AA665:AA669)</f>
        <v>0</v>
      </c>
      <c r="AB670" s="119">
        <f>IF(SUM(AB665:AB669)=0,TIME(,0,),TIME(,SUM(AB665:AB669)+30,))</f>
        <v>0</v>
      </c>
    </row>
    <row r="671" spans="1:28" x14ac:dyDescent="0.25">
      <c r="A671" s="145" t="s">
        <v>1</v>
      </c>
      <c r="B671" s="57" t="str">
        <f t="shared" ref="B671:C671" si="1649">IF(B609="","",B609)</f>
        <v/>
      </c>
      <c r="C671" s="58" t="str">
        <f t="shared" si="1649"/>
        <v/>
      </c>
      <c r="D671" s="59">
        <f>D609</f>
        <v>0</v>
      </c>
      <c r="E671" s="60" t="str">
        <f t="shared" ref="E671" si="1650">IF(E609="","",E609)</f>
        <v/>
      </c>
      <c r="F671" s="147"/>
      <c r="G671" s="148"/>
      <c r="H671" s="148"/>
      <c r="I671" s="99">
        <f t="shared" ref="I671:I675" si="1651">IFERROR(ROUND(F671/$Y671,2),)</f>
        <v>0</v>
      </c>
      <c r="J671" s="147"/>
      <c r="K671" s="97"/>
      <c r="L671" s="97"/>
      <c r="M671" s="99">
        <f t="shared" ref="M671:M675" si="1652">IFERROR(ROUND(J671/$Y671,2),)</f>
        <v>0</v>
      </c>
      <c r="N671" s="147"/>
      <c r="O671" s="97"/>
      <c r="P671" s="97"/>
      <c r="Q671" s="99">
        <f t="shared" ref="Q671:Q675" si="1653">IFERROR(ROUND(N671/$Y671,2),)</f>
        <v>0</v>
      </c>
      <c r="R671" s="147"/>
      <c r="S671" s="97"/>
      <c r="T671" s="97"/>
      <c r="U671" s="98">
        <f t="shared" ref="U671:U675" si="1654">IFERROR(ROUND(R671/$Y671,2),)</f>
        <v>0</v>
      </c>
      <c r="V671" s="106">
        <f>(IF(ISNUMBER(F671),F671,1)*G671*H671+IF(ISNUMBER(J671),J671,1)*K671*L671+IF(ISNUMBER(N671),N671,1)*O671*P671+IF(ISNUMBER(R671),R671,1)*S671*T671)*IF(ISNUMBER(E671),E671,1)</f>
        <v>0</v>
      </c>
      <c r="W671" s="107">
        <f>IFERROR((IF(ISNUMBER(F671),F671,1)*G671*H671+IF(ISNUMBER(J671),J671,1)*K671*L671+IF(ISNUMBER(N671),N671,1)*O671*P671+IF(ISNUMBER(R671),R671,1)*S671*T671)*IF(ISNUMBER(E671),E671,1)/(G671*H671+K671*L671+O671*P671+S671*T671),0)</f>
        <v>0</v>
      </c>
      <c r="X671" s="28">
        <f>ROUND(IFERROR((W671/(Y671*IF(ISNUMBER(E671),E671,1))),0),2)</f>
        <v>0</v>
      </c>
      <c r="Y671" s="89" t="str">
        <f>IF(ISNUMBER(Y609), Y609+(Y609*$Y$621),"")</f>
        <v/>
      </c>
      <c r="Z671" s="4">
        <f>(IF(I671&lt;30%,0,IF(I671&lt;35%,F671*G671*H671*F!$B$33,IF(I671&lt;40%,F671*G671*H671*F!$B$38,IF(I671&lt;45%,F671*G671*H671*F!$B$43,IF(I671&lt;50%,F671*G671*H671*F!$B$48,IF(I671=50%,F671*G671*H671*F!$B$50,IF(I671=51%,F671*G671*H671*F!$B$51,IF(I671=52%,F671*G671*H671*F!$B$52,IF(I671=53%,F671*G671*H671*F!$B$53,IF(I671=54%,F671*G671*H671*F!$B$54,IF(I671=55%,F671*G671*H671*F!$B$55,IF(I671=56%,F671*G671*H671*F!$B$56,IF(I671=57%,F671*G671*H671*F!$B$57,IF(I671=58%,F671*G671*H671*F!$B$58,IF(I671=59%,F671*G671*H671*F!$B$59,IF(I671=60%,F671*G671*H671*F!$B$60,IF(I671=61%,F671*G671*H671*F!$B$61,IF(I671=62%,F671*G671*H671*F!$B$62,IF(I671=63%,F671*G671*H671*F!$B$63,IF(I671=64%,F671*G671*H671*F!$B$64,IF(I671=65%,F671*G671*H671*F!$B$65,IF(I671=66%,F671*G671*H671*F!$B$66,IF(I671=67%,F671*G671*H671*F!$B$67,IF(I671=68%,F671*G671*H671*F!$B$68,IF(I671=69%,F671*G671*H671*F!$B$69,IF(I671=70%,F671*G671*H671*F!$B$70,IF(I671=71%,F671*G671*H671*F!$B$71,IF(I671=72%,F671*G671*H671*F!$B$72,IF(I671=73%,F671*G671*H671*F!$B$73,IF(I671=74%,F671*G671*H671*F!$B$74,IF(I671=75%,F671*G671*H671*F!$B$75,IF(I671=76%,F671*G671*H671*F!$B$76,IF(I671=77%,F671*G671*H671*F!$B$77,IF(I671=78%,F671*G671*H671*F!$B$78,IF(I671=79%,F671*G671*H671*F!$B$79,IF(I671=80%,F671*G671*H671*F!$B$80,IF(I671=81%,F671*G671*H671*F!$B$81,IF(I671=82%,F671*G671*H671*F!$B$82,IF(I671=83%,F671*G671*H671*F!$B$83,IF(I671=84%,F671*G671*H671*F!$B$84,IF(I671=85%,F671*G671*H671*F!$B$85,IF(I671=86%,F671*G671*H671*F!$B$86,IF(I671=87%,F671*G671*H671*F!$B$87,IF(I671=88%,F671*G671*H671*F!$B$88,IF(I671=89%,F671*G671*H671*F!$B$89,IF(I671=90%,F671*G671*H671*F!$B$90,IF(I671=91%,F671*G671*H671*F!$B$91,IF(I671=92%,F671*G671*H671*F!$B$92,IF(I671=93%,F671*G671*H671*F!$B$93,IF(I671=94%,F671*G671*H671*F!$B$94,IF(I671=95%,F671*G671*H671*F!$B$95,IF(I671=96%,F671*G671*H671*F!$B$96,IF(I671=97%,F671*G671*H671*F!$B$97,IF(I671=98%,F671*G671*H671*F!$B$98,IF(I671=99%,F671*G671*H671*F!$B$99,IF(I671&gt;99%,F671*G671*H671*F!$B$100,))))))))))))))))))))))))))))))))))))))))))))))))))))))))+IF(M671&lt;30%,0,IF(M671&lt;35%,J671*K671*L671*F!$B$33,IF(M671&lt;40%,J671*K671*L671*F!$B$38,IF(M671&lt;45%,J671*K671*L671*F!$B$43,IF(M671&lt;50%,J671*K671*L671*F!$B$48,IF(M671=50%,J671*K671*L671*F!$B$50,IF(M671=51%,J671*K671*L671*F!$B$51,IF(M671=52%,J671*K671*L671*F!$B$52,IF(M671=53%,J671*K671*L671*F!$B$53,IF(M671=54%,J671*K671*L671*F!$B$54,IF(M671=55%,J671*K671*L671*F!$B$55,IF(M671=56%,J671*K671*L671*F!$B$56,IF(M671=57%,J671*K671*L671*F!$B$57,IF(M671=58%,J671*K671*L671*F!$B$58,IF(M671=59%,J671*K671*L671*F!$B$59,IF(M671=60%,J671*K671*L671*F!$B$60,IF(M671=61%,J671*K671*L671*F!$B$61,IF(M671=62%,J671*K671*L671*F!$B$62,IF(M671=63%,J671*K671*L671*F!$B$63,IF(M671=64%,J671*K671*L671*F!$B$64,IF(M671=65%,J671*K671*L671*F!$B$65,IF(M671=66%,J671*K671*L671*F!$B$66,IF(M671=67%,J671*K671*L671*F!$B$67,IF(M671=68%,J671*K671*L671*F!$B$68,IF(M671=69%,J671*K671*L671*F!$B$69,IF(M671=70%,J671*K671*L671*F!$B$70,IF(M671=71%,J671*K671*L671*F!$B$71,IF(M671=72%,J671*K671*L671*F!$B$72,IF(M671=73%,J671*K671*L671*F!$B$73,IF(M671=74%,J671*K671*L671*F!$B$74,IF(M671=75%,J671*K671*L671*F!$B$75,IF(M671=76%,J671*K671*L671*F!$B$76,IF(M671=77%,J671*K671*L671*F!$B$77,IF(M671=78%,J671*K671*L671*F!$B$78,IF(M671=79%,J671*K671*L671*F!$B$79,IF(M671=80%,J671*K671*L671*F!$B$80,IF(M671=81%,J671*K671*L671*F!$B$81,IF(M671=82%,J671*K671*L671*F!$B$82,IF(M671=83%,J671*K671*L671*F!$B$83,IF(M671=84%,J671*K671*L671*F!$B$84,IF(M671=85%,J671*K671*L671*F!$B$85,IF(M671=86%,J671*K671*L671*F!$B$86,IF(M671=87%,J671*K671*L671*F!$B$87,IF(M671=88%,J671*K671*L671*F!$B$88,IF(M671=89%,J671*K671*L671*F!$B$89,IF(M671=90%,J671*K671*L671*F!$B$90,IF(M671=91%,J671*K671*L671*F!$B$91,IF(M671=92%,J671*K671*L671*F!$B$92,IF(M671=93%,J671*K671*L671*F!$B$93,IF(M671=94%,J671*K671*L671*F!$B$94,IF(M671=95%,J671*K671*L671*F!$B$95,IF(M671=96%,J671*K671*L671*F!$B$96,IF(M671=97%,J671*K671*L671*F!$B$97,IF(M671=98%,J671*K671*L671*F!$B$98,IF(M671=99%,J671*K671*L671*F!$B$99,IF(M671&gt;99%,J671*K671*L671*F!$B$100,))))))))))))))))))))))))))))))))))))))))))))))))))))))))+IF(Q671&lt;30%,0,IF(Q671&lt;35%,N671*O671*P671*F!$B$33,IF(Q671&lt;40%,N671*O671*P671*F!$B$38,IF(Q671&lt;45%,N671*O671*P671*F!$B$43,IF(Q671&lt;50%,N671*O671*P671*F!$B$48,IF(Q671=50%,N671*O671*P671*F!$B$50,IF(Q671=51%,N671*O671*P671*F!$B$51,IF(Q671=52%,N671*O671*P671*F!$B$52,IF(Q671=53%,N671*O671*P671*F!$B$53,IF(Q671=54%,N671*O671*P671*F!$B$54,IF(Q671=55%,N671*O671*P671*F!$B$55,IF(Q671=56%,N671*O671*P671*F!$B$56,IF(Q671=57%,N671*O671*P671*F!$B$57,IF(Q671=58%,N671*O671*P671*F!$B$58,IF(Q671=59%,N671*O671*P671*F!$B$59,IF(Q671=60%,N671*O671*P671*F!$B$60,IF(Q671=61%,N671*O671*P671*F!$B$61,IF(Q671=62%,N671*O671*P671*F!$B$62,IF(Q671=63%,N671*O671*P671*F!$B$63,IF(Q671=64%,N671*O671*P671*F!$B$64,IF(Q671=65%,N671*O671*P671*F!$B$65,IF(Q671=66%,N671*O671*P671*F!$B$66,IF(Q671=67%,N671*O671*P671*F!$B$67,IF(Q671=68%,N671*O671*P671*F!$B$68,IF(Q671=69%,N671*O671*P671*F!$B$69,IF(Q671=70%,N671*O671*P671*F!$B$70,IF(Q671=71%,N671*O671*P671*F!$B$71,IF(Q671=72%,N671*O671*P671*F!$B$72,IF(Q671=73%,N671*O671*P671*F!$B$73,IF(Q671=74%,N671*O671*P671*F!$B$74,IF(Q671=75%,N671*O671*P671*F!$B$75,IF(Q671=76%,N671*O671*P671*F!$B$76,IF(Q671=77%,N671*O671*P671*F!$B$77,IF(Q671=78%,N671*O671*P671*F!$B$78,IF(Q671=79%,N671*O671*P671*F!$B$79,IF(Q671=80%,N671*O671*P671*F!$B$80,IF(Q671=81%,N671*O671*P671*F!$B$81,IF(Q671=82%,N671*O671*P671*F!$B$82,IF(Q671=83%,N671*O671*P671*F!$B$83,IF(Q671=84%,N671*O671*P671*F!$B$84,IF(Q671=85%,N671*O671*P671*F!$B$85,IF(Q671=86%,N671*O671*P671*F!$B$86,IF(Q671=87%,N671*O671*P671*F!$B$87,IF(Q671=88%,N671*O671*P671*F!$B$88,IF(Q671=89%,N671*O671*P671*F!$B$89,IF(Q671=90%,N671*O671*P671*F!$B$90,IF(Q671=91%,N671*O671*P671*F!$B$91,IF(Q671=92%,N671*O671*P671*F!$B$92,IF(Q671=93%,N671*O671*P671*F!$B$93,IF(Q671=94%,N671*O671*P671*F!$B$94,IF(Q671=95%,N671*O671*P671*F!$B$95,IF(Q671=96%,N671*O671*P671*F!$B$96,IF(Q671=97%,N671*O671*P671*F!$B$97,IF(Q671=98%,N671*O671*P671*F!$B$98,IF(Q671=99%,N671*O671*P671*F!$B$99,IF(Q671&gt;99%,N671*O671*P671*F!$B$100,))))))))))))))))))))))))))))))))))))))))))))))))))))))))+IF(U671&lt;30%,0,IF(U671&lt;35%,R671*S671*T671*F!$B$33,IF(U671&lt;40%,R671*S671*T671*F!$B$38,IF(U671&lt;45%,R671*S671*T671*F!$B$43,IF(U671&lt;50%,R671*S671*T671*F!$B$48,IF(U671=50%,R671*S671*T671*F!$B$50,IF(U671=51%,R671*S671*T671*F!$B$51,IF(U671=52%,R671*S671*T671*F!$B$52,IF(U671=53%,R671*S671*T671*F!$B$53,IF(U671=54%,R671*S671*T671*F!$B$54,IF(U671=55%,R671*S671*T671*F!$B$55,IF(U671=56%,R671*S671*T671*F!$B$56,IF(U671=57%,R671*S671*T671*F!$B$57,IF(U671=58%,R671*S671*T671*F!$B$58,IF(U671=59%,R671*S671*T671*F!$B$59,IF(U671=60%,R671*S671*T671*F!$B$60,IF(U671=61%,R671*S671*T671*F!$B$61,IF(U671=62%,R671*S671*T671*F!$B$62,IF(U671=63%,R671*S671*T671*F!$B$63,IF(U671=64%,R671*S671*T671*F!$B$64,IF(U671=65%,R671*S671*T671*F!$B$65,IF(U671=66%,R671*S671*T671*F!$B$66,IF(U671=67%,R671*S671*T671*F!$B$67,IF(U671=68%,R671*S671*T671*F!$B$68,IF(U671=69%,R671*S671*T671*F!$B$69,IF(U671=70%,R671*S671*T671*F!$B$70,IF(U671=71%,R671*S671*T671*F!$B$71,IF(U671=72%,R671*S671*T671*F!$B$72,IF(U671=73%,R671*S671*T671*F!$B$73,IF(U671=74%,R671*S671*T671*F!$B$74,IF(U671=75%,R671*S671*T671*F!$B$75,IF(U671=76%,R671*S671*T671*F!$B$76,IF(U671=77%,R671*S671*T671*F!$B$77,IF(U671=78%,R671*S671*T671*F!$B$78,IF(U671=79%,R671*S671*T671*F!$B$79,IF(U671=80%,R671*S671*T671*F!$B$80,IF(U671=81%,R671*S671*T671*F!$B$81,IF(U671=82%,R671*S671*T671*F!$B$82,IF(U671=83%,R671*S671*T671*F!$B$83,IF(U671=84%,R671*S671*T671*F!$B$84,IF(U671=85%,R671*S671*T671*F!$B$85,IF(U671=86%,R671*S671*T671*F!$B$86,IF(U671=87%,R671*S671*T671*F!$B$87,IF(U671=88%,R671*S671*T671*F!$B$88,IF(U671=89%,R671*S671*T671*F!$B$89,IF(U671=90%,R671*S671*T671*F!$B$90,IF(U671=91%,R671*S671*T671*F!$B$91,IF(U671=92%,R671*S671*T671*F!$B$92,IF(U671=93%,R671*S671*T671*F!$B$93,IF(U671=94%,R671*S671*T671*F!$B$94,IF(U671=95%,R671*S671*T671*F!$B$95,IF(U671=96%,R671*S671*T671*F!$B$96,IF(U671=97%,R671*S671*T671*F!$B$97,IF(U671=98%,R671*S671*T671*F!$B$98,IF(U671=99%,R671*S671*T671*F!$B$99,IF(U671&gt;99%,R671*S671*T671*F!$B$100)))))))))))))))))))))))))))))))))))))))))))))))))))))))))*IF(ISNUMBER(E671),E671,1)*IF(ISNUMBER(D671),D671,1)</f>
        <v>0</v>
      </c>
      <c r="AA671" s="4">
        <f>G671*H671+K671*L671+O671*P671+S671*T671</f>
        <v>0</v>
      </c>
      <c r="AB671" s="108">
        <f>(H671*(IF(I671&lt;45%,0.5,IF(I671&lt;55%,0.8,IF(I671&lt;65%,0.9,IF(I671&lt;75%,1,IF(I671&lt;85%,1.1,1.2))))))+L671*(IF(M671&lt;45%,0.5,IF(M671&lt;55%,0.8,IF(M671&lt;65%,0.9,IF(M671&lt;75%,1,IF(M671&lt;85%,1.1,1.2))))))+P671*(IF(Q671&lt;45%,0.5,IF(Q671&lt;55%,0.8,IF(Q671&lt;65%,0.9,IF(Q671&lt;75%,1,IF(Q671&lt;85%,1.1,1.2))))))+T671*(IF(U671&lt;45%,0.5,IF(U671&lt;55%,0.8,IF(U671&lt;65%,0.9,IF(U671&lt;75%,1,IF(U671&lt;85%,1.1,1.2)))))))*IF(D671&gt;=0.8,6,IF(D671&lt;=0.4,1.5,3))</f>
        <v>0</v>
      </c>
    </row>
    <row r="672" spans="1:28" x14ac:dyDescent="0.25">
      <c r="A672" s="1125">
        <f>A660+1</f>
        <v>42048</v>
      </c>
      <c r="B672" s="61" t="str">
        <f t="shared" ref="B672:C672" si="1655">IF(B610="","",B610)</f>
        <v/>
      </c>
      <c r="C672" s="62" t="str">
        <f t="shared" si="1655"/>
        <v/>
      </c>
      <c r="D672" s="63">
        <f t="shared" ref="D672:D675" si="1656">D610</f>
        <v>0</v>
      </c>
      <c r="E672" s="64" t="str">
        <f t="shared" ref="E672" si="1657">IF(E610="","",E610)</f>
        <v/>
      </c>
      <c r="F672" s="150"/>
      <c r="G672" s="151"/>
      <c r="H672" s="151"/>
      <c r="I672" s="102">
        <f t="shared" si="1651"/>
        <v>0</v>
      </c>
      <c r="J672" s="150"/>
      <c r="K672" s="100"/>
      <c r="L672" s="100"/>
      <c r="M672" s="102">
        <f t="shared" si="1652"/>
        <v>0</v>
      </c>
      <c r="N672" s="150"/>
      <c r="O672" s="100"/>
      <c r="P672" s="100"/>
      <c r="Q672" s="102">
        <f t="shared" si="1653"/>
        <v>0</v>
      </c>
      <c r="R672" s="150"/>
      <c r="S672" s="100"/>
      <c r="T672" s="100"/>
      <c r="U672" s="101">
        <f t="shared" si="1654"/>
        <v>0</v>
      </c>
      <c r="V672" s="110">
        <f t="shared" ref="V672:V675" si="1658">(IF(ISNUMBER(F672),F672,1)*G672*H672+IF(ISNUMBER(J672),J672,1)*K672*L672+IF(ISNUMBER(N672),N672,1)*O672*P672+IF(ISNUMBER(R672),R672,1)*S672*T672)*IF(ISNUMBER(E672),E672,1)</f>
        <v>0</v>
      </c>
      <c r="W672" s="111">
        <f t="shared" ref="W672:W675" si="1659">IFERROR((IF(ISNUMBER(F672),F672,1)*G672*H672+IF(ISNUMBER(J672),J672,1)*K672*L672+IF(ISNUMBER(N672),N672,1)*O672*P672+IF(ISNUMBER(R672),R672,1)*S672*T672)*IF(ISNUMBER(E672),E672,1)/(G672*H672+K672*L672+O672*P672+S672*T672),0)</f>
        <v>0</v>
      </c>
      <c r="X672" s="53">
        <f t="shared" ref="X672:X673" si="1660">ROUND(IFERROR((W672/(Y672*IF(ISNUMBER(E672),E672,1))),0),2)</f>
        <v>0</v>
      </c>
      <c r="Y672" s="90" t="str">
        <f t="shared" ref="Y672:Y675" si="1661">IF(ISNUMBER(Y610), Y610+(Y610*$Y$621),"")</f>
        <v/>
      </c>
      <c r="Z672" s="5">
        <f>(IF(I672&lt;30%,0,IF(I672&lt;35%,F672*G672*H672*F!$B$33,IF(I672&lt;40%,F672*G672*H672*F!$B$38,IF(I672&lt;45%,F672*G672*H672*F!$B$43,IF(I672&lt;50%,F672*G672*H672*F!$B$48,IF(I672=50%,F672*G672*H672*F!$B$50,IF(I672=51%,F672*G672*H672*F!$B$51,IF(I672=52%,F672*G672*H672*F!$B$52,IF(I672=53%,F672*G672*H672*F!$B$53,IF(I672=54%,F672*G672*H672*F!$B$54,IF(I672=55%,F672*G672*H672*F!$B$55,IF(I672=56%,F672*G672*H672*F!$B$56,IF(I672=57%,F672*G672*H672*F!$B$57,IF(I672=58%,F672*G672*H672*F!$B$58,IF(I672=59%,F672*G672*H672*F!$B$59,IF(I672=60%,F672*G672*H672*F!$B$60,IF(I672=61%,F672*G672*H672*F!$B$61,IF(I672=62%,F672*G672*H672*F!$B$62,IF(I672=63%,F672*G672*H672*F!$B$63,IF(I672=64%,F672*G672*H672*F!$B$64,IF(I672=65%,F672*G672*H672*F!$B$65,IF(I672=66%,F672*G672*H672*F!$B$66,IF(I672=67%,F672*G672*H672*F!$B$67,IF(I672=68%,F672*G672*H672*F!$B$68,IF(I672=69%,F672*G672*H672*F!$B$69,IF(I672=70%,F672*G672*H672*F!$B$70,IF(I672=71%,F672*G672*H672*F!$B$71,IF(I672=72%,F672*G672*H672*F!$B$72,IF(I672=73%,F672*G672*H672*F!$B$73,IF(I672=74%,F672*G672*H672*F!$B$74,IF(I672=75%,F672*G672*H672*F!$B$75,IF(I672=76%,F672*G672*H672*F!$B$76,IF(I672=77%,F672*G672*H672*F!$B$77,IF(I672=78%,F672*G672*H672*F!$B$78,IF(I672=79%,F672*G672*H672*F!$B$79,IF(I672=80%,F672*G672*H672*F!$B$80,IF(I672=81%,F672*G672*H672*F!$B$81,IF(I672=82%,F672*G672*H672*F!$B$82,IF(I672=83%,F672*G672*H672*F!$B$83,IF(I672=84%,F672*G672*H672*F!$B$84,IF(I672=85%,F672*G672*H672*F!$B$85,IF(I672=86%,F672*G672*H672*F!$B$86,IF(I672=87%,F672*G672*H672*F!$B$87,IF(I672=88%,F672*G672*H672*F!$B$88,IF(I672=89%,F672*G672*H672*F!$B$89,IF(I672=90%,F672*G672*H672*F!$B$90,IF(I672=91%,F672*G672*H672*F!$B$91,IF(I672=92%,F672*G672*H672*F!$B$92,IF(I672=93%,F672*G672*H672*F!$B$93,IF(I672=94%,F672*G672*H672*F!$B$94,IF(I672=95%,F672*G672*H672*F!$B$95,IF(I672=96%,F672*G672*H672*F!$B$96,IF(I672=97%,F672*G672*H672*F!$B$97,IF(I672=98%,F672*G672*H672*F!$B$98,IF(I672=99%,F672*G672*H672*F!$B$99,IF(I672&gt;99%,F672*G672*H672*F!$B$100,))))))))))))))))))))))))))))))))))))))))))))))))))))))))+IF(M672&lt;30%,0,IF(M672&lt;35%,J672*K672*L672*F!$B$33,IF(M672&lt;40%,J672*K672*L672*F!$B$38,IF(M672&lt;45%,J672*K672*L672*F!$B$43,IF(M672&lt;50%,J672*K672*L672*F!$B$48,IF(M672=50%,J672*K672*L672*F!$B$50,IF(M672=51%,J672*K672*L672*F!$B$51,IF(M672=52%,J672*K672*L672*F!$B$52,IF(M672=53%,J672*K672*L672*F!$B$53,IF(M672=54%,J672*K672*L672*F!$B$54,IF(M672=55%,J672*K672*L672*F!$B$55,IF(M672=56%,J672*K672*L672*F!$B$56,IF(M672=57%,J672*K672*L672*F!$B$57,IF(M672=58%,J672*K672*L672*F!$B$58,IF(M672=59%,J672*K672*L672*F!$B$59,IF(M672=60%,J672*K672*L672*F!$B$60,IF(M672=61%,J672*K672*L672*F!$B$61,IF(M672=62%,J672*K672*L672*F!$B$62,IF(M672=63%,J672*K672*L672*F!$B$63,IF(M672=64%,J672*K672*L672*F!$B$64,IF(M672=65%,J672*K672*L672*F!$B$65,IF(M672=66%,J672*K672*L672*F!$B$66,IF(M672=67%,J672*K672*L672*F!$B$67,IF(M672=68%,J672*K672*L672*F!$B$68,IF(M672=69%,J672*K672*L672*F!$B$69,IF(M672=70%,J672*K672*L672*F!$B$70,IF(M672=71%,J672*K672*L672*F!$B$71,IF(M672=72%,J672*K672*L672*F!$B$72,IF(M672=73%,J672*K672*L672*F!$B$73,IF(M672=74%,J672*K672*L672*F!$B$74,IF(M672=75%,J672*K672*L672*F!$B$75,IF(M672=76%,J672*K672*L672*F!$B$76,IF(M672=77%,J672*K672*L672*F!$B$77,IF(M672=78%,J672*K672*L672*F!$B$78,IF(M672=79%,J672*K672*L672*F!$B$79,IF(M672=80%,J672*K672*L672*F!$B$80,IF(M672=81%,J672*K672*L672*F!$B$81,IF(M672=82%,J672*K672*L672*F!$B$82,IF(M672=83%,J672*K672*L672*F!$B$83,IF(M672=84%,J672*K672*L672*F!$B$84,IF(M672=85%,J672*K672*L672*F!$B$85,IF(M672=86%,J672*K672*L672*F!$B$86,IF(M672=87%,J672*K672*L672*F!$B$87,IF(M672=88%,J672*K672*L672*F!$B$88,IF(M672=89%,J672*K672*L672*F!$B$89,IF(M672=90%,J672*K672*L672*F!$B$90,IF(M672=91%,J672*K672*L672*F!$B$91,IF(M672=92%,J672*K672*L672*F!$B$92,IF(M672=93%,J672*K672*L672*F!$B$93,IF(M672=94%,J672*K672*L672*F!$B$94,IF(M672=95%,J672*K672*L672*F!$B$95,IF(M672=96%,J672*K672*L672*F!$B$96,IF(M672=97%,J672*K672*L672*F!$B$97,IF(M672=98%,J672*K672*L672*F!$B$98,IF(M672=99%,J672*K672*L672*F!$B$99,IF(M672&gt;99%,J672*K672*L672*F!$B$100,))))))))))))))))))))))))))))))))))))))))))))))))))))))))+IF(Q672&lt;30%,0,IF(Q672&lt;35%,N672*O672*P672*F!$B$33,IF(Q672&lt;40%,N672*O672*P672*F!$B$38,IF(Q672&lt;45%,N672*O672*P672*F!$B$43,IF(Q672&lt;50%,N672*O672*P672*F!$B$48,IF(Q672=50%,N672*O672*P672*F!$B$50,IF(Q672=51%,N672*O672*P672*F!$B$51,IF(Q672=52%,N672*O672*P672*F!$B$52,IF(Q672=53%,N672*O672*P672*F!$B$53,IF(Q672=54%,N672*O672*P672*F!$B$54,IF(Q672=55%,N672*O672*P672*F!$B$55,IF(Q672=56%,N672*O672*P672*F!$B$56,IF(Q672=57%,N672*O672*P672*F!$B$57,IF(Q672=58%,N672*O672*P672*F!$B$58,IF(Q672=59%,N672*O672*P672*F!$B$59,IF(Q672=60%,N672*O672*P672*F!$B$60,IF(Q672=61%,N672*O672*P672*F!$B$61,IF(Q672=62%,N672*O672*P672*F!$B$62,IF(Q672=63%,N672*O672*P672*F!$B$63,IF(Q672=64%,N672*O672*P672*F!$B$64,IF(Q672=65%,N672*O672*P672*F!$B$65,IF(Q672=66%,N672*O672*P672*F!$B$66,IF(Q672=67%,N672*O672*P672*F!$B$67,IF(Q672=68%,N672*O672*P672*F!$B$68,IF(Q672=69%,N672*O672*P672*F!$B$69,IF(Q672=70%,N672*O672*P672*F!$B$70,IF(Q672=71%,N672*O672*P672*F!$B$71,IF(Q672=72%,N672*O672*P672*F!$B$72,IF(Q672=73%,N672*O672*P672*F!$B$73,IF(Q672=74%,N672*O672*P672*F!$B$74,IF(Q672=75%,N672*O672*P672*F!$B$75,IF(Q672=76%,N672*O672*P672*F!$B$76,IF(Q672=77%,N672*O672*P672*F!$B$77,IF(Q672=78%,N672*O672*P672*F!$B$78,IF(Q672=79%,N672*O672*P672*F!$B$79,IF(Q672=80%,N672*O672*P672*F!$B$80,IF(Q672=81%,N672*O672*P672*F!$B$81,IF(Q672=82%,N672*O672*P672*F!$B$82,IF(Q672=83%,N672*O672*P672*F!$B$83,IF(Q672=84%,N672*O672*P672*F!$B$84,IF(Q672=85%,N672*O672*P672*F!$B$85,IF(Q672=86%,N672*O672*P672*F!$B$86,IF(Q672=87%,N672*O672*P672*F!$B$87,IF(Q672=88%,N672*O672*P672*F!$B$88,IF(Q672=89%,N672*O672*P672*F!$B$89,IF(Q672=90%,N672*O672*P672*F!$B$90,IF(Q672=91%,N672*O672*P672*F!$B$91,IF(Q672=92%,N672*O672*P672*F!$B$92,IF(Q672=93%,N672*O672*P672*F!$B$93,IF(Q672=94%,N672*O672*P672*F!$B$94,IF(Q672=95%,N672*O672*P672*F!$B$95,IF(Q672=96%,N672*O672*P672*F!$B$96,IF(Q672=97%,N672*O672*P672*F!$B$97,IF(Q672=98%,N672*O672*P672*F!$B$98,IF(Q672=99%,N672*O672*P672*F!$B$99,IF(Q672&gt;99%,N672*O672*P672*F!$B$100,))))))))))))))))))))))))))))))))))))))))))))))))))))))))+IF(U672&lt;30%,0,IF(U672&lt;35%,R672*S672*T672*F!$B$33,IF(U672&lt;40%,R672*S672*T672*F!$B$38,IF(U672&lt;45%,R672*S672*T672*F!$B$43,IF(U672&lt;50%,R672*S672*T672*F!$B$48,IF(U672=50%,R672*S672*T672*F!$B$50,IF(U672=51%,R672*S672*T672*F!$B$51,IF(U672=52%,R672*S672*T672*F!$B$52,IF(U672=53%,R672*S672*T672*F!$B$53,IF(U672=54%,R672*S672*T672*F!$B$54,IF(U672=55%,R672*S672*T672*F!$B$55,IF(U672=56%,R672*S672*T672*F!$B$56,IF(U672=57%,R672*S672*T672*F!$B$57,IF(U672=58%,R672*S672*T672*F!$B$58,IF(U672=59%,R672*S672*T672*F!$B$59,IF(U672=60%,R672*S672*T672*F!$B$60,IF(U672=61%,R672*S672*T672*F!$B$61,IF(U672=62%,R672*S672*T672*F!$B$62,IF(U672=63%,R672*S672*T672*F!$B$63,IF(U672=64%,R672*S672*T672*F!$B$64,IF(U672=65%,R672*S672*T672*F!$B$65,IF(U672=66%,R672*S672*T672*F!$B$66,IF(U672=67%,R672*S672*T672*F!$B$67,IF(U672=68%,R672*S672*T672*F!$B$68,IF(U672=69%,R672*S672*T672*F!$B$69,IF(U672=70%,R672*S672*T672*F!$B$70,IF(U672=71%,R672*S672*T672*F!$B$71,IF(U672=72%,R672*S672*T672*F!$B$72,IF(U672=73%,R672*S672*T672*F!$B$73,IF(U672=74%,R672*S672*T672*F!$B$74,IF(U672=75%,R672*S672*T672*F!$B$75,IF(U672=76%,R672*S672*T672*F!$B$76,IF(U672=77%,R672*S672*T672*F!$B$77,IF(U672=78%,R672*S672*T672*F!$B$78,IF(U672=79%,R672*S672*T672*F!$B$79,IF(U672=80%,R672*S672*T672*F!$B$80,IF(U672=81%,R672*S672*T672*F!$B$81,IF(U672=82%,R672*S672*T672*F!$B$82,IF(U672=83%,R672*S672*T672*F!$B$83,IF(U672=84%,R672*S672*T672*F!$B$84,IF(U672=85%,R672*S672*T672*F!$B$85,IF(U672=86%,R672*S672*T672*F!$B$86,IF(U672=87%,R672*S672*T672*F!$B$87,IF(U672=88%,R672*S672*T672*F!$B$88,IF(U672=89%,R672*S672*T672*F!$B$89,IF(U672=90%,R672*S672*T672*F!$B$90,IF(U672=91%,R672*S672*T672*F!$B$91,IF(U672=92%,R672*S672*T672*F!$B$92,IF(U672=93%,R672*S672*T672*F!$B$93,IF(U672=94%,R672*S672*T672*F!$B$94,IF(U672=95%,R672*S672*T672*F!$B$95,IF(U672=96%,R672*S672*T672*F!$B$96,IF(U672=97%,R672*S672*T672*F!$B$97,IF(U672=98%,R672*S672*T672*F!$B$98,IF(U672=99%,R672*S672*T672*F!$B$99,IF(U672&gt;99%,R672*S672*T672*F!$B$100)))))))))))))))))))))))))))))))))))))))))))))))))))))))))*IF(ISNUMBER(E672),E672,1)*IF(ISNUMBER(D672),D672,1)</f>
        <v>0</v>
      </c>
      <c r="AA672" s="5">
        <f>G672*H672+K672*L672+O672*P672+S672*T672</f>
        <v>0</v>
      </c>
      <c r="AB672" s="112">
        <f>(H672*(IF(I672&lt;45%,0.5,IF(I672&lt;55%,0.8,IF(I672&lt;65%,0.9,IF(I672&lt;75%,1,IF(I672&lt;85%,1.1,1.2))))))+L672*(IF(M672&lt;45%,0.5,IF(M672&lt;55%,0.8,IF(M672&lt;65%,0.9,IF(M672&lt;75%,1,IF(M672&lt;85%,1.1,1.2))))))+P672*(IF(Q672&lt;45%,0.5,IF(Q672&lt;55%,0.8,IF(Q672&lt;65%,0.9,IF(Q672&lt;75%,1,IF(Q672&lt;85%,1.1,1.2))))))+T672*(IF(U672&lt;45%,0.5,IF(U672&lt;55%,0.8,IF(U672&lt;65%,0.9,IF(U672&lt;75%,1,IF(U672&lt;85%,1.1,1.2)))))))*IF(D672&gt;=0.8,6,IF(D672&lt;=0.4,1.5,3))</f>
        <v>0</v>
      </c>
    </row>
    <row r="673" spans="1:28" x14ac:dyDescent="0.25">
      <c r="A673" s="1125"/>
      <c r="B673" s="61" t="str">
        <f t="shared" ref="B673:C673" si="1662">IF(B611="","",B611)</f>
        <v/>
      </c>
      <c r="C673" s="62" t="str">
        <f t="shared" si="1662"/>
        <v/>
      </c>
      <c r="D673" s="63">
        <f t="shared" si="1656"/>
        <v>0</v>
      </c>
      <c r="E673" s="64" t="str">
        <f t="shared" ref="E673" si="1663">IF(E611="","",E611)</f>
        <v/>
      </c>
      <c r="F673" s="152"/>
      <c r="G673" s="153"/>
      <c r="H673" s="153"/>
      <c r="I673" s="95">
        <f t="shared" si="1651"/>
        <v>0</v>
      </c>
      <c r="J673" s="152"/>
      <c r="K673" s="94"/>
      <c r="L673" s="94"/>
      <c r="M673" s="95">
        <f t="shared" si="1652"/>
        <v>0</v>
      </c>
      <c r="N673" s="152"/>
      <c r="O673" s="94"/>
      <c r="P673" s="94"/>
      <c r="Q673" s="95">
        <f t="shared" si="1653"/>
        <v>0</v>
      </c>
      <c r="R673" s="152"/>
      <c r="S673" s="94"/>
      <c r="T673" s="94"/>
      <c r="U673" s="93">
        <f t="shared" si="1654"/>
        <v>0</v>
      </c>
      <c r="V673" s="113">
        <f t="shared" si="1658"/>
        <v>0</v>
      </c>
      <c r="W673" s="114">
        <f t="shared" si="1659"/>
        <v>0</v>
      </c>
      <c r="X673" s="36">
        <f t="shared" si="1660"/>
        <v>0</v>
      </c>
      <c r="Y673" s="90" t="str">
        <f>IF(ISNUMBER(Y611), Y611+(Y611*$Y$621),"")</f>
        <v/>
      </c>
      <c r="Z673" s="6">
        <f>(IF(I673&lt;30%,0,IF(I673&lt;35%,F673*G673*H673*F!$B$33,IF(I673&lt;40%,F673*G673*H673*F!$B$38,IF(I673&lt;45%,F673*G673*H673*F!$B$43,IF(I673&lt;50%,F673*G673*H673*F!$B$48,IF(I673=50%,F673*G673*H673*F!$B$50,IF(I673=51%,F673*G673*H673*F!$B$51,IF(I673=52%,F673*G673*H673*F!$B$52,IF(I673=53%,F673*G673*H673*F!$B$53,IF(I673=54%,F673*G673*H673*F!$B$54,IF(I673=55%,F673*G673*H673*F!$B$55,IF(I673=56%,F673*G673*H673*F!$B$56,IF(I673=57%,F673*G673*H673*F!$B$57,IF(I673=58%,F673*G673*H673*F!$B$58,IF(I673=59%,F673*G673*H673*F!$B$59,IF(I673=60%,F673*G673*H673*F!$B$60,IF(I673=61%,F673*G673*H673*F!$B$61,IF(I673=62%,F673*G673*H673*F!$B$62,IF(I673=63%,F673*G673*H673*F!$B$63,IF(I673=64%,F673*G673*H673*F!$B$64,IF(I673=65%,F673*G673*H673*F!$B$65,IF(I673=66%,F673*G673*H673*F!$B$66,IF(I673=67%,F673*G673*H673*F!$B$67,IF(I673=68%,F673*G673*H673*F!$B$68,IF(I673=69%,F673*G673*H673*F!$B$69,IF(I673=70%,F673*G673*H673*F!$B$70,IF(I673=71%,F673*G673*H673*F!$B$71,IF(I673=72%,F673*G673*H673*F!$B$72,IF(I673=73%,F673*G673*H673*F!$B$73,IF(I673=74%,F673*G673*H673*F!$B$74,IF(I673=75%,F673*G673*H673*F!$B$75,IF(I673=76%,F673*G673*H673*F!$B$76,IF(I673=77%,F673*G673*H673*F!$B$77,IF(I673=78%,F673*G673*H673*F!$B$78,IF(I673=79%,F673*G673*H673*F!$B$79,IF(I673=80%,F673*G673*H673*F!$B$80,IF(I673=81%,F673*G673*H673*F!$B$81,IF(I673=82%,F673*G673*H673*F!$B$82,IF(I673=83%,F673*G673*H673*F!$B$83,IF(I673=84%,F673*G673*H673*F!$B$84,IF(I673=85%,F673*G673*H673*F!$B$85,IF(I673=86%,F673*G673*H673*F!$B$86,IF(I673=87%,F673*G673*H673*F!$B$87,IF(I673=88%,F673*G673*H673*F!$B$88,IF(I673=89%,F673*G673*H673*F!$B$89,IF(I673=90%,F673*G673*H673*F!$B$90,IF(I673=91%,F673*G673*H673*F!$B$91,IF(I673=92%,F673*G673*H673*F!$B$92,IF(I673=93%,F673*G673*H673*F!$B$93,IF(I673=94%,F673*G673*H673*F!$B$94,IF(I673=95%,F673*G673*H673*F!$B$95,IF(I673=96%,F673*G673*H673*F!$B$96,IF(I673=97%,F673*G673*H673*F!$B$97,IF(I673=98%,F673*G673*H673*F!$B$98,IF(I673=99%,F673*G673*H673*F!$B$99,IF(I673&gt;99%,F673*G673*H673*F!$B$100,))))))))))))))))))))))))))))))))))))))))))))))))))))))))+IF(M673&lt;30%,0,IF(M673&lt;35%,J673*K673*L673*F!$B$33,IF(M673&lt;40%,J673*K673*L673*F!$B$38,IF(M673&lt;45%,J673*K673*L673*F!$B$43,IF(M673&lt;50%,J673*K673*L673*F!$B$48,IF(M673=50%,J673*K673*L673*F!$B$50,IF(M673=51%,J673*K673*L673*F!$B$51,IF(M673=52%,J673*K673*L673*F!$B$52,IF(M673=53%,J673*K673*L673*F!$B$53,IF(M673=54%,J673*K673*L673*F!$B$54,IF(M673=55%,J673*K673*L673*F!$B$55,IF(M673=56%,J673*K673*L673*F!$B$56,IF(M673=57%,J673*K673*L673*F!$B$57,IF(M673=58%,J673*K673*L673*F!$B$58,IF(M673=59%,J673*K673*L673*F!$B$59,IF(M673=60%,J673*K673*L673*F!$B$60,IF(M673=61%,J673*K673*L673*F!$B$61,IF(M673=62%,J673*K673*L673*F!$B$62,IF(M673=63%,J673*K673*L673*F!$B$63,IF(M673=64%,J673*K673*L673*F!$B$64,IF(M673=65%,J673*K673*L673*F!$B$65,IF(M673=66%,J673*K673*L673*F!$B$66,IF(M673=67%,J673*K673*L673*F!$B$67,IF(M673=68%,J673*K673*L673*F!$B$68,IF(M673=69%,J673*K673*L673*F!$B$69,IF(M673=70%,J673*K673*L673*F!$B$70,IF(M673=71%,J673*K673*L673*F!$B$71,IF(M673=72%,J673*K673*L673*F!$B$72,IF(M673=73%,J673*K673*L673*F!$B$73,IF(M673=74%,J673*K673*L673*F!$B$74,IF(M673=75%,J673*K673*L673*F!$B$75,IF(M673=76%,J673*K673*L673*F!$B$76,IF(M673=77%,J673*K673*L673*F!$B$77,IF(M673=78%,J673*K673*L673*F!$B$78,IF(M673=79%,J673*K673*L673*F!$B$79,IF(M673=80%,J673*K673*L673*F!$B$80,IF(M673=81%,J673*K673*L673*F!$B$81,IF(M673=82%,J673*K673*L673*F!$B$82,IF(M673=83%,J673*K673*L673*F!$B$83,IF(M673=84%,J673*K673*L673*F!$B$84,IF(M673=85%,J673*K673*L673*F!$B$85,IF(M673=86%,J673*K673*L673*F!$B$86,IF(M673=87%,J673*K673*L673*F!$B$87,IF(M673=88%,J673*K673*L673*F!$B$88,IF(M673=89%,J673*K673*L673*F!$B$89,IF(M673=90%,J673*K673*L673*F!$B$90,IF(M673=91%,J673*K673*L673*F!$B$91,IF(M673=92%,J673*K673*L673*F!$B$92,IF(M673=93%,J673*K673*L673*F!$B$93,IF(M673=94%,J673*K673*L673*F!$B$94,IF(M673=95%,J673*K673*L673*F!$B$95,IF(M673=96%,J673*K673*L673*F!$B$96,IF(M673=97%,J673*K673*L673*F!$B$97,IF(M673=98%,J673*K673*L673*F!$B$98,IF(M673=99%,J673*K673*L673*F!$B$99,IF(M673&gt;99%,J673*K673*L673*F!$B$100,))))))))))))))))))))))))))))))))))))))))))))))))))))))))+IF(Q673&lt;30%,0,IF(Q673&lt;35%,N673*O673*P673*F!$B$33,IF(Q673&lt;40%,N673*O673*P673*F!$B$38,IF(Q673&lt;45%,N673*O673*P673*F!$B$43,IF(Q673&lt;50%,N673*O673*P673*F!$B$48,IF(Q673=50%,N673*O673*P673*F!$B$50,IF(Q673=51%,N673*O673*P673*F!$B$51,IF(Q673=52%,N673*O673*P673*F!$B$52,IF(Q673=53%,N673*O673*P673*F!$B$53,IF(Q673=54%,N673*O673*P673*F!$B$54,IF(Q673=55%,N673*O673*P673*F!$B$55,IF(Q673=56%,N673*O673*P673*F!$B$56,IF(Q673=57%,N673*O673*P673*F!$B$57,IF(Q673=58%,N673*O673*P673*F!$B$58,IF(Q673=59%,N673*O673*P673*F!$B$59,IF(Q673=60%,N673*O673*P673*F!$B$60,IF(Q673=61%,N673*O673*P673*F!$B$61,IF(Q673=62%,N673*O673*P673*F!$B$62,IF(Q673=63%,N673*O673*P673*F!$B$63,IF(Q673=64%,N673*O673*P673*F!$B$64,IF(Q673=65%,N673*O673*P673*F!$B$65,IF(Q673=66%,N673*O673*P673*F!$B$66,IF(Q673=67%,N673*O673*P673*F!$B$67,IF(Q673=68%,N673*O673*P673*F!$B$68,IF(Q673=69%,N673*O673*P673*F!$B$69,IF(Q673=70%,N673*O673*P673*F!$B$70,IF(Q673=71%,N673*O673*P673*F!$B$71,IF(Q673=72%,N673*O673*P673*F!$B$72,IF(Q673=73%,N673*O673*P673*F!$B$73,IF(Q673=74%,N673*O673*P673*F!$B$74,IF(Q673=75%,N673*O673*P673*F!$B$75,IF(Q673=76%,N673*O673*P673*F!$B$76,IF(Q673=77%,N673*O673*P673*F!$B$77,IF(Q673=78%,N673*O673*P673*F!$B$78,IF(Q673=79%,N673*O673*P673*F!$B$79,IF(Q673=80%,N673*O673*P673*F!$B$80,IF(Q673=81%,N673*O673*P673*F!$B$81,IF(Q673=82%,N673*O673*P673*F!$B$82,IF(Q673=83%,N673*O673*P673*F!$B$83,IF(Q673=84%,N673*O673*P673*F!$B$84,IF(Q673=85%,N673*O673*P673*F!$B$85,IF(Q673=86%,N673*O673*P673*F!$B$86,IF(Q673=87%,N673*O673*P673*F!$B$87,IF(Q673=88%,N673*O673*P673*F!$B$88,IF(Q673=89%,N673*O673*P673*F!$B$89,IF(Q673=90%,N673*O673*P673*F!$B$90,IF(Q673=91%,N673*O673*P673*F!$B$91,IF(Q673=92%,N673*O673*P673*F!$B$92,IF(Q673=93%,N673*O673*P673*F!$B$93,IF(Q673=94%,N673*O673*P673*F!$B$94,IF(Q673=95%,N673*O673*P673*F!$B$95,IF(Q673=96%,N673*O673*P673*F!$B$96,IF(Q673=97%,N673*O673*P673*F!$B$97,IF(Q673=98%,N673*O673*P673*F!$B$98,IF(Q673=99%,N673*O673*P673*F!$B$99,IF(Q673&gt;99%,N673*O673*P673*F!$B$100,))))))))))))))))))))))))))))))))))))))))))))))))))))))))+IF(U673&lt;30%,0,IF(U673&lt;35%,R673*S673*T673*F!$B$33,IF(U673&lt;40%,R673*S673*T673*F!$B$38,IF(U673&lt;45%,R673*S673*T673*F!$B$43,IF(U673&lt;50%,R673*S673*T673*F!$B$48,IF(U673=50%,R673*S673*T673*F!$B$50,IF(U673=51%,R673*S673*T673*F!$B$51,IF(U673=52%,R673*S673*T673*F!$B$52,IF(U673=53%,R673*S673*T673*F!$B$53,IF(U673=54%,R673*S673*T673*F!$B$54,IF(U673=55%,R673*S673*T673*F!$B$55,IF(U673=56%,R673*S673*T673*F!$B$56,IF(U673=57%,R673*S673*T673*F!$B$57,IF(U673=58%,R673*S673*T673*F!$B$58,IF(U673=59%,R673*S673*T673*F!$B$59,IF(U673=60%,R673*S673*T673*F!$B$60,IF(U673=61%,R673*S673*T673*F!$B$61,IF(U673=62%,R673*S673*T673*F!$B$62,IF(U673=63%,R673*S673*T673*F!$B$63,IF(U673=64%,R673*S673*T673*F!$B$64,IF(U673=65%,R673*S673*T673*F!$B$65,IF(U673=66%,R673*S673*T673*F!$B$66,IF(U673=67%,R673*S673*T673*F!$B$67,IF(U673=68%,R673*S673*T673*F!$B$68,IF(U673=69%,R673*S673*T673*F!$B$69,IF(U673=70%,R673*S673*T673*F!$B$70,IF(U673=71%,R673*S673*T673*F!$B$71,IF(U673=72%,R673*S673*T673*F!$B$72,IF(U673=73%,R673*S673*T673*F!$B$73,IF(U673=74%,R673*S673*T673*F!$B$74,IF(U673=75%,R673*S673*T673*F!$B$75,IF(U673=76%,R673*S673*T673*F!$B$76,IF(U673=77%,R673*S673*T673*F!$B$77,IF(U673=78%,R673*S673*T673*F!$B$78,IF(U673=79%,R673*S673*T673*F!$B$79,IF(U673=80%,R673*S673*T673*F!$B$80,IF(U673=81%,R673*S673*T673*F!$B$81,IF(U673=82%,R673*S673*T673*F!$B$82,IF(U673=83%,R673*S673*T673*F!$B$83,IF(U673=84%,R673*S673*T673*F!$B$84,IF(U673=85%,R673*S673*T673*F!$B$85,IF(U673=86%,R673*S673*T673*F!$B$86,IF(U673=87%,R673*S673*T673*F!$B$87,IF(U673=88%,R673*S673*T673*F!$B$88,IF(U673=89%,R673*S673*T673*F!$B$89,IF(U673=90%,R673*S673*T673*F!$B$90,IF(U673=91%,R673*S673*T673*F!$B$91,IF(U673=92%,R673*S673*T673*F!$B$92,IF(U673=93%,R673*S673*T673*F!$B$93,IF(U673=94%,R673*S673*T673*F!$B$94,IF(U673=95%,R673*S673*T673*F!$B$95,IF(U673=96%,R673*S673*T673*F!$B$96,IF(U673=97%,R673*S673*T673*F!$B$97,IF(U673=98%,R673*S673*T673*F!$B$98,IF(U673=99%,R673*S673*T673*F!$B$99,IF(U673&gt;99%,R673*S673*T673*F!$B$100)))))))))))))))))))))))))))))))))))))))))))))))))))))))))*IF(ISNUMBER(E673),E673,1)*IF(ISNUMBER(D673),D673,1)</f>
        <v>0</v>
      </c>
      <c r="AA673" s="6">
        <f>G673*H673+K673*L673+O673*P673+S673*T673</f>
        <v>0</v>
      </c>
      <c r="AB673" s="115">
        <f>(H673*(IF(I673&lt;45%,0.5,IF(I673&lt;55%,0.8,IF(I673&lt;65%,0.9,IF(I673&lt;75%,1,IF(I673&lt;85%,1.1,1.2))))))+L673*(IF(M673&lt;45%,0.5,IF(M673&lt;55%,0.8,IF(M673&lt;65%,0.9,IF(M673&lt;75%,1,IF(M673&lt;85%,1.1,1.2))))))+P673*(IF(Q673&lt;45%,0.5,IF(Q673&lt;55%,0.8,IF(Q673&lt;65%,0.9,IF(Q673&lt;75%,1,IF(Q673&lt;85%,1.1,1.2))))))+T673*(IF(U673&lt;45%,0.5,IF(U673&lt;55%,0.8,IF(U673&lt;65%,0.9,IF(U673&lt;75%,1,IF(U673&lt;85%,1.1,1.2)))))))*IF(D673&gt;=0.8,6,IF(D673&lt;=0.4,1.5,3))</f>
        <v>0</v>
      </c>
    </row>
    <row r="674" spans="1:28" x14ac:dyDescent="0.25">
      <c r="A674" s="1125"/>
      <c r="B674" s="61" t="str">
        <f t="shared" ref="B674:C674" si="1664">IF(B612="","",B612)</f>
        <v/>
      </c>
      <c r="C674" s="62" t="str">
        <f t="shared" si="1664"/>
        <v/>
      </c>
      <c r="D674" s="63">
        <f t="shared" si="1656"/>
        <v>0</v>
      </c>
      <c r="E674" s="64" t="str">
        <f t="shared" ref="E674" si="1665">IF(E612="","",E612)</f>
        <v/>
      </c>
      <c r="F674" s="150"/>
      <c r="G674" s="151"/>
      <c r="H674" s="151"/>
      <c r="I674" s="102">
        <f t="shared" si="1651"/>
        <v>0</v>
      </c>
      <c r="J674" s="150"/>
      <c r="K674" s="100"/>
      <c r="L674" s="100"/>
      <c r="M674" s="102">
        <f t="shared" si="1652"/>
        <v>0</v>
      </c>
      <c r="N674" s="150"/>
      <c r="O674" s="100"/>
      <c r="P674" s="100"/>
      <c r="Q674" s="102">
        <f t="shared" si="1653"/>
        <v>0</v>
      </c>
      <c r="R674" s="150"/>
      <c r="S674" s="100"/>
      <c r="T674" s="100"/>
      <c r="U674" s="101">
        <f t="shared" si="1654"/>
        <v>0</v>
      </c>
      <c r="V674" s="110">
        <f t="shared" si="1658"/>
        <v>0</v>
      </c>
      <c r="W674" s="111">
        <f t="shared" si="1659"/>
        <v>0</v>
      </c>
      <c r="X674" s="53">
        <f>ROUND(IFERROR((W674/(Y674*IF(ISNUMBER(E674),E674,1))),0),2)</f>
        <v>0</v>
      </c>
      <c r="Y674" s="90" t="str">
        <f t="shared" si="1661"/>
        <v/>
      </c>
      <c r="Z674" s="5">
        <f>(IF(I674&lt;30%,0,IF(I674&lt;35%,F674*G674*H674*F!$B$33,IF(I674&lt;40%,F674*G674*H674*F!$B$38,IF(I674&lt;45%,F674*G674*H674*F!$B$43,IF(I674&lt;50%,F674*G674*H674*F!$B$48,IF(I674=50%,F674*G674*H674*F!$B$50,IF(I674=51%,F674*G674*H674*F!$B$51,IF(I674=52%,F674*G674*H674*F!$B$52,IF(I674=53%,F674*G674*H674*F!$B$53,IF(I674=54%,F674*G674*H674*F!$B$54,IF(I674=55%,F674*G674*H674*F!$B$55,IF(I674=56%,F674*G674*H674*F!$B$56,IF(I674=57%,F674*G674*H674*F!$B$57,IF(I674=58%,F674*G674*H674*F!$B$58,IF(I674=59%,F674*G674*H674*F!$B$59,IF(I674=60%,F674*G674*H674*F!$B$60,IF(I674=61%,F674*G674*H674*F!$B$61,IF(I674=62%,F674*G674*H674*F!$B$62,IF(I674=63%,F674*G674*H674*F!$B$63,IF(I674=64%,F674*G674*H674*F!$B$64,IF(I674=65%,F674*G674*H674*F!$B$65,IF(I674=66%,F674*G674*H674*F!$B$66,IF(I674=67%,F674*G674*H674*F!$B$67,IF(I674=68%,F674*G674*H674*F!$B$68,IF(I674=69%,F674*G674*H674*F!$B$69,IF(I674=70%,F674*G674*H674*F!$B$70,IF(I674=71%,F674*G674*H674*F!$B$71,IF(I674=72%,F674*G674*H674*F!$B$72,IF(I674=73%,F674*G674*H674*F!$B$73,IF(I674=74%,F674*G674*H674*F!$B$74,IF(I674=75%,F674*G674*H674*F!$B$75,IF(I674=76%,F674*G674*H674*F!$B$76,IF(I674=77%,F674*G674*H674*F!$B$77,IF(I674=78%,F674*G674*H674*F!$B$78,IF(I674=79%,F674*G674*H674*F!$B$79,IF(I674=80%,F674*G674*H674*F!$B$80,IF(I674=81%,F674*G674*H674*F!$B$81,IF(I674=82%,F674*G674*H674*F!$B$82,IF(I674=83%,F674*G674*H674*F!$B$83,IF(I674=84%,F674*G674*H674*F!$B$84,IF(I674=85%,F674*G674*H674*F!$B$85,IF(I674=86%,F674*G674*H674*F!$B$86,IF(I674=87%,F674*G674*H674*F!$B$87,IF(I674=88%,F674*G674*H674*F!$B$88,IF(I674=89%,F674*G674*H674*F!$B$89,IF(I674=90%,F674*G674*H674*F!$B$90,IF(I674=91%,F674*G674*H674*F!$B$91,IF(I674=92%,F674*G674*H674*F!$B$92,IF(I674=93%,F674*G674*H674*F!$B$93,IF(I674=94%,F674*G674*H674*F!$B$94,IF(I674=95%,F674*G674*H674*F!$B$95,IF(I674=96%,F674*G674*H674*F!$B$96,IF(I674=97%,F674*G674*H674*F!$B$97,IF(I674=98%,F674*G674*H674*F!$B$98,IF(I674=99%,F674*G674*H674*F!$B$99,IF(I674&gt;99%,F674*G674*H674*F!$B$100,))))))))))))))))))))))))))))))))))))))))))))))))))))))))+IF(M674&lt;30%,0,IF(M674&lt;35%,J674*K674*L674*F!$B$33,IF(M674&lt;40%,J674*K674*L674*F!$B$38,IF(M674&lt;45%,J674*K674*L674*F!$B$43,IF(M674&lt;50%,J674*K674*L674*F!$B$48,IF(M674=50%,J674*K674*L674*F!$B$50,IF(M674=51%,J674*K674*L674*F!$B$51,IF(M674=52%,J674*K674*L674*F!$B$52,IF(M674=53%,J674*K674*L674*F!$B$53,IF(M674=54%,J674*K674*L674*F!$B$54,IF(M674=55%,J674*K674*L674*F!$B$55,IF(M674=56%,J674*K674*L674*F!$B$56,IF(M674=57%,J674*K674*L674*F!$B$57,IF(M674=58%,J674*K674*L674*F!$B$58,IF(M674=59%,J674*K674*L674*F!$B$59,IF(M674=60%,J674*K674*L674*F!$B$60,IF(M674=61%,J674*K674*L674*F!$B$61,IF(M674=62%,J674*K674*L674*F!$B$62,IF(M674=63%,J674*K674*L674*F!$B$63,IF(M674=64%,J674*K674*L674*F!$B$64,IF(M674=65%,J674*K674*L674*F!$B$65,IF(M674=66%,J674*K674*L674*F!$B$66,IF(M674=67%,J674*K674*L674*F!$B$67,IF(M674=68%,J674*K674*L674*F!$B$68,IF(M674=69%,J674*K674*L674*F!$B$69,IF(M674=70%,J674*K674*L674*F!$B$70,IF(M674=71%,J674*K674*L674*F!$B$71,IF(M674=72%,J674*K674*L674*F!$B$72,IF(M674=73%,J674*K674*L674*F!$B$73,IF(M674=74%,J674*K674*L674*F!$B$74,IF(M674=75%,J674*K674*L674*F!$B$75,IF(M674=76%,J674*K674*L674*F!$B$76,IF(M674=77%,J674*K674*L674*F!$B$77,IF(M674=78%,J674*K674*L674*F!$B$78,IF(M674=79%,J674*K674*L674*F!$B$79,IF(M674=80%,J674*K674*L674*F!$B$80,IF(M674=81%,J674*K674*L674*F!$B$81,IF(M674=82%,J674*K674*L674*F!$B$82,IF(M674=83%,J674*K674*L674*F!$B$83,IF(M674=84%,J674*K674*L674*F!$B$84,IF(M674=85%,J674*K674*L674*F!$B$85,IF(M674=86%,J674*K674*L674*F!$B$86,IF(M674=87%,J674*K674*L674*F!$B$87,IF(M674=88%,J674*K674*L674*F!$B$88,IF(M674=89%,J674*K674*L674*F!$B$89,IF(M674=90%,J674*K674*L674*F!$B$90,IF(M674=91%,J674*K674*L674*F!$B$91,IF(M674=92%,J674*K674*L674*F!$B$92,IF(M674=93%,J674*K674*L674*F!$B$93,IF(M674=94%,J674*K674*L674*F!$B$94,IF(M674=95%,J674*K674*L674*F!$B$95,IF(M674=96%,J674*K674*L674*F!$B$96,IF(M674=97%,J674*K674*L674*F!$B$97,IF(M674=98%,J674*K674*L674*F!$B$98,IF(M674=99%,J674*K674*L674*F!$B$99,IF(M674&gt;99%,J674*K674*L674*F!$B$100,))))))))))))))))))))))))))))))))))))))))))))))))))))))))+IF(Q674&lt;30%,0,IF(Q674&lt;35%,N674*O674*P674*F!$B$33,IF(Q674&lt;40%,N674*O674*P674*F!$B$38,IF(Q674&lt;45%,N674*O674*P674*F!$B$43,IF(Q674&lt;50%,N674*O674*P674*F!$B$48,IF(Q674=50%,N674*O674*P674*F!$B$50,IF(Q674=51%,N674*O674*P674*F!$B$51,IF(Q674=52%,N674*O674*P674*F!$B$52,IF(Q674=53%,N674*O674*P674*F!$B$53,IF(Q674=54%,N674*O674*P674*F!$B$54,IF(Q674=55%,N674*O674*P674*F!$B$55,IF(Q674=56%,N674*O674*P674*F!$B$56,IF(Q674=57%,N674*O674*P674*F!$B$57,IF(Q674=58%,N674*O674*P674*F!$B$58,IF(Q674=59%,N674*O674*P674*F!$B$59,IF(Q674=60%,N674*O674*P674*F!$B$60,IF(Q674=61%,N674*O674*P674*F!$B$61,IF(Q674=62%,N674*O674*P674*F!$B$62,IF(Q674=63%,N674*O674*P674*F!$B$63,IF(Q674=64%,N674*O674*P674*F!$B$64,IF(Q674=65%,N674*O674*P674*F!$B$65,IF(Q674=66%,N674*O674*P674*F!$B$66,IF(Q674=67%,N674*O674*P674*F!$B$67,IF(Q674=68%,N674*O674*P674*F!$B$68,IF(Q674=69%,N674*O674*P674*F!$B$69,IF(Q674=70%,N674*O674*P674*F!$B$70,IF(Q674=71%,N674*O674*P674*F!$B$71,IF(Q674=72%,N674*O674*P674*F!$B$72,IF(Q674=73%,N674*O674*P674*F!$B$73,IF(Q674=74%,N674*O674*P674*F!$B$74,IF(Q674=75%,N674*O674*P674*F!$B$75,IF(Q674=76%,N674*O674*P674*F!$B$76,IF(Q674=77%,N674*O674*P674*F!$B$77,IF(Q674=78%,N674*O674*P674*F!$B$78,IF(Q674=79%,N674*O674*P674*F!$B$79,IF(Q674=80%,N674*O674*P674*F!$B$80,IF(Q674=81%,N674*O674*P674*F!$B$81,IF(Q674=82%,N674*O674*P674*F!$B$82,IF(Q674=83%,N674*O674*P674*F!$B$83,IF(Q674=84%,N674*O674*P674*F!$B$84,IF(Q674=85%,N674*O674*P674*F!$B$85,IF(Q674=86%,N674*O674*P674*F!$B$86,IF(Q674=87%,N674*O674*P674*F!$B$87,IF(Q674=88%,N674*O674*P674*F!$B$88,IF(Q674=89%,N674*O674*P674*F!$B$89,IF(Q674=90%,N674*O674*P674*F!$B$90,IF(Q674=91%,N674*O674*P674*F!$B$91,IF(Q674=92%,N674*O674*P674*F!$B$92,IF(Q674=93%,N674*O674*P674*F!$B$93,IF(Q674=94%,N674*O674*P674*F!$B$94,IF(Q674=95%,N674*O674*P674*F!$B$95,IF(Q674=96%,N674*O674*P674*F!$B$96,IF(Q674=97%,N674*O674*P674*F!$B$97,IF(Q674=98%,N674*O674*P674*F!$B$98,IF(Q674=99%,N674*O674*P674*F!$B$99,IF(Q674&gt;99%,N674*O674*P674*F!$B$100,))))))))))))))))))))))))))))))))))))))))))))))))))))))))+IF(U674&lt;30%,0,IF(U674&lt;35%,R674*S674*T674*F!$B$33,IF(U674&lt;40%,R674*S674*T674*F!$B$38,IF(U674&lt;45%,R674*S674*T674*F!$B$43,IF(U674&lt;50%,R674*S674*T674*F!$B$48,IF(U674=50%,R674*S674*T674*F!$B$50,IF(U674=51%,R674*S674*T674*F!$B$51,IF(U674=52%,R674*S674*T674*F!$B$52,IF(U674=53%,R674*S674*T674*F!$B$53,IF(U674=54%,R674*S674*T674*F!$B$54,IF(U674=55%,R674*S674*T674*F!$B$55,IF(U674=56%,R674*S674*T674*F!$B$56,IF(U674=57%,R674*S674*T674*F!$B$57,IF(U674=58%,R674*S674*T674*F!$B$58,IF(U674=59%,R674*S674*T674*F!$B$59,IF(U674=60%,R674*S674*T674*F!$B$60,IF(U674=61%,R674*S674*T674*F!$B$61,IF(U674=62%,R674*S674*T674*F!$B$62,IF(U674=63%,R674*S674*T674*F!$B$63,IF(U674=64%,R674*S674*T674*F!$B$64,IF(U674=65%,R674*S674*T674*F!$B$65,IF(U674=66%,R674*S674*T674*F!$B$66,IF(U674=67%,R674*S674*T674*F!$B$67,IF(U674=68%,R674*S674*T674*F!$B$68,IF(U674=69%,R674*S674*T674*F!$B$69,IF(U674=70%,R674*S674*T674*F!$B$70,IF(U674=71%,R674*S674*T674*F!$B$71,IF(U674=72%,R674*S674*T674*F!$B$72,IF(U674=73%,R674*S674*T674*F!$B$73,IF(U674=74%,R674*S674*T674*F!$B$74,IF(U674=75%,R674*S674*T674*F!$B$75,IF(U674=76%,R674*S674*T674*F!$B$76,IF(U674=77%,R674*S674*T674*F!$B$77,IF(U674=78%,R674*S674*T674*F!$B$78,IF(U674=79%,R674*S674*T674*F!$B$79,IF(U674=80%,R674*S674*T674*F!$B$80,IF(U674=81%,R674*S674*T674*F!$B$81,IF(U674=82%,R674*S674*T674*F!$B$82,IF(U674=83%,R674*S674*T674*F!$B$83,IF(U674=84%,R674*S674*T674*F!$B$84,IF(U674=85%,R674*S674*T674*F!$B$85,IF(U674=86%,R674*S674*T674*F!$B$86,IF(U674=87%,R674*S674*T674*F!$B$87,IF(U674=88%,R674*S674*T674*F!$B$88,IF(U674=89%,R674*S674*T674*F!$B$89,IF(U674=90%,R674*S674*T674*F!$B$90,IF(U674=91%,R674*S674*T674*F!$B$91,IF(U674=92%,R674*S674*T674*F!$B$92,IF(U674=93%,R674*S674*T674*F!$B$93,IF(U674=94%,R674*S674*T674*F!$B$94,IF(U674=95%,R674*S674*T674*F!$B$95,IF(U674=96%,R674*S674*T674*F!$B$96,IF(U674=97%,R674*S674*T674*F!$B$97,IF(U674=98%,R674*S674*T674*F!$B$98,IF(U674=99%,R674*S674*T674*F!$B$99,IF(U674&gt;99%,R674*S674*T674*F!$B$100)))))))))))))))))))))))))))))))))))))))))))))))))))))))))*IF(ISNUMBER(E674),E674,1)*IF(ISNUMBER(D674),D674,1)</f>
        <v>0</v>
      </c>
      <c r="AA674" s="5">
        <f>G674*H674+K674*L674+O674*P674+S674*T674</f>
        <v>0</v>
      </c>
      <c r="AB674" s="112">
        <f>(H674*(IF(I674&lt;45%,0.5,IF(I674&lt;55%,0.8,IF(I674&lt;65%,0.9,IF(I674&lt;75%,1,IF(I674&lt;85%,1.1,1.2))))))+L674*(IF(M674&lt;45%,0.5,IF(M674&lt;55%,0.8,IF(M674&lt;65%,0.9,IF(M674&lt;75%,1,IF(M674&lt;85%,1.1,1.2))))))+P674*(IF(Q674&lt;45%,0.5,IF(Q674&lt;55%,0.8,IF(Q674&lt;65%,0.9,IF(Q674&lt;75%,1,IF(Q674&lt;85%,1.1,1.2))))))+T674*(IF(U674&lt;45%,0.5,IF(U674&lt;55%,0.8,IF(U674&lt;65%,0.9,IF(U674&lt;75%,1,IF(U674&lt;85%,1.1,1.2)))))))*IF(D674&gt;=0.8,6,IF(D674&lt;=0.4,1.5,3))</f>
        <v>0</v>
      </c>
    </row>
    <row r="675" spans="1:28" x14ac:dyDescent="0.25">
      <c r="A675" s="1125"/>
      <c r="B675" s="61" t="str">
        <f t="shared" ref="B675:C675" si="1666">IF(B613="","",B613)</f>
        <v/>
      </c>
      <c r="C675" s="62" t="str">
        <f t="shared" si="1666"/>
        <v/>
      </c>
      <c r="D675" s="63">
        <f t="shared" si="1656"/>
        <v>0</v>
      </c>
      <c r="E675" s="64" t="str">
        <f t="shared" ref="E675" si="1667">IF(E613="","",E613)</f>
        <v/>
      </c>
      <c r="F675" s="152"/>
      <c r="G675" s="153"/>
      <c r="H675" s="153"/>
      <c r="I675" s="95">
        <f t="shared" si="1651"/>
        <v>0</v>
      </c>
      <c r="J675" s="152"/>
      <c r="K675" s="94"/>
      <c r="L675" s="94"/>
      <c r="M675" s="95">
        <f t="shared" si="1652"/>
        <v>0</v>
      </c>
      <c r="N675" s="152"/>
      <c r="O675" s="94"/>
      <c r="P675" s="94"/>
      <c r="Q675" s="95">
        <f t="shared" si="1653"/>
        <v>0</v>
      </c>
      <c r="R675" s="152"/>
      <c r="S675" s="94"/>
      <c r="T675" s="94"/>
      <c r="U675" s="93">
        <f t="shared" si="1654"/>
        <v>0</v>
      </c>
      <c r="V675" s="113">
        <f t="shared" si="1658"/>
        <v>0</v>
      </c>
      <c r="W675" s="114">
        <f t="shared" si="1659"/>
        <v>0</v>
      </c>
      <c r="X675" s="36">
        <f t="shared" ref="X675" si="1668">ROUND(IFERROR((W675/(Y675*IF(ISNUMBER(E675),E675,1))),0),2)</f>
        <v>0</v>
      </c>
      <c r="Y675" s="90" t="str">
        <f t="shared" si="1661"/>
        <v/>
      </c>
      <c r="Z675" s="6">
        <f>(IF(I675&lt;30%,0,IF(I675&lt;35%,F675*G675*H675*F!$B$33,IF(I675&lt;40%,F675*G675*H675*F!$B$38,IF(I675&lt;45%,F675*G675*H675*F!$B$43,IF(I675&lt;50%,F675*G675*H675*F!$B$48,IF(I675=50%,F675*G675*H675*F!$B$50,IF(I675=51%,F675*G675*H675*F!$B$51,IF(I675=52%,F675*G675*H675*F!$B$52,IF(I675=53%,F675*G675*H675*F!$B$53,IF(I675=54%,F675*G675*H675*F!$B$54,IF(I675=55%,F675*G675*H675*F!$B$55,IF(I675=56%,F675*G675*H675*F!$B$56,IF(I675=57%,F675*G675*H675*F!$B$57,IF(I675=58%,F675*G675*H675*F!$B$58,IF(I675=59%,F675*G675*H675*F!$B$59,IF(I675=60%,F675*G675*H675*F!$B$60,IF(I675=61%,F675*G675*H675*F!$B$61,IF(I675=62%,F675*G675*H675*F!$B$62,IF(I675=63%,F675*G675*H675*F!$B$63,IF(I675=64%,F675*G675*H675*F!$B$64,IF(I675=65%,F675*G675*H675*F!$B$65,IF(I675=66%,F675*G675*H675*F!$B$66,IF(I675=67%,F675*G675*H675*F!$B$67,IF(I675=68%,F675*G675*H675*F!$B$68,IF(I675=69%,F675*G675*H675*F!$B$69,IF(I675=70%,F675*G675*H675*F!$B$70,IF(I675=71%,F675*G675*H675*F!$B$71,IF(I675=72%,F675*G675*H675*F!$B$72,IF(I675=73%,F675*G675*H675*F!$B$73,IF(I675=74%,F675*G675*H675*F!$B$74,IF(I675=75%,F675*G675*H675*F!$B$75,IF(I675=76%,F675*G675*H675*F!$B$76,IF(I675=77%,F675*G675*H675*F!$B$77,IF(I675=78%,F675*G675*H675*F!$B$78,IF(I675=79%,F675*G675*H675*F!$B$79,IF(I675=80%,F675*G675*H675*F!$B$80,IF(I675=81%,F675*G675*H675*F!$B$81,IF(I675=82%,F675*G675*H675*F!$B$82,IF(I675=83%,F675*G675*H675*F!$B$83,IF(I675=84%,F675*G675*H675*F!$B$84,IF(I675=85%,F675*G675*H675*F!$B$85,IF(I675=86%,F675*G675*H675*F!$B$86,IF(I675=87%,F675*G675*H675*F!$B$87,IF(I675=88%,F675*G675*H675*F!$B$88,IF(I675=89%,F675*G675*H675*F!$B$89,IF(I675=90%,F675*G675*H675*F!$B$90,IF(I675=91%,F675*G675*H675*F!$B$91,IF(I675=92%,F675*G675*H675*F!$B$92,IF(I675=93%,F675*G675*H675*F!$B$93,IF(I675=94%,F675*G675*H675*F!$B$94,IF(I675=95%,F675*G675*H675*F!$B$95,IF(I675=96%,F675*G675*H675*F!$B$96,IF(I675=97%,F675*G675*H675*F!$B$97,IF(I675=98%,F675*G675*H675*F!$B$98,IF(I675=99%,F675*G675*H675*F!$B$99,IF(I675&gt;99%,F675*G675*H675*F!$B$100,))))))))))))))))))))))))))))))))))))))))))))))))))))))))+IF(M675&lt;30%,0,IF(M675&lt;35%,J675*K675*L675*F!$B$33,IF(M675&lt;40%,J675*K675*L675*F!$B$38,IF(M675&lt;45%,J675*K675*L675*F!$B$43,IF(M675&lt;50%,J675*K675*L675*F!$B$48,IF(M675=50%,J675*K675*L675*F!$B$50,IF(M675=51%,J675*K675*L675*F!$B$51,IF(M675=52%,J675*K675*L675*F!$B$52,IF(M675=53%,J675*K675*L675*F!$B$53,IF(M675=54%,J675*K675*L675*F!$B$54,IF(M675=55%,J675*K675*L675*F!$B$55,IF(M675=56%,J675*K675*L675*F!$B$56,IF(M675=57%,J675*K675*L675*F!$B$57,IF(M675=58%,J675*K675*L675*F!$B$58,IF(M675=59%,J675*K675*L675*F!$B$59,IF(M675=60%,J675*K675*L675*F!$B$60,IF(M675=61%,J675*K675*L675*F!$B$61,IF(M675=62%,J675*K675*L675*F!$B$62,IF(M675=63%,J675*K675*L675*F!$B$63,IF(M675=64%,J675*K675*L675*F!$B$64,IF(M675=65%,J675*K675*L675*F!$B$65,IF(M675=66%,J675*K675*L675*F!$B$66,IF(M675=67%,J675*K675*L675*F!$B$67,IF(M675=68%,J675*K675*L675*F!$B$68,IF(M675=69%,J675*K675*L675*F!$B$69,IF(M675=70%,J675*K675*L675*F!$B$70,IF(M675=71%,J675*K675*L675*F!$B$71,IF(M675=72%,J675*K675*L675*F!$B$72,IF(M675=73%,J675*K675*L675*F!$B$73,IF(M675=74%,J675*K675*L675*F!$B$74,IF(M675=75%,J675*K675*L675*F!$B$75,IF(M675=76%,J675*K675*L675*F!$B$76,IF(M675=77%,J675*K675*L675*F!$B$77,IF(M675=78%,J675*K675*L675*F!$B$78,IF(M675=79%,J675*K675*L675*F!$B$79,IF(M675=80%,J675*K675*L675*F!$B$80,IF(M675=81%,J675*K675*L675*F!$B$81,IF(M675=82%,J675*K675*L675*F!$B$82,IF(M675=83%,J675*K675*L675*F!$B$83,IF(M675=84%,J675*K675*L675*F!$B$84,IF(M675=85%,J675*K675*L675*F!$B$85,IF(M675=86%,J675*K675*L675*F!$B$86,IF(M675=87%,J675*K675*L675*F!$B$87,IF(M675=88%,J675*K675*L675*F!$B$88,IF(M675=89%,J675*K675*L675*F!$B$89,IF(M675=90%,J675*K675*L675*F!$B$90,IF(M675=91%,J675*K675*L675*F!$B$91,IF(M675=92%,J675*K675*L675*F!$B$92,IF(M675=93%,J675*K675*L675*F!$B$93,IF(M675=94%,J675*K675*L675*F!$B$94,IF(M675=95%,J675*K675*L675*F!$B$95,IF(M675=96%,J675*K675*L675*F!$B$96,IF(M675=97%,J675*K675*L675*F!$B$97,IF(M675=98%,J675*K675*L675*F!$B$98,IF(M675=99%,J675*K675*L675*F!$B$99,IF(M675&gt;99%,J675*K675*L675*F!$B$100,))))))))))))))))))))))))))))))))))))))))))))))))))))))))+IF(Q675&lt;30%,0,IF(Q675&lt;35%,N675*O675*P675*F!$B$33,IF(Q675&lt;40%,N675*O675*P675*F!$B$38,IF(Q675&lt;45%,N675*O675*P675*F!$B$43,IF(Q675&lt;50%,N675*O675*P675*F!$B$48,IF(Q675=50%,N675*O675*P675*F!$B$50,IF(Q675=51%,N675*O675*P675*F!$B$51,IF(Q675=52%,N675*O675*P675*F!$B$52,IF(Q675=53%,N675*O675*P675*F!$B$53,IF(Q675=54%,N675*O675*P675*F!$B$54,IF(Q675=55%,N675*O675*P675*F!$B$55,IF(Q675=56%,N675*O675*P675*F!$B$56,IF(Q675=57%,N675*O675*P675*F!$B$57,IF(Q675=58%,N675*O675*P675*F!$B$58,IF(Q675=59%,N675*O675*P675*F!$B$59,IF(Q675=60%,N675*O675*P675*F!$B$60,IF(Q675=61%,N675*O675*P675*F!$B$61,IF(Q675=62%,N675*O675*P675*F!$B$62,IF(Q675=63%,N675*O675*P675*F!$B$63,IF(Q675=64%,N675*O675*P675*F!$B$64,IF(Q675=65%,N675*O675*P675*F!$B$65,IF(Q675=66%,N675*O675*P675*F!$B$66,IF(Q675=67%,N675*O675*P675*F!$B$67,IF(Q675=68%,N675*O675*P675*F!$B$68,IF(Q675=69%,N675*O675*P675*F!$B$69,IF(Q675=70%,N675*O675*P675*F!$B$70,IF(Q675=71%,N675*O675*P675*F!$B$71,IF(Q675=72%,N675*O675*P675*F!$B$72,IF(Q675=73%,N675*O675*P675*F!$B$73,IF(Q675=74%,N675*O675*P675*F!$B$74,IF(Q675=75%,N675*O675*P675*F!$B$75,IF(Q675=76%,N675*O675*P675*F!$B$76,IF(Q675=77%,N675*O675*P675*F!$B$77,IF(Q675=78%,N675*O675*P675*F!$B$78,IF(Q675=79%,N675*O675*P675*F!$B$79,IF(Q675=80%,N675*O675*P675*F!$B$80,IF(Q675=81%,N675*O675*P675*F!$B$81,IF(Q675=82%,N675*O675*P675*F!$B$82,IF(Q675=83%,N675*O675*P675*F!$B$83,IF(Q675=84%,N675*O675*P675*F!$B$84,IF(Q675=85%,N675*O675*P675*F!$B$85,IF(Q675=86%,N675*O675*P675*F!$B$86,IF(Q675=87%,N675*O675*P675*F!$B$87,IF(Q675=88%,N675*O675*P675*F!$B$88,IF(Q675=89%,N675*O675*P675*F!$B$89,IF(Q675=90%,N675*O675*P675*F!$B$90,IF(Q675=91%,N675*O675*P675*F!$B$91,IF(Q675=92%,N675*O675*P675*F!$B$92,IF(Q675=93%,N675*O675*P675*F!$B$93,IF(Q675=94%,N675*O675*P675*F!$B$94,IF(Q675=95%,N675*O675*P675*F!$B$95,IF(Q675=96%,N675*O675*P675*F!$B$96,IF(Q675=97%,N675*O675*P675*F!$B$97,IF(Q675=98%,N675*O675*P675*F!$B$98,IF(Q675=99%,N675*O675*P675*F!$B$99,IF(Q675&gt;99%,N675*O675*P675*F!$B$100,))))))))))))))))))))))))))))))))))))))))))))))))))))))))+IF(U675&lt;30%,0,IF(U675&lt;35%,R675*S675*T675*F!$B$33,IF(U675&lt;40%,R675*S675*T675*F!$B$38,IF(U675&lt;45%,R675*S675*T675*F!$B$43,IF(U675&lt;50%,R675*S675*T675*F!$B$48,IF(U675=50%,R675*S675*T675*F!$B$50,IF(U675=51%,R675*S675*T675*F!$B$51,IF(U675=52%,R675*S675*T675*F!$B$52,IF(U675=53%,R675*S675*T675*F!$B$53,IF(U675=54%,R675*S675*T675*F!$B$54,IF(U675=55%,R675*S675*T675*F!$B$55,IF(U675=56%,R675*S675*T675*F!$B$56,IF(U675=57%,R675*S675*T675*F!$B$57,IF(U675=58%,R675*S675*T675*F!$B$58,IF(U675=59%,R675*S675*T675*F!$B$59,IF(U675=60%,R675*S675*T675*F!$B$60,IF(U675=61%,R675*S675*T675*F!$B$61,IF(U675=62%,R675*S675*T675*F!$B$62,IF(U675=63%,R675*S675*T675*F!$B$63,IF(U675=64%,R675*S675*T675*F!$B$64,IF(U675=65%,R675*S675*T675*F!$B$65,IF(U675=66%,R675*S675*T675*F!$B$66,IF(U675=67%,R675*S675*T675*F!$B$67,IF(U675=68%,R675*S675*T675*F!$B$68,IF(U675=69%,R675*S675*T675*F!$B$69,IF(U675=70%,R675*S675*T675*F!$B$70,IF(U675=71%,R675*S675*T675*F!$B$71,IF(U675=72%,R675*S675*T675*F!$B$72,IF(U675=73%,R675*S675*T675*F!$B$73,IF(U675=74%,R675*S675*T675*F!$B$74,IF(U675=75%,R675*S675*T675*F!$B$75,IF(U675=76%,R675*S675*T675*F!$B$76,IF(U675=77%,R675*S675*T675*F!$B$77,IF(U675=78%,R675*S675*T675*F!$B$78,IF(U675=79%,R675*S675*T675*F!$B$79,IF(U675=80%,R675*S675*T675*F!$B$80,IF(U675=81%,R675*S675*T675*F!$B$81,IF(U675=82%,R675*S675*T675*F!$B$82,IF(U675=83%,R675*S675*T675*F!$B$83,IF(U675=84%,R675*S675*T675*F!$B$84,IF(U675=85%,R675*S675*T675*F!$B$85,IF(U675=86%,R675*S675*T675*F!$B$86,IF(U675=87%,R675*S675*T675*F!$B$87,IF(U675=88%,R675*S675*T675*F!$B$88,IF(U675=89%,R675*S675*T675*F!$B$89,IF(U675=90%,R675*S675*T675*F!$B$90,IF(U675=91%,R675*S675*T675*F!$B$91,IF(U675=92%,R675*S675*T675*F!$B$92,IF(U675=93%,R675*S675*T675*F!$B$93,IF(U675=94%,R675*S675*T675*F!$B$94,IF(U675=95%,R675*S675*T675*F!$B$95,IF(U675=96%,R675*S675*T675*F!$B$96,IF(U675=97%,R675*S675*T675*F!$B$97,IF(U675=98%,R675*S675*T675*F!$B$98,IF(U675=99%,R675*S675*T675*F!$B$99,IF(U675&gt;99%,R675*S675*T675*F!$B$100)))))))))))))))))))))))))))))))))))))))))))))))))))))))))*IF(ISNUMBER(E675),E675,1)*IF(ISNUMBER(D675),D675,1)</f>
        <v>0</v>
      </c>
      <c r="AA675" s="6">
        <f>G675*H675+K675*L675+O675*P675+S675*T675</f>
        <v>0</v>
      </c>
      <c r="AB675" s="115">
        <f>(H675*(IF(I675&lt;45%,0.5,IF(I675&lt;55%,0.8,IF(I675&lt;65%,0.9,IF(I675&lt;75%,1,IF(I675&lt;85%,1.1,1.2))))))+L675*(IF(M675&lt;45%,0.5,IF(M675&lt;55%,0.8,IF(M675&lt;65%,0.9,IF(M675&lt;75%,1,IF(M675&lt;85%,1.1,1.2))))))+P675*(IF(Q675&lt;45%,0.5,IF(Q675&lt;55%,0.8,IF(Q675&lt;65%,0.9,IF(Q675&lt;75%,1,IF(Q675&lt;85%,1.1,1.2))))))+T675*(IF(U675&lt;45%,0.5,IF(U675&lt;55%,0.8,IF(U675&lt;65%,0.9,IF(U675&lt;75%,1,IF(U675&lt;85%,1.1,1.2)))))))*IF(D675&gt;=0.8,6,IF(D675&lt;=0.4,1.5,3))</f>
        <v>0</v>
      </c>
    </row>
    <row r="676" spans="1:28" x14ac:dyDescent="0.25">
      <c r="A676" s="1125"/>
      <c r="B676" s="61"/>
      <c r="C676" s="62"/>
      <c r="D676" s="134">
        <f>ROUND(IFERROR((D671*(G671*H671+K671*L671+O671*P671+S671*T671)+D672*(G672*H672+K672*L672+O672*P672+S672*T672)+D673*(G673*H673+K673*L673+O673*P673+S673*T673)+D674*(G674*H674+K674*L674+O674*P674+S674*T674)+D675*(G675*H675+K675*L675+O675*P675+S675*T675))/((G671*H671+K671*L671+O671*P671+S671*T671)+(G672*H672+K672*L672+O672*P672+S672*T672)+(G673*H673+K673*L673+O673*P673+S673*T673)+(G674*H674+K674*L674+O674*P674+S674*T674)+(G675*H675+K675*L675+O675*P675+S675*T675)),0),3)</f>
        <v>0</v>
      </c>
      <c r="E676" s="64"/>
      <c r="F676" s="65" t="str">
        <f t="shared" ref="F676" si="1669">IF(I676&lt;&gt;0,(IFERROR(IF($Y676&gt;15,MROUND($Y676*I676,0.5),MROUND($Y676*I676,0.1)),)),"")</f>
        <v/>
      </c>
      <c r="G676" s="151"/>
      <c r="H676" s="151"/>
      <c r="I676" s="102"/>
      <c r="J676" s="65" t="str">
        <f t="shared" ref="J676" si="1670">IF(M676&lt;&gt;0,(IFERROR(IF($Y676&gt;15,MROUND($Y676*M676,0.5),MROUND($Y676*M676,0.1)),)),"")</f>
        <v/>
      </c>
      <c r="K676" s="100"/>
      <c r="L676" s="100"/>
      <c r="M676" s="102"/>
      <c r="N676" s="65" t="str">
        <f t="shared" ref="N676" si="1671">IF(Q676&lt;&gt;0,(IFERROR(IF($Y676&gt;15,MROUND($Y676*Q676,0.5),MROUND($Y676*Q676,0.1)),)),"")</f>
        <v/>
      </c>
      <c r="O676" s="100"/>
      <c r="P676" s="100"/>
      <c r="Q676" s="102"/>
      <c r="R676" s="65" t="str">
        <f t="shared" ref="R676" si="1672">IF(U676&lt;&gt;0,(IFERROR(IF($Y676&gt;15,MROUND($Y676*U676,0.5),MROUND($Y676*U676,0.1)),)),"")</f>
        <v/>
      </c>
      <c r="S676" s="100"/>
      <c r="T676" s="100"/>
      <c r="U676" s="101"/>
      <c r="V676" s="122">
        <f>SUM(V671:V675)</f>
        <v>0</v>
      </c>
      <c r="W676" s="117">
        <f>IFERROR(V676/AA676,0)</f>
        <v>0</v>
      </c>
      <c r="X676" s="118">
        <f>ROUND(IFERROR((D671*(I671*G671*H671+M671*K671*L671+Q671*O671*P671+U671*S671*T671)+D672*(I672*G672*H672+M672*K672*L672+Q672*O672*P672+U672*S672*T672)+D673*(I673*G673*H673+M673*K673*L673+Q673*O673*P673+U673*S673*T673)+D674*(I674*G674*H674+M674*K674*L674+Q674*O674*P674+U674*S674*T674)+D675*(I675*G675*H675+M675*K675*L675+Q675*O675*P675+U675*S675*T675))/(D671*(G671*H671+K671*L671+O671*P671+S671*T671)+D672*(G672*H672+K672*L672+O672*P672+S672*T672)+D673*(G673*H673+K673*L673+O673*P673+S673*T673)+D674*(G674*H674+K674*L674+O674*P674+S674*T674)+D675*(G675*H675+K675*L675+O675*P675+S675*T675)),0),2)</f>
        <v>0</v>
      </c>
      <c r="Y676" s="117"/>
      <c r="Z676" s="117">
        <f>SUM(Z671:Z675)</f>
        <v>0</v>
      </c>
      <c r="AA676" s="117">
        <f>SUM(AA671:AA675)</f>
        <v>0</v>
      </c>
      <c r="AB676" s="119">
        <f>IF(SUM(AB671:AB675)=0,TIME(,0,),TIME(,SUM(AB671:AB675)+30,))</f>
        <v>0</v>
      </c>
    </row>
    <row r="677" spans="1:28" x14ac:dyDescent="0.25">
      <c r="A677" s="1125"/>
      <c r="B677" s="61" t="str">
        <f t="shared" ref="B677:C677" si="1673">IF(B615="","",B615)</f>
        <v/>
      </c>
      <c r="C677" s="62" t="str">
        <f t="shared" si="1673"/>
        <v/>
      </c>
      <c r="D677" s="63">
        <f>D615</f>
        <v>0</v>
      </c>
      <c r="E677" s="64" t="str">
        <f t="shared" ref="E677" si="1674">IF(E615="","",E615)</f>
        <v/>
      </c>
      <c r="F677" s="152"/>
      <c r="G677" s="153"/>
      <c r="H677" s="153"/>
      <c r="I677" s="95">
        <f t="shared" ref="I677:I681" si="1675">IFERROR(ROUND(F677/$Y677,2),)</f>
        <v>0</v>
      </c>
      <c r="J677" s="152"/>
      <c r="K677" s="94"/>
      <c r="L677" s="94"/>
      <c r="M677" s="95">
        <f t="shared" ref="M677:M681" si="1676">IFERROR(ROUND(J677/$Y677,2),)</f>
        <v>0</v>
      </c>
      <c r="N677" s="152"/>
      <c r="O677" s="94"/>
      <c r="P677" s="94"/>
      <c r="Q677" s="95">
        <f t="shared" ref="Q677:Q681" si="1677">IFERROR(ROUND(N677/$Y677,2),)</f>
        <v>0</v>
      </c>
      <c r="R677" s="152"/>
      <c r="S677" s="94"/>
      <c r="T677" s="94"/>
      <c r="U677" s="93">
        <f t="shared" ref="U677:U681" si="1678">IFERROR(ROUND(R677/$Y677,2),)</f>
        <v>0</v>
      </c>
      <c r="V677" s="113">
        <f>(IF(ISNUMBER(F677),F677,1)*G677*H677+IF(ISNUMBER(J677),J677,1)*K677*L677+IF(ISNUMBER(N677),N677,1)*O677*P677+IF(ISNUMBER(R677),R677,1)*S677*T677)*IF(ISNUMBER(E677),E677,1)</f>
        <v>0</v>
      </c>
      <c r="W677" s="43">
        <f>IFERROR((IF(ISNUMBER(F677),F677,1)*G677*H677+IF(ISNUMBER(J677),J677,1)*K677*L677+IF(ISNUMBER(N677),N677,1)*O677*P677+IF(ISNUMBER(R677),R677,1)*S677*T677)*IF(ISNUMBER(E677),E677,1)/(G677*H677+K677*L677+O677*P677+S677*T677),0)</f>
        <v>0</v>
      </c>
      <c r="X677" s="36">
        <f>ROUND(IFERROR((W677/(Y677*IF(ISNUMBER(E677),E677,1))),0),2)</f>
        <v>0</v>
      </c>
      <c r="Y677" s="90" t="str">
        <f>IF(ISNUMBER(Y615), Y615+(Y615*$Y$621),"")</f>
        <v/>
      </c>
      <c r="Z677" s="6">
        <f>(IF(I677&lt;30%,0,IF(I677&lt;35%,F677*G677*H677*F!$B$33,IF(I677&lt;40%,F677*G677*H677*F!$B$38,IF(I677&lt;45%,F677*G677*H677*F!$B$43,IF(I677&lt;50%,F677*G677*H677*F!$B$48,IF(I677=50%,F677*G677*H677*F!$B$50,IF(I677=51%,F677*G677*H677*F!$B$51,IF(I677=52%,F677*G677*H677*F!$B$52,IF(I677=53%,F677*G677*H677*F!$B$53,IF(I677=54%,F677*G677*H677*F!$B$54,IF(I677=55%,F677*G677*H677*F!$B$55,IF(I677=56%,F677*G677*H677*F!$B$56,IF(I677=57%,F677*G677*H677*F!$B$57,IF(I677=58%,F677*G677*H677*F!$B$58,IF(I677=59%,F677*G677*H677*F!$B$59,IF(I677=60%,F677*G677*H677*F!$B$60,IF(I677=61%,F677*G677*H677*F!$B$61,IF(I677=62%,F677*G677*H677*F!$B$62,IF(I677=63%,F677*G677*H677*F!$B$63,IF(I677=64%,F677*G677*H677*F!$B$64,IF(I677=65%,F677*G677*H677*F!$B$65,IF(I677=66%,F677*G677*H677*F!$B$66,IF(I677=67%,F677*G677*H677*F!$B$67,IF(I677=68%,F677*G677*H677*F!$B$68,IF(I677=69%,F677*G677*H677*F!$B$69,IF(I677=70%,F677*G677*H677*F!$B$70,IF(I677=71%,F677*G677*H677*F!$B$71,IF(I677=72%,F677*G677*H677*F!$B$72,IF(I677=73%,F677*G677*H677*F!$B$73,IF(I677=74%,F677*G677*H677*F!$B$74,IF(I677=75%,F677*G677*H677*F!$B$75,IF(I677=76%,F677*G677*H677*F!$B$76,IF(I677=77%,F677*G677*H677*F!$B$77,IF(I677=78%,F677*G677*H677*F!$B$78,IF(I677=79%,F677*G677*H677*F!$B$79,IF(I677=80%,F677*G677*H677*F!$B$80,IF(I677=81%,F677*G677*H677*F!$B$81,IF(I677=82%,F677*G677*H677*F!$B$82,IF(I677=83%,F677*G677*H677*F!$B$83,IF(I677=84%,F677*G677*H677*F!$B$84,IF(I677=85%,F677*G677*H677*F!$B$85,IF(I677=86%,F677*G677*H677*F!$B$86,IF(I677=87%,F677*G677*H677*F!$B$87,IF(I677=88%,F677*G677*H677*F!$B$88,IF(I677=89%,F677*G677*H677*F!$B$89,IF(I677=90%,F677*G677*H677*F!$B$90,IF(I677=91%,F677*G677*H677*F!$B$91,IF(I677=92%,F677*G677*H677*F!$B$92,IF(I677=93%,F677*G677*H677*F!$B$93,IF(I677=94%,F677*G677*H677*F!$B$94,IF(I677=95%,F677*G677*H677*F!$B$95,IF(I677=96%,F677*G677*H677*F!$B$96,IF(I677=97%,F677*G677*H677*F!$B$97,IF(I677=98%,F677*G677*H677*F!$B$98,IF(I677=99%,F677*G677*H677*F!$B$99,IF(I677&gt;99%,F677*G677*H677*F!$B$100,))))))))))))))))))))))))))))))))))))))))))))))))))))))))+IF(M677&lt;30%,0,IF(M677&lt;35%,J677*K677*L677*F!$B$33,IF(M677&lt;40%,J677*K677*L677*F!$B$38,IF(M677&lt;45%,J677*K677*L677*F!$B$43,IF(M677&lt;50%,J677*K677*L677*F!$B$48,IF(M677=50%,J677*K677*L677*F!$B$50,IF(M677=51%,J677*K677*L677*F!$B$51,IF(M677=52%,J677*K677*L677*F!$B$52,IF(M677=53%,J677*K677*L677*F!$B$53,IF(M677=54%,J677*K677*L677*F!$B$54,IF(M677=55%,J677*K677*L677*F!$B$55,IF(M677=56%,J677*K677*L677*F!$B$56,IF(M677=57%,J677*K677*L677*F!$B$57,IF(M677=58%,J677*K677*L677*F!$B$58,IF(M677=59%,J677*K677*L677*F!$B$59,IF(M677=60%,J677*K677*L677*F!$B$60,IF(M677=61%,J677*K677*L677*F!$B$61,IF(M677=62%,J677*K677*L677*F!$B$62,IF(M677=63%,J677*K677*L677*F!$B$63,IF(M677=64%,J677*K677*L677*F!$B$64,IF(M677=65%,J677*K677*L677*F!$B$65,IF(M677=66%,J677*K677*L677*F!$B$66,IF(M677=67%,J677*K677*L677*F!$B$67,IF(M677=68%,J677*K677*L677*F!$B$68,IF(M677=69%,J677*K677*L677*F!$B$69,IF(M677=70%,J677*K677*L677*F!$B$70,IF(M677=71%,J677*K677*L677*F!$B$71,IF(M677=72%,J677*K677*L677*F!$B$72,IF(M677=73%,J677*K677*L677*F!$B$73,IF(M677=74%,J677*K677*L677*F!$B$74,IF(M677=75%,J677*K677*L677*F!$B$75,IF(M677=76%,J677*K677*L677*F!$B$76,IF(M677=77%,J677*K677*L677*F!$B$77,IF(M677=78%,J677*K677*L677*F!$B$78,IF(M677=79%,J677*K677*L677*F!$B$79,IF(M677=80%,J677*K677*L677*F!$B$80,IF(M677=81%,J677*K677*L677*F!$B$81,IF(M677=82%,J677*K677*L677*F!$B$82,IF(M677=83%,J677*K677*L677*F!$B$83,IF(M677=84%,J677*K677*L677*F!$B$84,IF(M677=85%,J677*K677*L677*F!$B$85,IF(M677=86%,J677*K677*L677*F!$B$86,IF(M677=87%,J677*K677*L677*F!$B$87,IF(M677=88%,J677*K677*L677*F!$B$88,IF(M677=89%,J677*K677*L677*F!$B$89,IF(M677=90%,J677*K677*L677*F!$B$90,IF(M677=91%,J677*K677*L677*F!$B$91,IF(M677=92%,J677*K677*L677*F!$B$92,IF(M677=93%,J677*K677*L677*F!$B$93,IF(M677=94%,J677*K677*L677*F!$B$94,IF(M677=95%,J677*K677*L677*F!$B$95,IF(M677=96%,J677*K677*L677*F!$B$96,IF(M677=97%,J677*K677*L677*F!$B$97,IF(M677=98%,J677*K677*L677*F!$B$98,IF(M677=99%,J677*K677*L677*F!$B$99,IF(M677&gt;99%,J677*K677*L677*F!$B$100,))))))))))))))))))))))))))))))))))))))))))))))))))))))))+IF(Q677&lt;30%,0,IF(Q677&lt;35%,N677*O677*P677*F!$B$33,IF(Q677&lt;40%,N677*O677*P677*F!$B$38,IF(Q677&lt;45%,N677*O677*P677*F!$B$43,IF(Q677&lt;50%,N677*O677*P677*F!$B$48,IF(Q677=50%,N677*O677*P677*F!$B$50,IF(Q677=51%,N677*O677*P677*F!$B$51,IF(Q677=52%,N677*O677*P677*F!$B$52,IF(Q677=53%,N677*O677*P677*F!$B$53,IF(Q677=54%,N677*O677*P677*F!$B$54,IF(Q677=55%,N677*O677*P677*F!$B$55,IF(Q677=56%,N677*O677*P677*F!$B$56,IF(Q677=57%,N677*O677*P677*F!$B$57,IF(Q677=58%,N677*O677*P677*F!$B$58,IF(Q677=59%,N677*O677*P677*F!$B$59,IF(Q677=60%,N677*O677*P677*F!$B$60,IF(Q677=61%,N677*O677*P677*F!$B$61,IF(Q677=62%,N677*O677*P677*F!$B$62,IF(Q677=63%,N677*O677*P677*F!$B$63,IF(Q677=64%,N677*O677*P677*F!$B$64,IF(Q677=65%,N677*O677*P677*F!$B$65,IF(Q677=66%,N677*O677*P677*F!$B$66,IF(Q677=67%,N677*O677*P677*F!$B$67,IF(Q677=68%,N677*O677*P677*F!$B$68,IF(Q677=69%,N677*O677*P677*F!$B$69,IF(Q677=70%,N677*O677*P677*F!$B$70,IF(Q677=71%,N677*O677*P677*F!$B$71,IF(Q677=72%,N677*O677*P677*F!$B$72,IF(Q677=73%,N677*O677*P677*F!$B$73,IF(Q677=74%,N677*O677*P677*F!$B$74,IF(Q677=75%,N677*O677*P677*F!$B$75,IF(Q677=76%,N677*O677*P677*F!$B$76,IF(Q677=77%,N677*O677*P677*F!$B$77,IF(Q677=78%,N677*O677*P677*F!$B$78,IF(Q677=79%,N677*O677*P677*F!$B$79,IF(Q677=80%,N677*O677*P677*F!$B$80,IF(Q677=81%,N677*O677*P677*F!$B$81,IF(Q677=82%,N677*O677*P677*F!$B$82,IF(Q677=83%,N677*O677*P677*F!$B$83,IF(Q677=84%,N677*O677*P677*F!$B$84,IF(Q677=85%,N677*O677*P677*F!$B$85,IF(Q677=86%,N677*O677*P677*F!$B$86,IF(Q677=87%,N677*O677*P677*F!$B$87,IF(Q677=88%,N677*O677*P677*F!$B$88,IF(Q677=89%,N677*O677*P677*F!$B$89,IF(Q677=90%,N677*O677*P677*F!$B$90,IF(Q677=91%,N677*O677*P677*F!$B$91,IF(Q677=92%,N677*O677*P677*F!$B$92,IF(Q677=93%,N677*O677*P677*F!$B$93,IF(Q677=94%,N677*O677*P677*F!$B$94,IF(Q677=95%,N677*O677*P677*F!$B$95,IF(Q677=96%,N677*O677*P677*F!$B$96,IF(Q677=97%,N677*O677*P677*F!$B$97,IF(Q677=98%,N677*O677*P677*F!$B$98,IF(Q677=99%,N677*O677*P677*F!$B$99,IF(Q677&gt;99%,N677*O677*P677*F!$B$100,))))))))))))))))))))))))))))))))))))))))))))))))))))))))+IF(U677&lt;30%,0,IF(U677&lt;35%,R677*S677*T677*F!$B$33,IF(U677&lt;40%,R677*S677*T677*F!$B$38,IF(U677&lt;45%,R677*S677*T677*F!$B$43,IF(U677&lt;50%,R677*S677*T677*F!$B$48,IF(U677=50%,R677*S677*T677*F!$B$50,IF(U677=51%,R677*S677*T677*F!$B$51,IF(U677=52%,R677*S677*T677*F!$B$52,IF(U677=53%,R677*S677*T677*F!$B$53,IF(U677=54%,R677*S677*T677*F!$B$54,IF(U677=55%,R677*S677*T677*F!$B$55,IF(U677=56%,R677*S677*T677*F!$B$56,IF(U677=57%,R677*S677*T677*F!$B$57,IF(U677=58%,R677*S677*T677*F!$B$58,IF(U677=59%,R677*S677*T677*F!$B$59,IF(U677=60%,R677*S677*T677*F!$B$60,IF(U677=61%,R677*S677*T677*F!$B$61,IF(U677=62%,R677*S677*T677*F!$B$62,IF(U677=63%,R677*S677*T677*F!$B$63,IF(U677=64%,R677*S677*T677*F!$B$64,IF(U677=65%,R677*S677*T677*F!$B$65,IF(U677=66%,R677*S677*T677*F!$B$66,IF(U677=67%,R677*S677*T677*F!$B$67,IF(U677=68%,R677*S677*T677*F!$B$68,IF(U677=69%,R677*S677*T677*F!$B$69,IF(U677=70%,R677*S677*T677*F!$B$70,IF(U677=71%,R677*S677*T677*F!$B$71,IF(U677=72%,R677*S677*T677*F!$B$72,IF(U677=73%,R677*S677*T677*F!$B$73,IF(U677=74%,R677*S677*T677*F!$B$74,IF(U677=75%,R677*S677*T677*F!$B$75,IF(U677=76%,R677*S677*T677*F!$B$76,IF(U677=77%,R677*S677*T677*F!$B$77,IF(U677=78%,R677*S677*T677*F!$B$78,IF(U677=79%,R677*S677*T677*F!$B$79,IF(U677=80%,R677*S677*T677*F!$B$80,IF(U677=81%,R677*S677*T677*F!$B$81,IF(U677=82%,R677*S677*T677*F!$B$82,IF(U677=83%,R677*S677*T677*F!$B$83,IF(U677=84%,R677*S677*T677*F!$B$84,IF(U677=85%,R677*S677*T677*F!$B$85,IF(U677=86%,R677*S677*T677*F!$B$86,IF(U677=87%,R677*S677*T677*F!$B$87,IF(U677=88%,R677*S677*T677*F!$B$88,IF(U677=89%,R677*S677*T677*F!$B$89,IF(U677=90%,R677*S677*T677*F!$B$90,IF(U677=91%,R677*S677*T677*F!$B$91,IF(U677=92%,R677*S677*T677*F!$B$92,IF(U677=93%,R677*S677*T677*F!$B$93,IF(U677=94%,R677*S677*T677*F!$B$94,IF(U677=95%,R677*S677*T677*F!$B$95,IF(U677=96%,R677*S677*T677*F!$B$96,IF(U677=97%,R677*S677*T677*F!$B$97,IF(U677=98%,R677*S677*T677*F!$B$98,IF(U677=99%,R677*S677*T677*F!$B$99,IF(U677&gt;99%,R677*S677*T677*F!$B$100)))))))))))))))))))))))))))))))))))))))))))))))))))))))))*IF(ISNUMBER(E677),E677,1)*IF(ISNUMBER(D677),D677,1)</f>
        <v>0</v>
      </c>
      <c r="AA677" s="6">
        <f>G677*H677+K677*L677+O677*P677+S677*T677</f>
        <v>0</v>
      </c>
      <c r="AB677" s="35">
        <f>(H677*(IF(I677&lt;45%,0.5,IF(I677&lt;55%,0.8,IF(I677&lt;65%,0.9,IF(I677&lt;75%,1,IF(I677&lt;85%,1.1,1.2))))))+L677*(IF(M677&lt;45%,0.5,IF(M677&lt;55%,0.8,IF(M677&lt;65%,0.9,IF(M677&lt;75%,1,IF(M677&lt;85%,1.1,1.2))))))+P677*(IF(Q677&lt;45%,0.5,IF(Q677&lt;55%,0.8,IF(Q677&lt;65%,0.9,IF(Q677&lt;75%,1,IF(Q677&lt;85%,1.1,1.2))))))+T677*(IF(U677&lt;45%,0.5,IF(U677&lt;55%,0.8,IF(U677&lt;65%,0.9,IF(U677&lt;75%,1,IF(U677&lt;85%,1.1,1.2)))))))*IF(D677&gt;=0.8,6,IF(D677&lt;=0.4,1.5,3))</f>
        <v>0</v>
      </c>
    </row>
    <row r="678" spans="1:28" x14ac:dyDescent="0.25">
      <c r="A678" s="1125"/>
      <c r="B678" s="61" t="str">
        <f t="shared" ref="B678:C678" si="1679">IF(B616="","",B616)</f>
        <v/>
      </c>
      <c r="C678" s="62" t="str">
        <f t="shared" si="1679"/>
        <v/>
      </c>
      <c r="D678" s="63">
        <f t="shared" ref="D678:D681" si="1680">D616</f>
        <v>0</v>
      </c>
      <c r="E678" s="64" t="str">
        <f t="shared" ref="E678" si="1681">IF(E616="","",E616)</f>
        <v/>
      </c>
      <c r="F678" s="150"/>
      <c r="G678" s="151"/>
      <c r="H678" s="151"/>
      <c r="I678" s="102">
        <f t="shared" si="1675"/>
        <v>0</v>
      </c>
      <c r="J678" s="150"/>
      <c r="K678" s="100"/>
      <c r="L678" s="100"/>
      <c r="M678" s="102">
        <f t="shared" si="1676"/>
        <v>0</v>
      </c>
      <c r="N678" s="150"/>
      <c r="O678" s="100"/>
      <c r="P678" s="100"/>
      <c r="Q678" s="102">
        <f t="shared" si="1677"/>
        <v>0</v>
      </c>
      <c r="R678" s="150"/>
      <c r="S678" s="100"/>
      <c r="T678" s="100"/>
      <c r="U678" s="101">
        <f t="shared" si="1678"/>
        <v>0</v>
      </c>
      <c r="V678" s="110">
        <f t="shared" ref="V678:V681" si="1682">(IF(ISNUMBER(F678),F678,1)*G678*H678+IF(ISNUMBER(J678),J678,1)*K678*L678+IF(ISNUMBER(N678),N678,1)*O678*P678+IF(ISNUMBER(R678),R678,1)*S678*T678)*IF(ISNUMBER(E678),E678,1)</f>
        <v>0</v>
      </c>
      <c r="W678" s="111">
        <f t="shared" ref="W678:W681" si="1683">IFERROR((IF(ISNUMBER(F678),F678,1)*G678*H678+IF(ISNUMBER(J678),J678,1)*K678*L678+IF(ISNUMBER(N678),N678,1)*O678*P678+IF(ISNUMBER(R678),R678,1)*S678*T678)*IF(ISNUMBER(E678),E678,1)/(G678*H678+K678*L678+O678*P678+S678*T678),0)</f>
        <v>0</v>
      </c>
      <c r="X678" s="53">
        <f t="shared" ref="X678:X679" si="1684">ROUND(IFERROR((W678/(Y678*IF(ISNUMBER(E678),E678,1))),0),2)</f>
        <v>0</v>
      </c>
      <c r="Y678" s="90" t="str">
        <f t="shared" ref="Y678:Y681" si="1685">IF(ISNUMBER(Y616), Y616+(Y616*$Y$621),"")</f>
        <v/>
      </c>
      <c r="Z678" s="5">
        <f>(IF(I678&lt;30%,0,IF(I678&lt;35%,F678*G678*H678*F!$B$33,IF(I678&lt;40%,F678*G678*H678*F!$B$38,IF(I678&lt;45%,F678*G678*H678*F!$B$43,IF(I678&lt;50%,F678*G678*H678*F!$B$48,IF(I678=50%,F678*G678*H678*F!$B$50,IF(I678=51%,F678*G678*H678*F!$B$51,IF(I678=52%,F678*G678*H678*F!$B$52,IF(I678=53%,F678*G678*H678*F!$B$53,IF(I678=54%,F678*G678*H678*F!$B$54,IF(I678=55%,F678*G678*H678*F!$B$55,IF(I678=56%,F678*G678*H678*F!$B$56,IF(I678=57%,F678*G678*H678*F!$B$57,IF(I678=58%,F678*G678*H678*F!$B$58,IF(I678=59%,F678*G678*H678*F!$B$59,IF(I678=60%,F678*G678*H678*F!$B$60,IF(I678=61%,F678*G678*H678*F!$B$61,IF(I678=62%,F678*G678*H678*F!$B$62,IF(I678=63%,F678*G678*H678*F!$B$63,IF(I678=64%,F678*G678*H678*F!$B$64,IF(I678=65%,F678*G678*H678*F!$B$65,IF(I678=66%,F678*G678*H678*F!$B$66,IF(I678=67%,F678*G678*H678*F!$B$67,IF(I678=68%,F678*G678*H678*F!$B$68,IF(I678=69%,F678*G678*H678*F!$B$69,IF(I678=70%,F678*G678*H678*F!$B$70,IF(I678=71%,F678*G678*H678*F!$B$71,IF(I678=72%,F678*G678*H678*F!$B$72,IF(I678=73%,F678*G678*H678*F!$B$73,IF(I678=74%,F678*G678*H678*F!$B$74,IF(I678=75%,F678*G678*H678*F!$B$75,IF(I678=76%,F678*G678*H678*F!$B$76,IF(I678=77%,F678*G678*H678*F!$B$77,IF(I678=78%,F678*G678*H678*F!$B$78,IF(I678=79%,F678*G678*H678*F!$B$79,IF(I678=80%,F678*G678*H678*F!$B$80,IF(I678=81%,F678*G678*H678*F!$B$81,IF(I678=82%,F678*G678*H678*F!$B$82,IF(I678=83%,F678*G678*H678*F!$B$83,IF(I678=84%,F678*G678*H678*F!$B$84,IF(I678=85%,F678*G678*H678*F!$B$85,IF(I678=86%,F678*G678*H678*F!$B$86,IF(I678=87%,F678*G678*H678*F!$B$87,IF(I678=88%,F678*G678*H678*F!$B$88,IF(I678=89%,F678*G678*H678*F!$B$89,IF(I678=90%,F678*G678*H678*F!$B$90,IF(I678=91%,F678*G678*H678*F!$B$91,IF(I678=92%,F678*G678*H678*F!$B$92,IF(I678=93%,F678*G678*H678*F!$B$93,IF(I678=94%,F678*G678*H678*F!$B$94,IF(I678=95%,F678*G678*H678*F!$B$95,IF(I678=96%,F678*G678*H678*F!$B$96,IF(I678=97%,F678*G678*H678*F!$B$97,IF(I678=98%,F678*G678*H678*F!$B$98,IF(I678=99%,F678*G678*H678*F!$B$99,IF(I678&gt;99%,F678*G678*H678*F!$B$100,))))))))))))))))))))))))))))))))))))))))))))))))))))))))+IF(M678&lt;30%,0,IF(M678&lt;35%,J678*K678*L678*F!$B$33,IF(M678&lt;40%,J678*K678*L678*F!$B$38,IF(M678&lt;45%,J678*K678*L678*F!$B$43,IF(M678&lt;50%,J678*K678*L678*F!$B$48,IF(M678=50%,J678*K678*L678*F!$B$50,IF(M678=51%,J678*K678*L678*F!$B$51,IF(M678=52%,J678*K678*L678*F!$B$52,IF(M678=53%,J678*K678*L678*F!$B$53,IF(M678=54%,J678*K678*L678*F!$B$54,IF(M678=55%,J678*K678*L678*F!$B$55,IF(M678=56%,J678*K678*L678*F!$B$56,IF(M678=57%,J678*K678*L678*F!$B$57,IF(M678=58%,J678*K678*L678*F!$B$58,IF(M678=59%,J678*K678*L678*F!$B$59,IF(M678=60%,J678*K678*L678*F!$B$60,IF(M678=61%,J678*K678*L678*F!$B$61,IF(M678=62%,J678*K678*L678*F!$B$62,IF(M678=63%,J678*K678*L678*F!$B$63,IF(M678=64%,J678*K678*L678*F!$B$64,IF(M678=65%,J678*K678*L678*F!$B$65,IF(M678=66%,J678*K678*L678*F!$B$66,IF(M678=67%,J678*K678*L678*F!$B$67,IF(M678=68%,J678*K678*L678*F!$B$68,IF(M678=69%,J678*K678*L678*F!$B$69,IF(M678=70%,J678*K678*L678*F!$B$70,IF(M678=71%,J678*K678*L678*F!$B$71,IF(M678=72%,J678*K678*L678*F!$B$72,IF(M678=73%,J678*K678*L678*F!$B$73,IF(M678=74%,J678*K678*L678*F!$B$74,IF(M678=75%,J678*K678*L678*F!$B$75,IF(M678=76%,J678*K678*L678*F!$B$76,IF(M678=77%,J678*K678*L678*F!$B$77,IF(M678=78%,J678*K678*L678*F!$B$78,IF(M678=79%,J678*K678*L678*F!$B$79,IF(M678=80%,J678*K678*L678*F!$B$80,IF(M678=81%,J678*K678*L678*F!$B$81,IF(M678=82%,J678*K678*L678*F!$B$82,IF(M678=83%,J678*K678*L678*F!$B$83,IF(M678=84%,J678*K678*L678*F!$B$84,IF(M678=85%,J678*K678*L678*F!$B$85,IF(M678=86%,J678*K678*L678*F!$B$86,IF(M678=87%,J678*K678*L678*F!$B$87,IF(M678=88%,J678*K678*L678*F!$B$88,IF(M678=89%,J678*K678*L678*F!$B$89,IF(M678=90%,J678*K678*L678*F!$B$90,IF(M678=91%,J678*K678*L678*F!$B$91,IF(M678=92%,J678*K678*L678*F!$B$92,IF(M678=93%,J678*K678*L678*F!$B$93,IF(M678=94%,J678*K678*L678*F!$B$94,IF(M678=95%,J678*K678*L678*F!$B$95,IF(M678=96%,J678*K678*L678*F!$B$96,IF(M678=97%,J678*K678*L678*F!$B$97,IF(M678=98%,J678*K678*L678*F!$B$98,IF(M678=99%,J678*K678*L678*F!$B$99,IF(M678&gt;99%,J678*K678*L678*F!$B$100,))))))))))))))))))))))))))))))))))))))))))))))))))))))))+IF(Q678&lt;30%,0,IF(Q678&lt;35%,N678*O678*P678*F!$B$33,IF(Q678&lt;40%,N678*O678*P678*F!$B$38,IF(Q678&lt;45%,N678*O678*P678*F!$B$43,IF(Q678&lt;50%,N678*O678*P678*F!$B$48,IF(Q678=50%,N678*O678*P678*F!$B$50,IF(Q678=51%,N678*O678*P678*F!$B$51,IF(Q678=52%,N678*O678*P678*F!$B$52,IF(Q678=53%,N678*O678*P678*F!$B$53,IF(Q678=54%,N678*O678*P678*F!$B$54,IF(Q678=55%,N678*O678*P678*F!$B$55,IF(Q678=56%,N678*O678*P678*F!$B$56,IF(Q678=57%,N678*O678*P678*F!$B$57,IF(Q678=58%,N678*O678*P678*F!$B$58,IF(Q678=59%,N678*O678*P678*F!$B$59,IF(Q678=60%,N678*O678*P678*F!$B$60,IF(Q678=61%,N678*O678*P678*F!$B$61,IF(Q678=62%,N678*O678*P678*F!$B$62,IF(Q678=63%,N678*O678*P678*F!$B$63,IF(Q678=64%,N678*O678*P678*F!$B$64,IF(Q678=65%,N678*O678*P678*F!$B$65,IF(Q678=66%,N678*O678*P678*F!$B$66,IF(Q678=67%,N678*O678*P678*F!$B$67,IF(Q678=68%,N678*O678*P678*F!$B$68,IF(Q678=69%,N678*O678*P678*F!$B$69,IF(Q678=70%,N678*O678*P678*F!$B$70,IF(Q678=71%,N678*O678*P678*F!$B$71,IF(Q678=72%,N678*O678*P678*F!$B$72,IF(Q678=73%,N678*O678*P678*F!$B$73,IF(Q678=74%,N678*O678*P678*F!$B$74,IF(Q678=75%,N678*O678*P678*F!$B$75,IF(Q678=76%,N678*O678*P678*F!$B$76,IF(Q678=77%,N678*O678*P678*F!$B$77,IF(Q678=78%,N678*O678*P678*F!$B$78,IF(Q678=79%,N678*O678*P678*F!$B$79,IF(Q678=80%,N678*O678*P678*F!$B$80,IF(Q678=81%,N678*O678*P678*F!$B$81,IF(Q678=82%,N678*O678*P678*F!$B$82,IF(Q678=83%,N678*O678*P678*F!$B$83,IF(Q678=84%,N678*O678*P678*F!$B$84,IF(Q678=85%,N678*O678*P678*F!$B$85,IF(Q678=86%,N678*O678*P678*F!$B$86,IF(Q678=87%,N678*O678*P678*F!$B$87,IF(Q678=88%,N678*O678*P678*F!$B$88,IF(Q678=89%,N678*O678*P678*F!$B$89,IF(Q678=90%,N678*O678*P678*F!$B$90,IF(Q678=91%,N678*O678*P678*F!$B$91,IF(Q678=92%,N678*O678*P678*F!$B$92,IF(Q678=93%,N678*O678*P678*F!$B$93,IF(Q678=94%,N678*O678*P678*F!$B$94,IF(Q678=95%,N678*O678*P678*F!$B$95,IF(Q678=96%,N678*O678*P678*F!$B$96,IF(Q678=97%,N678*O678*P678*F!$B$97,IF(Q678=98%,N678*O678*P678*F!$B$98,IF(Q678=99%,N678*O678*P678*F!$B$99,IF(Q678&gt;99%,N678*O678*P678*F!$B$100,))))))))))))))))))))))))))))))))))))))))))))))))))))))))+IF(U678&lt;30%,0,IF(U678&lt;35%,R678*S678*T678*F!$B$33,IF(U678&lt;40%,R678*S678*T678*F!$B$38,IF(U678&lt;45%,R678*S678*T678*F!$B$43,IF(U678&lt;50%,R678*S678*T678*F!$B$48,IF(U678=50%,R678*S678*T678*F!$B$50,IF(U678=51%,R678*S678*T678*F!$B$51,IF(U678=52%,R678*S678*T678*F!$B$52,IF(U678=53%,R678*S678*T678*F!$B$53,IF(U678=54%,R678*S678*T678*F!$B$54,IF(U678=55%,R678*S678*T678*F!$B$55,IF(U678=56%,R678*S678*T678*F!$B$56,IF(U678=57%,R678*S678*T678*F!$B$57,IF(U678=58%,R678*S678*T678*F!$B$58,IF(U678=59%,R678*S678*T678*F!$B$59,IF(U678=60%,R678*S678*T678*F!$B$60,IF(U678=61%,R678*S678*T678*F!$B$61,IF(U678=62%,R678*S678*T678*F!$B$62,IF(U678=63%,R678*S678*T678*F!$B$63,IF(U678=64%,R678*S678*T678*F!$B$64,IF(U678=65%,R678*S678*T678*F!$B$65,IF(U678=66%,R678*S678*T678*F!$B$66,IF(U678=67%,R678*S678*T678*F!$B$67,IF(U678=68%,R678*S678*T678*F!$B$68,IF(U678=69%,R678*S678*T678*F!$B$69,IF(U678=70%,R678*S678*T678*F!$B$70,IF(U678=71%,R678*S678*T678*F!$B$71,IF(U678=72%,R678*S678*T678*F!$B$72,IF(U678=73%,R678*S678*T678*F!$B$73,IF(U678=74%,R678*S678*T678*F!$B$74,IF(U678=75%,R678*S678*T678*F!$B$75,IF(U678=76%,R678*S678*T678*F!$B$76,IF(U678=77%,R678*S678*T678*F!$B$77,IF(U678=78%,R678*S678*T678*F!$B$78,IF(U678=79%,R678*S678*T678*F!$B$79,IF(U678=80%,R678*S678*T678*F!$B$80,IF(U678=81%,R678*S678*T678*F!$B$81,IF(U678=82%,R678*S678*T678*F!$B$82,IF(U678=83%,R678*S678*T678*F!$B$83,IF(U678=84%,R678*S678*T678*F!$B$84,IF(U678=85%,R678*S678*T678*F!$B$85,IF(U678=86%,R678*S678*T678*F!$B$86,IF(U678=87%,R678*S678*T678*F!$B$87,IF(U678=88%,R678*S678*T678*F!$B$88,IF(U678=89%,R678*S678*T678*F!$B$89,IF(U678=90%,R678*S678*T678*F!$B$90,IF(U678=91%,R678*S678*T678*F!$B$91,IF(U678=92%,R678*S678*T678*F!$B$92,IF(U678=93%,R678*S678*T678*F!$B$93,IF(U678=94%,R678*S678*T678*F!$B$94,IF(U678=95%,R678*S678*T678*F!$B$95,IF(U678=96%,R678*S678*T678*F!$B$96,IF(U678=97%,R678*S678*T678*F!$B$97,IF(U678=98%,R678*S678*T678*F!$B$98,IF(U678=99%,R678*S678*T678*F!$B$99,IF(U678&gt;99%,R678*S678*T678*F!$B$100)))))))))))))))))))))))))))))))))))))))))))))))))))))))))*IF(ISNUMBER(E678),E678,1)*IF(ISNUMBER(D678),D678,1)</f>
        <v>0</v>
      </c>
      <c r="AA678" s="5">
        <f>G678*H678+K678*L678+O678*P678+S678*T678</f>
        <v>0</v>
      </c>
      <c r="AB678" s="32">
        <f>(H678*(IF(I678&lt;45%,0.5,IF(I678&lt;55%,0.8,IF(I678&lt;65%,0.9,IF(I678&lt;75%,1,IF(I678&lt;85%,1.1,1.2))))))+L678*(IF(M678&lt;45%,0.5,IF(M678&lt;55%,0.8,IF(M678&lt;65%,0.9,IF(M678&lt;75%,1,IF(M678&lt;85%,1.1,1.2))))))+P678*(IF(Q678&lt;45%,0.5,IF(Q678&lt;55%,0.8,IF(Q678&lt;65%,0.9,IF(Q678&lt;75%,1,IF(Q678&lt;85%,1.1,1.2))))))+T678*(IF(U678&lt;45%,0.5,IF(U678&lt;55%,0.8,IF(U678&lt;65%,0.9,IF(U678&lt;75%,1,IF(U678&lt;85%,1.1,1.2)))))))*IF(D678&gt;=0.8,6,IF(D678&lt;=0.4,1.5,3))</f>
        <v>0</v>
      </c>
    </row>
    <row r="679" spans="1:28" x14ac:dyDescent="0.25">
      <c r="A679" s="1125"/>
      <c r="B679" s="61" t="str">
        <f t="shared" ref="B679:C679" si="1686">IF(B617="","",B617)</f>
        <v/>
      </c>
      <c r="C679" s="62" t="str">
        <f t="shared" si="1686"/>
        <v/>
      </c>
      <c r="D679" s="63">
        <f t="shared" si="1680"/>
        <v>0</v>
      </c>
      <c r="E679" s="64" t="str">
        <f t="shared" ref="E679" si="1687">IF(E617="","",E617)</f>
        <v/>
      </c>
      <c r="F679" s="152"/>
      <c r="G679" s="153"/>
      <c r="H679" s="153"/>
      <c r="I679" s="95">
        <f t="shared" si="1675"/>
        <v>0</v>
      </c>
      <c r="J679" s="152"/>
      <c r="K679" s="94"/>
      <c r="L679" s="94"/>
      <c r="M679" s="95">
        <f t="shared" si="1676"/>
        <v>0</v>
      </c>
      <c r="N679" s="152"/>
      <c r="O679" s="94"/>
      <c r="P679" s="94"/>
      <c r="Q679" s="95">
        <f t="shared" si="1677"/>
        <v>0</v>
      </c>
      <c r="R679" s="152"/>
      <c r="S679" s="94"/>
      <c r="T679" s="94"/>
      <c r="U679" s="93">
        <f t="shared" si="1678"/>
        <v>0</v>
      </c>
      <c r="V679" s="113">
        <f t="shared" si="1682"/>
        <v>0</v>
      </c>
      <c r="W679" s="114">
        <f t="shared" si="1683"/>
        <v>0</v>
      </c>
      <c r="X679" s="36">
        <f t="shared" si="1684"/>
        <v>0</v>
      </c>
      <c r="Y679" s="90" t="str">
        <f t="shared" si="1685"/>
        <v/>
      </c>
      <c r="Z679" s="6">
        <f>(IF(I679&lt;30%,0,IF(I679&lt;35%,F679*G679*H679*F!$B$33,IF(I679&lt;40%,F679*G679*H679*F!$B$38,IF(I679&lt;45%,F679*G679*H679*F!$B$43,IF(I679&lt;50%,F679*G679*H679*F!$B$48,IF(I679=50%,F679*G679*H679*F!$B$50,IF(I679=51%,F679*G679*H679*F!$B$51,IF(I679=52%,F679*G679*H679*F!$B$52,IF(I679=53%,F679*G679*H679*F!$B$53,IF(I679=54%,F679*G679*H679*F!$B$54,IF(I679=55%,F679*G679*H679*F!$B$55,IF(I679=56%,F679*G679*H679*F!$B$56,IF(I679=57%,F679*G679*H679*F!$B$57,IF(I679=58%,F679*G679*H679*F!$B$58,IF(I679=59%,F679*G679*H679*F!$B$59,IF(I679=60%,F679*G679*H679*F!$B$60,IF(I679=61%,F679*G679*H679*F!$B$61,IF(I679=62%,F679*G679*H679*F!$B$62,IF(I679=63%,F679*G679*H679*F!$B$63,IF(I679=64%,F679*G679*H679*F!$B$64,IF(I679=65%,F679*G679*H679*F!$B$65,IF(I679=66%,F679*G679*H679*F!$B$66,IF(I679=67%,F679*G679*H679*F!$B$67,IF(I679=68%,F679*G679*H679*F!$B$68,IF(I679=69%,F679*G679*H679*F!$B$69,IF(I679=70%,F679*G679*H679*F!$B$70,IF(I679=71%,F679*G679*H679*F!$B$71,IF(I679=72%,F679*G679*H679*F!$B$72,IF(I679=73%,F679*G679*H679*F!$B$73,IF(I679=74%,F679*G679*H679*F!$B$74,IF(I679=75%,F679*G679*H679*F!$B$75,IF(I679=76%,F679*G679*H679*F!$B$76,IF(I679=77%,F679*G679*H679*F!$B$77,IF(I679=78%,F679*G679*H679*F!$B$78,IF(I679=79%,F679*G679*H679*F!$B$79,IF(I679=80%,F679*G679*H679*F!$B$80,IF(I679=81%,F679*G679*H679*F!$B$81,IF(I679=82%,F679*G679*H679*F!$B$82,IF(I679=83%,F679*G679*H679*F!$B$83,IF(I679=84%,F679*G679*H679*F!$B$84,IF(I679=85%,F679*G679*H679*F!$B$85,IF(I679=86%,F679*G679*H679*F!$B$86,IF(I679=87%,F679*G679*H679*F!$B$87,IF(I679=88%,F679*G679*H679*F!$B$88,IF(I679=89%,F679*G679*H679*F!$B$89,IF(I679=90%,F679*G679*H679*F!$B$90,IF(I679=91%,F679*G679*H679*F!$B$91,IF(I679=92%,F679*G679*H679*F!$B$92,IF(I679=93%,F679*G679*H679*F!$B$93,IF(I679=94%,F679*G679*H679*F!$B$94,IF(I679=95%,F679*G679*H679*F!$B$95,IF(I679=96%,F679*G679*H679*F!$B$96,IF(I679=97%,F679*G679*H679*F!$B$97,IF(I679=98%,F679*G679*H679*F!$B$98,IF(I679=99%,F679*G679*H679*F!$B$99,IF(I679&gt;99%,F679*G679*H679*F!$B$100,))))))))))))))))))))))))))))))))))))))))))))))))))))))))+IF(M679&lt;30%,0,IF(M679&lt;35%,J679*K679*L679*F!$B$33,IF(M679&lt;40%,J679*K679*L679*F!$B$38,IF(M679&lt;45%,J679*K679*L679*F!$B$43,IF(M679&lt;50%,J679*K679*L679*F!$B$48,IF(M679=50%,J679*K679*L679*F!$B$50,IF(M679=51%,J679*K679*L679*F!$B$51,IF(M679=52%,J679*K679*L679*F!$B$52,IF(M679=53%,J679*K679*L679*F!$B$53,IF(M679=54%,J679*K679*L679*F!$B$54,IF(M679=55%,J679*K679*L679*F!$B$55,IF(M679=56%,J679*K679*L679*F!$B$56,IF(M679=57%,J679*K679*L679*F!$B$57,IF(M679=58%,J679*K679*L679*F!$B$58,IF(M679=59%,J679*K679*L679*F!$B$59,IF(M679=60%,J679*K679*L679*F!$B$60,IF(M679=61%,J679*K679*L679*F!$B$61,IF(M679=62%,J679*K679*L679*F!$B$62,IF(M679=63%,J679*K679*L679*F!$B$63,IF(M679=64%,J679*K679*L679*F!$B$64,IF(M679=65%,J679*K679*L679*F!$B$65,IF(M679=66%,J679*K679*L679*F!$B$66,IF(M679=67%,J679*K679*L679*F!$B$67,IF(M679=68%,J679*K679*L679*F!$B$68,IF(M679=69%,J679*K679*L679*F!$B$69,IF(M679=70%,J679*K679*L679*F!$B$70,IF(M679=71%,J679*K679*L679*F!$B$71,IF(M679=72%,J679*K679*L679*F!$B$72,IF(M679=73%,J679*K679*L679*F!$B$73,IF(M679=74%,J679*K679*L679*F!$B$74,IF(M679=75%,J679*K679*L679*F!$B$75,IF(M679=76%,J679*K679*L679*F!$B$76,IF(M679=77%,J679*K679*L679*F!$B$77,IF(M679=78%,J679*K679*L679*F!$B$78,IF(M679=79%,J679*K679*L679*F!$B$79,IF(M679=80%,J679*K679*L679*F!$B$80,IF(M679=81%,J679*K679*L679*F!$B$81,IF(M679=82%,J679*K679*L679*F!$B$82,IF(M679=83%,J679*K679*L679*F!$B$83,IF(M679=84%,J679*K679*L679*F!$B$84,IF(M679=85%,J679*K679*L679*F!$B$85,IF(M679=86%,J679*K679*L679*F!$B$86,IF(M679=87%,J679*K679*L679*F!$B$87,IF(M679=88%,J679*K679*L679*F!$B$88,IF(M679=89%,J679*K679*L679*F!$B$89,IF(M679=90%,J679*K679*L679*F!$B$90,IF(M679=91%,J679*K679*L679*F!$B$91,IF(M679=92%,J679*K679*L679*F!$B$92,IF(M679=93%,J679*K679*L679*F!$B$93,IF(M679=94%,J679*K679*L679*F!$B$94,IF(M679=95%,J679*K679*L679*F!$B$95,IF(M679=96%,J679*K679*L679*F!$B$96,IF(M679=97%,J679*K679*L679*F!$B$97,IF(M679=98%,J679*K679*L679*F!$B$98,IF(M679=99%,J679*K679*L679*F!$B$99,IF(M679&gt;99%,J679*K679*L679*F!$B$100,))))))))))))))))))))))))))))))))))))))))))))))))))))))))+IF(Q679&lt;30%,0,IF(Q679&lt;35%,N679*O679*P679*F!$B$33,IF(Q679&lt;40%,N679*O679*P679*F!$B$38,IF(Q679&lt;45%,N679*O679*P679*F!$B$43,IF(Q679&lt;50%,N679*O679*P679*F!$B$48,IF(Q679=50%,N679*O679*P679*F!$B$50,IF(Q679=51%,N679*O679*P679*F!$B$51,IF(Q679=52%,N679*O679*P679*F!$B$52,IF(Q679=53%,N679*O679*P679*F!$B$53,IF(Q679=54%,N679*O679*P679*F!$B$54,IF(Q679=55%,N679*O679*P679*F!$B$55,IF(Q679=56%,N679*O679*P679*F!$B$56,IF(Q679=57%,N679*O679*P679*F!$B$57,IF(Q679=58%,N679*O679*P679*F!$B$58,IF(Q679=59%,N679*O679*P679*F!$B$59,IF(Q679=60%,N679*O679*P679*F!$B$60,IF(Q679=61%,N679*O679*P679*F!$B$61,IF(Q679=62%,N679*O679*P679*F!$B$62,IF(Q679=63%,N679*O679*P679*F!$B$63,IF(Q679=64%,N679*O679*P679*F!$B$64,IF(Q679=65%,N679*O679*P679*F!$B$65,IF(Q679=66%,N679*O679*P679*F!$B$66,IF(Q679=67%,N679*O679*P679*F!$B$67,IF(Q679=68%,N679*O679*P679*F!$B$68,IF(Q679=69%,N679*O679*P679*F!$B$69,IF(Q679=70%,N679*O679*P679*F!$B$70,IF(Q679=71%,N679*O679*P679*F!$B$71,IF(Q679=72%,N679*O679*P679*F!$B$72,IF(Q679=73%,N679*O679*P679*F!$B$73,IF(Q679=74%,N679*O679*P679*F!$B$74,IF(Q679=75%,N679*O679*P679*F!$B$75,IF(Q679=76%,N679*O679*P679*F!$B$76,IF(Q679=77%,N679*O679*P679*F!$B$77,IF(Q679=78%,N679*O679*P679*F!$B$78,IF(Q679=79%,N679*O679*P679*F!$B$79,IF(Q679=80%,N679*O679*P679*F!$B$80,IF(Q679=81%,N679*O679*P679*F!$B$81,IF(Q679=82%,N679*O679*P679*F!$B$82,IF(Q679=83%,N679*O679*P679*F!$B$83,IF(Q679=84%,N679*O679*P679*F!$B$84,IF(Q679=85%,N679*O679*P679*F!$B$85,IF(Q679=86%,N679*O679*P679*F!$B$86,IF(Q679=87%,N679*O679*P679*F!$B$87,IF(Q679=88%,N679*O679*P679*F!$B$88,IF(Q679=89%,N679*O679*P679*F!$B$89,IF(Q679=90%,N679*O679*P679*F!$B$90,IF(Q679=91%,N679*O679*P679*F!$B$91,IF(Q679=92%,N679*O679*P679*F!$B$92,IF(Q679=93%,N679*O679*P679*F!$B$93,IF(Q679=94%,N679*O679*P679*F!$B$94,IF(Q679=95%,N679*O679*P679*F!$B$95,IF(Q679=96%,N679*O679*P679*F!$B$96,IF(Q679=97%,N679*O679*P679*F!$B$97,IF(Q679=98%,N679*O679*P679*F!$B$98,IF(Q679=99%,N679*O679*P679*F!$B$99,IF(Q679&gt;99%,N679*O679*P679*F!$B$100,))))))))))))))))))))))))))))))))))))))))))))))))))))))))+IF(U679&lt;30%,0,IF(U679&lt;35%,R679*S679*T679*F!$B$33,IF(U679&lt;40%,R679*S679*T679*F!$B$38,IF(U679&lt;45%,R679*S679*T679*F!$B$43,IF(U679&lt;50%,R679*S679*T679*F!$B$48,IF(U679=50%,R679*S679*T679*F!$B$50,IF(U679=51%,R679*S679*T679*F!$B$51,IF(U679=52%,R679*S679*T679*F!$B$52,IF(U679=53%,R679*S679*T679*F!$B$53,IF(U679=54%,R679*S679*T679*F!$B$54,IF(U679=55%,R679*S679*T679*F!$B$55,IF(U679=56%,R679*S679*T679*F!$B$56,IF(U679=57%,R679*S679*T679*F!$B$57,IF(U679=58%,R679*S679*T679*F!$B$58,IF(U679=59%,R679*S679*T679*F!$B$59,IF(U679=60%,R679*S679*T679*F!$B$60,IF(U679=61%,R679*S679*T679*F!$B$61,IF(U679=62%,R679*S679*T679*F!$B$62,IF(U679=63%,R679*S679*T679*F!$B$63,IF(U679=64%,R679*S679*T679*F!$B$64,IF(U679=65%,R679*S679*T679*F!$B$65,IF(U679=66%,R679*S679*T679*F!$B$66,IF(U679=67%,R679*S679*T679*F!$B$67,IF(U679=68%,R679*S679*T679*F!$B$68,IF(U679=69%,R679*S679*T679*F!$B$69,IF(U679=70%,R679*S679*T679*F!$B$70,IF(U679=71%,R679*S679*T679*F!$B$71,IF(U679=72%,R679*S679*T679*F!$B$72,IF(U679=73%,R679*S679*T679*F!$B$73,IF(U679=74%,R679*S679*T679*F!$B$74,IF(U679=75%,R679*S679*T679*F!$B$75,IF(U679=76%,R679*S679*T679*F!$B$76,IF(U679=77%,R679*S679*T679*F!$B$77,IF(U679=78%,R679*S679*T679*F!$B$78,IF(U679=79%,R679*S679*T679*F!$B$79,IF(U679=80%,R679*S679*T679*F!$B$80,IF(U679=81%,R679*S679*T679*F!$B$81,IF(U679=82%,R679*S679*T679*F!$B$82,IF(U679=83%,R679*S679*T679*F!$B$83,IF(U679=84%,R679*S679*T679*F!$B$84,IF(U679=85%,R679*S679*T679*F!$B$85,IF(U679=86%,R679*S679*T679*F!$B$86,IF(U679=87%,R679*S679*T679*F!$B$87,IF(U679=88%,R679*S679*T679*F!$B$88,IF(U679=89%,R679*S679*T679*F!$B$89,IF(U679=90%,R679*S679*T679*F!$B$90,IF(U679=91%,R679*S679*T679*F!$B$91,IF(U679=92%,R679*S679*T679*F!$B$92,IF(U679=93%,R679*S679*T679*F!$B$93,IF(U679=94%,R679*S679*T679*F!$B$94,IF(U679=95%,R679*S679*T679*F!$B$95,IF(U679=96%,R679*S679*T679*F!$B$96,IF(U679=97%,R679*S679*T679*F!$B$97,IF(U679=98%,R679*S679*T679*F!$B$98,IF(U679=99%,R679*S679*T679*F!$B$99,IF(U679&gt;99%,R679*S679*T679*F!$B$100)))))))))))))))))))))))))))))))))))))))))))))))))))))))))*IF(ISNUMBER(E679),E679,1)*IF(ISNUMBER(D679),D679,1)</f>
        <v>0</v>
      </c>
      <c r="AA679" s="6">
        <f>G679*H679+K679*L679+O679*P679+S679*T679</f>
        <v>0</v>
      </c>
      <c r="AB679" s="35">
        <f>(H679*(IF(I679&lt;45%,0.5,IF(I679&lt;55%,0.8,IF(I679&lt;65%,0.9,IF(I679&lt;75%,1,IF(I679&lt;85%,1.1,1.2))))))+L679*(IF(M679&lt;45%,0.5,IF(M679&lt;55%,0.8,IF(M679&lt;65%,0.9,IF(M679&lt;75%,1,IF(M679&lt;85%,1.1,1.2))))))+P679*(IF(Q679&lt;45%,0.5,IF(Q679&lt;55%,0.8,IF(Q679&lt;65%,0.9,IF(Q679&lt;75%,1,IF(Q679&lt;85%,1.1,1.2))))))+T679*(IF(U679&lt;45%,0.5,IF(U679&lt;55%,0.8,IF(U679&lt;65%,0.9,IF(U679&lt;75%,1,IF(U679&lt;85%,1.1,1.2)))))))*IF(D679&gt;=0.8,6,IF(D679&lt;=0.4,1.5,3))</f>
        <v>0</v>
      </c>
    </row>
    <row r="680" spans="1:28" x14ac:dyDescent="0.25">
      <c r="A680" s="1125"/>
      <c r="B680" s="61" t="str">
        <f t="shared" ref="B680:C680" si="1688">IF(B618="","",B618)</f>
        <v/>
      </c>
      <c r="C680" s="62" t="str">
        <f t="shared" si="1688"/>
        <v/>
      </c>
      <c r="D680" s="63">
        <f t="shared" si="1680"/>
        <v>0</v>
      </c>
      <c r="E680" s="64" t="str">
        <f t="shared" ref="E680" si="1689">IF(E618="","",E618)</f>
        <v/>
      </c>
      <c r="F680" s="150"/>
      <c r="G680" s="151"/>
      <c r="H680" s="151"/>
      <c r="I680" s="102">
        <f t="shared" si="1675"/>
        <v>0</v>
      </c>
      <c r="J680" s="150"/>
      <c r="K680" s="100"/>
      <c r="L680" s="100"/>
      <c r="M680" s="102">
        <f t="shared" si="1676"/>
        <v>0</v>
      </c>
      <c r="N680" s="150"/>
      <c r="O680" s="100"/>
      <c r="P680" s="100"/>
      <c r="Q680" s="102">
        <f t="shared" si="1677"/>
        <v>0</v>
      </c>
      <c r="R680" s="150"/>
      <c r="S680" s="100"/>
      <c r="T680" s="100"/>
      <c r="U680" s="101">
        <f t="shared" si="1678"/>
        <v>0</v>
      </c>
      <c r="V680" s="110">
        <f t="shared" si="1682"/>
        <v>0</v>
      </c>
      <c r="W680" s="111">
        <f t="shared" si="1683"/>
        <v>0</v>
      </c>
      <c r="X680" s="53">
        <f>ROUND(IFERROR((W680/(Y680*IF(ISNUMBER(E680),E680,1))),0),2)</f>
        <v>0</v>
      </c>
      <c r="Y680" s="90" t="str">
        <f t="shared" si="1685"/>
        <v/>
      </c>
      <c r="Z680" s="5">
        <f>(IF(I680&lt;30%,0,IF(I680&lt;35%,F680*G680*H680*F!$B$33,IF(I680&lt;40%,F680*G680*H680*F!$B$38,IF(I680&lt;45%,F680*G680*H680*F!$B$43,IF(I680&lt;50%,F680*G680*H680*F!$B$48,IF(I680=50%,F680*G680*H680*F!$B$50,IF(I680=51%,F680*G680*H680*F!$B$51,IF(I680=52%,F680*G680*H680*F!$B$52,IF(I680=53%,F680*G680*H680*F!$B$53,IF(I680=54%,F680*G680*H680*F!$B$54,IF(I680=55%,F680*G680*H680*F!$B$55,IF(I680=56%,F680*G680*H680*F!$B$56,IF(I680=57%,F680*G680*H680*F!$B$57,IF(I680=58%,F680*G680*H680*F!$B$58,IF(I680=59%,F680*G680*H680*F!$B$59,IF(I680=60%,F680*G680*H680*F!$B$60,IF(I680=61%,F680*G680*H680*F!$B$61,IF(I680=62%,F680*G680*H680*F!$B$62,IF(I680=63%,F680*G680*H680*F!$B$63,IF(I680=64%,F680*G680*H680*F!$B$64,IF(I680=65%,F680*G680*H680*F!$B$65,IF(I680=66%,F680*G680*H680*F!$B$66,IF(I680=67%,F680*G680*H680*F!$B$67,IF(I680=68%,F680*G680*H680*F!$B$68,IF(I680=69%,F680*G680*H680*F!$B$69,IF(I680=70%,F680*G680*H680*F!$B$70,IF(I680=71%,F680*G680*H680*F!$B$71,IF(I680=72%,F680*G680*H680*F!$B$72,IF(I680=73%,F680*G680*H680*F!$B$73,IF(I680=74%,F680*G680*H680*F!$B$74,IF(I680=75%,F680*G680*H680*F!$B$75,IF(I680=76%,F680*G680*H680*F!$B$76,IF(I680=77%,F680*G680*H680*F!$B$77,IF(I680=78%,F680*G680*H680*F!$B$78,IF(I680=79%,F680*G680*H680*F!$B$79,IF(I680=80%,F680*G680*H680*F!$B$80,IF(I680=81%,F680*G680*H680*F!$B$81,IF(I680=82%,F680*G680*H680*F!$B$82,IF(I680=83%,F680*G680*H680*F!$B$83,IF(I680=84%,F680*G680*H680*F!$B$84,IF(I680=85%,F680*G680*H680*F!$B$85,IF(I680=86%,F680*G680*H680*F!$B$86,IF(I680=87%,F680*G680*H680*F!$B$87,IF(I680=88%,F680*G680*H680*F!$B$88,IF(I680=89%,F680*G680*H680*F!$B$89,IF(I680=90%,F680*G680*H680*F!$B$90,IF(I680=91%,F680*G680*H680*F!$B$91,IF(I680=92%,F680*G680*H680*F!$B$92,IF(I680=93%,F680*G680*H680*F!$B$93,IF(I680=94%,F680*G680*H680*F!$B$94,IF(I680=95%,F680*G680*H680*F!$B$95,IF(I680=96%,F680*G680*H680*F!$B$96,IF(I680=97%,F680*G680*H680*F!$B$97,IF(I680=98%,F680*G680*H680*F!$B$98,IF(I680=99%,F680*G680*H680*F!$B$99,IF(I680&gt;99%,F680*G680*H680*F!$B$100,))))))))))))))))))))))))))))))))))))))))))))))))))))))))+IF(M680&lt;30%,0,IF(M680&lt;35%,J680*K680*L680*F!$B$33,IF(M680&lt;40%,J680*K680*L680*F!$B$38,IF(M680&lt;45%,J680*K680*L680*F!$B$43,IF(M680&lt;50%,J680*K680*L680*F!$B$48,IF(M680=50%,J680*K680*L680*F!$B$50,IF(M680=51%,J680*K680*L680*F!$B$51,IF(M680=52%,J680*K680*L680*F!$B$52,IF(M680=53%,J680*K680*L680*F!$B$53,IF(M680=54%,J680*K680*L680*F!$B$54,IF(M680=55%,J680*K680*L680*F!$B$55,IF(M680=56%,J680*K680*L680*F!$B$56,IF(M680=57%,J680*K680*L680*F!$B$57,IF(M680=58%,J680*K680*L680*F!$B$58,IF(M680=59%,J680*K680*L680*F!$B$59,IF(M680=60%,J680*K680*L680*F!$B$60,IF(M680=61%,J680*K680*L680*F!$B$61,IF(M680=62%,J680*K680*L680*F!$B$62,IF(M680=63%,J680*K680*L680*F!$B$63,IF(M680=64%,J680*K680*L680*F!$B$64,IF(M680=65%,J680*K680*L680*F!$B$65,IF(M680=66%,J680*K680*L680*F!$B$66,IF(M680=67%,J680*K680*L680*F!$B$67,IF(M680=68%,J680*K680*L680*F!$B$68,IF(M680=69%,J680*K680*L680*F!$B$69,IF(M680=70%,J680*K680*L680*F!$B$70,IF(M680=71%,J680*K680*L680*F!$B$71,IF(M680=72%,J680*K680*L680*F!$B$72,IF(M680=73%,J680*K680*L680*F!$B$73,IF(M680=74%,J680*K680*L680*F!$B$74,IF(M680=75%,J680*K680*L680*F!$B$75,IF(M680=76%,J680*K680*L680*F!$B$76,IF(M680=77%,J680*K680*L680*F!$B$77,IF(M680=78%,J680*K680*L680*F!$B$78,IF(M680=79%,J680*K680*L680*F!$B$79,IF(M680=80%,J680*K680*L680*F!$B$80,IF(M680=81%,J680*K680*L680*F!$B$81,IF(M680=82%,J680*K680*L680*F!$B$82,IF(M680=83%,J680*K680*L680*F!$B$83,IF(M680=84%,J680*K680*L680*F!$B$84,IF(M680=85%,J680*K680*L680*F!$B$85,IF(M680=86%,J680*K680*L680*F!$B$86,IF(M680=87%,J680*K680*L680*F!$B$87,IF(M680=88%,J680*K680*L680*F!$B$88,IF(M680=89%,J680*K680*L680*F!$B$89,IF(M680=90%,J680*K680*L680*F!$B$90,IF(M680=91%,J680*K680*L680*F!$B$91,IF(M680=92%,J680*K680*L680*F!$B$92,IF(M680=93%,J680*K680*L680*F!$B$93,IF(M680=94%,J680*K680*L680*F!$B$94,IF(M680=95%,J680*K680*L680*F!$B$95,IF(M680=96%,J680*K680*L680*F!$B$96,IF(M680=97%,J680*K680*L680*F!$B$97,IF(M680=98%,J680*K680*L680*F!$B$98,IF(M680=99%,J680*K680*L680*F!$B$99,IF(M680&gt;99%,J680*K680*L680*F!$B$100,))))))))))))))))))))))))))))))))))))))))))))))))))))))))+IF(Q680&lt;30%,0,IF(Q680&lt;35%,N680*O680*P680*F!$B$33,IF(Q680&lt;40%,N680*O680*P680*F!$B$38,IF(Q680&lt;45%,N680*O680*P680*F!$B$43,IF(Q680&lt;50%,N680*O680*P680*F!$B$48,IF(Q680=50%,N680*O680*P680*F!$B$50,IF(Q680=51%,N680*O680*P680*F!$B$51,IF(Q680=52%,N680*O680*P680*F!$B$52,IF(Q680=53%,N680*O680*P680*F!$B$53,IF(Q680=54%,N680*O680*P680*F!$B$54,IF(Q680=55%,N680*O680*P680*F!$B$55,IF(Q680=56%,N680*O680*P680*F!$B$56,IF(Q680=57%,N680*O680*P680*F!$B$57,IF(Q680=58%,N680*O680*P680*F!$B$58,IF(Q680=59%,N680*O680*P680*F!$B$59,IF(Q680=60%,N680*O680*P680*F!$B$60,IF(Q680=61%,N680*O680*P680*F!$B$61,IF(Q680=62%,N680*O680*P680*F!$B$62,IF(Q680=63%,N680*O680*P680*F!$B$63,IF(Q680=64%,N680*O680*P680*F!$B$64,IF(Q680=65%,N680*O680*P680*F!$B$65,IF(Q680=66%,N680*O680*P680*F!$B$66,IF(Q680=67%,N680*O680*P680*F!$B$67,IF(Q680=68%,N680*O680*P680*F!$B$68,IF(Q680=69%,N680*O680*P680*F!$B$69,IF(Q680=70%,N680*O680*P680*F!$B$70,IF(Q680=71%,N680*O680*P680*F!$B$71,IF(Q680=72%,N680*O680*P680*F!$B$72,IF(Q680=73%,N680*O680*P680*F!$B$73,IF(Q680=74%,N680*O680*P680*F!$B$74,IF(Q680=75%,N680*O680*P680*F!$B$75,IF(Q680=76%,N680*O680*P680*F!$B$76,IF(Q680=77%,N680*O680*P680*F!$B$77,IF(Q680=78%,N680*O680*P680*F!$B$78,IF(Q680=79%,N680*O680*P680*F!$B$79,IF(Q680=80%,N680*O680*P680*F!$B$80,IF(Q680=81%,N680*O680*P680*F!$B$81,IF(Q680=82%,N680*O680*P680*F!$B$82,IF(Q680=83%,N680*O680*P680*F!$B$83,IF(Q680=84%,N680*O680*P680*F!$B$84,IF(Q680=85%,N680*O680*P680*F!$B$85,IF(Q680=86%,N680*O680*P680*F!$B$86,IF(Q680=87%,N680*O680*P680*F!$B$87,IF(Q680=88%,N680*O680*P680*F!$B$88,IF(Q680=89%,N680*O680*P680*F!$B$89,IF(Q680=90%,N680*O680*P680*F!$B$90,IF(Q680=91%,N680*O680*P680*F!$B$91,IF(Q680=92%,N680*O680*P680*F!$B$92,IF(Q680=93%,N680*O680*P680*F!$B$93,IF(Q680=94%,N680*O680*P680*F!$B$94,IF(Q680=95%,N680*O680*P680*F!$B$95,IF(Q680=96%,N680*O680*P680*F!$B$96,IF(Q680=97%,N680*O680*P680*F!$B$97,IF(Q680=98%,N680*O680*P680*F!$B$98,IF(Q680=99%,N680*O680*P680*F!$B$99,IF(Q680&gt;99%,N680*O680*P680*F!$B$100,))))))))))))))))))))))))))))))))))))))))))))))))))))))))+IF(U680&lt;30%,0,IF(U680&lt;35%,R680*S680*T680*F!$B$33,IF(U680&lt;40%,R680*S680*T680*F!$B$38,IF(U680&lt;45%,R680*S680*T680*F!$B$43,IF(U680&lt;50%,R680*S680*T680*F!$B$48,IF(U680=50%,R680*S680*T680*F!$B$50,IF(U680=51%,R680*S680*T680*F!$B$51,IF(U680=52%,R680*S680*T680*F!$B$52,IF(U680=53%,R680*S680*T680*F!$B$53,IF(U680=54%,R680*S680*T680*F!$B$54,IF(U680=55%,R680*S680*T680*F!$B$55,IF(U680=56%,R680*S680*T680*F!$B$56,IF(U680=57%,R680*S680*T680*F!$B$57,IF(U680=58%,R680*S680*T680*F!$B$58,IF(U680=59%,R680*S680*T680*F!$B$59,IF(U680=60%,R680*S680*T680*F!$B$60,IF(U680=61%,R680*S680*T680*F!$B$61,IF(U680=62%,R680*S680*T680*F!$B$62,IF(U680=63%,R680*S680*T680*F!$B$63,IF(U680=64%,R680*S680*T680*F!$B$64,IF(U680=65%,R680*S680*T680*F!$B$65,IF(U680=66%,R680*S680*T680*F!$B$66,IF(U680=67%,R680*S680*T680*F!$B$67,IF(U680=68%,R680*S680*T680*F!$B$68,IF(U680=69%,R680*S680*T680*F!$B$69,IF(U680=70%,R680*S680*T680*F!$B$70,IF(U680=71%,R680*S680*T680*F!$B$71,IF(U680=72%,R680*S680*T680*F!$B$72,IF(U680=73%,R680*S680*T680*F!$B$73,IF(U680=74%,R680*S680*T680*F!$B$74,IF(U680=75%,R680*S680*T680*F!$B$75,IF(U680=76%,R680*S680*T680*F!$B$76,IF(U680=77%,R680*S680*T680*F!$B$77,IF(U680=78%,R680*S680*T680*F!$B$78,IF(U680=79%,R680*S680*T680*F!$B$79,IF(U680=80%,R680*S680*T680*F!$B$80,IF(U680=81%,R680*S680*T680*F!$B$81,IF(U680=82%,R680*S680*T680*F!$B$82,IF(U680=83%,R680*S680*T680*F!$B$83,IF(U680=84%,R680*S680*T680*F!$B$84,IF(U680=85%,R680*S680*T680*F!$B$85,IF(U680=86%,R680*S680*T680*F!$B$86,IF(U680=87%,R680*S680*T680*F!$B$87,IF(U680=88%,R680*S680*T680*F!$B$88,IF(U680=89%,R680*S680*T680*F!$B$89,IF(U680=90%,R680*S680*T680*F!$B$90,IF(U680=91%,R680*S680*T680*F!$B$91,IF(U680=92%,R680*S680*T680*F!$B$92,IF(U680=93%,R680*S680*T680*F!$B$93,IF(U680=94%,R680*S680*T680*F!$B$94,IF(U680=95%,R680*S680*T680*F!$B$95,IF(U680=96%,R680*S680*T680*F!$B$96,IF(U680=97%,R680*S680*T680*F!$B$97,IF(U680=98%,R680*S680*T680*F!$B$98,IF(U680=99%,R680*S680*T680*F!$B$99,IF(U680&gt;99%,R680*S680*T680*F!$B$100)))))))))))))))))))))))))))))))))))))))))))))))))))))))))*IF(ISNUMBER(E680),E680,1)*IF(ISNUMBER(D680),D680,1)</f>
        <v>0</v>
      </c>
      <c r="AA680" s="5">
        <f>G680*H680+K680*L680+O680*P680+S680*T680</f>
        <v>0</v>
      </c>
      <c r="AB680" s="32">
        <f>(H680*(IF(I680&lt;45%,0.5,IF(I680&lt;55%,0.8,IF(I680&lt;65%,0.9,IF(I680&lt;75%,1,IF(I680&lt;85%,1.1,1.2))))))+L680*(IF(M680&lt;45%,0.5,IF(M680&lt;55%,0.8,IF(M680&lt;65%,0.9,IF(M680&lt;75%,1,IF(M680&lt;85%,1.1,1.2))))))+P680*(IF(Q680&lt;45%,0.5,IF(Q680&lt;55%,0.8,IF(Q680&lt;65%,0.9,IF(Q680&lt;75%,1,IF(Q680&lt;85%,1.1,1.2))))))+T680*(IF(U680&lt;45%,0.5,IF(U680&lt;55%,0.8,IF(U680&lt;65%,0.9,IF(U680&lt;75%,1,IF(U680&lt;85%,1.1,1.2)))))))*IF(D680&gt;=0.8,6,IF(D680&lt;=0.4,1.5,3))</f>
        <v>0</v>
      </c>
    </row>
    <row r="681" spans="1:28" x14ac:dyDescent="0.25">
      <c r="A681" s="1125"/>
      <c r="B681" s="61" t="str">
        <f t="shared" ref="B681:C681" si="1690">IF(B619="","",B619)</f>
        <v/>
      </c>
      <c r="C681" s="62" t="str">
        <f t="shared" si="1690"/>
        <v/>
      </c>
      <c r="D681" s="63">
        <f t="shared" si="1680"/>
        <v>0</v>
      </c>
      <c r="E681" s="64" t="str">
        <f t="shared" ref="E681" si="1691">IF(E619="","",E619)</f>
        <v/>
      </c>
      <c r="F681" s="152"/>
      <c r="G681" s="153"/>
      <c r="H681" s="153"/>
      <c r="I681" s="95">
        <f t="shared" si="1675"/>
        <v>0</v>
      </c>
      <c r="J681" s="152"/>
      <c r="K681" s="94"/>
      <c r="L681" s="94"/>
      <c r="M681" s="95">
        <f t="shared" si="1676"/>
        <v>0</v>
      </c>
      <c r="N681" s="152"/>
      <c r="O681" s="94"/>
      <c r="P681" s="94"/>
      <c r="Q681" s="95">
        <f t="shared" si="1677"/>
        <v>0</v>
      </c>
      <c r="R681" s="152"/>
      <c r="S681" s="94"/>
      <c r="T681" s="94"/>
      <c r="U681" s="93">
        <f t="shared" si="1678"/>
        <v>0</v>
      </c>
      <c r="V681" s="113">
        <f t="shared" si="1682"/>
        <v>0</v>
      </c>
      <c r="W681" s="114">
        <f t="shared" si="1683"/>
        <v>0</v>
      </c>
      <c r="X681" s="36">
        <f t="shared" ref="X681" si="1692">ROUND(IFERROR((W681/(Y681*IF(ISNUMBER(E681),E681,1))),0),2)</f>
        <v>0</v>
      </c>
      <c r="Y681" s="90" t="str">
        <f t="shared" si="1685"/>
        <v/>
      </c>
      <c r="Z681" s="6">
        <f>(IF(I681&lt;30%,0,IF(I681&lt;35%,F681*G681*H681*F!$B$33,IF(I681&lt;40%,F681*G681*H681*F!$B$38,IF(I681&lt;45%,F681*G681*H681*F!$B$43,IF(I681&lt;50%,F681*G681*H681*F!$B$48,IF(I681=50%,F681*G681*H681*F!$B$50,IF(I681=51%,F681*G681*H681*F!$B$51,IF(I681=52%,F681*G681*H681*F!$B$52,IF(I681=53%,F681*G681*H681*F!$B$53,IF(I681=54%,F681*G681*H681*F!$B$54,IF(I681=55%,F681*G681*H681*F!$B$55,IF(I681=56%,F681*G681*H681*F!$B$56,IF(I681=57%,F681*G681*H681*F!$B$57,IF(I681=58%,F681*G681*H681*F!$B$58,IF(I681=59%,F681*G681*H681*F!$B$59,IF(I681=60%,F681*G681*H681*F!$B$60,IF(I681=61%,F681*G681*H681*F!$B$61,IF(I681=62%,F681*G681*H681*F!$B$62,IF(I681=63%,F681*G681*H681*F!$B$63,IF(I681=64%,F681*G681*H681*F!$B$64,IF(I681=65%,F681*G681*H681*F!$B$65,IF(I681=66%,F681*G681*H681*F!$B$66,IF(I681=67%,F681*G681*H681*F!$B$67,IF(I681=68%,F681*G681*H681*F!$B$68,IF(I681=69%,F681*G681*H681*F!$B$69,IF(I681=70%,F681*G681*H681*F!$B$70,IF(I681=71%,F681*G681*H681*F!$B$71,IF(I681=72%,F681*G681*H681*F!$B$72,IF(I681=73%,F681*G681*H681*F!$B$73,IF(I681=74%,F681*G681*H681*F!$B$74,IF(I681=75%,F681*G681*H681*F!$B$75,IF(I681=76%,F681*G681*H681*F!$B$76,IF(I681=77%,F681*G681*H681*F!$B$77,IF(I681=78%,F681*G681*H681*F!$B$78,IF(I681=79%,F681*G681*H681*F!$B$79,IF(I681=80%,F681*G681*H681*F!$B$80,IF(I681=81%,F681*G681*H681*F!$B$81,IF(I681=82%,F681*G681*H681*F!$B$82,IF(I681=83%,F681*G681*H681*F!$B$83,IF(I681=84%,F681*G681*H681*F!$B$84,IF(I681=85%,F681*G681*H681*F!$B$85,IF(I681=86%,F681*G681*H681*F!$B$86,IF(I681=87%,F681*G681*H681*F!$B$87,IF(I681=88%,F681*G681*H681*F!$B$88,IF(I681=89%,F681*G681*H681*F!$B$89,IF(I681=90%,F681*G681*H681*F!$B$90,IF(I681=91%,F681*G681*H681*F!$B$91,IF(I681=92%,F681*G681*H681*F!$B$92,IF(I681=93%,F681*G681*H681*F!$B$93,IF(I681=94%,F681*G681*H681*F!$B$94,IF(I681=95%,F681*G681*H681*F!$B$95,IF(I681=96%,F681*G681*H681*F!$B$96,IF(I681=97%,F681*G681*H681*F!$B$97,IF(I681=98%,F681*G681*H681*F!$B$98,IF(I681=99%,F681*G681*H681*F!$B$99,IF(I681&gt;99%,F681*G681*H681*F!$B$100,))))))))))))))))))))))))))))))))))))))))))))))))))))))))+IF(M681&lt;30%,0,IF(M681&lt;35%,J681*K681*L681*F!$B$33,IF(M681&lt;40%,J681*K681*L681*F!$B$38,IF(M681&lt;45%,J681*K681*L681*F!$B$43,IF(M681&lt;50%,J681*K681*L681*F!$B$48,IF(M681=50%,J681*K681*L681*F!$B$50,IF(M681=51%,J681*K681*L681*F!$B$51,IF(M681=52%,J681*K681*L681*F!$B$52,IF(M681=53%,J681*K681*L681*F!$B$53,IF(M681=54%,J681*K681*L681*F!$B$54,IF(M681=55%,J681*K681*L681*F!$B$55,IF(M681=56%,J681*K681*L681*F!$B$56,IF(M681=57%,J681*K681*L681*F!$B$57,IF(M681=58%,J681*K681*L681*F!$B$58,IF(M681=59%,J681*K681*L681*F!$B$59,IF(M681=60%,J681*K681*L681*F!$B$60,IF(M681=61%,J681*K681*L681*F!$B$61,IF(M681=62%,J681*K681*L681*F!$B$62,IF(M681=63%,J681*K681*L681*F!$B$63,IF(M681=64%,J681*K681*L681*F!$B$64,IF(M681=65%,J681*K681*L681*F!$B$65,IF(M681=66%,J681*K681*L681*F!$B$66,IF(M681=67%,J681*K681*L681*F!$B$67,IF(M681=68%,J681*K681*L681*F!$B$68,IF(M681=69%,J681*K681*L681*F!$B$69,IF(M681=70%,J681*K681*L681*F!$B$70,IF(M681=71%,J681*K681*L681*F!$B$71,IF(M681=72%,J681*K681*L681*F!$B$72,IF(M681=73%,J681*K681*L681*F!$B$73,IF(M681=74%,J681*K681*L681*F!$B$74,IF(M681=75%,J681*K681*L681*F!$B$75,IF(M681=76%,J681*K681*L681*F!$B$76,IF(M681=77%,J681*K681*L681*F!$B$77,IF(M681=78%,J681*K681*L681*F!$B$78,IF(M681=79%,J681*K681*L681*F!$B$79,IF(M681=80%,J681*K681*L681*F!$B$80,IF(M681=81%,J681*K681*L681*F!$B$81,IF(M681=82%,J681*K681*L681*F!$B$82,IF(M681=83%,J681*K681*L681*F!$B$83,IF(M681=84%,J681*K681*L681*F!$B$84,IF(M681=85%,J681*K681*L681*F!$B$85,IF(M681=86%,J681*K681*L681*F!$B$86,IF(M681=87%,J681*K681*L681*F!$B$87,IF(M681=88%,J681*K681*L681*F!$B$88,IF(M681=89%,J681*K681*L681*F!$B$89,IF(M681=90%,J681*K681*L681*F!$B$90,IF(M681=91%,J681*K681*L681*F!$B$91,IF(M681=92%,J681*K681*L681*F!$B$92,IF(M681=93%,J681*K681*L681*F!$B$93,IF(M681=94%,J681*K681*L681*F!$B$94,IF(M681=95%,J681*K681*L681*F!$B$95,IF(M681=96%,J681*K681*L681*F!$B$96,IF(M681=97%,J681*K681*L681*F!$B$97,IF(M681=98%,J681*K681*L681*F!$B$98,IF(M681=99%,J681*K681*L681*F!$B$99,IF(M681&gt;99%,J681*K681*L681*F!$B$100,))))))))))))))))))))))))))))))))))))))))))))))))))))))))+IF(Q681&lt;30%,0,IF(Q681&lt;35%,N681*O681*P681*F!$B$33,IF(Q681&lt;40%,N681*O681*P681*F!$B$38,IF(Q681&lt;45%,N681*O681*P681*F!$B$43,IF(Q681&lt;50%,N681*O681*P681*F!$B$48,IF(Q681=50%,N681*O681*P681*F!$B$50,IF(Q681=51%,N681*O681*P681*F!$B$51,IF(Q681=52%,N681*O681*P681*F!$B$52,IF(Q681=53%,N681*O681*P681*F!$B$53,IF(Q681=54%,N681*O681*P681*F!$B$54,IF(Q681=55%,N681*O681*P681*F!$B$55,IF(Q681=56%,N681*O681*P681*F!$B$56,IF(Q681=57%,N681*O681*P681*F!$B$57,IF(Q681=58%,N681*O681*P681*F!$B$58,IF(Q681=59%,N681*O681*P681*F!$B$59,IF(Q681=60%,N681*O681*P681*F!$B$60,IF(Q681=61%,N681*O681*P681*F!$B$61,IF(Q681=62%,N681*O681*P681*F!$B$62,IF(Q681=63%,N681*O681*P681*F!$B$63,IF(Q681=64%,N681*O681*P681*F!$B$64,IF(Q681=65%,N681*O681*P681*F!$B$65,IF(Q681=66%,N681*O681*P681*F!$B$66,IF(Q681=67%,N681*O681*P681*F!$B$67,IF(Q681=68%,N681*O681*P681*F!$B$68,IF(Q681=69%,N681*O681*P681*F!$B$69,IF(Q681=70%,N681*O681*P681*F!$B$70,IF(Q681=71%,N681*O681*P681*F!$B$71,IF(Q681=72%,N681*O681*P681*F!$B$72,IF(Q681=73%,N681*O681*P681*F!$B$73,IF(Q681=74%,N681*O681*P681*F!$B$74,IF(Q681=75%,N681*O681*P681*F!$B$75,IF(Q681=76%,N681*O681*P681*F!$B$76,IF(Q681=77%,N681*O681*P681*F!$B$77,IF(Q681=78%,N681*O681*P681*F!$B$78,IF(Q681=79%,N681*O681*P681*F!$B$79,IF(Q681=80%,N681*O681*P681*F!$B$80,IF(Q681=81%,N681*O681*P681*F!$B$81,IF(Q681=82%,N681*O681*P681*F!$B$82,IF(Q681=83%,N681*O681*P681*F!$B$83,IF(Q681=84%,N681*O681*P681*F!$B$84,IF(Q681=85%,N681*O681*P681*F!$B$85,IF(Q681=86%,N681*O681*P681*F!$B$86,IF(Q681=87%,N681*O681*P681*F!$B$87,IF(Q681=88%,N681*O681*P681*F!$B$88,IF(Q681=89%,N681*O681*P681*F!$B$89,IF(Q681=90%,N681*O681*P681*F!$B$90,IF(Q681=91%,N681*O681*P681*F!$B$91,IF(Q681=92%,N681*O681*P681*F!$B$92,IF(Q681=93%,N681*O681*P681*F!$B$93,IF(Q681=94%,N681*O681*P681*F!$B$94,IF(Q681=95%,N681*O681*P681*F!$B$95,IF(Q681=96%,N681*O681*P681*F!$B$96,IF(Q681=97%,N681*O681*P681*F!$B$97,IF(Q681=98%,N681*O681*P681*F!$B$98,IF(Q681=99%,N681*O681*P681*F!$B$99,IF(Q681&gt;99%,N681*O681*P681*F!$B$100,))))))))))))))))))))))))))))))))))))))))))))))))))))))))+IF(U681&lt;30%,0,IF(U681&lt;35%,R681*S681*T681*F!$B$33,IF(U681&lt;40%,R681*S681*T681*F!$B$38,IF(U681&lt;45%,R681*S681*T681*F!$B$43,IF(U681&lt;50%,R681*S681*T681*F!$B$48,IF(U681=50%,R681*S681*T681*F!$B$50,IF(U681=51%,R681*S681*T681*F!$B$51,IF(U681=52%,R681*S681*T681*F!$B$52,IF(U681=53%,R681*S681*T681*F!$B$53,IF(U681=54%,R681*S681*T681*F!$B$54,IF(U681=55%,R681*S681*T681*F!$B$55,IF(U681=56%,R681*S681*T681*F!$B$56,IF(U681=57%,R681*S681*T681*F!$B$57,IF(U681=58%,R681*S681*T681*F!$B$58,IF(U681=59%,R681*S681*T681*F!$B$59,IF(U681=60%,R681*S681*T681*F!$B$60,IF(U681=61%,R681*S681*T681*F!$B$61,IF(U681=62%,R681*S681*T681*F!$B$62,IF(U681=63%,R681*S681*T681*F!$B$63,IF(U681=64%,R681*S681*T681*F!$B$64,IF(U681=65%,R681*S681*T681*F!$B$65,IF(U681=66%,R681*S681*T681*F!$B$66,IF(U681=67%,R681*S681*T681*F!$B$67,IF(U681=68%,R681*S681*T681*F!$B$68,IF(U681=69%,R681*S681*T681*F!$B$69,IF(U681=70%,R681*S681*T681*F!$B$70,IF(U681=71%,R681*S681*T681*F!$B$71,IF(U681=72%,R681*S681*T681*F!$B$72,IF(U681=73%,R681*S681*T681*F!$B$73,IF(U681=74%,R681*S681*T681*F!$B$74,IF(U681=75%,R681*S681*T681*F!$B$75,IF(U681=76%,R681*S681*T681*F!$B$76,IF(U681=77%,R681*S681*T681*F!$B$77,IF(U681=78%,R681*S681*T681*F!$B$78,IF(U681=79%,R681*S681*T681*F!$B$79,IF(U681=80%,R681*S681*T681*F!$B$80,IF(U681=81%,R681*S681*T681*F!$B$81,IF(U681=82%,R681*S681*T681*F!$B$82,IF(U681=83%,R681*S681*T681*F!$B$83,IF(U681=84%,R681*S681*T681*F!$B$84,IF(U681=85%,R681*S681*T681*F!$B$85,IF(U681=86%,R681*S681*T681*F!$B$86,IF(U681=87%,R681*S681*T681*F!$B$87,IF(U681=88%,R681*S681*T681*F!$B$88,IF(U681=89%,R681*S681*T681*F!$B$89,IF(U681=90%,R681*S681*T681*F!$B$90,IF(U681=91%,R681*S681*T681*F!$B$91,IF(U681=92%,R681*S681*T681*F!$B$92,IF(U681=93%,R681*S681*T681*F!$B$93,IF(U681=94%,R681*S681*T681*F!$B$94,IF(U681=95%,R681*S681*T681*F!$B$95,IF(U681=96%,R681*S681*T681*F!$B$96,IF(U681=97%,R681*S681*T681*F!$B$97,IF(U681=98%,R681*S681*T681*F!$B$98,IF(U681=99%,R681*S681*T681*F!$B$99,IF(U681&gt;99%,R681*S681*T681*F!$B$100)))))))))))))))))))))))))))))))))))))))))))))))))))))))))*IF(ISNUMBER(E681),E681,1)*IF(ISNUMBER(D681),D681,1)</f>
        <v>0</v>
      </c>
      <c r="AA681" s="6">
        <f>G681*H681+K681*L681+O681*P681+S681*T681</f>
        <v>0</v>
      </c>
      <c r="AB681" s="35">
        <f>(H681*(IF(I681&lt;45%,0.5,IF(I681&lt;55%,0.8,IF(I681&lt;65%,0.9,IF(I681&lt;75%,1,IF(I681&lt;85%,1.1,1.2))))))+L681*(IF(M681&lt;45%,0.5,IF(M681&lt;55%,0.8,IF(M681&lt;65%,0.9,IF(M681&lt;75%,1,IF(M681&lt;85%,1.1,1.2))))))+P681*(IF(Q681&lt;45%,0.5,IF(Q681&lt;55%,0.8,IF(Q681&lt;65%,0.9,IF(Q681&lt;75%,1,IF(Q681&lt;85%,1.1,1.2))))))+T681*(IF(U681&lt;45%,0.5,IF(U681&lt;55%,0.8,IF(U681&lt;65%,0.9,IF(U681&lt;75%,1,IF(U681&lt;85%,1.1,1.2)))))))*IF(D681&gt;=0.8,6,IF(D681&lt;=0.4,1.5,3))</f>
        <v>0</v>
      </c>
    </row>
    <row r="682" spans="1:28" ht="15.75" thickBot="1" x14ac:dyDescent="0.3">
      <c r="A682" s="1126"/>
      <c r="B682" s="165"/>
      <c r="C682" s="166"/>
      <c r="D682" s="134">
        <f>ROUND(IFERROR((D677*(G677*H677+K677*L677+O677*P677+S677*T677)+D678*(G678*H678+K678*L678+O678*P678+S678*T678)+D679*(G679*H679+K679*L679+O679*P679+S679*T679)+D680*(G680*H680+K680*L680+O680*P680+S680*T680)+D681*(G681*H681+K681*L681+O681*P681+S681*T681))/((G677*H677+K677*L677+O677*P677+S677*T677)+(G678*H678+K678*L678+O678*P678+S678*T678)+(G679*H679+K679*L679+O679*P679+S679*T679)+(G680*H680+K680*L680+O680*P680+S680*T680)+(G681*H681+K681*L681+O681*P681+S681*T681)),0),3)</f>
        <v>0</v>
      </c>
      <c r="E682" s="173"/>
      <c r="F682" s="174" t="str">
        <f t="shared" ref="F682" si="1693">IF(I682&lt;&gt;0,(IFERROR(IF($Y682&gt;15,MROUND($Y682*I682,0.5),MROUND($Y682*I682,0.1)),)),"")</f>
        <v/>
      </c>
      <c r="G682" s="175"/>
      <c r="H682" s="175"/>
      <c r="I682" s="176"/>
      <c r="J682" s="174"/>
      <c r="K682" s="177"/>
      <c r="L682" s="177"/>
      <c r="M682" s="178"/>
      <c r="N682" s="174"/>
      <c r="O682" s="177"/>
      <c r="P682" s="177"/>
      <c r="Q682" s="179"/>
      <c r="R682" s="174"/>
      <c r="S682" s="180"/>
      <c r="T682" s="177"/>
      <c r="U682" s="178"/>
      <c r="V682" s="122">
        <f>SUM(V677:V681)</f>
        <v>0</v>
      </c>
      <c r="W682" s="117">
        <f>IFERROR(V682/AA682,0)</f>
        <v>0</v>
      </c>
      <c r="X682" s="118">
        <f>ROUND(IFERROR((D677*(I677*G677*H677+M677*K677*L677+Q677*O677*P677+U677*S677*T677)+D678*(I678*G678*H678+M678*K678*L678+Q678*O678*P678+U678*S678*T678)+D679*(I679*G679*H679+M679*K679*L679+Q679*O679*P679+U679*S679*T679)+D680*(I680*G680*H680+M680*K680*L680+Q680*O680*P680+U680*S680*T680)+D681*(I681*G681*H681+M681*K681*L681+Q681*O681*P681+U681*S681*T681))/(D677*(G677*H677+K677*L677+O677*P677+S677*T677)+D678*(G678*H678+K678*L678+O678*P678+S678*T678)+D679*(G679*H679+K679*L679+O679*P679+S679*T679)+D680*(G680*H680+K680*L680+O680*P680+S680*T680)+D681*(G681*H681+K681*L681+O681*P681+S681*T681)),0),2)</f>
        <v>0</v>
      </c>
      <c r="Y682" s="9"/>
      <c r="Z682" s="9">
        <f>SUM(Z677:Z681)</f>
        <v>0</v>
      </c>
      <c r="AA682" s="117">
        <f>SUM(AA677:AA681)</f>
        <v>0</v>
      </c>
      <c r="AB682" s="119">
        <f>IF(SUM(AB677:AB681)=0,TIME(,0,),TIME(,SUM(AB677:AB681)+30,))</f>
        <v>0</v>
      </c>
    </row>
    <row r="683" spans="1:28" ht="15.75" x14ac:dyDescent="0.25">
      <c r="A683" s="1127" t="s">
        <v>57</v>
      </c>
      <c r="B683" s="1128"/>
      <c r="C683" s="1128"/>
      <c r="D683" s="1128"/>
      <c r="E683" s="1128"/>
      <c r="F683" s="1128"/>
      <c r="G683" s="1128"/>
      <c r="H683" s="1128"/>
      <c r="I683" s="1128"/>
      <c r="J683" s="1128"/>
      <c r="K683" s="1128"/>
      <c r="L683" s="1128"/>
      <c r="M683" s="1128"/>
      <c r="N683" s="1128"/>
      <c r="O683" s="1128"/>
      <c r="P683" s="1128"/>
      <c r="Q683" s="1128"/>
      <c r="R683" s="1128"/>
      <c r="S683" s="1128"/>
      <c r="T683" s="1128"/>
      <c r="U683" s="1128"/>
      <c r="V683" s="135">
        <f>V690+V696+V702+V708+V714+V720+V726+V732+V738+V744</f>
        <v>0</v>
      </c>
      <c r="W683" s="135">
        <f>IFERROR(V683/AA683,0)</f>
        <v>0</v>
      </c>
      <c r="X683" s="136"/>
      <c r="Y683" s="164">
        <v>5.0000000000000001E-3</v>
      </c>
      <c r="Z683" s="135">
        <f>Z690+Z696+Z702+Z708+Z714+Z720+Z726+Z732+Z738+Z744</f>
        <v>0</v>
      </c>
      <c r="AA683" s="137">
        <f>AA690+AA696+AA702+AA708+AA714+AA720+AA726+AA732+AA738+AA744</f>
        <v>0</v>
      </c>
      <c r="AB683" s="138">
        <f>AB690+AB696+AB702+AB708+AB714+AB720+AB726+AB732+AB738+AB744</f>
        <v>0</v>
      </c>
    </row>
    <row r="684" spans="1:28" ht="15.75" thickBot="1" x14ac:dyDescent="0.3">
      <c r="A684" s="139" t="s">
        <v>3</v>
      </c>
      <c r="B684" s="24" t="s">
        <v>10</v>
      </c>
      <c r="C684" s="24" t="s">
        <v>11</v>
      </c>
      <c r="D684" s="25" t="s">
        <v>12</v>
      </c>
      <c r="E684" s="49" t="s">
        <v>60</v>
      </c>
      <c r="F684" s="24" t="s">
        <v>13</v>
      </c>
      <c r="G684" s="48" t="s">
        <v>14</v>
      </c>
      <c r="H684" s="24" t="s">
        <v>15</v>
      </c>
      <c r="I684" s="24" t="s">
        <v>4</v>
      </c>
      <c r="J684" s="24" t="s">
        <v>13</v>
      </c>
      <c r="K684" s="24" t="s">
        <v>14</v>
      </c>
      <c r="L684" s="24" t="s">
        <v>15</v>
      </c>
      <c r="M684" s="24" t="s">
        <v>4</v>
      </c>
      <c r="N684" s="24" t="s">
        <v>13</v>
      </c>
      <c r="O684" s="24" t="s">
        <v>14</v>
      </c>
      <c r="P684" s="24" t="s">
        <v>15</v>
      </c>
      <c r="Q684" s="24" t="s">
        <v>4</v>
      </c>
      <c r="R684" s="24" t="s">
        <v>13</v>
      </c>
      <c r="S684" s="24" t="s">
        <v>14</v>
      </c>
      <c r="T684" s="24" t="s">
        <v>15</v>
      </c>
      <c r="U684" s="24" t="s">
        <v>4</v>
      </c>
      <c r="V684" s="24" t="s">
        <v>5</v>
      </c>
      <c r="W684" s="25" t="s">
        <v>16</v>
      </c>
      <c r="X684" s="25" t="s">
        <v>33</v>
      </c>
      <c r="Y684" s="140" t="s">
        <v>6</v>
      </c>
      <c r="Z684" s="26" t="s">
        <v>30</v>
      </c>
      <c r="AA684" s="24" t="s">
        <v>7</v>
      </c>
      <c r="AB684" s="27" t="s">
        <v>17</v>
      </c>
    </row>
    <row r="685" spans="1:28" x14ac:dyDescent="0.25">
      <c r="A685" s="142" t="s">
        <v>8</v>
      </c>
      <c r="B685" s="57" t="str">
        <f>IF(B623="","",B623)</f>
        <v/>
      </c>
      <c r="C685" s="58" t="str">
        <f>IF(C623="","",C623)</f>
        <v/>
      </c>
      <c r="D685" s="146">
        <f>D623</f>
        <v>0</v>
      </c>
      <c r="E685" s="60" t="str">
        <f>IF(E623="","",E623)</f>
        <v/>
      </c>
      <c r="F685" s="147"/>
      <c r="G685" s="148"/>
      <c r="H685" s="148"/>
      <c r="I685" s="99">
        <f>IFERROR(ROUND(F685/$Y685,2),)</f>
        <v>0</v>
      </c>
      <c r="J685" s="147"/>
      <c r="K685" s="97"/>
      <c r="L685" s="97"/>
      <c r="M685" s="99">
        <f>IFERROR(ROUND(J685/$Y685,2),)</f>
        <v>0</v>
      </c>
      <c r="N685" s="147"/>
      <c r="O685" s="97"/>
      <c r="P685" s="97"/>
      <c r="Q685" s="99">
        <f>IFERROR(ROUND(N685/$Y685,2),)</f>
        <v>0</v>
      </c>
      <c r="R685" s="147"/>
      <c r="S685" s="97"/>
      <c r="T685" s="97"/>
      <c r="U685" s="98">
        <f>IFERROR(ROUND(R685/$Y685,2),)</f>
        <v>0</v>
      </c>
      <c r="V685" s="106">
        <f>(IF(ISNUMBER(F685),F685,1)*G685*H685+IF(ISNUMBER(J685),J685,1)*K685*L685+IF(ISNUMBER(N685),N685,1)*O685*P685+IF(ISNUMBER(R685),R685,1)*S685*T685)*IF(ISNUMBER(E685),E685,1)</f>
        <v>0</v>
      </c>
      <c r="W685" s="107">
        <f>IFERROR((IF(ISNUMBER(F685),F685,1)*G685*H685+IF(ISNUMBER(J685),J685,1)*K685*L685+IF(ISNUMBER(N685),N685,1)*O685*P685+IF(ISNUMBER(R685),R685,1)*S685*T685)*IF(ISNUMBER(E685),E685,1)/(G685*H685+K685*L685+O685*P685+S685*T685),0)</f>
        <v>0</v>
      </c>
      <c r="X685" s="28">
        <f>ROUND(IFERROR((W685/(Y685*IF(ISNUMBER(E685),E685,1))),0),2)</f>
        <v>0</v>
      </c>
      <c r="Y685" s="89" t="str">
        <f>IF(ISNUMBER(Y623), Y623+(Y623*$Y$683),"")</f>
        <v/>
      </c>
      <c r="Z685" s="4">
        <f>(IF(I685&lt;30%,0,IF(I685&lt;35%,F685*G685*H685*F!$B$33,IF(I685&lt;40%,F685*G685*H685*F!$B$38,IF(I685&lt;45%,F685*G685*H685*F!$B$43,IF(I685&lt;50%,F685*G685*H685*F!$B$48,IF(I685=50%,F685*G685*H685*F!$B$50,IF(I685=51%,F685*G685*H685*F!$B$51,IF(I685=52%,F685*G685*H685*F!$B$52,IF(I685=53%,F685*G685*H685*F!$B$53,IF(I685=54%,F685*G685*H685*F!$B$54,IF(I685=55%,F685*G685*H685*F!$B$55,IF(I685=56%,F685*G685*H685*F!$B$56,IF(I685=57%,F685*G685*H685*F!$B$57,IF(I685=58%,F685*G685*H685*F!$B$58,IF(I685=59%,F685*G685*H685*F!$B$59,IF(I685=60%,F685*G685*H685*F!$B$60,IF(I685=61%,F685*G685*H685*F!$B$61,IF(I685=62%,F685*G685*H685*F!$B$62,IF(I685=63%,F685*G685*H685*F!$B$63,IF(I685=64%,F685*G685*H685*F!$B$64,IF(I685=65%,F685*G685*H685*F!$B$65,IF(I685=66%,F685*G685*H685*F!$B$66,IF(I685=67%,F685*G685*H685*F!$B$67,IF(I685=68%,F685*G685*H685*F!$B$68,IF(I685=69%,F685*G685*H685*F!$B$69,IF(I685=70%,F685*G685*H685*F!$B$70,IF(I685=71%,F685*G685*H685*F!$B$71,IF(I685=72%,F685*G685*H685*F!$B$72,IF(I685=73%,F685*G685*H685*F!$B$73,IF(I685=74%,F685*G685*H685*F!$B$74,IF(I685=75%,F685*G685*H685*F!$B$75,IF(I685=76%,F685*G685*H685*F!$B$76,IF(I685=77%,F685*G685*H685*F!$B$77,IF(I685=78%,F685*G685*H685*F!$B$78,IF(I685=79%,F685*G685*H685*F!$B$79,IF(I685=80%,F685*G685*H685*F!$B$80,IF(I685=81%,F685*G685*H685*F!$B$81,IF(I685=82%,F685*G685*H685*F!$B$82,IF(I685=83%,F685*G685*H685*F!$B$83,IF(I685=84%,F685*G685*H685*F!$B$84,IF(I685=85%,F685*G685*H685*F!$B$85,IF(I685=86%,F685*G685*H685*F!$B$86,IF(I685=87%,F685*G685*H685*F!$B$87,IF(I685=88%,F685*G685*H685*F!$B$88,IF(I685=89%,F685*G685*H685*F!$B$89,IF(I685=90%,F685*G685*H685*F!$B$90,IF(I685=91%,F685*G685*H685*F!$B$91,IF(I685=92%,F685*G685*H685*F!$B$92,IF(I685=93%,F685*G685*H685*F!$B$93,IF(I685=94%,F685*G685*H685*F!$B$94,IF(I685=95%,F685*G685*H685*F!$B$95,IF(I685=96%,F685*G685*H685*F!$B$96,IF(I685=97%,F685*G685*H685*F!$B$97,IF(I685=98%,F685*G685*H685*F!$B$98,IF(I685=99%,F685*G685*H685*F!$B$99,IF(I685&gt;99%,F685*G685*H685*F!$B$100,))))))))))))))))))))))))))))))))))))))))))))))))))))))))+IF(M685&lt;30%,0,IF(M685&lt;35%,J685*K685*L685*F!$B$33,IF(M685&lt;40%,J685*K685*L685*F!$B$38,IF(M685&lt;45%,J685*K685*L685*F!$B$43,IF(M685&lt;50%,J685*K685*L685*F!$B$48,IF(M685=50%,J685*K685*L685*F!$B$50,IF(M685=51%,J685*K685*L685*F!$B$51,IF(M685=52%,J685*K685*L685*F!$B$52,IF(M685=53%,J685*K685*L685*F!$B$53,IF(M685=54%,J685*K685*L685*F!$B$54,IF(M685=55%,J685*K685*L685*F!$B$55,IF(M685=56%,J685*K685*L685*F!$B$56,IF(M685=57%,J685*K685*L685*F!$B$57,IF(M685=58%,J685*K685*L685*F!$B$58,IF(M685=59%,J685*K685*L685*F!$B$59,IF(M685=60%,J685*K685*L685*F!$B$60,IF(M685=61%,J685*K685*L685*F!$B$61,IF(M685=62%,J685*K685*L685*F!$B$62,IF(M685=63%,J685*K685*L685*F!$B$63,IF(M685=64%,J685*K685*L685*F!$B$64,IF(M685=65%,J685*K685*L685*F!$B$65,IF(M685=66%,J685*K685*L685*F!$B$66,IF(M685=67%,J685*K685*L685*F!$B$67,IF(M685=68%,J685*K685*L685*F!$B$68,IF(M685=69%,J685*K685*L685*F!$B$69,IF(M685=70%,J685*K685*L685*F!$B$70,IF(M685=71%,J685*K685*L685*F!$B$71,IF(M685=72%,J685*K685*L685*F!$B$72,IF(M685=73%,J685*K685*L685*F!$B$73,IF(M685=74%,J685*K685*L685*F!$B$74,IF(M685=75%,J685*K685*L685*F!$B$75,IF(M685=76%,J685*K685*L685*F!$B$76,IF(M685=77%,J685*K685*L685*F!$B$77,IF(M685=78%,J685*K685*L685*F!$B$78,IF(M685=79%,J685*K685*L685*F!$B$79,IF(M685=80%,J685*K685*L685*F!$B$80,IF(M685=81%,J685*K685*L685*F!$B$81,IF(M685=82%,J685*K685*L685*F!$B$82,IF(M685=83%,J685*K685*L685*F!$B$83,IF(M685=84%,J685*K685*L685*F!$B$84,IF(M685=85%,J685*K685*L685*F!$B$85,IF(M685=86%,J685*K685*L685*F!$B$86,IF(M685=87%,J685*K685*L685*F!$B$87,IF(M685=88%,J685*K685*L685*F!$B$88,IF(M685=89%,J685*K685*L685*F!$B$89,IF(M685=90%,J685*K685*L685*F!$B$90,IF(M685=91%,J685*K685*L685*F!$B$91,IF(M685=92%,J685*K685*L685*F!$B$92,IF(M685=93%,J685*K685*L685*F!$B$93,IF(M685=94%,J685*K685*L685*F!$B$94,IF(M685=95%,J685*K685*L685*F!$B$95,IF(M685=96%,J685*K685*L685*F!$B$96,IF(M685=97%,J685*K685*L685*F!$B$97,IF(M685=98%,J685*K685*L685*F!$B$98,IF(M685=99%,J685*K685*L685*F!$B$99,IF(M685&gt;99%,J685*K685*L685*F!$B$100,))))))))))))))))))))))))))))))))))))))))))))))))))))))))+IF(Q685&lt;30%,0,IF(Q685&lt;35%,N685*O685*P685*F!$B$33,IF(Q685&lt;40%,N685*O685*P685*F!$B$38,IF(Q685&lt;45%,N685*O685*P685*F!$B$43,IF(Q685&lt;50%,N685*O685*P685*F!$B$48,IF(Q685=50%,N685*O685*P685*F!$B$50,IF(Q685=51%,N685*O685*P685*F!$B$51,IF(Q685=52%,N685*O685*P685*F!$B$52,IF(Q685=53%,N685*O685*P685*F!$B$53,IF(Q685=54%,N685*O685*P685*F!$B$54,IF(Q685=55%,N685*O685*P685*F!$B$55,IF(Q685=56%,N685*O685*P685*F!$B$56,IF(Q685=57%,N685*O685*P685*F!$B$57,IF(Q685=58%,N685*O685*P685*F!$B$58,IF(Q685=59%,N685*O685*P685*F!$B$59,IF(Q685=60%,N685*O685*P685*F!$B$60,IF(Q685=61%,N685*O685*P685*F!$B$61,IF(Q685=62%,N685*O685*P685*F!$B$62,IF(Q685=63%,N685*O685*P685*F!$B$63,IF(Q685=64%,N685*O685*P685*F!$B$64,IF(Q685=65%,N685*O685*P685*F!$B$65,IF(Q685=66%,N685*O685*P685*F!$B$66,IF(Q685=67%,N685*O685*P685*F!$B$67,IF(Q685=68%,N685*O685*P685*F!$B$68,IF(Q685=69%,N685*O685*P685*F!$B$69,IF(Q685=70%,N685*O685*P685*F!$B$70,IF(Q685=71%,N685*O685*P685*F!$B$71,IF(Q685=72%,N685*O685*P685*F!$B$72,IF(Q685=73%,N685*O685*P685*F!$B$73,IF(Q685=74%,N685*O685*P685*F!$B$74,IF(Q685=75%,N685*O685*P685*F!$B$75,IF(Q685=76%,N685*O685*P685*F!$B$76,IF(Q685=77%,N685*O685*P685*F!$B$77,IF(Q685=78%,N685*O685*P685*F!$B$78,IF(Q685=79%,N685*O685*P685*F!$B$79,IF(Q685=80%,N685*O685*P685*F!$B$80,IF(Q685=81%,N685*O685*P685*F!$B$81,IF(Q685=82%,N685*O685*P685*F!$B$82,IF(Q685=83%,N685*O685*P685*F!$B$83,IF(Q685=84%,N685*O685*P685*F!$B$84,IF(Q685=85%,N685*O685*P685*F!$B$85,IF(Q685=86%,N685*O685*P685*F!$B$86,IF(Q685=87%,N685*O685*P685*F!$B$87,IF(Q685=88%,N685*O685*P685*F!$B$88,IF(Q685=89%,N685*O685*P685*F!$B$89,IF(Q685=90%,N685*O685*P685*F!$B$90,IF(Q685=91%,N685*O685*P685*F!$B$91,IF(Q685=92%,N685*O685*P685*F!$B$92,IF(Q685=93%,N685*O685*P685*F!$B$93,IF(Q685=94%,N685*O685*P685*F!$B$94,IF(Q685=95%,N685*O685*P685*F!$B$95,IF(Q685=96%,N685*O685*P685*F!$B$96,IF(Q685=97%,N685*O685*P685*F!$B$97,IF(Q685=98%,N685*O685*P685*F!$B$98,IF(Q685=99%,N685*O685*P685*F!$B$99,IF(Q685&gt;99%,N685*O685*P685*F!$B$100,))))))))))))))))))))))))))))))))))))))))))))))))))))))))+IF(U685&lt;30%,0,IF(U685&lt;35%,R685*S685*T685*F!$B$33,IF(U685&lt;40%,R685*S685*T685*F!$B$38,IF(U685&lt;45%,R685*S685*T685*F!$B$43,IF(U685&lt;50%,R685*S685*T685*F!$B$48,IF(U685=50%,R685*S685*T685*F!$B$50,IF(U685=51%,R685*S685*T685*F!$B$51,IF(U685=52%,R685*S685*T685*F!$B$52,IF(U685=53%,R685*S685*T685*F!$B$53,IF(U685=54%,R685*S685*T685*F!$B$54,IF(U685=55%,R685*S685*T685*F!$B$55,IF(U685=56%,R685*S685*T685*F!$B$56,IF(U685=57%,R685*S685*T685*F!$B$57,IF(U685=58%,R685*S685*T685*F!$B$58,IF(U685=59%,R685*S685*T685*F!$B$59,IF(U685=60%,R685*S685*T685*F!$B$60,IF(U685=61%,R685*S685*T685*F!$B$61,IF(U685=62%,R685*S685*T685*F!$B$62,IF(U685=63%,R685*S685*T685*F!$B$63,IF(U685=64%,R685*S685*T685*F!$B$64,IF(U685=65%,R685*S685*T685*F!$B$65,IF(U685=66%,R685*S685*T685*F!$B$66,IF(U685=67%,R685*S685*T685*F!$B$67,IF(U685=68%,R685*S685*T685*F!$B$68,IF(U685=69%,R685*S685*T685*F!$B$69,IF(U685=70%,R685*S685*T685*F!$B$70,IF(U685=71%,R685*S685*T685*F!$B$71,IF(U685=72%,R685*S685*T685*F!$B$72,IF(U685=73%,R685*S685*T685*F!$B$73,IF(U685=74%,R685*S685*T685*F!$B$74,IF(U685=75%,R685*S685*T685*F!$B$75,IF(U685=76%,R685*S685*T685*F!$B$76,IF(U685=77%,R685*S685*T685*F!$B$77,IF(U685=78%,R685*S685*T685*F!$B$78,IF(U685=79%,R685*S685*T685*F!$B$79,IF(U685=80%,R685*S685*T685*F!$B$80,IF(U685=81%,R685*S685*T685*F!$B$81,IF(U685=82%,R685*S685*T685*F!$B$82,IF(U685=83%,R685*S685*T685*F!$B$83,IF(U685=84%,R685*S685*T685*F!$B$84,IF(U685=85%,R685*S685*T685*F!$B$85,IF(U685=86%,R685*S685*T685*F!$B$86,IF(U685=87%,R685*S685*T685*F!$B$87,IF(U685=88%,R685*S685*T685*F!$B$88,IF(U685=89%,R685*S685*T685*F!$B$89,IF(U685=90%,R685*S685*T685*F!$B$90,IF(U685=91%,R685*S685*T685*F!$B$91,IF(U685=92%,R685*S685*T685*F!$B$92,IF(U685=93%,R685*S685*T685*F!$B$93,IF(U685=94%,R685*S685*T685*F!$B$94,IF(U685=95%,R685*S685*T685*F!$B$95,IF(U685=96%,R685*S685*T685*F!$B$96,IF(U685=97%,R685*S685*T685*F!$B$97,IF(U685=98%,R685*S685*T685*F!$B$98,IF(U685=99%,R685*S685*T685*F!$B$99,IF(U685&gt;99%,R685*S685*T685*F!$B$100)))))))))))))))))))))))))))))))))))))))))))))))))))))))))*IF(ISNUMBER(E685),E685,1)*IF(ISNUMBER(D685),D685,1)</f>
        <v>0</v>
      </c>
      <c r="AA685" s="4">
        <f>G685*H685+K685*L685+O685*P685+S685*T685</f>
        <v>0</v>
      </c>
      <c r="AB685" s="108">
        <f>(H685*(IF(I685&lt;45%,0.5,IF(I685&lt;55%,0.8,IF(I685&lt;65%,0.9,IF(I685&lt;75%,1,IF(I685&lt;85%,1.1,1.2))))))+L685*(IF(M685&lt;45%,0.5,IF(M685&lt;55%,0.8,IF(M685&lt;65%,0.9,IF(M685&lt;75%,1,IF(M685&lt;85%,1.1,1.2))))))+P685*(IF(Q685&lt;45%,0.5,IF(Q685&lt;55%,0.8,IF(Q685&lt;65%,0.9,IF(Q685&lt;75%,1,IF(Q685&lt;85%,1.1,1.2))))))+T685*(IF(U685&lt;45%,0.5,IF(U685&lt;55%,0.8,IF(U685&lt;65%,0.9,IF(U685&lt;75%,1,IF(U685&lt;85%,1.1,1.2)))))))*IF(D685&gt;=0.8,6,IF(D685&lt;=0.4,1.5,3))</f>
        <v>0</v>
      </c>
    </row>
    <row r="686" spans="1:28" x14ac:dyDescent="0.25">
      <c r="A686" s="1125">
        <f>A624+7</f>
        <v>42051</v>
      </c>
      <c r="B686" s="61" t="str">
        <f t="shared" ref="B686:C686" si="1694">IF(B624="","",B624)</f>
        <v/>
      </c>
      <c r="C686" s="62" t="str">
        <f t="shared" si="1694"/>
        <v/>
      </c>
      <c r="D686" s="149">
        <f t="shared" ref="D686:D689" si="1695">D624</f>
        <v>0</v>
      </c>
      <c r="E686" s="64" t="str">
        <f t="shared" ref="E686" si="1696">IF(E624="","",E624)</f>
        <v/>
      </c>
      <c r="F686" s="150"/>
      <c r="G686" s="151"/>
      <c r="H686" s="151"/>
      <c r="I686" s="102">
        <f t="shared" ref="I686:I689" si="1697">IFERROR(ROUND(F686/$Y686,2),)</f>
        <v>0</v>
      </c>
      <c r="J686" s="150"/>
      <c r="K686" s="100"/>
      <c r="L686" s="100"/>
      <c r="M686" s="102">
        <f t="shared" ref="M686:M689" si="1698">IFERROR(ROUND(J686/$Y686,2),)</f>
        <v>0</v>
      </c>
      <c r="N686" s="150"/>
      <c r="O686" s="100"/>
      <c r="P686" s="100"/>
      <c r="Q686" s="102">
        <f t="shared" ref="Q686:Q689" si="1699">IFERROR(ROUND(N686/$Y686,2),)</f>
        <v>0</v>
      </c>
      <c r="R686" s="150"/>
      <c r="S686" s="100"/>
      <c r="T686" s="100"/>
      <c r="U686" s="101">
        <f t="shared" ref="U686:U689" si="1700">IFERROR(ROUND(R686/$Y686,2),)</f>
        <v>0</v>
      </c>
      <c r="V686" s="110">
        <f t="shared" ref="V686" si="1701">(IF(ISNUMBER(F686),F686,1)*G686*H686+IF(ISNUMBER(J686),J686,1)*K686*L686+IF(ISNUMBER(N686),N686,1)*O686*P686+IF(ISNUMBER(R686),R686,1)*S686*T686)*IF(ISNUMBER(E686),E686,1)</f>
        <v>0</v>
      </c>
      <c r="W686" s="111">
        <f t="shared" ref="W686:W689" si="1702">IFERROR((IF(ISNUMBER(F686),F686,1)*G686*H686+IF(ISNUMBER(J686),J686,1)*K686*L686+IF(ISNUMBER(N686),N686,1)*O686*P686+IF(ISNUMBER(R686),R686,1)*S686*T686)*IF(ISNUMBER(E686),E686,1)/(G686*H686+K686*L686+O686*P686+S686*T686),0)</f>
        <v>0</v>
      </c>
      <c r="X686" s="31">
        <f t="shared" ref="X686:X687" si="1703">ROUND(IFERROR((W686/(Y686*IF(ISNUMBER(E686),E686,1))),0),2)</f>
        <v>0</v>
      </c>
      <c r="Y686" s="90" t="str">
        <f t="shared" ref="Y686:Y689" si="1704">IF(ISNUMBER(Y624), Y624+(Y624*$Y$683),"")</f>
        <v/>
      </c>
      <c r="Z686" s="5">
        <f>(IF(I686&lt;30%,0,IF(I686&lt;35%,F686*G686*H686*F!$B$33,IF(I686&lt;40%,F686*G686*H686*F!$B$38,IF(I686&lt;45%,F686*G686*H686*F!$B$43,IF(I686&lt;50%,F686*G686*H686*F!$B$48,IF(I686=50%,F686*G686*H686*F!$B$50,IF(I686=51%,F686*G686*H686*F!$B$51,IF(I686=52%,F686*G686*H686*F!$B$52,IF(I686=53%,F686*G686*H686*F!$B$53,IF(I686=54%,F686*G686*H686*F!$B$54,IF(I686=55%,F686*G686*H686*F!$B$55,IF(I686=56%,F686*G686*H686*F!$B$56,IF(I686=57%,F686*G686*H686*F!$B$57,IF(I686=58%,F686*G686*H686*F!$B$58,IF(I686=59%,F686*G686*H686*F!$B$59,IF(I686=60%,F686*G686*H686*F!$B$60,IF(I686=61%,F686*G686*H686*F!$B$61,IF(I686=62%,F686*G686*H686*F!$B$62,IF(I686=63%,F686*G686*H686*F!$B$63,IF(I686=64%,F686*G686*H686*F!$B$64,IF(I686=65%,F686*G686*H686*F!$B$65,IF(I686=66%,F686*G686*H686*F!$B$66,IF(I686=67%,F686*G686*H686*F!$B$67,IF(I686=68%,F686*G686*H686*F!$B$68,IF(I686=69%,F686*G686*H686*F!$B$69,IF(I686=70%,F686*G686*H686*F!$B$70,IF(I686=71%,F686*G686*H686*F!$B$71,IF(I686=72%,F686*G686*H686*F!$B$72,IF(I686=73%,F686*G686*H686*F!$B$73,IF(I686=74%,F686*G686*H686*F!$B$74,IF(I686=75%,F686*G686*H686*F!$B$75,IF(I686=76%,F686*G686*H686*F!$B$76,IF(I686=77%,F686*G686*H686*F!$B$77,IF(I686=78%,F686*G686*H686*F!$B$78,IF(I686=79%,F686*G686*H686*F!$B$79,IF(I686=80%,F686*G686*H686*F!$B$80,IF(I686=81%,F686*G686*H686*F!$B$81,IF(I686=82%,F686*G686*H686*F!$B$82,IF(I686=83%,F686*G686*H686*F!$B$83,IF(I686=84%,F686*G686*H686*F!$B$84,IF(I686=85%,F686*G686*H686*F!$B$85,IF(I686=86%,F686*G686*H686*F!$B$86,IF(I686=87%,F686*G686*H686*F!$B$87,IF(I686=88%,F686*G686*H686*F!$B$88,IF(I686=89%,F686*G686*H686*F!$B$89,IF(I686=90%,F686*G686*H686*F!$B$90,IF(I686=91%,F686*G686*H686*F!$B$91,IF(I686=92%,F686*G686*H686*F!$B$92,IF(I686=93%,F686*G686*H686*F!$B$93,IF(I686=94%,F686*G686*H686*F!$B$94,IF(I686=95%,F686*G686*H686*F!$B$95,IF(I686=96%,F686*G686*H686*F!$B$96,IF(I686=97%,F686*G686*H686*F!$B$97,IF(I686=98%,F686*G686*H686*F!$B$98,IF(I686=99%,F686*G686*H686*F!$B$99,IF(I686&gt;99%,F686*G686*H686*F!$B$100,))))))))))))))))))))))))))))))))))))))))))))))))))))))))+IF(M686&lt;30%,0,IF(M686&lt;35%,J686*K686*L686*F!$B$33,IF(M686&lt;40%,J686*K686*L686*F!$B$38,IF(M686&lt;45%,J686*K686*L686*F!$B$43,IF(M686&lt;50%,J686*K686*L686*F!$B$48,IF(M686=50%,J686*K686*L686*F!$B$50,IF(M686=51%,J686*K686*L686*F!$B$51,IF(M686=52%,J686*K686*L686*F!$B$52,IF(M686=53%,J686*K686*L686*F!$B$53,IF(M686=54%,J686*K686*L686*F!$B$54,IF(M686=55%,J686*K686*L686*F!$B$55,IF(M686=56%,J686*K686*L686*F!$B$56,IF(M686=57%,J686*K686*L686*F!$B$57,IF(M686=58%,J686*K686*L686*F!$B$58,IF(M686=59%,J686*K686*L686*F!$B$59,IF(M686=60%,J686*K686*L686*F!$B$60,IF(M686=61%,J686*K686*L686*F!$B$61,IF(M686=62%,J686*K686*L686*F!$B$62,IF(M686=63%,J686*K686*L686*F!$B$63,IF(M686=64%,J686*K686*L686*F!$B$64,IF(M686=65%,J686*K686*L686*F!$B$65,IF(M686=66%,J686*K686*L686*F!$B$66,IF(M686=67%,J686*K686*L686*F!$B$67,IF(M686=68%,J686*K686*L686*F!$B$68,IF(M686=69%,J686*K686*L686*F!$B$69,IF(M686=70%,J686*K686*L686*F!$B$70,IF(M686=71%,J686*K686*L686*F!$B$71,IF(M686=72%,J686*K686*L686*F!$B$72,IF(M686=73%,J686*K686*L686*F!$B$73,IF(M686=74%,J686*K686*L686*F!$B$74,IF(M686=75%,J686*K686*L686*F!$B$75,IF(M686=76%,J686*K686*L686*F!$B$76,IF(M686=77%,J686*K686*L686*F!$B$77,IF(M686=78%,J686*K686*L686*F!$B$78,IF(M686=79%,J686*K686*L686*F!$B$79,IF(M686=80%,J686*K686*L686*F!$B$80,IF(M686=81%,J686*K686*L686*F!$B$81,IF(M686=82%,J686*K686*L686*F!$B$82,IF(M686=83%,J686*K686*L686*F!$B$83,IF(M686=84%,J686*K686*L686*F!$B$84,IF(M686=85%,J686*K686*L686*F!$B$85,IF(M686=86%,J686*K686*L686*F!$B$86,IF(M686=87%,J686*K686*L686*F!$B$87,IF(M686=88%,J686*K686*L686*F!$B$88,IF(M686=89%,J686*K686*L686*F!$B$89,IF(M686=90%,J686*K686*L686*F!$B$90,IF(M686=91%,J686*K686*L686*F!$B$91,IF(M686=92%,J686*K686*L686*F!$B$92,IF(M686=93%,J686*K686*L686*F!$B$93,IF(M686=94%,J686*K686*L686*F!$B$94,IF(M686=95%,J686*K686*L686*F!$B$95,IF(M686=96%,J686*K686*L686*F!$B$96,IF(M686=97%,J686*K686*L686*F!$B$97,IF(M686=98%,J686*K686*L686*F!$B$98,IF(M686=99%,J686*K686*L686*F!$B$99,IF(M686&gt;99%,J686*K686*L686*F!$B$100,))))))))))))))))))))))))))))))))))))))))))))))))))))))))+IF(Q686&lt;30%,0,IF(Q686&lt;35%,N686*O686*P686*F!$B$33,IF(Q686&lt;40%,N686*O686*P686*F!$B$38,IF(Q686&lt;45%,N686*O686*P686*F!$B$43,IF(Q686&lt;50%,N686*O686*P686*F!$B$48,IF(Q686=50%,N686*O686*P686*F!$B$50,IF(Q686=51%,N686*O686*P686*F!$B$51,IF(Q686=52%,N686*O686*P686*F!$B$52,IF(Q686=53%,N686*O686*P686*F!$B$53,IF(Q686=54%,N686*O686*P686*F!$B$54,IF(Q686=55%,N686*O686*P686*F!$B$55,IF(Q686=56%,N686*O686*P686*F!$B$56,IF(Q686=57%,N686*O686*P686*F!$B$57,IF(Q686=58%,N686*O686*P686*F!$B$58,IF(Q686=59%,N686*O686*P686*F!$B$59,IF(Q686=60%,N686*O686*P686*F!$B$60,IF(Q686=61%,N686*O686*P686*F!$B$61,IF(Q686=62%,N686*O686*P686*F!$B$62,IF(Q686=63%,N686*O686*P686*F!$B$63,IF(Q686=64%,N686*O686*P686*F!$B$64,IF(Q686=65%,N686*O686*P686*F!$B$65,IF(Q686=66%,N686*O686*P686*F!$B$66,IF(Q686=67%,N686*O686*P686*F!$B$67,IF(Q686=68%,N686*O686*P686*F!$B$68,IF(Q686=69%,N686*O686*P686*F!$B$69,IF(Q686=70%,N686*O686*P686*F!$B$70,IF(Q686=71%,N686*O686*P686*F!$B$71,IF(Q686=72%,N686*O686*P686*F!$B$72,IF(Q686=73%,N686*O686*P686*F!$B$73,IF(Q686=74%,N686*O686*P686*F!$B$74,IF(Q686=75%,N686*O686*P686*F!$B$75,IF(Q686=76%,N686*O686*P686*F!$B$76,IF(Q686=77%,N686*O686*P686*F!$B$77,IF(Q686=78%,N686*O686*P686*F!$B$78,IF(Q686=79%,N686*O686*P686*F!$B$79,IF(Q686=80%,N686*O686*P686*F!$B$80,IF(Q686=81%,N686*O686*P686*F!$B$81,IF(Q686=82%,N686*O686*P686*F!$B$82,IF(Q686=83%,N686*O686*P686*F!$B$83,IF(Q686=84%,N686*O686*P686*F!$B$84,IF(Q686=85%,N686*O686*P686*F!$B$85,IF(Q686=86%,N686*O686*P686*F!$B$86,IF(Q686=87%,N686*O686*P686*F!$B$87,IF(Q686=88%,N686*O686*P686*F!$B$88,IF(Q686=89%,N686*O686*P686*F!$B$89,IF(Q686=90%,N686*O686*P686*F!$B$90,IF(Q686=91%,N686*O686*P686*F!$B$91,IF(Q686=92%,N686*O686*P686*F!$B$92,IF(Q686=93%,N686*O686*P686*F!$B$93,IF(Q686=94%,N686*O686*P686*F!$B$94,IF(Q686=95%,N686*O686*P686*F!$B$95,IF(Q686=96%,N686*O686*P686*F!$B$96,IF(Q686=97%,N686*O686*P686*F!$B$97,IF(Q686=98%,N686*O686*P686*F!$B$98,IF(Q686=99%,N686*O686*P686*F!$B$99,IF(Q686&gt;99%,N686*O686*P686*F!$B$100,))))))))))))))))))))))))))))))))))))))))))))))))))))))))+IF(U686&lt;30%,0,IF(U686&lt;35%,R686*S686*T686*F!$B$33,IF(U686&lt;40%,R686*S686*T686*F!$B$38,IF(U686&lt;45%,R686*S686*T686*F!$B$43,IF(U686&lt;50%,R686*S686*T686*F!$B$48,IF(U686=50%,R686*S686*T686*F!$B$50,IF(U686=51%,R686*S686*T686*F!$B$51,IF(U686=52%,R686*S686*T686*F!$B$52,IF(U686=53%,R686*S686*T686*F!$B$53,IF(U686=54%,R686*S686*T686*F!$B$54,IF(U686=55%,R686*S686*T686*F!$B$55,IF(U686=56%,R686*S686*T686*F!$B$56,IF(U686=57%,R686*S686*T686*F!$B$57,IF(U686=58%,R686*S686*T686*F!$B$58,IF(U686=59%,R686*S686*T686*F!$B$59,IF(U686=60%,R686*S686*T686*F!$B$60,IF(U686=61%,R686*S686*T686*F!$B$61,IF(U686=62%,R686*S686*T686*F!$B$62,IF(U686=63%,R686*S686*T686*F!$B$63,IF(U686=64%,R686*S686*T686*F!$B$64,IF(U686=65%,R686*S686*T686*F!$B$65,IF(U686=66%,R686*S686*T686*F!$B$66,IF(U686=67%,R686*S686*T686*F!$B$67,IF(U686=68%,R686*S686*T686*F!$B$68,IF(U686=69%,R686*S686*T686*F!$B$69,IF(U686=70%,R686*S686*T686*F!$B$70,IF(U686=71%,R686*S686*T686*F!$B$71,IF(U686=72%,R686*S686*T686*F!$B$72,IF(U686=73%,R686*S686*T686*F!$B$73,IF(U686=74%,R686*S686*T686*F!$B$74,IF(U686=75%,R686*S686*T686*F!$B$75,IF(U686=76%,R686*S686*T686*F!$B$76,IF(U686=77%,R686*S686*T686*F!$B$77,IF(U686=78%,R686*S686*T686*F!$B$78,IF(U686=79%,R686*S686*T686*F!$B$79,IF(U686=80%,R686*S686*T686*F!$B$80,IF(U686=81%,R686*S686*T686*F!$B$81,IF(U686=82%,R686*S686*T686*F!$B$82,IF(U686=83%,R686*S686*T686*F!$B$83,IF(U686=84%,R686*S686*T686*F!$B$84,IF(U686=85%,R686*S686*T686*F!$B$85,IF(U686=86%,R686*S686*T686*F!$B$86,IF(U686=87%,R686*S686*T686*F!$B$87,IF(U686=88%,R686*S686*T686*F!$B$88,IF(U686=89%,R686*S686*T686*F!$B$89,IF(U686=90%,R686*S686*T686*F!$B$90,IF(U686=91%,R686*S686*T686*F!$B$91,IF(U686=92%,R686*S686*T686*F!$B$92,IF(U686=93%,R686*S686*T686*F!$B$93,IF(U686=94%,R686*S686*T686*F!$B$94,IF(U686=95%,R686*S686*T686*F!$B$95,IF(U686=96%,R686*S686*T686*F!$B$96,IF(U686=97%,R686*S686*T686*F!$B$97,IF(U686=98%,R686*S686*T686*F!$B$98,IF(U686=99%,R686*S686*T686*F!$B$99,IF(U686&gt;99%,R686*S686*T686*F!$B$100)))))))))))))))))))))))))))))))))))))))))))))))))))))))))*IF(ISNUMBER(E686),E686,1)*IF(ISNUMBER(D686),D686,1)</f>
        <v>0</v>
      </c>
      <c r="AA686" s="5">
        <f>G686*H686+K686*L686+O686*P686+S686*T686</f>
        <v>0</v>
      </c>
      <c r="AB686" s="112">
        <f>(H686*(IF(I686&lt;45%,0.5,IF(I686&lt;55%,0.8,IF(I686&lt;65%,0.9,IF(I686&lt;75%,1,IF(I686&lt;85%,1.1,1.2))))))+L686*(IF(M686&lt;45%,0.5,IF(M686&lt;55%,0.8,IF(M686&lt;65%,0.9,IF(M686&lt;75%,1,IF(M686&lt;85%,1.1,1.2))))))+P686*(IF(Q686&lt;45%,0.5,IF(Q686&lt;55%,0.8,IF(Q686&lt;65%,0.9,IF(Q686&lt;75%,1,IF(Q686&lt;85%,1.1,1.2))))))+T686*(IF(U686&lt;45%,0.5,IF(U686&lt;55%,0.8,IF(U686&lt;65%,0.9,IF(U686&lt;75%,1,IF(U686&lt;85%,1.1,1.2)))))))*IF(D686&gt;=0.8,6,IF(D686&lt;=0.4,1.5,3))</f>
        <v>0</v>
      </c>
    </row>
    <row r="687" spans="1:28" x14ac:dyDescent="0.25">
      <c r="A687" s="1129"/>
      <c r="B687" s="61" t="str">
        <f t="shared" ref="B687:C687" si="1705">IF(B625="","",B625)</f>
        <v/>
      </c>
      <c r="C687" s="62" t="str">
        <f t="shared" si="1705"/>
        <v/>
      </c>
      <c r="D687" s="149">
        <f t="shared" si="1695"/>
        <v>0</v>
      </c>
      <c r="E687" s="64" t="str">
        <f t="shared" ref="E687" si="1706">IF(E625="","",E625)</f>
        <v/>
      </c>
      <c r="F687" s="152"/>
      <c r="G687" s="153"/>
      <c r="H687" s="153"/>
      <c r="I687" s="95">
        <f t="shared" si="1697"/>
        <v>0</v>
      </c>
      <c r="J687" s="152"/>
      <c r="K687" s="94"/>
      <c r="L687" s="94"/>
      <c r="M687" s="95">
        <f t="shared" si="1698"/>
        <v>0</v>
      </c>
      <c r="N687" s="152"/>
      <c r="O687" s="94"/>
      <c r="P687" s="94"/>
      <c r="Q687" s="95">
        <f t="shared" si="1699"/>
        <v>0</v>
      </c>
      <c r="R687" s="152"/>
      <c r="S687" s="94"/>
      <c r="T687" s="94"/>
      <c r="U687" s="93">
        <f t="shared" si="1700"/>
        <v>0</v>
      </c>
      <c r="V687" s="113">
        <f>(IF(ISNUMBER(F687),F687,1)*G687*H687+IF(ISNUMBER(J687),J687,1)*K687*L687+IF(ISNUMBER(N687),N687,1)*O687*P687+IF(ISNUMBER(R687),R687,1)*S687*T687)*IF(ISNUMBER(E687),E687,1)</f>
        <v>0</v>
      </c>
      <c r="W687" s="114">
        <f t="shared" si="1702"/>
        <v>0</v>
      </c>
      <c r="X687" s="34">
        <f t="shared" si="1703"/>
        <v>0</v>
      </c>
      <c r="Y687" s="90" t="str">
        <f t="shared" si="1704"/>
        <v/>
      </c>
      <c r="Z687" s="6">
        <f>(IF(I687&lt;30%,0,IF(I687&lt;35%,F687*G687*H687*F!$B$33,IF(I687&lt;40%,F687*G687*H687*F!$B$38,IF(I687&lt;45%,F687*G687*H687*F!$B$43,IF(I687&lt;50%,F687*G687*H687*F!$B$48,IF(I687=50%,F687*G687*H687*F!$B$50,IF(I687=51%,F687*G687*H687*F!$B$51,IF(I687=52%,F687*G687*H687*F!$B$52,IF(I687=53%,F687*G687*H687*F!$B$53,IF(I687=54%,F687*G687*H687*F!$B$54,IF(I687=55%,F687*G687*H687*F!$B$55,IF(I687=56%,F687*G687*H687*F!$B$56,IF(I687=57%,F687*G687*H687*F!$B$57,IF(I687=58%,F687*G687*H687*F!$B$58,IF(I687=59%,F687*G687*H687*F!$B$59,IF(I687=60%,F687*G687*H687*F!$B$60,IF(I687=61%,F687*G687*H687*F!$B$61,IF(I687=62%,F687*G687*H687*F!$B$62,IF(I687=63%,F687*G687*H687*F!$B$63,IF(I687=64%,F687*G687*H687*F!$B$64,IF(I687=65%,F687*G687*H687*F!$B$65,IF(I687=66%,F687*G687*H687*F!$B$66,IF(I687=67%,F687*G687*H687*F!$B$67,IF(I687=68%,F687*G687*H687*F!$B$68,IF(I687=69%,F687*G687*H687*F!$B$69,IF(I687=70%,F687*G687*H687*F!$B$70,IF(I687=71%,F687*G687*H687*F!$B$71,IF(I687=72%,F687*G687*H687*F!$B$72,IF(I687=73%,F687*G687*H687*F!$B$73,IF(I687=74%,F687*G687*H687*F!$B$74,IF(I687=75%,F687*G687*H687*F!$B$75,IF(I687=76%,F687*G687*H687*F!$B$76,IF(I687=77%,F687*G687*H687*F!$B$77,IF(I687=78%,F687*G687*H687*F!$B$78,IF(I687=79%,F687*G687*H687*F!$B$79,IF(I687=80%,F687*G687*H687*F!$B$80,IF(I687=81%,F687*G687*H687*F!$B$81,IF(I687=82%,F687*G687*H687*F!$B$82,IF(I687=83%,F687*G687*H687*F!$B$83,IF(I687=84%,F687*G687*H687*F!$B$84,IF(I687=85%,F687*G687*H687*F!$B$85,IF(I687=86%,F687*G687*H687*F!$B$86,IF(I687=87%,F687*G687*H687*F!$B$87,IF(I687=88%,F687*G687*H687*F!$B$88,IF(I687=89%,F687*G687*H687*F!$B$89,IF(I687=90%,F687*G687*H687*F!$B$90,IF(I687=91%,F687*G687*H687*F!$B$91,IF(I687=92%,F687*G687*H687*F!$B$92,IF(I687=93%,F687*G687*H687*F!$B$93,IF(I687=94%,F687*G687*H687*F!$B$94,IF(I687=95%,F687*G687*H687*F!$B$95,IF(I687=96%,F687*G687*H687*F!$B$96,IF(I687=97%,F687*G687*H687*F!$B$97,IF(I687=98%,F687*G687*H687*F!$B$98,IF(I687=99%,F687*G687*H687*F!$B$99,IF(I687&gt;99%,F687*G687*H687*F!$B$100,))))))))))))))))))))))))))))))))))))))))))))))))))))))))+IF(M687&lt;30%,0,IF(M687&lt;35%,J687*K687*L687*F!$B$33,IF(M687&lt;40%,J687*K687*L687*F!$B$38,IF(M687&lt;45%,J687*K687*L687*F!$B$43,IF(M687&lt;50%,J687*K687*L687*F!$B$48,IF(M687=50%,J687*K687*L687*F!$B$50,IF(M687=51%,J687*K687*L687*F!$B$51,IF(M687=52%,J687*K687*L687*F!$B$52,IF(M687=53%,J687*K687*L687*F!$B$53,IF(M687=54%,J687*K687*L687*F!$B$54,IF(M687=55%,J687*K687*L687*F!$B$55,IF(M687=56%,J687*K687*L687*F!$B$56,IF(M687=57%,J687*K687*L687*F!$B$57,IF(M687=58%,J687*K687*L687*F!$B$58,IF(M687=59%,J687*K687*L687*F!$B$59,IF(M687=60%,J687*K687*L687*F!$B$60,IF(M687=61%,J687*K687*L687*F!$B$61,IF(M687=62%,J687*K687*L687*F!$B$62,IF(M687=63%,J687*K687*L687*F!$B$63,IF(M687=64%,J687*K687*L687*F!$B$64,IF(M687=65%,J687*K687*L687*F!$B$65,IF(M687=66%,J687*K687*L687*F!$B$66,IF(M687=67%,J687*K687*L687*F!$B$67,IF(M687=68%,J687*K687*L687*F!$B$68,IF(M687=69%,J687*K687*L687*F!$B$69,IF(M687=70%,J687*K687*L687*F!$B$70,IF(M687=71%,J687*K687*L687*F!$B$71,IF(M687=72%,J687*K687*L687*F!$B$72,IF(M687=73%,J687*K687*L687*F!$B$73,IF(M687=74%,J687*K687*L687*F!$B$74,IF(M687=75%,J687*K687*L687*F!$B$75,IF(M687=76%,J687*K687*L687*F!$B$76,IF(M687=77%,J687*K687*L687*F!$B$77,IF(M687=78%,J687*K687*L687*F!$B$78,IF(M687=79%,J687*K687*L687*F!$B$79,IF(M687=80%,J687*K687*L687*F!$B$80,IF(M687=81%,J687*K687*L687*F!$B$81,IF(M687=82%,J687*K687*L687*F!$B$82,IF(M687=83%,J687*K687*L687*F!$B$83,IF(M687=84%,J687*K687*L687*F!$B$84,IF(M687=85%,J687*K687*L687*F!$B$85,IF(M687=86%,J687*K687*L687*F!$B$86,IF(M687=87%,J687*K687*L687*F!$B$87,IF(M687=88%,J687*K687*L687*F!$B$88,IF(M687=89%,J687*K687*L687*F!$B$89,IF(M687=90%,J687*K687*L687*F!$B$90,IF(M687=91%,J687*K687*L687*F!$B$91,IF(M687=92%,J687*K687*L687*F!$B$92,IF(M687=93%,J687*K687*L687*F!$B$93,IF(M687=94%,J687*K687*L687*F!$B$94,IF(M687=95%,J687*K687*L687*F!$B$95,IF(M687=96%,J687*K687*L687*F!$B$96,IF(M687=97%,J687*K687*L687*F!$B$97,IF(M687=98%,J687*K687*L687*F!$B$98,IF(M687=99%,J687*K687*L687*F!$B$99,IF(M687&gt;99%,J687*K687*L687*F!$B$100,))))))))))))))))))))))))))))))))))))))))))))))))))))))))+IF(Q687&lt;30%,0,IF(Q687&lt;35%,N687*O687*P687*F!$B$33,IF(Q687&lt;40%,N687*O687*P687*F!$B$38,IF(Q687&lt;45%,N687*O687*P687*F!$B$43,IF(Q687&lt;50%,N687*O687*P687*F!$B$48,IF(Q687=50%,N687*O687*P687*F!$B$50,IF(Q687=51%,N687*O687*P687*F!$B$51,IF(Q687=52%,N687*O687*P687*F!$B$52,IF(Q687=53%,N687*O687*P687*F!$B$53,IF(Q687=54%,N687*O687*P687*F!$B$54,IF(Q687=55%,N687*O687*P687*F!$B$55,IF(Q687=56%,N687*O687*P687*F!$B$56,IF(Q687=57%,N687*O687*P687*F!$B$57,IF(Q687=58%,N687*O687*P687*F!$B$58,IF(Q687=59%,N687*O687*P687*F!$B$59,IF(Q687=60%,N687*O687*P687*F!$B$60,IF(Q687=61%,N687*O687*P687*F!$B$61,IF(Q687=62%,N687*O687*P687*F!$B$62,IF(Q687=63%,N687*O687*P687*F!$B$63,IF(Q687=64%,N687*O687*P687*F!$B$64,IF(Q687=65%,N687*O687*P687*F!$B$65,IF(Q687=66%,N687*O687*P687*F!$B$66,IF(Q687=67%,N687*O687*P687*F!$B$67,IF(Q687=68%,N687*O687*P687*F!$B$68,IF(Q687=69%,N687*O687*P687*F!$B$69,IF(Q687=70%,N687*O687*P687*F!$B$70,IF(Q687=71%,N687*O687*P687*F!$B$71,IF(Q687=72%,N687*O687*P687*F!$B$72,IF(Q687=73%,N687*O687*P687*F!$B$73,IF(Q687=74%,N687*O687*P687*F!$B$74,IF(Q687=75%,N687*O687*P687*F!$B$75,IF(Q687=76%,N687*O687*P687*F!$B$76,IF(Q687=77%,N687*O687*P687*F!$B$77,IF(Q687=78%,N687*O687*P687*F!$B$78,IF(Q687=79%,N687*O687*P687*F!$B$79,IF(Q687=80%,N687*O687*P687*F!$B$80,IF(Q687=81%,N687*O687*P687*F!$B$81,IF(Q687=82%,N687*O687*P687*F!$B$82,IF(Q687=83%,N687*O687*P687*F!$B$83,IF(Q687=84%,N687*O687*P687*F!$B$84,IF(Q687=85%,N687*O687*P687*F!$B$85,IF(Q687=86%,N687*O687*P687*F!$B$86,IF(Q687=87%,N687*O687*P687*F!$B$87,IF(Q687=88%,N687*O687*P687*F!$B$88,IF(Q687=89%,N687*O687*P687*F!$B$89,IF(Q687=90%,N687*O687*P687*F!$B$90,IF(Q687=91%,N687*O687*P687*F!$B$91,IF(Q687=92%,N687*O687*P687*F!$B$92,IF(Q687=93%,N687*O687*P687*F!$B$93,IF(Q687=94%,N687*O687*P687*F!$B$94,IF(Q687=95%,N687*O687*P687*F!$B$95,IF(Q687=96%,N687*O687*P687*F!$B$96,IF(Q687=97%,N687*O687*P687*F!$B$97,IF(Q687=98%,N687*O687*P687*F!$B$98,IF(Q687=99%,N687*O687*P687*F!$B$99,IF(Q687&gt;99%,N687*O687*P687*F!$B$100,))))))))))))))))))))))))))))))))))))))))))))))))))))))))+IF(U687&lt;30%,0,IF(U687&lt;35%,R687*S687*T687*F!$B$33,IF(U687&lt;40%,R687*S687*T687*F!$B$38,IF(U687&lt;45%,R687*S687*T687*F!$B$43,IF(U687&lt;50%,R687*S687*T687*F!$B$48,IF(U687=50%,R687*S687*T687*F!$B$50,IF(U687=51%,R687*S687*T687*F!$B$51,IF(U687=52%,R687*S687*T687*F!$B$52,IF(U687=53%,R687*S687*T687*F!$B$53,IF(U687=54%,R687*S687*T687*F!$B$54,IF(U687=55%,R687*S687*T687*F!$B$55,IF(U687=56%,R687*S687*T687*F!$B$56,IF(U687=57%,R687*S687*T687*F!$B$57,IF(U687=58%,R687*S687*T687*F!$B$58,IF(U687=59%,R687*S687*T687*F!$B$59,IF(U687=60%,R687*S687*T687*F!$B$60,IF(U687=61%,R687*S687*T687*F!$B$61,IF(U687=62%,R687*S687*T687*F!$B$62,IF(U687=63%,R687*S687*T687*F!$B$63,IF(U687=64%,R687*S687*T687*F!$B$64,IF(U687=65%,R687*S687*T687*F!$B$65,IF(U687=66%,R687*S687*T687*F!$B$66,IF(U687=67%,R687*S687*T687*F!$B$67,IF(U687=68%,R687*S687*T687*F!$B$68,IF(U687=69%,R687*S687*T687*F!$B$69,IF(U687=70%,R687*S687*T687*F!$B$70,IF(U687=71%,R687*S687*T687*F!$B$71,IF(U687=72%,R687*S687*T687*F!$B$72,IF(U687=73%,R687*S687*T687*F!$B$73,IF(U687=74%,R687*S687*T687*F!$B$74,IF(U687=75%,R687*S687*T687*F!$B$75,IF(U687=76%,R687*S687*T687*F!$B$76,IF(U687=77%,R687*S687*T687*F!$B$77,IF(U687=78%,R687*S687*T687*F!$B$78,IF(U687=79%,R687*S687*T687*F!$B$79,IF(U687=80%,R687*S687*T687*F!$B$80,IF(U687=81%,R687*S687*T687*F!$B$81,IF(U687=82%,R687*S687*T687*F!$B$82,IF(U687=83%,R687*S687*T687*F!$B$83,IF(U687=84%,R687*S687*T687*F!$B$84,IF(U687=85%,R687*S687*T687*F!$B$85,IF(U687=86%,R687*S687*T687*F!$B$86,IF(U687=87%,R687*S687*T687*F!$B$87,IF(U687=88%,R687*S687*T687*F!$B$88,IF(U687=89%,R687*S687*T687*F!$B$89,IF(U687=90%,R687*S687*T687*F!$B$90,IF(U687=91%,R687*S687*T687*F!$B$91,IF(U687=92%,R687*S687*T687*F!$B$92,IF(U687=93%,R687*S687*T687*F!$B$93,IF(U687=94%,R687*S687*T687*F!$B$94,IF(U687=95%,R687*S687*T687*F!$B$95,IF(U687=96%,R687*S687*T687*F!$B$96,IF(U687=97%,R687*S687*T687*F!$B$97,IF(U687=98%,R687*S687*T687*F!$B$98,IF(U687=99%,R687*S687*T687*F!$B$99,IF(U687&gt;99%,R687*S687*T687*F!$B$100)))))))))))))))))))))))))))))))))))))))))))))))))))))))))*IF(ISNUMBER(E687),E687,1)*IF(ISNUMBER(D687),D687,1)</f>
        <v>0</v>
      </c>
      <c r="AA687" s="6">
        <f>G687*H687+K687*L687+O687*P687+S687*T687</f>
        <v>0</v>
      </c>
      <c r="AB687" s="115">
        <f>(H687*(IF(I687&lt;45%,0.5,IF(I687&lt;55%,0.8,IF(I687&lt;65%,0.9,IF(I687&lt;75%,1,IF(I687&lt;85%,1.1,1.2))))))+L687*(IF(M687&lt;45%,0.5,IF(M687&lt;55%,0.8,IF(M687&lt;65%,0.9,IF(M687&lt;75%,1,IF(M687&lt;85%,1.1,1.2))))))+P687*(IF(Q687&lt;45%,0.5,IF(Q687&lt;55%,0.8,IF(Q687&lt;65%,0.9,IF(Q687&lt;75%,1,IF(Q687&lt;85%,1.1,1.2))))))+T687*(IF(U687&lt;45%,0.5,IF(U687&lt;55%,0.8,IF(U687&lt;65%,0.9,IF(U687&lt;75%,1,IF(U687&lt;85%,1.1,1.2)))))))*IF(D687&gt;=0.8,6,IF(D687&lt;=0.4,1.5,3))</f>
        <v>0</v>
      </c>
    </row>
    <row r="688" spans="1:28" x14ac:dyDescent="0.25">
      <c r="A688" s="1129"/>
      <c r="B688" s="61" t="str">
        <f t="shared" ref="B688:C689" si="1707">IF(B626="","",B626)</f>
        <v/>
      </c>
      <c r="C688" s="62" t="str">
        <f t="shared" si="1707"/>
        <v/>
      </c>
      <c r="D688" s="149">
        <f t="shared" si="1695"/>
        <v>0</v>
      </c>
      <c r="E688" s="64" t="str">
        <f t="shared" ref="E688:E689" si="1708">IF(E626="","",E626)</f>
        <v/>
      </c>
      <c r="F688" s="150"/>
      <c r="G688" s="151"/>
      <c r="H688" s="151"/>
      <c r="I688" s="102">
        <f t="shared" si="1697"/>
        <v>0</v>
      </c>
      <c r="J688" s="150"/>
      <c r="K688" s="100"/>
      <c r="L688" s="100"/>
      <c r="M688" s="102">
        <f t="shared" si="1698"/>
        <v>0</v>
      </c>
      <c r="N688" s="150"/>
      <c r="O688" s="100"/>
      <c r="P688" s="100"/>
      <c r="Q688" s="102">
        <f t="shared" si="1699"/>
        <v>0</v>
      </c>
      <c r="R688" s="150"/>
      <c r="S688" s="100"/>
      <c r="T688" s="100"/>
      <c r="U688" s="101">
        <f t="shared" si="1700"/>
        <v>0</v>
      </c>
      <c r="V688" s="110">
        <f>(IF(ISNUMBER(F688),F688,1)*G688*H688+IF(ISNUMBER(J688),J688,1)*K688*L688+IF(ISNUMBER(N688),N688,1)*O688*P688+IF(ISNUMBER(R688),R688,1)*S688*T688)*IF(ISNUMBER(E688),E688,1)</f>
        <v>0</v>
      </c>
      <c r="W688" s="111">
        <f t="shared" si="1702"/>
        <v>0</v>
      </c>
      <c r="X688" s="31">
        <f>ROUND(IFERROR((W688/(Y688*IF(ISNUMBER(E688),E688,1))),0),2)</f>
        <v>0</v>
      </c>
      <c r="Y688" s="90" t="str">
        <f t="shared" si="1704"/>
        <v/>
      </c>
      <c r="Z688" s="5">
        <f>(IF(I688&lt;30%,0,IF(I688&lt;35%,F688*G688*H688*F!$B$33,IF(I688&lt;40%,F688*G688*H688*F!$B$38,IF(I688&lt;45%,F688*G688*H688*F!$B$43,IF(I688&lt;50%,F688*G688*H688*F!$B$48,IF(I688=50%,F688*G688*H688*F!$B$50,IF(I688=51%,F688*G688*H688*F!$B$51,IF(I688=52%,F688*G688*H688*F!$B$52,IF(I688=53%,F688*G688*H688*F!$B$53,IF(I688=54%,F688*G688*H688*F!$B$54,IF(I688=55%,F688*G688*H688*F!$B$55,IF(I688=56%,F688*G688*H688*F!$B$56,IF(I688=57%,F688*G688*H688*F!$B$57,IF(I688=58%,F688*G688*H688*F!$B$58,IF(I688=59%,F688*G688*H688*F!$B$59,IF(I688=60%,F688*G688*H688*F!$B$60,IF(I688=61%,F688*G688*H688*F!$B$61,IF(I688=62%,F688*G688*H688*F!$B$62,IF(I688=63%,F688*G688*H688*F!$B$63,IF(I688=64%,F688*G688*H688*F!$B$64,IF(I688=65%,F688*G688*H688*F!$B$65,IF(I688=66%,F688*G688*H688*F!$B$66,IF(I688=67%,F688*G688*H688*F!$B$67,IF(I688=68%,F688*G688*H688*F!$B$68,IF(I688=69%,F688*G688*H688*F!$B$69,IF(I688=70%,F688*G688*H688*F!$B$70,IF(I688=71%,F688*G688*H688*F!$B$71,IF(I688=72%,F688*G688*H688*F!$B$72,IF(I688=73%,F688*G688*H688*F!$B$73,IF(I688=74%,F688*G688*H688*F!$B$74,IF(I688=75%,F688*G688*H688*F!$B$75,IF(I688=76%,F688*G688*H688*F!$B$76,IF(I688=77%,F688*G688*H688*F!$B$77,IF(I688=78%,F688*G688*H688*F!$B$78,IF(I688=79%,F688*G688*H688*F!$B$79,IF(I688=80%,F688*G688*H688*F!$B$80,IF(I688=81%,F688*G688*H688*F!$B$81,IF(I688=82%,F688*G688*H688*F!$B$82,IF(I688=83%,F688*G688*H688*F!$B$83,IF(I688=84%,F688*G688*H688*F!$B$84,IF(I688=85%,F688*G688*H688*F!$B$85,IF(I688=86%,F688*G688*H688*F!$B$86,IF(I688=87%,F688*G688*H688*F!$B$87,IF(I688=88%,F688*G688*H688*F!$B$88,IF(I688=89%,F688*G688*H688*F!$B$89,IF(I688=90%,F688*G688*H688*F!$B$90,IF(I688=91%,F688*G688*H688*F!$B$91,IF(I688=92%,F688*G688*H688*F!$B$92,IF(I688=93%,F688*G688*H688*F!$B$93,IF(I688=94%,F688*G688*H688*F!$B$94,IF(I688=95%,F688*G688*H688*F!$B$95,IF(I688=96%,F688*G688*H688*F!$B$96,IF(I688=97%,F688*G688*H688*F!$B$97,IF(I688=98%,F688*G688*H688*F!$B$98,IF(I688=99%,F688*G688*H688*F!$B$99,IF(I688&gt;99%,F688*G688*H688*F!$B$100,))))))))))))))))))))))))))))))))))))))))))))))))))))))))+IF(M688&lt;30%,0,IF(M688&lt;35%,J688*K688*L688*F!$B$33,IF(M688&lt;40%,J688*K688*L688*F!$B$38,IF(M688&lt;45%,J688*K688*L688*F!$B$43,IF(M688&lt;50%,J688*K688*L688*F!$B$48,IF(M688=50%,J688*K688*L688*F!$B$50,IF(M688=51%,J688*K688*L688*F!$B$51,IF(M688=52%,J688*K688*L688*F!$B$52,IF(M688=53%,J688*K688*L688*F!$B$53,IF(M688=54%,J688*K688*L688*F!$B$54,IF(M688=55%,J688*K688*L688*F!$B$55,IF(M688=56%,J688*K688*L688*F!$B$56,IF(M688=57%,J688*K688*L688*F!$B$57,IF(M688=58%,J688*K688*L688*F!$B$58,IF(M688=59%,J688*K688*L688*F!$B$59,IF(M688=60%,J688*K688*L688*F!$B$60,IF(M688=61%,J688*K688*L688*F!$B$61,IF(M688=62%,J688*K688*L688*F!$B$62,IF(M688=63%,J688*K688*L688*F!$B$63,IF(M688=64%,J688*K688*L688*F!$B$64,IF(M688=65%,J688*K688*L688*F!$B$65,IF(M688=66%,J688*K688*L688*F!$B$66,IF(M688=67%,J688*K688*L688*F!$B$67,IF(M688=68%,J688*K688*L688*F!$B$68,IF(M688=69%,J688*K688*L688*F!$B$69,IF(M688=70%,J688*K688*L688*F!$B$70,IF(M688=71%,J688*K688*L688*F!$B$71,IF(M688=72%,J688*K688*L688*F!$B$72,IF(M688=73%,J688*K688*L688*F!$B$73,IF(M688=74%,J688*K688*L688*F!$B$74,IF(M688=75%,J688*K688*L688*F!$B$75,IF(M688=76%,J688*K688*L688*F!$B$76,IF(M688=77%,J688*K688*L688*F!$B$77,IF(M688=78%,J688*K688*L688*F!$B$78,IF(M688=79%,J688*K688*L688*F!$B$79,IF(M688=80%,J688*K688*L688*F!$B$80,IF(M688=81%,J688*K688*L688*F!$B$81,IF(M688=82%,J688*K688*L688*F!$B$82,IF(M688=83%,J688*K688*L688*F!$B$83,IF(M688=84%,J688*K688*L688*F!$B$84,IF(M688=85%,J688*K688*L688*F!$B$85,IF(M688=86%,J688*K688*L688*F!$B$86,IF(M688=87%,J688*K688*L688*F!$B$87,IF(M688=88%,J688*K688*L688*F!$B$88,IF(M688=89%,J688*K688*L688*F!$B$89,IF(M688=90%,J688*K688*L688*F!$B$90,IF(M688=91%,J688*K688*L688*F!$B$91,IF(M688=92%,J688*K688*L688*F!$B$92,IF(M688=93%,J688*K688*L688*F!$B$93,IF(M688=94%,J688*K688*L688*F!$B$94,IF(M688=95%,J688*K688*L688*F!$B$95,IF(M688=96%,J688*K688*L688*F!$B$96,IF(M688=97%,J688*K688*L688*F!$B$97,IF(M688=98%,J688*K688*L688*F!$B$98,IF(M688=99%,J688*K688*L688*F!$B$99,IF(M688&gt;99%,J688*K688*L688*F!$B$100,))))))))))))))))))))))))))))))))))))))))))))))))))))))))+IF(Q688&lt;30%,0,IF(Q688&lt;35%,N688*O688*P688*F!$B$33,IF(Q688&lt;40%,N688*O688*P688*F!$B$38,IF(Q688&lt;45%,N688*O688*P688*F!$B$43,IF(Q688&lt;50%,N688*O688*P688*F!$B$48,IF(Q688=50%,N688*O688*P688*F!$B$50,IF(Q688=51%,N688*O688*P688*F!$B$51,IF(Q688=52%,N688*O688*P688*F!$B$52,IF(Q688=53%,N688*O688*P688*F!$B$53,IF(Q688=54%,N688*O688*P688*F!$B$54,IF(Q688=55%,N688*O688*P688*F!$B$55,IF(Q688=56%,N688*O688*P688*F!$B$56,IF(Q688=57%,N688*O688*P688*F!$B$57,IF(Q688=58%,N688*O688*P688*F!$B$58,IF(Q688=59%,N688*O688*P688*F!$B$59,IF(Q688=60%,N688*O688*P688*F!$B$60,IF(Q688=61%,N688*O688*P688*F!$B$61,IF(Q688=62%,N688*O688*P688*F!$B$62,IF(Q688=63%,N688*O688*P688*F!$B$63,IF(Q688=64%,N688*O688*P688*F!$B$64,IF(Q688=65%,N688*O688*P688*F!$B$65,IF(Q688=66%,N688*O688*P688*F!$B$66,IF(Q688=67%,N688*O688*P688*F!$B$67,IF(Q688=68%,N688*O688*P688*F!$B$68,IF(Q688=69%,N688*O688*P688*F!$B$69,IF(Q688=70%,N688*O688*P688*F!$B$70,IF(Q688=71%,N688*O688*P688*F!$B$71,IF(Q688=72%,N688*O688*P688*F!$B$72,IF(Q688=73%,N688*O688*P688*F!$B$73,IF(Q688=74%,N688*O688*P688*F!$B$74,IF(Q688=75%,N688*O688*P688*F!$B$75,IF(Q688=76%,N688*O688*P688*F!$B$76,IF(Q688=77%,N688*O688*P688*F!$B$77,IF(Q688=78%,N688*O688*P688*F!$B$78,IF(Q688=79%,N688*O688*P688*F!$B$79,IF(Q688=80%,N688*O688*P688*F!$B$80,IF(Q688=81%,N688*O688*P688*F!$B$81,IF(Q688=82%,N688*O688*P688*F!$B$82,IF(Q688=83%,N688*O688*P688*F!$B$83,IF(Q688=84%,N688*O688*P688*F!$B$84,IF(Q688=85%,N688*O688*P688*F!$B$85,IF(Q688=86%,N688*O688*P688*F!$B$86,IF(Q688=87%,N688*O688*P688*F!$B$87,IF(Q688=88%,N688*O688*P688*F!$B$88,IF(Q688=89%,N688*O688*P688*F!$B$89,IF(Q688=90%,N688*O688*P688*F!$B$90,IF(Q688=91%,N688*O688*P688*F!$B$91,IF(Q688=92%,N688*O688*P688*F!$B$92,IF(Q688=93%,N688*O688*P688*F!$B$93,IF(Q688=94%,N688*O688*P688*F!$B$94,IF(Q688=95%,N688*O688*P688*F!$B$95,IF(Q688=96%,N688*O688*P688*F!$B$96,IF(Q688=97%,N688*O688*P688*F!$B$97,IF(Q688=98%,N688*O688*P688*F!$B$98,IF(Q688=99%,N688*O688*P688*F!$B$99,IF(Q688&gt;99%,N688*O688*P688*F!$B$100,))))))))))))))))))))))))))))))))))))))))))))))))))))))))+IF(U688&lt;30%,0,IF(U688&lt;35%,R688*S688*T688*F!$B$33,IF(U688&lt;40%,R688*S688*T688*F!$B$38,IF(U688&lt;45%,R688*S688*T688*F!$B$43,IF(U688&lt;50%,R688*S688*T688*F!$B$48,IF(U688=50%,R688*S688*T688*F!$B$50,IF(U688=51%,R688*S688*T688*F!$B$51,IF(U688=52%,R688*S688*T688*F!$B$52,IF(U688=53%,R688*S688*T688*F!$B$53,IF(U688=54%,R688*S688*T688*F!$B$54,IF(U688=55%,R688*S688*T688*F!$B$55,IF(U688=56%,R688*S688*T688*F!$B$56,IF(U688=57%,R688*S688*T688*F!$B$57,IF(U688=58%,R688*S688*T688*F!$B$58,IF(U688=59%,R688*S688*T688*F!$B$59,IF(U688=60%,R688*S688*T688*F!$B$60,IF(U688=61%,R688*S688*T688*F!$B$61,IF(U688=62%,R688*S688*T688*F!$B$62,IF(U688=63%,R688*S688*T688*F!$B$63,IF(U688=64%,R688*S688*T688*F!$B$64,IF(U688=65%,R688*S688*T688*F!$B$65,IF(U688=66%,R688*S688*T688*F!$B$66,IF(U688=67%,R688*S688*T688*F!$B$67,IF(U688=68%,R688*S688*T688*F!$B$68,IF(U688=69%,R688*S688*T688*F!$B$69,IF(U688=70%,R688*S688*T688*F!$B$70,IF(U688=71%,R688*S688*T688*F!$B$71,IF(U688=72%,R688*S688*T688*F!$B$72,IF(U688=73%,R688*S688*T688*F!$B$73,IF(U688=74%,R688*S688*T688*F!$B$74,IF(U688=75%,R688*S688*T688*F!$B$75,IF(U688=76%,R688*S688*T688*F!$B$76,IF(U688=77%,R688*S688*T688*F!$B$77,IF(U688=78%,R688*S688*T688*F!$B$78,IF(U688=79%,R688*S688*T688*F!$B$79,IF(U688=80%,R688*S688*T688*F!$B$80,IF(U688=81%,R688*S688*T688*F!$B$81,IF(U688=82%,R688*S688*T688*F!$B$82,IF(U688=83%,R688*S688*T688*F!$B$83,IF(U688=84%,R688*S688*T688*F!$B$84,IF(U688=85%,R688*S688*T688*F!$B$85,IF(U688=86%,R688*S688*T688*F!$B$86,IF(U688=87%,R688*S688*T688*F!$B$87,IF(U688=88%,R688*S688*T688*F!$B$88,IF(U688=89%,R688*S688*T688*F!$B$89,IF(U688=90%,R688*S688*T688*F!$B$90,IF(U688=91%,R688*S688*T688*F!$B$91,IF(U688=92%,R688*S688*T688*F!$B$92,IF(U688=93%,R688*S688*T688*F!$B$93,IF(U688=94%,R688*S688*T688*F!$B$94,IF(U688=95%,R688*S688*T688*F!$B$95,IF(U688=96%,R688*S688*T688*F!$B$96,IF(U688=97%,R688*S688*T688*F!$B$97,IF(U688=98%,R688*S688*T688*F!$B$98,IF(U688=99%,R688*S688*T688*F!$B$99,IF(U688&gt;99%,R688*S688*T688*F!$B$100)))))))))))))))))))))))))))))))))))))))))))))))))))))))))*IF(ISNUMBER(E688),E688,1)*IF(ISNUMBER(D688),D688,1)</f>
        <v>0</v>
      </c>
      <c r="AA688" s="5">
        <f>G688*H688+K688*L688+O688*P688+S688*T688</f>
        <v>0</v>
      </c>
      <c r="AB688" s="112">
        <f>(H688*(IF(I688&lt;45%,0.5,IF(I688&lt;55%,0.8,IF(I688&lt;65%,0.9,IF(I688&lt;75%,1,IF(I688&lt;85%,1.1,1.2))))))+L688*(IF(M688&lt;45%,0.5,IF(M688&lt;55%,0.8,IF(M688&lt;65%,0.9,IF(M688&lt;75%,1,IF(M688&lt;85%,1.1,1.2))))))+P688*(IF(Q688&lt;45%,0.5,IF(Q688&lt;55%,0.8,IF(Q688&lt;65%,0.9,IF(Q688&lt;75%,1,IF(Q688&lt;85%,1.1,1.2))))))+T688*(IF(U688&lt;45%,0.5,IF(U688&lt;55%,0.8,IF(U688&lt;65%,0.9,IF(U688&lt;75%,1,IF(U688&lt;85%,1.1,1.2)))))))*IF(D688&gt;=0.8,6,IF(D688&lt;=0.4,1.5,3))</f>
        <v>0</v>
      </c>
    </row>
    <row r="689" spans="1:28" x14ac:dyDescent="0.25">
      <c r="A689" s="1129"/>
      <c r="B689" s="61" t="str">
        <f t="shared" si="1707"/>
        <v/>
      </c>
      <c r="C689" s="62" t="str">
        <f>IF(C627="","",C627)</f>
        <v/>
      </c>
      <c r="D689" s="149">
        <f t="shared" si="1695"/>
        <v>0</v>
      </c>
      <c r="E689" s="64" t="str">
        <f t="shared" si="1708"/>
        <v/>
      </c>
      <c r="F689" s="152"/>
      <c r="G689" s="153"/>
      <c r="H689" s="153"/>
      <c r="I689" s="95">
        <f t="shared" si="1697"/>
        <v>0</v>
      </c>
      <c r="J689" s="152"/>
      <c r="K689" s="94"/>
      <c r="L689" s="94"/>
      <c r="M689" s="95">
        <f t="shared" si="1698"/>
        <v>0</v>
      </c>
      <c r="N689" s="152"/>
      <c r="O689" s="94"/>
      <c r="P689" s="94"/>
      <c r="Q689" s="95">
        <f t="shared" si="1699"/>
        <v>0</v>
      </c>
      <c r="R689" s="152"/>
      <c r="S689" s="94"/>
      <c r="T689" s="94"/>
      <c r="U689" s="93">
        <f t="shared" si="1700"/>
        <v>0</v>
      </c>
      <c r="V689" s="113">
        <f t="shared" ref="V689" si="1709">(IF(ISNUMBER(F689),F689,1)*G689*H689+IF(ISNUMBER(J689),J689,1)*K689*L689+IF(ISNUMBER(N689),N689,1)*O689*P689+IF(ISNUMBER(R689),R689,1)*S689*T689)*IF(ISNUMBER(E689),E689,1)</f>
        <v>0</v>
      </c>
      <c r="W689" s="114">
        <f t="shared" si="1702"/>
        <v>0</v>
      </c>
      <c r="X689" s="36">
        <f t="shared" ref="X689" si="1710">ROUND(IFERROR((W689/(Y689*IF(ISNUMBER(E689),E689,1))),0),2)</f>
        <v>0</v>
      </c>
      <c r="Y689" s="90" t="str">
        <f t="shared" si="1704"/>
        <v/>
      </c>
      <c r="Z689" s="6">
        <f>(IF(I689&lt;30%,0,IF(I689&lt;35%,F689*G689*H689*F!$B$33,IF(I689&lt;40%,F689*G689*H689*F!$B$38,IF(I689&lt;45%,F689*G689*H689*F!$B$43,IF(I689&lt;50%,F689*G689*H689*F!$B$48,IF(I689=50%,F689*G689*H689*F!$B$50,IF(I689=51%,F689*G689*H689*F!$B$51,IF(I689=52%,F689*G689*H689*F!$B$52,IF(I689=53%,F689*G689*H689*F!$B$53,IF(I689=54%,F689*G689*H689*F!$B$54,IF(I689=55%,F689*G689*H689*F!$B$55,IF(I689=56%,F689*G689*H689*F!$B$56,IF(I689=57%,F689*G689*H689*F!$B$57,IF(I689=58%,F689*G689*H689*F!$B$58,IF(I689=59%,F689*G689*H689*F!$B$59,IF(I689=60%,F689*G689*H689*F!$B$60,IF(I689=61%,F689*G689*H689*F!$B$61,IF(I689=62%,F689*G689*H689*F!$B$62,IF(I689=63%,F689*G689*H689*F!$B$63,IF(I689=64%,F689*G689*H689*F!$B$64,IF(I689=65%,F689*G689*H689*F!$B$65,IF(I689=66%,F689*G689*H689*F!$B$66,IF(I689=67%,F689*G689*H689*F!$B$67,IF(I689=68%,F689*G689*H689*F!$B$68,IF(I689=69%,F689*G689*H689*F!$B$69,IF(I689=70%,F689*G689*H689*F!$B$70,IF(I689=71%,F689*G689*H689*F!$B$71,IF(I689=72%,F689*G689*H689*F!$B$72,IF(I689=73%,F689*G689*H689*F!$B$73,IF(I689=74%,F689*G689*H689*F!$B$74,IF(I689=75%,F689*G689*H689*F!$B$75,IF(I689=76%,F689*G689*H689*F!$B$76,IF(I689=77%,F689*G689*H689*F!$B$77,IF(I689=78%,F689*G689*H689*F!$B$78,IF(I689=79%,F689*G689*H689*F!$B$79,IF(I689=80%,F689*G689*H689*F!$B$80,IF(I689=81%,F689*G689*H689*F!$B$81,IF(I689=82%,F689*G689*H689*F!$B$82,IF(I689=83%,F689*G689*H689*F!$B$83,IF(I689=84%,F689*G689*H689*F!$B$84,IF(I689=85%,F689*G689*H689*F!$B$85,IF(I689=86%,F689*G689*H689*F!$B$86,IF(I689=87%,F689*G689*H689*F!$B$87,IF(I689=88%,F689*G689*H689*F!$B$88,IF(I689=89%,F689*G689*H689*F!$B$89,IF(I689=90%,F689*G689*H689*F!$B$90,IF(I689=91%,F689*G689*H689*F!$B$91,IF(I689=92%,F689*G689*H689*F!$B$92,IF(I689=93%,F689*G689*H689*F!$B$93,IF(I689=94%,F689*G689*H689*F!$B$94,IF(I689=95%,F689*G689*H689*F!$B$95,IF(I689=96%,F689*G689*H689*F!$B$96,IF(I689=97%,F689*G689*H689*F!$B$97,IF(I689=98%,F689*G689*H689*F!$B$98,IF(I689=99%,F689*G689*H689*F!$B$99,IF(I689&gt;99%,F689*G689*H689*F!$B$100,))))))))))))))))))))))))))))))))))))))))))))))))))))))))+IF(M689&lt;30%,0,IF(M689&lt;35%,J689*K689*L689*F!$B$33,IF(M689&lt;40%,J689*K689*L689*F!$B$38,IF(M689&lt;45%,J689*K689*L689*F!$B$43,IF(M689&lt;50%,J689*K689*L689*F!$B$48,IF(M689=50%,J689*K689*L689*F!$B$50,IF(M689=51%,J689*K689*L689*F!$B$51,IF(M689=52%,J689*K689*L689*F!$B$52,IF(M689=53%,J689*K689*L689*F!$B$53,IF(M689=54%,J689*K689*L689*F!$B$54,IF(M689=55%,J689*K689*L689*F!$B$55,IF(M689=56%,J689*K689*L689*F!$B$56,IF(M689=57%,J689*K689*L689*F!$B$57,IF(M689=58%,J689*K689*L689*F!$B$58,IF(M689=59%,J689*K689*L689*F!$B$59,IF(M689=60%,J689*K689*L689*F!$B$60,IF(M689=61%,J689*K689*L689*F!$B$61,IF(M689=62%,J689*K689*L689*F!$B$62,IF(M689=63%,J689*K689*L689*F!$B$63,IF(M689=64%,J689*K689*L689*F!$B$64,IF(M689=65%,J689*K689*L689*F!$B$65,IF(M689=66%,J689*K689*L689*F!$B$66,IF(M689=67%,J689*K689*L689*F!$B$67,IF(M689=68%,J689*K689*L689*F!$B$68,IF(M689=69%,J689*K689*L689*F!$B$69,IF(M689=70%,J689*K689*L689*F!$B$70,IF(M689=71%,J689*K689*L689*F!$B$71,IF(M689=72%,J689*K689*L689*F!$B$72,IF(M689=73%,J689*K689*L689*F!$B$73,IF(M689=74%,J689*K689*L689*F!$B$74,IF(M689=75%,J689*K689*L689*F!$B$75,IF(M689=76%,J689*K689*L689*F!$B$76,IF(M689=77%,J689*K689*L689*F!$B$77,IF(M689=78%,J689*K689*L689*F!$B$78,IF(M689=79%,J689*K689*L689*F!$B$79,IF(M689=80%,J689*K689*L689*F!$B$80,IF(M689=81%,J689*K689*L689*F!$B$81,IF(M689=82%,J689*K689*L689*F!$B$82,IF(M689=83%,J689*K689*L689*F!$B$83,IF(M689=84%,J689*K689*L689*F!$B$84,IF(M689=85%,J689*K689*L689*F!$B$85,IF(M689=86%,J689*K689*L689*F!$B$86,IF(M689=87%,J689*K689*L689*F!$B$87,IF(M689=88%,J689*K689*L689*F!$B$88,IF(M689=89%,J689*K689*L689*F!$B$89,IF(M689=90%,J689*K689*L689*F!$B$90,IF(M689=91%,J689*K689*L689*F!$B$91,IF(M689=92%,J689*K689*L689*F!$B$92,IF(M689=93%,J689*K689*L689*F!$B$93,IF(M689=94%,J689*K689*L689*F!$B$94,IF(M689=95%,J689*K689*L689*F!$B$95,IF(M689=96%,J689*K689*L689*F!$B$96,IF(M689=97%,J689*K689*L689*F!$B$97,IF(M689=98%,J689*K689*L689*F!$B$98,IF(M689=99%,J689*K689*L689*F!$B$99,IF(M689&gt;99%,J689*K689*L689*F!$B$100,))))))))))))))))))))))))))))))))))))))))))))))))))))))))+IF(Q689&lt;30%,0,IF(Q689&lt;35%,N689*O689*P689*F!$B$33,IF(Q689&lt;40%,N689*O689*P689*F!$B$38,IF(Q689&lt;45%,N689*O689*P689*F!$B$43,IF(Q689&lt;50%,N689*O689*P689*F!$B$48,IF(Q689=50%,N689*O689*P689*F!$B$50,IF(Q689=51%,N689*O689*P689*F!$B$51,IF(Q689=52%,N689*O689*P689*F!$B$52,IF(Q689=53%,N689*O689*P689*F!$B$53,IF(Q689=54%,N689*O689*P689*F!$B$54,IF(Q689=55%,N689*O689*P689*F!$B$55,IF(Q689=56%,N689*O689*P689*F!$B$56,IF(Q689=57%,N689*O689*P689*F!$B$57,IF(Q689=58%,N689*O689*P689*F!$B$58,IF(Q689=59%,N689*O689*P689*F!$B$59,IF(Q689=60%,N689*O689*P689*F!$B$60,IF(Q689=61%,N689*O689*P689*F!$B$61,IF(Q689=62%,N689*O689*P689*F!$B$62,IF(Q689=63%,N689*O689*P689*F!$B$63,IF(Q689=64%,N689*O689*P689*F!$B$64,IF(Q689=65%,N689*O689*P689*F!$B$65,IF(Q689=66%,N689*O689*P689*F!$B$66,IF(Q689=67%,N689*O689*P689*F!$B$67,IF(Q689=68%,N689*O689*P689*F!$B$68,IF(Q689=69%,N689*O689*P689*F!$B$69,IF(Q689=70%,N689*O689*P689*F!$B$70,IF(Q689=71%,N689*O689*P689*F!$B$71,IF(Q689=72%,N689*O689*P689*F!$B$72,IF(Q689=73%,N689*O689*P689*F!$B$73,IF(Q689=74%,N689*O689*P689*F!$B$74,IF(Q689=75%,N689*O689*P689*F!$B$75,IF(Q689=76%,N689*O689*P689*F!$B$76,IF(Q689=77%,N689*O689*P689*F!$B$77,IF(Q689=78%,N689*O689*P689*F!$B$78,IF(Q689=79%,N689*O689*P689*F!$B$79,IF(Q689=80%,N689*O689*P689*F!$B$80,IF(Q689=81%,N689*O689*P689*F!$B$81,IF(Q689=82%,N689*O689*P689*F!$B$82,IF(Q689=83%,N689*O689*P689*F!$B$83,IF(Q689=84%,N689*O689*P689*F!$B$84,IF(Q689=85%,N689*O689*P689*F!$B$85,IF(Q689=86%,N689*O689*P689*F!$B$86,IF(Q689=87%,N689*O689*P689*F!$B$87,IF(Q689=88%,N689*O689*P689*F!$B$88,IF(Q689=89%,N689*O689*P689*F!$B$89,IF(Q689=90%,N689*O689*P689*F!$B$90,IF(Q689=91%,N689*O689*P689*F!$B$91,IF(Q689=92%,N689*O689*P689*F!$B$92,IF(Q689=93%,N689*O689*P689*F!$B$93,IF(Q689=94%,N689*O689*P689*F!$B$94,IF(Q689=95%,N689*O689*P689*F!$B$95,IF(Q689=96%,N689*O689*P689*F!$B$96,IF(Q689=97%,N689*O689*P689*F!$B$97,IF(Q689=98%,N689*O689*P689*F!$B$98,IF(Q689=99%,N689*O689*P689*F!$B$99,IF(Q689&gt;99%,N689*O689*P689*F!$B$100,))))))))))))))))))))))))))))))))))))))))))))))))))))))))+IF(U689&lt;30%,0,IF(U689&lt;35%,R689*S689*T689*F!$B$33,IF(U689&lt;40%,R689*S689*T689*F!$B$38,IF(U689&lt;45%,R689*S689*T689*F!$B$43,IF(U689&lt;50%,R689*S689*T689*F!$B$48,IF(U689=50%,R689*S689*T689*F!$B$50,IF(U689=51%,R689*S689*T689*F!$B$51,IF(U689=52%,R689*S689*T689*F!$B$52,IF(U689=53%,R689*S689*T689*F!$B$53,IF(U689=54%,R689*S689*T689*F!$B$54,IF(U689=55%,R689*S689*T689*F!$B$55,IF(U689=56%,R689*S689*T689*F!$B$56,IF(U689=57%,R689*S689*T689*F!$B$57,IF(U689=58%,R689*S689*T689*F!$B$58,IF(U689=59%,R689*S689*T689*F!$B$59,IF(U689=60%,R689*S689*T689*F!$B$60,IF(U689=61%,R689*S689*T689*F!$B$61,IF(U689=62%,R689*S689*T689*F!$B$62,IF(U689=63%,R689*S689*T689*F!$B$63,IF(U689=64%,R689*S689*T689*F!$B$64,IF(U689=65%,R689*S689*T689*F!$B$65,IF(U689=66%,R689*S689*T689*F!$B$66,IF(U689=67%,R689*S689*T689*F!$B$67,IF(U689=68%,R689*S689*T689*F!$B$68,IF(U689=69%,R689*S689*T689*F!$B$69,IF(U689=70%,R689*S689*T689*F!$B$70,IF(U689=71%,R689*S689*T689*F!$B$71,IF(U689=72%,R689*S689*T689*F!$B$72,IF(U689=73%,R689*S689*T689*F!$B$73,IF(U689=74%,R689*S689*T689*F!$B$74,IF(U689=75%,R689*S689*T689*F!$B$75,IF(U689=76%,R689*S689*T689*F!$B$76,IF(U689=77%,R689*S689*T689*F!$B$77,IF(U689=78%,R689*S689*T689*F!$B$78,IF(U689=79%,R689*S689*T689*F!$B$79,IF(U689=80%,R689*S689*T689*F!$B$80,IF(U689=81%,R689*S689*T689*F!$B$81,IF(U689=82%,R689*S689*T689*F!$B$82,IF(U689=83%,R689*S689*T689*F!$B$83,IF(U689=84%,R689*S689*T689*F!$B$84,IF(U689=85%,R689*S689*T689*F!$B$85,IF(U689=86%,R689*S689*T689*F!$B$86,IF(U689=87%,R689*S689*T689*F!$B$87,IF(U689=88%,R689*S689*T689*F!$B$88,IF(U689=89%,R689*S689*T689*F!$B$89,IF(U689=90%,R689*S689*T689*F!$B$90,IF(U689=91%,R689*S689*T689*F!$B$91,IF(U689=92%,R689*S689*T689*F!$B$92,IF(U689=93%,R689*S689*T689*F!$B$93,IF(U689=94%,R689*S689*T689*F!$B$94,IF(U689=95%,R689*S689*T689*F!$B$95,IF(U689=96%,R689*S689*T689*F!$B$96,IF(U689=97%,R689*S689*T689*F!$B$97,IF(U689=98%,R689*S689*T689*F!$B$98,IF(U689=99%,R689*S689*T689*F!$B$99,IF(U689&gt;99%,R689*S689*T689*F!$B$100)))))))))))))))))))))))))))))))))))))))))))))))))))))))))*IF(ISNUMBER(E689),E689,1)*IF(ISNUMBER(D689),D689,1)</f>
        <v>0</v>
      </c>
      <c r="AA689" s="6">
        <f>G689*H689+K689*L689+O689*P689+S689*T689</f>
        <v>0</v>
      </c>
      <c r="AB689" s="115">
        <f>(H689*(IF(I689&lt;45%,0.5,IF(I689&lt;55%,0.8,IF(I689&lt;65%,0.9,IF(I689&lt;75%,1,IF(I689&lt;85%,1.1,1.2))))))+L689*(IF(M689&lt;45%,0.5,IF(M689&lt;55%,0.8,IF(M689&lt;65%,0.9,IF(M689&lt;75%,1,IF(M689&lt;85%,1.1,1.2))))))+P689*(IF(Q689&lt;45%,0.5,IF(Q689&lt;55%,0.8,IF(Q689&lt;65%,0.9,IF(Q689&lt;75%,1,IF(Q689&lt;85%,1.1,1.2))))))+T689*(IF(U689&lt;45%,0.5,IF(U689&lt;55%,0.8,IF(U689&lt;65%,0.9,IF(U689&lt;75%,1,IF(U689&lt;85%,1.1,1.2)))))))*IF(D689&gt;=0.8,6,IF(D689&lt;=0.4,1.5,3))</f>
        <v>0</v>
      </c>
    </row>
    <row r="690" spans="1:28" x14ac:dyDescent="0.25">
      <c r="A690" s="1129"/>
      <c r="B690" s="61"/>
      <c r="C690" s="62"/>
      <c r="D690" s="109">
        <f>ROUND(IFERROR((D685*(G685*H685+K685*L685+O685*P685+S685*T685)+D686*(G686*H686+K686*L686+O686*P686+S686*T686)+D687*(G687*H687+K687*L687+O687*P687+S687*T687)+D688*(G688*H688+K688*L688+O688*P688+S688*T688)+D689*(G689*H689+K689*L689+O689*P689+S689*T689))/((G685*H685+K685*L685+O685*P685+S685*T685)+(G686*H686+K686*L686+O686*P686+S686*T686)+(G687*H687+K687*L687+O687*P687+S687*T687)+(G688*H688+K688*L688+O688*P688+S688*T688)+(G689*H689+K689*L689+O689*P689+S689*T689)),0),3)</f>
        <v>0</v>
      </c>
      <c r="E690" s="64"/>
      <c r="F690" s="65"/>
      <c r="G690" s="151"/>
      <c r="H690" s="151"/>
      <c r="I690" s="102"/>
      <c r="J690" s="65"/>
      <c r="K690" s="100"/>
      <c r="L690" s="100"/>
      <c r="M690" s="102"/>
      <c r="N690" s="65"/>
      <c r="O690" s="100"/>
      <c r="P690" s="100"/>
      <c r="Q690" s="102"/>
      <c r="R690" s="65"/>
      <c r="S690" s="100"/>
      <c r="T690" s="100"/>
      <c r="U690" s="101"/>
      <c r="V690" s="116">
        <f>SUM(V685:V689)</f>
        <v>0</v>
      </c>
      <c r="W690" s="117">
        <f>IFERROR(V690/AA690,0)</f>
        <v>0</v>
      </c>
      <c r="X690" s="118">
        <f>ROUND(IFERROR((D685*(I685*G685*H685+M685*K685*L685+Q685*O685*P685+U685*S685*T685)+D686*(I686*G686*H686+M686*K686*L686+Q686*O686*P686+U686*S686*T686)+D687*(I687*G687*H687+M687*K687*L687+Q687*O687*P687+U687*S687*T687)+D688*(I688*G688*H688+M688*K688*L688+Q688*O688*P688+U688*S688*T688)+D689*(I689*G689*H689+M689*K689*L689+Q689*O689*P689+U689*S689*T689))/(D685*(G685*H685+K685*L685+O685*P685+S685*T685)+D686*(G686*H686+K686*L686+O686*P686+S686*T686)+D687*(G687*H687+K687*L687+O687*P687+S687*T687)+D688*(G688*H688+K688*L688+O688*P688+S688*T688)+D689*(G689*H689+K689*L689+O689*P689+S689*T689)),0),2)</f>
        <v>0</v>
      </c>
      <c r="Y690" s="117"/>
      <c r="Z690" s="117">
        <f>SUM(Z685:Z689)</f>
        <v>0</v>
      </c>
      <c r="AA690" s="117">
        <f>SUM(AA685:AA689)</f>
        <v>0</v>
      </c>
      <c r="AB690" s="119">
        <f>IF(SUM(AB685:AB689)=0,TIME(,0,),TIME(,SUM(AB685:AB689)+30,))</f>
        <v>0</v>
      </c>
    </row>
    <row r="691" spans="1:28" x14ac:dyDescent="0.25">
      <c r="A691" s="1129"/>
      <c r="B691" s="61" t="str">
        <f t="shared" ref="B691:C691" si="1711">IF(B629="","",B629)</f>
        <v/>
      </c>
      <c r="C691" s="62" t="str">
        <f t="shared" si="1711"/>
        <v/>
      </c>
      <c r="D691" s="149">
        <f>D629</f>
        <v>0</v>
      </c>
      <c r="E691" s="64" t="str">
        <f t="shared" ref="E691" si="1712">IF(E629="","",E629)</f>
        <v/>
      </c>
      <c r="F691" s="152"/>
      <c r="G691" s="153"/>
      <c r="H691" s="153"/>
      <c r="I691" s="95">
        <f t="shared" ref="I691:I695" si="1713">IFERROR(ROUND(F691/$Y691,2),)</f>
        <v>0</v>
      </c>
      <c r="J691" s="152"/>
      <c r="K691" s="94"/>
      <c r="L691" s="94"/>
      <c r="M691" s="95">
        <f t="shared" ref="M691:M695" si="1714">IFERROR(ROUND(J691/$Y691,2),)</f>
        <v>0</v>
      </c>
      <c r="N691" s="152"/>
      <c r="O691" s="94"/>
      <c r="P691" s="94"/>
      <c r="Q691" s="95">
        <f t="shared" ref="Q691:Q695" si="1715">IFERROR(ROUND(N691/$Y691,2),)</f>
        <v>0</v>
      </c>
      <c r="R691" s="152"/>
      <c r="S691" s="94"/>
      <c r="T691" s="94"/>
      <c r="U691" s="93">
        <f t="shared" ref="U691:U695" si="1716">IFERROR(ROUND(R691/$Y691,2),)</f>
        <v>0</v>
      </c>
      <c r="V691" s="113">
        <f>(IF(ISNUMBER(F691),F691,1)*G691*H691+IF(ISNUMBER(J691),J691,1)*K691*L691+IF(ISNUMBER(N691),N691,1)*O691*P691+IF(ISNUMBER(R691),R691,1)*S691*T691)*IF(ISNUMBER(E691),E691,1)</f>
        <v>0</v>
      </c>
      <c r="W691" s="43">
        <f>IFERROR((IF(ISNUMBER(F691),F691,1)*G691*H691+IF(ISNUMBER(J691),J691,1)*K691*L691+IF(ISNUMBER(N691),N691,1)*O691*P691+IF(ISNUMBER(R691),R691,1)*S691*T691)*IF(ISNUMBER(E691),E691,1)/(G691*H691+K691*L691+O691*P691+S691*T691),0)</f>
        <v>0</v>
      </c>
      <c r="X691" s="36">
        <f>ROUND(IFERROR((W691/(Y691*IF(ISNUMBER(E691),E691,1))),0),2)</f>
        <v>0</v>
      </c>
      <c r="Y691" s="90" t="str">
        <f>IF(ISNUMBER(Y629), Y629+(Y629*$Y$683),"")</f>
        <v/>
      </c>
      <c r="Z691" s="6">
        <f>(IF(I691&lt;30%,0,IF(I691&lt;35%,F691*G691*H691*F!$B$33,IF(I691&lt;40%,F691*G691*H691*F!$B$38,IF(I691&lt;45%,F691*G691*H691*F!$B$43,IF(I691&lt;50%,F691*G691*H691*F!$B$48,IF(I691=50%,F691*G691*H691*F!$B$50,IF(I691=51%,F691*G691*H691*F!$B$51,IF(I691=52%,F691*G691*H691*F!$B$52,IF(I691=53%,F691*G691*H691*F!$B$53,IF(I691=54%,F691*G691*H691*F!$B$54,IF(I691=55%,F691*G691*H691*F!$B$55,IF(I691=56%,F691*G691*H691*F!$B$56,IF(I691=57%,F691*G691*H691*F!$B$57,IF(I691=58%,F691*G691*H691*F!$B$58,IF(I691=59%,F691*G691*H691*F!$B$59,IF(I691=60%,F691*G691*H691*F!$B$60,IF(I691=61%,F691*G691*H691*F!$B$61,IF(I691=62%,F691*G691*H691*F!$B$62,IF(I691=63%,F691*G691*H691*F!$B$63,IF(I691=64%,F691*G691*H691*F!$B$64,IF(I691=65%,F691*G691*H691*F!$B$65,IF(I691=66%,F691*G691*H691*F!$B$66,IF(I691=67%,F691*G691*H691*F!$B$67,IF(I691=68%,F691*G691*H691*F!$B$68,IF(I691=69%,F691*G691*H691*F!$B$69,IF(I691=70%,F691*G691*H691*F!$B$70,IF(I691=71%,F691*G691*H691*F!$B$71,IF(I691=72%,F691*G691*H691*F!$B$72,IF(I691=73%,F691*G691*H691*F!$B$73,IF(I691=74%,F691*G691*H691*F!$B$74,IF(I691=75%,F691*G691*H691*F!$B$75,IF(I691=76%,F691*G691*H691*F!$B$76,IF(I691=77%,F691*G691*H691*F!$B$77,IF(I691=78%,F691*G691*H691*F!$B$78,IF(I691=79%,F691*G691*H691*F!$B$79,IF(I691=80%,F691*G691*H691*F!$B$80,IF(I691=81%,F691*G691*H691*F!$B$81,IF(I691=82%,F691*G691*H691*F!$B$82,IF(I691=83%,F691*G691*H691*F!$B$83,IF(I691=84%,F691*G691*H691*F!$B$84,IF(I691=85%,F691*G691*H691*F!$B$85,IF(I691=86%,F691*G691*H691*F!$B$86,IF(I691=87%,F691*G691*H691*F!$B$87,IF(I691=88%,F691*G691*H691*F!$B$88,IF(I691=89%,F691*G691*H691*F!$B$89,IF(I691=90%,F691*G691*H691*F!$B$90,IF(I691=91%,F691*G691*H691*F!$B$91,IF(I691=92%,F691*G691*H691*F!$B$92,IF(I691=93%,F691*G691*H691*F!$B$93,IF(I691=94%,F691*G691*H691*F!$B$94,IF(I691=95%,F691*G691*H691*F!$B$95,IF(I691=96%,F691*G691*H691*F!$B$96,IF(I691=97%,F691*G691*H691*F!$B$97,IF(I691=98%,F691*G691*H691*F!$B$98,IF(I691=99%,F691*G691*H691*F!$B$99,IF(I691&gt;99%,F691*G691*H691*F!$B$100,))))))))))))))))))))))))))))))))))))))))))))))))))))))))+IF(M691&lt;30%,0,IF(M691&lt;35%,J691*K691*L691*F!$B$33,IF(M691&lt;40%,J691*K691*L691*F!$B$38,IF(M691&lt;45%,J691*K691*L691*F!$B$43,IF(M691&lt;50%,J691*K691*L691*F!$B$48,IF(M691=50%,J691*K691*L691*F!$B$50,IF(M691=51%,J691*K691*L691*F!$B$51,IF(M691=52%,J691*K691*L691*F!$B$52,IF(M691=53%,J691*K691*L691*F!$B$53,IF(M691=54%,J691*K691*L691*F!$B$54,IF(M691=55%,J691*K691*L691*F!$B$55,IF(M691=56%,J691*K691*L691*F!$B$56,IF(M691=57%,J691*K691*L691*F!$B$57,IF(M691=58%,J691*K691*L691*F!$B$58,IF(M691=59%,J691*K691*L691*F!$B$59,IF(M691=60%,J691*K691*L691*F!$B$60,IF(M691=61%,J691*K691*L691*F!$B$61,IF(M691=62%,J691*K691*L691*F!$B$62,IF(M691=63%,J691*K691*L691*F!$B$63,IF(M691=64%,J691*K691*L691*F!$B$64,IF(M691=65%,J691*K691*L691*F!$B$65,IF(M691=66%,J691*K691*L691*F!$B$66,IF(M691=67%,J691*K691*L691*F!$B$67,IF(M691=68%,J691*K691*L691*F!$B$68,IF(M691=69%,J691*K691*L691*F!$B$69,IF(M691=70%,J691*K691*L691*F!$B$70,IF(M691=71%,J691*K691*L691*F!$B$71,IF(M691=72%,J691*K691*L691*F!$B$72,IF(M691=73%,J691*K691*L691*F!$B$73,IF(M691=74%,J691*K691*L691*F!$B$74,IF(M691=75%,J691*K691*L691*F!$B$75,IF(M691=76%,J691*K691*L691*F!$B$76,IF(M691=77%,J691*K691*L691*F!$B$77,IF(M691=78%,J691*K691*L691*F!$B$78,IF(M691=79%,J691*K691*L691*F!$B$79,IF(M691=80%,J691*K691*L691*F!$B$80,IF(M691=81%,J691*K691*L691*F!$B$81,IF(M691=82%,J691*K691*L691*F!$B$82,IF(M691=83%,J691*K691*L691*F!$B$83,IF(M691=84%,J691*K691*L691*F!$B$84,IF(M691=85%,J691*K691*L691*F!$B$85,IF(M691=86%,J691*K691*L691*F!$B$86,IF(M691=87%,J691*K691*L691*F!$B$87,IF(M691=88%,J691*K691*L691*F!$B$88,IF(M691=89%,J691*K691*L691*F!$B$89,IF(M691=90%,J691*K691*L691*F!$B$90,IF(M691=91%,J691*K691*L691*F!$B$91,IF(M691=92%,J691*K691*L691*F!$B$92,IF(M691=93%,J691*K691*L691*F!$B$93,IF(M691=94%,J691*K691*L691*F!$B$94,IF(M691=95%,J691*K691*L691*F!$B$95,IF(M691=96%,J691*K691*L691*F!$B$96,IF(M691=97%,J691*K691*L691*F!$B$97,IF(M691=98%,J691*K691*L691*F!$B$98,IF(M691=99%,J691*K691*L691*F!$B$99,IF(M691&gt;99%,J691*K691*L691*F!$B$100,))))))))))))))))))))))))))))))))))))))))))))))))))))))))+IF(Q691&lt;30%,0,IF(Q691&lt;35%,N691*O691*P691*F!$B$33,IF(Q691&lt;40%,N691*O691*P691*F!$B$38,IF(Q691&lt;45%,N691*O691*P691*F!$B$43,IF(Q691&lt;50%,N691*O691*P691*F!$B$48,IF(Q691=50%,N691*O691*P691*F!$B$50,IF(Q691=51%,N691*O691*P691*F!$B$51,IF(Q691=52%,N691*O691*P691*F!$B$52,IF(Q691=53%,N691*O691*P691*F!$B$53,IF(Q691=54%,N691*O691*P691*F!$B$54,IF(Q691=55%,N691*O691*P691*F!$B$55,IF(Q691=56%,N691*O691*P691*F!$B$56,IF(Q691=57%,N691*O691*P691*F!$B$57,IF(Q691=58%,N691*O691*P691*F!$B$58,IF(Q691=59%,N691*O691*P691*F!$B$59,IF(Q691=60%,N691*O691*P691*F!$B$60,IF(Q691=61%,N691*O691*P691*F!$B$61,IF(Q691=62%,N691*O691*P691*F!$B$62,IF(Q691=63%,N691*O691*P691*F!$B$63,IF(Q691=64%,N691*O691*P691*F!$B$64,IF(Q691=65%,N691*O691*P691*F!$B$65,IF(Q691=66%,N691*O691*P691*F!$B$66,IF(Q691=67%,N691*O691*P691*F!$B$67,IF(Q691=68%,N691*O691*P691*F!$B$68,IF(Q691=69%,N691*O691*P691*F!$B$69,IF(Q691=70%,N691*O691*P691*F!$B$70,IF(Q691=71%,N691*O691*P691*F!$B$71,IF(Q691=72%,N691*O691*P691*F!$B$72,IF(Q691=73%,N691*O691*P691*F!$B$73,IF(Q691=74%,N691*O691*P691*F!$B$74,IF(Q691=75%,N691*O691*P691*F!$B$75,IF(Q691=76%,N691*O691*P691*F!$B$76,IF(Q691=77%,N691*O691*P691*F!$B$77,IF(Q691=78%,N691*O691*P691*F!$B$78,IF(Q691=79%,N691*O691*P691*F!$B$79,IF(Q691=80%,N691*O691*P691*F!$B$80,IF(Q691=81%,N691*O691*P691*F!$B$81,IF(Q691=82%,N691*O691*P691*F!$B$82,IF(Q691=83%,N691*O691*P691*F!$B$83,IF(Q691=84%,N691*O691*P691*F!$B$84,IF(Q691=85%,N691*O691*P691*F!$B$85,IF(Q691=86%,N691*O691*P691*F!$B$86,IF(Q691=87%,N691*O691*P691*F!$B$87,IF(Q691=88%,N691*O691*P691*F!$B$88,IF(Q691=89%,N691*O691*P691*F!$B$89,IF(Q691=90%,N691*O691*P691*F!$B$90,IF(Q691=91%,N691*O691*P691*F!$B$91,IF(Q691=92%,N691*O691*P691*F!$B$92,IF(Q691=93%,N691*O691*P691*F!$B$93,IF(Q691=94%,N691*O691*P691*F!$B$94,IF(Q691=95%,N691*O691*P691*F!$B$95,IF(Q691=96%,N691*O691*P691*F!$B$96,IF(Q691=97%,N691*O691*P691*F!$B$97,IF(Q691=98%,N691*O691*P691*F!$B$98,IF(Q691=99%,N691*O691*P691*F!$B$99,IF(Q691&gt;99%,N691*O691*P691*F!$B$100,))))))))))))))))))))))))))))))))))))))))))))))))))))))))+IF(U691&lt;30%,0,IF(U691&lt;35%,R691*S691*T691*F!$B$33,IF(U691&lt;40%,R691*S691*T691*F!$B$38,IF(U691&lt;45%,R691*S691*T691*F!$B$43,IF(U691&lt;50%,R691*S691*T691*F!$B$48,IF(U691=50%,R691*S691*T691*F!$B$50,IF(U691=51%,R691*S691*T691*F!$B$51,IF(U691=52%,R691*S691*T691*F!$B$52,IF(U691=53%,R691*S691*T691*F!$B$53,IF(U691=54%,R691*S691*T691*F!$B$54,IF(U691=55%,R691*S691*T691*F!$B$55,IF(U691=56%,R691*S691*T691*F!$B$56,IF(U691=57%,R691*S691*T691*F!$B$57,IF(U691=58%,R691*S691*T691*F!$B$58,IF(U691=59%,R691*S691*T691*F!$B$59,IF(U691=60%,R691*S691*T691*F!$B$60,IF(U691=61%,R691*S691*T691*F!$B$61,IF(U691=62%,R691*S691*T691*F!$B$62,IF(U691=63%,R691*S691*T691*F!$B$63,IF(U691=64%,R691*S691*T691*F!$B$64,IF(U691=65%,R691*S691*T691*F!$B$65,IF(U691=66%,R691*S691*T691*F!$B$66,IF(U691=67%,R691*S691*T691*F!$B$67,IF(U691=68%,R691*S691*T691*F!$B$68,IF(U691=69%,R691*S691*T691*F!$B$69,IF(U691=70%,R691*S691*T691*F!$B$70,IF(U691=71%,R691*S691*T691*F!$B$71,IF(U691=72%,R691*S691*T691*F!$B$72,IF(U691=73%,R691*S691*T691*F!$B$73,IF(U691=74%,R691*S691*T691*F!$B$74,IF(U691=75%,R691*S691*T691*F!$B$75,IF(U691=76%,R691*S691*T691*F!$B$76,IF(U691=77%,R691*S691*T691*F!$B$77,IF(U691=78%,R691*S691*T691*F!$B$78,IF(U691=79%,R691*S691*T691*F!$B$79,IF(U691=80%,R691*S691*T691*F!$B$80,IF(U691=81%,R691*S691*T691*F!$B$81,IF(U691=82%,R691*S691*T691*F!$B$82,IF(U691=83%,R691*S691*T691*F!$B$83,IF(U691=84%,R691*S691*T691*F!$B$84,IF(U691=85%,R691*S691*T691*F!$B$85,IF(U691=86%,R691*S691*T691*F!$B$86,IF(U691=87%,R691*S691*T691*F!$B$87,IF(U691=88%,R691*S691*T691*F!$B$88,IF(U691=89%,R691*S691*T691*F!$B$89,IF(U691=90%,R691*S691*T691*F!$B$90,IF(U691=91%,R691*S691*T691*F!$B$91,IF(U691=92%,R691*S691*T691*F!$B$92,IF(U691=93%,R691*S691*T691*F!$B$93,IF(U691=94%,R691*S691*T691*F!$B$94,IF(U691=95%,R691*S691*T691*F!$B$95,IF(U691=96%,R691*S691*T691*F!$B$96,IF(U691=97%,R691*S691*T691*F!$B$97,IF(U691=98%,R691*S691*T691*F!$B$98,IF(U691=99%,R691*S691*T691*F!$B$99,IF(U691&gt;99%,R691*S691*T691*F!$B$100)))))))))))))))))))))))))))))))))))))))))))))))))))))))))*IF(ISNUMBER(E691),E691,1)*IF(ISNUMBER(D691),D691,1)</f>
        <v>0</v>
      </c>
      <c r="AA691" s="6">
        <f>G691*H691+K691*L691+O691*P691+S691*T691</f>
        <v>0</v>
      </c>
      <c r="AB691" s="35">
        <f>(H691*(IF(I691&lt;45%,0.5,IF(I691&lt;55%,0.8,IF(I691&lt;65%,0.9,IF(I691&lt;75%,1,IF(I691&lt;85%,1.1,1.2))))))+L691*(IF(M691&lt;45%,0.5,IF(M691&lt;55%,0.8,IF(M691&lt;65%,0.9,IF(M691&lt;75%,1,IF(M691&lt;85%,1.1,1.2))))))+P691*(IF(Q691&lt;45%,0.5,IF(Q691&lt;55%,0.8,IF(Q691&lt;65%,0.9,IF(Q691&lt;75%,1,IF(Q691&lt;85%,1.1,1.2))))))+T691*(IF(U691&lt;45%,0.5,IF(U691&lt;55%,0.8,IF(U691&lt;65%,0.9,IF(U691&lt;75%,1,IF(U691&lt;85%,1.1,1.2)))))))*IF(D691&gt;=0.8,6,IF(D691&lt;=0.4,1.5,3))</f>
        <v>0</v>
      </c>
    </row>
    <row r="692" spans="1:28" x14ac:dyDescent="0.25">
      <c r="A692" s="1129"/>
      <c r="B692" s="61" t="str">
        <f t="shared" ref="B692:C692" si="1717">IF(B630="","",B630)</f>
        <v/>
      </c>
      <c r="C692" s="62" t="str">
        <f t="shared" si="1717"/>
        <v/>
      </c>
      <c r="D692" s="149">
        <f t="shared" ref="D692:D695" si="1718">D630</f>
        <v>0</v>
      </c>
      <c r="E692" s="64" t="str">
        <f t="shared" ref="E692" si="1719">IF(E630="","",E630)</f>
        <v/>
      </c>
      <c r="F692" s="150"/>
      <c r="G692" s="151"/>
      <c r="H692" s="151"/>
      <c r="I692" s="102">
        <f t="shared" si="1713"/>
        <v>0</v>
      </c>
      <c r="J692" s="150"/>
      <c r="K692" s="100"/>
      <c r="L692" s="100"/>
      <c r="M692" s="102">
        <f t="shared" si="1714"/>
        <v>0</v>
      </c>
      <c r="N692" s="150"/>
      <c r="O692" s="100"/>
      <c r="P692" s="100"/>
      <c r="Q692" s="102">
        <f t="shared" si="1715"/>
        <v>0</v>
      </c>
      <c r="R692" s="150"/>
      <c r="S692" s="100"/>
      <c r="T692" s="100"/>
      <c r="U692" s="101">
        <f t="shared" si="1716"/>
        <v>0</v>
      </c>
      <c r="V692" s="110">
        <f t="shared" ref="V692:V695" si="1720">(IF(ISNUMBER(F692),F692,1)*G692*H692+IF(ISNUMBER(J692),J692,1)*K692*L692+IF(ISNUMBER(N692),N692,1)*O692*P692+IF(ISNUMBER(R692),R692,1)*S692*T692)*IF(ISNUMBER(E692),E692,1)</f>
        <v>0</v>
      </c>
      <c r="W692" s="111">
        <f t="shared" ref="W692:W695" si="1721">IFERROR((IF(ISNUMBER(F692),F692,1)*G692*H692+IF(ISNUMBER(J692),J692,1)*K692*L692+IF(ISNUMBER(N692),N692,1)*O692*P692+IF(ISNUMBER(R692),R692,1)*S692*T692)*IF(ISNUMBER(E692),E692,1)/(G692*H692+K692*L692+O692*P692+S692*T692),0)</f>
        <v>0</v>
      </c>
      <c r="X692" s="53">
        <f t="shared" ref="X692:X693" si="1722">ROUND(IFERROR((W692/(Y692*IF(ISNUMBER(E692),E692,1))),0),2)</f>
        <v>0</v>
      </c>
      <c r="Y692" s="90" t="str">
        <f t="shared" ref="Y692:Y695" si="1723">IF(ISNUMBER(Y630), Y630+(Y630*$Y$683),"")</f>
        <v/>
      </c>
      <c r="Z692" s="5">
        <f>(IF(I692&lt;30%,0,IF(I692&lt;35%,F692*G692*H692*F!$B$33,IF(I692&lt;40%,F692*G692*H692*F!$B$38,IF(I692&lt;45%,F692*G692*H692*F!$B$43,IF(I692&lt;50%,F692*G692*H692*F!$B$48,IF(I692=50%,F692*G692*H692*F!$B$50,IF(I692=51%,F692*G692*H692*F!$B$51,IF(I692=52%,F692*G692*H692*F!$B$52,IF(I692=53%,F692*G692*H692*F!$B$53,IF(I692=54%,F692*G692*H692*F!$B$54,IF(I692=55%,F692*G692*H692*F!$B$55,IF(I692=56%,F692*G692*H692*F!$B$56,IF(I692=57%,F692*G692*H692*F!$B$57,IF(I692=58%,F692*G692*H692*F!$B$58,IF(I692=59%,F692*G692*H692*F!$B$59,IF(I692=60%,F692*G692*H692*F!$B$60,IF(I692=61%,F692*G692*H692*F!$B$61,IF(I692=62%,F692*G692*H692*F!$B$62,IF(I692=63%,F692*G692*H692*F!$B$63,IF(I692=64%,F692*G692*H692*F!$B$64,IF(I692=65%,F692*G692*H692*F!$B$65,IF(I692=66%,F692*G692*H692*F!$B$66,IF(I692=67%,F692*G692*H692*F!$B$67,IF(I692=68%,F692*G692*H692*F!$B$68,IF(I692=69%,F692*G692*H692*F!$B$69,IF(I692=70%,F692*G692*H692*F!$B$70,IF(I692=71%,F692*G692*H692*F!$B$71,IF(I692=72%,F692*G692*H692*F!$B$72,IF(I692=73%,F692*G692*H692*F!$B$73,IF(I692=74%,F692*G692*H692*F!$B$74,IF(I692=75%,F692*G692*H692*F!$B$75,IF(I692=76%,F692*G692*H692*F!$B$76,IF(I692=77%,F692*G692*H692*F!$B$77,IF(I692=78%,F692*G692*H692*F!$B$78,IF(I692=79%,F692*G692*H692*F!$B$79,IF(I692=80%,F692*G692*H692*F!$B$80,IF(I692=81%,F692*G692*H692*F!$B$81,IF(I692=82%,F692*G692*H692*F!$B$82,IF(I692=83%,F692*G692*H692*F!$B$83,IF(I692=84%,F692*G692*H692*F!$B$84,IF(I692=85%,F692*G692*H692*F!$B$85,IF(I692=86%,F692*G692*H692*F!$B$86,IF(I692=87%,F692*G692*H692*F!$B$87,IF(I692=88%,F692*G692*H692*F!$B$88,IF(I692=89%,F692*G692*H692*F!$B$89,IF(I692=90%,F692*G692*H692*F!$B$90,IF(I692=91%,F692*G692*H692*F!$B$91,IF(I692=92%,F692*G692*H692*F!$B$92,IF(I692=93%,F692*G692*H692*F!$B$93,IF(I692=94%,F692*G692*H692*F!$B$94,IF(I692=95%,F692*G692*H692*F!$B$95,IF(I692=96%,F692*G692*H692*F!$B$96,IF(I692=97%,F692*G692*H692*F!$B$97,IF(I692=98%,F692*G692*H692*F!$B$98,IF(I692=99%,F692*G692*H692*F!$B$99,IF(I692&gt;99%,F692*G692*H692*F!$B$100,))))))))))))))))))))))))))))))))))))))))))))))))))))))))+IF(M692&lt;30%,0,IF(M692&lt;35%,J692*K692*L692*F!$B$33,IF(M692&lt;40%,J692*K692*L692*F!$B$38,IF(M692&lt;45%,J692*K692*L692*F!$B$43,IF(M692&lt;50%,J692*K692*L692*F!$B$48,IF(M692=50%,J692*K692*L692*F!$B$50,IF(M692=51%,J692*K692*L692*F!$B$51,IF(M692=52%,J692*K692*L692*F!$B$52,IF(M692=53%,J692*K692*L692*F!$B$53,IF(M692=54%,J692*K692*L692*F!$B$54,IF(M692=55%,J692*K692*L692*F!$B$55,IF(M692=56%,J692*K692*L692*F!$B$56,IF(M692=57%,J692*K692*L692*F!$B$57,IF(M692=58%,J692*K692*L692*F!$B$58,IF(M692=59%,J692*K692*L692*F!$B$59,IF(M692=60%,J692*K692*L692*F!$B$60,IF(M692=61%,J692*K692*L692*F!$B$61,IF(M692=62%,J692*K692*L692*F!$B$62,IF(M692=63%,J692*K692*L692*F!$B$63,IF(M692=64%,J692*K692*L692*F!$B$64,IF(M692=65%,J692*K692*L692*F!$B$65,IF(M692=66%,J692*K692*L692*F!$B$66,IF(M692=67%,J692*K692*L692*F!$B$67,IF(M692=68%,J692*K692*L692*F!$B$68,IF(M692=69%,J692*K692*L692*F!$B$69,IF(M692=70%,J692*K692*L692*F!$B$70,IF(M692=71%,J692*K692*L692*F!$B$71,IF(M692=72%,J692*K692*L692*F!$B$72,IF(M692=73%,J692*K692*L692*F!$B$73,IF(M692=74%,J692*K692*L692*F!$B$74,IF(M692=75%,J692*K692*L692*F!$B$75,IF(M692=76%,J692*K692*L692*F!$B$76,IF(M692=77%,J692*K692*L692*F!$B$77,IF(M692=78%,J692*K692*L692*F!$B$78,IF(M692=79%,J692*K692*L692*F!$B$79,IF(M692=80%,J692*K692*L692*F!$B$80,IF(M692=81%,J692*K692*L692*F!$B$81,IF(M692=82%,J692*K692*L692*F!$B$82,IF(M692=83%,J692*K692*L692*F!$B$83,IF(M692=84%,J692*K692*L692*F!$B$84,IF(M692=85%,J692*K692*L692*F!$B$85,IF(M692=86%,J692*K692*L692*F!$B$86,IF(M692=87%,J692*K692*L692*F!$B$87,IF(M692=88%,J692*K692*L692*F!$B$88,IF(M692=89%,J692*K692*L692*F!$B$89,IF(M692=90%,J692*K692*L692*F!$B$90,IF(M692=91%,J692*K692*L692*F!$B$91,IF(M692=92%,J692*K692*L692*F!$B$92,IF(M692=93%,J692*K692*L692*F!$B$93,IF(M692=94%,J692*K692*L692*F!$B$94,IF(M692=95%,J692*K692*L692*F!$B$95,IF(M692=96%,J692*K692*L692*F!$B$96,IF(M692=97%,J692*K692*L692*F!$B$97,IF(M692=98%,J692*K692*L692*F!$B$98,IF(M692=99%,J692*K692*L692*F!$B$99,IF(M692&gt;99%,J692*K692*L692*F!$B$100,))))))))))))))))))))))))))))))))))))))))))))))))))))))))+IF(Q692&lt;30%,0,IF(Q692&lt;35%,N692*O692*P692*F!$B$33,IF(Q692&lt;40%,N692*O692*P692*F!$B$38,IF(Q692&lt;45%,N692*O692*P692*F!$B$43,IF(Q692&lt;50%,N692*O692*P692*F!$B$48,IF(Q692=50%,N692*O692*P692*F!$B$50,IF(Q692=51%,N692*O692*P692*F!$B$51,IF(Q692=52%,N692*O692*P692*F!$B$52,IF(Q692=53%,N692*O692*P692*F!$B$53,IF(Q692=54%,N692*O692*P692*F!$B$54,IF(Q692=55%,N692*O692*P692*F!$B$55,IF(Q692=56%,N692*O692*P692*F!$B$56,IF(Q692=57%,N692*O692*P692*F!$B$57,IF(Q692=58%,N692*O692*P692*F!$B$58,IF(Q692=59%,N692*O692*P692*F!$B$59,IF(Q692=60%,N692*O692*P692*F!$B$60,IF(Q692=61%,N692*O692*P692*F!$B$61,IF(Q692=62%,N692*O692*P692*F!$B$62,IF(Q692=63%,N692*O692*P692*F!$B$63,IF(Q692=64%,N692*O692*P692*F!$B$64,IF(Q692=65%,N692*O692*P692*F!$B$65,IF(Q692=66%,N692*O692*P692*F!$B$66,IF(Q692=67%,N692*O692*P692*F!$B$67,IF(Q692=68%,N692*O692*P692*F!$B$68,IF(Q692=69%,N692*O692*P692*F!$B$69,IF(Q692=70%,N692*O692*P692*F!$B$70,IF(Q692=71%,N692*O692*P692*F!$B$71,IF(Q692=72%,N692*O692*P692*F!$B$72,IF(Q692=73%,N692*O692*P692*F!$B$73,IF(Q692=74%,N692*O692*P692*F!$B$74,IF(Q692=75%,N692*O692*P692*F!$B$75,IF(Q692=76%,N692*O692*P692*F!$B$76,IF(Q692=77%,N692*O692*P692*F!$B$77,IF(Q692=78%,N692*O692*P692*F!$B$78,IF(Q692=79%,N692*O692*P692*F!$B$79,IF(Q692=80%,N692*O692*P692*F!$B$80,IF(Q692=81%,N692*O692*P692*F!$B$81,IF(Q692=82%,N692*O692*P692*F!$B$82,IF(Q692=83%,N692*O692*P692*F!$B$83,IF(Q692=84%,N692*O692*P692*F!$B$84,IF(Q692=85%,N692*O692*P692*F!$B$85,IF(Q692=86%,N692*O692*P692*F!$B$86,IF(Q692=87%,N692*O692*P692*F!$B$87,IF(Q692=88%,N692*O692*P692*F!$B$88,IF(Q692=89%,N692*O692*P692*F!$B$89,IF(Q692=90%,N692*O692*P692*F!$B$90,IF(Q692=91%,N692*O692*P692*F!$B$91,IF(Q692=92%,N692*O692*P692*F!$B$92,IF(Q692=93%,N692*O692*P692*F!$B$93,IF(Q692=94%,N692*O692*P692*F!$B$94,IF(Q692=95%,N692*O692*P692*F!$B$95,IF(Q692=96%,N692*O692*P692*F!$B$96,IF(Q692=97%,N692*O692*P692*F!$B$97,IF(Q692=98%,N692*O692*P692*F!$B$98,IF(Q692=99%,N692*O692*P692*F!$B$99,IF(Q692&gt;99%,N692*O692*P692*F!$B$100,))))))))))))))))))))))))))))))))))))))))))))))))))))))))+IF(U692&lt;30%,0,IF(U692&lt;35%,R692*S692*T692*F!$B$33,IF(U692&lt;40%,R692*S692*T692*F!$B$38,IF(U692&lt;45%,R692*S692*T692*F!$B$43,IF(U692&lt;50%,R692*S692*T692*F!$B$48,IF(U692=50%,R692*S692*T692*F!$B$50,IF(U692=51%,R692*S692*T692*F!$B$51,IF(U692=52%,R692*S692*T692*F!$B$52,IF(U692=53%,R692*S692*T692*F!$B$53,IF(U692=54%,R692*S692*T692*F!$B$54,IF(U692=55%,R692*S692*T692*F!$B$55,IF(U692=56%,R692*S692*T692*F!$B$56,IF(U692=57%,R692*S692*T692*F!$B$57,IF(U692=58%,R692*S692*T692*F!$B$58,IF(U692=59%,R692*S692*T692*F!$B$59,IF(U692=60%,R692*S692*T692*F!$B$60,IF(U692=61%,R692*S692*T692*F!$B$61,IF(U692=62%,R692*S692*T692*F!$B$62,IF(U692=63%,R692*S692*T692*F!$B$63,IF(U692=64%,R692*S692*T692*F!$B$64,IF(U692=65%,R692*S692*T692*F!$B$65,IF(U692=66%,R692*S692*T692*F!$B$66,IF(U692=67%,R692*S692*T692*F!$B$67,IF(U692=68%,R692*S692*T692*F!$B$68,IF(U692=69%,R692*S692*T692*F!$B$69,IF(U692=70%,R692*S692*T692*F!$B$70,IF(U692=71%,R692*S692*T692*F!$B$71,IF(U692=72%,R692*S692*T692*F!$B$72,IF(U692=73%,R692*S692*T692*F!$B$73,IF(U692=74%,R692*S692*T692*F!$B$74,IF(U692=75%,R692*S692*T692*F!$B$75,IF(U692=76%,R692*S692*T692*F!$B$76,IF(U692=77%,R692*S692*T692*F!$B$77,IF(U692=78%,R692*S692*T692*F!$B$78,IF(U692=79%,R692*S692*T692*F!$B$79,IF(U692=80%,R692*S692*T692*F!$B$80,IF(U692=81%,R692*S692*T692*F!$B$81,IF(U692=82%,R692*S692*T692*F!$B$82,IF(U692=83%,R692*S692*T692*F!$B$83,IF(U692=84%,R692*S692*T692*F!$B$84,IF(U692=85%,R692*S692*T692*F!$B$85,IF(U692=86%,R692*S692*T692*F!$B$86,IF(U692=87%,R692*S692*T692*F!$B$87,IF(U692=88%,R692*S692*T692*F!$B$88,IF(U692=89%,R692*S692*T692*F!$B$89,IF(U692=90%,R692*S692*T692*F!$B$90,IF(U692=91%,R692*S692*T692*F!$B$91,IF(U692=92%,R692*S692*T692*F!$B$92,IF(U692=93%,R692*S692*T692*F!$B$93,IF(U692=94%,R692*S692*T692*F!$B$94,IF(U692=95%,R692*S692*T692*F!$B$95,IF(U692=96%,R692*S692*T692*F!$B$96,IF(U692=97%,R692*S692*T692*F!$B$97,IF(U692=98%,R692*S692*T692*F!$B$98,IF(U692=99%,R692*S692*T692*F!$B$99,IF(U692&gt;99%,R692*S692*T692*F!$B$100)))))))))))))))))))))))))))))))))))))))))))))))))))))))))*IF(ISNUMBER(E692),E692,1)*IF(ISNUMBER(D692),D692,1)</f>
        <v>0</v>
      </c>
      <c r="AA692" s="5">
        <f>G692*H692+K692*L692+O692*P692+S692*T692</f>
        <v>0</v>
      </c>
      <c r="AB692" s="32">
        <f>(H692*(IF(I692&lt;45%,0.5,IF(I692&lt;55%,0.8,IF(I692&lt;65%,0.9,IF(I692&lt;75%,1,IF(I692&lt;85%,1.1,1.2))))))+L692*(IF(M692&lt;45%,0.5,IF(M692&lt;55%,0.8,IF(M692&lt;65%,0.9,IF(M692&lt;75%,1,IF(M692&lt;85%,1.1,1.2))))))+P692*(IF(Q692&lt;45%,0.5,IF(Q692&lt;55%,0.8,IF(Q692&lt;65%,0.9,IF(Q692&lt;75%,1,IF(Q692&lt;85%,1.1,1.2))))))+T692*(IF(U692&lt;45%,0.5,IF(U692&lt;55%,0.8,IF(U692&lt;65%,0.9,IF(U692&lt;75%,1,IF(U692&lt;85%,1.1,1.2)))))))*IF(D692&gt;=0.8,6,IF(D692&lt;=0.4,1.5,3))</f>
        <v>0</v>
      </c>
    </row>
    <row r="693" spans="1:28" x14ac:dyDescent="0.25">
      <c r="A693" s="1129"/>
      <c r="B693" s="61" t="str">
        <f t="shared" ref="B693:C693" si="1724">IF(B631="","",B631)</f>
        <v/>
      </c>
      <c r="C693" s="62" t="str">
        <f t="shared" si="1724"/>
        <v/>
      </c>
      <c r="D693" s="149">
        <f t="shared" si="1718"/>
        <v>0</v>
      </c>
      <c r="E693" s="64" t="str">
        <f t="shared" ref="E693" si="1725">IF(E631="","",E631)</f>
        <v/>
      </c>
      <c r="F693" s="152"/>
      <c r="G693" s="153"/>
      <c r="H693" s="153"/>
      <c r="I693" s="95">
        <f t="shared" si="1713"/>
        <v>0</v>
      </c>
      <c r="J693" s="152"/>
      <c r="K693" s="94"/>
      <c r="L693" s="94"/>
      <c r="M693" s="95">
        <f t="shared" si="1714"/>
        <v>0</v>
      </c>
      <c r="N693" s="152"/>
      <c r="O693" s="94"/>
      <c r="P693" s="94"/>
      <c r="Q693" s="95">
        <f t="shared" si="1715"/>
        <v>0</v>
      </c>
      <c r="R693" s="152"/>
      <c r="S693" s="94"/>
      <c r="T693" s="94"/>
      <c r="U693" s="93">
        <f t="shared" si="1716"/>
        <v>0</v>
      </c>
      <c r="V693" s="113">
        <f t="shared" si="1720"/>
        <v>0</v>
      </c>
      <c r="W693" s="114">
        <f t="shared" si="1721"/>
        <v>0</v>
      </c>
      <c r="X693" s="36">
        <f t="shared" si="1722"/>
        <v>0</v>
      </c>
      <c r="Y693" s="90" t="str">
        <f>IF(ISNUMBER(Y631), Y631+(Y631*$Y$683),"")</f>
        <v/>
      </c>
      <c r="Z693" s="6">
        <f>(IF(I693&lt;30%,0,IF(I693&lt;35%,F693*G693*H693*F!$B$33,IF(I693&lt;40%,F693*G693*H693*F!$B$38,IF(I693&lt;45%,F693*G693*H693*F!$B$43,IF(I693&lt;50%,F693*G693*H693*F!$B$48,IF(I693=50%,F693*G693*H693*F!$B$50,IF(I693=51%,F693*G693*H693*F!$B$51,IF(I693=52%,F693*G693*H693*F!$B$52,IF(I693=53%,F693*G693*H693*F!$B$53,IF(I693=54%,F693*G693*H693*F!$B$54,IF(I693=55%,F693*G693*H693*F!$B$55,IF(I693=56%,F693*G693*H693*F!$B$56,IF(I693=57%,F693*G693*H693*F!$B$57,IF(I693=58%,F693*G693*H693*F!$B$58,IF(I693=59%,F693*G693*H693*F!$B$59,IF(I693=60%,F693*G693*H693*F!$B$60,IF(I693=61%,F693*G693*H693*F!$B$61,IF(I693=62%,F693*G693*H693*F!$B$62,IF(I693=63%,F693*G693*H693*F!$B$63,IF(I693=64%,F693*G693*H693*F!$B$64,IF(I693=65%,F693*G693*H693*F!$B$65,IF(I693=66%,F693*G693*H693*F!$B$66,IF(I693=67%,F693*G693*H693*F!$B$67,IF(I693=68%,F693*G693*H693*F!$B$68,IF(I693=69%,F693*G693*H693*F!$B$69,IF(I693=70%,F693*G693*H693*F!$B$70,IF(I693=71%,F693*G693*H693*F!$B$71,IF(I693=72%,F693*G693*H693*F!$B$72,IF(I693=73%,F693*G693*H693*F!$B$73,IF(I693=74%,F693*G693*H693*F!$B$74,IF(I693=75%,F693*G693*H693*F!$B$75,IF(I693=76%,F693*G693*H693*F!$B$76,IF(I693=77%,F693*G693*H693*F!$B$77,IF(I693=78%,F693*G693*H693*F!$B$78,IF(I693=79%,F693*G693*H693*F!$B$79,IF(I693=80%,F693*G693*H693*F!$B$80,IF(I693=81%,F693*G693*H693*F!$B$81,IF(I693=82%,F693*G693*H693*F!$B$82,IF(I693=83%,F693*G693*H693*F!$B$83,IF(I693=84%,F693*G693*H693*F!$B$84,IF(I693=85%,F693*G693*H693*F!$B$85,IF(I693=86%,F693*G693*H693*F!$B$86,IF(I693=87%,F693*G693*H693*F!$B$87,IF(I693=88%,F693*G693*H693*F!$B$88,IF(I693=89%,F693*G693*H693*F!$B$89,IF(I693=90%,F693*G693*H693*F!$B$90,IF(I693=91%,F693*G693*H693*F!$B$91,IF(I693=92%,F693*G693*H693*F!$B$92,IF(I693=93%,F693*G693*H693*F!$B$93,IF(I693=94%,F693*G693*H693*F!$B$94,IF(I693=95%,F693*G693*H693*F!$B$95,IF(I693=96%,F693*G693*H693*F!$B$96,IF(I693=97%,F693*G693*H693*F!$B$97,IF(I693=98%,F693*G693*H693*F!$B$98,IF(I693=99%,F693*G693*H693*F!$B$99,IF(I693&gt;99%,F693*G693*H693*F!$B$100,))))))))))))))))))))))))))))))))))))))))))))))))))))))))+IF(M693&lt;30%,0,IF(M693&lt;35%,J693*K693*L693*F!$B$33,IF(M693&lt;40%,J693*K693*L693*F!$B$38,IF(M693&lt;45%,J693*K693*L693*F!$B$43,IF(M693&lt;50%,J693*K693*L693*F!$B$48,IF(M693=50%,J693*K693*L693*F!$B$50,IF(M693=51%,J693*K693*L693*F!$B$51,IF(M693=52%,J693*K693*L693*F!$B$52,IF(M693=53%,J693*K693*L693*F!$B$53,IF(M693=54%,J693*K693*L693*F!$B$54,IF(M693=55%,J693*K693*L693*F!$B$55,IF(M693=56%,J693*K693*L693*F!$B$56,IF(M693=57%,J693*K693*L693*F!$B$57,IF(M693=58%,J693*K693*L693*F!$B$58,IF(M693=59%,J693*K693*L693*F!$B$59,IF(M693=60%,J693*K693*L693*F!$B$60,IF(M693=61%,J693*K693*L693*F!$B$61,IF(M693=62%,J693*K693*L693*F!$B$62,IF(M693=63%,J693*K693*L693*F!$B$63,IF(M693=64%,J693*K693*L693*F!$B$64,IF(M693=65%,J693*K693*L693*F!$B$65,IF(M693=66%,J693*K693*L693*F!$B$66,IF(M693=67%,J693*K693*L693*F!$B$67,IF(M693=68%,J693*K693*L693*F!$B$68,IF(M693=69%,J693*K693*L693*F!$B$69,IF(M693=70%,J693*K693*L693*F!$B$70,IF(M693=71%,J693*K693*L693*F!$B$71,IF(M693=72%,J693*K693*L693*F!$B$72,IF(M693=73%,J693*K693*L693*F!$B$73,IF(M693=74%,J693*K693*L693*F!$B$74,IF(M693=75%,J693*K693*L693*F!$B$75,IF(M693=76%,J693*K693*L693*F!$B$76,IF(M693=77%,J693*K693*L693*F!$B$77,IF(M693=78%,J693*K693*L693*F!$B$78,IF(M693=79%,J693*K693*L693*F!$B$79,IF(M693=80%,J693*K693*L693*F!$B$80,IF(M693=81%,J693*K693*L693*F!$B$81,IF(M693=82%,J693*K693*L693*F!$B$82,IF(M693=83%,J693*K693*L693*F!$B$83,IF(M693=84%,J693*K693*L693*F!$B$84,IF(M693=85%,J693*K693*L693*F!$B$85,IF(M693=86%,J693*K693*L693*F!$B$86,IF(M693=87%,J693*K693*L693*F!$B$87,IF(M693=88%,J693*K693*L693*F!$B$88,IF(M693=89%,J693*K693*L693*F!$B$89,IF(M693=90%,J693*K693*L693*F!$B$90,IF(M693=91%,J693*K693*L693*F!$B$91,IF(M693=92%,J693*K693*L693*F!$B$92,IF(M693=93%,J693*K693*L693*F!$B$93,IF(M693=94%,J693*K693*L693*F!$B$94,IF(M693=95%,J693*K693*L693*F!$B$95,IF(M693=96%,J693*K693*L693*F!$B$96,IF(M693=97%,J693*K693*L693*F!$B$97,IF(M693=98%,J693*K693*L693*F!$B$98,IF(M693=99%,J693*K693*L693*F!$B$99,IF(M693&gt;99%,J693*K693*L693*F!$B$100,))))))))))))))))))))))))))))))))))))))))))))))))))))))))+IF(Q693&lt;30%,0,IF(Q693&lt;35%,N693*O693*P693*F!$B$33,IF(Q693&lt;40%,N693*O693*P693*F!$B$38,IF(Q693&lt;45%,N693*O693*P693*F!$B$43,IF(Q693&lt;50%,N693*O693*P693*F!$B$48,IF(Q693=50%,N693*O693*P693*F!$B$50,IF(Q693=51%,N693*O693*P693*F!$B$51,IF(Q693=52%,N693*O693*P693*F!$B$52,IF(Q693=53%,N693*O693*P693*F!$B$53,IF(Q693=54%,N693*O693*P693*F!$B$54,IF(Q693=55%,N693*O693*P693*F!$B$55,IF(Q693=56%,N693*O693*P693*F!$B$56,IF(Q693=57%,N693*O693*P693*F!$B$57,IF(Q693=58%,N693*O693*P693*F!$B$58,IF(Q693=59%,N693*O693*P693*F!$B$59,IF(Q693=60%,N693*O693*P693*F!$B$60,IF(Q693=61%,N693*O693*P693*F!$B$61,IF(Q693=62%,N693*O693*P693*F!$B$62,IF(Q693=63%,N693*O693*P693*F!$B$63,IF(Q693=64%,N693*O693*P693*F!$B$64,IF(Q693=65%,N693*O693*P693*F!$B$65,IF(Q693=66%,N693*O693*P693*F!$B$66,IF(Q693=67%,N693*O693*P693*F!$B$67,IF(Q693=68%,N693*O693*P693*F!$B$68,IF(Q693=69%,N693*O693*P693*F!$B$69,IF(Q693=70%,N693*O693*P693*F!$B$70,IF(Q693=71%,N693*O693*P693*F!$B$71,IF(Q693=72%,N693*O693*P693*F!$B$72,IF(Q693=73%,N693*O693*P693*F!$B$73,IF(Q693=74%,N693*O693*P693*F!$B$74,IF(Q693=75%,N693*O693*P693*F!$B$75,IF(Q693=76%,N693*O693*P693*F!$B$76,IF(Q693=77%,N693*O693*P693*F!$B$77,IF(Q693=78%,N693*O693*P693*F!$B$78,IF(Q693=79%,N693*O693*P693*F!$B$79,IF(Q693=80%,N693*O693*P693*F!$B$80,IF(Q693=81%,N693*O693*P693*F!$B$81,IF(Q693=82%,N693*O693*P693*F!$B$82,IF(Q693=83%,N693*O693*P693*F!$B$83,IF(Q693=84%,N693*O693*P693*F!$B$84,IF(Q693=85%,N693*O693*P693*F!$B$85,IF(Q693=86%,N693*O693*P693*F!$B$86,IF(Q693=87%,N693*O693*P693*F!$B$87,IF(Q693=88%,N693*O693*P693*F!$B$88,IF(Q693=89%,N693*O693*P693*F!$B$89,IF(Q693=90%,N693*O693*P693*F!$B$90,IF(Q693=91%,N693*O693*P693*F!$B$91,IF(Q693=92%,N693*O693*P693*F!$B$92,IF(Q693=93%,N693*O693*P693*F!$B$93,IF(Q693=94%,N693*O693*P693*F!$B$94,IF(Q693=95%,N693*O693*P693*F!$B$95,IF(Q693=96%,N693*O693*P693*F!$B$96,IF(Q693=97%,N693*O693*P693*F!$B$97,IF(Q693=98%,N693*O693*P693*F!$B$98,IF(Q693=99%,N693*O693*P693*F!$B$99,IF(Q693&gt;99%,N693*O693*P693*F!$B$100,))))))))))))))))))))))))))))))))))))))))))))))))))))))))+IF(U693&lt;30%,0,IF(U693&lt;35%,R693*S693*T693*F!$B$33,IF(U693&lt;40%,R693*S693*T693*F!$B$38,IF(U693&lt;45%,R693*S693*T693*F!$B$43,IF(U693&lt;50%,R693*S693*T693*F!$B$48,IF(U693=50%,R693*S693*T693*F!$B$50,IF(U693=51%,R693*S693*T693*F!$B$51,IF(U693=52%,R693*S693*T693*F!$B$52,IF(U693=53%,R693*S693*T693*F!$B$53,IF(U693=54%,R693*S693*T693*F!$B$54,IF(U693=55%,R693*S693*T693*F!$B$55,IF(U693=56%,R693*S693*T693*F!$B$56,IF(U693=57%,R693*S693*T693*F!$B$57,IF(U693=58%,R693*S693*T693*F!$B$58,IF(U693=59%,R693*S693*T693*F!$B$59,IF(U693=60%,R693*S693*T693*F!$B$60,IF(U693=61%,R693*S693*T693*F!$B$61,IF(U693=62%,R693*S693*T693*F!$B$62,IF(U693=63%,R693*S693*T693*F!$B$63,IF(U693=64%,R693*S693*T693*F!$B$64,IF(U693=65%,R693*S693*T693*F!$B$65,IF(U693=66%,R693*S693*T693*F!$B$66,IF(U693=67%,R693*S693*T693*F!$B$67,IF(U693=68%,R693*S693*T693*F!$B$68,IF(U693=69%,R693*S693*T693*F!$B$69,IF(U693=70%,R693*S693*T693*F!$B$70,IF(U693=71%,R693*S693*T693*F!$B$71,IF(U693=72%,R693*S693*T693*F!$B$72,IF(U693=73%,R693*S693*T693*F!$B$73,IF(U693=74%,R693*S693*T693*F!$B$74,IF(U693=75%,R693*S693*T693*F!$B$75,IF(U693=76%,R693*S693*T693*F!$B$76,IF(U693=77%,R693*S693*T693*F!$B$77,IF(U693=78%,R693*S693*T693*F!$B$78,IF(U693=79%,R693*S693*T693*F!$B$79,IF(U693=80%,R693*S693*T693*F!$B$80,IF(U693=81%,R693*S693*T693*F!$B$81,IF(U693=82%,R693*S693*T693*F!$B$82,IF(U693=83%,R693*S693*T693*F!$B$83,IF(U693=84%,R693*S693*T693*F!$B$84,IF(U693=85%,R693*S693*T693*F!$B$85,IF(U693=86%,R693*S693*T693*F!$B$86,IF(U693=87%,R693*S693*T693*F!$B$87,IF(U693=88%,R693*S693*T693*F!$B$88,IF(U693=89%,R693*S693*T693*F!$B$89,IF(U693=90%,R693*S693*T693*F!$B$90,IF(U693=91%,R693*S693*T693*F!$B$91,IF(U693=92%,R693*S693*T693*F!$B$92,IF(U693=93%,R693*S693*T693*F!$B$93,IF(U693=94%,R693*S693*T693*F!$B$94,IF(U693=95%,R693*S693*T693*F!$B$95,IF(U693=96%,R693*S693*T693*F!$B$96,IF(U693=97%,R693*S693*T693*F!$B$97,IF(U693=98%,R693*S693*T693*F!$B$98,IF(U693=99%,R693*S693*T693*F!$B$99,IF(U693&gt;99%,R693*S693*T693*F!$B$100)))))))))))))))))))))))))))))))))))))))))))))))))))))))))*IF(ISNUMBER(E693),E693,1)*IF(ISNUMBER(D693),D693,1)</f>
        <v>0</v>
      </c>
      <c r="AA693" s="6">
        <f>G693*H693+K693*L693+O693*P693+S693*T693</f>
        <v>0</v>
      </c>
      <c r="AB693" s="35">
        <f>(H693*(IF(I693&lt;45%,0.5,IF(I693&lt;55%,0.8,IF(I693&lt;65%,0.9,IF(I693&lt;75%,1,IF(I693&lt;85%,1.1,1.2))))))+L693*(IF(M693&lt;45%,0.5,IF(M693&lt;55%,0.8,IF(M693&lt;65%,0.9,IF(M693&lt;75%,1,IF(M693&lt;85%,1.1,1.2))))))+P693*(IF(Q693&lt;45%,0.5,IF(Q693&lt;55%,0.8,IF(Q693&lt;65%,0.9,IF(Q693&lt;75%,1,IF(Q693&lt;85%,1.1,1.2))))))+T693*(IF(U693&lt;45%,0.5,IF(U693&lt;55%,0.8,IF(U693&lt;65%,0.9,IF(U693&lt;75%,1,IF(U693&lt;85%,1.1,1.2)))))))*IF(D693&gt;=0.8,6,IF(D693&lt;=0.4,1.5,3))</f>
        <v>0</v>
      </c>
    </row>
    <row r="694" spans="1:28" x14ac:dyDescent="0.25">
      <c r="A694" s="1129"/>
      <c r="B694" s="61" t="str">
        <f t="shared" ref="B694:C694" si="1726">IF(B632="","",B632)</f>
        <v/>
      </c>
      <c r="C694" s="62" t="str">
        <f t="shared" si="1726"/>
        <v/>
      </c>
      <c r="D694" s="149">
        <f t="shared" si="1718"/>
        <v>0</v>
      </c>
      <c r="E694" s="64" t="str">
        <f t="shared" ref="E694" si="1727">IF(E632="","",E632)</f>
        <v/>
      </c>
      <c r="F694" s="150"/>
      <c r="G694" s="151"/>
      <c r="H694" s="151"/>
      <c r="I694" s="102">
        <f t="shared" si="1713"/>
        <v>0</v>
      </c>
      <c r="J694" s="150"/>
      <c r="K694" s="100"/>
      <c r="L694" s="100"/>
      <c r="M694" s="102">
        <f t="shared" si="1714"/>
        <v>0</v>
      </c>
      <c r="N694" s="150"/>
      <c r="O694" s="100"/>
      <c r="P694" s="100"/>
      <c r="Q694" s="102">
        <f t="shared" si="1715"/>
        <v>0</v>
      </c>
      <c r="R694" s="150"/>
      <c r="S694" s="100"/>
      <c r="T694" s="100"/>
      <c r="U694" s="101">
        <f t="shared" si="1716"/>
        <v>0</v>
      </c>
      <c r="V694" s="110">
        <f t="shared" si="1720"/>
        <v>0</v>
      </c>
      <c r="W694" s="111">
        <f t="shared" si="1721"/>
        <v>0</v>
      </c>
      <c r="X694" s="53">
        <f>ROUND(IFERROR((W694/(Y694*IF(ISNUMBER(E694),E694,1))),0),2)</f>
        <v>0</v>
      </c>
      <c r="Y694" s="90" t="str">
        <f t="shared" si="1723"/>
        <v/>
      </c>
      <c r="Z694" s="5">
        <f>(IF(I694&lt;30%,0,IF(I694&lt;35%,F694*G694*H694*F!$B$33,IF(I694&lt;40%,F694*G694*H694*F!$B$38,IF(I694&lt;45%,F694*G694*H694*F!$B$43,IF(I694&lt;50%,F694*G694*H694*F!$B$48,IF(I694=50%,F694*G694*H694*F!$B$50,IF(I694=51%,F694*G694*H694*F!$B$51,IF(I694=52%,F694*G694*H694*F!$B$52,IF(I694=53%,F694*G694*H694*F!$B$53,IF(I694=54%,F694*G694*H694*F!$B$54,IF(I694=55%,F694*G694*H694*F!$B$55,IF(I694=56%,F694*G694*H694*F!$B$56,IF(I694=57%,F694*G694*H694*F!$B$57,IF(I694=58%,F694*G694*H694*F!$B$58,IF(I694=59%,F694*G694*H694*F!$B$59,IF(I694=60%,F694*G694*H694*F!$B$60,IF(I694=61%,F694*G694*H694*F!$B$61,IF(I694=62%,F694*G694*H694*F!$B$62,IF(I694=63%,F694*G694*H694*F!$B$63,IF(I694=64%,F694*G694*H694*F!$B$64,IF(I694=65%,F694*G694*H694*F!$B$65,IF(I694=66%,F694*G694*H694*F!$B$66,IF(I694=67%,F694*G694*H694*F!$B$67,IF(I694=68%,F694*G694*H694*F!$B$68,IF(I694=69%,F694*G694*H694*F!$B$69,IF(I694=70%,F694*G694*H694*F!$B$70,IF(I694=71%,F694*G694*H694*F!$B$71,IF(I694=72%,F694*G694*H694*F!$B$72,IF(I694=73%,F694*G694*H694*F!$B$73,IF(I694=74%,F694*G694*H694*F!$B$74,IF(I694=75%,F694*G694*H694*F!$B$75,IF(I694=76%,F694*G694*H694*F!$B$76,IF(I694=77%,F694*G694*H694*F!$B$77,IF(I694=78%,F694*G694*H694*F!$B$78,IF(I694=79%,F694*G694*H694*F!$B$79,IF(I694=80%,F694*G694*H694*F!$B$80,IF(I694=81%,F694*G694*H694*F!$B$81,IF(I694=82%,F694*G694*H694*F!$B$82,IF(I694=83%,F694*G694*H694*F!$B$83,IF(I694=84%,F694*G694*H694*F!$B$84,IF(I694=85%,F694*G694*H694*F!$B$85,IF(I694=86%,F694*G694*H694*F!$B$86,IF(I694=87%,F694*G694*H694*F!$B$87,IF(I694=88%,F694*G694*H694*F!$B$88,IF(I694=89%,F694*G694*H694*F!$B$89,IF(I694=90%,F694*G694*H694*F!$B$90,IF(I694=91%,F694*G694*H694*F!$B$91,IF(I694=92%,F694*G694*H694*F!$B$92,IF(I694=93%,F694*G694*H694*F!$B$93,IF(I694=94%,F694*G694*H694*F!$B$94,IF(I694=95%,F694*G694*H694*F!$B$95,IF(I694=96%,F694*G694*H694*F!$B$96,IF(I694=97%,F694*G694*H694*F!$B$97,IF(I694=98%,F694*G694*H694*F!$B$98,IF(I694=99%,F694*G694*H694*F!$B$99,IF(I694&gt;99%,F694*G694*H694*F!$B$100,))))))))))))))))))))))))))))))))))))))))))))))))))))))))+IF(M694&lt;30%,0,IF(M694&lt;35%,J694*K694*L694*F!$B$33,IF(M694&lt;40%,J694*K694*L694*F!$B$38,IF(M694&lt;45%,J694*K694*L694*F!$B$43,IF(M694&lt;50%,J694*K694*L694*F!$B$48,IF(M694=50%,J694*K694*L694*F!$B$50,IF(M694=51%,J694*K694*L694*F!$B$51,IF(M694=52%,J694*K694*L694*F!$B$52,IF(M694=53%,J694*K694*L694*F!$B$53,IF(M694=54%,J694*K694*L694*F!$B$54,IF(M694=55%,J694*K694*L694*F!$B$55,IF(M694=56%,J694*K694*L694*F!$B$56,IF(M694=57%,J694*K694*L694*F!$B$57,IF(M694=58%,J694*K694*L694*F!$B$58,IF(M694=59%,J694*K694*L694*F!$B$59,IF(M694=60%,J694*K694*L694*F!$B$60,IF(M694=61%,J694*K694*L694*F!$B$61,IF(M694=62%,J694*K694*L694*F!$B$62,IF(M694=63%,J694*K694*L694*F!$B$63,IF(M694=64%,J694*K694*L694*F!$B$64,IF(M694=65%,J694*K694*L694*F!$B$65,IF(M694=66%,J694*K694*L694*F!$B$66,IF(M694=67%,J694*K694*L694*F!$B$67,IF(M694=68%,J694*K694*L694*F!$B$68,IF(M694=69%,J694*K694*L694*F!$B$69,IF(M694=70%,J694*K694*L694*F!$B$70,IF(M694=71%,J694*K694*L694*F!$B$71,IF(M694=72%,J694*K694*L694*F!$B$72,IF(M694=73%,J694*K694*L694*F!$B$73,IF(M694=74%,J694*K694*L694*F!$B$74,IF(M694=75%,J694*K694*L694*F!$B$75,IF(M694=76%,J694*K694*L694*F!$B$76,IF(M694=77%,J694*K694*L694*F!$B$77,IF(M694=78%,J694*K694*L694*F!$B$78,IF(M694=79%,J694*K694*L694*F!$B$79,IF(M694=80%,J694*K694*L694*F!$B$80,IF(M694=81%,J694*K694*L694*F!$B$81,IF(M694=82%,J694*K694*L694*F!$B$82,IF(M694=83%,J694*K694*L694*F!$B$83,IF(M694=84%,J694*K694*L694*F!$B$84,IF(M694=85%,J694*K694*L694*F!$B$85,IF(M694=86%,J694*K694*L694*F!$B$86,IF(M694=87%,J694*K694*L694*F!$B$87,IF(M694=88%,J694*K694*L694*F!$B$88,IF(M694=89%,J694*K694*L694*F!$B$89,IF(M694=90%,J694*K694*L694*F!$B$90,IF(M694=91%,J694*K694*L694*F!$B$91,IF(M694=92%,J694*K694*L694*F!$B$92,IF(M694=93%,J694*K694*L694*F!$B$93,IF(M694=94%,J694*K694*L694*F!$B$94,IF(M694=95%,J694*K694*L694*F!$B$95,IF(M694=96%,J694*K694*L694*F!$B$96,IF(M694=97%,J694*K694*L694*F!$B$97,IF(M694=98%,J694*K694*L694*F!$B$98,IF(M694=99%,J694*K694*L694*F!$B$99,IF(M694&gt;99%,J694*K694*L694*F!$B$100,))))))))))))))))))))))))))))))))))))))))))))))))))))))))+IF(Q694&lt;30%,0,IF(Q694&lt;35%,N694*O694*P694*F!$B$33,IF(Q694&lt;40%,N694*O694*P694*F!$B$38,IF(Q694&lt;45%,N694*O694*P694*F!$B$43,IF(Q694&lt;50%,N694*O694*P694*F!$B$48,IF(Q694=50%,N694*O694*P694*F!$B$50,IF(Q694=51%,N694*O694*P694*F!$B$51,IF(Q694=52%,N694*O694*P694*F!$B$52,IF(Q694=53%,N694*O694*P694*F!$B$53,IF(Q694=54%,N694*O694*P694*F!$B$54,IF(Q694=55%,N694*O694*P694*F!$B$55,IF(Q694=56%,N694*O694*P694*F!$B$56,IF(Q694=57%,N694*O694*P694*F!$B$57,IF(Q694=58%,N694*O694*P694*F!$B$58,IF(Q694=59%,N694*O694*P694*F!$B$59,IF(Q694=60%,N694*O694*P694*F!$B$60,IF(Q694=61%,N694*O694*P694*F!$B$61,IF(Q694=62%,N694*O694*P694*F!$B$62,IF(Q694=63%,N694*O694*P694*F!$B$63,IF(Q694=64%,N694*O694*P694*F!$B$64,IF(Q694=65%,N694*O694*P694*F!$B$65,IF(Q694=66%,N694*O694*P694*F!$B$66,IF(Q694=67%,N694*O694*P694*F!$B$67,IF(Q694=68%,N694*O694*P694*F!$B$68,IF(Q694=69%,N694*O694*P694*F!$B$69,IF(Q694=70%,N694*O694*P694*F!$B$70,IF(Q694=71%,N694*O694*P694*F!$B$71,IF(Q694=72%,N694*O694*P694*F!$B$72,IF(Q694=73%,N694*O694*P694*F!$B$73,IF(Q694=74%,N694*O694*P694*F!$B$74,IF(Q694=75%,N694*O694*P694*F!$B$75,IF(Q694=76%,N694*O694*P694*F!$B$76,IF(Q694=77%,N694*O694*P694*F!$B$77,IF(Q694=78%,N694*O694*P694*F!$B$78,IF(Q694=79%,N694*O694*P694*F!$B$79,IF(Q694=80%,N694*O694*P694*F!$B$80,IF(Q694=81%,N694*O694*P694*F!$B$81,IF(Q694=82%,N694*O694*P694*F!$B$82,IF(Q694=83%,N694*O694*P694*F!$B$83,IF(Q694=84%,N694*O694*P694*F!$B$84,IF(Q694=85%,N694*O694*P694*F!$B$85,IF(Q694=86%,N694*O694*P694*F!$B$86,IF(Q694=87%,N694*O694*P694*F!$B$87,IF(Q694=88%,N694*O694*P694*F!$B$88,IF(Q694=89%,N694*O694*P694*F!$B$89,IF(Q694=90%,N694*O694*P694*F!$B$90,IF(Q694=91%,N694*O694*P694*F!$B$91,IF(Q694=92%,N694*O694*P694*F!$B$92,IF(Q694=93%,N694*O694*P694*F!$B$93,IF(Q694=94%,N694*O694*P694*F!$B$94,IF(Q694=95%,N694*O694*P694*F!$B$95,IF(Q694=96%,N694*O694*P694*F!$B$96,IF(Q694=97%,N694*O694*P694*F!$B$97,IF(Q694=98%,N694*O694*P694*F!$B$98,IF(Q694=99%,N694*O694*P694*F!$B$99,IF(Q694&gt;99%,N694*O694*P694*F!$B$100,))))))))))))))))))))))))))))))))))))))))))))))))))))))))+IF(U694&lt;30%,0,IF(U694&lt;35%,R694*S694*T694*F!$B$33,IF(U694&lt;40%,R694*S694*T694*F!$B$38,IF(U694&lt;45%,R694*S694*T694*F!$B$43,IF(U694&lt;50%,R694*S694*T694*F!$B$48,IF(U694=50%,R694*S694*T694*F!$B$50,IF(U694=51%,R694*S694*T694*F!$B$51,IF(U694=52%,R694*S694*T694*F!$B$52,IF(U694=53%,R694*S694*T694*F!$B$53,IF(U694=54%,R694*S694*T694*F!$B$54,IF(U694=55%,R694*S694*T694*F!$B$55,IF(U694=56%,R694*S694*T694*F!$B$56,IF(U694=57%,R694*S694*T694*F!$B$57,IF(U694=58%,R694*S694*T694*F!$B$58,IF(U694=59%,R694*S694*T694*F!$B$59,IF(U694=60%,R694*S694*T694*F!$B$60,IF(U694=61%,R694*S694*T694*F!$B$61,IF(U694=62%,R694*S694*T694*F!$B$62,IF(U694=63%,R694*S694*T694*F!$B$63,IF(U694=64%,R694*S694*T694*F!$B$64,IF(U694=65%,R694*S694*T694*F!$B$65,IF(U694=66%,R694*S694*T694*F!$B$66,IF(U694=67%,R694*S694*T694*F!$B$67,IF(U694=68%,R694*S694*T694*F!$B$68,IF(U694=69%,R694*S694*T694*F!$B$69,IF(U694=70%,R694*S694*T694*F!$B$70,IF(U694=71%,R694*S694*T694*F!$B$71,IF(U694=72%,R694*S694*T694*F!$B$72,IF(U694=73%,R694*S694*T694*F!$B$73,IF(U694=74%,R694*S694*T694*F!$B$74,IF(U694=75%,R694*S694*T694*F!$B$75,IF(U694=76%,R694*S694*T694*F!$B$76,IF(U694=77%,R694*S694*T694*F!$B$77,IF(U694=78%,R694*S694*T694*F!$B$78,IF(U694=79%,R694*S694*T694*F!$B$79,IF(U694=80%,R694*S694*T694*F!$B$80,IF(U694=81%,R694*S694*T694*F!$B$81,IF(U694=82%,R694*S694*T694*F!$B$82,IF(U694=83%,R694*S694*T694*F!$B$83,IF(U694=84%,R694*S694*T694*F!$B$84,IF(U694=85%,R694*S694*T694*F!$B$85,IF(U694=86%,R694*S694*T694*F!$B$86,IF(U694=87%,R694*S694*T694*F!$B$87,IF(U694=88%,R694*S694*T694*F!$B$88,IF(U694=89%,R694*S694*T694*F!$B$89,IF(U694=90%,R694*S694*T694*F!$B$90,IF(U694=91%,R694*S694*T694*F!$B$91,IF(U694=92%,R694*S694*T694*F!$B$92,IF(U694=93%,R694*S694*T694*F!$B$93,IF(U694=94%,R694*S694*T694*F!$B$94,IF(U694=95%,R694*S694*T694*F!$B$95,IF(U694=96%,R694*S694*T694*F!$B$96,IF(U694=97%,R694*S694*T694*F!$B$97,IF(U694=98%,R694*S694*T694*F!$B$98,IF(U694=99%,R694*S694*T694*F!$B$99,IF(U694&gt;99%,R694*S694*T694*F!$B$100)))))))))))))))))))))))))))))))))))))))))))))))))))))))))*IF(ISNUMBER(E694),E694,1)*IF(ISNUMBER(D694),D694,1)</f>
        <v>0</v>
      </c>
      <c r="AA694" s="5">
        <f>G694*H694+K694*L694+O694*P694+S694*T694</f>
        <v>0</v>
      </c>
      <c r="AB694" s="32">
        <f>(H694*(IF(I694&lt;45%,0.5,IF(I694&lt;55%,0.8,IF(I694&lt;65%,0.9,IF(I694&lt;75%,1,IF(I694&lt;85%,1.1,1.2))))))+L694*(IF(M694&lt;45%,0.5,IF(M694&lt;55%,0.8,IF(M694&lt;65%,0.9,IF(M694&lt;75%,1,IF(M694&lt;85%,1.1,1.2))))))+P694*(IF(Q694&lt;45%,0.5,IF(Q694&lt;55%,0.8,IF(Q694&lt;65%,0.9,IF(Q694&lt;75%,1,IF(Q694&lt;85%,1.1,1.2))))))+T694*(IF(U694&lt;45%,0.5,IF(U694&lt;55%,0.8,IF(U694&lt;65%,0.9,IF(U694&lt;75%,1,IF(U694&lt;85%,1.1,1.2)))))))*IF(D694&gt;=0.8,6,IF(D694&lt;=0.4,1.5,3))</f>
        <v>0</v>
      </c>
    </row>
    <row r="695" spans="1:28" x14ac:dyDescent="0.25">
      <c r="A695" s="1129"/>
      <c r="B695" s="61" t="str">
        <f t="shared" ref="B695:C695" si="1728">IF(B633="","",B633)</f>
        <v/>
      </c>
      <c r="C695" s="62" t="str">
        <f t="shared" si="1728"/>
        <v/>
      </c>
      <c r="D695" s="149">
        <f t="shared" si="1718"/>
        <v>0</v>
      </c>
      <c r="E695" s="64" t="str">
        <f t="shared" ref="E695" si="1729">IF(E633="","",E633)</f>
        <v/>
      </c>
      <c r="F695" s="152"/>
      <c r="G695" s="153"/>
      <c r="H695" s="153"/>
      <c r="I695" s="95">
        <f t="shared" si="1713"/>
        <v>0</v>
      </c>
      <c r="J695" s="152"/>
      <c r="K695" s="94"/>
      <c r="L695" s="94"/>
      <c r="M695" s="95">
        <f t="shared" si="1714"/>
        <v>0</v>
      </c>
      <c r="N695" s="152"/>
      <c r="O695" s="94"/>
      <c r="P695" s="94"/>
      <c r="Q695" s="95">
        <f t="shared" si="1715"/>
        <v>0</v>
      </c>
      <c r="R695" s="152"/>
      <c r="S695" s="94"/>
      <c r="T695" s="94"/>
      <c r="U695" s="93">
        <f t="shared" si="1716"/>
        <v>0</v>
      </c>
      <c r="V695" s="113">
        <f t="shared" si="1720"/>
        <v>0</v>
      </c>
      <c r="W695" s="114">
        <f t="shared" si="1721"/>
        <v>0</v>
      </c>
      <c r="X695" s="36">
        <f t="shared" ref="X695" si="1730">ROUND(IFERROR((W695/(Y695*IF(ISNUMBER(E695),E695,1))),0),2)</f>
        <v>0</v>
      </c>
      <c r="Y695" s="90" t="str">
        <f t="shared" si="1723"/>
        <v/>
      </c>
      <c r="Z695" s="6">
        <f>(IF(I695&lt;30%,0,IF(I695&lt;35%,F695*G695*H695*F!$B$33,IF(I695&lt;40%,F695*G695*H695*F!$B$38,IF(I695&lt;45%,F695*G695*H695*F!$B$43,IF(I695&lt;50%,F695*G695*H695*F!$B$48,IF(I695=50%,F695*G695*H695*F!$B$50,IF(I695=51%,F695*G695*H695*F!$B$51,IF(I695=52%,F695*G695*H695*F!$B$52,IF(I695=53%,F695*G695*H695*F!$B$53,IF(I695=54%,F695*G695*H695*F!$B$54,IF(I695=55%,F695*G695*H695*F!$B$55,IF(I695=56%,F695*G695*H695*F!$B$56,IF(I695=57%,F695*G695*H695*F!$B$57,IF(I695=58%,F695*G695*H695*F!$B$58,IF(I695=59%,F695*G695*H695*F!$B$59,IF(I695=60%,F695*G695*H695*F!$B$60,IF(I695=61%,F695*G695*H695*F!$B$61,IF(I695=62%,F695*G695*H695*F!$B$62,IF(I695=63%,F695*G695*H695*F!$B$63,IF(I695=64%,F695*G695*H695*F!$B$64,IF(I695=65%,F695*G695*H695*F!$B$65,IF(I695=66%,F695*G695*H695*F!$B$66,IF(I695=67%,F695*G695*H695*F!$B$67,IF(I695=68%,F695*G695*H695*F!$B$68,IF(I695=69%,F695*G695*H695*F!$B$69,IF(I695=70%,F695*G695*H695*F!$B$70,IF(I695=71%,F695*G695*H695*F!$B$71,IF(I695=72%,F695*G695*H695*F!$B$72,IF(I695=73%,F695*G695*H695*F!$B$73,IF(I695=74%,F695*G695*H695*F!$B$74,IF(I695=75%,F695*G695*H695*F!$B$75,IF(I695=76%,F695*G695*H695*F!$B$76,IF(I695=77%,F695*G695*H695*F!$B$77,IF(I695=78%,F695*G695*H695*F!$B$78,IF(I695=79%,F695*G695*H695*F!$B$79,IF(I695=80%,F695*G695*H695*F!$B$80,IF(I695=81%,F695*G695*H695*F!$B$81,IF(I695=82%,F695*G695*H695*F!$B$82,IF(I695=83%,F695*G695*H695*F!$B$83,IF(I695=84%,F695*G695*H695*F!$B$84,IF(I695=85%,F695*G695*H695*F!$B$85,IF(I695=86%,F695*G695*H695*F!$B$86,IF(I695=87%,F695*G695*H695*F!$B$87,IF(I695=88%,F695*G695*H695*F!$B$88,IF(I695=89%,F695*G695*H695*F!$B$89,IF(I695=90%,F695*G695*H695*F!$B$90,IF(I695=91%,F695*G695*H695*F!$B$91,IF(I695=92%,F695*G695*H695*F!$B$92,IF(I695=93%,F695*G695*H695*F!$B$93,IF(I695=94%,F695*G695*H695*F!$B$94,IF(I695=95%,F695*G695*H695*F!$B$95,IF(I695=96%,F695*G695*H695*F!$B$96,IF(I695=97%,F695*G695*H695*F!$B$97,IF(I695=98%,F695*G695*H695*F!$B$98,IF(I695=99%,F695*G695*H695*F!$B$99,IF(I695&gt;99%,F695*G695*H695*F!$B$100,))))))))))))))))))))))))))))))))))))))))))))))))))))))))+IF(M695&lt;30%,0,IF(M695&lt;35%,J695*K695*L695*F!$B$33,IF(M695&lt;40%,J695*K695*L695*F!$B$38,IF(M695&lt;45%,J695*K695*L695*F!$B$43,IF(M695&lt;50%,J695*K695*L695*F!$B$48,IF(M695=50%,J695*K695*L695*F!$B$50,IF(M695=51%,J695*K695*L695*F!$B$51,IF(M695=52%,J695*K695*L695*F!$B$52,IF(M695=53%,J695*K695*L695*F!$B$53,IF(M695=54%,J695*K695*L695*F!$B$54,IF(M695=55%,J695*K695*L695*F!$B$55,IF(M695=56%,J695*K695*L695*F!$B$56,IF(M695=57%,J695*K695*L695*F!$B$57,IF(M695=58%,J695*K695*L695*F!$B$58,IF(M695=59%,J695*K695*L695*F!$B$59,IF(M695=60%,J695*K695*L695*F!$B$60,IF(M695=61%,J695*K695*L695*F!$B$61,IF(M695=62%,J695*K695*L695*F!$B$62,IF(M695=63%,J695*K695*L695*F!$B$63,IF(M695=64%,J695*K695*L695*F!$B$64,IF(M695=65%,J695*K695*L695*F!$B$65,IF(M695=66%,J695*K695*L695*F!$B$66,IF(M695=67%,J695*K695*L695*F!$B$67,IF(M695=68%,J695*K695*L695*F!$B$68,IF(M695=69%,J695*K695*L695*F!$B$69,IF(M695=70%,J695*K695*L695*F!$B$70,IF(M695=71%,J695*K695*L695*F!$B$71,IF(M695=72%,J695*K695*L695*F!$B$72,IF(M695=73%,J695*K695*L695*F!$B$73,IF(M695=74%,J695*K695*L695*F!$B$74,IF(M695=75%,J695*K695*L695*F!$B$75,IF(M695=76%,J695*K695*L695*F!$B$76,IF(M695=77%,J695*K695*L695*F!$B$77,IF(M695=78%,J695*K695*L695*F!$B$78,IF(M695=79%,J695*K695*L695*F!$B$79,IF(M695=80%,J695*K695*L695*F!$B$80,IF(M695=81%,J695*K695*L695*F!$B$81,IF(M695=82%,J695*K695*L695*F!$B$82,IF(M695=83%,J695*K695*L695*F!$B$83,IF(M695=84%,J695*K695*L695*F!$B$84,IF(M695=85%,J695*K695*L695*F!$B$85,IF(M695=86%,J695*K695*L695*F!$B$86,IF(M695=87%,J695*K695*L695*F!$B$87,IF(M695=88%,J695*K695*L695*F!$B$88,IF(M695=89%,J695*K695*L695*F!$B$89,IF(M695=90%,J695*K695*L695*F!$B$90,IF(M695=91%,J695*K695*L695*F!$B$91,IF(M695=92%,J695*K695*L695*F!$B$92,IF(M695=93%,J695*K695*L695*F!$B$93,IF(M695=94%,J695*K695*L695*F!$B$94,IF(M695=95%,J695*K695*L695*F!$B$95,IF(M695=96%,J695*K695*L695*F!$B$96,IF(M695=97%,J695*K695*L695*F!$B$97,IF(M695=98%,J695*K695*L695*F!$B$98,IF(M695=99%,J695*K695*L695*F!$B$99,IF(M695&gt;99%,J695*K695*L695*F!$B$100,))))))))))))))))))))))))))))))))))))))))))))))))))))))))+IF(Q695&lt;30%,0,IF(Q695&lt;35%,N695*O695*P695*F!$B$33,IF(Q695&lt;40%,N695*O695*P695*F!$B$38,IF(Q695&lt;45%,N695*O695*P695*F!$B$43,IF(Q695&lt;50%,N695*O695*P695*F!$B$48,IF(Q695=50%,N695*O695*P695*F!$B$50,IF(Q695=51%,N695*O695*P695*F!$B$51,IF(Q695=52%,N695*O695*P695*F!$B$52,IF(Q695=53%,N695*O695*P695*F!$B$53,IF(Q695=54%,N695*O695*P695*F!$B$54,IF(Q695=55%,N695*O695*P695*F!$B$55,IF(Q695=56%,N695*O695*P695*F!$B$56,IF(Q695=57%,N695*O695*P695*F!$B$57,IF(Q695=58%,N695*O695*P695*F!$B$58,IF(Q695=59%,N695*O695*P695*F!$B$59,IF(Q695=60%,N695*O695*P695*F!$B$60,IF(Q695=61%,N695*O695*P695*F!$B$61,IF(Q695=62%,N695*O695*P695*F!$B$62,IF(Q695=63%,N695*O695*P695*F!$B$63,IF(Q695=64%,N695*O695*P695*F!$B$64,IF(Q695=65%,N695*O695*P695*F!$B$65,IF(Q695=66%,N695*O695*P695*F!$B$66,IF(Q695=67%,N695*O695*P695*F!$B$67,IF(Q695=68%,N695*O695*P695*F!$B$68,IF(Q695=69%,N695*O695*P695*F!$B$69,IF(Q695=70%,N695*O695*P695*F!$B$70,IF(Q695=71%,N695*O695*P695*F!$B$71,IF(Q695=72%,N695*O695*P695*F!$B$72,IF(Q695=73%,N695*O695*P695*F!$B$73,IF(Q695=74%,N695*O695*P695*F!$B$74,IF(Q695=75%,N695*O695*P695*F!$B$75,IF(Q695=76%,N695*O695*P695*F!$B$76,IF(Q695=77%,N695*O695*P695*F!$B$77,IF(Q695=78%,N695*O695*P695*F!$B$78,IF(Q695=79%,N695*O695*P695*F!$B$79,IF(Q695=80%,N695*O695*P695*F!$B$80,IF(Q695=81%,N695*O695*P695*F!$B$81,IF(Q695=82%,N695*O695*P695*F!$B$82,IF(Q695=83%,N695*O695*P695*F!$B$83,IF(Q695=84%,N695*O695*P695*F!$B$84,IF(Q695=85%,N695*O695*P695*F!$B$85,IF(Q695=86%,N695*O695*P695*F!$B$86,IF(Q695=87%,N695*O695*P695*F!$B$87,IF(Q695=88%,N695*O695*P695*F!$B$88,IF(Q695=89%,N695*O695*P695*F!$B$89,IF(Q695=90%,N695*O695*P695*F!$B$90,IF(Q695=91%,N695*O695*P695*F!$B$91,IF(Q695=92%,N695*O695*P695*F!$B$92,IF(Q695=93%,N695*O695*P695*F!$B$93,IF(Q695=94%,N695*O695*P695*F!$B$94,IF(Q695=95%,N695*O695*P695*F!$B$95,IF(Q695=96%,N695*O695*P695*F!$B$96,IF(Q695=97%,N695*O695*P695*F!$B$97,IF(Q695=98%,N695*O695*P695*F!$B$98,IF(Q695=99%,N695*O695*P695*F!$B$99,IF(Q695&gt;99%,N695*O695*P695*F!$B$100,))))))))))))))))))))))))))))))))))))))))))))))))))))))))+IF(U695&lt;30%,0,IF(U695&lt;35%,R695*S695*T695*F!$B$33,IF(U695&lt;40%,R695*S695*T695*F!$B$38,IF(U695&lt;45%,R695*S695*T695*F!$B$43,IF(U695&lt;50%,R695*S695*T695*F!$B$48,IF(U695=50%,R695*S695*T695*F!$B$50,IF(U695=51%,R695*S695*T695*F!$B$51,IF(U695=52%,R695*S695*T695*F!$B$52,IF(U695=53%,R695*S695*T695*F!$B$53,IF(U695=54%,R695*S695*T695*F!$B$54,IF(U695=55%,R695*S695*T695*F!$B$55,IF(U695=56%,R695*S695*T695*F!$B$56,IF(U695=57%,R695*S695*T695*F!$B$57,IF(U695=58%,R695*S695*T695*F!$B$58,IF(U695=59%,R695*S695*T695*F!$B$59,IF(U695=60%,R695*S695*T695*F!$B$60,IF(U695=61%,R695*S695*T695*F!$B$61,IF(U695=62%,R695*S695*T695*F!$B$62,IF(U695=63%,R695*S695*T695*F!$B$63,IF(U695=64%,R695*S695*T695*F!$B$64,IF(U695=65%,R695*S695*T695*F!$B$65,IF(U695=66%,R695*S695*T695*F!$B$66,IF(U695=67%,R695*S695*T695*F!$B$67,IF(U695=68%,R695*S695*T695*F!$B$68,IF(U695=69%,R695*S695*T695*F!$B$69,IF(U695=70%,R695*S695*T695*F!$B$70,IF(U695=71%,R695*S695*T695*F!$B$71,IF(U695=72%,R695*S695*T695*F!$B$72,IF(U695=73%,R695*S695*T695*F!$B$73,IF(U695=74%,R695*S695*T695*F!$B$74,IF(U695=75%,R695*S695*T695*F!$B$75,IF(U695=76%,R695*S695*T695*F!$B$76,IF(U695=77%,R695*S695*T695*F!$B$77,IF(U695=78%,R695*S695*T695*F!$B$78,IF(U695=79%,R695*S695*T695*F!$B$79,IF(U695=80%,R695*S695*T695*F!$B$80,IF(U695=81%,R695*S695*T695*F!$B$81,IF(U695=82%,R695*S695*T695*F!$B$82,IF(U695=83%,R695*S695*T695*F!$B$83,IF(U695=84%,R695*S695*T695*F!$B$84,IF(U695=85%,R695*S695*T695*F!$B$85,IF(U695=86%,R695*S695*T695*F!$B$86,IF(U695=87%,R695*S695*T695*F!$B$87,IF(U695=88%,R695*S695*T695*F!$B$88,IF(U695=89%,R695*S695*T695*F!$B$89,IF(U695=90%,R695*S695*T695*F!$B$90,IF(U695=91%,R695*S695*T695*F!$B$91,IF(U695=92%,R695*S695*T695*F!$B$92,IF(U695=93%,R695*S695*T695*F!$B$93,IF(U695=94%,R695*S695*T695*F!$B$94,IF(U695=95%,R695*S695*T695*F!$B$95,IF(U695=96%,R695*S695*T695*F!$B$96,IF(U695=97%,R695*S695*T695*F!$B$97,IF(U695=98%,R695*S695*T695*F!$B$98,IF(U695=99%,R695*S695*T695*F!$B$99,IF(U695&gt;99%,R695*S695*T695*F!$B$100)))))))))))))))))))))))))))))))))))))))))))))))))))))))))*IF(ISNUMBER(E695),E695,1)*IF(ISNUMBER(D695),D695,1)</f>
        <v>0</v>
      </c>
      <c r="AA695" s="6">
        <f>G695*H695+K695*L695+O695*P695+S695*T695</f>
        <v>0</v>
      </c>
      <c r="AB695" s="35">
        <f>(H695*(IF(I695&lt;45%,0.5,IF(I695&lt;55%,0.8,IF(I695&lt;65%,0.9,IF(I695&lt;75%,1,IF(I695&lt;85%,1.1,1.2))))))+L695*(IF(M695&lt;45%,0.5,IF(M695&lt;55%,0.8,IF(M695&lt;65%,0.9,IF(M695&lt;75%,1,IF(M695&lt;85%,1.1,1.2))))))+P695*(IF(Q695&lt;45%,0.5,IF(Q695&lt;55%,0.8,IF(Q695&lt;65%,0.9,IF(Q695&lt;75%,1,IF(Q695&lt;85%,1.1,1.2))))))+T695*(IF(U695&lt;45%,0.5,IF(U695&lt;55%,0.8,IF(U695&lt;65%,0.9,IF(U695&lt;75%,1,IF(U695&lt;85%,1.1,1.2)))))))*IF(D695&gt;=0.8,6,IF(D695&lt;=0.4,1.5,3))</f>
        <v>0</v>
      </c>
    </row>
    <row r="696" spans="1:28" ht="15.75" thickBot="1" x14ac:dyDescent="0.3">
      <c r="A696" s="1130"/>
      <c r="B696" s="165"/>
      <c r="C696" s="166"/>
      <c r="D696" s="47">
        <f>ROUND(IFERROR((D691*(G691*H691+K691*L691+O691*P691+S691*T691)+D692*(G692*H692+K692*L692+O692*P692+S692*T692)+D693*(G693*H693+K693*L693+O693*P693+S693*T693)+D694*(G694*H694+K694*L694+O694*P694+S694*T694)+D695*(G695*H695+K695*L695+O695*P695+S695*T695))/((G691*H691+K691*L691+O691*P691+S691*T691)+(G692*H692+K692*L692+O692*P692+S692*T692)+(G693*H693+K693*L693+O693*P693+S693*T693)+(G694*H694+K694*L694+O694*P694+S694*T694)+(G695*H695+K695*L695+O695*P695+S695*T695)),0),3)</f>
        <v>0</v>
      </c>
      <c r="E696" s="173"/>
      <c r="F696" s="174"/>
      <c r="G696" s="175"/>
      <c r="H696" s="175"/>
      <c r="I696" s="176"/>
      <c r="J696" s="174"/>
      <c r="K696" s="177"/>
      <c r="L696" s="177"/>
      <c r="M696" s="178"/>
      <c r="N696" s="174"/>
      <c r="O696" s="177"/>
      <c r="P696" s="177"/>
      <c r="Q696" s="179"/>
      <c r="R696" s="174"/>
      <c r="S696" s="180"/>
      <c r="T696" s="177"/>
      <c r="U696" s="178"/>
      <c r="V696" s="122">
        <f>SUM(V691:V695)</f>
        <v>0</v>
      </c>
      <c r="W696" s="117">
        <f>IFERROR(V696/AA696,0)</f>
        <v>0</v>
      </c>
      <c r="X696" s="118">
        <f>ROUND(IFERROR((D691*(I691*G691*H691+M691*K691*L691+Q691*O691*P691+U691*S691*T691)+D692*(I692*G692*H692+M692*K692*L692+Q692*O692*P692+U692*S692*T692)+D693*(I693*G693*H693+M693*K693*L693+Q693*O693*P693+U693*S693*T693)+D694*(I694*G694*H694+M694*K694*L694+Q694*O694*P694+U694*S694*T694)+D695*(I695*G695*H695+M695*K695*L695+Q695*O695*P695+U695*S695*T695))/(D691*(G691*H691+K691*L691+O691*P691+S691*T691)+D692*(G692*H692+K692*L692+O692*P692+S692*T692)+D693*(G693*H693+K693*L693+O693*P693+S693*T693)+D694*(G694*H694+K694*L694+O694*P694+S694*T694)+D695*(G695*H695+K695*L695+O695*P695+S695*T695)),0),2)</f>
        <v>0</v>
      </c>
      <c r="Y696" s="9"/>
      <c r="Z696" s="9">
        <f>SUM(Z691:Z695)</f>
        <v>0</v>
      </c>
      <c r="AA696" s="117">
        <f>SUM(AA691:AA695)</f>
        <v>0</v>
      </c>
      <c r="AB696" s="119">
        <f>IF(SUM(AB691:AB695)=0,TIME(,0,),TIME(,SUM(AB691:AB695)+30,))</f>
        <v>0</v>
      </c>
    </row>
    <row r="697" spans="1:28" x14ac:dyDescent="0.25">
      <c r="A697" s="143" t="s">
        <v>27</v>
      </c>
      <c r="B697" s="154" t="str">
        <f t="shared" ref="B697:C697" si="1731">IF(B635="","",B635)</f>
        <v/>
      </c>
      <c r="C697" s="155" t="str">
        <f t="shared" si="1731"/>
        <v/>
      </c>
      <c r="D697" s="146">
        <f>D635</f>
        <v>0</v>
      </c>
      <c r="E697" s="73" t="str">
        <f t="shared" ref="E697" si="1732">IF(E635="","",E635)</f>
        <v/>
      </c>
      <c r="F697" s="74"/>
      <c r="G697" s="92"/>
      <c r="H697" s="92"/>
      <c r="I697" s="75">
        <f t="shared" ref="I697:I701" si="1733">IFERROR(ROUND(F697/$Y697,2),)</f>
        <v>0</v>
      </c>
      <c r="J697" s="74"/>
      <c r="K697" s="92"/>
      <c r="L697" s="92"/>
      <c r="M697" s="91">
        <f t="shared" ref="M697:M701" si="1734">IFERROR(ROUND(J697/$Y697,2),)</f>
        <v>0</v>
      </c>
      <c r="N697" s="74"/>
      <c r="O697" s="92"/>
      <c r="P697" s="92"/>
      <c r="Q697" s="75">
        <f t="shared" ref="Q697:Q701" si="1735">IFERROR(ROUND(N697/$Y697,2),)</f>
        <v>0</v>
      </c>
      <c r="R697" s="74"/>
      <c r="S697" s="92"/>
      <c r="T697" s="92"/>
      <c r="U697" s="91">
        <f t="shared" ref="U697:U701" si="1736">IFERROR(ROUND(R697/$Y697,2),)</f>
        <v>0</v>
      </c>
      <c r="V697" s="123">
        <f>(IF(ISNUMBER(F697),F697,1)*G697*H697+IF(ISNUMBER(J697),J697,1)*K697*L697+IF(ISNUMBER(N697),N697,1)*O697*P697+IF(ISNUMBER(R697),R697,1)*S697*T697)*IF(ISNUMBER(E697),E697,1)</f>
        <v>0</v>
      </c>
      <c r="W697" s="40">
        <f>IFERROR((IF(ISNUMBER(F697),F697,1)*G697*H697+IF(ISNUMBER(J697),J697,1)*K697*L697+IF(ISNUMBER(N697),N697,1)*O697*P697+IF(ISNUMBER(R697),R697,1)*S697*T697)*IF(ISNUMBER(E697),E697,1)/(G697*H697+K697*L697+O697*P697+S697*T697),0)</f>
        <v>0</v>
      </c>
      <c r="X697" s="41">
        <f>ROUND(IFERROR((W697/(Y697*IF(ISNUMBER(E697),E697,1))),0),2)</f>
        <v>0</v>
      </c>
      <c r="Y697" s="89" t="str">
        <f>IF(ISNUMBER(Y635), Y635+(Y635*$Y$683),"")</f>
        <v/>
      </c>
      <c r="Z697" s="124">
        <f>(IF(I697&lt;30%,0,IF(I697&lt;35%,F697*G697*H697*F!$B$33,IF(I697&lt;40%,F697*G697*H697*F!$B$38,IF(I697&lt;45%,F697*G697*H697*F!$B$43,IF(I697&lt;50%,F697*G697*H697*F!$B$48,IF(I697=50%,F697*G697*H697*F!$B$50,IF(I697=51%,F697*G697*H697*F!$B$51,IF(I697=52%,F697*G697*H697*F!$B$52,IF(I697=53%,F697*G697*H697*F!$B$53,IF(I697=54%,F697*G697*H697*F!$B$54,IF(I697=55%,F697*G697*H697*F!$B$55,IF(I697=56%,F697*G697*H697*F!$B$56,IF(I697=57%,F697*G697*H697*F!$B$57,IF(I697=58%,F697*G697*H697*F!$B$58,IF(I697=59%,F697*G697*H697*F!$B$59,IF(I697=60%,F697*G697*H697*F!$B$60,IF(I697=61%,F697*G697*H697*F!$B$61,IF(I697=62%,F697*G697*H697*F!$B$62,IF(I697=63%,F697*G697*H697*F!$B$63,IF(I697=64%,F697*G697*H697*F!$B$64,IF(I697=65%,F697*G697*H697*F!$B$65,IF(I697=66%,F697*G697*H697*F!$B$66,IF(I697=67%,F697*G697*H697*F!$B$67,IF(I697=68%,F697*G697*H697*F!$B$68,IF(I697=69%,F697*G697*H697*F!$B$69,IF(I697=70%,F697*G697*H697*F!$B$70,IF(I697=71%,F697*G697*H697*F!$B$71,IF(I697=72%,F697*G697*H697*F!$B$72,IF(I697=73%,F697*G697*H697*F!$B$73,IF(I697=74%,F697*G697*H697*F!$B$74,IF(I697=75%,F697*G697*H697*F!$B$75,IF(I697=76%,F697*G697*H697*F!$B$76,IF(I697=77%,F697*G697*H697*F!$B$77,IF(I697=78%,F697*G697*H697*F!$B$78,IF(I697=79%,F697*G697*H697*F!$B$79,IF(I697=80%,F697*G697*H697*F!$B$80,IF(I697=81%,F697*G697*H697*F!$B$81,IF(I697=82%,F697*G697*H697*F!$B$82,IF(I697=83%,F697*G697*H697*F!$B$83,IF(I697=84%,F697*G697*H697*F!$B$84,IF(I697=85%,F697*G697*H697*F!$B$85,IF(I697=86%,F697*G697*H697*F!$B$86,IF(I697=87%,F697*G697*H697*F!$B$87,IF(I697=88%,F697*G697*H697*F!$B$88,IF(I697=89%,F697*G697*H697*F!$B$89,IF(I697=90%,F697*G697*H697*F!$B$90,IF(I697=91%,F697*G697*H697*F!$B$91,IF(I697=92%,F697*G697*H697*F!$B$92,IF(I697=93%,F697*G697*H697*F!$B$93,IF(I697=94%,F697*G697*H697*F!$B$94,IF(I697=95%,F697*G697*H697*F!$B$95,IF(I697=96%,F697*G697*H697*F!$B$96,IF(I697=97%,F697*G697*H697*F!$B$97,IF(I697=98%,F697*G697*H697*F!$B$98,IF(I697=99%,F697*G697*H697*F!$B$99,IF(I697&gt;99%,F697*G697*H697*F!$B$100,))))))))))))))))))))))))))))))))))))))))))))))))))))))))+IF(M697&lt;30%,0,IF(M697&lt;35%,J697*K697*L697*F!$B$33,IF(M697&lt;40%,J697*K697*L697*F!$B$38,IF(M697&lt;45%,J697*K697*L697*F!$B$43,IF(M697&lt;50%,J697*K697*L697*F!$B$48,IF(M697=50%,J697*K697*L697*F!$B$50,IF(M697=51%,J697*K697*L697*F!$B$51,IF(M697=52%,J697*K697*L697*F!$B$52,IF(M697=53%,J697*K697*L697*F!$B$53,IF(M697=54%,J697*K697*L697*F!$B$54,IF(M697=55%,J697*K697*L697*F!$B$55,IF(M697=56%,J697*K697*L697*F!$B$56,IF(M697=57%,J697*K697*L697*F!$B$57,IF(M697=58%,J697*K697*L697*F!$B$58,IF(M697=59%,J697*K697*L697*F!$B$59,IF(M697=60%,J697*K697*L697*F!$B$60,IF(M697=61%,J697*K697*L697*F!$B$61,IF(M697=62%,J697*K697*L697*F!$B$62,IF(M697=63%,J697*K697*L697*F!$B$63,IF(M697=64%,J697*K697*L697*F!$B$64,IF(M697=65%,J697*K697*L697*F!$B$65,IF(M697=66%,J697*K697*L697*F!$B$66,IF(M697=67%,J697*K697*L697*F!$B$67,IF(M697=68%,J697*K697*L697*F!$B$68,IF(M697=69%,J697*K697*L697*F!$B$69,IF(M697=70%,J697*K697*L697*F!$B$70,IF(M697=71%,J697*K697*L697*F!$B$71,IF(M697=72%,J697*K697*L697*F!$B$72,IF(M697=73%,J697*K697*L697*F!$B$73,IF(M697=74%,J697*K697*L697*F!$B$74,IF(M697=75%,J697*K697*L697*F!$B$75,IF(M697=76%,J697*K697*L697*F!$B$76,IF(M697=77%,J697*K697*L697*F!$B$77,IF(M697=78%,J697*K697*L697*F!$B$78,IF(M697=79%,J697*K697*L697*F!$B$79,IF(M697=80%,J697*K697*L697*F!$B$80,IF(M697=81%,J697*K697*L697*F!$B$81,IF(M697=82%,J697*K697*L697*F!$B$82,IF(M697=83%,J697*K697*L697*F!$B$83,IF(M697=84%,J697*K697*L697*F!$B$84,IF(M697=85%,J697*K697*L697*F!$B$85,IF(M697=86%,J697*K697*L697*F!$B$86,IF(M697=87%,J697*K697*L697*F!$B$87,IF(M697=88%,J697*K697*L697*F!$B$88,IF(M697=89%,J697*K697*L697*F!$B$89,IF(M697=90%,J697*K697*L697*F!$B$90,IF(M697=91%,J697*K697*L697*F!$B$91,IF(M697=92%,J697*K697*L697*F!$B$92,IF(M697=93%,J697*K697*L697*F!$B$93,IF(M697=94%,J697*K697*L697*F!$B$94,IF(M697=95%,J697*K697*L697*F!$B$95,IF(M697=96%,J697*K697*L697*F!$B$96,IF(M697=97%,J697*K697*L697*F!$B$97,IF(M697=98%,J697*K697*L697*F!$B$98,IF(M697=99%,J697*K697*L697*F!$B$99,IF(M697&gt;99%,J697*K697*L697*F!$B$100,))))))))))))))))))))))))))))))))))))))))))))))))))))))))+IF(Q697&lt;30%,0,IF(Q697&lt;35%,N697*O697*P697*F!$B$33,IF(Q697&lt;40%,N697*O697*P697*F!$B$38,IF(Q697&lt;45%,N697*O697*P697*F!$B$43,IF(Q697&lt;50%,N697*O697*P697*F!$B$48,IF(Q697=50%,N697*O697*P697*F!$B$50,IF(Q697=51%,N697*O697*P697*F!$B$51,IF(Q697=52%,N697*O697*P697*F!$B$52,IF(Q697=53%,N697*O697*P697*F!$B$53,IF(Q697=54%,N697*O697*P697*F!$B$54,IF(Q697=55%,N697*O697*P697*F!$B$55,IF(Q697=56%,N697*O697*P697*F!$B$56,IF(Q697=57%,N697*O697*P697*F!$B$57,IF(Q697=58%,N697*O697*P697*F!$B$58,IF(Q697=59%,N697*O697*P697*F!$B$59,IF(Q697=60%,N697*O697*P697*F!$B$60,IF(Q697=61%,N697*O697*P697*F!$B$61,IF(Q697=62%,N697*O697*P697*F!$B$62,IF(Q697=63%,N697*O697*P697*F!$B$63,IF(Q697=64%,N697*O697*P697*F!$B$64,IF(Q697=65%,N697*O697*P697*F!$B$65,IF(Q697=66%,N697*O697*P697*F!$B$66,IF(Q697=67%,N697*O697*P697*F!$B$67,IF(Q697=68%,N697*O697*P697*F!$B$68,IF(Q697=69%,N697*O697*P697*F!$B$69,IF(Q697=70%,N697*O697*P697*F!$B$70,IF(Q697=71%,N697*O697*P697*F!$B$71,IF(Q697=72%,N697*O697*P697*F!$B$72,IF(Q697=73%,N697*O697*P697*F!$B$73,IF(Q697=74%,N697*O697*P697*F!$B$74,IF(Q697=75%,N697*O697*P697*F!$B$75,IF(Q697=76%,N697*O697*P697*F!$B$76,IF(Q697=77%,N697*O697*P697*F!$B$77,IF(Q697=78%,N697*O697*P697*F!$B$78,IF(Q697=79%,N697*O697*P697*F!$B$79,IF(Q697=80%,N697*O697*P697*F!$B$80,IF(Q697=81%,N697*O697*P697*F!$B$81,IF(Q697=82%,N697*O697*P697*F!$B$82,IF(Q697=83%,N697*O697*P697*F!$B$83,IF(Q697=84%,N697*O697*P697*F!$B$84,IF(Q697=85%,N697*O697*P697*F!$B$85,IF(Q697=86%,N697*O697*P697*F!$B$86,IF(Q697=87%,N697*O697*P697*F!$B$87,IF(Q697=88%,N697*O697*P697*F!$B$88,IF(Q697=89%,N697*O697*P697*F!$B$89,IF(Q697=90%,N697*O697*P697*F!$B$90,IF(Q697=91%,N697*O697*P697*F!$B$91,IF(Q697=92%,N697*O697*P697*F!$B$92,IF(Q697=93%,N697*O697*P697*F!$B$93,IF(Q697=94%,N697*O697*P697*F!$B$94,IF(Q697=95%,N697*O697*P697*F!$B$95,IF(Q697=96%,N697*O697*P697*F!$B$96,IF(Q697=97%,N697*O697*P697*F!$B$97,IF(Q697=98%,N697*O697*P697*F!$B$98,IF(Q697=99%,N697*O697*P697*F!$B$99,IF(Q697&gt;99%,N697*O697*P697*F!$B$100,))))))))))))))))))))))))))))))))))))))))))))))))))))))))+IF(U697&lt;30%,0,IF(U697&lt;35%,R697*S697*T697*F!$B$33,IF(U697&lt;40%,R697*S697*T697*F!$B$38,IF(U697&lt;45%,R697*S697*T697*F!$B$43,IF(U697&lt;50%,R697*S697*T697*F!$B$48,IF(U697=50%,R697*S697*T697*F!$B$50,IF(U697=51%,R697*S697*T697*F!$B$51,IF(U697=52%,R697*S697*T697*F!$B$52,IF(U697=53%,R697*S697*T697*F!$B$53,IF(U697=54%,R697*S697*T697*F!$B$54,IF(U697=55%,R697*S697*T697*F!$B$55,IF(U697=56%,R697*S697*T697*F!$B$56,IF(U697=57%,R697*S697*T697*F!$B$57,IF(U697=58%,R697*S697*T697*F!$B$58,IF(U697=59%,R697*S697*T697*F!$B$59,IF(U697=60%,R697*S697*T697*F!$B$60,IF(U697=61%,R697*S697*T697*F!$B$61,IF(U697=62%,R697*S697*T697*F!$B$62,IF(U697=63%,R697*S697*T697*F!$B$63,IF(U697=64%,R697*S697*T697*F!$B$64,IF(U697=65%,R697*S697*T697*F!$B$65,IF(U697=66%,R697*S697*T697*F!$B$66,IF(U697=67%,R697*S697*T697*F!$B$67,IF(U697=68%,R697*S697*T697*F!$B$68,IF(U697=69%,R697*S697*T697*F!$B$69,IF(U697=70%,R697*S697*T697*F!$B$70,IF(U697=71%,R697*S697*T697*F!$B$71,IF(U697=72%,R697*S697*T697*F!$B$72,IF(U697=73%,R697*S697*T697*F!$B$73,IF(U697=74%,R697*S697*T697*F!$B$74,IF(U697=75%,R697*S697*T697*F!$B$75,IF(U697=76%,R697*S697*T697*F!$B$76,IF(U697=77%,R697*S697*T697*F!$B$77,IF(U697=78%,R697*S697*T697*F!$B$78,IF(U697=79%,R697*S697*T697*F!$B$79,IF(U697=80%,R697*S697*T697*F!$B$80,IF(U697=81%,R697*S697*T697*F!$B$81,IF(U697=82%,R697*S697*T697*F!$B$82,IF(U697=83%,R697*S697*T697*F!$B$83,IF(U697=84%,R697*S697*T697*F!$B$84,IF(U697=85%,R697*S697*T697*F!$B$85,IF(U697=86%,R697*S697*T697*F!$B$86,IF(U697=87%,R697*S697*T697*F!$B$87,IF(U697=88%,R697*S697*T697*F!$B$88,IF(U697=89%,R697*S697*T697*F!$B$89,IF(U697=90%,R697*S697*T697*F!$B$90,IF(U697=91%,R697*S697*T697*F!$B$91,IF(U697=92%,R697*S697*T697*F!$B$92,IF(U697=93%,R697*S697*T697*F!$B$93,IF(U697=94%,R697*S697*T697*F!$B$94,IF(U697=95%,R697*S697*T697*F!$B$95,IF(U697=96%,R697*S697*T697*F!$B$96,IF(U697=97%,R697*S697*T697*F!$B$97,IF(U697=98%,R697*S697*T697*F!$B$98,IF(U697=99%,R697*S697*T697*F!$B$99,IF(U697&gt;99%,R697*S697*T697*F!$B$100)))))))))))))))))))))))))))))))))))))))))))))))))))))))))*IF(ISNUMBER(E697),E697,1)*IF(ISNUMBER(D697),D697,1)</f>
        <v>0</v>
      </c>
      <c r="AA697" s="124">
        <f>G697*H697+K697*L697+O697*P697+S697*T697</f>
        <v>0</v>
      </c>
      <c r="AB697" s="42">
        <f>(H697*(IF(I697&lt;45%,0.5,IF(I697&lt;55%,0.8,IF(I697&lt;65%,0.9,IF(I697&lt;75%,1,IF(I697&lt;85%,1.1,1.2))))))+L697*(IF(M697&lt;45%,0.5,IF(M697&lt;55%,0.8,IF(M697&lt;65%,0.9,IF(M697&lt;75%,1,IF(M697&lt;85%,1.1,1.2))))))+P697*(IF(Q697&lt;45%,0.5,IF(Q697&lt;55%,0.8,IF(Q697&lt;65%,0.9,IF(Q697&lt;75%,1,IF(Q697&lt;85%,1.1,1.2))))))+T697*(IF(U697&lt;45%,0.5,IF(U697&lt;55%,0.8,IF(U697&lt;65%,0.9,IF(U697&lt;75%,1,IF(U697&lt;85%,1.1,1.2)))))))*IF(D697&gt;=0.8,6,IF(D697&lt;=0.4,1.5,3))</f>
        <v>0</v>
      </c>
    </row>
    <row r="698" spans="1:28" x14ac:dyDescent="0.25">
      <c r="A698" s="1125">
        <f>A686+1</f>
        <v>42052</v>
      </c>
      <c r="B698" s="156" t="str">
        <f t="shared" ref="B698:C698" si="1737">IF(B636="","",B636)</f>
        <v/>
      </c>
      <c r="C698" s="157" t="str">
        <f t="shared" si="1737"/>
        <v/>
      </c>
      <c r="D698" s="149">
        <f t="shared" ref="D698:D701" si="1738">D636</f>
        <v>0</v>
      </c>
      <c r="E698" s="78" t="str">
        <f t="shared" ref="E698" si="1739">IF(E636="","",E636)</f>
        <v/>
      </c>
      <c r="F698" s="79"/>
      <c r="G698" s="94"/>
      <c r="H698" s="94"/>
      <c r="I698" s="70">
        <f t="shared" si="1733"/>
        <v>0</v>
      </c>
      <c r="J698" s="79"/>
      <c r="K698" s="94"/>
      <c r="L698" s="94"/>
      <c r="M698" s="71">
        <f t="shared" si="1734"/>
        <v>0</v>
      </c>
      <c r="N698" s="79"/>
      <c r="O698" s="94"/>
      <c r="P698" s="94"/>
      <c r="Q698" s="70">
        <f t="shared" si="1735"/>
        <v>0</v>
      </c>
      <c r="R698" s="79"/>
      <c r="S698" s="94"/>
      <c r="T698" s="94"/>
      <c r="U698" s="71">
        <f t="shared" si="1736"/>
        <v>0</v>
      </c>
      <c r="V698" s="125">
        <f t="shared" ref="V698:V701" si="1740">(IF(ISNUMBER(F698),F698,1)*G698*H698+IF(ISNUMBER(J698),J698,1)*K698*L698+IF(ISNUMBER(N698),N698,1)*O698*P698+IF(ISNUMBER(R698),R698,1)*S698*T698)*IF(ISNUMBER(E698),E698,1)</f>
        <v>0</v>
      </c>
      <c r="W698" s="43">
        <f>IFERROR((IF(ISNUMBER(F698),F698,1)*G698*H698+IF(ISNUMBER(J698),J698,1)*K698*L698+IF(ISNUMBER(N698),N698,1)*O698*P698+IF(ISNUMBER(R698),R698,1)*S698*T698)*IF(ISNUMBER(E698),E698,1)/(G698*H698+K698*L698+O698*P698+S698*T698),0)</f>
        <v>0</v>
      </c>
      <c r="X698" s="34">
        <f t="shared" ref="X698:X699" si="1741">ROUND(IFERROR((W698/(Y698*IF(ISNUMBER(E698),E698,1))),0),2)</f>
        <v>0</v>
      </c>
      <c r="Y698" s="90" t="str">
        <f t="shared" ref="Y698:Y701" si="1742">IF(ISNUMBER(Y636), Y636+(Y636*$Y$683),"")</f>
        <v/>
      </c>
      <c r="Z698" s="33">
        <f>(IF(I698&lt;30%,0,IF(I698&lt;35%,F698*G698*H698*F!$B$33,IF(I698&lt;40%,F698*G698*H698*F!$B$38,IF(I698&lt;45%,F698*G698*H698*F!$B$43,IF(I698&lt;50%,F698*G698*H698*F!$B$48,IF(I698=50%,F698*G698*H698*F!$B$50,IF(I698=51%,F698*G698*H698*F!$B$51,IF(I698=52%,F698*G698*H698*F!$B$52,IF(I698=53%,F698*G698*H698*F!$B$53,IF(I698=54%,F698*G698*H698*F!$B$54,IF(I698=55%,F698*G698*H698*F!$B$55,IF(I698=56%,F698*G698*H698*F!$B$56,IF(I698=57%,F698*G698*H698*F!$B$57,IF(I698=58%,F698*G698*H698*F!$B$58,IF(I698=59%,F698*G698*H698*F!$B$59,IF(I698=60%,F698*G698*H698*F!$B$60,IF(I698=61%,F698*G698*H698*F!$B$61,IF(I698=62%,F698*G698*H698*F!$B$62,IF(I698=63%,F698*G698*H698*F!$B$63,IF(I698=64%,F698*G698*H698*F!$B$64,IF(I698=65%,F698*G698*H698*F!$B$65,IF(I698=66%,F698*G698*H698*F!$B$66,IF(I698=67%,F698*G698*H698*F!$B$67,IF(I698=68%,F698*G698*H698*F!$B$68,IF(I698=69%,F698*G698*H698*F!$B$69,IF(I698=70%,F698*G698*H698*F!$B$70,IF(I698=71%,F698*G698*H698*F!$B$71,IF(I698=72%,F698*G698*H698*F!$B$72,IF(I698=73%,F698*G698*H698*F!$B$73,IF(I698=74%,F698*G698*H698*F!$B$74,IF(I698=75%,F698*G698*H698*F!$B$75,IF(I698=76%,F698*G698*H698*F!$B$76,IF(I698=77%,F698*G698*H698*F!$B$77,IF(I698=78%,F698*G698*H698*F!$B$78,IF(I698=79%,F698*G698*H698*F!$B$79,IF(I698=80%,F698*G698*H698*F!$B$80,IF(I698=81%,F698*G698*H698*F!$B$81,IF(I698=82%,F698*G698*H698*F!$B$82,IF(I698=83%,F698*G698*H698*F!$B$83,IF(I698=84%,F698*G698*H698*F!$B$84,IF(I698=85%,F698*G698*H698*F!$B$85,IF(I698=86%,F698*G698*H698*F!$B$86,IF(I698=87%,F698*G698*H698*F!$B$87,IF(I698=88%,F698*G698*H698*F!$B$88,IF(I698=89%,F698*G698*H698*F!$B$89,IF(I698=90%,F698*G698*H698*F!$B$90,IF(I698=91%,F698*G698*H698*F!$B$91,IF(I698=92%,F698*G698*H698*F!$B$92,IF(I698=93%,F698*G698*H698*F!$B$93,IF(I698=94%,F698*G698*H698*F!$B$94,IF(I698=95%,F698*G698*H698*F!$B$95,IF(I698=96%,F698*G698*H698*F!$B$96,IF(I698=97%,F698*G698*H698*F!$B$97,IF(I698=98%,F698*G698*H698*F!$B$98,IF(I698=99%,F698*G698*H698*F!$B$99,IF(I698&gt;99%,F698*G698*H698*F!$B$100,))))))))))))))))))))))))))))))))))))))))))))))))))))))))+IF(M698&lt;30%,0,IF(M698&lt;35%,J698*K698*L698*F!$B$33,IF(M698&lt;40%,J698*K698*L698*F!$B$38,IF(M698&lt;45%,J698*K698*L698*F!$B$43,IF(M698&lt;50%,J698*K698*L698*F!$B$48,IF(M698=50%,J698*K698*L698*F!$B$50,IF(M698=51%,J698*K698*L698*F!$B$51,IF(M698=52%,J698*K698*L698*F!$B$52,IF(M698=53%,J698*K698*L698*F!$B$53,IF(M698=54%,J698*K698*L698*F!$B$54,IF(M698=55%,J698*K698*L698*F!$B$55,IF(M698=56%,J698*K698*L698*F!$B$56,IF(M698=57%,J698*K698*L698*F!$B$57,IF(M698=58%,J698*K698*L698*F!$B$58,IF(M698=59%,J698*K698*L698*F!$B$59,IF(M698=60%,J698*K698*L698*F!$B$60,IF(M698=61%,J698*K698*L698*F!$B$61,IF(M698=62%,J698*K698*L698*F!$B$62,IF(M698=63%,J698*K698*L698*F!$B$63,IF(M698=64%,J698*K698*L698*F!$B$64,IF(M698=65%,J698*K698*L698*F!$B$65,IF(M698=66%,J698*K698*L698*F!$B$66,IF(M698=67%,J698*K698*L698*F!$B$67,IF(M698=68%,J698*K698*L698*F!$B$68,IF(M698=69%,J698*K698*L698*F!$B$69,IF(M698=70%,J698*K698*L698*F!$B$70,IF(M698=71%,J698*K698*L698*F!$B$71,IF(M698=72%,J698*K698*L698*F!$B$72,IF(M698=73%,J698*K698*L698*F!$B$73,IF(M698=74%,J698*K698*L698*F!$B$74,IF(M698=75%,J698*K698*L698*F!$B$75,IF(M698=76%,J698*K698*L698*F!$B$76,IF(M698=77%,J698*K698*L698*F!$B$77,IF(M698=78%,J698*K698*L698*F!$B$78,IF(M698=79%,J698*K698*L698*F!$B$79,IF(M698=80%,J698*K698*L698*F!$B$80,IF(M698=81%,J698*K698*L698*F!$B$81,IF(M698=82%,J698*K698*L698*F!$B$82,IF(M698=83%,J698*K698*L698*F!$B$83,IF(M698=84%,J698*K698*L698*F!$B$84,IF(M698=85%,J698*K698*L698*F!$B$85,IF(M698=86%,J698*K698*L698*F!$B$86,IF(M698=87%,J698*K698*L698*F!$B$87,IF(M698=88%,J698*K698*L698*F!$B$88,IF(M698=89%,J698*K698*L698*F!$B$89,IF(M698=90%,J698*K698*L698*F!$B$90,IF(M698=91%,J698*K698*L698*F!$B$91,IF(M698=92%,J698*K698*L698*F!$B$92,IF(M698=93%,J698*K698*L698*F!$B$93,IF(M698=94%,J698*K698*L698*F!$B$94,IF(M698=95%,J698*K698*L698*F!$B$95,IF(M698=96%,J698*K698*L698*F!$B$96,IF(M698=97%,J698*K698*L698*F!$B$97,IF(M698=98%,J698*K698*L698*F!$B$98,IF(M698=99%,J698*K698*L698*F!$B$99,IF(M698&gt;99%,J698*K698*L698*F!$B$100,))))))))))))))))))))))))))))))))))))))))))))))))))))))))+IF(Q698&lt;30%,0,IF(Q698&lt;35%,N698*O698*P698*F!$B$33,IF(Q698&lt;40%,N698*O698*P698*F!$B$38,IF(Q698&lt;45%,N698*O698*P698*F!$B$43,IF(Q698&lt;50%,N698*O698*P698*F!$B$48,IF(Q698=50%,N698*O698*P698*F!$B$50,IF(Q698=51%,N698*O698*P698*F!$B$51,IF(Q698=52%,N698*O698*P698*F!$B$52,IF(Q698=53%,N698*O698*P698*F!$B$53,IF(Q698=54%,N698*O698*P698*F!$B$54,IF(Q698=55%,N698*O698*P698*F!$B$55,IF(Q698=56%,N698*O698*P698*F!$B$56,IF(Q698=57%,N698*O698*P698*F!$B$57,IF(Q698=58%,N698*O698*P698*F!$B$58,IF(Q698=59%,N698*O698*P698*F!$B$59,IF(Q698=60%,N698*O698*P698*F!$B$60,IF(Q698=61%,N698*O698*P698*F!$B$61,IF(Q698=62%,N698*O698*P698*F!$B$62,IF(Q698=63%,N698*O698*P698*F!$B$63,IF(Q698=64%,N698*O698*P698*F!$B$64,IF(Q698=65%,N698*O698*P698*F!$B$65,IF(Q698=66%,N698*O698*P698*F!$B$66,IF(Q698=67%,N698*O698*P698*F!$B$67,IF(Q698=68%,N698*O698*P698*F!$B$68,IF(Q698=69%,N698*O698*P698*F!$B$69,IF(Q698=70%,N698*O698*P698*F!$B$70,IF(Q698=71%,N698*O698*P698*F!$B$71,IF(Q698=72%,N698*O698*P698*F!$B$72,IF(Q698=73%,N698*O698*P698*F!$B$73,IF(Q698=74%,N698*O698*P698*F!$B$74,IF(Q698=75%,N698*O698*P698*F!$B$75,IF(Q698=76%,N698*O698*P698*F!$B$76,IF(Q698=77%,N698*O698*P698*F!$B$77,IF(Q698=78%,N698*O698*P698*F!$B$78,IF(Q698=79%,N698*O698*P698*F!$B$79,IF(Q698=80%,N698*O698*P698*F!$B$80,IF(Q698=81%,N698*O698*P698*F!$B$81,IF(Q698=82%,N698*O698*P698*F!$B$82,IF(Q698=83%,N698*O698*P698*F!$B$83,IF(Q698=84%,N698*O698*P698*F!$B$84,IF(Q698=85%,N698*O698*P698*F!$B$85,IF(Q698=86%,N698*O698*P698*F!$B$86,IF(Q698=87%,N698*O698*P698*F!$B$87,IF(Q698=88%,N698*O698*P698*F!$B$88,IF(Q698=89%,N698*O698*P698*F!$B$89,IF(Q698=90%,N698*O698*P698*F!$B$90,IF(Q698=91%,N698*O698*P698*F!$B$91,IF(Q698=92%,N698*O698*P698*F!$B$92,IF(Q698=93%,N698*O698*P698*F!$B$93,IF(Q698=94%,N698*O698*P698*F!$B$94,IF(Q698=95%,N698*O698*P698*F!$B$95,IF(Q698=96%,N698*O698*P698*F!$B$96,IF(Q698=97%,N698*O698*P698*F!$B$97,IF(Q698=98%,N698*O698*P698*F!$B$98,IF(Q698=99%,N698*O698*P698*F!$B$99,IF(Q698&gt;99%,N698*O698*P698*F!$B$100,))))))))))))))))))))))))))))))))))))))))))))))))))))))))+IF(U698&lt;30%,0,IF(U698&lt;35%,R698*S698*T698*F!$B$33,IF(U698&lt;40%,R698*S698*T698*F!$B$38,IF(U698&lt;45%,R698*S698*T698*F!$B$43,IF(U698&lt;50%,R698*S698*T698*F!$B$48,IF(U698=50%,R698*S698*T698*F!$B$50,IF(U698=51%,R698*S698*T698*F!$B$51,IF(U698=52%,R698*S698*T698*F!$B$52,IF(U698=53%,R698*S698*T698*F!$B$53,IF(U698=54%,R698*S698*T698*F!$B$54,IF(U698=55%,R698*S698*T698*F!$B$55,IF(U698=56%,R698*S698*T698*F!$B$56,IF(U698=57%,R698*S698*T698*F!$B$57,IF(U698=58%,R698*S698*T698*F!$B$58,IF(U698=59%,R698*S698*T698*F!$B$59,IF(U698=60%,R698*S698*T698*F!$B$60,IF(U698=61%,R698*S698*T698*F!$B$61,IF(U698=62%,R698*S698*T698*F!$B$62,IF(U698=63%,R698*S698*T698*F!$B$63,IF(U698=64%,R698*S698*T698*F!$B$64,IF(U698=65%,R698*S698*T698*F!$B$65,IF(U698=66%,R698*S698*T698*F!$B$66,IF(U698=67%,R698*S698*T698*F!$B$67,IF(U698=68%,R698*S698*T698*F!$B$68,IF(U698=69%,R698*S698*T698*F!$B$69,IF(U698=70%,R698*S698*T698*F!$B$70,IF(U698=71%,R698*S698*T698*F!$B$71,IF(U698=72%,R698*S698*T698*F!$B$72,IF(U698=73%,R698*S698*T698*F!$B$73,IF(U698=74%,R698*S698*T698*F!$B$74,IF(U698=75%,R698*S698*T698*F!$B$75,IF(U698=76%,R698*S698*T698*F!$B$76,IF(U698=77%,R698*S698*T698*F!$B$77,IF(U698=78%,R698*S698*T698*F!$B$78,IF(U698=79%,R698*S698*T698*F!$B$79,IF(U698=80%,R698*S698*T698*F!$B$80,IF(U698=81%,R698*S698*T698*F!$B$81,IF(U698=82%,R698*S698*T698*F!$B$82,IF(U698=83%,R698*S698*T698*F!$B$83,IF(U698=84%,R698*S698*T698*F!$B$84,IF(U698=85%,R698*S698*T698*F!$B$85,IF(U698=86%,R698*S698*T698*F!$B$86,IF(U698=87%,R698*S698*T698*F!$B$87,IF(U698=88%,R698*S698*T698*F!$B$88,IF(U698=89%,R698*S698*T698*F!$B$89,IF(U698=90%,R698*S698*T698*F!$B$90,IF(U698=91%,R698*S698*T698*F!$B$91,IF(U698=92%,R698*S698*T698*F!$B$92,IF(U698=93%,R698*S698*T698*F!$B$93,IF(U698=94%,R698*S698*T698*F!$B$94,IF(U698=95%,R698*S698*T698*F!$B$95,IF(U698=96%,R698*S698*T698*F!$B$96,IF(U698=97%,R698*S698*T698*F!$B$97,IF(U698=98%,R698*S698*T698*F!$B$98,IF(U698=99%,R698*S698*T698*F!$B$99,IF(U698&gt;99%,R698*S698*T698*F!$B$100)))))))))))))))))))))))))))))))))))))))))))))))))))))))))*IF(ISNUMBER(E698),E698,1)*IF(ISNUMBER(D698),D698,1)</f>
        <v>0</v>
      </c>
      <c r="AA698" s="33">
        <f>G698*H698+K698*L698+O698*P698+S698*T698</f>
        <v>0</v>
      </c>
      <c r="AB698" s="35">
        <f>(H698*(IF(I698&lt;45%,0.5,IF(I698&lt;55%,0.8,IF(I698&lt;65%,0.9,IF(I698&lt;75%,1,IF(I698&lt;85%,1.1,1.2))))))+L698*(IF(M698&lt;45%,0.5,IF(M698&lt;55%,0.8,IF(M698&lt;65%,0.9,IF(M698&lt;75%,1,IF(M698&lt;85%,1.1,1.2))))))+P698*(IF(Q698&lt;45%,0.5,IF(Q698&lt;55%,0.8,IF(Q698&lt;65%,0.9,IF(Q698&lt;75%,1,IF(Q698&lt;85%,1.1,1.2))))))+T698*(IF(U698&lt;45%,0.5,IF(U698&lt;55%,0.8,IF(U698&lt;65%,0.9,IF(U698&lt;75%,1,IF(U698&lt;85%,1.1,1.2)))))))*IF(D698&gt;=0.8,6,IF(D698&lt;=0.4,1.5,3))</f>
        <v>0</v>
      </c>
    </row>
    <row r="699" spans="1:28" x14ac:dyDescent="0.25">
      <c r="A699" s="1129"/>
      <c r="B699" s="156" t="str">
        <f t="shared" ref="B699:C699" si="1743">IF(B637="","",B637)</f>
        <v/>
      </c>
      <c r="C699" s="157" t="str">
        <f t="shared" si="1743"/>
        <v/>
      </c>
      <c r="D699" s="149">
        <f t="shared" si="1738"/>
        <v>0</v>
      </c>
      <c r="E699" s="80" t="str">
        <f t="shared" ref="E699" si="1744">IF(E637="","",E637)</f>
        <v/>
      </c>
      <c r="F699" s="81"/>
      <c r="G699" s="96"/>
      <c r="H699" s="96"/>
      <c r="I699" s="82">
        <f t="shared" si="1733"/>
        <v>0</v>
      </c>
      <c r="J699" s="81"/>
      <c r="K699" s="96"/>
      <c r="L699" s="96"/>
      <c r="M699" s="104">
        <f t="shared" si="1734"/>
        <v>0</v>
      </c>
      <c r="N699" s="81"/>
      <c r="O699" s="96"/>
      <c r="P699" s="96"/>
      <c r="Q699" s="82">
        <f t="shared" si="1735"/>
        <v>0</v>
      </c>
      <c r="R699" s="81"/>
      <c r="S699" s="96"/>
      <c r="T699" s="96"/>
      <c r="U699" s="104">
        <f t="shared" si="1736"/>
        <v>0</v>
      </c>
      <c r="V699" s="126">
        <f t="shared" si="1740"/>
        <v>0</v>
      </c>
      <c r="W699" s="44">
        <f t="shared" ref="W699:W701" si="1745">IFERROR((IF(ISNUMBER(F699),F699,1)*G699*H699+IF(ISNUMBER(J699),J699,1)*K699*L699+IF(ISNUMBER(N699),N699,1)*O699*P699+IF(ISNUMBER(R699),R699,1)*S699*T699)*IF(ISNUMBER(E699),E699,1)/(G699*H699+K699*L699+O699*P699+S699*T699),0)</f>
        <v>0</v>
      </c>
      <c r="X699" s="45">
        <f t="shared" si="1741"/>
        <v>0</v>
      </c>
      <c r="Y699" s="90" t="str">
        <f t="shared" si="1742"/>
        <v/>
      </c>
      <c r="Z699" s="127">
        <f>(IF(I699&lt;30%,0,IF(I699&lt;35%,F699*G699*H699*F!$B$33,IF(I699&lt;40%,F699*G699*H699*F!$B$38,IF(I699&lt;45%,F699*G699*H699*F!$B$43,IF(I699&lt;50%,F699*G699*H699*F!$B$48,IF(I699=50%,F699*G699*H699*F!$B$50,IF(I699=51%,F699*G699*H699*F!$B$51,IF(I699=52%,F699*G699*H699*F!$B$52,IF(I699=53%,F699*G699*H699*F!$B$53,IF(I699=54%,F699*G699*H699*F!$B$54,IF(I699=55%,F699*G699*H699*F!$B$55,IF(I699=56%,F699*G699*H699*F!$B$56,IF(I699=57%,F699*G699*H699*F!$B$57,IF(I699=58%,F699*G699*H699*F!$B$58,IF(I699=59%,F699*G699*H699*F!$B$59,IF(I699=60%,F699*G699*H699*F!$B$60,IF(I699=61%,F699*G699*H699*F!$B$61,IF(I699=62%,F699*G699*H699*F!$B$62,IF(I699=63%,F699*G699*H699*F!$B$63,IF(I699=64%,F699*G699*H699*F!$B$64,IF(I699=65%,F699*G699*H699*F!$B$65,IF(I699=66%,F699*G699*H699*F!$B$66,IF(I699=67%,F699*G699*H699*F!$B$67,IF(I699=68%,F699*G699*H699*F!$B$68,IF(I699=69%,F699*G699*H699*F!$B$69,IF(I699=70%,F699*G699*H699*F!$B$70,IF(I699=71%,F699*G699*H699*F!$B$71,IF(I699=72%,F699*G699*H699*F!$B$72,IF(I699=73%,F699*G699*H699*F!$B$73,IF(I699=74%,F699*G699*H699*F!$B$74,IF(I699=75%,F699*G699*H699*F!$B$75,IF(I699=76%,F699*G699*H699*F!$B$76,IF(I699=77%,F699*G699*H699*F!$B$77,IF(I699=78%,F699*G699*H699*F!$B$78,IF(I699=79%,F699*G699*H699*F!$B$79,IF(I699=80%,F699*G699*H699*F!$B$80,IF(I699=81%,F699*G699*H699*F!$B$81,IF(I699=82%,F699*G699*H699*F!$B$82,IF(I699=83%,F699*G699*H699*F!$B$83,IF(I699=84%,F699*G699*H699*F!$B$84,IF(I699=85%,F699*G699*H699*F!$B$85,IF(I699=86%,F699*G699*H699*F!$B$86,IF(I699=87%,F699*G699*H699*F!$B$87,IF(I699=88%,F699*G699*H699*F!$B$88,IF(I699=89%,F699*G699*H699*F!$B$89,IF(I699=90%,F699*G699*H699*F!$B$90,IF(I699=91%,F699*G699*H699*F!$B$91,IF(I699=92%,F699*G699*H699*F!$B$92,IF(I699=93%,F699*G699*H699*F!$B$93,IF(I699=94%,F699*G699*H699*F!$B$94,IF(I699=95%,F699*G699*H699*F!$B$95,IF(I699=96%,F699*G699*H699*F!$B$96,IF(I699=97%,F699*G699*H699*F!$B$97,IF(I699=98%,F699*G699*H699*F!$B$98,IF(I699=99%,F699*G699*H699*F!$B$99,IF(I699&gt;99%,F699*G699*H699*F!$B$100,))))))))))))))))))))))))))))))))))))))))))))))))))))))))+IF(M699&lt;30%,0,IF(M699&lt;35%,J699*K699*L699*F!$B$33,IF(M699&lt;40%,J699*K699*L699*F!$B$38,IF(M699&lt;45%,J699*K699*L699*F!$B$43,IF(M699&lt;50%,J699*K699*L699*F!$B$48,IF(M699=50%,J699*K699*L699*F!$B$50,IF(M699=51%,J699*K699*L699*F!$B$51,IF(M699=52%,J699*K699*L699*F!$B$52,IF(M699=53%,J699*K699*L699*F!$B$53,IF(M699=54%,J699*K699*L699*F!$B$54,IF(M699=55%,J699*K699*L699*F!$B$55,IF(M699=56%,J699*K699*L699*F!$B$56,IF(M699=57%,J699*K699*L699*F!$B$57,IF(M699=58%,J699*K699*L699*F!$B$58,IF(M699=59%,J699*K699*L699*F!$B$59,IF(M699=60%,J699*K699*L699*F!$B$60,IF(M699=61%,J699*K699*L699*F!$B$61,IF(M699=62%,J699*K699*L699*F!$B$62,IF(M699=63%,J699*K699*L699*F!$B$63,IF(M699=64%,J699*K699*L699*F!$B$64,IF(M699=65%,J699*K699*L699*F!$B$65,IF(M699=66%,J699*K699*L699*F!$B$66,IF(M699=67%,J699*K699*L699*F!$B$67,IF(M699=68%,J699*K699*L699*F!$B$68,IF(M699=69%,J699*K699*L699*F!$B$69,IF(M699=70%,J699*K699*L699*F!$B$70,IF(M699=71%,J699*K699*L699*F!$B$71,IF(M699=72%,J699*K699*L699*F!$B$72,IF(M699=73%,J699*K699*L699*F!$B$73,IF(M699=74%,J699*K699*L699*F!$B$74,IF(M699=75%,J699*K699*L699*F!$B$75,IF(M699=76%,J699*K699*L699*F!$B$76,IF(M699=77%,J699*K699*L699*F!$B$77,IF(M699=78%,J699*K699*L699*F!$B$78,IF(M699=79%,J699*K699*L699*F!$B$79,IF(M699=80%,J699*K699*L699*F!$B$80,IF(M699=81%,J699*K699*L699*F!$B$81,IF(M699=82%,J699*K699*L699*F!$B$82,IF(M699=83%,J699*K699*L699*F!$B$83,IF(M699=84%,J699*K699*L699*F!$B$84,IF(M699=85%,J699*K699*L699*F!$B$85,IF(M699=86%,J699*K699*L699*F!$B$86,IF(M699=87%,J699*K699*L699*F!$B$87,IF(M699=88%,J699*K699*L699*F!$B$88,IF(M699=89%,J699*K699*L699*F!$B$89,IF(M699=90%,J699*K699*L699*F!$B$90,IF(M699=91%,J699*K699*L699*F!$B$91,IF(M699=92%,J699*K699*L699*F!$B$92,IF(M699=93%,J699*K699*L699*F!$B$93,IF(M699=94%,J699*K699*L699*F!$B$94,IF(M699=95%,J699*K699*L699*F!$B$95,IF(M699=96%,J699*K699*L699*F!$B$96,IF(M699=97%,J699*K699*L699*F!$B$97,IF(M699=98%,J699*K699*L699*F!$B$98,IF(M699=99%,J699*K699*L699*F!$B$99,IF(M699&gt;99%,J699*K699*L699*F!$B$100,))))))))))))))))))))))))))))))))))))))))))))))))))))))))+IF(Q699&lt;30%,0,IF(Q699&lt;35%,N699*O699*P699*F!$B$33,IF(Q699&lt;40%,N699*O699*P699*F!$B$38,IF(Q699&lt;45%,N699*O699*P699*F!$B$43,IF(Q699&lt;50%,N699*O699*P699*F!$B$48,IF(Q699=50%,N699*O699*P699*F!$B$50,IF(Q699=51%,N699*O699*P699*F!$B$51,IF(Q699=52%,N699*O699*P699*F!$B$52,IF(Q699=53%,N699*O699*P699*F!$B$53,IF(Q699=54%,N699*O699*P699*F!$B$54,IF(Q699=55%,N699*O699*P699*F!$B$55,IF(Q699=56%,N699*O699*P699*F!$B$56,IF(Q699=57%,N699*O699*P699*F!$B$57,IF(Q699=58%,N699*O699*P699*F!$B$58,IF(Q699=59%,N699*O699*P699*F!$B$59,IF(Q699=60%,N699*O699*P699*F!$B$60,IF(Q699=61%,N699*O699*P699*F!$B$61,IF(Q699=62%,N699*O699*P699*F!$B$62,IF(Q699=63%,N699*O699*P699*F!$B$63,IF(Q699=64%,N699*O699*P699*F!$B$64,IF(Q699=65%,N699*O699*P699*F!$B$65,IF(Q699=66%,N699*O699*P699*F!$B$66,IF(Q699=67%,N699*O699*P699*F!$B$67,IF(Q699=68%,N699*O699*P699*F!$B$68,IF(Q699=69%,N699*O699*P699*F!$B$69,IF(Q699=70%,N699*O699*P699*F!$B$70,IF(Q699=71%,N699*O699*P699*F!$B$71,IF(Q699=72%,N699*O699*P699*F!$B$72,IF(Q699=73%,N699*O699*P699*F!$B$73,IF(Q699=74%,N699*O699*P699*F!$B$74,IF(Q699=75%,N699*O699*P699*F!$B$75,IF(Q699=76%,N699*O699*P699*F!$B$76,IF(Q699=77%,N699*O699*P699*F!$B$77,IF(Q699=78%,N699*O699*P699*F!$B$78,IF(Q699=79%,N699*O699*P699*F!$B$79,IF(Q699=80%,N699*O699*P699*F!$B$80,IF(Q699=81%,N699*O699*P699*F!$B$81,IF(Q699=82%,N699*O699*P699*F!$B$82,IF(Q699=83%,N699*O699*P699*F!$B$83,IF(Q699=84%,N699*O699*P699*F!$B$84,IF(Q699=85%,N699*O699*P699*F!$B$85,IF(Q699=86%,N699*O699*P699*F!$B$86,IF(Q699=87%,N699*O699*P699*F!$B$87,IF(Q699=88%,N699*O699*P699*F!$B$88,IF(Q699=89%,N699*O699*P699*F!$B$89,IF(Q699=90%,N699*O699*P699*F!$B$90,IF(Q699=91%,N699*O699*P699*F!$B$91,IF(Q699=92%,N699*O699*P699*F!$B$92,IF(Q699=93%,N699*O699*P699*F!$B$93,IF(Q699=94%,N699*O699*P699*F!$B$94,IF(Q699=95%,N699*O699*P699*F!$B$95,IF(Q699=96%,N699*O699*P699*F!$B$96,IF(Q699=97%,N699*O699*P699*F!$B$97,IF(Q699=98%,N699*O699*P699*F!$B$98,IF(Q699=99%,N699*O699*P699*F!$B$99,IF(Q699&gt;99%,N699*O699*P699*F!$B$100,))))))))))))))))))))))))))))))))))))))))))))))))))))))))+IF(U699&lt;30%,0,IF(U699&lt;35%,R699*S699*T699*F!$B$33,IF(U699&lt;40%,R699*S699*T699*F!$B$38,IF(U699&lt;45%,R699*S699*T699*F!$B$43,IF(U699&lt;50%,R699*S699*T699*F!$B$48,IF(U699=50%,R699*S699*T699*F!$B$50,IF(U699=51%,R699*S699*T699*F!$B$51,IF(U699=52%,R699*S699*T699*F!$B$52,IF(U699=53%,R699*S699*T699*F!$B$53,IF(U699=54%,R699*S699*T699*F!$B$54,IF(U699=55%,R699*S699*T699*F!$B$55,IF(U699=56%,R699*S699*T699*F!$B$56,IF(U699=57%,R699*S699*T699*F!$B$57,IF(U699=58%,R699*S699*T699*F!$B$58,IF(U699=59%,R699*S699*T699*F!$B$59,IF(U699=60%,R699*S699*T699*F!$B$60,IF(U699=61%,R699*S699*T699*F!$B$61,IF(U699=62%,R699*S699*T699*F!$B$62,IF(U699=63%,R699*S699*T699*F!$B$63,IF(U699=64%,R699*S699*T699*F!$B$64,IF(U699=65%,R699*S699*T699*F!$B$65,IF(U699=66%,R699*S699*T699*F!$B$66,IF(U699=67%,R699*S699*T699*F!$B$67,IF(U699=68%,R699*S699*T699*F!$B$68,IF(U699=69%,R699*S699*T699*F!$B$69,IF(U699=70%,R699*S699*T699*F!$B$70,IF(U699=71%,R699*S699*T699*F!$B$71,IF(U699=72%,R699*S699*T699*F!$B$72,IF(U699=73%,R699*S699*T699*F!$B$73,IF(U699=74%,R699*S699*T699*F!$B$74,IF(U699=75%,R699*S699*T699*F!$B$75,IF(U699=76%,R699*S699*T699*F!$B$76,IF(U699=77%,R699*S699*T699*F!$B$77,IF(U699=78%,R699*S699*T699*F!$B$78,IF(U699=79%,R699*S699*T699*F!$B$79,IF(U699=80%,R699*S699*T699*F!$B$80,IF(U699=81%,R699*S699*T699*F!$B$81,IF(U699=82%,R699*S699*T699*F!$B$82,IF(U699=83%,R699*S699*T699*F!$B$83,IF(U699=84%,R699*S699*T699*F!$B$84,IF(U699=85%,R699*S699*T699*F!$B$85,IF(U699=86%,R699*S699*T699*F!$B$86,IF(U699=87%,R699*S699*T699*F!$B$87,IF(U699=88%,R699*S699*T699*F!$B$88,IF(U699=89%,R699*S699*T699*F!$B$89,IF(U699=90%,R699*S699*T699*F!$B$90,IF(U699=91%,R699*S699*T699*F!$B$91,IF(U699=92%,R699*S699*T699*F!$B$92,IF(U699=93%,R699*S699*T699*F!$B$93,IF(U699=94%,R699*S699*T699*F!$B$94,IF(U699=95%,R699*S699*T699*F!$B$95,IF(U699=96%,R699*S699*T699*F!$B$96,IF(U699=97%,R699*S699*T699*F!$B$97,IF(U699=98%,R699*S699*T699*F!$B$98,IF(U699=99%,R699*S699*T699*F!$B$99,IF(U699&gt;99%,R699*S699*T699*F!$B$100)))))))))))))))))))))))))))))))))))))))))))))))))))))))))*IF(ISNUMBER(E699),E699,1)*IF(ISNUMBER(D699),D699,1)</f>
        <v>0</v>
      </c>
      <c r="AA699" s="127">
        <f>G699*H699+K699*L699+O699*P699+S699*T699</f>
        <v>0</v>
      </c>
      <c r="AB699" s="46">
        <f>(H699*(IF(I699&lt;45%,0.5,IF(I699&lt;55%,0.8,IF(I699&lt;65%,0.9,IF(I699&lt;75%,1,IF(I699&lt;85%,1.1,1.2))))))+L699*(IF(M699&lt;45%,0.5,IF(M699&lt;55%,0.8,IF(M699&lt;65%,0.9,IF(M699&lt;75%,1,IF(M699&lt;85%,1.1,1.2))))))+P699*(IF(Q699&lt;45%,0.5,IF(Q699&lt;55%,0.8,IF(Q699&lt;65%,0.9,IF(Q699&lt;75%,1,IF(Q699&lt;85%,1.1,1.2))))))+T699*(IF(U699&lt;45%,0.5,IF(U699&lt;55%,0.8,IF(U699&lt;65%,0.9,IF(U699&lt;75%,1,IF(U699&lt;85%,1.1,1.2)))))))*IF(D699&gt;=0.8,6,IF(D699&lt;=0.4,1.5,3))</f>
        <v>0</v>
      </c>
    </row>
    <row r="700" spans="1:28" x14ac:dyDescent="0.25">
      <c r="A700" s="1129"/>
      <c r="B700" s="156" t="str">
        <f t="shared" ref="B700:C700" si="1746">IF(B638="","",B638)</f>
        <v/>
      </c>
      <c r="C700" s="157" t="str">
        <f t="shared" si="1746"/>
        <v/>
      </c>
      <c r="D700" s="149">
        <f t="shared" si="1738"/>
        <v>0</v>
      </c>
      <c r="E700" s="78" t="str">
        <f t="shared" ref="E700" si="1747">IF(E638="","",E638)</f>
        <v/>
      </c>
      <c r="F700" s="79"/>
      <c r="G700" s="94"/>
      <c r="H700" s="94"/>
      <c r="I700" s="70">
        <f t="shared" si="1733"/>
        <v>0</v>
      </c>
      <c r="J700" s="79"/>
      <c r="K700" s="94"/>
      <c r="L700" s="94"/>
      <c r="M700" s="71">
        <f t="shared" si="1734"/>
        <v>0</v>
      </c>
      <c r="N700" s="79"/>
      <c r="O700" s="94"/>
      <c r="P700" s="94"/>
      <c r="Q700" s="70">
        <f t="shared" si="1735"/>
        <v>0</v>
      </c>
      <c r="R700" s="79"/>
      <c r="S700" s="94"/>
      <c r="T700" s="94"/>
      <c r="U700" s="71">
        <f t="shared" si="1736"/>
        <v>0</v>
      </c>
      <c r="V700" s="125">
        <f t="shared" si="1740"/>
        <v>0</v>
      </c>
      <c r="W700" s="43">
        <f t="shared" si="1745"/>
        <v>0</v>
      </c>
      <c r="X700" s="36">
        <f>ROUND(IFERROR((W700/(Y700*IF(ISNUMBER(E700),E700,1))),0),2)</f>
        <v>0</v>
      </c>
      <c r="Y700" s="90" t="str">
        <f t="shared" si="1742"/>
        <v/>
      </c>
      <c r="Z700" s="33">
        <f>(IF(I700&lt;30%,0,IF(I700&lt;35%,F700*G700*H700*F!$B$33,IF(I700&lt;40%,F700*G700*H700*F!$B$38,IF(I700&lt;45%,F700*G700*H700*F!$B$43,IF(I700&lt;50%,F700*G700*H700*F!$B$48,IF(I700=50%,F700*G700*H700*F!$B$50,IF(I700=51%,F700*G700*H700*F!$B$51,IF(I700=52%,F700*G700*H700*F!$B$52,IF(I700=53%,F700*G700*H700*F!$B$53,IF(I700=54%,F700*G700*H700*F!$B$54,IF(I700=55%,F700*G700*H700*F!$B$55,IF(I700=56%,F700*G700*H700*F!$B$56,IF(I700=57%,F700*G700*H700*F!$B$57,IF(I700=58%,F700*G700*H700*F!$B$58,IF(I700=59%,F700*G700*H700*F!$B$59,IF(I700=60%,F700*G700*H700*F!$B$60,IF(I700=61%,F700*G700*H700*F!$B$61,IF(I700=62%,F700*G700*H700*F!$B$62,IF(I700=63%,F700*G700*H700*F!$B$63,IF(I700=64%,F700*G700*H700*F!$B$64,IF(I700=65%,F700*G700*H700*F!$B$65,IF(I700=66%,F700*G700*H700*F!$B$66,IF(I700=67%,F700*G700*H700*F!$B$67,IF(I700=68%,F700*G700*H700*F!$B$68,IF(I700=69%,F700*G700*H700*F!$B$69,IF(I700=70%,F700*G700*H700*F!$B$70,IF(I700=71%,F700*G700*H700*F!$B$71,IF(I700=72%,F700*G700*H700*F!$B$72,IF(I700=73%,F700*G700*H700*F!$B$73,IF(I700=74%,F700*G700*H700*F!$B$74,IF(I700=75%,F700*G700*H700*F!$B$75,IF(I700=76%,F700*G700*H700*F!$B$76,IF(I700=77%,F700*G700*H700*F!$B$77,IF(I700=78%,F700*G700*H700*F!$B$78,IF(I700=79%,F700*G700*H700*F!$B$79,IF(I700=80%,F700*G700*H700*F!$B$80,IF(I700=81%,F700*G700*H700*F!$B$81,IF(I700=82%,F700*G700*H700*F!$B$82,IF(I700=83%,F700*G700*H700*F!$B$83,IF(I700=84%,F700*G700*H700*F!$B$84,IF(I700=85%,F700*G700*H700*F!$B$85,IF(I700=86%,F700*G700*H700*F!$B$86,IF(I700=87%,F700*G700*H700*F!$B$87,IF(I700=88%,F700*G700*H700*F!$B$88,IF(I700=89%,F700*G700*H700*F!$B$89,IF(I700=90%,F700*G700*H700*F!$B$90,IF(I700=91%,F700*G700*H700*F!$B$91,IF(I700=92%,F700*G700*H700*F!$B$92,IF(I700=93%,F700*G700*H700*F!$B$93,IF(I700=94%,F700*G700*H700*F!$B$94,IF(I700=95%,F700*G700*H700*F!$B$95,IF(I700=96%,F700*G700*H700*F!$B$96,IF(I700=97%,F700*G700*H700*F!$B$97,IF(I700=98%,F700*G700*H700*F!$B$98,IF(I700=99%,F700*G700*H700*F!$B$99,IF(I700&gt;99%,F700*G700*H700*F!$B$100,))))))))))))))))))))))))))))))))))))))))))))))))))))))))+IF(M700&lt;30%,0,IF(M700&lt;35%,J700*K700*L700*F!$B$33,IF(M700&lt;40%,J700*K700*L700*F!$B$38,IF(M700&lt;45%,J700*K700*L700*F!$B$43,IF(M700&lt;50%,J700*K700*L700*F!$B$48,IF(M700=50%,J700*K700*L700*F!$B$50,IF(M700=51%,J700*K700*L700*F!$B$51,IF(M700=52%,J700*K700*L700*F!$B$52,IF(M700=53%,J700*K700*L700*F!$B$53,IF(M700=54%,J700*K700*L700*F!$B$54,IF(M700=55%,J700*K700*L700*F!$B$55,IF(M700=56%,J700*K700*L700*F!$B$56,IF(M700=57%,J700*K700*L700*F!$B$57,IF(M700=58%,J700*K700*L700*F!$B$58,IF(M700=59%,J700*K700*L700*F!$B$59,IF(M700=60%,J700*K700*L700*F!$B$60,IF(M700=61%,J700*K700*L700*F!$B$61,IF(M700=62%,J700*K700*L700*F!$B$62,IF(M700=63%,J700*K700*L700*F!$B$63,IF(M700=64%,J700*K700*L700*F!$B$64,IF(M700=65%,J700*K700*L700*F!$B$65,IF(M700=66%,J700*K700*L700*F!$B$66,IF(M700=67%,J700*K700*L700*F!$B$67,IF(M700=68%,J700*K700*L700*F!$B$68,IF(M700=69%,J700*K700*L700*F!$B$69,IF(M700=70%,J700*K700*L700*F!$B$70,IF(M700=71%,J700*K700*L700*F!$B$71,IF(M700=72%,J700*K700*L700*F!$B$72,IF(M700=73%,J700*K700*L700*F!$B$73,IF(M700=74%,J700*K700*L700*F!$B$74,IF(M700=75%,J700*K700*L700*F!$B$75,IF(M700=76%,J700*K700*L700*F!$B$76,IF(M700=77%,J700*K700*L700*F!$B$77,IF(M700=78%,J700*K700*L700*F!$B$78,IF(M700=79%,J700*K700*L700*F!$B$79,IF(M700=80%,J700*K700*L700*F!$B$80,IF(M700=81%,J700*K700*L700*F!$B$81,IF(M700=82%,J700*K700*L700*F!$B$82,IF(M700=83%,J700*K700*L700*F!$B$83,IF(M700=84%,J700*K700*L700*F!$B$84,IF(M700=85%,J700*K700*L700*F!$B$85,IF(M700=86%,J700*K700*L700*F!$B$86,IF(M700=87%,J700*K700*L700*F!$B$87,IF(M700=88%,J700*K700*L700*F!$B$88,IF(M700=89%,J700*K700*L700*F!$B$89,IF(M700=90%,J700*K700*L700*F!$B$90,IF(M700=91%,J700*K700*L700*F!$B$91,IF(M700=92%,J700*K700*L700*F!$B$92,IF(M700=93%,J700*K700*L700*F!$B$93,IF(M700=94%,J700*K700*L700*F!$B$94,IF(M700=95%,J700*K700*L700*F!$B$95,IF(M700=96%,J700*K700*L700*F!$B$96,IF(M700=97%,J700*K700*L700*F!$B$97,IF(M700=98%,J700*K700*L700*F!$B$98,IF(M700=99%,J700*K700*L700*F!$B$99,IF(M700&gt;99%,J700*K700*L700*F!$B$100,))))))))))))))))))))))))))))))))))))))))))))))))))))))))+IF(Q700&lt;30%,0,IF(Q700&lt;35%,N700*O700*P700*F!$B$33,IF(Q700&lt;40%,N700*O700*P700*F!$B$38,IF(Q700&lt;45%,N700*O700*P700*F!$B$43,IF(Q700&lt;50%,N700*O700*P700*F!$B$48,IF(Q700=50%,N700*O700*P700*F!$B$50,IF(Q700=51%,N700*O700*P700*F!$B$51,IF(Q700=52%,N700*O700*P700*F!$B$52,IF(Q700=53%,N700*O700*P700*F!$B$53,IF(Q700=54%,N700*O700*P700*F!$B$54,IF(Q700=55%,N700*O700*P700*F!$B$55,IF(Q700=56%,N700*O700*P700*F!$B$56,IF(Q700=57%,N700*O700*P700*F!$B$57,IF(Q700=58%,N700*O700*P700*F!$B$58,IF(Q700=59%,N700*O700*P700*F!$B$59,IF(Q700=60%,N700*O700*P700*F!$B$60,IF(Q700=61%,N700*O700*P700*F!$B$61,IF(Q700=62%,N700*O700*P700*F!$B$62,IF(Q700=63%,N700*O700*P700*F!$B$63,IF(Q700=64%,N700*O700*P700*F!$B$64,IF(Q700=65%,N700*O700*P700*F!$B$65,IF(Q700=66%,N700*O700*P700*F!$B$66,IF(Q700=67%,N700*O700*P700*F!$B$67,IF(Q700=68%,N700*O700*P700*F!$B$68,IF(Q700=69%,N700*O700*P700*F!$B$69,IF(Q700=70%,N700*O700*P700*F!$B$70,IF(Q700=71%,N700*O700*P700*F!$B$71,IF(Q700=72%,N700*O700*P700*F!$B$72,IF(Q700=73%,N700*O700*P700*F!$B$73,IF(Q700=74%,N700*O700*P700*F!$B$74,IF(Q700=75%,N700*O700*P700*F!$B$75,IF(Q700=76%,N700*O700*P700*F!$B$76,IF(Q700=77%,N700*O700*P700*F!$B$77,IF(Q700=78%,N700*O700*P700*F!$B$78,IF(Q700=79%,N700*O700*P700*F!$B$79,IF(Q700=80%,N700*O700*P700*F!$B$80,IF(Q700=81%,N700*O700*P700*F!$B$81,IF(Q700=82%,N700*O700*P700*F!$B$82,IF(Q700=83%,N700*O700*P700*F!$B$83,IF(Q700=84%,N700*O700*P700*F!$B$84,IF(Q700=85%,N700*O700*P700*F!$B$85,IF(Q700=86%,N700*O700*P700*F!$B$86,IF(Q700=87%,N700*O700*P700*F!$B$87,IF(Q700=88%,N700*O700*P700*F!$B$88,IF(Q700=89%,N700*O700*P700*F!$B$89,IF(Q700=90%,N700*O700*P700*F!$B$90,IF(Q700=91%,N700*O700*P700*F!$B$91,IF(Q700=92%,N700*O700*P700*F!$B$92,IF(Q700=93%,N700*O700*P700*F!$B$93,IF(Q700=94%,N700*O700*P700*F!$B$94,IF(Q700=95%,N700*O700*P700*F!$B$95,IF(Q700=96%,N700*O700*P700*F!$B$96,IF(Q700=97%,N700*O700*P700*F!$B$97,IF(Q700=98%,N700*O700*P700*F!$B$98,IF(Q700=99%,N700*O700*P700*F!$B$99,IF(Q700&gt;99%,N700*O700*P700*F!$B$100,))))))))))))))))))))))))))))))))))))))))))))))))))))))))+IF(U700&lt;30%,0,IF(U700&lt;35%,R700*S700*T700*F!$B$33,IF(U700&lt;40%,R700*S700*T700*F!$B$38,IF(U700&lt;45%,R700*S700*T700*F!$B$43,IF(U700&lt;50%,R700*S700*T700*F!$B$48,IF(U700=50%,R700*S700*T700*F!$B$50,IF(U700=51%,R700*S700*T700*F!$B$51,IF(U700=52%,R700*S700*T700*F!$B$52,IF(U700=53%,R700*S700*T700*F!$B$53,IF(U700=54%,R700*S700*T700*F!$B$54,IF(U700=55%,R700*S700*T700*F!$B$55,IF(U700=56%,R700*S700*T700*F!$B$56,IF(U700=57%,R700*S700*T700*F!$B$57,IF(U700=58%,R700*S700*T700*F!$B$58,IF(U700=59%,R700*S700*T700*F!$B$59,IF(U700=60%,R700*S700*T700*F!$B$60,IF(U700=61%,R700*S700*T700*F!$B$61,IF(U700=62%,R700*S700*T700*F!$B$62,IF(U700=63%,R700*S700*T700*F!$B$63,IF(U700=64%,R700*S700*T700*F!$B$64,IF(U700=65%,R700*S700*T700*F!$B$65,IF(U700=66%,R700*S700*T700*F!$B$66,IF(U700=67%,R700*S700*T700*F!$B$67,IF(U700=68%,R700*S700*T700*F!$B$68,IF(U700=69%,R700*S700*T700*F!$B$69,IF(U700=70%,R700*S700*T700*F!$B$70,IF(U700=71%,R700*S700*T700*F!$B$71,IF(U700=72%,R700*S700*T700*F!$B$72,IF(U700=73%,R700*S700*T700*F!$B$73,IF(U700=74%,R700*S700*T700*F!$B$74,IF(U700=75%,R700*S700*T700*F!$B$75,IF(U700=76%,R700*S700*T700*F!$B$76,IF(U700=77%,R700*S700*T700*F!$B$77,IF(U700=78%,R700*S700*T700*F!$B$78,IF(U700=79%,R700*S700*T700*F!$B$79,IF(U700=80%,R700*S700*T700*F!$B$80,IF(U700=81%,R700*S700*T700*F!$B$81,IF(U700=82%,R700*S700*T700*F!$B$82,IF(U700=83%,R700*S700*T700*F!$B$83,IF(U700=84%,R700*S700*T700*F!$B$84,IF(U700=85%,R700*S700*T700*F!$B$85,IF(U700=86%,R700*S700*T700*F!$B$86,IF(U700=87%,R700*S700*T700*F!$B$87,IF(U700=88%,R700*S700*T700*F!$B$88,IF(U700=89%,R700*S700*T700*F!$B$89,IF(U700=90%,R700*S700*T700*F!$B$90,IF(U700=91%,R700*S700*T700*F!$B$91,IF(U700=92%,R700*S700*T700*F!$B$92,IF(U700=93%,R700*S700*T700*F!$B$93,IF(U700=94%,R700*S700*T700*F!$B$94,IF(U700=95%,R700*S700*T700*F!$B$95,IF(U700=96%,R700*S700*T700*F!$B$96,IF(U700=97%,R700*S700*T700*F!$B$97,IF(U700=98%,R700*S700*T700*F!$B$98,IF(U700=99%,R700*S700*T700*F!$B$99,IF(U700&gt;99%,R700*S700*T700*F!$B$100)))))))))))))))))))))))))))))))))))))))))))))))))))))))))*IF(ISNUMBER(E700),E700,1)*IF(ISNUMBER(D700),D700,1)</f>
        <v>0</v>
      </c>
      <c r="AA700" s="33">
        <f>G700*H700+K700*L700+O700*P700+S700*T700</f>
        <v>0</v>
      </c>
      <c r="AB700" s="35">
        <f>(H700*(IF(I700&lt;45%,0.5,IF(I700&lt;55%,0.8,IF(I700&lt;65%,0.9,IF(I700&lt;75%,1,IF(I700&lt;85%,1.1,1.2))))))+L700*(IF(M700&lt;45%,0.5,IF(M700&lt;55%,0.8,IF(M700&lt;65%,0.9,IF(M700&lt;75%,1,IF(M700&lt;85%,1.1,1.2))))))+P700*(IF(Q700&lt;45%,0.5,IF(Q700&lt;55%,0.8,IF(Q700&lt;65%,0.9,IF(Q700&lt;75%,1,IF(Q700&lt;85%,1.1,1.2))))))+T700*(IF(U700&lt;45%,0.5,IF(U700&lt;55%,0.8,IF(U700&lt;65%,0.9,IF(U700&lt;75%,1,IF(U700&lt;85%,1.1,1.2)))))))*IF(D700&gt;=0.8,6,IF(D700&lt;=0.4,1.5,3))</f>
        <v>0</v>
      </c>
    </row>
    <row r="701" spans="1:28" x14ac:dyDescent="0.25">
      <c r="A701" s="1129"/>
      <c r="B701" s="156" t="str">
        <f t="shared" ref="B701:C701" si="1748">IF(B639="","",B639)</f>
        <v/>
      </c>
      <c r="C701" s="158" t="str">
        <f t="shared" si="1748"/>
        <v/>
      </c>
      <c r="D701" s="149">
        <f t="shared" si="1738"/>
        <v>0</v>
      </c>
      <c r="E701" s="83" t="str">
        <f t="shared" ref="E701" si="1749">IF(E639="","",E639)</f>
        <v/>
      </c>
      <c r="F701" s="81"/>
      <c r="G701" s="96"/>
      <c r="H701" s="96"/>
      <c r="I701" s="82">
        <f t="shared" si="1733"/>
        <v>0</v>
      </c>
      <c r="J701" s="81"/>
      <c r="K701" s="96"/>
      <c r="L701" s="96"/>
      <c r="M701" s="104">
        <f t="shared" si="1734"/>
        <v>0</v>
      </c>
      <c r="N701" s="81"/>
      <c r="O701" s="96"/>
      <c r="P701" s="96"/>
      <c r="Q701" s="82">
        <f t="shared" si="1735"/>
        <v>0</v>
      </c>
      <c r="R701" s="81"/>
      <c r="S701" s="96"/>
      <c r="T701" s="96"/>
      <c r="U701" s="104">
        <f t="shared" si="1736"/>
        <v>0</v>
      </c>
      <c r="V701" s="128">
        <f t="shared" si="1740"/>
        <v>0</v>
      </c>
      <c r="W701" s="44">
        <f t="shared" si="1745"/>
        <v>0</v>
      </c>
      <c r="X701" s="45">
        <f t="shared" ref="X701" si="1750">ROUND(IFERROR((W701/(Y701*IF(ISNUMBER(E701),E701,1))),0),2)</f>
        <v>0</v>
      </c>
      <c r="Y701" s="90" t="str">
        <f t="shared" si="1742"/>
        <v/>
      </c>
      <c r="Z701" s="127">
        <f>(IF(I701&lt;30%,0,IF(I701&lt;35%,F701*G701*H701*F!$B$33,IF(I701&lt;40%,F701*G701*H701*F!$B$38,IF(I701&lt;45%,F701*G701*H701*F!$B$43,IF(I701&lt;50%,F701*G701*H701*F!$B$48,IF(I701=50%,F701*G701*H701*F!$B$50,IF(I701=51%,F701*G701*H701*F!$B$51,IF(I701=52%,F701*G701*H701*F!$B$52,IF(I701=53%,F701*G701*H701*F!$B$53,IF(I701=54%,F701*G701*H701*F!$B$54,IF(I701=55%,F701*G701*H701*F!$B$55,IF(I701=56%,F701*G701*H701*F!$B$56,IF(I701=57%,F701*G701*H701*F!$B$57,IF(I701=58%,F701*G701*H701*F!$B$58,IF(I701=59%,F701*G701*H701*F!$B$59,IF(I701=60%,F701*G701*H701*F!$B$60,IF(I701=61%,F701*G701*H701*F!$B$61,IF(I701=62%,F701*G701*H701*F!$B$62,IF(I701=63%,F701*G701*H701*F!$B$63,IF(I701=64%,F701*G701*H701*F!$B$64,IF(I701=65%,F701*G701*H701*F!$B$65,IF(I701=66%,F701*G701*H701*F!$B$66,IF(I701=67%,F701*G701*H701*F!$B$67,IF(I701=68%,F701*G701*H701*F!$B$68,IF(I701=69%,F701*G701*H701*F!$B$69,IF(I701=70%,F701*G701*H701*F!$B$70,IF(I701=71%,F701*G701*H701*F!$B$71,IF(I701=72%,F701*G701*H701*F!$B$72,IF(I701=73%,F701*G701*H701*F!$B$73,IF(I701=74%,F701*G701*H701*F!$B$74,IF(I701=75%,F701*G701*H701*F!$B$75,IF(I701=76%,F701*G701*H701*F!$B$76,IF(I701=77%,F701*G701*H701*F!$B$77,IF(I701=78%,F701*G701*H701*F!$B$78,IF(I701=79%,F701*G701*H701*F!$B$79,IF(I701=80%,F701*G701*H701*F!$B$80,IF(I701=81%,F701*G701*H701*F!$B$81,IF(I701=82%,F701*G701*H701*F!$B$82,IF(I701=83%,F701*G701*H701*F!$B$83,IF(I701=84%,F701*G701*H701*F!$B$84,IF(I701=85%,F701*G701*H701*F!$B$85,IF(I701=86%,F701*G701*H701*F!$B$86,IF(I701=87%,F701*G701*H701*F!$B$87,IF(I701=88%,F701*G701*H701*F!$B$88,IF(I701=89%,F701*G701*H701*F!$B$89,IF(I701=90%,F701*G701*H701*F!$B$90,IF(I701=91%,F701*G701*H701*F!$B$91,IF(I701=92%,F701*G701*H701*F!$B$92,IF(I701=93%,F701*G701*H701*F!$B$93,IF(I701=94%,F701*G701*H701*F!$B$94,IF(I701=95%,F701*G701*H701*F!$B$95,IF(I701=96%,F701*G701*H701*F!$B$96,IF(I701=97%,F701*G701*H701*F!$B$97,IF(I701=98%,F701*G701*H701*F!$B$98,IF(I701=99%,F701*G701*H701*F!$B$99,IF(I701&gt;99%,F701*G701*H701*F!$B$100,))))))))))))))))))))))))))))))))))))))))))))))))))))))))+IF(M701&lt;30%,0,IF(M701&lt;35%,J701*K701*L701*F!$B$33,IF(M701&lt;40%,J701*K701*L701*F!$B$38,IF(M701&lt;45%,J701*K701*L701*F!$B$43,IF(M701&lt;50%,J701*K701*L701*F!$B$48,IF(M701=50%,J701*K701*L701*F!$B$50,IF(M701=51%,J701*K701*L701*F!$B$51,IF(M701=52%,J701*K701*L701*F!$B$52,IF(M701=53%,J701*K701*L701*F!$B$53,IF(M701=54%,J701*K701*L701*F!$B$54,IF(M701=55%,J701*K701*L701*F!$B$55,IF(M701=56%,J701*K701*L701*F!$B$56,IF(M701=57%,J701*K701*L701*F!$B$57,IF(M701=58%,J701*K701*L701*F!$B$58,IF(M701=59%,J701*K701*L701*F!$B$59,IF(M701=60%,J701*K701*L701*F!$B$60,IF(M701=61%,J701*K701*L701*F!$B$61,IF(M701=62%,J701*K701*L701*F!$B$62,IF(M701=63%,J701*K701*L701*F!$B$63,IF(M701=64%,J701*K701*L701*F!$B$64,IF(M701=65%,J701*K701*L701*F!$B$65,IF(M701=66%,J701*K701*L701*F!$B$66,IF(M701=67%,J701*K701*L701*F!$B$67,IF(M701=68%,J701*K701*L701*F!$B$68,IF(M701=69%,J701*K701*L701*F!$B$69,IF(M701=70%,J701*K701*L701*F!$B$70,IF(M701=71%,J701*K701*L701*F!$B$71,IF(M701=72%,J701*K701*L701*F!$B$72,IF(M701=73%,J701*K701*L701*F!$B$73,IF(M701=74%,J701*K701*L701*F!$B$74,IF(M701=75%,J701*K701*L701*F!$B$75,IF(M701=76%,J701*K701*L701*F!$B$76,IF(M701=77%,J701*K701*L701*F!$B$77,IF(M701=78%,J701*K701*L701*F!$B$78,IF(M701=79%,J701*K701*L701*F!$B$79,IF(M701=80%,J701*K701*L701*F!$B$80,IF(M701=81%,J701*K701*L701*F!$B$81,IF(M701=82%,J701*K701*L701*F!$B$82,IF(M701=83%,J701*K701*L701*F!$B$83,IF(M701=84%,J701*K701*L701*F!$B$84,IF(M701=85%,J701*K701*L701*F!$B$85,IF(M701=86%,J701*K701*L701*F!$B$86,IF(M701=87%,J701*K701*L701*F!$B$87,IF(M701=88%,J701*K701*L701*F!$B$88,IF(M701=89%,J701*K701*L701*F!$B$89,IF(M701=90%,J701*K701*L701*F!$B$90,IF(M701=91%,J701*K701*L701*F!$B$91,IF(M701=92%,J701*K701*L701*F!$B$92,IF(M701=93%,J701*K701*L701*F!$B$93,IF(M701=94%,J701*K701*L701*F!$B$94,IF(M701=95%,J701*K701*L701*F!$B$95,IF(M701=96%,J701*K701*L701*F!$B$96,IF(M701=97%,J701*K701*L701*F!$B$97,IF(M701=98%,J701*K701*L701*F!$B$98,IF(M701=99%,J701*K701*L701*F!$B$99,IF(M701&gt;99%,J701*K701*L701*F!$B$100,))))))))))))))))))))))))))))))))))))))))))))))))))))))))+IF(Q701&lt;30%,0,IF(Q701&lt;35%,N701*O701*P701*F!$B$33,IF(Q701&lt;40%,N701*O701*P701*F!$B$38,IF(Q701&lt;45%,N701*O701*P701*F!$B$43,IF(Q701&lt;50%,N701*O701*P701*F!$B$48,IF(Q701=50%,N701*O701*P701*F!$B$50,IF(Q701=51%,N701*O701*P701*F!$B$51,IF(Q701=52%,N701*O701*P701*F!$B$52,IF(Q701=53%,N701*O701*P701*F!$B$53,IF(Q701=54%,N701*O701*P701*F!$B$54,IF(Q701=55%,N701*O701*P701*F!$B$55,IF(Q701=56%,N701*O701*P701*F!$B$56,IF(Q701=57%,N701*O701*P701*F!$B$57,IF(Q701=58%,N701*O701*P701*F!$B$58,IF(Q701=59%,N701*O701*P701*F!$B$59,IF(Q701=60%,N701*O701*P701*F!$B$60,IF(Q701=61%,N701*O701*P701*F!$B$61,IF(Q701=62%,N701*O701*P701*F!$B$62,IF(Q701=63%,N701*O701*P701*F!$B$63,IF(Q701=64%,N701*O701*P701*F!$B$64,IF(Q701=65%,N701*O701*P701*F!$B$65,IF(Q701=66%,N701*O701*P701*F!$B$66,IF(Q701=67%,N701*O701*P701*F!$B$67,IF(Q701=68%,N701*O701*P701*F!$B$68,IF(Q701=69%,N701*O701*P701*F!$B$69,IF(Q701=70%,N701*O701*P701*F!$B$70,IF(Q701=71%,N701*O701*P701*F!$B$71,IF(Q701=72%,N701*O701*P701*F!$B$72,IF(Q701=73%,N701*O701*P701*F!$B$73,IF(Q701=74%,N701*O701*P701*F!$B$74,IF(Q701=75%,N701*O701*P701*F!$B$75,IF(Q701=76%,N701*O701*P701*F!$B$76,IF(Q701=77%,N701*O701*P701*F!$B$77,IF(Q701=78%,N701*O701*P701*F!$B$78,IF(Q701=79%,N701*O701*P701*F!$B$79,IF(Q701=80%,N701*O701*P701*F!$B$80,IF(Q701=81%,N701*O701*P701*F!$B$81,IF(Q701=82%,N701*O701*P701*F!$B$82,IF(Q701=83%,N701*O701*P701*F!$B$83,IF(Q701=84%,N701*O701*P701*F!$B$84,IF(Q701=85%,N701*O701*P701*F!$B$85,IF(Q701=86%,N701*O701*P701*F!$B$86,IF(Q701=87%,N701*O701*P701*F!$B$87,IF(Q701=88%,N701*O701*P701*F!$B$88,IF(Q701=89%,N701*O701*P701*F!$B$89,IF(Q701=90%,N701*O701*P701*F!$B$90,IF(Q701=91%,N701*O701*P701*F!$B$91,IF(Q701=92%,N701*O701*P701*F!$B$92,IF(Q701=93%,N701*O701*P701*F!$B$93,IF(Q701=94%,N701*O701*P701*F!$B$94,IF(Q701=95%,N701*O701*P701*F!$B$95,IF(Q701=96%,N701*O701*P701*F!$B$96,IF(Q701=97%,N701*O701*P701*F!$B$97,IF(Q701=98%,N701*O701*P701*F!$B$98,IF(Q701=99%,N701*O701*P701*F!$B$99,IF(Q701&gt;99%,N701*O701*P701*F!$B$100,))))))))))))))))))))))))))))))))))))))))))))))))))))))))+IF(U701&lt;30%,0,IF(U701&lt;35%,R701*S701*T701*F!$B$33,IF(U701&lt;40%,R701*S701*T701*F!$B$38,IF(U701&lt;45%,R701*S701*T701*F!$B$43,IF(U701&lt;50%,R701*S701*T701*F!$B$48,IF(U701=50%,R701*S701*T701*F!$B$50,IF(U701=51%,R701*S701*T701*F!$B$51,IF(U701=52%,R701*S701*T701*F!$B$52,IF(U701=53%,R701*S701*T701*F!$B$53,IF(U701=54%,R701*S701*T701*F!$B$54,IF(U701=55%,R701*S701*T701*F!$B$55,IF(U701=56%,R701*S701*T701*F!$B$56,IF(U701=57%,R701*S701*T701*F!$B$57,IF(U701=58%,R701*S701*T701*F!$B$58,IF(U701=59%,R701*S701*T701*F!$B$59,IF(U701=60%,R701*S701*T701*F!$B$60,IF(U701=61%,R701*S701*T701*F!$B$61,IF(U701=62%,R701*S701*T701*F!$B$62,IF(U701=63%,R701*S701*T701*F!$B$63,IF(U701=64%,R701*S701*T701*F!$B$64,IF(U701=65%,R701*S701*T701*F!$B$65,IF(U701=66%,R701*S701*T701*F!$B$66,IF(U701=67%,R701*S701*T701*F!$B$67,IF(U701=68%,R701*S701*T701*F!$B$68,IF(U701=69%,R701*S701*T701*F!$B$69,IF(U701=70%,R701*S701*T701*F!$B$70,IF(U701=71%,R701*S701*T701*F!$B$71,IF(U701=72%,R701*S701*T701*F!$B$72,IF(U701=73%,R701*S701*T701*F!$B$73,IF(U701=74%,R701*S701*T701*F!$B$74,IF(U701=75%,R701*S701*T701*F!$B$75,IF(U701=76%,R701*S701*T701*F!$B$76,IF(U701=77%,R701*S701*T701*F!$B$77,IF(U701=78%,R701*S701*T701*F!$B$78,IF(U701=79%,R701*S701*T701*F!$B$79,IF(U701=80%,R701*S701*T701*F!$B$80,IF(U701=81%,R701*S701*T701*F!$B$81,IF(U701=82%,R701*S701*T701*F!$B$82,IF(U701=83%,R701*S701*T701*F!$B$83,IF(U701=84%,R701*S701*T701*F!$B$84,IF(U701=85%,R701*S701*T701*F!$B$85,IF(U701=86%,R701*S701*T701*F!$B$86,IF(U701=87%,R701*S701*T701*F!$B$87,IF(U701=88%,R701*S701*T701*F!$B$88,IF(U701=89%,R701*S701*T701*F!$B$89,IF(U701=90%,R701*S701*T701*F!$B$90,IF(U701=91%,R701*S701*T701*F!$B$91,IF(U701=92%,R701*S701*T701*F!$B$92,IF(U701=93%,R701*S701*T701*F!$B$93,IF(U701=94%,R701*S701*T701*F!$B$94,IF(U701=95%,R701*S701*T701*F!$B$95,IF(U701=96%,R701*S701*T701*F!$B$96,IF(U701=97%,R701*S701*T701*F!$B$97,IF(U701=98%,R701*S701*T701*F!$B$98,IF(U701=99%,R701*S701*T701*F!$B$99,IF(U701&gt;99%,R701*S701*T701*F!$B$100)))))))))))))))))))))))))))))))))))))))))))))))))))))))))*IF(ISNUMBER(E701),E701,1)*IF(ISNUMBER(D701),D701,1)</f>
        <v>0</v>
      </c>
      <c r="AA701" s="127">
        <f>G701*H701+K701*L701+O701*P701+S701*T701</f>
        <v>0</v>
      </c>
      <c r="AB701" s="46">
        <f>(H701*(IF(I701&lt;45%,0.5,IF(I701&lt;55%,0.8,IF(I701&lt;65%,0.9,IF(I701&lt;75%,1,IF(I701&lt;85%,1.1,1.2))))))+L701*(IF(M701&lt;45%,0.5,IF(M701&lt;55%,0.8,IF(M701&lt;65%,0.9,IF(M701&lt;75%,1,IF(M701&lt;85%,1.1,1.2))))))+P701*(IF(Q701&lt;45%,0.5,IF(Q701&lt;55%,0.8,IF(Q701&lt;65%,0.9,IF(Q701&lt;75%,1,IF(Q701&lt;85%,1.1,1.2))))))+T701*(IF(U701&lt;45%,0.5,IF(U701&lt;55%,0.8,IF(U701&lt;65%,0.9,IF(U701&lt;75%,1,IF(U701&lt;85%,1.1,1.2)))))))*IF(D701&gt;=0.8,6,IF(D701&lt;=0.4,1.5,3))</f>
        <v>0</v>
      </c>
    </row>
    <row r="702" spans="1:28" x14ac:dyDescent="0.25">
      <c r="A702" s="1129"/>
      <c r="B702" s="156"/>
      <c r="C702" s="158"/>
      <c r="D702" s="109">
        <f>ROUND(IFERROR((D697*(G697*H697+K697*L697+O697*P697+S697*T697)+D698*(G698*H698+K698*L698+O698*P698+S698*T698)+D699*(G699*H699+K699*L699+O699*P699+S699*T699)+D700*(G700*H700+K700*L700+O700*P700+S700*T700)+D701*(G701*H701+K701*L701+O701*P701+S701*T701))/((G697*H697+K697*L697+O697*P697+S697*T697)+(G698*H698+K698*L698+O698*P698+S698*T698)+(G699*H699+K699*L699+O699*P699+S699*T699)+(G700*H700+K700*L700+O700*P700+S700*T700)+(G701*H701+K701*L701+O701*P701+S701*T701)),0),3)</f>
        <v>0</v>
      </c>
      <c r="E702" s="83"/>
      <c r="F702" s="79"/>
      <c r="G702" s="94"/>
      <c r="H702" s="94"/>
      <c r="I702" s="70"/>
      <c r="J702" s="79"/>
      <c r="K702" s="94"/>
      <c r="L702" s="94"/>
      <c r="M702" s="71"/>
      <c r="N702" s="79"/>
      <c r="O702" s="94"/>
      <c r="P702" s="94"/>
      <c r="Q702" s="70"/>
      <c r="R702" s="79"/>
      <c r="S702" s="94"/>
      <c r="T702" s="94"/>
      <c r="U702" s="71"/>
      <c r="V702" s="122">
        <f>SUM(V697:V701)</f>
        <v>0</v>
      </c>
      <c r="W702" s="117">
        <f>IFERROR(V702/AA702,0)</f>
        <v>0</v>
      </c>
      <c r="X702" s="118">
        <f>ROUND(IFERROR((D697*(I697*G697*H697+M697*K697*L697+Q697*O697*P697+U697*S697*T697)+D698*(I698*G698*H698+M698*K698*L698+Q698*O698*P698+U698*S698*T698)+D699*(I699*G699*H699+M699*K699*L699+Q699*O699*P699+U699*S699*T699)+D700*(I700*G700*H700+M700*K700*L700+Q700*O700*P700+U700*S700*T700)+D701*(I701*G701*H701+M701*K701*L701+Q701*O701*P701+U701*S701*T701))/(D697*(G697*H697+K697*L697+O697*P697+S697*T697)+D698*(G698*H698+K698*L698+O698*P698+S698*T698)+D699*(G699*H699+K699*L699+O699*P699+S699*T699)+D700*(G700*H700+K700*L700+O700*P700+S700*T700)+D701*(G701*H701+K701*L701+O701*P701+S701*T701)),0),2)</f>
        <v>0</v>
      </c>
      <c r="Y702" s="117"/>
      <c r="Z702" s="117">
        <f>SUM(Z697:Z701)</f>
        <v>0</v>
      </c>
      <c r="AA702" s="117">
        <f>SUM(AA697:AA701)</f>
        <v>0</v>
      </c>
      <c r="AB702" s="119">
        <f>IF(SUM(AB697:AB701)=0,TIME(,0,),TIME(,SUM(AB697:AB701)+30,))</f>
        <v>0</v>
      </c>
    </row>
    <row r="703" spans="1:28" x14ac:dyDescent="0.25">
      <c r="A703" s="1129"/>
      <c r="B703" s="156" t="str">
        <f t="shared" ref="B703:C703" si="1751">IF(B641="","",B641)</f>
        <v/>
      </c>
      <c r="C703" s="158" t="str">
        <f t="shared" si="1751"/>
        <v/>
      </c>
      <c r="D703" s="149">
        <f>D641</f>
        <v>0</v>
      </c>
      <c r="E703" s="83" t="str">
        <f t="shared" ref="E703" si="1752">IF(E641="","",E641)</f>
        <v/>
      </c>
      <c r="F703" s="81"/>
      <c r="G703" s="96"/>
      <c r="H703" s="96"/>
      <c r="I703" s="82">
        <f t="shared" ref="I703:I707" si="1753">IFERROR(ROUND(F703/$Y703,2),)</f>
        <v>0</v>
      </c>
      <c r="J703" s="81"/>
      <c r="K703" s="96"/>
      <c r="L703" s="96"/>
      <c r="M703" s="104">
        <f t="shared" ref="M703:M707" si="1754">IFERROR(ROUND(J703/$Y703,2),)</f>
        <v>0</v>
      </c>
      <c r="N703" s="81"/>
      <c r="O703" s="96"/>
      <c r="P703" s="96"/>
      <c r="Q703" s="82">
        <f t="shared" ref="Q703:Q707" si="1755">IFERROR(ROUND(N703/$Y703,2),)</f>
        <v>0</v>
      </c>
      <c r="R703" s="81"/>
      <c r="S703" s="96"/>
      <c r="T703" s="96"/>
      <c r="U703" s="104">
        <f t="shared" ref="U703:U707" si="1756">IFERROR(ROUND(R703/$Y703,2),)</f>
        <v>0</v>
      </c>
      <c r="V703" s="128">
        <f>(IF(ISNUMBER(F703),F703,1)*G703*H703+IF(ISNUMBER(J703),J703,1)*K703*L703+IF(ISNUMBER(N703),N703,1)*O703*P703+IF(ISNUMBER(R703),R703,1)*S703*T703)*IF(ISNUMBER(E703),E703,1)</f>
        <v>0</v>
      </c>
      <c r="W703" s="44">
        <f>IFERROR((IF(ISNUMBER(F703),F703,1)*G703*H703+IF(ISNUMBER(J703),J703,1)*K703*L703+IF(ISNUMBER(N703),N703,1)*O703*P703+IF(ISNUMBER(R703),R703,1)*S703*T703)*IF(ISNUMBER(E703),E703,1)/(G703*H703+K703*L703+O703*P703+S703*T703),0)</f>
        <v>0</v>
      </c>
      <c r="X703" s="45">
        <f>ROUND(IFERROR((W703/(Y703*IF(ISNUMBER(E703),E703,1))),0),2)</f>
        <v>0</v>
      </c>
      <c r="Y703" s="90" t="str">
        <f>IF(ISNUMBER(Y641), Y641+(Y641*$Y$683),"")</f>
        <v/>
      </c>
      <c r="Z703" s="127">
        <f>(IF(I703&lt;30%,0,IF(I703&lt;35%,F703*G703*H703*F!$B$33,IF(I703&lt;40%,F703*G703*H703*F!$B$38,IF(I703&lt;45%,F703*G703*H703*F!$B$43,IF(I703&lt;50%,F703*G703*H703*F!$B$48,IF(I703=50%,F703*G703*H703*F!$B$50,IF(I703=51%,F703*G703*H703*F!$B$51,IF(I703=52%,F703*G703*H703*F!$B$52,IF(I703=53%,F703*G703*H703*F!$B$53,IF(I703=54%,F703*G703*H703*F!$B$54,IF(I703=55%,F703*G703*H703*F!$B$55,IF(I703=56%,F703*G703*H703*F!$B$56,IF(I703=57%,F703*G703*H703*F!$B$57,IF(I703=58%,F703*G703*H703*F!$B$58,IF(I703=59%,F703*G703*H703*F!$B$59,IF(I703=60%,F703*G703*H703*F!$B$60,IF(I703=61%,F703*G703*H703*F!$B$61,IF(I703=62%,F703*G703*H703*F!$B$62,IF(I703=63%,F703*G703*H703*F!$B$63,IF(I703=64%,F703*G703*H703*F!$B$64,IF(I703=65%,F703*G703*H703*F!$B$65,IF(I703=66%,F703*G703*H703*F!$B$66,IF(I703=67%,F703*G703*H703*F!$B$67,IF(I703=68%,F703*G703*H703*F!$B$68,IF(I703=69%,F703*G703*H703*F!$B$69,IF(I703=70%,F703*G703*H703*F!$B$70,IF(I703=71%,F703*G703*H703*F!$B$71,IF(I703=72%,F703*G703*H703*F!$B$72,IF(I703=73%,F703*G703*H703*F!$B$73,IF(I703=74%,F703*G703*H703*F!$B$74,IF(I703=75%,F703*G703*H703*F!$B$75,IF(I703=76%,F703*G703*H703*F!$B$76,IF(I703=77%,F703*G703*H703*F!$B$77,IF(I703=78%,F703*G703*H703*F!$B$78,IF(I703=79%,F703*G703*H703*F!$B$79,IF(I703=80%,F703*G703*H703*F!$B$80,IF(I703=81%,F703*G703*H703*F!$B$81,IF(I703=82%,F703*G703*H703*F!$B$82,IF(I703=83%,F703*G703*H703*F!$B$83,IF(I703=84%,F703*G703*H703*F!$B$84,IF(I703=85%,F703*G703*H703*F!$B$85,IF(I703=86%,F703*G703*H703*F!$B$86,IF(I703=87%,F703*G703*H703*F!$B$87,IF(I703=88%,F703*G703*H703*F!$B$88,IF(I703=89%,F703*G703*H703*F!$B$89,IF(I703=90%,F703*G703*H703*F!$B$90,IF(I703=91%,F703*G703*H703*F!$B$91,IF(I703=92%,F703*G703*H703*F!$B$92,IF(I703=93%,F703*G703*H703*F!$B$93,IF(I703=94%,F703*G703*H703*F!$B$94,IF(I703=95%,F703*G703*H703*F!$B$95,IF(I703=96%,F703*G703*H703*F!$B$96,IF(I703=97%,F703*G703*H703*F!$B$97,IF(I703=98%,F703*G703*H703*F!$B$98,IF(I703=99%,F703*G703*H703*F!$B$99,IF(I703&gt;99%,F703*G703*H703*F!$B$100,))))))))))))))))))))))))))))))))))))))))))))))))))))))))+IF(M703&lt;30%,0,IF(M703&lt;35%,J703*K703*L703*F!$B$33,IF(M703&lt;40%,J703*K703*L703*F!$B$38,IF(M703&lt;45%,J703*K703*L703*F!$B$43,IF(M703&lt;50%,J703*K703*L703*F!$B$48,IF(M703=50%,J703*K703*L703*F!$B$50,IF(M703=51%,J703*K703*L703*F!$B$51,IF(M703=52%,J703*K703*L703*F!$B$52,IF(M703=53%,J703*K703*L703*F!$B$53,IF(M703=54%,J703*K703*L703*F!$B$54,IF(M703=55%,J703*K703*L703*F!$B$55,IF(M703=56%,J703*K703*L703*F!$B$56,IF(M703=57%,J703*K703*L703*F!$B$57,IF(M703=58%,J703*K703*L703*F!$B$58,IF(M703=59%,J703*K703*L703*F!$B$59,IF(M703=60%,J703*K703*L703*F!$B$60,IF(M703=61%,J703*K703*L703*F!$B$61,IF(M703=62%,J703*K703*L703*F!$B$62,IF(M703=63%,J703*K703*L703*F!$B$63,IF(M703=64%,J703*K703*L703*F!$B$64,IF(M703=65%,J703*K703*L703*F!$B$65,IF(M703=66%,J703*K703*L703*F!$B$66,IF(M703=67%,J703*K703*L703*F!$B$67,IF(M703=68%,J703*K703*L703*F!$B$68,IF(M703=69%,J703*K703*L703*F!$B$69,IF(M703=70%,J703*K703*L703*F!$B$70,IF(M703=71%,J703*K703*L703*F!$B$71,IF(M703=72%,J703*K703*L703*F!$B$72,IF(M703=73%,J703*K703*L703*F!$B$73,IF(M703=74%,J703*K703*L703*F!$B$74,IF(M703=75%,J703*K703*L703*F!$B$75,IF(M703=76%,J703*K703*L703*F!$B$76,IF(M703=77%,J703*K703*L703*F!$B$77,IF(M703=78%,J703*K703*L703*F!$B$78,IF(M703=79%,J703*K703*L703*F!$B$79,IF(M703=80%,J703*K703*L703*F!$B$80,IF(M703=81%,J703*K703*L703*F!$B$81,IF(M703=82%,J703*K703*L703*F!$B$82,IF(M703=83%,J703*K703*L703*F!$B$83,IF(M703=84%,J703*K703*L703*F!$B$84,IF(M703=85%,J703*K703*L703*F!$B$85,IF(M703=86%,J703*K703*L703*F!$B$86,IF(M703=87%,J703*K703*L703*F!$B$87,IF(M703=88%,J703*K703*L703*F!$B$88,IF(M703=89%,J703*K703*L703*F!$B$89,IF(M703=90%,J703*K703*L703*F!$B$90,IF(M703=91%,J703*K703*L703*F!$B$91,IF(M703=92%,J703*K703*L703*F!$B$92,IF(M703=93%,J703*K703*L703*F!$B$93,IF(M703=94%,J703*K703*L703*F!$B$94,IF(M703=95%,J703*K703*L703*F!$B$95,IF(M703=96%,J703*K703*L703*F!$B$96,IF(M703=97%,J703*K703*L703*F!$B$97,IF(M703=98%,J703*K703*L703*F!$B$98,IF(M703=99%,J703*K703*L703*F!$B$99,IF(M703&gt;99%,J703*K703*L703*F!$B$100,))))))))))))))))))))))))))))))))))))))))))))))))))))))))+IF(Q703&lt;30%,0,IF(Q703&lt;35%,N703*O703*P703*F!$B$33,IF(Q703&lt;40%,N703*O703*P703*F!$B$38,IF(Q703&lt;45%,N703*O703*P703*F!$B$43,IF(Q703&lt;50%,N703*O703*P703*F!$B$48,IF(Q703=50%,N703*O703*P703*F!$B$50,IF(Q703=51%,N703*O703*P703*F!$B$51,IF(Q703=52%,N703*O703*P703*F!$B$52,IF(Q703=53%,N703*O703*P703*F!$B$53,IF(Q703=54%,N703*O703*P703*F!$B$54,IF(Q703=55%,N703*O703*P703*F!$B$55,IF(Q703=56%,N703*O703*P703*F!$B$56,IF(Q703=57%,N703*O703*P703*F!$B$57,IF(Q703=58%,N703*O703*P703*F!$B$58,IF(Q703=59%,N703*O703*P703*F!$B$59,IF(Q703=60%,N703*O703*P703*F!$B$60,IF(Q703=61%,N703*O703*P703*F!$B$61,IF(Q703=62%,N703*O703*P703*F!$B$62,IF(Q703=63%,N703*O703*P703*F!$B$63,IF(Q703=64%,N703*O703*P703*F!$B$64,IF(Q703=65%,N703*O703*P703*F!$B$65,IF(Q703=66%,N703*O703*P703*F!$B$66,IF(Q703=67%,N703*O703*P703*F!$B$67,IF(Q703=68%,N703*O703*P703*F!$B$68,IF(Q703=69%,N703*O703*P703*F!$B$69,IF(Q703=70%,N703*O703*P703*F!$B$70,IF(Q703=71%,N703*O703*P703*F!$B$71,IF(Q703=72%,N703*O703*P703*F!$B$72,IF(Q703=73%,N703*O703*P703*F!$B$73,IF(Q703=74%,N703*O703*P703*F!$B$74,IF(Q703=75%,N703*O703*P703*F!$B$75,IF(Q703=76%,N703*O703*P703*F!$B$76,IF(Q703=77%,N703*O703*P703*F!$B$77,IF(Q703=78%,N703*O703*P703*F!$B$78,IF(Q703=79%,N703*O703*P703*F!$B$79,IF(Q703=80%,N703*O703*P703*F!$B$80,IF(Q703=81%,N703*O703*P703*F!$B$81,IF(Q703=82%,N703*O703*P703*F!$B$82,IF(Q703=83%,N703*O703*P703*F!$B$83,IF(Q703=84%,N703*O703*P703*F!$B$84,IF(Q703=85%,N703*O703*P703*F!$B$85,IF(Q703=86%,N703*O703*P703*F!$B$86,IF(Q703=87%,N703*O703*P703*F!$B$87,IF(Q703=88%,N703*O703*P703*F!$B$88,IF(Q703=89%,N703*O703*P703*F!$B$89,IF(Q703=90%,N703*O703*P703*F!$B$90,IF(Q703=91%,N703*O703*P703*F!$B$91,IF(Q703=92%,N703*O703*P703*F!$B$92,IF(Q703=93%,N703*O703*P703*F!$B$93,IF(Q703=94%,N703*O703*P703*F!$B$94,IF(Q703=95%,N703*O703*P703*F!$B$95,IF(Q703=96%,N703*O703*P703*F!$B$96,IF(Q703=97%,N703*O703*P703*F!$B$97,IF(Q703=98%,N703*O703*P703*F!$B$98,IF(Q703=99%,N703*O703*P703*F!$B$99,IF(Q703&gt;99%,N703*O703*P703*F!$B$100,))))))))))))))))))))))))))))))))))))))))))))))))))))))))+IF(U703&lt;30%,0,IF(U703&lt;35%,R703*S703*T703*F!$B$33,IF(U703&lt;40%,R703*S703*T703*F!$B$38,IF(U703&lt;45%,R703*S703*T703*F!$B$43,IF(U703&lt;50%,R703*S703*T703*F!$B$48,IF(U703=50%,R703*S703*T703*F!$B$50,IF(U703=51%,R703*S703*T703*F!$B$51,IF(U703=52%,R703*S703*T703*F!$B$52,IF(U703=53%,R703*S703*T703*F!$B$53,IF(U703=54%,R703*S703*T703*F!$B$54,IF(U703=55%,R703*S703*T703*F!$B$55,IF(U703=56%,R703*S703*T703*F!$B$56,IF(U703=57%,R703*S703*T703*F!$B$57,IF(U703=58%,R703*S703*T703*F!$B$58,IF(U703=59%,R703*S703*T703*F!$B$59,IF(U703=60%,R703*S703*T703*F!$B$60,IF(U703=61%,R703*S703*T703*F!$B$61,IF(U703=62%,R703*S703*T703*F!$B$62,IF(U703=63%,R703*S703*T703*F!$B$63,IF(U703=64%,R703*S703*T703*F!$B$64,IF(U703=65%,R703*S703*T703*F!$B$65,IF(U703=66%,R703*S703*T703*F!$B$66,IF(U703=67%,R703*S703*T703*F!$B$67,IF(U703=68%,R703*S703*T703*F!$B$68,IF(U703=69%,R703*S703*T703*F!$B$69,IF(U703=70%,R703*S703*T703*F!$B$70,IF(U703=71%,R703*S703*T703*F!$B$71,IF(U703=72%,R703*S703*T703*F!$B$72,IF(U703=73%,R703*S703*T703*F!$B$73,IF(U703=74%,R703*S703*T703*F!$B$74,IF(U703=75%,R703*S703*T703*F!$B$75,IF(U703=76%,R703*S703*T703*F!$B$76,IF(U703=77%,R703*S703*T703*F!$B$77,IF(U703=78%,R703*S703*T703*F!$B$78,IF(U703=79%,R703*S703*T703*F!$B$79,IF(U703=80%,R703*S703*T703*F!$B$80,IF(U703=81%,R703*S703*T703*F!$B$81,IF(U703=82%,R703*S703*T703*F!$B$82,IF(U703=83%,R703*S703*T703*F!$B$83,IF(U703=84%,R703*S703*T703*F!$B$84,IF(U703=85%,R703*S703*T703*F!$B$85,IF(U703=86%,R703*S703*T703*F!$B$86,IF(U703=87%,R703*S703*T703*F!$B$87,IF(U703=88%,R703*S703*T703*F!$B$88,IF(U703=89%,R703*S703*T703*F!$B$89,IF(U703=90%,R703*S703*T703*F!$B$90,IF(U703=91%,R703*S703*T703*F!$B$91,IF(U703=92%,R703*S703*T703*F!$B$92,IF(U703=93%,R703*S703*T703*F!$B$93,IF(U703=94%,R703*S703*T703*F!$B$94,IF(U703=95%,R703*S703*T703*F!$B$95,IF(U703=96%,R703*S703*T703*F!$B$96,IF(U703=97%,R703*S703*T703*F!$B$97,IF(U703=98%,R703*S703*T703*F!$B$98,IF(U703=99%,R703*S703*T703*F!$B$99,IF(U703&gt;99%,R703*S703*T703*F!$B$100)))))))))))))))))))))))))))))))))))))))))))))))))))))))))*IF(ISNUMBER(E703),E703,1)*IF(ISNUMBER(D703),D703,1)</f>
        <v>0</v>
      </c>
      <c r="AA703" s="127">
        <f>G703*H703+K703*L703+O703*P703+S703*T703</f>
        <v>0</v>
      </c>
      <c r="AB703" s="129">
        <f>(H703*(IF(I703&lt;45%,0.5,IF(I703&lt;55%,0.8,IF(I703&lt;65%,0.9,IF(I703&lt;75%,1,IF(I703&lt;85%,1.1,1.2))))))+L703*(IF(M703&lt;45%,0.5,IF(M703&lt;55%,0.8,IF(M703&lt;65%,0.9,IF(M703&lt;75%,1,IF(M703&lt;85%,1.1,1.2))))))+P703*(IF(Q703&lt;45%,0.5,IF(Q703&lt;55%,0.8,IF(Q703&lt;65%,0.9,IF(Q703&lt;75%,1,IF(Q703&lt;85%,1.1,1.2))))))+T703*(IF(U703&lt;45%,0.5,IF(U703&lt;55%,0.8,IF(U703&lt;65%,0.9,IF(U703&lt;75%,1,IF(U703&lt;85%,1.1,1.2)))))))*IF(D703&gt;=0.8,6,IF(D703&lt;=0.4,1.5,3))</f>
        <v>0</v>
      </c>
    </row>
    <row r="704" spans="1:28" x14ac:dyDescent="0.25">
      <c r="A704" s="1129"/>
      <c r="B704" s="156" t="str">
        <f t="shared" ref="B704:C704" si="1757">IF(B642="","",B642)</f>
        <v/>
      </c>
      <c r="C704" s="158" t="str">
        <f t="shared" si="1757"/>
        <v/>
      </c>
      <c r="D704" s="149">
        <f t="shared" ref="D704:D707" si="1758">D642</f>
        <v>0</v>
      </c>
      <c r="E704" s="83" t="str">
        <f t="shared" ref="E704" si="1759">IF(E642="","",E642)</f>
        <v/>
      </c>
      <c r="F704" s="79"/>
      <c r="G704" s="94"/>
      <c r="H704" s="94"/>
      <c r="I704" s="70">
        <f t="shared" si="1753"/>
        <v>0</v>
      </c>
      <c r="J704" s="79"/>
      <c r="K704" s="94"/>
      <c r="L704" s="94"/>
      <c r="M704" s="71">
        <f t="shared" si="1754"/>
        <v>0</v>
      </c>
      <c r="N704" s="79"/>
      <c r="O704" s="94"/>
      <c r="P704" s="94"/>
      <c r="Q704" s="70">
        <f t="shared" si="1755"/>
        <v>0</v>
      </c>
      <c r="R704" s="79"/>
      <c r="S704" s="94"/>
      <c r="T704" s="94"/>
      <c r="U704" s="71">
        <f t="shared" si="1756"/>
        <v>0</v>
      </c>
      <c r="V704" s="125">
        <f t="shared" ref="V704:V707" si="1760">(IF(ISNUMBER(F704),F704,1)*G704*H704+IF(ISNUMBER(J704),J704,1)*K704*L704+IF(ISNUMBER(N704),N704,1)*O704*P704+IF(ISNUMBER(R704),R704,1)*S704*T704)*IF(ISNUMBER(E704),E704,1)</f>
        <v>0</v>
      </c>
      <c r="W704" s="43">
        <f t="shared" ref="W704:W707" si="1761">IFERROR((IF(ISNUMBER(F704),F704,1)*G704*H704+IF(ISNUMBER(J704),J704,1)*K704*L704+IF(ISNUMBER(N704),N704,1)*O704*P704+IF(ISNUMBER(R704),R704,1)*S704*T704)*IF(ISNUMBER(E704),E704,1)/(G704*H704+K704*L704+O704*P704+S704*T704),0)</f>
        <v>0</v>
      </c>
      <c r="X704" s="36">
        <f t="shared" ref="X704:X705" si="1762">ROUND(IFERROR((W704/(Y704*IF(ISNUMBER(E704),E704,1))),0),2)</f>
        <v>0</v>
      </c>
      <c r="Y704" s="90" t="str">
        <f t="shared" ref="Y704:Y707" si="1763">IF(ISNUMBER(Y642), Y642+(Y642*$Y$683),"")</f>
        <v/>
      </c>
      <c r="Z704" s="33">
        <f>(IF(I704&lt;30%,0,IF(I704&lt;35%,F704*G704*H704*F!$B$33,IF(I704&lt;40%,F704*G704*H704*F!$B$38,IF(I704&lt;45%,F704*G704*H704*F!$B$43,IF(I704&lt;50%,F704*G704*H704*F!$B$48,IF(I704=50%,F704*G704*H704*F!$B$50,IF(I704=51%,F704*G704*H704*F!$B$51,IF(I704=52%,F704*G704*H704*F!$B$52,IF(I704=53%,F704*G704*H704*F!$B$53,IF(I704=54%,F704*G704*H704*F!$B$54,IF(I704=55%,F704*G704*H704*F!$B$55,IF(I704=56%,F704*G704*H704*F!$B$56,IF(I704=57%,F704*G704*H704*F!$B$57,IF(I704=58%,F704*G704*H704*F!$B$58,IF(I704=59%,F704*G704*H704*F!$B$59,IF(I704=60%,F704*G704*H704*F!$B$60,IF(I704=61%,F704*G704*H704*F!$B$61,IF(I704=62%,F704*G704*H704*F!$B$62,IF(I704=63%,F704*G704*H704*F!$B$63,IF(I704=64%,F704*G704*H704*F!$B$64,IF(I704=65%,F704*G704*H704*F!$B$65,IF(I704=66%,F704*G704*H704*F!$B$66,IF(I704=67%,F704*G704*H704*F!$B$67,IF(I704=68%,F704*G704*H704*F!$B$68,IF(I704=69%,F704*G704*H704*F!$B$69,IF(I704=70%,F704*G704*H704*F!$B$70,IF(I704=71%,F704*G704*H704*F!$B$71,IF(I704=72%,F704*G704*H704*F!$B$72,IF(I704=73%,F704*G704*H704*F!$B$73,IF(I704=74%,F704*G704*H704*F!$B$74,IF(I704=75%,F704*G704*H704*F!$B$75,IF(I704=76%,F704*G704*H704*F!$B$76,IF(I704=77%,F704*G704*H704*F!$B$77,IF(I704=78%,F704*G704*H704*F!$B$78,IF(I704=79%,F704*G704*H704*F!$B$79,IF(I704=80%,F704*G704*H704*F!$B$80,IF(I704=81%,F704*G704*H704*F!$B$81,IF(I704=82%,F704*G704*H704*F!$B$82,IF(I704=83%,F704*G704*H704*F!$B$83,IF(I704=84%,F704*G704*H704*F!$B$84,IF(I704=85%,F704*G704*H704*F!$B$85,IF(I704=86%,F704*G704*H704*F!$B$86,IF(I704=87%,F704*G704*H704*F!$B$87,IF(I704=88%,F704*G704*H704*F!$B$88,IF(I704=89%,F704*G704*H704*F!$B$89,IF(I704=90%,F704*G704*H704*F!$B$90,IF(I704=91%,F704*G704*H704*F!$B$91,IF(I704=92%,F704*G704*H704*F!$B$92,IF(I704=93%,F704*G704*H704*F!$B$93,IF(I704=94%,F704*G704*H704*F!$B$94,IF(I704=95%,F704*G704*H704*F!$B$95,IF(I704=96%,F704*G704*H704*F!$B$96,IF(I704=97%,F704*G704*H704*F!$B$97,IF(I704=98%,F704*G704*H704*F!$B$98,IF(I704=99%,F704*G704*H704*F!$B$99,IF(I704&gt;99%,F704*G704*H704*F!$B$100,))))))))))))))))))))))))))))))))))))))))))))))))))))))))+IF(M704&lt;30%,0,IF(M704&lt;35%,J704*K704*L704*F!$B$33,IF(M704&lt;40%,J704*K704*L704*F!$B$38,IF(M704&lt;45%,J704*K704*L704*F!$B$43,IF(M704&lt;50%,J704*K704*L704*F!$B$48,IF(M704=50%,J704*K704*L704*F!$B$50,IF(M704=51%,J704*K704*L704*F!$B$51,IF(M704=52%,J704*K704*L704*F!$B$52,IF(M704=53%,J704*K704*L704*F!$B$53,IF(M704=54%,J704*K704*L704*F!$B$54,IF(M704=55%,J704*K704*L704*F!$B$55,IF(M704=56%,J704*K704*L704*F!$B$56,IF(M704=57%,J704*K704*L704*F!$B$57,IF(M704=58%,J704*K704*L704*F!$B$58,IF(M704=59%,J704*K704*L704*F!$B$59,IF(M704=60%,J704*K704*L704*F!$B$60,IF(M704=61%,J704*K704*L704*F!$B$61,IF(M704=62%,J704*K704*L704*F!$B$62,IF(M704=63%,J704*K704*L704*F!$B$63,IF(M704=64%,J704*K704*L704*F!$B$64,IF(M704=65%,J704*K704*L704*F!$B$65,IF(M704=66%,J704*K704*L704*F!$B$66,IF(M704=67%,J704*K704*L704*F!$B$67,IF(M704=68%,J704*K704*L704*F!$B$68,IF(M704=69%,J704*K704*L704*F!$B$69,IF(M704=70%,J704*K704*L704*F!$B$70,IF(M704=71%,J704*K704*L704*F!$B$71,IF(M704=72%,J704*K704*L704*F!$B$72,IF(M704=73%,J704*K704*L704*F!$B$73,IF(M704=74%,J704*K704*L704*F!$B$74,IF(M704=75%,J704*K704*L704*F!$B$75,IF(M704=76%,J704*K704*L704*F!$B$76,IF(M704=77%,J704*K704*L704*F!$B$77,IF(M704=78%,J704*K704*L704*F!$B$78,IF(M704=79%,J704*K704*L704*F!$B$79,IF(M704=80%,J704*K704*L704*F!$B$80,IF(M704=81%,J704*K704*L704*F!$B$81,IF(M704=82%,J704*K704*L704*F!$B$82,IF(M704=83%,J704*K704*L704*F!$B$83,IF(M704=84%,J704*K704*L704*F!$B$84,IF(M704=85%,J704*K704*L704*F!$B$85,IF(M704=86%,J704*K704*L704*F!$B$86,IF(M704=87%,J704*K704*L704*F!$B$87,IF(M704=88%,J704*K704*L704*F!$B$88,IF(M704=89%,J704*K704*L704*F!$B$89,IF(M704=90%,J704*K704*L704*F!$B$90,IF(M704=91%,J704*K704*L704*F!$B$91,IF(M704=92%,J704*K704*L704*F!$B$92,IF(M704=93%,J704*K704*L704*F!$B$93,IF(M704=94%,J704*K704*L704*F!$B$94,IF(M704=95%,J704*K704*L704*F!$B$95,IF(M704=96%,J704*K704*L704*F!$B$96,IF(M704=97%,J704*K704*L704*F!$B$97,IF(M704=98%,J704*K704*L704*F!$B$98,IF(M704=99%,J704*K704*L704*F!$B$99,IF(M704&gt;99%,J704*K704*L704*F!$B$100,))))))))))))))))))))))))))))))))))))))))))))))))))))))))+IF(Q704&lt;30%,0,IF(Q704&lt;35%,N704*O704*P704*F!$B$33,IF(Q704&lt;40%,N704*O704*P704*F!$B$38,IF(Q704&lt;45%,N704*O704*P704*F!$B$43,IF(Q704&lt;50%,N704*O704*P704*F!$B$48,IF(Q704=50%,N704*O704*P704*F!$B$50,IF(Q704=51%,N704*O704*P704*F!$B$51,IF(Q704=52%,N704*O704*P704*F!$B$52,IF(Q704=53%,N704*O704*P704*F!$B$53,IF(Q704=54%,N704*O704*P704*F!$B$54,IF(Q704=55%,N704*O704*P704*F!$B$55,IF(Q704=56%,N704*O704*P704*F!$B$56,IF(Q704=57%,N704*O704*P704*F!$B$57,IF(Q704=58%,N704*O704*P704*F!$B$58,IF(Q704=59%,N704*O704*P704*F!$B$59,IF(Q704=60%,N704*O704*P704*F!$B$60,IF(Q704=61%,N704*O704*P704*F!$B$61,IF(Q704=62%,N704*O704*P704*F!$B$62,IF(Q704=63%,N704*O704*P704*F!$B$63,IF(Q704=64%,N704*O704*P704*F!$B$64,IF(Q704=65%,N704*O704*P704*F!$B$65,IF(Q704=66%,N704*O704*P704*F!$B$66,IF(Q704=67%,N704*O704*P704*F!$B$67,IF(Q704=68%,N704*O704*P704*F!$B$68,IF(Q704=69%,N704*O704*P704*F!$B$69,IF(Q704=70%,N704*O704*P704*F!$B$70,IF(Q704=71%,N704*O704*P704*F!$B$71,IF(Q704=72%,N704*O704*P704*F!$B$72,IF(Q704=73%,N704*O704*P704*F!$B$73,IF(Q704=74%,N704*O704*P704*F!$B$74,IF(Q704=75%,N704*O704*P704*F!$B$75,IF(Q704=76%,N704*O704*P704*F!$B$76,IF(Q704=77%,N704*O704*P704*F!$B$77,IF(Q704=78%,N704*O704*P704*F!$B$78,IF(Q704=79%,N704*O704*P704*F!$B$79,IF(Q704=80%,N704*O704*P704*F!$B$80,IF(Q704=81%,N704*O704*P704*F!$B$81,IF(Q704=82%,N704*O704*P704*F!$B$82,IF(Q704=83%,N704*O704*P704*F!$B$83,IF(Q704=84%,N704*O704*P704*F!$B$84,IF(Q704=85%,N704*O704*P704*F!$B$85,IF(Q704=86%,N704*O704*P704*F!$B$86,IF(Q704=87%,N704*O704*P704*F!$B$87,IF(Q704=88%,N704*O704*P704*F!$B$88,IF(Q704=89%,N704*O704*P704*F!$B$89,IF(Q704=90%,N704*O704*P704*F!$B$90,IF(Q704=91%,N704*O704*P704*F!$B$91,IF(Q704=92%,N704*O704*P704*F!$B$92,IF(Q704=93%,N704*O704*P704*F!$B$93,IF(Q704=94%,N704*O704*P704*F!$B$94,IF(Q704=95%,N704*O704*P704*F!$B$95,IF(Q704=96%,N704*O704*P704*F!$B$96,IF(Q704=97%,N704*O704*P704*F!$B$97,IF(Q704=98%,N704*O704*P704*F!$B$98,IF(Q704=99%,N704*O704*P704*F!$B$99,IF(Q704&gt;99%,N704*O704*P704*F!$B$100,))))))))))))))))))))))))))))))))))))))))))))))))))))))))+IF(U704&lt;30%,0,IF(U704&lt;35%,R704*S704*T704*F!$B$33,IF(U704&lt;40%,R704*S704*T704*F!$B$38,IF(U704&lt;45%,R704*S704*T704*F!$B$43,IF(U704&lt;50%,R704*S704*T704*F!$B$48,IF(U704=50%,R704*S704*T704*F!$B$50,IF(U704=51%,R704*S704*T704*F!$B$51,IF(U704=52%,R704*S704*T704*F!$B$52,IF(U704=53%,R704*S704*T704*F!$B$53,IF(U704=54%,R704*S704*T704*F!$B$54,IF(U704=55%,R704*S704*T704*F!$B$55,IF(U704=56%,R704*S704*T704*F!$B$56,IF(U704=57%,R704*S704*T704*F!$B$57,IF(U704=58%,R704*S704*T704*F!$B$58,IF(U704=59%,R704*S704*T704*F!$B$59,IF(U704=60%,R704*S704*T704*F!$B$60,IF(U704=61%,R704*S704*T704*F!$B$61,IF(U704=62%,R704*S704*T704*F!$B$62,IF(U704=63%,R704*S704*T704*F!$B$63,IF(U704=64%,R704*S704*T704*F!$B$64,IF(U704=65%,R704*S704*T704*F!$B$65,IF(U704=66%,R704*S704*T704*F!$B$66,IF(U704=67%,R704*S704*T704*F!$B$67,IF(U704=68%,R704*S704*T704*F!$B$68,IF(U704=69%,R704*S704*T704*F!$B$69,IF(U704=70%,R704*S704*T704*F!$B$70,IF(U704=71%,R704*S704*T704*F!$B$71,IF(U704=72%,R704*S704*T704*F!$B$72,IF(U704=73%,R704*S704*T704*F!$B$73,IF(U704=74%,R704*S704*T704*F!$B$74,IF(U704=75%,R704*S704*T704*F!$B$75,IF(U704=76%,R704*S704*T704*F!$B$76,IF(U704=77%,R704*S704*T704*F!$B$77,IF(U704=78%,R704*S704*T704*F!$B$78,IF(U704=79%,R704*S704*T704*F!$B$79,IF(U704=80%,R704*S704*T704*F!$B$80,IF(U704=81%,R704*S704*T704*F!$B$81,IF(U704=82%,R704*S704*T704*F!$B$82,IF(U704=83%,R704*S704*T704*F!$B$83,IF(U704=84%,R704*S704*T704*F!$B$84,IF(U704=85%,R704*S704*T704*F!$B$85,IF(U704=86%,R704*S704*T704*F!$B$86,IF(U704=87%,R704*S704*T704*F!$B$87,IF(U704=88%,R704*S704*T704*F!$B$88,IF(U704=89%,R704*S704*T704*F!$B$89,IF(U704=90%,R704*S704*T704*F!$B$90,IF(U704=91%,R704*S704*T704*F!$B$91,IF(U704=92%,R704*S704*T704*F!$B$92,IF(U704=93%,R704*S704*T704*F!$B$93,IF(U704=94%,R704*S704*T704*F!$B$94,IF(U704=95%,R704*S704*T704*F!$B$95,IF(U704=96%,R704*S704*T704*F!$B$96,IF(U704=97%,R704*S704*T704*F!$B$97,IF(U704=98%,R704*S704*T704*F!$B$98,IF(U704=99%,R704*S704*T704*F!$B$99,IF(U704&gt;99%,R704*S704*T704*F!$B$100)))))))))))))))))))))))))))))))))))))))))))))))))))))))))*IF(ISNUMBER(E704),E704,1)*IF(ISNUMBER(D704),D704,1)</f>
        <v>0</v>
      </c>
      <c r="AA704" s="33">
        <f>G704*H704+K704*L704+O704*P704+S704*T704</f>
        <v>0</v>
      </c>
      <c r="AB704" s="35">
        <f>(H704*(IF(I704&lt;45%,0.5,IF(I704&lt;55%,0.8,IF(I704&lt;65%,0.9,IF(I704&lt;75%,1,IF(I704&lt;85%,1.1,1.2))))))+L704*(IF(M704&lt;45%,0.5,IF(M704&lt;55%,0.8,IF(M704&lt;65%,0.9,IF(M704&lt;75%,1,IF(M704&lt;85%,1.1,1.2))))))+P704*(IF(Q704&lt;45%,0.5,IF(Q704&lt;55%,0.8,IF(Q704&lt;65%,0.9,IF(Q704&lt;75%,1,IF(Q704&lt;85%,1.1,1.2))))))+T704*(IF(U704&lt;45%,0.5,IF(U704&lt;55%,0.8,IF(U704&lt;65%,0.9,IF(U704&lt;75%,1,IF(U704&lt;85%,1.1,1.2)))))))*IF(D704&gt;=0.8,6,IF(D704&lt;=0.4,1.5,3))</f>
        <v>0</v>
      </c>
    </row>
    <row r="705" spans="1:28" x14ac:dyDescent="0.25">
      <c r="A705" s="1129"/>
      <c r="B705" s="156" t="str">
        <f t="shared" ref="B705:C705" si="1764">IF(B643="","",B643)</f>
        <v/>
      </c>
      <c r="C705" s="158" t="str">
        <f t="shared" si="1764"/>
        <v/>
      </c>
      <c r="D705" s="149">
        <f t="shared" si="1758"/>
        <v>0</v>
      </c>
      <c r="E705" s="83" t="str">
        <f t="shared" ref="E705" si="1765">IF(E643="","",E643)</f>
        <v/>
      </c>
      <c r="F705" s="81"/>
      <c r="G705" s="96"/>
      <c r="H705" s="96"/>
      <c r="I705" s="82">
        <f t="shared" si="1753"/>
        <v>0</v>
      </c>
      <c r="J705" s="81"/>
      <c r="K705" s="96"/>
      <c r="L705" s="96"/>
      <c r="M705" s="104">
        <f t="shared" si="1754"/>
        <v>0</v>
      </c>
      <c r="N705" s="81"/>
      <c r="O705" s="96"/>
      <c r="P705" s="96"/>
      <c r="Q705" s="82">
        <f t="shared" si="1755"/>
        <v>0</v>
      </c>
      <c r="R705" s="81"/>
      <c r="S705" s="96"/>
      <c r="T705" s="96"/>
      <c r="U705" s="104">
        <f t="shared" si="1756"/>
        <v>0</v>
      </c>
      <c r="V705" s="128">
        <f t="shared" si="1760"/>
        <v>0</v>
      </c>
      <c r="W705" s="44">
        <f t="shared" si="1761"/>
        <v>0</v>
      </c>
      <c r="X705" s="45">
        <f t="shared" si="1762"/>
        <v>0</v>
      </c>
      <c r="Y705" s="90" t="str">
        <f t="shared" si="1763"/>
        <v/>
      </c>
      <c r="Z705" s="127">
        <f>(IF(I705&lt;30%,0,IF(I705&lt;35%,F705*G705*H705*F!$B$33,IF(I705&lt;40%,F705*G705*H705*F!$B$38,IF(I705&lt;45%,F705*G705*H705*F!$B$43,IF(I705&lt;50%,F705*G705*H705*F!$B$48,IF(I705=50%,F705*G705*H705*F!$B$50,IF(I705=51%,F705*G705*H705*F!$B$51,IF(I705=52%,F705*G705*H705*F!$B$52,IF(I705=53%,F705*G705*H705*F!$B$53,IF(I705=54%,F705*G705*H705*F!$B$54,IF(I705=55%,F705*G705*H705*F!$B$55,IF(I705=56%,F705*G705*H705*F!$B$56,IF(I705=57%,F705*G705*H705*F!$B$57,IF(I705=58%,F705*G705*H705*F!$B$58,IF(I705=59%,F705*G705*H705*F!$B$59,IF(I705=60%,F705*G705*H705*F!$B$60,IF(I705=61%,F705*G705*H705*F!$B$61,IF(I705=62%,F705*G705*H705*F!$B$62,IF(I705=63%,F705*G705*H705*F!$B$63,IF(I705=64%,F705*G705*H705*F!$B$64,IF(I705=65%,F705*G705*H705*F!$B$65,IF(I705=66%,F705*G705*H705*F!$B$66,IF(I705=67%,F705*G705*H705*F!$B$67,IF(I705=68%,F705*G705*H705*F!$B$68,IF(I705=69%,F705*G705*H705*F!$B$69,IF(I705=70%,F705*G705*H705*F!$B$70,IF(I705=71%,F705*G705*H705*F!$B$71,IF(I705=72%,F705*G705*H705*F!$B$72,IF(I705=73%,F705*G705*H705*F!$B$73,IF(I705=74%,F705*G705*H705*F!$B$74,IF(I705=75%,F705*G705*H705*F!$B$75,IF(I705=76%,F705*G705*H705*F!$B$76,IF(I705=77%,F705*G705*H705*F!$B$77,IF(I705=78%,F705*G705*H705*F!$B$78,IF(I705=79%,F705*G705*H705*F!$B$79,IF(I705=80%,F705*G705*H705*F!$B$80,IF(I705=81%,F705*G705*H705*F!$B$81,IF(I705=82%,F705*G705*H705*F!$B$82,IF(I705=83%,F705*G705*H705*F!$B$83,IF(I705=84%,F705*G705*H705*F!$B$84,IF(I705=85%,F705*G705*H705*F!$B$85,IF(I705=86%,F705*G705*H705*F!$B$86,IF(I705=87%,F705*G705*H705*F!$B$87,IF(I705=88%,F705*G705*H705*F!$B$88,IF(I705=89%,F705*G705*H705*F!$B$89,IF(I705=90%,F705*G705*H705*F!$B$90,IF(I705=91%,F705*G705*H705*F!$B$91,IF(I705=92%,F705*G705*H705*F!$B$92,IF(I705=93%,F705*G705*H705*F!$B$93,IF(I705=94%,F705*G705*H705*F!$B$94,IF(I705=95%,F705*G705*H705*F!$B$95,IF(I705=96%,F705*G705*H705*F!$B$96,IF(I705=97%,F705*G705*H705*F!$B$97,IF(I705=98%,F705*G705*H705*F!$B$98,IF(I705=99%,F705*G705*H705*F!$B$99,IF(I705&gt;99%,F705*G705*H705*F!$B$100,))))))))))))))))))))))))))))))))))))))))))))))))))))))))+IF(M705&lt;30%,0,IF(M705&lt;35%,J705*K705*L705*F!$B$33,IF(M705&lt;40%,J705*K705*L705*F!$B$38,IF(M705&lt;45%,J705*K705*L705*F!$B$43,IF(M705&lt;50%,J705*K705*L705*F!$B$48,IF(M705=50%,J705*K705*L705*F!$B$50,IF(M705=51%,J705*K705*L705*F!$B$51,IF(M705=52%,J705*K705*L705*F!$B$52,IF(M705=53%,J705*K705*L705*F!$B$53,IF(M705=54%,J705*K705*L705*F!$B$54,IF(M705=55%,J705*K705*L705*F!$B$55,IF(M705=56%,J705*K705*L705*F!$B$56,IF(M705=57%,J705*K705*L705*F!$B$57,IF(M705=58%,J705*K705*L705*F!$B$58,IF(M705=59%,J705*K705*L705*F!$B$59,IF(M705=60%,J705*K705*L705*F!$B$60,IF(M705=61%,J705*K705*L705*F!$B$61,IF(M705=62%,J705*K705*L705*F!$B$62,IF(M705=63%,J705*K705*L705*F!$B$63,IF(M705=64%,J705*K705*L705*F!$B$64,IF(M705=65%,J705*K705*L705*F!$B$65,IF(M705=66%,J705*K705*L705*F!$B$66,IF(M705=67%,J705*K705*L705*F!$B$67,IF(M705=68%,J705*K705*L705*F!$B$68,IF(M705=69%,J705*K705*L705*F!$B$69,IF(M705=70%,J705*K705*L705*F!$B$70,IF(M705=71%,J705*K705*L705*F!$B$71,IF(M705=72%,J705*K705*L705*F!$B$72,IF(M705=73%,J705*K705*L705*F!$B$73,IF(M705=74%,J705*K705*L705*F!$B$74,IF(M705=75%,J705*K705*L705*F!$B$75,IF(M705=76%,J705*K705*L705*F!$B$76,IF(M705=77%,J705*K705*L705*F!$B$77,IF(M705=78%,J705*K705*L705*F!$B$78,IF(M705=79%,J705*K705*L705*F!$B$79,IF(M705=80%,J705*K705*L705*F!$B$80,IF(M705=81%,J705*K705*L705*F!$B$81,IF(M705=82%,J705*K705*L705*F!$B$82,IF(M705=83%,J705*K705*L705*F!$B$83,IF(M705=84%,J705*K705*L705*F!$B$84,IF(M705=85%,J705*K705*L705*F!$B$85,IF(M705=86%,J705*K705*L705*F!$B$86,IF(M705=87%,J705*K705*L705*F!$B$87,IF(M705=88%,J705*K705*L705*F!$B$88,IF(M705=89%,J705*K705*L705*F!$B$89,IF(M705=90%,J705*K705*L705*F!$B$90,IF(M705=91%,J705*K705*L705*F!$B$91,IF(M705=92%,J705*K705*L705*F!$B$92,IF(M705=93%,J705*K705*L705*F!$B$93,IF(M705=94%,J705*K705*L705*F!$B$94,IF(M705=95%,J705*K705*L705*F!$B$95,IF(M705=96%,J705*K705*L705*F!$B$96,IF(M705=97%,J705*K705*L705*F!$B$97,IF(M705=98%,J705*K705*L705*F!$B$98,IF(M705=99%,J705*K705*L705*F!$B$99,IF(M705&gt;99%,J705*K705*L705*F!$B$100,))))))))))))))))))))))))))))))))))))))))))))))))))))))))+IF(Q705&lt;30%,0,IF(Q705&lt;35%,N705*O705*P705*F!$B$33,IF(Q705&lt;40%,N705*O705*P705*F!$B$38,IF(Q705&lt;45%,N705*O705*P705*F!$B$43,IF(Q705&lt;50%,N705*O705*P705*F!$B$48,IF(Q705=50%,N705*O705*P705*F!$B$50,IF(Q705=51%,N705*O705*P705*F!$B$51,IF(Q705=52%,N705*O705*P705*F!$B$52,IF(Q705=53%,N705*O705*P705*F!$B$53,IF(Q705=54%,N705*O705*P705*F!$B$54,IF(Q705=55%,N705*O705*P705*F!$B$55,IF(Q705=56%,N705*O705*P705*F!$B$56,IF(Q705=57%,N705*O705*P705*F!$B$57,IF(Q705=58%,N705*O705*P705*F!$B$58,IF(Q705=59%,N705*O705*P705*F!$B$59,IF(Q705=60%,N705*O705*P705*F!$B$60,IF(Q705=61%,N705*O705*P705*F!$B$61,IF(Q705=62%,N705*O705*P705*F!$B$62,IF(Q705=63%,N705*O705*P705*F!$B$63,IF(Q705=64%,N705*O705*P705*F!$B$64,IF(Q705=65%,N705*O705*P705*F!$B$65,IF(Q705=66%,N705*O705*P705*F!$B$66,IF(Q705=67%,N705*O705*P705*F!$B$67,IF(Q705=68%,N705*O705*P705*F!$B$68,IF(Q705=69%,N705*O705*P705*F!$B$69,IF(Q705=70%,N705*O705*P705*F!$B$70,IF(Q705=71%,N705*O705*P705*F!$B$71,IF(Q705=72%,N705*O705*P705*F!$B$72,IF(Q705=73%,N705*O705*P705*F!$B$73,IF(Q705=74%,N705*O705*P705*F!$B$74,IF(Q705=75%,N705*O705*P705*F!$B$75,IF(Q705=76%,N705*O705*P705*F!$B$76,IF(Q705=77%,N705*O705*P705*F!$B$77,IF(Q705=78%,N705*O705*P705*F!$B$78,IF(Q705=79%,N705*O705*P705*F!$B$79,IF(Q705=80%,N705*O705*P705*F!$B$80,IF(Q705=81%,N705*O705*P705*F!$B$81,IF(Q705=82%,N705*O705*P705*F!$B$82,IF(Q705=83%,N705*O705*P705*F!$B$83,IF(Q705=84%,N705*O705*P705*F!$B$84,IF(Q705=85%,N705*O705*P705*F!$B$85,IF(Q705=86%,N705*O705*P705*F!$B$86,IF(Q705=87%,N705*O705*P705*F!$B$87,IF(Q705=88%,N705*O705*P705*F!$B$88,IF(Q705=89%,N705*O705*P705*F!$B$89,IF(Q705=90%,N705*O705*P705*F!$B$90,IF(Q705=91%,N705*O705*P705*F!$B$91,IF(Q705=92%,N705*O705*P705*F!$B$92,IF(Q705=93%,N705*O705*P705*F!$B$93,IF(Q705=94%,N705*O705*P705*F!$B$94,IF(Q705=95%,N705*O705*P705*F!$B$95,IF(Q705=96%,N705*O705*P705*F!$B$96,IF(Q705=97%,N705*O705*P705*F!$B$97,IF(Q705=98%,N705*O705*P705*F!$B$98,IF(Q705=99%,N705*O705*P705*F!$B$99,IF(Q705&gt;99%,N705*O705*P705*F!$B$100,))))))))))))))))))))))))))))))))))))))))))))))))))))))))+IF(U705&lt;30%,0,IF(U705&lt;35%,R705*S705*T705*F!$B$33,IF(U705&lt;40%,R705*S705*T705*F!$B$38,IF(U705&lt;45%,R705*S705*T705*F!$B$43,IF(U705&lt;50%,R705*S705*T705*F!$B$48,IF(U705=50%,R705*S705*T705*F!$B$50,IF(U705=51%,R705*S705*T705*F!$B$51,IF(U705=52%,R705*S705*T705*F!$B$52,IF(U705=53%,R705*S705*T705*F!$B$53,IF(U705=54%,R705*S705*T705*F!$B$54,IF(U705=55%,R705*S705*T705*F!$B$55,IF(U705=56%,R705*S705*T705*F!$B$56,IF(U705=57%,R705*S705*T705*F!$B$57,IF(U705=58%,R705*S705*T705*F!$B$58,IF(U705=59%,R705*S705*T705*F!$B$59,IF(U705=60%,R705*S705*T705*F!$B$60,IF(U705=61%,R705*S705*T705*F!$B$61,IF(U705=62%,R705*S705*T705*F!$B$62,IF(U705=63%,R705*S705*T705*F!$B$63,IF(U705=64%,R705*S705*T705*F!$B$64,IF(U705=65%,R705*S705*T705*F!$B$65,IF(U705=66%,R705*S705*T705*F!$B$66,IF(U705=67%,R705*S705*T705*F!$B$67,IF(U705=68%,R705*S705*T705*F!$B$68,IF(U705=69%,R705*S705*T705*F!$B$69,IF(U705=70%,R705*S705*T705*F!$B$70,IF(U705=71%,R705*S705*T705*F!$B$71,IF(U705=72%,R705*S705*T705*F!$B$72,IF(U705=73%,R705*S705*T705*F!$B$73,IF(U705=74%,R705*S705*T705*F!$B$74,IF(U705=75%,R705*S705*T705*F!$B$75,IF(U705=76%,R705*S705*T705*F!$B$76,IF(U705=77%,R705*S705*T705*F!$B$77,IF(U705=78%,R705*S705*T705*F!$B$78,IF(U705=79%,R705*S705*T705*F!$B$79,IF(U705=80%,R705*S705*T705*F!$B$80,IF(U705=81%,R705*S705*T705*F!$B$81,IF(U705=82%,R705*S705*T705*F!$B$82,IF(U705=83%,R705*S705*T705*F!$B$83,IF(U705=84%,R705*S705*T705*F!$B$84,IF(U705=85%,R705*S705*T705*F!$B$85,IF(U705=86%,R705*S705*T705*F!$B$86,IF(U705=87%,R705*S705*T705*F!$B$87,IF(U705=88%,R705*S705*T705*F!$B$88,IF(U705=89%,R705*S705*T705*F!$B$89,IF(U705=90%,R705*S705*T705*F!$B$90,IF(U705=91%,R705*S705*T705*F!$B$91,IF(U705=92%,R705*S705*T705*F!$B$92,IF(U705=93%,R705*S705*T705*F!$B$93,IF(U705=94%,R705*S705*T705*F!$B$94,IF(U705=95%,R705*S705*T705*F!$B$95,IF(U705=96%,R705*S705*T705*F!$B$96,IF(U705=97%,R705*S705*T705*F!$B$97,IF(U705=98%,R705*S705*T705*F!$B$98,IF(U705=99%,R705*S705*T705*F!$B$99,IF(U705&gt;99%,R705*S705*T705*F!$B$100)))))))))))))))))))))))))))))))))))))))))))))))))))))))))*IF(ISNUMBER(E705),E705,1)*IF(ISNUMBER(D705),D705,1)</f>
        <v>0</v>
      </c>
      <c r="AA705" s="127">
        <f>G705*H705+K705*L705+O705*P705+S705*T705</f>
        <v>0</v>
      </c>
      <c r="AB705" s="46">
        <f>(H705*(IF(I705&lt;45%,0.5,IF(I705&lt;55%,0.8,IF(I705&lt;65%,0.9,IF(I705&lt;75%,1,IF(I705&lt;85%,1.1,1.2))))))+L705*(IF(M705&lt;45%,0.5,IF(M705&lt;55%,0.8,IF(M705&lt;65%,0.9,IF(M705&lt;75%,1,IF(M705&lt;85%,1.1,1.2))))))+P705*(IF(Q705&lt;45%,0.5,IF(Q705&lt;55%,0.8,IF(Q705&lt;65%,0.9,IF(Q705&lt;75%,1,IF(Q705&lt;85%,1.1,1.2))))))+T705*(IF(U705&lt;45%,0.5,IF(U705&lt;55%,0.8,IF(U705&lt;65%,0.9,IF(U705&lt;75%,1,IF(U705&lt;85%,1.1,1.2)))))))*IF(D705&gt;=0.8,6,IF(D705&lt;=0.4,1.5,3))</f>
        <v>0</v>
      </c>
    </row>
    <row r="706" spans="1:28" x14ac:dyDescent="0.25">
      <c r="A706" s="1129"/>
      <c r="B706" s="156" t="str">
        <f t="shared" ref="B706:C706" si="1766">IF(B644="","",B644)</f>
        <v/>
      </c>
      <c r="C706" s="158" t="str">
        <f t="shared" si="1766"/>
        <v/>
      </c>
      <c r="D706" s="149">
        <f t="shared" si="1758"/>
        <v>0</v>
      </c>
      <c r="E706" s="83" t="str">
        <f t="shared" ref="E706" si="1767">IF(E644="","",E644)</f>
        <v/>
      </c>
      <c r="F706" s="79"/>
      <c r="G706" s="94"/>
      <c r="H706" s="94"/>
      <c r="I706" s="70">
        <f t="shared" si="1753"/>
        <v>0</v>
      </c>
      <c r="J706" s="79"/>
      <c r="K706" s="94"/>
      <c r="L706" s="94"/>
      <c r="M706" s="71">
        <f t="shared" si="1754"/>
        <v>0</v>
      </c>
      <c r="N706" s="79"/>
      <c r="O706" s="94"/>
      <c r="P706" s="94"/>
      <c r="Q706" s="70">
        <f t="shared" si="1755"/>
        <v>0</v>
      </c>
      <c r="R706" s="79"/>
      <c r="S706" s="94"/>
      <c r="T706" s="94"/>
      <c r="U706" s="71">
        <f t="shared" si="1756"/>
        <v>0</v>
      </c>
      <c r="V706" s="125">
        <f t="shared" si="1760"/>
        <v>0</v>
      </c>
      <c r="W706" s="43">
        <f t="shared" si="1761"/>
        <v>0</v>
      </c>
      <c r="X706" s="36">
        <f>ROUND(IFERROR((W706/(Y706*IF(ISNUMBER(E706),E706,1))),0),2)</f>
        <v>0</v>
      </c>
      <c r="Y706" s="90" t="str">
        <f t="shared" si="1763"/>
        <v/>
      </c>
      <c r="Z706" s="33">
        <f>(IF(I706&lt;30%,0,IF(I706&lt;35%,F706*G706*H706*F!$B$33,IF(I706&lt;40%,F706*G706*H706*F!$B$38,IF(I706&lt;45%,F706*G706*H706*F!$B$43,IF(I706&lt;50%,F706*G706*H706*F!$B$48,IF(I706=50%,F706*G706*H706*F!$B$50,IF(I706=51%,F706*G706*H706*F!$B$51,IF(I706=52%,F706*G706*H706*F!$B$52,IF(I706=53%,F706*G706*H706*F!$B$53,IF(I706=54%,F706*G706*H706*F!$B$54,IF(I706=55%,F706*G706*H706*F!$B$55,IF(I706=56%,F706*G706*H706*F!$B$56,IF(I706=57%,F706*G706*H706*F!$B$57,IF(I706=58%,F706*G706*H706*F!$B$58,IF(I706=59%,F706*G706*H706*F!$B$59,IF(I706=60%,F706*G706*H706*F!$B$60,IF(I706=61%,F706*G706*H706*F!$B$61,IF(I706=62%,F706*G706*H706*F!$B$62,IF(I706=63%,F706*G706*H706*F!$B$63,IF(I706=64%,F706*G706*H706*F!$B$64,IF(I706=65%,F706*G706*H706*F!$B$65,IF(I706=66%,F706*G706*H706*F!$B$66,IF(I706=67%,F706*G706*H706*F!$B$67,IF(I706=68%,F706*G706*H706*F!$B$68,IF(I706=69%,F706*G706*H706*F!$B$69,IF(I706=70%,F706*G706*H706*F!$B$70,IF(I706=71%,F706*G706*H706*F!$B$71,IF(I706=72%,F706*G706*H706*F!$B$72,IF(I706=73%,F706*G706*H706*F!$B$73,IF(I706=74%,F706*G706*H706*F!$B$74,IF(I706=75%,F706*G706*H706*F!$B$75,IF(I706=76%,F706*G706*H706*F!$B$76,IF(I706=77%,F706*G706*H706*F!$B$77,IF(I706=78%,F706*G706*H706*F!$B$78,IF(I706=79%,F706*G706*H706*F!$B$79,IF(I706=80%,F706*G706*H706*F!$B$80,IF(I706=81%,F706*G706*H706*F!$B$81,IF(I706=82%,F706*G706*H706*F!$B$82,IF(I706=83%,F706*G706*H706*F!$B$83,IF(I706=84%,F706*G706*H706*F!$B$84,IF(I706=85%,F706*G706*H706*F!$B$85,IF(I706=86%,F706*G706*H706*F!$B$86,IF(I706=87%,F706*G706*H706*F!$B$87,IF(I706=88%,F706*G706*H706*F!$B$88,IF(I706=89%,F706*G706*H706*F!$B$89,IF(I706=90%,F706*G706*H706*F!$B$90,IF(I706=91%,F706*G706*H706*F!$B$91,IF(I706=92%,F706*G706*H706*F!$B$92,IF(I706=93%,F706*G706*H706*F!$B$93,IF(I706=94%,F706*G706*H706*F!$B$94,IF(I706=95%,F706*G706*H706*F!$B$95,IF(I706=96%,F706*G706*H706*F!$B$96,IF(I706=97%,F706*G706*H706*F!$B$97,IF(I706=98%,F706*G706*H706*F!$B$98,IF(I706=99%,F706*G706*H706*F!$B$99,IF(I706&gt;99%,F706*G706*H706*F!$B$100,))))))))))))))))))))))))))))))))))))))))))))))))))))))))+IF(M706&lt;30%,0,IF(M706&lt;35%,J706*K706*L706*F!$B$33,IF(M706&lt;40%,J706*K706*L706*F!$B$38,IF(M706&lt;45%,J706*K706*L706*F!$B$43,IF(M706&lt;50%,J706*K706*L706*F!$B$48,IF(M706=50%,J706*K706*L706*F!$B$50,IF(M706=51%,J706*K706*L706*F!$B$51,IF(M706=52%,J706*K706*L706*F!$B$52,IF(M706=53%,J706*K706*L706*F!$B$53,IF(M706=54%,J706*K706*L706*F!$B$54,IF(M706=55%,J706*K706*L706*F!$B$55,IF(M706=56%,J706*K706*L706*F!$B$56,IF(M706=57%,J706*K706*L706*F!$B$57,IF(M706=58%,J706*K706*L706*F!$B$58,IF(M706=59%,J706*K706*L706*F!$B$59,IF(M706=60%,J706*K706*L706*F!$B$60,IF(M706=61%,J706*K706*L706*F!$B$61,IF(M706=62%,J706*K706*L706*F!$B$62,IF(M706=63%,J706*K706*L706*F!$B$63,IF(M706=64%,J706*K706*L706*F!$B$64,IF(M706=65%,J706*K706*L706*F!$B$65,IF(M706=66%,J706*K706*L706*F!$B$66,IF(M706=67%,J706*K706*L706*F!$B$67,IF(M706=68%,J706*K706*L706*F!$B$68,IF(M706=69%,J706*K706*L706*F!$B$69,IF(M706=70%,J706*K706*L706*F!$B$70,IF(M706=71%,J706*K706*L706*F!$B$71,IF(M706=72%,J706*K706*L706*F!$B$72,IF(M706=73%,J706*K706*L706*F!$B$73,IF(M706=74%,J706*K706*L706*F!$B$74,IF(M706=75%,J706*K706*L706*F!$B$75,IF(M706=76%,J706*K706*L706*F!$B$76,IF(M706=77%,J706*K706*L706*F!$B$77,IF(M706=78%,J706*K706*L706*F!$B$78,IF(M706=79%,J706*K706*L706*F!$B$79,IF(M706=80%,J706*K706*L706*F!$B$80,IF(M706=81%,J706*K706*L706*F!$B$81,IF(M706=82%,J706*K706*L706*F!$B$82,IF(M706=83%,J706*K706*L706*F!$B$83,IF(M706=84%,J706*K706*L706*F!$B$84,IF(M706=85%,J706*K706*L706*F!$B$85,IF(M706=86%,J706*K706*L706*F!$B$86,IF(M706=87%,J706*K706*L706*F!$B$87,IF(M706=88%,J706*K706*L706*F!$B$88,IF(M706=89%,J706*K706*L706*F!$B$89,IF(M706=90%,J706*K706*L706*F!$B$90,IF(M706=91%,J706*K706*L706*F!$B$91,IF(M706=92%,J706*K706*L706*F!$B$92,IF(M706=93%,J706*K706*L706*F!$B$93,IF(M706=94%,J706*K706*L706*F!$B$94,IF(M706=95%,J706*K706*L706*F!$B$95,IF(M706=96%,J706*K706*L706*F!$B$96,IF(M706=97%,J706*K706*L706*F!$B$97,IF(M706=98%,J706*K706*L706*F!$B$98,IF(M706=99%,J706*K706*L706*F!$B$99,IF(M706&gt;99%,J706*K706*L706*F!$B$100,))))))))))))))))))))))))))))))))))))))))))))))))))))))))+IF(Q706&lt;30%,0,IF(Q706&lt;35%,N706*O706*P706*F!$B$33,IF(Q706&lt;40%,N706*O706*P706*F!$B$38,IF(Q706&lt;45%,N706*O706*P706*F!$B$43,IF(Q706&lt;50%,N706*O706*P706*F!$B$48,IF(Q706=50%,N706*O706*P706*F!$B$50,IF(Q706=51%,N706*O706*P706*F!$B$51,IF(Q706=52%,N706*O706*P706*F!$B$52,IF(Q706=53%,N706*O706*P706*F!$B$53,IF(Q706=54%,N706*O706*P706*F!$B$54,IF(Q706=55%,N706*O706*P706*F!$B$55,IF(Q706=56%,N706*O706*P706*F!$B$56,IF(Q706=57%,N706*O706*P706*F!$B$57,IF(Q706=58%,N706*O706*P706*F!$B$58,IF(Q706=59%,N706*O706*P706*F!$B$59,IF(Q706=60%,N706*O706*P706*F!$B$60,IF(Q706=61%,N706*O706*P706*F!$B$61,IF(Q706=62%,N706*O706*P706*F!$B$62,IF(Q706=63%,N706*O706*P706*F!$B$63,IF(Q706=64%,N706*O706*P706*F!$B$64,IF(Q706=65%,N706*O706*P706*F!$B$65,IF(Q706=66%,N706*O706*P706*F!$B$66,IF(Q706=67%,N706*O706*P706*F!$B$67,IF(Q706=68%,N706*O706*P706*F!$B$68,IF(Q706=69%,N706*O706*P706*F!$B$69,IF(Q706=70%,N706*O706*P706*F!$B$70,IF(Q706=71%,N706*O706*P706*F!$B$71,IF(Q706=72%,N706*O706*P706*F!$B$72,IF(Q706=73%,N706*O706*P706*F!$B$73,IF(Q706=74%,N706*O706*P706*F!$B$74,IF(Q706=75%,N706*O706*P706*F!$B$75,IF(Q706=76%,N706*O706*P706*F!$B$76,IF(Q706=77%,N706*O706*P706*F!$B$77,IF(Q706=78%,N706*O706*P706*F!$B$78,IF(Q706=79%,N706*O706*P706*F!$B$79,IF(Q706=80%,N706*O706*P706*F!$B$80,IF(Q706=81%,N706*O706*P706*F!$B$81,IF(Q706=82%,N706*O706*P706*F!$B$82,IF(Q706=83%,N706*O706*P706*F!$B$83,IF(Q706=84%,N706*O706*P706*F!$B$84,IF(Q706=85%,N706*O706*P706*F!$B$85,IF(Q706=86%,N706*O706*P706*F!$B$86,IF(Q706=87%,N706*O706*P706*F!$B$87,IF(Q706=88%,N706*O706*P706*F!$B$88,IF(Q706=89%,N706*O706*P706*F!$B$89,IF(Q706=90%,N706*O706*P706*F!$B$90,IF(Q706=91%,N706*O706*P706*F!$B$91,IF(Q706=92%,N706*O706*P706*F!$B$92,IF(Q706=93%,N706*O706*P706*F!$B$93,IF(Q706=94%,N706*O706*P706*F!$B$94,IF(Q706=95%,N706*O706*P706*F!$B$95,IF(Q706=96%,N706*O706*P706*F!$B$96,IF(Q706=97%,N706*O706*P706*F!$B$97,IF(Q706=98%,N706*O706*P706*F!$B$98,IF(Q706=99%,N706*O706*P706*F!$B$99,IF(Q706&gt;99%,N706*O706*P706*F!$B$100,))))))))))))))))))))))))))))))))))))))))))))))))))))))))+IF(U706&lt;30%,0,IF(U706&lt;35%,R706*S706*T706*F!$B$33,IF(U706&lt;40%,R706*S706*T706*F!$B$38,IF(U706&lt;45%,R706*S706*T706*F!$B$43,IF(U706&lt;50%,R706*S706*T706*F!$B$48,IF(U706=50%,R706*S706*T706*F!$B$50,IF(U706=51%,R706*S706*T706*F!$B$51,IF(U706=52%,R706*S706*T706*F!$B$52,IF(U706=53%,R706*S706*T706*F!$B$53,IF(U706=54%,R706*S706*T706*F!$B$54,IF(U706=55%,R706*S706*T706*F!$B$55,IF(U706=56%,R706*S706*T706*F!$B$56,IF(U706=57%,R706*S706*T706*F!$B$57,IF(U706=58%,R706*S706*T706*F!$B$58,IF(U706=59%,R706*S706*T706*F!$B$59,IF(U706=60%,R706*S706*T706*F!$B$60,IF(U706=61%,R706*S706*T706*F!$B$61,IF(U706=62%,R706*S706*T706*F!$B$62,IF(U706=63%,R706*S706*T706*F!$B$63,IF(U706=64%,R706*S706*T706*F!$B$64,IF(U706=65%,R706*S706*T706*F!$B$65,IF(U706=66%,R706*S706*T706*F!$B$66,IF(U706=67%,R706*S706*T706*F!$B$67,IF(U706=68%,R706*S706*T706*F!$B$68,IF(U706=69%,R706*S706*T706*F!$B$69,IF(U706=70%,R706*S706*T706*F!$B$70,IF(U706=71%,R706*S706*T706*F!$B$71,IF(U706=72%,R706*S706*T706*F!$B$72,IF(U706=73%,R706*S706*T706*F!$B$73,IF(U706=74%,R706*S706*T706*F!$B$74,IF(U706=75%,R706*S706*T706*F!$B$75,IF(U706=76%,R706*S706*T706*F!$B$76,IF(U706=77%,R706*S706*T706*F!$B$77,IF(U706=78%,R706*S706*T706*F!$B$78,IF(U706=79%,R706*S706*T706*F!$B$79,IF(U706=80%,R706*S706*T706*F!$B$80,IF(U706=81%,R706*S706*T706*F!$B$81,IF(U706=82%,R706*S706*T706*F!$B$82,IF(U706=83%,R706*S706*T706*F!$B$83,IF(U706=84%,R706*S706*T706*F!$B$84,IF(U706=85%,R706*S706*T706*F!$B$85,IF(U706=86%,R706*S706*T706*F!$B$86,IF(U706=87%,R706*S706*T706*F!$B$87,IF(U706=88%,R706*S706*T706*F!$B$88,IF(U706=89%,R706*S706*T706*F!$B$89,IF(U706=90%,R706*S706*T706*F!$B$90,IF(U706=91%,R706*S706*T706*F!$B$91,IF(U706=92%,R706*S706*T706*F!$B$92,IF(U706=93%,R706*S706*T706*F!$B$93,IF(U706=94%,R706*S706*T706*F!$B$94,IF(U706=95%,R706*S706*T706*F!$B$95,IF(U706=96%,R706*S706*T706*F!$B$96,IF(U706=97%,R706*S706*T706*F!$B$97,IF(U706=98%,R706*S706*T706*F!$B$98,IF(U706=99%,R706*S706*T706*F!$B$99,IF(U706&gt;99%,R706*S706*T706*F!$B$100)))))))))))))))))))))))))))))))))))))))))))))))))))))))))*IF(ISNUMBER(E706),E706,1)*IF(ISNUMBER(D706),D706,1)</f>
        <v>0</v>
      </c>
      <c r="AA706" s="33">
        <f>G706*H706+K706*L706+O706*P706+S706*T706</f>
        <v>0</v>
      </c>
      <c r="AB706" s="35">
        <f>(H706*(IF(I706&lt;45%,0.5,IF(I706&lt;55%,0.8,IF(I706&lt;65%,0.9,IF(I706&lt;75%,1,IF(I706&lt;85%,1.1,1.2))))))+L706*(IF(M706&lt;45%,0.5,IF(M706&lt;55%,0.8,IF(M706&lt;65%,0.9,IF(M706&lt;75%,1,IF(M706&lt;85%,1.1,1.2))))))+P706*(IF(Q706&lt;45%,0.5,IF(Q706&lt;55%,0.8,IF(Q706&lt;65%,0.9,IF(Q706&lt;75%,1,IF(Q706&lt;85%,1.1,1.2))))))+T706*(IF(U706&lt;45%,0.5,IF(U706&lt;55%,0.8,IF(U706&lt;65%,0.9,IF(U706&lt;75%,1,IF(U706&lt;85%,1.1,1.2)))))))*IF(D706&gt;=0.8,6,IF(D706&lt;=0.4,1.5,3))</f>
        <v>0</v>
      </c>
    </row>
    <row r="707" spans="1:28" x14ac:dyDescent="0.25">
      <c r="A707" s="1129"/>
      <c r="B707" s="156" t="str">
        <f t="shared" ref="B707:C707" si="1768">IF(B645="","",B645)</f>
        <v/>
      </c>
      <c r="C707" s="158" t="str">
        <f t="shared" si="1768"/>
        <v/>
      </c>
      <c r="D707" s="149">
        <f t="shared" si="1758"/>
        <v>0</v>
      </c>
      <c r="E707" s="83" t="str">
        <f t="shared" ref="E707" si="1769">IF(E645="","",E645)</f>
        <v/>
      </c>
      <c r="F707" s="81"/>
      <c r="G707" s="96"/>
      <c r="H707" s="96"/>
      <c r="I707" s="82">
        <f t="shared" si="1753"/>
        <v>0</v>
      </c>
      <c r="J707" s="81"/>
      <c r="K707" s="96"/>
      <c r="L707" s="96"/>
      <c r="M707" s="104">
        <f t="shared" si="1754"/>
        <v>0</v>
      </c>
      <c r="N707" s="81"/>
      <c r="O707" s="96"/>
      <c r="P707" s="96"/>
      <c r="Q707" s="82">
        <f t="shared" si="1755"/>
        <v>0</v>
      </c>
      <c r="R707" s="81"/>
      <c r="S707" s="96"/>
      <c r="T707" s="96"/>
      <c r="U707" s="104">
        <f t="shared" si="1756"/>
        <v>0</v>
      </c>
      <c r="V707" s="128">
        <f t="shared" si="1760"/>
        <v>0</v>
      </c>
      <c r="W707" s="44">
        <f t="shared" si="1761"/>
        <v>0</v>
      </c>
      <c r="X707" s="45">
        <f t="shared" ref="X707" si="1770">ROUND(IFERROR((W707/(Y707*IF(ISNUMBER(E707),E707,1))),0),2)</f>
        <v>0</v>
      </c>
      <c r="Y707" s="90" t="str">
        <f t="shared" si="1763"/>
        <v/>
      </c>
      <c r="Z707" s="127">
        <f>(IF(I707&lt;30%,0,IF(I707&lt;35%,F707*G707*H707*F!$B$33,IF(I707&lt;40%,F707*G707*H707*F!$B$38,IF(I707&lt;45%,F707*G707*H707*F!$B$43,IF(I707&lt;50%,F707*G707*H707*F!$B$48,IF(I707=50%,F707*G707*H707*F!$B$50,IF(I707=51%,F707*G707*H707*F!$B$51,IF(I707=52%,F707*G707*H707*F!$B$52,IF(I707=53%,F707*G707*H707*F!$B$53,IF(I707=54%,F707*G707*H707*F!$B$54,IF(I707=55%,F707*G707*H707*F!$B$55,IF(I707=56%,F707*G707*H707*F!$B$56,IF(I707=57%,F707*G707*H707*F!$B$57,IF(I707=58%,F707*G707*H707*F!$B$58,IF(I707=59%,F707*G707*H707*F!$B$59,IF(I707=60%,F707*G707*H707*F!$B$60,IF(I707=61%,F707*G707*H707*F!$B$61,IF(I707=62%,F707*G707*H707*F!$B$62,IF(I707=63%,F707*G707*H707*F!$B$63,IF(I707=64%,F707*G707*H707*F!$B$64,IF(I707=65%,F707*G707*H707*F!$B$65,IF(I707=66%,F707*G707*H707*F!$B$66,IF(I707=67%,F707*G707*H707*F!$B$67,IF(I707=68%,F707*G707*H707*F!$B$68,IF(I707=69%,F707*G707*H707*F!$B$69,IF(I707=70%,F707*G707*H707*F!$B$70,IF(I707=71%,F707*G707*H707*F!$B$71,IF(I707=72%,F707*G707*H707*F!$B$72,IF(I707=73%,F707*G707*H707*F!$B$73,IF(I707=74%,F707*G707*H707*F!$B$74,IF(I707=75%,F707*G707*H707*F!$B$75,IF(I707=76%,F707*G707*H707*F!$B$76,IF(I707=77%,F707*G707*H707*F!$B$77,IF(I707=78%,F707*G707*H707*F!$B$78,IF(I707=79%,F707*G707*H707*F!$B$79,IF(I707=80%,F707*G707*H707*F!$B$80,IF(I707=81%,F707*G707*H707*F!$B$81,IF(I707=82%,F707*G707*H707*F!$B$82,IF(I707=83%,F707*G707*H707*F!$B$83,IF(I707=84%,F707*G707*H707*F!$B$84,IF(I707=85%,F707*G707*H707*F!$B$85,IF(I707=86%,F707*G707*H707*F!$B$86,IF(I707=87%,F707*G707*H707*F!$B$87,IF(I707=88%,F707*G707*H707*F!$B$88,IF(I707=89%,F707*G707*H707*F!$B$89,IF(I707=90%,F707*G707*H707*F!$B$90,IF(I707=91%,F707*G707*H707*F!$B$91,IF(I707=92%,F707*G707*H707*F!$B$92,IF(I707=93%,F707*G707*H707*F!$B$93,IF(I707=94%,F707*G707*H707*F!$B$94,IF(I707=95%,F707*G707*H707*F!$B$95,IF(I707=96%,F707*G707*H707*F!$B$96,IF(I707=97%,F707*G707*H707*F!$B$97,IF(I707=98%,F707*G707*H707*F!$B$98,IF(I707=99%,F707*G707*H707*F!$B$99,IF(I707&gt;99%,F707*G707*H707*F!$B$100,))))))))))))))))))))))))))))))))))))))))))))))))))))))))+IF(M707&lt;30%,0,IF(M707&lt;35%,J707*K707*L707*F!$B$33,IF(M707&lt;40%,J707*K707*L707*F!$B$38,IF(M707&lt;45%,J707*K707*L707*F!$B$43,IF(M707&lt;50%,J707*K707*L707*F!$B$48,IF(M707=50%,J707*K707*L707*F!$B$50,IF(M707=51%,J707*K707*L707*F!$B$51,IF(M707=52%,J707*K707*L707*F!$B$52,IF(M707=53%,J707*K707*L707*F!$B$53,IF(M707=54%,J707*K707*L707*F!$B$54,IF(M707=55%,J707*K707*L707*F!$B$55,IF(M707=56%,J707*K707*L707*F!$B$56,IF(M707=57%,J707*K707*L707*F!$B$57,IF(M707=58%,J707*K707*L707*F!$B$58,IF(M707=59%,J707*K707*L707*F!$B$59,IF(M707=60%,J707*K707*L707*F!$B$60,IF(M707=61%,J707*K707*L707*F!$B$61,IF(M707=62%,J707*K707*L707*F!$B$62,IF(M707=63%,J707*K707*L707*F!$B$63,IF(M707=64%,J707*K707*L707*F!$B$64,IF(M707=65%,J707*K707*L707*F!$B$65,IF(M707=66%,J707*K707*L707*F!$B$66,IF(M707=67%,J707*K707*L707*F!$B$67,IF(M707=68%,J707*K707*L707*F!$B$68,IF(M707=69%,J707*K707*L707*F!$B$69,IF(M707=70%,J707*K707*L707*F!$B$70,IF(M707=71%,J707*K707*L707*F!$B$71,IF(M707=72%,J707*K707*L707*F!$B$72,IF(M707=73%,J707*K707*L707*F!$B$73,IF(M707=74%,J707*K707*L707*F!$B$74,IF(M707=75%,J707*K707*L707*F!$B$75,IF(M707=76%,J707*K707*L707*F!$B$76,IF(M707=77%,J707*K707*L707*F!$B$77,IF(M707=78%,J707*K707*L707*F!$B$78,IF(M707=79%,J707*K707*L707*F!$B$79,IF(M707=80%,J707*K707*L707*F!$B$80,IF(M707=81%,J707*K707*L707*F!$B$81,IF(M707=82%,J707*K707*L707*F!$B$82,IF(M707=83%,J707*K707*L707*F!$B$83,IF(M707=84%,J707*K707*L707*F!$B$84,IF(M707=85%,J707*K707*L707*F!$B$85,IF(M707=86%,J707*K707*L707*F!$B$86,IF(M707=87%,J707*K707*L707*F!$B$87,IF(M707=88%,J707*K707*L707*F!$B$88,IF(M707=89%,J707*K707*L707*F!$B$89,IF(M707=90%,J707*K707*L707*F!$B$90,IF(M707=91%,J707*K707*L707*F!$B$91,IF(M707=92%,J707*K707*L707*F!$B$92,IF(M707=93%,J707*K707*L707*F!$B$93,IF(M707=94%,J707*K707*L707*F!$B$94,IF(M707=95%,J707*K707*L707*F!$B$95,IF(M707=96%,J707*K707*L707*F!$B$96,IF(M707=97%,J707*K707*L707*F!$B$97,IF(M707=98%,J707*K707*L707*F!$B$98,IF(M707=99%,J707*K707*L707*F!$B$99,IF(M707&gt;99%,J707*K707*L707*F!$B$100,))))))))))))))))))))))))))))))))))))))))))))))))))))))))+IF(Q707&lt;30%,0,IF(Q707&lt;35%,N707*O707*P707*F!$B$33,IF(Q707&lt;40%,N707*O707*P707*F!$B$38,IF(Q707&lt;45%,N707*O707*P707*F!$B$43,IF(Q707&lt;50%,N707*O707*P707*F!$B$48,IF(Q707=50%,N707*O707*P707*F!$B$50,IF(Q707=51%,N707*O707*P707*F!$B$51,IF(Q707=52%,N707*O707*P707*F!$B$52,IF(Q707=53%,N707*O707*P707*F!$B$53,IF(Q707=54%,N707*O707*P707*F!$B$54,IF(Q707=55%,N707*O707*P707*F!$B$55,IF(Q707=56%,N707*O707*P707*F!$B$56,IF(Q707=57%,N707*O707*P707*F!$B$57,IF(Q707=58%,N707*O707*P707*F!$B$58,IF(Q707=59%,N707*O707*P707*F!$B$59,IF(Q707=60%,N707*O707*P707*F!$B$60,IF(Q707=61%,N707*O707*P707*F!$B$61,IF(Q707=62%,N707*O707*P707*F!$B$62,IF(Q707=63%,N707*O707*P707*F!$B$63,IF(Q707=64%,N707*O707*P707*F!$B$64,IF(Q707=65%,N707*O707*P707*F!$B$65,IF(Q707=66%,N707*O707*P707*F!$B$66,IF(Q707=67%,N707*O707*P707*F!$B$67,IF(Q707=68%,N707*O707*P707*F!$B$68,IF(Q707=69%,N707*O707*P707*F!$B$69,IF(Q707=70%,N707*O707*P707*F!$B$70,IF(Q707=71%,N707*O707*P707*F!$B$71,IF(Q707=72%,N707*O707*P707*F!$B$72,IF(Q707=73%,N707*O707*P707*F!$B$73,IF(Q707=74%,N707*O707*P707*F!$B$74,IF(Q707=75%,N707*O707*P707*F!$B$75,IF(Q707=76%,N707*O707*P707*F!$B$76,IF(Q707=77%,N707*O707*P707*F!$B$77,IF(Q707=78%,N707*O707*P707*F!$B$78,IF(Q707=79%,N707*O707*P707*F!$B$79,IF(Q707=80%,N707*O707*P707*F!$B$80,IF(Q707=81%,N707*O707*P707*F!$B$81,IF(Q707=82%,N707*O707*P707*F!$B$82,IF(Q707=83%,N707*O707*P707*F!$B$83,IF(Q707=84%,N707*O707*P707*F!$B$84,IF(Q707=85%,N707*O707*P707*F!$B$85,IF(Q707=86%,N707*O707*P707*F!$B$86,IF(Q707=87%,N707*O707*P707*F!$B$87,IF(Q707=88%,N707*O707*P707*F!$B$88,IF(Q707=89%,N707*O707*P707*F!$B$89,IF(Q707=90%,N707*O707*P707*F!$B$90,IF(Q707=91%,N707*O707*P707*F!$B$91,IF(Q707=92%,N707*O707*P707*F!$B$92,IF(Q707=93%,N707*O707*P707*F!$B$93,IF(Q707=94%,N707*O707*P707*F!$B$94,IF(Q707=95%,N707*O707*P707*F!$B$95,IF(Q707=96%,N707*O707*P707*F!$B$96,IF(Q707=97%,N707*O707*P707*F!$B$97,IF(Q707=98%,N707*O707*P707*F!$B$98,IF(Q707=99%,N707*O707*P707*F!$B$99,IF(Q707&gt;99%,N707*O707*P707*F!$B$100,))))))))))))))))))))))))))))))))))))))))))))))))))))))))+IF(U707&lt;30%,0,IF(U707&lt;35%,R707*S707*T707*F!$B$33,IF(U707&lt;40%,R707*S707*T707*F!$B$38,IF(U707&lt;45%,R707*S707*T707*F!$B$43,IF(U707&lt;50%,R707*S707*T707*F!$B$48,IF(U707=50%,R707*S707*T707*F!$B$50,IF(U707=51%,R707*S707*T707*F!$B$51,IF(U707=52%,R707*S707*T707*F!$B$52,IF(U707=53%,R707*S707*T707*F!$B$53,IF(U707=54%,R707*S707*T707*F!$B$54,IF(U707=55%,R707*S707*T707*F!$B$55,IF(U707=56%,R707*S707*T707*F!$B$56,IF(U707=57%,R707*S707*T707*F!$B$57,IF(U707=58%,R707*S707*T707*F!$B$58,IF(U707=59%,R707*S707*T707*F!$B$59,IF(U707=60%,R707*S707*T707*F!$B$60,IF(U707=61%,R707*S707*T707*F!$B$61,IF(U707=62%,R707*S707*T707*F!$B$62,IF(U707=63%,R707*S707*T707*F!$B$63,IF(U707=64%,R707*S707*T707*F!$B$64,IF(U707=65%,R707*S707*T707*F!$B$65,IF(U707=66%,R707*S707*T707*F!$B$66,IF(U707=67%,R707*S707*T707*F!$B$67,IF(U707=68%,R707*S707*T707*F!$B$68,IF(U707=69%,R707*S707*T707*F!$B$69,IF(U707=70%,R707*S707*T707*F!$B$70,IF(U707=71%,R707*S707*T707*F!$B$71,IF(U707=72%,R707*S707*T707*F!$B$72,IF(U707=73%,R707*S707*T707*F!$B$73,IF(U707=74%,R707*S707*T707*F!$B$74,IF(U707=75%,R707*S707*T707*F!$B$75,IF(U707=76%,R707*S707*T707*F!$B$76,IF(U707=77%,R707*S707*T707*F!$B$77,IF(U707=78%,R707*S707*T707*F!$B$78,IF(U707=79%,R707*S707*T707*F!$B$79,IF(U707=80%,R707*S707*T707*F!$B$80,IF(U707=81%,R707*S707*T707*F!$B$81,IF(U707=82%,R707*S707*T707*F!$B$82,IF(U707=83%,R707*S707*T707*F!$B$83,IF(U707=84%,R707*S707*T707*F!$B$84,IF(U707=85%,R707*S707*T707*F!$B$85,IF(U707=86%,R707*S707*T707*F!$B$86,IF(U707=87%,R707*S707*T707*F!$B$87,IF(U707=88%,R707*S707*T707*F!$B$88,IF(U707=89%,R707*S707*T707*F!$B$89,IF(U707=90%,R707*S707*T707*F!$B$90,IF(U707=91%,R707*S707*T707*F!$B$91,IF(U707=92%,R707*S707*T707*F!$B$92,IF(U707=93%,R707*S707*T707*F!$B$93,IF(U707=94%,R707*S707*T707*F!$B$94,IF(U707=95%,R707*S707*T707*F!$B$95,IF(U707=96%,R707*S707*T707*F!$B$96,IF(U707=97%,R707*S707*T707*F!$B$97,IF(U707=98%,R707*S707*T707*F!$B$98,IF(U707=99%,R707*S707*T707*F!$B$99,IF(U707&gt;99%,R707*S707*T707*F!$B$100)))))))))))))))))))))))))))))))))))))))))))))))))))))))))*IF(ISNUMBER(E707),E707,1)*IF(ISNUMBER(D707),D707,1)</f>
        <v>0</v>
      </c>
      <c r="AA707" s="127">
        <f>G707*H707+K707*L707+O707*P707+S707*T707</f>
        <v>0</v>
      </c>
      <c r="AB707" s="46">
        <f>(H707*(IF(I707&lt;45%,0.5,IF(I707&lt;55%,0.8,IF(I707&lt;65%,0.9,IF(I707&lt;75%,1,IF(I707&lt;85%,1.1,1.2))))))+L707*(IF(M707&lt;45%,0.5,IF(M707&lt;55%,0.8,IF(M707&lt;65%,0.9,IF(M707&lt;75%,1,IF(M707&lt;85%,1.1,1.2))))))+P707*(IF(Q707&lt;45%,0.5,IF(Q707&lt;55%,0.8,IF(Q707&lt;65%,0.9,IF(Q707&lt;75%,1,IF(Q707&lt;85%,1.1,1.2))))))+T707*(IF(U707&lt;45%,0.5,IF(U707&lt;55%,0.8,IF(U707&lt;65%,0.9,IF(U707&lt;75%,1,IF(U707&lt;85%,1.1,1.2)))))))*IF(D707&gt;=0.8,6,IF(D707&lt;=0.4,1.5,3))</f>
        <v>0</v>
      </c>
    </row>
    <row r="708" spans="1:28" ht="15.75" thickBot="1" x14ac:dyDescent="0.3">
      <c r="A708" s="1130"/>
      <c r="B708" s="167"/>
      <c r="C708" s="168"/>
      <c r="D708" s="47">
        <f>ROUND(IFERROR((D703*(G703*H703+K703*L703+O703*P703+S703*T703)+D704*(G704*H704+K704*L704+O704*P704+S704*T704)+D705*(G705*H705+K705*L705+O705*P705+S705*T705)+D706*(G706*H706+K706*L706+O706*P706+S706*T706)+D707*(G707*H707+K707*L707+O707*P707+S707*T707))/((G703*H703+K703*L703+O703*P703+S703*T703)+(G704*H704+K704*L704+O704*P704+S704*T704)+(G705*H705+K705*L705+O705*P705+S705*T705)+(G706*H706+K706*L706+O706*P706+S706*T706)+(G707*H707+K707*L707+O707*P707+S707*T707)),0),3)</f>
        <v>0</v>
      </c>
      <c r="E708" s="181"/>
      <c r="F708" s="182"/>
      <c r="G708" s="183"/>
      <c r="H708" s="183"/>
      <c r="I708" s="184"/>
      <c r="J708" s="182"/>
      <c r="K708" s="183"/>
      <c r="L708" s="183"/>
      <c r="M708" s="185"/>
      <c r="N708" s="182"/>
      <c r="O708" s="183"/>
      <c r="P708" s="183"/>
      <c r="Q708" s="184"/>
      <c r="R708" s="182"/>
      <c r="S708" s="183"/>
      <c r="T708" s="183"/>
      <c r="U708" s="185"/>
      <c r="V708" s="122">
        <f>SUM(V703:V707)</f>
        <v>0</v>
      </c>
      <c r="W708" s="117">
        <f>IFERROR(V708/AA708,0)</f>
        <v>0</v>
      </c>
      <c r="X708" s="118">
        <f>ROUND(IFERROR((D703*(I703*G703*H703+M703*K703*L703+Q703*O703*P703+U703*S703*T703)+D704*(I704*G704*H704+M704*K704*L704+Q704*O704*P704+U704*S704*T704)+D705*(I705*G705*H705+M705*K705*L705+Q705*O705*P705+U705*S705*T705)+D706*(I706*G706*H706+M706*K706*L706+Q706*O706*P706+U706*S706*T706)+D707*(I707*G707*H707+M707*K707*L707+Q707*O707*P707+U707*S707*T707))/(D703*(G703*H703+K703*L703+O703*P703+S703*T703)+D704*(G704*H704+K704*L704+O704*P704+S704*T704)+D705*(G705*H705+K705*L705+O705*P705+S705*T705)+D706*(G706*H706+K706*L706+O706*P706+S706*T706)+D707*(G707*H707+K707*L707+O707*P707+S707*T707)),0),2)</f>
        <v>0</v>
      </c>
      <c r="Y708" s="9"/>
      <c r="Z708" s="9">
        <f>SUM(Z703:Z707)</f>
        <v>0</v>
      </c>
      <c r="AA708" s="117">
        <f>SUM(AA703:AA707)</f>
        <v>0</v>
      </c>
      <c r="AB708" s="119">
        <f>IF(SUM(AB703:AB707)=0,TIME(,0,),TIME(,SUM(AB703:AB707)+30,))</f>
        <v>0</v>
      </c>
    </row>
    <row r="709" spans="1:28" x14ac:dyDescent="0.25">
      <c r="A709" s="144" t="s">
        <v>0</v>
      </c>
      <c r="B709" s="86" t="str">
        <f t="shared" ref="B709:C709" si="1771">IF(B647="","",B647)</f>
        <v/>
      </c>
      <c r="C709" s="84" t="str">
        <f t="shared" si="1771"/>
        <v/>
      </c>
      <c r="D709" s="146">
        <f>D647</f>
        <v>0</v>
      </c>
      <c r="E709" s="85" t="str">
        <f t="shared" ref="E709" si="1772">IF(E647="","",E647)</f>
        <v/>
      </c>
      <c r="F709" s="152"/>
      <c r="G709" s="94"/>
      <c r="H709" s="94"/>
      <c r="I709" s="93">
        <f t="shared" ref="I709:I713" si="1773">IFERROR(ROUND(F709/$Y709,2),)</f>
        <v>0</v>
      </c>
      <c r="J709" s="147"/>
      <c r="K709" s="97"/>
      <c r="L709" s="97"/>
      <c r="M709" s="99">
        <f t="shared" ref="M709:M713" si="1774">IFERROR(ROUND(J709/$Y709,2),)</f>
        <v>0</v>
      </c>
      <c r="N709" s="152"/>
      <c r="O709" s="94"/>
      <c r="P709" s="94"/>
      <c r="Q709" s="95">
        <f t="shared" ref="Q709:Q713" si="1775">IFERROR(ROUND(N709/$Y709,2),)</f>
        <v>0</v>
      </c>
      <c r="R709" s="152"/>
      <c r="S709" s="94"/>
      <c r="T709" s="94"/>
      <c r="U709" s="93">
        <f t="shared" ref="U709:U713" si="1776">IFERROR(ROUND(R709/$Y709,2),)</f>
        <v>0</v>
      </c>
      <c r="V709" s="106">
        <f>(IF(ISNUMBER(F709),F709,1)*G709*H709+IF(ISNUMBER(J709),J709,1)*K709*L709+IF(ISNUMBER(N709),N709,1)*O709*P709+IF(ISNUMBER(R709),R709,1)*S709*T709)*IF(ISNUMBER(E709),E709,1)</f>
        <v>0</v>
      </c>
      <c r="W709" s="107">
        <f>IFERROR((IF(ISNUMBER(F709),F709,1)*G709*H709+IF(ISNUMBER(J709),J709,1)*K709*L709+IF(ISNUMBER(N709),N709,1)*O709*P709+IF(ISNUMBER(R709),R709,1)*S709*T709)*IF(ISNUMBER(E709),E709,1)/(G709*H709+K709*L709+O709*P709+S709*T709),0)</f>
        <v>0</v>
      </c>
      <c r="X709" s="28">
        <f>ROUND(IFERROR((W709/(Y709*IF(ISNUMBER(E709),E709,1))),0),2)</f>
        <v>0</v>
      </c>
      <c r="Y709" s="89" t="str">
        <f>IF(ISNUMBER(Y647), Y647+(Y647*$Y$683),"")</f>
        <v/>
      </c>
      <c r="Z709" s="4">
        <f>(IF(I709&lt;30%,0,IF(I709&lt;35%,F709*G709*H709*F!$B$33,IF(I709&lt;40%,F709*G709*H709*F!$B$38,IF(I709&lt;45%,F709*G709*H709*F!$B$43,IF(I709&lt;50%,F709*G709*H709*F!$B$48,IF(I709=50%,F709*G709*H709*F!$B$50,IF(I709=51%,F709*G709*H709*F!$B$51,IF(I709=52%,F709*G709*H709*F!$B$52,IF(I709=53%,F709*G709*H709*F!$B$53,IF(I709=54%,F709*G709*H709*F!$B$54,IF(I709=55%,F709*G709*H709*F!$B$55,IF(I709=56%,F709*G709*H709*F!$B$56,IF(I709=57%,F709*G709*H709*F!$B$57,IF(I709=58%,F709*G709*H709*F!$B$58,IF(I709=59%,F709*G709*H709*F!$B$59,IF(I709=60%,F709*G709*H709*F!$B$60,IF(I709=61%,F709*G709*H709*F!$B$61,IF(I709=62%,F709*G709*H709*F!$B$62,IF(I709=63%,F709*G709*H709*F!$B$63,IF(I709=64%,F709*G709*H709*F!$B$64,IF(I709=65%,F709*G709*H709*F!$B$65,IF(I709=66%,F709*G709*H709*F!$B$66,IF(I709=67%,F709*G709*H709*F!$B$67,IF(I709=68%,F709*G709*H709*F!$B$68,IF(I709=69%,F709*G709*H709*F!$B$69,IF(I709=70%,F709*G709*H709*F!$B$70,IF(I709=71%,F709*G709*H709*F!$B$71,IF(I709=72%,F709*G709*H709*F!$B$72,IF(I709=73%,F709*G709*H709*F!$B$73,IF(I709=74%,F709*G709*H709*F!$B$74,IF(I709=75%,F709*G709*H709*F!$B$75,IF(I709=76%,F709*G709*H709*F!$B$76,IF(I709=77%,F709*G709*H709*F!$B$77,IF(I709=78%,F709*G709*H709*F!$B$78,IF(I709=79%,F709*G709*H709*F!$B$79,IF(I709=80%,F709*G709*H709*F!$B$80,IF(I709=81%,F709*G709*H709*F!$B$81,IF(I709=82%,F709*G709*H709*F!$B$82,IF(I709=83%,F709*G709*H709*F!$B$83,IF(I709=84%,F709*G709*H709*F!$B$84,IF(I709=85%,F709*G709*H709*F!$B$85,IF(I709=86%,F709*G709*H709*F!$B$86,IF(I709=87%,F709*G709*H709*F!$B$87,IF(I709=88%,F709*G709*H709*F!$B$88,IF(I709=89%,F709*G709*H709*F!$B$89,IF(I709=90%,F709*G709*H709*F!$B$90,IF(I709=91%,F709*G709*H709*F!$B$91,IF(I709=92%,F709*G709*H709*F!$B$92,IF(I709=93%,F709*G709*H709*F!$B$93,IF(I709=94%,F709*G709*H709*F!$B$94,IF(I709=95%,F709*G709*H709*F!$B$95,IF(I709=96%,F709*G709*H709*F!$B$96,IF(I709=97%,F709*G709*H709*F!$B$97,IF(I709=98%,F709*G709*H709*F!$B$98,IF(I709=99%,F709*G709*H709*F!$B$99,IF(I709&gt;99%,F709*G709*H709*F!$B$100,))))))))))))))))))))))))))))))))))))))))))))))))))))))))+IF(M709&lt;30%,0,IF(M709&lt;35%,J709*K709*L709*F!$B$33,IF(M709&lt;40%,J709*K709*L709*F!$B$38,IF(M709&lt;45%,J709*K709*L709*F!$B$43,IF(M709&lt;50%,J709*K709*L709*F!$B$48,IF(M709=50%,J709*K709*L709*F!$B$50,IF(M709=51%,J709*K709*L709*F!$B$51,IF(M709=52%,J709*K709*L709*F!$B$52,IF(M709=53%,J709*K709*L709*F!$B$53,IF(M709=54%,J709*K709*L709*F!$B$54,IF(M709=55%,J709*K709*L709*F!$B$55,IF(M709=56%,J709*K709*L709*F!$B$56,IF(M709=57%,J709*K709*L709*F!$B$57,IF(M709=58%,J709*K709*L709*F!$B$58,IF(M709=59%,J709*K709*L709*F!$B$59,IF(M709=60%,J709*K709*L709*F!$B$60,IF(M709=61%,J709*K709*L709*F!$B$61,IF(M709=62%,J709*K709*L709*F!$B$62,IF(M709=63%,J709*K709*L709*F!$B$63,IF(M709=64%,J709*K709*L709*F!$B$64,IF(M709=65%,J709*K709*L709*F!$B$65,IF(M709=66%,J709*K709*L709*F!$B$66,IF(M709=67%,J709*K709*L709*F!$B$67,IF(M709=68%,J709*K709*L709*F!$B$68,IF(M709=69%,J709*K709*L709*F!$B$69,IF(M709=70%,J709*K709*L709*F!$B$70,IF(M709=71%,J709*K709*L709*F!$B$71,IF(M709=72%,J709*K709*L709*F!$B$72,IF(M709=73%,J709*K709*L709*F!$B$73,IF(M709=74%,J709*K709*L709*F!$B$74,IF(M709=75%,J709*K709*L709*F!$B$75,IF(M709=76%,J709*K709*L709*F!$B$76,IF(M709=77%,J709*K709*L709*F!$B$77,IF(M709=78%,J709*K709*L709*F!$B$78,IF(M709=79%,J709*K709*L709*F!$B$79,IF(M709=80%,J709*K709*L709*F!$B$80,IF(M709=81%,J709*K709*L709*F!$B$81,IF(M709=82%,J709*K709*L709*F!$B$82,IF(M709=83%,J709*K709*L709*F!$B$83,IF(M709=84%,J709*K709*L709*F!$B$84,IF(M709=85%,J709*K709*L709*F!$B$85,IF(M709=86%,J709*K709*L709*F!$B$86,IF(M709=87%,J709*K709*L709*F!$B$87,IF(M709=88%,J709*K709*L709*F!$B$88,IF(M709=89%,J709*K709*L709*F!$B$89,IF(M709=90%,J709*K709*L709*F!$B$90,IF(M709=91%,J709*K709*L709*F!$B$91,IF(M709=92%,J709*K709*L709*F!$B$92,IF(M709=93%,J709*K709*L709*F!$B$93,IF(M709=94%,J709*K709*L709*F!$B$94,IF(M709=95%,J709*K709*L709*F!$B$95,IF(M709=96%,J709*K709*L709*F!$B$96,IF(M709=97%,J709*K709*L709*F!$B$97,IF(M709=98%,J709*K709*L709*F!$B$98,IF(M709=99%,J709*K709*L709*F!$B$99,IF(M709&gt;99%,J709*K709*L709*F!$B$100,))))))))))))))))))))))))))))))))))))))))))))))))))))))))+IF(Q709&lt;30%,0,IF(Q709&lt;35%,N709*O709*P709*F!$B$33,IF(Q709&lt;40%,N709*O709*P709*F!$B$38,IF(Q709&lt;45%,N709*O709*P709*F!$B$43,IF(Q709&lt;50%,N709*O709*P709*F!$B$48,IF(Q709=50%,N709*O709*P709*F!$B$50,IF(Q709=51%,N709*O709*P709*F!$B$51,IF(Q709=52%,N709*O709*P709*F!$B$52,IF(Q709=53%,N709*O709*P709*F!$B$53,IF(Q709=54%,N709*O709*P709*F!$B$54,IF(Q709=55%,N709*O709*P709*F!$B$55,IF(Q709=56%,N709*O709*P709*F!$B$56,IF(Q709=57%,N709*O709*P709*F!$B$57,IF(Q709=58%,N709*O709*P709*F!$B$58,IF(Q709=59%,N709*O709*P709*F!$B$59,IF(Q709=60%,N709*O709*P709*F!$B$60,IF(Q709=61%,N709*O709*P709*F!$B$61,IF(Q709=62%,N709*O709*P709*F!$B$62,IF(Q709=63%,N709*O709*P709*F!$B$63,IF(Q709=64%,N709*O709*P709*F!$B$64,IF(Q709=65%,N709*O709*P709*F!$B$65,IF(Q709=66%,N709*O709*P709*F!$B$66,IF(Q709=67%,N709*O709*P709*F!$B$67,IF(Q709=68%,N709*O709*P709*F!$B$68,IF(Q709=69%,N709*O709*P709*F!$B$69,IF(Q709=70%,N709*O709*P709*F!$B$70,IF(Q709=71%,N709*O709*P709*F!$B$71,IF(Q709=72%,N709*O709*P709*F!$B$72,IF(Q709=73%,N709*O709*P709*F!$B$73,IF(Q709=74%,N709*O709*P709*F!$B$74,IF(Q709=75%,N709*O709*P709*F!$B$75,IF(Q709=76%,N709*O709*P709*F!$B$76,IF(Q709=77%,N709*O709*P709*F!$B$77,IF(Q709=78%,N709*O709*P709*F!$B$78,IF(Q709=79%,N709*O709*P709*F!$B$79,IF(Q709=80%,N709*O709*P709*F!$B$80,IF(Q709=81%,N709*O709*P709*F!$B$81,IF(Q709=82%,N709*O709*P709*F!$B$82,IF(Q709=83%,N709*O709*P709*F!$B$83,IF(Q709=84%,N709*O709*P709*F!$B$84,IF(Q709=85%,N709*O709*P709*F!$B$85,IF(Q709=86%,N709*O709*P709*F!$B$86,IF(Q709=87%,N709*O709*P709*F!$B$87,IF(Q709=88%,N709*O709*P709*F!$B$88,IF(Q709=89%,N709*O709*P709*F!$B$89,IF(Q709=90%,N709*O709*P709*F!$B$90,IF(Q709=91%,N709*O709*P709*F!$B$91,IF(Q709=92%,N709*O709*P709*F!$B$92,IF(Q709=93%,N709*O709*P709*F!$B$93,IF(Q709=94%,N709*O709*P709*F!$B$94,IF(Q709=95%,N709*O709*P709*F!$B$95,IF(Q709=96%,N709*O709*P709*F!$B$96,IF(Q709=97%,N709*O709*P709*F!$B$97,IF(Q709=98%,N709*O709*P709*F!$B$98,IF(Q709=99%,N709*O709*P709*F!$B$99,IF(Q709&gt;99%,N709*O709*P709*F!$B$100,))))))))))))))))))))))))))))))))))))))))))))))))))))))))+IF(U709&lt;30%,0,IF(U709&lt;35%,R709*S709*T709*F!$B$33,IF(U709&lt;40%,R709*S709*T709*F!$B$38,IF(U709&lt;45%,R709*S709*T709*F!$B$43,IF(U709&lt;50%,R709*S709*T709*F!$B$48,IF(U709=50%,R709*S709*T709*F!$B$50,IF(U709=51%,R709*S709*T709*F!$B$51,IF(U709=52%,R709*S709*T709*F!$B$52,IF(U709=53%,R709*S709*T709*F!$B$53,IF(U709=54%,R709*S709*T709*F!$B$54,IF(U709=55%,R709*S709*T709*F!$B$55,IF(U709=56%,R709*S709*T709*F!$B$56,IF(U709=57%,R709*S709*T709*F!$B$57,IF(U709=58%,R709*S709*T709*F!$B$58,IF(U709=59%,R709*S709*T709*F!$B$59,IF(U709=60%,R709*S709*T709*F!$B$60,IF(U709=61%,R709*S709*T709*F!$B$61,IF(U709=62%,R709*S709*T709*F!$B$62,IF(U709=63%,R709*S709*T709*F!$B$63,IF(U709=64%,R709*S709*T709*F!$B$64,IF(U709=65%,R709*S709*T709*F!$B$65,IF(U709=66%,R709*S709*T709*F!$B$66,IF(U709=67%,R709*S709*T709*F!$B$67,IF(U709=68%,R709*S709*T709*F!$B$68,IF(U709=69%,R709*S709*T709*F!$B$69,IF(U709=70%,R709*S709*T709*F!$B$70,IF(U709=71%,R709*S709*T709*F!$B$71,IF(U709=72%,R709*S709*T709*F!$B$72,IF(U709=73%,R709*S709*T709*F!$B$73,IF(U709=74%,R709*S709*T709*F!$B$74,IF(U709=75%,R709*S709*T709*F!$B$75,IF(U709=76%,R709*S709*T709*F!$B$76,IF(U709=77%,R709*S709*T709*F!$B$77,IF(U709=78%,R709*S709*T709*F!$B$78,IF(U709=79%,R709*S709*T709*F!$B$79,IF(U709=80%,R709*S709*T709*F!$B$80,IF(U709=81%,R709*S709*T709*F!$B$81,IF(U709=82%,R709*S709*T709*F!$B$82,IF(U709=83%,R709*S709*T709*F!$B$83,IF(U709=84%,R709*S709*T709*F!$B$84,IF(U709=85%,R709*S709*T709*F!$B$85,IF(U709=86%,R709*S709*T709*F!$B$86,IF(U709=87%,R709*S709*T709*F!$B$87,IF(U709=88%,R709*S709*T709*F!$B$88,IF(U709=89%,R709*S709*T709*F!$B$89,IF(U709=90%,R709*S709*T709*F!$B$90,IF(U709=91%,R709*S709*T709*F!$B$91,IF(U709=92%,R709*S709*T709*F!$B$92,IF(U709=93%,R709*S709*T709*F!$B$93,IF(U709=94%,R709*S709*T709*F!$B$94,IF(U709=95%,R709*S709*T709*F!$B$95,IF(U709=96%,R709*S709*T709*F!$B$96,IF(U709=97%,R709*S709*T709*F!$B$97,IF(U709=98%,R709*S709*T709*F!$B$98,IF(U709=99%,R709*S709*T709*F!$B$99,IF(U709&gt;99%,R709*S709*T709*F!$B$100)))))))))))))))))))))))))))))))))))))))))))))))))))))))))*IF(ISNUMBER(E709),E709,1)*IF(ISNUMBER(D709),D709,1)</f>
        <v>0</v>
      </c>
      <c r="AA709" s="4">
        <f>G709*H709+K709*L709+O709*P709+S709*T709</f>
        <v>0</v>
      </c>
      <c r="AB709" s="108">
        <f>(H709*(IF(I709&lt;45%,0.5,IF(I709&lt;55%,0.8,IF(I709&lt;65%,0.9,IF(I709&lt;75%,1,IF(I709&lt;85%,1.1,1.2))))))+L709*(IF(M709&lt;45%,0.5,IF(M709&lt;55%,0.8,IF(M709&lt;65%,0.9,IF(M709&lt;75%,1,IF(M709&lt;85%,1.1,1.2))))))+P709*(IF(Q709&lt;45%,0.5,IF(Q709&lt;55%,0.8,IF(Q709&lt;65%,0.9,IF(Q709&lt;75%,1,IF(Q709&lt;85%,1.1,1.2))))))+T709*(IF(U709&lt;45%,0.5,IF(U709&lt;55%,0.8,IF(U709&lt;65%,0.9,IF(U709&lt;75%,1,IF(U709&lt;85%,1.1,1.2)))))))*IF(D709&gt;=0.8,6,IF(D709&lt;=0.4,1.5,3))</f>
        <v>0</v>
      </c>
    </row>
    <row r="710" spans="1:28" x14ac:dyDescent="0.25">
      <c r="A710" s="1125">
        <f>A698+1</f>
        <v>42053</v>
      </c>
      <c r="B710" s="86" t="str">
        <f t="shared" ref="B710:C710" si="1777">IF(B648="","",B648)</f>
        <v/>
      </c>
      <c r="C710" s="84" t="str">
        <f t="shared" si="1777"/>
        <v/>
      </c>
      <c r="D710" s="149">
        <f t="shared" ref="D710:D713" si="1778">D648</f>
        <v>0</v>
      </c>
      <c r="E710" s="85" t="str">
        <f t="shared" ref="E710" si="1779">IF(E648="","",E648)</f>
        <v/>
      </c>
      <c r="F710" s="150"/>
      <c r="G710" s="100"/>
      <c r="H710" s="100"/>
      <c r="I710" s="101">
        <f t="shared" si="1773"/>
        <v>0</v>
      </c>
      <c r="J710" s="150"/>
      <c r="K710" s="100"/>
      <c r="L710" s="100"/>
      <c r="M710" s="102">
        <f t="shared" si="1774"/>
        <v>0</v>
      </c>
      <c r="N710" s="150"/>
      <c r="O710" s="100"/>
      <c r="P710" s="100"/>
      <c r="Q710" s="102">
        <f t="shared" si="1775"/>
        <v>0</v>
      </c>
      <c r="R710" s="150"/>
      <c r="S710" s="100"/>
      <c r="T710" s="100"/>
      <c r="U710" s="101">
        <f t="shared" si="1776"/>
        <v>0</v>
      </c>
      <c r="V710" s="110">
        <f t="shared" ref="V710:V713" si="1780">(IF(ISNUMBER(F710),F710,1)*G710*H710+IF(ISNUMBER(J710),J710,1)*K710*L710+IF(ISNUMBER(N710),N710,1)*O710*P710+IF(ISNUMBER(R710),R710,1)*S710*T710)*IF(ISNUMBER(E710),E710,1)</f>
        <v>0</v>
      </c>
      <c r="W710" s="111">
        <f t="shared" ref="W710:W713" si="1781">IFERROR((IF(ISNUMBER(F710),F710,1)*G710*H710+IF(ISNUMBER(J710),J710,1)*K710*L710+IF(ISNUMBER(N710),N710,1)*O710*P710+IF(ISNUMBER(R710),R710,1)*S710*T710)*IF(ISNUMBER(E710),E710,1)/(G710*H710+K710*L710+O710*P710+S710*T710),0)</f>
        <v>0</v>
      </c>
      <c r="X710" s="53">
        <f t="shared" ref="X710:X711" si="1782">ROUND(IFERROR((W710/(Y710*IF(ISNUMBER(E710),E710,1))),0),2)</f>
        <v>0</v>
      </c>
      <c r="Y710" s="90" t="str">
        <f t="shared" ref="Y710:Y713" si="1783">IF(ISNUMBER(Y648), Y648+(Y648*$Y$683),"")</f>
        <v/>
      </c>
      <c r="Z710" s="5">
        <f>(IF(I710&lt;30%,0,IF(I710&lt;35%,F710*G710*H710*F!$B$33,IF(I710&lt;40%,F710*G710*H710*F!$B$38,IF(I710&lt;45%,F710*G710*H710*F!$B$43,IF(I710&lt;50%,F710*G710*H710*F!$B$48,IF(I710=50%,F710*G710*H710*F!$B$50,IF(I710=51%,F710*G710*H710*F!$B$51,IF(I710=52%,F710*G710*H710*F!$B$52,IF(I710=53%,F710*G710*H710*F!$B$53,IF(I710=54%,F710*G710*H710*F!$B$54,IF(I710=55%,F710*G710*H710*F!$B$55,IF(I710=56%,F710*G710*H710*F!$B$56,IF(I710=57%,F710*G710*H710*F!$B$57,IF(I710=58%,F710*G710*H710*F!$B$58,IF(I710=59%,F710*G710*H710*F!$B$59,IF(I710=60%,F710*G710*H710*F!$B$60,IF(I710=61%,F710*G710*H710*F!$B$61,IF(I710=62%,F710*G710*H710*F!$B$62,IF(I710=63%,F710*G710*H710*F!$B$63,IF(I710=64%,F710*G710*H710*F!$B$64,IF(I710=65%,F710*G710*H710*F!$B$65,IF(I710=66%,F710*G710*H710*F!$B$66,IF(I710=67%,F710*G710*H710*F!$B$67,IF(I710=68%,F710*G710*H710*F!$B$68,IF(I710=69%,F710*G710*H710*F!$B$69,IF(I710=70%,F710*G710*H710*F!$B$70,IF(I710=71%,F710*G710*H710*F!$B$71,IF(I710=72%,F710*G710*H710*F!$B$72,IF(I710=73%,F710*G710*H710*F!$B$73,IF(I710=74%,F710*G710*H710*F!$B$74,IF(I710=75%,F710*G710*H710*F!$B$75,IF(I710=76%,F710*G710*H710*F!$B$76,IF(I710=77%,F710*G710*H710*F!$B$77,IF(I710=78%,F710*G710*H710*F!$B$78,IF(I710=79%,F710*G710*H710*F!$B$79,IF(I710=80%,F710*G710*H710*F!$B$80,IF(I710=81%,F710*G710*H710*F!$B$81,IF(I710=82%,F710*G710*H710*F!$B$82,IF(I710=83%,F710*G710*H710*F!$B$83,IF(I710=84%,F710*G710*H710*F!$B$84,IF(I710=85%,F710*G710*H710*F!$B$85,IF(I710=86%,F710*G710*H710*F!$B$86,IF(I710=87%,F710*G710*H710*F!$B$87,IF(I710=88%,F710*G710*H710*F!$B$88,IF(I710=89%,F710*G710*H710*F!$B$89,IF(I710=90%,F710*G710*H710*F!$B$90,IF(I710=91%,F710*G710*H710*F!$B$91,IF(I710=92%,F710*G710*H710*F!$B$92,IF(I710=93%,F710*G710*H710*F!$B$93,IF(I710=94%,F710*G710*H710*F!$B$94,IF(I710=95%,F710*G710*H710*F!$B$95,IF(I710=96%,F710*G710*H710*F!$B$96,IF(I710=97%,F710*G710*H710*F!$B$97,IF(I710=98%,F710*G710*H710*F!$B$98,IF(I710=99%,F710*G710*H710*F!$B$99,IF(I710&gt;99%,F710*G710*H710*F!$B$100,))))))))))))))))))))))))))))))))))))))))))))))))))))))))+IF(M710&lt;30%,0,IF(M710&lt;35%,J710*K710*L710*F!$B$33,IF(M710&lt;40%,J710*K710*L710*F!$B$38,IF(M710&lt;45%,J710*K710*L710*F!$B$43,IF(M710&lt;50%,J710*K710*L710*F!$B$48,IF(M710=50%,J710*K710*L710*F!$B$50,IF(M710=51%,J710*K710*L710*F!$B$51,IF(M710=52%,J710*K710*L710*F!$B$52,IF(M710=53%,J710*K710*L710*F!$B$53,IF(M710=54%,J710*K710*L710*F!$B$54,IF(M710=55%,J710*K710*L710*F!$B$55,IF(M710=56%,J710*K710*L710*F!$B$56,IF(M710=57%,J710*K710*L710*F!$B$57,IF(M710=58%,J710*K710*L710*F!$B$58,IF(M710=59%,J710*K710*L710*F!$B$59,IF(M710=60%,J710*K710*L710*F!$B$60,IF(M710=61%,J710*K710*L710*F!$B$61,IF(M710=62%,J710*K710*L710*F!$B$62,IF(M710=63%,J710*K710*L710*F!$B$63,IF(M710=64%,J710*K710*L710*F!$B$64,IF(M710=65%,J710*K710*L710*F!$B$65,IF(M710=66%,J710*K710*L710*F!$B$66,IF(M710=67%,J710*K710*L710*F!$B$67,IF(M710=68%,J710*K710*L710*F!$B$68,IF(M710=69%,J710*K710*L710*F!$B$69,IF(M710=70%,J710*K710*L710*F!$B$70,IF(M710=71%,J710*K710*L710*F!$B$71,IF(M710=72%,J710*K710*L710*F!$B$72,IF(M710=73%,J710*K710*L710*F!$B$73,IF(M710=74%,J710*K710*L710*F!$B$74,IF(M710=75%,J710*K710*L710*F!$B$75,IF(M710=76%,J710*K710*L710*F!$B$76,IF(M710=77%,J710*K710*L710*F!$B$77,IF(M710=78%,J710*K710*L710*F!$B$78,IF(M710=79%,J710*K710*L710*F!$B$79,IF(M710=80%,J710*K710*L710*F!$B$80,IF(M710=81%,J710*K710*L710*F!$B$81,IF(M710=82%,J710*K710*L710*F!$B$82,IF(M710=83%,J710*K710*L710*F!$B$83,IF(M710=84%,J710*K710*L710*F!$B$84,IF(M710=85%,J710*K710*L710*F!$B$85,IF(M710=86%,J710*K710*L710*F!$B$86,IF(M710=87%,J710*K710*L710*F!$B$87,IF(M710=88%,J710*K710*L710*F!$B$88,IF(M710=89%,J710*K710*L710*F!$B$89,IF(M710=90%,J710*K710*L710*F!$B$90,IF(M710=91%,J710*K710*L710*F!$B$91,IF(M710=92%,J710*K710*L710*F!$B$92,IF(M710=93%,J710*K710*L710*F!$B$93,IF(M710=94%,J710*K710*L710*F!$B$94,IF(M710=95%,J710*K710*L710*F!$B$95,IF(M710=96%,J710*K710*L710*F!$B$96,IF(M710=97%,J710*K710*L710*F!$B$97,IF(M710=98%,J710*K710*L710*F!$B$98,IF(M710=99%,J710*K710*L710*F!$B$99,IF(M710&gt;99%,J710*K710*L710*F!$B$100,))))))))))))))))))))))))))))))))))))))))))))))))))))))))+IF(Q710&lt;30%,0,IF(Q710&lt;35%,N710*O710*P710*F!$B$33,IF(Q710&lt;40%,N710*O710*P710*F!$B$38,IF(Q710&lt;45%,N710*O710*P710*F!$B$43,IF(Q710&lt;50%,N710*O710*P710*F!$B$48,IF(Q710=50%,N710*O710*P710*F!$B$50,IF(Q710=51%,N710*O710*P710*F!$B$51,IF(Q710=52%,N710*O710*P710*F!$B$52,IF(Q710=53%,N710*O710*P710*F!$B$53,IF(Q710=54%,N710*O710*P710*F!$B$54,IF(Q710=55%,N710*O710*P710*F!$B$55,IF(Q710=56%,N710*O710*P710*F!$B$56,IF(Q710=57%,N710*O710*P710*F!$B$57,IF(Q710=58%,N710*O710*P710*F!$B$58,IF(Q710=59%,N710*O710*P710*F!$B$59,IF(Q710=60%,N710*O710*P710*F!$B$60,IF(Q710=61%,N710*O710*P710*F!$B$61,IF(Q710=62%,N710*O710*P710*F!$B$62,IF(Q710=63%,N710*O710*P710*F!$B$63,IF(Q710=64%,N710*O710*P710*F!$B$64,IF(Q710=65%,N710*O710*P710*F!$B$65,IF(Q710=66%,N710*O710*P710*F!$B$66,IF(Q710=67%,N710*O710*P710*F!$B$67,IF(Q710=68%,N710*O710*P710*F!$B$68,IF(Q710=69%,N710*O710*P710*F!$B$69,IF(Q710=70%,N710*O710*P710*F!$B$70,IF(Q710=71%,N710*O710*P710*F!$B$71,IF(Q710=72%,N710*O710*P710*F!$B$72,IF(Q710=73%,N710*O710*P710*F!$B$73,IF(Q710=74%,N710*O710*P710*F!$B$74,IF(Q710=75%,N710*O710*P710*F!$B$75,IF(Q710=76%,N710*O710*P710*F!$B$76,IF(Q710=77%,N710*O710*P710*F!$B$77,IF(Q710=78%,N710*O710*P710*F!$B$78,IF(Q710=79%,N710*O710*P710*F!$B$79,IF(Q710=80%,N710*O710*P710*F!$B$80,IF(Q710=81%,N710*O710*P710*F!$B$81,IF(Q710=82%,N710*O710*P710*F!$B$82,IF(Q710=83%,N710*O710*P710*F!$B$83,IF(Q710=84%,N710*O710*P710*F!$B$84,IF(Q710=85%,N710*O710*P710*F!$B$85,IF(Q710=86%,N710*O710*P710*F!$B$86,IF(Q710=87%,N710*O710*P710*F!$B$87,IF(Q710=88%,N710*O710*P710*F!$B$88,IF(Q710=89%,N710*O710*P710*F!$B$89,IF(Q710=90%,N710*O710*P710*F!$B$90,IF(Q710=91%,N710*O710*P710*F!$B$91,IF(Q710=92%,N710*O710*P710*F!$B$92,IF(Q710=93%,N710*O710*P710*F!$B$93,IF(Q710=94%,N710*O710*P710*F!$B$94,IF(Q710=95%,N710*O710*P710*F!$B$95,IF(Q710=96%,N710*O710*P710*F!$B$96,IF(Q710=97%,N710*O710*P710*F!$B$97,IF(Q710=98%,N710*O710*P710*F!$B$98,IF(Q710=99%,N710*O710*P710*F!$B$99,IF(Q710&gt;99%,N710*O710*P710*F!$B$100,))))))))))))))))))))))))))))))))))))))))))))))))))))))))+IF(U710&lt;30%,0,IF(U710&lt;35%,R710*S710*T710*F!$B$33,IF(U710&lt;40%,R710*S710*T710*F!$B$38,IF(U710&lt;45%,R710*S710*T710*F!$B$43,IF(U710&lt;50%,R710*S710*T710*F!$B$48,IF(U710=50%,R710*S710*T710*F!$B$50,IF(U710=51%,R710*S710*T710*F!$B$51,IF(U710=52%,R710*S710*T710*F!$B$52,IF(U710=53%,R710*S710*T710*F!$B$53,IF(U710=54%,R710*S710*T710*F!$B$54,IF(U710=55%,R710*S710*T710*F!$B$55,IF(U710=56%,R710*S710*T710*F!$B$56,IF(U710=57%,R710*S710*T710*F!$B$57,IF(U710=58%,R710*S710*T710*F!$B$58,IF(U710=59%,R710*S710*T710*F!$B$59,IF(U710=60%,R710*S710*T710*F!$B$60,IF(U710=61%,R710*S710*T710*F!$B$61,IF(U710=62%,R710*S710*T710*F!$B$62,IF(U710=63%,R710*S710*T710*F!$B$63,IF(U710=64%,R710*S710*T710*F!$B$64,IF(U710=65%,R710*S710*T710*F!$B$65,IF(U710=66%,R710*S710*T710*F!$B$66,IF(U710=67%,R710*S710*T710*F!$B$67,IF(U710=68%,R710*S710*T710*F!$B$68,IF(U710=69%,R710*S710*T710*F!$B$69,IF(U710=70%,R710*S710*T710*F!$B$70,IF(U710=71%,R710*S710*T710*F!$B$71,IF(U710=72%,R710*S710*T710*F!$B$72,IF(U710=73%,R710*S710*T710*F!$B$73,IF(U710=74%,R710*S710*T710*F!$B$74,IF(U710=75%,R710*S710*T710*F!$B$75,IF(U710=76%,R710*S710*T710*F!$B$76,IF(U710=77%,R710*S710*T710*F!$B$77,IF(U710=78%,R710*S710*T710*F!$B$78,IF(U710=79%,R710*S710*T710*F!$B$79,IF(U710=80%,R710*S710*T710*F!$B$80,IF(U710=81%,R710*S710*T710*F!$B$81,IF(U710=82%,R710*S710*T710*F!$B$82,IF(U710=83%,R710*S710*T710*F!$B$83,IF(U710=84%,R710*S710*T710*F!$B$84,IF(U710=85%,R710*S710*T710*F!$B$85,IF(U710=86%,R710*S710*T710*F!$B$86,IF(U710=87%,R710*S710*T710*F!$B$87,IF(U710=88%,R710*S710*T710*F!$B$88,IF(U710=89%,R710*S710*T710*F!$B$89,IF(U710=90%,R710*S710*T710*F!$B$90,IF(U710=91%,R710*S710*T710*F!$B$91,IF(U710=92%,R710*S710*T710*F!$B$92,IF(U710=93%,R710*S710*T710*F!$B$93,IF(U710=94%,R710*S710*T710*F!$B$94,IF(U710=95%,R710*S710*T710*F!$B$95,IF(U710=96%,R710*S710*T710*F!$B$96,IF(U710=97%,R710*S710*T710*F!$B$97,IF(U710=98%,R710*S710*T710*F!$B$98,IF(U710=99%,R710*S710*T710*F!$B$99,IF(U710&gt;99%,R710*S710*T710*F!$B$100)))))))))))))))))))))))))))))))))))))))))))))))))))))))))*IF(ISNUMBER(E710),E710,1)*IF(ISNUMBER(D710),D710,1)</f>
        <v>0</v>
      </c>
      <c r="AA710" s="5">
        <f>G710*H710+K710*L710+O710*P710+S710*T710</f>
        <v>0</v>
      </c>
      <c r="AB710" s="112">
        <f>(H710*(IF(I710&lt;45%,0.5,IF(I710&lt;55%,0.8,IF(I710&lt;65%,0.9,IF(I710&lt;75%,1,IF(I710&lt;85%,1.1,1.2))))))+L710*(IF(M710&lt;45%,0.5,IF(M710&lt;55%,0.8,IF(M710&lt;65%,0.9,IF(M710&lt;75%,1,IF(M710&lt;85%,1.1,1.2))))))+P710*(IF(Q710&lt;45%,0.5,IF(Q710&lt;55%,0.8,IF(Q710&lt;65%,0.9,IF(Q710&lt;75%,1,IF(Q710&lt;85%,1.1,1.2))))))+T710*(IF(U710&lt;45%,0.5,IF(U710&lt;55%,0.8,IF(U710&lt;65%,0.9,IF(U710&lt;75%,1,IF(U710&lt;85%,1.1,1.2)))))))*IF(D710&gt;=0.8,6,IF(D710&lt;=0.4,1.5,3))</f>
        <v>0</v>
      </c>
    </row>
    <row r="711" spans="1:28" x14ac:dyDescent="0.25">
      <c r="A711" s="1125"/>
      <c r="B711" s="86" t="str">
        <f t="shared" ref="B711:C711" si="1784">IF(B649="","",B649)</f>
        <v/>
      </c>
      <c r="C711" s="84" t="str">
        <f t="shared" si="1784"/>
        <v/>
      </c>
      <c r="D711" s="149">
        <f t="shared" si="1778"/>
        <v>0</v>
      </c>
      <c r="E711" s="85" t="str">
        <f t="shared" ref="E711" si="1785">IF(E649="","",E649)</f>
        <v/>
      </c>
      <c r="F711" s="152"/>
      <c r="G711" s="94"/>
      <c r="H711" s="94"/>
      <c r="I711" s="93">
        <f t="shared" si="1773"/>
        <v>0</v>
      </c>
      <c r="J711" s="152"/>
      <c r="K711" s="94"/>
      <c r="L711" s="94"/>
      <c r="M711" s="95">
        <f t="shared" si="1774"/>
        <v>0</v>
      </c>
      <c r="N711" s="152"/>
      <c r="O711" s="94"/>
      <c r="P711" s="94"/>
      <c r="Q711" s="95">
        <f t="shared" si="1775"/>
        <v>0</v>
      </c>
      <c r="R711" s="152"/>
      <c r="S711" s="94"/>
      <c r="T711" s="94"/>
      <c r="U711" s="93">
        <f t="shared" si="1776"/>
        <v>0</v>
      </c>
      <c r="V711" s="113">
        <f t="shared" si="1780"/>
        <v>0</v>
      </c>
      <c r="W711" s="114">
        <f t="shared" si="1781"/>
        <v>0</v>
      </c>
      <c r="X711" s="36">
        <f t="shared" si="1782"/>
        <v>0</v>
      </c>
      <c r="Y711" s="90" t="str">
        <f t="shared" si="1783"/>
        <v/>
      </c>
      <c r="Z711" s="6">
        <f>(IF(I711&lt;30%,0,IF(I711&lt;35%,F711*G711*H711*F!$B$33,IF(I711&lt;40%,F711*G711*H711*F!$B$38,IF(I711&lt;45%,F711*G711*H711*F!$B$43,IF(I711&lt;50%,F711*G711*H711*F!$B$48,IF(I711=50%,F711*G711*H711*F!$B$50,IF(I711=51%,F711*G711*H711*F!$B$51,IF(I711=52%,F711*G711*H711*F!$B$52,IF(I711=53%,F711*G711*H711*F!$B$53,IF(I711=54%,F711*G711*H711*F!$B$54,IF(I711=55%,F711*G711*H711*F!$B$55,IF(I711=56%,F711*G711*H711*F!$B$56,IF(I711=57%,F711*G711*H711*F!$B$57,IF(I711=58%,F711*G711*H711*F!$B$58,IF(I711=59%,F711*G711*H711*F!$B$59,IF(I711=60%,F711*G711*H711*F!$B$60,IF(I711=61%,F711*G711*H711*F!$B$61,IF(I711=62%,F711*G711*H711*F!$B$62,IF(I711=63%,F711*G711*H711*F!$B$63,IF(I711=64%,F711*G711*H711*F!$B$64,IF(I711=65%,F711*G711*H711*F!$B$65,IF(I711=66%,F711*G711*H711*F!$B$66,IF(I711=67%,F711*G711*H711*F!$B$67,IF(I711=68%,F711*G711*H711*F!$B$68,IF(I711=69%,F711*G711*H711*F!$B$69,IF(I711=70%,F711*G711*H711*F!$B$70,IF(I711=71%,F711*G711*H711*F!$B$71,IF(I711=72%,F711*G711*H711*F!$B$72,IF(I711=73%,F711*G711*H711*F!$B$73,IF(I711=74%,F711*G711*H711*F!$B$74,IF(I711=75%,F711*G711*H711*F!$B$75,IF(I711=76%,F711*G711*H711*F!$B$76,IF(I711=77%,F711*G711*H711*F!$B$77,IF(I711=78%,F711*G711*H711*F!$B$78,IF(I711=79%,F711*G711*H711*F!$B$79,IF(I711=80%,F711*G711*H711*F!$B$80,IF(I711=81%,F711*G711*H711*F!$B$81,IF(I711=82%,F711*G711*H711*F!$B$82,IF(I711=83%,F711*G711*H711*F!$B$83,IF(I711=84%,F711*G711*H711*F!$B$84,IF(I711=85%,F711*G711*H711*F!$B$85,IF(I711=86%,F711*G711*H711*F!$B$86,IF(I711=87%,F711*G711*H711*F!$B$87,IF(I711=88%,F711*G711*H711*F!$B$88,IF(I711=89%,F711*G711*H711*F!$B$89,IF(I711=90%,F711*G711*H711*F!$B$90,IF(I711=91%,F711*G711*H711*F!$B$91,IF(I711=92%,F711*G711*H711*F!$B$92,IF(I711=93%,F711*G711*H711*F!$B$93,IF(I711=94%,F711*G711*H711*F!$B$94,IF(I711=95%,F711*G711*H711*F!$B$95,IF(I711=96%,F711*G711*H711*F!$B$96,IF(I711=97%,F711*G711*H711*F!$B$97,IF(I711=98%,F711*G711*H711*F!$B$98,IF(I711=99%,F711*G711*H711*F!$B$99,IF(I711&gt;99%,F711*G711*H711*F!$B$100,))))))))))))))))))))))))))))))))))))))))))))))))))))))))+IF(M711&lt;30%,0,IF(M711&lt;35%,J711*K711*L711*F!$B$33,IF(M711&lt;40%,J711*K711*L711*F!$B$38,IF(M711&lt;45%,J711*K711*L711*F!$B$43,IF(M711&lt;50%,J711*K711*L711*F!$B$48,IF(M711=50%,J711*K711*L711*F!$B$50,IF(M711=51%,J711*K711*L711*F!$B$51,IF(M711=52%,J711*K711*L711*F!$B$52,IF(M711=53%,J711*K711*L711*F!$B$53,IF(M711=54%,J711*K711*L711*F!$B$54,IF(M711=55%,J711*K711*L711*F!$B$55,IF(M711=56%,J711*K711*L711*F!$B$56,IF(M711=57%,J711*K711*L711*F!$B$57,IF(M711=58%,J711*K711*L711*F!$B$58,IF(M711=59%,J711*K711*L711*F!$B$59,IF(M711=60%,J711*K711*L711*F!$B$60,IF(M711=61%,J711*K711*L711*F!$B$61,IF(M711=62%,J711*K711*L711*F!$B$62,IF(M711=63%,J711*K711*L711*F!$B$63,IF(M711=64%,J711*K711*L711*F!$B$64,IF(M711=65%,J711*K711*L711*F!$B$65,IF(M711=66%,J711*K711*L711*F!$B$66,IF(M711=67%,J711*K711*L711*F!$B$67,IF(M711=68%,J711*K711*L711*F!$B$68,IF(M711=69%,J711*K711*L711*F!$B$69,IF(M711=70%,J711*K711*L711*F!$B$70,IF(M711=71%,J711*K711*L711*F!$B$71,IF(M711=72%,J711*K711*L711*F!$B$72,IF(M711=73%,J711*K711*L711*F!$B$73,IF(M711=74%,J711*K711*L711*F!$B$74,IF(M711=75%,J711*K711*L711*F!$B$75,IF(M711=76%,J711*K711*L711*F!$B$76,IF(M711=77%,J711*K711*L711*F!$B$77,IF(M711=78%,J711*K711*L711*F!$B$78,IF(M711=79%,J711*K711*L711*F!$B$79,IF(M711=80%,J711*K711*L711*F!$B$80,IF(M711=81%,J711*K711*L711*F!$B$81,IF(M711=82%,J711*K711*L711*F!$B$82,IF(M711=83%,J711*K711*L711*F!$B$83,IF(M711=84%,J711*K711*L711*F!$B$84,IF(M711=85%,J711*K711*L711*F!$B$85,IF(M711=86%,J711*K711*L711*F!$B$86,IF(M711=87%,J711*K711*L711*F!$B$87,IF(M711=88%,J711*K711*L711*F!$B$88,IF(M711=89%,J711*K711*L711*F!$B$89,IF(M711=90%,J711*K711*L711*F!$B$90,IF(M711=91%,J711*K711*L711*F!$B$91,IF(M711=92%,J711*K711*L711*F!$B$92,IF(M711=93%,J711*K711*L711*F!$B$93,IF(M711=94%,J711*K711*L711*F!$B$94,IF(M711=95%,J711*K711*L711*F!$B$95,IF(M711=96%,J711*K711*L711*F!$B$96,IF(M711=97%,J711*K711*L711*F!$B$97,IF(M711=98%,J711*K711*L711*F!$B$98,IF(M711=99%,J711*K711*L711*F!$B$99,IF(M711&gt;99%,J711*K711*L711*F!$B$100,))))))))))))))))))))))))))))))))))))))))))))))))))))))))+IF(Q711&lt;30%,0,IF(Q711&lt;35%,N711*O711*P711*F!$B$33,IF(Q711&lt;40%,N711*O711*P711*F!$B$38,IF(Q711&lt;45%,N711*O711*P711*F!$B$43,IF(Q711&lt;50%,N711*O711*P711*F!$B$48,IF(Q711=50%,N711*O711*P711*F!$B$50,IF(Q711=51%,N711*O711*P711*F!$B$51,IF(Q711=52%,N711*O711*P711*F!$B$52,IF(Q711=53%,N711*O711*P711*F!$B$53,IF(Q711=54%,N711*O711*P711*F!$B$54,IF(Q711=55%,N711*O711*P711*F!$B$55,IF(Q711=56%,N711*O711*P711*F!$B$56,IF(Q711=57%,N711*O711*P711*F!$B$57,IF(Q711=58%,N711*O711*P711*F!$B$58,IF(Q711=59%,N711*O711*P711*F!$B$59,IF(Q711=60%,N711*O711*P711*F!$B$60,IF(Q711=61%,N711*O711*P711*F!$B$61,IF(Q711=62%,N711*O711*P711*F!$B$62,IF(Q711=63%,N711*O711*P711*F!$B$63,IF(Q711=64%,N711*O711*P711*F!$B$64,IF(Q711=65%,N711*O711*P711*F!$B$65,IF(Q711=66%,N711*O711*P711*F!$B$66,IF(Q711=67%,N711*O711*P711*F!$B$67,IF(Q711=68%,N711*O711*P711*F!$B$68,IF(Q711=69%,N711*O711*P711*F!$B$69,IF(Q711=70%,N711*O711*P711*F!$B$70,IF(Q711=71%,N711*O711*P711*F!$B$71,IF(Q711=72%,N711*O711*P711*F!$B$72,IF(Q711=73%,N711*O711*P711*F!$B$73,IF(Q711=74%,N711*O711*P711*F!$B$74,IF(Q711=75%,N711*O711*P711*F!$B$75,IF(Q711=76%,N711*O711*P711*F!$B$76,IF(Q711=77%,N711*O711*P711*F!$B$77,IF(Q711=78%,N711*O711*P711*F!$B$78,IF(Q711=79%,N711*O711*P711*F!$B$79,IF(Q711=80%,N711*O711*P711*F!$B$80,IF(Q711=81%,N711*O711*P711*F!$B$81,IF(Q711=82%,N711*O711*P711*F!$B$82,IF(Q711=83%,N711*O711*P711*F!$B$83,IF(Q711=84%,N711*O711*P711*F!$B$84,IF(Q711=85%,N711*O711*P711*F!$B$85,IF(Q711=86%,N711*O711*P711*F!$B$86,IF(Q711=87%,N711*O711*P711*F!$B$87,IF(Q711=88%,N711*O711*P711*F!$B$88,IF(Q711=89%,N711*O711*P711*F!$B$89,IF(Q711=90%,N711*O711*P711*F!$B$90,IF(Q711=91%,N711*O711*P711*F!$B$91,IF(Q711=92%,N711*O711*P711*F!$B$92,IF(Q711=93%,N711*O711*P711*F!$B$93,IF(Q711=94%,N711*O711*P711*F!$B$94,IF(Q711=95%,N711*O711*P711*F!$B$95,IF(Q711=96%,N711*O711*P711*F!$B$96,IF(Q711=97%,N711*O711*P711*F!$B$97,IF(Q711=98%,N711*O711*P711*F!$B$98,IF(Q711=99%,N711*O711*P711*F!$B$99,IF(Q711&gt;99%,N711*O711*P711*F!$B$100,))))))))))))))))))))))))))))))))))))))))))))))))))))))))+IF(U711&lt;30%,0,IF(U711&lt;35%,R711*S711*T711*F!$B$33,IF(U711&lt;40%,R711*S711*T711*F!$B$38,IF(U711&lt;45%,R711*S711*T711*F!$B$43,IF(U711&lt;50%,R711*S711*T711*F!$B$48,IF(U711=50%,R711*S711*T711*F!$B$50,IF(U711=51%,R711*S711*T711*F!$B$51,IF(U711=52%,R711*S711*T711*F!$B$52,IF(U711=53%,R711*S711*T711*F!$B$53,IF(U711=54%,R711*S711*T711*F!$B$54,IF(U711=55%,R711*S711*T711*F!$B$55,IF(U711=56%,R711*S711*T711*F!$B$56,IF(U711=57%,R711*S711*T711*F!$B$57,IF(U711=58%,R711*S711*T711*F!$B$58,IF(U711=59%,R711*S711*T711*F!$B$59,IF(U711=60%,R711*S711*T711*F!$B$60,IF(U711=61%,R711*S711*T711*F!$B$61,IF(U711=62%,R711*S711*T711*F!$B$62,IF(U711=63%,R711*S711*T711*F!$B$63,IF(U711=64%,R711*S711*T711*F!$B$64,IF(U711=65%,R711*S711*T711*F!$B$65,IF(U711=66%,R711*S711*T711*F!$B$66,IF(U711=67%,R711*S711*T711*F!$B$67,IF(U711=68%,R711*S711*T711*F!$B$68,IF(U711=69%,R711*S711*T711*F!$B$69,IF(U711=70%,R711*S711*T711*F!$B$70,IF(U711=71%,R711*S711*T711*F!$B$71,IF(U711=72%,R711*S711*T711*F!$B$72,IF(U711=73%,R711*S711*T711*F!$B$73,IF(U711=74%,R711*S711*T711*F!$B$74,IF(U711=75%,R711*S711*T711*F!$B$75,IF(U711=76%,R711*S711*T711*F!$B$76,IF(U711=77%,R711*S711*T711*F!$B$77,IF(U711=78%,R711*S711*T711*F!$B$78,IF(U711=79%,R711*S711*T711*F!$B$79,IF(U711=80%,R711*S711*T711*F!$B$80,IF(U711=81%,R711*S711*T711*F!$B$81,IF(U711=82%,R711*S711*T711*F!$B$82,IF(U711=83%,R711*S711*T711*F!$B$83,IF(U711=84%,R711*S711*T711*F!$B$84,IF(U711=85%,R711*S711*T711*F!$B$85,IF(U711=86%,R711*S711*T711*F!$B$86,IF(U711=87%,R711*S711*T711*F!$B$87,IF(U711=88%,R711*S711*T711*F!$B$88,IF(U711=89%,R711*S711*T711*F!$B$89,IF(U711=90%,R711*S711*T711*F!$B$90,IF(U711=91%,R711*S711*T711*F!$B$91,IF(U711=92%,R711*S711*T711*F!$B$92,IF(U711=93%,R711*S711*T711*F!$B$93,IF(U711=94%,R711*S711*T711*F!$B$94,IF(U711=95%,R711*S711*T711*F!$B$95,IF(U711=96%,R711*S711*T711*F!$B$96,IF(U711=97%,R711*S711*T711*F!$B$97,IF(U711=98%,R711*S711*T711*F!$B$98,IF(U711=99%,R711*S711*T711*F!$B$99,IF(U711&gt;99%,R711*S711*T711*F!$B$100)))))))))))))))))))))))))))))))))))))))))))))))))))))))))*IF(ISNUMBER(E711),E711,1)*IF(ISNUMBER(D711),D711,1)</f>
        <v>0</v>
      </c>
      <c r="AA711" s="6">
        <f>G711*H711+K711*L711+O711*P711+S711*T711</f>
        <v>0</v>
      </c>
      <c r="AB711" s="115">
        <f>(H711*(IF(I711&lt;45%,0.5,IF(I711&lt;55%,0.8,IF(I711&lt;65%,0.9,IF(I711&lt;75%,1,IF(I711&lt;85%,1.1,1.2))))))+L711*(IF(M711&lt;45%,0.5,IF(M711&lt;55%,0.8,IF(M711&lt;65%,0.9,IF(M711&lt;75%,1,IF(M711&lt;85%,1.1,1.2))))))+P711*(IF(Q711&lt;45%,0.5,IF(Q711&lt;55%,0.8,IF(Q711&lt;65%,0.9,IF(Q711&lt;75%,1,IF(Q711&lt;85%,1.1,1.2))))))+T711*(IF(U711&lt;45%,0.5,IF(U711&lt;55%,0.8,IF(U711&lt;65%,0.9,IF(U711&lt;75%,1,IF(U711&lt;85%,1.1,1.2)))))))*IF(D711&gt;=0.8,6,IF(D711&lt;=0.4,1.5,3))</f>
        <v>0</v>
      </c>
    </row>
    <row r="712" spans="1:28" x14ac:dyDescent="0.25">
      <c r="A712" s="1125"/>
      <c r="B712" s="86" t="str">
        <f t="shared" ref="B712:C712" si="1786">IF(B650="","",B650)</f>
        <v/>
      </c>
      <c r="C712" s="84" t="str">
        <f t="shared" si="1786"/>
        <v/>
      </c>
      <c r="D712" s="149">
        <f t="shared" si="1778"/>
        <v>0</v>
      </c>
      <c r="E712" s="85" t="str">
        <f t="shared" ref="E712" si="1787">IF(E650="","",E650)</f>
        <v/>
      </c>
      <c r="F712" s="150"/>
      <c r="G712" s="100"/>
      <c r="H712" s="100"/>
      <c r="I712" s="101">
        <f t="shared" si="1773"/>
        <v>0</v>
      </c>
      <c r="J712" s="150"/>
      <c r="K712" s="100"/>
      <c r="L712" s="100"/>
      <c r="M712" s="102">
        <f t="shared" si="1774"/>
        <v>0</v>
      </c>
      <c r="N712" s="150"/>
      <c r="O712" s="100"/>
      <c r="P712" s="100"/>
      <c r="Q712" s="102">
        <f t="shared" si="1775"/>
        <v>0</v>
      </c>
      <c r="R712" s="150"/>
      <c r="S712" s="100"/>
      <c r="T712" s="100"/>
      <c r="U712" s="101">
        <f t="shared" si="1776"/>
        <v>0</v>
      </c>
      <c r="V712" s="110">
        <f t="shared" si="1780"/>
        <v>0</v>
      </c>
      <c r="W712" s="111">
        <f t="shared" si="1781"/>
        <v>0</v>
      </c>
      <c r="X712" s="53">
        <f>ROUND(IFERROR((W712/(Y712*IF(ISNUMBER(E712),E712,1))),0),2)</f>
        <v>0</v>
      </c>
      <c r="Y712" s="90" t="str">
        <f t="shared" si="1783"/>
        <v/>
      </c>
      <c r="Z712" s="5">
        <f>(IF(I712&lt;30%,0,IF(I712&lt;35%,F712*G712*H712*F!$B$33,IF(I712&lt;40%,F712*G712*H712*F!$B$38,IF(I712&lt;45%,F712*G712*H712*F!$B$43,IF(I712&lt;50%,F712*G712*H712*F!$B$48,IF(I712=50%,F712*G712*H712*F!$B$50,IF(I712=51%,F712*G712*H712*F!$B$51,IF(I712=52%,F712*G712*H712*F!$B$52,IF(I712=53%,F712*G712*H712*F!$B$53,IF(I712=54%,F712*G712*H712*F!$B$54,IF(I712=55%,F712*G712*H712*F!$B$55,IF(I712=56%,F712*G712*H712*F!$B$56,IF(I712=57%,F712*G712*H712*F!$B$57,IF(I712=58%,F712*G712*H712*F!$B$58,IF(I712=59%,F712*G712*H712*F!$B$59,IF(I712=60%,F712*G712*H712*F!$B$60,IF(I712=61%,F712*G712*H712*F!$B$61,IF(I712=62%,F712*G712*H712*F!$B$62,IF(I712=63%,F712*G712*H712*F!$B$63,IF(I712=64%,F712*G712*H712*F!$B$64,IF(I712=65%,F712*G712*H712*F!$B$65,IF(I712=66%,F712*G712*H712*F!$B$66,IF(I712=67%,F712*G712*H712*F!$B$67,IF(I712=68%,F712*G712*H712*F!$B$68,IF(I712=69%,F712*G712*H712*F!$B$69,IF(I712=70%,F712*G712*H712*F!$B$70,IF(I712=71%,F712*G712*H712*F!$B$71,IF(I712=72%,F712*G712*H712*F!$B$72,IF(I712=73%,F712*G712*H712*F!$B$73,IF(I712=74%,F712*G712*H712*F!$B$74,IF(I712=75%,F712*G712*H712*F!$B$75,IF(I712=76%,F712*G712*H712*F!$B$76,IF(I712=77%,F712*G712*H712*F!$B$77,IF(I712=78%,F712*G712*H712*F!$B$78,IF(I712=79%,F712*G712*H712*F!$B$79,IF(I712=80%,F712*G712*H712*F!$B$80,IF(I712=81%,F712*G712*H712*F!$B$81,IF(I712=82%,F712*G712*H712*F!$B$82,IF(I712=83%,F712*G712*H712*F!$B$83,IF(I712=84%,F712*G712*H712*F!$B$84,IF(I712=85%,F712*G712*H712*F!$B$85,IF(I712=86%,F712*G712*H712*F!$B$86,IF(I712=87%,F712*G712*H712*F!$B$87,IF(I712=88%,F712*G712*H712*F!$B$88,IF(I712=89%,F712*G712*H712*F!$B$89,IF(I712=90%,F712*G712*H712*F!$B$90,IF(I712=91%,F712*G712*H712*F!$B$91,IF(I712=92%,F712*G712*H712*F!$B$92,IF(I712=93%,F712*G712*H712*F!$B$93,IF(I712=94%,F712*G712*H712*F!$B$94,IF(I712=95%,F712*G712*H712*F!$B$95,IF(I712=96%,F712*G712*H712*F!$B$96,IF(I712=97%,F712*G712*H712*F!$B$97,IF(I712=98%,F712*G712*H712*F!$B$98,IF(I712=99%,F712*G712*H712*F!$B$99,IF(I712&gt;99%,F712*G712*H712*F!$B$100,))))))))))))))))))))))))))))))))))))))))))))))))))))))))+IF(M712&lt;30%,0,IF(M712&lt;35%,J712*K712*L712*F!$B$33,IF(M712&lt;40%,J712*K712*L712*F!$B$38,IF(M712&lt;45%,J712*K712*L712*F!$B$43,IF(M712&lt;50%,J712*K712*L712*F!$B$48,IF(M712=50%,J712*K712*L712*F!$B$50,IF(M712=51%,J712*K712*L712*F!$B$51,IF(M712=52%,J712*K712*L712*F!$B$52,IF(M712=53%,J712*K712*L712*F!$B$53,IF(M712=54%,J712*K712*L712*F!$B$54,IF(M712=55%,J712*K712*L712*F!$B$55,IF(M712=56%,J712*K712*L712*F!$B$56,IF(M712=57%,J712*K712*L712*F!$B$57,IF(M712=58%,J712*K712*L712*F!$B$58,IF(M712=59%,J712*K712*L712*F!$B$59,IF(M712=60%,J712*K712*L712*F!$B$60,IF(M712=61%,J712*K712*L712*F!$B$61,IF(M712=62%,J712*K712*L712*F!$B$62,IF(M712=63%,J712*K712*L712*F!$B$63,IF(M712=64%,J712*K712*L712*F!$B$64,IF(M712=65%,J712*K712*L712*F!$B$65,IF(M712=66%,J712*K712*L712*F!$B$66,IF(M712=67%,J712*K712*L712*F!$B$67,IF(M712=68%,J712*K712*L712*F!$B$68,IF(M712=69%,J712*K712*L712*F!$B$69,IF(M712=70%,J712*K712*L712*F!$B$70,IF(M712=71%,J712*K712*L712*F!$B$71,IF(M712=72%,J712*K712*L712*F!$B$72,IF(M712=73%,J712*K712*L712*F!$B$73,IF(M712=74%,J712*K712*L712*F!$B$74,IF(M712=75%,J712*K712*L712*F!$B$75,IF(M712=76%,J712*K712*L712*F!$B$76,IF(M712=77%,J712*K712*L712*F!$B$77,IF(M712=78%,J712*K712*L712*F!$B$78,IF(M712=79%,J712*K712*L712*F!$B$79,IF(M712=80%,J712*K712*L712*F!$B$80,IF(M712=81%,J712*K712*L712*F!$B$81,IF(M712=82%,J712*K712*L712*F!$B$82,IF(M712=83%,J712*K712*L712*F!$B$83,IF(M712=84%,J712*K712*L712*F!$B$84,IF(M712=85%,J712*K712*L712*F!$B$85,IF(M712=86%,J712*K712*L712*F!$B$86,IF(M712=87%,J712*K712*L712*F!$B$87,IF(M712=88%,J712*K712*L712*F!$B$88,IF(M712=89%,J712*K712*L712*F!$B$89,IF(M712=90%,J712*K712*L712*F!$B$90,IF(M712=91%,J712*K712*L712*F!$B$91,IF(M712=92%,J712*K712*L712*F!$B$92,IF(M712=93%,J712*K712*L712*F!$B$93,IF(M712=94%,J712*K712*L712*F!$B$94,IF(M712=95%,J712*K712*L712*F!$B$95,IF(M712=96%,J712*K712*L712*F!$B$96,IF(M712=97%,J712*K712*L712*F!$B$97,IF(M712=98%,J712*K712*L712*F!$B$98,IF(M712=99%,J712*K712*L712*F!$B$99,IF(M712&gt;99%,J712*K712*L712*F!$B$100,))))))))))))))))))))))))))))))))))))))))))))))))))))))))+IF(Q712&lt;30%,0,IF(Q712&lt;35%,N712*O712*P712*F!$B$33,IF(Q712&lt;40%,N712*O712*P712*F!$B$38,IF(Q712&lt;45%,N712*O712*P712*F!$B$43,IF(Q712&lt;50%,N712*O712*P712*F!$B$48,IF(Q712=50%,N712*O712*P712*F!$B$50,IF(Q712=51%,N712*O712*P712*F!$B$51,IF(Q712=52%,N712*O712*P712*F!$B$52,IF(Q712=53%,N712*O712*P712*F!$B$53,IF(Q712=54%,N712*O712*P712*F!$B$54,IF(Q712=55%,N712*O712*P712*F!$B$55,IF(Q712=56%,N712*O712*P712*F!$B$56,IF(Q712=57%,N712*O712*P712*F!$B$57,IF(Q712=58%,N712*O712*P712*F!$B$58,IF(Q712=59%,N712*O712*P712*F!$B$59,IF(Q712=60%,N712*O712*P712*F!$B$60,IF(Q712=61%,N712*O712*P712*F!$B$61,IF(Q712=62%,N712*O712*P712*F!$B$62,IF(Q712=63%,N712*O712*P712*F!$B$63,IF(Q712=64%,N712*O712*P712*F!$B$64,IF(Q712=65%,N712*O712*P712*F!$B$65,IF(Q712=66%,N712*O712*P712*F!$B$66,IF(Q712=67%,N712*O712*P712*F!$B$67,IF(Q712=68%,N712*O712*P712*F!$B$68,IF(Q712=69%,N712*O712*P712*F!$B$69,IF(Q712=70%,N712*O712*P712*F!$B$70,IF(Q712=71%,N712*O712*P712*F!$B$71,IF(Q712=72%,N712*O712*P712*F!$B$72,IF(Q712=73%,N712*O712*P712*F!$B$73,IF(Q712=74%,N712*O712*P712*F!$B$74,IF(Q712=75%,N712*O712*P712*F!$B$75,IF(Q712=76%,N712*O712*P712*F!$B$76,IF(Q712=77%,N712*O712*P712*F!$B$77,IF(Q712=78%,N712*O712*P712*F!$B$78,IF(Q712=79%,N712*O712*P712*F!$B$79,IF(Q712=80%,N712*O712*P712*F!$B$80,IF(Q712=81%,N712*O712*P712*F!$B$81,IF(Q712=82%,N712*O712*P712*F!$B$82,IF(Q712=83%,N712*O712*P712*F!$B$83,IF(Q712=84%,N712*O712*P712*F!$B$84,IF(Q712=85%,N712*O712*P712*F!$B$85,IF(Q712=86%,N712*O712*P712*F!$B$86,IF(Q712=87%,N712*O712*P712*F!$B$87,IF(Q712=88%,N712*O712*P712*F!$B$88,IF(Q712=89%,N712*O712*P712*F!$B$89,IF(Q712=90%,N712*O712*P712*F!$B$90,IF(Q712=91%,N712*O712*P712*F!$B$91,IF(Q712=92%,N712*O712*P712*F!$B$92,IF(Q712=93%,N712*O712*P712*F!$B$93,IF(Q712=94%,N712*O712*P712*F!$B$94,IF(Q712=95%,N712*O712*P712*F!$B$95,IF(Q712=96%,N712*O712*P712*F!$B$96,IF(Q712=97%,N712*O712*P712*F!$B$97,IF(Q712=98%,N712*O712*P712*F!$B$98,IF(Q712=99%,N712*O712*P712*F!$B$99,IF(Q712&gt;99%,N712*O712*P712*F!$B$100,))))))))))))))))))))))))))))))))))))))))))))))))))))))))+IF(U712&lt;30%,0,IF(U712&lt;35%,R712*S712*T712*F!$B$33,IF(U712&lt;40%,R712*S712*T712*F!$B$38,IF(U712&lt;45%,R712*S712*T712*F!$B$43,IF(U712&lt;50%,R712*S712*T712*F!$B$48,IF(U712=50%,R712*S712*T712*F!$B$50,IF(U712=51%,R712*S712*T712*F!$B$51,IF(U712=52%,R712*S712*T712*F!$B$52,IF(U712=53%,R712*S712*T712*F!$B$53,IF(U712=54%,R712*S712*T712*F!$B$54,IF(U712=55%,R712*S712*T712*F!$B$55,IF(U712=56%,R712*S712*T712*F!$B$56,IF(U712=57%,R712*S712*T712*F!$B$57,IF(U712=58%,R712*S712*T712*F!$B$58,IF(U712=59%,R712*S712*T712*F!$B$59,IF(U712=60%,R712*S712*T712*F!$B$60,IF(U712=61%,R712*S712*T712*F!$B$61,IF(U712=62%,R712*S712*T712*F!$B$62,IF(U712=63%,R712*S712*T712*F!$B$63,IF(U712=64%,R712*S712*T712*F!$B$64,IF(U712=65%,R712*S712*T712*F!$B$65,IF(U712=66%,R712*S712*T712*F!$B$66,IF(U712=67%,R712*S712*T712*F!$B$67,IF(U712=68%,R712*S712*T712*F!$B$68,IF(U712=69%,R712*S712*T712*F!$B$69,IF(U712=70%,R712*S712*T712*F!$B$70,IF(U712=71%,R712*S712*T712*F!$B$71,IF(U712=72%,R712*S712*T712*F!$B$72,IF(U712=73%,R712*S712*T712*F!$B$73,IF(U712=74%,R712*S712*T712*F!$B$74,IF(U712=75%,R712*S712*T712*F!$B$75,IF(U712=76%,R712*S712*T712*F!$B$76,IF(U712=77%,R712*S712*T712*F!$B$77,IF(U712=78%,R712*S712*T712*F!$B$78,IF(U712=79%,R712*S712*T712*F!$B$79,IF(U712=80%,R712*S712*T712*F!$B$80,IF(U712=81%,R712*S712*T712*F!$B$81,IF(U712=82%,R712*S712*T712*F!$B$82,IF(U712=83%,R712*S712*T712*F!$B$83,IF(U712=84%,R712*S712*T712*F!$B$84,IF(U712=85%,R712*S712*T712*F!$B$85,IF(U712=86%,R712*S712*T712*F!$B$86,IF(U712=87%,R712*S712*T712*F!$B$87,IF(U712=88%,R712*S712*T712*F!$B$88,IF(U712=89%,R712*S712*T712*F!$B$89,IF(U712=90%,R712*S712*T712*F!$B$90,IF(U712=91%,R712*S712*T712*F!$B$91,IF(U712=92%,R712*S712*T712*F!$B$92,IF(U712=93%,R712*S712*T712*F!$B$93,IF(U712=94%,R712*S712*T712*F!$B$94,IF(U712=95%,R712*S712*T712*F!$B$95,IF(U712=96%,R712*S712*T712*F!$B$96,IF(U712=97%,R712*S712*T712*F!$B$97,IF(U712=98%,R712*S712*T712*F!$B$98,IF(U712=99%,R712*S712*T712*F!$B$99,IF(U712&gt;99%,R712*S712*T712*F!$B$100)))))))))))))))))))))))))))))))))))))))))))))))))))))))))*IF(ISNUMBER(E712),E712,1)*IF(ISNUMBER(D712),D712,1)</f>
        <v>0</v>
      </c>
      <c r="AA712" s="5">
        <f>G712*H712+K712*L712+O712*P712+S712*T712</f>
        <v>0</v>
      </c>
      <c r="AB712" s="112">
        <f>(H712*(IF(I712&lt;45%,0.5,IF(I712&lt;55%,0.8,IF(I712&lt;65%,0.9,IF(I712&lt;75%,1,IF(I712&lt;85%,1.1,1.2))))))+L712*(IF(M712&lt;45%,0.5,IF(M712&lt;55%,0.8,IF(M712&lt;65%,0.9,IF(M712&lt;75%,1,IF(M712&lt;85%,1.1,1.2))))))+P712*(IF(Q712&lt;45%,0.5,IF(Q712&lt;55%,0.8,IF(Q712&lt;65%,0.9,IF(Q712&lt;75%,1,IF(Q712&lt;85%,1.1,1.2))))))+T712*(IF(U712&lt;45%,0.5,IF(U712&lt;55%,0.8,IF(U712&lt;65%,0.9,IF(U712&lt;75%,1,IF(U712&lt;85%,1.1,1.2)))))))*IF(D712&gt;=0.8,6,IF(D712&lt;=0.4,1.5,3))</f>
        <v>0</v>
      </c>
    </row>
    <row r="713" spans="1:28" x14ac:dyDescent="0.25">
      <c r="A713" s="1125"/>
      <c r="B713" s="86" t="str">
        <f t="shared" ref="B713:C713" si="1788">IF(B651="","",B651)</f>
        <v/>
      </c>
      <c r="C713" s="84" t="str">
        <f t="shared" si="1788"/>
        <v/>
      </c>
      <c r="D713" s="149">
        <f t="shared" si="1778"/>
        <v>0</v>
      </c>
      <c r="E713" s="85" t="str">
        <f t="shared" ref="E713" si="1789">IF(E651="","",E651)</f>
        <v/>
      </c>
      <c r="F713" s="152"/>
      <c r="G713" s="94"/>
      <c r="H713" s="94"/>
      <c r="I713" s="93">
        <f t="shared" si="1773"/>
        <v>0</v>
      </c>
      <c r="J713" s="152"/>
      <c r="K713" s="94"/>
      <c r="L713" s="94"/>
      <c r="M713" s="95">
        <f t="shared" si="1774"/>
        <v>0</v>
      </c>
      <c r="N713" s="152"/>
      <c r="O713" s="94"/>
      <c r="P713" s="94"/>
      <c r="Q713" s="95">
        <f t="shared" si="1775"/>
        <v>0</v>
      </c>
      <c r="R713" s="152"/>
      <c r="S713" s="94"/>
      <c r="T713" s="94"/>
      <c r="U713" s="93">
        <f t="shared" si="1776"/>
        <v>0</v>
      </c>
      <c r="V713" s="113">
        <f t="shared" si="1780"/>
        <v>0</v>
      </c>
      <c r="W713" s="114">
        <f t="shared" si="1781"/>
        <v>0</v>
      </c>
      <c r="X713" s="36">
        <f t="shared" ref="X713" si="1790">ROUND(IFERROR((W713/(Y713*IF(ISNUMBER(E713),E713,1))),0),2)</f>
        <v>0</v>
      </c>
      <c r="Y713" s="90" t="str">
        <f t="shared" si="1783"/>
        <v/>
      </c>
      <c r="Z713" s="6">
        <f>(IF(I713&lt;30%,0,IF(I713&lt;35%,F713*G713*H713*F!$B$33,IF(I713&lt;40%,F713*G713*H713*F!$B$38,IF(I713&lt;45%,F713*G713*H713*F!$B$43,IF(I713&lt;50%,F713*G713*H713*F!$B$48,IF(I713=50%,F713*G713*H713*F!$B$50,IF(I713=51%,F713*G713*H713*F!$B$51,IF(I713=52%,F713*G713*H713*F!$B$52,IF(I713=53%,F713*G713*H713*F!$B$53,IF(I713=54%,F713*G713*H713*F!$B$54,IF(I713=55%,F713*G713*H713*F!$B$55,IF(I713=56%,F713*G713*H713*F!$B$56,IF(I713=57%,F713*G713*H713*F!$B$57,IF(I713=58%,F713*G713*H713*F!$B$58,IF(I713=59%,F713*G713*H713*F!$B$59,IF(I713=60%,F713*G713*H713*F!$B$60,IF(I713=61%,F713*G713*H713*F!$B$61,IF(I713=62%,F713*G713*H713*F!$B$62,IF(I713=63%,F713*G713*H713*F!$B$63,IF(I713=64%,F713*G713*H713*F!$B$64,IF(I713=65%,F713*G713*H713*F!$B$65,IF(I713=66%,F713*G713*H713*F!$B$66,IF(I713=67%,F713*G713*H713*F!$B$67,IF(I713=68%,F713*G713*H713*F!$B$68,IF(I713=69%,F713*G713*H713*F!$B$69,IF(I713=70%,F713*G713*H713*F!$B$70,IF(I713=71%,F713*G713*H713*F!$B$71,IF(I713=72%,F713*G713*H713*F!$B$72,IF(I713=73%,F713*G713*H713*F!$B$73,IF(I713=74%,F713*G713*H713*F!$B$74,IF(I713=75%,F713*G713*H713*F!$B$75,IF(I713=76%,F713*G713*H713*F!$B$76,IF(I713=77%,F713*G713*H713*F!$B$77,IF(I713=78%,F713*G713*H713*F!$B$78,IF(I713=79%,F713*G713*H713*F!$B$79,IF(I713=80%,F713*G713*H713*F!$B$80,IF(I713=81%,F713*G713*H713*F!$B$81,IF(I713=82%,F713*G713*H713*F!$B$82,IF(I713=83%,F713*G713*H713*F!$B$83,IF(I713=84%,F713*G713*H713*F!$B$84,IF(I713=85%,F713*G713*H713*F!$B$85,IF(I713=86%,F713*G713*H713*F!$B$86,IF(I713=87%,F713*G713*H713*F!$B$87,IF(I713=88%,F713*G713*H713*F!$B$88,IF(I713=89%,F713*G713*H713*F!$B$89,IF(I713=90%,F713*G713*H713*F!$B$90,IF(I713=91%,F713*G713*H713*F!$B$91,IF(I713=92%,F713*G713*H713*F!$B$92,IF(I713=93%,F713*G713*H713*F!$B$93,IF(I713=94%,F713*G713*H713*F!$B$94,IF(I713=95%,F713*G713*H713*F!$B$95,IF(I713=96%,F713*G713*H713*F!$B$96,IF(I713=97%,F713*G713*H713*F!$B$97,IF(I713=98%,F713*G713*H713*F!$B$98,IF(I713=99%,F713*G713*H713*F!$B$99,IF(I713&gt;99%,F713*G713*H713*F!$B$100,))))))))))))))))))))))))))))))))))))))))))))))))))))))))+IF(M713&lt;30%,0,IF(M713&lt;35%,J713*K713*L713*F!$B$33,IF(M713&lt;40%,J713*K713*L713*F!$B$38,IF(M713&lt;45%,J713*K713*L713*F!$B$43,IF(M713&lt;50%,J713*K713*L713*F!$B$48,IF(M713=50%,J713*K713*L713*F!$B$50,IF(M713=51%,J713*K713*L713*F!$B$51,IF(M713=52%,J713*K713*L713*F!$B$52,IF(M713=53%,J713*K713*L713*F!$B$53,IF(M713=54%,J713*K713*L713*F!$B$54,IF(M713=55%,J713*K713*L713*F!$B$55,IF(M713=56%,J713*K713*L713*F!$B$56,IF(M713=57%,J713*K713*L713*F!$B$57,IF(M713=58%,J713*K713*L713*F!$B$58,IF(M713=59%,J713*K713*L713*F!$B$59,IF(M713=60%,J713*K713*L713*F!$B$60,IF(M713=61%,J713*K713*L713*F!$B$61,IF(M713=62%,J713*K713*L713*F!$B$62,IF(M713=63%,J713*K713*L713*F!$B$63,IF(M713=64%,J713*K713*L713*F!$B$64,IF(M713=65%,J713*K713*L713*F!$B$65,IF(M713=66%,J713*K713*L713*F!$B$66,IF(M713=67%,J713*K713*L713*F!$B$67,IF(M713=68%,J713*K713*L713*F!$B$68,IF(M713=69%,J713*K713*L713*F!$B$69,IF(M713=70%,J713*K713*L713*F!$B$70,IF(M713=71%,J713*K713*L713*F!$B$71,IF(M713=72%,J713*K713*L713*F!$B$72,IF(M713=73%,J713*K713*L713*F!$B$73,IF(M713=74%,J713*K713*L713*F!$B$74,IF(M713=75%,J713*K713*L713*F!$B$75,IF(M713=76%,J713*K713*L713*F!$B$76,IF(M713=77%,J713*K713*L713*F!$B$77,IF(M713=78%,J713*K713*L713*F!$B$78,IF(M713=79%,J713*K713*L713*F!$B$79,IF(M713=80%,J713*K713*L713*F!$B$80,IF(M713=81%,J713*K713*L713*F!$B$81,IF(M713=82%,J713*K713*L713*F!$B$82,IF(M713=83%,J713*K713*L713*F!$B$83,IF(M713=84%,J713*K713*L713*F!$B$84,IF(M713=85%,J713*K713*L713*F!$B$85,IF(M713=86%,J713*K713*L713*F!$B$86,IF(M713=87%,J713*K713*L713*F!$B$87,IF(M713=88%,J713*K713*L713*F!$B$88,IF(M713=89%,J713*K713*L713*F!$B$89,IF(M713=90%,J713*K713*L713*F!$B$90,IF(M713=91%,J713*K713*L713*F!$B$91,IF(M713=92%,J713*K713*L713*F!$B$92,IF(M713=93%,J713*K713*L713*F!$B$93,IF(M713=94%,J713*K713*L713*F!$B$94,IF(M713=95%,J713*K713*L713*F!$B$95,IF(M713=96%,J713*K713*L713*F!$B$96,IF(M713=97%,J713*K713*L713*F!$B$97,IF(M713=98%,J713*K713*L713*F!$B$98,IF(M713=99%,J713*K713*L713*F!$B$99,IF(M713&gt;99%,J713*K713*L713*F!$B$100,))))))))))))))))))))))))))))))))))))))))))))))))))))))))+IF(Q713&lt;30%,0,IF(Q713&lt;35%,N713*O713*P713*F!$B$33,IF(Q713&lt;40%,N713*O713*P713*F!$B$38,IF(Q713&lt;45%,N713*O713*P713*F!$B$43,IF(Q713&lt;50%,N713*O713*P713*F!$B$48,IF(Q713=50%,N713*O713*P713*F!$B$50,IF(Q713=51%,N713*O713*P713*F!$B$51,IF(Q713=52%,N713*O713*P713*F!$B$52,IF(Q713=53%,N713*O713*P713*F!$B$53,IF(Q713=54%,N713*O713*P713*F!$B$54,IF(Q713=55%,N713*O713*P713*F!$B$55,IF(Q713=56%,N713*O713*P713*F!$B$56,IF(Q713=57%,N713*O713*P713*F!$B$57,IF(Q713=58%,N713*O713*P713*F!$B$58,IF(Q713=59%,N713*O713*P713*F!$B$59,IF(Q713=60%,N713*O713*P713*F!$B$60,IF(Q713=61%,N713*O713*P713*F!$B$61,IF(Q713=62%,N713*O713*P713*F!$B$62,IF(Q713=63%,N713*O713*P713*F!$B$63,IF(Q713=64%,N713*O713*P713*F!$B$64,IF(Q713=65%,N713*O713*P713*F!$B$65,IF(Q713=66%,N713*O713*P713*F!$B$66,IF(Q713=67%,N713*O713*P713*F!$B$67,IF(Q713=68%,N713*O713*P713*F!$B$68,IF(Q713=69%,N713*O713*P713*F!$B$69,IF(Q713=70%,N713*O713*P713*F!$B$70,IF(Q713=71%,N713*O713*P713*F!$B$71,IF(Q713=72%,N713*O713*P713*F!$B$72,IF(Q713=73%,N713*O713*P713*F!$B$73,IF(Q713=74%,N713*O713*P713*F!$B$74,IF(Q713=75%,N713*O713*P713*F!$B$75,IF(Q713=76%,N713*O713*P713*F!$B$76,IF(Q713=77%,N713*O713*P713*F!$B$77,IF(Q713=78%,N713*O713*P713*F!$B$78,IF(Q713=79%,N713*O713*P713*F!$B$79,IF(Q713=80%,N713*O713*P713*F!$B$80,IF(Q713=81%,N713*O713*P713*F!$B$81,IF(Q713=82%,N713*O713*P713*F!$B$82,IF(Q713=83%,N713*O713*P713*F!$B$83,IF(Q713=84%,N713*O713*P713*F!$B$84,IF(Q713=85%,N713*O713*P713*F!$B$85,IF(Q713=86%,N713*O713*P713*F!$B$86,IF(Q713=87%,N713*O713*P713*F!$B$87,IF(Q713=88%,N713*O713*P713*F!$B$88,IF(Q713=89%,N713*O713*P713*F!$B$89,IF(Q713=90%,N713*O713*P713*F!$B$90,IF(Q713=91%,N713*O713*P713*F!$B$91,IF(Q713=92%,N713*O713*P713*F!$B$92,IF(Q713=93%,N713*O713*P713*F!$B$93,IF(Q713=94%,N713*O713*P713*F!$B$94,IF(Q713=95%,N713*O713*P713*F!$B$95,IF(Q713=96%,N713*O713*P713*F!$B$96,IF(Q713=97%,N713*O713*P713*F!$B$97,IF(Q713=98%,N713*O713*P713*F!$B$98,IF(Q713=99%,N713*O713*P713*F!$B$99,IF(Q713&gt;99%,N713*O713*P713*F!$B$100,))))))))))))))))))))))))))))))))))))))))))))))))))))))))+IF(U713&lt;30%,0,IF(U713&lt;35%,R713*S713*T713*F!$B$33,IF(U713&lt;40%,R713*S713*T713*F!$B$38,IF(U713&lt;45%,R713*S713*T713*F!$B$43,IF(U713&lt;50%,R713*S713*T713*F!$B$48,IF(U713=50%,R713*S713*T713*F!$B$50,IF(U713=51%,R713*S713*T713*F!$B$51,IF(U713=52%,R713*S713*T713*F!$B$52,IF(U713=53%,R713*S713*T713*F!$B$53,IF(U713=54%,R713*S713*T713*F!$B$54,IF(U713=55%,R713*S713*T713*F!$B$55,IF(U713=56%,R713*S713*T713*F!$B$56,IF(U713=57%,R713*S713*T713*F!$B$57,IF(U713=58%,R713*S713*T713*F!$B$58,IF(U713=59%,R713*S713*T713*F!$B$59,IF(U713=60%,R713*S713*T713*F!$B$60,IF(U713=61%,R713*S713*T713*F!$B$61,IF(U713=62%,R713*S713*T713*F!$B$62,IF(U713=63%,R713*S713*T713*F!$B$63,IF(U713=64%,R713*S713*T713*F!$B$64,IF(U713=65%,R713*S713*T713*F!$B$65,IF(U713=66%,R713*S713*T713*F!$B$66,IF(U713=67%,R713*S713*T713*F!$B$67,IF(U713=68%,R713*S713*T713*F!$B$68,IF(U713=69%,R713*S713*T713*F!$B$69,IF(U713=70%,R713*S713*T713*F!$B$70,IF(U713=71%,R713*S713*T713*F!$B$71,IF(U713=72%,R713*S713*T713*F!$B$72,IF(U713=73%,R713*S713*T713*F!$B$73,IF(U713=74%,R713*S713*T713*F!$B$74,IF(U713=75%,R713*S713*T713*F!$B$75,IF(U713=76%,R713*S713*T713*F!$B$76,IF(U713=77%,R713*S713*T713*F!$B$77,IF(U713=78%,R713*S713*T713*F!$B$78,IF(U713=79%,R713*S713*T713*F!$B$79,IF(U713=80%,R713*S713*T713*F!$B$80,IF(U713=81%,R713*S713*T713*F!$B$81,IF(U713=82%,R713*S713*T713*F!$B$82,IF(U713=83%,R713*S713*T713*F!$B$83,IF(U713=84%,R713*S713*T713*F!$B$84,IF(U713=85%,R713*S713*T713*F!$B$85,IF(U713=86%,R713*S713*T713*F!$B$86,IF(U713=87%,R713*S713*T713*F!$B$87,IF(U713=88%,R713*S713*T713*F!$B$88,IF(U713=89%,R713*S713*T713*F!$B$89,IF(U713=90%,R713*S713*T713*F!$B$90,IF(U713=91%,R713*S713*T713*F!$B$91,IF(U713=92%,R713*S713*T713*F!$B$92,IF(U713=93%,R713*S713*T713*F!$B$93,IF(U713=94%,R713*S713*T713*F!$B$94,IF(U713=95%,R713*S713*T713*F!$B$95,IF(U713=96%,R713*S713*T713*F!$B$96,IF(U713=97%,R713*S713*T713*F!$B$97,IF(U713=98%,R713*S713*T713*F!$B$98,IF(U713=99%,R713*S713*T713*F!$B$99,IF(U713&gt;99%,R713*S713*T713*F!$B$100)))))))))))))))))))))))))))))))))))))))))))))))))))))))))*IF(ISNUMBER(E713),E713,1)*IF(ISNUMBER(D713),D713,1)</f>
        <v>0</v>
      </c>
      <c r="AA713" s="6">
        <f>G713*H713+K713*L713+O713*P713+S713*T713</f>
        <v>0</v>
      </c>
      <c r="AB713" s="115">
        <f>(H713*(IF(I713&lt;45%,0.5,IF(I713&lt;55%,0.8,IF(I713&lt;65%,0.9,IF(I713&lt;75%,1,IF(I713&lt;85%,1.1,1.2))))))+L713*(IF(M713&lt;45%,0.5,IF(M713&lt;55%,0.8,IF(M713&lt;65%,0.9,IF(M713&lt;75%,1,IF(M713&lt;85%,1.1,1.2))))))+P713*(IF(Q713&lt;45%,0.5,IF(Q713&lt;55%,0.8,IF(Q713&lt;65%,0.9,IF(Q713&lt;75%,1,IF(Q713&lt;85%,1.1,1.2))))))+T713*(IF(U713&lt;45%,0.5,IF(U713&lt;55%,0.8,IF(U713&lt;65%,0.9,IF(U713&lt;75%,1,IF(U713&lt;85%,1.1,1.2)))))))*IF(D713&gt;=0.8,6,IF(D713&lt;=0.4,1.5,3))</f>
        <v>0</v>
      </c>
    </row>
    <row r="714" spans="1:28" x14ac:dyDescent="0.25">
      <c r="A714" s="1125"/>
      <c r="B714" s="86"/>
      <c r="C714" s="84"/>
      <c r="D714" s="109">
        <f>ROUND(IFERROR((D709*(G709*H709+K709*L709+O709*P709+S709*T709)+D710*(G710*H710+K710*L710+O710*P710+S710*T710)+D711*(G711*H711+K711*L711+O711*P711+S711*T711)+D712*(G712*H712+K712*L712+O712*P712+S712*T712)+D713*(G713*H713+K713*L713+O713*P713+S713*T713))/((G709*H709+K709*L709+O709*P709+S709*T709)+(G710*H710+K710*L710+O710*P710+S710*T710)+(G711*H711+K711*L711+O711*P711+S711*T711)+(G712*H712+K712*L712+O712*P712+S712*T712)+(G713*H713+K713*L713+O713*P713+S713*T713)),0),3)</f>
        <v>0</v>
      </c>
      <c r="E714" s="85"/>
      <c r="F714" s="65"/>
      <c r="G714" s="100"/>
      <c r="H714" s="100"/>
      <c r="I714" s="101"/>
      <c r="J714" s="65"/>
      <c r="K714" s="100"/>
      <c r="L714" s="100"/>
      <c r="M714" s="102"/>
      <c r="N714" s="65"/>
      <c r="O714" s="100"/>
      <c r="P714" s="100"/>
      <c r="Q714" s="102"/>
      <c r="R714" s="65"/>
      <c r="S714" s="100"/>
      <c r="T714" s="100"/>
      <c r="U714" s="101"/>
      <c r="V714" s="122">
        <f>SUM(V709:V713)</f>
        <v>0</v>
      </c>
      <c r="W714" s="117">
        <f>IFERROR(V714/AA714,0)</f>
        <v>0</v>
      </c>
      <c r="X714" s="118">
        <f>ROUND(IFERROR((D709*(I709*G709*H709+M709*K709*L709+Q709*O709*P709+U709*S709*T709)+D710*(I710*G710*H710+M710*K710*L710+Q710*O710*P710+U710*S710*T710)+D711*(I711*G711*H711+M711*K711*L711+Q711*O711*P711+U711*S711*T711)+D712*(I712*G712*H712+M712*K712*L712+Q712*O712*P712+U712*S712*T712)+D713*(I713*G713*H713+M713*K713*L713+Q713*O713*P713+U713*S713*T713))/(D709*(G709*H709+K709*L709+O709*P709+S709*T709)+D710*(G710*H710+K710*L710+O710*P710+S710*T710)+D711*(G711*H711+K711*L711+O711*P711+S711*T711)+D712*(G712*H712+K712*L712+O712*P712+S712*T712)+D713*(G713*H713+K713*L713+O713*P713+S713*T713)),0),2)</f>
        <v>0</v>
      </c>
      <c r="Y714" s="117"/>
      <c r="Z714" s="117">
        <f>SUM(Z709:Z713)</f>
        <v>0</v>
      </c>
      <c r="AA714" s="117">
        <f>SUM(AA709:AA713)</f>
        <v>0</v>
      </c>
      <c r="AB714" s="119">
        <f>IF(SUM(AB709:AB713)=0,TIME(,0,),TIME(,SUM(AB709:AB713)+30,))</f>
        <v>0</v>
      </c>
    </row>
    <row r="715" spans="1:28" x14ac:dyDescent="0.25">
      <c r="A715" s="1125"/>
      <c r="B715" s="86" t="str">
        <f t="shared" ref="B715:C715" si="1791">IF(B653="","",B653)</f>
        <v/>
      </c>
      <c r="C715" s="84" t="str">
        <f t="shared" si="1791"/>
        <v/>
      </c>
      <c r="D715" s="149">
        <f>D653</f>
        <v>0</v>
      </c>
      <c r="E715" s="85" t="str">
        <f t="shared" ref="E715" si="1792">IF(E653="","",E653)</f>
        <v/>
      </c>
      <c r="F715" s="152"/>
      <c r="G715" s="94"/>
      <c r="H715" s="94"/>
      <c r="I715" s="93">
        <f t="shared" ref="I715:I719" si="1793">IFERROR(ROUND(F715/$Y715,2),)</f>
        <v>0</v>
      </c>
      <c r="J715" s="152"/>
      <c r="K715" s="94"/>
      <c r="L715" s="94"/>
      <c r="M715" s="95">
        <f t="shared" ref="M715:M719" si="1794">IFERROR(ROUND(J715/$Y715,2),)</f>
        <v>0</v>
      </c>
      <c r="N715" s="152"/>
      <c r="O715" s="94"/>
      <c r="P715" s="94"/>
      <c r="Q715" s="95">
        <f t="shared" ref="Q715:Q719" si="1795">IFERROR(ROUND(N715/$Y715,2),)</f>
        <v>0</v>
      </c>
      <c r="R715" s="152"/>
      <c r="S715" s="94"/>
      <c r="T715" s="94"/>
      <c r="U715" s="93">
        <f t="shared" ref="U715:U719" si="1796">IFERROR(ROUND(R715/$Y715,2),)</f>
        <v>0</v>
      </c>
      <c r="V715" s="113">
        <f>(IF(ISNUMBER(F715),F715,1)*G715*H715+IF(ISNUMBER(J715),J715,1)*K715*L715+IF(ISNUMBER(N715),N715,1)*O715*P715+IF(ISNUMBER(R715),R715,1)*S715*T715)*IF(ISNUMBER(E715),E715,1)</f>
        <v>0</v>
      </c>
      <c r="W715" s="114">
        <f>IFERROR((IF(ISNUMBER(F715),F715,1)*G715*H715+IF(ISNUMBER(J715),J715,1)*K715*L715+IF(ISNUMBER(N715),N715,1)*O715*P715+IF(ISNUMBER(R715),R715,1)*S715*T715)*IF(ISNUMBER(E715),E715,1)/(G715*H715+K715*L715+O715*P715+S715*T715),0)</f>
        <v>0</v>
      </c>
      <c r="X715" s="36">
        <f>ROUND(IFERROR((W715/(Y715*IF(ISNUMBER(E715),E715,1))),0),2)</f>
        <v>0</v>
      </c>
      <c r="Y715" s="90" t="str">
        <f>IF(ISNUMBER(Y653), Y653+(Y653*$Y$683),"")</f>
        <v/>
      </c>
      <c r="Z715" s="6">
        <f>(IF(I715&lt;30%,0,IF(I715&lt;35%,F715*G715*H715*F!$B$33,IF(I715&lt;40%,F715*G715*H715*F!$B$38,IF(I715&lt;45%,F715*G715*H715*F!$B$43,IF(I715&lt;50%,F715*G715*H715*F!$B$48,IF(I715=50%,F715*G715*H715*F!$B$50,IF(I715=51%,F715*G715*H715*F!$B$51,IF(I715=52%,F715*G715*H715*F!$B$52,IF(I715=53%,F715*G715*H715*F!$B$53,IF(I715=54%,F715*G715*H715*F!$B$54,IF(I715=55%,F715*G715*H715*F!$B$55,IF(I715=56%,F715*G715*H715*F!$B$56,IF(I715=57%,F715*G715*H715*F!$B$57,IF(I715=58%,F715*G715*H715*F!$B$58,IF(I715=59%,F715*G715*H715*F!$B$59,IF(I715=60%,F715*G715*H715*F!$B$60,IF(I715=61%,F715*G715*H715*F!$B$61,IF(I715=62%,F715*G715*H715*F!$B$62,IF(I715=63%,F715*G715*H715*F!$B$63,IF(I715=64%,F715*G715*H715*F!$B$64,IF(I715=65%,F715*G715*H715*F!$B$65,IF(I715=66%,F715*G715*H715*F!$B$66,IF(I715=67%,F715*G715*H715*F!$B$67,IF(I715=68%,F715*G715*H715*F!$B$68,IF(I715=69%,F715*G715*H715*F!$B$69,IF(I715=70%,F715*G715*H715*F!$B$70,IF(I715=71%,F715*G715*H715*F!$B$71,IF(I715=72%,F715*G715*H715*F!$B$72,IF(I715=73%,F715*G715*H715*F!$B$73,IF(I715=74%,F715*G715*H715*F!$B$74,IF(I715=75%,F715*G715*H715*F!$B$75,IF(I715=76%,F715*G715*H715*F!$B$76,IF(I715=77%,F715*G715*H715*F!$B$77,IF(I715=78%,F715*G715*H715*F!$B$78,IF(I715=79%,F715*G715*H715*F!$B$79,IF(I715=80%,F715*G715*H715*F!$B$80,IF(I715=81%,F715*G715*H715*F!$B$81,IF(I715=82%,F715*G715*H715*F!$B$82,IF(I715=83%,F715*G715*H715*F!$B$83,IF(I715=84%,F715*G715*H715*F!$B$84,IF(I715=85%,F715*G715*H715*F!$B$85,IF(I715=86%,F715*G715*H715*F!$B$86,IF(I715=87%,F715*G715*H715*F!$B$87,IF(I715=88%,F715*G715*H715*F!$B$88,IF(I715=89%,F715*G715*H715*F!$B$89,IF(I715=90%,F715*G715*H715*F!$B$90,IF(I715=91%,F715*G715*H715*F!$B$91,IF(I715=92%,F715*G715*H715*F!$B$92,IF(I715=93%,F715*G715*H715*F!$B$93,IF(I715=94%,F715*G715*H715*F!$B$94,IF(I715=95%,F715*G715*H715*F!$B$95,IF(I715=96%,F715*G715*H715*F!$B$96,IF(I715=97%,F715*G715*H715*F!$B$97,IF(I715=98%,F715*G715*H715*F!$B$98,IF(I715=99%,F715*G715*H715*F!$B$99,IF(I715&gt;99%,F715*G715*H715*F!$B$100,))))))))))))))))))))))))))))))))))))))))))))))))))))))))+IF(M715&lt;30%,0,IF(M715&lt;35%,J715*K715*L715*F!$B$33,IF(M715&lt;40%,J715*K715*L715*F!$B$38,IF(M715&lt;45%,J715*K715*L715*F!$B$43,IF(M715&lt;50%,J715*K715*L715*F!$B$48,IF(M715=50%,J715*K715*L715*F!$B$50,IF(M715=51%,J715*K715*L715*F!$B$51,IF(M715=52%,J715*K715*L715*F!$B$52,IF(M715=53%,J715*K715*L715*F!$B$53,IF(M715=54%,J715*K715*L715*F!$B$54,IF(M715=55%,J715*K715*L715*F!$B$55,IF(M715=56%,J715*K715*L715*F!$B$56,IF(M715=57%,J715*K715*L715*F!$B$57,IF(M715=58%,J715*K715*L715*F!$B$58,IF(M715=59%,J715*K715*L715*F!$B$59,IF(M715=60%,J715*K715*L715*F!$B$60,IF(M715=61%,J715*K715*L715*F!$B$61,IF(M715=62%,J715*K715*L715*F!$B$62,IF(M715=63%,J715*K715*L715*F!$B$63,IF(M715=64%,J715*K715*L715*F!$B$64,IF(M715=65%,J715*K715*L715*F!$B$65,IF(M715=66%,J715*K715*L715*F!$B$66,IF(M715=67%,J715*K715*L715*F!$B$67,IF(M715=68%,J715*K715*L715*F!$B$68,IF(M715=69%,J715*K715*L715*F!$B$69,IF(M715=70%,J715*K715*L715*F!$B$70,IF(M715=71%,J715*K715*L715*F!$B$71,IF(M715=72%,J715*K715*L715*F!$B$72,IF(M715=73%,J715*K715*L715*F!$B$73,IF(M715=74%,J715*K715*L715*F!$B$74,IF(M715=75%,J715*K715*L715*F!$B$75,IF(M715=76%,J715*K715*L715*F!$B$76,IF(M715=77%,J715*K715*L715*F!$B$77,IF(M715=78%,J715*K715*L715*F!$B$78,IF(M715=79%,J715*K715*L715*F!$B$79,IF(M715=80%,J715*K715*L715*F!$B$80,IF(M715=81%,J715*K715*L715*F!$B$81,IF(M715=82%,J715*K715*L715*F!$B$82,IF(M715=83%,J715*K715*L715*F!$B$83,IF(M715=84%,J715*K715*L715*F!$B$84,IF(M715=85%,J715*K715*L715*F!$B$85,IF(M715=86%,J715*K715*L715*F!$B$86,IF(M715=87%,J715*K715*L715*F!$B$87,IF(M715=88%,J715*K715*L715*F!$B$88,IF(M715=89%,J715*K715*L715*F!$B$89,IF(M715=90%,J715*K715*L715*F!$B$90,IF(M715=91%,J715*K715*L715*F!$B$91,IF(M715=92%,J715*K715*L715*F!$B$92,IF(M715=93%,J715*K715*L715*F!$B$93,IF(M715=94%,J715*K715*L715*F!$B$94,IF(M715=95%,J715*K715*L715*F!$B$95,IF(M715=96%,J715*K715*L715*F!$B$96,IF(M715=97%,J715*K715*L715*F!$B$97,IF(M715=98%,J715*K715*L715*F!$B$98,IF(M715=99%,J715*K715*L715*F!$B$99,IF(M715&gt;99%,J715*K715*L715*F!$B$100,))))))))))))))))))))))))))))))))))))))))))))))))))))))))+IF(Q715&lt;30%,0,IF(Q715&lt;35%,N715*O715*P715*F!$B$33,IF(Q715&lt;40%,N715*O715*P715*F!$B$38,IF(Q715&lt;45%,N715*O715*P715*F!$B$43,IF(Q715&lt;50%,N715*O715*P715*F!$B$48,IF(Q715=50%,N715*O715*P715*F!$B$50,IF(Q715=51%,N715*O715*P715*F!$B$51,IF(Q715=52%,N715*O715*P715*F!$B$52,IF(Q715=53%,N715*O715*P715*F!$B$53,IF(Q715=54%,N715*O715*P715*F!$B$54,IF(Q715=55%,N715*O715*P715*F!$B$55,IF(Q715=56%,N715*O715*P715*F!$B$56,IF(Q715=57%,N715*O715*P715*F!$B$57,IF(Q715=58%,N715*O715*P715*F!$B$58,IF(Q715=59%,N715*O715*P715*F!$B$59,IF(Q715=60%,N715*O715*P715*F!$B$60,IF(Q715=61%,N715*O715*P715*F!$B$61,IF(Q715=62%,N715*O715*P715*F!$B$62,IF(Q715=63%,N715*O715*P715*F!$B$63,IF(Q715=64%,N715*O715*P715*F!$B$64,IF(Q715=65%,N715*O715*P715*F!$B$65,IF(Q715=66%,N715*O715*P715*F!$B$66,IF(Q715=67%,N715*O715*P715*F!$B$67,IF(Q715=68%,N715*O715*P715*F!$B$68,IF(Q715=69%,N715*O715*P715*F!$B$69,IF(Q715=70%,N715*O715*P715*F!$B$70,IF(Q715=71%,N715*O715*P715*F!$B$71,IF(Q715=72%,N715*O715*P715*F!$B$72,IF(Q715=73%,N715*O715*P715*F!$B$73,IF(Q715=74%,N715*O715*P715*F!$B$74,IF(Q715=75%,N715*O715*P715*F!$B$75,IF(Q715=76%,N715*O715*P715*F!$B$76,IF(Q715=77%,N715*O715*P715*F!$B$77,IF(Q715=78%,N715*O715*P715*F!$B$78,IF(Q715=79%,N715*O715*P715*F!$B$79,IF(Q715=80%,N715*O715*P715*F!$B$80,IF(Q715=81%,N715*O715*P715*F!$B$81,IF(Q715=82%,N715*O715*P715*F!$B$82,IF(Q715=83%,N715*O715*P715*F!$B$83,IF(Q715=84%,N715*O715*P715*F!$B$84,IF(Q715=85%,N715*O715*P715*F!$B$85,IF(Q715=86%,N715*O715*P715*F!$B$86,IF(Q715=87%,N715*O715*P715*F!$B$87,IF(Q715=88%,N715*O715*P715*F!$B$88,IF(Q715=89%,N715*O715*P715*F!$B$89,IF(Q715=90%,N715*O715*P715*F!$B$90,IF(Q715=91%,N715*O715*P715*F!$B$91,IF(Q715=92%,N715*O715*P715*F!$B$92,IF(Q715=93%,N715*O715*P715*F!$B$93,IF(Q715=94%,N715*O715*P715*F!$B$94,IF(Q715=95%,N715*O715*P715*F!$B$95,IF(Q715=96%,N715*O715*P715*F!$B$96,IF(Q715=97%,N715*O715*P715*F!$B$97,IF(Q715=98%,N715*O715*P715*F!$B$98,IF(Q715=99%,N715*O715*P715*F!$B$99,IF(Q715&gt;99%,N715*O715*P715*F!$B$100,))))))))))))))))))))))))))))))))))))))))))))))))))))))))+IF(U715&lt;30%,0,IF(U715&lt;35%,R715*S715*T715*F!$B$33,IF(U715&lt;40%,R715*S715*T715*F!$B$38,IF(U715&lt;45%,R715*S715*T715*F!$B$43,IF(U715&lt;50%,R715*S715*T715*F!$B$48,IF(U715=50%,R715*S715*T715*F!$B$50,IF(U715=51%,R715*S715*T715*F!$B$51,IF(U715=52%,R715*S715*T715*F!$B$52,IF(U715=53%,R715*S715*T715*F!$B$53,IF(U715=54%,R715*S715*T715*F!$B$54,IF(U715=55%,R715*S715*T715*F!$B$55,IF(U715=56%,R715*S715*T715*F!$B$56,IF(U715=57%,R715*S715*T715*F!$B$57,IF(U715=58%,R715*S715*T715*F!$B$58,IF(U715=59%,R715*S715*T715*F!$B$59,IF(U715=60%,R715*S715*T715*F!$B$60,IF(U715=61%,R715*S715*T715*F!$B$61,IF(U715=62%,R715*S715*T715*F!$B$62,IF(U715=63%,R715*S715*T715*F!$B$63,IF(U715=64%,R715*S715*T715*F!$B$64,IF(U715=65%,R715*S715*T715*F!$B$65,IF(U715=66%,R715*S715*T715*F!$B$66,IF(U715=67%,R715*S715*T715*F!$B$67,IF(U715=68%,R715*S715*T715*F!$B$68,IF(U715=69%,R715*S715*T715*F!$B$69,IF(U715=70%,R715*S715*T715*F!$B$70,IF(U715=71%,R715*S715*T715*F!$B$71,IF(U715=72%,R715*S715*T715*F!$B$72,IF(U715=73%,R715*S715*T715*F!$B$73,IF(U715=74%,R715*S715*T715*F!$B$74,IF(U715=75%,R715*S715*T715*F!$B$75,IF(U715=76%,R715*S715*T715*F!$B$76,IF(U715=77%,R715*S715*T715*F!$B$77,IF(U715=78%,R715*S715*T715*F!$B$78,IF(U715=79%,R715*S715*T715*F!$B$79,IF(U715=80%,R715*S715*T715*F!$B$80,IF(U715=81%,R715*S715*T715*F!$B$81,IF(U715=82%,R715*S715*T715*F!$B$82,IF(U715=83%,R715*S715*T715*F!$B$83,IF(U715=84%,R715*S715*T715*F!$B$84,IF(U715=85%,R715*S715*T715*F!$B$85,IF(U715=86%,R715*S715*T715*F!$B$86,IF(U715=87%,R715*S715*T715*F!$B$87,IF(U715=88%,R715*S715*T715*F!$B$88,IF(U715=89%,R715*S715*T715*F!$B$89,IF(U715=90%,R715*S715*T715*F!$B$90,IF(U715=91%,R715*S715*T715*F!$B$91,IF(U715=92%,R715*S715*T715*F!$B$92,IF(U715=93%,R715*S715*T715*F!$B$93,IF(U715=94%,R715*S715*T715*F!$B$94,IF(U715=95%,R715*S715*T715*F!$B$95,IF(U715=96%,R715*S715*T715*F!$B$96,IF(U715=97%,R715*S715*T715*F!$B$97,IF(U715=98%,R715*S715*T715*F!$B$98,IF(U715=99%,R715*S715*T715*F!$B$99,IF(U715&gt;99%,R715*S715*T715*F!$B$100)))))))))))))))))))))))))))))))))))))))))))))))))))))))))*IF(ISNUMBER(E715),E715,1)*IF(ISNUMBER(D715),D715,1)</f>
        <v>0</v>
      </c>
      <c r="AA715" s="6">
        <f>G715*H715+K715*L715+O715*P715+S715*T715</f>
        <v>0</v>
      </c>
      <c r="AB715" s="35">
        <f>(H715*(IF(I715&lt;45%,0.5,IF(I715&lt;55%,0.8,IF(I715&lt;65%,0.9,IF(I715&lt;75%,1,IF(I715&lt;85%,1.1,1.2))))))+L715*(IF(M715&lt;45%,0.5,IF(M715&lt;55%,0.8,IF(M715&lt;65%,0.9,IF(M715&lt;75%,1,IF(M715&lt;85%,1.1,1.2))))))+P715*(IF(Q715&lt;45%,0.5,IF(Q715&lt;55%,0.8,IF(Q715&lt;65%,0.9,IF(Q715&lt;75%,1,IF(Q715&lt;85%,1.1,1.2))))))+T715*(IF(U715&lt;45%,0.5,IF(U715&lt;55%,0.8,IF(U715&lt;65%,0.9,IF(U715&lt;75%,1,IF(U715&lt;85%,1.1,1.2)))))))*IF(D715&gt;=0.8,6,IF(D715&lt;=0.4,1.5,3))</f>
        <v>0</v>
      </c>
    </row>
    <row r="716" spans="1:28" x14ac:dyDescent="0.25">
      <c r="A716" s="1125"/>
      <c r="B716" s="86" t="str">
        <f t="shared" ref="B716:C716" si="1797">IF(B654="","",B654)</f>
        <v/>
      </c>
      <c r="C716" s="84" t="str">
        <f t="shared" si="1797"/>
        <v/>
      </c>
      <c r="D716" s="149">
        <f t="shared" ref="D716:D719" si="1798">D654</f>
        <v>0</v>
      </c>
      <c r="E716" s="85" t="str">
        <f t="shared" ref="E716" si="1799">IF(E654="","",E654)</f>
        <v/>
      </c>
      <c r="F716" s="150"/>
      <c r="G716" s="100"/>
      <c r="H716" s="100"/>
      <c r="I716" s="101">
        <f t="shared" si="1793"/>
        <v>0</v>
      </c>
      <c r="J716" s="150"/>
      <c r="K716" s="100"/>
      <c r="L716" s="100"/>
      <c r="M716" s="102">
        <f t="shared" si="1794"/>
        <v>0</v>
      </c>
      <c r="N716" s="150"/>
      <c r="O716" s="100"/>
      <c r="P716" s="100"/>
      <c r="Q716" s="102">
        <f t="shared" si="1795"/>
        <v>0</v>
      </c>
      <c r="R716" s="150"/>
      <c r="S716" s="100"/>
      <c r="T716" s="100"/>
      <c r="U716" s="101">
        <f t="shared" si="1796"/>
        <v>0</v>
      </c>
      <c r="V716" s="110">
        <f t="shared" ref="V716:V719" si="1800">(IF(ISNUMBER(F716),F716,1)*G716*H716+IF(ISNUMBER(J716),J716,1)*K716*L716+IF(ISNUMBER(N716),N716,1)*O716*P716+IF(ISNUMBER(R716),R716,1)*S716*T716)*IF(ISNUMBER(E716),E716,1)</f>
        <v>0</v>
      </c>
      <c r="W716" s="111">
        <f t="shared" ref="W716:W719" si="1801">IFERROR((IF(ISNUMBER(F716),F716,1)*G716*H716+IF(ISNUMBER(J716),J716,1)*K716*L716+IF(ISNUMBER(N716),N716,1)*O716*P716+IF(ISNUMBER(R716),R716,1)*S716*T716)*IF(ISNUMBER(E716),E716,1)/(G716*H716+K716*L716+O716*P716+S716*T716),0)</f>
        <v>0</v>
      </c>
      <c r="X716" s="53">
        <f t="shared" ref="X716:X717" si="1802">ROUND(IFERROR((W716/(Y716*IF(ISNUMBER(E716),E716,1))),0),2)</f>
        <v>0</v>
      </c>
      <c r="Y716" s="90" t="str">
        <f t="shared" ref="Y716:Y719" si="1803">IF(ISNUMBER(Y654), Y654+(Y654*$Y$683),"")</f>
        <v/>
      </c>
      <c r="Z716" s="5">
        <f>(IF(I716&lt;30%,0,IF(I716&lt;35%,F716*G716*H716*F!$B$33,IF(I716&lt;40%,F716*G716*H716*F!$B$38,IF(I716&lt;45%,F716*G716*H716*F!$B$43,IF(I716&lt;50%,F716*G716*H716*F!$B$48,IF(I716=50%,F716*G716*H716*F!$B$50,IF(I716=51%,F716*G716*H716*F!$B$51,IF(I716=52%,F716*G716*H716*F!$B$52,IF(I716=53%,F716*G716*H716*F!$B$53,IF(I716=54%,F716*G716*H716*F!$B$54,IF(I716=55%,F716*G716*H716*F!$B$55,IF(I716=56%,F716*G716*H716*F!$B$56,IF(I716=57%,F716*G716*H716*F!$B$57,IF(I716=58%,F716*G716*H716*F!$B$58,IF(I716=59%,F716*G716*H716*F!$B$59,IF(I716=60%,F716*G716*H716*F!$B$60,IF(I716=61%,F716*G716*H716*F!$B$61,IF(I716=62%,F716*G716*H716*F!$B$62,IF(I716=63%,F716*G716*H716*F!$B$63,IF(I716=64%,F716*G716*H716*F!$B$64,IF(I716=65%,F716*G716*H716*F!$B$65,IF(I716=66%,F716*G716*H716*F!$B$66,IF(I716=67%,F716*G716*H716*F!$B$67,IF(I716=68%,F716*G716*H716*F!$B$68,IF(I716=69%,F716*G716*H716*F!$B$69,IF(I716=70%,F716*G716*H716*F!$B$70,IF(I716=71%,F716*G716*H716*F!$B$71,IF(I716=72%,F716*G716*H716*F!$B$72,IF(I716=73%,F716*G716*H716*F!$B$73,IF(I716=74%,F716*G716*H716*F!$B$74,IF(I716=75%,F716*G716*H716*F!$B$75,IF(I716=76%,F716*G716*H716*F!$B$76,IF(I716=77%,F716*G716*H716*F!$B$77,IF(I716=78%,F716*G716*H716*F!$B$78,IF(I716=79%,F716*G716*H716*F!$B$79,IF(I716=80%,F716*G716*H716*F!$B$80,IF(I716=81%,F716*G716*H716*F!$B$81,IF(I716=82%,F716*G716*H716*F!$B$82,IF(I716=83%,F716*G716*H716*F!$B$83,IF(I716=84%,F716*G716*H716*F!$B$84,IF(I716=85%,F716*G716*H716*F!$B$85,IF(I716=86%,F716*G716*H716*F!$B$86,IF(I716=87%,F716*G716*H716*F!$B$87,IF(I716=88%,F716*G716*H716*F!$B$88,IF(I716=89%,F716*G716*H716*F!$B$89,IF(I716=90%,F716*G716*H716*F!$B$90,IF(I716=91%,F716*G716*H716*F!$B$91,IF(I716=92%,F716*G716*H716*F!$B$92,IF(I716=93%,F716*G716*H716*F!$B$93,IF(I716=94%,F716*G716*H716*F!$B$94,IF(I716=95%,F716*G716*H716*F!$B$95,IF(I716=96%,F716*G716*H716*F!$B$96,IF(I716=97%,F716*G716*H716*F!$B$97,IF(I716=98%,F716*G716*H716*F!$B$98,IF(I716=99%,F716*G716*H716*F!$B$99,IF(I716&gt;99%,F716*G716*H716*F!$B$100,))))))))))))))))))))))))))))))))))))))))))))))))))))))))+IF(M716&lt;30%,0,IF(M716&lt;35%,J716*K716*L716*F!$B$33,IF(M716&lt;40%,J716*K716*L716*F!$B$38,IF(M716&lt;45%,J716*K716*L716*F!$B$43,IF(M716&lt;50%,J716*K716*L716*F!$B$48,IF(M716=50%,J716*K716*L716*F!$B$50,IF(M716=51%,J716*K716*L716*F!$B$51,IF(M716=52%,J716*K716*L716*F!$B$52,IF(M716=53%,J716*K716*L716*F!$B$53,IF(M716=54%,J716*K716*L716*F!$B$54,IF(M716=55%,J716*K716*L716*F!$B$55,IF(M716=56%,J716*K716*L716*F!$B$56,IF(M716=57%,J716*K716*L716*F!$B$57,IF(M716=58%,J716*K716*L716*F!$B$58,IF(M716=59%,J716*K716*L716*F!$B$59,IF(M716=60%,J716*K716*L716*F!$B$60,IF(M716=61%,J716*K716*L716*F!$B$61,IF(M716=62%,J716*K716*L716*F!$B$62,IF(M716=63%,J716*K716*L716*F!$B$63,IF(M716=64%,J716*K716*L716*F!$B$64,IF(M716=65%,J716*K716*L716*F!$B$65,IF(M716=66%,J716*K716*L716*F!$B$66,IF(M716=67%,J716*K716*L716*F!$B$67,IF(M716=68%,J716*K716*L716*F!$B$68,IF(M716=69%,J716*K716*L716*F!$B$69,IF(M716=70%,J716*K716*L716*F!$B$70,IF(M716=71%,J716*K716*L716*F!$B$71,IF(M716=72%,J716*K716*L716*F!$B$72,IF(M716=73%,J716*K716*L716*F!$B$73,IF(M716=74%,J716*K716*L716*F!$B$74,IF(M716=75%,J716*K716*L716*F!$B$75,IF(M716=76%,J716*K716*L716*F!$B$76,IF(M716=77%,J716*K716*L716*F!$B$77,IF(M716=78%,J716*K716*L716*F!$B$78,IF(M716=79%,J716*K716*L716*F!$B$79,IF(M716=80%,J716*K716*L716*F!$B$80,IF(M716=81%,J716*K716*L716*F!$B$81,IF(M716=82%,J716*K716*L716*F!$B$82,IF(M716=83%,J716*K716*L716*F!$B$83,IF(M716=84%,J716*K716*L716*F!$B$84,IF(M716=85%,J716*K716*L716*F!$B$85,IF(M716=86%,J716*K716*L716*F!$B$86,IF(M716=87%,J716*K716*L716*F!$B$87,IF(M716=88%,J716*K716*L716*F!$B$88,IF(M716=89%,J716*K716*L716*F!$B$89,IF(M716=90%,J716*K716*L716*F!$B$90,IF(M716=91%,J716*K716*L716*F!$B$91,IF(M716=92%,J716*K716*L716*F!$B$92,IF(M716=93%,J716*K716*L716*F!$B$93,IF(M716=94%,J716*K716*L716*F!$B$94,IF(M716=95%,J716*K716*L716*F!$B$95,IF(M716=96%,J716*K716*L716*F!$B$96,IF(M716=97%,J716*K716*L716*F!$B$97,IF(M716=98%,J716*K716*L716*F!$B$98,IF(M716=99%,J716*K716*L716*F!$B$99,IF(M716&gt;99%,J716*K716*L716*F!$B$100,))))))))))))))))))))))))))))))))))))))))))))))))))))))))+IF(Q716&lt;30%,0,IF(Q716&lt;35%,N716*O716*P716*F!$B$33,IF(Q716&lt;40%,N716*O716*P716*F!$B$38,IF(Q716&lt;45%,N716*O716*P716*F!$B$43,IF(Q716&lt;50%,N716*O716*P716*F!$B$48,IF(Q716=50%,N716*O716*P716*F!$B$50,IF(Q716=51%,N716*O716*P716*F!$B$51,IF(Q716=52%,N716*O716*P716*F!$B$52,IF(Q716=53%,N716*O716*P716*F!$B$53,IF(Q716=54%,N716*O716*P716*F!$B$54,IF(Q716=55%,N716*O716*P716*F!$B$55,IF(Q716=56%,N716*O716*P716*F!$B$56,IF(Q716=57%,N716*O716*P716*F!$B$57,IF(Q716=58%,N716*O716*P716*F!$B$58,IF(Q716=59%,N716*O716*P716*F!$B$59,IF(Q716=60%,N716*O716*P716*F!$B$60,IF(Q716=61%,N716*O716*P716*F!$B$61,IF(Q716=62%,N716*O716*P716*F!$B$62,IF(Q716=63%,N716*O716*P716*F!$B$63,IF(Q716=64%,N716*O716*P716*F!$B$64,IF(Q716=65%,N716*O716*P716*F!$B$65,IF(Q716=66%,N716*O716*P716*F!$B$66,IF(Q716=67%,N716*O716*P716*F!$B$67,IF(Q716=68%,N716*O716*P716*F!$B$68,IF(Q716=69%,N716*O716*P716*F!$B$69,IF(Q716=70%,N716*O716*P716*F!$B$70,IF(Q716=71%,N716*O716*P716*F!$B$71,IF(Q716=72%,N716*O716*P716*F!$B$72,IF(Q716=73%,N716*O716*P716*F!$B$73,IF(Q716=74%,N716*O716*P716*F!$B$74,IF(Q716=75%,N716*O716*P716*F!$B$75,IF(Q716=76%,N716*O716*P716*F!$B$76,IF(Q716=77%,N716*O716*P716*F!$B$77,IF(Q716=78%,N716*O716*P716*F!$B$78,IF(Q716=79%,N716*O716*P716*F!$B$79,IF(Q716=80%,N716*O716*P716*F!$B$80,IF(Q716=81%,N716*O716*P716*F!$B$81,IF(Q716=82%,N716*O716*P716*F!$B$82,IF(Q716=83%,N716*O716*P716*F!$B$83,IF(Q716=84%,N716*O716*P716*F!$B$84,IF(Q716=85%,N716*O716*P716*F!$B$85,IF(Q716=86%,N716*O716*P716*F!$B$86,IF(Q716=87%,N716*O716*P716*F!$B$87,IF(Q716=88%,N716*O716*P716*F!$B$88,IF(Q716=89%,N716*O716*P716*F!$B$89,IF(Q716=90%,N716*O716*P716*F!$B$90,IF(Q716=91%,N716*O716*P716*F!$B$91,IF(Q716=92%,N716*O716*P716*F!$B$92,IF(Q716=93%,N716*O716*P716*F!$B$93,IF(Q716=94%,N716*O716*P716*F!$B$94,IF(Q716=95%,N716*O716*P716*F!$B$95,IF(Q716=96%,N716*O716*P716*F!$B$96,IF(Q716=97%,N716*O716*P716*F!$B$97,IF(Q716=98%,N716*O716*P716*F!$B$98,IF(Q716=99%,N716*O716*P716*F!$B$99,IF(Q716&gt;99%,N716*O716*P716*F!$B$100,))))))))))))))))))))))))))))))))))))))))))))))))))))))))+IF(U716&lt;30%,0,IF(U716&lt;35%,R716*S716*T716*F!$B$33,IF(U716&lt;40%,R716*S716*T716*F!$B$38,IF(U716&lt;45%,R716*S716*T716*F!$B$43,IF(U716&lt;50%,R716*S716*T716*F!$B$48,IF(U716=50%,R716*S716*T716*F!$B$50,IF(U716=51%,R716*S716*T716*F!$B$51,IF(U716=52%,R716*S716*T716*F!$B$52,IF(U716=53%,R716*S716*T716*F!$B$53,IF(U716=54%,R716*S716*T716*F!$B$54,IF(U716=55%,R716*S716*T716*F!$B$55,IF(U716=56%,R716*S716*T716*F!$B$56,IF(U716=57%,R716*S716*T716*F!$B$57,IF(U716=58%,R716*S716*T716*F!$B$58,IF(U716=59%,R716*S716*T716*F!$B$59,IF(U716=60%,R716*S716*T716*F!$B$60,IF(U716=61%,R716*S716*T716*F!$B$61,IF(U716=62%,R716*S716*T716*F!$B$62,IF(U716=63%,R716*S716*T716*F!$B$63,IF(U716=64%,R716*S716*T716*F!$B$64,IF(U716=65%,R716*S716*T716*F!$B$65,IF(U716=66%,R716*S716*T716*F!$B$66,IF(U716=67%,R716*S716*T716*F!$B$67,IF(U716=68%,R716*S716*T716*F!$B$68,IF(U716=69%,R716*S716*T716*F!$B$69,IF(U716=70%,R716*S716*T716*F!$B$70,IF(U716=71%,R716*S716*T716*F!$B$71,IF(U716=72%,R716*S716*T716*F!$B$72,IF(U716=73%,R716*S716*T716*F!$B$73,IF(U716=74%,R716*S716*T716*F!$B$74,IF(U716=75%,R716*S716*T716*F!$B$75,IF(U716=76%,R716*S716*T716*F!$B$76,IF(U716=77%,R716*S716*T716*F!$B$77,IF(U716=78%,R716*S716*T716*F!$B$78,IF(U716=79%,R716*S716*T716*F!$B$79,IF(U716=80%,R716*S716*T716*F!$B$80,IF(U716=81%,R716*S716*T716*F!$B$81,IF(U716=82%,R716*S716*T716*F!$B$82,IF(U716=83%,R716*S716*T716*F!$B$83,IF(U716=84%,R716*S716*T716*F!$B$84,IF(U716=85%,R716*S716*T716*F!$B$85,IF(U716=86%,R716*S716*T716*F!$B$86,IF(U716=87%,R716*S716*T716*F!$B$87,IF(U716=88%,R716*S716*T716*F!$B$88,IF(U716=89%,R716*S716*T716*F!$B$89,IF(U716=90%,R716*S716*T716*F!$B$90,IF(U716=91%,R716*S716*T716*F!$B$91,IF(U716=92%,R716*S716*T716*F!$B$92,IF(U716=93%,R716*S716*T716*F!$B$93,IF(U716=94%,R716*S716*T716*F!$B$94,IF(U716=95%,R716*S716*T716*F!$B$95,IF(U716=96%,R716*S716*T716*F!$B$96,IF(U716=97%,R716*S716*T716*F!$B$97,IF(U716=98%,R716*S716*T716*F!$B$98,IF(U716=99%,R716*S716*T716*F!$B$99,IF(U716&gt;99%,R716*S716*T716*F!$B$100)))))))))))))))))))))))))))))))))))))))))))))))))))))))))*IF(ISNUMBER(E716),E716,1)*IF(ISNUMBER(D716),D716,1)</f>
        <v>0</v>
      </c>
      <c r="AA716" s="5">
        <f>G716*H716+K716*L716+O716*P716+S716*T716</f>
        <v>0</v>
      </c>
      <c r="AB716" s="32">
        <f>(H716*(IF(I716&lt;45%,0.5,IF(I716&lt;55%,0.8,IF(I716&lt;65%,0.9,IF(I716&lt;75%,1,IF(I716&lt;85%,1.1,1.2))))))+L716*(IF(M716&lt;45%,0.5,IF(M716&lt;55%,0.8,IF(M716&lt;65%,0.9,IF(M716&lt;75%,1,IF(M716&lt;85%,1.1,1.2))))))+P716*(IF(Q716&lt;45%,0.5,IF(Q716&lt;55%,0.8,IF(Q716&lt;65%,0.9,IF(Q716&lt;75%,1,IF(Q716&lt;85%,1.1,1.2))))))+T716*(IF(U716&lt;45%,0.5,IF(U716&lt;55%,0.8,IF(U716&lt;65%,0.9,IF(U716&lt;75%,1,IF(U716&lt;85%,1.1,1.2)))))))*IF(D716&gt;=0.8,6,IF(D716&lt;=0.4,1.5,3))</f>
        <v>0</v>
      </c>
    </row>
    <row r="717" spans="1:28" x14ac:dyDescent="0.25">
      <c r="A717" s="1125"/>
      <c r="B717" s="86" t="str">
        <f t="shared" ref="B717:C717" si="1804">IF(B655="","",B655)</f>
        <v/>
      </c>
      <c r="C717" s="84" t="str">
        <f t="shared" si="1804"/>
        <v/>
      </c>
      <c r="D717" s="149">
        <f t="shared" si="1798"/>
        <v>0</v>
      </c>
      <c r="E717" s="85" t="str">
        <f t="shared" ref="E717" si="1805">IF(E655="","",E655)</f>
        <v/>
      </c>
      <c r="F717" s="152"/>
      <c r="G717" s="94"/>
      <c r="H717" s="94"/>
      <c r="I717" s="93">
        <f t="shared" si="1793"/>
        <v>0</v>
      </c>
      <c r="J717" s="152"/>
      <c r="K717" s="94"/>
      <c r="L717" s="94"/>
      <c r="M717" s="95">
        <f t="shared" si="1794"/>
        <v>0</v>
      </c>
      <c r="N717" s="152"/>
      <c r="O717" s="94"/>
      <c r="P717" s="94"/>
      <c r="Q717" s="95">
        <f t="shared" si="1795"/>
        <v>0</v>
      </c>
      <c r="R717" s="152"/>
      <c r="S717" s="94"/>
      <c r="T717" s="94"/>
      <c r="U717" s="93">
        <f t="shared" si="1796"/>
        <v>0</v>
      </c>
      <c r="V717" s="113">
        <f t="shared" si="1800"/>
        <v>0</v>
      </c>
      <c r="W717" s="114">
        <f t="shared" si="1801"/>
        <v>0</v>
      </c>
      <c r="X717" s="36">
        <f t="shared" si="1802"/>
        <v>0</v>
      </c>
      <c r="Y717" s="90" t="str">
        <f t="shared" si="1803"/>
        <v/>
      </c>
      <c r="Z717" s="6">
        <f>(IF(I717&lt;30%,0,IF(I717&lt;35%,F717*G717*H717*F!$B$33,IF(I717&lt;40%,F717*G717*H717*F!$B$38,IF(I717&lt;45%,F717*G717*H717*F!$B$43,IF(I717&lt;50%,F717*G717*H717*F!$B$48,IF(I717=50%,F717*G717*H717*F!$B$50,IF(I717=51%,F717*G717*H717*F!$B$51,IF(I717=52%,F717*G717*H717*F!$B$52,IF(I717=53%,F717*G717*H717*F!$B$53,IF(I717=54%,F717*G717*H717*F!$B$54,IF(I717=55%,F717*G717*H717*F!$B$55,IF(I717=56%,F717*G717*H717*F!$B$56,IF(I717=57%,F717*G717*H717*F!$B$57,IF(I717=58%,F717*G717*H717*F!$B$58,IF(I717=59%,F717*G717*H717*F!$B$59,IF(I717=60%,F717*G717*H717*F!$B$60,IF(I717=61%,F717*G717*H717*F!$B$61,IF(I717=62%,F717*G717*H717*F!$B$62,IF(I717=63%,F717*G717*H717*F!$B$63,IF(I717=64%,F717*G717*H717*F!$B$64,IF(I717=65%,F717*G717*H717*F!$B$65,IF(I717=66%,F717*G717*H717*F!$B$66,IF(I717=67%,F717*G717*H717*F!$B$67,IF(I717=68%,F717*G717*H717*F!$B$68,IF(I717=69%,F717*G717*H717*F!$B$69,IF(I717=70%,F717*G717*H717*F!$B$70,IF(I717=71%,F717*G717*H717*F!$B$71,IF(I717=72%,F717*G717*H717*F!$B$72,IF(I717=73%,F717*G717*H717*F!$B$73,IF(I717=74%,F717*G717*H717*F!$B$74,IF(I717=75%,F717*G717*H717*F!$B$75,IF(I717=76%,F717*G717*H717*F!$B$76,IF(I717=77%,F717*G717*H717*F!$B$77,IF(I717=78%,F717*G717*H717*F!$B$78,IF(I717=79%,F717*G717*H717*F!$B$79,IF(I717=80%,F717*G717*H717*F!$B$80,IF(I717=81%,F717*G717*H717*F!$B$81,IF(I717=82%,F717*G717*H717*F!$B$82,IF(I717=83%,F717*G717*H717*F!$B$83,IF(I717=84%,F717*G717*H717*F!$B$84,IF(I717=85%,F717*G717*H717*F!$B$85,IF(I717=86%,F717*G717*H717*F!$B$86,IF(I717=87%,F717*G717*H717*F!$B$87,IF(I717=88%,F717*G717*H717*F!$B$88,IF(I717=89%,F717*G717*H717*F!$B$89,IF(I717=90%,F717*G717*H717*F!$B$90,IF(I717=91%,F717*G717*H717*F!$B$91,IF(I717=92%,F717*G717*H717*F!$B$92,IF(I717=93%,F717*G717*H717*F!$B$93,IF(I717=94%,F717*G717*H717*F!$B$94,IF(I717=95%,F717*G717*H717*F!$B$95,IF(I717=96%,F717*G717*H717*F!$B$96,IF(I717=97%,F717*G717*H717*F!$B$97,IF(I717=98%,F717*G717*H717*F!$B$98,IF(I717=99%,F717*G717*H717*F!$B$99,IF(I717&gt;99%,F717*G717*H717*F!$B$100,))))))))))))))))))))))))))))))))))))))))))))))))))))))))+IF(M717&lt;30%,0,IF(M717&lt;35%,J717*K717*L717*F!$B$33,IF(M717&lt;40%,J717*K717*L717*F!$B$38,IF(M717&lt;45%,J717*K717*L717*F!$B$43,IF(M717&lt;50%,J717*K717*L717*F!$B$48,IF(M717=50%,J717*K717*L717*F!$B$50,IF(M717=51%,J717*K717*L717*F!$B$51,IF(M717=52%,J717*K717*L717*F!$B$52,IF(M717=53%,J717*K717*L717*F!$B$53,IF(M717=54%,J717*K717*L717*F!$B$54,IF(M717=55%,J717*K717*L717*F!$B$55,IF(M717=56%,J717*K717*L717*F!$B$56,IF(M717=57%,J717*K717*L717*F!$B$57,IF(M717=58%,J717*K717*L717*F!$B$58,IF(M717=59%,J717*K717*L717*F!$B$59,IF(M717=60%,J717*K717*L717*F!$B$60,IF(M717=61%,J717*K717*L717*F!$B$61,IF(M717=62%,J717*K717*L717*F!$B$62,IF(M717=63%,J717*K717*L717*F!$B$63,IF(M717=64%,J717*K717*L717*F!$B$64,IF(M717=65%,J717*K717*L717*F!$B$65,IF(M717=66%,J717*K717*L717*F!$B$66,IF(M717=67%,J717*K717*L717*F!$B$67,IF(M717=68%,J717*K717*L717*F!$B$68,IF(M717=69%,J717*K717*L717*F!$B$69,IF(M717=70%,J717*K717*L717*F!$B$70,IF(M717=71%,J717*K717*L717*F!$B$71,IF(M717=72%,J717*K717*L717*F!$B$72,IF(M717=73%,J717*K717*L717*F!$B$73,IF(M717=74%,J717*K717*L717*F!$B$74,IF(M717=75%,J717*K717*L717*F!$B$75,IF(M717=76%,J717*K717*L717*F!$B$76,IF(M717=77%,J717*K717*L717*F!$B$77,IF(M717=78%,J717*K717*L717*F!$B$78,IF(M717=79%,J717*K717*L717*F!$B$79,IF(M717=80%,J717*K717*L717*F!$B$80,IF(M717=81%,J717*K717*L717*F!$B$81,IF(M717=82%,J717*K717*L717*F!$B$82,IF(M717=83%,J717*K717*L717*F!$B$83,IF(M717=84%,J717*K717*L717*F!$B$84,IF(M717=85%,J717*K717*L717*F!$B$85,IF(M717=86%,J717*K717*L717*F!$B$86,IF(M717=87%,J717*K717*L717*F!$B$87,IF(M717=88%,J717*K717*L717*F!$B$88,IF(M717=89%,J717*K717*L717*F!$B$89,IF(M717=90%,J717*K717*L717*F!$B$90,IF(M717=91%,J717*K717*L717*F!$B$91,IF(M717=92%,J717*K717*L717*F!$B$92,IF(M717=93%,J717*K717*L717*F!$B$93,IF(M717=94%,J717*K717*L717*F!$B$94,IF(M717=95%,J717*K717*L717*F!$B$95,IF(M717=96%,J717*K717*L717*F!$B$96,IF(M717=97%,J717*K717*L717*F!$B$97,IF(M717=98%,J717*K717*L717*F!$B$98,IF(M717=99%,J717*K717*L717*F!$B$99,IF(M717&gt;99%,J717*K717*L717*F!$B$100,))))))))))))))))))))))))))))))))))))))))))))))))))))))))+IF(Q717&lt;30%,0,IF(Q717&lt;35%,N717*O717*P717*F!$B$33,IF(Q717&lt;40%,N717*O717*P717*F!$B$38,IF(Q717&lt;45%,N717*O717*P717*F!$B$43,IF(Q717&lt;50%,N717*O717*P717*F!$B$48,IF(Q717=50%,N717*O717*P717*F!$B$50,IF(Q717=51%,N717*O717*P717*F!$B$51,IF(Q717=52%,N717*O717*P717*F!$B$52,IF(Q717=53%,N717*O717*P717*F!$B$53,IF(Q717=54%,N717*O717*P717*F!$B$54,IF(Q717=55%,N717*O717*P717*F!$B$55,IF(Q717=56%,N717*O717*P717*F!$B$56,IF(Q717=57%,N717*O717*P717*F!$B$57,IF(Q717=58%,N717*O717*P717*F!$B$58,IF(Q717=59%,N717*O717*P717*F!$B$59,IF(Q717=60%,N717*O717*P717*F!$B$60,IF(Q717=61%,N717*O717*P717*F!$B$61,IF(Q717=62%,N717*O717*P717*F!$B$62,IF(Q717=63%,N717*O717*P717*F!$B$63,IF(Q717=64%,N717*O717*P717*F!$B$64,IF(Q717=65%,N717*O717*P717*F!$B$65,IF(Q717=66%,N717*O717*P717*F!$B$66,IF(Q717=67%,N717*O717*P717*F!$B$67,IF(Q717=68%,N717*O717*P717*F!$B$68,IF(Q717=69%,N717*O717*P717*F!$B$69,IF(Q717=70%,N717*O717*P717*F!$B$70,IF(Q717=71%,N717*O717*P717*F!$B$71,IF(Q717=72%,N717*O717*P717*F!$B$72,IF(Q717=73%,N717*O717*P717*F!$B$73,IF(Q717=74%,N717*O717*P717*F!$B$74,IF(Q717=75%,N717*O717*P717*F!$B$75,IF(Q717=76%,N717*O717*P717*F!$B$76,IF(Q717=77%,N717*O717*P717*F!$B$77,IF(Q717=78%,N717*O717*P717*F!$B$78,IF(Q717=79%,N717*O717*P717*F!$B$79,IF(Q717=80%,N717*O717*P717*F!$B$80,IF(Q717=81%,N717*O717*P717*F!$B$81,IF(Q717=82%,N717*O717*P717*F!$B$82,IF(Q717=83%,N717*O717*P717*F!$B$83,IF(Q717=84%,N717*O717*P717*F!$B$84,IF(Q717=85%,N717*O717*P717*F!$B$85,IF(Q717=86%,N717*O717*P717*F!$B$86,IF(Q717=87%,N717*O717*P717*F!$B$87,IF(Q717=88%,N717*O717*P717*F!$B$88,IF(Q717=89%,N717*O717*P717*F!$B$89,IF(Q717=90%,N717*O717*P717*F!$B$90,IF(Q717=91%,N717*O717*P717*F!$B$91,IF(Q717=92%,N717*O717*P717*F!$B$92,IF(Q717=93%,N717*O717*P717*F!$B$93,IF(Q717=94%,N717*O717*P717*F!$B$94,IF(Q717=95%,N717*O717*P717*F!$B$95,IF(Q717=96%,N717*O717*P717*F!$B$96,IF(Q717=97%,N717*O717*P717*F!$B$97,IF(Q717=98%,N717*O717*P717*F!$B$98,IF(Q717=99%,N717*O717*P717*F!$B$99,IF(Q717&gt;99%,N717*O717*P717*F!$B$100,))))))))))))))))))))))))))))))))))))))))))))))))))))))))+IF(U717&lt;30%,0,IF(U717&lt;35%,R717*S717*T717*F!$B$33,IF(U717&lt;40%,R717*S717*T717*F!$B$38,IF(U717&lt;45%,R717*S717*T717*F!$B$43,IF(U717&lt;50%,R717*S717*T717*F!$B$48,IF(U717=50%,R717*S717*T717*F!$B$50,IF(U717=51%,R717*S717*T717*F!$B$51,IF(U717=52%,R717*S717*T717*F!$B$52,IF(U717=53%,R717*S717*T717*F!$B$53,IF(U717=54%,R717*S717*T717*F!$B$54,IF(U717=55%,R717*S717*T717*F!$B$55,IF(U717=56%,R717*S717*T717*F!$B$56,IF(U717=57%,R717*S717*T717*F!$B$57,IF(U717=58%,R717*S717*T717*F!$B$58,IF(U717=59%,R717*S717*T717*F!$B$59,IF(U717=60%,R717*S717*T717*F!$B$60,IF(U717=61%,R717*S717*T717*F!$B$61,IF(U717=62%,R717*S717*T717*F!$B$62,IF(U717=63%,R717*S717*T717*F!$B$63,IF(U717=64%,R717*S717*T717*F!$B$64,IF(U717=65%,R717*S717*T717*F!$B$65,IF(U717=66%,R717*S717*T717*F!$B$66,IF(U717=67%,R717*S717*T717*F!$B$67,IF(U717=68%,R717*S717*T717*F!$B$68,IF(U717=69%,R717*S717*T717*F!$B$69,IF(U717=70%,R717*S717*T717*F!$B$70,IF(U717=71%,R717*S717*T717*F!$B$71,IF(U717=72%,R717*S717*T717*F!$B$72,IF(U717=73%,R717*S717*T717*F!$B$73,IF(U717=74%,R717*S717*T717*F!$B$74,IF(U717=75%,R717*S717*T717*F!$B$75,IF(U717=76%,R717*S717*T717*F!$B$76,IF(U717=77%,R717*S717*T717*F!$B$77,IF(U717=78%,R717*S717*T717*F!$B$78,IF(U717=79%,R717*S717*T717*F!$B$79,IF(U717=80%,R717*S717*T717*F!$B$80,IF(U717=81%,R717*S717*T717*F!$B$81,IF(U717=82%,R717*S717*T717*F!$B$82,IF(U717=83%,R717*S717*T717*F!$B$83,IF(U717=84%,R717*S717*T717*F!$B$84,IF(U717=85%,R717*S717*T717*F!$B$85,IF(U717=86%,R717*S717*T717*F!$B$86,IF(U717=87%,R717*S717*T717*F!$B$87,IF(U717=88%,R717*S717*T717*F!$B$88,IF(U717=89%,R717*S717*T717*F!$B$89,IF(U717=90%,R717*S717*T717*F!$B$90,IF(U717=91%,R717*S717*T717*F!$B$91,IF(U717=92%,R717*S717*T717*F!$B$92,IF(U717=93%,R717*S717*T717*F!$B$93,IF(U717=94%,R717*S717*T717*F!$B$94,IF(U717=95%,R717*S717*T717*F!$B$95,IF(U717=96%,R717*S717*T717*F!$B$96,IF(U717=97%,R717*S717*T717*F!$B$97,IF(U717=98%,R717*S717*T717*F!$B$98,IF(U717=99%,R717*S717*T717*F!$B$99,IF(U717&gt;99%,R717*S717*T717*F!$B$100)))))))))))))))))))))))))))))))))))))))))))))))))))))))))*IF(ISNUMBER(E717),E717,1)*IF(ISNUMBER(D717),D717,1)</f>
        <v>0</v>
      </c>
      <c r="AA717" s="6">
        <f>G717*H717+K717*L717+O717*P717+S717*T717</f>
        <v>0</v>
      </c>
      <c r="AB717" s="35">
        <f>(H717*(IF(I717&lt;45%,0.5,IF(I717&lt;55%,0.8,IF(I717&lt;65%,0.9,IF(I717&lt;75%,1,IF(I717&lt;85%,1.1,1.2))))))+L717*(IF(M717&lt;45%,0.5,IF(M717&lt;55%,0.8,IF(M717&lt;65%,0.9,IF(M717&lt;75%,1,IF(M717&lt;85%,1.1,1.2))))))+P717*(IF(Q717&lt;45%,0.5,IF(Q717&lt;55%,0.8,IF(Q717&lt;65%,0.9,IF(Q717&lt;75%,1,IF(Q717&lt;85%,1.1,1.2))))))+T717*(IF(U717&lt;45%,0.5,IF(U717&lt;55%,0.8,IF(U717&lt;65%,0.9,IF(U717&lt;75%,1,IF(U717&lt;85%,1.1,1.2)))))))*IF(D717&gt;=0.8,6,IF(D717&lt;=0.4,1.5,3))</f>
        <v>0</v>
      </c>
    </row>
    <row r="718" spans="1:28" x14ac:dyDescent="0.25">
      <c r="A718" s="1125"/>
      <c r="B718" s="86" t="str">
        <f t="shared" ref="B718:C718" si="1806">IF(B656="","",B656)</f>
        <v/>
      </c>
      <c r="C718" s="84" t="str">
        <f t="shared" si="1806"/>
        <v/>
      </c>
      <c r="D718" s="149">
        <f t="shared" si="1798"/>
        <v>0</v>
      </c>
      <c r="E718" s="85" t="str">
        <f t="shared" ref="E718" si="1807">IF(E656="","",E656)</f>
        <v/>
      </c>
      <c r="F718" s="150"/>
      <c r="G718" s="100"/>
      <c r="H718" s="100"/>
      <c r="I718" s="101">
        <f t="shared" si="1793"/>
        <v>0</v>
      </c>
      <c r="J718" s="150"/>
      <c r="K718" s="100"/>
      <c r="L718" s="100"/>
      <c r="M718" s="102">
        <f t="shared" si="1794"/>
        <v>0</v>
      </c>
      <c r="N718" s="150"/>
      <c r="O718" s="100"/>
      <c r="P718" s="100"/>
      <c r="Q718" s="102">
        <f t="shared" si="1795"/>
        <v>0</v>
      </c>
      <c r="R718" s="150"/>
      <c r="S718" s="100"/>
      <c r="T718" s="100"/>
      <c r="U718" s="101">
        <f t="shared" si="1796"/>
        <v>0</v>
      </c>
      <c r="V718" s="130">
        <f t="shared" si="1800"/>
        <v>0</v>
      </c>
      <c r="W718" s="111">
        <f t="shared" si="1801"/>
        <v>0</v>
      </c>
      <c r="X718" s="53">
        <f>ROUND(IFERROR((W718/(Y718*IF(ISNUMBER(E718),E718,1))),0),2)</f>
        <v>0</v>
      </c>
      <c r="Y718" s="90" t="str">
        <f t="shared" si="1803"/>
        <v/>
      </c>
      <c r="Z718" s="5">
        <f>(IF(I718&lt;30%,0,IF(I718&lt;35%,F718*G718*H718*F!$B$33,IF(I718&lt;40%,F718*G718*H718*F!$B$38,IF(I718&lt;45%,F718*G718*H718*F!$B$43,IF(I718&lt;50%,F718*G718*H718*F!$B$48,IF(I718=50%,F718*G718*H718*F!$B$50,IF(I718=51%,F718*G718*H718*F!$B$51,IF(I718=52%,F718*G718*H718*F!$B$52,IF(I718=53%,F718*G718*H718*F!$B$53,IF(I718=54%,F718*G718*H718*F!$B$54,IF(I718=55%,F718*G718*H718*F!$B$55,IF(I718=56%,F718*G718*H718*F!$B$56,IF(I718=57%,F718*G718*H718*F!$B$57,IF(I718=58%,F718*G718*H718*F!$B$58,IF(I718=59%,F718*G718*H718*F!$B$59,IF(I718=60%,F718*G718*H718*F!$B$60,IF(I718=61%,F718*G718*H718*F!$B$61,IF(I718=62%,F718*G718*H718*F!$B$62,IF(I718=63%,F718*G718*H718*F!$B$63,IF(I718=64%,F718*G718*H718*F!$B$64,IF(I718=65%,F718*G718*H718*F!$B$65,IF(I718=66%,F718*G718*H718*F!$B$66,IF(I718=67%,F718*G718*H718*F!$B$67,IF(I718=68%,F718*G718*H718*F!$B$68,IF(I718=69%,F718*G718*H718*F!$B$69,IF(I718=70%,F718*G718*H718*F!$B$70,IF(I718=71%,F718*G718*H718*F!$B$71,IF(I718=72%,F718*G718*H718*F!$B$72,IF(I718=73%,F718*G718*H718*F!$B$73,IF(I718=74%,F718*G718*H718*F!$B$74,IF(I718=75%,F718*G718*H718*F!$B$75,IF(I718=76%,F718*G718*H718*F!$B$76,IF(I718=77%,F718*G718*H718*F!$B$77,IF(I718=78%,F718*G718*H718*F!$B$78,IF(I718=79%,F718*G718*H718*F!$B$79,IF(I718=80%,F718*G718*H718*F!$B$80,IF(I718=81%,F718*G718*H718*F!$B$81,IF(I718=82%,F718*G718*H718*F!$B$82,IF(I718=83%,F718*G718*H718*F!$B$83,IF(I718=84%,F718*G718*H718*F!$B$84,IF(I718=85%,F718*G718*H718*F!$B$85,IF(I718=86%,F718*G718*H718*F!$B$86,IF(I718=87%,F718*G718*H718*F!$B$87,IF(I718=88%,F718*G718*H718*F!$B$88,IF(I718=89%,F718*G718*H718*F!$B$89,IF(I718=90%,F718*G718*H718*F!$B$90,IF(I718=91%,F718*G718*H718*F!$B$91,IF(I718=92%,F718*G718*H718*F!$B$92,IF(I718=93%,F718*G718*H718*F!$B$93,IF(I718=94%,F718*G718*H718*F!$B$94,IF(I718=95%,F718*G718*H718*F!$B$95,IF(I718=96%,F718*G718*H718*F!$B$96,IF(I718=97%,F718*G718*H718*F!$B$97,IF(I718=98%,F718*G718*H718*F!$B$98,IF(I718=99%,F718*G718*H718*F!$B$99,IF(I718&gt;99%,F718*G718*H718*F!$B$100,))))))))))))))))))))))))))))))))))))))))))))))))))))))))+IF(M718&lt;30%,0,IF(M718&lt;35%,J718*K718*L718*F!$B$33,IF(M718&lt;40%,J718*K718*L718*F!$B$38,IF(M718&lt;45%,J718*K718*L718*F!$B$43,IF(M718&lt;50%,J718*K718*L718*F!$B$48,IF(M718=50%,J718*K718*L718*F!$B$50,IF(M718=51%,J718*K718*L718*F!$B$51,IF(M718=52%,J718*K718*L718*F!$B$52,IF(M718=53%,J718*K718*L718*F!$B$53,IF(M718=54%,J718*K718*L718*F!$B$54,IF(M718=55%,J718*K718*L718*F!$B$55,IF(M718=56%,J718*K718*L718*F!$B$56,IF(M718=57%,J718*K718*L718*F!$B$57,IF(M718=58%,J718*K718*L718*F!$B$58,IF(M718=59%,J718*K718*L718*F!$B$59,IF(M718=60%,J718*K718*L718*F!$B$60,IF(M718=61%,J718*K718*L718*F!$B$61,IF(M718=62%,J718*K718*L718*F!$B$62,IF(M718=63%,J718*K718*L718*F!$B$63,IF(M718=64%,J718*K718*L718*F!$B$64,IF(M718=65%,J718*K718*L718*F!$B$65,IF(M718=66%,J718*K718*L718*F!$B$66,IF(M718=67%,J718*K718*L718*F!$B$67,IF(M718=68%,J718*K718*L718*F!$B$68,IF(M718=69%,J718*K718*L718*F!$B$69,IF(M718=70%,J718*K718*L718*F!$B$70,IF(M718=71%,J718*K718*L718*F!$B$71,IF(M718=72%,J718*K718*L718*F!$B$72,IF(M718=73%,J718*K718*L718*F!$B$73,IF(M718=74%,J718*K718*L718*F!$B$74,IF(M718=75%,J718*K718*L718*F!$B$75,IF(M718=76%,J718*K718*L718*F!$B$76,IF(M718=77%,J718*K718*L718*F!$B$77,IF(M718=78%,J718*K718*L718*F!$B$78,IF(M718=79%,J718*K718*L718*F!$B$79,IF(M718=80%,J718*K718*L718*F!$B$80,IF(M718=81%,J718*K718*L718*F!$B$81,IF(M718=82%,J718*K718*L718*F!$B$82,IF(M718=83%,J718*K718*L718*F!$B$83,IF(M718=84%,J718*K718*L718*F!$B$84,IF(M718=85%,J718*K718*L718*F!$B$85,IF(M718=86%,J718*K718*L718*F!$B$86,IF(M718=87%,J718*K718*L718*F!$B$87,IF(M718=88%,J718*K718*L718*F!$B$88,IF(M718=89%,J718*K718*L718*F!$B$89,IF(M718=90%,J718*K718*L718*F!$B$90,IF(M718=91%,J718*K718*L718*F!$B$91,IF(M718=92%,J718*K718*L718*F!$B$92,IF(M718=93%,J718*K718*L718*F!$B$93,IF(M718=94%,J718*K718*L718*F!$B$94,IF(M718=95%,J718*K718*L718*F!$B$95,IF(M718=96%,J718*K718*L718*F!$B$96,IF(M718=97%,J718*K718*L718*F!$B$97,IF(M718=98%,J718*K718*L718*F!$B$98,IF(M718=99%,J718*K718*L718*F!$B$99,IF(M718&gt;99%,J718*K718*L718*F!$B$100,))))))))))))))))))))))))))))))))))))))))))))))))))))))))+IF(Q718&lt;30%,0,IF(Q718&lt;35%,N718*O718*P718*F!$B$33,IF(Q718&lt;40%,N718*O718*P718*F!$B$38,IF(Q718&lt;45%,N718*O718*P718*F!$B$43,IF(Q718&lt;50%,N718*O718*P718*F!$B$48,IF(Q718=50%,N718*O718*P718*F!$B$50,IF(Q718=51%,N718*O718*P718*F!$B$51,IF(Q718=52%,N718*O718*P718*F!$B$52,IF(Q718=53%,N718*O718*P718*F!$B$53,IF(Q718=54%,N718*O718*P718*F!$B$54,IF(Q718=55%,N718*O718*P718*F!$B$55,IF(Q718=56%,N718*O718*P718*F!$B$56,IF(Q718=57%,N718*O718*P718*F!$B$57,IF(Q718=58%,N718*O718*P718*F!$B$58,IF(Q718=59%,N718*O718*P718*F!$B$59,IF(Q718=60%,N718*O718*P718*F!$B$60,IF(Q718=61%,N718*O718*P718*F!$B$61,IF(Q718=62%,N718*O718*P718*F!$B$62,IF(Q718=63%,N718*O718*P718*F!$B$63,IF(Q718=64%,N718*O718*P718*F!$B$64,IF(Q718=65%,N718*O718*P718*F!$B$65,IF(Q718=66%,N718*O718*P718*F!$B$66,IF(Q718=67%,N718*O718*P718*F!$B$67,IF(Q718=68%,N718*O718*P718*F!$B$68,IF(Q718=69%,N718*O718*P718*F!$B$69,IF(Q718=70%,N718*O718*P718*F!$B$70,IF(Q718=71%,N718*O718*P718*F!$B$71,IF(Q718=72%,N718*O718*P718*F!$B$72,IF(Q718=73%,N718*O718*P718*F!$B$73,IF(Q718=74%,N718*O718*P718*F!$B$74,IF(Q718=75%,N718*O718*P718*F!$B$75,IF(Q718=76%,N718*O718*P718*F!$B$76,IF(Q718=77%,N718*O718*P718*F!$B$77,IF(Q718=78%,N718*O718*P718*F!$B$78,IF(Q718=79%,N718*O718*P718*F!$B$79,IF(Q718=80%,N718*O718*P718*F!$B$80,IF(Q718=81%,N718*O718*P718*F!$B$81,IF(Q718=82%,N718*O718*P718*F!$B$82,IF(Q718=83%,N718*O718*P718*F!$B$83,IF(Q718=84%,N718*O718*P718*F!$B$84,IF(Q718=85%,N718*O718*P718*F!$B$85,IF(Q718=86%,N718*O718*P718*F!$B$86,IF(Q718=87%,N718*O718*P718*F!$B$87,IF(Q718=88%,N718*O718*P718*F!$B$88,IF(Q718=89%,N718*O718*P718*F!$B$89,IF(Q718=90%,N718*O718*P718*F!$B$90,IF(Q718=91%,N718*O718*P718*F!$B$91,IF(Q718=92%,N718*O718*P718*F!$B$92,IF(Q718=93%,N718*O718*P718*F!$B$93,IF(Q718=94%,N718*O718*P718*F!$B$94,IF(Q718=95%,N718*O718*P718*F!$B$95,IF(Q718=96%,N718*O718*P718*F!$B$96,IF(Q718=97%,N718*O718*P718*F!$B$97,IF(Q718=98%,N718*O718*P718*F!$B$98,IF(Q718=99%,N718*O718*P718*F!$B$99,IF(Q718&gt;99%,N718*O718*P718*F!$B$100,))))))))))))))))))))))))))))))))))))))))))))))))))))))))+IF(U718&lt;30%,0,IF(U718&lt;35%,R718*S718*T718*F!$B$33,IF(U718&lt;40%,R718*S718*T718*F!$B$38,IF(U718&lt;45%,R718*S718*T718*F!$B$43,IF(U718&lt;50%,R718*S718*T718*F!$B$48,IF(U718=50%,R718*S718*T718*F!$B$50,IF(U718=51%,R718*S718*T718*F!$B$51,IF(U718=52%,R718*S718*T718*F!$B$52,IF(U718=53%,R718*S718*T718*F!$B$53,IF(U718=54%,R718*S718*T718*F!$B$54,IF(U718=55%,R718*S718*T718*F!$B$55,IF(U718=56%,R718*S718*T718*F!$B$56,IF(U718=57%,R718*S718*T718*F!$B$57,IF(U718=58%,R718*S718*T718*F!$B$58,IF(U718=59%,R718*S718*T718*F!$B$59,IF(U718=60%,R718*S718*T718*F!$B$60,IF(U718=61%,R718*S718*T718*F!$B$61,IF(U718=62%,R718*S718*T718*F!$B$62,IF(U718=63%,R718*S718*T718*F!$B$63,IF(U718=64%,R718*S718*T718*F!$B$64,IF(U718=65%,R718*S718*T718*F!$B$65,IF(U718=66%,R718*S718*T718*F!$B$66,IF(U718=67%,R718*S718*T718*F!$B$67,IF(U718=68%,R718*S718*T718*F!$B$68,IF(U718=69%,R718*S718*T718*F!$B$69,IF(U718=70%,R718*S718*T718*F!$B$70,IF(U718=71%,R718*S718*T718*F!$B$71,IF(U718=72%,R718*S718*T718*F!$B$72,IF(U718=73%,R718*S718*T718*F!$B$73,IF(U718=74%,R718*S718*T718*F!$B$74,IF(U718=75%,R718*S718*T718*F!$B$75,IF(U718=76%,R718*S718*T718*F!$B$76,IF(U718=77%,R718*S718*T718*F!$B$77,IF(U718=78%,R718*S718*T718*F!$B$78,IF(U718=79%,R718*S718*T718*F!$B$79,IF(U718=80%,R718*S718*T718*F!$B$80,IF(U718=81%,R718*S718*T718*F!$B$81,IF(U718=82%,R718*S718*T718*F!$B$82,IF(U718=83%,R718*S718*T718*F!$B$83,IF(U718=84%,R718*S718*T718*F!$B$84,IF(U718=85%,R718*S718*T718*F!$B$85,IF(U718=86%,R718*S718*T718*F!$B$86,IF(U718=87%,R718*S718*T718*F!$B$87,IF(U718=88%,R718*S718*T718*F!$B$88,IF(U718=89%,R718*S718*T718*F!$B$89,IF(U718=90%,R718*S718*T718*F!$B$90,IF(U718=91%,R718*S718*T718*F!$B$91,IF(U718=92%,R718*S718*T718*F!$B$92,IF(U718=93%,R718*S718*T718*F!$B$93,IF(U718=94%,R718*S718*T718*F!$B$94,IF(U718=95%,R718*S718*T718*F!$B$95,IF(U718=96%,R718*S718*T718*F!$B$96,IF(U718=97%,R718*S718*T718*F!$B$97,IF(U718=98%,R718*S718*T718*F!$B$98,IF(U718=99%,R718*S718*T718*F!$B$99,IF(U718&gt;99%,R718*S718*T718*F!$B$100)))))))))))))))))))))))))))))))))))))))))))))))))))))))))*IF(ISNUMBER(E718),E718,1)*IF(ISNUMBER(D718),D718,1)</f>
        <v>0</v>
      </c>
      <c r="AA718" s="5">
        <f>G718*H718+K718*L718+O718*P718+S718*T718</f>
        <v>0</v>
      </c>
      <c r="AB718" s="32">
        <f>(H718*(IF(I718&lt;45%,0.5,IF(I718&lt;55%,0.8,IF(I718&lt;65%,0.9,IF(I718&lt;75%,1,IF(I718&lt;85%,1.1,1.2))))))+L718*(IF(M718&lt;45%,0.5,IF(M718&lt;55%,0.8,IF(M718&lt;65%,0.9,IF(M718&lt;75%,1,IF(M718&lt;85%,1.1,1.2))))))+P718*(IF(Q718&lt;45%,0.5,IF(Q718&lt;55%,0.8,IF(Q718&lt;65%,0.9,IF(Q718&lt;75%,1,IF(Q718&lt;85%,1.1,1.2))))))+T718*(IF(U718&lt;45%,0.5,IF(U718&lt;55%,0.8,IF(U718&lt;65%,0.9,IF(U718&lt;75%,1,IF(U718&lt;85%,1.1,1.2)))))))*IF(D718&gt;=0.8,6,IF(D718&lt;=0.4,1.5,3))</f>
        <v>0</v>
      </c>
    </row>
    <row r="719" spans="1:28" x14ac:dyDescent="0.25">
      <c r="A719" s="1125"/>
      <c r="B719" s="86" t="str">
        <f t="shared" ref="B719:C719" si="1808">IF(B657="","",B657)</f>
        <v/>
      </c>
      <c r="C719" s="84" t="str">
        <f t="shared" si="1808"/>
        <v/>
      </c>
      <c r="D719" s="149">
        <f t="shared" si="1798"/>
        <v>0</v>
      </c>
      <c r="E719" s="87" t="str">
        <f t="shared" ref="E719" si="1809">IF(E657="","",E657)</f>
        <v/>
      </c>
      <c r="F719" s="152"/>
      <c r="G719" s="94"/>
      <c r="H719" s="94"/>
      <c r="I719" s="93">
        <f t="shared" si="1793"/>
        <v>0</v>
      </c>
      <c r="J719" s="152"/>
      <c r="K719" s="94"/>
      <c r="L719" s="94"/>
      <c r="M719" s="95">
        <f t="shared" si="1794"/>
        <v>0</v>
      </c>
      <c r="N719" s="152"/>
      <c r="O719" s="94"/>
      <c r="P719" s="94"/>
      <c r="Q719" s="95">
        <f t="shared" si="1795"/>
        <v>0</v>
      </c>
      <c r="R719" s="152"/>
      <c r="S719" s="94"/>
      <c r="T719" s="94"/>
      <c r="U719" s="93">
        <f t="shared" si="1796"/>
        <v>0</v>
      </c>
      <c r="V719" s="113">
        <f t="shared" si="1800"/>
        <v>0</v>
      </c>
      <c r="W719" s="114">
        <f t="shared" si="1801"/>
        <v>0</v>
      </c>
      <c r="X719" s="36">
        <f t="shared" ref="X719" si="1810">ROUND(IFERROR((W719/(Y719*IF(ISNUMBER(E719),E719,1))),0),2)</f>
        <v>0</v>
      </c>
      <c r="Y719" s="90" t="str">
        <f t="shared" si="1803"/>
        <v/>
      </c>
      <c r="Z719" s="6">
        <f>(IF(I719&lt;30%,0,IF(I719&lt;35%,F719*G719*H719*F!$B$33,IF(I719&lt;40%,F719*G719*H719*F!$B$38,IF(I719&lt;45%,F719*G719*H719*F!$B$43,IF(I719&lt;50%,F719*G719*H719*F!$B$48,IF(I719=50%,F719*G719*H719*F!$B$50,IF(I719=51%,F719*G719*H719*F!$B$51,IF(I719=52%,F719*G719*H719*F!$B$52,IF(I719=53%,F719*G719*H719*F!$B$53,IF(I719=54%,F719*G719*H719*F!$B$54,IF(I719=55%,F719*G719*H719*F!$B$55,IF(I719=56%,F719*G719*H719*F!$B$56,IF(I719=57%,F719*G719*H719*F!$B$57,IF(I719=58%,F719*G719*H719*F!$B$58,IF(I719=59%,F719*G719*H719*F!$B$59,IF(I719=60%,F719*G719*H719*F!$B$60,IF(I719=61%,F719*G719*H719*F!$B$61,IF(I719=62%,F719*G719*H719*F!$B$62,IF(I719=63%,F719*G719*H719*F!$B$63,IF(I719=64%,F719*G719*H719*F!$B$64,IF(I719=65%,F719*G719*H719*F!$B$65,IF(I719=66%,F719*G719*H719*F!$B$66,IF(I719=67%,F719*G719*H719*F!$B$67,IF(I719=68%,F719*G719*H719*F!$B$68,IF(I719=69%,F719*G719*H719*F!$B$69,IF(I719=70%,F719*G719*H719*F!$B$70,IF(I719=71%,F719*G719*H719*F!$B$71,IF(I719=72%,F719*G719*H719*F!$B$72,IF(I719=73%,F719*G719*H719*F!$B$73,IF(I719=74%,F719*G719*H719*F!$B$74,IF(I719=75%,F719*G719*H719*F!$B$75,IF(I719=76%,F719*G719*H719*F!$B$76,IF(I719=77%,F719*G719*H719*F!$B$77,IF(I719=78%,F719*G719*H719*F!$B$78,IF(I719=79%,F719*G719*H719*F!$B$79,IF(I719=80%,F719*G719*H719*F!$B$80,IF(I719=81%,F719*G719*H719*F!$B$81,IF(I719=82%,F719*G719*H719*F!$B$82,IF(I719=83%,F719*G719*H719*F!$B$83,IF(I719=84%,F719*G719*H719*F!$B$84,IF(I719=85%,F719*G719*H719*F!$B$85,IF(I719=86%,F719*G719*H719*F!$B$86,IF(I719=87%,F719*G719*H719*F!$B$87,IF(I719=88%,F719*G719*H719*F!$B$88,IF(I719=89%,F719*G719*H719*F!$B$89,IF(I719=90%,F719*G719*H719*F!$B$90,IF(I719=91%,F719*G719*H719*F!$B$91,IF(I719=92%,F719*G719*H719*F!$B$92,IF(I719=93%,F719*G719*H719*F!$B$93,IF(I719=94%,F719*G719*H719*F!$B$94,IF(I719=95%,F719*G719*H719*F!$B$95,IF(I719=96%,F719*G719*H719*F!$B$96,IF(I719=97%,F719*G719*H719*F!$B$97,IF(I719=98%,F719*G719*H719*F!$B$98,IF(I719=99%,F719*G719*H719*F!$B$99,IF(I719&gt;99%,F719*G719*H719*F!$B$100,))))))))))))))))))))))))))))))))))))))))))))))))))))))))+IF(M719&lt;30%,0,IF(M719&lt;35%,J719*K719*L719*F!$B$33,IF(M719&lt;40%,J719*K719*L719*F!$B$38,IF(M719&lt;45%,J719*K719*L719*F!$B$43,IF(M719&lt;50%,J719*K719*L719*F!$B$48,IF(M719=50%,J719*K719*L719*F!$B$50,IF(M719=51%,J719*K719*L719*F!$B$51,IF(M719=52%,J719*K719*L719*F!$B$52,IF(M719=53%,J719*K719*L719*F!$B$53,IF(M719=54%,J719*K719*L719*F!$B$54,IF(M719=55%,J719*K719*L719*F!$B$55,IF(M719=56%,J719*K719*L719*F!$B$56,IF(M719=57%,J719*K719*L719*F!$B$57,IF(M719=58%,J719*K719*L719*F!$B$58,IF(M719=59%,J719*K719*L719*F!$B$59,IF(M719=60%,J719*K719*L719*F!$B$60,IF(M719=61%,J719*K719*L719*F!$B$61,IF(M719=62%,J719*K719*L719*F!$B$62,IF(M719=63%,J719*K719*L719*F!$B$63,IF(M719=64%,J719*K719*L719*F!$B$64,IF(M719=65%,J719*K719*L719*F!$B$65,IF(M719=66%,J719*K719*L719*F!$B$66,IF(M719=67%,J719*K719*L719*F!$B$67,IF(M719=68%,J719*K719*L719*F!$B$68,IF(M719=69%,J719*K719*L719*F!$B$69,IF(M719=70%,J719*K719*L719*F!$B$70,IF(M719=71%,J719*K719*L719*F!$B$71,IF(M719=72%,J719*K719*L719*F!$B$72,IF(M719=73%,J719*K719*L719*F!$B$73,IF(M719=74%,J719*K719*L719*F!$B$74,IF(M719=75%,J719*K719*L719*F!$B$75,IF(M719=76%,J719*K719*L719*F!$B$76,IF(M719=77%,J719*K719*L719*F!$B$77,IF(M719=78%,J719*K719*L719*F!$B$78,IF(M719=79%,J719*K719*L719*F!$B$79,IF(M719=80%,J719*K719*L719*F!$B$80,IF(M719=81%,J719*K719*L719*F!$B$81,IF(M719=82%,J719*K719*L719*F!$B$82,IF(M719=83%,J719*K719*L719*F!$B$83,IF(M719=84%,J719*K719*L719*F!$B$84,IF(M719=85%,J719*K719*L719*F!$B$85,IF(M719=86%,J719*K719*L719*F!$B$86,IF(M719=87%,J719*K719*L719*F!$B$87,IF(M719=88%,J719*K719*L719*F!$B$88,IF(M719=89%,J719*K719*L719*F!$B$89,IF(M719=90%,J719*K719*L719*F!$B$90,IF(M719=91%,J719*K719*L719*F!$B$91,IF(M719=92%,J719*K719*L719*F!$B$92,IF(M719=93%,J719*K719*L719*F!$B$93,IF(M719=94%,J719*K719*L719*F!$B$94,IF(M719=95%,J719*K719*L719*F!$B$95,IF(M719=96%,J719*K719*L719*F!$B$96,IF(M719=97%,J719*K719*L719*F!$B$97,IF(M719=98%,J719*K719*L719*F!$B$98,IF(M719=99%,J719*K719*L719*F!$B$99,IF(M719&gt;99%,J719*K719*L719*F!$B$100,))))))))))))))))))))))))))))))))))))))))))))))))))))))))+IF(Q719&lt;30%,0,IF(Q719&lt;35%,N719*O719*P719*F!$B$33,IF(Q719&lt;40%,N719*O719*P719*F!$B$38,IF(Q719&lt;45%,N719*O719*P719*F!$B$43,IF(Q719&lt;50%,N719*O719*P719*F!$B$48,IF(Q719=50%,N719*O719*P719*F!$B$50,IF(Q719=51%,N719*O719*P719*F!$B$51,IF(Q719=52%,N719*O719*P719*F!$B$52,IF(Q719=53%,N719*O719*P719*F!$B$53,IF(Q719=54%,N719*O719*P719*F!$B$54,IF(Q719=55%,N719*O719*P719*F!$B$55,IF(Q719=56%,N719*O719*P719*F!$B$56,IF(Q719=57%,N719*O719*P719*F!$B$57,IF(Q719=58%,N719*O719*P719*F!$B$58,IF(Q719=59%,N719*O719*P719*F!$B$59,IF(Q719=60%,N719*O719*P719*F!$B$60,IF(Q719=61%,N719*O719*P719*F!$B$61,IF(Q719=62%,N719*O719*P719*F!$B$62,IF(Q719=63%,N719*O719*P719*F!$B$63,IF(Q719=64%,N719*O719*P719*F!$B$64,IF(Q719=65%,N719*O719*P719*F!$B$65,IF(Q719=66%,N719*O719*P719*F!$B$66,IF(Q719=67%,N719*O719*P719*F!$B$67,IF(Q719=68%,N719*O719*P719*F!$B$68,IF(Q719=69%,N719*O719*P719*F!$B$69,IF(Q719=70%,N719*O719*P719*F!$B$70,IF(Q719=71%,N719*O719*P719*F!$B$71,IF(Q719=72%,N719*O719*P719*F!$B$72,IF(Q719=73%,N719*O719*P719*F!$B$73,IF(Q719=74%,N719*O719*P719*F!$B$74,IF(Q719=75%,N719*O719*P719*F!$B$75,IF(Q719=76%,N719*O719*P719*F!$B$76,IF(Q719=77%,N719*O719*P719*F!$B$77,IF(Q719=78%,N719*O719*P719*F!$B$78,IF(Q719=79%,N719*O719*P719*F!$B$79,IF(Q719=80%,N719*O719*P719*F!$B$80,IF(Q719=81%,N719*O719*P719*F!$B$81,IF(Q719=82%,N719*O719*P719*F!$B$82,IF(Q719=83%,N719*O719*P719*F!$B$83,IF(Q719=84%,N719*O719*P719*F!$B$84,IF(Q719=85%,N719*O719*P719*F!$B$85,IF(Q719=86%,N719*O719*P719*F!$B$86,IF(Q719=87%,N719*O719*P719*F!$B$87,IF(Q719=88%,N719*O719*P719*F!$B$88,IF(Q719=89%,N719*O719*P719*F!$B$89,IF(Q719=90%,N719*O719*P719*F!$B$90,IF(Q719=91%,N719*O719*P719*F!$B$91,IF(Q719=92%,N719*O719*P719*F!$B$92,IF(Q719=93%,N719*O719*P719*F!$B$93,IF(Q719=94%,N719*O719*P719*F!$B$94,IF(Q719=95%,N719*O719*P719*F!$B$95,IF(Q719=96%,N719*O719*P719*F!$B$96,IF(Q719=97%,N719*O719*P719*F!$B$97,IF(Q719=98%,N719*O719*P719*F!$B$98,IF(Q719=99%,N719*O719*P719*F!$B$99,IF(Q719&gt;99%,N719*O719*P719*F!$B$100,))))))))))))))))))))))))))))))))))))))))))))))))))))))))+IF(U719&lt;30%,0,IF(U719&lt;35%,R719*S719*T719*F!$B$33,IF(U719&lt;40%,R719*S719*T719*F!$B$38,IF(U719&lt;45%,R719*S719*T719*F!$B$43,IF(U719&lt;50%,R719*S719*T719*F!$B$48,IF(U719=50%,R719*S719*T719*F!$B$50,IF(U719=51%,R719*S719*T719*F!$B$51,IF(U719=52%,R719*S719*T719*F!$B$52,IF(U719=53%,R719*S719*T719*F!$B$53,IF(U719=54%,R719*S719*T719*F!$B$54,IF(U719=55%,R719*S719*T719*F!$B$55,IF(U719=56%,R719*S719*T719*F!$B$56,IF(U719=57%,R719*S719*T719*F!$B$57,IF(U719=58%,R719*S719*T719*F!$B$58,IF(U719=59%,R719*S719*T719*F!$B$59,IF(U719=60%,R719*S719*T719*F!$B$60,IF(U719=61%,R719*S719*T719*F!$B$61,IF(U719=62%,R719*S719*T719*F!$B$62,IF(U719=63%,R719*S719*T719*F!$B$63,IF(U719=64%,R719*S719*T719*F!$B$64,IF(U719=65%,R719*S719*T719*F!$B$65,IF(U719=66%,R719*S719*T719*F!$B$66,IF(U719=67%,R719*S719*T719*F!$B$67,IF(U719=68%,R719*S719*T719*F!$B$68,IF(U719=69%,R719*S719*T719*F!$B$69,IF(U719=70%,R719*S719*T719*F!$B$70,IF(U719=71%,R719*S719*T719*F!$B$71,IF(U719=72%,R719*S719*T719*F!$B$72,IF(U719=73%,R719*S719*T719*F!$B$73,IF(U719=74%,R719*S719*T719*F!$B$74,IF(U719=75%,R719*S719*T719*F!$B$75,IF(U719=76%,R719*S719*T719*F!$B$76,IF(U719=77%,R719*S719*T719*F!$B$77,IF(U719=78%,R719*S719*T719*F!$B$78,IF(U719=79%,R719*S719*T719*F!$B$79,IF(U719=80%,R719*S719*T719*F!$B$80,IF(U719=81%,R719*S719*T719*F!$B$81,IF(U719=82%,R719*S719*T719*F!$B$82,IF(U719=83%,R719*S719*T719*F!$B$83,IF(U719=84%,R719*S719*T719*F!$B$84,IF(U719=85%,R719*S719*T719*F!$B$85,IF(U719=86%,R719*S719*T719*F!$B$86,IF(U719=87%,R719*S719*T719*F!$B$87,IF(U719=88%,R719*S719*T719*F!$B$88,IF(U719=89%,R719*S719*T719*F!$B$89,IF(U719=90%,R719*S719*T719*F!$B$90,IF(U719=91%,R719*S719*T719*F!$B$91,IF(U719=92%,R719*S719*T719*F!$B$92,IF(U719=93%,R719*S719*T719*F!$B$93,IF(U719=94%,R719*S719*T719*F!$B$94,IF(U719=95%,R719*S719*T719*F!$B$95,IF(U719=96%,R719*S719*T719*F!$B$96,IF(U719=97%,R719*S719*T719*F!$B$97,IF(U719=98%,R719*S719*T719*F!$B$98,IF(U719=99%,R719*S719*T719*F!$B$99,IF(U719&gt;99%,R719*S719*T719*F!$B$100)))))))))))))))))))))))))))))))))))))))))))))))))))))))))*IF(ISNUMBER(E719),E719,1)*IF(ISNUMBER(D719),D719,1)</f>
        <v>0</v>
      </c>
      <c r="AA719" s="6">
        <f>G719*H719+K719*L719+O719*P719+S719*T719</f>
        <v>0</v>
      </c>
      <c r="AB719" s="35">
        <f>(H719*(IF(I719&lt;45%,0.5,IF(I719&lt;55%,0.8,IF(I719&lt;65%,0.9,IF(I719&lt;75%,1,IF(I719&lt;85%,1.1,1.2))))))+L719*(IF(M719&lt;45%,0.5,IF(M719&lt;55%,0.8,IF(M719&lt;65%,0.9,IF(M719&lt;75%,1,IF(M719&lt;85%,1.1,1.2))))))+P719*(IF(Q719&lt;45%,0.5,IF(Q719&lt;55%,0.8,IF(Q719&lt;65%,0.9,IF(Q719&lt;75%,1,IF(Q719&lt;85%,1.1,1.2))))))+T719*(IF(U719&lt;45%,0.5,IF(U719&lt;55%,0.8,IF(U719&lt;65%,0.9,IF(U719&lt;75%,1,IF(U719&lt;85%,1.1,1.2)))))))*IF(D719&gt;=0.8,6,IF(D719&lt;=0.4,1.5,3))</f>
        <v>0</v>
      </c>
    </row>
    <row r="720" spans="1:28" ht="15.75" thickBot="1" x14ac:dyDescent="0.3">
      <c r="A720" s="1126"/>
      <c r="B720" s="169"/>
      <c r="C720" s="170"/>
      <c r="D720" s="47">
        <f>ROUND(IFERROR((D715*(G715*H715+K715*L715+O715*P715+S715*T715)+D716*(G716*H716+K716*L716+O716*P716+S716*T716)+D717*(G717*H717+K717*L717+O717*P717+S717*T717)+D718*(G718*H718+K718*L718+O718*P718+S718*T718)+D719*(G719*H719+K719*L719+O719*P719+S719*T719))/((G715*H715+K715*L715+O715*P715+S715*T715)+(G716*H716+K716*L716+O716*P716+S716*T716)+(G717*H717+K717*L717+O717*P717+S717*T717)+(G718*H718+K718*L718+O718*P718+S718*T718)+(G719*H719+K719*L719+O719*P719+S719*T719)),0),3)</f>
        <v>0</v>
      </c>
      <c r="E720" s="186"/>
      <c r="F720" s="187"/>
      <c r="G720" s="175"/>
      <c r="H720" s="175"/>
      <c r="I720" s="188"/>
      <c r="J720" s="189"/>
      <c r="K720" s="175"/>
      <c r="L720" s="175"/>
      <c r="M720" s="176"/>
      <c r="N720" s="187"/>
      <c r="O720" s="175"/>
      <c r="P720" s="175"/>
      <c r="Q720" s="176"/>
      <c r="R720" s="187"/>
      <c r="S720" s="180"/>
      <c r="T720" s="177"/>
      <c r="U720" s="188"/>
      <c r="V720" s="122">
        <f>SUM(V715:V719)</f>
        <v>0</v>
      </c>
      <c r="W720" s="117">
        <f>IFERROR(V720/AA720,0)</f>
        <v>0</v>
      </c>
      <c r="X720" s="118">
        <f>ROUND(IFERROR((D715*(I715*G715*H715+M715*K715*L715+Q715*O715*P715+U715*S715*T715)+D716*(I716*G716*H716+M716*K716*L716+Q716*O716*P716+U716*S716*T716)+D717*(I717*G717*H717+M717*K717*L717+Q717*O717*P717+U717*S717*T717)+D718*(I718*G718*H718+M718*K718*L718+Q718*O718*P718+U718*S718*T718)+D719*(I719*G719*H719+M719*K719*L719+Q719*O719*P719+U719*S719*T719))/(D715*(G715*H715+K715*L715+O715*P715+S715*T715)+D716*(G716*H716+K716*L716+O716*P716+S716*T716)+D717*(G717*H717+K717*L717+O717*P717+S717*T717)+D718*(G718*H718+K718*L718+O718*P718+S718*T718)+D719*(G719*H719+K719*L719+O719*P719+S719*T719)),0),2)</f>
        <v>0</v>
      </c>
      <c r="Y720" s="9"/>
      <c r="Z720" s="9">
        <f>SUM(Z715:Z719)</f>
        <v>0</v>
      </c>
      <c r="AA720" s="117">
        <f>SUM(AA715:AA719)</f>
        <v>0</v>
      </c>
      <c r="AB720" s="119">
        <f>IF(SUM(AB715:AB719)=0,TIME(,0,),TIME(,SUM(AB715:AB719)+30,))</f>
        <v>0</v>
      </c>
    </row>
    <row r="721" spans="1:28" x14ac:dyDescent="0.25">
      <c r="A721" s="145" t="s">
        <v>28</v>
      </c>
      <c r="B721" s="76" t="str">
        <f t="shared" ref="B721:C721" si="1811">IF(B659="","",B659)</f>
        <v/>
      </c>
      <c r="C721" s="103" t="str">
        <f t="shared" si="1811"/>
        <v/>
      </c>
      <c r="D721" s="146">
        <f>D659</f>
        <v>0</v>
      </c>
      <c r="E721" s="88" t="str">
        <f t="shared" ref="E721" si="1812">IF(E659="","",E659)</f>
        <v/>
      </c>
      <c r="F721" s="74"/>
      <c r="G721" s="92"/>
      <c r="H721" s="92"/>
      <c r="I721" s="75">
        <f t="shared" ref="I721:I725" si="1813">IFERROR(ROUND(F721/$Y721,2),)</f>
        <v>0</v>
      </c>
      <c r="J721" s="74"/>
      <c r="K721" s="92"/>
      <c r="L721" s="92"/>
      <c r="M721" s="91">
        <f t="shared" ref="M721:M725" si="1814">IFERROR(ROUND(J721/$Y721,2),)</f>
        <v>0</v>
      </c>
      <c r="N721" s="74"/>
      <c r="O721" s="92"/>
      <c r="P721" s="92"/>
      <c r="Q721" s="75">
        <f t="shared" ref="Q721:Q725" si="1815">IFERROR(ROUND(N721/$Y721,2),)</f>
        <v>0</v>
      </c>
      <c r="R721" s="74"/>
      <c r="S721" s="92"/>
      <c r="T721" s="92"/>
      <c r="U721" s="91">
        <f t="shared" ref="U721:U725" si="1816">IFERROR(ROUND(R721/$Y721,2),)</f>
        <v>0</v>
      </c>
      <c r="V721" s="123">
        <f>(IF(ISNUMBER(F721),F721,1)*G721*H721+IF(ISNUMBER(J721),J721,1)*K721*L721+IF(ISNUMBER(N721),N721,1)*O721*P721+IF(ISNUMBER(R721),R721,1)*S721*T721)*IF(ISNUMBER(E721),E721,1)</f>
        <v>0</v>
      </c>
      <c r="W721" s="40">
        <f>IFERROR((IF(ISNUMBER(F721),F721,1)*G721*H721+IF(ISNUMBER(J721),J721,1)*K721*L721+IF(ISNUMBER(N721),N721,1)*O721*P721+IF(ISNUMBER(R721),R721,1)*S721*T721)*IF(ISNUMBER(E721),E721,1)/(G721*H721+K721*L721+O721*P721+S721*T721),0)</f>
        <v>0</v>
      </c>
      <c r="X721" s="41">
        <f>ROUND(IFERROR((W721/(Y721*IF(ISNUMBER(E721),E721,1))),0),2)</f>
        <v>0</v>
      </c>
      <c r="Y721" s="89" t="str">
        <f>IF(ISNUMBER(Y659), Y659+(Y659*$Y$683),"")</f>
        <v/>
      </c>
      <c r="Z721" s="7">
        <f>(IF(I721&lt;30%,0,IF(I721&lt;35%,F721*G721*H721*F!$B$33,IF(I721&lt;40%,F721*G721*H721*F!$B$38,IF(I721&lt;45%,F721*G721*H721*F!$B$43,IF(I721&lt;50%,F721*G721*H721*F!$B$48,IF(I721=50%,F721*G721*H721*F!$B$50,IF(I721=51%,F721*G721*H721*F!$B$51,IF(I721=52%,F721*G721*H721*F!$B$52,IF(I721=53%,F721*G721*H721*F!$B$53,IF(I721=54%,F721*G721*H721*F!$B$54,IF(I721=55%,F721*G721*H721*F!$B$55,IF(I721=56%,F721*G721*H721*F!$B$56,IF(I721=57%,F721*G721*H721*F!$B$57,IF(I721=58%,F721*G721*H721*F!$B$58,IF(I721=59%,F721*G721*H721*F!$B$59,IF(I721=60%,F721*G721*H721*F!$B$60,IF(I721=61%,F721*G721*H721*F!$B$61,IF(I721=62%,F721*G721*H721*F!$B$62,IF(I721=63%,F721*G721*H721*F!$B$63,IF(I721=64%,F721*G721*H721*F!$B$64,IF(I721=65%,F721*G721*H721*F!$B$65,IF(I721=66%,F721*G721*H721*F!$B$66,IF(I721=67%,F721*G721*H721*F!$B$67,IF(I721=68%,F721*G721*H721*F!$B$68,IF(I721=69%,F721*G721*H721*F!$B$69,IF(I721=70%,F721*G721*H721*F!$B$70,IF(I721=71%,F721*G721*H721*F!$B$71,IF(I721=72%,F721*G721*H721*F!$B$72,IF(I721=73%,F721*G721*H721*F!$B$73,IF(I721=74%,F721*G721*H721*F!$B$74,IF(I721=75%,F721*G721*H721*F!$B$75,IF(I721=76%,F721*G721*H721*F!$B$76,IF(I721=77%,F721*G721*H721*F!$B$77,IF(I721=78%,F721*G721*H721*F!$B$78,IF(I721=79%,F721*G721*H721*F!$B$79,IF(I721=80%,F721*G721*H721*F!$B$80,IF(I721=81%,F721*G721*H721*F!$B$81,IF(I721=82%,F721*G721*H721*F!$B$82,IF(I721=83%,F721*G721*H721*F!$B$83,IF(I721=84%,F721*G721*H721*F!$B$84,IF(I721=85%,F721*G721*H721*F!$B$85,IF(I721=86%,F721*G721*H721*F!$B$86,IF(I721=87%,F721*G721*H721*F!$B$87,IF(I721=88%,F721*G721*H721*F!$B$88,IF(I721=89%,F721*G721*H721*F!$B$89,IF(I721=90%,F721*G721*H721*F!$B$90,IF(I721=91%,F721*G721*H721*F!$B$91,IF(I721=92%,F721*G721*H721*F!$B$92,IF(I721=93%,F721*G721*H721*F!$B$93,IF(I721=94%,F721*G721*H721*F!$B$94,IF(I721=95%,F721*G721*H721*F!$B$95,IF(I721=96%,F721*G721*H721*F!$B$96,IF(I721=97%,F721*G721*H721*F!$B$97,IF(I721=98%,F721*G721*H721*F!$B$98,IF(I721=99%,F721*G721*H721*F!$B$99,IF(I721&gt;99%,F721*G721*H721*F!$B$100,))))))))))))))))))))))))))))))))))))))))))))))))))))))))+IF(M721&lt;30%,0,IF(M721&lt;35%,J721*K721*L721*F!$B$33,IF(M721&lt;40%,J721*K721*L721*F!$B$38,IF(M721&lt;45%,J721*K721*L721*F!$B$43,IF(M721&lt;50%,J721*K721*L721*F!$B$48,IF(M721=50%,J721*K721*L721*F!$B$50,IF(M721=51%,J721*K721*L721*F!$B$51,IF(M721=52%,J721*K721*L721*F!$B$52,IF(M721=53%,J721*K721*L721*F!$B$53,IF(M721=54%,J721*K721*L721*F!$B$54,IF(M721=55%,J721*K721*L721*F!$B$55,IF(M721=56%,J721*K721*L721*F!$B$56,IF(M721=57%,J721*K721*L721*F!$B$57,IF(M721=58%,J721*K721*L721*F!$B$58,IF(M721=59%,J721*K721*L721*F!$B$59,IF(M721=60%,J721*K721*L721*F!$B$60,IF(M721=61%,J721*K721*L721*F!$B$61,IF(M721=62%,J721*K721*L721*F!$B$62,IF(M721=63%,J721*K721*L721*F!$B$63,IF(M721=64%,J721*K721*L721*F!$B$64,IF(M721=65%,J721*K721*L721*F!$B$65,IF(M721=66%,J721*K721*L721*F!$B$66,IF(M721=67%,J721*K721*L721*F!$B$67,IF(M721=68%,J721*K721*L721*F!$B$68,IF(M721=69%,J721*K721*L721*F!$B$69,IF(M721=70%,J721*K721*L721*F!$B$70,IF(M721=71%,J721*K721*L721*F!$B$71,IF(M721=72%,J721*K721*L721*F!$B$72,IF(M721=73%,J721*K721*L721*F!$B$73,IF(M721=74%,J721*K721*L721*F!$B$74,IF(M721=75%,J721*K721*L721*F!$B$75,IF(M721=76%,J721*K721*L721*F!$B$76,IF(M721=77%,J721*K721*L721*F!$B$77,IF(M721=78%,J721*K721*L721*F!$B$78,IF(M721=79%,J721*K721*L721*F!$B$79,IF(M721=80%,J721*K721*L721*F!$B$80,IF(M721=81%,J721*K721*L721*F!$B$81,IF(M721=82%,J721*K721*L721*F!$B$82,IF(M721=83%,J721*K721*L721*F!$B$83,IF(M721=84%,J721*K721*L721*F!$B$84,IF(M721=85%,J721*K721*L721*F!$B$85,IF(M721=86%,J721*K721*L721*F!$B$86,IF(M721=87%,J721*K721*L721*F!$B$87,IF(M721=88%,J721*K721*L721*F!$B$88,IF(M721=89%,J721*K721*L721*F!$B$89,IF(M721=90%,J721*K721*L721*F!$B$90,IF(M721=91%,J721*K721*L721*F!$B$91,IF(M721=92%,J721*K721*L721*F!$B$92,IF(M721=93%,J721*K721*L721*F!$B$93,IF(M721=94%,J721*K721*L721*F!$B$94,IF(M721=95%,J721*K721*L721*F!$B$95,IF(M721=96%,J721*K721*L721*F!$B$96,IF(M721=97%,J721*K721*L721*F!$B$97,IF(M721=98%,J721*K721*L721*F!$B$98,IF(M721=99%,J721*K721*L721*F!$B$99,IF(M721&gt;99%,J721*K721*L721*F!$B$100,))))))))))))))))))))))))))))))))))))))))))))))))))))))))+IF(Q721&lt;30%,0,IF(Q721&lt;35%,N721*O721*P721*F!$B$33,IF(Q721&lt;40%,N721*O721*P721*F!$B$38,IF(Q721&lt;45%,N721*O721*P721*F!$B$43,IF(Q721&lt;50%,N721*O721*P721*F!$B$48,IF(Q721=50%,N721*O721*P721*F!$B$50,IF(Q721=51%,N721*O721*P721*F!$B$51,IF(Q721=52%,N721*O721*P721*F!$B$52,IF(Q721=53%,N721*O721*P721*F!$B$53,IF(Q721=54%,N721*O721*P721*F!$B$54,IF(Q721=55%,N721*O721*P721*F!$B$55,IF(Q721=56%,N721*O721*P721*F!$B$56,IF(Q721=57%,N721*O721*P721*F!$B$57,IF(Q721=58%,N721*O721*P721*F!$B$58,IF(Q721=59%,N721*O721*P721*F!$B$59,IF(Q721=60%,N721*O721*P721*F!$B$60,IF(Q721=61%,N721*O721*P721*F!$B$61,IF(Q721=62%,N721*O721*P721*F!$B$62,IF(Q721=63%,N721*O721*P721*F!$B$63,IF(Q721=64%,N721*O721*P721*F!$B$64,IF(Q721=65%,N721*O721*P721*F!$B$65,IF(Q721=66%,N721*O721*P721*F!$B$66,IF(Q721=67%,N721*O721*P721*F!$B$67,IF(Q721=68%,N721*O721*P721*F!$B$68,IF(Q721=69%,N721*O721*P721*F!$B$69,IF(Q721=70%,N721*O721*P721*F!$B$70,IF(Q721=71%,N721*O721*P721*F!$B$71,IF(Q721=72%,N721*O721*P721*F!$B$72,IF(Q721=73%,N721*O721*P721*F!$B$73,IF(Q721=74%,N721*O721*P721*F!$B$74,IF(Q721=75%,N721*O721*P721*F!$B$75,IF(Q721=76%,N721*O721*P721*F!$B$76,IF(Q721=77%,N721*O721*P721*F!$B$77,IF(Q721=78%,N721*O721*P721*F!$B$78,IF(Q721=79%,N721*O721*P721*F!$B$79,IF(Q721=80%,N721*O721*P721*F!$B$80,IF(Q721=81%,N721*O721*P721*F!$B$81,IF(Q721=82%,N721*O721*P721*F!$B$82,IF(Q721=83%,N721*O721*P721*F!$B$83,IF(Q721=84%,N721*O721*P721*F!$B$84,IF(Q721=85%,N721*O721*P721*F!$B$85,IF(Q721=86%,N721*O721*P721*F!$B$86,IF(Q721=87%,N721*O721*P721*F!$B$87,IF(Q721=88%,N721*O721*P721*F!$B$88,IF(Q721=89%,N721*O721*P721*F!$B$89,IF(Q721=90%,N721*O721*P721*F!$B$90,IF(Q721=91%,N721*O721*P721*F!$B$91,IF(Q721=92%,N721*O721*P721*F!$B$92,IF(Q721=93%,N721*O721*P721*F!$B$93,IF(Q721=94%,N721*O721*P721*F!$B$94,IF(Q721=95%,N721*O721*P721*F!$B$95,IF(Q721=96%,N721*O721*P721*F!$B$96,IF(Q721=97%,N721*O721*P721*F!$B$97,IF(Q721=98%,N721*O721*P721*F!$B$98,IF(Q721=99%,N721*O721*P721*F!$B$99,IF(Q721&gt;99%,N721*O721*P721*F!$B$100,))))))))))))))))))))))))))))))))))))))))))))))))))))))))+IF(U721&lt;30%,0,IF(U721&lt;35%,R721*S721*T721*F!$B$33,IF(U721&lt;40%,R721*S721*T721*F!$B$38,IF(U721&lt;45%,R721*S721*T721*F!$B$43,IF(U721&lt;50%,R721*S721*T721*F!$B$48,IF(U721=50%,R721*S721*T721*F!$B$50,IF(U721=51%,R721*S721*T721*F!$B$51,IF(U721=52%,R721*S721*T721*F!$B$52,IF(U721=53%,R721*S721*T721*F!$B$53,IF(U721=54%,R721*S721*T721*F!$B$54,IF(U721=55%,R721*S721*T721*F!$B$55,IF(U721=56%,R721*S721*T721*F!$B$56,IF(U721=57%,R721*S721*T721*F!$B$57,IF(U721=58%,R721*S721*T721*F!$B$58,IF(U721=59%,R721*S721*T721*F!$B$59,IF(U721=60%,R721*S721*T721*F!$B$60,IF(U721=61%,R721*S721*T721*F!$B$61,IF(U721=62%,R721*S721*T721*F!$B$62,IF(U721=63%,R721*S721*T721*F!$B$63,IF(U721=64%,R721*S721*T721*F!$B$64,IF(U721=65%,R721*S721*T721*F!$B$65,IF(U721=66%,R721*S721*T721*F!$B$66,IF(U721=67%,R721*S721*T721*F!$B$67,IF(U721=68%,R721*S721*T721*F!$B$68,IF(U721=69%,R721*S721*T721*F!$B$69,IF(U721=70%,R721*S721*T721*F!$B$70,IF(U721=71%,R721*S721*T721*F!$B$71,IF(U721=72%,R721*S721*T721*F!$B$72,IF(U721=73%,R721*S721*T721*F!$B$73,IF(U721=74%,R721*S721*T721*F!$B$74,IF(U721=75%,R721*S721*T721*F!$B$75,IF(U721=76%,R721*S721*T721*F!$B$76,IF(U721=77%,R721*S721*T721*F!$B$77,IF(U721=78%,R721*S721*T721*F!$B$78,IF(U721=79%,R721*S721*T721*F!$B$79,IF(U721=80%,R721*S721*T721*F!$B$80,IF(U721=81%,R721*S721*T721*F!$B$81,IF(U721=82%,R721*S721*T721*F!$B$82,IF(U721=83%,R721*S721*T721*F!$B$83,IF(U721=84%,R721*S721*T721*F!$B$84,IF(U721=85%,R721*S721*T721*F!$B$85,IF(U721=86%,R721*S721*T721*F!$B$86,IF(U721=87%,R721*S721*T721*F!$B$87,IF(U721=88%,R721*S721*T721*F!$B$88,IF(U721=89%,R721*S721*T721*F!$B$89,IF(U721=90%,R721*S721*T721*F!$B$90,IF(U721=91%,R721*S721*T721*F!$B$91,IF(U721=92%,R721*S721*T721*F!$B$92,IF(U721=93%,R721*S721*T721*F!$B$93,IF(U721=94%,R721*S721*T721*F!$B$94,IF(U721=95%,R721*S721*T721*F!$B$95,IF(U721=96%,R721*S721*T721*F!$B$96,IF(U721=97%,R721*S721*T721*F!$B$97,IF(U721=98%,R721*S721*T721*F!$B$98,IF(U721=99%,R721*S721*T721*F!$B$99,IF(U721&gt;99%,R721*S721*T721*F!$B$100)))))))))))))))))))))))))))))))))))))))))))))))))))))))))*IF(ISNUMBER(E721),E721,1)*IF(ISNUMBER(D721),D721,1)</f>
        <v>0</v>
      </c>
      <c r="AA721" s="7">
        <f>G721*H721+K721*L721+O721*P721+S721*T721</f>
        <v>0</v>
      </c>
      <c r="AB721" s="131">
        <f>(H721*(IF(I721&lt;45%,0.5,IF(I721&lt;55%,0.8,IF(I721&lt;65%,0.9,IF(I721&lt;75%,1,IF(I721&lt;85%,1.1,1.2))))))+L721*(IF(M721&lt;45%,0.5,IF(M721&lt;55%,0.8,IF(M721&lt;65%,0.9,IF(M721&lt;75%,1,IF(M721&lt;85%,1.1,1.2))))))+P721*(IF(Q721&lt;45%,0.5,IF(Q721&lt;55%,0.8,IF(Q721&lt;65%,0.9,IF(Q721&lt;75%,1,IF(Q721&lt;85%,1.1,1.2))))))+T721*(IF(U721&lt;45%,0.5,IF(U721&lt;55%,0.8,IF(U721&lt;65%,0.9,IF(U721&lt;75%,1,IF(U721&lt;85%,1.1,1.2)))))))*IF(D721&gt;=0.8,6,IF(D721&lt;=0.4,1.5,3))</f>
        <v>0</v>
      </c>
    </row>
    <row r="722" spans="1:28" x14ac:dyDescent="0.25">
      <c r="A722" s="1125">
        <f>A710+1</f>
        <v>42054</v>
      </c>
      <c r="B722" s="76" t="str">
        <f t="shared" ref="B722:C722" si="1817">IF(B660="","",B660)</f>
        <v/>
      </c>
      <c r="C722" s="77" t="str">
        <f t="shared" si="1817"/>
        <v/>
      </c>
      <c r="D722" s="149">
        <f t="shared" ref="D722:D725" si="1818">D660</f>
        <v>0</v>
      </c>
      <c r="E722" s="83" t="str">
        <f t="shared" ref="E722" si="1819">IF(E660="","",E660)</f>
        <v/>
      </c>
      <c r="F722" s="79"/>
      <c r="G722" s="94"/>
      <c r="H722" s="94"/>
      <c r="I722" s="70">
        <f t="shared" si="1813"/>
        <v>0</v>
      </c>
      <c r="J722" s="79"/>
      <c r="K722" s="94"/>
      <c r="L722" s="94"/>
      <c r="M722" s="71">
        <f t="shared" si="1814"/>
        <v>0</v>
      </c>
      <c r="N722" s="79"/>
      <c r="O722" s="94"/>
      <c r="P722" s="94"/>
      <c r="Q722" s="70">
        <f t="shared" si="1815"/>
        <v>0</v>
      </c>
      <c r="R722" s="79"/>
      <c r="S722" s="94"/>
      <c r="T722" s="94"/>
      <c r="U722" s="71">
        <f t="shared" si="1816"/>
        <v>0</v>
      </c>
      <c r="V722" s="125">
        <f t="shared" ref="V722:V725" si="1820">(IF(ISNUMBER(F722),F722,1)*G722*H722+IF(ISNUMBER(J722),J722,1)*K722*L722+IF(ISNUMBER(N722),N722,1)*O722*P722+IF(ISNUMBER(R722),R722,1)*S722*T722)*IF(ISNUMBER(E722),E722,1)</f>
        <v>0</v>
      </c>
      <c r="W722" s="43">
        <f t="shared" ref="W722:W725" si="1821">IFERROR((IF(ISNUMBER(F722),F722,1)*G722*H722+IF(ISNUMBER(J722),J722,1)*K722*L722+IF(ISNUMBER(N722),N722,1)*O722*P722+IF(ISNUMBER(R722),R722,1)*S722*T722)*IF(ISNUMBER(E722),E722,1)/(G722*H722+K722*L722+O722*P722+S722*T722),0)</f>
        <v>0</v>
      </c>
      <c r="X722" s="34">
        <f t="shared" ref="X722:X723" si="1822">ROUND(IFERROR((W722/(Y722*IF(ISNUMBER(E722),E722,1))),0),2)</f>
        <v>0</v>
      </c>
      <c r="Y722" s="90" t="str">
        <f t="shared" ref="Y722:Y725" si="1823">IF(ISNUMBER(Y660), Y660+(Y660*$Y$683),"")</f>
        <v/>
      </c>
      <c r="Z722" s="6">
        <f>(IF(I722&lt;30%,0,IF(I722&lt;35%,F722*G722*H722*F!$B$33,IF(I722&lt;40%,F722*G722*H722*F!$B$38,IF(I722&lt;45%,F722*G722*H722*F!$B$43,IF(I722&lt;50%,F722*G722*H722*F!$B$48,IF(I722=50%,F722*G722*H722*F!$B$50,IF(I722=51%,F722*G722*H722*F!$B$51,IF(I722=52%,F722*G722*H722*F!$B$52,IF(I722=53%,F722*G722*H722*F!$B$53,IF(I722=54%,F722*G722*H722*F!$B$54,IF(I722=55%,F722*G722*H722*F!$B$55,IF(I722=56%,F722*G722*H722*F!$B$56,IF(I722=57%,F722*G722*H722*F!$B$57,IF(I722=58%,F722*G722*H722*F!$B$58,IF(I722=59%,F722*G722*H722*F!$B$59,IF(I722=60%,F722*G722*H722*F!$B$60,IF(I722=61%,F722*G722*H722*F!$B$61,IF(I722=62%,F722*G722*H722*F!$B$62,IF(I722=63%,F722*G722*H722*F!$B$63,IF(I722=64%,F722*G722*H722*F!$B$64,IF(I722=65%,F722*G722*H722*F!$B$65,IF(I722=66%,F722*G722*H722*F!$B$66,IF(I722=67%,F722*G722*H722*F!$B$67,IF(I722=68%,F722*G722*H722*F!$B$68,IF(I722=69%,F722*G722*H722*F!$B$69,IF(I722=70%,F722*G722*H722*F!$B$70,IF(I722=71%,F722*G722*H722*F!$B$71,IF(I722=72%,F722*G722*H722*F!$B$72,IF(I722=73%,F722*G722*H722*F!$B$73,IF(I722=74%,F722*G722*H722*F!$B$74,IF(I722=75%,F722*G722*H722*F!$B$75,IF(I722=76%,F722*G722*H722*F!$B$76,IF(I722=77%,F722*G722*H722*F!$B$77,IF(I722=78%,F722*G722*H722*F!$B$78,IF(I722=79%,F722*G722*H722*F!$B$79,IF(I722=80%,F722*G722*H722*F!$B$80,IF(I722=81%,F722*G722*H722*F!$B$81,IF(I722=82%,F722*G722*H722*F!$B$82,IF(I722=83%,F722*G722*H722*F!$B$83,IF(I722=84%,F722*G722*H722*F!$B$84,IF(I722=85%,F722*G722*H722*F!$B$85,IF(I722=86%,F722*G722*H722*F!$B$86,IF(I722=87%,F722*G722*H722*F!$B$87,IF(I722=88%,F722*G722*H722*F!$B$88,IF(I722=89%,F722*G722*H722*F!$B$89,IF(I722=90%,F722*G722*H722*F!$B$90,IF(I722=91%,F722*G722*H722*F!$B$91,IF(I722=92%,F722*G722*H722*F!$B$92,IF(I722=93%,F722*G722*H722*F!$B$93,IF(I722=94%,F722*G722*H722*F!$B$94,IF(I722=95%,F722*G722*H722*F!$B$95,IF(I722=96%,F722*G722*H722*F!$B$96,IF(I722=97%,F722*G722*H722*F!$B$97,IF(I722=98%,F722*G722*H722*F!$B$98,IF(I722=99%,F722*G722*H722*F!$B$99,IF(I722&gt;99%,F722*G722*H722*F!$B$100,))))))))))))))))))))))))))))))))))))))))))))))))))))))))+IF(M722&lt;30%,0,IF(M722&lt;35%,J722*K722*L722*F!$B$33,IF(M722&lt;40%,J722*K722*L722*F!$B$38,IF(M722&lt;45%,J722*K722*L722*F!$B$43,IF(M722&lt;50%,J722*K722*L722*F!$B$48,IF(M722=50%,J722*K722*L722*F!$B$50,IF(M722=51%,J722*K722*L722*F!$B$51,IF(M722=52%,J722*K722*L722*F!$B$52,IF(M722=53%,J722*K722*L722*F!$B$53,IF(M722=54%,J722*K722*L722*F!$B$54,IF(M722=55%,J722*K722*L722*F!$B$55,IF(M722=56%,J722*K722*L722*F!$B$56,IF(M722=57%,J722*K722*L722*F!$B$57,IF(M722=58%,J722*K722*L722*F!$B$58,IF(M722=59%,J722*K722*L722*F!$B$59,IF(M722=60%,J722*K722*L722*F!$B$60,IF(M722=61%,J722*K722*L722*F!$B$61,IF(M722=62%,J722*K722*L722*F!$B$62,IF(M722=63%,J722*K722*L722*F!$B$63,IF(M722=64%,J722*K722*L722*F!$B$64,IF(M722=65%,J722*K722*L722*F!$B$65,IF(M722=66%,J722*K722*L722*F!$B$66,IF(M722=67%,J722*K722*L722*F!$B$67,IF(M722=68%,J722*K722*L722*F!$B$68,IF(M722=69%,J722*K722*L722*F!$B$69,IF(M722=70%,J722*K722*L722*F!$B$70,IF(M722=71%,J722*K722*L722*F!$B$71,IF(M722=72%,J722*K722*L722*F!$B$72,IF(M722=73%,J722*K722*L722*F!$B$73,IF(M722=74%,J722*K722*L722*F!$B$74,IF(M722=75%,J722*K722*L722*F!$B$75,IF(M722=76%,J722*K722*L722*F!$B$76,IF(M722=77%,J722*K722*L722*F!$B$77,IF(M722=78%,J722*K722*L722*F!$B$78,IF(M722=79%,J722*K722*L722*F!$B$79,IF(M722=80%,J722*K722*L722*F!$B$80,IF(M722=81%,J722*K722*L722*F!$B$81,IF(M722=82%,J722*K722*L722*F!$B$82,IF(M722=83%,J722*K722*L722*F!$B$83,IF(M722=84%,J722*K722*L722*F!$B$84,IF(M722=85%,J722*K722*L722*F!$B$85,IF(M722=86%,J722*K722*L722*F!$B$86,IF(M722=87%,J722*K722*L722*F!$B$87,IF(M722=88%,J722*K722*L722*F!$B$88,IF(M722=89%,J722*K722*L722*F!$B$89,IF(M722=90%,J722*K722*L722*F!$B$90,IF(M722=91%,J722*K722*L722*F!$B$91,IF(M722=92%,J722*K722*L722*F!$B$92,IF(M722=93%,J722*K722*L722*F!$B$93,IF(M722=94%,J722*K722*L722*F!$B$94,IF(M722=95%,J722*K722*L722*F!$B$95,IF(M722=96%,J722*K722*L722*F!$B$96,IF(M722=97%,J722*K722*L722*F!$B$97,IF(M722=98%,J722*K722*L722*F!$B$98,IF(M722=99%,J722*K722*L722*F!$B$99,IF(M722&gt;99%,J722*K722*L722*F!$B$100,))))))))))))))))))))))))))))))))))))))))))))))))))))))))+IF(Q722&lt;30%,0,IF(Q722&lt;35%,N722*O722*P722*F!$B$33,IF(Q722&lt;40%,N722*O722*P722*F!$B$38,IF(Q722&lt;45%,N722*O722*P722*F!$B$43,IF(Q722&lt;50%,N722*O722*P722*F!$B$48,IF(Q722=50%,N722*O722*P722*F!$B$50,IF(Q722=51%,N722*O722*P722*F!$B$51,IF(Q722=52%,N722*O722*P722*F!$B$52,IF(Q722=53%,N722*O722*P722*F!$B$53,IF(Q722=54%,N722*O722*P722*F!$B$54,IF(Q722=55%,N722*O722*P722*F!$B$55,IF(Q722=56%,N722*O722*P722*F!$B$56,IF(Q722=57%,N722*O722*P722*F!$B$57,IF(Q722=58%,N722*O722*P722*F!$B$58,IF(Q722=59%,N722*O722*P722*F!$B$59,IF(Q722=60%,N722*O722*P722*F!$B$60,IF(Q722=61%,N722*O722*P722*F!$B$61,IF(Q722=62%,N722*O722*P722*F!$B$62,IF(Q722=63%,N722*O722*P722*F!$B$63,IF(Q722=64%,N722*O722*P722*F!$B$64,IF(Q722=65%,N722*O722*P722*F!$B$65,IF(Q722=66%,N722*O722*P722*F!$B$66,IF(Q722=67%,N722*O722*P722*F!$B$67,IF(Q722=68%,N722*O722*P722*F!$B$68,IF(Q722=69%,N722*O722*P722*F!$B$69,IF(Q722=70%,N722*O722*P722*F!$B$70,IF(Q722=71%,N722*O722*P722*F!$B$71,IF(Q722=72%,N722*O722*P722*F!$B$72,IF(Q722=73%,N722*O722*P722*F!$B$73,IF(Q722=74%,N722*O722*P722*F!$B$74,IF(Q722=75%,N722*O722*P722*F!$B$75,IF(Q722=76%,N722*O722*P722*F!$B$76,IF(Q722=77%,N722*O722*P722*F!$B$77,IF(Q722=78%,N722*O722*P722*F!$B$78,IF(Q722=79%,N722*O722*P722*F!$B$79,IF(Q722=80%,N722*O722*P722*F!$B$80,IF(Q722=81%,N722*O722*P722*F!$B$81,IF(Q722=82%,N722*O722*P722*F!$B$82,IF(Q722=83%,N722*O722*P722*F!$B$83,IF(Q722=84%,N722*O722*P722*F!$B$84,IF(Q722=85%,N722*O722*P722*F!$B$85,IF(Q722=86%,N722*O722*P722*F!$B$86,IF(Q722=87%,N722*O722*P722*F!$B$87,IF(Q722=88%,N722*O722*P722*F!$B$88,IF(Q722=89%,N722*O722*P722*F!$B$89,IF(Q722=90%,N722*O722*P722*F!$B$90,IF(Q722=91%,N722*O722*P722*F!$B$91,IF(Q722=92%,N722*O722*P722*F!$B$92,IF(Q722=93%,N722*O722*P722*F!$B$93,IF(Q722=94%,N722*O722*P722*F!$B$94,IF(Q722=95%,N722*O722*P722*F!$B$95,IF(Q722=96%,N722*O722*P722*F!$B$96,IF(Q722=97%,N722*O722*P722*F!$B$97,IF(Q722=98%,N722*O722*P722*F!$B$98,IF(Q722=99%,N722*O722*P722*F!$B$99,IF(Q722&gt;99%,N722*O722*P722*F!$B$100,))))))))))))))))))))))))))))))))))))))))))))))))))))))))+IF(U722&lt;30%,0,IF(U722&lt;35%,R722*S722*T722*F!$B$33,IF(U722&lt;40%,R722*S722*T722*F!$B$38,IF(U722&lt;45%,R722*S722*T722*F!$B$43,IF(U722&lt;50%,R722*S722*T722*F!$B$48,IF(U722=50%,R722*S722*T722*F!$B$50,IF(U722=51%,R722*S722*T722*F!$B$51,IF(U722=52%,R722*S722*T722*F!$B$52,IF(U722=53%,R722*S722*T722*F!$B$53,IF(U722=54%,R722*S722*T722*F!$B$54,IF(U722=55%,R722*S722*T722*F!$B$55,IF(U722=56%,R722*S722*T722*F!$B$56,IF(U722=57%,R722*S722*T722*F!$B$57,IF(U722=58%,R722*S722*T722*F!$B$58,IF(U722=59%,R722*S722*T722*F!$B$59,IF(U722=60%,R722*S722*T722*F!$B$60,IF(U722=61%,R722*S722*T722*F!$B$61,IF(U722=62%,R722*S722*T722*F!$B$62,IF(U722=63%,R722*S722*T722*F!$B$63,IF(U722=64%,R722*S722*T722*F!$B$64,IF(U722=65%,R722*S722*T722*F!$B$65,IF(U722=66%,R722*S722*T722*F!$B$66,IF(U722=67%,R722*S722*T722*F!$B$67,IF(U722=68%,R722*S722*T722*F!$B$68,IF(U722=69%,R722*S722*T722*F!$B$69,IF(U722=70%,R722*S722*T722*F!$B$70,IF(U722=71%,R722*S722*T722*F!$B$71,IF(U722=72%,R722*S722*T722*F!$B$72,IF(U722=73%,R722*S722*T722*F!$B$73,IF(U722=74%,R722*S722*T722*F!$B$74,IF(U722=75%,R722*S722*T722*F!$B$75,IF(U722=76%,R722*S722*T722*F!$B$76,IF(U722=77%,R722*S722*T722*F!$B$77,IF(U722=78%,R722*S722*T722*F!$B$78,IF(U722=79%,R722*S722*T722*F!$B$79,IF(U722=80%,R722*S722*T722*F!$B$80,IF(U722=81%,R722*S722*T722*F!$B$81,IF(U722=82%,R722*S722*T722*F!$B$82,IF(U722=83%,R722*S722*T722*F!$B$83,IF(U722=84%,R722*S722*T722*F!$B$84,IF(U722=85%,R722*S722*T722*F!$B$85,IF(U722=86%,R722*S722*T722*F!$B$86,IF(U722=87%,R722*S722*T722*F!$B$87,IF(U722=88%,R722*S722*T722*F!$B$88,IF(U722=89%,R722*S722*T722*F!$B$89,IF(U722=90%,R722*S722*T722*F!$B$90,IF(U722=91%,R722*S722*T722*F!$B$91,IF(U722=92%,R722*S722*T722*F!$B$92,IF(U722=93%,R722*S722*T722*F!$B$93,IF(U722=94%,R722*S722*T722*F!$B$94,IF(U722=95%,R722*S722*T722*F!$B$95,IF(U722=96%,R722*S722*T722*F!$B$96,IF(U722=97%,R722*S722*T722*F!$B$97,IF(U722=98%,R722*S722*T722*F!$B$98,IF(U722=99%,R722*S722*T722*F!$B$99,IF(U722&gt;99%,R722*S722*T722*F!$B$100)))))))))))))))))))))))))))))))))))))))))))))))))))))))))*IF(ISNUMBER(E722),E722,1)*IF(ISNUMBER(D722),D722,1)</f>
        <v>0</v>
      </c>
      <c r="AA722" s="6">
        <f>G722*H722+K722*L722+O722*P722+S722*T722</f>
        <v>0</v>
      </c>
      <c r="AB722" s="115">
        <f>(H722*(IF(I722&lt;45%,0.5,IF(I722&lt;55%,0.8,IF(I722&lt;65%,0.9,IF(I722&lt;75%,1,IF(I722&lt;85%,1.1,1.2))))))+L722*(IF(M722&lt;45%,0.5,IF(M722&lt;55%,0.8,IF(M722&lt;65%,0.9,IF(M722&lt;75%,1,IF(M722&lt;85%,1.1,1.2))))))+P722*(IF(Q722&lt;45%,0.5,IF(Q722&lt;55%,0.8,IF(Q722&lt;65%,0.9,IF(Q722&lt;75%,1,IF(Q722&lt;85%,1.1,1.2))))))+T722*(IF(U722&lt;45%,0.5,IF(U722&lt;55%,0.8,IF(U722&lt;65%,0.9,IF(U722&lt;75%,1,IF(U722&lt;85%,1.1,1.2)))))))*IF(D722&gt;=0.8,6,IF(D722&lt;=0.4,1.5,3))</f>
        <v>0</v>
      </c>
    </row>
    <row r="723" spans="1:28" x14ac:dyDescent="0.25">
      <c r="A723" s="1125"/>
      <c r="B723" s="76" t="str">
        <f t="shared" ref="B723:C723" si="1824">IF(B661="","",B661)</f>
        <v/>
      </c>
      <c r="C723" s="77" t="str">
        <f t="shared" si="1824"/>
        <v/>
      </c>
      <c r="D723" s="149">
        <f t="shared" si="1818"/>
        <v>0</v>
      </c>
      <c r="E723" s="83" t="str">
        <f t="shared" ref="E723" si="1825">IF(E661="","",E661)</f>
        <v/>
      </c>
      <c r="F723" s="81"/>
      <c r="G723" s="96"/>
      <c r="H723" s="96"/>
      <c r="I723" s="82">
        <f t="shared" si="1813"/>
        <v>0</v>
      </c>
      <c r="J723" s="81"/>
      <c r="K723" s="96"/>
      <c r="L723" s="96"/>
      <c r="M723" s="104">
        <f t="shared" si="1814"/>
        <v>0</v>
      </c>
      <c r="N723" s="81"/>
      <c r="O723" s="96"/>
      <c r="P723" s="96"/>
      <c r="Q723" s="82">
        <f t="shared" si="1815"/>
        <v>0</v>
      </c>
      <c r="R723" s="81"/>
      <c r="S723" s="96"/>
      <c r="T723" s="96"/>
      <c r="U723" s="104">
        <f t="shared" si="1816"/>
        <v>0</v>
      </c>
      <c r="V723" s="128">
        <f t="shared" si="1820"/>
        <v>0</v>
      </c>
      <c r="W723" s="44">
        <f t="shared" si="1821"/>
        <v>0</v>
      </c>
      <c r="X723" s="45">
        <f t="shared" si="1822"/>
        <v>0</v>
      </c>
      <c r="Y723" s="90" t="str">
        <f t="shared" si="1823"/>
        <v/>
      </c>
      <c r="Z723" s="8">
        <f>(IF(I723&lt;30%,0,IF(I723&lt;35%,F723*G723*H723*F!$B$33,IF(I723&lt;40%,F723*G723*H723*F!$B$38,IF(I723&lt;45%,F723*G723*H723*F!$B$43,IF(I723&lt;50%,F723*G723*H723*F!$B$48,IF(I723=50%,F723*G723*H723*F!$B$50,IF(I723=51%,F723*G723*H723*F!$B$51,IF(I723=52%,F723*G723*H723*F!$B$52,IF(I723=53%,F723*G723*H723*F!$B$53,IF(I723=54%,F723*G723*H723*F!$B$54,IF(I723=55%,F723*G723*H723*F!$B$55,IF(I723=56%,F723*G723*H723*F!$B$56,IF(I723=57%,F723*G723*H723*F!$B$57,IF(I723=58%,F723*G723*H723*F!$B$58,IF(I723=59%,F723*G723*H723*F!$B$59,IF(I723=60%,F723*G723*H723*F!$B$60,IF(I723=61%,F723*G723*H723*F!$B$61,IF(I723=62%,F723*G723*H723*F!$B$62,IF(I723=63%,F723*G723*H723*F!$B$63,IF(I723=64%,F723*G723*H723*F!$B$64,IF(I723=65%,F723*G723*H723*F!$B$65,IF(I723=66%,F723*G723*H723*F!$B$66,IF(I723=67%,F723*G723*H723*F!$B$67,IF(I723=68%,F723*G723*H723*F!$B$68,IF(I723=69%,F723*G723*H723*F!$B$69,IF(I723=70%,F723*G723*H723*F!$B$70,IF(I723=71%,F723*G723*H723*F!$B$71,IF(I723=72%,F723*G723*H723*F!$B$72,IF(I723=73%,F723*G723*H723*F!$B$73,IF(I723=74%,F723*G723*H723*F!$B$74,IF(I723=75%,F723*G723*H723*F!$B$75,IF(I723=76%,F723*G723*H723*F!$B$76,IF(I723=77%,F723*G723*H723*F!$B$77,IF(I723=78%,F723*G723*H723*F!$B$78,IF(I723=79%,F723*G723*H723*F!$B$79,IF(I723=80%,F723*G723*H723*F!$B$80,IF(I723=81%,F723*G723*H723*F!$B$81,IF(I723=82%,F723*G723*H723*F!$B$82,IF(I723=83%,F723*G723*H723*F!$B$83,IF(I723=84%,F723*G723*H723*F!$B$84,IF(I723=85%,F723*G723*H723*F!$B$85,IF(I723=86%,F723*G723*H723*F!$B$86,IF(I723=87%,F723*G723*H723*F!$B$87,IF(I723=88%,F723*G723*H723*F!$B$88,IF(I723=89%,F723*G723*H723*F!$B$89,IF(I723=90%,F723*G723*H723*F!$B$90,IF(I723=91%,F723*G723*H723*F!$B$91,IF(I723=92%,F723*G723*H723*F!$B$92,IF(I723=93%,F723*G723*H723*F!$B$93,IF(I723=94%,F723*G723*H723*F!$B$94,IF(I723=95%,F723*G723*H723*F!$B$95,IF(I723=96%,F723*G723*H723*F!$B$96,IF(I723=97%,F723*G723*H723*F!$B$97,IF(I723=98%,F723*G723*H723*F!$B$98,IF(I723=99%,F723*G723*H723*F!$B$99,IF(I723&gt;99%,F723*G723*H723*F!$B$100,))))))))))))))))))))))))))))))))))))))))))))))))))))))))+IF(M723&lt;30%,0,IF(M723&lt;35%,J723*K723*L723*F!$B$33,IF(M723&lt;40%,J723*K723*L723*F!$B$38,IF(M723&lt;45%,J723*K723*L723*F!$B$43,IF(M723&lt;50%,J723*K723*L723*F!$B$48,IF(M723=50%,J723*K723*L723*F!$B$50,IF(M723=51%,J723*K723*L723*F!$B$51,IF(M723=52%,J723*K723*L723*F!$B$52,IF(M723=53%,J723*K723*L723*F!$B$53,IF(M723=54%,J723*K723*L723*F!$B$54,IF(M723=55%,J723*K723*L723*F!$B$55,IF(M723=56%,J723*K723*L723*F!$B$56,IF(M723=57%,J723*K723*L723*F!$B$57,IF(M723=58%,J723*K723*L723*F!$B$58,IF(M723=59%,J723*K723*L723*F!$B$59,IF(M723=60%,J723*K723*L723*F!$B$60,IF(M723=61%,J723*K723*L723*F!$B$61,IF(M723=62%,J723*K723*L723*F!$B$62,IF(M723=63%,J723*K723*L723*F!$B$63,IF(M723=64%,J723*K723*L723*F!$B$64,IF(M723=65%,J723*K723*L723*F!$B$65,IF(M723=66%,J723*K723*L723*F!$B$66,IF(M723=67%,J723*K723*L723*F!$B$67,IF(M723=68%,J723*K723*L723*F!$B$68,IF(M723=69%,J723*K723*L723*F!$B$69,IF(M723=70%,J723*K723*L723*F!$B$70,IF(M723=71%,J723*K723*L723*F!$B$71,IF(M723=72%,J723*K723*L723*F!$B$72,IF(M723=73%,J723*K723*L723*F!$B$73,IF(M723=74%,J723*K723*L723*F!$B$74,IF(M723=75%,J723*K723*L723*F!$B$75,IF(M723=76%,J723*K723*L723*F!$B$76,IF(M723=77%,J723*K723*L723*F!$B$77,IF(M723=78%,J723*K723*L723*F!$B$78,IF(M723=79%,J723*K723*L723*F!$B$79,IF(M723=80%,J723*K723*L723*F!$B$80,IF(M723=81%,J723*K723*L723*F!$B$81,IF(M723=82%,J723*K723*L723*F!$B$82,IF(M723=83%,J723*K723*L723*F!$B$83,IF(M723=84%,J723*K723*L723*F!$B$84,IF(M723=85%,J723*K723*L723*F!$B$85,IF(M723=86%,J723*K723*L723*F!$B$86,IF(M723=87%,J723*K723*L723*F!$B$87,IF(M723=88%,J723*K723*L723*F!$B$88,IF(M723=89%,J723*K723*L723*F!$B$89,IF(M723=90%,J723*K723*L723*F!$B$90,IF(M723=91%,J723*K723*L723*F!$B$91,IF(M723=92%,J723*K723*L723*F!$B$92,IF(M723=93%,J723*K723*L723*F!$B$93,IF(M723=94%,J723*K723*L723*F!$B$94,IF(M723=95%,J723*K723*L723*F!$B$95,IF(M723=96%,J723*K723*L723*F!$B$96,IF(M723=97%,J723*K723*L723*F!$B$97,IF(M723=98%,J723*K723*L723*F!$B$98,IF(M723=99%,J723*K723*L723*F!$B$99,IF(M723&gt;99%,J723*K723*L723*F!$B$100,))))))))))))))))))))))))))))))))))))))))))))))))))))))))+IF(Q723&lt;30%,0,IF(Q723&lt;35%,N723*O723*P723*F!$B$33,IF(Q723&lt;40%,N723*O723*P723*F!$B$38,IF(Q723&lt;45%,N723*O723*P723*F!$B$43,IF(Q723&lt;50%,N723*O723*P723*F!$B$48,IF(Q723=50%,N723*O723*P723*F!$B$50,IF(Q723=51%,N723*O723*P723*F!$B$51,IF(Q723=52%,N723*O723*P723*F!$B$52,IF(Q723=53%,N723*O723*P723*F!$B$53,IF(Q723=54%,N723*O723*P723*F!$B$54,IF(Q723=55%,N723*O723*P723*F!$B$55,IF(Q723=56%,N723*O723*P723*F!$B$56,IF(Q723=57%,N723*O723*P723*F!$B$57,IF(Q723=58%,N723*O723*P723*F!$B$58,IF(Q723=59%,N723*O723*P723*F!$B$59,IF(Q723=60%,N723*O723*P723*F!$B$60,IF(Q723=61%,N723*O723*P723*F!$B$61,IF(Q723=62%,N723*O723*P723*F!$B$62,IF(Q723=63%,N723*O723*P723*F!$B$63,IF(Q723=64%,N723*O723*P723*F!$B$64,IF(Q723=65%,N723*O723*P723*F!$B$65,IF(Q723=66%,N723*O723*P723*F!$B$66,IF(Q723=67%,N723*O723*P723*F!$B$67,IF(Q723=68%,N723*O723*P723*F!$B$68,IF(Q723=69%,N723*O723*P723*F!$B$69,IF(Q723=70%,N723*O723*P723*F!$B$70,IF(Q723=71%,N723*O723*P723*F!$B$71,IF(Q723=72%,N723*O723*P723*F!$B$72,IF(Q723=73%,N723*O723*P723*F!$B$73,IF(Q723=74%,N723*O723*P723*F!$B$74,IF(Q723=75%,N723*O723*P723*F!$B$75,IF(Q723=76%,N723*O723*P723*F!$B$76,IF(Q723=77%,N723*O723*P723*F!$B$77,IF(Q723=78%,N723*O723*P723*F!$B$78,IF(Q723=79%,N723*O723*P723*F!$B$79,IF(Q723=80%,N723*O723*P723*F!$B$80,IF(Q723=81%,N723*O723*P723*F!$B$81,IF(Q723=82%,N723*O723*P723*F!$B$82,IF(Q723=83%,N723*O723*P723*F!$B$83,IF(Q723=84%,N723*O723*P723*F!$B$84,IF(Q723=85%,N723*O723*P723*F!$B$85,IF(Q723=86%,N723*O723*P723*F!$B$86,IF(Q723=87%,N723*O723*P723*F!$B$87,IF(Q723=88%,N723*O723*P723*F!$B$88,IF(Q723=89%,N723*O723*P723*F!$B$89,IF(Q723=90%,N723*O723*P723*F!$B$90,IF(Q723=91%,N723*O723*P723*F!$B$91,IF(Q723=92%,N723*O723*P723*F!$B$92,IF(Q723=93%,N723*O723*P723*F!$B$93,IF(Q723=94%,N723*O723*P723*F!$B$94,IF(Q723=95%,N723*O723*P723*F!$B$95,IF(Q723=96%,N723*O723*P723*F!$B$96,IF(Q723=97%,N723*O723*P723*F!$B$97,IF(Q723=98%,N723*O723*P723*F!$B$98,IF(Q723=99%,N723*O723*P723*F!$B$99,IF(Q723&gt;99%,N723*O723*P723*F!$B$100,))))))))))))))))))))))))))))))))))))))))))))))))))))))))+IF(U723&lt;30%,0,IF(U723&lt;35%,R723*S723*T723*F!$B$33,IF(U723&lt;40%,R723*S723*T723*F!$B$38,IF(U723&lt;45%,R723*S723*T723*F!$B$43,IF(U723&lt;50%,R723*S723*T723*F!$B$48,IF(U723=50%,R723*S723*T723*F!$B$50,IF(U723=51%,R723*S723*T723*F!$B$51,IF(U723=52%,R723*S723*T723*F!$B$52,IF(U723=53%,R723*S723*T723*F!$B$53,IF(U723=54%,R723*S723*T723*F!$B$54,IF(U723=55%,R723*S723*T723*F!$B$55,IF(U723=56%,R723*S723*T723*F!$B$56,IF(U723=57%,R723*S723*T723*F!$B$57,IF(U723=58%,R723*S723*T723*F!$B$58,IF(U723=59%,R723*S723*T723*F!$B$59,IF(U723=60%,R723*S723*T723*F!$B$60,IF(U723=61%,R723*S723*T723*F!$B$61,IF(U723=62%,R723*S723*T723*F!$B$62,IF(U723=63%,R723*S723*T723*F!$B$63,IF(U723=64%,R723*S723*T723*F!$B$64,IF(U723=65%,R723*S723*T723*F!$B$65,IF(U723=66%,R723*S723*T723*F!$B$66,IF(U723=67%,R723*S723*T723*F!$B$67,IF(U723=68%,R723*S723*T723*F!$B$68,IF(U723=69%,R723*S723*T723*F!$B$69,IF(U723=70%,R723*S723*T723*F!$B$70,IF(U723=71%,R723*S723*T723*F!$B$71,IF(U723=72%,R723*S723*T723*F!$B$72,IF(U723=73%,R723*S723*T723*F!$B$73,IF(U723=74%,R723*S723*T723*F!$B$74,IF(U723=75%,R723*S723*T723*F!$B$75,IF(U723=76%,R723*S723*T723*F!$B$76,IF(U723=77%,R723*S723*T723*F!$B$77,IF(U723=78%,R723*S723*T723*F!$B$78,IF(U723=79%,R723*S723*T723*F!$B$79,IF(U723=80%,R723*S723*T723*F!$B$80,IF(U723=81%,R723*S723*T723*F!$B$81,IF(U723=82%,R723*S723*T723*F!$B$82,IF(U723=83%,R723*S723*T723*F!$B$83,IF(U723=84%,R723*S723*T723*F!$B$84,IF(U723=85%,R723*S723*T723*F!$B$85,IF(U723=86%,R723*S723*T723*F!$B$86,IF(U723=87%,R723*S723*T723*F!$B$87,IF(U723=88%,R723*S723*T723*F!$B$88,IF(U723=89%,R723*S723*T723*F!$B$89,IF(U723=90%,R723*S723*T723*F!$B$90,IF(U723=91%,R723*S723*T723*F!$B$91,IF(U723=92%,R723*S723*T723*F!$B$92,IF(U723=93%,R723*S723*T723*F!$B$93,IF(U723=94%,R723*S723*T723*F!$B$94,IF(U723=95%,R723*S723*T723*F!$B$95,IF(U723=96%,R723*S723*T723*F!$B$96,IF(U723=97%,R723*S723*T723*F!$B$97,IF(U723=98%,R723*S723*T723*F!$B$98,IF(U723=99%,R723*S723*T723*F!$B$99,IF(U723&gt;99%,R723*S723*T723*F!$B$100)))))))))))))))))))))))))))))))))))))))))))))))))))))))))*IF(ISNUMBER(E723),E723,1)*IF(ISNUMBER(D723),D723,1)</f>
        <v>0</v>
      </c>
      <c r="AA723" s="8">
        <f>G723*H723+K723*L723+O723*P723+S723*T723</f>
        <v>0</v>
      </c>
      <c r="AB723" s="129">
        <f>(H723*(IF(I723&lt;45%,0.5,IF(I723&lt;55%,0.8,IF(I723&lt;65%,0.9,IF(I723&lt;75%,1,IF(I723&lt;85%,1.1,1.2))))))+L723*(IF(M723&lt;45%,0.5,IF(M723&lt;55%,0.8,IF(M723&lt;65%,0.9,IF(M723&lt;75%,1,IF(M723&lt;85%,1.1,1.2))))))+P723*(IF(Q723&lt;45%,0.5,IF(Q723&lt;55%,0.8,IF(Q723&lt;65%,0.9,IF(Q723&lt;75%,1,IF(Q723&lt;85%,1.1,1.2))))))+T723*(IF(U723&lt;45%,0.5,IF(U723&lt;55%,0.8,IF(U723&lt;65%,0.9,IF(U723&lt;75%,1,IF(U723&lt;85%,1.1,1.2)))))))*IF(D723&gt;=0.8,6,IF(D723&lt;=0.4,1.5,3))</f>
        <v>0</v>
      </c>
    </row>
    <row r="724" spans="1:28" x14ac:dyDescent="0.25">
      <c r="A724" s="1125"/>
      <c r="B724" s="76" t="str">
        <f t="shared" ref="B724:C724" si="1826">IF(B662="","",B662)</f>
        <v/>
      </c>
      <c r="C724" s="77" t="str">
        <f t="shared" si="1826"/>
        <v/>
      </c>
      <c r="D724" s="149">
        <f t="shared" si="1818"/>
        <v>0</v>
      </c>
      <c r="E724" s="83" t="str">
        <f t="shared" ref="E724" si="1827">IF(E662="","",E662)</f>
        <v/>
      </c>
      <c r="F724" s="79"/>
      <c r="G724" s="94"/>
      <c r="H724" s="94"/>
      <c r="I724" s="70">
        <f t="shared" si="1813"/>
        <v>0</v>
      </c>
      <c r="J724" s="79"/>
      <c r="K724" s="94"/>
      <c r="L724" s="94"/>
      <c r="M724" s="71">
        <f t="shared" si="1814"/>
        <v>0</v>
      </c>
      <c r="N724" s="79"/>
      <c r="O724" s="94"/>
      <c r="P724" s="94"/>
      <c r="Q724" s="70">
        <f t="shared" si="1815"/>
        <v>0</v>
      </c>
      <c r="R724" s="79"/>
      <c r="S724" s="94"/>
      <c r="T724" s="94"/>
      <c r="U724" s="71">
        <f t="shared" si="1816"/>
        <v>0</v>
      </c>
      <c r="V724" s="125">
        <f t="shared" si="1820"/>
        <v>0</v>
      </c>
      <c r="W724" s="43">
        <f t="shared" si="1821"/>
        <v>0</v>
      </c>
      <c r="X724" s="36">
        <f>ROUND(IFERROR((W724/(Y724*IF(ISNUMBER(E724),E724,1))),0),2)</f>
        <v>0</v>
      </c>
      <c r="Y724" s="90" t="str">
        <f t="shared" si="1823"/>
        <v/>
      </c>
      <c r="Z724" s="6">
        <f>(IF(I724&lt;30%,0,IF(I724&lt;35%,F724*G724*H724*F!$B$33,IF(I724&lt;40%,F724*G724*H724*F!$B$38,IF(I724&lt;45%,F724*G724*H724*F!$B$43,IF(I724&lt;50%,F724*G724*H724*F!$B$48,IF(I724=50%,F724*G724*H724*F!$B$50,IF(I724=51%,F724*G724*H724*F!$B$51,IF(I724=52%,F724*G724*H724*F!$B$52,IF(I724=53%,F724*G724*H724*F!$B$53,IF(I724=54%,F724*G724*H724*F!$B$54,IF(I724=55%,F724*G724*H724*F!$B$55,IF(I724=56%,F724*G724*H724*F!$B$56,IF(I724=57%,F724*G724*H724*F!$B$57,IF(I724=58%,F724*G724*H724*F!$B$58,IF(I724=59%,F724*G724*H724*F!$B$59,IF(I724=60%,F724*G724*H724*F!$B$60,IF(I724=61%,F724*G724*H724*F!$B$61,IF(I724=62%,F724*G724*H724*F!$B$62,IF(I724=63%,F724*G724*H724*F!$B$63,IF(I724=64%,F724*G724*H724*F!$B$64,IF(I724=65%,F724*G724*H724*F!$B$65,IF(I724=66%,F724*G724*H724*F!$B$66,IF(I724=67%,F724*G724*H724*F!$B$67,IF(I724=68%,F724*G724*H724*F!$B$68,IF(I724=69%,F724*G724*H724*F!$B$69,IF(I724=70%,F724*G724*H724*F!$B$70,IF(I724=71%,F724*G724*H724*F!$B$71,IF(I724=72%,F724*G724*H724*F!$B$72,IF(I724=73%,F724*G724*H724*F!$B$73,IF(I724=74%,F724*G724*H724*F!$B$74,IF(I724=75%,F724*G724*H724*F!$B$75,IF(I724=76%,F724*G724*H724*F!$B$76,IF(I724=77%,F724*G724*H724*F!$B$77,IF(I724=78%,F724*G724*H724*F!$B$78,IF(I724=79%,F724*G724*H724*F!$B$79,IF(I724=80%,F724*G724*H724*F!$B$80,IF(I724=81%,F724*G724*H724*F!$B$81,IF(I724=82%,F724*G724*H724*F!$B$82,IF(I724=83%,F724*G724*H724*F!$B$83,IF(I724=84%,F724*G724*H724*F!$B$84,IF(I724=85%,F724*G724*H724*F!$B$85,IF(I724=86%,F724*G724*H724*F!$B$86,IF(I724=87%,F724*G724*H724*F!$B$87,IF(I724=88%,F724*G724*H724*F!$B$88,IF(I724=89%,F724*G724*H724*F!$B$89,IF(I724=90%,F724*G724*H724*F!$B$90,IF(I724=91%,F724*G724*H724*F!$B$91,IF(I724=92%,F724*G724*H724*F!$B$92,IF(I724=93%,F724*G724*H724*F!$B$93,IF(I724=94%,F724*G724*H724*F!$B$94,IF(I724=95%,F724*G724*H724*F!$B$95,IF(I724=96%,F724*G724*H724*F!$B$96,IF(I724=97%,F724*G724*H724*F!$B$97,IF(I724=98%,F724*G724*H724*F!$B$98,IF(I724=99%,F724*G724*H724*F!$B$99,IF(I724&gt;99%,F724*G724*H724*F!$B$100,))))))))))))))))))))))))))))))))))))))))))))))))))))))))+IF(M724&lt;30%,0,IF(M724&lt;35%,J724*K724*L724*F!$B$33,IF(M724&lt;40%,J724*K724*L724*F!$B$38,IF(M724&lt;45%,J724*K724*L724*F!$B$43,IF(M724&lt;50%,J724*K724*L724*F!$B$48,IF(M724=50%,J724*K724*L724*F!$B$50,IF(M724=51%,J724*K724*L724*F!$B$51,IF(M724=52%,J724*K724*L724*F!$B$52,IF(M724=53%,J724*K724*L724*F!$B$53,IF(M724=54%,J724*K724*L724*F!$B$54,IF(M724=55%,J724*K724*L724*F!$B$55,IF(M724=56%,J724*K724*L724*F!$B$56,IF(M724=57%,J724*K724*L724*F!$B$57,IF(M724=58%,J724*K724*L724*F!$B$58,IF(M724=59%,J724*K724*L724*F!$B$59,IF(M724=60%,J724*K724*L724*F!$B$60,IF(M724=61%,J724*K724*L724*F!$B$61,IF(M724=62%,J724*K724*L724*F!$B$62,IF(M724=63%,J724*K724*L724*F!$B$63,IF(M724=64%,J724*K724*L724*F!$B$64,IF(M724=65%,J724*K724*L724*F!$B$65,IF(M724=66%,J724*K724*L724*F!$B$66,IF(M724=67%,J724*K724*L724*F!$B$67,IF(M724=68%,J724*K724*L724*F!$B$68,IF(M724=69%,J724*K724*L724*F!$B$69,IF(M724=70%,J724*K724*L724*F!$B$70,IF(M724=71%,J724*K724*L724*F!$B$71,IF(M724=72%,J724*K724*L724*F!$B$72,IF(M724=73%,J724*K724*L724*F!$B$73,IF(M724=74%,J724*K724*L724*F!$B$74,IF(M724=75%,J724*K724*L724*F!$B$75,IF(M724=76%,J724*K724*L724*F!$B$76,IF(M724=77%,J724*K724*L724*F!$B$77,IF(M724=78%,J724*K724*L724*F!$B$78,IF(M724=79%,J724*K724*L724*F!$B$79,IF(M724=80%,J724*K724*L724*F!$B$80,IF(M724=81%,J724*K724*L724*F!$B$81,IF(M724=82%,J724*K724*L724*F!$B$82,IF(M724=83%,J724*K724*L724*F!$B$83,IF(M724=84%,J724*K724*L724*F!$B$84,IF(M724=85%,J724*K724*L724*F!$B$85,IF(M724=86%,J724*K724*L724*F!$B$86,IF(M724=87%,J724*K724*L724*F!$B$87,IF(M724=88%,J724*K724*L724*F!$B$88,IF(M724=89%,J724*K724*L724*F!$B$89,IF(M724=90%,J724*K724*L724*F!$B$90,IF(M724=91%,J724*K724*L724*F!$B$91,IF(M724=92%,J724*K724*L724*F!$B$92,IF(M724=93%,J724*K724*L724*F!$B$93,IF(M724=94%,J724*K724*L724*F!$B$94,IF(M724=95%,J724*K724*L724*F!$B$95,IF(M724=96%,J724*K724*L724*F!$B$96,IF(M724=97%,J724*K724*L724*F!$B$97,IF(M724=98%,J724*K724*L724*F!$B$98,IF(M724=99%,J724*K724*L724*F!$B$99,IF(M724&gt;99%,J724*K724*L724*F!$B$100,))))))))))))))))))))))))))))))))))))))))))))))))))))))))+IF(Q724&lt;30%,0,IF(Q724&lt;35%,N724*O724*P724*F!$B$33,IF(Q724&lt;40%,N724*O724*P724*F!$B$38,IF(Q724&lt;45%,N724*O724*P724*F!$B$43,IF(Q724&lt;50%,N724*O724*P724*F!$B$48,IF(Q724=50%,N724*O724*P724*F!$B$50,IF(Q724=51%,N724*O724*P724*F!$B$51,IF(Q724=52%,N724*O724*P724*F!$B$52,IF(Q724=53%,N724*O724*P724*F!$B$53,IF(Q724=54%,N724*O724*P724*F!$B$54,IF(Q724=55%,N724*O724*P724*F!$B$55,IF(Q724=56%,N724*O724*P724*F!$B$56,IF(Q724=57%,N724*O724*P724*F!$B$57,IF(Q724=58%,N724*O724*P724*F!$B$58,IF(Q724=59%,N724*O724*P724*F!$B$59,IF(Q724=60%,N724*O724*P724*F!$B$60,IF(Q724=61%,N724*O724*P724*F!$B$61,IF(Q724=62%,N724*O724*P724*F!$B$62,IF(Q724=63%,N724*O724*P724*F!$B$63,IF(Q724=64%,N724*O724*P724*F!$B$64,IF(Q724=65%,N724*O724*P724*F!$B$65,IF(Q724=66%,N724*O724*P724*F!$B$66,IF(Q724=67%,N724*O724*P724*F!$B$67,IF(Q724=68%,N724*O724*P724*F!$B$68,IF(Q724=69%,N724*O724*P724*F!$B$69,IF(Q724=70%,N724*O724*P724*F!$B$70,IF(Q724=71%,N724*O724*P724*F!$B$71,IF(Q724=72%,N724*O724*P724*F!$B$72,IF(Q724=73%,N724*O724*P724*F!$B$73,IF(Q724=74%,N724*O724*P724*F!$B$74,IF(Q724=75%,N724*O724*P724*F!$B$75,IF(Q724=76%,N724*O724*P724*F!$B$76,IF(Q724=77%,N724*O724*P724*F!$B$77,IF(Q724=78%,N724*O724*P724*F!$B$78,IF(Q724=79%,N724*O724*P724*F!$B$79,IF(Q724=80%,N724*O724*P724*F!$B$80,IF(Q724=81%,N724*O724*P724*F!$B$81,IF(Q724=82%,N724*O724*P724*F!$B$82,IF(Q724=83%,N724*O724*P724*F!$B$83,IF(Q724=84%,N724*O724*P724*F!$B$84,IF(Q724=85%,N724*O724*P724*F!$B$85,IF(Q724=86%,N724*O724*P724*F!$B$86,IF(Q724=87%,N724*O724*P724*F!$B$87,IF(Q724=88%,N724*O724*P724*F!$B$88,IF(Q724=89%,N724*O724*P724*F!$B$89,IF(Q724=90%,N724*O724*P724*F!$B$90,IF(Q724=91%,N724*O724*P724*F!$B$91,IF(Q724=92%,N724*O724*P724*F!$B$92,IF(Q724=93%,N724*O724*P724*F!$B$93,IF(Q724=94%,N724*O724*P724*F!$B$94,IF(Q724=95%,N724*O724*P724*F!$B$95,IF(Q724=96%,N724*O724*P724*F!$B$96,IF(Q724=97%,N724*O724*P724*F!$B$97,IF(Q724=98%,N724*O724*P724*F!$B$98,IF(Q724=99%,N724*O724*P724*F!$B$99,IF(Q724&gt;99%,N724*O724*P724*F!$B$100,))))))))))))))))))))))))))))))))))))))))))))))))))))))))+IF(U724&lt;30%,0,IF(U724&lt;35%,R724*S724*T724*F!$B$33,IF(U724&lt;40%,R724*S724*T724*F!$B$38,IF(U724&lt;45%,R724*S724*T724*F!$B$43,IF(U724&lt;50%,R724*S724*T724*F!$B$48,IF(U724=50%,R724*S724*T724*F!$B$50,IF(U724=51%,R724*S724*T724*F!$B$51,IF(U724=52%,R724*S724*T724*F!$B$52,IF(U724=53%,R724*S724*T724*F!$B$53,IF(U724=54%,R724*S724*T724*F!$B$54,IF(U724=55%,R724*S724*T724*F!$B$55,IF(U724=56%,R724*S724*T724*F!$B$56,IF(U724=57%,R724*S724*T724*F!$B$57,IF(U724=58%,R724*S724*T724*F!$B$58,IF(U724=59%,R724*S724*T724*F!$B$59,IF(U724=60%,R724*S724*T724*F!$B$60,IF(U724=61%,R724*S724*T724*F!$B$61,IF(U724=62%,R724*S724*T724*F!$B$62,IF(U724=63%,R724*S724*T724*F!$B$63,IF(U724=64%,R724*S724*T724*F!$B$64,IF(U724=65%,R724*S724*T724*F!$B$65,IF(U724=66%,R724*S724*T724*F!$B$66,IF(U724=67%,R724*S724*T724*F!$B$67,IF(U724=68%,R724*S724*T724*F!$B$68,IF(U724=69%,R724*S724*T724*F!$B$69,IF(U724=70%,R724*S724*T724*F!$B$70,IF(U724=71%,R724*S724*T724*F!$B$71,IF(U724=72%,R724*S724*T724*F!$B$72,IF(U724=73%,R724*S724*T724*F!$B$73,IF(U724=74%,R724*S724*T724*F!$B$74,IF(U724=75%,R724*S724*T724*F!$B$75,IF(U724=76%,R724*S724*T724*F!$B$76,IF(U724=77%,R724*S724*T724*F!$B$77,IF(U724=78%,R724*S724*T724*F!$B$78,IF(U724=79%,R724*S724*T724*F!$B$79,IF(U724=80%,R724*S724*T724*F!$B$80,IF(U724=81%,R724*S724*T724*F!$B$81,IF(U724=82%,R724*S724*T724*F!$B$82,IF(U724=83%,R724*S724*T724*F!$B$83,IF(U724=84%,R724*S724*T724*F!$B$84,IF(U724=85%,R724*S724*T724*F!$B$85,IF(U724=86%,R724*S724*T724*F!$B$86,IF(U724=87%,R724*S724*T724*F!$B$87,IF(U724=88%,R724*S724*T724*F!$B$88,IF(U724=89%,R724*S724*T724*F!$B$89,IF(U724=90%,R724*S724*T724*F!$B$90,IF(U724=91%,R724*S724*T724*F!$B$91,IF(U724=92%,R724*S724*T724*F!$B$92,IF(U724=93%,R724*S724*T724*F!$B$93,IF(U724=94%,R724*S724*T724*F!$B$94,IF(U724=95%,R724*S724*T724*F!$B$95,IF(U724=96%,R724*S724*T724*F!$B$96,IF(U724=97%,R724*S724*T724*F!$B$97,IF(U724=98%,R724*S724*T724*F!$B$98,IF(U724=99%,R724*S724*T724*F!$B$99,IF(U724&gt;99%,R724*S724*T724*F!$B$100)))))))))))))))))))))))))))))))))))))))))))))))))))))))))*IF(ISNUMBER(E724),E724,1)*IF(ISNUMBER(D724),D724,1)</f>
        <v>0</v>
      </c>
      <c r="AA724" s="6">
        <f>G724*H724+K724*L724+O724*P724+S724*T724</f>
        <v>0</v>
      </c>
      <c r="AB724" s="115">
        <f>(H724*(IF(I724&lt;45%,0.5,IF(I724&lt;55%,0.8,IF(I724&lt;65%,0.9,IF(I724&lt;75%,1,IF(I724&lt;85%,1.1,1.2))))))+L724*(IF(M724&lt;45%,0.5,IF(M724&lt;55%,0.8,IF(M724&lt;65%,0.9,IF(M724&lt;75%,1,IF(M724&lt;85%,1.1,1.2))))))+P724*(IF(Q724&lt;45%,0.5,IF(Q724&lt;55%,0.8,IF(Q724&lt;65%,0.9,IF(Q724&lt;75%,1,IF(Q724&lt;85%,1.1,1.2))))))+T724*(IF(U724&lt;45%,0.5,IF(U724&lt;55%,0.8,IF(U724&lt;65%,0.9,IF(U724&lt;75%,1,IF(U724&lt;85%,1.1,1.2)))))))*IF(D724&gt;=0.8,6,IF(D724&lt;=0.4,1.5,3))</f>
        <v>0</v>
      </c>
    </row>
    <row r="725" spans="1:28" x14ac:dyDescent="0.25">
      <c r="A725" s="1125"/>
      <c r="B725" s="76" t="str">
        <f t="shared" ref="B725:C725" si="1828">IF(B663="","",B663)</f>
        <v/>
      </c>
      <c r="C725" s="77" t="str">
        <f t="shared" si="1828"/>
        <v/>
      </c>
      <c r="D725" s="149">
        <f t="shared" si="1818"/>
        <v>0</v>
      </c>
      <c r="E725" s="83" t="str">
        <f t="shared" ref="E725" si="1829">IF(E663="","",E663)</f>
        <v/>
      </c>
      <c r="F725" s="81"/>
      <c r="G725" s="96"/>
      <c r="H725" s="96"/>
      <c r="I725" s="82">
        <f t="shared" si="1813"/>
        <v>0</v>
      </c>
      <c r="J725" s="81"/>
      <c r="K725" s="96"/>
      <c r="L725" s="96"/>
      <c r="M725" s="104">
        <f t="shared" si="1814"/>
        <v>0</v>
      </c>
      <c r="N725" s="81"/>
      <c r="O725" s="96"/>
      <c r="P725" s="96"/>
      <c r="Q725" s="82">
        <f t="shared" si="1815"/>
        <v>0</v>
      </c>
      <c r="R725" s="81"/>
      <c r="S725" s="96"/>
      <c r="T725" s="96"/>
      <c r="U725" s="104">
        <f t="shared" si="1816"/>
        <v>0</v>
      </c>
      <c r="V725" s="128">
        <f t="shared" si="1820"/>
        <v>0</v>
      </c>
      <c r="W725" s="44">
        <f t="shared" si="1821"/>
        <v>0</v>
      </c>
      <c r="X725" s="45">
        <f t="shared" ref="X725" si="1830">ROUND(IFERROR((W725/(Y725*IF(ISNUMBER(E725),E725,1))),0),2)</f>
        <v>0</v>
      </c>
      <c r="Y725" s="90" t="str">
        <f t="shared" si="1823"/>
        <v/>
      </c>
      <c r="Z725" s="8">
        <f>(IF(I725&lt;30%,0,IF(I725&lt;35%,F725*G725*H725*F!$B$33,IF(I725&lt;40%,F725*G725*H725*F!$B$38,IF(I725&lt;45%,F725*G725*H725*F!$B$43,IF(I725&lt;50%,F725*G725*H725*F!$B$48,IF(I725=50%,F725*G725*H725*F!$B$50,IF(I725=51%,F725*G725*H725*F!$B$51,IF(I725=52%,F725*G725*H725*F!$B$52,IF(I725=53%,F725*G725*H725*F!$B$53,IF(I725=54%,F725*G725*H725*F!$B$54,IF(I725=55%,F725*G725*H725*F!$B$55,IF(I725=56%,F725*G725*H725*F!$B$56,IF(I725=57%,F725*G725*H725*F!$B$57,IF(I725=58%,F725*G725*H725*F!$B$58,IF(I725=59%,F725*G725*H725*F!$B$59,IF(I725=60%,F725*G725*H725*F!$B$60,IF(I725=61%,F725*G725*H725*F!$B$61,IF(I725=62%,F725*G725*H725*F!$B$62,IF(I725=63%,F725*G725*H725*F!$B$63,IF(I725=64%,F725*G725*H725*F!$B$64,IF(I725=65%,F725*G725*H725*F!$B$65,IF(I725=66%,F725*G725*H725*F!$B$66,IF(I725=67%,F725*G725*H725*F!$B$67,IF(I725=68%,F725*G725*H725*F!$B$68,IF(I725=69%,F725*G725*H725*F!$B$69,IF(I725=70%,F725*G725*H725*F!$B$70,IF(I725=71%,F725*G725*H725*F!$B$71,IF(I725=72%,F725*G725*H725*F!$B$72,IF(I725=73%,F725*G725*H725*F!$B$73,IF(I725=74%,F725*G725*H725*F!$B$74,IF(I725=75%,F725*G725*H725*F!$B$75,IF(I725=76%,F725*G725*H725*F!$B$76,IF(I725=77%,F725*G725*H725*F!$B$77,IF(I725=78%,F725*G725*H725*F!$B$78,IF(I725=79%,F725*G725*H725*F!$B$79,IF(I725=80%,F725*G725*H725*F!$B$80,IF(I725=81%,F725*G725*H725*F!$B$81,IF(I725=82%,F725*G725*H725*F!$B$82,IF(I725=83%,F725*G725*H725*F!$B$83,IF(I725=84%,F725*G725*H725*F!$B$84,IF(I725=85%,F725*G725*H725*F!$B$85,IF(I725=86%,F725*G725*H725*F!$B$86,IF(I725=87%,F725*G725*H725*F!$B$87,IF(I725=88%,F725*G725*H725*F!$B$88,IF(I725=89%,F725*G725*H725*F!$B$89,IF(I725=90%,F725*G725*H725*F!$B$90,IF(I725=91%,F725*G725*H725*F!$B$91,IF(I725=92%,F725*G725*H725*F!$B$92,IF(I725=93%,F725*G725*H725*F!$B$93,IF(I725=94%,F725*G725*H725*F!$B$94,IF(I725=95%,F725*G725*H725*F!$B$95,IF(I725=96%,F725*G725*H725*F!$B$96,IF(I725=97%,F725*G725*H725*F!$B$97,IF(I725=98%,F725*G725*H725*F!$B$98,IF(I725=99%,F725*G725*H725*F!$B$99,IF(I725&gt;99%,F725*G725*H725*F!$B$100,))))))))))))))))))))))))))))))))))))))))))))))))))))))))+IF(M725&lt;30%,0,IF(M725&lt;35%,J725*K725*L725*F!$B$33,IF(M725&lt;40%,J725*K725*L725*F!$B$38,IF(M725&lt;45%,J725*K725*L725*F!$B$43,IF(M725&lt;50%,J725*K725*L725*F!$B$48,IF(M725=50%,J725*K725*L725*F!$B$50,IF(M725=51%,J725*K725*L725*F!$B$51,IF(M725=52%,J725*K725*L725*F!$B$52,IF(M725=53%,J725*K725*L725*F!$B$53,IF(M725=54%,J725*K725*L725*F!$B$54,IF(M725=55%,J725*K725*L725*F!$B$55,IF(M725=56%,J725*K725*L725*F!$B$56,IF(M725=57%,J725*K725*L725*F!$B$57,IF(M725=58%,J725*K725*L725*F!$B$58,IF(M725=59%,J725*K725*L725*F!$B$59,IF(M725=60%,J725*K725*L725*F!$B$60,IF(M725=61%,J725*K725*L725*F!$B$61,IF(M725=62%,J725*K725*L725*F!$B$62,IF(M725=63%,J725*K725*L725*F!$B$63,IF(M725=64%,J725*K725*L725*F!$B$64,IF(M725=65%,J725*K725*L725*F!$B$65,IF(M725=66%,J725*K725*L725*F!$B$66,IF(M725=67%,J725*K725*L725*F!$B$67,IF(M725=68%,J725*K725*L725*F!$B$68,IF(M725=69%,J725*K725*L725*F!$B$69,IF(M725=70%,J725*K725*L725*F!$B$70,IF(M725=71%,J725*K725*L725*F!$B$71,IF(M725=72%,J725*K725*L725*F!$B$72,IF(M725=73%,J725*K725*L725*F!$B$73,IF(M725=74%,J725*K725*L725*F!$B$74,IF(M725=75%,J725*K725*L725*F!$B$75,IF(M725=76%,J725*K725*L725*F!$B$76,IF(M725=77%,J725*K725*L725*F!$B$77,IF(M725=78%,J725*K725*L725*F!$B$78,IF(M725=79%,J725*K725*L725*F!$B$79,IF(M725=80%,J725*K725*L725*F!$B$80,IF(M725=81%,J725*K725*L725*F!$B$81,IF(M725=82%,J725*K725*L725*F!$B$82,IF(M725=83%,J725*K725*L725*F!$B$83,IF(M725=84%,J725*K725*L725*F!$B$84,IF(M725=85%,J725*K725*L725*F!$B$85,IF(M725=86%,J725*K725*L725*F!$B$86,IF(M725=87%,J725*K725*L725*F!$B$87,IF(M725=88%,J725*K725*L725*F!$B$88,IF(M725=89%,J725*K725*L725*F!$B$89,IF(M725=90%,J725*K725*L725*F!$B$90,IF(M725=91%,J725*K725*L725*F!$B$91,IF(M725=92%,J725*K725*L725*F!$B$92,IF(M725=93%,J725*K725*L725*F!$B$93,IF(M725=94%,J725*K725*L725*F!$B$94,IF(M725=95%,J725*K725*L725*F!$B$95,IF(M725=96%,J725*K725*L725*F!$B$96,IF(M725=97%,J725*K725*L725*F!$B$97,IF(M725=98%,J725*K725*L725*F!$B$98,IF(M725=99%,J725*K725*L725*F!$B$99,IF(M725&gt;99%,J725*K725*L725*F!$B$100,))))))))))))))))))))))))))))))))))))))))))))))))))))))))+IF(Q725&lt;30%,0,IF(Q725&lt;35%,N725*O725*P725*F!$B$33,IF(Q725&lt;40%,N725*O725*P725*F!$B$38,IF(Q725&lt;45%,N725*O725*P725*F!$B$43,IF(Q725&lt;50%,N725*O725*P725*F!$B$48,IF(Q725=50%,N725*O725*P725*F!$B$50,IF(Q725=51%,N725*O725*P725*F!$B$51,IF(Q725=52%,N725*O725*P725*F!$B$52,IF(Q725=53%,N725*O725*P725*F!$B$53,IF(Q725=54%,N725*O725*P725*F!$B$54,IF(Q725=55%,N725*O725*P725*F!$B$55,IF(Q725=56%,N725*O725*P725*F!$B$56,IF(Q725=57%,N725*O725*P725*F!$B$57,IF(Q725=58%,N725*O725*P725*F!$B$58,IF(Q725=59%,N725*O725*P725*F!$B$59,IF(Q725=60%,N725*O725*P725*F!$B$60,IF(Q725=61%,N725*O725*P725*F!$B$61,IF(Q725=62%,N725*O725*P725*F!$B$62,IF(Q725=63%,N725*O725*P725*F!$B$63,IF(Q725=64%,N725*O725*P725*F!$B$64,IF(Q725=65%,N725*O725*P725*F!$B$65,IF(Q725=66%,N725*O725*P725*F!$B$66,IF(Q725=67%,N725*O725*P725*F!$B$67,IF(Q725=68%,N725*O725*P725*F!$B$68,IF(Q725=69%,N725*O725*P725*F!$B$69,IF(Q725=70%,N725*O725*P725*F!$B$70,IF(Q725=71%,N725*O725*P725*F!$B$71,IF(Q725=72%,N725*O725*P725*F!$B$72,IF(Q725=73%,N725*O725*P725*F!$B$73,IF(Q725=74%,N725*O725*P725*F!$B$74,IF(Q725=75%,N725*O725*P725*F!$B$75,IF(Q725=76%,N725*O725*P725*F!$B$76,IF(Q725=77%,N725*O725*P725*F!$B$77,IF(Q725=78%,N725*O725*P725*F!$B$78,IF(Q725=79%,N725*O725*P725*F!$B$79,IF(Q725=80%,N725*O725*P725*F!$B$80,IF(Q725=81%,N725*O725*P725*F!$B$81,IF(Q725=82%,N725*O725*P725*F!$B$82,IF(Q725=83%,N725*O725*P725*F!$B$83,IF(Q725=84%,N725*O725*P725*F!$B$84,IF(Q725=85%,N725*O725*P725*F!$B$85,IF(Q725=86%,N725*O725*P725*F!$B$86,IF(Q725=87%,N725*O725*P725*F!$B$87,IF(Q725=88%,N725*O725*P725*F!$B$88,IF(Q725=89%,N725*O725*P725*F!$B$89,IF(Q725=90%,N725*O725*P725*F!$B$90,IF(Q725=91%,N725*O725*P725*F!$B$91,IF(Q725=92%,N725*O725*P725*F!$B$92,IF(Q725=93%,N725*O725*P725*F!$B$93,IF(Q725=94%,N725*O725*P725*F!$B$94,IF(Q725=95%,N725*O725*P725*F!$B$95,IF(Q725=96%,N725*O725*P725*F!$B$96,IF(Q725=97%,N725*O725*P725*F!$B$97,IF(Q725=98%,N725*O725*P725*F!$B$98,IF(Q725=99%,N725*O725*P725*F!$B$99,IF(Q725&gt;99%,N725*O725*P725*F!$B$100,))))))))))))))))))))))))))))))))))))))))))))))))))))))))+IF(U725&lt;30%,0,IF(U725&lt;35%,R725*S725*T725*F!$B$33,IF(U725&lt;40%,R725*S725*T725*F!$B$38,IF(U725&lt;45%,R725*S725*T725*F!$B$43,IF(U725&lt;50%,R725*S725*T725*F!$B$48,IF(U725=50%,R725*S725*T725*F!$B$50,IF(U725=51%,R725*S725*T725*F!$B$51,IF(U725=52%,R725*S725*T725*F!$B$52,IF(U725=53%,R725*S725*T725*F!$B$53,IF(U725=54%,R725*S725*T725*F!$B$54,IF(U725=55%,R725*S725*T725*F!$B$55,IF(U725=56%,R725*S725*T725*F!$B$56,IF(U725=57%,R725*S725*T725*F!$B$57,IF(U725=58%,R725*S725*T725*F!$B$58,IF(U725=59%,R725*S725*T725*F!$B$59,IF(U725=60%,R725*S725*T725*F!$B$60,IF(U725=61%,R725*S725*T725*F!$B$61,IF(U725=62%,R725*S725*T725*F!$B$62,IF(U725=63%,R725*S725*T725*F!$B$63,IF(U725=64%,R725*S725*T725*F!$B$64,IF(U725=65%,R725*S725*T725*F!$B$65,IF(U725=66%,R725*S725*T725*F!$B$66,IF(U725=67%,R725*S725*T725*F!$B$67,IF(U725=68%,R725*S725*T725*F!$B$68,IF(U725=69%,R725*S725*T725*F!$B$69,IF(U725=70%,R725*S725*T725*F!$B$70,IF(U725=71%,R725*S725*T725*F!$B$71,IF(U725=72%,R725*S725*T725*F!$B$72,IF(U725=73%,R725*S725*T725*F!$B$73,IF(U725=74%,R725*S725*T725*F!$B$74,IF(U725=75%,R725*S725*T725*F!$B$75,IF(U725=76%,R725*S725*T725*F!$B$76,IF(U725=77%,R725*S725*T725*F!$B$77,IF(U725=78%,R725*S725*T725*F!$B$78,IF(U725=79%,R725*S725*T725*F!$B$79,IF(U725=80%,R725*S725*T725*F!$B$80,IF(U725=81%,R725*S725*T725*F!$B$81,IF(U725=82%,R725*S725*T725*F!$B$82,IF(U725=83%,R725*S725*T725*F!$B$83,IF(U725=84%,R725*S725*T725*F!$B$84,IF(U725=85%,R725*S725*T725*F!$B$85,IF(U725=86%,R725*S725*T725*F!$B$86,IF(U725=87%,R725*S725*T725*F!$B$87,IF(U725=88%,R725*S725*T725*F!$B$88,IF(U725=89%,R725*S725*T725*F!$B$89,IF(U725=90%,R725*S725*T725*F!$B$90,IF(U725=91%,R725*S725*T725*F!$B$91,IF(U725=92%,R725*S725*T725*F!$B$92,IF(U725=93%,R725*S725*T725*F!$B$93,IF(U725=94%,R725*S725*T725*F!$B$94,IF(U725=95%,R725*S725*T725*F!$B$95,IF(U725=96%,R725*S725*T725*F!$B$96,IF(U725=97%,R725*S725*T725*F!$B$97,IF(U725=98%,R725*S725*T725*F!$B$98,IF(U725=99%,R725*S725*T725*F!$B$99,IF(U725&gt;99%,R725*S725*T725*F!$B$100)))))))))))))))))))))))))))))))))))))))))))))))))))))))))*IF(ISNUMBER(E725),E725,1)*IF(ISNUMBER(D725),D725,1)</f>
        <v>0</v>
      </c>
      <c r="AA725" s="8">
        <f>G725*H725+K725*L725+O725*P725+S725*T725</f>
        <v>0</v>
      </c>
      <c r="AB725" s="129">
        <f>(H725*(IF(I725&lt;45%,0.5,IF(I725&lt;55%,0.8,IF(I725&lt;65%,0.9,IF(I725&lt;75%,1,IF(I725&lt;85%,1.1,1.2))))))+L725*(IF(M725&lt;45%,0.5,IF(M725&lt;55%,0.8,IF(M725&lt;65%,0.9,IF(M725&lt;75%,1,IF(M725&lt;85%,1.1,1.2))))))+P725*(IF(Q725&lt;45%,0.5,IF(Q725&lt;55%,0.8,IF(Q725&lt;65%,0.9,IF(Q725&lt;75%,1,IF(Q725&lt;85%,1.1,1.2))))))+T725*(IF(U725&lt;45%,0.5,IF(U725&lt;55%,0.8,IF(U725&lt;65%,0.9,IF(U725&lt;75%,1,IF(U725&lt;85%,1.1,1.2)))))))*IF(D725&gt;=0.8,6,IF(D725&lt;=0.4,1.5,3))</f>
        <v>0</v>
      </c>
    </row>
    <row r="726" spans="1:28" x14ac:dyDescent="0.25">
      <c r="A726" s="1125"/>
      <c r="B726" s="76"/>
      <c r="C726" s="77"/>
      <c r="D726" s="109">
        <f>ROUND(IFERROR((D721*(G721*H721+K721*L721+O721*P721+S721*T721)+D722*(G722*H722+K722*L722+O722*P722+S722*T722)+D723*(G723*H723+K723*L723+O723*P723+S723*T723)+D724*(G724*H724+K724*L724+O724*P724+S724*T724)+D725*(G725*H725+K725*L725+O725*P725+S725*T725))/((G721*H721+K721*L721+O721*P721+S721*T721)+(G722*H722+K722*L722+O722*P722+S722*T722)+(G723*H723+K723*L723+O723*P723+S723*T723)+(G724*H724+K724*L724+O724*P724+S724*T724)+(G725*H725+K725*L725+O725*P725+S725*T725)),0),3)</f>
        <v>0</v>
      </c>
      <c r="E726" s="83"/>
      <c r="F726" s="79"/>
      <c r="G726" s="94"/>
      <c r="H726" s="94"/>
      <c r="I726" s="70"/>
      <c r="J726" s="79"/>
      <c r="K726" s="94"/>
      <c r="L726" s="94"/>
      <c r="M726" s="71"/>
      <c r="N726" s="79"/>
      <c r="O726" s="94"/>
      <c r="P726" s="94"/>
      <c r="Q726" s="70"/>
      <c r="R726" s="79"/>
      <c r="S726" s="94"/>
      <c r="T726" s="94"/>
      <c r="U726" s="71"/>
      <c r="V726" s="122">
        <f>SUM(V721:V725)</f>
        <v>0</v>
      </c>
      <c r="W726" s="117">
        <f>IFERROR(V726/AA726,0)</f>
        <v>0</v>
      </c>
      <c r="X726" s="118">
        <f>ROUND(IFERROR((D721*(I721*G721*H721+M721*K721*L721+Q721*O721*P721+U721*S721*T721)+D722*(I722*G722*H722+M722*K722*L722+Q722*O722*P722+U722*S722*T722)+D723*(I723*G723*H723+M723*K723*L723+Q723*O723*P723+U723*S723*T723)+D724*(I724*G724*H724+M724*K724*L724+Q724*O724*P724+U724*S724*T724)+D725*(I725*G725*H725+M725*K725*L725+Q725*O725*P725+U725*S725*T725))/(D721*(G721*H721+K721*L721+O721*P721+S721*T721)+D722*(G722*H722+K722*L722+O722*P722+S722*T722)+D723*(G723*H723+K723*L723+O723*P723+S723*T723)+D724*(G724*H724+K724*L724+O724*P724+S724*T724)+D725*(G725*H725+K725*L725+O725*P725+S725*T725)),0),2)</f>
        <v>0</v>
      </c>
      <c r="Y726" s="117"/>
      <c r="Z726" s="117">
        <f>SUM(Z721:Z725)</f>
        <v>0</v>
      </c>
      <c r="AA726" s="117">
        <f>SUM(AA721:AA725)</f>
        <v>0</v>
      </c>
      <c r="AB726" s="119">
        <f>IF(SUM(AB721:AB725)=0,TIME(,0,),TIME(,SUM(AB721:AB725)+30,))</f>
        <v>0</v>
      </c>
    </row>
    <row r="727" spans="1:28" x14ac:dyDescent="0.25">
      <c r="A727" s="1125"/>
      <c r="B727" s="76" t="str">
        <f t="shared" ref="B727:C727" si="1831">IF(B665="","",B665)</f>
        <v/>
      </c>
      <c r="C727" s="77" t="str">
        <f t="shared" si="1831"/>
        <v/>
      </c>
      <c r="D727" s="149">
        <f>D665</f>
        <v>0</v>
      </c>
      <c r="E727" s="83" t="str">
        <f t="shared" ref="E727" si="1832">IF(E665="","",E665)</f>
        <v/>
      </c>
      <c r="F727" s="81"/>
      <c r="G727" s="96"/>
      <c r="H727" s="96"/>
      <c r="I727" s="82">
        <f t="shared" ref="I727:I731" si="1833">IFERROR(ROUND(F727/$Y727,2),)</f>
        <v>0</v>
      </c>
      <c r="J727" s="81"/>
      <c r="K727" s="96"/>
      <c r="L727" s="96"/>
      <c r="M727" s="104">
        <f t="shared" ref="M727:M731" si="1834">IFERROR(ROUND(J727/$Y727,2),)</f>
        <v>0</v>
      </c>
      <c r="N727" s="81"/>
      <c r="O727" s="96"/>
      <c r="P727" s="96"/>
      <c r="Q727" s="82">
        <f t="shared" ref="Q727:Q731" si="1835">IFERROR(ROUND(N727/$Y727,2),)</f>
        <v>0</v>
      </c>
      <c r="R727" s="81"/>
      <c r="S727" s="96"/>
      <c r="T727" s="96"/>
      <c r="U727" s="104">
        <f t="shared" ref="U727:U731" si="1836">IFERROR(ROUND(R727/$Y727,2),)</f>
        <v>0</v>
      </c>
      <c r="V727" s="128">
        <f>(IF(ISNUMBER(F727),F727,1)*G727*H727+IF(ISNUMBER(J727),J727,1)*K727*L727+IF(ISNUMBER(N727),N727,1)*O727*P727+IF(ISNUMBER(R727),R727,1)*S727*T727)*IF(ISNUMBER(E727),E727,1)</f>
        <v>0</v>
      </c>
      <c r="W727" s="44">
        <f>IFERROR((IF(ISNUMBER(F727),F727,1)*G727*H727+IF(ISNUMBER(J727),J727,1)*K727*L727+IF(ISNUMBER(N727),N727,1)*O727*P727+IF(ISNUMBER(R727),R727,1)*S727*T727)*IF(ISNUMBER(E727),E727,1)/(G727*H727+K727*L727+O727*P727+S727*T727),0)</f>
        <v>0</v>
      </c>
      <c r="X727" s="45">
        <f>ROUND(IFERROR((W727/(Y727*IF(ISNUMBER(E727),E727,1))),0),2)</f>
        <v>0</v>
      </c>
      <c r="Y727" s="90" t="str">
        <f>IF(ISNUMBER(Y665), Y665+(Y665*$Y$683),"")</f>
        <v/>
      </c>
      <c r="Z727" s="8">
        <f>(IF(I727&lt;30%,0,IF(I727&lt;35%,F727*G727*H727*F!$B$33,IF(I727&lt;40%,F727*G727*H727*F!$B$38,IF(I727&lt;45%,F727*G727*H727*F!$B$43,IF(I727&lt;50%,F727*G727*H727*F!$B$48,IF(I727=50%,F727*G727*H727*F!$B$50,IF(I727=51%,F727*G727*H727*F!$B$51,IF(I727=52%,F727*G727*H727*F!$B$52,IF(I727=53%,F727*G727*H727*F!$B$53,IF(I727=54%,F727*G727*H727*F!$B$54,IF(I727=55%,F727*G727*H727*F!$B$55,IF(I727=56%,F727*G727*H727*F!$B$56,IF(I727=57%,F727*G727*H727*F!$B$57,IF(I727=58%,F727*G727*H727*F!$B$58,IF(I727=59%,F727*G727*H727*F!$B$59,IF(I727=60%,F727*G727*H727*F!$B$60,IF(I727=61%,F727*G727*H727*F!$B$61,IF(I727=62%,F727*G727*H727*F!$B$62,IF(I727=63%,F727*G727*H727*F!$B$63,IF(I727=64%,F727*G727*H727*F!$B$64,IF(I727=65%,F727*G727*H727*F!$B$65,IF(I727=66%,F727*G727*H727*F!$B$66,IF(I727=67%,F727*G727*H727*F!$B$67,IF(I727=68%,F727*G727*H727*F!$B$68,IF(I727=69%,F727*G727*H727*F!$B$69,IF(I727=70%,F727*G727*H727*F!$B$70,IF(I727=71%,F727*G727*H727*F!$B$71,IF(I727=72%,F727*G727*H727*F!$B$72,IF(I727=73%,F727*G727*H727*F!$B$73,IF(I727=74%,F727*G727*H727*F!$B$74,IF(I727=75%,F727*G727*H727*F!$B$75,IF(I727=76%,F727*G727*H727*F!$B$76,IF(I727=77%,F727*G727*H727*F!$B$77,IF(I727=78%,F727*G727*H727*F!$B$78,IF(I727=79%,F727*G727*H727*F!$B$79,IF(I727=80%,F727*G727*H727*F!$B$80,IF(I727=81%,F727*G727*H727*F!$B$81,IF(I727=82%,F727*G727*H727*F!$B$82,IF(I727=83%,F727*G727*H727*F!$B$83,IF(I727=84%,F727*G727*H727*F!$B$84,IF(I727=85%,F727*G727*H727*F!$B$85,IF(I727=86%,F727*G727*H727*F!$B$86,IF(I727=87%,F727*G727*H727*F!$B$87,IF(I727=88%,F727*G727*H727*F!$B$88,IF(I727=89%,F727*G727*H727*F!$B$89,IF(I727=90%,F727*G727*H727*F!$B$90,IF(I727=91%,F727*G727*H727*F!$B$91,IF(I727=92%,F727*G727*H727*F!$B$92,IF(I727=93%,F727*G727*H727*F!$B$93,IF(I727=94%,F727*G727*H727*F!$B$94,IF(I727=95%,F727*G727*H727*F!$B$95,IF(I727=96%,F727*G727*H727*F!$B$96,IF(I727=97%,F727*G727*H727*F!$B$97,IF(I727=98%,F727*G727*H727*F!$B$98,IF(I727=99%,F727*G727*H727*F!$B$99,IF(I727&gt;99%,F727*G727*H727*F!$B$100,))))))))))))))))))))))))))))))))))))))))))))))))))))))))+IF(M727&lt;30%,0,IF(M727&lt;35%,J727*K727*L727*F!$B$33,IF(M727&lt;40%,J727*K727*L727*F!$B$38,IF(M727&lt;45%,J727*K727*L727*F!$B$43,IF(M727&lt;50%,J727*K727*L727*F!$B$48,IF(M727=50%,J727*K727*L727*F!$B$50,IF(M727=51%,J727*K727*L727*F!$B$51,IF(M727=52%,J727*K727*L727*F!$B$52,IF(M727=53%,J727*K727*L727*F!$B$53,IF(M727=54%,J727*K727*L727*F!$B$54,IF(M727=55%,J727*K727*L727*F!$B$55,IF(M727=56%,J727*K727*L727*F!$B$56,IF(M727=57%,J727*K727*L727*F!$B$57,IF(M727=58%,J727*K727*L727*F!$B$58,IF(M727=59%,J727*K727*L727*F!$B$59,IF(M727=60%,J727*K727*L727*F!$B$60,IF(M727=61%,J727*K727*L727*F!$B$61,IF(M727=62%,J727*K727*L727*F!$B$62,IF(M727=63%,J727*K727*L727*F!$B$63,IF(M727=64%,J727*K727*L727*F!$B$64,IF(M727=65%,J727*K727*L727*F!$B$65,IF(M727=66%,J727*K727*L727*F!$B$66,IF(M727=67%,J727*K727*L727*F!$B$67,IF(M727=68%,J727*K727*L727*F!$B$68,IF(M727=69%,J727*K727*L727*F!$B$69,IF(M727=70%,J727*K727*L727*F!$B$70,IF(M727=71%,J727*K727*L727*F!$B$71,IF(M727=72%,J727*K727*L727*F!$B$72,IF(M727=73%,J727*K727*L727*F!$B$73,IF(M727=74%,J727*K727*L727*F!$B$74,IF(M727=75%,J727*K727*L727*F!$B$75,IF(M727=76%,J727*K727*L727*F!$B$76,IF(M727=77%,J727*K727*L727*F!$B$77,IF(M727=78%,J727*K727*L727*F!$B$78,IF(M727=79%,J727*K727*L727*F!$B$79,IF(M727=80%,J727*K727*L727*F!$B$80,IF(M727=81%,J727*K727*L727*F!$B$81,IF(M727=82%,J727*K727*L727*F!$B$82,IF(M727=83%,J727*K727*L727*F!$B$83,IF(M727=84%,J727*K727*L727*F!$B$84,IF(M727=85%,J727*K727*L727*F!$B$85,IF(M727=86%,J727*K727*L727*F!$B$86,IF(M727=87%,J727*K727*L727*F!$B$87,IF(M727=88%,J727*K727*L727*F!$B$88,IF(M727=89%,J727*K727*L727*F!$B$89,IF(M727=90%,J727*K727*L727*F!$B$90,IF(M727=91%,J727*K727*L727*F!$B$91,IF(M727=92%,J727*K727*L727*F!$B$92,IF(M727=93%,J727*K727*L727*F!$B$93,IF(M727=94%,J727*K727*L727*F!$B$94,IF(M727=95%,J727*K727*L727*F!$B$95,IF(M727=96%,J727*K727*L727*F!$B$96,IF(M727=97%,J727*K727*L727*F!$B$97,IF(M727=98%,J727*K727*L727*F!$B$98,IF(M727=99%,J727*K727*L727*F!$B$99,IF(M727&gt;99%,J727*K727*L727*F!$B$100,))))))))))))))))))))))))))))))))))))))))))))))))))))))))+IF(Q727&lt;30%,0,IF(Q727&lt;35%,N727*O727*P727*F!$B$33,IF(Q727&lt;40%,N727*O727*P727*F!$B$38,IF(Q727&lt;45%,N727*O727*P727*F!$B$43,IF(Q727&lt;50%,N727*O727*P727*F!$B$48,IF(Q727=50%,N727*O727*P727*F!$B$50,IF(Q727=51%,N727*O727*P727*F!$B$51,IF(Q727=52%,N727*O727*P727*F!$B$52,IF(Q727=53%,N727*O727*P727*F!$B$53,IF(Q727=54%,N727*O727*P727*F!$B$54,IF(Q727=55%,N727*O727*P727*F!$B$55,IF(Q727=56%,N727*O727*P727*F!$B$56,IF(Q727=57%,N727*O727*P727*F!$B$57,IF(Q727=58%,N727*O727*P727*F!$B$58,IF(Q727=59%,N727*O727*P727*F!$B$59,IF(Q727=60%,N727*O727*P727*F!$B$60,IF(Q727=61%,N727*O727*P727*F!$B$61,IF(Q727=62%,N727*O727*P727*F!$B$62,IF(Q727=63%,N727*O727*P727*F!$B$63,IF(Q727=64%,N727*O727*P727*F!$B$64,IF(Q727=65%,N727*O727*P727*F!$B$65,IF(Q727=66%,N727*O727*P727*F!$B$66,IF(Q727=67%,N727*O727*P727*F!$B$67,IF(Q727=68%,N727*O727*P727*F!$B$68,IF(Q727=69%,N727*O727*P727*F!$B$69,IF(Q727=70%,N727*O727*P727*F!$B$70,IF(Q727=71%,N727*O727*P727*F!$B$71,IF(Q727=72%,N727*O727*P727*F!$B$72,IF(Q727=73%,N727*O727*P727*F!$B$73,IF(Q727=74%,N727*O727*P727*F!$B$74,IF(Q727=75%,N727*O727*P727*F!$B$75,IF(Q727=76%,N727*O727*P727*F!$B$76,IF(Q727=77%,N727*O727*P727*F!$B$77,IF(Q727=78%,N727*O727*P727*F!$B$78,IF(Q727=79%,N727*O727*P727*F!$B$79,IF(Q727=80%,N727*O727*P727*F!$B$80,IF(Q727=81%,N727*O727*P727*F!$B$81,IF(Q727=82%,N727*O727*P727*F!$B$82,IF(Q727=83%,N727*O727*P727*F!$B$83,IF(Q727=84%,N727*O727*P727*F!$B$84,IF(Q727=85%,N727*O727*P727*F!$B$85,IF(Q727=86%,N727*O727*P727*F!$B$86,IF(Q727=87%,N727*O727*P727*F!$B$87,IF(Q727=88%,N727*O727*P727*F!$B$88,IF(Q727=89%,N727*O727*P727*F!$B$89,IF(Q727=90%,N727*O727*P727*F!$B$90,IF(Q727=91%,N727*O727*P727*F!$B$91,IF(Q727=92%,N727*O727*P727*F!$B$92,IF(Q727=93%,N727*O727*P727*F!$B$93,IF(Q727=94%,N727*O727*P727*F!$B$94,IF(Q727=95%,N727*O727*P727*F!$B$95,IF(Q727=96%,N727*O727*P727*F!$B$96,IF(Q727=97%,N727*O727*P727*F!$B$97,IF(Q727=98%,N727*O727*P727*F!$B$98,IF(Q727=99%,N727*O727*P727*F!$B$99,IF(Q727&gt;99%,N727*O727*P727*F!$B$100,))))))))))))))))))))))))))))))))))))))))))))))))))))))))+IF(U727&lt;30%,0,IF(U727&lt;35%,R727*S727*T727*F!$B$33,IF(U727&lt;40%,R727*S727*T727*F!$B$38,IF(U727&lt;45%,R727*S727*T727*F!$B$43,IF(U727&lt;50%,R727*S727*T727*F!$B$48,IF(U727=50%,R727*S727*T727*F!$B$50,IF(U727=51%,R727*S727*T727*F!$B$51,IF(U727=52%,R727*S727*T727*F!$B$52,IF(U727=53%,R727*S727*T727*F!$B$53,IF(U727=54%,R727*S727*T727*F!$B$54,IF(U727=55%,R727*S727*T727*F!$B$55,IF(U727=56%,R727*S727*T727*F!$B$56,IF(U727=57%,R727*S727*T727*F!$B$57,IF(U727=58%,R727*S727*T727*F!$B$58,IF(U727=59%,R727*S727*T727*F!$B$59,IF(U727=60%,R727*S727*T727*F!$B$60,IF(U727=61%,R727*S727*T727*F!$B$61,IF(U727=62%,R727*S727*T727*F!$B$62,IF(U727=63%,R727*S727*T727*F!$B$63,IF(U727=64%,R727*S727*T727*F!$B$64,IF(U727=65%,R727*S727*T727*F!$B$65,IF(U727=66%,R727*S727*T727*F!$B$66,IF(U727=67%,R727*S727*T727*F!$B$67,IF(U727=68%,R727*S727*T727*F!$B$68,IF(U727=69%,R727*S727*T727*F!$B$69,IF(U727=70%,R727*S727*T727*F!$B$70,IF(U727=71%,R727*S727*T727*F!$B$71,IF(U727=72%,R727*S727*T727*F!$B$72,IF(U727=73%,R727*S727*T727*F!$B$73,IF(U727=74%,R727*S727*T727*F!$B$74,IF(U727=75%,R727*S727*T727*F!$B$75,IF(U727=76%,R727*S727*T727*F!$B$76,IF(U727=77%,R727*S727*T727*F!$B$77,IF(U727=78%,R727*S727*T727*F!$B$78,IF(U727=79%,R727*S727*T727*F!$B$79,IF(U727=80%,R727*S727*T727*F!$B$80,IF(U727=81%,R727*S727*T727*F!$B$81,IF(U727=82%,R727*S727*T727*F!$B$82,IF(U727=83%,R727*S727*T727*F!$B$83,IF(U727=84%,R727*S727*T727*F!$B$84,IF(U727=85%,R727*S727*T727*F!$B$85,IF(U727=86%,R727*S727*T727*F!$B$86,IF(U727=87%,R727*S727*T727*F!$B$87,IF(U727=88%,R727*S727*T727*F!$B$88,IF(U727=89%,R727*S727*T727*F!$B$89,IF(U727=90%,R727*S727*T727*F!$B$90,IF(U727=91%,R727*S727*T727*F!$B$91,IF(U727=92%,R727*S727*T727*F!$B$92,IF(U727=93%,R727*S727*T727*F!$B$93,IF(U727=94%,R727*S727*T727*F!$B$94,IF(U727=95%,R727*S727*T727*F!$B$95,IF(U727=96%,R727*S727*T727*F!$B$96,IF(U727=97%,R727*S727*T727*F!$B$97,IF(U727=98%,R727*S727*T727*F!$B$98,IF(U727=99%,R727*S727*T727*F!$B$99,IF(U727&gt;99%,R727*S727*T727*F!$B$100)))))))))))))))))))))))))))))))))))))))))))))))))))))))))*IF(ISNUMBER(E727),E727,1)*IF(ISNUMBER(D727),D727,1)</f>
        <v>0</v>
      </c>
      <c r="AA727" s="8">
        <f>G727*H727+K727*L727+O727*P727+S727*T727</f>
        <v>0</v>
      </c>
      <c r="AB727" s="129">
        <f>(H727*(IF(I727&lt;45%,0.5,IF(I727&lt;55%,0.8,IF(I727&lt;65%,0.9,IF(I727&lt;75%,1,IF(I727&lt;85%,1.1,1.2))))))+L727*(IF(M727&lt;45%,0.5,IF(M727&lt;55%,0.8,IF(M727&lt;65%,0.9,IF(M727&lt;75%,1,IF(M727&lt;85%,1.1,1.2))))))+P727*(IF(Q727&lt;45%,0.5,IF(Q727&lt;55%,0.8,IF(Q727&lt;65%,0.9,IF(Q727&lt;75%,1,IF(Q727&lt;85%,1.1,1.2))))))+T727*(IF(U727&lt;45%,0.5,IF(U727&lt;55%,0.8,IF(U727&lt;65%,0.9,IF(U727&lt;75%,1,IF(U727&lt;85%,1.1,1.2)))))))*IF(D727&gt;=0.8,6,IF(D727&lt;=0.4,1.5,3))</f>
        <v>0</v>
      </c>
    </row>
    <row r="728" spans="1:28" x14ac:dyDescent="0.25">
      <c r="A728" s="1125"/>
      <c r="B728" s="76" t="str">
        <f t="shared" ref="B728:C728" si="1837">IF(B666="","",B666)</f>
        <v/>
      </c>
      <c r="C728" s="77" t="str">
        <f t="shared" si="1837"/>
        <v/>
      </c>
      <c r="D728" s="149">
        <f t="shared" ref="D728:D731" si="1838">D666</f>
        <v>0</v>
      </c>
      <c r="E728" s="83" t="str">
        <f t="shared" ref="E728" si="1839">IF(E666="","",E666)</f>
        <v/>
      </c>
      <c r="F728" s="79"/>
      <c r="G728" s="94"/>
      <c r="H728" s="94"/>
      <c r="I728" s="70">
        <f t="shared" si="1833"/>
        <v>0</v>
      </c>
      <c r="J728" s="79"/>
      <c r="K728" s="94"/>
      <c r="L728" s="94"/>
      <c r="M728" s="71">
        <f t="shared" si="1834"/>
        <v>0</v>
      </c>
      <c r="N728" s="79"/>
      <c r="O728" s="94"/>
      <c r="P728" s="94"/>
      <c r="Q728" s="70">
        <f t="shared" si="1835"/>
        <v>0</v>
      </c>
      <c r="R728" s="79"/>
      <c r="S728" s="94"/>
      <c r="T728" s="94"/>
      <c r="U728" s="71">
        <f t="shared" si="1836"/>
        <v>0</v>
      </c>
      <c r="V728" s="125">
        <f t="shared" ref="V728:V731" si="1840">(IF(ISNUMBER(F728),F728,1)*G728*H728+IF(ISNUMBER(J728),J728,1)*K728*L728+IF(ISNUMBER(N728),N728,1)*O728*P728+IF(ISNUMBER(R728),R728,1)*S728*T728)*IF(ISNUMBER(E728),E728,1)</f>
        <v>0</v>
      </c>
      <c r="W728" s="43">
        <f t="shared" ref="W728:W731" si="1841">IFERROR((IF(ISNUMBER(F728),F728,1)*G728*H728+IF(ISNUMBER(J728),J728,1)*K728*L728+IF(ISNUMBER(N728),N728,1)*O728*P728+IF(ISNUMBER(R728),R728,1)*S728*T728)*IF(ISNUMBER(E728),E728,1)/(G728*H728+K728*L728+O728*P728+S728*T728),0)</f>
        <v>0</v>
      </c>
      <c r="X728" s="36">
        <f t="shared" ref="X728:X729" si="1842">ROUND(IFERROR((W728/(Y728*IF(ISNUMBER(E728),E728,1))),0),2)</f>
        <v>0</v>
      </c>
      <c r="Y728" s="90" t="str">
        <f t="shared" ref="Y728:Y731" si="1843">IF(ISNUMBER(Y666), Y666+(Y666*$Y$683),"")</f>
        <v/>
      </c>
      <c r="Z728" s="6">
        <f>(IF(I728&lt;30%,0,IF(I728&lt;35%,F728*G728*H728*F!$B$33,IF(I728&lt;40%,F728*G728*H728*F!$B$38,IF(I728&lt;45%,F728*G728*H728*F!$B$43,IF(I728&lt;50%,F728*G728*H728*F!$B$48,IF(I728=50%,F728*G728*H728*F!$B$50,IF(I728=51%,F728*G728*H728*F!$B$51,IF(I728=52%,F728*G728*H728*F!$B$52,IF(I728=53%,F728*G728*H728*F!$B$53,IF(I728=54%,F728*G728*H728*F!$B$54,IF(I728=55%,F728*G728*H728*F!$B$55,IF(I728=56%,F728*G728*H728*F!$B$56,IF(I728=57%,F728*G728*H728*F!$B$57,IF(I728=58%,F728*G728*H728*F!$B$58,IF(I728=59%,F728*G728*H728*F!$B$59,IF(I728=60%,F728*G728*H728*F!$B$60,IF(I728=61%,F728*G728*H728*F!$B$61,IF(I728=62%,F728*G728*H728*F!$B$62,IF(I728=63%,F728*G728*H728*F!$B$63,IF(I728=64%,F728*G728*H728*F!$B$64,IF(I728=65%,F728*G728*H728*F!$B$65,IF(I728=66%,F728*G728*H728*F!$B$66,IF(I728=67%,F728*G728*H728*F!$B$67,IF(I728=68%,F728*G728*H728*F!$B$68,IF(I728=69%,F728*G728*H728*F!$B$69,IF(I728=70%,F728*G728*H728*F!$B$70,IF(I728=71%,F728*G728*H728*F!$B$71,IF(I728=72%,F728*G728*H728*F!$B$72,IF(I728=73%,F728*G728*H728*F!$B$73,IF(I728=74%,F728*G728*H728*F!$B$74,IF(I728=75%,F728*G728*H728*F!$B$75,IF(I728=76%,F728*G728*H728*F!$B$76,IF(I728=77%,F728*G728*H728*F!$B$77,IF(I728=78%,F728*G728*H728*F!$B$78,IF(I728=79%,F728*G728*H728*F!$B$79,IF(I728=80%,F728*G728*H728*F!$B$80,IF(I728=81%,F728*G728*H728*F!$B$81,IF(I728=82%,F728*G728*H728*F!$B$82,IF(I728=83%,F728*G728*H728*F!$B$83,IF(I728=84%,F728*G728*H728*F!$B$84,IF(I728=85%,F728*G728*H728*F!$B$85,IF(I728=86%,F728*G728*H728*F!$B$86,IF(I728=87%,F728*G728*H728*F!$B$87,IF(I728=88%,F728*G728*H728*F!$B$88,IF(I728=89%,F728*G728*H728*F!$B$89,IF(I728=90%,F728*G728*H728*F!$B$90,IF(I728=91%,F728*G728*H728*F!$B$91,IF(I728=92%,F728*G728*H728*F!$B$92,IF(I728=93%,F728*G728*H728*F!$B$93,IF(I728=94%,F728*G728*H728*F!$B$94,IF(I728=95%,F728*G728*H728*F!$B$95,IF(I728=96%,F728*G728*H728*F!$B$96,IF(I728=97%,F728*G728*H728*F!$B$97,IF(I728=98%,F728*G728*H728*F!$B$98,IF(I728=99%,F728*G728*H728*F!$B$99,IF(I728&gt;99%,F728*G728*H728*F!$B$100,))))))))))))))))))))))))))))))))))))))))))))))))))))))))+IF(M728&lt;30%,0,IF(M728&lt;35%,J728*K728*L728*F!$B$33,IF(M728&lt;40%,J728*K728*L728*F!$B$38,IF(M728&lt;45%,J728*K728*L728*F!$B$43,IF(M728&lt;50%,J728*K728*L728*F!$B$48,IF(M728=50%,J728*K728*L728*F!$B$50,IF(M728=51%,J728*K728*L728*F!$B$51,IF(M728=52%,J728*K728*L728*F!$B$52,IF(M728=53%,J728*K728*L728*F!$B$53,IF(M728=54%,J728*K728*L728*F!$B$54,IF(M728=55%,J728*K728*L728*F!$B$55,IF(M728=56%,J728*K728*L728*F!$B$56,IF(M728=57%,J728*K728*L728*F!$B$57,IF(M728=58%,J728*K728*L728*F!$B$58,IF(M728=59%,J728*K728*L728*F!$B$59,IF(M728=60%,J728*K728*L728*F!$B$60,IF(M728=61%,J728*K728*L728*F!$B$61,IF(M728=62%,J728*K728*L728*F!$B$62,IF(M728=63%,J728*K728*L728*F!$B$63,IF(M728=64%,J728*K728*L728*F!$B$64,IF(M728=65%,J728*K728*L728*F!$B$65,IF(M728=66%,J728*K728*L728*F!$B$66,IF(M728=67%,J728*K728*L728*F!$B$67,IF(M728=68%,J728*K728*L728*F!$B$68,IF(M728=69%,J728*K728*L728*F!$B$69,IF(M728=70%,J728*K728*L728*F!$B$70,IF(M728=71%,J728*K728*L728*F!$B$71,IF(M728=72%,J728*K728*L728*F!$B$72,IF(M728=73%,J728*K728*L728*F!$B$73,IF(M728=74%,J728*K728*L728*F!$B$74,IF(M728=75%,J728*K728*L728*F!$B$75,IF(M728=76%,J728*K728*L728*F!$B$76,IF(M728=77%,J728*K728*L728*F!$B$77,IF(M728=78%,J728*K728*L728*F!$B$78,IF(M728=79%,J728*K728*L728*F!$B$79,IF(M728=80%,J728*K728*L728*F!$B$80,IF(M728=81%,J728*K728*L728*F!$B$81,IF(M728=82%,J728*K728*L728*F!$B$82,IF(M728=83%,J728*K728*L728*F!$B$83,IF(M728=84%,J728*K728*L728*F!$B$84,IF(M728=85%,J728*K728*L728*F!$B$85,IF(M728=86%,J728*K728*L728*F!$B$86,IF(M728=87%,J728*K728*L728*F!$B$87,IF(M728=88%,J728*K728*L728*F!$B$88,IF(M728=89%,J728*K728*L728*F!$B$89,IF(M728=90%,J728*K728*L728*F!$B$90,IF(M728=91%,J728*K728*L728*F!$B$91,IF(M728=92%,J728*K728*L728*F!$B$92,IF(M728=93%,J728*K728*L728*F!$B$93,IF(M728=94%,J728*K728*L728*F!$B$94,IF(M728=95%,J728*K728*L728*F!$B$95,IF(M728=96%,J728*K728*L728*F!$B$96,IF(M728=97%,J728*K728*L728*F!$B$97,IF(M728=98%,J728*K728*L728*F!$B$98,IF(M728=99%,J728*K728*L728*F!$B$99,IF(M728&gt;99%,J728*K728*L728*F!$B$100,))))))))))))))))))))))))))))))))))))))))))))))))))))))))+IF(Q728&lt;30%,0,IF(Q728&lt;35%,N728*O728*P728*F!$B$33,IF(Q728&lt;40%,N728*O728*P728*F!$B$38,IF(Q728&lt;45%,N728*O728*P728*F!$B$43,IF(Q728&lt;50%,N728*O728*P728*F!$B$48,IF(Q728=50%,N728*O728*P728*F!$B$50,IF(Q728=51%,N728*O728*P728*F!$B$51,IF(Q728=52%,N728*O728*P728*F!$B$52,IF(Q728=53%,N728*O728*P728*F!$B$53,IF(Q728=54%,N728*O728*P728*F!$B$54,IF(Q728=55%,N728*O728*P728*F!$B$55,IF(Q728=56%,N728*O728*P728*F!$B$56,IF(Q728=57%,N728*O728*P728*F!$B$57,IF(Q728=58%,N728*O728*P728*F!$B$58,IF(Q728=59%,N728*O728*P728*F!$B$59,IF(Q728=60%,N728*O728*P728*F!$B$60,IF(Q728=61%,N728*O728*P728*F!$B$61,IF(Q728=62%,N728*O728*P728*F!$B$62,IF(Q728=63%,N728*O728*P728*F!$B$63,IF(Q728=64%,N728*O728*P728*F!$B$64,IF(Q728=65%,N728*O728*P728*F!$B$65,IF(Q728=66%,N728*O728*P728*F!$B$66,IF(Q728=67%,N728*O728*P728*F!$B$67,IF(Q728=68%,N728*O728*P728*F!$B$68,IF(Q728=69%,N728*O728*P728*F!$B$69,IF(Q728=70%,N728*O728*P728*F!$B$70,IF(Q728=71%,N728*O728*P728*F!$B$71,IF(Q728=72%,N728*O728*P728*F!$B$72,IF(Q728=73%,N728*O728*P728*F!$B$73,IF(Q728=74%,N728*O728*P728*F!$B$74,IF(Q728=75%,N728*O728*P728*F!$B$75,IF(Q728=76%,N728*O728*P728*F!$B$76,IF(Q728=77%,N728*O728*P728*F!$B$77,IF(Q728=78%,N728*O728*P728*F!$B$78,IF(Q728=79%,N728*O728*P728*F!$B$79,IF(Q728=80%,N728*O728*P728*F!$B$80,IF(Q728=81%,N728*O728*P728*F!$B$81,IF(Q728=82%,N728*O728*P728*F!$B$82,IF(Q728=83%,N728*O728*P728*F!$B$83,IF(Q728=84%,N728*O728*P728*F!$B$84,IF(Q728=85%,N728*O728*P728*F!$B$85,IF(Q728=86%,N728*O728*P728*F!$B$86,IF(Q728=87%,N728*O728*P728*F!$B$87,IF(Q728=88%,N728*O728*P728*F!$B$88,IF(Q728=89%,N728*O728*P728*F!$B$89,IF(Q728=90%,N728*O728*P728*F!$B$90,IF(Q728=91%,N728*O728*P728*F!$B$91,IF(Q728=92%,N728*O728*P728*F!$B$92,IF(Q728=93%,N728*O728*P728*F!$B$93,IF(Q728=94%,N728*O728*P728*F!$B$94,IF(Q728=95%,N728*O728*P728*F!$B$95,IF(Q728=96%,N728*O728*P728*F!$B$96,IF(Q728=97%,N728*O728*P728*F!$B$97,IF(Q728=98%,N728*O728*P728*F!$B$98,IF(Q728=99%,N728*O728*P728*F!$B$99,IF(Q728&gt;99%,N728*O728*P728*F!$B$100,))))))))))))))))))))))))))))))))))))))))))))))))))))))))+IF(U728&lt;30%,0,IF(U728&lt;35%,R728*S728*T728*F!$B$33,IF(U728&lt;40%,R728*S728*T728*F!$B$38,IF(U728&lt;45%,R728*S728*T728*F!$B$43,IF(U728&lt;50%,R728*S728*T728*F!$B$48,IF(U728=50%,R728*S728*T728*F!$B$50,IF(U728=51%,R728*S728*T728*F!$B$51,IF(U728=52%,R728*S728*T728*F!$B$52,IF(U728=53%,R728*S728*T728*F!$B$53,IF(U728=54%,R728*S728*T728*F!$B$54,IF(U728=55%,R728*S728*T728*F!$B$55,IF(U728=56%,R728*S728*T728*F!$B$56,IF(U728=57%,R728*S728*T728*F!$B$57,IF(U728=58%,R728*S728*T728*F!$B$58,IF(U728=59%,R728*S728*T728*F!$B$59,IF(U728=60%,R728*S728*T728*F!$B$60,IF(U728=61%,R728*S728*T728*F!$B$61,IF(U728=62%,R728*S728*T728*F!$B$62,IF(U728=63%,R728*S728*T728*F!$B$63,IF(U728=64%,R728*S728*T728*F!$B$64,IF(U728=65%,R728*S728*T728*F!$B$65,IF(U728=66%,R728*S728*T728*F!$B$66,IF(U728=67%,R728*S728*T728*F!$B$67,IF(U728=68%,R728*S728*T728*F!$B$68,IF(U728=69%,R728*S728*T728*F!$B$69,IF(U728=70%,R728*S728*T728*F!$B$70,IF(U728=71%,R728*S728*T728*F!$B$71,IF(U728=72%,R728*S728*T728*F!$B$72,IF(U728=73%,R728*S728*T728*F!$B$73,IF(U728=74%,R728*S728*T728*F!$B$74,IF(U728=75%,R728*S728*T728*F!$B$75,IF(U728=76%,R728*S728*T728*F!$B$76,IF(U728=77%,R728*S728*T728*F!$B$77,IF(U728=78%,R728*S728*T728*F!$B$78,IF(U728=79%,R728*S728*T728*F!$B$79,IF(U728=80%,R728*S728*T728*F!$B$80,IF(U728=81%,R728*S728*T728*F!$B$81,IF(U728=82%,R728*S728*T728*F!$B$82,IF(U728=83%,R728*S728*T728*F!$B$83,IF(U728=84%,R728*S728*T728*F!$B$84,IF(U728=85%,R728*S728*T728*F!$B$85,IF(U728=86%,R728*S728*T728*F!$B$86,IF(U728=87%,R728*S728*T728*F!$B$87,IF(U728=88%,R728*S728*T728*F!$B$88,IF(U728=89%,R728*S728*T728*F!$B$89,IF(U728=90%,R728*S728*T728*F!$B$90,IF(U728=91%,R728*S728*T728*F!$B$91,IF(U728=92%,R728*S728*T728*F!$B$92,IF(U728=93%,R728*S728*T728*F!$B$93,IF(U728=94%,R728*S728*T728*F!$B$94,IF(U728=95%,R728*S728*T728*F!$B$95,IF(U728=96%,R728*S728*T728*F!$B$96,IF(U728=97%,R728*S728*T728*F!$B$97,IF(U728=98%,R728*S728*T728*F!$B$98,IF(U728=99%,R728*S728*T728*F!$B$99,IF(U728&gt;99%,R728*S728*T728*F!$B$100)))))))))))))))))))))))))))))))))))))))))))))))))))))))))*IF(ISNUMBER(E728),E728,1)*IF(ISNUMBER(D728),D728,1)</f>
        <v>0</v>
      </c>
      <c r="AA728" s="6">
        <f>G728*H728+K728*L728+O728*P728+S728*T728</f>
        <v>0</v>
      </c>
      <c r="AB728" s="115">
        <f>(H728*(IF(I728&lt;45%,0.5,IF(I728&lt;55%,0.8,IF(I728&lt;65%,0.9,IF(I728&lt;75%,1,IF(I728&lt;85%,1.1,1.2))))))+L728*(IF(M728&lt;45%,0.5,IF(M728&lt;55%,0.8,IF(M728&lt;65%,0.9,IF(M728&lt;75%,1,IF(M728&lt;85%,1.1,1.2))))))+P728*(IF(Q728&lt;45%,0.5,IF(Q728&lt;55%,0.8,IF(Q728&lt;65%,0.9,IF(Q728&lt;75%,1,IF(Q728&lt;85%,1.1,1.2))))))+T728*(IF(U728&lt;45%,0.5,IF(U728&lt;55%,0.8,IF(U728&lt;65%,0.9,IF(U728&lt;75%,1,IF(U728&lt;85%,1.1,1.2)))))))*IF(D728&gt;=0.8,6,IF(D728&lt;=0.4,1.5,3))</f>
        <v>0</v>
      </c>
    </row>
    <row r="729" spans="1:28" x14ac:dyDescent="0.25">
      <c r="A729" s="1125"/>
      <c r="B729" s="76" t="str">
        <f t="shared" ref="B729:C729" si="1844">IF(B667="","",B667)</f>
        <v/>
      </c>
      <c r="C729" s="77" t="str">
        <f t="shared" si="1844"/>
        <v/>
      </c>
      <c r="D729" s="149">
        <f t="shared" si="1838"/>
        <v>0</v>
      </c>
      <c r="E729" s="83" t="str">
        <f t="shared" ref="E729" si="1845">IF(E667="","",E667)</f>
        <v/>
      </c>
      <c r="F729" s="81"/>
      <c r="G729" s="96"/>
      <c r="H729" s="96"/>
      <c r="I729" s="82">
        <f t="shared" si="1833"/>
        <v>0</v>
      </c>
      <c r="J729" s="81"/>
      <c r="K729" s="96"/>
      <c r="L729" s="96"/>
      <c r="M729" s="104">
        <f t="shared" si="1834"/>
        <v>0</v>
      </c>
      <c r="N729" s="81"/>
      <c r="O729" s="96"/>
      <c r="P729" s="96"/>
      <c r="Q729" s="82">
        <f t="shared" si="1835"/>
        <v>0</v>
      </c>
      <c r="R729" s="81"/>
      <c r="S729" s="96"/>
      <c r="T729" s="96"/>
      <c r="U729" s="104">
        <f t="shared" si="1836"/>
        <v>0</v>
      </c>
      <c r="V729" s="128">
        <f t="shared" si="1840"/>
        <v>0</v>
      </c>
      <c r="W729" s="44">
        <f t="shared" si="1841"/>
        <v>0</v>
      </c>
      <c r="X729" s="45">
        <f t="shared" si="1842"/>
        <v>0</v>
      </c>
      <c r="Y729" s="90" t="str">
        <f t="shared" si="1843"/>
        <v/>
      </c>
      <c r="Z729" s="8">
        <f>(IF(I729&lt;30%,0,IF(I729&lt;35%,F729*G729*H729*F!$B$33,IF(I729&lt;40%,F729*G729*H729*F!$B$38,IF(I729&lt;45%,F729*G729*H729*F!$B$43,IF(I729&lt;50%,F729*G729*H729*F!$B$48,IF(I729=50%,F729*G729*H729*F!$B$50,IF(I729=51%,F729*G729*H729*F!$B$51,IF(I729=52%,F729*G729*H729*F!$B$52,IF(I729=53%,F729*G729*H729*F!$B$53,IF(I729=54%,F729*G729*H729*F!$B$54,IF(I729=55%,F729*G729*H729*F!$B$55,IF(I729=56%,F729*G729*H729*F!$B$56,IF(I729=57%,F729*G729*H729*F!$B$57,IF(I729=58%,F729*G729*H729*F!$B$58,IF(I729=59%,F729*G729*H729*F!$B$59,IF(I729=60%,F729*G729*H729*F!$B$60,IF(I729=61%,F729*G729*H729*F!$B$61,IF(I729=62%,F729*G729*H729*F!$B$62,IF(I729=63%,F729*G729*H729*F!$B$63,IF(I729=64%,F729*G729*H729*F!$B$64,IF(I729=65%,F729*G729*H729*F!$B$65,IF(I729=66%,F729*G729*H729*F!$B$66,IF(I729=67%,F729*G729*H729*F!$B$67,IF(I729=68%,F729*G729*H729*F!$B$68,IF(I729=69%,F729*G729*H729*F!$B$69,IF(I729=70%,F729*G729*H729*F!$B$70,IF(I729=71%,F729*G729*H729*F!$B$71,IF(I729=72%,F729*G729*H729*F!$B$72,IF(I729=73%,F729*G729*H729*F!$B$73,IF(I729=74%,F729*G729*H729*F!$B$74,IF(I729=75%,F729*G729*H729*F!$B$75,IF(I729=76%,F729*G729*H729*F!$B$76,IF(I729=77%,F729*G729*H729*F!$B$77,IF(I729=78%,F729*G729*H729*F!$B$78,IF(I729=79%,F729*G729*H729*F!$B$79,IF(I729=80%,F729*G729*H729*F!$B$80,IF(I729=81%,F729*G729*H729*F!$B$81,IF(I729=82%,F729*G729*H729*F!$B$82,IF(I729=83%,F729*G729*H729*F!$B$83,IF(I729=84%,F729*G729*H729*F!$B$84,IF(I729=85%,F729*G729*H729*F!$B$85,IF(I729=86%,F729*G729*H729*F!$B$86,IF(I729=87%,F729*G729*H729*F!$B$87,IF(I729=88%,F729*G729*H729*F!$B$88,IF(I729=89%,F729*G729*H729*F!$B$89,IF(I729=90%,F729*G729*H729*F!$B$90,IF(I729=91%,F729*G729*H729*F!$B$91,IF(I729=92%,F729*G729*H729*F!$B$92,IF(I729=93%,F729*G729*H729*F!$B$93,IF(I729=94%,F729*G729*H729*F!$B$94,IF(I729=95%,F729*G729*H729*F!$B$95,IF(I729=96%,F729*G729*H729*F!$B$96,IF(I729=97%,F729*G729*H729*F!$B$97,IF(I729=98%,F729*G729*H729*F!$B$98,IF(I729=99%,F729*G729*H729*F!$B$99,IF(I729&gt;99%,F729*G729*H729*F!$B$100,))))))))))))))))))))))))))))))))))))))))))))))))))))))))+IF(M729&lt;30%,0,IF(M729&lt;35%,J729*K729*L729*F!$B$33,IF(M729&lt;40%,J729*K729*L729*F!$B$38,IF(M729&lt;45%,J729*K729*L729*F!$B$43,IF(M729&lt;50%,J729*K729*L729*F!$B$48,IF(M729=50%,J729*K729*L729*F!$B$50,IF(M729=51%,J729*K729*L729*F!$B$51,IF(M729=52%,J729*K729*L729*F!$B$52,IF(M729=53%,J729*K729*L729*F!$B$53,IF(M729=54%,J729*K729*L729*F!$B$54,IF(M729=55%,J729*K729*L729*F!$B$55,IF(M729=56%,J729*K729*L729*F!$B$56,IF(M729=57%,J729*K729*L729*F!$B$57,IF(M729=58%,J729*K729*L729*F!$B$58,IF(M729=59%,J729*K729*L729*F!$B$59,IF(M729=60%,J729*K729*L729*F!$B$60,IF(M729=61%,J729*K729*L729*F!$B$61,IF(M729=62%,J729*K729*L729*F!$B$62,IF(M729=63%,J729*K729*L729*F!$B$63,IF(M729=64%,J729*K729*L729*F!$B$64,IF(M729=65%,J729*K729*L729*F!$B$65,IF(M729=66%,J729*K729*L729*F!$B$66,IF(M729=67%,J729*K729*L729*F!$B$67,IF(M729=68%,J729*K729*L729*F!$B$68,IF(M729=69%,J729*K729*L729*F!$B$69,IF(M729=70%,J729*K729*L729*F!$B$70,IF(M729=71%,J729*K729*L729*F!$B$71,IF(M729=72%,J729*K729*L729*F!$B$72,IF(M729=73%,J729*K729*L729*F!$B$73,IF(M729=74%,J729*K729*L729*F!$B$74,IF(M729=75%,J729*K729*L729*F!$B$75,IF(M729=76%,J729*K729*L729*F!$B$76,IF(M729=77%,J729*K729*L729*F!$B$77,IF(M729=78%,J729*K729*L729*F!$B$78,IF(M729=79%,J729*K729*L729*F!$B$79,IF(M729=80%,J729*K729*L729*F!$B$80,IF(M729=81%,J729*K729*L729*F!$B$81,IF(M729=82%,J729*K729*L729*F!$B$82,IF(M729=83%,J729*K729*L729*F!$B$83,IF(M729=84%,J729*K729*L729*F!$B$84,IF(M729=85%,J729*K729*L729*F!$B$85,IF(M729=86%,J729*K729*L729*F!$B$86,IF(M729=87%,J729*K729*L729*F!$B$87,IF(M729=88%,J729*K729*L729*F!$B$88,IF(M729=89%,J729*K729*L729*F!$B$89,IF(M729=90%,J729*K729*L729*F!$B$90,IF(M729=91%,J729*K729*L729*F!$B$91,IF(M729=92%,J729*K729*L729*F!$B$92,IF(M729=93%,J729*K729*L729*F!$B$93,IF(M729=94%,J729*K729*L729*F!$B$94,IF(M729=95%,J729*K729*L729*F!$B$95,IF(M729=96%,J729*K729*L729*F!$B$96,IF(M729=97%,J729*K729*L729*F!$B$97,IF(M729=98%,J729*K729*L729*F!$B$98,IF(M729=99%,J729*K729*L729*F!$B$99,IF(M729&gt;99%,J729*K729*L729*F!$B$100,))))))))))))))))))))))))))))))))))))))))))))))))))))))))+IF(Q729&lt;30%,0,IF(Q729&lt;35%,N729*O729*P729*F!$B$33,IF(Q729&lt;40%,N729*O729*P729*F!$B$38,IF(Q729&lt;45%,N729*O729*P729*F!$B$43,IF(Q729&lt;50%,N729*O729*P729*F!$B$48,IF(Q729=50%,N729*O729*P729*F!$B$50,IF(Q729=51%,N729*O729*P729*F!$B$51,IF(Q729=52%,N729*O729*P729*F!$B$52,IF(Q729=53%,N729*O729*P729*F!$B$53,IF(Q729=54%,N729*O729*P729*F!$B$54,IF(Q729=55%,N729*O729*P729*F!$B$55,IF(Q729=56%,N729*O729*P729*F!$B$56,IF(Q729=57%,N729*O729*P729*F!$B$57,IF(Q729=58%,N729*O729*P729*F!$B$58,IF(Q729=59%,N729*O729*P729*F!$B$59,IF(Q729=60%,N729*O729*P729*F!$B$60,IF(Q729=61%,N729*O729*P729*F!$B$61,IF(Q729=62%,N729*O729*P729*F!$B$62,IF(Q729=63%,N729*O729*P729*F!$B$63,IF(Q729=64%,N729*O729*P729*F!$B$64,IF(Q729=65%,N729*O729*P729*F!$B$65,IF(Q729=66%,N729*O729*P729*F!$B$66,IF(Q729=67%,N729*O729*P729*F!$B$67,IF(Q729=68%,N729*O729*P729*F!$B$68,IF(Q729=69%,N729*O729*P729*F!$B$69,IF(Q729=70%,N729*O729*P729*F!$B$70,IF(Q729=71%,N729*O729*P729*F!$B$71,IF(Q729=72%,N729*O729*P729*F!$B$72,IF(Q729=73%,N729*O729*P729*F!$B$73,IF(Q729=74%,N729*O729*P729*F!$B$74,IF(Q729=75%,N729*O729*P729*F!$B$75,IF(Q729=76%,N729*O729*P729*F!$B$76,IF(Q729=77%,N729*O729*P729*F!$B$77,IF(Q729=78%,N729*O729*P729*F!$B$78,IF(Q729=79%,N729*O729*P729*F!$B$79,IF(Q729=80%,N729*O729*P729*F!$B$80,IF(Q729=81%,N729*O729*P729*F!$B$81,IF(Q729=82%,N729*O729*P729*F!$B$82,IF(Q729=83%,N729*O729*P729*F!$B$83,IF(Q729=84%,N729*O729*P729*F!$B$84,IF(Q729=85%,N729*O729*P729*F!$B$85,IF(Q729=86%,N729*O729*P729*F!$B$86,IF(Q729=87%,N729*O729*P729*F!$B$87,IF(Q729=88%,N729*O729*P729*F!$B$88,IF(Q729=89%,N729*O729*P729*F!$B$89,IF(Q729=90%,N729*O729*P729*F!$B$90,IF(Q729=91%,N729*O729*P729*F!$B$91,IF(Q729=92%,N729*O729*P729*F!$B$92,IF(Q729=93%,N729*O729*P729*F!$B$93,IF(Q729=94%,N729*O729*P729*F!$B$94,IF(Q729=95%,N729*O729*P729*F!$B$95,IF(Q729=96%,N729*O729*P729*F!$B$96,IF(Q729=97%,N729*O729*P729*F!$B$97,IF(Q729=98%,N729*O729*P729*F!$B$98,IF(Q729=99%,N729*O729*P729*F!$B$99,IF(Q729&gt;99%,N729*O729*P729*F!$B$100,))))))))))))))))))))))))))))))))))))))))))))))))))))))))+IF(U729&lt;30%,0,IF(U729&lt;35%,R729*S729*T729*F!$B$33,IF(U729&lt;40%,R729*S729*T729*F!$B$38,IF(U729&lt;45%,R729*S729*T729*F!$B$43,IF(U729&lt;50%,R729*S729*T729*F!$B$48,IF(U729=50%,R729*S729*T729*F!$B$50,IF(U729=51%,R729*S729*T729*F!$B$51,IF(U729=52%,R729*S729*T729*F!$B$52,IF(U729=53%,R729*S729*T729*F!$B$53,IF(U729=54%,R729*S729*T729*F!$B$54,IF(U729=55%,R729*S729*T729*F!$B$55,IF(U729=56%,R729*S729*T729*F!$B$56,IF(U729=57%,R729*S729*T729*F!$B$57,IF(U729=58%,R729*S729*T729*F!$B$58,IF(U729=59%,R729*S729*T729*F!$B$59,IF(U729=60%,R729*S729*T729*F!$B$60,IF(U729=61%,R729*S729*T729*F!$B$61,IF(U729=62%,R729*S729*T729*F!$B$62,IF(U729=63%,R729*S729*T729*F!$B$63,IF(U729=64%,R729*S729*T729*F!$B$64,IF(U729=65%,R729*S729*T729*F!$B$65,IF(U729=66%,R729*S729*T729*F!$B$66,IF(U729=67%,R729*S729*T729*F!$B$67,IF(U729=68%,R729*S729*T729*F!$B$68,IF(U729=69%,R729*S729*T729*F!$B$69,IF(U729=70%,R729*S729*T729*F!$B$70,IF(U729=71%,R729*S729*T729*F!$B$71,IF(U729=72%,R729*S729*T729*F!$B$72,IF(U729=73%,R729*S729*T729*F!$B$73,IF(U729=74%,R729*S729*T729*F!$B$74,IF(U729=75%,R729*S729*T729*F!$B$75,IF(U729=76%,R729*S729*T729*F!$B$76,IF(U729=77%,R729*S729*T729*F!$B$77,IF(U729=78%,R729*S729*T729*F!$B$78,IF(U729=79%,R729*S729*T729*F!$B$79,IF(U729=80%,R729*S729*T729*F!$B$80,IF(U729=81%,R729*S729*T729*F!$B$81,IF(U729=82%,R729*S729*T729*F!$B$82,IF(U729=83%,R729*S729*T729*F!$B$83,IF(U729=84%,R729*S729*T729*F!$B$84,IF(U729=85%,R729*S729*T729*F!$B$85,IF(U729=86%,R729*S729*T729*F!$B$86,IF(U729=87%,R729*S729*T729*F!$B$87,IF(U729=88%,R729*S729*T729*F!$B$88,IF(U729=89%,R729*S729*T729*F!$B$89,IF(U729=90%,R729*S729*T729*F!$B$90,IF(U729=91%,R729*S729*T729*F!$B$91,IF(U729=92%,R729*S729*T729*F!$B$92,IF(U729=93%,R729*S729*T729*F!$B$93,IF(U729=94%,R729*S729*T729*F!$B$94,IF(U729=95%,R729*S729*T729*F!$B$95,IF(U729=96%,R729*S729*T729*F!$B$96,IF(U729=97%,R729*S729*T729*F!$B$97,IF(U729=98%,R729*S729*T729*F!$B$98,IF(U729=99%,R729*S729*T729*F!$B$99,IF(U729&gt;99%,R729*S729*T729*F!$B$100)))))))))))))))))))))))))))))))))))))))))))))))))))))))))*IF(ISNUMBER(E729),E729,1)*IF(ISNUMBER(D729),D729,1)</f>
        <v>0</v>
      </c>
      <c r="AA729" s="8">
        <f>G729*H729+K729*L729+O729*P729+S729*T729</f>
        <v>0</v>
      </c>
      <c r="AB729" s="129">
        <f>(H729*(IF(I729&lt;45%,0.5,IF(I729&lt;55%,0.8,IF(I729&lt;65%,0.9,IF(I729&lt;75%,1,IF(I729&lt;85%,1.1,1.2))))))+L729*(IF(M729&lt;45%,0.5,IF(M729&lt;55%,0.8,IF(M729&lt;65%,0.9,IF(M729&lt;75%,1,IF(M729&lt;85%,1.1,1.2))))))+P729*(IF(Q729&lt;45%,0.5,IF(Q729&lt;55%,0.8,IF(Q729&lt;65%,0.9,IF(Q729&lt;75%,1,IF(Q729&lt;85%,1.1,1.2))))))+T729*(IF(U729&lt;45%,0.5,IF(U729&lt;55%,0.8,IF(U729&lt;65%,0.9,IF(U729&lt;75%,1,IF(U729&lt;85%,1.1,1.2)))))))*IF(D729&gt;=0.8,6,IF(D729&lt;=0.4,1.5,3))</f>
        <v>0</v>
      </c>
    </row>
    <row r="730" spans="1:28" x14ac:dyDescent="0.25">
      <c r="A730" s="1125"/>
      <c r="B730" s="76" t="str">
        <f t="shared" ref="B730:C730" si="1846">IF(B668="","",B668)</f>
        <v/>
      </c>
      <c r="C730" s="77" t="str">
        <f t="shared" si="1846"/>
        <v/>
      </c>
      <c r="D730" s="149">
        <f t="shared" si="1838"/>
        <v>0</v>
      </c>
      <c r="E730" s="83" t="str">
        <f t="shared" ref="E730" si="1847">IF(E668="","",E668)</f>
        <v/>
      </c>
      <c r="F730" s="79"/>
      <c r="G730" s="94"/>
      <c r="H730" s="94"/>
      <c r="I730" s="70">
        <f t="shared" si="1833"/>
        <v>0</v>
      </c>
      <c r="J730" s="79"/>
      <c r="K730" s="94"/>
      <c r="L730" s="94"/>
      <c r="M730" s="71">
        <f t="shared" si="1834"/>
        <v>0</v>
      </c>
      <c r="N730" s="79"/>
      <c r="O730" s="94"/>
      <c r="P730" s="94"/>
      <c r="Q730" s="70">
        <f t="shared" si="1835"/>
        <v>0</v>
      </c>
      <c r="R730" s="79"/>
      <c r="S730" s="94"/>
      <c r="T730" s="94"/>
      <c r="U730" s="71">
        <f t="shared" si="1836"/>
        <v>0</v>
      </c>
      <c r="V730" s="125">
        <f t="shared" si="1840"/>
        <v>0</v>
      </c>
      <c r="W730" s="43">
        <f t="shared" si="1841"/>
        <v>0</v>
      </c>
      <c r="X730" s="36">
        <f>ROUND(IFERROR((W730/(Y730*IF(ISNUMBER(E730),E730,1))),0),2)</f>
        <v>0</v>
      </c>
      <c r="Y730" s="90" t="str">
        <f t="shared" si="1843"/>
        <v/>
      </c>
      <c r="Z730" s="6">
        <f>(IF(I730&lt;30%,0,IF(I730&lt;35%,F730*G730*H730*F!$B$33,IF(I730&lt;40%,F730*G730*H730*F!$B$38,IF(I730&lt;45%,F730*G730*H730*F!$B$43,IF(I730&lt;50%,F730*G730*H730*F!$B$48,IF(I730=50%,F730*G730*H730*F!$B$50,IF(I730=51%,F730*G730*H730*F!$B$51,IF(I730=52%,F730*G730*H730*F!$B$52,IF(I730=53%,F730*G730*H730*F!$B$53,IF(I730=54%,F730*G730*H730*F!$B$54,IF(I730=55%,F730*G730*H730*F!$B$55,IF(I730=56%,F730*G730*H730*F!$B$56,IF(I730=57%,F730*G730*H730*F!$B$57,IF(I730=58%,F730*G730*H730*F!$B$58,IF(I730=59%,F730*G730*H730*F!$B$59,IF(I730=60%,F730*G730*H730*F!$B$60,IF(I730=61%,F730*G730*H730*F!$B$61,IF(I730=62%,F730*G730*H730*F!$B$62,IF(I730=63%,F730*G730*H730*F!$B$63,IF(I730=64%,F730*G730*H730*F!$B$64,IF(I730=65%,F730*G730*H730*F!$B$65,IF(I730=66%,F730*G730*H730*F!$B$66,IF(I730=67%,F730*G730*H730*F!$B$67,IF(I730=68%,F730*G730*H730*F!$B$68,IF(I730=69%,F730*G730*H730*F!$B$69,IF(I730=70%,F730*G730*H730*F!$B$70,IF(I730=71%,F730*G730*H730*F!$B$71,IF(I730=72%,F730*G730*H730*F!$B$72,IF(I730=73%,F730*G730*H730*F!$B$73,IF(I730=74%,F730*G730*H730*F!$B$74,IF(I730=75%,F730*G730*H730*F!$B$75,IF(I730=76%,F730*G730*H730*F!$B$76,IF(I730=77%,F730*G730*H730*F!$B$77,IF(I730=78%,F730*G730*H730*F!$B$78,IF(I730=79%,F730*G730*H730*F!$B$79,IF(I730=80%,F730*G730*H730*F!$B$80,IF(I730=81%,F730*G730*H730*F!$B$81,IF(I730=82%,F730*G730*H730*F!$B$82,IF(I730=83%,F730*G730*H730*F!$B$83,IF(I730=84%,F730*G730*H730*F!$B$84,IF(I730=85%,F730*G730*H730*F!$B$85,IF(I730=86%,F730*G730*H730*F!$B$86,IF(I730=87%,F730*G730*H730*F!$B$87,IF(I730=88%,F730*G730*H730*F!$B$88,IF(I730=89%,F730*G730*H730*F!$B$89,IF(I730=90%,F730*G730*H730*F!$B$90,IF(I730=91%,F730*G730*H730*F!$B$91,IF(I730=92%,F730*G730*H730*F!$B$92,IF(I730=93%,F730*G730*H730*F!$B$93,IF(I730=94%,F730*G730*H730*F!$B$94,IF(I730=95%,F730*G730*H730*F!$B$95,IF(I730=96%,F730*G730*H730*F!$B$96,IF(I730=97%,F730*G730*H730*F!$B$97,IF(I730=98%,F730*G730*H730*F!$B$98,IF(I730=99%,F730*G730*H730*F!$B$99,IF(I730&gt;99%,F730*G730*H730*F!$B$100,))))))))))))))))))))))))))))))))))))))))))))))))))))))))+IF(M730&lt;30%,0,IF(M730&lt;35%,J730*K730*L730*F!$B$33,IF(M730&lt;40%,J730*K730*L730*F!$B$38,IF(M730&lt;45%,J730*K730*L730*F!$B$43,IF(M730&lt;50%,J730*K730*L730*F!$B$48,IF(M730=50%,J730*K730*L730*F!$B$50,IF(M730=51%,J730*K730*L730*F!$B$51,IF(M730=52%,J730*K730*L730*F!$B$52,IF(M730=53%,J730*K730*L730*F!$B$53,IF(M730=54%,J730*K730*L730*F!$B$54,IF(M730=55%,J730*K730*L730*F!$B$55,IF(M730=56%,J730*K730*L730*F!$B$56,IF(M730=57%,J730*K730*L730*F!$B$57,IF(M730=58%,J730*K730*L730*F!$B$58,IF(M730=59%,J730*K730*L730*F!$B$59,IF(M730=60%,J730*K730*L730*F!$B$60,IF(M730=61%,J730*K730*L730*F!$B$61,IF(M730=62%,J730*K730*L730*F!$B$62,IF(M730=63%,J730*K730*L730*F!$B$63,IF(M730=64%,J730*K730*L730*F!$B$64,IF(M730=65%,J730*K730*L730*F!$B$65,IF(M730=66%,J730*K730*L730*F!$B$66,IF(M730=67%,J730*K730*L730*F!$B$67,IF(M730=68%,J730*K730*L730*F!$B$68,IF(M730=69%,J730*K730*L730*F!$B$69,IF(M730=70%,J730*K730*L730*F!$B$70,IF(M730=71%,J730*K730*L730*F!$B$71,IF(M730=72%,J730*K730*L730*F!$B$72,IF(M730=73%,J730*K730*L730*F!$B$73,IF(M730=74%,J730*K730*L730*F!$B$74,IF(M730=75%,J730*K730*L730*F!$B$75,IF(M730=76%,J730*K730*L730*F!$B$76,IF(M730=77%,J730*K730*L730*F!$B$77,IF(M730=78%,J730*K730*L730*F!$B$78,IF(M730=79%,J730*K730*L730*F!$B$79,IF(M730=80%,J730*K730*L730*F!$B$80,IF(M730=81%,J730*K730*L730*F!$B$81,IF(M730=82%,J730*K730*L730*F!$B$82,IF(M730=83%,J730*K730*L730*F!$B$83,IF(M730=84%,J730*K730*L730*F!$B$84,IF(M730=85%,J730*K730*L730*F!$B$85,IF(M730=86%,J730*K730*L730*F!$B$86,IF(M730=87%,J730*K730*L730*F!$B$87,IF(M730=88%,J730*K730*L730*F!$B$88,IF(M730=89%,J730*K730*L730*F!$B$89,IF(M730=90%,J730*K730*L730*F!$B$90,IF(M730=91%,J730*K730*L730*F!$B$91,IF(M730=92%,J730*K730*L730*F!$B$92,IF(M730=93%,J730*K730*L730*F!$B$93,IF(M730=94%,J730*K730*L730*F!$B$94,IF(M730=95%,J730*K730*L730*F!$B$95,IF(M730=96%,J730*K730*L730*F!$B$96,IF(M730=97%,J730*K730*L730*F!$B$97,IF(M730=98%,J730*K730*L730*F!$B$98,IF(M730=99%,J730*K730*L730*F!$B$99,IF(M730&gt;99%,J730*K730*L730*F!$B$100,))))))))))))))))))))))))))))))))))))))))))))))))))))))))+IF(Q730&lt;30%,0,IF(Q730&lt;35%,N730*O730*P730*F!$B$33,IF(Q730&lt;40%,N730*O730*P730*F!$B$38,IF(Q730&lt;45%,N730*O730*P730*F!$B$43,IF(Q730&lt;50%,N730*O730*P730*F!$B$48,IF(Q730=50%,N730*O730*P730*F!$B$50,IF(Q730=51%,N730*O730*P730*F!$B$51,IF(Q730=52%,N730*O730*P730*F!$B$52,IF(Q730=53%,N730*O730*P730*F!$B$53,IF(Q730=54%,N730*O730*P730*F!$B$54,IF(Q730=55%,N730*O730*P730*F!$B$55,IF(Q730=56%,N730*O730*P730*F!$B$56,IF(Q730=57%,N730*O730*P730*F!$B$57,IF(Q730=58%,N730*O730*P730*F!$B$58,IF(Q730=59%,N730*O730*P730*F!$B$59,IF(Q730=60%,N730*O730*P730*F!$B$60,IF(Q730=61%,N730*O730*P730*F!$B$61,IF(Q730=62%,N730*O730*P730*F!$B$62,IF(Q730=63%,N730*O730*P730*F!$B$63,IF(Q730=64%,N730*O730*P730*F!$B$64,IF(Q730=65%,N730*O730*P730*F!$B$65,IF(Q730=66%,N730*O730*P730*F!$B$66,IF(Q730=67%,N730*O730*P730*F!$B$67,IF(Q730=68%,N730*O730*P730*F!$B$68,IF(Q730=69%,N730*O730*P730*F!$B$69,IF(Q730=70%,N730*O730*P730*F!$B$70,IF(Q730=71%,N730*O730*P730*F!$B$71,IF(Q730=72%,N730*O730*P730*F!$B$72,IF(Q730=73%,N730*O730*P730*F!$B$73,IF(Q730=74%,N730*O730*P730*F!$B$74,IF(Q730=75%,N730*O730*P730*F!$B$75,IF(Q730=76%,N730*O730*P730*F!$B$76,IF(Q730=77%,N730*O730*P730*F!$B$77,IF(Q730=78%,N730*O730*P730*F!$B$78,IF(Q730=79%,N730*O730*P730*F!$B$79,IF(Q730=80%,N730*O730*P730*F!$B$80,IF(Q730=81%,N730*O730*P730*F!$B$81,IF(Q730=82%,N730*O730*P730*F!$B$82,IF(Q730=83%,N730*O730*P730*F!$B$83,IF(Q730=84%,N730*O730*P730*F!$B$84,IF(Q730=85%,N730*O730*P730*F!$B$85,IF(Q730=86%,N730*O730*P730*F!$B$86,IF(Q730=87%,N730*O730*P730*F!$B$87,IF(Q730=88%,N730*O730*P730*F!$B$88,IF(Q730=89%,N730*O730*P730*F!$B$89,IF(Q730=90%,N730*O730*P730*F!$B$90,IF(Q730=91%,N730*O730*P730*F!$B$91,IF(Q730=92%,N730*O730*P730*F!$B$92,IF(Q730=93%,N730*O730*P730*F!$B$93,IF(Q730=94%,N730*O730*P730*F!$B$94,IF(Q730=95%,N730*O730*P730*F!$B$95,IF(Q730=96%,N730*O730*P730*F!$B$96,IF(Q730=97%,N730*O730*P730*F!$B$97,IF(Q730=98%,N730*O730*P730*F!$B$98,IF(Q730=99%,N730*O730*P730*F!$B$99,IF(Q730&gt;99%,N730*O730*P730*F!$B$100,))))))))))))))))))))))))))))))))))))))))))))))))))))))))+IF(U730&lt;30%,0,IF(U730&lt;35%,R730*S730*T730*F!$B$33,IF(U730&lt;40%,R730*S730*T730*F!$B$38,IF(U730&lt;45%,R730*S730*T730*F!$B$43,IF(U730&lt;50%,R730*S730*T730*F!$B$48,IF(U730=50%,R730*S730*T730*F!$B$50,IF(U730=51%,R730*S730*T730*F!$B$51,IF(U730=52%,R730*S730*T730*F!$B$52,IF(U730=53%,R730*S730*T730*F!$B$53,IF(U730=54%,R730*S730*T730*F!$B$54,IF(U730=55%,R730*S730*T730*F!$B$55,IF(U730=56%,R730*S730*T730*F!$B$56,IF(U730=57%,R730*S730*T730*F!$B$57,IF(U730=58%,R730*S730*T730*F!$B$58,IF(U730=59%,R730*S730*T730*F!$B$59,IF(U730=60%,R730*S730*T730*F!$B$60,IF(U730=61%,R730*S730*T730*F!$B$61,IF(U730=62%,R730*S730*T730*F!$B$62,IF(U730=63%,R730*S730*T730*F!$B$63,IF(U730=64%,R730*S730*T730*F!$B$64,IF(U730=65%,R730*S730*T730*F!$B$65,IF(U730=66%,R730*S730*T730*F!$B$66,IF(U730=67%,R730*S730*T730*F!$B$67,IF(U730=68%,R730*S730*T730*F!$B$68,IF(U730=69%,R730*S730*T730*F!$B$69,IF(U730=70%,R730*S730*T730*F!$B$70,IF(U730=71%,R730*S730*T730*F!$B$71,IF(U730=72%,R730*S730*T730*F!$B$72,IF(U730=73%,R730*S730*T730*F!$B$73,IF(U730=74%,R730*S730*T730*F!$B$74,IF(U730=75%,R730*S730*T730*F!$B$75,IF(U730=76%,R730*S730*T730*F!$B$76,IF(U730=77%,R730*S730*T730*F!$B$77,IF(U730=78%,R730*S730*T730*F!$B$78,IF(U730=79%,R730*S730*T730*F!$B$79,IF(U730=80%,R730*S730*T730*F!$B$80,IF(U730=81%,R730*S730*T730*F!$B$81,IF(U730=82%,R730*S730*T730*F!$B$82,IF(U730=83%,R730*S730*T730*F!$B$83,IF(U730=84%,R730*S730*T730*F!$B$84,IF(U730=85%,R730*S730*T730*F!$B$85,IF(U730=86%,R730*S730*T730*F!$B$86,IF(U730=87%,R730*S730*T730*F!$B$87,IF(U730=88%,R730*S730*T730*F!$B$88,IF(U730=89%,R730*S730*T730*F!$B$89,IF(U730=90%,R730*S730*T730*F!$B$90,IF(U730=91%,R730*S730*T730*F!$B$91,IF(U730=92%,R730*S730*T730*F!$B$92,IF(U730=93%,R730*S730*T730*F!$B$93,IF(U730=94%,R730*S730*T730*F!$B$94,IF(U730=95%,R730*S730*T730*F!$B$95,IF(U730=96%,R730*S730*T730*F!$B$96,IF(U730=97%,R730*S730*T730*F!$B$97,IF(U730=98%,R730*S730*T730*F!$B$98,IF(U730=99%,R730*S730*T730*F!$B$99,IF(U730&gt;99%,R730*S730*T730*F!$B$100)))))))))))))))))))))))))))))))))))))))))))))))))))))))))*IF(ISNUMBER(E730),E730,1)*IF(ISNUMBER(D730),D730,1)</f>
        <v>0</v>
      </c>
      <c r="AA730" s="6">
        <f>G730*H730+K730*L730+O730*P730+S730*T730</f>
        <v>0</v>
      </c>
      <c r="AB730" s="115">
        <f>(H730*(IF(I730&lt;45%,0.5,IF(I730&lt;55%,0.8,IF(I730&lt;65%,0.9,IF(I730&lt;75%,1,IF(I730&lt;85%,1.1,1.2))))))+L730*(IF(M730&lt;45%,0.5,IF(M730&lt;55%,0.8,IF(M730&lt;65%,0.9,IF(M730&lt;75%,1,IF(M730&lt;85%,1.1,1.2))))))+P730*(IF(Q730&lt;45%,0.5,IF(Q730&lt;55%,0.8,IF(Q730&lt;65%,0.9,IF(Q730&lt;75%,1,IF(Q730&lt;85%,1.1,1.2))))))+T730*(IF(U730&lt;45%,0.5,IF(U730&lt;55%,0.8,IF(U730&lt;65%,0.9,IF(U730&lt;75%,1,IF(U730&lt;85%,1.1,1.2)))))))*IF(D730&gt;=0.8,6,IF(D730&lt;=0.4,1.5,3))</f>
        <v>0</v>
      </c>
    </row>
    <row r="731" spans="1:28" x14ac:dyDescent="0.25">
      <c r="A731" s="1125"/>
      <c r="B731" s="76" t="str">
        <f t="shared" ref="B731:C731" si="1848">IF(B669="","",B669)</f>
        <v/>
      </c>
      <c r="C731" s="77" t="str">
        <f t="shared" si="1848"/>
        <v/>
      </c>
      <c r="D731" s="149">
        <f t="shared" si="1838"/>
        <v>0</v>
      </c>
      <c r="E731" s="83" t="str">
        <f t="shared" ref="E731" si="1849">IF(E669="","",E669)</f>
        <v/>
      </c>
      <c r="F731" s="81"/>
      <c r="G731" s="96"/>
      <c r="H731" s="96"/>
      <c r="I731" s="82">
        <f t="shared" si="1833"/>
        <v>0</v>
      </c>
      <c r="J731" s="81"/>
      <c r="K731" s="96"/>
      <c r="L731" s="96"/>
      <c r="M731" s="104">
        <f t="shared" si="1834"/>
        <v>0</v>
      </c>
      <c r="N731" s="81"/>
      <c r="O731" s="96"/>
      <c r="P731" s="96"/>
      <c r="Q731" s="82">
        <f t="shared" si="1835"/>
        <v>0</v>
      </c>
      <c r="R731" s="81"/>
      <c r="S731" s="96"/>
      <c r="T731" s="96"/>
      <c r="U731" s="104">
        <f t="shared" si="1836"/>
        <v>0</v>
      </c>
      <c r="V731" s="128">
        <f t="shared" si="1840"/>
        <v>0</v>
      </c>
      <c r="W731" s="44">
        <f t="shared" si="1841"/>
        <v>0</v>
      </c>
      <c r="X731" s="45">
        <f t="shared" ref="X731" si="1850">ROUND(IFERROR((W731/(Y731*IF(ISNUMBER(E731),E731,1))),0),2)</f>
        <v>0</v>
      </c>
      <c r="Y731" s="90" t="str">
        <f t="shared" si="1843"/>
        <v/>
      </c>
      <c r="Z731" s="8">
        <f>(IF(I731&lt;30%,0,IF(I731&lt;35%,F731*G731*H731*F!$B$33,IF(I731&lt;40%,F731*G731*H731*F!$B$38,IF(I731&lt;45%,F731*G731*H731*F!$B$43,IF(I731&lt;50%,F731*G731*H731*F!$B$48,IF(I731=50%,F731*G731*H731*F!$B$50,IF(I731=51%,F731*G731*H731*F!$B$51,IF(I731=52%,F731*G731*H731*F!$B$52,IF(I731=53%,F731*G731*H731*F!$B$53,IF(I731=54%,F731*G731*H731*F!$B$54,IF(I731=55%,F731*G731*H731*F!$B$55,IF(I731=56%,F731*G731*H731*F!$B$56,IF(I731=57%,F731*G731*H731*F!$B$57,IF(I731=58%,F731*G731*H731*F!$B$58,IF(I731=59%,F731*G731*H731*F!$B$59,IF(I731=60%,F731*G731*H731*F!$B$60,IF(I731=61%,F731*G731*H731*F!$B$61,IF(I731=62%,F731*G731*H731*F!$B$62,IF(I731=63%,F731*G731*H731*F!$B$63,IF(I731=64%,F731*G731*H731*F!$B$64,IF(I731=65%,F731*G731*H731*F!$B$65,IF(I731=66%,F731*G731*H731*F!$B$66,IF(I731=67%,F731*G731*H731*F!$B$67,IF(I731=68%,F731*G731*H731*F!$B$68,IF(I731=69%,F731*G731*H731*F!$B$69,IF(I731=70%,F731*G731*H731*F!$B$70,IF(I731=71%,F731*G731*H731*F!$B$71,IF(I731=72%,F731*G731*H731*F!$B$72,IF(I731=73%,F731*G731*H731*F!$B$73,IF(I731=74%,F731*G731*H731*F!$B$74,IF(I731=75%,F731*G731*H731*F!$B$75,IF(I731=76%,F731*G731*H731*F!$B$76,IF(I731=77%,F731*G731*H731*F!$B$77,IF(I731=78%,F731*G731*H731*F!$B$78,IF(I731=79%,F731*G731*H731*F!$B$79,IF(I731=80%,F731*G731*H731*F!$B$80,IF(I731=81%,F731*G731*H731*F!$B$81,IF(I731=82%,F731*G731*H731*F!$B$82,IF(I731=83%,F731*G731*H731*F!$B$83,IF(I731=84%,F731*G731*H731*F!$B$84,IF(I731=85%,F731*G731*H731*F!$B$85,IF(I731=86%,F731*G731*H731*F!$B$86,IF(I731=87%,F731*G731*H731*F!$B$87,IF(I731=88%,F731*G731*H731*F!$B$88,IF(I731=89%,F731*G731*H731*F!$B$89,IF(I731=90%,F731*G731*H731*F!$B$90,IF(I731=91%,F731*G731*H731*F!$B$91,IF(I731=92%,F731*G731*H731*F!$B$92,IF(I731=93%,F731*G731*H731*F!$B$93,IF(I731=94%,F731*G731*H731*F!$B$94,IF(I731=95%,F731*G731*H731*F!$B$95,IF(I731=96%,F731*G731*H731*F!$B$96,IF(I731=97%,F731*G731*H731*F!$B$97,IF(I731=98%,F731*G731*H731*F!$B$98,IF(I731=99%,F731*G731*H731*F!$B$99,IF(I731&gt;99%,F731*G731*H731*F!$B$100,))))))))))))))))))))))))))))))))))))))))))))))))))))))))+IF(M731&lt;30%,0,IF(M731&lt;35%,J731*K731*L731*F!$B$33,IF(M731&lt;40%,J731*K731*L731*F!$B$38,IF(M731&lt;45%,J731*K731*L731*F!$B$43,IF(M731&lt;50%,J731*K731*L731*F!$B$48,IF(M731=50%,J731*K731*L731*F!$B$50,IF(M731=51%,J731*K731*L731*F!$B$51,IF(M731=52%,J731*K731*L731*F!$B$52,IF(M731=53%,J731*K731*L731*F!$B$53,IF(M731=54%,J731*K731*L731*F!$B$54,IF(M731=55%,J731*K731*L731*F!$B$55,IF(M731=56%,J731*K731*L731*F!$B$56,IF(M731=57%,J731*K731*L731*F!$B$57,IF(M731=58%,J731*K731*L731*F!$B$58,IF(M731=59%,J731*K731*L731*F!$B$59,IF(M731=60%,J731*K731*L731*F!$B$60,IF(M731=61%,J731*K731*L731*F!$B$61,IF(M731=62%,J731*K731*L731*F!$B$62,IF(M731=63%,J731*K731*L731*F!$B$63,IF(M731=64%,J731*K731*L731*F!$B$64,IF(M731=65%,J731*K731*L731*F!$B$65,IF(M731=66%,J731*K731*L731*F!$B$66,IF(M731=67%,J731*K731*L731*F!$B$67,IF(M731=68%,J731*K731*L731*F!$B$68,IF(M731=69%,J731*K731*L731*F!$B$69,IF(M731=70%,J731*K731*L731*F!$B$70,IF(M731=71%,J731*K731*L731*F!$B$71,IF(M731=72%,J731*K731*L731*F!$B$72,IF(M731=73%,J731*K731*L731*F!$B$73,IF(M731=74%,J731*K731*L731*F!$B$74,IF(M731=75%,J731*K731*L731*F!$B$75,IF(M731=76%,J731*K731*L731*F!$B$76,IF(M731=77%,J731*K731*L731*F!$B$77,IF(M731=78%,J731*K731*L731*F!$B$78,IF(M731=79%,J731*K731*L731*F!$B$79,IF(M731=80%,J731*K731*L731*F!$B$80,IF(M731=81%,J731*K731*L731*F!$B$81,IF(M731=82%,J731*K731*L731*F!$B$82,IF(M731=83%,J731*K731*L731*F!$B$83,IF(M731=84%,J731*K731*L731*F!$B$84,IF(M731=85%,J731*K731*L731*F!$B$85,IF(M731=86%,J731*K731*L731*F!$B$86,IF(M731=87%,J731*K731*L731*F!$B$87,IF(M731=88%,J731*K731*L731*F!$B$88,IF(M731=89%,J731*K731*L731*F!$B$89,IF(M731=90%,J731*K731*L731*F!$B$90,IF(M731=91%,J731*K731*L731*F!$B$91,IF(M731=92%,J731*K731*L731*F!$B$92,IF(M731=93%,J731*K731*L731*F!$B$93,IF(M731=94%,J731*K731*L731*F!$B$94,IF(M731=95%,J731*K731*L731*F!$B$95,IF(M731=96%,J731*K731*L731*F!$B$96,IF(M731=97%,J731*K731*L731*F!$B$97,IF(M731=98%,J731*K731*L731*F!$B$98,IF(M731=99%,J731*K731*L731*F!$B$99,IF(M731&gt;99%,J731*K731*L731*F!$B$100,))))))))))))))))))))))))))))))))))))))))))))))))))))))))+IF(Q731&lt;30%,0,IF(Q731&lt;35%,N731*O731*P731*F!$B$33,IF(Q731&lt;40%,N731*O731*P731*F!$B$38,IF(Q731&lt;45%,N731*O731*P731*F!$B$43,IF(Q731&lt;50%,N731*O731*P731*F!$B$48,IF(Q731=50%,N731*O731*P731*F!$B$50,IF(Q731=51%,N731*O731*P731*F!$B$51,IF(Q731=52%,N731*O731*P731*F!$B$52,IF(Q731=53%,N731*O731*P731*F!$B$53,IF(Q731=54%,N731*O731*P731*F!$B$54,IF(Q731=55%,N731*O731*P731*F!$B$55,IF(Q731=56%,N731*O731*P731*F!$B$56,IF(Q731=57%,N731*O731*P731*F!$B$57,IF(Q731=58%,N731*O731*P731*F!$B$58,IF(Q731=59%,N731*O731*P731*F!$B$59,IF(Q731=60%,N731*O731*P731*F!$B$60,IF(Q731=61%,N731*O731*P731*F!$B$61,IF(Q731=62%,N731*O731*P731*F!$B$62,IF(Q731=63%,N731*O731*P731*F!$B$63,IF(Q731=64%,N731*O731*P731*F!$B$64,IF(Q731=65%,N731*O731*P731*F!$B$65,IF(Q731=66%,N731*O731*P731*F!$B$66,IF(Q731=67%,N731*O731*P731*F!$B$67,IF(Q731=68%,N731*O731*P731*F!$B$68,IF(Q731=69%,N731*O731*P731*F!$B$69,IF(Q731=70%,N731*O731*P731*F!$B$70,IF(Q731=71%,N731*O731*P731*F!$B$71,IF(Q731=72%,N731*O731*P731*F!$B$72,IF(Q731=73%,N731*O731*P731*F!$B$73,IF(Q731=74%,N731*O731*P731*F!$B$74,IF(Q731=75%,N731*O731*P731*F!$B$75,IF(Q731=76%,N731*O731*P731*F!$B$76,IF(Q731=77%,N731*O731*P731*F!$B$77,IF(Q731=78%,N731*O731*P731*F!$B$78,IF(Q731=79%,N731*O731*P731*F!$B$79,IF(Q731=80%,N731*O731*P731*F!$B$80,IF(Q731=81%,N731*O731*P731*F!$B$81,IF(Q731=82%,N731*O731*P731*F!$B$82,IF(Q731=83%,N731*O731*P731*F!$B$83,IF(Q731=84%,N731*O731*P731*F!$B$84,IF(Q731=85%,N731*O731*P731*F!$B$85,IF(Q731=86%,N731*O731*P731*F!$B$86,IF(Q731=87%,N731*O731*P731*F!$B$87,IF(Q731=88%,N731*O731*P731*F!$B$88,IF(Q731=89%,N731*O731*P731*F!$B$89,IF(Q731=90%,N731*O731*P731*F!$B$90,IF(Q731=91%,N731*O731*P731*F!$B$91,IF(Q731=92%,N731*O731*P731*F!$B$92,IF(Q731=93%,N731*O731*P731*F!$B$93,IF(Q731=94%,N731*O731*P731*F!$B$94,IF(Q731=95%,N731*O731*P731*F!$B$95,IF(Q731=96%,N731*O731*P731*F!$B$96,IF(Q731=97%,N731*O731*P731*F!$B$97,IF(Q731=98%,N731*O731*P731*F!$B$98,IF(Q731=99%,N731*O731*P731*F!$B$99,IF(Q731&gt;99%,N731*O731*P731*F!$B$100,))))))))))))))))))))))))))))))))))))))))))))))))))))))))+IF(U731&lt;30%,0,IF(U731&lt;35%,R731*S731*T731*F!$B$33,IF(U731&lt;40%,R731*S731*T731*F!$B$38,IF(U731&lt;45%,R731*S731*T731*F!$B$43,IF(U731&lt;50%,R731*S731*T731*F!$B$48,IF(U731=50%,R731*S731*T731*F!$B$50,IF(U731=51%,R731*S731*T731*F!$B$51,IF(U731=52%,R731*S731*T731*F!$B$52,IF(U731=53%,R731*S731*T731*F!$B$53,IF(U731=54%,R731*S731*T731*F!$B$54,IF(U731=55%,R731*S731*T731*F!$B$55,IF(U731=56%,R731*S731*T731*F!$B$56,IF(U731=57%,R731*S731*T731*F!$B$57,IF(U731=58%,R731*S731*T731*F!$B$58,IF(U731=59%,R731*S731*T731*F!$B$59,IF(U731=60%,R731*S731*T731*F!$B$60,IF(U731=61%,R731*S731*T731*F!$B$61,IF(U731=62%,R731*S731*T731*F!$B$62,IF(U731=63%,R731*S731*T731*F!$B$63,IF(U731=64%,R731*S731*T731*F!$B$64,IF(U731=65%,R731*S731*T731*F!$B$65,IF(U731=66%,R731*S731*T731*F!$B$66,IF(U731=67%,R731*S731*T731*F!$B$67,IF(U731=68%,R731*S731*T731*F!$B$68,IF(U731=69%,R731*S731*T731*F!$B$69,IF(U731=70%,R731*S731*T731*F!$B$70,IF(U731=71%,R731*S731*T731*F!$B$71,IF(U731=72%,R731*S731*T731*F!$B$72,IF(U731=73%,R731*S731*T731*F!$B$73,IF(U731=74%,R731*S731*T731*F!$B$74,IF(U731=75%,R731*S731*T731*F!$B$75,IF(U731=76%,R731*S731*T731*F!$B$76,IF(U731=77%,R731*S731*T731*F!$B$77,IF(U731=78%,R731*S731*T731*F!$B$78,IF(U731=79%,R731*S731*T731*F!$B$79,IF(U731=80%,R731*S731*T731*F!$B$80,IF(U731=81%,R731*S731*T731*F!$B$81,IF(U731=82%,R731*S731*T731*F!$B$82,IF(U731=83%,R731*S731*T731*F!$B$83,IF(U731=84%,R731*S731*T731*F!$B$84,IF(U731=85%,R731*S731*T731*F!$B$85,IF(U731=86%,R731*S731*T731*F!$B$86,IF(U731=87%,R731*S731*T731*F!$B$87,IF(U731=88%,R731*S731*T731*F!$B$88,IF(U731=89%,R731*S731*T731*F!$B$89,IF(U731=90%,R731*S731*T731*F!$B$90,IF(U731=91%,R731*S731*T731*F!$B$91,IF(U731=92%,R731*S731*T731*F!$B$92,IF(U731=93%,R731*S731*T731*F!$B$93,IF(U731=94%,R731*S731*T731*F!$B$94,IF(U731=95%,R731*S731*T731*F!$B$95,IF(U731=96%,R731*S731*T731*F!$B$96,IF(U731=97%,R731*S731*T731*F!$B$97,IF(U731=98%,R731*S731*T731*F!$B$98,IF(U731=99%,R731*S731*T731*F!$B$99,IF(U731&gt;99%,R731*S731*T731*F!$B$100)))))))))))))))))))))))))))))))))))))))))))))))))))))))))*IF(ISNUMBER(E731),E731,1)*IF(ISNUMBER(D731),D731,1)</f>
        <v>0</v>
      </c>
      <c r="AA731" s="8">
        <f>G731*H731+K731*L731+O731*P731+S731*T731</f>
        <v>0</v>
      </c>
      <c r="AB731" s="129">
        <f>(H731*(IF(I731&lt;45%,0.5,IF(I731&lt;55%,0.8,IF(I731&lt;65%,0.9,IF(I731&lt;75%,1,IF(I731&lt;85%,1.1,1.2))))))+L731*(IF(M731&lt;45%,0.5,IF(M731&lt;55%,0.8,IF(M731&lt;65%,0.9,IF(M731&lt;75%,1,IF(M731&lt;85%,1.1,1.2))))))+P731*(IF(Q731&lt;45%,0.5,IF(Q731&lt;55%,0.8,IF(Q731&lt;65%,0.9,IF(Q731&lt;75%,1,IF(Q731&lt;85%,1.1,1.2))))))+T731*(IF(U731&lt;45%,0.5,IF(U731&lt;55%,0.8,IF(U731&lt;65%,0.9,IF(U731&lt;75%,1,IF(U731&lt;85%,1.1,1.2)))))))*IF(D731&gt;=0.8,6,IF(D731&lt;=0.4,1.5,3))</f>
        <v>0</v>
      </c>
    </row>
    <row r="732" spans="1:28" ht="15.75" thickBot="1" x14ac:dyDescent="0.3">
      <c r="A732" s="1126"/>
      <c r="B732" s="171"/>
      <c r="C732" s="172"/>
      <c r="D732" s="47">
        <f>ROUND(IFERROR((D727*(G727*H727+K727*L727+O727*P727+S727*T727)+D728*(G728*H728+K728*L728+O728*P728+S728*T728)+D729*(G729*H729+K729*L729+O729*P729+S729*T729)+D730*(G730*H730+K730*L730+O730*P730+S730*T730)+D731*(G731*H731+K731*L731+O731*P731+S731*T731))/((G727*H727+K727*L727+O727*P727+S727*T727)+(G728*H728+K728*L728+O728*P728+S728*T728)+(G729*H729+K729*L729+O729*P729+S729*T729)+(G730*H730+K730*L730+O730*P730+S730*T730)+(G731*H731+K731*L731+O731*P731+S731*T731)),0),3)</f>
        <v>0</v>
      </c>
      <c r="E732" s="181"/>
      <c r="F732" s="182"/>
      <c r="G732" s="183"/>
      <c r="H732" s="183"/>
      <c r="I732" s="190"/>
      <c r="J732" s="182"/>
      <c r="K732" s="183"/>
      <c r="L732" s="183"/>
      <c r="M732" s="185"/>
      <c r="N732" s="182"/>
      <c r="O732" s="183"/>
      <c r="P732" s="183"/>
      <c r="Q732" s="184"/>
      <c r="R732" s="182"/>
      <c r="S732" s="183"/>
      <c r="T732" s="183"/>
      <c r="U732" s="185"/>
      <c r="V732" s="122">
        <f>SUM(V727:V731)</f>
        <v>0</v>
      </c>
      <c r="W732" s="117">
        <f>IFERROR(V732/AA732,0)</f>
        <v>0</v>
      </c>
      <c r="X732" s="118">
        <f>ROUND(IFERROR((D727*(I727*G727*H727+M727*K727*L727+Q727*O727*P727+U727*S727*T727)+D728*(I728*G728*H728+M728*K728*L728+Q728*O728*P728+U728*S728*T728)+D729*(I729*G729*H729+M729*K729*L729+Q729*O729*P729+U729*S729*T729)+D730*(I730*G730*H730+M730*K730*L730+Q730*O730*P730+U730*S730*T730)+D731*(I731*G731*H731+M731*K731*L731+Q731*O731*P731+U731*S731*T731))/(D727*(G727*H727+K727*L727+O727*P727+S727*T727)+D728*(G728*H728+K728*L728+O728*P728+S728*T728)+D729*(G729*H729+K729*L729+O729*P729+S729*T729)+D730*(G730*H730+K730*L730+O730*P730+S730*T730)+D731*(G731*H731+K731*L731+O731*P731+S731*T731)),0),2)</f>
        <v>0</v>
      </c>
      <c r="Y732" s="9"/>
      <c r="Z732" s="9">
        <f>SUM(Z727:Z731)</f>
        <v>0</v>
      </c>
      <c r="AA732" s="117">
        <f>SUM(AA727:AA731)</f>
        <v>0</v>
      </c>
      <c r="AB732" s="119">
        <f>IF(SUM(AB727:AB731)=0,TIME(,0,),TIME(,SUM(AB727:AB731)+30,))</f>
        <v>0</v>
      </c>
    </row>
    <row r="733" spans="1:28" x14ac:dyDescent="0.25">
      <c r="A733" s="145" t="s">
        <v>1</v>
      </c>
      <c r="B733" s="57" t="str">
        <f t="shared" ref="B733:C733" si="1851">IF(B671="","",B671)</f>
        <v/>
      </c>
      <c r="C733" s="58" t="str">
        <f t="shared" si="1851"/>
        <v/>
      </c>
      <c r="D733" s="59">
        <f>D671</f>
        <v>0</v>
      </c>
      <c r="E733" s="60" t="str">
        <f t="shared" ref="E733" si="1852">IF(E671="","",E671)</f>
        <v/>
      </c>
      <c r="F733" s="147"/>
      <c r="G733" s="148"/>
      <c r="H733" s="148"/>
      <c r="I733" s="99">
        <f t="shared" ref="I733:I737" si="1853">IFERROR(ROUND(F733/$Y733,2),)</f>
        <v>0</v>
      </c>
      <c r="J733" s="147"/>
      <c r="K733" s="97"/>
      <c r="L733" s="97"/>
      <c r="M733" s="99">
        <f t="shared" ref="M733:M737" si="1854">IFERROR(ROUND(J733/$Y733,2),)</f>
        <v>0</v>
      </c>
      <c r="N733" s="147"/>
      <c r="O733" s="97"/>
      <c r="P733" s="97"/>
      <c r="Q733" s="99">
        <f t="shared" ref="Q733:Q737" si="1855">IFERROR(ROUND(N733/$Y733,2),)</f>
        <v>0</v>
      </c>
      <c r="R733" s="147"/>
      <c r="S733" s="97"/>
      <c r="T733" s="97"/>
      <c r="U733" s="98">
        <f t="shared" ref="U733:U737" si="1856">IFERROR(ROUND(R733/$Y733,2),)</f>
        <v>0</v>
      </c>
      <c r="V733" s="106">
        <f>(IF(ISNUMBER(F733),F733,1)*G733*H733+IF(ISNUMBER(J733),J733,1)*K733*L733+IF(ISNUMBER(N733),N733,1)*O733*P733+IF(ISNUMBER(R733),R733,1)*S733*T733)*IF(ISNUMBER(E733),E733,1)</f>
        <v>0</v>
      </c>
      <c r="W733" s="107">
        <f>IFERROR((IF(ISNUMBER(F733),F733,1)*G733*H733+IF(ISNUMBER(J733),J733,1)*K733*L733+IF(ISNUMBER(N733),N733,1)*O733*P733+IF(ISNUMBER(R733),R733,1)*S733*T733)*IF(ISNUMBER(E733),E733,1)/(G733*H733+K733*L733+O733*P733+S733*T733),0)</f>
        <v>0</v>
      </c>
      <c r="X733" s="28">
        <f>ROUND(IFERROR((W733/(Y733*IF(ISNUMBER(E733),E733,1))),0),2)</f>
        <v>0</v>
      </c>
      <c r="Y733" s="89" t="str">
        <f t="shared" ref="Y733:Y743" si="1857">IF(ISNUMBER(Y671), Y671+(Y671*$Y$559),"")</f>
        <v/>
      </c>
      <c r="Z733" s="4">
        <f>(IF(I733&lt;30%,0,IF(I733&lt;35%,F733*G733*H733*F!$B$33,IF(I733&lt;40%,F733*G733*H733*F!$B$38,IF(I733&lt;45%,F733*G733*H733*F!$B$43,IF(I733&lt;50%,F733*G733*H733*F!$B$48,IF(I733=50%,F733*G733*H733*F!$B$50,IF(I733=51%,F733*G733*H733*F!$B$51,IF(I733=52%,F733*G733*H733*F!$B$52,IF(I733=53%,F733*G733*H733*F!$B$53,IF(I733=54%,F733*G733*H733*F!$B$54,IF(I733=55%,F733*G733*H733*F!$B$55,IF(I733=56%,F733*G733*H733*F!$B$56,IF(I733=57%,F733*G733*H733*F!$B$57,IF(I733=58%,F733*G733*H733*F!$B$58,IF(I733=59%,F733*G733*H733*F!$B$59,IF(I733=60%,F733*G733*H733*F!$B$60,IF(I733=61%,F733*G733*H733*F!$B$61,IF(I733=62%,F733*G733*H733*F!$B$62,IF(I733=63%,F733*G733*H733*F!$B$63,IF(I733=64%,F733*G733*H733*F!$B$64,IF(I733=65%,F733*G733*H733*F!$B$65,IF(I733=66%,F733*G733*H733*F!$B$66,IF(I733=67%,F733*G733*H733*F!$B$67,IF(I733=68%,F733*G733*H733*F!$B$68,IF(I733=69%,F733*G733*H733*F!$B$69,IF(I733=70%,F733*G733*H733*F!$B$70,IF(I733=71%,F733*G733*H733*F!$B$71,IF(I733=72%,F733*G733*H733*F!$B$72,IF(I733=73%,F733*G733*H733*F!$B$73,IF(I733=74%,F733*G733*H733*F!$B$74,IF(I733=75%,F733*G733*H733*F!$B$75,IF(I733=76%,F733*G733*H733*F!$B$76,IF(I733=77%,F733*G733*H733*F!$B$77,IF(I733=78%,F733*G733*H733*F!$B$78,IF(I733=79%,F733*G733*H733*F!$B$79,IF(I733=80%,F733*G733*H733*F!$B$80,IF(I733=81%,F733*G733*H733*F!$B$81,IF(I733=82%,F733*G733*H733*F!$B$82,IF(I733=83%,F733*G733*H733*F!$B$83,IF(I733=84%,F733*G733*H733*F!$B$84,IF(I733=85%,F733*G733*H733*F!$B$85,IF(I733=86%,F733*G733*H733*F!$B$86,IF(I733=87%,F733*G733*H733*F!$B$87,IF(I733=88%,F733*G733*H733*F!$B$88,IF(I733=89%,F733*G733*H733*F!$B$89,IF(I733=90%,F733*G733*H733*F!$B$90,IF(I733=91%,F733*G733*H733*F!$B$91,IF(I733=92%,F733*G733*H733*F!$B$92,IF(I733=93%,F733*G733*H733*F!$B$93,IF(I733=94%,F733*G733*H733*F!$B$94,IF(I733=95%,F733*G733*H733*F!$B$95,IF(I733=96%,F733*G733*H733*F!$B$96,IF(I733=97%,F733*G733*H733*F!$B$97,IF(I733=98%,F733*G733*H733*F!$B$98,IF(I733=99%,F733*G733*H733*F!$B$99,IF(I733&gt;99%,F733*G733*H733*F!$B$100,))))))))))))))))))))))))))))))))))))))))))))))))))))))))+IF(M733&lt;30%,0,IF(M733&lt;35%,J733*K733*L733*F!$B$33,IF(M733&lt;40%,J733*K733*L733*F!$B$38,IF(M733&lt;45%,J733*K733*L733*F!$B$43,IF(M733&lt;50%,J733*K733*L733*F!$B$48,IF(M733=50%,J733*K733*L733*F!$B$50,IF(M733=51%,J733*K733*L733*F!$B$51,IF(M733=52%,J733*K733*L733*F!$B$52,IF(M733=53%,J733*K733*L733*F!$B$53,IF(M733=54%,J733*K733*L733*F!$B$54,IF(M733=55%,J733*K733*L733*F!$B$55,IF(M733=56%,J733*K733*L733*F!$B$56,IF(M733=57%,J733*K733*L733*F!$B$57,IF(M733=58%,J733*K733*L733*F!$B$58,IF(M733=59%,J733*K733*L733*F!$B$59,IF(M733=60%,J733*K733*L733*F!$B$60,IF(M733=61%,J733*K733*L733*F!$B$61,IF(M733=62%,J733*K733*L733*F!$B$62,IF(M733=63%,J733*K733*L733*F!$B$63,IF(M733=64%,J733*K733*L733*F!$B$64,IF(M733=65%,J733*K733*L733*F!$B$65,IF(M733=66%,J733*K733*L733*F!$B$66,IF(M733=67%,J733*K733*L733*F!$B$67,IF(M733=68%,J733*K733*L733*F!$B$68,IF(M733=69%,J733*K733*L733*F!$B$69,IF(M733=70%,J733*K733*L733*F!$B$70,IF(M733=71%,J733*K733*L733*F!$B$71,IF(M733=72%,J733*K733*L733*F!$B$72,IF(M733=73%,J733*K733*L733*F!$B$73,IF(M733=74%,J733*K733*L733*F!$B$74,IF(M733=75%,J733*K733*L733*F!$B$75,IF(M733=76%,J733*K733*L733*F!$B$76,IF(M733=77%,J733*K733*L733*F!$B$77,IF(M733=78%,J733*K733*L733*F!$B$78,IF(M733=79%,J733*K733*L733*F!$B$79,IF(M733=80%,J733*K733*L733*F!$B$80,IF(M733=81%,J733*K733*L733*F!$B$81,IF(M733=82%,J733*K733*L733*F!$B$82,IF(M733=83%,J733*K733*L733*F!$B$83,IF(M733=84%,J733*K733*L733*F!$B$84,IF(M733=85%,J733*K733*L733*F!$B$85,IF(M733=86%,J733*K733*L733*F!$B$86,IF(M733=87%,J733*K733*L733*F!$B$87,IF(M733=88%,J733*K733*L733*F!$B$88,IF(M733=89%,J733*K733*L733*F!$B$89,IF(M733=90%,J733*K733*L733*F!$B$90,IF(M733=91%,J733*K733*L733*F!$B$91,IF(M733=92%,J733*K733*L733*F!$B$92,IF(M733=93%,J733*K733*L733*F!$B$93,IF(M733=94%,J733*K733*L733*F!$B$94,IF(M733=95%,J733*K733*L733*F!$B$95,IF(M733=96%,J733*K733*L733*F!$B$96,IF(M733=97%,J733*K733*L733*F!$B$97,IF(M733=98%,J733*K733*L733*F!$B$98,IF(M733=99%,J733*K733*L733*F!$B$99,IF(M733&gt;99%,J733*K733*L733*F!$B$100,))))))))))))))))))))))))))))))))))))))))))))))))))))))))+IF(Q733&lt;30%,0,IF(Q733&lt;35%,N733*O733*P733*F!$B$33,IF(Q733&lt;40%,N733*O733*P733*F!$B$38,IF(Q733&lt;45%,N733*O733*P733*F!$B$43,IF(Q733&lt;50%,N733*O733*P733*F!$B$48,IF(Q733=50%,N733*O733*P733*F!$B$50,IF(Q733=51%,N733*O733*P733*F!$B$51,IF(Q733=52%,N733*O733*P733*F!$B$52,IF(Q733=53%,N733*O733*P733*F!$B$53,IF(Q733=54%,N733*O733*P733*F!$B$54,IF(Q733=55%,N733*O733*P733*F!$B$55,IF(Q733=56%,N733*O733*P733*F!$B$56,IF(Q733=57%,N733*O733*P733*F!$B$57,IF(Q733=58%,N733*O733*P733*F!$B$58,IF(Q733=59%,N733*O733*P733*F!$B$59,IF(Q733=60%,N733*O733*P733*F!$B$60,IF(Q733=61%,N733*O733*P733*F!$B$61,IF(Q733=62%,N733*O733*P733*F!$B$62,IF(Q733=63%,N733*O733*P733*F!$B$63,IF(Q733=64%,N733*O733*P733*F!$B$64,IF(Q733=65%,N733*O733*P733*F!$B$65,IF(Q733=66%,N733*O733*P733*F!$B$66,IF(Q733=67%,N733*O733*P733*F!$B$67,IF(Q733=68%,N733*O733*P733*F!$B$68,IF(Q733=69%,N733*O733*P733*F!$B$69,IF(Q733=70%,N733*O733*P733*F!$B$70,IF(Q733=71%,N733*O733*P733*F!$B$71,IF(Q733=72%,N733*O733*P733*F!$B$72,IF(Q733=73%,N733*O733*P733*F!$B$73,IF(Q733=74%,N733*O733*P733*F!$B$74,IF(Q733=75%,N733*O733*P733*F!$B$75,IF(Q733=76%,N733*O733*P733*F!$B$76,IF(Q733=77%,N733*O733*P733*F!$B$77,IF(Q733=78%,N733*O733*P733*F!$B$78,IF(Q733=79%,N733*O733*P733*F!$B$79,IF(Q733=80%,N733*O733*P733*F!$B$80,IF(Q733=81%,N733*O733*P733*F!$B$81,IF(Q733=82%,N733*O733*P733*F!$B$82,IF(Q733=83%,N733*O733*P733*F!$B$83,IF(Q733=84%,N733*O733*P733*F!$B$84,IF(Q733=85%,N733*O733*P733*F!$B$85,IF(Q733=86%,N733*O733*P733*F!$B$86,IF(Q733=87%,N733*O733*P733*F!$B$87,IF(Q733=88%,N733*O733*P733*F!$B$88,IF(Q733=89%,N733*O733*P733*F!$B$89,IF(Q733=90%,N733*O733*P733*F!$B$90,IF(Q733=91%,N733*O733*P733*F!$B$91,IF(Q733=92%,N733*O733*P733*F!$B$92,IF(Q733=93%,N733*O733*P733*F!$B$93,IF(Q733=94%,N733*O733*P733*F!$B$94,IF(Q733=95%,N733*O733*P733*F!$B$95,IF(Q733=96%,N733*O733*P733*F!$B$96,IF(Q733=97%,N733*O733*P733*F!$B$97,IF(Q733=98%,N733*O733*P733*F!$B$98,IF(Q733=99%,N733*O733*P733*F!$B$99,IF(Q733&gt;99%,N733*O733*P733*F!$B$100,))))))))))))))))))))))))))))))))))))))))))))))))))))))))+IF(U733&lt;30%,0,IF(U733&lt;35%,R733*S733*T733*F!$B$33,IF(U733&lt;40%,R733*S733*T733*F!$B$38,IF(U733&lt;45%,R733*S733*T733*F!$B$43,IF(U733&lt;50%,R733*S733*T733*F!$B$48,IF(U733=50%,R733*S733*T733*F!$B$50,IF(U733=51%,R733*S733*T733*F!$B$51,IF(U733=52%,R733*S733*T733*F!$B$52,IF(U733=53%,R733*S733*T733*F!$B$53,IF(U733=54%,R733*S733*T733*F!$B$54,IF(U733=55%,R733*S733*T733*F!$B$55,IF(U733=56%,R733*S733*T733*F!$B$56,IF(U733=57%,R733*S733*T733*F!$B$57,IF(U733=58%,R733*S733*T733*F!$B$58,IF(U733=59%,R733*S733*T733*F!$B$59,IF(U733=60%,R733*S733*T733*F!$B$60,IF(U733=61%,R733*S733*T733*F!$B$61,IF(U733=62%,R733*S733*T733*F!$B$62,IF(U733=63%,R733*S733*T733*F!$B$63,IF(U733=64%,R733*S733*T733*F!$B$64,IF(U733=65%,R733*S733*T733*F!$B$65,IF(U733=66%,R733*S733*T733*F!$B$66,IF(U733=67%,R733*S733*T733*F!$B$67,IF(U733=68%,R733*S733*T733*F!$B$68,IF(U733=69%,R733*S733*T733*F!$B$69,IF(U733=70%,R733*S733*T733*F!$B$70,IF(U733=71%,R733*S733*T733*F!$B$71,IF(U733=72%,R733*S733*T733*F!$B$72,IF(U733=73%,R733*S733*T733*F!$B$73,IF(U733=74%,R733*S733*T733*F!$B$74,IF(U733=75%,R733*S733*T733*F!$B$75,IF(U733=76%,R733*S733*T733*F!$B$76,IF(U733=77%,R733*S733*T733*F!$B$77,IF(U733=78%,R733*S733*T733*F!$B$78,IF(U733=79%,R733*S733*T733*F!$B$79,IF(U733=80%,R733*S733*T733*F!$B$80,IF(U733=81%,R733*S733*T733*F!$B$81,IF(U733=82%,R733*S733*T733*F!$B$82,IF(U733=83%,R733*S733*T733*F!$B$83,IF(U733=84%,R733*S733*T733*F!$B$84,IF(U733=85%,R733*S733*T733*F!$B$85,IF(U733=86%,R733*S733*T733*F!$B$86,IF(U733=87%,R733*S733*T733*F!$B$87,IF(U733=88%,R733*S733*T733*F!$B$88,IF(U733=89%,R733*S733*T733*F!$B$89,IF(U733=90%,R733*S733*T733*F!$B$90,IF(U733=91%,R733*S733*T733*F!$B$91,IF(U733=92%,R733*S733*T733*F!$B$92,IF(U733=93%,R733*S733*T733*F!$B$93,IF(U733=94%,R733*S733*T733*F!$B$94,IF(U733=95%,R733*S733*T733*F!$B$95,IF(U733=96%,R733*S733*T733*F!$B$96,IF(U733=97%,R733*S733*T733*F!$B$97,IF(U733=98%,R733*S733*T733*F!$B$98,IF(U733=99%,R733*S733*T733*F!$B$99,IF(U733&gt;99%,R733*S733*T733*F!$B$100)))))))))))))))))))))))))))))))))))))))))))))))))))))))))*IF(ISNUMBER(E733),E733,1)*IF(ISNUMBER(D733),D733,1)</f>
        <v>0</v>
      </c>
      <c r="AA733" s="4">
        <f>G733*H733+K733*L733+O733*P733+S733*T733</f>
        <v>0</v>
      </c>
      <c r="AB733" s="108">
        <f>(H733*(IF(I733&lt;45%,0.5,IF(I733&lt;55%,0.8,IF(I733&lt;65%,0.9,IF(I733&lt;75%,1,IF(I733&lt;85%,1.1,1.2))))))+L733*(IF(M733&lt;45%,0.5,IF(M733&lt;55%,0.8,IF(M733&lt;65%,0.9,IF(M733&lt;75%,1,IF(M733&lt;85%,1.1,1.2))))))+P733*(IF(Q733&lt;45%,0.5,IF(Q733&lt;55%,0.8,IF(Q733&lt;65%,0.9,IF(Q733&lt;75%,1,IF(Q733&lt;85%,1.1,1.2))))))+T733*(IF(U733&lt;45%,0.5,IF(U733&lt;55%,0.8,IF(U733&lt;65%,0.9,IF(U733&lt;75%,1,IF(U733&lt;85%,1.1,1.2)))))))*IF(D733&gt;=0.8,6,IF(D733&lt;=0.4,1.5,3))</f>
        <v>0</v>
      </c>
    </row>
    <row r="734" spans="1:28" x14ac:dyDescent="0.25">
      <c r="A734" s="1125">
        <f>A722+1</f>
        <v>42055</v>
      </c>
      <c r="B734" s="61" t="str">
        <f t="shared" ref="B734:C734" si="1858">IF(B672="","",B672)</f>
        <v/>
      </c>
      <c r="C734" s="62" t="str">
        <f t="shared" si="1858"/>
        <v/>
      </c>
      <c r="D734" s="63">
        <f t="shared" ref="D734:D737" si="1859">D672</f>
        <v>0</v>
      </c>
      <c r="E734" s="64" t="str">
        <f t="shared" ref="E734" si="1860">IF(E672="","",E672)</f>
        <v/>
      </c>
      <c r="F734" s="150"/>
      <c r="G734" s="151"/>
      <c r="H734" s="151"/>
      <c r="I734" s="102">
        <f t="shared" si="1853"/>
        <v>0</v>
      </c>
      <c r="J734" s="150"/>
      <c r="K734" s="100"/>
      <c r="L734" s="100"/>
      <c r="M734" s="102">
        <f t="shared" si="1854"/>
        <v>0</v>
      </c>
      <c r="N734" s="150"/>
      <c r="O734" s="100"/>
      <c r="P734" s="100"/>
      <c r="Q734" s="102">
        <f t="shared" si="1855"/>
        <v>0</v>
      </c>
      <c r="R734" s="150"/>
      <c r="S734" s="100"/>
      <c r="T734" s="100"/>
      <c r="U734" s="101">
        <f t="shared" si="1856"/>
        <v>0</v>
      </c>
      <c r="V734" s="110">
        <f t="shared" ref="V734:V737" si="1861">(IF(ISNUMBER(F734),F734,1)*G734*H734+IF(ISNUMBER(J734),J734,1)*K734*L734+IF(ISNUMBER(N734),N734,1)*O734*P734+IF(ISNUMBER(R734),R734,1)*S734*T734)*IF(ISNUMBER(E734),E734,1)</f>
        <v>0</v>
      </c>
      <c r="W734" s="111">
        <f t="shared" ref="W734:W737" si="1862">IFERROR((IF(ISNUMBER(F734),F734,1)*G734*H734+IF(ISNUMBER(J734),J734,1)*K734*L734+IF(ISNUMBER(N734),N734,1)*O734*P734+IF(ISNUMBER(R734),R734,1)*S734*T734)*IF(ISNUMBER(E734),E734,1)/(G734*H734+K734*L734+O734*P734+S734*T734),0)</f>
        <v>0</v>
      </c>
      <c r="X734" s="53">
        <f t="shared" ref="X734:X735" si="1863">ROUND(IFERROR((W734/(Y734*IF(ISNUMBER(E734),E734,1))),0),2)</f>
        <v>0</v>
      </c>
      <c r="Y734" s="90" t="str">
        <f t="shared" si="1857"/>
        <v/>
      </c>
      <c r="Z734" s="5">
        <f>(IF(I734&lt;30%,0,IF(I734&lt;35%,F734*G734*H734*F!$B$33,IF(I734&lt;40%,F734*G734*H734*F!$B$38,IF(I734&lt;45%,F734*G734*H734*F!$B$43,IF(I734&lt;50%,F734*G734*H734*F!$B$48,IF(I734=50%,F734*G734*H734*F!$B$50,IF(I734=51%,F734*G734*H734*F!$B$51,IF(I734=52%,F734*G734*H734*F!$B$52,IF(I734=53%,F734*G734*H734*F!$B$53,IF(I734=54%,F734*G734*H734*F!$B$54,IF(I734=55%,F734*G734*H734*F!$B$55,IF(I734=56%,F734*G734*H734*F!$B$56,IF(I734=57%,F734*G734*H734*F!$B$57,IF(I734=58%,F734*G734*H734*F!$B$58,IF(I734=59%,F734*G734*H734*F!$B$59,IF(I734=60%,F734*G734*H734*F!$B$60,IF(I734=61%,F734*G734*H734*F!$B$61,IF(I734=62%,F734*G734*H734*F!$B$62,IF(I734=63%,F734*G734*H734*F!$B$63,IF(I734=64%,F734*G734*H734*F!$B$64,IF(I734=65%,F734*G734*H734*F!$B$65,IF(I734=66%,F734*G734*H734*F!$B$66,IF(I734=67%,F734*G734*H734*F!$B$67,IF(I734=68%,F734*G734*H734*F!$B$68,IF(I734=69%,F734*G734*H734*F!$B$69,IF(I734=70%,F734*G734*H734*F!$B$70,IF(I734=71%,F734*G734*H734*F!$B$71,IF(I734=72%,F734*G734*H734*F!$B$72,IF(I734=73%,F734*G734*H734*F!$B$73,IF(I734=74%,F734*G734*H734*F!$B$74,IF(I734=75%,F734*G734*H734*F!$B$75,IF(I734=76%,F734*G734*H734*F!$B$76,IF(I734=77%,F734*G734*H734*F!$B$77,IF(I734=78%,F734*G734*H734*F!$B$78,IF(I734=79%,F734*G734*H734*F!$B$79,IF(I734=80%,F734*G734*H734*F!$B$80,IF(I734=81%,F734*G734*H734*F!$B$81,IF(I734=82%,F734*G734*H734*F!$B$82,IF(I734=83%,F734*G734*H734*F!$B$83,IF(I734=84%,F734*G734*H734*F!$B$84,IF(I734=85%,F734*G734*H734*F!$B$85,IF(I734=86%,F734*G734*H734*F!$B$86,IF(I734=87%,F734*G734*H734*F!$B$87,IF(I734=88%,F734*G734*H734*F!$B$88,IF(I734=89%,F734*G734*H734*F!$B$89,IF(I734=90%,F734*G734*H734*F!$B$90,IF(I734=91%,F734*G734*H734*F!$B$91,IF(I734=92%,F734*G734*H734*F!$B$92,IF(I734=93%,F734*G734*H734*F!$B$93,IF(I734=94%,F734*G734*H734*F!$B$94,IF(I734=95%,F734*G734*H734*F!$B$95,IF(I734=96%,F734*G734*H734*F!$B$96,IF(I734=97%,F734*G734*H734*F!$B$97,IF(I734=98%,F734*G734*H734*F!$B$98,IF(I734=99%,F734*G734*H734*F!$B$99,IF(I734&gt;99%,F734*G734*H734*F!$B$100,))))))))))))))))))))))))))))))))))))))))))))))))))))))))+IF(M734&lt;30%,0,IF(M734&lt;35%,J734*K734*L734*F!$B$33,IF(M734&lt;40%,J734*K734*L734*F!$B$38,IF(M734&lt;45%,J734*K734*L734*F!$B$43,IF(M734&lt;50%,J734*K734*L734*F!$B$48,IF(M734=50%,J734*K734*L734*F!$B$50,IF(M734=51%,J734*K734*L734*F!$B$51,IF(M734=52%,J734*K734*L734*F!$B$52,IF(M734=53%,J734*K734*L734*F!$B$53,IF(M734=54%,J734*K734*L734*F!$B$54,IF(M734=55%,J734*K734*L734*F!$B$55,IF(M734=56%,J734*K734*L734*F!$B$56,IF(M734=57%,J734*K734*L734*F!$B$57,IF(M734=58%,J734*K734*L734*F!$B$58,IF(M734=59%,J734*K734*L734*F!$B$59,IF(M734=60%,J734*K734*L734*F!$B$60,IF(M734=61%,J734*K734*L734*F!$B$61,IF(M734=62%,J734*K734*L734*F!$B$62,IF(M734=63%,J734*K734*L734*F!$B$63,IF(M734=64%,J734*K734*L734*F!$B$64,IF(M734=65%,J734*K734*L734*F!$B$65,IF(M734=66%,J734*K734*L734*F!$B$66,IF(M734=67%,J734*K734*L734*F!$B$67,IF(M734=68%,J734*K734*L734*F!$B$68,IF(M734=69%,J734*K734*L734*F!$B$69,IF(M734=70%,J734*K734*L734*F!$B$70,IF(M734=71%,J734*K734*L734*F!$B$71,IF(M734=72%,J734*K734*L734*F!$B$72,IF(M734=73%,J734*K734*L734*F!$B$73,IF(M734=74%,J734*K734*L734*F!$B$74,IF(M734=75%,J734*K734*L734*F!$B$75,IF(M734=76%,J734*K734*L734*F!$B$76,IF(M734=77%,J734*K734*L734*F!$B$77,IF(M734=78%,J734*K734*L734*F!$B$78,IF(M734=79%,J734*K734*L734*F!$B$79,IF(M734=80%,J734*K734*L734*F!$B$80,IF(M734=81%,J734*K734*L734*F!$B$81,IF(M734=82%,J734*K734*L734*F!$B$82,IF(M734=83%,J734*K734*L734*F!$B$83,IF(M734=84%,J734*K734*L734*F!$B$84,IF(M734=85%,J734*K734*L734*F!$B$85,IF(M734=86%,J734*K734*L734*F!$B$86,IF(M734=87%,J734*K734*L734*F!$B$87,IF(M734=88%,J734*K734*L734*F!$B$88,IF(M734=89%,J734*K734*L734*F!$B$89,IF(M734=90%,J734*K734*L734*F!$B$90,IF(M734=91%,J734*K734*L734*F!$B$91,IF(M734=92%,J734*K734*L734*F!$B$92,IF(M734=93%,J734*K734*L734*F!$B$93,IF(M734=94%,J734*K734*L734*F!$B$94,IF(M734=95%,J734*K734*L734*F!$B$95,IF(M734=96%,J734*K734*L734*F!$B$96,IF(M734=97%,J734*K734*L734*F!$B$97,IF(M734=98%,J734*K734*L734*F!$B$98,IF(M734=99%,J734*K734*L734*F!$B$99,IF(M734&gt;99%,J734*K734*L734*F!$B$100,))))))))))))))))))))))))))))))))))))))))))))))))))))))))+IF(Q734&lt;30%,0,IF(Q734&lt;35%,N734*O734*P734*F!$B$33,IF(Q734&lt;40%,N734*O734*P734*F!$B$38,IF(Q734&lt;45%,N734*O734*P734*F!$B$43,IF(Q734&lt;50%,N734*O734*P734*F!$B$48,IF(Q734=50%,N734*O734*P734*F!$B$50,IF(Q734=51%,N734*O734*P734*F!$B$51,IF(Q734=52%,N734*O734*P734*F!$B$52,IF(Q734=53%,N734*O734*P734*F!$B$53,IF(Q734=54%,N734*O734*P734*F!$B$54,IF(Q734=55%,N734*O734*P734*F!$B$55,IF(Q734=56%,N734*O734*P734*F!$B$56,IF(Q734=57%,N734*O734*P734*F!$B$57,IF(Q734=58%,N734*O734*P734*F!$B$58,IF(Q734=59%,N734*O734*P734*F!$B$59,IF(Q734=60%,N734*O734*P734*F!$B$60,IF(Q734=61%,N734*O734*P734*F!$B$61,IF(Q734=62%,N734*O734*P734*F!$B$62,IF(Q734=63%,N734*O734*P734*F!$B$63,IF(Q734=64%,N734*O734*P734*F!$B$64,IF(Q734=65%,N734*O734*P734*F!$B$65,IF(Q734=66%,N734*O734*P734*F!$B$66,IF(Q734=67%,N734*O734*P734*F!$B$67,IF(Q734=68%,N734*O734*P734*F!$B$68,IF(Q734=69%,N734*O734*P734*F!$B$69,IF(Q734=70%,N734*O734*P734*F!$B$70,IF(Q734=71%,N734*O734*P734*F!$B$71,IF(Q734=72%,N734*O734*P734*F!$B$72,IF(Q734=73%,N734*O734*P734*F!$B$73,IF(Q734=74%,N734*O734*P734*F!$B$74,IF(Q734=75%,N734*O734*P734*F!$B$75,IF(Q734=76%,N734*O734*P734*F!$B$76,IF(Q734=77%,N734*O734*P734*F!$B$77,IF(Q734=78%,N734*O734*P734*F!$B$78,IF(Q734=79%,N734*O734*P734*F!$B$79,IF(Q734=80%,N734*O734*P734*F!$B$80,IF(Q734=81%,N734*O734*P734*F!$B$81,IF(Q734=82%,N734*O734*P734*F!$B$82,IF(Q734=83%,N734*O734*P734*F!$B$83,IF(Q734=84%,N734*O734*P734*F!$B$84,IF(Q734=85%,N734*O734*P734*F!$B$85,IF(Q734=86%,N734*O734*P734*F!$B$86,IF(Q734=87%,N734*O734*P734*F!$B$87,IF(Q734=88%,N734*O734*P734*F!$B$88,IF(Q734=89%,N734*O734*P734*F!$B$89,IF(Q734=90%,N734*O734*P734*F!$B$90,IF(Q734=91%,N734*O734*P734*F!$B$91,IF(Q734=92%,N734*O734*P734*F!$B$92,IF(Q734=93%,N734*O734*P734*F!$B$93,IF(Q734=94%,N734*O734*P734*F!$B$94,IF(Q734=95%,N734*O734*P734*F!$B$95,IF(Q734=96%,N734*O734*P734*F!$B$96,IF(Q734=97%,N734*O734*P734*F!$B$97,IF(Q734=98%,N734*O734*P734*F!$B$98,IF(Q734=99%,N734*O734*P734*F!$B$99,IF(Q734&gt;99%,N734*O734*P734*F!$B$100,))))))))))))))))))))))))))))))))))))))))))))))))))))))))+IF(U734&lt;30%,0,IF(U734&lt;35%,R734*S734*T734*F!$B$33,IF(U734&lt;40%,R734*S734*T734*F!$B$38,IF(U734&lt;45%,R734*S734*T734*F!$B$43,IF(U734&lt;50%,R734*S734*T734*F!$B$48,IF(U734=50%,R734*S734*T734*F!$B$50,IF(U734=51%,R734*S734*T734*F!$B$51,IF(U734=52%,R734*S734*T734*F!$B$52,IF(U734=53%,R734*S734*T734*F!$B$53,IF(U734=54%,R734*S734*T734*F!$B$54,IF(U734=55%,R734*S734*T734*F!$B$55,IF(U734=56%,R734*S734*T734*F!$B$56,IF(U734=57%,R734*S734*T734*F!$B$57,IF(U734=58%,R734*S734*T734*F!$B$58,IF(U734=59%,R734*S734*T734*F!$B$59,IF(U734=60%,R734*S734*T734*F!$B$60,IF(U734=61%,R734*S734*T734*F!$B$61,IF(U734=62%,R734*S734*T734*F!$B$62,IF(U734=63%,R734*S734*T734*F!$B$63,IF(U734=64%,R734*S734*T734*F!$B$64,IF(U734=65%,R734*S734*T734*F!$B$65,IF(U734=66%,R734*S734*T734*F!$B$66,IF(U734=67%,R734*S734*T734*F!$B$67,IF(U734=68%,R734*S734*T734*F!$B$68,IF(U734=69%,R734*S734*T734*F!$B$69,IF(U734=70%,R734*S734*T734*F!$B$70,IF(U734=71%,R734*S734*T734*F!$B$71,IF(U734=72%,R734*S734*T734*F!$B$72,IF(U734=73%,R734*S734*T734*F!$B$73,IF(U734=74%,R734*S734*T734*F!$B$74,IF(U734=75%,R734*S734*T734*F!$B$75,IF(U734=76%,R734*S734*T734*F!$B$76,IF(U734=77%,R734*S734*T734*F!$B$77,IF(U734=78%,R734*S734*T734*F!$B$78,IF(U734=79%,R734*S734*T734*F!$B$79,IF(U734=80%,R734*S734*T734*F!$B$80,IF(U734=81%,R734*S734*T734*F!$B$81,IF(U734=82%,R734*S734*T734*F!$B$82,IF(U734=83%,R734*S734*T734*F!$B$83,IF(U734=84%,R734*S734*T734*F!$B$84,IF(U734=85%,R734*S734*T734*F!$B$85,IF(U734=86%,R734*S734*T734*F!$B$86,IF(U734=87%,R734*S734*T734*F!$B$87,IF(U734=88%,R734*S734*T734*F!$B$88,IF(U734=89%,R734*S734*T734*F!$B$89,IF(U734=90%,R734*S734*T734*F!$B$90,IF(U734=91%,R734*S734*T734*F!$B$91,IF(U734=92%,R734*S734*T734*F!$B$92,IF(U734=93%,R734*S734*T734*F!$B$93,IF(U734=94%,R734*S734*T734*F!$B$94,IF(U734=95%,R734*S734*T734*F!$B$95,IF(U734=96%,R734*S734*T734*F!$B$96,IF(U734=97%,R734*S734*T734*F!$B$97,IF(U734=98%,R734*S734*T734*F!$B$98,IF(U734=99%,R734*S734*T734*F!$B$99,IF(U734&gt;99%,R734*S734*T734*F!$B$100)))))))))))))))))))))))))))))))))))))))))))))))))))))))))*IF(ISNUMBER(E734),E734,1)*IF(ISNUMBER(D734),D734,1)</f>
        <v>0</v>
      </c>
      <c r="AA734" s="5">
        <f>G734*H734+K734*L734+O734*P734+S734*T734</f>
        <v>0</v>
      </c>
      <c r="AB734" s="112">
        <f>(H734*(IF(I734&lt;45%,0.5,IF(I734&lt;55%,0.8,IF(I734&lt;65%,0.9,IF(I734&lt;75%,1,IF(I734&lt;85%,1.1,1.2))))))+L734*(IF(M734&lt;45%,0.5,IF(M734&lt;55%,0.8,IF(M734&lt;65%,0.9,IF(M734&lt;75%,1,IF(M734&lt;85%,1.1,1.2))))))+P734*(IF(Q734&lt;45%,0.5,IF(Q734&lt;55%,0.8,IF(Q734&lt;65%,0.9,IF(Q734&lt;75%,1,IF(Q734&lt;85%,1.1,1.2))))))+T734*(IF(U734&lt;45%,0.5,IF(U734&lt;55%,0.8,IF(U734&lt;65%,0.9,IF(U734&lt;75%,1,IF(U734&lt;85%,1.1,1.2)))))))*IF(D734&gt;=0.8,6,IF(D734&lt;=0.4,1.5,3))</f>
        <v>0</v>
      </c>
    </row>
    <row r="735" spans="1:28" x14ac:dyDescent="0.25">
      <c r="A735" s="1125"/>
      <c r="B735" s="61" t="str">
        <f t="shared" ref="B735:C735" si="1864">IF(B673="","",B673)</f>
        <v/>
      </c>
      <c r="C735" s="62" t="str">
        <f t="shared" si="1864"/>
        <v/>
      </c>
      <c r="D735" s="63">
        <f t="shared" si="1859"/>
        <v>0</v>
      </c>
      <c r="E735" s="64" t="str">
        <f t="shared" ref="E735" si="1865">IF(E673="","",E673)</f>
        <v/>
      </c>
      <c r="F735" s="152"/>
      <c r="G735" s="153"/>
      <c r="H735" s="153"/>
      <c r="I735" s="95">
        <f t="shared" si="1853"/>
        <v>0</v>
      </c>
      <c r="J735" s="152"/>
      <c r="K735" s="94"/>
      <c r="L735" s="94"/>
      <c r="M735" s="95">
        <f t="shared" si="1854"/>
        <v>0</v>
      </c>
      <c r="N735" s="152"/>
      <c r="O735" s="94"/>
      <c r="P735" s="94"/>
      <c r="Q735" s="95">
        <f t="shared" si="1855"/>
        <v>0</v>
      </c>
      <c r="R735" s="152"/>
      <c r="S735" s="94"/>
      <c r="T735" s="94"/>
      <c r="U735" s="93">
        <f t="shared" si="1856"/>
        <v>0</v>
      </c>
      <c r="V735" s="113">
        <f t="shared" si="1861"/>
        <v>0</v>
      </c>
      <c r="W735" s="114">
        <f t="shared" si="1862"/>
        <v>0</v>
      </c>
      <c r="X735" s="36">
        <f t="shared" si="1863"/>
        <v>0</v>
      </c>
      <c r="Y735" s="90" t="str">
        <f t="shared" si="1857"/>
        <v/>
      </c>
      <c r="Z735" s="6">
        <f>(IF(I735&lt;30%,0,IF(I735&lt;35%,F735*G735*H735*F!$B$33,IF(I735&lt;40%,F735*G735*H735*F!$B$38,IF(I735&lt;45%,F735*G735*H735*F!$B$43,IF(I735&lt;50%,F735*G735*H735*F!$B$48,IF(I735=50%,F735*G735*H735*F!$B$50,IF(I735=51%,F735*G735*H735*F!$B$51,IF(I735=52%,F735*G735*H735*F!$B$52,IF(I735=53%,F735*G735*H735*F!$B$53,IF(I735=54%,F735*G735*H735*F!$B$54,IF(I735=55%,F735*G735*H735*F!$B$55,IF(I735=56%,F735*G735*H735*F!$B$56,IF(I735=57%,F735*G735*H735*F!$B$57,IF(I735=58%,F735*G735*H735*F!$B$58,IF(I735=59%,F735*G735*H735*F!$B$59,IF(I735=60%,F735*G735*H735*F!$B$60,IF(I735=61%,F735*G735*H735*F!$B$61,IF(I735=62%,F735*G735*H735*F!$B$62,IF(I735=63%,F735*G735*H735*F!$B$63,IF(I735=64%,F735*G735*H735*F!$B$64,IF(I735=65%,F735*G735*H735*F!$B$65,IF(I735=66%,F735*G735*H735*F!$B$66,IF(I735=67%,F735*G735*H735*F!$B$67,IF(I735=68%,F735*G735*H735*F!$B$68,IF(I735=69%,F735*G735*H735*F!$B$69,IF(I735=70%,F735*G735*H735*F!$B$70,IF(I735=71%,F735*G735*H735*F!$B$71,IF(I735=72%,F735*G735*H735*F!$B$72,IF(I735=73%,F735*G735*H735*F!$B$73,IF(I735=74%,F735*G735*H735*F!$B$74,IF(I735=75%,F735*G735*H735*F!$B$75,IF(I735=76%,F735*G735*H735*F!$B$76,IF(I735=77%,F735*G735*H735*F!$B$77,IF(I735=78%,F735*G735*H735*F!$B$78,IF(I735=79%,F735*G735*H735*F!$B$79,IF(I735=80%,F735*G735*H735*F!$B$80,IF(I735=81%,F735*G735*H735*F!$B$81,IF(I735=82%,F735*G735*H735*F!$B$82,IF(I735=83%,F735*G735*H735*F!$B$83,IF(I735=84%,F735*G735*H735*F!$B$84,IF(I735=85%,F735*G735*H735*F!$B$85,IF(I735=86%,F735*G735*H735*F!$B$86,IF(I735=87%,F735*G735*H735*F!$B$87,IF(I735=88%,F735*G735*H735*F!$B$88,IF(I735=89%,F735*G735*H735*F!$B$89,IF(I735=90%,F735*G735*H735*F!$B$90,IF(I735=91%,F735*G735*H735*F!$B$91,IF(I735=92%,F735*G735*H735*F!$B$92,IF(I735=93%,F735*G735*H735*F!$B$93,IF(I735=94%,F735*G735*H735*F!$B$94,IF(I735=95%,F735*G735*H735*F!$B$95,IF(I735=96%,F735*G735*H735*F!$B$96,IF(I735=97%,F735*G735*H735*F!$B$97,IF(I735=98%,F735*G735*H735*F!$B$98,IF(I735=99%,F735*G735*H735*F!$B$99,IF(I735&gt;99%,F735*G735*H735*F!$B$100,))))))))))))))))))))))))))))))))))))))))))))))))))))))))+IF(M735&lt;30%,0,IF(M735&lt;35%,J735*K735*L735*F!$B$33,IF(M735&lt;40%,J735*K735*L735*F!$B$38,IF(M735&lt;45%,J735*K735*L735*F!$B$43,IF(M735&lt;50%,J735*K735*L735*F!$B$48,IF(M735=50%,J735*K735*L735*F!$B$50,IF(M735=51%,J735*K735*L735*F!$B$51,IF(M735=52%,J735*K735*L735*F!$B$52,IF(M735=53%,J735*K735*L735*F!$B$53,IF(M735=54%,J735*K735*L735*F!$B$54,IF(M735=55%,J735*K735*L735*F!$B$55,IF(M735=56%,J735*K735*L735*F!$B$56,IF(M735=57%,J735*K735*L735*F!$B$57,IF(M735=58%,J735*K735*L735*F!$B$58,IF(M735=59%,J735*K735*L735*F!$B$59,IF(M735=60%,J735*K735*L735*F!$B$60,IF(M735=61%,J735*K735*L735*F!$B$61,IF(M735=62%,J735*K735*L735*F!$B$62,IF(M735=63%,J735*K735*L735*F!$B$63,IF(M735=64%,J735*K735*L735*F!$B$64,IF(M735=65%,J735*K735*L735*F!$B$65,IF(M735=66%,J735*K735*L735*F!$B$66,IF(M735=67%,J735*K735*L735*F!$B$67,IF(M735=68%,J735*K735*L735*F!$B$68,IF(M735=69%,J735*K735*L735*F!$B$69,IF(M735=70%,J735*K735*L735*F!$B$70,IF(M735=71%,J735*K735*L735*F!$B$71,IF(M735=72%,J735*K735*L735*F!$B$72,IF(M735=73%,J735*K735*L735*F!$B$73,IF(M735=74%,J735*K735*L735*F!$B$74,IF(M735=75%,J735*K735*L735*F!$B$75,IF(M735=76%,J735*K735*L735*F!$B$76,IF(M735=77%,J735*K735*L735*F!$B$77,IF(M735=78%,J735*K735*L735*F!$B$78,IF(M735=79%,J735*K735*L735*F!$B$79,IF(M735=80%,J735*K735*L735*F!$B$80,IF(M735=81%,J735*K735*L735*F!$B$81,IF(M735=82%,J735*K735*L735*F!$B$82,IF(M735=83%,J735*K735*L735*F!$B$83,IF(M735=84%,J735*K735*L735*F!$B$84,IF(M735=85%,J735*K735*L735*F!$B$85,IF(M735=86%,J735*K735*L735*F!$B$86,IF(M735=87%,J735*K735*L735*F!$B$87,IF(M735=88%,J735*K735*L735*F!$B$88,IF(M735=89%,J735*K735*L735*F!$B$89,IF(M735=90%,J735*K735*L735*F!$B$90,IF(M735=91%,J735*K735*L735*F!$B$91,IF(M735=92%,J735*K735*L735*F!$B$92,IF(M735=93%,J735*K735*L735*F!$B$93,IF(M735=94%,J735*K735*L735*F!$B$94,IF(M735=95%,J735*K735*L735*F!$B$95,IF(M735=96%,J735*K735*L735*F!$B$96,IF(M735=97%,J735*K735*L735*F!$B$97,IF(M735=98%,J735*K735*L735*F!$B$98,IF(M735=99%,J735*K735*L735*F!$B$99,IF(M735&gt;99%,J735*K735*L735*F!$B$100,))))))))))))))))))))))))))))))))))))))))))))))))))))))))+IF(Q735&lt;30%,0,IF(Q735&lt;35%,N735*O735*P735*F!$B$33,IF(Q735&lt;40%,N735*O735*P735*F!$B$38,IF(Q735&lt;45%,N735*O735*P735*F!$B$43,IF(Q735&lt;50%,N735*O735*P735*F!$B$48,IF(Q735=50%,N735*O735*P735*F!$B$50,IF(Q735=51%,N735*O735*P735*F!$B$51,IF(Q735=52%,N735*O735*P735*F!$B$52,IF(Q735=53%,N735*O735*P735*F!$B$53,IF(Q735=54%,N735*O735*P735*F!$B$54,IF(Q735=55%,N735*O735*P735*F!$B$55,IF(Q735=56%,N735*O735*P735*F!$B$56,IF(Q735=57%,N735*O735*P735*F!$B$57,IF(Q735=58%,N735*O735*P735*F!$B$58,IF(Q735=59%,N735*O735*P735*F!$B$59,IF(Q735=60%,N735*O735*P735*F!$B$60,IF(Q735=61%,N735*O735*P735*F!$B$61,IF(Q735=62%,N735*O735*P735*F!$B$62,IF(Q735=63%,N735*O735*P735*F!$B$63,IF(Q735=64%,N735*O735*P735*F!$B$64,IF(Q735=65%,N735*O735*P735*F!$B$65,IF(Q735=66%,N735*O735*P735*F!$B$66,IF(Q735=67%,N735*O735*P735*F!$B$67,IF(Q735=68%,N735*O735*P735*F!$B$68,IF(Q735=69%,N735*O735*P735*F!$B$69,IF(Q735=70%,N735*O735*P735*F!$B$70,IF(Q735=71%,N735*O735*P735*F!$B$71,IF(Q735=72%,N735*O735*P735*F!$B$72,IF(Q735=73%,N735*O735*P735*F!$B$73,IF(Q735=74%,N735*O735*P735*F!$B$74,IF(Q735=75%,N735*O735*P735*F!$B$75,IF(Q735=76%,N735*O735*P735*F!$B$76,IF(Q735=77%,N735*O735*P735*F!$B$77,IF(Q735=78%,N735*O735*P735*F!$B$78,IF(Q735=79%,N735*O735*P735*F!$B$79,IF(Q735=80%,N735*O735*P735*F!$B$80,IF(Q735=81%,N735*O735*P735*F!$B$81,IF(Q735=82%,N735*O735*P735*F!$B$82,IF(Q735=83%,N735*O735*P735*F!$B$83,IF(Q735=84%,N735*O735*P735*F!$B$84,IF(Q735=85%,N735*O735*P735*F!$B$85,IF(Q735=86%,N735*O735*P735*F!$B$86,IF(Q735=87%,N735*O735*P735*F!$B$87,IF(Q735=88%,N735*O735*P735*F!$B$88,IF(Q735=89%,N735*O735*P735*F!$B$89,IF(Q735=90%,N735*O735*P735*F!$B$90,IF(Q735=91%,N735*O735*P735*F!$B$91,IF(Q735=92%,N735*O735*P735*F!$B$92,IF(Q735=93%,N735*O735*P735*F!$B$93,IF(Q735=94%,N735*O735*P735*F!$B$94,IF(Q735=95%,N735*O735*P735*F!$B$95,IF(Q735=96%,N735*O735*P735*F!$B$96,IF(Q735=97%,N735*O735*P735*F!$B$97,IF(Q735=98%,N735*O735*P735*F!$B$98,IF(Q735=99%,N735*O735*P735*F!$B$99,IF(Q735&gt;99%,N735*O735*P735*F!$B$100,))))))))))))))))))))))))))))))))))))))))))))))))))))))))+IF(U735&lt;30%,0,IF(U735&lt;35%,R735*S735*T735*F!$B$33,IF(U735&lt;40%,R735*S735*T735*F!$B$38,IF(U735&lt;45%,R735*S735*T735*F!$B$43,IF(U735&lt;50%,R735*S735*T735*F!$B$48,IF(U735=50%,R735*S735*T735*F!$B$50,IF(U735=51%,R735*S735*T735*F!$B$51,IF(U735=52%,R735*S735*T735*F!$B$52,IF(U735=53%,R735*S735*T735*F!$B$53,IF(U735=54%,R735*S735*T735*F!$B$54,IF(U735=55%,R735*S735*T735*F!$B$55,IF(U735=56%,R735*S735*T735*F!$B$56,IF(U735=57%,R735*S735*T735*F!$B$57,IF(U735=58%,R735*S735*T735*F!$B$58,IF(U735=59%,R735*S735*T735*F!$B$59,IF(U735=60%,R735*S735*T735*F!$B$60,IF(U735=61%,R735*S735*T735*F!$B$61,IF(U735=62%,R735*S735*T735*F!$B$62,IF(U735=63%,R735*S735*T735*F!$B$63,IF(U735=64%,R735*S735*T735*F!$B$64,IF(U735=65%,R735*S735*T735*F!$B$65,IF(U735=66%,R735*S735*T735*F!$B$66,IF(U735=67%,R735*S735*T735*F!$B$67,IF(U735=68%,R735*S735*T735*F!$B$68,IF(U735=69%,R735*S735*T735*F!$B$69,IF(U735=70%,R735*S735*T735*F!$B$70,IF(U735=71%,R735*S735*T735*F!$B$71,IF(U735=72%,R735*S735*T735*F!$B$72,IF(U735=73%,R735*S735*T735*F!$B$73,IF(U735=74%,R735*S735*T735*F!$B$74,IF(U735=75%,R735*S735*T735*F!$B$75,IF(U735=76%,R735*S735*T735*F!$B$76,IF(U735=77%,R735*S735*T735*F!$B$77,IF(U735=78%,R735*S735*T735*F!$B$78,IF(U735=79%,R735*S735*T735*F!$B$79,IF(U735=80%,R735*S735*T735*F!$B$80,IF(U735=81%,R735*S735*T735*F!$B$81,IF(U735=82%,R735*S735*T735*F!$B$82,IF(U735=83%,R735*S735*T735*F!$B$83,IF(U735=84%,R735*S735*T735*F!$B$84,IF(U735=85%,R735*S735*T735*F!$B$85,IF(U735=86%,R735*S735*T735*F!$B$86,IF(U735=87%,R735*S735*T735*F!$B$87,IF(U735=88%,R735*S735*T735*F!$B$88,IF(U735=89%,R735*S735*T735*F!$B$89,IF(U735=90%,R735*S735*T735*F!$B$90,IF(U735=91%,R735*S735*T735*F!$B$91,IF(U735=92%,R735*S735*T735*F!$B$92,IF(U735=93%,R735*S735*T735*F!$B$93,IF(U735=94%,R735*S735*T735*F!$B$94,IF(U735=95%,R735*S735*T735*F!$B$95,IF(U735=96%,R735*S735*T735*F!$B$96,IF(U735=97%,R735*S735*T735*F!$B$97,IF(U735=98%,R735*S735*T735*F!$B$98,IF(U735=99%,R735*S735*T735*F!$B$99,IF(U735&gt;99%,R735*S735*T735*F!$B$100)))))))))))))))))))))))))))))))))))))))))))))))))))))))))*IF(ISNUMBER(E735),E735,1)*IF(ISNUMBER(D735),D735,1)</f>
        <v>0</v>
      </c>
      <c r="AA735" s="6">
        <f>G735*H735+K735*L735+O735*P735+S735*T735</f>
        <v>0</v>
      </c>
      <c r="AB735" s="115">
        <f>(H735*(IF(I735&lt;45%,0.5,IF(I735&lt;55%,0.8,IF(I735&lt;65%,0.9,IF(I735&lt;75%,1,IF(I735&lt;85%,1.1,1.2))))))+L735*(IF(M735&lt;45%,0.5,IF(M735&lt;55%,0.8,IF(M735&lt;65%,0.9,IF(M735&lt;75%,1,IF(M735&lt;85%,1.1,1.2))))))+P735*(IF(Q735&lt;45%,0.5,IF(Q735&lt;55%,0.8,IF(Q735&lt;65%,0.9,IF(Q735&lt;75%,1,IF(Q735&lt;85%,1.1,1.2))))))+T735*(IF(U735&lt;45%,0.5,IF(U735&lt;55%,0.8,IF(U735&lt;65%,0.9,IF(U735&lt;75%,1,IF(U735&lt;85%,1.1,1.2)))))))*IF(D735&gt;=0.8,6,IF(D735&lt;=0.4,1.5,3))</f>
        <v>0</v>
      </c>
    </row>
    <row r="736" spans="1:28" x14ac:dyDescent="0.25">
      <c r="A736" s="1125"/>
      <c r="B736" s="61" t="str">
        <f t="shared" ref="B736:C736" si="1866">IF(B674="","",B674)</f>
        <v/>
      </c>
      <c r="C736" s="62" t="str">
        <f t="shared" si="1866"/>
        <v/>
      </c>
      <c r="D736" s="63">
        <f t="shared" si="1859"/>
        <v>0</v>
      </c>
      <c r="E736" s="64" t="str">
        <f t="shared" ref="E736" si="1867">IF(E674="","",E674)</f>
        <v/>
      </c>
      <c r="F736" s="150"/>
      <c r="G736" s="151"/>
      <c r="H736" s="151"/>
      <c r="I736" s="102">
        <f t="shared" si="1853"/>
        <v>0</v>
      </c>
      <c r="J736" s="150"/>
      <c r="K736" s="100"/>
      <c r="L736" s="100"/>
      <c r="M736" s="102">
        <f t="shared" si="1854"/>
        <v>0</v>
      </c>
      <c r="N736" s="150"/>
      <c r="O736" s="100"/>
      <c r="P736" s="100"/>
      <c r="Q736" s="102">
        <f t="shared" si="1855"/>
        <v>0</v>
      </c>
      <c r="R736" s="150"/>
      <c r="S736" s="100"/>
      <c r="T736" s="100"/>
      <c r="U736" s="101">
        <f t="shared" si="1856"/>
        <v>0</v>
      </c>
      <c r="V736" s="110">
        <f t="shared" si="1861"/>
        <v>0</v>
      </c>
      <c r="W736" s="111">
        <f t="shared" si="1862"/>
        <v>0</v>
      </c>
      <c r="X736" s="53">
        <f>ROUND(IFERROR((W736/(Y736*IF(ISNUMBER(E736),E736,1))),0),2)</f>
        <v>0</v>
      </c>
      <c r="Y736" s="90" t="str">
        <f t="shared" si="1857"/>
        <v/>
      </c>
      <c r="Z736" s="5">
        <f>(IF(I736&lt;30%,0,IF(I736&lt;35%,F736*G736*H736*F!$B$33,IF(I736&lt;40%,F736*G736*H736*F!$B$38,IF(I736&lt;45%,F736*G736*H736*F!$B$43,IF(I736&lt;50%,F736*G736*H736*F!$B$48,IF(I736=50%,F736*G736*H736*F!$B$50,IF(I736=51%,F736*G736*H736*F!$B$51,IF(I736=52%,F736*G736*H736*F!$B$52,IF(I736=53%,F736*G736*H736*F!$B$53,IF(I736=54%,F736*G736*H736*F!$B$54,IF(I736=55%,F736*G736*H736*F!$B$55,IF(I736=56%,F736*G736*H736*F!$B$56,IF(I736=57%,F736*G736*H736*F!$B$57,IF(I736=58%,F736*G736*H736*F!$B$58,IF(I736=59%,F736*G736*H736*F!$B$59,IF(I736=60%,F736*G736*H736*F!$B$60,IF(I736=61%,F736*G736*H736*F!$B$61,IF(I736=62%,F736*G736*H736*F!$B$62,IF(I736=63%,F736*G736*H736*F!$B$63,IF(I736=64%,F736*G736*H736*F!$B$64,IF(I736=65%,F736*G736*H736*F!$B$65,IF(I736=66%,F736*G736*H736*F!$B$66,IF(I736=67%,F736*G736*H736*F!$B$67,IF(I736=68%,F736*G736*H736*F!$B$68,IF(I736=69%,F736*G736*H736*F!$B$69,IF(I736=70%,F736*G736*H736*F!$B$70,IF(I736=71%,F736*G736*H736*F!$B$71,IF(I736=72%,F736*G736*H736*F!$B$72,IF(I736=73%,F736*G736*H736*F!$B$73,IF(I736=74%,F736*G736*H736*F!$B$74,IF(I736=75%,F736*G736*H736*F!$B$75,IF(I736=76%,F736*G736*H736*F!$B$76,IF(I736=77%,F736*G736*H736*F!$B$77,IF(I736=78%,F736*G736*H736*F!$B$78,IF(I736=79%,F736*G736*H736*F!$B$79,IF(I736=80%,F736*G736*H736*F!$B$80,IF(I736=81%,F736*G736*H736*F!$B$81,IF(I736=82%,F736*G736*H736*F!$B$82,IF(I736=83%,F736*G736*H736*F!$B$83,IF(I736=84%,F736*G736*H736*F!$B$84,IF(I736=85%,F736*G736*H736*F!$B$85,IF(I736=86%,F736*G736*H736*F!$B$86,IF(I736=87%,F736*G736*H736*F!$B$87,IF(I736=88%,F736*G736*H736*F!$B$88,IF(I736=89%,F736*G736*H736*F!$B$89,IF(I736=90%,F736*G736*H736*F!$B$90,IF(I736=91%,F736*G736*H736*F!$B$91,IF(I736=92%,F736*G736*H736*F!$B$92,IF(I736=93%,F736*G736*H736*F!$B$93,IF(I736=94%,F736*G736*H736*F!$B$94,IF(I736=95%,F736*G736*H736*F!$B$95,IF(I736=96%,F736*G736*H736*F!$B$96,IF(I736=97%,F736*G736*H736*F!$B$97,IF(I736=98%,F736*G736*H736*F!$B$98,IF(I736=99%,F736*G736*H736*F!$B$99,IF(I736&gt;99%,F736*G736*H736*F!$B$100,))))))))))))))))))))))))))))))))))))))))))))))))))))))))+IF(M736&lt;30%,0,IF(M736&lt;35%,J736*K736*L736*F!$B$33,IF(M736&lt;40%,J736*K736*L736*F!$B$38,IF(M736&lt;45%,J736*K736*L736*F!$B$43,IF(M736&lt;50%,J736*K736*L736*F!$B$48,IF(M736=50%,J736*K736*L736*F!$B$50,IF(M736=51%,J736*K736*L736*F!$B$51,IF(M736=52%,J736*K736*L736*F!$B$52,IF(M736=53%,J736*K736*L736*F!$B$53,IF(M736=54%,J736*K736*L736*F!$B$54,IF(M736=55%,J736*K736*L736*F!$B$55,IF(M736=56%,J736*K736*L736*F!$B$56,IF(M736=57%,J736*K736*L736*F!$B$57,IF(M736=58%,J736*K736*L736*F!$B$58,IF(M736=59%,J736*K736*L736*F!$B$59,IF(M736=60%,J736*K736*L736*F!$B$60,IF(M736=61%,J736*K736*L736*F!$B$61,IF(M736=62%,J736*K736*L736*F!$B$62,IF(M736=63%,J736*K736*L736*F!$B$63,IF(M736=64%,J736*K736*L736*F!$B$64,IF(M736=65%,J736*K736*L736*F!$B$65,IF(M736=66%,J736*K736*L736*F!$B$66,IF(M736=67%,J736*K736*L736*F!$B$67,IF(M736=68%,J736*K736*L736*F!$B$68,IF(M736=69%,J736*K736*L736*F!$B$69,IF(M736=70%,J736*K736*L736*F!$B$70,IF(M736=71%,J736*K736*L736*F!$B$71,IF(M736=72%,J736*K736*L736*F!$B$72,IF(M736=73%,J736*K736*L736*F!$B$73,IF(M736=74%,J736*K736*L736*F!$B$74,IF(M736=75%,J736*K736*L736*F!$B$75,IF(M736=76%,J736*K736*L736*F!$B$76,IF(M736=77%,J736*K736*L736*F!$B$77,IF(M736=78%,J736*K736*L736*F!$B$78,IF(M736=79%,J736*K736*L736*F!$B$79,IF(M736=80%,J736*K736*L736*F!$B$80,IF(M736=81%,J736*K736*L736*F!$B$81,IF(M736=82%,J736*K736*L736*F!$B$82,IF(M736=83%,J736*K736*L736*F!$B$83,IF(M736=84%,J736*K736*L736*F!$B$84,IF(M736=85%,J736*K736*L736*F!$B$85,IF(M736=86%,J736*K736*L736*F!$B$86,IF(M736=87%,J736*K736*L736*F!$B$87,IF(M736=88%,J736*K736*L736*F!$B$88,IF(M736=89%,J736*K736*L736*F!$B$89,IF(M736=90%,J736*K736*L736*F!$B$90,IF(M736=91%,J736*K736*L736*F!$B$91,IF(M736=92%,J736*K736*L736*F!$B$92,IF(M736=93%,J736*K736*L736*F!$B$93,IF(M736=94%,J736*K736*L736*F!$B$94,IF(M736=95%,J736*K736*L736*F!$B$95,IF(M736=96%,J736*K736*L736*F!$B$96,IF(M736=97%,J736*K736*L736*F!$B$97,IF(M736=98%,J736*K736*L736*F!$B$98,IF(M736=99%,J736*K736*L736*F!$B$99,IF(M736&gt;99%,J736*K736*L736*F!$B$100,))))))))))))))))))))))))))))))))))))))))))))))))))))))))+IF(Q736&lt;30%,0,IF(Q736&lt;35%,N736*O736*P736*F!$B$33,IF(Q736&lt;40%,N736*O736*P736*F!$B$38,IF(Q736&lt;45%,N736*O736*P736*F!$B$43,IF(Q736&lt;50%,N736*O736*P736*F!$B$48,IF(Q736=50%,N736*O736*P736*F!$B$50,IF(Q736=51%,N736*O736*P736*F!$B$51,IF(Q736=52%,N736*O736*P736*F!$B$52,IF(Q736=53%,N736*O736*P736*F!$B$53,IF(Q736=54%,N736*O736*P736*F!$B$54,IF(Q736=55%,N736*O736*P736*F!$B$55,IF(Q736=56%,N736*O736*P736*F!$B$56,IF(Q736=57%,N736*O736*P736*F!$B$57,IF(Q736=58%,N736*O736*P736*F!$B$58,IF(Q736=59%,N736*O736*P736*F!$B$59,IF(Q736=60%,N736*O736*P736*F!$B$60,IF(Q736=61%,N736*O736*P736*F!$B$61,IF(Q736=62%,N736*O736*P736*F!$B$62,IF(Q736=63%,N736*O736*P736*F!$B$63,IF(Q736=64%,N736*O736*P736*F!$B$64,IF(Q736=65%,N736*O736*P736*F!$B$65,IF(Q736=66%,N736*O736*P736*F!$B$66,IF(Q736=67%,N736*O736*P736*F!$B$67,IF(Q736=68%,N736*O736*P736*F!$B$68,IF(Q736=69%,N736*O736*P736*F!$B$69,IF(Q736=70%,N736*O736*P736*F!$B$70,IF(Q736=71%,N736*O736*P736*F!$B$71,IF(Q736=72%,N736*O736*P736*F!$B$72,IF(Q736=73%,N736*O736*P736*F!$B$73,IF(Q736=74%,N736*O736*P736*F!$B$74,IF(Q736=75%,N736*O736*P736*F!$B$75,IF(Q736=76%,N736*O736*P736*F!$B$76,IF(Q736=77%,N736*O736*P736*F!$B$77,IF(Q736=78%,N736*O736*P736*F!$B$78,IF(Q736=79%,N736*O736*P736*F!$B$79,IF(Q736=80%,N736*O736*P736*F!$B$80,IF(Q736=81%,N736*O736*P736*F!$B$81,IF(Q736=82%,N736*O736*P736*F!$B$82,IF(Q736=83%,N736*O736*P736*F!$B$83,IF(Q736=84%,N736*O736*P736*F!$B$84,IF(Q736=85%,N736*O736*P736*F!$B$85,IF(Q736=86%,N736*O736*P736*F!$B$86,IF(Q736=87%,N736*O736*P736*F!$B$87,IF(Q736=88%,N736*O736*P736*F!$B$88,IF(Q736=89%,N736*O736*P736*F!$B$89,IF(Q736=90%,N736*O736*P736*F!$B$90,IF(Q736=91%,N736*O736*P736*F!$B$91,IF(Q736=92%,N736*O736*P736*F!$B$92,IF(Q736=93%,N736*O736*P736*F!$B$93,IF(Q736=94%,N736*O736*P736*F!$B$94,IF(Q736=95%,N736*O736*P736*F!$B$95,IF(Q736=96%,N736*O736*P736*F!$B$96,IF(Q736=97%,N736*O736*P736*F!$B$97,IF(Q736=98%,N736*O736*P736*F!$B$98,IF(Q736=99%,N736*O736*P736*F!$B$99,IF(Q736&gt;99%,N736*O736*P736*F!$B$100,))))))))))))))))))))))))))))))))))))))))))))))))))))))))+IF(U736&lt;30%,0,IF(U736&lt;35%,R736*S736*T736*F!$B$33,IF(U736&lt;40%,R736*S736*T736*F!$B$38,IF(U736&lt;45%,R736*S736*T736*F!$B$43,IF(U736&lt;50%,R736*S736*T736*F!$B$48,IF(U736=50%,R736*S736*T736*F!$B$50,IF(U736=51%,R736*S736*T736*F!$B$51,IF(U736=52%,R736*S736*T736*F!$B$52,IF(U736=53%,R736*S736*T736*F!$B$53,IF(U736=54%,R736*S736*T736*F!$B$54,IF(U736=55%,R736*S736*T736*F!$B$55,IF(U736=56%,R736*S736*T736*F!$B$56,IF(U736=57%,R736*S736*T736*F!$B$57,IF(U736=58%,R736*S736*T736*F!$B$58,IF(U736=59%,R736*S736*T736*F!$B$59,IF(U736=60%,R736*S736*T736*F!$B$60,IF(U736=61%,R736*S736*T736*F!$B$61,IF(U736=62%,R736*S736*T736*F!$B$62,IF(U736=63%,R736*S736*T736*F!$B$63,IF(U736=64%,R736*S736*T736*F!$B$64,IF(U736=65%,R736*S736*T736*F!$B$65,IF(U736=66%,R736*S736*T736*F!$B$66,IF(U736=67%,R736*S736*T736*F!$B$67,IF(U736=68%,R736*S736*T736*F!$B$68,IF(U736=69%,R736*S736*T736*F!$B$69,IF(U736=70%,R736*S736*T736*F!$B$70,IF(U736=71%,R736*S736*T736*F!$B$71,IF(U736=72%,R736*S736*T736*F!$B$72,IF(U736=73%,R736*S736*T736*F!$B$73,IF(U736=74%,R736*S736*T736*F!$B$74,IF(U736=75%,R736*S736*T736*F!$B$75,IF(U736=76%,R736*S736*T736*F!$B$76,IF(U736=77%,R736*S736*T736*F!$B$77,IF(U736=78%,R736*S736*T736*F!$B$78,IF(U736=79%,R736*S736*T736*F!$B$79,IF(U736=80%,R736*S736*T736*F!$B$80,IF(U736=81%,R736*S736*T736*F!$B$81,IF(U736=82%,R736*S736*T736*F!$B$82,IF(U736=83%,R736*S736*T736*F!$B$83,IF(U736=84%,R736*S736*T736*F!$B$84,IF(U736=85%,R736*S736*T736*F!$B$85,IF(U736=86%,R736*S736*T736*F!$B$86,IF(U736=87%,R736*S736*T736*F!$B$87,IF(U736=88%,R736*S736*T736*F!$B$88,IF(U736=89%,R736*S736*T736*F!$B$89,IF(U736=90%,R736*S736*T736*F!$B$90,IF(U736=91%,R736*S736*T736*F!$B$91,IF(U736=92%,R736*S736*T736*F!$B$92,IF(U736=93%,R736*S736*T736*F!$B$93,IF(U736=94%,R736*S736*T736*F!$B$94,IF(U736=95%,R736*S736*T736*F!$B$95,IF(U736=96%,R736*S736*T736*F!$B$96,IF(U736=97%,R736*S736*T736*F!$B$97,IF(U736=98%,R736*S736*T736*F!$B$98,IF(U736=99%,R736*S736*T736*F!$B$99,IF(U736&gt;99%,R736*S736*T736*F!$B$100)))))))))))))))))))))))))))))))))))))))))))))))))))))))))*IF(ISNUMBER(E736),E736,1)*IF(ISNUMBER(D736),D736,1)</f>
        <v>0</v>
      </c>
      <c r="AA736" s="5">
        <f>G736*H736+K736*L736+O736*P736+S736*T736</f>
        <v>0</v>
      </c>
      <c r="AB736" s="112">
        <f>(H736*(IF(I736&lt;45%,0.5,IF(I736&lt;55%,0.8,IF(I736&lt;65%,0.9,IF(I736&lt;75%,1,IF(I736&lt;85%,1.1,1.2))))))+L736*(IF(M736&lt;45%,0.5,IF(M736&lt;55%,0.8,IF(M736&lt;65%,0.9,IF(M736&lt;75%,1,IF(M736&lt;85%,1.1,1.2))))))+P736*(IF(Q736&lt;45%,0.5,IF(Q736&lt;55%,0.8,IF(Q736&lt;65%,0.9,IF(Q736&lt;75%,1,IF(Q736&lt;85%,1.1,1.2))))))+T736*(IF(U736&lt;45%,0.5,IF(U736&lt;55%,0.8,IF(U736&lt;65%,0.9,IF(U736&lt;75%,1,IF(U736&lt;85%,1.1,1.2)))))))*IF(D736&gt;=0.8,6,IF(D736&lt;=0.4,1.5,3))</f>
        <v>0</v>
      </c>
    </row>
    <row r="737" spans="1:28" x14ac:dyDescent="0.25">
      <c r="A737" s="1125"/>
      <c r="B737" s="61" t="str">
        <f t="shared" ref="B737:C737" si="1868">IF(B675="","",B675)</f>
        <v/>
      </c>
      <c r="C737" s="62" t="str">
        <f t="shared" si="1868"/>
        <v/>
      </c>
      <c r="D737" s="63">
        <f t="shared" si="1859"/>
        <v>0</v>
      </c>
      <c r="E737" s="64" t="str">
        <f t="shared" ref="E737" si="1869">IF(E675="","",E675)</f>
        <v/>
      </c>
      <c r="F737" s="152"/>
      <c r="G737" s="153"/>
      <c r="H737" s="153"/>
      <c r="I737" s="95">
        <f t="shared" si="1853"/>
        <v>0</v>
      </c>
      <c r="J737" s="152"/>
      <c r="K737" s="94"/>
      <c r="L737" s="94"/>
      <c r="M737" s="95">
        <f t="shared" si="1854"/>
        <v>0</v>
      </c>
      <c r="N737" s="152"/>
      <c r="O737" s="94"/>
      <c r="P737" s="94"/>
      <c r="Q737" s="95">
        <f t="shared" si="1855"/>
        <v>0</v>
      </c>
      <c r="R737" s="152"/>
      <c r="S737" s="94"/>
      <c r="T737" s="94"/>
      <c r="U737" s="93">
        <f t="shared" si="1856"/>
        <v>0</v>
      </c>
      <c r="V737" s="113">
        <f t="shared" si="1861"/>
        <v>0</v>
      </c>
      <c r="W737" s="114">
        <f t="shared" si="1862"/>
        <v>0</v>
      </c>
      <c r="X737" s="36">
        <f t="shared" ref="X737" si="1870">ROUND(IFERROR((W737/(Y737*IF(ISNUMBER(E737),E737,1))),0),2)</f>
        <v>0</v>
      </c>
      <c r="Y737" s="90" t="str">
        <f t="shared" si="1857"/>
        <v/>
      </c>
      <c r="Z737" s="6">
        <f>(IF(I737&lt;30%,0,IF(I737&lt;35%,F737*G737*H737*F!$B$33,IF(I737&lt;40%,F737*G737*H737*F!$B$38,IF(I737&lt;45%,F737*G737*H737*F!$B$43,IF(I737&lt;50%,F737*G737*H737*F!$B$48,IF(I737=50%,F737*G737*H737*F!$B$50,IF(I737=51%,F737*G737*H737*F!$B$51,IF(I737=52%,F737*G737*H737*F!$B$52,IF(I737=53%,F737*G737*H737*F!$B$53,IF(I737=54%,F737*G737*H737*F!$B$54,IF(I737=55%,F737*G737*H737*F!$B$55,IF(I737=56%,F737*G737*H737*F!$B$56,IF(I737=57%,F737*G737*H737*F!$B$57,IF(I737=58%,F737*G737*H737*F!$B$58,IF(I737=59%,F737*G737*H737*F!$B$59,IF(I737=60%,F737*G737*H737*F!$B$60,IF(I737=61%,F737*G737*H737*F!$B$61,IF(I737=62%,F737*G737*H737*F!$B$62,IF(I737=63%,F737*G737*H737*F!$B$63,IF(I737=64%,F737*G737*H737*F!$B$64,IF(I737=65%,F737*G737*H737*F!$B$65,IF(I737=66%,F737*G737*H737*F!$B$66,IF(I737=67%,F737*G737*H737*F!$B$67,IF(I737=68%,F737*G737*H737*F!$B$68,IF(I737=69%,F737*G737*H737*F!$B$69,IF(I737=70%,F737*G737*H737*F!$B$70,IF(I737=71%,F737*G737*H737*F!$B$71,IF(I737=72%,F737*G737*H737*F!$B$72,IF(I737=73%,F737*G737*H737*F!$B$73,IF(I737=74%,F737*G737*H737*F!$B$74,IF(I737=75%,F737*G737*H737*F!$B$75,IF(I737=76%,F737*G737*H737*F!$B$76,IF(I737=77%,F737*G737*H737*F!$B$77,IF(I737=78%,F737*G737*H737*F!$B$78,IF(I737=79%,F737*G737*H737*F!$B$79,IF(I737=80%,F737*G737*H737*F!$B$80,IF(I737=81%,F737*G737*H737*F!$B$81,IF(I737=82%,F737*G737*H737*F!$B$82,IF(I737=83%,F737*G737*H737*F!$B$83,IF(I737=84%,F737*G737*H737*F!$B$84,IF(I737=85%,F737*G737*H737*F!$B$85,IF(I737=86%,F737*G737*H737*F!$B$86,IF(I737=87%,F737*G737*H737*F!$B$87,IF(I737=88%,F737*G737*H737*F!$B$88,IF(I737=89%,F737*G737*H737*F!$B$89,IF(I737=90%,F737*G737*H737*F!$B$90,IF(I737=91%,F737*G737*H737*F!$B$91,IF(I737=92%,F737*G737*H737*F!$B$92,IF(I737=93%,F737*G737*H737*F!$B$93,IF(I737=94%,F737*G737*H737*F!$B$94,IF(I737=95%,F737*G737*H737*F!$B$95,IF(I737=96%,F737*G737*H737*F!$B$96,IF(I737=97%,F737*G737*H737*F!$B$97,IF(I737=98%,F737*G737*H737*F!$B$98,IF(I737=99%,F737*G737*H737*F!$B$99,IF(I737&gt;99%,F737*G737*H737*F!$B$100,))))))))))))))))))))))))))))))))))))))))))))))))))))))))+IF(M737&lt;30%,0,IF(M737&lt;35%,J737*K737*L737*F!$B$33,IF(M737&lt;40%,J737*K737*L737*F!$B$38,IF(M737&lt;45%,J737*K737*L737*F!$B$43,IF(M737&lt;50%,J737*K737*L737*F!$B$48,IF(M737=50%,J737*K737*L737*F!$B$50,IF(M737=51%,J737*K737*L737*F!$B$51,IF(M737=52%,J737*K737*L737*F!$B$52,IF(M737=53%,J737*K737*L737*F!$B$53,IF(M737=54%,J737*K737*L737*F!$B$54,IF(M737=55%,J737*K737*L737*F!$B$55,IF(M737=56%,J737*K737*L737*F!$B$56,IF(M737=57%,J737*K737*L737*F!$B$57,IF(M737=58%,J737*K737*L737*F!$B$58,IF(M737=59%,J737*K737*L737*F!$B$59,IF(M737=60%,J737*K737*L737*F!$B$60,IF(M737=61%,J737*K737*L737*F!$B$61,IF(M737=62%,J737*K737*L737*F!$B$62,IF(M737=63%,J737*K737*L737*F!$B$63,IF(M737=64%,J737*K737*L737*F!$B$64,IF(M737=65%,J737*K737*L737*F!$B$65,IF(M737=66%,J737*K737*L737*F!$B$66,IF(M737=67%,J737*K737*L737*F!$B$67,IF(M737=68%,J737*K737*L737*F!$B$68,IF(M737=69%,J737*K737*L737*F!$B$69,IF(M737=70%,J737*K737*L737*F!$B$70,IF(M737=71%,J737*K737*L737*F!$B$71,IF(M737=72%,J737*K737*L737*F!$B$72,IF(M737=73%,J737*K737*L737*F!$B$73,IF(M737=74%,J737*K737*L737*F!$B$74,IF(M737=75%,J737*K737*L737*F!$B$75,IF(M737=76%,J737*K737*L737*F!$B$76,IF(M737=77%,J737*K737*L737*F!$B$77,IF(M737=78%,J737*K737*L737*F!$B$78,IF(M737=79%,J737*K737*L737*F!$B$79,IF(M737=80%,J737*K737*L737*F!$B$80,IF(M737=81%,J737*K737*L737*F!$B$81,IF(M737=82%,J737*K737*L737*F!$B$82,IF(M737=83%,J737*K737*L737*F!$B$83,IF(M737=84%,J737*K737*L737*F!$B$84,IF(M737=85%,J737*K737*L737*F!$B$85,IF(M737=86%,J737*K737*L737*F!$B$86,IF(M737=87%,J737*K737*L737*F!$B$87,IF(M737=88%,J737*K737*L737*F!$B$88,IF(M737=89%,J737*K737*L737*F!$B$89,IF(M737=90%,J737*K737*L737*F!$B$90,IF(M737=91%,J737*K737*L737*F!$B$91,IF(M737=92%,J737*K737*L737*F!$B$92,IF(M737=93%,J737*K737*L737*F!$B$93,IF(M737=94%,J737*K737*L737*F!$B$94,IF(M737=95%,J737*K737*L737*F!$B$95,IF(M737=96%,J737*K737*L737*F!$B$96,IF(M737=97%,J737*K737*L737*F!$B$97,IF(M737=98%,J737*K737*L737*F!$B$98,IF(M737=99%,J737*K737*L737*F!$B$99,IF(M737&gt;99%,J737*K737*L737*F!$B$100,))))))))))))))))))))))))))))))))))))))))))))))))))))))))+IF(Q737&lt;30%,0,IF(Q737&lt;35%,N737*O737*P737*F!$B$33,IF(Q737&lt;40%,N737*O737*P737*F!$B$38,IF(Q737&lt;45%,N737*O737*P737*F!$B$43,IF(Q737&lt;50%,N737*O737*P737*F!$B$48,IF(Q737=50%,N737*O737*P737*F!$B$50,IF(Q737=51%,N737*O737*P737*F!$B$51,IF(Q737=52%,N737*O737*P737*F!$B$52,IF(Q737=53%,N737*O737*P737*F!$B$53,IF(Q737=54%,N737*O737*P737*F!$B$54,IF(Q737=55%,N737*O737*P737*F!$B$55,IF(Q737=56%,N737*O737*P737*F!$B$56,IF(Q737=57%,N737*O737*P737*F!$B$57,IF(Q737=58%,N737*O737*P737*F!$B$58,IF(Q737=59%,N737*O737*P737*F!$B$59,IF(Q737=60%,N737*O737*P737*F!$B$60,IF(Q737=61%,N737*O737*P737*F!$B$61,IF(Q737=62%,N737*O737*P737*F!$B$62,IF(Q737=63%,N737*O737*P737*F!$B$63,IF(Q737=64%,N737*O737*P737*F!$B$64,IF(Q737=65%,N737*O737*P737*F!$B$65,IF(Q737=66%,N737*O737*P737*F!$B$66,IF(Q737=67%,N737*O737*P737*F!$B$67,IF(Q737=68%,N737*O737*P737*F!$B$68,IF(Q737=69%,N737*O737*P737*F!$B$69,IF(Q737=70%,N737*O737*P737*F!$B$70,IF(Q737=71%,N737*O737*P737*F!$B$71,IF(Q737=72%,N737*O737*P737*F!$B$72,IF(Q737=73%,N737*O737*P737*F!$B$73,IF(Q737=74%,N737*O737*P737*F!$B$74,IF(Q737=75%,N737*O737*P737*F!$B$75,IF(Q737=76%,N737*O737*P737*F!$B$76,IF(Q737=77%,N737*O737*P737*F!$B$77,IF(Q737=78%,N737*O737*P737*F!$B$78,IF(Q737=79%,N737*O737*P737*F!$B$79,IF(Q737=80%,N737*O737*P737*F!$B$80,IF(Q737=81%,N737*O737*P737*F!$B$81,IF(Q737=82%,N737*O737*P737*F!$B$82,IF(Q737=83%,N737*O737*P737*F!$B$83,IF(Q737=84%,N737*O737*P737*F!$B$84,IF(Q737=85%,N737*O737*P737*F!$B$85,IF(Q737=86%,N737*O737*P737*F!$B$86,IF(Q737=87%,N737*O737*P737*F!$B$87,IF(Q737=88%,N737*O737*P737*F!$B$88,IF(Q737=89%,N737*O737*P737*F!$B$89,IF(Q737=90%,N737*O737*P737*F!$B$90,IF(Q737=91%,N737*O737*P737*F!$B$91,IF(Q737=92%,N737*O737*P737*F!$B$92,IF(Q737=93%,N737*O737*P737*F!$B$93,IF(Q737=94%,N737*O737*P737*F!$B$94,IF(Q737=95%,N737*O737*P737*F!$B$95,IF(Q737=96%,N737*O737*P737*F!$B$96,IF(Q737=97%,N737*O737*P737*F!$B$97,IF(Q737=98%,N737*O737*P737*F!$B$98,IF(Q737=99%,N737*O737*P737*F!$B$99,IF(Q737&gt;99%,N737*O737*P737*F!$B$100,))))))))))))))))))))))))))))))))))))))))))))))))))))))))+IF(U737&lt;30%,0,IF(U737&lt;35%,R737*S737*T737*F!$B$33,IF(U737&lt;40%,R737*S737*T737*F!$B$38,IF(U737&lt;45%,R737*S737*T737*F!$B$43,IF(U737&lt;50%,R737*S737*T737*F!$B$48,IF(U737=50%,R737*S737*T737*F!$B$50,IF(U737=51%,R737*S737*T737*F!$B$51,IF(U737=52%,R737*S737*T737*F!$B$52,IF(U737=53%,R737*S737*T737*F!$B$53,IF(U737=54%,R737*S737*T737*F!$B$54,IF(U737=55%,R737*S737*T737*F!$B$55,IF(U737=56%,R737*S737*T737*F!$B$56,IF(U737=57%,R737*S737*T737*F!$B$57,IF(U737=58%,R737*S737*T737*F!$B$58,IF(U737=59%,R737*S737*T737*F!$B$59,IF(U737=60%,R737*S737*T737*F!$B$60,IF(U737=61%,R737*S737*T737*F!$B$61,IF(U737=62%,R737*S737*T737*F!$B$62,IF(U737=63%,R737*S737*T737*F!$B$63,IF(U737=64%,R737*S737*T737*F!$B$64,IF(U737=65%,R737*S737*T737*F!$B$65,IF(U737=66%,R737*S737*T737*F!$B$66,IF(U737=67%,R737*S737*T737*F!$B$67,IF(U737=68%,R737*S737*T737*F!$B$68,IF(U737=69%,R737*S737*T737*F!$B$69,IF(U737=70%,R737*S737*T737*F!$B$70,IF(U737=71%,R737*S737*T737*F!$B$71,IF(U737=72%,R737*S737*T737*F!$B$72,IF(U737=73%,R737*S737*T737*F!$B$73,IF(U737=74%,R737*S737*T737*F!$B$74,IF(U737=75%,R737*S737*T737*F!$B$75,IF(U737=76%,R737*S737*T737*F!$B$76,IF(U737=77%,R737*S737*T737*F!$B$77,IF(U737=78%,R737*S737*T737*F!$B$78,IF(U737=79%,R737*S737*T737*F!$B$79,IF(U737=80%,R737*S737*T737*F!$B$80,IF(U737=81%,R737*S737*T737*F!$B$81,IF(U737=82%,R737*S737*T737*F!$B$82,IF(U737=83%,R737*S737*T737*F!$B$83,IF(U737=84%,R737*S737*T737*F!$B$84,IF(U737=85%,R737*S737*T737*F!$B$85,IF(U737=86%,R737*S737*T737*F!$B$86,IF(U737=87%,R737*S737*T737*F!$B$87,IF(U737=88%,R737*S737*T737*F!$B$88,IF(U737=89%,R737*S737*T737*F!$B$89,IF(U737=90%,R737*S737*T737*F!$B$90,IF(U737=91%,R737*S737*T737*F!$B$91,IF(U737=92%,R737*S737*T737*F!$B$92,IF(U737=93%,R737*S737*T737*F!$B$93,IF(U737=94%,R737*S737*T737*F!$B$94,IF(U737=95%,R737*S737*T737*F!$B$95,IF(U737=96%,R737*S737*T737*F!$B$96,IF(U737=97%,R737*S737*T737*F!$B$97,IF(U737=98%,R737*S737*T737*F!$B$98,IF(U737=99%,R737*S737*T737*F!$B$99,IF(U737&gt;99%,R737*S737*T737*F!$B$100)))))))))))))))))))))))))))))))))))))))))))))))))))))))))*IF(ISNUMBER(E737),E737,1)*IF(ISNUMBER(D737),D737,1)</f>
        <v>0</v>
      </c>
      <c r="AA737" s="6">
        <f>G737*H737+K737*L737+O737*P737+S737*T737</f>
        <v>0</v>
      </c>
      <c r="AB737" s="115">
        <f>(H737*(IF(I737&lt;45%,0.5,IF(I737&lt;55%,0.8,IF(I737&lt;65%,0.9,IF(I737&lt;75%,1,IF(I737&lt;85%,1.1,1.2))))))+L737*(IF(M737&lt;45%,0.5,IF(M737&lt;55%,0.8,IF(M737&lt;65%,0.9,IF(M737&lt;75%,1,IF(M737&lt;85%,1.1,1.2))))))+P737*(IF(Q737&lt;45%,0.5,IF(Q737&lt;55%,0.8,IF(Q737&lt;65%,0.9,IF(Q737&lt;75%,1,IF(Q737&lt;85%,1.1,1.2))))))+T737*(IF(U737&lt;45%,0.5,IF(U737&lt;55%,0.8,IF(U737&lt;65%,0.9,IF(U737&lt;75%,1,IF(U737&lt;85%,1.1,1.2)))))))*IF(D737&gt;=0.8,6,IF(D737&lt;=0.4,1.5,3))</f>
        <v>0</v>
      </c>
    </row>
    <row r="738" spans="1:28" x14ac:dyDescent="0.25">
      <c r="A738" s="1125"/>
      <c r="B738" s="61"/>
      <c r="C738" s="62"/>
      <c r="D738" s="109">
        <f>ROUND(IFERROR((D733*(G733*H733+K733*L733+O733*P733+S733*T733)+D734*(G734*H734+K734*L734+O734*P734+S734*T734)+D735*(G735*H735+K735*L735+O735*P735+S735*T735)+D736*(G736*H736+K736*L736+O736*P736+S736*T736)+D737*(G737*H737+K737*L737+O737*P737+S737*T737))/((G733*H733+K733*L733+O733*P733+S733*T733)+(G734*H734+K734*L734+O734*P734+S734*T734)+(G735*H735+K735*L735+O735*P735+S735*T735)+(G736*H736+K736*L736+O736*P736+S736*T736)+(G737*H737+K737*L737+O737*P737+S737*T737)),0),3)</f>
        <v>0</v>
      </c>
      <c r="E738" s="64"/>
      <c r="F738" s="65"/>
      <c r="G738" s="151"/>
      <c r="H738" s="151"/>
      <c r="I738" s="102"/>
      <c r="J738" s="65"/>
      <c r="K738" s="100"/>
      <c r="L738" s="100"/>
      <c r="M738" s="102"/>
      <c r="N738" s="65"/>
      <c r="O738" s="100"/>
      <c r="P738" s="100"/>
      <c r="Q738" s="102"/>
      <c r="R738" s="65"/>
      <c r="S738" s="100"/>
      <c r="T738" s="100"/>
      <c r="U738" s="101"/>
      <c r="V738" s="122">
        <f>SUM(V733:V737)</f>
        <v>0</v>
      </c>
      <c r="W738" s="117">
        <f>IFERROR(V738/AA738,0)</f>
        <v>0</v>
      </c>
      <c r="X738" s="118">
        <f>ROUND(IFERROR((D733*(I733*G733*H733+M733*K733*L733+Q733*O733*P733+U733*S733*T733)+D734*(I734*G734*H734+M734*K734*L734+Q734*O734*P734+U734*S734*T734)+D735*(I735*G735*H735+M735*K735*L735+Q735*O735*P735+U735*S735*T735)+D736*(I736*G736*H736+M736*K736*L736+Q736*O736*P736+U736*S736*T736)+D737*(I737*G737*H737+M737*K737*L737+Q737*O737*P737+U737*S737*T737))/(D733*(G733*H733+K733*L733+O733*P733+S733*T733)+D734*(G734*H734+K734*L734+O734*P734+S734*T734)+D735*(G735*H735+K735*L735+O735*P735+S735*T735)+D736*(G736*H736+K736*L736+O736*P736+S736*T736)+D737*(G737*H737+K737*L737+O737*P737+S737*T737)),0),2)</f>
        <v>0</v>
      </c>
      <c r="Y738" s="117"/>
      <c r="Z738" s="117">
        <f>SUM(Z733:Z737)</f>
        <v>0</v>
      </c>
      <c r="AA738" s="117">
        <f>SUM(AA733:AA737)</f>
        <v>0</v>
      </c>
      <c r="AB738" s="119">
        <f>IF(SUM(AB733:AB737)=0,TIME(,0,),TIME(,SUM(AB733:AB737)+30,))</f>
        <v>0</v>
      </c>
    </row>
    <row r="739" spans="1:28" x14ac:dyDescent="0.25">
      <c r="A739" s="1125"/>
      <c r="B739" s="61" t="str">
        <f t="shared" ref="B739:C739" si="1871">IF(B677="","",B677)</f>
        <v/>
      </c>
      <c r="C739" s="62" t="str">
        <f t="shared" si="1871"/>
        <v/>
      </c>
      <c r="D739" s="63">
        <f>D677</f>
        <v>0</v>
      </c>
      <c r="E739" s="64" t="str">
        <f t="shared" ref="E739" si="1872">IF(E677="","",E677)</f>
        <v/>
      </c>
      <c r="F739" s="152"/>
      <c r="G739" s="153"/>
      <c r="H739" s="153"/>
      <c r="I739" s="95">
        <f t="shared" ref="I739:I743" si="1873">IFERROR(ROUND(F739/$Y739,2),)</f>
        <v>0</v>
      </c>
      <c r="J739" s="152"/>
      <c r="K739" s="94"/>
      <c r="L739" s="94"/>
      <c r="M739" s="95">
        <f t="shared" ref="M739:M743" si="1874">IFERROR(ROUND(J739/$Y739,2),)</f>
        <v>0</v>
      </c>
      <c r="N739" s="152"/>
      <c r="O739" s="94"/>
      <c r="P739" s="94"/>
      <c r="Q739" s="95">
        <f t="shared" ref="Q739:Q743" si="1875">IFERROR(ROUND(N739/$Y739,2),)</f>
        <v>0</v>
      </c>
      <c r="R739" s="152"/>
      <c r="S739" s="94"/>
      <c r="T739" s="94"/>
      <c r="U739" s="93">
        <f t="shared" ref="U739:U743" si="1876">IFERROR(ROUND(R739/$Y739,2),)</f>
        <v>0</v>
      </c>
      <c r="V739" s="113">
        <f>(IF(ISNUMBER(F739),F739,1)*G739*H739+IF(ISNUMBER(J739),J739,1)*K739*L739+IF(ISNUMBER(N739),N739,1)*O739*P739+IF(ISNUMBER(R739),R739,1)*S739*T739)*IF(ISNUMBER(E739),E739,1)</f>
        <v>0</v>
      </c>
      <c r="W739" s="43">
        <f>IFERROR((IF(ISNUMBER(F739),F739,1)*G739*H739+IF(ISNUMBER(J739),J739,1)*K739*L739+IF(ISNUMBER(N739),N739,1)*O739*P739+IF(ISNUMBER(R739),R739,1)*S739*T739)*IF(ISNUMBER(E739),E739,1)/(G739*H739+K739*L739+O739*P739+S739*T739),0)</f>
        <v>0</v>
      </c>
      <c r="X739" s="36">
        <f>ROUND(IFERROR((W739/(Y739*IF(ISNUMBER(E739),E739,1))),0),2)</f>
        <v>0</v>
      </c>
      <c r="Y739" s="90" t="str">
        <f t="shared" si="1857"/>
        <v/>
      </c>
      <c r="Z739" s="6">
        <f>(IF(I739&lt;30%,0,IF(I739&lt;35%,F739*G739*H739*F!$B$33,IF(I739&lt;40%,F739*G739*H739*F!$B$38,IF(I739&lt;45%,F739*G739*H739*F!$B$43,IF(I739&lt;50%,F739*G739*H739*F!$B$48,IF(I739=50%,F739*G739*H739*F!$B$50,IF(I739=51%,F739*G739*H739*F!$B$51,IF(I739=52%,F739*G739*H739*F!$B$52,IF(I739=53%,F739*G739*H739*F!$B$53,IF(I739=54%,F739*G739*H739*F!$B$54,IF(I739=55%,F739*G739*H739*F!$B$55,IF(I739=56%,F739*G739*H739*F!$B$56,IF(I739=57%,F739*G739*H739*F!$B$57,IF(I739=58%,F739*G739*H739*F!$B$58,IF(I739=59%,F739*G739*H739*F!$B$59,IF(I739=60%,F739*G739*H739*F!$B$60,IF(I739=61%,F739*G739*H739*F!$B$61,IF(I739=62%,F739*G739*H739*F!$B$62,IF(I739=63%,F739*G739*H739*F!$B$63,IF(I739=64%,F739*G739*H739*F!$B$64,IF(I739=65%,F739*G739*H739*F!$B$65,IF(I739=66%,F739*G739*H739*F!$B$66,IF(I739=67%,F739*G739*H739*F!$B$67,IF(I739=68%,F739*G739*H739*F!$B$68,IF(I739=69%,F739*G739*H739*F!$B$69,IF(I739=70%,F739*G739*H739*F!$B$70,IF(I739=71%,F739*G739*H739*F!$B$71,IF(I739=72%,F739*G739*H739*F!$B$72,IF(I739=73%,F739*G739*H739*F!$B$73,IF(I739=74%,F739*G739*H739*F!$B$74,IF(I739=75%,F739*G739*H739*F!$B$75,IF(I739=76%,F739*G739*H739*F!$B$76,IF(I739=77%,F739*G739*H739*F!$B$77,IF(I739=78%,F739*G739*H739*F!$B$78,IF(I739=79%,F739*G739*H739*F!$B$79,IF(I739=80%,F739*G739*H739*F!$B$80,IF(I739=81%,F739*G739*H739*F!$B$81,IF(I739=82%,F739*G739*H739*F!$B$82,IF(I739=83%,F739*G739*H739*F!$B$83,IF(I739=84%,F739*G739*H739*F!$B$84,IF(I739=85%,F739*G739*H739*F!$B$85,IF(I739=86%,F739*G739*H739*F!$B$86,IF(I739=87%,F739*G739*H739*F!$B$87,IF(I739=88%,F739*G739*H739*F!$B$88,IF(I739=89%,F739*G739*H739*F!$B$89,IF(I739=90%,F739*G739*H739*F!$B$90,IF(I739=91%,F739*G739*H739*F!$B$91,IF(I739=92%,F739*G739*H739*F!$B$92,IF(I739=93%,F739*G739*H739*F!$B$93,IF(I739=94%,F739*G739*H739*F!$B$94,IF(I739=95%,F739*G739*H739*F!$B$95,IF(I739=96%,F739*G739*H739*F!$B$96,IF(I739=97%,F739*G739*H739*F!$B$97,IF(I739=98%,F739*G739*H739*F!$B$98,IF(I739=99%,F739*G739*H739*F!$B$99,IF(I739&gt;99%,F739*G739*H739*F!$B$100,))))))))))))))))))))))))))))))))))))))))))))))))))))))))+IF(M739&lt;30%,0,IF(M739&lt;35%,J739*K739*L739*F!$B$33,IF(M739&lt;40%,J739*K739*L739*F!$B$38,IF(M739&lt;45%,J739*K739*L739*F!$B$43,IF(M739&lt;50%,J739*K739*L739*F!$B$48,IF(M739=50%,J739*K739*L739*F!$B$50,IF(M739=51%,J739*K739*L739*F!$B$51,IF(M739=52%,J739*K739*L739*F!$B$52,IF(M739=53%,J739*K739*L739*F!$B$53,IF(M739=54%,J739*K739*L739*F!$B$54,IF(M739=55%,J739*K739*L739*F!$B$55,IF(M739=56%,J739*K739*L739*F!$B$56,IF(M739=57%,J739*K739*L739*F!$B$57,IF(M739=58%,J739*K739*L739*F!$B$58,IF(M739=59%,J739*K739*L739*F!$B$59,IF(M739=60%,J739*K739*L739*F!$B$60,IF(M739=61%,J739*K739*L739*F!$B$61,IF(M739=62%,J739*K739*L739*F!$B$62,IF(M739=63%,J739*K739*L739*F!$B$63,IF(M739=64%,J739*K739*L739*F!$B$64,IF(M739=65%,J739*K739*L739*F!$B$65,IF(M739=66%,J739*K739*L739*F!$B$66,IF(M739=67%,J739*K739*L739*F!$B$67,IF(M739=68%,J739*K739*L739*F!$B$68,IF(M739=69%,J739*K739*L739*F!$B$69,IF(M739=70%,J739*K739*L739*F!$B$70,IF(M739=71%,J739*K739*L739*F!$B$71,IF(M739=72%,J739*K739*L739*F!$B$72,IF(M739=73%,J739*K739*L739*F!$B$73,IF(M739=74%,J739*K739*L739*F!$B$74,IF(M739=75%,J739*K739*L739*F!$B$75,IF(M739=76%,J739*K739*L739*F!$B$76,IF(M739=77%,J739*K739*L739*F!$B$77,IF(M739=78%,J739*K739*L739*F!$B$78,IF(M739=79%,J739*K739*L739*F!$B$79,IF(M739=80%,J739*K739*L739*F!$B$80,IF(M739=81%,J739*K739*L739*F!$B$81,IF(M739=82%,J739*K739*L739*F!$B$82,IF(M739=83%,J739*K739*L739*F!$B$83,IF(M739=84%,J739*K739*L739*F!$B$84,IF(M739=85%,J739*K739*L739*F!$B$85,IF(M739=86%,J739*K739*L739*F!$B$86,IF(M739=87%,J739*K739*L739*F!$B$87,IF(M739=88%,J739*K739*L739*F!$B$88,IF(M739=89%,J739*K739*L739*F!$B$89,IF(M739=90%,J739*K739*L739*F!$B$90,IF(M739=91%,J739*K739*L739*F!$B$91,IF(M739=92%,J739*K739*L739*F!$B$92,IF(M739=93%,J739*K739*L739*F!$B$93,IF(M739=94%,J739*K739*L739*F!$B$94,IF(M739=95%,J739*K739*L739*F!$B$95,IF(M739=96%,J739*K739*L739*F!$B$96,IF(M739=97%,J739*K739*L739*F!$B$97,IF(M739=98%,J739*K739*L739*F!$B$98,IF(M739=99%,J739*K739*L739*F!$B$99,IF(M739&gt;99%,J739*K739*L739*F!$B$100,))))))))))))))))))))))))))))))))))))))))))))))))))))))))+IF(Q739&lt;30%,0,IF(Q739&lt;35%,N739*O739*P739*F!$B$33,IF(Q739&lt;40%,N739*O739*P739*F!$B$38,IF(Q739&lt;45%,N739*O739*P739*F!$B$43,IF(Q739&lt;50%,N739*O739*P739*F!$B$48,IF(Q739=50%,N739*O739*P739*F!$B$50,IF(Q739=51%,N739*O739*P739*F!$B$51,IF(Q739=52%,N739*O739*P739*F!$B$52,IF(Q739=53%,N739*O739*P739*F!$B$53,IF(Q739=54%,N739*O739*P739*F!$B$54,IF(Q739=55%,N739*O739*P739*F!$B$55,IF(Q739=56%,N739*O739*P739*F!$B$56,IF(Q739=57%,N739*O739*P739*F!$B$57,IF(Q739=58%,N739*O739*P739*F!$B$58,IF(Q739=59%,N739*O739*P739*F!$B$59,IF(Q739=60%,N739*O739*P739*F!$B$60,IF(Q739=61%,N739*O739*P739*F!$B$61,IF(Q739=62%,N739*O739*P739*F!$B$62,IF(Q739=63%,N739*O739*P739*F!$B$63,IF(Q739=64%,N739*O739*P739*F!$B$64,IF(Q739=65%,N739*O739*P739*F!$B$65,IF(Q739=66%,N739*O739*P739*F!$B$66,IF(Q739=67%,N739*O739*P739*F!$B$67,IF(Q739=68%,N739*O739*P739*F!$B$68,IF(Q739=69%,N739*O739*P739*F!$B$69,IF(Q739=70%,N739*O739*P739*F!$B$70,IF(Q739=71%,N739*O739*P739*F!$B$71,IF(Q739=72%,N739*O739*P739*F!$B$72,IF(Q739=73%,N739*O739*P739*F!$B$73,IF(Q739=74%,N739*O739*P739*F!$B$74,IF(Q739=75%,N739*O739*P739*F!$B$75,IF(Q739=76%,N739*O739*P739*F!$B$76,IF(Q739=77%,N739*O739*P739*F!$B$77,IF(Q739=78%,N739*O739*P739*F!$B$78,IF(Q739=79%,N739*O739*P739*F!$B$79,IF(Q739=80%,N739*O739*P739*F!$B$80,IF(Q739=81%,N739*O739*P739*F!$B$81,IF(Q739=82%,N739*O739*P739*F!$B$82,IF(Q739=83%,N739*O739*P739*F!$B$83,IF(Q739=84%,N739*O739*P739*F!$B$84,IF(Q739=85%,N739*O739*P739*F!$B$85,IF(Q739=86%,N739*O739*P739*F!$B$86,IF(Q739=87%,N739*O739*P739*F!$B$87,IF(Q739=88%,N739*O739*P739*F!$B$88,IF(Q739=89%,N739*O739*P739*F!$B$89,IF(Q739=90%,N739*O739*P739*F!$B$90,IF(Q739=91%,N739*O739*P739*F!$B$91,IF(Q739=92%,N739*O739*P739*F!$B$92,IF(Q739=93%,N739*O739*P739*F!$B$93,IF(Q739=94%,N739*O739*P739*F!$B$94,IF(Q739=95%,N739*O739*P739*F!$B$95,IF(Q739=96%,N739*O739*P739*F!$B$96,IF(Q739=97%,N739*O739*P739*F!$B$97,IF(Q739=98%,N739*O739*P739*F!$B$98,IF(Q739=99%,N739*O739*P739*F!$B$99,IF(Q739&gt;99%,N739*O739*P739*F!$B$100,))))))))))))))))))))))))))))))))))))))))))))))))))))))))+IF(U739&lt;30%,0,IF(U739&lt;35%,R739*S739*T739*F!$B$33,IF(U739&lt;40%,R739*S739*T739*F!$B$38,IF(U739&lt;45%,R739*S739*T739*F!$B$43,IF(U739&lt;50%,R739*S739*T739*F!$B$48,IF(U739=50%,R739*S739*T739*F!$B$50,IF(U739=51%,R739*S739*T739*F!$B$51,IF(U739=52%,R739*S739*T739*F!$B$52,IF(U739=53%,R739*S739*T739*F!$B$53,IF(U739=54%,R739*S739*T739*F!$B$54,IF(U739=55%,R739*S739*T739*F!$B$55,IF(U739=56%,R739*S739*T739*F!$B$56,IF(U739=57%,R739*S739*T739*F!$B$57,IF(U739=58%,R739*S739*T739*F!$B$58,IF(U739=59%,R739*S739*T739*F!$B$59,IF(U739=60%,R739*S739*T739*F!$B$60,IF(U739=61%,R739*S739*T739*F!$B$61,IF(U739=62%,R739*S739*T739*F!$B$62,IF(U739=63%,R739*S739*T739*F!$B$63,IF(U739=64%,R739*S739*T739*F!$B$64,IF(U739=65%,R739*S739*T739*F!$B$65,IF(U739=66%,R739*S739*T739*F!$B$66,IF(U739=67%,R739*S739*T739*F!$B$67,IF(U739=68%,R739*S739*T739*F!$B$68,IF(U739=69%,R739*S739*T739*F!$B$69,IF(U739=70%,R739*S739*T739*F!$B$70,IF(U739=71%,R739*S739*T739*F!$B$71,IF(U739=72%,R739*S739*T739*F!$B$72,IF(U739=73%,R739*S739*T739*F!$B$73,IF(U739=74%,R739*S739*T739*F!$B$74,IF(U739=75%,R739*S739*T739*F!$B$75,IF(U739=76%,R739*S739*T739*F!$B$76,IF(U739=77%,R739*S739*T739*F!$B$77,IF(U739=78%,R739*S739*T739*F!$B$78,IF(U739=79%,R739*S739*T739*F!$B$79,IF(U739=80%,R739*S739*T739*F!$B$80,IF(U739=81%,R739*S739*T739*F!$B$81,IF(U739=82%,R739*S739*T739*F!$B$82,IF(U739=83%,R739*S739*T739*F!$B$83,IF(U739=84%,R739*S739*T739*F!$B$84,IF(U739=85%,R739*S739*T739*F!$B$85,IF(U739=86%,R739*S739*T739*F!$B$86,IF(U739=87%,R739*S739*T739*F!$B$87,IF(U739=88%,R739*S739*T739*F!$B$88,IF(U739=89%,R739*S739*T739*F!$B$89,IF(U739=90%,R739*S739*T739*F!$B$90,IF(U739=91%,R739*S739*T739*F!$B$91,IF(U739=92%,R739*S739*T739*F!$B$92,IF(U739=93%,R739*S739*T739*F!$B$93,IF(U739=94%,R739*S739*T739*F!$B$94,IF(U739=95%,R739*S739*T739*F!$B$95,IF(U739=96%,R739*S739*T739*F!$B$96,IF(U739=97%,R739*S739*T739*F!$B$97,IF(U739=98%,R739*S739*T739*F!$B$98,IF(U739=99%,R739*S739*T739*F!$B$99,IF(U739&gt;99%,R739*S739*T739*F!$B$100)))))))))))))))))))))))))))))))))))))))))))))))))))))))))*IF(ISNUMBER(E739),E739,1)*IF(ISNUMBER(D739),D739,1)</f>
        <v>0</v>
      </c>
      <c r="AA739" s="6">
        <f>G739*H739+K739*L739+O739*P739+S739*T739</f>
        <v>0</v>
      </c>
      <c r="AB739" s="35">
        <f>(H739*(IF(I739&lt;45%,0.5,IF(I739&lt;55%,0.8,IF(I739&lt;65%,0.9,IF(I739&lt;75%,1,IF(I739&lt;85%,1.1,1.2))))))+L739*(IF(M739&lt;45%,0.5,IF(M739&lt;55%,0.8,IF(M739&lt;65%,0.9,IF(M739&lt;75%,1,IF(M739&lt;85%,1.1,1.2))))))+P739*(IF(Q739&lt;45%,0.5,IF(Q739&lt;55%,0.8,IF(Q739&lt;65%,0.9,IF(Q739&lt;75%,1,IF(Q739&lt;85%,1.1,1.2))))))+T739*(IF(U739&lt;45%,0.5,IF(U739&lt;55%,0.8,IF(U739&lt;65%,0.9,IF(U739&lt;75%,1,IF(U739&lt;85%,1.1,1.2)))))))*IF(D739&gt;=0.8,6,IF(D739&lt;=0.4,1.5,3))</f>
        <v>0</v>
      </c>
    </row>
    <row r="740" spans="1:28" x14ac:dyDescent="0.25">
      <c r="A740" s="1125"/>
      <c r="B740" s="61" t="str">
        <f t="shared" ref="B740:C740" si="1877">IF(B678="","",B678)</f>
        <v/>
      </c>
      <c r="C740" s="62" t="str">
        <f t="shared" si="1877"/>
        <v/>
      </c>
      <c r="D740" s="63">
        <f t="shared" ref="D740:D743" si="1878">D678</f>
        <v>0</v>
      </c>
      <c r="E740" s="64" t="str">
        <f t="shared" ref="E740" si="1879">IF(E678="","",E678)</f>
        <v/>
      </c>
      <c r="F740" s="150"/>
      <c r="G740" s="151"/>
      <c r="H740" s="151"/>
      <c r="I740" s="102">
        <f t="shared" si="1873"/>
        <v>0</v>
      </c>
      <c r="J740" s="150"/>
      <c r="K740" s="100"/>
      <c r="L740" s="100"/>
      <c r="M740" s="102">
        <f t="shared" si="1874"/>
        <v>0</v>
      </c>
      <c r="N740" s="150"/>
      <c r="O740" s="100"/>
      <c r="P740" s="100"/>
      <c r="Q740" s="102">
        <f t="shared" si="1875"/>
        <v>0</v>
      </c>
      <c r="R740" s="150"/>
      <c r="S740" s="100"/>
      <c r="T740" s="100"/>
      <c r="U740" s="101">
        <f t="shared" si="1876"/>
        <v>0</v>
      </c>
      <c r="V740" s="110">
        <f t="shared" ref="V740:V743" si="1880">(IF(ISNUMBER(F740),F740,1)*G740*H740+IF(ISNUMBER(J740),J740,1)*K740*L740+IF(ISNUMBER(N740),N740,1)*O740*P740+IF(ISNUMBER(R740),R740,1)*S740*T740)*IF(ISNUMBER(E740),E740,1)</f>
        <v>0</v>
      </c>
      <c r="W740" s="111">
        <f t="shared" ref="W740:W743" si="1881">IFERROR((IF(ISNUMBER(F740),F740,1)*G740*H740+IF(ISNUMBER(J740),J740,1)*K740*L740+IF(ISNUMBER(N740),N740,1)*O740*P740+IF(ISNUMBER(R740),R740,1)*S740*T740)*IF(ISNUMBER(E740),E740,1)/(G740*H740+K740*L740+O740*P740+S740*T740),0)</f>
        <v>0</v>
      </c>
      <c r="X740" s="53">
        <f t="shared" ref="X740:X741" si="1882">ROUND(IFERROR((W740/(Y740*IF(ISNUMBER(E740),E740,1))),0),2)</f>
        <v>0</v>
      </c>
      <c r="Y740" s="90" t="str">
        <f t="shared" si="1857"/>
        <v/>
      </c>
      <c r="Z740" s="5">
        <f>(IF(I740&lt;30%,0,IF(I740&lt;35%,F740*G740*H740*F!$B$33,IF(I740&lt;40%,F740*G740*H740*F!$B$38,IF(I740&lt;45%,F740*G740*H740*F!$B$43,IF(I740&lt;50%,F740*G740*H740*F!$B$48,IF(I740=50%,F740*G740*H740*F!$B$50,IF(I740=51%,F740*G740*H740*F!$B$51,IF(I740=52%,F740*G740*H740*F!$B$52,IF(I740=53%,F740*G740*H740*F!$B$53,IF(I740=54%,F740*G740*H740*F!$B$54,IF(I740=55%,F740*G740*H740*F!$B$55,IF(I740=56%,F740*G740*H740*F!$B$56,IF(I740=57%,F740*G740*H740*F!$B$57,IF(I740=58%,F740*G740*H740*F!$B$58,IF(I740=59%,F740*G740*H740*F!$B$59,IF(I740=60%,F740*G740*H740*F!$B$60,IF(I740=61%,F740*G740*H740*F!$B$61,IF(I740=62%,F740*G740*H740*F!$B$62,IF(I740=63%,F740*G740*H740*F!$B$63,IF(I740=64%,F740*G740*H740*F!$B$64,IF(I740=65%,F740*G740*H740*F!$B$65,IF(I740=66%,F740*G740*H740*F!$B$66,IF(I740=67%,F740*G740*H740*F!$B$67,IF(I740=68%,F740*G740*H740*F!$B$68,IF(I740=69%,F740*G740*H740*F!$B$69,IF(I740=70%,F740*G740*H740*F!$B$70,IF(I740=71%,F740*G740*H740*F!$B$71,IF(I740=72%,F740*G740*H740*F!$B$72,IF(I740=73%,F740*G740*H740*F!$B$73,IF(I740=74%,F740*G740*H740*F!$B$74,IF(I740=75%,F740*G740*H740*F!$B$75,IF(I740=76%,F740*G740*H740*F!$B$76,IF(I740=77%,F740*G740*H740*F!$B$77,IF(I740=78%,F740*G740*H740*F!$B$78,IF(I740=79%,F740*G740*H740*F!$B$79,IF(I740=80%,F740*G740*H740*F!$B$80,IF(I740=81%,F740*G740*H740*F!$B$81,IF(I740=82%,F740*G740*H740*F!$B$82,IF(I740=83%,F740*G740*H740*F!$B$83,IF(I740=84%,F740*G740*H740*F!$B$84,IF(I740=85%,F740*G740*H740*F!$B$85,IF(I740=86%,F740*G740*H740*F!$B$86,IF(I740=87%,F740*G740*H740*F!$B$87,IF(I740=88%,F740*G740*H740*F!$B$88,IF(I740=89%,F740*G740*H740*F!$B$89,IF(I740=90%,F740*G740*H740*F!$B$90,IF(I740=91%,F740*G740*H740*F!$B$91,IF(I740=92%,F740*G740*H740*F!$B$92,IF(I740=93%,F740*G740*H740*F!$B$93,IF(I740=94%,F740*G740*H740*F!$B$94,IF(I740=95%,F740*G740*H740*F!$B$95,IF(I740=96%,F740*G740*H740*F!$B$96,IF(I740=97%,F740*G740*H740*F!$B$97,IF(I740=98%,F740*G740*H740*F!$B$98,IF(I740=99%,F740*G740*H740*F!$B$99,IF(I740&gt;99%,F740*G740*H740*F!$B$100,))))))))))))))))))))))))))))))))))))))))))))))))))))))))+IF(M740&lt;30%,0,IF(M740&lt;35%,J740*K740*L740*F!$B$33,IF(M740&lt;40%,J740*K740*L740*F!$B$38,IF(M740&lt;45%,J740*K740*L740*F!$B$43,IF(M740&lt;50%,J740*K740*L740*F!$B$48,IF(M740=50%,J740*K740*L740*F!$B$50,IF(M740=51%,J740*K740*L740*F!$B$51,IF(M740=52%,J740*K740*L740*F!$B$52,IF(M740=53%,J740*K740*L740*F!$B$53,IF(M740=54%,J740*K740*L740*F!$B$54,IF(M740=55%,J740*K740*L740*F!$B$55,IF(M740=56%,J740*K740*L740*F!$B$56,IF(M740=57%,J740*K740*L740*F!$B$57,IF(M740=58%,J740*K740*L740*F!$B$58,IF(M740=59%,J740*K740*L740*F!$B$59,IF(M740=60%,J740*K740*L740*F!$B$60,IF(M740=61%,J740*K740*L740*F!$B$61,IF(M740=62%,J740*K740*L740*F!$B$62,IF(M740=63%,J740*K740*L740*F!$B$63,IF(M740=64%,J740*K740*L740*F!$B$64,IF(M740=65%,J740*K740*L740*F!$B$65,IF(M740=66%,J740*K740*L740*F!$B$66,IF(M740=67%,J740*K740*L740*F!$B$67,IF(M740=68%,J740*K740*L740*F!$B$68,IF(M740=69%,J740*K740*L740*F!$B$69,IF(M740=70%,J740*K740*L740*F!$B$70,IF(M740=71%,J740*K740*L740*F!$B$71,IF(M740=72%,J740*K740*L740*F!$B$72,IF(M740=73%,J740*K740*L740*F!$B$73,IF(M740=74%,J740*K740*L740*F!$B$74,IF(M740=75%,J740*K740*L740*F!$B$75,IF(M740=76%,J740*K740*L740*F!$B$76,IF(M740=77%,J740*K740*L740*F!$B$77,IF(M740=78%,J740*K740*L740*F!$B$78,IF(M740=79%,J740*K740*L740*F!$B$79,IF(M740=80%,J740*K740*L740*F!$B$80,IF(M740=81%,J740*K740*L740*F!$B$81,IF(M740=82%,J740*K740*L740*F!$B$82,IF(M740=83%,J740*K740*L740*F!$B$83,IF(M740=84%,J740*K740*L740*F!$B$84,IF(M740=85%,J740*K740*L740*F!$B$85,IF(M740=86%,J740*K740*L740*F!$B$86,IF(M740=87%,J740*K740*L740*F!$B$87,IF(M740=88%,J740*K740*L740*F!$B$88,IF(M740=89%,J740*K740*L740*F!$B$89,IF(M740=90%,J740*K740*L740*F!$B$90,IF(M740=91%,J740*K740*L740*F!$B$91,IF(M740=92%,J740*K740*L740*F!$B$92,IF(M740=93%,J740*K740*L740*F!$B$93,IF(M740=94%,J740*K740*L740*F!$B$94,IF(M740=95%,J740*K740*L740*F!$B$95,IF(M740=96%,J740*K740*L740*F!$B$96,IF(M740=97%,J740*K740*L740*F!$B$97,IF(M740=98%,J740*K740*L740*F!$B$98,IF(M740=99%,J740*K740*L740*F!$B$99,IF(M740&gt;99%,J740*K740*L740*F!$B$100,))))))))))))))))))))))))))))))))))))))))))))))))))))))))+IF(Q740&lt;30%,0,IF(Q740&lt;35%,N740*O740*P740*F!$B$33,IF(Q740&lt;40%,N740*O740*P740*F!$B$38,IF(Q740&lt;45%,N740*O740*P740*F!$B$43,IF(Q740&lt;50%,N740*O740*P740*F!$B$48,IF(Q740=50%,N740*O740*P740*F!$B$50,IF(Q740=51%,N740*O740*P740*F!$B$51,IF(Q740=52%,N740*O740*P740*F!$B$52,IF(Q740=53%,N740*O740*P740*F!$B$53,IF(Q740=54%,N740*O740*P740*F!$B$54,IF(Q740=55%,N740*O740*P740*F!$B$55,IF(Q740=56%,N740*O740*P740*F!$B$56,IF(Q740=57%,N740*O740*P740*F!$B$57,IF(Q740=58%,N740*O740*P740*F!$B$58,IF(Q740=59%,N740*O740*P740*F!$B$59,IF(Q740=60%,N740*O740*P740*F!$B$60,IF(Q740=61%,N740*O740*P740*F!$B$61,IF(Q740=62%,N740*O740*P740*F!$B$62,IF(Q740=63%,N740*O740*P740*F!$B$63,IF(Q740=64%,N740*O740*P740*F!$B$64,IF(Q740=65%,N740*O740*P740*F!$B$65,IF(Q740=66%,N740*O740*P740*F!$B$66,IF(Q740=67%,N740*O740*P740*F!$B$67,IF(Q740=68%,N740*O740*P740*F!$B$68,IF(Q740=69%,N740*O740*P740*F!$B$69,IF(Q740=70%,N740*O740*P740*F!$B$70,IF(Q740=71%,N740*O740*P740*F!$B$71,IF(Q740=72%,N740*O740*P740*F!$B$72,IF(Q740=73%,N740*O740*P740*F!$B$73,IF(Q740=74%,N740*O740*P740*F!$B$74,IF(Q740=75%,N740*O740*P740*F!$B$75,IF(Q740=76%,N740*O740*P740*F!$B$76,IF(Q740=77%,N740*O740*P740*F!$B$77,IF(Q740=78%,N740*O740*P740*F!$B$78,IF(Q740=79%,N740*O740*P740*F!$B$79,IF(Q740=80%,N740*O740*P740*F!$B$80,IF(Q740=81%,N740*O740*P740*F!$B$81,IF(Q740=82%,N740*O740*P740*F!$B$82,IF(Q740=83%,N740*O740*P740*F!$B$83,IF(Q740=84%,N740*O740*P740*F!$B$84,IF(Q740=85%,N740*O740*P740*F!$B$85,IF(Q740=86%,N740*O740*P740*F!$B$86,IF(Q740=87%,N740*O740*P740*F!$B$87,IF(Q740=88%,N740*O740*P740*F!$B$88,IF(Q740=89%,N740*O740*P740*F!$B$89,IF(Q740=90%,N740*O740*P740*F!$B$90,IF(Q740=91%,N740*O740*P740*F!$B$91,IF(Q740=92%,N740*O740*P740*F!$B$92,IF(Q740=93%,N740*O740*P740*F!$B$93,IF(Q740=94%,N740*O740*P740*F!$B$94,IF(Q740=95%,N740*O740*P740*F!$B$95,IF(Q740=96%,N740*O740*P740*F!$B$96,IF(Q740=97%,N740*O740*P740*F!$B$97,IF(Q740=98%,N740*O740*P740*F!$B$98,IF(Q740=99%,N740*O740*P740*F!$B$99,IF(Q740&gt;99%,N740*O740*P740*F!$B$100,))))))))))))))))))))))))))))))))))))))))))))))))))))))))+IF(U740&lt;30%,0,IF(U740&lt;35%,R740*S740*T740*F!$B$33,IF(U740&lt;40%,R740*S740*T740*F!$B$38,IF(U740&lt;45%,R740*S740*T740*F!$B$43,IF(U740&lt;50%,R740*S740*T740*F!$B$48,IF(U740=50%,R740*S740*T740*F!$B$50,IF(U740=51%,R740*S740*T740*F!$B$51,IF(U740=52%,R740*S740*T740*F!$B$52,IF(U740=53%,R740*S740*T740*F!$B$53,IF(U740=54%,R740*S740*T740*F!$B$54,IF(U740=55%,R740*S740*T740*F!$B$55,IF(U740=56%,R740*S740*T740*F!$B$56,IF(U740=57%,R740*S740*T740*F!$B$57,IF(U740=58%,R740*S740*T740*F!$B$58,IF(U740=59%,R740*S740*T740*F!$B$59,IF(U740=60%,R740*S740*T740*F!$B$60,IF(U740=61%,R740*S740*T740*F!$B$61,IF(U740=62%,R740*S740*T740*F!$B$62,IF(U740=63%,R740*S740*T740*F!$B$63,IF(U740=64%,R740*S740*T740*F!$B$64,IF(U740=65%,R740*S740*T740*F!$B$65,IF(U740=66%,R740*S740*T740*F!$B$66,IF(U740=67%,R740*S740*T740*F!$B$67,IF(U740=68%,R740*S740*T740*F!$B$68,IF(U740=69%,R740*S740*T740*F!$B$69,IF(U740=70%,R740*S740*T740*F!$B$70,IF(U740=71%,R740*S740*T740*F!$B$71,IF(U740=72%,R740*S740*T740*F!$B$72,IF(U740=73%,R740*S740*T740*F!$B$73,IF(U740=74%,R740*S740*T740*F!$B$74,IF(U740=75%,R740*S740*T740*F!$B$75,IF(U740=76%,R740*S740*T740*F!$B$76,IF(U740=77%,R740*S740*T740*F!$B$77,IF(U740=78%,R740*S740*T740*F!$B$78,IF(U740=79%,R740*S740*T740*F!$B$79,IF(U740=80%,R740*S740*T740*F!$B$80,IF(U740=81%,R740*S740*T740*F!$B$81,IF(U740=82%,R740*S740*T740*F!$B$82,IF(U740=83%,R740*S740*T740*F!$B$83,IF(U740=84%,R740*S740*T740*F!$B$84,IF(U740=85%,R740*S740*T740*F!$B$85,IF(U740=86%,R740*S740*T740*F!$B$86,IF(U740=87%,R740*S740*T740*F!$B$87,IF(U740=88%,R740*S740*T740*F!$B$88,IF(U740=89%,R740*S740*T740*F!$B$89,IF(U740=90%,R740*S740*T740*F!$B$90,IF(U740=91%,R740*S740*T740*F!$B$91,IF(U740=92%,R740*S740*T740*F!$B$92,IF(U740=93%,R740*S740*T740*F!$B$93,IF(U740=94%,R740*S740*T740*F!$B$94,IF(U740=95%,R740*S740*T740*F!$B$95,IF(U740=96%,R740*S740*T740*F!$B$96,IF(U740=97%,R740*S740*T740*F!$B$97,IF(U740=98%,R740*S740*T740*F!$B$98,IF(U740=99%,R740*S740*T740*F!$B$99,IF(U740&gt;99%,R740*S740*T740*F!$B$100)))))))))))))))))))))))))))))))))))))))))))))))))))))))))*IF(ISNUMBER(E740),E740,1)*IF(ISNUMBER(D740),D740,1)</f>
        <v>0</v>
      </c>
      <c r="AA740" s="5">
        <f>G740*H740+K740*L740+O740*P740+S740*T740</f>
        <v>0</v>
      </c>
      <c r="AB740" s="32">
        <f>(H740*(IF(I740&lt;45%,0.5,IF(I740&lt;55%,0.8,IF(I740&lt;65%,0.9,IF(I740&lt;75%,1,IF(I740&lt;85%,1.1,1.2))))))+L740*(IF(M740&lt;45%,0.5,IF(M740&lt;55%,0.8,IF(M740&lt;65%,0.9,IF(M740&lt;75%,1,IF(M740&lt;85%,1.1,1.2))))))+P740*(IF(Q740&lt;45%,0.5,IF(Q740&lt;55%,0.8,IF(Q740&lt;65%,0.9,IF(Q740&lt;75%,1,IF(Q740&lt;85%,1.1,1.2))))))+T740*(IF(U740&lt;45%,0.5,IF(U740&lt;55%,0.8,IF(U740&lt;65%,0.9,IF(U740&lt;75%,1,IF(U740&lt;85%,1.1,1.2)))))))*IF(D740&gt;=0.8,6,IF(D740&lt;=0.4,1.5,3))</f>
        <v>0</v>
      </c>
    </row>
    <row r="741" spans="1:28" x14ac:dyDescent="0.25">
      <c r="A741" s="1125"/>
      <c r="B741" s="61" t="str">
        <f t="shared" ref="B741:C741" si="1883">IF(B679="","",B679)</f>
        <v/>
      </c>
      <c r="C741" s="62" t="str">
        <f t="shared" si="1883"/>
        <v/>
      </c>
      <c r="D741" s="63">
        <f t="shared" si="1878"/>
        <v>0</v>
      </c>
      <c r="E741" s="64" t="str">
        <f t="shared" ref="E741" si="1884">IF(E679="","",E679)</f>
        <v/>
      </c>
      <c r="F741" s="152"/>
      <c r="G741" s="153"/>
      <c r="H741" s="153"/>
      <c r="I741" s="95">
        <f t="shared" si="1873"/>
        <v>0</v>
      </c>
      <c r="J741" s="152"/>
      <c r="K741" s="94"/>
      <c r="L741" s="94"/>
      <c r="M741" s="95">
        <f t="shared" si="1874"/>
        <v>0</v>
      </c>
      <c r="N741" s="152"/>
      <c r="O741" s="94"/>
      <c r="P741" s="94"/>
      <c r="Q741" s="95">
        <f t="shared" si="1875"/>
        <v>0</v>
      </c>
      <c r="R741" s="152"/>
      <c r="S741" s="94"/>
      <c r="T741" s="94"/>
      <c r="U741" s="93">
        <f t="shared" si="1876"/>
        <v>0</v>
      </c>
      <c r="V741" s="113">
        <f t="shared" si="1880"/>
        <v>0</v>
      </c>
      <c r="W741" s="114">
        <f t="shared" si="1881"/>
        <v>0</v>
      </c>
      <c r="X741" s="36">
        <f t="shared" si="1882"/>
        <v>0</v>
      </c>
      <c r="Y741" s="90" t="str">
        <f t="shared" si="1857"/>
        <v/>
      </c>
      <c r="Z741" s="6">
        <f>(IF(I741&lt;30%,0,IF(I741&lt;35%,F741*G741*H741*F!$B$33,IF(I741&lt;40%,F741*G741*H741*F!$B$38,IF(I741&lt;45%,F741*G741*H741*F!$B$43,IF(I741&lt;50%,F741*G741*H741*F!$B$48,IF(I741=50%,F741*G741*H741*F!$B$50,IF(I741=51%,F741*G741*H741*F!$B$51,IF(I741=52%,F741*G741*H741*F!$B$52,IF(I741=53%,F741*G741*H741*F!$B$53,IF(I741=54%,F741*G741*H741*F!$B$54,IF(I741=55%,F741*G741*H741*F!$B$55,IF(I741=56%,F741*G741*H741*F!$B$56,IF(I741=57%,F741*G741*H741*F!$B$57,IF(I741=58%,F741*G741*H741*F!$B$58,IF(I741=59%,F741*G741*H741*F!$B$59,IF(I741=60%,F741*G741*H741*F!$B$60,IF(I741=61%,F741*G741*H741*F!$B$61,IF(I741=62%,F741*G741*H741*F!$B$62,IF(I741=63%,F741*G741*H741*F!$B$63,IF(I741=64%,F741*G741*H741*F!$B$64,IF(I741=65%,F741*G741*H741*F!$B$65,IF(I741=66%,F741*G741*H741*F!$B$66,IF(I741=67%,F741*G741*H741*F!$B$67,IF(I741=68%,F741*G741*H741*F!$B$68,IF(I741=69%,F741*G741*H741*F!$B$69,IF(I741=70%,F741*G741*H741*F!$B$70,IF(I741=71%,F741*G741*H741*F!$B$71,IF(I741=72%,F741*G741*H741*F!$B$72,IF(I741=73%,F741*G741*H741*F!$B$73,IF(I741=74%,F741*G741*H741*F!$B$74,IF(I741=75%,F741*G741*H741*F!$B$75,IF(I741=76%,F741*G741*H741*F!$B$76,IF(I741=77%,F741*G741*H741*F!$B$77,IF(I741=78%,F741*G741*H741*F!$B$78,IF(I741=79%,F741*G741*H741*F!$B$79,IF(I741=80%,F741*G741*H741*F!$B$80,IF(I741=81%,F741*G741*H741*F!$B$81,IF(I741=82%,F741*G741*H741*F!$B$82,IF(I741=83%,F741*G741*H741*F!$B$83,IF(I741=84%,F741*G741*H741*F!$B$84,IF(I741=85%,F741*G741*H741*F!$B$85,IF(I741=86%,F741*G741*H741*F!$B$86,IF(I741=87%,F741*G741*H741*F!$B$87,IF(I741=88%,F741*G741*H741*F!$B$88,IF(I741=89%,F741*G741*H741*F!$B$89,IF(I741=90%,F741*G741*H741*F!$B$90,IF(I741=91%,F741*G741*H741*F!$B$91,IF(I741=92%,F741*G741*H741*F!$B$92,IF(I741=93%,F741*G741*H741*F!$B$93,IF(I741=94%,F741*G741*H741*F!$B$94,IF(I741=95%,F741*G741*H741*F!$B$95,IF(I741=96%,F741*G741*H741*F!$B$96,IF(I741=97%,F741*G741*H741*F!$B$97,IF(I741=98%,F741*G741*H741*F!$B$98,IF(I741=99%,F741*G741*H741*F!$B$99,IF(I741&gt;99%,F741*G741*H741*F!$B$100,))))))))))))))))))))))))))))))))))))))))))))))))))))))))+IF(M741&lt;30%,0,IF(M741&lt;35%,J741*K741*L741*F!$B$33,IF(M741&lt;40%,J741*K741*L741*F!$B$38,IF(M741&lt;45%,J741*K741*L741*F!$B$43,IF(M741&lt;50%,J741*K741*L741*F!$B$48,IF(M741=50%,J741*K741*L741*F!$B$50,IF(M741=51%,J741*K741*L741*F!$B$51,IF(M741=52%,J741*K741*L741*F!$B$52,IF(M741=53%,J741*K741*L741*F!$B$53,IF(M741=54%,J741*K741*L741*F!$B$54,IF(M741=55%,J741*K741*L741*F!$B$55,IF(M741=56%,J741*K741*L741*F!$B$56,IF(M741=57%,J741*K741*L741*F!$B$57,IF(M741=58%,J741*K741*L741*F!$B$58,IF(M741=59%,J741*K741*L741*F!$B$59,IF(M741=60%,J741*K741*L741*F!$B$60,IF(M741=61%,J741*K741*L741*F!$B$61,IF(M741=62%,J741*K741*L741*F!$B$62,IF(M741=63%,J741*K741*L741*F!$B$63,IF(M741=64%,J741*K741*L741*F!$B$64,IF(M741=65%,J741*K741*L741*F!$B$65,IF(M741=66%,J741*K741*L741*F!$B$66,IF(M741=67%,J741*K741*L741*F!$B$67,IF(M741=68%,J741*K741*L741*F!$B$68,IF(M741=69%,J741*K741*L741*F!$B$69,IF(M741=70%,J741*K741*L741*F!$B$70,IF(M741=71%,J741*K741*L741*F!$B$71,IF(M741=72%,J741*K741*L741*F!$B$72,IF(M741=73%,J741*K741*L741*F!$B$73,IF(M741=74%,J741*K741*L741*F!$B$74,IF(M741=75%,J741*K741*L741*F!$B$75,IF(M741=76%,J741*K741*L741*F!$B$76,IF(M741=77%,J741*K741*L741*F!$B$77,IF(M741=78%,J741*K741*L741*F!$B$78,IF(M741=79%,J741*K741*L741*F!$B$79,IF(M741=80%,J741*K741*L741*F!$B$80,IF(M741=81%,J741*K741*L741*F!$B$81,IF(M741=82%,J741*K741*L741*F!$B$82,IF(M741=83%,J741*K741*L741*F!$B$83,IF(M741=84%,J741*K741*L741*F!$B$84,IF(M741=85%,J741*K741*L741*F!$B$85,IF(M741=86%,J741*K741*L741*F!$B$86,IF(M741=87%,J741*K741*L741*F!$B$87,IF(M741=88%,J741*K741*L741*F!$B$88,IF(M741=89%,J741*K741*L741*F!$B$89,IF(M741=90%,J741*K741*L741*F!$B$90,IF(M741=91%,J741*K741*L741*F!$B$91,IF(M741=92%,J741*K741*L741*F!$B$92,IF(M741=93%,J741*K741*L741*F!$B$93,IF(M741=94%,J741*K741*L741*F!$B$94,IF(M741=95%,J741*K741*L741*F!$B$95,IF(M741=96%,J741*K741*L741*F!$B$96,IF(M741=97%,J741*K741*L741*F!$B$97,IF(M741=98%,J741*K741*L741*F!$B$98,IF(M741=99%,J741*K741*L741*F!$B$99,IF(M741&gt;99%,J741*K741*L741*F!$B$100,))))))))))))))))))))))))))))))))))))))))))))))))))))))))+IF(Q741&lt;30%,0,IF(Q741&lt;35%,N741*O741*P741*F!$B$33,IF(Q741&lt;40%,N741*O741*P741*F!$B$38,IF(Q741&lt;45%,N741*O741*P741*F!$B$43,IF(Q741&lt;50%,N741*O741*P741*F!$B$48,IF(Q741=50%,N741*O741*P741*F!$B$50,IF(Q741=51%,N741*O741*P741*F!$B$51,IF(Q741=52%,N741*O741*P741*F!$B$52,IF(Q741=53%,N741*O741*P741*F!$B$53,IF(Q741=54%,N741*O741*P741*F!$B$54,IF(Q741=55%,N741*O741*P741*F!$B$55,IF(Q741=56%,N741*O741*P741*F!$B$56,IF(Q741=57%,N741*O741*P741*F!$B$57,IF(Q741=58%,N741*O741*P741*F!$B$58,IF(Q741=59%,N741*O741*P741*F!$B$59,IF(Q741=60%,N741*O741*P741*F!$B$60,IF(Q741=61%,N741*O741*P741*F!$B$61,IF(Q741=62%,N741*O741*P741*F!$B$62,IF(Q741=63%,N741*O741*P741*F!$B$63,IF(Q741=64%,N741*O741*P741*F!$B$64,IF(Q741=65%,N741*O741*P741*F!$B$65,IF(Q741=66%,N741*O741*P741*F!$B$66,IF(Q741=67%,N741*O741*P741*F!$B$67,IF(Q741=68%,N741*O741*P741*F!$B$68,IF(Q741=69%,N741*O741*P741*F!$B$69,IF(Q741=70%,N741*O741*P741*F!$B$70,IF(Q741=71%,N741*O741*P741*F!$B$71,IF(Q741=72%,N741*O741*P741*F!$B$72,IF(Q741=73%,N741*O741*P741*F!$B$73,IF(Q741=74%,N741*O741*P741*F!$B$74,IF(Q741=75%,N741*O741*P741*F!$B$75,IF(Q741=76%,N741*O741*P741*F!$B$76,IF(Q741=77%,N741*O741*P741*F!$B$77,IF(Q741=78%,N741*O741*P741*F!$B$78,IF(Q741=79%,N741*O741*P741*F!$B$79,IF(Q741=80%,N741*O741*P741*F!$B$80,IF(Q741=81%,N741*O741*P741*F!$B$81,IF(Q741=82%,N741*O741*P741*F!$B$82,IF(Q741=83%,N741*O741*P741*F!$B$83,IF(Q741=84%,N741*O741*P741*F!$B$84,IF(Q741=85%,N741*O741*P741*F!$B$85,IF(Q741=86%,N741*O741*P741*F!$B$86,IF(Q741=87%,N741*O741*P741*F!$B$87,IF(Q741=88%,N741*O741*P741*F!$B$88,IF(Q741=89%,N741*O741*P741*F!$B$89,IF(Q741=90%,N741*O741*P741*F!$B$90,IF(Q741=91%,N741*O741*P741*F!$B$91,IF(Q741=92%,N741*O741*P741*F!$B$92,IF(Q741=93%,N741*O741*P741*F!$B$93,IF(Q741=94%,N741*O741*P741*F!$B$94,IF(Q741=95%,N741*O741*P741*F!$B$95,IF(Q741=96%,N741*O741*P741*F!$B$96,IF(Q741=97%,N741*O741*P741*F!$B$97,IF(Q741=98%,N741*O741*P741*F!$B$98,IF(Q741=99%,N741*O741*P741*F!$B$99,IF(Q741&gt;99%,N741*O741*P741*F!$B$100,))))))))))))))))))))))))))))))))))))))))))))))))))))))))+IF(U741&lt;30%,0,IF(U741&lt;35%,R741*S741*T741*F!$B$33,IF(U741&lt;40%,R741*S741*T741*F!$B$38,IF(U741&lt;45%,R741*S741*T741*F!$B$43,IF(U741&lt;50%,R741*S741*T741*F!$B$48,IF(U741=50%,R741*S741*T741*F!$B$50,IF(U741=51%,R741*S741*T741*F!$B$51,IF(U741=52%,R741*S741*T741*F!$B$52,IF(U741=53%,R741*S741*T741*F!$B$53,IF(U741=54%,R741*S741*T741*F!$B$54,IF(U741=55%,R741*S741*T741*F!$B$55,IF(U741=56%,R741*S741*T741*F!$B$56,IF(U741=57%,R741*S741*T741*F!$B$57,IF(U741=58%,R741*S741*T741*F!$B$58,IF(U741=59%,R741*S741*T741*F!$B$59,IF(U741=60%,R741*S741*T741*F!$B$60,IF(U741=61%,R741*S741*T741*F!$B$61,IF(U741=62%,R741*S741*T741*F!$B$62,IF(U741=63%,R741*S741*T741*F!$B$63,IF(U741=64%,R741*S741*T741*F!$B$64,IF(U741=65%,R741*S741*T741*F!$B$65,IF(U741=66%,R741*S741*T741*F!$B$66,IF(U741=67%,R741*S741*T741*F!$B$67,IF(U741=68%,R741*S741*T741*F!$B$68,IF(U741=69%,R741*S741*T741*F!$B$69,IF(U741=70%,R741*S741*T741*F!$B$70,IF(U741=71%,R741*S741*T741*F!$B$71,IF(U741=72%,R741*S741*T741*F!$B$72,IF(U741=73%,R741*S741*T741*F!$B$73,IF(U741=74%,R741*S741*T741*F!$B$74,IF(U741=75%,R741*S741*T741*F!$B$75,IF(U741=76%,R741*S741*T741*F!$B$76,IF(U741=77%,R741*S741*T741*F!$B$77,IF(U741=78%,R741*S741*T741*F!$B$78,IF(U741=79%,R741*S741*T741*F!$B$79,IF(U741=80%,R741*S741*T741*F!$B$80,IF(U741=81%,R741*S741*T741*F!$B$81,IF(U741=82%,R741*S741*T741*F!$B$82,IF(U741=83%,R741*S741*T741*F!$B$83,IF(U741=84%,R741*S741*T741*F!$B$84,IF(U741=85%,R741*S741*T741*F!$B$85,IF(U741=86%,R741*S741*T741*F!$B$86,IF(U741=87%,R741*S741*T741*F!$B$87,IF(U741=88%,R741*S741*T741*F!$B$88,IF(U741=89%,R741*S741*T741*F!$B$89,IF(U741=90%,R741*S741*T741*F!$B$90,IF(U741=91%,R741*S741*T741*F!$B$91,IF(U741=92%,R741*S741*T741*F!$B$92,IF(U741=93%,R741*S741*T741*F!$B$93,IF(U741=94%,R741*S741*T741*F!$B$94,IF(U741=95%,R741*S741*T741*F!$B$95,IF(U741=96%,R741*S741*T741*F!$B$96,IF(U741=97%,R741*S741*T741*F!$B$97,IF(U741=98%,R741*S741*T741*F!$B$98,IF(U741=99%,R741*S741*T741*F!$B$99,IF(U741&gt;99%,R741*S741*T741*F!$B$100)))))))))))))))))))))))))))))))))))))))))))))))))))))))))*IF(ISNUMBER(E741),E741,1)*IF(ISNUMBER(D741),D741,1)</f>
        <v>0</v>
      </c>
      <c r="AA741" s="6">
        <f>G741*H741+K741*L741+O741*P741+S741*T741</f>
        <v>0</v>
      </c>
      <c r="AB741" s="35">
        <f>(H741*(IF(I741&lt;45%,0.5,IF(I741&lt;55%,0.8,IF(I741&lt;65%,0.9,IF(I741&lt;75%,1,IF(I741&lt;85%,1.1,1.2))))))+L741*(IF(M741&lt;45%,0.5,IF(M741&lt;55%,0.8,IF(M741&lt;65%,0.9,IF(M741&lt;75%,1,IF(M741&lt;85%,1.1,1.2))))))+P741*(IF(Q741&lt;45%,0.5,IF(Q741&lt;55%,0.8,IF(Q741&lt;65%,0.9,IF(Q741&lt;75%,1,IF(Q741&lt;85%,1.1,1.2))))))+T741*(IF(U741&lt;45%,0.5,IF(U741&lt;55%,0.8,IF(U741&lt;65%,0.9,IF(U741&lt;75%,1,IF(U741&lt;85%,1.1,1.2)))))))*IF(D741&gt;=0.8,6,IF(D741&lt;=0.4,1.5,3))</f>
        <v>0</v>
      </c>
    </row>
    <row r="742" spans="1:28" x14ac:dyDescent="0.25">
      <c r="A742" s="1125"/>
      <c r="B742" s="61" t="str">
        <f t="shared" ref="B742:C742" si="1885">IF(B680="","",B680)</f>
        <v/>
      </c>
      <c r="C742" s="62" t="str">
        <f t="shared" si="1885"/>
        <v/>
      </c>
      <c r="D742" s="63">
        <f t="shared" si="1878"/>
        <v>0</v>
      </c>
      <c r="E742" s="64" t="str">
        <f t="shared" ref="E742" si="1886">IF(E680="","",E680)</f>
        <v/>
      </c>
      <c r="F742" s="150"/>
      <c r="G742" s="151"/>
      <c r="H742" s="151"/>
      <c r="I742" s="102">
        <f t="shared" si="1873"/>
        <v>0</v>
      </c>
      <c r="J742" s="150"/>
      <c r="K742" s="100"/>
      <c r="L742" s="100"/>
      <c r="M742" s="102">
        <f t="shared" si="1874"/>
        <v>0</v>
      </c>
      <c r="N742" s="150"/>
      <c r="O742" s="100"/>
      <c r="P742" s="100"/>
      <c r="Q742" s="102">
        <f t="shared" si="1875"/>
        <v>0</v>
      </c>
      <c r="R742" s="150"/>
      <c r="S742" s="100"/>
      <c r="T742" s="100"/>
      <c r="U742" s="101">
        <f t="shared" si="1876"/>
        <v>0</v>
      </c>
      <c r="V742" s="110">
        <f t="shared" si="1880"/>
        <v>0</v>
      </c>
      <c r="W742" s="111">
        <f t="shared" si="1881"/>
        <v>0</v>
      </c>
      <c r="X742" s="53">
        <f>ROUND(IFERROR((W742/(Y742*IF(ISNUMBER(E742),E742,1))),0),2)</f>
        <v>0</v>
      </c>
      <c r="Y742" s="90" t="str">
        <f t="shared" si="1857"/>
        <v/>
      </c>
      <c r="Z742" s="5">
        <f>(IF(I742&lt;30%,0,IF(I742&lt;35%,F742*G742*H742*F!$B$33,IF(I742&lt;40%,F742*G742*H742*F!$B$38,IF(I742&lt;45%,F742*G742*H742*F!$B$43,IF(I742&lt;50%,F742*G742*H742*F!$B$48,IF(I742=50%,F742*G742*H742*F!$B$50,IF(I742=51%,F742*G742*H742*F!$B$51,IF(I742=52%,F742*G742*H742*F!$B$52,IF(I742=53%,F742*G742*H742*F!$B$53,IF(I742=54%,F742*G742*H742*F!$B$54,IF(I742=55%,F742*G742*H742*F!$B$55,IF(I742=56%,F742*G742*H742*F!$B$56,IF(I742=57%,F742*G742*H742*F!$B$57,IF(I742=58%,F742*G742*H742*F!$B$58,IF(I742=59%,F742*G742*H742*F!$B$59,IF(I742=60%,F742*G742*H742*F!$B$60,IF(I742=61%,F742*G742*H742*F!$B$61,IF(I742=62%,F742*G742*H742*F!$B$62,IF(I742=63%,F742*G742*H742*F!$B$63,IF(I742=64%,F742*G742*H742*F!$B$64,IF(I742=65%,F742*G742*H742*F!$B$65,IF(I742=66%,F742*G742*H742*F!$B$66,IF(I742=67%,F742*G742*H742*F!$B$67,IF(I742=68%,F742*G742*H742*F!$B$68,IF(I742=69%,F742*G742*H742*F!$B$69,IF(I742=70%,F742*G742*H742*F!$B$70,IF(I742=71%,F742*G742*H742*F!$B$71,IF(I742=72%,F742*G742*H742*F!$B$72,IF(I742=73%,F742*G742*H742*F!$B$73,IF(I742=74%,F742*G742*H742*F!$B$74,IF(I742=75%,F742*G742*H742*F!$B$75,IF(I742=76%,F742*G742*H742*F!$B$76,IF(I742=77%,F742*G742*H742*F!$B$77,IF(I742=78%,F742*G742*H742*F!$B$78,IF(I742=79%,F742*G742*H742*F!$B$79,IF(I742=80%,F742*G742*H742*F!$B$80,IF(I742=81%,F742*G742*H742*F!$B$81,IF(I742=82%,F742*G742*H742*F!$B$82,IF(I742=83%,F742*G742*H742*F!$B$83,IF(I742=84%,F742*G742*H742*F!$B$84,IF(I742=85%,F742*G742*H742*F!$B$85,IF(I742=86%,F742*G742*H742*F!$B$86,IF(I742=87%,F742*G742*H742*F!$B$87,IF(I742=88%,F742*G742*H742*F!$B$88,IF(I742=89%,F742*G742*H742*F!$B$89,IF(I742=90%,F742*G742*H742*F!$B$90,IF(I742=91%,F742*G742*H742*F!$B$91,IF(I742=92%,F742*G742*H742*F!$B$92,IF(I742=93%,F742*G742*H742*F!$B$93,IF(I742=94%,F742*G742*H742*F!$B$94,IF(I742=95%,F742*G742*H742*F!$B$95,IF(I742=96%,F742*G742*H742*F!$B$96,IF(I742=97%,F742*G742*H742*F!$B$97,IF(I742=98%,F742*G742*H742*F!$B$98,IF(I742=99%,F742*G742*H742*F!$B$99,IF(I742&gt;99%,F742*G742*H742*F!$B$100,))))))))))))))))))))))))))))))))))))))))))))))))))))))))+IF(M742&lt;30%,0,IF(M742&lt;35%,J742*K742*L742*F!$B$33,IF(M742&lt;40%,J742*K742*L742*F!$B$38,IF(M742&lt;45%,J742*K742*L742*F!$B$43,IF(M742&lt;50%,J742*K742*L742*F!$B$48,IF(M742=50%,J742*K742*L742*F!$B$50,IF(M742=51%,J742*K742*L742*F!$B$51,IF(M742=52%,J742*K742*L742*F!$B$52,IF(M742=53%,J742*K742*L742*F!$B$53,IF(M742=54%,J742*K742*L742*F!$B$54,IF(M742=55%,J742*K742*L742*F!$B$55,IF(M742=56%,J742*K742*L742*F!$B$56,IF(M742=57%,J742*K742*L742*F!$B$57,IF(M742=58%,J742*K742*L742*F!$B$58,IF(M742=59%,J742*K742*L742*F!$B$59,IF(M742=60%,J742*K742*L742*F!$B$60,IF(M742=61%,J742*K742*L742*F!$B$61,IF(M742=62%,J742*K742*L742*F!$B$62,IF(M742=63%,J742*K742*L742*F!$B$63,IF(M742=64%,J742*K742*L742*F!$B$64,IF(M742=65%,J742*K742*L742*F!$B$65,IF(M742=66%,J742*K742*L742*F!$B$66,IF(M742=67%,J742*K742*L742*F!$B$67,IF(M742=68%,J742*K742*L742*F!$B$68,IF(M742=69%,J742*K742*L742*F!$B$69,IF(M742=70%,J742*K742*L742*F!$B$70,IF(M742=71%,J742*K742*L742*F!$B$71,IF(M742=72%,J742*K742*L742*F!$B$72,IF(M742=73%,J742*K742*L742*F!$B$73,IF(M742=74%,J742*K742*L742*F!$B$74,IF(M742=75%,J742*K742*L742*F!$B$75,IF(M742=76%,J742*K742*L742*F!$B$76,IF(M742=77%,J742*K742*L742*F!$B$77,IF(M742=78%,J742*K742*L742*F!$B$78,IF(M742=79%,J742*K742*L742*F!$B$79,IF(M742=80%,J742*K742*L742*F!$B$80,IF(M742=81%,J742*K742*L742*F!$B$81,IF(M742=82%,J742*K742*L742*F!$B$82,IF(M742=83%,J742*K742*L742*F!$B$83,IF(M742=84%,J742*K742*L742*F!$B$84,IF(M742=85%,J742*K742*L742*F!$B$85,IF(M742=86%,J742*K742*L742*F!$B$86,IF(M742=87%,J742*K742*L742*F!$B$87,IF(M742=88%,J742*K742*L742*F!$B$88,IF(M742=89%,J742*K742*L742*F!$B$89,IF(M742=90%,J742*K742*L742*F!$B$90,IF(M742=91%,J742*K742*L742*F!$B$91,IF(M742=92%,J742*K742*L742*F!$B$92,IF(M742=93%,J742*K742*L742*F!$B$93,IF(M742=94%,J742*K742*L742*F!$B$94,IF(M742=95%,J742*K742*L742*F!$B$95,IF(M742=96%,J742*K742*L742*F!$B$96,IF(M742=97%,J742*K742*L742*F!$B$97,IF(M742=98%,J742*K742*L742*F!$B$98,IF(M742=99%,J742*K742*L742*F!$B$99,IF(M742&gt;99%,J742*K742*L742*F!$B$100,))))))))))))))))))))))))))))))))))))))))))))))))))))))))+IF(Q742&lt;30%,0,IF(Q742&lt;35%,N742*O742*P742*F!$B$33,IF(Q742&lt;40%,N742*O742*P742*F!$B$38,IF(Q742&lt;45%,N742*O742*P742*F!$B$43,IF(Q742&lt;50%,N742*O742*P742*F!$B$48,IF(Q742=50%,N742*O742*P742*F!$B$50,IF(Q742=51%,N742*O742*P742*F!$B$51,IF(Q742=52%,N742*O742*P742*F!$B$52,IF(Q742=53%,N742*O742*P742*F!$B$53,IF(Q742=54%,N742*O742*P742*F!$B$54,IF(Q742=55%,N742*O742*P742*F!$B$55,IF(Q742=56%,N742*O742*P742*F!$B$56,IF(Q742=57%,N742*O742*P742*F!$B$57,IF(Q742=58%,N742*O742*P742*F!$B$58,IF(Q742=59%,N742*O742*P742*F!$B$59,IF(Q742=60%,N742*O742*P742*F!$B$60,IF(Q742=61%,N742*O742*P742*F!$B$61,IF(Q742=62%,N742*O742*P742*F!$B$62,IF(Q742=63%,N742*O742*P742*F!$B$63,IF(Q742=64%,N742*O742*P742*F!$B$64,IF(Q742=65%,N742*O742*P742*F!$B$65,IF(Q742=66%,N742*O742*P742*F!$B$66,IF(Q742=67%,N742*O742*P742*F!$B$67,IF(Q742=68%,N742*O742*P742*F!$B$68,IF(Q742=69%,N742*O742*P742*F!$B$69,IF(Q742=70%,N742*O742*P742*F!$B$70,IF(Q742=71%,N742*O742*P742*F!$B$71,IF(Q742=72%,N742*O742*P742*F!$B$72,IF(Q742=73%,N742*O742*P742*F!$B$73,IF(Q742=74%,N742*O742*P742*F!$B$74,IF(Q742=75%,N742*O742*P742*F!$B$75,IF(Q742=76%,N742*O742*P742*F!$B$76,IF(Q742=77%,N742*O742*P742*F!$B$77,IF(Q742=78%,N742*O742*P742*F!$B$78,IF(Q742=79%,N742*O742*P742*F!$B$79,IF(Q742=80%,N742*O742*P742*F!$B$80,IF(Q742=81%,N742*O742*P742*F!$B$81,IF(Q742=82%,N742*O742*P742*F!$B$82,IF(Q742=83%,N742*O742*P742*F!$B$83,IF(Q742=84%,N742*O742*P742*F!$B$84,IF(Q742=85%,N742*O742*P742*F!$B$85,IF(Q742=86%,N742*O742*P742*F!$B$86,IF(Q742=87%,N742*O742*P742*F!$B$87,IF(Q742=88%,N742*O742*P742*F!$B$88,IF(Q742=89%,N742*O742*P742*F!$B$89,IF(Q742=90%,N742*O742*P742*F!$B$90,IF(Q742=91%,N742*O742*P742*F!$B$91,IF(Q742=92%,N742*O742*P742*F!$B$92,IF(Q742=93%,N742*O742*P742*F!$B$93,IF(Q742=94%,N742*O742*P742*F!$B$94,IF(Q742=95%,N742*O742*P742*F!$B$95,IF(Q742=96%,N742*O742*P742*F!$B$96,IF(Q742=97%,N742*O742*P742*F!$B$97,IF(Q742=98%,N742*O742*P742*F!$B$98,IF(Q742=99%,N742*O742*P742*F!$B$99,IF(Q742&gt;99%,N742*O742*P742*F!$B$100,))))))))))))))))))))))))))))))))))))))))))))))))))))))))+IF(U742&lt;30%,0,IF(U742&lt;35%,R742*S742*T742*F!$B$33,IF(U742&lt;40%,R742*S742*T742*F!$B$38,IF(U742&lt;45%,R742*S742*T742*F!$B$43,IF(U742&lt;50%,R742*S742*T742*F!$B$48,IF(U742=50%,R742*S742*T742*F!$B$50,IF(U742=51%,R742*S742*T742*F!$B$51,IF(U742=52%,R742*S742*T742*F!$B$52,IF(U742=53%,R742*S742*T742*F!$B$53,IF(U742=54%,R742*S742*T742*F!$B$54,IF(U742=55%,R742*S742*T742*F!$B$55,IF(U742=56%,R742*S742*T742*F!$B$56,IF(U742=57%,R742*S742*T742*F!$B$57,IF(U742=58%,R742*S742*T742*F!$B$58,IF(U742=59%,R742*S742*T742*F!$B$59,IF(U742=60%,R742*S742*T742*F!$B$60,IF(U742=61%,R742*S742*T742*F!$B$61,IF(U742=62%,R742*S742*T742*F!$B$62,IF(U742=63%,R742*S742*T742*F!$B$63,IF(U742=64%,R742*S742*T742*F!$B$64,IF(U742=65%,R742*S742*T742*F!$B$65,IF(U742=66%,R742*S742*T742*F!$B$66,IF(U742=67%,R742*S742*T742*F!$B$67,IF(U742=68%,R742*S742*T742*F!$B$68,IF(U742=69%,R742*S742*T742*F!$B$69,IF(U742=70%,R742*S742*T742*F!$B$70,IF(U742=71%,R742*S742*T742*F!$B$71,IF(U742=72%,R742*S742*T742*F!$B$72,IF(U742=73%,R742*S742*T742*F!$B$73,IF(U742=74%,R742*S742*T742*F!$B$74,IF(U742=75%,R742*S742*T742*F!$B$75,IF(U742=76%,R742*S742*T742*F!$B$76,IF(U742=77%,R742*S742*T742*F!$B$77,IF(U742=78%,R742*S742*T742*F!$B$78,IF(U742=79%,R742*S742*T742*F!$B$79,IF(U742=80%,R742*S742*T742*F!$B$80,IF(U742=81%,R742*S742*T742*F!$B$81,IF(U742=82%,R742*S742*T742*F!$B$82,IF(U742=83%,R742*S742*T742*F!$B$83,IF(U742=84%,R742*S742*T742*F!$B$84,IF(U742=85%,R742*S742*T742*F!$B$85,IF(U742=86%,R742*S742*T742*F!$B$86,IF(U742=87%,R742*S742*T742*F!$B$87,IF(U742=88%,R742*S742*T742*F!$B$88,IF(U742=89%,R742*S742*T742*F!$B$89,IF(U742=90%,R742*S742*T742*F!$B$90,IF(U742=91%,R742*S742*T742*F!$B$91,IF(U742=92%,R742*S742*T742*F!$B$92,IF(U742=93%,R742*S742*T742*F!$B$93,IF(U742=94%,R742*S742*T742*F!$B$94,IF(U742=95%,R742*S742*T742*F!$B$95,IF(U742=96%,R742*S742*T742*F!$B$96,IF(U742=97%,R742*S742*T742*F!$B$97,IF(U742=98%,R742*S742*T742*F!$B$98,IF(U742=99%,R742*S742*T742*F!$B$99,IF(U742&gt;99%,R742*S742*T742*F!$B$100)))))))))))))))))))))))))))))))))))))))))))))))))))))))))*IF(ISNUMBER(E742),E742,1)*IF(ISNUMBER(D742),D742,1)</f>
        <v>0</v>
      </c>
      <c r="AA742" s="5">
        <f>G742*H742+K742*L742+O742*P742+S742*T742</f>
        <v>0</v>
      </c>
      <c r="AB742" s="32">
        <f>(H742*(IF(I742&lt;45%,0.5,IF(I742&lt;55%,0.8,IF(I742&lt;65%,0.9,IF(I742&lt;75%,1,IF(I742&lt;85%,1.1,1.2))))))+L742*(IF(M742&lt;45%,0.5,IF(M742&lt;55%,0.8,IF(M742&lt;65%,0.9,IF(M742&lt;75%,1,IF(M742&lt;85%,1.1,1.2))))))+P742*(IF(Q742&lt;45%,0.5,IF(Q742&lt;55%,0.8,IF(Q742&lt;65%,0.9,IF(Q742&lt;75%,1,IF(Q742&lt;85%,1.1,1.2))))))+T742*(IF(U742&lt;45%,0.5,IF(U742&lt;55%,0.8,IF(U742&lt;65%,0.9,IF(U742&lt;75%,1,IF(U742&lt;85%,1.1,1.2)))))))*IF(D742&gt;=0.8,6,IF(D742&lt;=0.4,1.5,3))</f>
        <v>0</v>
      </c>
    </row>
    <row r="743" spans="1:28" x14ac:dyDescent="0.25">
      <c r="A743" s="1125"/>
      <c r="B743" s="61" t="str">
        <f t="shared" ref="B743:C743" si="1887">IF(B681="","",B681)</f>
        <v/>
      </c>
      <c r="C743" s="62" t="str">
        <f t="shared" si="1887"/>
        <v/>
      </c>
      <c r="D743" s="63">
        <f t="shared" si="1878"/>
        <v>0</v>
      </c>
      <c r="E743" s="64" t="str">
        <f t="shared" ref="E743" si="1888">IF(E681="","",E681)</f>
        <v/>
      </c>
      <c r="F743" s="152"/>
      <c r="G743" s="153"/>
      <c r="H743" s="153"/>
      <c r="I743" s="95">
        <f t="shared" si="1873"/>
        <v>0</v>
      </c>
      <c r="J743" s="152"/>
      <c r="K743" s="94"/>
      <c r="L743" s="94"/>
      <c r="M743" s="95">
        <f t="shared" si="1874"/>
        <v>0</v>
      </c>
      <c r="N743" s="152"/>
      <c r="O743" s="94"/>
      <c r="P743" s="94"/>
      <c r="Q743" s="95">
        <f t="shared" si="1875"/>
        <v>0</v>
      </c>
      <c r="R743" s="152"/>
      <c r="S743" s="94"/>
      <c r="T743" s="94"/>
      <c r="U743" s="93">
        <f t="shared" si="1876"/>
        <v>0</v>
      </c>
      <c r="V743" s="113">
        <f t="shared" si="1880"/>
        <v>0</v>
      </c>
      <c r="W743" s="114">
        <f t="shared" si="1881"/>
        <v>0</v>
      </c>
      <c r="X743" s="36">
        <f t="shared" ref="X743" si="1889">ROUND(IFERROR((W743/(Y743*IF(ISNUMBER(E743),E743,1))),0),2)</f>
        <v>0</v>
      </c>
      <c r="Y743" s="90" t="str">
        <f t="shared" si="1857"/>
        <v/>
      </c>
      <c r="Z743" s="6">
        <f>(IF(I743&lt;30%,0,IF(I743&lt;35%,F743*G743*H743*F!$B$33,IF(I743&lt;40%,F743*G743*H743*F!$B$38,IF(I743&lt;45%,F743*G743*H743*F!$B$43,IF(I743&lt;50%,F743*G743*H743*F!$B$48,IF(I743=50%,F743*G743*H743*F!$B$50,IF(I743=51%,F743*G743*H743*F!$B$51,IF(I743=52%,F743*G743*H743*F!$B$52,IF(I743=53%,F743*G743*H743*F!$B$53,IF(I743=54%,F743*G743*H743*F!$B$54,IF(I743=55%,F743*G743*H743*F!$B$55,IF(I743=56%,F743*G743*H743*F!$B$56,IF(I743=57%,F743*G743*H743*F!$B$57,IF(I743=58%,F743*G743*H743*F!$B$58,IF(I743=59%,F743*G743*H743*F!$B$59,IF(I743=60%,F743*G743*H743*F!$B$60,IF(I743=61%,F743*G743*H743*F!$B$61,IF(I743=62%,F743*G743*H743*F!$B$62,IF(I743=63%,F743*G743*H743*F!$B$63,IF(I743=64%,F743*G743*H743*F!$B$64,IF(I743=65%,F743*G743*H743*F!$B$65,IF(I743=66%,F743*G743*H743*F!$B$66,IF(I743=67%,F743*G743*H743*F!$B$67,IF(I743=68%,F743*G743*H743*F!$B$68,IF(I743=69%,F743*G743*H743*F!$B$69,IF(I743=70%,F743*G743*H743*F!$B$70,IF(I743=71%,F743*G743*H743*F!$B$71,IF(I743=72%,F743*G743*H743*F!$B$72,IF(I743=73%,F743*G743*H743*F!$B$73,IF(I743=74%,F743*G743*H743*F!$B$74,IF(I743=75%,F743*G743*H743*F!$B$75,IF(I743=76%,F743*G743*H743*F!$B$76,IF(I743=77%,F743*G743*H743*F!$B$77,IF(I743=78%,F743*G743*H743*F!$B$78,IF(I743=79%,F743*G743*H743*F!$B$79,IF(I743=80%,F743*G743*H743*F!$B$80,IF(I743=81%,F743*G743*H743*F!$B$81,IF(I743=82%,F743*G743*H743*F!$B$82,IF(I743=83%,F743*G743*H743*F!$B$83,IF(I743=84%,F743*G743*H743*F!$B$84,IF(I743=85%,F743*G743*H743*F!$B$85,IF(I743=86%,F743*G743*H743*F!$B$86,IF(I743=87%,F743*G743*H743*F!$B$87,IF(I743=88%,F743*G743*H743*F!$B$88,IF(I743=89%,F743*G743*H743*F!$B$89,IF(I743=90%,F743*G743*H743*F!$B$90,IF(I743=91%,F743*G743*H743*F!$B$91,IF(I743=92%,F743*G743*H743*F!$B$92,IF(I743=93%,F743*G743*H743*F!$B$93,IF(I743=94%,F743*G743*H743*F!$B$94,IF(I743=95%,F743*G743*H743*F!$B$95,IF(I743=96%,F743*G743*H743*F!$B$96,IF(I743=97%,F743*G743*H743*F!$B$97,IF(I743=98%,F743*G743*H743*F!$B$98,IF(I743=99%,F743*G743*H743*F!$B$99,IF(I743&gt;99%,F743*G743*H743*F!$B$100,))))))))))))))))))))))))))))))))))))))))))))))))))))))))+IF(M743&lt;30%,0,IF(M743&lt;35%,J743*K743*L743*F!$B$33,IF(M743&lt;40%,J743*K743*L743*F!$B$38,IF(M743&lt;45%,J743*K743*L743*F!$B$43,IF(M743&lt;50%,J743*K743*L743*F!$B$48,IF(M743=50%,J743*K743*L743*F!$B$50,IF(M743=51%,J743*K743*L743*F!$B$51,IF(M743=52%,J743*K743*L743*F!$B$52,IF(M743=53%,J743*K743*L743*F!$B$53,IF(M743=54%,J743*K743*L743*F!$B$54,IF(M743=55%,J743*K743*L743*F!$B$55,IF(M743=56%,J743*K743*L743*F!$B$56,IF(M743=57%,J743*K743*L743*F!$B$57,IF(M743=58%,J743*K743*L743*F!$B$58,IF(M743=59%,J743*K743*L743*F!$B$59,IF(M743=60%,J743*K743*L743*F!$B$60,IF(M743=61%,J743*K743*L743*F!$B$61,IF(M743=62%,J743*K743*L743*F!$B$62,IF(M743=63%,J743*K743*L743*F!$B$63,IF(M743=64%,J743*K743*L743*F!$B$64,IF(M743=65%,J743*K743*L743*F!$B$65,IF(M743=66%,J743*K743*L743*F!$B$66,IF(M743=67%,J743*K743*L743*F!$B$67,IF(M743=68%,J743*K743*L743*F!$B$68,IF(M743=69%,J743*K743*L743*F!$B$69,IF(M743=70%,J743*K743*L743*F!$B$70,IF(M743=71%,J743*K743*L743*F!$B$71,IF(M743=72%,J743*K743*L743*F!$B$72,IF(M743=73%,J743*K743*L743*F!$B$73,IF(M743=74%,J743*K743*L743*F!$B$74,IF(M743=75%,J743*K743*L743*F!$B$75,IF(M743=76%,J743*K743*L743*F!$B$76,IF(M743=77%,J743*K743*L743*F!$B$77,IF(M743=78%,J743*K743*L743*F!$B$78,IF(M743=79%,J743*K743*L743*F!$B$79,IF(M743=80%,J743*K743*L743*F!$B$80,IF(M743=81%,J743*K743*L743*F!$B$81,IF(M743=82%,J743*K743*L743*F!$B$82,IF(M743=83%,J743*K743*L743*F!$B$83,IF(M743=84%,J743*K743*L743*F!$B$84,IF(M743=85%,J743*K743*L743*F!$B$85,IF(M743=86%,J743*K743*L743*F!$B$86,IF(M743=87%,J743*K743*L743*F!$B$87,IF(M743=88%,J743*K743*L743*F!$B$88,IF(M743=89%,J743*K743*L743*F!$B$89,IF(M743=90%,J743*K743*L743*F!$B$90,IF(M743=91%,J743*K743*L743*F!$B$91,IF(M743=92%,J743*K743*L743*F!$B$92,IF(M743=93%,J743*K743*L743*F!$B$93,IF(M743=94%,J743*K743*L743*F!$B$94,IF(M743=95%,J743*K743*L743*F!$B$95,IF(M743=96%,J743*K743*L743*F!$B$96,IF(M743=97%,J743*K743*L743*F!$B$97,IF(M743=98%,J743*K743*L743*F!$B$98,IF(M743=99%,J743*K743*L743*F!$B$99,IF(M743&gt;99%,J743*K743*L743*F!$B$100,))))))))))))))))))))))))))))))))))))))))))))))))))))))))+IF(Q743&lt;30%,0,IF(Q743&lt;35%,N743*O743*P743*F!$B$33,IF(Q743&lt;40%,N743*O743*P743*F!$B$38,IF(Q743&lt;45%,N743*O743*P743*F!$B$43,IF(Q743&lt;50%,N743*O743*P743*F!$B$48,IF(Q743=50%,N743*O743*P743*F!$B$50,IF(Q743=51%,N743*O743*P743*F!$B$51,IF(Q743=52%,N743*O743*P743*F!$B$52,IF(Q743=53%,N743*O743*P743*F!$B$53,IF(Q743=54%,N743*O743*P743*F!$B$54,IF(Q743=55%,N743*O743*P743*F!$B$55,IF(Q743=56%,N743*O743*P743*F!$B$56,IF(Q743=57%,N743*O743*P743*F!$B$57,IF(Q743=58%,N743*O743*P743*F!$B$58,IF(Q743=59%,N743*O743*P743*F!$B$59,IF(Q743=60%,N743*O743*P743*F!$B$60,IF(Q743=61%,N743*O743*P743*F!$B$61,IF(Q743=62%,N743*O743*P743*F!$B$62,IF(Q743=63%,N743*O743*P743*F!$B$63,IF(Q743=64%,N743*O743*P743*F!$B$64,IF(Q743=65%,N743*O743*P743*F!$B$65,IF(Q743=66%,N743*O743*P743*F!$B$66,IF(Q743=67%,N743*O743*P743*F!$B$67,IF(Q743=68%,N743*O743*P743*F!$B$68,IF(Q743=69%,N743*O743*P743*F!$B$69,IF(Q743=70%,N743*O743*P743*F!$B$70,IF(Q743=71%,N743*O743*P743*F!$B$71,IF(Q743=72%,N743*O743*P743*F!$B$72,IF(Q743=73%,N743*O743*P743*F!$B$73,IF(Q743=74%,N743*O743*P743*F!$B$74,IF(Q743=75%,N743*O743*P743*F!$B$75,IF(Q743=76%,N743*O743*P743*F!$B$76,IF(Q743=77%,N743*O743*P743*F!$B$77,IF(Q743=78%,N743*O743*P743*F!$B$78,IF(Q743=79%,N743*O743*P743*F!$B$79,IF(Q743=80%,N743*O743*P743*F!$B$80,IF(Q743=81%,N743*O743*P743*F!$B$81,IF(Q743=82%,N743*O743*P743*F!$B$82,IF(Q743=83%,N743*O743*P743*F!$B$83,IF(Q743=84%,N743*O743*P743*F!$B$84,IF(Q743=85%,N743*O743*P743*F!$B$85,IF(Q743=86%,N743*O743*P743*F!$B$86,IF(Q743=87%,N743*O743*P743*F!$B$87,IF(Q743=88%,N743*O743*P743*F!$B$88,IF(Q743=89%,N743*O743*P743*F!$B$89,IF(Q743=90%,N743*O743*P743*F!$B$90,IF(Q743=91%,N743*O743*P743*F!$B$91,IF(Q743=92%,N743*O743*P743*F!$B$92,IF(Q743=93%,N743*O743*P743*F!$B$93,IF(Q743=94%,N743*O743*P743*F!$B$94,IF(Q743=95%,N743*O743*P743*F!$B$95,IF(Q743=96%,N743*O743*P743*F!$B$96,IF(Q743=97%,N743*O743*P743*F!$B$97,IF(Q743=98%,N743*O743*P743*F!$B$98,IF(Q743=99%,N743*O743*P743*F!$B$99,IF(Q743&gt;99%,N743*O743*P743*F!$B$100,))))))))))))))))))))))))))))))))))))))))))))))))))))))))+IF(U743&lt;30%,0,IF(U743&lt;35%,R743*S743*T743*F!$B$33,IF(U743&lt;40%,R743*S743*T743*F!$B$38,IF(U743&lt;45%,R743*S743*T743*F!$B$43,IF(U743&lt;50%,R743*S743*T743*F!$B$48,IF(U743=50%,R743*S743*T743*F!$B$50,IF(U743=51%,R743*S743*T743*F!$B$51,IF(U743=52%,R743*S743*T743*F!$B$52,IF(U743=53%,R743*S743*T743*F!$B$53,IF(U743=54%,R743*S743*T743*F!$B$54,IF(U743=55%,R743*S743*T743*F!$B$55,IF(U743=56%,R743*S743*T743*F!$B$56,IF(U743=57%,R743*S743*T743*F!$B$57,IF(U743=58%,R743*S743*T743*F!$B$58,IF(U743=59%,R743*S743*T743*F!$B$59,IF(U743=60%,R743*S743*T743*F!$B$60,IF(U743=61%,R743*S743*T743*F!$B$61,IF(U743=62%,R743*S743*T743*F!$B$62,IF(U743=63%,R743*S743*T743*F!$B$63,IF(U743=64%,R743*S743*T743*F!$B$64,IF(U743=65%,R743*S743*T743*F!$B$65,IF(U743=66%,R743*S743*T743*F!$B$66,IF(U743=67%,R743*S743*T743*F!$B$67,IF(U743=68%,R743*S743*T743*F!$B$68,IF(U743=69%,R743*S743*T743*F!$B$69,IF(U743=70%,R743*S743*T743*F!$B$70,IF(U743=71%,R743*S743*T743*F!$B$71,IF(U743=72%,R743*S743*T743*F!$B$72,IF(U743=73%,R743*S743*T743*F!$B$73,IF(U743=74%,R743*S743*T743*F!$B$74,IF(U743=75%,R743*S743*T743*F!$B$75,IF(U743=76%,R743*S743*T743*F!$B$76,IF(U743=77%,R743*S743*T743*F!$B$77,IF(U743=78%,R743*S743*T743*F!$B$78,IF(U743=79%,R743*S743*T743*F!$B$79,IF(U743=80%,R743*S743*T743*F!$B$80,IF(U743=81%,R743*S743*T743*F!$B$81,IF(U743=82%,R743*S743*T743*F!$B$82,IF(U743=83%,R743*S743*T743*F!$B$83,IF(U743=84%,R743*S743*T743*F!$B$84,IF(U743=85%,R743*S743*T743*F!$B$85,IF(U743=86%,R743*S743*T743*F!$B$86,IF(U743=87%,R743*S743*T743*F!$B$87,IF(U743=88%,R743*S743*T743*F!$B$88,IF(U743=89%,R743*S743*T743*F!$B$89,IF(U743=90%,R743*S743*T743*F!$B$90,IF(U743=91%,R743*S743*T743*F!$B$91,IF(U743=92%,R743*S743*T743*F!$B$92,IF(U743=93%,R743*S743*T743*F!$B$93,IF(U743=94%,R743*S743*T743*F!$B$94,IF(U743=95%,R743*S743*T743*F!$B$95,IF(U743=96%,R743*S743*T743*F!$B$96,IF(U743=97%,R743*S743*T743*F!$B$97,IF(U743=98%,R743*S743*T743*F!$B$98,IF(U743=99%,R743*S743*T743*F!$B$99,IF(U743&gt;99%,R743*S743*T743*F!$B$100)))))))))))))))))))))))))))))))))))))))))))))))))))))))))*IF(ISNUMBER(E743),E743,1)*IF(ISNUMBER(D743),D743,1)</f>
        <v>0</v>
      </c>
      <c r="AA743" s="6">
        <f>G743*H743+K743*L743+O743*P743+S743*T743</f>
        <v>0</v>
      </c>
      <c r="AB743" s="35">
        <f>(H743*(IF(I743&lt;45%,0.5,IF(I743&lt;55%,0.8,IF(I743&lt;65%,0.9,IF(I743&lt;75%,1,IF(I743&lt;85%,1.1,1.2))))))+L743*(IF(M743&lt;45%,0.5,IF(M743&lt;55%,0.8,IF(M743&lt;65%,0.9,IF(M743&lt;75%,1,IF(M743&lt;85%,1.1,1.2))))))+P743*(IF(Q743&lt;45%,0.5,IF(Q743&lt;55%,0.8,IF(Q743&lt;65%,0.9,IF(Q743&lt;75%,1,IF(Q743&lt;85%,1.1,1.2))))))+T743*(IF(U743&lt;45%,0.5,IF(U743&lt;55%,0.8,IF(U743&lt;65%,0.9,IF(U743&lt;75%,1,IF(U743&lt;85%,1.1,1.2)))))))*IF(D743&gt;=0.8,6,IF(D743&lt;=0.4,1.5,3))</f>
        <v>0</v>
      </c>
    </row>
    <row r="744" spans="1:28" ht="15.75" thickBot="1" x14ac:dyDescent="0.3">
      <c r="A744" s="1126"/>
      <c r="B744" s="165"/>
      <c r="C744" s="166"/>
      <c r="D744" s="37">
        <f>ROUND(IFERROR((D739*(G739*H739+K739*L739+O739*P739+S739*T739)+D740*(G740*H740+K740*L740+O740*P740+S740*T740)+D741*(G741*H741+K741*L741+O741*P741+S741*T741)+D742*(G742*H742+K742*L742+O742*P742+S742*T742)+D743*(G743*H743+K743*L743+O743*P743+S743*T743))/((G739*H739+K739*L739+O739*P739+S739*T739)+(G740*H740+K740*L740+O740*P740+S740*T740)+(G741*H741+K741*L741+O741*P741+S741*T741)+(G742*H742+K742*L742+O742*P742+S742*T742)+(G743*H743+K743*L743+O743*P743+S743*T743)),0),3)</f>
        <v>0</v>
      </c>
      <c r="E744" s="173"/>
      <c r="F744" s="174"/>
      <c r="G744" s="175"/>
      <c r="H744" s="175"/>
      <c r="I744" s="176"/>
      <c r="J744" s="174"/>
      <c r="K744" s="177"/>
      <c r="L744" s="177"/>
      <c r="M744" s="178"/>
      <c r="N744" s="174"/>
      <c r="O744" s="177"/>
      <c r="P744" s="177"/>
      <c r="Q744" s="179"/>
      <c r="R744" s="174"/>
      <c r="S744" s="180"/>
      <c r="T744" s="177"/>
      <c r="U744" s="178"/>
      <c r="V744" s="141">
        <f>SUM(V739:V743)</f>
        <v>0</v>
      </c>
      <c r="W744" s="9">
        <f>IFERROR(V744/AA744,0)</f>
        <v>0</v>
      </c>
      <c r="X744" s="38">
        <f>ROUND(IFERROR((D739*(I739*G739*H739+M739*K739*L739+Q739*O739*P739+U739*S739*T739)+D740*(I740*G740*H740+M740*K740*L740+Q740*O740*P740+U740*S740*T740)+D741*(I741*G741*H741+M741*K741*L741+Q741*O741*P741+U741*S741*T741)+D742*(I742*G742*H742+M742*K742*L742+Q742*O742*P742+U742*S742*T742)+D743*(I743*G743*H743+M743*K743*L743+Q743*O743*P743+U743*S743*T743))/(D739*(G739*H739+K739*L739+O739*P739+S739*T739)+D740*(G740*H740+K740*L740+O740*P740+S740*T740)+D741*(G741*H741+K741*L741+O741*P741+S741*T741)+D742*(G742*H742+K742*L742+O742*P742+S742*T742)+D743*(G743*H743+K743*L743+O743*P743+S743*T743)),0),2)</f>
        <v>0</v>
      </c>
      <c r="Y744" s="9"/>
      <c r="Z744" s="9">
        <f>SUM(Z739:Z743)</f>
        <v>0</v>
      </c>
      <c r="AA744" s="9">
        <f>SUM(AA739:AA743)</f>
        <v>0</v>
      </c>
      <c r="AB744" s="39">
        <f>IF(SUM(AB739:AB743)=0,TIME(,0,),TIME(,SUM(AB739:AB743)+30,))</f>
        <v>0</v>
      </c>
    </row>
  </sheetData>
  <sheetProtection password="F178" sheet="1" formatCells="0" formatColumns="0" formatRows="0" insertHyperlinks="0" autoFilter="0" pivotTables="0"/>
  <mergeCells count="72">
    <mergeCell ref="A722:A732"/>
    <mergeCell ref="A734:A744"/>
    <mergeCell ref="A672:A682"/>
    <mergeCell ref="A683:U683"/>
    <mergeCell ref="A686:A696"/>
    <mergeCell ref="A698:A708"/>
    <mergeCell ref="A710:A720"/>
    <mergeCell ref="A621:U621"/>
    <mergeCell ref="A624:A634"/>
    <mergeCell ref="A636:A646"/>
    <mergeCell ref="A648:A658"/>
    <mergeCell ref="A660:A670"/>
    <mergeCell ref="A1:U1"/>
    <mergeCell ref="A4:A14"/>
    <mergeCell ref="A16:A26"/>
    <mergeCell ref="A28:A38"/>
    <mergeCell ref="A40:A50"/>
    <mergeCell ref="A140:A150"/>
    <mergeCell ref="A66:A76"/>
    <mergeCell ref="A78:A88"/>
    <mergeCell ref="A52:A62"/>
    <mergeCell ref="A63:U63"/>
    <mergeCell ref="A90:A100"/>
    <mergeCell ref="A102:A112"/>
    <mergeCell ref="A114:A124"/>
    <mergeCell ref="A125:U125"/>
    <mergeCell ref="A128:A138"/>
    <mergeCell ref="A264:A274"/>
    <mergeCell ref="A152:A162"/>
    <mergeCell ref="A164:A174"/>
    <mergeCell ref="A176:A186"/>
    <mergeCell ref="A187:U187"/>
    <mergeCell ref="A190:A200"/>
    <mergeCell ref="A202:A212"/>
    <mergeCell ref="A214:A224"/>
    <mergeCell ref="A226:A236"/>
    <mergeCell ref="A238:A248"/>
    <mergeCell ref="A249:U249"/>
    <mergeCell ref="A252:A262"/>
    <mergeCell ref="A388:A398"/>
    <mergeCell ref="A276:A286"/>
    <mergeCell ref="A288:A298"/>
    <mergeCell ref="A300:A310"/>
    <mergeCell ref="A311:U311"/>
    <mergeCell ref="A314:A324"/>
    <mergeCell ref="A326:A336"/>
    <mergeCell ref="A338:A348"/>
    <mergeCell ref="A350:A360"/>
    <mergeCell ref="A362:A372"/>
    <mergeCell ref="A373:U373"/>
    <mergeCell ref="A376:A386"/>
    <mergeCell ref="A512:A522"/>
    <mergeCell ref="A400:A410"/>
    <mergeCell ref="A412:A422"/>
    <mergeCell ref="A424:A434"/>
    <mergeCell ref="A435:U435"/>
    <mergeCell ref="A438:A448"/>
    <mergeCell ref="A450:A460"/>
    <mergeCell ref="A462:A472"/>
    <mergeCell ref="A474:A484"/>
    <mergeCell ref="A486:A496"/>
    <mergeCell ref="A497:U497"/>
    <mergeCell ref="A500:A510"/>
    <mergeCell ref="A586:A596"/>
    <mergeCell ref="A598:A608"/>
    <mergeCell ref="A610:A620"/>
    <mergeCell ref="A524:A534"/>
    <mergeCell ref="A536:A546"/>
    <mergeCell ref="A548:A558"/>
    <mergeCell ref="A559:U559"/>
    <mergeCell ref="A562:A572"/>
    <mergeCell ref="A574:A584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H95"/>
  <sheetViews>
    <sheetView showGridLines="0" zoomScale="80" zoomScaleNormal="80" workbookViewId="0">
      <selection activeCell="I8" sqref="I8"/>
    </sheetView>
  </sheetViews>
  <sheetFormatPr defaultRowHeight="15" x14ac:dyDescent="0.25"/>
  <cols>
    <col min="2" max="2" width="17.42578125" customWidth="1"/>
    <col min="3" max="3" width="22.42578125" customWidth="1"/>
    <col min="4" max="4" width="4.85546875" customWidth="1"/>
    <col min="5" max="5" width="2.7109375" customWidth="1"/>
    <col min="6" max="6" width="12.28515625" customWidth="1"/>
    <col min="7" max="7" width="11.85546875" customWidth="1"/>
    <col min="8" max="8" width="11.5703125" bestFit="1" customWidth="1"/>
    <col min="9" max="9" width="13.5703125" bestFit="1" customWidth="1"/>
    <col min="10" max="10" width="13.7109375" bestFit="1" customWidth="1"/>
    <col min="11" max="11" width="3.7109375" bestFit="1" customWidth="1"/>
    <col min="12" max="12" width="4.5703125" customWidth="1"/>
    <col min="13" max="13" width="30.140625" customWidth="1"/>
    <col min="15" max="19" width="8.5703125" customWidth="1"/>
  </cols>
  <sheetData>
    <row r="1" spans="1:19" x14ac:dyDescent="0.25">
      <c r="A1" s="161"/>
      <c r="B1" s="1136" t="s">
        <v>710</v>
      </c>
      <c r="C1" s="932" t="s">
        <v>37</v>
      </c>
      <c r="D1" s="204" t="s">
        <v>34</v>
      </c>
      <c r="E1" s="54"/>
      <c r="F1" s="10"/>
      <c r="G1" s="10"/>
      <c r="H1" s="10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</row>
    <row r="2" spans="1:19" x14ac:dyDescent="0.25">
      <c r="A2" s="11"/>
      <c r="B2" s="1136"/>
      <c r="C2" s="932" t="s">
        <v>711</v>
      </c>
      <c r="D2" s="204" t="s">
        <v>654</v>
      </c>
      <c r="E2" s="54"/>
      <c r="F2" s="10"/>
      <c r="G2" s="10"/>
      <c r="H2" s="1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</row>
    <row r="3" spans="1:19" ht="15" customHeight="1" x14ac:dyDescent="0.25">
      <c r="A3" s="11"/>
      <c r="B3" s="1139" t="s">
        <v>45</v>
      </c>
      <c r="C3" s="933" t="s">
        <v>36</v>
      </c>
      <c r="D3" s="204" t="s">
        <v>35</v>
      </c>
      <c r="E3" s="54"/>
      <c r="F3" s="10"/>
      <c r="G3" s="10"/>
      <c r="H3" s="1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</row>
    <row r="4" spans="1:19" x14ac:dyDescent="0.25">
      <c r="A4" s="11"/>
      <c r="B4" s="1139"/>
      <c r="C4" s="933" t="s">
        <v>712</v>
      </c>
      <c r="D4" s="204" t="s">
        <v>38</v>
      </c>
      <c r="E4" s="10"/>
      <c r="F4" s="10"/>
      <c r="G4" s="10"/>
      <c r="H4" s="10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</row>
    <row r="5" spans="1:19" x14ac:dyDescent="0.25">
      <c r="A5" s="11"/>
      <c r="B5" s="764" t="s">
        <v>58</v>
      </c>
      <c r="C5" s="765"/>
      <c r="D5" s="204" t="s">
        <v>59</v>
      </c>
      <c r="E5" s="464"/>
      <c r="F5" s="464"/>
      <c r="G5" s="464"/>
      <c r="H5" s="464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</row>
    <row r="6" spans="1:19" x14ac:dyDescent="0.25">
      <c r="A6" s="11"/>
      <c r="B6" s="1140" t="s">
        <v>75</v>
      </c>
      <c r="C6" s="1140"/>
      <c r="D6" s="204" t="s">
        <v>84</v>
      </c>
      <c r="E6" s="10"/>
      <c r="F6" s="236"/>
      <c r="G6" s="236"/>
      <c r="H6" s="11"/>
      <c r="N6" s="11"/>
      <c r="O6" s="11"/>
      <c r="P6" s="11"/>
      <c r="Q6" s="11"/>
      <c r="R6" s="11"/>
      <c r="S6" s="11"/>
    </row>
    <row r="7" spans="1:19" x14ac:dyDescent="0.25">
      <c r="A7" s="11"/>
      <c r="B7" s="464"/>
      <c r="C7" s="464"/>
      <c r="D7" s="10"/>
      <c r="E7" s="10"/>
      <c r="F7" s="10"/>
      <c r="G7" s="10"/>
      <c r="H7" s="10"/>
      <c r="I7" s="10"/>
      <c r="J7" s="10"/>
      <c r="K7" s="10"/>
      <c r="L7" s="10"/>
      <c r="M7" s="10"/>
      <c r="N7" s="11"/>
      <c r="O7" s="11"/>
      <c r="P7" s="11"/>
      <c r="Q7" s="11"/>
      <c r="R7" s="11"/>
      <c r="S7" s="11"/>
    </row>
    <row r="8" spans="1:19" x14ac:dyDescent="0.25">
      <c r="A8" s="11"/>
      <c r="B8" s="464"/>
      <c r="C8" s="464"/>
      <c r="D8" s="10"/>
      <c r="E8" s="10"/>
      <c r="F8" s="10"/>
      <c r="G8" s="10"/>
      <c r="H8" s="10"/>
      <c r="I8" s="10"/>
      <c r="J8" s="10"/>
      <c r="K8" s="10"/>
      <c r="L8" s="10"/>
      <c r="M8" s="10"/>
      <c r="N8" s="11"/>
      <c r="O8" s="11"/>
      <c r="P8" s="11"/>
      <c r="Q8" s="11"/>
      <c r="R8" s="11"/>
      <c r="S8" s="11"/>
    </row>
    <row r="9" spans="1:19" x14ac:dyDescent="0.25">
      <c r="A9" s="11"/>
      <c r="B9" s="464"/>
      <c r="C9" s="464"/>
      <c r="D9" s="10"/>
      <c r="E9" s="10"/>
      <c r="F9" s="10"/>
      <c r="G9" s="10"/>
      <c r="H9" s="10"/>
      <c r="I9" s="10"/>
      <c r="J9" s="10"/>
      <c r="K9" s="10"/>
      <c r="L9" s="10"/>
      <c r="M9" s="10"/>
      <c r="N9" s="14"/>
      <c r="O9" s="11"/>
      <c r="P9" s="11"/>
      <c r="Q9" s="11"/>
      <c r="R9" s="11"/>
      <c r="S9" s="11"/>
    </row>
    <row r="10" spans="1:19" ht="15.75" thickBot="1" x14ac:dyDescent="0.3">
      <c r="A10" s="11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4"/>
      <c r="O10" s="11"/>
      <c r="P10" s="11"/>
      <c r="Q10" s="11"/>
      <c r="R10" s="11"/>
      <c r="S10" s="11"/>
    </row>
    <row r="11" spans="1:19" x14ac:dyDescent="0.25">
      <c r="A11" s="11"/>
      <c r="B11" s="462" t="s">
        <v>55</v>
      </c>
      <c r="C11" s="205" t="s">
        <v>46</v>
      </c>
      <c r="D11" s="205"/>
      <c r="E11" s="205"/>
      <c r="F11" s="205"/>
      <c r="G11" s="205"/>
      <c r="H11" s="205"/>
      <c r="I11" s="205"/>
      <c r="J11" s="205"/>
      <c r="K11" s="205"/>
      <c r="L11" s="205"/>
      <c r="M11" s="205"/>
      <c r="N11" s="206"/>
      <c r="O11" s="11"/>
      <c r="P11" s="11"/>
      <c r="Q11" s="11"/>
      <c r="R11" s="11"/>
      <c r="S11" s="11"/>
    </row>
    <row r="12" spans="1:19" x14ac:dyDescent="0.25">
      <c r="A12" s="11"/>
      <c r="B12" s="207" t="s">
        <v>31</v>
      </c>
      <c r="C12" s="10" t="s">
        <v>47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208"/>
      <c r="O12" s="11"/>
      <c r="P12" s="11"/>
      <c r="Q12" s="11"/>
      <c r="R12" s="11"/>
      <c r="S12" s="11"/>
    </row>
    <row r="13" spans="1:19" ht="15.75" thickBot="1" x14ac:dyDescent="0.3">
      <c r="A13" s="162"/>
      <c r="B13" s="463" t="s">
        <v>32</v>
      </c>
      <c r="C13" s="209" t="s">
        <v>48</v>
      </c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10"/>
      <c r="O13" s="11"/>
      <c r="P13" s="11"/>
      <c r="Q13" s="11"/>
      <c r="R13" s="11"/>
      <c r="S13" s="11"/>
    </row>
    <row r="14" spans="1:19" x14ac:dyDescent="0.25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4"/>
      <c r="O14" s="11"/>
      <c r="P14" s="11"/>
      <c r="Q14" s="11"/>
      <c r="R14" s="11"/>
      <c r="S14" s="11"/>
    </row>
    <row r="15" spans="1:19" x14ac:dyDescent="0.25">
      <c r="A15" s="11"/>
      <c r="B15" s="11"/>
      <c r="C15" s="11" t="s">
        <v>49</v>
      </c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4"/>
      <c r="O15" s="11"/>
      <c r="P15" s="11"/>
      <c r="Q15" s="11"/>
      <c r="R15" s="11"/>
      <c r="S15" s="11"/>
    </row>
    <row r="16" spans="1:19" x14ac:dyDescent="0.25">
      <c r="A16" s="11"/>
      <c r="B16" s="11"/>
      <c r="C16" s="11" t="s">
        <v>29</v>
      </c>
      <c r="D16" s="11"/>
      <c r="E16" s="11"/>
      <c r="F16" s="11"/>
      <c r="G16" s="11"/>
      <c r="H16" s="163"/>
      <c r="I16" s="11"/>
      <c r="J16" s="11"/>
      <c r="K16" s="11"/>
      <c r="L16" s="11"/>
      <c r="M16" s="11"/>
      <c r="N16" s="14"/>
      <c r="O16" s="11"/>
      <c r="P16" s="11"/>
      <c r="Q16" s="11"/>
      <c r="R16" s="11"/>
      <c r="S16" s="11"/>
    </row>
    <row r="17" spans="1:34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</row>
    <row r="18" spans="1:34" x14ac:dyDescent="0.25">
      <c r="A18" s="11"/>
      <c r="B18" s="161" t="s">
        <v>50</v>
      </c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</row>
    <row r="19" spans="1:34" x14ac:dyDescent="0.25">
      <c r="A19" s="11"/>
      <c r="B19" s="11" t="s">
        <v>51</v>
      </c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</row>
    <row r="20" spans="1:34" x14ac:dyDescent="0.25">
      <c r="A20" s="11"/>
      <c r="B20" s="11" t="s">
        <v>52</v>
      </c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</row>
    <row r="21" spans="1:34" x14ac:dyDescent="0.25">
      <c r="A21" s="11"/>
      <c r="B21" s="11" t="s">
        <v>53</v>
      </c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</row>
    <row r="22" spans="1:34" x14ac:dyDescent="0.25">
      <c r="A22" s="11"/>
      <c r="B22" s="11" t="s">
        <v>61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</row>
    <row r="23" spans="1:34" x14ac:dyDescent="0.25">
      <c r="A23" s="11"/>
      <c r="B23" s="11" t="s">
        <v>54</v>
      </c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</row>
    <row r="24" spans="1:34" x14ac:dyDescent="0.25">
      <c r="A24" s="11"/>
      <c r="N24" s="11"/>
      <c r="O24" s="11"/>
      <c r="P24" s="11"/>
      <c r="Q24" s="11"/>
      <c r="R24" s="11"/>
      <c r="S24" s="11"/>
    </row>
    <row r="25" spans="1:34" ht="15.75" thickBot="1" x14ac:dyDescent="0.3">
      <c r="A25" s="11"/>
      <c r="H25" s="430"/>
      <c r="I25" s="430"/>
      <c r="N25" s="11"/>
      <c r="O25" s="11"/>
      <c r="P25" s="11"/>
      <c r="Q25" s="11"/>
      <c r="R25" s="11"/>
      <c r="S25" s="11"/>
    </row>
    <row r="26" spans="1:34" ht="16.5" thickBot="1" x14ac:dyDescent="0.3">
      <c r="A26" s="11"/>
      <c r="B26" s="395" t="s">
        <v>630</v>
      </c>
      <c r="C26" s="428" t="s">
        <v>3</v>
      </c>
      <c r="D26" s="465"/>
      <c r="F26" s="465" t="s">
        <v>655</v>
      </c>
      <c r="G26" s="493">
        <v>0.84</v>
      </c>
      <c r="H26" s="430"/>
      <c r="I26" s="465" t="s">
        <v>663</v>
      </c>
      <c r="J26" s="977">
        <v>42248</v>
      </c>
      <c r="K26" s="931">
        <f>J26</f>
        <v>42248</v>
      </c>
      <c r="O26" s="11"/>
      <c r="P26" s="11"/>
      <c r="Q26" s="11"/>
      <c r="R26" s="11"/>
      <c r="S26" s="11"/>
    </row>
    <row r="27" spans="1:34" ht="16.5" thickBot="1" x14ac:dyDescent="0.3">
      <c r="A27" s="11"/>
      <c r="B27" s="467">
        <v>1</v>
      </c>
      <c r="C27" s="766">
        <v>42233</v>
      </c>
      <c r="D27" s="931">
        <f>C27</f>
        <v>42233</v>
      </c>
      <c r="F27" s="465" t="s">
        <v>656</v>
      </c>
      <c r="G27" s="492">
        <v>130</v>
      </c>
      <c r="H27" s="430"/>
      <c r="I27" s="465" t="s">
        <v>630</v>
      </c>
      <c r="J27" s="978">
        <v>14</v>
      </c>
      <c r="K27" s="934"/>
      <c r="O27" s="11"/>
      <c r="P27" s="11"/>
      <c r="Q27" s="11"/>
      <c r="R27" s="11"/>
      <c r="S27" s="11"/>
    </row>
    <row r="28" spans="1:34" ht="16.5" thickBot="1" x14ac:dyDescent="0.3">
      <c r="A28" s="11"/>
      <c r="B28" s="468">
        <v>2</v>
      </c>
      <c r="C28" s="470">
        <f t="shared" ref="C28:C59" si="0">C27+7</f>
        <v>42240</v>
      </c>
      <c r="D28" s="11"/>
      <c r="F28" s="465" t="s">
        <v>657</v>
      </c>
      <c r="G28" s="466">
        <f>G27/G26</f>
        <v>154.76190476190476</v>
      </c>
      <c r="H28" s="430"/>
      <c r="I28" s="465" t="str">
        <f>J27 &amp; "-я неделя"</f>
        <v>14-я неделя</v>
      </c>
      <c r="J28" s="483">
        <f>J26+7*(J27-1)</f>
        <v>42339</v>
      </c>
      <c r="K28" s="465"/>
      <c r="O28" s="11"/>
      <c r="P28" s="11"/>
      <c r="Q28" s="11"/>
      <c r="R28" s="11"/>
      <c r="S28" s="11"/>
    </row>
    <row r="29" spans="1:34" ht="16.5" thickBot="1" x14ac:dyDescent="0.3">
      <c r="A29" s="11"/>
      <c r="B29" s="467">
        <v>3</v>
      </c>
      <c r="C29" s="471">
        <f t="shared" si="0"/>
        <v>42247</v>
      </c>
      <c r="D29" s="11"/>
      <c r="F29" s="465" t="s">
        <v>674</v>
      </c>
      <c r="G29" s="466">
        <f>G28 - (G28*0.03)</f>
        <v>150.11904761904762</v>
      </c>
      <c r="H29" s="430"/>
      <c r="I29" s="430"/>
      <c r="J29" s="430"/>
      <c r="K29" s="430"/>
      <c r="O29" s="11"/>
      <c r="P29" s="11"/>
      <c r="Q29" s="11"/>
      <c r="R29" s="11"/>
      <c r="S29" s="11"/>
    </row>
    <row r="30" spans="1:34" ht="16.5" thickBot="1" x14ac:dyDescent="0.3">
      <c r="A30" s="11"/>
      <c r="B30" s="468">
        <v>4</v>
      </c>
      <c r="C30" s="470">
        <f t="shared" si="0"/>
        <v>42254</v>
      </c>
      <c r="D30" s="11"/>
      <c r="F30" s="11"/>
      <c r="G30" s="11"/>
      <c r="H30" s="11"/>
      <c r="I30" s="465" t="s">
        <v>664</v>
      </c>
      <c r="J30" s="977">
        <v>42238</v>
      </c>
      <c r="K30" s="931">
        <f>J30</f>
        <v>42238</v>
      </c>
      <c r="M30" s="974" t="s">
        <v>802</v>
      </c>
      <c r="N30" s="567">
        <v>1</v>
      </c>
      <c r="O30" s="983"/>
      <c r="P30" s="983"/>
      <c r="Q30" s="983"/>
      <c r="R30" s="983"/>
      <c r="S30" s="983"/>
      <c r="T30" s="485"/>
      <c r="U30" s="485"/>
      <c r="V30" s="485"/>
      <c r="W30" s="485"/>
      <c r="X30" s="485"/>
      <c r="Y30" s="485"/>
      <c r="Z30" s="485"/>
      <c r="AA30" s="485"/>
      <c r="AB30" s="485"/>
      <c r="AC30" s="485"/>
      <c r="AD30" s="485"/>
      <c r="AE30" s="485"/>
      <c r="AF30" s="485"/>
      <c r="AG30" s="485"/>
      <c r="AH30" s="485"/>
    </row>
    <row r="31" spans="1:34" ht="16.5" thickBot="1" x14ac:dyDescent="0.3">
      <c r="A31" s="11"/>
      <c r="B31" s="467">
        <v>5</v>
      </c>
      <c r="C31" s="471">
        <f t="shared" si="0"/>
        <v>42261</v>
      </c>
      <c r="D31" s="11"/>
      <c r="F31" s="465" t="s">
        <v>655</v>
      </c>
      <c r="G31" s="473">
        <f>G32/G33</f>
        <v>0.75</v>
      </c>
      <c r="H31" s="430"/>
      <c r="I31" s="465" t="s">
        <v>665</v>
      </c>
      <c r="J31" s="977">
        <v>42341</v>
      </c>
      <c r="K31" s="931">
        <f>J31</f>
        <v>42341</v>
      </c>
      <c r="M31" s="974" t="s">
        <v>801</v>
      </c>
      <c r="N31" s="567">
        <v>12</v>
      </c>
      <c r="O31" s="983"/>
      <c r="P31" s="983"/>
      <c r="Q31" s="983"/>
      <c r="R31" s="983"/>
      <c r="S31" s="983"/>
      <c r="T31" s="485"/>
      <c r="U31" s="485"/>
      <c r="V31" s="485"/>
      <c r="W31" s="485"/>
      <c r="X31" s="485"/>
      <c r="Y31" s="485"/>
      <c r="Z31" s="485"/>
      <c r="AA31" s="485"/>
      <c r="AB31" s="485"/>
      <c r="AC31" s="485"/>
      <c r="AD31" s="485"/>
      <c r="AE31" s="485"/>
      <c r="AF31" s="485"/>
      <c r="AG31" s="485"/>
      <c r="AH31" s="485"/>
    </row>
    <row r="32" spans="1:34" ht="16.5" thickBot="1" x14ac:dyDescent="0.3">
      <c r="A32" s="11"/>
      <c r="B32" s="468">
        <v>6</v>
      </c>
      <c r="C32" s="470">
        <f t="shared" si="0"/>
        <v>42268</v>
      </c>
      <c r="D32" s="11"/>
      <c r="F32" s="465" t="s">
        <v>656</v>
      </c>
      <c r="G32" s="975">
        <v>225</v>
      </c>
      <c r="H32" s="430"/>
      <c r="I32" s="465" t="s">
        <v>705</v>
      </c>
      <c r="J32" s="484" t="str">
        <f>IF(J30&gt;J31, "ОШИБКА",IF(J31-J30&lt;7,"",ROUNDDOWN((J31-J30)/7,0)&amp;" нед ")&amp;IF(J31-J30-7*ROUNDDOWN((J31-J30)/7,0)=0,""," "&amp;J31-J30-7*ROUNDDOWN((J31-J30)/7,0)&amp;" дн"))</f>
        <v>14 нед  5 дн</v>
      </c>
      <c r="K32" s="465"/>
      <c r="M32" s="974" t="s">
        <v>799</v>
      </c>
      <c r="N32" s="984" t="s">
        <v>797</v>
      </c>
      <c r="O32" s="983"/>
      <c r="P32" s="983"/>
      <c r="S32" s="983"/>
      <c r="T32" s="485"/>
      <c r="U32" s="485"/>
      <c r="V32" s="485"/>
      <c r="W32" s="485"/>
      <c r="X32" s="485"/>
      <c r="Y32" s="485"/>
      <c r="Z32" s="485"/>
      <c r="AA32" s="485"/>
      <c r="AB32" s="485"/>
      <c r="AC32" s="485"/>
      <c r="AD32" s="485"/>
      <c r="AE32" s="485"/>
      <c r="AF32" s="485"/>
      <c r="AG32" s="485"/>
      <c r="AH32" s="485"/>
    </row>
    <row r="33" spans="1:34" ht="16.5" thickBot="1" x14ac:dyDescent="0.3">
      <c r="A33" s="11"/>
      <c r="B33" s="467">
        <v>7</v>
      </c>
      <c r="C33" s="471">
        <f t="shared" si="0"/>
        <v>42275</v>
      </c>
      <c r="D33" s="11"/>
      <c r="F33" s="465" t="s">
        <v>657</v>
      </c>
      <c r="G33" s="976">
        <v>300</v>
      </c>
      <c r="H33" s="430"/>
      <c r="I33" s="430"/>
      <c r="M33" s="974" t="s">
        <v>794</v>
      </c>
      <c r="N33" s="980">
        <v>2</v>
      </c>
      <c r="O33" s="983"/>
      <c r="P33" s="983"/>
      <c r="Q33" s="430"/>
      <c r="R33" s="430"/>
      <c r="S33" s="983"/>
      <c r="T33" s="485"/>
      <c r="U33" s="485"/>
      <c r="V33" s="485"/>
      <c r="W33" s="485"/>
      <c r="X33" s="485"/>
      <c r="Y33" s="485"/>
      <c r="Z33" s="485"/>
      <c r="AA33" s="485"/>
      <c r="AB33" s="485"/>
      <c r="AC33" s="485"/>
      <c r="AD33" s="485"/>
      <c r="AE33" s="485"/>
      <c r="AF33" s="485"/>
      <c r="AG33" s="485"/>
      <c r="AH33" s="485"/>
    </row>
    <row r="34" spans="1:34" ht="16.5" thickBot="1" x14ac:dyDescent="0.3">
      <c r="A34" s="11"/>
      <c r="B34" s="468">
        <v>8</v>
      </c>
      <c r="C34" s="470">
        <f t="shared" si="0"/>
        <v>42282</v>
      </c>
      <c r="D34" s="11"/>
      <c r="F34" s="465" t="s">
        <v>659</v>
      </c>
      <c r="G34" s="484" t="s">
        <v>658</v>
      </c>
      <c r="H34" s="430"/>
      <c r="I34" s="430"/>
      <c r="M34" s="974" t="s">
        <v>793</v>
      </c>
      <c r="N34" s="980">
        <v>2</v>
      </c>
      <c r="O34" s="983"/>
      <c r="P34" s="983"/>
      <c r="Q34" s="430"/>
      <c r="R34" s="430"/>
      <c r="S34" s="983"/>
      <c r="T34" s="485"/>
      <c r="U34" s="485"/>
      <c r="V34" s="485"/>
      <c r="W34" s="485"/>
      <c r="X34" s="485"/>
      <c r="Y34" s="485"/>
      <c r="Z34" s="485"/>
      <c r="AA34" s="485"/>
      <c r="AB34" s="485"/>
      <c r="AC34" s="485"/>
      <c r="AD34" s="485"/>
      <c r="AE34" s="485"/>
      <c r="AF34" s="485"/>
      <c r="AG34" s="485"/>
      <c r="AH34" s="485"/>
    </row>
    <row r="35" spans="1:34" ht="15.75" x14ac:dyDescent="0.25">
      <c r="A35" s="11"/>
      <c r="B35" s="467">
        <v>9</v>
      </c>
      <c r="C35" s="471">
        <f t="shared" si="0"/>
        <v>42289</v>
      </c>
      <c r="D35" s="11"/>
      <c r="F35" s="430"/>
      <c r="G35" s="430"/>
      <c r="J35" s="11"/>
      <c r="M35" s="974" t="s">
        <v>792</v>
      </c>
      <c r="N35" s="979">
        <v>0.19</v>
      </c>
      <c r="O35" s="983"/>
      <c r="P35" s="1137" t="s">
        <v>792</v>
      </c>
      <c r="Q35" s="1137"/>
      <c r="R35" s="1137"/>
      <c r="S35" s="1138"/>
      <c r="T35" s="979">
        <v>0.05</v>
      </c>
      <c r="U35" s="485"/>
      <c r="V35" s="485"/>
      <c r="W35" s="485"/>
      <c r="X35" s="485"/>
      <c r="Y35" s="485"/>
      <c r="Z35" s="485"/>
      <c r="AA35" s="485"/>
      <c r="AB35" s="485"/>
      <c r="AC35" s="485"/>
      <c r="AD35" s="485"/>
      <c r="AE35" s="485"/>
      <c r="AF35" s="485"/>
      <c r="AG35" s="485"/>
      <c r="AH35" s="485"/>
    </row>
    <row r="36" spans="1:34" ht="15.75" x14ac:dyDescent="0.25">
      <c r="A36" s="11"/>
      <c r="B36" s="468">
        <v>10</v>
      </c>
      <c r="C36" s="470">
        <f t="shared" si="0"/>
        <v>42296</v>
      </c>
      <c r="D36" s="11"/>
      <c r="J36" s="11"/>
      <c r="M36" s="974" t="s">
        <v>791</v>
      </c>
      <c r="N36" s="979">
        <v>0.22</v>
      </c>
      <c r="O36" s="983"/>
      <c r="P36" s="1137" t="s">
        <v>791</v>
      </c>
      <c r="Q36" s="1137"/>
      <c r="R36" s="1137"/>
      <c r="S36" s="1138"/>
      <c r="T36" s="979">
        <v>0.05</v>
      </c>
      <c r="U36" s="485"/>
      <c r="V36" s="485"/>
      <c r="W36" s="485"/>
      <c r="X36" s="485"/>
      <c r="Y36" s="485"/>
      <c r="Z36" s="485"/>
      <c r="AA36" s="485"/>
      <c r="AB36" s="485"/>
      <c r="AC36" s="485"/>
      <c r="AD36" s="485"/>
      <c r="AE36" s="485"/>
      <c r="AF36" s="485"/>
      <c r="AG36" s="485"/>
      <c r="AH36" s="485"/>
    </row>
    <row r="37" spans="1:34" ht="15.75" x14ac:dyDescent="0.25">
      <c r="A37" s="11"/>
      <c r="B37" s="467">
        <v>11</v>
      </c>
      <c r="C37" s="471">
        <f t="shared" si="0"/>
        <v>42303</v>
      </c>
      <c r="D37" s="11"/>
      <c r="E37" s="11"/>
      <c r="H37" s="430"/>
      <c r="I37" s="430"/>
      <c r="J37" s="11"/>
      <c r="M37" s="974" t="s">
        <v>796</v>
      </c>
      <c r="N37" s="980">
        <v>230</v>
      </c>
      <c r="O37" s="983"/>
      <c r="P37" s="1137" t="s">
        <v>800</v>
      </c>
      <c r="Q37" s="1137"/>
      <c r="R37" s="1137"/>
      <c r="S37" s="1138"/>
      <c r="T37" s="980">
        <v>70</v>
      </c>
      <c r="U37" s="485"/>
      <c r="V37" s="485"/>
      <c r="W37" s="485"/>
      <c r="X37" s="485"/>
      <c r="Y37" s="485"/>
      <c r="Z37" s="485"/>
      <c r="AA37" s="485"/>
      <c r="AB37" s="485"/>
      <c r="AC37" s="485"/>
      <c r="AD37" s="485"/>
      <c r="AE37" s="485"/>
      <c r="AF37" s="485"/>
      <c r="AG37" s="485"/>
      <c r="AH37" s="485"/>
    </row>
    <row r="38" spans="1:34" x14ac:dyDescent="0.25">
      <c r="A38" s="11"/>
      <c r="B38" s="468">
        <v>12</v>
      </c>
      <c r="C38" s="470">
        <f t="shared" si="0"/>
        <v>42310</v>
      </c>
      <c r="D38" s="11"/>
      <c r="E38" s="11"/>
      <c r="L38" s="430"/>
      <c r="M38" s="430"/>
      <c r="N38" s="430"/>
      <c r="O38" s="485"/>
      <c r="P38" s="983"/>
      <c r="Q38" s="983"/>
      <c r="R38" s="983"/>
      <c r="S38" s="983"/>
      <c r="T38" s="485"/>
      <c r="U38" s="485"/>
      <c r="V38" s="485"/>
      <c r="W38" s="485"/>
      <c r="X38" s="485"/>
      <c r="Y38" s="485"/>
      <c r="Z38" s="485"/>
      <c r="AA38" s="485"/>
      <c r="AB38" s="485"/>
      <c r="AC38" s="485"/>
      <c r="AD38" s="485"/>
      <c r="AE38" s="485"/>
      <c r="AF38" s="485"/>
      <c r="AG38" s="485"/>
      <c r="AH38" s="485"/>
    </row>
    <row r="39" spans="1:34" x14ac:dyDescent="0.25">
      <c r="A39" s="11"/>
      <c r="B39" s="467">
        <v>13</v>
      </c>
      <c r="C39" s="471">
        <f t="shared" si="0"/>
        <v>42317</v>
      </c>
      <c r="M39" s="430"/>
      <c r="N39" s="430"/>
      <c r="O39" s="485"/>
      <c r="P39" s="485"/>
      <c r="Q39" s="485"/>
      <c r="R39" s="485"/>
      <c r="S39" s="485"/>
      <c r="T39" s="485"/>
      <c r="U39" s="485"/>
      <c r="V39" s="485"/>
      <c r="W39" s="485"/>
      <c r="X39" s="485"/>
      <c r="Y39" s="485"/>
      <c r="Z39" s="485"/>
      <c r="AA39" s="485"/>
      <c r="AB39" s="485"/>
      <c r="AC39" s="485"/>
      <c r="AD39" s="485"/>
      <c r="AE39" s="485"/>
      <c r="AF39" s="485"/>
      <c r="AG39" s="485"/>
      <c r="AH39" s="485"/>
    </row>
    <row r="40" spans="1:34" x14ac:dyDescent="0.25">
      <c r="A40" s="11"/>
      <c r="B40" s="468">
        <v>14</v>
      </c>
      <c r="C40" s="470">
        <f t="shared" si="0"/>
        <v>42324</v>
      </c>
      <c r="M40" s="430"/>
      <c r="N40" s="430"/>
      <c r="O40" s="485"/>
      <c r="P40" s="485"/>
      <c r="Q40" s="485"/>
      <c r="R40" s="485"/>
      <c r="S40" s="485"/>
      <c r="T40" s="485"/>
      <c r="U40" s="485"/>
      <c r="V40" s="485"/>
      <c r="W40" s="485"/>
      <c r="X40" s="485"/>
      <c r="Y40" s="485"/>
      <c r="Z40" s="485"/>
      <c r="AA40" s="485"/>
      <c r="AB40" s="485"/>
      <c r="AC40" s="485"/>
      <c r="AD40" s="485"/>
      <c r="AE40" s="485"/>
      <c r="AF40" s="485"/>
      <c r="AG40" s="485"/>
      <c r="AH40" s="485"/>
    </row>
    <row r="41" spans="1:34" x14ac:dyDescent="0.25">
      <c r="A41" s="11"/>
      <c r="B41" s="467">
        <v>15</v>
      </c>
      <c r="C41" s="471">
        <f t="shared" si="0"/>
        <v>42331</v>
      </c>
      <c r="G41" s="485"/>
      <c r="H41" s="485"/>
      <c r="I41" s="485"/>
      <c r="J41" s="485"/>
      <c r="K41" s="485"/>
      <c r="L41" s="485"/>
      <c r="M41" s="485"/>
      <c r="N41" s="430"/>
      <c r="O41" s="485"/>
      <c r="P41" s="485"/>
      <c r="Q41" s="485"/>
      <c r="R41" s="485"/>
      <c r="S41" s="485"/>
      <c r="T41" s="485"/>
      <c r="U41" s="485"/>
      <c r="V41" s="485"/>
      <c r="W41" s="485"/>
      <c r="X41" s="485"/>
      <c r="Y41" s="485"/>
      <c r="Z41" s="485"/>
      <c r="AA41" s="485"/>
      <c r="AB41" s="485"/>
      <c r="AC41" s="485"/>
      <c r="AD41" s="485"/>
      <c r="AE41" s="485"/>
      <c r="AF41" s="485"/>
      <c r="AG41" s="485"/>
      <c r="AH41" s="485"/>
    </row>
    <row r="42" spans="1:34" ht="15" customHeight="1" thickBot="1" x14ac:dyDescent="0.3">
      <c r="A42" s="11"/>
      <c r="B42" s="468">
        <v>16</v>
      </c>
      <c r="C42" s="470">
        <f t="shared" si="0"/>
        <v>42338</v>
      </c>
      <c r="G42" s="485"/>
      <c r="H42" s="485"/>
      <c r="I42" s="485"/>
      <c r="J42" s="485"/>
      <c r="K42" s="485"/>
      <c r="L42" s="485"/>
      <c r="M42" s="485"/>
      <c r="O42" s="485"/>
      <c r="P42" s="485"/>
      <c r="Q42" s="485"/>
      <c r="R42" s="485"/>
      <c r="S42" s="485"/>
      <c r="T42" s="485"/>
      <c r="U42" s="485"/>
      <c r="V42" s="485"/>
      <c r="W42" s="485"/>
      <c r="X42" s="485"/>
      <c r="Y42" s="485"/>
      <c r="Z42" s="485"/>
      <c r="AA42" s="485"/>
      <c r="AB42" s="485"/>
      <c r="AC42" s="485"/>
      <c r="AD42" s="485"/>
      <c r="AE42" s="485"/>
      <c r="AF42" s="485"/>
      <c r="AG42" s="485"/>
      <c r="AH42" s="485"/>
    </row>
    <row r="43" spans="1:34" ht="16.5" thickBot="1" x14ac:dyDescent="0.3">
      <c r="A43" s="11"/>
      <c r="B43" s="467">
        <v>17</v>
      </c>
      <c r="C43" s="471">
        <f t="shared" si="0"/>
        <v>42345</v>
      </c>
      <c r="G43" s="485"/>
      <c r="H43" s="485"/>
      <c r="I43" s="485"/>
      <c r="J43" s="485"/>
      <c r="K43" s="485"/>
      <c r="L43" s="485"/>
      <c r="M43" s="485"/>
      <c r="N43" s="395" t="s">
        <v>795</v>
      </c>
      <c r="O43" s="971" t="s">
        <v>7</v>
      </c>
      <c r="P43" s="971" t="s">
        <v>798</v>
      </c>
      <c r="Q43" s="971" t="s">
        <v>5</v>
      </c>
      <c r="R43" s="485"/>
      <c r="S43" s="485"/>
    </row>
    <row r="44" spans="1:34" ht="16.5" thickBot="1" x14ac:dyDescent="0.3">
      <c r="B44" s="468">
        <v>18</v>
      </c>
      <c r="C44" s="470">
        <f t="shared" si="0"/>
        <v>42352</v>
      </c>
      <c r="G44" s="485"/>
      <c r="H44" s="485"/>
      <c r="I44" s="485"/>
      <c r="J44" s="485"/>
      <c r="K44" s="485"/>
      <c r="L44" s="485"/>
      <c r="M44" s="485"/>
      <c r="N44" s="972">
        <v>1</v>
      </c>
      <c r="O44" s="981"/>
      <c r="P44" s="985"/>
      <c r="Q44" s="988" t="str">
        <f>IFERROR(IF(O44*P44=0,"",O44*P44),"")</f>
        <v/>
      </c>
      <c r="R44" s="485"/>
      <c r="S44" s="485"/>
    </row>
    <row r="45" spans="1:34" ht="16.5" thickBot="1" x14ac:dyDescent="0.3">
      <c r="B45" s="467">
        <v>19</v>
      </c>
      <c r="C45" s="471">
        <f t="shared" si="0"/>
        <v>42359</v>
      </c>
      <c r="G45" s="485"/>
      <c r="H45" s="485"/>
      <c r="I45" s="485"/>
      <c r="J45" s="485"/>
      <c r="K45" s="485"/>
      <c r="L45" s="485"/>
      <c r="M45" s="485"/>
      <c r="N45" s="973">
        <v>2</v>
      </c>
      <c r="O45" s="981"/>
      <c r="P45" s="985"/>
      <c r="Q45" s="988" t="str">
        <f t="shared" ref="Q45:Q68" si="1">IFERROR(IF(O45*P45=0,"",O45*P45),"")</f>
        <v/>
      </c>
      <c r="R45" s="485"/>
      <c r="S45" s="485"/>
    </row>
    <row r="46" spans="1:34" ht="15" customHeight="1" thickBot="1" x14ac:dyDescent="0.3">
      <c r="B46" s="468">
        <v>20</v>
      </c>
      <c r="C46" s="470">
        <f t="shared" si="0"/>
        <v>42366</v>
      </c>
      <c r="G46" s="485"/>
      <c r="H46" s="485"/>
      <c r="I46" s="485"/>
      <c r="J46" s="485"/>
      <c r="K46" s="485"/>
      <c r="L46" s="485"/>
      <c r="M46" s="485"/>
      <c r="N46" s="973">
        <v>3</v>
      </c>
      <c r="O46" s="981"/>
      <c r="P46" s="985"/>
      <c r="Q46" s="988" t="str">
        <f t="shared" si="1"/>
        <v/>
      </c>
      <c r="R46" s="485"/>
      <c r="S46" s="485"/>
    </row>
    <row r="47" spans="1:34" ht="16.5" thickBot="1" x14ac:dyDescent="0.3">
      <c r="B47" s="467">
        <v>21</v>
      </c>
      <c r="C47" s="471">
        <f t="shared" si="0"/>
        <v>42373</v>
      </c>
      <c r="G47" s="485"/>
      <c r="H47" s="485"/>
      <c r="I47" s="485"/>
      <c r="J47" s="485"/>
      <c r="K47" s="485"/>
      <c r="L47" s="485"/>
      <c r="M47" s="485"/>
      <c r="N47" s="973">
        <v>4</v>
      </c>
      <c r="O47" s="981"/>
      <c r="P47" s="985"/>
      <c r="Q47" s="988" t="str">
        <f t="shared" si="1"/>
        <v/>
      </c>
      <c r="R47" s="485"/>
      <c r="S47" s="485"/>
    </row>
    <row r="48" spans="1:34" ht="16.5" thickBot="1" x14ac:dyDescent="0.3">
      <c r="B48" s="468">
        <v>22</v>
      </c>
      <c r="C48" s="470">
        <f t="shared" si="0"/>
        <v>42380</v>
      </c>
      <c r="G48" s="485"/>
      <c r="H48" s="485"/>
      <c r="I48" s="485"/>
      <c r="J48" s="485"/>
      <c r="K48" s="485"/>
      <c r="L48" s="485"/>
      <c r="M48" s="485"/>
      <c r="N48" s="973">
        <v>5</v>
      </c>
      <c r="O48" s="981"/>
      <c r="P48" s="985"/>
      <c r="Q48" s="988" t="str">
        <f t="shared" si="1"/>
        <v/>
      </c>
      <c r="R48" s="485"/>
      <c r="S48" s="485"/>
    </row>
    <row r="49" spans="2:19" ht="15" customHeight="1" thickBot="1" x14ac:dyDescent="0.3">
      <c r="B49" s="467">
        <v>23</v>
      </c>
      <c r="C49" s="471">
        <f t="shared" si="0"/>
        <v>42387</v>
      </c>
      <c r="G49" s="485"/>
      <c r="H49" s="485"/>
      <c r="I49" s="485"/>
      <c r="J49" s="485"/>
      <c r="K49" s="485"/>
      <c r="L49" s="485"/>
      <c r="M49" s="987"/>
      <c r="N49" s="973">
        <v>6</v>
      </c>
      <c r="O49" s="981"/>
      <c r="P49" s="985"/>
      <c r="Q49" s="988" t="str">
        <f t="shared" si="1"/>
        <v/>
      </c>
      <c r="R49" s="485"/>
      <c r="S49" s="485"/>
    </row>
    <row r="50" spans="2:19" ht="16.5" thickBot="1" x14ac:dyDescent="0.3">
      <c r="B50" s="468">
        <v>24</v>
      </c>
      <c r="C50" s="470">
        <f t="shared" si="0"/>
        <v>42394</v>
      </c>
      <c r="G50" s="485"/>
      <c r="H50" s="485"/>
      <c r="I50" s="485"/>
      <c r="J50" s="485"/>
      <c r="K50" s="485"/>
      <c r="L50" s="485"/>
      <c r="M50" s="485"/>
      <c r="N50" s="973">
        <v>7</v>
      </c>
      <c r="O50" s="981"/>
      <c r="P50" s="985"/>
      <c r="Q50" s="988" t="str">
        <f t="shared" si="1"/>
        <v/>
      </c>
      <c r="R50" s="485"/>
      <c r="S50" s="485"/>
    </row>
    <row r="51" spans="2:19" ht="16.5" thickBot="1" x14ac:dyDescent="0.3">
      <c r="B51" s="467">
        <v>25</v>
      </c>
      <c r="C51" s="471">
        <f t="shared" si="0"/>
        <v>42401</v>
      </c>
      <c r="G51" s="485"/>
      <c r="H51" s="485"/>
      <c r="I51" s="485"/>
      <c r="J51" s="485"/>
      <c r="K51" s="485"/>
      <c r="L51" s="485"/>
      <c r="M51" s="485"/>
      <c r="N51" s="973">
        <v>8</v>
      </c>
      <c r="O51" s="981"/>
      <c r="P51" s="985"/>
      <c r="Q51" s="988" t="str">
        <f t="shared" si="1"/>
        <v/>
      </c>
      <c r="R51" s="485"/>
      <c r="S51" s="485"/>
    </row>
    <row r="52" spans="2:19" ht="16.5" thickBot="1" x14ac:dyDescent="0.3">
      <c r="B52" s="468">
        <v>26</v>
      </c>
      <c r="C52" s="470">
        <f t="shared" si="0"/>
        <v>42408</v>
      </c>
      <c r="G52" s="485"/>
      <c r="H52" s="485"/>
      <c r="I52" s="485"/>
      <c r="J52" s="485"/>
      <c r="K52" s="485"/>
      <c r="L52" s="485"/>
      <c r="M52" s="485"/>
      <c r="N52" s="973">
        <v>9</v>
      </c>
      <c r="O52" s="982"/>
      <c r="P52" s="986"/>
      <c r="Q52" s="988" t="str">
        <f t="shared" si="1"/>
        <v/>
      </c>
      <c r="R52" s="485"/>
      <c r="S52" s="485"/>
    </row>
    <row r="53" spans="2:19" ht="16.5" thickBot="1" x14ac:dyDescent="0.3">
      <c r="B53" s="467">
        <v>27</v>
      </c>
      <c r="C53" s="471">
        <f t="shared" si="0"/>
        <v>42415</v>
      </c>
      <c r="G53" s="485"/>
      <c r="H53" s="485"/>
      <c r="I53" s="485"/>
      <c r="J53" s="485"/>
      <c r="K53" s="485"/>
      <c r="L53" s="485"/>
      <c r="M53" s="485"/>
      <c r="N53" s="973">
        <v>10</v>
      </c>
      <c r="O53" s="982"/>
      <c r="P53" s="986"/>
      <c r="Q53" s="988" t="str">
        <f t="shared" si="1"/>
        <v/>
      </c>
      <c r="R53" s="485"/>
      <c r="S53" s="485"/>
    </row>
    <row r="54" spans="2:19" ht="16.5" thickBot="1" x14ac:dyDescent="0.3">
      <c r="B54" s="468">
        <v>28</v>
      </c>
      <c r="C54" s="470">
        <f t="shared" si="0"/>
        <v>42422</v>
      </c>
      <c r="G54" s="485"/>
      <c r="H54" s="485"/>
      <c r="I54" s="485"/>
      <c r="J54" s="485"/>
      <c r="K54" s="485"/>
      <c r="L54" s="485"/>
      <c r="M54" s="485"/>
      <c r="N54" s="973">
        <v>11</v>
      </c>
      <c r="O54" s="982"/>
      <c r="P54" s="986"/>
      <c r="Q54" s="988" t="str">
        <f t="shared" si="1"/>
        <v/>
      </c>
      <c r="R54" s="485"/>
      <c r="S54" s="485"/>
    </row>
    <row r="55" spans="2:19" ht="16.5" thickBot="1" x14ac:dyDescent="0.3">
      <c r="B55" s="467">
        <v>29</v>
      </c>
      <c r="C55" s="471">
        <f t="shared" si="0"/>
        <v>42429</v>
      </c>
      <c r="G55" s="485"/>
      <c r="H55" s="485"/>
      <c r="I55" s="485"/>
      <c r="J55" s="485"/>
      <c r="K55" s="485"/>
      <c r="L55" s="485"/>
      <c r="M55" s="987"/>
      <c r="N55" s="973">
        <v>12</v>
      </c>
      <c r="O55" s="982"/>
      <c r="P55" s="986"/>
      <c r="Q55" s="988" t="str">
        <f t="shared" si="1"/>
        <v/>
      </c>
      <c r="R55" s="485"/>
      <c r="S55" s="485"/>
    </row>
    <row r="56" spans="2:19" ht="16.5" thickBot="1" x14ac:dyDescent="0.3">
      <c r="B56" s="468">
        <v>30</v>
      </c>
      <c r="C56" s="470">
        <f t="shared" si="0"/>
        <v>42436</v>
      </c>
      <c r="G56" s="485"/>
      <c r="H56" s="485"/>
      <c r="I56" s="485"/>
      <c r="J56" s="485"/>
      <c r="K56" s="485"/>
      <c r="L56" s="485"/>
      <c r="M56" s="485"/>
      <c r="N56" s="973">
        <v>13</v>
      </c>
      <c r="O56" s="982"/>
      <c r="P56" s="986"/>
      <c r="Q56" s="988" t="str">
        <f t="shared" si="1"/>
        <v/>
      </c>
      <c r="R56" s="485"/>
      <c r="S56" s="485"/>
    </row>
    <row r="57" spans="2:19" ht="16.5" thickBot="1" x14ac:dyDescent="0.3">
      <c r="B57" s="467">
        <v>31</v>
      </c>
      <c r="C57" s="471">
        <f t="shared" si="0"/>
        <v>42443</v>
      </c>
      <c r="G57" s="485"/>
      <c r="H57" s="485"/>
      <c r="I57" s="485"/>
      <c r="J57" s="485"/>
      <c r="K57" s="485"/>
      <c r="L57" s="485"/>
      <c r="M57" s="485"/>
      <c r="N57" s="973">
        <v>14</v>
      </c>
      <c r="O57" s="981"/>
      <c r="P57" s="985"/>
      <c r="Q57" s="988" t="str">
        <f t="shared" si="1"/>
        <v/>
      </c>
      <c r="R57" s="485"/>
      <c r="S57" s="485"/>
    </row>
    <row r="58" spans="2:19" ht="16.5" thickBot="1" x14ac:dyDescent="0.3">
      <c r="B58" s="468">
        <v>32</v>
      </c>
      <c r="C58" s="470">
        <f t="shared" si="0"/>
        <v>42450</v>
      </c>
      <c r="G58" s="485"/>
      <c r="H58" s="485"/>
      <c r="I58" s="485"/>
      <c r="J58" s="485"/>
      <c r="K58" s="485"/>
      <c r="L58" s="485"/>
      <c r="M58" s="485"/>
      <c r="N58" s="973">
        <v>15</v>
      </c>
      <c r="O58" s="981"/>
      <c r="P58" s="985"/>
      <c r="Q58" s="988" t="str">
        <f t="shared" si="1"/>
        <v/>
      </c>
      <c r="R58" s="485"/>
      <c r="S58" s="485"/>
    </row>
    <row r="59" spans="2:19" ht="16.5" thickBot="1" x14ac:dyDescent="0.3">
      <c r="B59" s="467">
        <v>33</v>
      </c>
      <c r="C59" s="471">
        <f t="shared" si="0"/>
        <v>42457</v>
      </c>
      <c r="G59" s="485"/>
      <c r="H59" s="485"/>
      <c r="I59" s="485"/>
      <c r="J59" s="485"/>
      <c r="K59" s="485"/>
      <c r="L59" s="485"/>
      <c r="M59" s="485"/>
      <c r="N59" s="973">
        <v>16</v>
      </c>
      <c r="O59" s="981"/>
      <c r="P59" s="985"/>
      <c r="Q59" s="988" t="str">
        <f t="shared" si="1"/>
        <v/>
      </c>
      <c r="R59" s="485"/>
      <c r="S59" s="485"/>
    </row>
    <row r="60" spans="2:19" ht="16.5" thickBot="1" x14ac:dyDescent="0.3">
      <c r="B60" s="468">
        <v>34</v>
      </c>
      <c r="C60" s="470">
        <f t="shared" ref="C60:C76" si="2">C59+7</f>
        <v>42464</v>
      </c>
      <c r="G60" s="485"/>
      <c r="H60" s="485"/>
      <c r="I60" s="485"/>
      <c r="J60" s="485"/>
      <c r="K60" s="485"/>
      <c r="L60" s="485"/>
      <c r="M60" s="485"/>
      <c r="N60" s="973">
        <v>17</v>
      </c>
      <c r="O60" s="981"/>
      <c r="P60" s="985"/>
      <c r="Q60" s="988" t="str">
        <f t="shared" si="1"/>
        <v/>
      </c>
      <c r="R60" s="485"/>
      <c r="S60" s="485"/>
    </row>
    <row r="61" spans="2:19" ht="16.5" thickBot="1" x14ac:dyDescent="0.3">
      <c r="B61" s="467">
        <v>35</v>
      </c>
      <c r="C61" s="471">
        <f t="shared" si="2"/>
        <v>42471</v>
      </c>
      <c r="G61" s="485"/>
      <c r="H61" s="485"/>
      <c r="I61" s="485"/>
      <c r="J61" s="485"/>
      <c r="K61" s="485"/>
      <c r="L61" s="485"/>
      <c r="M61" s="987"/>
      <c r="N61" s="973">
        <v>18</v>
      </c>
      <c r="O61" s="981"/>
      <c r="P61" s="985"/>
      <c r="Q61" s="988" t="str">
        <f t="shared" si="1"/>
        <v/>
      </c>
      <c r="R61" s="485"/>
      <c r="S61" s="485"/>
    </row>
    <row r="62" spans="2:19" ht="16.5" thickBot="1" x14ac:dyDescent="0.3">
      <c r="B62" s="468">
        <v>36</v>
      </c>
      <c r="C62" s="470">
        <f t="shared" si="2"/>
        <v>42478</v>
      </c>
      <c r="G62" s="485"/>
      <c r="H62" s="485"/>
      <c r="I62" s="485"/>
      <c r="J62" s="485"/>
      <c r="K62" s="485"/>
      <c r="L62" s="485"/>
      <c r="M62" s="485"/>
      <c r="N62" s="973">
        <v>19</v>
      </c>
      <c r="O62" s="981"/>
      <c r="P62" s="985"/>
      <c r="Q62" s="988" t="str">
        <f t="shared" si="1"/>
        <v/>
      </c>
      <c r="R62" s="485"/>
      <c r="S62" s="485"/>
    </row>
    <row r="63" spans="2:19" ht="16.5" thickBot="1" x14ac:dyDescent="0.3">
      <c r="B63" s="467">
        <v>37</v>
      </c>
      <c r="C63" s="471">
        <f t="shared" si="2"/>
        <v>42485</v>
      </c>
      <c r="G63" s="485"/>
      <c r="H63" s="485"/>
      <c r="I63" s="485"/>
      <c r="J63" s="485"/>
      <c r="K63" s="485"/>
      <c r="L63" s="485"/>
      <c r="M63" s="485"/>
      <c r="N63" s="973">
        <v>20</v>
      </c>
      <c r="O63" s="981"/>
      <c r="P63" s="985"/>
      <c r="Q63" s="988" t="str">
        <f t="shared" si="1"/>
        <v/>
      </c>
      <c r="R63" s="485"/>
      <c r="S63" s="485"/>
    </row>
    <row r="64" spans="2:19" ht="16.5" thickBot="1" x14ac:dyDescent="0.3">
      <c r="B64" s="468">
        <v>38</v>
      </c>
      <c r="C64" s="470">
        <f t="shared" si="2"/>
        <v>42492</v>
      </c>
      <c r="G64" s="485"/>
      <c r="H64" s="485"/>
      <c r="I64" s="485"/>
      <c r="J64" s="485"/>
      <c r="K64" s="485"/>
      <c r="L64" s="485"/>
      <c r="M64" s="485"/>
      <c r="N64" s="973">
        <v>21</v>
      </c>
      <c r="O64" s="981"/>
      <c r="P64" s="985"/>
      <c r="Q64" s="988" t="str">
        <f t="shared" si="1"/>
        <v/>
      </c>
      <c r="R64" s="485"/>
      <c r="S64" s="485"/>
    </row>
    <row r="65" spans="2:25" ht="16.5" thickBot="1" x14ac:dyDescent="0.3">
      <c r="B65" s="467">
        <v>39</v>
      </c>
      <c r="C65" s="471">
        <f t="shared" si="2"/>
        <v>42499</v>
      </c>
      <c r="G65" s="485"/>
      <c r="H65" s="485"/>
      <c r="I65" s="485"/>
      <c r="J65" s="485"/>
      <c r="K65" s="485"/>
      <c r="L65" s="485"/>
      <c r="M65" s="485"/>
      <c r="N65" s="973">
        <v>22</v>
      </c>
      <c r="O65" s="981"/>
      <c r="P65" s="985"/>
      <c r="Q65" s="988" t="str">
        <f t="shared" si="1"/>
        <v/>
      </c>
      <c r="R65" s="485"/>
      <c r="S65" s="485"/>
    </row>
    <row r="66" spans="2:25" ht="16.5" thickBot="1" x14ac:dyDescent="0.3">
      <c r="B66" s="468">
        <v>40</v>
      </c>
      <c r="C66" s="470">
        <f t="shared" si="2"/>
        <v>42506</v>
      </c>
      <c r="G66" s="485"/>
      <c r="H66" s="485"/>
      <c r="I66" s="485"/>
      <c r="J66" s="485"/>
      <c r="K66" s="485"/>
      <c r="L66" s="485"/>
      <c r="M66" s="485"/>
      <c r="N66" s="973">
        <v>23</v>
      </c>
      <c r="O66" s="981"/>
      <c r="P66" s="985"/>
      <c r="Q66" s="988" t="str">
        <f t="shared" si="1"/>
        <v/>
      </c>
      <c r="R66" s="485"/>
      <c r="S66" s="485"/>
    </row>
    <row r="67" spans="2:25" ht="16.5" thickBot="1" x14ac:dyDescent="0.3">
      <c r="B67" s="467">
        <v>41</v>
      </c>
      <c r="C67" s="471">
        <f t="shared" si="2"/>
        <v>42513</v>
      </c>
      <c r="G67" s="485"/>
      <c r="H67" s="485"/>
      <c r="I67" s="485"/>
      <c r="J67" s="485"/>
      <c r="K67" s="485"/>
      <c r="L67" s="485"/>
      <c r="M67" s="987"/>
      <c r="N67" s="973">
        <v>24</v>
      </c>
      <c r="O67" s="981"/>
      <c r="P67" s="985"/>
      <c r="Q67" s="988" t="str">
        <f t="shared" si="1"/>
        <v/>
      </c>
      <c r="R67" s="485"/>
      <c r="S67" s="485"/>
    </row>
    <row r="68" spans="2:25" ht="16.5" thickBot="1" x14ac:dyDescent="0.3">
      <c r="B68" s="468">
        <v>42</v>
      </c>
      <c r="C68" s="470">
        <f t="shared" si="2"/>
        <v>42520</v>
      </c>
      <c r="G68" s="485"/>
      <c r="H68" s="485"/>
      <c r="I68" s="485"/>
      <c r="J68" s="485"/>
      <c r="K68" s="485"/>
      <c r="L68" s="485"/>
      <c r="M68" s="485"/>
      <c r="N68" s="973">
        <v>25</v>
      </c>
      <c r="O68" s="981"/>
      <c r="P68" s="985"/>
      <c r="Q68" s="988" t="str">
        <f t="shared" si="1"/>
        <v/>
      </c>
      <c r="R68" s="485"/>
      <c r="S68" s="485"/>
    </row>
    <row r="69" spans="2:25" x14ac:dyDescent="0.25">
      <c r="B69" s="467">
        <v>43</v>
      </c>
      <c r="C69" s="471">
        <f t="shared" si="2"/>
        <v>42527</v>
      </c>
      <c r="G69" s="485"/>
      <c r="H69" s="485"/>
      <c r="I69" s="485"/>
      <c r="J69" s="485"/>
      <c r="K69" s="485"/>
      <c r="L69" s="485"/>
      <c r="M69" s="485"/>
      <c r="N69" s="430"/>
      <c r="O69" s="485"/>
      <c r="P69" s="485"/>
      <c r="Q69" s="485"/>
      <c r="R69" s="485"/>
      <c r="S69" s="485"/>
    </row>
    <row r="70" spans="2:25" ht="15.75" customHeight="1" x14ac:dyDescent="0.25">
      <c r="B70" s="468">
        <v>44</v>
      </c>
      <c r="C70" s="470">
        <f t="shared" si="2"/>
        <v>42534</v>
      </c>
      <c r="G70" s="485"/>
      <c r="H70" s="485"/>
      <c r="I70" s="485"/>
      <c r="J70" s="485"/>
      <c r="K70" s="485"/>
      <c r="L70" s="485"/>
      <c r="M70" s="485"/>
      <c r="N70" s="1135" t="s">
        <v>803</v>
      </c>
      <c r="O70" s="1135"/>
      <c r="P70" s="1135"/>
      <c r="Q70" s="1135"/>
      <c r="R70" s="485"/>
      <c r="S70" s="485"/>
    </row>
    <row r="71" spans="2:25" ht="15" customHeight="1" x14ac:dyDescent="0.25">
      <c r="B71" s="467">
        <v>45</v>
      </c>
      <c r="C71" s="471">
        <f t="shared" si="2"/>
        <v>42541</v>
      </c>
      <c r="G71" s="485"/>
      <c r="H71" s="485"/>
      <c r="I71" s="485"/>
      <c r="J71" s="485"/>
      <c r="K71" s="485"/>
      <c r="L71" s="485"/>
      <c r="M71" s="485"/>
      <c r="N71" s="1135"/>
      <c r="O71" s="1135"/>
      <c r="P71" s="1135"/>
      <c r="Q71" s="1135"/>
      <c r="R71" s="485"/>
      <c r="S71" s="485"/>
      <c r="Y71" s="240"/>
    </row>
    <row r="72" spans="2:25" ht="17.25" customHeight="1" x14ac:dyDescent="0.25">
      <c r="B72" s="468">
        <v>46</v>
      </c>
      <c r="C72" s="470">
        <f t="shared" si="2"/>
        <v>42548</v>
      </c>
      <c r="G72" s="485"/>
      <c r="H72" s="485"/>
      <c r="I72" s="485"/>
      <c r="J72" s="485"/>
      <c r="K72" s="485"/>
      <c r="L72" s="485"/>
      <c r="M72" s="485"/>
      <c r="N72" s="1135"/>
      <c r="O72" s="1135"/>
      <c r="P72" s="1135"/>
      <c r="Q72" s="1135"/>
      <c r="R72" s="485"/>
      <c r="S72" s="485"/>
      <c r="Y72" s="240"/>
    </row>
    <row r="73" spans="2:25" x14ac:dyDescent="0.25">
      <c r="B73" s="467">
        <v>47</v>
      </c>
      <c r="C73" s="471">
        <f t="shared" si="2"/>
        <v>42555</v>
      </c>
      <c r="G73" s="485"/>
      <c r="H73" s="485"/>
      <c r="I73" s="485"/>
      <c r="J73" s="485"/>
      <c r="K73" s="485"/>
      <c r="L73" s="485"/>
      <c r="M73" s="485"/>
      <c r="N73" s="1135"/>
      <c r="O73" s="1135"/>
      <c r="P73" s="1135"/>
      <c r="Q73" s="1135"/>
      <c r="R73" s="485"/>
      <c r="S73" s="485"/>
    </row>
    <row r="74" spans="2:25" x14ac:dyDescent="0.25">
      <c r="B74" s="468">
        <v>48</v>
      </c>
      <c r="C74" s="470">
        <f t="shared" si="2"/>
        <v>42562</v>
      </c>
      <c r="G74" s="485"/>
      <c r="H74" s="485"/>
      <c r="I74" s="485"/>
      <c r="J74" s="485"/>
      <c r="K74" s="485"/>
      <c r="L74" s="485"/>
      <c r="M74" s="485"/>
      <c r="N74" s="430"/>
      <c r="O74" s="485"/>
      <c r="P74" s="485"/>
      <c r="Q74" s="485"/>
      <c r="R74" s="485"/>
      <c r="S74" s="485"/>
    </row>
    <row r="75" spans="2:25" x14ac:dyDescent="0.25">
      <c r="B75" s="467">
        <v>49</v>
      </c>
      <c r="C75" s="471">
        <f t="shared" si="2"/>
        <v>42569</v>
      </c>
      <c r="O75" s="485"/>
      <c r="P75" s="485"/>
      <c r="Q75" s="485"/>
      <c r="R75" s="485"/>
      <c r="S75" s="485"/>
    </row>
    <row r="76" spans="2:25" ht="15.75" thickBot="1" x14ac:dyDescent="0.3">
      <c r="B76" s="469">
        <v>50</v>
      </c>
      <c r="C76" s="472">
        <f t="shared" si="2"/>
        <v>42576</v>
      </c>
      <c r="O76" s="485"/>
      <c r="P76" s="485"/>
      <c r="Q76" s="485"/>
      <c r="R76" s="485"/>
      <c r="S76" s="485"/>
    </row>
    <row r="77" spans="2:25" x14ac:dyDescent="0.25">
      <c r="O77" s="485"/>
      <c r="P77" s="485"/>
      <c r="Q77" s="485"/>
      <c r="R77" s="485"/>
      <c r="S77" s="485"/>
    </row>
    <row r="78" spans="2:25" x14ac:dyDescent="0.25">
      <c r="O78" s="485"/>
      <c r="P78" s="485"/>
      <c r="Q78" s="485"/>
      <c r="R78" s="485"/>
      <c r="S78" s="485"/>
    </row>
    <row r="79" spans="2:25" x14ac:dyDescent="0.25">
      <c r="O79" s="485"/>
      <c r="P79" s="485"/>
      <c r="Q79" s="485"/>
      <c r="R79" s="485"/>
      <c r="S79" s="485"/>
    </row>
    <row r="80" spans="2:25" x14ac:dyDescent="0.25">
      <c r="O80" s="485"/>
      <c r="P80" s="485"/>
      <c r="Q80" s="485"/>
      <c r="R80" s="485"/>
      <c r="S80" s="485"/>
    </row>
    <row r="81" spans="4:19" x14ac:dyDescent="0.25">
      <c r="O81" s="485"/>
      <c r="P81" s="485"/>
      <c r="Q81" s="485"/>
      <c r="R81" s="485"/>
      <c r="S81" s="485"/>
    </row>
    <row r="82" spans="4:19" x14ac:dyDescent="0.25">
      <c r="O82" s="485"/>
      <c r="P82" s="485"/>
      <c r="Q82" s="485"/>
      <c r="R82" s="485"/>
      <c r="S82" s="485"/>
    </row>
    <row r="83" spans="4:19" x14ac:dyDescent="0.25">
      <c r="O83" s="485"/>
      <c r="P83" s="485"/>
      <c r="Q83" s="485"/>
      <c r="R83" s="485"/>
      <c r="S83" s="485"/>
    </row>
    <row r="84" spans="4:19" x14ac:dyDescent="0.25">
      <c r="O84" s="485"/>
      <c r="P84" s="485"/>
      <c r="Q84" s="485"/>
      <c r="R84" s="485"/>
      <c r="S84" s="485"/>
    </row>
    <row r="85" spans="4:19" x14ac:dyDescent="0.25">
      <c r="O85" s="485"/>
      <c r="P85" s="485"/>
      <c r="Q85" s="485"/>
      <c r="R85" s="485"/>
      <c r="S85" s="485"/>
    </row>
    <row r="86" spans="4:19" x14ac:dyDescent="0.25">
      <c r="O86" s="485"/>
      <c r="P86" s="485"/>
      <c r="Q86" s="485"/>
      <c r="R86" s="485"/>
      <c r="S86" s="485"/>
    </row>
    <row r="87" spans="4:19" x14ac:dyDescent="0.25">
      <c r="O87" s="485"/>
      <c r="P87" s="485"/>
      <c r="Q87" s="485"/>
      <c r="R87" s="485"/>
      <c r="S87" s="485"/>
    </row>
    <row r="88" spans="4:19" x14ac:dyDescent="0.25">
      <c r="O88" s="485"/>
      <c r="P88" s="485"/>
      <c r="Q88" s="485"/>
      <c r="R88" s="485"/>
      <c r="S88" s="485"/>
    </row>
    <row r="89" spans="4:19" x14ac:dyDescent="0.25">
      <c r="O89" s="485"/>
      <c r="P89" s="485"/>
      <c r="Q89" s="485"/>
      <c r="R89" s="485"/>
      <c r="S89" s="485"/>
    </row>
    <row r="90" spans="4:19" x14ac:dyDescent="0.25">
      <c r="O90" s="485"/>
      <c r="P90" s="485"/>
      <c r="Q90" s="485"/>
      <c r="R90" s="485"/>
      <c r="S90" s="485"/>
    </row>
    <row r="91" spans="4:19" x14ac:dyDescent="0.25">
      <c r="O91" s="485"/>
      <c r="P91" s="485"/>
      <c r="Q91" s="485"/>
      <c r="R91" s="485"/>
      <c r="S91" s="485"/>
    </row>
    <row r="92" spans="4:19" x14ac:dyDescent="0.25">
      <c r="O92" s="485"/>
      <c r="P92" s="485"/>
      <c r="Q92" s="485"/>
      <c r="R92" s="485"/>
      <c r="S92" s="485"/>
    </row>
    <row r="93" spans="4:19" x14ac:dyDescent="0.25">
      <c r="O93" s="485"/>
      <c r="P93" s="485"/>
      <c r="Q93" s="485"/>
      <c r="R93" s="485"/>
      <c r="S93" s="485"/>
    </row>
    <row r="95" spans="4:19" x14ac:dyDescent="0.25">
      <c r="D95" s="430"/>
    </row>
  </sheetData>
  <sheetProtection password="F178" sheet="1"/>
  <mergeCells count="7">
    <mergeCell ref="N70:Q73"/>
    <mergeCell ref="B1:B2"/>
    <mergeCell ref="P35:S35"/>
    <mergeCell ref="P36:S36"/>
    <mergeCell ref="P37:S37"/>
    <mergeCell ref="B3:B4"/>
    <mergeCell ref="B6:C6"/>
  </mergeCells>
  <dataValidations count="6">
    <dataValidation type="list" allowBlank="1" showInputMessage="1" showErrorMessage="1" sqref="N32">
      <formula1>"восх,нисх"</formula1>
    </dataValidation>
    <dataValidation type="whole" allowBlank="1" showInputMessage="1" showErrorMessage="1" sqref="N33:N34">
      <formula1>1</formula1>
      <formula2>10</formula2>
    </dataValidation>
    <dataValidation type="whole" allowBlank="1" showInputMessage="1" showErrorMessage="1" sqref="N37">
      <formula1>1</formula1>
      <formula2>5000</formula2>
    </dataValidation>
    <dataValidation type="decimal" allowBlank="1" showInputMessage="1" showErrorMessage="1" sqref="N35:N36 T35:T36">
      <formula1>0</formula1>
      <formula2>1</formula2>
    </dataValidation>
    <dataValidation type="decimal" allowBlank="1" showInputMessage="1" showErrorMessage="1" sqref="T37">
      <formula1>0</formula1>
      <formula2>300</formula2>
    </dataValidation>
    <dataValidation type="whole" allowBlank="1" showInputMessage="1" showErrorMessage="1" sqref="N30:N31">
      <formula1>1</formula1>
      <formula2>25</formula2>
    </dataValidation>
  </dataValidations>
  <hyperlinks>
    <hyperlink ref="D1" r:id="rId1"/>
    <hyperlink ref="D2" r:id="rId2"/>
    <hyperlink ref="D3" r:id="rId3"/>
    <hyperlink ref="D4" r:id="rId4"/>
    <hyperlink ref="D5" r:id="rId5"/>
    <hyperlink ref="D6" r:id="rId6"/>
  </hyperlinks>
  <pageMargins left="0.7" right="0.7" top="0.75" bottom="0.75" header="0.3" footer="0.3"/>
  <pageSetup paperSize="9" orientation="portrait" horizontalDpi="300" verticalDpi="300" r:id="rId7"/>
  <drawing r:id="rId8"/>
  <legacyDrawing r:id="rId9"/>
  <controls>
    <mc:AlternateContent xmlns:mc="http://schemas.openxmlformats.org/markup-compatibility/2006">
      <mc:Choice Requires="x14">
        <control shapeId="14338" r:id="rId10" name="Button_fill_KPS">
          <controlPr defaultSize="0" autoLine="0" r:id="rId11">
            <anchor moveWithCells="1">
              <from>
                <xdr:col>12</xdr:col>
                <xdr:colOff>1809750</xdr:colOff>
                <xdr:row>38</xdr:row>
                <xdr:rowOff>76200</xdr:rowOff>
              </from>
              <to>
                <xdr:col>16</xdr:col>
                <xdr:colOff>209550</xdr:colOff>
                <xdr:row>40</xdr:row>
                <xdr:rowOff>66675</xdr:rowOff>
              </to>
            </anchor>
          </controlPr>
        </control>
      </mc:Choice>
      <mc:Fallback>
        <control shapeId="14338" r:id="rId10" name="Button_fill_KP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00CC00"/>
  </sheetPr>
  <dimension ref="A1:J354"/>
  <sheetViews>
    <sheetView zoomScale="80" zoomScaleNormal="80" workbookViewId="0">
      <pane ySplit="1" topLeftCell="A2" activePane="bottomLeft" state="frozen"/>
      <selection pane="bottomLeft" activeCell="C23" sqref="C23"/>
    </sheetView>
  </sheetViews>
  <sheetFormatPr defaultRowHeight="15" x14ac:dyDescent="0.25"/>
  <cols>
    <col min="1" max="1" width="3.7109375" customWidth="1"/>
    <col min="2" max="2" width="20.85546875" customWidth="1"/>
    <col min="3" max="3" width="44" customWidth="1"/>
    <col min="4" max="4" width="18.5703125" customWidth="1"/>
    <col min="5" max="5" width="14.42578125" customWidth="1"/>
    <col min="6" max="8" width="18.5703125" customWidth="1"/>
    <col min="9" max="9" width="23.5703125" customWidth="1"/>
  </cols>
  <sheetData>
    <row r="1" spans="1:10" x14ac:dyDescent="0.25">
      <c r="B1" s="412" t="s">
        <v>89</v>
      </c>
      <c r="C1" s="412" t="s">
        <v>88</v>
      </c>
      <c r="D1" s="413" t="s">
        <v>101</v>
      </c>
      <c r="E1" s="413" t="s">
        <v>96</v>
      </c>
      <c r="F1" s="412" t="s">
        <v>673</v>
      </c>
      <c r="G1" s="412" t="s">
        <v>102</v>
      </c>
      <c r="H1" s="414" t="s">
        <v>103</v>
      </c>
      <c r="I1" s="414" t="s">
        <v>104</v>
      </c>
      <c r="J1" s="240"/>
    </row>
    <row r="2" spans="1:10" x14ac:dyDescent="0.25">
      <c r="A2" s="485"/>
      <c r="B2" s="822" t="s">
        <v>105</v>
      </c>
      <c r="C2" s="822"/>
      <c r="D2" s="823"/>
      <c r="E2" s="823"/>
      <c r="F2" s="822"/>
      <c r="G2" s="822"/>
      <c r="H2" s="943"/>
      <c r="I2" s="943"/>
    </row>
    <row r="3" spans="1:10" x14ac:dyDescent="0.25">
      <c r="A3" s="485"/>
      <c r="B3" s="944"/>
      <c r="C3" s="415" t="s">
        <v>106</v>
      </c>
      <c r="D3" s="416">
        <v>0.4</v>
      </c>
      <c r="E3" s="417">
        <v>2</v>
      </c>
      <c r="F3" s="418">
        <v>0.15</v>
      </c>
      <c r="G3" s="416" t="s">
        <v>107</v>
      </c>
      <c r="H3" s="945">
        <v>42190</v>
      </c>
      <c r="I3" s="491" t="s">
        <v>108</v>
      </c>
    </row>
    <row r="4" spans="1:10" x14ac:dyDescent="0.25">
      <c r="A4" s="485"/>
      <c r="B4" s="944"/>
      <c r="C4" s="415" t="s">
        <v>109</v>
      </c>
      <c r="D4" s="416">
        <v>0.5</v>
      </c>
      <c r="E4" s="417"/>
      <c r="F4" s="418">
        <v>0.35</v>
      </c>
      <c r="G4" s="416" t="s">
        <v>107</v>
      </c>
      <c r="H4" s="945">
        <v>42190</v>
      </c>
      <c r="I4" s="491" t="s">
        <v>108</v>
      </c>
    </row>
    <row r="5" spans="1:10" x14ac:dyDescent="0.25">
      <c r="A5" s="485"/>
      <c r="B5" s="944"/>
      <c r="C5" s="415" t="s">
        <v>110</v>
      </c>
      <c r="D5" s="416">
        <v>1</v>
      </c>
      <c r="E5" s="417"/>
      <c r="F5" s="418">
        <v>1.1000000000000001</v>
      </c>
      <c r="G5" s="416" t="s">
        <v>107</v>
      </c>
      <c r="H5" s="945">
        <v>42190</v>
      </c>
      <c r="I5" s="491" t="s">
        <v>111</v>
      </c>
    </row>
    <row r="6" spans="1:10" x14ac:dyDescent="0.25">
      <c r="A6" s="485"/>
      <c r="B6" s="944"/>
      <c r="C6" s="415" t="s">
        <v>112</v>
      </c>
      <c r="D6" s="416">
        <v>1</v>
      </c>
      <c r="E6" s="417"/>
      <c r="F6" s="418">
        <v>1</v>
      </c>
      <c r="G6" s="416" t="s">
        <v>107</v>
      </c>
      <c r="H6" s="945">
        <v>42190</v>
      </c>
      <c r="I6" s="491" t="s">
        <v>111</v>
      </c>
    </row>
    <row r="7" spans="1:10" x14ac:dyDescent="0.25">
      <c r="A7" s="485"/>
      <c r="B7" s="944"/>
      <c r="C7" s="415" t="s">
        <v>113</v>
      </c>
      <c r="D7" s="416">
        <v>1</v>
      </c>
      <c r="E7" s="417"/>
      <c r="F7" s="418">
        <v>1.03</v>
      </c>
      <c r="G7" s="416" t="s">
        <v>107</v>
      </c>
      <c r="H7" s="945">
        <v>42190</v>
      </c>
      <c r="I7" s="491" t="s">
        <v>111</v>
      </c>
    </row>
    <row r="8" spans="1:10" x14ac:dyDescent="0.25">
      <c r="A8" s="485"/>
      <c r="B8" s="944"/>
      <c r="C8" s="415" t="s">
        <v>114</v>
      </c>
      <c r="D8" s="416">
        <v>1</v>
      </c>
      <c r="E8" s="417"/>
      <c r="F8" s="418">
        <v>1.05</v>
      </c>
      <c r="G8" s="416" t="s">
        <v>107</v>
      </c>
      <c r="H8" s="945">
        <v>42190</v>
      </c>
      <c r="I8" s="491" t="s">
        <v>111</v>
      </c>
    </row>
    <row r="9" spans="1:10" x14ac:dyDescent="0.25">
      <c r="A9" s="485"/>
      <c r="B9" s="944"/>
      <c r="C9" s="415" t="s">
        <v>115</v>
      </c>
      <c r="D9" s="416">
        <v>1</v>
      </c>
      <c r="E9" s="417"/>
      <c r="F9" s="418">
        <v>0.9</v>
      </c>
      <c r="G9" s="416" t="s">
        <v>107</v>
      </c>
      <c r="H9" s="945">
        <v>42190</v>
      </c>
      <c r="I9" s="491" t="s">
        <v>111</v>
      </c>
    </row>
    <row r="10" spans="1:10" x14ac:dyDescent="0.25">
      <c r="A10" s="485"/>
      <c r="B10" s="944"/>
      <c r="C10" s="415" t="s">
        <v>116</v>
      </c>
      <c r="D10" s="416">
        <v>1</v>
      </c>
      <c r="E10" s="417"/>
      <c r="F10" s="418">
        <v>0.8</v>
      </c>
      <c r="G10" s="416" t="s">
        <v>107</v>
      </c>
      <c r="H10" s="945">
        <v>42190</v>
      </c>
      <c r="I10" s="491" t="s">
        <v>111</v>
      </c>
    </row>
    <row r="11" spans="1:10" x14ac:dyDescent="0.25">
      <c r="A11" s="485"/>
      <c r="B11" s="944"/>
      <c r="C11" s="415" t="s">
        <v>117</v>
      </c>
      <c r="D11" s="416">
        <v>0.8</v>
      </c>
      <c r="E11" s="417">
        <v>2</v>
      </c>
      <c r="F11" s="418">
        <v>0.32</v>
      </c>
      <c r="G11" s="416" t="s">
        <v>107</v>
      </c>
      <c r="H11" s="945">
        <v>42190</v>
      </c>
      <c r="I11" s="491" t="s">
        <v>108</v>
      </c>
    </row>
    <row r="12" spans="1:10" x14ac:dyDescent="0.25">
      <c r="A12" s="485"/>
      <c r="B12" s="944"/>
      <c r="C12" s="415" t="s">
        <v>118</v>
      </c>
      <c r="D12" s="416">
        <v>0.8</v>
      </c>
      <c r="E12" s="417">
        <v>2</v>
      </c>
      <c r="F12" s="418">
        <v>0.32</v>
      </c>
      <c r="G12" s="416" t="s">
        <v>107</v>
      </c>
      <c r="H12" s="945">
        <v>42190</v>
      </c>
      <c r="I12" s="491" t="s">
        <v>108</v>
      </c>
    </row>
    <row r="13" spans="1:10" x14ac:dyDescent="0.25">
      <c r="A13" s="485"/>
      <c r="B13" s="944"/>
      <c r="C13" s="415" t="s">
        <v>119</v>
      </c>
      <c r="D13" s="416">
        <v>0.8</v>
      </c>
      <c r="E13" s="417">
        <v>2</v>
      </c>
      <c r="F13" s="418">
        <v>0.32</v>
      </c>
      <c r="G13" s="416" t="s">
        <v>107</v>
      </c>
      <c r="H13" s="945">
        <v>42190</v>
      </c>
      <c r="I13" s="491" t="s">
        <v>108</v>
      </c>
    </row>
    <row r="14" spans="1:10" x14ac:dyDescent="0.25">
      <c r="A14" s="485"/>
      <c r="B14" s="944"/>
      <c r="C14" s="415" t="s">
        <v>120</v>
      </c>
      <c r="D14" s="416">
        <v>1</v>
      </c>
      <c r="E14" s="417"/>
      <c r="F14" s="418" t="s">
        <v>129</v>
      </c>
      <c r="G14" s="416" t="s">
        <v>129</v>
      </c>
      <c r="H14" s="945">
        <v>42190</v>
      </c>
      <c r="I14" s="491" t="s">
        <v>108</v>
      </c>
    </row>
    <row r="15" spans="1:10" x14ac:dyDescent="0.25">
      <c r="A15" s="485"/>
      <c r="B15" s="944"/>
      <c r="C15" s="415" t="s">
        <v>121</v>
      </c>
      <c r="D15" s="416">
        <v>1</v>
      </c>
      <c r="E15" s="417"/>
      <c r="F15" s="418">
        <v>0.8</v>
      </c>
      <c r="G15" s="416" t="s">
        <v>107</v>
      </c>
      <c r="H15" s="945">
        <v>42190</v>
      </c>
      <c r="I15" s="491" t="s">
        <v>111</v>
      </c>
    </row>
    <row r="16" spans="1:10" x14ac:dyDescent="0.25">
      <c r="A16" s="485"/>
      <c r="B16" s="944"/>
      <c r="C16" s="415" t="s">
        <v>122</v>
      </c>
      <c r="D16" s="416">
        <v>1</v>
      </c>
      <c r="E16" s="417"/>
      <c r="F16" s="418">
        <v>0.7</v>
      </c>
      <c r="G16" s="416" t="s">
        <v>107</v>
      </c>
      <c r="H16" s="945">
        <v>42190</v>
      </c>
      <c r="I16" s="491" t="s">
        <v>111</v>
      </c>
    </row>
    <row r="17" spans="1:9" x14ac:dyDescent="0.25">
      <c r="A17" s="485"/>
      <c r="B17" s="944"/>
      <c r="C17" s="415" t="s">
        <v>123</v>
      </c>
      <c r="D17" s="416">
        <v>1</v>
      </c>
      <c r="E17" s="417"/>
      <c r="F17" s="418">
        <v>0.95</v>
      </c>
      <c r="G17" s="416" t="s">
        <v>107</v>
      </c>
      <c r="H17" s="945">
        <v>42190</v>
      </c>
      <c r="I17" s="491" t="s">
        <v>111</v>
      </c>
    </row>
    <row r="18" spans="1:9" x14ac:dyDescent="0.25">
      <c r="A18" s="485"/>
      <c r="B18" s="944"/>
      <c r="C18" s="415" t="s">
        <v>124</v>
      </c>
      <c r="D18" s="416">
        <v>1</v>
      </c>
      <c r="E18" s="417"/>
      <c r="F18" s="418">
        <v>1.05</v>
      </c>
      <c r="G18" s="416" t="s">
        <v>107</v>
      </c>
      <c r="H18" s="945">
        <v>42190</v>
      </c>
      <c r="I18" s="491" t="s">
        <v>111</v>
      </c>
    </row>
    <row r="19" spans="1:9" x14ac:dyDescent="0.25">
      <c r="A19" s="485"/>
      <c r="B19" s="944"/>
      <c r="C19" s="415" t="s">
        <v>125</v>
      </c>
      <c r="D19" s="416">
        <v>1</v>
      </c>
      <c r="E19" s="417"/>
      <c r="F19" s="418">
        <v>0.85</v>
      </c>
      <c r="G19" s="416" t="s">
        <v>107</v>
      </c>
      <c r="H19" s="945">
        <v>42190</v>
      </c>
      <c r="I19" s="491" t="s">
        <v>108</v>
      </c>
    </row>
    <row r="20" spans="1:9" x14ac:dyDescent="0.25">
      <c r="A20" s="485"/>
      <c r="B20" s="944"/>
      <c r="C20" s="415" t="s">
        <v>126</v>
      </c>
      <c r="D20" s="416">
        <v>1</v>
      </c>
      <c r="E20" s="417"/>
      <c r="F20" s="418">
        <v>0.6</v>
      </c>
      <c r="G20" s="416" t="s">
        <v>107</v>
      </c>
      <c r="H20" s="945">
        <v>42190</v>
      </c>
      <c r="I20" s="491" t="s">
        <v>108</v>
      </c>
    </row>
    <row r="21" spans="1:9" x14ac:dyDescent="0.25">
      <c r="A21" s="485"/>
      <c r="B21" s="944"/>
      <c r="C21" s="415" t="s">
        <v>127</v>
      </c>
      <c r="D21" s="416">
        <v>1</v>
      </c>
      <c r="E21" s="417"/>
      <c r="F21" s="418">
        <v>0.8</v>
      </c>
      <c r="G21" s="416" t="s">
        <v>107</v>
      </c>
      <c r="H21" s="945">
        <v>42190</v>
      </c>
      <c r="I21" s="491" t="s">
        <v>111</v>
      </c>
    </row>
    <row r="22" spans="1:9" x14ac:dyDescent="0.25">
      <c r="A22" s="485"/>
      <c r="B22" s="944"/>
      <c r="C22" s="415" t="s">
        <v>128</v>
      </c>
      <c r="D22" s="416">
        <v>0.3</v>
      </c>
      <c r="E22" s="417">
        <v>10</v>
      </c>
      <c r="F22" s="418" t="s">
        <v>129</v>
      </c>
      <c r="G22" s="416" t="s">
        <v>129</v>
      </c>
      <c r="H22" s="945">
        <v>42190</v>
      </c>
      <c r="I22" s="491" t="s">
        <v>108</v>
      </c>
    </row>
    <row r="23" spans="1:9" x14ac:dyDescent="0.25">
      <c r="A23" s="485"/>
      <c r="B23" s="944"/>
      <c r="C23" s="415" t="s">
        <v>130</v>
      </c>
      <c r="D23" s="416">
        <v>0.8</v>
      </c>
      <c r="E23" s="417"/>
      <c r="F23" s="418">
        <v>0.55000000000000004</v>
      </c>
      <c r="G23" s="416" t="s">
        <v>131</v>
      </c>
      <c r="H23" s="945">
        <v>42190</v>
      </c>
      <c r="I23" s="491" t="s">
        <v>108</v>
      </c>
    </row>
    <row r="24" spans="1:9" x14ac:dyDescent="0.25">
      <c r="A24" s="485"/>
      <c r="B24" s="944"/>
      <c r="C24" s="415" t="s">
        <v>132</v>
      </c>
      <c r="D24" s="416">
        <v>1.2</v>
      </c>
      <c r="E24" s="417"/>
      <c r="F24" s="418" t="s">
        <v>129</v>
      </c>
      <c r="G24" s="416" t="s">
        <v>129</v>
      </c>
      <c r="H24" s="945">
        <v>42190</v>
      </c>
      <c r="I24" s="491" t="s">
        <v>108</v>
      </c>
    </row>
    <row r="25" spans="1:9" x14ac:dyDescent="0.25">
      <c r="A25" s="485"/>
      <c r="B25" s="944"/>
      <c r="C25" s="415" t="s">
        <v>133</v>
      </c>
      <c r="D25" s="416">
        <v>0.5</v>
      </c>
      <c r="E25" s="417">
        <v>2</v>
      </c>
      <c r="F25" s="418">
        <v>0.17</v>
      </c>
      <c r="G25" s="416" t="s">
        <v>107</v>
      </c>
      <c r="H25" s="945">
        <v>42190</v>
      </c>
      <c r="I25" s="491" t="s">
        <v>108</v>
      </c>
    </row>
    <row r="26" spans="1:9" x14ac:dyDescent="0.25">
      <c r="A26" s="485"/>
      <c r="B26" s="944"/>
      <c r="C26" s="415" t="s">
        <v>64</v>
      </c>
      <c r="D26" s="416">
        <v>1.2</v>
      </c>
      <c r="E26" s="417"/>
      <c r="F26" s="418" t="s">
        <v>129</v>
      </c>
      <c r="G26" s="416" t="s">
        <v>129</v>
      </c>
      <c r="H26" s="945">
        <v>42190</v>
      </c>
      <c r="I26" s="491" t="s">
        <v>108</v>
      </c>
    </row>
    <row r="27" spans="1:9" x14ac:dyDescent="0.25">
      <c r="A27" s="485"/>
      <c r="B27" s="944"/>
      <c r="C27" s="415" t="s">
        <v>136</v>
      </c>
      <c r="D27" s="416">
        <v>1.2</v>
      </c>
      <c r="E27" s="417"/>
      <c r="F27" s="418">
        <v>0.875</v>
      </c>
      <c r="G27" s="416" t="s">
        <v>135</v>
      </c>
      <c r="H27" s="945">
        <v>42190</v>
      </c>
      <c r="I27" s="491" t="s">
        <v>108</v>
      </c>
    </row>
    <row r="28" spans="1:9" x14ac:dyDescent="0.25">
      <c r="A28" s="485"/>
      <c r="B28" s="944"/>
      <c r="C28" s="415" t="s">
        <v>137</v>
      </c>
      <c r="D28" s="416">
        <v>1.2</v>
      </c>
      <c r="E28" s="417"/>
      <c r="F28" s="418">
        <v>0.75</v>
      </c>
      <c r="G28" s="416" t="s">
        <v>135</v>
      </c>
      <c r="H28" s="945">
        <v>42190</v>
      </c>
      <c r="I28" s="491" t="s">
        <v>108</v>
      </c>
    </row>
    <row r="29" spans="1:9" x14ac:dyDescent="0.25">
      <c r="A29" s="485"/>
      <c r="B29" s="944"/>
      <c r="C29" s="415" t="s">
        <v>138</v>
      </c>
      <c r="D29" s="416">
        <v>1.2</v>
      </c>
      <c r="E29" s="417"/>
      <c r="F29" s="419">
        <v>1.1000000000000001</v>
      </c>
      <c r="G29" s="416" t="s">
        <v>135</v>
      </c>
      <c r="H29" s="945">
        <v>42190</v>
      </c>
      <c r="I29" s="946" t="s">
        <v>139</v>
      </c>
    </row>
    <row r="30" spans="1:9" x14ac:dyDescent="0.25">
      <c r="A30" s="485"/>
      <c r="B30" s="944"/>
      <c r="C30" s="415" t="s">
        <v>140</v>
      </c>
      <c r="D30" s="416">
        <v>0.3</v>
      </c>
      <c r="E30" s="417">
        <v>5</v>
      </c>
      <c r="F30" s="418" t="s">
        <v>129</v>
      </c>
      <c r="G30" s="416" t="s">
        <v>129</v>
      </c>
      <c r="H30" s="945">
        <v>42190</v>
      </c>
      <c r="I30" s="491" t="s">
        <v>108</v>
      </c>
    </row>
    <row r="31" spans="1:9" x14ac:dyDescent="0.25">
      <c r="A31" s="485"/>
      <c r="B31" s="944"/>
      <c r="C31" s="415" t="s">
        <v>214</v>
      </c>
      <c r="D31" s="416">
        <v>0.3</v>
      </c>
      <c r="E31" s="417">
        <v>2</v>
      </c>
      <c r="F31" s="418">
        <v>0.13</v>
      </c>
      <c r="G31" s="416" t="s">
        <v>107</v>
      </c>
      <c r="H31" s="945">
        <v>42190</v>
      </c>
      <c r="I31" s="491" t="s">
        <v>108</v>
      </c>
    </row>
    <row r="32" spans="1:9" x14ac:dyDescent="0.25">
      <c r="A32" s="485"/>
      <c r="B32" s="944"/>
      <c r="C32" s="415" t="s">
        <v>141</v>
      </c>
      <c r="D32" s="416">
        <v>1</v>
      </c>
      <c r="E32" s="417"/>
      <c r="F32" s="418">
        <v>0.8</v>
      </c>
      <c r="G32" s="416" t="s">
        <v>107</v>
      </c>
      <c r="H32" s="945">
        <v>42190</v>
      </c>
      <c r="I32" s="491" t="s">
        <v>108</v>
      </c>
    </row>
    <row r="33" spans="1:9" x14ac:dyDescent="0.25">
      <c r="A33" s="485"/>
      <c r="B33" s="944"/>
      <c r="C33" s="415" t="s">
        <v>90</v>
      </c>
      <c r="D33" s="416">
        <v>1.4</v>
      </c>
      <c r="E33" s="417"/>
      <c r="F33" s="418" t="s">
        <v>129</v>
      </c>
      <c r="G33" s="416" t="s">
        <v>129</v>
      </c>
      <c r="H33" s="945">
        <v>42190</v>
      </c>
      <c r="I33" s="491" t="s">
        <v>108</v>
      </c>
    </row>
    <row r="34" spans="1:9" x14ac:dyDescent="0.25">
      <c r="A34" s="485"/>
      <c r="B34" s="944"/>
      <c r="C34" s="415" t="s">
        <v>142</v>
      </c>
      <c r="D34" s="416">
        <v>1.4</v>
      </c>
      <c r="E34" s="417"/>
      <c r="F34" s="419">
        <v>0.8</v>
      </c>
      <c r="G34" s="416" t="s">
        <v>131</v>
      </c>
      <c r="H34" s="945">
        <v>42190</v>
      </c>
      <c r="I34" s="946" t="s">
        <v>139</v>
      </c>
    </row>
    <row r="35" spans="1:9" x14ac:dyDescent="0.25">
      <c r="A35" s="485"/>
      <c r="B35" s="944"/>
      <c r="C35" s="415" t="s">
        <v>143</v>
      </c>
      <c r="D35" s="416">
        <v>1.4</v>
      </c>
      <c r="E35" s="417"/>
      <c r="F35" s="419">
        <v>0.7</v>
      </c>
      <c r="G35" s="416" t="s">
        <v>131</v>
      </c>
      <c r="H35" s="945">
        <v>42190</v>
      </c>
      <c r="I35" s="946" t="s">
        <v>139</v>
      </c>
    </row>
    <row r="36" spans="1:9" x14ac:dyDescent="0.25">
      <c r="A36" s="485"/>
      <c r="B36" s="944"/>
      <c r="C36" s="415" t="s">
        <v>144</v>
      </c>
      <c r="D36" s="416">
        <v>1.4</v>
      </c>
      <c r="E36" s="417"/>
      <c r="F36" s="419">
        <v>1.2</v>
      </c>
      <c r="G36" s="416" t="s">
        <v>131</v>
      </c>
      <c r="H36" s="945">
        <v>42190</v>
      </c>
      <c r="I36" s="946" t="s">
        <v>139</v>
      </c>
    </row>
    <row r="37" spans="1:9" x14ac:dyDescent="0.25">
      <c r="A37" s="485"/>
      <c r="B37" s="944"/>
      <c r="C37" s="415" t="s">
        <v>145</v>
      </c>
      <c r="D37" s="416">
        <v>0.3</v>
      </c>
      <c r="E37" s="417">
        <v>5</v>
      </c>
      <c r="F37" s="418" t="s">
        <v>129</v>
      </c>
      <c r="G37" s="416" t="s">
        <v>129</v>
      </c>
      <c r="H37" s="945">
        <v>42190</v>
      </c>
      <c r="I37" s="491" t="s">
        <v>108</v>
      </c>
    </row>
    <row r="38" spans="1:9" x14ac:dyDescent="0.25">
      <c r="A38" s="485"/>
      <c r="B38" s="944"/>
      <c r="C38" s="415" t="s">
        <v>146</v>
      </c>
      <c r="D38" s="416">
        <v>0.5</v>
      </c>
      <c r="E38" s="417">
        <v>5</v>
      </c>
      <c r="F38" s="418" t="s">
        <v>129</v>
      </c>
      <c r="G38" s="416" t="s">
        <v>129</v>
      </c>
      <c r="H38" s="945">
        <v>42190</v>
      </c>
      <c r="I38" s="491" t="s">
        <v>108</v>
      </c>
    </row>
    <row r="39" spans="1:9" x14ac:dyDescent="0.25">
      <c r="A39" s="485"/>
      <c r="B39" s="944"/>
      <c r="C39" s="415" t="s">
        <v>147</v>
      </c>
      <c r="D39" s="416">
        <v>1.2</v>
      </c>
      <c r="E39" s="417"/>
      <c r="F39" s="418">
        <v>0.8</v>
      </c>
      <c r="G39" s="416" t="s">
        <v>131</v>
      </c>
      <c r="H39" s="945">
        <v>42190</v>
      </c>
      <c r="I39" s="491" t="s">
        <v>108</v>
      </c>
    </row>
    <row r="40" spans="1:9" x14ac:dyDescent="0.25">
      <c r="A40" s="485"/>
      <c r="B40" s="944"/>
      <c r="C40" s="415" t="s">
        <v>148</v>
      </c>
      <c r="D40" s="416">
        <v>0.5</v>
      </c>
      <c r="E40" s="417">
        <v>5</v>
      </c>
      <c r="F40" s="418" t="s">
        <v>129</v>
      </c>
      <c r="G40" s="416" t="s">
        <v>129</v>
      </c>
      <c r="H40" s="945">
        <v>42190</v>
      </c>
      <c r="I40" s="491" t="s">
        <v>108</v>
      </c>
    </row>
    <row r="41" spans="1:9" s="430" customFormat="1" x14ac:dyDescent="0.25">
      <c r="A41" s="485"/>
      <c r="B41" s="944"/>
      <c r="C41" s="415" t="s">
        <v>811</v>
      </c>
      <c r="D41" s="416">
        <v>0.4</v>
      </c>
      <c r="E41" s="417">
        <v>2</v>
      </c>
      <c r="F41" s="418">
        <v>0.18</v>
      </c>
      <c r="G41" s="416" t="s">
        <v>107</v>
      </c>
      <c r="H41" s="945">
        <v>43776</v>
      </c>
      <c r="I41" s="491" t="s">
        <v>108</v>
      </c>
    </row>
    <row r="42" spans="1:9" x14ac:dyDescent="0.25">
      <c r="A42" s="485"/>
      <c r="B42" s="944"/>
      <c r="C42" s="415" t="s">
        <v>149</v>
      </c>
      <c r="D42" s="416">
        <v>0.4</v>
      </c>
      <c r="E42" s="417"/>
      <c r="F42" s="418">
        <v>0.46700000000000003</v>
      </c>
      <c r="G42" s="416" t="s">
        <v>107</v>
      </c>
      <c r="H42" s="945">
        <v>42190</v>
      </c>
      <c r="I42" s="491" t="s">
        <v>108</v>
      </c>
    </row>
    <row r="43" spans="1:9" x14ac:dyDescent="0.25">
      <c r="A43" s="485"/>
      <c r="B43" s="822" t="s">
        <v>150</v>
      </c>
      <c r="C43" s="825"/>
      <c r="D43" s="826"/>
      <c r="E43" s="827"/>
      <c r="F43" s="828"/>
      <c r="G43" s="826"/>
      <c r="H43" s="943"/>
      <c r="I43" s="943"/>
    </row>
    <row r="44" spans="1:9" x14ac:dyDescent="0.25">
      <c r="A44" s="485"/>
      <c r="B44" s="944"/>
      <c r="C44" s="415" t="s">
        <v>132</v>
      </c>
      <c r="D44" s="416">
        <v>1.2</v>
      </c>
      <c r="E44" s="417"/>
      <c r="F44" s="418" t="s">
        <v>129</v>
      </c>
      <c r="G44" s="416" t="s">
        <v>129</v>
      </c>
      <c r="H44" s="945">
        <v>42190</v>
      </c>
      <c r="I44" s="491" t="s">
        <v>108</v>
      </c>
    </row>
    <row r="45" spans="1:9" x14ac:dyDescent="0.25">
      <c r="A45" s="485"/>
      <c r="B45" s="944"/>
      <c r="C45" s="415" t="s">
        <v>151</v>
      </c>
      <c r="D45" s="416">
        <v>0.8</v>
      </c>
      <c r="E45" s="417">
        <v>2</v>
      </c>
      <c r="F45" s="418" t="s">
        <v>129</v>
      </c>
      <c r="G45" s="416" t="s">
        <v>129</v>
      </c>
      <c r="H45" s="945">
        <v>42190</v>
      </c>
      <c r="I45" s="491" t="s">
        <v>108</v>
      </c>
    </row>
    <row r="46" spans="1:9" x14ac:dyDescent="0.25">
      <c r="A46" s="485"/>
      <c r="B46" s="944"/>
      <c r="C46" s="415" t="s">
        <v>152</v>
      </c>
      <c r="D46" s="416">
        <v>1.2</v>
      </c>
      <c r="E46" s="417">
        <v>2</v>
      </c>
      <c r="F46" s="418" t="s">
        <v>129</v>
      </c>
      <c r="G46" s="416" t="s">
        <v>129</v>
      </c>
      <c r="H46" s="945">
        <v>42190</v>
      </c>
      <c r="I46" s="491" t="s">
        <v>108</v>
      </c>
    </row>
    <row r="47" spans="1:9" x14ac:dyDescent="0.25">
      <c r="A47" s="485"/>
      <c r="B47" s="944"/>
      <c r="C47" s="415" t="s">
        <v>153</v>
      </c>
      <c r="D47" s="416">
        <v>1</v>
      </c>
      <c r="E47" s="417">
        <v>2</v>
      </c>
      <c r="F47" s="418" t="s">
        <v>129</v>
      </c>
      <c r="G47" s="416" t="s">
        <v>129</v>
      </c>
      <c r="H47" s="945">
        <v>42190</v>
      </c>
      <c r="I47" s="491" t="s">
        <v>108</v>
      </c>
    </row>
    <row r="48" spans="1:9" x14ac:dyDescent="0.25">
      <c r="A48" s="485"/>
      <c r="B48" s="944"/>
      <c r="C48" s="415" t="s">
        <v>154</v>
      </c>
      <c r="D48" s="416">
        <v>0.3</v>
      </c>
      <c r="E48" s="417">
        <v>2</v>
      </c>
      <c r="F48" s="418" t="s">
        <v>129</v>
      </c>
      <c r="G48" s="416" t="s">
        <v>129</v>
      </c>
      <c r="H48" s="945">
        <v>42190</v>
      </c>
      <c r="I48" s="491" t="s">
        <v>108</v>
      </c>
    </row>
    <row r="49" spans="1:9" x14ac:dyDescent="0.25">
      <c r="A49" s="485"/>
      <c r="B49" s="944"/>
      <c r="C49" s="415" t="s">
        <v>155</v>
      </c>
      <c r="D49" s="416">
        <v>0.3</v>
      </c>
      <c r="E49" s="417">
        <v>2</v>
      </c>
      <c r="F49" s="418" t="s">
        <v>129</v>
      </c>
      <c r="G49" s="416" t="s">
        <v>129</v>
      </c>
      <c r="H49" s="945">
        <v>42190</v>
      </c>
      <c r="I49" s="491" t="s">
        <v>108</v>
      </c>
    </row>
    <row r="50" spans="1:9" x14ac:dyDescent="0.25">
      <c r="A50" s="485"/>
      <c r="B50" s="944"/>
      <c r="C50" s="415" t="s">
        <v>134</v>
      </c>
      <c r="D50" s="416">
        <v>1</v>
      </c>
      <c r="E50" s="417">
        <v>2</v>
      </c>
      <c r="F50" s="418" t="s">
        <v>129</v>
      </c>
      <c r="G50" s="416" t="s">
        <v>129</v>
      </c>
      <c r="H50" s="945">
        <v>42190</v>
      </c>
      <c r="I50" s="491" t="s">
        <v>108</v>
      </c>
    </row>
    <row r="51" spans="1:9" x14ac:dyDescent="0.25">
      <c r="A51" s="485"/>
      <c r="B51" s="944"/>
      <c r="C51" s="415" t="s">
        <v>156</v>
      </c>
      <c r="D51" s="416">
        <v>0.5</v>
      </c>
      <c r="E51" s="417">
        <v>2</v>
      </c>
      <c r="F51" s="418" t="s">
        <v>129</v>
      </c>
      <c r="G51" s="416" t="s">
        <v>129</v>
      </c>
      <c r="H51" s="945">
        <v>42190</v>
      </c>
      <c r="I51" s="491" t="s">
        <v>108</v>
      </c>
    </row>
    <row r="52" spans="1:9" x14ac:dyDescent="0.25">
      <c r="A52" s="485"/>
      <c r="B52" s="822" t="s">
        <v>157</v>
      </c>
      <c r="C52" s="825"/>
      <c r="D52" s="826"/>
      <c r="E52" s="827"/>
      <c r="F52" s="828"/>
      <c r="G52" s="826"/>
      <c r="H52" s="943"/>
      <c r="I52" s="943"/>
    </row>
    <row r="53" spans="1:9" x14ac:dyDescent="0.25">
      <c r="A53" s="485"/>
      <c r="B53" s="944"/>
      <c r="C53" s="415" t="s">
        <v>158</v>
      </c>
      <c r="D53" s="416">
        <v>0.3</v>
      </c>
      <c r="E53" s="417"/>
      <c r="F53" s="418" t="s">
        <v>129</v>
      </c>
      <c r="G53" s="416" t="s">
        <v>129</v>
      </c>
      <c r="H53" s="945">
        <v>42190</v>
      </c>
      <c r="I53" s="946" t="s">
        <v>139</v>
      </c>
    </row>
    <row r="54" spans="1:9" x14ac:dyDescent="0.25">
      <c r="A54" s="485"/>
      <c r="B54" s="944"/>
      <c r="C54" s="415" t="s">
        <v>159</v>
      </c>
      <c r="D54" s="416">
        <v>0.5</v>
      </c>
      <c r="E54" s="417"/>
      <c r="F54" s="418">
        <v>0.35</v>
      </c>
      <c r="G54" s="416" t="s">
        <v>107</v>
      </c>
      <c r="H54" s="945">
        <v>42190</v>
      </c>
      <c r="I54" s="491" t="s">
        <v>108</v>
      </c>
    </row>
    <row r="55" spans="1:9" x14ac:dyDescent="0.25">
      <c r="A55" s="485"/>
      <c r="B55" s="944"/>
      <c r="C55" s="415" t="s">
        <v>160</v>
      </c>
      <c r="D55" s="416">
        <v>1</v>
      </c>
      <c r="E55" s="417">
        <v>2</v>
      </c>
      <c r="F55" s="418" t="s">
        <v>129</v>
      </c>
      <c r="G55" s="416" t="s">
        <v>129</v>
      </c>
      <c r="H55" s="945">
        <v>42190</v>
      </c>
      <c r="I55" s="946" t="s">
        <v>139</v>
      </c>
    </row>
    <row r="56" spans="1:9" x14ac:dyDescent="0.25">
      <c r="A56" s="485"/>
      <c r="B56" s="944"/>
      <c r="C56" s="415" t="s">
        <v>161</v>
      </c>
      <c r="D56" s="416">
        <v>0.3</v>
      </c>
      <c r="E56" s="417"/>
      <c r="F56" s="418" t="s">
        <v>129</v>
      </c>
      <c r="G56" s="416" t="s">
        <v>129</v>
      </c>
      <c r="H56" s="945">
        <v>42190</v>
      </c>
      <c r="I56" s="946" t="s">
        <v>139</v>
      </c>
    </row>
    <row r="57" spans="1:9" x14ac:dyDescent="0.25">
      <c r="A57" s="485"/>
      <c r="B57" s="944"/>
      <c r="C57" s="415" t="s">
        <v>162</v>
      </c>
      <c r="D57" s="416">
        <v>0.8</v>
      </c>
      <c r="E57" s="417">
        <v>2</v>
      </c>
      <c r="F57" s="418">
        <v>0.26700000000000002</v>
      </c>
      <c r="G57" s="416" t="s">
        <v>107</v>
      </c>
      <c r="H57" s="945">
        <v>42190</v>
      </c>
      <c r="I57" s="491" t="s">
        <v>108</v>
      </c>
    </row>
    <row r="58" spans="1:9" x14ac:dyDescent="0.25">
      <c r="A58" s="485"/>
      <c r="B58" s="944"/>
      <c r="C58" s="415" t="s">
        <v>118</v>
      </c>
      <c r="D58" s="416">
        <v>0.8</v>
      </c>
      <c r="E58" s="417">
        <v>2</v>
      </c>
      <c r="F58" s="418">
        <v>0.26700000000000002</v>
      </c>
      <c r="G58" s="416" t="s">
        <v>107</v>
      </c>
      <c r="H58" s="945">
        <v>42190</v>
      </c>
      <c r="I58" s="491" t="s">
        <v>108</v>
      </c>
    </row>
    <row r="59" spans="1:9" x14ac:dyDescent="0.25">
      <c r="A59" s="485"/>
      <c r="B59" s="944"/>
      <c r="C59" s="415" t="s">
        <v>163</v>
      </c>
      <c r="D59" s="416">
        <v>0.8</v>
      </c>
      <c r="E59" s="417">
        <v>2</v>
      </c>
      <c r="F59" s="418">
        <v>0.23</v>
      </c>
      <c r="G59" s="416" t="s">
        <v>107</v>
      </c>
      <c r="H59" s="945">
        <v>42190</v>
      </c>
      <c r="I59" s="946" t="s">
        <v>139</v>
      </c>
    </row>
    <row r="60" spans="1:9" x14ac:dyDescent="0.25">
      <c r="A60" s="485"/>
      <c r="B60" s="944"/>
      <c r="C60" s="415" t="s">
        <v>164</v>
      </c>
      <c r="D60" s="416">
        <v>1</v>
      </c>
      <c r="E60" s="417"/>
      <c r="F60" s="418">
        <v>0.5</v>
      </c>
      <c r="G60" s="416" t="s">
        <v>107</v>
      </c>
      <c r="H60" s="945">
        <v>42190</v>
      </c>
      <c r="I60" s="946" t="s">
        <v>139</v>
      </c>
    </row>
    <row r="61" spans="1:9" x14ac:dyDescent="0.25">
      <c r="A61" s="485"/>
      <c r="B61" s="944"/>
      <c r="C61" s="415" t="s">
        <v>165</v>
      </c>
      <c r="D61" s="416">
        <v>1</v>
      </c>
      <c r="E61" s="417"/>
      <c r="F61" s="418">
        <v>0.8</v>
      </c>
      <c r="G61" s="416" t="s">
        <v>107</v>
      </c>
      <c r="H61" s="945">
        <v>42190</v>
      </c>
      <c r="I61" s="491" t="s">
        <v>108</v>
      </c>
    </row>
    <row r="62" spans="1:9" x14ac:dyDescent="0.25">
      <c r="A62" s="485"/>
      <c r="B62" s="944"/>
      <c r="C62" s="415" t="s">
        <v>166</v>
      </c>
      <c r="D62" s="416">
        <v>1</v>
      </c>
      <c r="E62" s="417"/>
      <c r="F62" s="416" t="s">
        <v>129</v>
      </c>
      <c r="G62" s="416" t="s">
        <v>129</v>
      </c>
      <c r="H62" s="945">
        <v>42190</v>
      </c>
      <c r="I62" s="946" t="s">
        <v>139</v>
      </c>
    </row>
    <row r="63" spans="1:9" x14ac:dyDescent="0.25">
      <c r="A63" s="485"/>
      <c r="B63" s="944"/>
      <c r="C63" s="415" t="s">
        <v>167</v>
      </c>
      <c r="D63" s="416">
        <v>1</v>
      </c>
      <c r="E63" s="417"/>
      <c r="F63" s="418">
        <v>0.6</v>
      </c>
      <c r="G63" s="416" t="s">
        <v>107</v>
      </c>
      <c r="H63" s="945">
        <v>42190</v>
      </c>
      <c r="I63" s="491" t="s">
        <v>108</v>
      </c>
    </row>
    <row r="64" spans="1:9" x14ac:dyDescent="0.25">
      <c r="A64" s="485"/>
      <c r="B64" s="944"/>
      <c r="C64" s="415" t="s">
        <v>120</v>
      </c>
      <c r="D64" s="416">
        <v>1</v>
      </c>
      <c r="E64" s="417"/>
      <c r="F64" s="418" t="s">
        <v>129</v>
      </c>
      <c r="G64" s="416" t="s">
        <v>129</v>
      </c>
      <c r="H64" s="945">
        <v>42190</v>
      </c>
      <c r="I64" s="491" t="s">
        <v>108</v>
      </c>
    </row>
    <row r="65" spans="1:9" x14ac:dyDescent="0.25">
      <c r="A65" s="485"/>
      <c r="B65" s="944"/>
      <c r="C65" s="415" t="s">
        <v>168</v>
      </c>
      <c r="D65" s="416">
        <v>0.8</v>
      </c>
      <c r="E65" s="417"/>
      <c r="F65" s="418">
        <v>0.55000000000000004</v>
      </c>
      <c r="G65" s="416" t="s">
        <v>131</v>
      </c>
      <c r="H65" s="945">
        <v>42190</v>
      </c>
      <c r="I65" s="491" t="s">
        <v>108</v>
      </c>
    </row>
    <row r="66" spans="1:9" x14ac:dyDescent="0.25">
      <c r="A66" s="485"/>
      <c r="B66" s="944"/>
      <c r="C66" s="415" t="s">
        <v>169</v>
      </c>
      <c r="D66" s="416">
        <v>1</v>
      </c>
      <c r="E66" s="417"/>
      <c r="F66" s="416" t="s">
        <v>129</v>
      </c>
      <c r="G66" s="416" t="s">
        <v>129</v>
      </c>
      <c r="H66" s="945">
        <v>42190</v>
      </c>
      <c r="I66" s="946" t="s">
        <v>139</v>
      </c>
    </row>
    <row r="67" spans="1:9" x14ac:dyDescent="0.25">
      <c r="A67" s="485"/>
      <c r="B67" s="944"/>
      <c r="C67" s="415" t="s">
        <v>170</v>
      </c>
      <c r="D67" s="416">
        <v>0.3</v>
      </c>
      <c r="E67" s="417"/>
      <c r="F67" s="416" t="s">
        <v>129</v>
      </c>
      <c r="G67" s="416" t="s">
        <v>129</v>
      </c>
      <c r="H67" s="945">
        <v>42190</v>
      </c>
      <c r="I67" s="946" t="s">
        <v>139</v>
      </c>
    </row>
    <row r="68" spans="1:9" x14ac:dyDescent="0.25">
      <c r="A68" s="485"/>
      <c r="B68" s="944"/>
      <c r="C68" s="415" t="s">
        <v>171</v>
      </c>
      <c r="D68" s="416">
        <v>1.2</v>
      </c>
      <c r="E68" s="417"/>
      <c r="F68" s="418" t="s">
        <v>129</v>
      </c>
      <c r="G68" s="416" t="s">
        <v>129</v>
      </c>
      <c r="H68" s="945">
        <v>42190</v>
      </c>
      <c r="I68" s="491" t="s">
        <v>108</v>
      </c>
    </row>
    <row r="69" spans="1:9" x14ac:dyDescent="0.25">
      <c r="A69" s="485"/>
      <c r="B69" s="944"/>
      <c r="C69" s="415" t="s">
        <v>172</v>
      </c>
      <c r="D69" s="416">
        <v>1.1000000000000001</v>
      </c>
      <c r="E69" s="417"/>
      <c r="F69" s="418" t="s">
        <v>129</v>
      </c>
      <c r="G69" s="416" t="s">
        <v>129</v>
      </c>
      <c r="H69" s="945">
        <v>42190</v>
      </c>
      <c r="I69" s="491" t="s">
        <v>108</v>
      </c>
    </row>
    <row r="70" spans="1:9" x14ac:dyDescent="0.25">
      <c r="A70" s="485"/>
      <c r="B70" s="944"/>
      <c r="C70" s="415" t="s">
        <v>215</v>
      </c>
      <c r="D70" s="416">
        <v>1.2</v>
      </c>
      <c r="E70" s="417"/>
      <c r="F70" s="418" t="s">
        <v>129</v>
      </c>
      <c r="G70" s="416" t="s">
        <v>129</v>
      </c>
      <c r="H70" s="945">
        <v>42190</v>
      </c>
      <c r="I70" s="946" t="s">
        <v>139</v>
      </c>
    </row>
    <row r="71" spans="1:9" x14ac:dyDescent="0.25">
      <c r="A71" s="485"/>
      <c r="B71" s="944"/>
      <c r="C71" s="415" t="s">
        <v>216</v>
      </c>
      <c r="D71" s="416">
        <v>1.2</v>
      </c>
      <c r="E71" s="417"/>
      <c r="F71" s="418" t="s">
        <v>129</v>
      </c>
      <c r="G71" s="416" t="s">
        <v>129</v>
      </c>
      <c r="H71" s="945">
        <v>42190</v>
      </c>
      <c r="I71" s="946" t="s">
        <v>139</v>
      </c>
    </row>
    <row r="72" spans="1:9" x14ac:dyDescent="0.25">
      <c r="A72" s="485"/>
      <c r="B72" s="944"/>
      <c r="C72" s="415" t="s">
        <v>173</v>
      </c>
      <c r="D72" s="416">
        <v>0.4</v>
      </c>
      <c r="E72" s="417">
        <v>2</v>
      </c>
      <c r="F72" s="418">
        <v>0.15</v>
      </c>
      <c r="G72" s="416" t="s">
        <v>107</v>
      </c>
      <c r="H72" s="945">
        <v>42190</v>
      </c>
      <c r="I72" s="491" t="s">
        <v>108</v>
      </c>
    </row>
    <row r="73" spans="1:9" x14ac:dyDescent="0.25">
      <c r="A73" s="485"/>
      <c r="B73" s="944"/>
      <c r="C73" s="415" t="s">
        <v>174</v>
      </c>
      <c r="D73" s="416">
        <v>0.2</v>
      </c>
      <c r="E73" s="417"/>
      <c r="F73" s="416" t="s">
        <v>129</v>
      </c>
      <c r="G73" s="416" t="s">
        <v>129</v>
      </c>
      <c r="H73" s="945">
        <v>42190</v>
      </c>
      <c r="I73" s="946" t="s">
        <v>139</v>
      </c>
    </row>
    <row r="74" spans="1:9" x14ac:dyDescent="0.25">
      <c r="A74" s="485"/>
      <c r="B74" s="944"/>
      <c r="C74" s="415" t="s">
        <v>175</v>
      </c>
      <c r="D74" s="416">
        <v>0.3</v>
      </c>
      <c r="E74" s="417"/>
      <c r="F74" s="416" t="s">
        <v>129</v>
      </c>
      <c r="G74" s="416" t="s">
        <v>129</v>
      </c>
      <c r="H74" s="945">
        <v>42190</v>
      </c>
      <c r="I74" s="946" t="s">
        <v>139</v>
      </c>
    </row>
    <row r="75" spans="1:9" x14ac:dyDescent="0.25">
      <c r="A75" s="485"/>
      <c r="B75" s="944"/>
      <c r="C75" s="415" t="s">
        <v>176</v>
      </c>
      <c r="D75" s="416">
        <v>0.6</v>
      </c>
      <c r="E75" s="417"/>
      <c r="F75" s="416" t="s">
        <v>129</v>
      </c>
      <c r="G75" s="416" t="s">
        <v>129</v>
      </c>
      <c r="H75" s="945">
        <v>42190</v>
      </c>
      <c r="I75" s="946" t="s">
        <v>139</v>
      </c>
    </row>
    <row r="76" spans="1:9" x14ac:dyDescent="0.25">
      <c r="A76" s="485"/>
      <c r="B76" s="944"/>
      <c r="C76" s="415" t="s">
        <v>177</v>
      </c>
      <c r="D76" s="416">
        <v>0.3</v>
      </c>
      <c r="E76" s="417"/>
      <c r="F76" s="416" t="s">
        <v>129</v>
      </c>
      <c r="G76" s="416" t="s">
        <v>129</v>
      </c>
      <c r="H76" s="945">
        <v>42190</v>
      </c>
      <c r="I76" s="946" t="s">
        <v>139</v>
      </c>
    </row>
    <row r="77" spans="1:9" x14ac:dyDescent="0.25">
      <c r="A77" s="485"/>
      <c r="B77" s="944"/>
      <c r="C77" s="415" t="s">
        <v>178</v>
      </c>
      <c r="D77" s="416">
        <v>0.3</v>
      </c>
      <c r="E77" s="417"/>
      <c r="F77" s="416" t="s">
        <v>129</v>
      </c>
      <c r="G77" s="416" t="s">
        <v>129</v>
      </c>
      <c r="H77" s="945">
        <v>42190</v>
      </c>
      <c r="I77" s="946" t="s">
        <v>139</v>
      </c>
    </row>
    <row r="78" spans="1:9" x14ac:dyDescent="0.25">
      <c r="A78" s="485"/>
      <c r="B78" s="944"/>
      <c r="C78" s="415" t="s">
        <v>807</v>
      </c>
      <c r="D78" s="416">
        <v>0.2</v>
      </c>
      <c r="E78" s="417"/>
      <c r="F78" s="416" t="s">
        <v>129</v>
      </c>
      <c r="G78" s="416" t="s">
        <v>129</v>
      </c>
      <c r="H78" s="945">
        <v>42190</v>
      </c>
      <c r="I78" s="946" t="s">
        <v>139</v>
      </c>
    </row>
    <row r="79" spans="1:9" x14ac:dyDescent="0.25">
      <c r="A79" s="485"/>
      <c r="B79" s="944"/>
      <c r="C79" s="415" t="s">
        <v>179</v>
      </c>
      <c r="D79" s="416">
        <v>1.2</v>
      </c>
      <c r="E79" s="417"/>
      <c r="F79" s="418" t="s">
        <v>129</v>
      </c>
      <c r="G79" s="416" t="s">
        <v>129</v>
      </c>
      <c r="H79" s="945">
        <v>42190</v>
      </c>
      <c r="I79" s="491" t="s">
        <v>108</v>
      </c>
    </row>
    <row r="80" spans="1:9" x14ac:dyDescent="0.25">
      <c r="A80" s="485"/>
      <c r="B80" s="944"/>
      <c r="C80" s="415" t="s">
        <v>180</v>
      </c>
      <c r="D80" s="416">
        <v>0.8</v>
      </c>
      <c r="E80" s="417"/>
      <c r="F80" s="416" t="s">
        <v>129</v>
      </c>
      <c r="G80" s="416" t="s">
        <v>129</v>
      </c>
      <c r="H80" s="945">
        <v>42190</v>
      </c>
      <c r="I80" s="946" t="s">
        <v>139</v>
      </c>
    </row>
    <row r="81" spans="1:9" x14ac:dyDescent="0.25">
      <c r="A81" s="485"/>
      <c r="B81" s="944"/>
      <c r="C81" s="415" t="s">
        <v>140</v>
      </c>
      <c r="D81" s="416">
        <v>0.3</v>
      </c>
      <c r="E81" s="417">
        <v>5</v>
      </c>
      <c r="F81" s="418" t="s">
        <v>129</v>
      </c>
      <c r="G81" s="416" t="s">
        <v>129</v>
      </c>
      <c r="H81" s="945">
        <v>42190</v>
      </c>
      <c r="I81" s="491" t="s">
        <v>108</v>
      </c>
    </row>
    <row r="82" spans="1:9" x14ac:dyDescent="0.25">
      <c r="A82" s="485"/>
      <c r="B82" s="944"/>
      <c r="C82" s="415" t="s">
        <v>181</v>
      </c>
      <c r="D82" s="416">
        <v>0.3</v>
      </c>
      <c r="E82" s="417">
        <v>5</v>
      </c>
      <c r="F82" s="418" t="s">
        <v>129</v>
      </c>
      <c r="G82" s="416" t="s">
        <v>129</v>
      </c>
      <c r="H82" s="945">
        <v>42190</v>
      </c>
      <c r="I82" s="946" t="s">
        <v>139</v>
      </c>
    </row>
    <row r="83" spans="1:9" x14ac:dyDescent="0.25">
      <c r="A83" s="485"/>
      <c r="B83" s="944"/>
      <c r="C83" s="415" t="s">
        <v>182</v>
      </c>
      <c r="D83" s="416">
        <v>0.3</v>
      </c>
      <c r="E83" s="417">
        <v>5</v>
      </c>
      <c r="F83" s="418" t="s">
        <v>129</v>
      </c>
      <c r="G83" s="416" t="s">
        <v>129</v>
      </c>
      <c r="H83" s="945">
        <v>42190</v>
      </c>
      <c r="I83" s="946" t="s">
        <v>139</v>
      </c>
    </row>
    <row r="84" spans="1:9" x14ac:dyDescent="0.25">
      <c r="A84" s="485"/>
      <c r="B84" s="944"/>
      <c r="C84" s="415" t="s">
        <v>183</v>
      </c>
      <c r="D84" s="416">
        <v>0.3</v>
      </c>
      <c r="E84" s="417"/>
      <c r="F84" s="416" t="s">
        <v>129</v>
      </c>
      <c r="G84" s="416" t="s">
        <v>129</v>
      </c>
      <c r="H84" s="945">
        <v>42190</v>
      </c>
      <c r="I84" s="946" t="s">
        <v>139</v>
      </c>
    </row>
    <row r="85" spans="1:9" x14ac:dyDescent="0.25">
      <c r="A85" s="485"/>
      <c r="B85" s="944"/>
      <c r="C85" s="415" t="s">
        <v>184</v>
      </c>
      <c r="D85" s="416">
        <v>1.2</v>
      </c>
      <c r="E85" s="417"/>
      <c r="F85" s="418">
        <v>0.8</v>
      </c>
      <c r="G85" s="416" t="s">
        <v>131</v>
      </c>
      <c r="H85" s="945">
        <v>42190</v>
      </c>
      <c r="I85" s="491" t="s">
        <v>108</v>
      </c>
    </row>
    <row r="86" spans="1:9" x14ac:dyDescent="0.25">
      <c r="A86" s="485"/>
      <c r="B86" s="944"/>
      <c r="C86" s="415" t="s">
        <v>185</v>
      </c>
      <c r="D86" s="416">
        <v>0.3</v>
      </c>
      <c r="E86" s="417">
        <v>5</v>
      </c>
      <c r="F86" s="418" t="s">
        <v>129</v>
      </c>
      <c r="G86" s="416" t="s">
        <v>129</v>
      </c>
      <c r="H86" s="945">
        <v>42190</v>
      </c>
      <c r="I86" s="491" t="s">
        <v>108</v>
      </c>
    </row>
    <row r="87" spans="1:9" x14ac:dyDescent="0.25">
      <c r="A87" s="485"/>
      <c r="B87" s="944"/>
      <c r="C87" s="415" t="s">
        <v>186</v>
      </c>
      <c r="D87" s="416">
        <v>1.1000000000000001</v>
      </c>
      <c r="E87" s="417"/>
      <c r="F87" s="418" t="s">
        <v>129</v>
      </c>
      <c r="G87" s="416" t="s">
        <v>129</v>
      </c>
      <c r="H87" s="945">
        <v>42190</v>
      </c>
      <c r="I87" s="946" t="s">
        <v>139</v>
      </c>
    </row>
    <row r="88" spans="1:9" x14ac:dyDescent="0.25">
      <c r="A88" s="485"/>
      <c r="B88" s="944"/>
      <c r="C88" s="415" t="s">
        <v>187</v>
      </c>
      <c r="D88" s="416">
        <v>0.8</v>
      </c>
      <c r="E88" s="417"/>
      <c r="F88" s="418" t="s">
        <v>129</v>
      </c>
      <c r="G88" s="416" t="s">
        <v>129</v>
      </c>
      <c r="H88" s="945">
        <v>42190</v>
      </c>
      <c r="I88" s="946" t="s">
        <v>139</v>
      </c>
    </row>
    <row r="89" spans="1:9" x14ac:dyDescent="0.25">
      <c r="A89" s="485"/>
      <c r="B89" s="944"/>
      <c r="C89" s="415" t="s">
        <v>188</v>
      </c>
      <c r="D89" s="416">
        <v>0.5</v>
      </c>
      <c r="E89" s="417"/>
      <c r="F89" s="418" t="s">
        <v>129</v>
      </c>
      <c r="G89" s="416" t="s">
        <v>129</v>
      </c>
      <c r="H89" s="945">
        <v>42190</v>
      </c>
      <c r="I89" s="946" t="s">
        <v>139</v>
      </c>
    </row>
    <row r="90" spans="1:9" x14ac:dyDescent="0.25">
      <c r="A90" s="485"/>
      <c r="B90" s="944"/>
      <c r="C90" s="415" t="s">
        <v>189</v>
      </c>
      <c r="D90" s="416">
        <v>0.5</v>
      </c>
      <c r="E90" s="417">
        <v>5</v>
      </c>
      <c r="F90" s="418" t="s">
        <v>129</v>
      </c>
      <c r="G90" s="416" t="s">
        <v>129</v>
      </c>
      <c r="H90" s="945">
        <v>42190</v>
      </c>
      <c r="I90" s="946" t="s">
        <v>139</v>
      </c>
    </row>
    <row r="91" spans="1:9" x14ac:dyDescent="0.25">
      <c r="A91" s="485"/>
      <c r="B91" s="944"/>
      <c r="C91" s="415" t="s">
        <v>190</v>
      </c>
      <c r="D91" s="416">
        <v>1</v>
      </c>
      <c r="E91" s="417"/>
      <c r="F91" s="418" t="s">
        <v>129</v>
      </c>
      <c r="G91" s="416" t="s">
        <v>129</v>
      </c>
      <c r="H91" s="945">
        <v>42190</v>
      </c>
      <c r="I91" s="946" t="s">
        <v>139</v>
      </c>
    </row>
    <row r="92" spans="1:9" x14ac:dyDescent="0.25">
      <c r="A92" s="485"/>
      <c r="B92" s="944"/>
      <c r="C92" s="415" t="s">
        <v>149</v>
      </c>
      <c r="D92" s="416">
        <v>0.4</v>
      </c>
      <c r="E92" s="417"/>
      <c r="F92" s="418">
        <v>0.46700000000000003</v>
      </c>
      <c r="G92" s="416" t="s">
        <v>107</v>
      </c>
      <c r="H92" s="945">
        <v>42190</v>
      </c>
      <c r="I92" s="491" t="s">
        <v>108</v>
      </c>
    </row>
    <row r="93" spans="1:9" x14ac:dyDescent="0.25">
      <c r="A93" s="485"/>
      <c r="B93" s="944"/>
      <c r="C93" s="415" t="s">
        <v>191</v>
      </c>
      <c r="D93" s="416">
        <v>0.5</v>
      </c>
      <c r="E93" s="417"/>
      <c r="F93" s="418">
        <v>0.33</v>
      </c>
      <c r="G93" s="416" t="s">
        <v>107</v>
      </c>
      <c r="H93" s="945">
        <v>42190</v>
      </c>
      <c r="I93" s="946" t="s">
        <v>139</v>
      </c>
    </row>
    <row r="94" spans="1:9" x14ac:dyDescent="0.25">
      <c r="A94" s="485"/>
      <c r="B94" s="944"/>
      <c r="C94" s="415" t="s">
        <v>192</v>
      </c>
      <c r="D94" s="416">
        <v>0.6</v>
      </c>
      <c r="E94" s="417">
        <v>2</v>
      </c>
      <c r="F94" s="416" t="s">
        <v>129</v>
      </c>
      <c r="G94" s="416" t="s">
        <v>129</v>
      </c>
      <c r="H94" s="945">
        <v>42190</v>
      </c>
      <c r="I94" s="946" t="s">
        <v>139</v>
      </c>
    </row>
    <row r="95" spans="1:9" x14ac:dyDescent="0.25">
      <c r="A95" s="485"/>
      <c r="B95" s="944"/>
      <c r="C95" s="415" t="s">
        <v>193</v>
      </c>
      <c r="D95" s="416">
        <v>0.7</v>
      </c>
      <c r="E95" s="417"/>
      <c r="F95" s="416" t="s">
        <v>129</v>
      </c>
      <c r="G95" s="416" t="s">
        <v>129</v>
      </c>
      <c r="H95" s="945">
        <v>42190</v>
      </c>
      <c r="I95" s="946" t="s">
        <v>139</v>
      </c>
    </row>
    <row r="96" spans="1:9" x14ac:dyDescent="0.25">
      <c r="A96" s="485"/>
      <c r="B96" s="822" t="s">
        <v>194</v>
      </c>
      <c r="C96" s="825"/>
      <c r="D96" s="826"/>
      <c r="E96" s="827"/>
      <c r="F96" s="828"/>
      <c r="G96" s="826"/>
      <c r="H96" s="943"/>
      <c r="I96" s="943"/>
    </row>
    <row r="97" spans="1:9" x14ac:dyDescent="0.25">
      <c r="A97" s="485"/>
      <c r="B97" s="944"/>
      <c r="C97" s="415" t="s">
        <v>195</v>
      </c>
      <c r="D97" s="416">
        <v>1.4</v>
      </c>
      <c r="E97" s="418"/>
      <c r="F97" s="416" t="s">
        <v>129</v>
      </c>
      <c r="G97" s="416" t="s">
        <v>129</v>
      </c>
      <c r="H97" s="945">
        <v>42190</v>
      </c>
      <c r="I97" s="946" t="s">
        <v>139</v>
      </c>
    </row>
    <row r="98" spans="1:9" x14ac:dyDescent="0.25">
      <c r="A98" s="485"/>
      <c r="B98" s="944"/>
      <c r="C98" s="415" t="s">
        <v>196</v>
      </c>
      <c r="D98" s="416">
        <v>1.2</v>
      </c>
      <c r="E98" s="418"/>
      <c r="F98" s="416" t="s">
        <v>129</v>
      </c>
      <c r="G98" s="416" t="s">
        <v>129</v>
      </c>
      <c r="H98" s="945">
        <v>42190</v>
      </c>
      <c r="I98" s="946" t="s">
        <v>139</v>
      </c>
    </row>
    <row r="99" spans="1:9" x14ac:dyDescent="0.25">
      <c r="A99" s="485"/>
      <c r="B99" s="944"/>
      <c r="C99" s="415" t="s">
        <v>197</v>
      </c>
      <c r="D99" s="416">
        <v>1.2</v>
      </c>
      <c r="E99" s="418"/>
      <c r="F99" s="416" t="s">
        <v>129</v>
      </c>
      <c r="G99" s="416" t="s">
        <v>129</v>
      </c>
      <c r="H99" s="945">
        <v>42190</v>
      </c>
      <c r="I99" s="946" t="s">
        <v>139</v>
      </c>
    </row>
    <row r="100" spans="1:9" x14ac:dyDescent="0.25">
      <c r="A100" s="485"/>
      <c r="B100" s="944"/>
      <c r="C100" s="415" t="s">
        <v>198</v>
      </c>
      <c r="D100" s="416">
        <v>1</v>
      </c>
      <c r="E100" s="418"/>
      <c r="F100" s="416" t="s">
        <v>129</v>
      </c>
      <c r="G100" s="416" t="s">
        <v>129</v>
      </c>
      <c r="H100" s="945">
        <v>42190</v>
      </c>
      <c r="I100" s="946" t="s">
        <v>139</v>
      </c>
    </row>
    <row r="101" spans="1:9" x14ac:dyDescent="0.25">
      <c r="A101" s="485"/>
      <c r="B101" s="944"/>
      <c r="C101" s="415" t="s">
        <v>199</v>
      </c>
      <c r="D101" s="416">
        <v>1.6</v>
      </c>
      <c r="E101" s="418"/>
      <c r="F101" s="416" t="s">
        <v>129</v>
      </c>
      <c r="G101" s="416" t="s">
        <v>129</v>
      </c>
      <c r="H101" s="945">
        <v>42190</v>
      </c>
      <c r="I101" s="946" t="s">
        <v>139</v>
      </c>
    </row>
    <row r="102" spans="1:9" x14ac:dyDescent="0.25">
      <c r="A102" s="485"/>
      <c r="B102" s="944"/>
      <c r="C102" s="415" t="s">
        <v>217</v>
      </c>
      <c r="D102" s="416">
        <v>1.3</v>
      </c>
      <c r="E102" s="417"/>
      <c r="F102" s="418">
        <v>0.6</v>
      </c>
      <c r="G102" s="416" t="s">
        <v>135</v>
      </c>
      <c r="H102" s="945">
        <v>42190</v>
      </c>
      <c r="I102" s="946" t="s">
        <v>139</v>
      </c>
    </row>
    <row r="103" spans="1:9" x14ac:dyDescent="0.25">
      <c r="A103" s="485"/>
      <c r="B103" s="944"/>
      <c r="C103" s="415" t="s">
        <v>200</v>
      </c>
      <c r="D103" s="416">
        <v>1.2</v>
      </c>
      <c r="E103" s="417"/>
      <c r="F103" s="418">
        <v>0.75</v>
      </c>
      <c r="G103" s="416" t="s">
        <v>135</v>
      </c>
      <c r="H103" s="945">
        <v>42190</v>
      </c>
      <c r="I103" s="946" t="s">
        <v>139</v>
      </c>
    </row>
    <row r="104" spans="1:9" x14ac:dyDescent="0.25">
      <c r="A104" s="485"/>
      <c r="B104" s="944"/>
      <c r="C104" s="415" t="s">
        <v>201</v>
      </c>
      <c r="D104" s="416">
        <v>1.2</v>
      </c>
      <c r="E104" s="417"/>
      <c r="F104" s="418">
        <v>0.7</v>
      </c>
      <c r="G104" s="416" t="s">
        <v>202</v>
      </c>
      <c r="H104" s="945">
        <v>42190</v>
      </c>
      <c r="I104" s="946" t="s">
        <v>139</v>
      </c>
    </row>
    <row r="105" spans="1:9" x14ac:dyDescent="0.25">
      <c r="A105" s="485"/>
      <c r="B105" s="944"/>
      <c r="C105" s="415" t="s">
        <v>203</v>
      </c>
      <c r="D105" s="416">
        <v>1.5</v>
      </c>
      <c r="E105" s="417"/>
      <c r="F105" s="418" t="s">
        <v>129</v>
      </c>
      <c r="G105" s="416" t="s">
        <v>129</v>
      </c>
      <c r="H105" s="945">
        <v>42190</v>
      </c>
      <c r="I105" s="946" t="s">
        <v>139</v>
      </c>
    </row>
    <row r="106" spans="1:9" x14ac:dyDescent="0.25">
      <c r="A106" s="485"/>
      <c r="B106" s="944"/>
      <c r="C106" s="415" t="s">
        <v>204</v>
      </c>
      <c r="D106" s="416">
        <v>1.8</v>
      </c>
      <c r="E106" s="417"/>
      <c r="F106" s="418" t="s">
        <v>129</v>
      </c>
      <c r="G106" s="416" t="s">
        <v>129</v>
      </c>
      <c r="H106" s="945">
        <v>42190</v>
      </c>
      <c r="I106" s="946" t="s">
        <v>139</v>
      </c>
    </row>
    <row r="107" spans="1:9" x14ac:dyDescent="0.25">
      <c r="A107" s="485"/>
      <c r="B107" s="944"/>
      <c r="C107" s="415" t="s">
        <v>205</v>
      </c>
      <c r="D107" s="416">
        <v>1.6</v>
      </c>
      <c r="E107" s="417"/>
      <c r="F107" s="418" t="s">
        <v>129</v>
      </c>
      <c r="G107" s="416" t="s">
        <v>129</v>
      </c>
      <c r="H107" s="945">
        <v>42190</v>
      </c>
      <c r="I107" s="946" t="s">
        <v>139</v>
      </c>
    </row>
    <row r="108" spans="1:9" x14ac:dyDescent="0.25">
      <c r="A108" s="485"/>
      <c r="B108" s="944"/>
      <c r="C108" s="415" t="s">
        <v>206</v>
      </c>
      <c r="D108" s="416">
        <v>1.6</v>
      </c>
      <c r="E108" s="417"/>
      <c r="F108" s="418" t="s">
        <v>129</v>
      </c>
      <c r="G108" s="416" t="s">
        <v>129</v>
      </c>
      <c r="H108" s="945">
        <v>42190</v>
      </c>
      <c r="I108" s="946" t="s">
        <v>139</v>
      </c>
    </row>
    <row r="109" spans="1:9" x14ac:dyDescent="0.25">
      <c r="A109" s="485"/>
      <c r="B109" s="944"/>
      <c r="C109" s="415" t="s">
        <v>207</v>
      </c>
      <c r="D109" s="416">
        <v>1.8</v>
      </c>
      <c r="E109" s="417"/>
      <c r="F109" s="418" t="s">
        <v>129</v>
      </c>
      <c r="G109" s="416" t="s">
        <v>129</v>
      </c>
      <c r="H109" s="945">
        <v>42190</v>
      </c>
      <c r="I109" s="946" t="s">
        <v>139</v>
      </c>
    </row>
    <row r="110" spans="1:9" x14ac:dyDescent="0.25">
      <c r="A110" s="485"/>
      <c r="B110" s="944"/>
      <c r="C110" s="415" t="s">
        <v>208</v>
      </c>
      <c r="D110" s="416">
        <v>1.2</v>
      </c>
      <c r="E110" s="417"/>
      <c r="F110" s="418" t="s">
        <v>129</v>
      </c>
      <c r="G110" s="416" t="s">
        <v>129</v>
      </c>
      <c r="H110" s="945">
        <v>42190</v>
      </c>
      <c r="I110" s="946" t="s">
        <v>139</v>
      </c>
    </row>
    <row r="111" spans="1:9" x14ac:dyDescent="0.25">
      <c r="A111" s="485"/>
      <c r="B111" s="944"/>
      <c r="C111" s="415" t="s">
        <v>209</v>
      </c>
      <c r="D111" s="416">
        <v>1.4</v>
      </c>
      <c r="E111" s="417"/>
      <c r="F111" s="418" t="s">
        <v>129</v>
      </c>
      <c r="G111" s="416" t="s">
        <v>129</v>
      </c>
      <c r="H111" s="945">
        <v>42190</v>
      </c>
      <c r="I111" s="946" t="s">
        <v>139</v>
      </c>
    </row>
    <row r="112" spans="1:9" x14ac:dyDescent="0.25">
      <c r="A112" s="485"/>
      <c r="B112" s="944"/>
      <c r="C112" s="415" t="s">
        <v>210</v>
      </c>
      <c r="D112" s="416">
        <v>1.4</v>
      </c>
      <c r="E112" s="417"/>
      <c r="F112" s="418">
        <v>0.8</v>
      </c>
      <c r="G112" s="416" t="s">
        <v>131</v>
      </c>
      <c r="H112" s="945">
        <v>42190</v>
      </c>
      <c r="I112" s="946" t="s">
        <v>139</v>
      </c>
    </row>
    <row r="113" spans="1:9" x14ac:dyDescent="0.25">
      <c r="A113" s="485"/>
      <c r="B113" s="944"/>
      <c r="C113" s="415" t="s">
        <v>211</v>
      </c>
      <c r="D113" s="416">
        <v>1.4</v>
      </c>
      <c r="E113" s="417"/>
      <c r="F113" s="418">
        <v>0.9</v>
      </c>
      <c r="G113" s="416" t="s">
        <v>131</v>
      </c>
      <c r="H113" s="945">
        <v>42190</v>
      </c>
      <c r="I113" s="946" t="s">
        <v>139</v>
      </c>
    </row>
    <row r="114" spans="1:9" x14ac:dyDescent="0.25">
      <c r="A114" s="485"/>
      <c r="B114" s="944"/>
      <c r="C114" s="415" t="s">
        <v>212</v>
      </c>
      <c r="D114" s="416">
        <v>1.2</v>
      </c>
      <c r="E114" s="417"/>
      <c r="F114" s="418">
        <v>0.8</v>
      </c>
      <c r="G114" s="416" t="s">
        <v>207</v>
      </c>
      <c r="H114" s="945">
        <v>42190</v>
      </c>
      <c r="I114" s="946" t="s">
        <v>139</v>
      </c>
    </row>
    <row r="115" spans="1:9" x14ac:dyDescent="0.25">
      <c r="A115" s="485"/>
      <c r="B115" s="944"/>
      <c r="C115" s="415" t="s">
        <v>213</v>
      </c>
      <c r="D115" s="416">
        <v>1.2</v>
      </c>
      <c r="E115" s="417"/>
      <c r="F115" s="418">
        <v>0.9</v>
      </c>
      <c r="G115" s="416" t="s">
        <v>207</v>
      </c>
      <c r="H115" s="945">
        <v>42190</v>
      </c>
      <c r="I115" s="946" t="s">
        <v>139</v>
      </c>
    </row>
    <row r="116" spans="1:9" x14ac:dyDescent="0.25">
      <c r="A116" s="485"/>
      <c r="B116" s="944"/>
      <c r="C116" s="415"/>
      <c r="D116" s="416"/>
      <c r="E116" s="417"/>
      <c r="F116" s="418"/>
      <c r="G116" s="416"/>
      <c r="H116" s="491"/>
      <c r="I116" s="491"/>
    </row>
    <row r="117" spans="1:9" x14ac:dyDescent="0.25">
      <c r="A117" s="485"/>
      <c r="B117" s="944"/>
      <c r="C117" s="415"/>
      <c r="D117" s="416"/>
      <c r="E117" s="417"/>
      <c r="F117" s="418"/>
      <c r="G117" s="416"/>
      <c r="H117" s="491"/>
      <c r="I117" s="491"/>
    </row>
    <row r="118" spans="1:9" x14ac:dyDescent="0.25">
      <c r="A118" s="485"/>
      <c r="B118" s="944"/>
      <c r="C118" s="415"/>
      <c r="D118" s="416"/>
      <c r="E118" s="417"/>
      <c r="F118" s="418"/>
      <c r="G118" s="416"/>
      <c r="H118" s="491"/>
      <c r="I118" s="491"/>
    </row>
    <row r="119" spans="1:9" x14ac:dyDescent="0.25">
      <c r="A119" s="485"/>
      <c r="B119" s="944"/>
      <c r="C119" s="415"/>
      <c r="D119" s="416"/>
      <c r="E119" s="417"/>
      <c r="F119" s="418"/>
      <c r="G119" s="416"/>
      <c r="H119" s="491"/>
      <c r="I119" s="491"/>
    </row>
    <row r="120" spans="1:9" x14ac:dyDescent="0.25">
      <c r="A120" s="485"/>
      <c r="B120" s="944"/>
      <c r="C120" s="415"/>
      <c r="D120" s="416"/>
      <c r="E120" s="417"/>
      <c r="F120" s="418"/>
      <c r="G120" s="416"/>
      <c r="H120" s="491"/>
      <c r="I120" s="491"/>
    </row>
    <row r="121" spans="1:9" x14ac:dyDescent="0.25">
      <c r="A121" s="485"/>
      <c r="B121" s="944"/>
      <c r="C121" s="415"/>
      <c r="D121" s="416"/>
      <c r="E121" s="417"/>
      <c r="F121" s="418"/>
      <c r="G121" s="416"/>
      <c r="H121" s="491"/>
      <c r="I121" s="491"/>
    </row>
    <row r="122" spans="1:9" x14ac:dyDescent="0.25">
      <c r="A122" s="485"/>
      <c r="B122" s="944"/>
      <c r="C122" s="415"/>
      <c r="D122" s="416"/>
      <c r="E122" s="417"/>
      <c r="F122" s="418"/>
      <c r="G122" s="416"/>
      <c r="H122" s="491"/>
      <c r="I122" s="491"/>
    </row>
    <row r="123" spans="1:9" x14ac:dyDescent="0.25">
      <c r="A123" s="485"/>
      <c r="B123" s="944"/>
      <c r="C123" s="415"/>
      <c r="D123" s="416"/>
      <c r="E123" s="417"/>
      <c r="F123" s="418"/>
      <c r="G123" s="416"/>
      <c r="H123" s="491"/>
      <c r="I123" s="491"/>
    </row>
    <row r="124" spans="1:9" x14ac:dyDescent="0.25">
      <c r="A124" s="485"/>
      <c r="B124" s="944"/>
      <c r="C124" s="415"/>
      <c r="D124" s="416"/>
      <c r="E124" s="417"/>
      <c r="F124" s="418"/>
      <c r="G124" s="416"/>
      <c r="H124" s="491"/>
      <c r="I124" s="491"/>
    </row>
    <row r="125" spans="1:9" x14ac:dyDescent="0.25">
      <c r="A125" s="485"/>
      <c r="B125" s="944"/>
      <c r="C125" s="415"/>
      <c r="D125" s="416"/>
      <c r="E125" s="417"/>
      <c r="F125" s="418"/>
      <c r="G125" s="416"/>
      <c r="H125" s="491"/>
      <c r="I125" s="491"/>
    </row>
    <row r="126" spans="1:9" x14ac:dyDescent="0.25">
      <c r="A126" s="485"/>
      <c r="B126" s="944"/>
      <c r="C126" s="415"/>
      <c r="D126" s="416"/>
      <c r="E126" s="417"/>
      <c r="F126" s="418"/>
      <c r="G126" s="416"/>
      <c r="H126" s="491"/>
      <c r="I126" s="491"/>
    </row>
    <row r="127" spans="1:9" x14ac:dyDescent="0.25">
      <c r="A127" s="485"/>
      <c r="B127" s="944"/>
      <c r="C127" s="415"/>
      <c r="D127" s="416"/>
      <c r="E127" s="417"/>
      <c r="F127" s="418"/>
      <c r="G127" s="416"/>
      <c r="H127" s="491"/>
      <c r="I127" s="491"/>
    </row>
    <row r="128" spans="1:9" x14ac:dyDescent="0.25">
      <c r="A128" s="485"/>
      <c r="B128" s="944"/>
      <c r="C128" s="415"/>
      <c r="D128" s="416"/>
      <c r="E128" s="417"/>
      <c r="F128" s="418"/>
      <c r="G128" s="416"/>
      <c r="H128" s="491"/>
      <c r="I128" s="491"/>
    </row>
    <row r="129" spans="1:9" x14ac:dyDescent="0.25">
      <c r="A129" s="485"/>
      <c r="B129" s="944"/>
      <c r="C129" s="415"/>
      <c r="D129" s="416"/>
      <c r="E129" s="417"/>
      <c r="F129" s="418"/>
      <c r="G129" s="416"/>
      <c r="H129" s="491"/>
      <c r="I129" s="491"/>
    </row>
    <row r="130" spans="1:9" x14ac:dyDescent="0.25">
      <c r="A130" s="485"/>
      <c r="B130" s="944"/>
      <c r="C130" s="415"/>
      <c r="D130" s="416"/>
      <c r="E130" s="417"/>
      <c r="F130" s="418"/>
      <c r="G130" s="416"/>
      <c r="H130" s="491"/>
      <c r="I130" s="491"/>
    </row>
    <row r="131" spans="1:9" x14ac:dyDescent="0.25">
      <c r="A131" s="485"/>
      <c r="B131" s="944"/>
      <c r="C131" s="415"/>
      <c r="D131" s="416"/>
      <c r="E131" s="417"/>
      <c r="F131" s="418"/>
      <c r="G131" s="416"/>
      <c r="H131" s="491"/>
      <c r="I131" s="491"/>
    </row>
    <row r="132" spans="1:9" x14ac:dyDescent="0.25">
      <c r="A132" s="485"/>
      <c r="B132" s="944"/>
      <c r="C132" s="415"/>
      <c r="D132" s="416"/>
      <c r="E132" s="417"/>
      <c r="F132" s="418"/>
      <c r="G132" s="416"/>
      <c r="H132" s="491"/>
      <c r="I132" s="491"/>
    </row>
    <row r="133" spans="1:9" x14ac:dyDescent="0.25">
      <c r="A133" s="485"/>
      <c r="B133" s="944"/>
      <c r="C133" s="415"/>
      <c r="D133" s="416"/>
      <c r="E133" s="417"/>
      <c r="F133" s="418"/>
      <c r="G133" s="416"/>
      <c r="H133" s="491"/>
      <c r="I133" s="491"/>
    </row>
    <row r="134" spans="1:9" x14ac:dyDescent="0.25">
      <c r="A134" s="485"/>
      <c r="B134" s="944"/>
      <c r="C134" s="415"/>
      <c r="D134" s="416"/>
      <c r="E134" s="417"/>
      <c r="F134" s="418"/>
      <c r="G134" s="416"/>
      <c r="H134" s="491"/>
      <c r="I134" s="491"/>
    </row>
    <row r="135" spans="1:9" x14ac:dyDescent="0.25">
      <c r="A135" s="485"/>
      <c r="B135" s="944"/>
      <c r="C135" s="415"/>
      <c r="D135" s="416"/>
      <c r="E135" s="417"/>
      <c r="F135" s="418"/>
      <c r="G135" s="416"/>
      <c r="H135" s="491"/>
      <c r="I135" s="491"/>
    </row>
    <row r="136" spans="1:9" x14ac:dyDescent="0.25">
      <c r="A136" s="485"/>
      <c r="B136" s="485"/>
      <c r="C136" s="485"/>
      <c r="D136" s="485"/>
      <c r="E136" s="485"/>
      <c r="F136" s="485"/>
      <c r="G136" s="485"/>
      <c r="H136" s="485"/>
      <c r="I136" s="485"/>
    </row>
    <row r="137" spans="1:9" x14ac:dyDescent="0.25">
      <c r="A137" s="485"/>
      <c r="B137" s="485"/>
      <c r="C137" s="485"/>
      <c r="D137" s="485"/>
      <c r="E137" s="485"/>
      <c r="F137" s="485"/>
      <c r="G137" s="485"/>
      <c r="H137" s="485"/>
      <c r="I137" s="485"/>
    </row>
    <row r="138" spans="1:9" x14ac:dyDescent="0.25">
      <c r="A138" s="485"/>
      <c r="B138" s="485"/>
      <c r="C138" s="485"/>
      <c r="D138" s="485"/>
      <c r="E138" s="485"/>
      <c r="F138" s="485"/>
      <c r="G138" s="485"/>
      <c r="H138" s="485"/>
      <c r="I138" s="485"/>
    </row>
    <row r="139" spans="1:9" x14ac:dyDescent="0.25">
      <c r="A139" s="485"/>
      <c r="B139" s="485"/>
      <c r="C139" s="485"/>
      <c r="D139" s="485"/>
      <c r="E139" s="485"/>
      <c r="F139" s="485"/>
      <c r="G139" s="485"/>
      <c r="H139" s="485"/>
      <c r="I139" s="485"/>
    </row>
    <row r="140" spans="1:9" x14ac:dyDescent="0.25">
      <c r="A140" s="485"/>
      <c r="B140" s="485"/>
      <c r="C140" s="485"/>
      <c r="D140" s="485"/>
      <c r="E140" s="485"/>
      <c r="F140" s="485"/>
      <c r="G140" s="485"/>
      <c r="H140" s="485"/>
      <c r="I140" s="485"/>
    </row>
    <row r="141" spans="1:9" x14ac:dyDescent="0.25">
      <c r="A141" s="485"/>
      <c r="B141" s="485"/>
      <c r="C141" s="485"/>
      <c r="D141" s="485"/>
      <c r="E141" s="485"/>
      <c r="F141" s="485"/>
      <c r="G141" s="485"/>
      <c r="H141" s="485"/>
      <c r="I141" s="485"/>
    </row>
    <row r="142" spans="1:9" x14ac:dyDescent="0.25">
      <c r="A142" s="485"/>
      <c r="B142" s="485"/>
      <c r="C142" s="485"/>
      <c r="D142" s="485"/>
      <c r="E142" s="485"/>
      <c r="F142" s="485"/>
      <c r="G142" s="485"/>
      <c r="H142" s="485"/>
      <c r="I142" s="485"/>
    </row>
    <row r="143" spans="1:9" x14ac:dyDescent="0.25">
      <c r="A143" s="485"/>
      <c r="B143" s="485"/>
      <c r="C143" s="485"/>
      <c r="D143" s="485"/>
      <c r="E143" s="485"/>
      <c r="F143" s="485"/>
      <c r="G143" s="485"/>
      <c r="H143" s="485"/>
      <c r="I143" s="485"/>
    </row>
    <row r="144" spans="1:9" x14ac:dyDescent="0.25">
      <c r="A144" s="485"/>
      <c r="B144" s="485"/>
      <c r="C144" s="485"/>
      <c r="D144" s="485"/>
      <c r="E144" s="485"/>
      <c r="F144" s="485"/>
      <c r="G144" s="485"/>
      <c r="H144" s="485"/>
      <c r="I144" s="485"/>
    </row>
    <row r="145" spans="1:9" x14ac:dyDescent="0.25">
      <c r="A145" s="485"/>
      <c r="B145" s="485"/>
      <c r="C145" s="485"/>
      <c r="D145" s="485"/>
      <c r="E145" s="485"/>
      <c r="F145" s="485"/>
      <c r="G145" s="485"/>
      <c r="H145" s="485"/>
      <c r="I145" s="485"/>
    </row>
    <row r="146" spans="1:9" x14ac:dyDescent="0.25">
      <c r="A146" s="485"/>
      <c r="B146" s="485"/>
      <c r="C146" s="485"/>
      <c r="D146" s="485"/>
      <c r="E146" s="485"/>
      <c r="F146" s="485"/>
      <c r="G146" s="485"/>
      <c r="H146" s="485"/>
      <c r="I146" s="485"/>
    </row>
    <row r="147" spans="1:9" x14ac:dyDescent="0.25">
      <c r="A147" s="485"/>
      <c r="B147" s="485"/>
      <c r="C147" s="485"/>
      <c r="D147" s="485"/>
      <c r="E147" s="485"/>
      <c r="F147" s="485"/>
      <c r="G147" s="485"/>
      <c r="H147" s="485"/>
      <c r="I147" s="485"/>
    </row>
    <row r="148" spans="1:9" x14ac:dyDescent="0.25">
      <c r="A148" s="485"/>
      <c r="B148" s="485"/>
      <c r="C148" s="485"/>
      <c r="D148" s="485"/>
      <c r="E148" s="485"/>
      <c r="F148" s="485"/>
      <c r="G148" s="485"/>
      <c r="H148" s="485"/>
      <c r="I148" s="485"/>
    </row>
    <row r="149" spans="1:9" x14ac:dyDescent="0.25">
      <c r="A149" s="485"/>
      <c r="B149" s="485"/>
      <c r="C149" s="485"/>
      <c r="D149" s="485"/>
      <c r="E149" s="485"/>
      <c r="F149" s="485"/>
      <c r="G149" s="485"/>
      <c r="H149" s="485"/>
      <c r="I149" s="485"/>
    </row>
    <row r="150" spans="1:9" x14ac:dyDescent="0.25">
      <c r="A150" s="485"/>
      <c r="B150" s="485"/>
      <c r="C150" s="485"/>
      <c r="D150" s="485"/>
      <c r="E150" s="485"/>
      <c r="F150" s="485"/>
      <c r="G150" s="485"/>
      <c r="H150" s="485"/>
      <c r="I150" s="485"/>
    </row>
    <row r="151" spans="1:9" x14ac:dyDescent="0.25">
      <c r="A151" s="485"/>
      <c r="B151" s="485"/>
      <c r="C151" s="485"/>
      <c r="D151" s="485"/>
      <c r="E151" s="485"/>
      <c r="F151" s="485"/>
      <c r="G151" s="485"/>
      <c r="H151" s="485"/>
      <c r="I151" s="485"/>
    </row>
    <row r="152" spans="1:9" x14ac:dyDescent="0.25">
      <c r="A152" s="485"/>
      <c r="B152" s="485"/>
      <c r="C152" s="485"/>
      <c r="D152" s="485"/>
      <c r="E152" s="485"/>
      <c r="F152" s="485"/>
      <c r="G152" s="485"/>
      <c r="H152" s="485"/>
      <c r="I152" s="485"/>
    </row>
    <row r="153" spans="1:9" x14ac:dyDescent="0.25">
      <c r="A153" s="485"/>
      <c r="B153" s="485"/>
      <c r="C153" s="485"/>
      <c r="D153" s="485"/>
      <c r="E153" s="485"/>
      <c r="F153" s="485"/>
      <c r="G153" s="485"/>
      <c r="H153" s="485"/>
      <c r="I153" s="485"/>
    </row>
    <row r="154" spans="1:9" x14ac:dyDescent="0.25">
      <c r="A154" s="485"/>
      <c r="B154" s="485"/>
      <c r="C154" s="485"/>
      <c r="D154" s="485"/>
      <c r="E154" s="485"/>
      <c r="F154" s="485"/>
      <c r="G154" s="485"/>
      <c r="H154" s="485"/>
      <c r="I154" s="485"/>
    </row>
    <row r="155" spans="1:9" x14ac:dyDescent="0.25">
      <c r="A155" s="485"/>
      <c r="B155" s="485"/>
      <c r="C155" s="485"/>
      <c r="D155" s="485"/>
      <c r="E155" s="485"/>
      <c r="F155" s="485"/>
      <c r="G155" s="485"/>
      <c r="H155" s="485"/>
      <c r="I155" s="485"/>
    </row>
    <row r="156" spans="1:9" x14ac:dyDescent="0.25">
      <c r="A156" s="485"/>
      <c r="B156" s="485"/>
      <c r="C156" s="485"/>
      <c r="D156" s="485"/>
      <c r="E156" s="485"/>
      <c r="F156" s="485"/>
      <c r="G156" s="485"/>
      <c r="H156" s="485"/>
      <c r="I156" s="485"/>
    </row>
    <row r="157" spans="1:9" x14ac:dyDescent="0.25">
      <c r="A157" s="485"/>
      <c r="B157" s="485"/>
      <c r="C157" s="485"/>
      <c r="D157" s="485"/>
      <c r="E157" s="485"/>
      <c r="F157" s="485"/>
      <c r="G157" s="485"/>
      <c r="H157" s="485"/>
      <c r="I157" s="485"/>
    </row>
    <row r="158" spans="1:9" x14ac:dyDescent="0.25">
      <c r="A158" s="485"/>
      <c r="B158" s="485"/>
      <c r="C158" s="485"/>
      <c r="D158" s="485"/>
      <c r="E158" s="485"/>
      <c r="F158" s="485"/>
      <c r="G158" s="485"/>
      <c r="H158" s="485"/>
      <c r="I158" s="485"/>
    </row>
    <row r="159" spans="1:9" x14ac:dyDescent="0.25">
      <c r="A159" s="485"/>
      <c r="B159" s="485"/>
      <c r="C159" s="485"/>
      <c r="D159" s="485"/>
      <c r="E159" s="485"/>
      <c r="F159" s="485"/>
      <c r="G159" s="485"/>
      <c r="H159" s="485"/>
      <c r="I159" s="485"/>
    </row>
    <row r="160" spans="1:9" x14ac:dyDescent="0.25">
      <c r="A160" s="485"/>
      <c r="B160" s="485"/>
      <c r="C160" s="485"/>
      <c r="D160" s="485"/>
      <c r="E160" s="485"/>
      <c r="F160" s="485"/>
      <c r="G160" s="485"/>
      <c r="H160" s="485"/>
      <c r="I160" s="485"/>
    </row>
    <row r="161" spans="1:9" x14ac:dyDescent="0.25">
      <c r="A161" s="485"/>
      <c r="B161" s="485"/>
      <c r="C161" s="485"/>
      <c r="D161" s="485"/>
      <c r="E161" s="485"/>
      <c r="F161" s="485"/>
      <c r="G161" s="485"/>
      <c r="H161" s="485"/>
      <c r="I161" s="485"/>
    </row>
    <row r="162" spans="1:9" x14ac:dyDescent="0.25">
      <c r="A162" s="485"/>
      <c r="B162" s="485"/>
      <c r="C162" s="485"/>
      <c r="D162" s="485"/>
      <c r="E162" s="485"/>
      <c r="F162" s="485"/>
      <c r="G162" s="485"/>
      <c r="H162" s="485"/>
      <c r="I162" s="485"/>
    </row>
    <row r="163" spans="1:9" x14ac:dyDescent="0.25">
      <c r="A163" s="485"/>
      <c r="B163" s="485"/>
      <c r="C163" s="485"/>
      <c r="D163" s="485"/>
      <c r="E163" s="485"/>
      <c r="F163" s="485"/>
      <c r="G163" s="485"/>
      <c r="H163" s="485"/>
      <c r="I163" s="485"/>
    </row>
    <row r="164" spans="1:9" x14ac:dyDescent="0.25">
      <c r="A164" s="485"/>
      <c r="B164" s="485"/>
      <c r="C164" s="485"/>
      <c r="D164" s="485"/>
      <c r="E164" s="485"/>
      <c r="F164" s="485"/>
      <c r="G164" s="485"/>
      <c r="H164" s="485"/>
      <c r="I164" s="485"/>
    </row>
    <row r="165" spans="1:9" x14ac:dyDescent="0.25">
      <c r="A165" s="485"/>
      <c r="B165" s="485"/>
      <c r="C165" s="485"/>
      <c r="D165" s="485"/>
      <c r="E165" s="485"/>
      <c r="F165" s="485"/>
      <c r="G165" s="485"/>
      <c r="H165" s="485"/>
      <c r="I165" s="485"/>
    </row>
    <row r="166" spans="1:9" x14ac:dyDescent="0.25">
      <c r="A166" s="485"/>
      <c r="B166" s="485"/>
      <c r="C166" s="485"/>
      <c r="D166" s="485"/>
      <c r="E166" s="485"/>
      <c r="F166" s="485"/>
      <c r="G166" s="485"/>
      <c r="H166" s="485"/>
      <c r="I166" s="485"/>
    </row>
    <row r="167" spans="1:9" x14ac:dyDescent="0.25">
      <c r="A167" s="485"/>
      <c r="B167" s="485"/>
      <c r="C167" s="485"/>
      <c r="D167" s="485"/>
      <c r="E167" s="485"/>
      <c r="F167" s="485"/>
      <c r="G167" s="485"/>
      <c r="H167" s="485"/>
      <c r="I167" s="485"/>
    </row>
    <row r="168" spans="1:9" x14ac:dyDescent="0.25">
      <c r="A168" s="485"/>
      <c r="B168" s="485"/>
      <c r="C168" s="485"/>
      <c r="D168" s="485"/>
      <c r="E168" s="485"/>
      <c r="F168" s="485"/>
      <c r="G168" s="485"/>
      <c r="H168" s="485"/>
      <c r="I168" s="485"/>
    </row>
    <row r="169" spans="1:9" x14ac:dyDescent="0.25">
      <c r="A169" s="485"/>
      <c r="B169" s="485"/>
      <c r="C169" s="485"/>
      <c r="D169" s="485"/>
      <c r="E169" s="485"/>
      <c r="F169" s="485"/>
      <c r="G169" s="485"/>
      <c r="H169" s="485"/>
      <c r="I169" s="485"/>
    </row>
    <row r="170" spans="1:9" x14ac:dyDescent="0.25">
      <c r="A170" s="485"/>
      <c r="B170" s="485"/>
      <c r="C170" s="485"/>
      <c r="D170" s="485"/>
      <c r="E170" s="485"/>
      <c r="F170" s="485"/>
      <c r="G170" s="485"/>
      <c r="H170" s="485"/>
      <c r="I170" s="485"/>
    </row>
    <row r="171" spans="1:9" x14ac:dyDescent="0.25">
      <c r="A171" s="485"/>
      <c r="B171" s="485"/>
      <c r="C171" s="485"/>
      <c r="D171" s="485"/>
      <c r="E171" s="485"/>
      <c r="F171" s="485"/>
      <c r="G171" s="485"/>
      <c r="H171" s="485"/>
      <c r="I171" s="485"/>
    </row>
    <row r="172" spans="1:9" x14ac:dyDescent="0.25">
      <c r="A172" s="485"/>
      <c r="B172" s="485"/>
      <c r="C172" s="485"/>
      <c r="D172" s="485"/>
      <c r="E172" s="485"/>
      <c r="F172" s="485"/>
      <c r="G172" s="485"/>
      <c r="H172" s="485"/>
      <c r="I172" s="485"/>
    </row>
    <row r="173" spans="1:9" x14ac:dyDescent="0.25">
      <c r="A173" s="485"/>
      <c r="B173" s="485"/>
      <c r="C173" s="485"/>
      <c r="D173" s="485"/>
      <c r="E173" s="485"/>
      <c r="F173" s="485"/>
      <c r="G173" s="485"/>
      <c r="H173" s="485"/>
      <c r="I173" s="485"/>
    </row>
    <row r="174" spans="1:9" x14ac:dyDescent="0.25">
      <c r="A174" s="485"/>
      <c r="B174" s="485"/>
      <c r="C174" s="485"/>
      <c r="D174" s="485"/>
      <c r="E174" s="485"/>
      <c r="F174" s="485"/>
      <c r="G174" s="485"/>
      <c r="H174" s="485"/>
      <c r="I174" s="485"/>
    </row>
    <row r="175" spans="1:9" x14ac:dyDescent="0.25">
      <c r="A175" s="485"/>
      <c r="B175" s="485"/>
      <c r="C175" s="485"/>
      <c r="D175" s="485"/>
      <c r="E175" s="485"/>
      <c r="F175" s="485"/>
      <c r="G175" s="485"/>
      <c r="H175" s="485"/>
      <c r="I175" s="485"/>
    </row>
    <row r="176" spans="1:9" x14ac:dyDescent="0.25">
      <c r="A176" s="485"/>
      <c r="B176" s="485"/>
      <c r="C176" s="485"/>
      <c r="D176" s="485"/>
      <c r="E176" s="485"/>
      <c r="F176" s="485"/>
      <c r="G176" s="485"/>
      <c r="H176" s="485"/>
      <c r="I176" s="485"/>
    </row>
    <row r="177" spans="1:9" x14ac:dyDescent="0.25">
      <c r="A177" s="485"/>
      <c r="B177" s="485"/>
      <c r="C177" s="485"/>
      <c r="D177" s="485"/>
      <c r="E177" s="485"/>
      <c r="F177" s="485"/>
      <c r="G177" s="485"/>
      <c r="H177" s="485"/>
      <c r="I177" s="485"/>
    </row>
    <row r="178" spans="1:9" x14ac:dyDescent="0.25">
      <c r="A178" s="485"/>
      <c r="B178" s="485"/>
      <c r="C178" s="485"/>
      <c r="D178" s="485"/>
      <c r="E178" s="485"/>
      <c r="F178" s="485"/>
      <c r="G178" s="485"/>
      <c r="H178" s="485"/>
      <c r="I178" s="485"/>
    </row>
    <row r="179" spans="1:9" x14ac:dyDescent="0.25">
      <c r="A179" s="485"/>
      <c r="B179" s="485"/>
      <c r="C179" s="485"/>
      <c r="D179" s="485"/>
      <c r="E179" s="485"/>
      <c r="F179" s="485"/>
      <c r="G179" s="485"/>
      <c r="H179" s="485"/>
      <c r="I179" s="485"/>
    </row>
    <row r="180" spans="1:9" x14ac:dyDescent="0.25">
      <c r="A180" s="485"/>
      <c r="B180" s="485"/>
      <c r="C180" s="485"/>
      <c r="D180" s="485"/>
      <c r="E180" s="485"/>
      <c r="F180" s="485"/>
      <c r="G180" s="485"/>
      <c r="H180" s="485"/>
      <c r="I180" s="485"/>
    </row>
    <row r="181" spans="1:9" x14ac:dyDescent="0.25">
      <c r="A181" s="485"/>
      <c r="B181" s="485"/>
      <c r="C181" s="485"/>
      <c r="D181" s="485"/>
      <c r="E181" s="485"/>
      <c r="F181" s="485"/>
      <c r="G181" s="485"/>
      <c r="H181" s="485"/>
      <c r="I181" s="485"/>
    </row>
    <row r="182" spans="1:9" x14ac:dyDescent="0.25">
      <c r="A182" s="485"/>
      <c r="B182" s="485"/>
      <c r="C182" s="485"/>
      <c r="D182" s="485"/>
      <c r="E182" s="485"/>
      <c r="F182" s="485"/>
      <c r="G182" s="485"/>
      <c r="H182" s="485"/>
      <c r="I182" s="485"/>
    </row>
    <row r="183" spans="1:9" x14ac:dyDescent="0.25">
      <c r="A183" s="485"/>
      <c r="B183" s="485"/>
      <c r="C183" s="485"/>
      <c r="D183" s="485"/>
      <c r="E183" s="485"/>
      <c r="F183" s="485"/>
      <c r="G183" s="485"/>
      <c r="H183" s="485"/>
      <c r="I183" s="485"/>
    </row>
    <row r="184" spans="1:9" x14ac:dyDescent="0.25">
      <c r="A184" s="485"/>
      <c r="B184" s="485"/>
      <c r="C184" s="485"/>
      <c r="D184" s="485"/>
      <c r="E184" s="485"/>
      <c r="F184" s="485"/>
      <c r="G184" s="485"/>
      <c r="H184" s="485"/>
      <c r="I184" s="485"/>
    </row>
    <row r="185" spans="1:9" x14ac:dyDescent="0.25">
      <c r="A185" s="485"/>
      <c r="B185" s="485"/>
      <c r="C185" s="485"/>
      <c r="D185" s="485"/>
      <c r="E185" s="485"/>
      <c r="F185" s="485"/>
      <c r="G185" s="485"/>
      <c r="H185" s="485"/>
      <c r="I185" s="485"/>
    </row>
    <row r="186" spans="1:9" x14ac:dyDescent="0.25">
      <c r="A186" s="485"/>
      <c r="B186" s="485"/>
      <c r="C186" s="485"/>
      <c r="D186" s="485"/>
      <c r="E186" s="485"/>
      <c r="F186" s="485"/>
      <c r="G186" s="485"/>
      <c r="H186" s="485"/>
      <c r="I186" s="485"/>
    </row>
    <row r="187" spans="1:9" x14ac:dyDescent="0.25">
      <c r="A187" s="485"/>
      <c r="B187" s="485"/>
      <c r="C187" s="485"/>
      <c r="D187" s="485"/>
      <c r="E187" s="485"/>
      <c r="F187" s="485"/>
      <c r="G187" s="485"/>
      <c r="H187" s="485"/>
      <c r="I187" s="485"/>
    </row>
    <row r="188" spans="1:9" x14ac:dyDescent="0.25">
      <c r="A188" s="485"/>
      <c r="B188" s="485"/>
      <c r="C188" s="485"/>
      <c r="D188" s="485"/>
      <c r="E188" s="485"/>
      <c r="F188" s="485"/>
      <c r="G188" s="485"/>
      <c r="H188" s="485"/>
      <c r="I188" s="485"/>
    </row>
    <row r="189" spans="1:9" x14ac:dyDescent="0.25">
      <c r="A189" s="485"/>
      <c r="B189" s="485"/>
      <c r="C189" s="485"/>
      <c r="D189" s="485"/>
      <c r="E189" s="485"/>
      <c r="F189" s="485"/>
      <c r="G189" s="485"/>
      <c r="H189" s="485"/>
      <c r="I189" s="485"/>
    </row>
    <row r="190" spans="1:9" x14ac:dyDescent="0.25">
      <c r="A190" s="485"/>
      <c r="B190" s="485"/>
      <c r="C190" s="485"/>
      <c r="D190" s="485"/>
      <c r="E190" s="485"/>
      <c r="F190" s="485"/>
      <c r="G190" s="485"/>
      <c r="H190" s="485"/>
      <c r="I190" s="485"/>
    </row>
    <row r="191" spans="1:9" x14ac:dyDescent="0.25">
      <c r="A191" s="485"/>
      <c r="B191" s="485"/>
      <c r="C191" s="485"/>
      <c r="D191" s="485"/>
      <c r="E191" s="485"/>
      <c r="F191" s="485"/>
      <c r="G191" s="485"/>
      <c r="H191" s="485"/>
      <c r="I191" s="485"/>
    </row>
    <row r="192" spans="1:9" x14ac:dyDescent="0.25">
      <c r="A192" s="485"/>
      <c r="B192" s="485"/>
      <c r="C192" s="485"/>
      <c r="D192" s="485"/>
      <c r="E192" s="485"/>
      <c r="F192" s="485"/>
      <c r="G192" s="485"/>
      <c r="H192" s="485"/>
      <c r="I192" s="485"/>
    </row>
    <row r="193" spans="1:9" x14ac:dyDescent="0.25">
      <c r="A193" s="485"/>
      <c r="B193" s="485"/>
      <c r="C193" s="485"/>
      <c r="D193" s="485"/>
      <c r="E193" s="485"/>
      <c r="F193" s="485"/>
      <c r="G193" s="485"/>
      <c r="H193" s="485"/>
      <c r="I193" s="485"/>
    </row>
    <row r="194" spans="1:9" x14ac:dyDescent="0.25">
      <c r="A194" s="485"/>
      <c r="B194" s="485"/>
      <c r="C194" s="485"/>
      <c r="D194" s="485"/>
      <c r="E194" s="485"/>
      <c r="F194" s="485"/>
      <c r="G194" s="485"/>
      <c r="H194" s="485"/>
      <c r="I194" s="485"/>
    </row>
    <row r="195" spans="1:9" x14ac:dyDescent="0.25">
      <c r="A195" s="485"/>
      <c r="B195" s="485"/>
      <c r="C195" s="485"/>
      <c r="D195" s="485"/>
      <c r="E195" s="485"/>
      <c r="F195" s="485"/>
      <c r="G195" s="485"/>
      <c r="H195" s="485"/>
      <c r="I195" s="485"/>
    </row>
    <row r="196" spans="1:9" x14ac:dyDescent="0.25">
      <c r="A196" s="485"/>
      <c r="B196" s="485"/>
      <c r="C196" s="485"/>
      <c r="D196" s="485"/>
      <c r="E196" s="485"/>
      <c r="F196" s="485"/>
      <c r="G196" s="485"/>
      <c r="H196" s="485"/>
      <c r="I196" s="485"/>
    </row>
    <row r="197" spans="1:9" x14ac:dyDescent="0.25">
      <c r="A197" s="485"/>
      <c r="B197" s="485"/>
      <c r="C197" s="485"/>
      <c r="D197" s="485"/>
      <c r="E197" s="485"/>
      <c r="F197" s="485"/>
      <c r="G197" s="485"/>
      <c r="H197" s="485"/>
      <c r="I197" s="485"/>
    </row>
    <row r="198" spans="1:9" x14ac:dyDescent="0.25">
      <c r="A198" s="485"/>
      <c r="B198" s="485"/>
      <c r="C198" s="485"/>
      <c r="D198" s="485"/>
      <c r="E198" s="485"/>
      <c r="F198" s="485"/>
      <c r="G198" s="485"/>
      <c r="H198" s="485"/>
      <c r="I198" s="485"/>
    </row>
    <row r="199" spans="1:9" x14ac:dyDescent="0.25">
      <c r="A199" s="485"/>
      <c r="B199" s="485"/>
      <c r="C199" s="485"/>
      <c r="D199" s="485"/>
      <c r="E199" s="485"/>
      <c r="F199" s="485"/>
      <c r="G199" s="485"/>
      <c r="H199" s="485"/>
      <c r="I199" s="485"/>
    </row>
    <row r="200" spans="1:9" x14ac:dyDescent="0.25">
      <c r="A200" s="485"/>
      <c r="B200" s="485"/>
      <c r="C200" s="485"/>
      <c r="D200" s="485"/>
      <c r="E200" s="485"/>
      <c r="F200" s="485"/>
      <c r="G200" s="485"/>
      <c r="H200" s="485"/>
      <c r="I200" s="485"/>
    </row>
    <row r="201" spans="1:9" x14ac:dyDescent="0.25">
      <c r="A201" s="485"/>
      <c r="B201" s="485"/>
      <c r="C201" s="485"/>
      <c r="D201" s="485"/>
      <c r="E201" s="485"/>
      <c r="F201" s="485"/>
      <c r="G201" s="485"/>
      <c r="H201" s="485"/>
      <c r="I201" s="485"/>
    </row>
    <row r="202" spans="1:9" x14ac:dyDescent="0.25">
      <c r="A202" s="485"/>
      <c r="B202" s="485"/>
      <c r="C202" s="485"/>
      <c r="D202" s="485"/>
      <c r="E202" s="485"/>
      <c r="F202" s="485"/>
      <c r="G202" s="485"/>
      <c r="H202" s="485"/>
      <c r="I202" s="485"/>
    </row>
    <row r="203" spans="1:9" x14ac:dyDescent="0.25">
      <c r="A203" s="485"/>
      <c r="B203" s="485"/>
      <c r="C203" s="485"/>
      <c r="D203" s="485"/>
      <c r="E203" s="485"/>
      <c r="F203" s="485"/>
      <c r="G203" s="485"/>
      <c r="H203" s="485"/>
      <c r="I203" s="485"/>
    </row>
    <row r="204" spans="1:9" x14ac:dyDescent="0.25">
      <c r="A204" s="485"/>
      <c r="B204" s="485"/>
      <c r="C204" s="485"/>
      <c r="D204" s="485"/>
      <c r="E204" s="485"/>
      <c r="F204" s="485"/>
      <c r="G204" s="485"/>
      <c r="H204" s="485"/>
      <c r="I204" s="485"/>
    </row>
    <row r="205" spans="1:9" x14ac:dyDescent="0.25">
      <c r="A205" s="485"/>
      <c r="B205" s="485"/>
      <c r="C205" s="485"/>
      <c r="D205" s="485"/>
      <c r="E205" s="485"/>
      <c r="F205" s="485"/>
      <c r="G205" s="485"/>
      <c r="H205" s="485"/>
      <c r="I205" s="485"/>
    </row>
    <row r="206" spans="1:9" x14ac:dyDescent="0.25">
      <c r="A206" s="485"/>
      <c r="B206" s="485"/>
      <c r="C206" s="485"/>
      <c r="D206" s="485"/>
      <c r="E206" s="485"/>
      <c r="F206" s="485"/>
      <c r="G206" s="485"/>
      <c r="H206" s="485"/>
      <c r="I206" s="485"/>
    </row>
    <row r="207" spans="1:9" x14ac:dyDescent="0.25">
      <c r="A207" s="485"/>
      <c r="B207" s="485"/>
      <c r="C207" s="485"/>
      <c r="D207" s="485"/>
      <c r="E207" s="485"/>
      <c r="F207" s="485"/>
      <c r="G207" s="485"/>
      <c r="H207" s="485"/>
      <c r="I207" s="485"/>
    </row>
    <row r="208" spans="1:9" x14ac:dyDescent="0.25">
      <c r="A208" s="485"/>
      <c r="B208" s="485"/>
      <c r="C208" s="485"/>
      <c r="D208" s="485"/>
      <c r="E208" s="485"/>
      <c r="F208" s="485"/>
      <c r="G208" s="485"/>
      <c r="H208" s="485"/>
      <c r="I208" s="485"/>
    </row>
    <row r="209" spans="1:9" x14ac:dyDescent="0.25">
      <c r="A209" s="485"/>
      <c r="B209" s="485"/>
      <c r="C209" s="485"/>
      <c r="D209" s="485"/>
      <c r="E209" s="485"/>
      <c r="F209" s="485"/>
      <c r="G209" s="485"/>
      <c r="H209" s="485"/>
      <c r="I209" s="485"/>
    </row>
    <row r="210" spans="1:9" x14ac:dyDescent="0.25">
      <c r="A210" s="485"/>
      <c r="B210" s="485"/>
      <c r="C210" s="485"/>
      <c r="D210" s="485"/>
      <c r="E210" s="485"/>
      <c r="F210" s="485"/>
      <c r="G210" s="485"/>
      <c r="H210" s="485"/>
      <c r="I210" s="485"/>
    </row>
    <row r="211" spans="1:9" x14ac:dyDescent="0.25">
      <c r="A211" s="485"/>
      <c r="B211" s="485"/>
      <c r="C211" s="485"/>
      <c r="D211" s="485"/>
      <c r="E211" s="485"/>
      <c r="F211" s="485"/>
      <c r="G211" s="485"/>
      <c r="H211" s="485"/>
      <c r="I211" s="485"/>
    </row>
    <row r="212" spans="1:9" x14ac:dyDescent="0.25">
      <c r="A212" s="485"/>
      <c r="B212" s="485"/>
      <c r="C212" s="485"/>
      <c r="D212" s="485"/>
      <c r="E212" s="485"/>
      <c r="F212" s="485"/>
      <c r="G212" s="485"/>
      <c r="H212" s="485"/>
      <c r="I212" s="485"/>
    </row>
    <row r="213" spans="1:9" x14ac:dyDescent="0.25">
      <c r="A213" s="485"/>
      <c r="B213" s="485"/>
      <c r="C213" s="485"/>
      <c r="D213" s="485"/>
      <c r="E213" s="485"/>
      <c r="F213" s="485"/>
      <c r="G213" s="485"/>
      <c r="H213" s="485"/>
      <c r="I213" s="485"/>
    </row>
    <row r="214" spans="1:9" x14ac:dyDescent="0.25">
      <c r="A214" s="485"/>
      <c r="B214" s="485"/>
      <c r="C214" s="485"/>
      <c r="D214" s="485"/>
      <c r="E214" s="485"/>
      <c r="F214" s="485"/>
      <c r="G214" s="485"/>
      <c r="H214" s="485"/>
      <c r="I214" s="485"/>
    </row>
    <row r="215" spans="1:9" x14ac:dyDescent="0.25">
      <c r="A215" s="485"/>
      <c r="B215" s="485"/>
      <c r="C215" s="485"/>
      <c r="D215" s="485"/>
      <c r="E215" s="485"/>
      <c r="F215" s="485"/>
      <c r="G215" s="485"/>
      <c r="H215" s="485"/>
      <c r="I215" s="485"/>
    </row>
    <row r="216" spans="1:9" x14ac:dyDescent="0.25">
      <c r="A216" s="485"/>
      <c r="B216" s="485"/>
      <c r="C216" s="485"/>
      <c r="D216" s="485"/>
      <c r="E216" s="485"/>
      <c r="F216" s="485"/>
      <c r="G216" s="485"/>
      <c r="H216" s="485"/>
      <c r="I216" s="485"/>
    </row>
    <row r="217" spans="1:9" x14ac:dyDescent="0.25">
      <c r="A217" s="485"/>
      <c r="B217" s="485"/>
      <c r="C217" s="485"/>
      <c r="D217" s="485"/>
      <c r="E217" s="485"/>
      <c r="F217" s="485"/>
      <c r="G217" s="485"/>
      <c r="H217" s="485"/>
      <c r="I217" s="485"/>
    </row>
    <row r="218" spans="1:9" x14ac:dyDescent="0.25">
      <c r="A218" s="485"/>
      <c r="B218" s="485"/>
      <c r="C218" s="485"/>
      <c r="D218" s="485"/>
      <c r="E218" s="485"/>
      <c r="F218" s="485"/>
      <c r="G218" s="485"/>
      <c r="H218" s="485"/>
      <c r="I218" s="485"/>
    </row>
    <row r="219" spans="1:9" x14ac:dyDescent="0.25">
      <c r="A219" s="485"/>
      <c r="B219" s="485"/>
      <c r="C219" s="485"/>
      <c r="D219" s="485"/>
      <c r="E219" s="485"/>
      <c r="F219" s="485"/>
      <c r="G219" s="485"/>
      <c r="H219" s="485"/>
      <c r="I219" s="485"/>
    </row>
    <row r="220" spans="1:9" x14ac:dyDescent="0.25">
      <c r="A220" s="485"/>
      <c r="B220" s="485"/>
      <c r="C220" s="485"/>
      <c r="D220" s="485"/>
      <c r="E220" s="485"/>
      <c r="F220" s="485"/>
      <c r="G220" s="485"/>
      <c r="H220" s="485"/>
      <c r="I220" s="485"/>
    </row>
    <row r="221" spans="1:9" x14ac:dyDescent="0.25">
      <c r="A221" s="485"/>
      <c r="B221" s="485"/>
      <c r="C221" s="485"/>
      <c r="D221" s="485"/>
      <c r="E221" s="485"/>
      <c r="F221" s="485"/>
      <c r="G221" s="485"/>
      <c r="H221" s="485"/>
      <c r="I221" s="485"/>
    </row>
    <row r="222" spans="1:9" x14ac:dyDescent="0.25">
      <c r="A222" s="485"/>
      <c r="B222" s="485"/>
      <c r="C222" s="485"/>
      <c r="D222" s="485"/>
      <c r="E222" s="485"/>
      <c r="F222" s="485"/>
      <c r="G222" s="485"/>
      <c r="H222" s="485"/>
      <c r="I222" s="485"/>
    </row>
    <row r="223" spans="1:9" x14ac:dyDescent="0.25">
      <c r="A223" s="485"/>
      <c r="B223" s="485"/>
      <c r="C223" s="485"/>
      <c r="D223" s="485"/>
      <c r="E223" s="485"/>
      <c r="F223" s="485"/>
      <c r="G223" s="485"/>
      <c r="H223" s="485"/>
      <c r="I223" s="485"/>
    </row>
    <row r="224" spans="1:9" x14ac:dyDescent="0.25">
      <c r="A224" s="485"/>
      <c r="B224" s="485"/>
      <c r="C224" s="485"/>
      <c r="D224" s="485"/>
      <c r="E224" s="485"/>
      <c r="F224" s="485"/>
      <c r="G224" s="485"/>
      <c r="H224" s="485"/>
      <c r="I224" s="485"/>
    </row>
    <row r="225" spans="1:9" x14ac:dyDescent="0.25">
      <c r="A225" s="485"/>
      <c r="B225" s="485"/>
      <c r="C225" s="485"/>
      <c r="D225" s="485"/>
      <c r="E225" s="485"/>
      <c r="F225" s="485"/>
      <c r="G225" s="485"/>
      <c r="H225" s="485"/>
      <c r="I225" s="485"/>
    </row>
    <row r="226" spans="1:9" x14ac:dyDescent="0.25">
      <c r="A226" s="485"/>
      <c r="B226" s="485"/>
      <c r="C226" s="485"/>
      <c r="D226" s="485"/>
      <c r="E226" s="485"/>
      <c r="F226" s="485"/>
      <c r="G226" s="485"/>
      <c r="H226" s="485"/>
      <c r="I226" s="485"/>
    </row>
    <row r="227" spans="1:9" x14ac:dyDescent="0.25">
      <c r="A227" s="485"/>
      <c r="B227" s="485"/>
      <c r="C227" s="485"/>
      <c r="D227" s="485"/>
      <c r="E227" s="485"/>
      <c r="F227" s="485"/>
      <c r="G227" s="485"/>
      <c r="H227" s="485"/>
      <c r="I227" s="485"/>
    </row>
    <row r="228" spans="1:9" x14ac:dyDescent="0.25">
      <c r="A228" s="485"/>
      <c r="B228" s="485"/>
      <c r="C228" s="485"/>
      <c r="D228" s="485"/>
      <c r="E228" s="485"/>
      <c r="F228" s="485"/>
      <c r="G228" s="485"/>
      <c r="H228" s="485"/>
      <c r="I228" s="485"/>
    </row>
    <row r="229" spans="1:9" x14ac:dyDescent="0.25">
      <c r="A229" s="485"/>
      <c r="B229" s="485"/>
      <c r="C229" s="485"/>
      <c r="D229" s="485"/>
      <c r="E229" s="485"/>
      <c r="F229" s="485"/>
      <c r="G229" s="485"/>
      <c r="H229" s="485"/>
      <c r="I229" s="485"/>
    </row>
    <row r="230" spans="1:9" x14ac:dyDescent="0.25">
      <c r="A230" s="485"/>
      <c r="B230" s="485"/>
      <c r="C230" s="485"/>
      <c r="D230" s="485"/>
      <c r="E230" s="485"/>
      <c r="F230" s="485"/>
      <c r="G230" s="485"/>
      <c r="H230" s="485"/>
      <c r="I230" s="485"/>
    </row>
    <row r="231" spans="1:9" x14ac:dyDescent="0.25">
      <c r="A231" s="485"/>
      <c r="B231" s="485"/>
      <c r="C231" s="485"/>
      <c r="D231" s="485"/>
      <c r="E231" s="485"/>
      <c r="F231" s="485"/>
      <c r="G231" s="485"/>
      <c r="H231" s="485"/>
      <c r="I231" s="485"/>
    </row>
    <row r="232" spans="1:9" x14ac:dyDescent="0.25">
      <c r="A232" s="485"/>
      <c r="B232" s="485"/>
      <c r="C232" s="485"/>
      <c r="D232" s="485"/>
      <c r="E232" s="485"/>
      <c r="F232" s="485"/>
      <c r="G232" s="485"/>
      <c r="H232" s="485"/>
      <c r="I232" s="485"/>
    </row>
    <row r="233" spans="1:9" x14ac:dyDescent="0.25">
      <c r="A233" s="485"/>
      <c r="B233" s="485"/>
      <c r="C233" s="485"/>
      <c r="D233" s="485"/>
      <c r="E233" s="485"/>
      <c r="F233" s="485"/>
      <c r="G233" s="485"/>
      <c r="H233" s="485"/>
      <c r="I233" s="485"/>
    </row>
    <row r="234" spans="1:9" x14ac:dyDescent="0.25">
      <c r="A234" s="485"/>
      <c r="B234" s="485"/>
      <c r="C234" s="485"/>
      <c r="D234" s="485"/>
      <c r="E234" s="485"/>
      <c r="F234" s="485"/>
      <c r="G234" s="485"/>
      <c r="H234" s="485"/>
      <c r="I234" s="485"/>
    </row>
    <row r="235" spans="1:9" x14ac:dyDescent="0.25">
      <c r="A235" s="485"/>
      <c r="B235" s="485"/>
      <c r="C235" s="485"/>
      <c r="D235" s="485"/>
      <c r="E235" s="485"/>
      <c r="F235" s="485"/>
      <c r="G235" s="485"/>
      <c r="H235" s="485"/>
      <c r="I235" s="485"/>
    </row>
    <row r="236" spans="1:9" x14ac:dyDescent="0.25">
      <c r="A236" s="485"/>
      <c r="B236" s="485"/>
      <c r="C236" s="485"/>
      <c r="D236" s="485"/>
      <c r="E236" s="485"/>
      <c r="F236" s="485"/>
      <c r="G236" s="485"/>
      <c r="H236" s="485"/>
      <c r="I236" s="485"/>
    </row>
    <row r="237" spans="1:9" x14ac:dyDescent="0.25">
      <c r="A237" s="485"/>
      <c r="B237" s="485"/>
      <c r="C237" s="485"/>
      <c r="D237" s="485"/>
      <c r="E237" s="485"/>
      <c r="F237" s="485"/>
      <c r="G237" s="485"/>
      <c r="H237" s="485"/>
      <c r="I237" s="485"/>
    </row>
    <row r="238" spans="1:9" x14ac:dyDescent="0.25">
      <c r="A238" s="485"/>
      <c r="B238" s="485"/>
      <c r="C238" s="485"/>
      <c r="D238" s="485"/>
      <c r="E238" s="485"/>
      <c r="F238" s="485"/>
      <c r="G238" s="485"/>
      <c r="H238" s="485"/>
      <c r="I238" s="485"/>
    </row>
    <row r="239" spans="1:9" x14ac:dyDescent="0.25">
      <c r="A239" s="485"/>
      <c r="B239" s="485"/>
      <c r="C239" s="485"/>
      <c r="D239" s="485"/>
      <c r="E239" s="485"/>
      <c r="F239" s="485"/>
      <c r="G239" s="485"/>
      <c r="H239" s="485"/>
      <c r="I239" s="485"/>
    </row>
    <row r="240" spans="1:9" x14ac:dyDescent="0.25">
      <c r="A240" s="485"/>
      <c r="B240" s="485"/>
      <c r="C240" s="485"/>
      <c r="D240" s="485"/>
      <c r="E240" s="485"/>
      <c r="F240" s="485"/>
      <c r="G240" s="485"/>
      <c r="H240" s="485"/>
      <c r="I240" s="485"/>
    </row>
    <row r="241" spans="1:9" x14ac:dyDescent="0.25">
      <c r="A241" s="485"/>
      <c r="B241" s="485"/>
      <c r="C241" s="485"/>
      <c r="D241" s="485"/>
      <c r="E241" s="485"/>
      <c r="F241" s="485"/>
      <c r="G241" s="485"/>
      <c r="H241" s="485"/>
      <c r="I241" s="485"/>
    </row>
    <row r="242" spans="1:9" x14ac:dyDescent="0.25">
      <c r="A242" s="485"/>
      <c r="B242" s="485"/>
      <c r="C242" s="485"/>
      <c r="D242" s="485"/>
      <c r="E242" s="485"/>
      <c r="F242" s="485"/>
      <c r="G242" s="485"/>
      <c r="H242" s="485"/>
      <c r="I242" s="485"/>
    </row>
    <row r="243" spans="1:9" x14ac:dyDescent="0.25">
      <c r="A243" s="485"/>
      <c r="B243" s="485"/>
      <c r="C243" s="485"/>
      <c r="D243" s="485"/>
      <c r="E243" s="485"/>
      <c r="F243" s="485"/>
      <c r="G243" s="485"/>
      <c r="H243" s="485"/>
      <c r="I243" s="485"/>
    </row>
    <row r="244" spans="1:9" x14ac:dyDescent="0.25">
      <c r="A244" s="485"/>
      <c r="B244" s="485"/>
      <c r="C244" s="485"/>
      <c r="D244" s="485"/>
      <c r="E244" s="485"/>
      <c r="F244" s="485"/>
      <c r="G244" s="485"/>
      <c r="H244" s="485"/>
      <c r="I244" s="485"/>
    </row>
    <row r="245" spans="1:9" x14ac:dyDescent="0.25">
      <c r="A245" s="485"/>
      <c r="B245" s="485"/>
      <c r="C245" s="485"/>
      <c r="D245" s="485"/>
      <c r="E245" s="485"/>
      <c r="F245" s="485"/>
      <c r="G245" s="485"/>
      <c r="H245" s="485"/>
      <c r="I245" s="485"/>
    </row>
    <row r="246" spans="1:9" x14ac:dyDescent="0.25">
      <c r="A246" s="485"/>
      <c r="B246" s="485"/>
      <c r="C246" s="485"/>
      <c r="D246" s="485"/>
      <c r="E246" s="485"/>
      <c r="F246" s="485"/>
      <c r="G246" s="485"/>
      <c r="H246" s="485"/>
      <c r="I246" s="485"/>
    </row>
    <row r="247" spans="1:9" x14ac:dyDescent="0.25">
      <c r="A247" s="485"/>
      <c r="B247" s="485"/>
      <c r="C247" s="485"/>
      <c r="D247" s="485"/>
      <c r="E247" s="485"/>
      <c r="F247" s="485"/>
      <c r="G247" s="485"/>
      <c r="H247" s="485"/>
      <c r="I247" s="485"/>
    </row>
    <row r="248" spans="1:9" x14ac:dyDescent="0.25">
      <c r="A248" s="485"/>
      <c r="B248" s="485"/>
      <c r="C248" s="485"/>
      <c r="D248" s="485"/>
      <c r="E248" s="485"/>
      <c r="F248" s="485"/>
      <c r="G248" s="485"/>
      <c r="H248" s="485"/>
      <c r="I248" s="485"/>
    </row>
    <row r="249" spans="1:9" x14ac:dyDescent="0.25">
      <c r="A249" s="485"/>
      <c r="B249" s="485"/>
      <c r="C249" s="485"/>
      <c r="D249" s="485"/>
      <c r="E249" s="485"/>
      <c r="F249" s="485"/>
      <c r="G249" s="485"/>
      <c r="H249" s="485"/>
      <c r="I249" s="485"/>
    </row>
    <row r="250" spans="1:9" x14ac:dyDescent="0.25">
      <c r="A250" s="485"/>
      <c r="B250" s="485"/>
      <c r="C250" s="485"/>
      <c r="D250" s="485"/>
      <c r="E250" s="485"/>
      <c r="F250" s="485"/>
      <c r="G250" s="485"/>
      <c r="H250" s="485"/>
      <c r="I250" s="485"/>
    </row>
    <row r="251" spans="1:9" x14ac:dyDescent="0.25">
      <c r="A251" s="485"/>
      <c r="B251" s="485"/>
      <c r="C251" s="485"/>
      <c r="D251" s="485"/>
      <c r="E251" s="485"/>
      <c r="F251" s="485"/>
      <c r="G251" s="485"/>
      <c r="H251" s="485"/>
      <c r="I251" s="485"/>
    </row>
    <row r="252" spans="1:9" x14ac:dyDescent="0.25">
      <c r="A252" s="485"/>
      <c r="B252" s="485"/>
      <c r="C252" s="485"/>
      <c r="D252" s="485"/>
      <c r="E252" s="485"/>
      <c r="F252" s="485"/>
      <c r="G252" s="485"/>
      <c r="H252" s="485"/>
      <c r="I252" s="485"/>
    </row>
    <row r="253" spans="1:9" x14ac:dyDescent="0.25">
      <c r="A253" s="485"/>
      <c r="B253" s="485"/>
      <c r="C253" s="485"/>
      <c r="D253" s="485"/>
      <c r="E253" s="485"/>
      <c r="F253" s="485"/>
      <c r="G253" s="485"/>
      <c r="H253" s="485"/>
      <c r="I253" s="485"/>
    </row>
    <row r="254" spans="1:9" x14ac:dyDescent="0.25">
      <c r="A254" s="485"/>
      <c r="B254" s="485"/>
      <c r="C254" s="485"/>
      <c r="D254" s="485"/>
      <c r="E254" s="485"/>
      <c r="F254" s="485"/>
      <c r="G254" s="485"/>
      <c r="H254" s="485"/>
      <c r="I254" s="485"/>
    </row>
    <row r="255" spans="1:9" x14ac:dyDescent="0.25">
      <c r="A255" s="485"/>
      <c r="B255" s="485"/>
      <c r="C255" s="485"/>
      <c r="D255" s="485"/>
      <c r="E255" s="485"/>
      <c r="F255" s="485"/>
      <c r="G255" s="485"/>
      <c r="H255" s="485"/>
      <c r="I255" s="485"/>
    </row>
    <row r="256" spans="1:9" x14ac:dyDescent="0.25">
      <c r="A256" s="485"/>
      <c r="B256" s="485"/>
      <c r="C256" s="485"/>
      <c r="D256" s="485"/>
      <c r="E256" s="485"/>
      <c r="F256" s="485"/>
      <c r="G256" s="485"/>
      <c r="H256" s="485"/>
      <c r="I256" s="485"/>
    </row>
    <row r="257" spans="1:9" x14ac:dyDescent="0.25">
      <c r="A257" s="485"/>
      <c r="B257" s="485"/>
      <c r="C257" s="485"/>
      <c r="D257" s="485"/>
      <c r="E257" s="485"/>
      <c r="F257" s="485"/>
      <c r="G257" s="485"/>
      <c r="H257" s="485"/>
      <c r="I257" s="485"/>
    </row>
    <row r="258" spans="1:9" x14ac:dyDescent="0.25">
      <c r="A258" s="485"/>
      <c r="B258" s="485"/>
      <c r="C258" s="485"/>
      <c r="D258" s="485"/>
      <c r="E258" s="485"/>
      <c r="F258" s="485"/>
      <c r="G258" s="485"/>
      <c r="H258" s="485"/>
      <c r="I258" s="485"/>
    </row>
    <row r="259" spans="1:9" x14ac:dyDescent="0.25">
      <c r="A259" s="485"/>
      <c r="B259" s="485"/>
      <c r="C259" s="485"/>
      <c r="D259" s="485"/>
      <c r="E259" s="485"/>
      <c r="F259" s="485"/>
      <c r="G259" s="485"/>
      <c r="H259" s="485"/>
      <c r="I259" s="485"/>
    </row>
    <row r="260" spans="1:9" x14ac:dyDescent="0.25">
      <c r="A260" s="485"/>
      <c r="B260" s="485"/>
      <c r="C260" s="485"/>
      <c r="D260" s="485"/>
      <c r="E260" s="485"/>
      <c r="F260" s="485"/>
      <c r="G260" s="485"/>
      <c r="H260" s="485"/>
      <c r="I260" s="485"/>
    </row>
    <row r="261" spans="1:9" x14ac:dyDescent="0.25">
      <c r="A261" s="485"/>
      <c r="B261" s="485"/>
      <c r="C261" s="485"/>
      <c r="D261" s="485"/>
      <c r="E261" s="485"/>
      <c r="F261" s="485"/>
      <c r="G261" s="485"/>
      <c r="H261" s="485"/>
      <c r="I261" s="485"/>
    </row>
    <row r="262" spans="1:9" x14ac:dyDescent="0.25">
      <c r="A262" s="485"/>
      <c r="B262" s="485"/>
      <c r="C262" s="485"/>
      <c r="D262" s="485"/>
      <c r="E262" s="485"/>
      <c r="F262" s="485"/>
      <c r="G262" s="485"/>
      <c r="H262" s="485"/>
      <c r="I262" s="485"/>
    </row>
    <row r="263" spans="1:9" x14ac:dyDescent="0.25">
      <c r="A263" s="485"/>
      <c r="B263" s="485"/>
      <c r="C263" s="485"/>
      <c r="D263" s="485"/>
      <c r="E263" s="485"/>
      <c r="F263" s="485"/>
      <c r="G263" s="485"/>
      <c r="H263" s="485"/>
      <c r="I263" s="485"/>
    </row>
    <row r="264" spans="1:9" x14ac:dyDescent="0.25">
      <c r="A264" s="485"/>
      <c r="B264" s="485"/>
      <c r="C264" s="485"/>
      <c r="D264" s="485"/>
      <c r="E264" s="485"/>
      <c r="F264" s="485"/>
      <c r="G264" s="485"/>
      <c r="H264" s="485"/>
      <c r="I264" s="485"/>
    </row>
    <row r="265" spans="1:9" x14ac:dyDescent="0.25">
      <c r="A265" s="485"/>
      <c r="B265" s="485"/>
      <c r="C265" s="485"/>
      <c r="D265" s="485"/>
      <c r="E265" s="485"/>
      <c r="F265" s="485"/>
      <c r="G265" s="485"/>
      <c r="H265" s="485"/>
      <c r="I265" s="485"/>
    </row>
    <row r="266" spans="1:9" x14ac:dyDescent="0.25">
      <c r="A266" s="485"/>
      <c r="B266" s="485"/>
      <c r="C266" s="485"/>
      <c r="D266" s="485"/>
      <c r="E266" s="485"/>
      <c r="F266" s="485"/>
      <c r="G266" s="485"/>
      <c r="H266" s="485"/>
      <c r="I266" s="485"/>
    </row>
    <row r="267" spans="1:9" x14ac:dyDescent="0.25">
      <c r="A267" s="485"/>
      <c r="B267" s="485"/>
      <c r="C267" s="485"/>
      <c r="D267" s="485"/>
      <c r="E267" s="485"/>
      <c r="F267" s="485"/>
      <c r="G267" s="485"/>
      <c r="H267" s="485"/>
      <c r="I267" s="485"/>
    </row>
    <row r="268" spans="1:9" x14ac:dyDescent="0.25">
      <c r="A268" s="485"/>
      <c r="B268" s="485"/>
      <c r="C268" s="485"/>
      <c r="D268" s="485"/>
      <c r="E268" s="485"/>
      <c r="F268" s="485"/>
      <c r="G268" s="485"/>
      <c r="H268" s="485"/>
      <c r="I268" s="485"/>
    </row>
    <row r="269" spans="1:9" x14ac:dyDescent="0.25">
      <c r="A269" s="485"/>
      <c r="B269" s="485"/>
      <c r="C269" s="485"/>
      <c r="D269" s="485"/>
      <c r="E269" s="485"/>
      <c r="F269" s="485"/>
      <c r="G269" s="485"/>
      <c r="H269" s="485"/>
      <c r="I269" s="485"/>
    </row>
    <row r="270" spans="1:9" x14ac:dyDescent="0.25">
      <c r="A270" s="485"/>
      <c r="B270" s="485"/>
      <c r="C270" s="485"/>
      <c r="D270" s="485"/>
      <c r="E270" s="485"/>
      <c r="F270" s="485"/>
      <c r="G270" s="485"/>
      <c r="H270" s="485"/>
      <c r="I270" s="485"/>
    </row>
    <row r="271" spans="1:9" x14ac:dyDescent="0.25">
      <c r="A271" s="485"/>
      <c r="B271" s="485"/>
      <c r="C271" s="485"/>
      <c r="D271" s="485"/>
      <c r="E271" s="485"/>
      <c r="F271" s="485"/>
      <c r="G271" s="485"/>
      <c r="H271" s="485"/>
      <c r="I271" s="485"/>
    </row>
    <row r="272" spans="1:9" x14ac:dyDescent="0.25">
      <c r="A272" s="485"/>
      <c r="B272" s="485"/>
      <c r="C272" s="485"/>
      <c r="D272" s="485"/>
      <c r="E272" s="485"/>
      <c r="F272" s="485"/>
      <c r="G272" s="485"/>
      <c r="H272" s="485"/>
      <c r="I272" s="485"/>
    </row>
    <row r="273" spans="1:9" x14ac:dyDescent="0.25">
      <c r="A273" s="485"/>
      <c r="B273" s="485"/>
      <c r="C273" s="485"/>
      <c r="D273" s="485"/>
      <c r="E273" s="485"/>
      <c r="F273" s="485"/>
      <c r="G273" s="485"/>
      <c r="H273" s="485"/>
      <c r="I273" s="485"/>
    </row>
    <row r="274" spans="1:9" x14ac:dyDescent="0.25">
      <c r="A274" s="485"/>
      <c r="B274" s="485"/>
      <c r="C274" s="485"/>
      <c r="D274" s="485"/>
      <c r="E274" s="485"/>
      <c r="F274" s="485"/>
      <c r="G274" s="485"/>
      <c r="H274" s="485"/>
      <c r="I274" s="485"/>
    </row>
    <row r="275" spans="1:9" x14ac:dyDescent="0.25">
      <c r="A275" s="485"/>
      <c r="B275" s="485"/>
      <c r="C275" s="485"/>
      <c r="D275" s="485"/>
      <c r="E275" s="485"/>
      <c r="F275" s="485"/>
      <c r="G275" s="485"/>
      <c r="H275" s="485"/>
      <c r="I275" s="485"/>
    </row>
    <row r="276" spans="1:9" x14ac:dyDescent="0.25">
      <c r="A276" s="485"/>
      <c r="B276" s="485"/>
      <c r="C276" s="485"/>
      <c r="D276" s="485"/>
      <c r="E276" s="485"/>
      <c r="F276" s="485"/>
      <c r="G276" s="485"/>
      <c r="H276" s="485"/>
      <c r="I276" s="485"/>
    </row>
    <row r="277" spans="1:9" x14ac:dyDescent="0.25">
      <c r="A277" s="485"/>
      <c r="B277" s="485"/>
      <c r="C277" s="485"/>
      <c r="D277" s="485"/>
      <c r="E277" s="485"/>
      <c r="F277" s="485"/>
      <c r="G277" s="485"/>
      <c r="H277" s="485"/>
      <c r="I277" s="485"/>
    </row>
    <row r="278" spans="1:9" x14ac:dyDescent="0.25">
      <c r="A278" s="485"/>
      <c r="B278" s="485"/>
      <c r="C278" s="485"/>
      <c r="D278" s="485"/>
      <c r="E278" s="485"/>
      <c r="F278" s="485"/>
      <c r="G278" s="485"/>
      <c r="H278" s="485"/>
      <c r="I278" s="485"/>
    </row>
    <row r="279" spans="1:9" x14ac:dyDescent="0.25">
      <c r="A279" s="485"/>
      <c r="B279" s="485"/>
      <c r="C279" s="485"/>
      <c r="D279" s="485"/>
      <c r="E279" s="485"/>
      <c r="F279" s="485"/>
      <c r="G279" s="485"/>
      <c r="H279" s="485"/>
      <c r="I279" s="485"/>
    </row>
    <row r="280" spans="1:9" x14ac:dyDescent="0.25">
      <c r="A280" s="485"/>
      <c r="B280" s="485"/>
      <c r="C280" s="485"/>
      <c r="D280" s="485"/>
      <c r="E280" s="485"/>
      <c r="F280" s="485"/>
      <c r="G280" s="485"/>
      <c r="H280" s="485"/>
      <c r="I280" s="485"/>
    </row>
    <row r="281" spans="1:9" x14ac:dyDescent="0.25">
      <c r="A281" s="485"/>
      <c r="B281" s="485"/>
      <c r="C281" s="485"/>
      <c r="D281" s="485"/>
      <c r="E281" s="485"/>
      <c r="F281" s="485"/>
      <c r="G281" s="485"/>
      <c r="H281" s="485"/>
      <c r="I281" s="485"/>
    </row>
    <row r="282" spans="1:9" x14ac:dyDescent="0.25">
      <c r="A282" s="485"/>
      <c r="B282" s="485"/>
      <c r="C282" s="485"/>
      <c r="D282" s="485"/>
      <c r="E282" s="485"/>
      <c r="F282" s="485"/>
      <c r="G282" s="485"/>
      <c r="H282" s="485"/>
      <c r="I282" s="485"/>
    </row>
    <row r="283" spans="1:9" x14ac:dyDescent="0.25">
      <c r="A283" s="485"/>
      <c r="B283" s="485"/>
      <c r="C283" s="485"/>
      <c r="D283" s="485"/>
      <c r="E283" s="485"/>
      <c r="F283" s="485"/>
      <c r="G283" s="485"/>
      <c r="H283" s="485"/>
      <c r="I283" s="485"/>
    </row>
    <row r="284" spans="1:9" x14ac:dyDescent="0.25">
      <c r="A284" s="485"/>
      <c r="B284" s="485"/>
      <c r="C284" s="485"/>
      <c r="D284" s="485"/>
      <c r="E284" s="485"/>
      <c r="F284" s="485"/>
      <c r="G284" s="485"/>
      <c r="H284" s="485"/>
      <c r="I284" s="485"/>
    </row>
    <row r="285" spans="1:9" x14ac:dyDescent="0.25">
      <c r="A285" s="485"/>
      <c r="B285" s="485"/>
      <c r="C285" s="485"/>
      <c r="D285" s="485"/>
      <c r="E285" s="485"/>
      <c r="F285" s="485"/>
      <c r="G285" s="485"/>
      <c r="H285" s="485"/>
      <c r="I285" s="485"/>
    </row>
    <row r="286" spans="1:9" x14ac:dyDescent="0.25">
      <c r="A286" s="485"/>
      <c r="B286" s="485"/>
      <c r="C286" s="485"/>
      <c r="D286" s="485"/>
      <c r="E286" s="485"/>
      <c r="F286" s="485"/>
      <c r="G286" s="485"/>
      <c r="H286" s="485"/>
      <c r="I286" s="485"/>
    </row>
    <row r="287" spans="1:9" x14ac:dyDescent="0.25">
      <c r="A287" s="485"/>
      <c r="B287" s="485"/>
      <c r="C287" s="485"/>
      <c r="D287" s="485"/>
      <c r="E287" s="485"/>
      <c r="F287" s="485"/>
      <c r="G287" s="485"/>
      <c r="H287" s="485"/>
      <c r="I287" s="485"/>
    </row>
    <row r="288" spans="1:9" x14ac:dyDescent="0.25">
      <c r="A288" s="485"/>
      <c r="B288" s="485"/>
      <c r="C288" s="485"/>
      <c r="D288" s="485"/>
      <c r="E288" s="485"/>
      <c r="F288" s="485"/>
      <c r="G288" s="485"/>
      <c r="H288" s="485"/>
      <c r="I288" s="485"/>
    </row>
    <row r="289" spans="1:9" x14ac:dyDescent="0.25">
      <c r="A289" s="485"/>
      <c r="B289" s="485"/>
      <c r="C289" s="485"/>
      <c r="D289" s="485"/>
      <c r="E289" s="485"/>
      <c r="F289" s="485"/>
      <c r="G289" s="485"/>
      <c r="H289" s="485"/>
      <c r="I289" s="485"/>
    </row>
    <row r="290" spans="1:9" x14ac:dyDescent="0.25">
      <c r="A290" s="485"/>
      <c r="B290" s="485"/>
      <c r="C290" s="485"/>
      <c r="D290" s="485"/>
      <c r="E290" s="485"/>
      <c r="F290" s="485"/>
      <c r="G290" s="485"/>
      <c r="H290" s="485"/>
      <c r="I290" s="485"/>
    </row>
    <row r="291" spans="1:9" x14ac:dyDescent="0.25">
      <c r="A291" s="485"/>
      <c r="B291" s="485"/>
      <c r="C291" s="485"/>
      <c r="D291" s="485"/>
      <c r="E291" s="485"/>
      <c r="F291" s="485"/>
      <c r="G291" s="485"/>
      <c r="H291" s="485"/>
      <c r="I291" s="485"/>
    </row>
    <row r="292" spans="1:9" x14ac:dyDescent="0.25">
      <c r="A292" s="485"/>
      <c r="B292" s="485"/>
      <c r="C292" s="485"/>
      <c r="D292" s="485"/>
      <c r="E292" s="485"/>
      <c r="F292" s="485"/>
      <c r="G292" s="485"/>
      <c r="H292" s="485"/>
      <c r="I292" s="485"/>
    </row>
    <row r="293" spans="1:9" x14ac:dyDescent="0.25">
      <c r="A293" s="485"/>
      <c r="B293" s="485"/>
      <c r="C293" s="485"/>
      <c r="D293" s="485"/>
      <c r="E293" s="485"/>
      <c r="F293" s="485"/>
      <c r="G293" s="485"/>
      <c r="H293" s="485"/>
      <c r="I293" s="485"/>
    </row>
    <row r="294" spans="1:9" x14ac:dyDescent="0.25">
      <c r="A294" s="485"/>
      <c r="B294" s="485"/>
      <c r="C294" s="485"/>
      <c r="D294" s="485"/>
      <c r="E294" s="485"/>
      <c r="F294" s="485"/>
      <c r="G294" s="485"/>
      <c r="H294" s="485"/>
      <c r="I294" s="485"/>
    </row>
    <row r="295" spans="1:9" x14ac:dyDescent="0.25">
      <c r="A295" s="485"/>
      <c r="B295" s="485"/>
      <c r="C295" s="485"/>
      <c r="D295" s="485"/>
      <c r="E295" s="485"/>
      <c r="F295" s="485"/>
      <c r="G295" s="485"/>
      <c r="H295" s="485"/>
      <c r="I295" s="485"/>
    </row>
    <row r="296" spans="1:9" x14ac:dyDescent="0.25">
      <c r="A296" s="485"/>
      <c r="B296" s="485"/>
      <c r="C296" s="485"/>
      <c r="D296" s="485"/>
      <c r="E296" s="485"/>
      <c r="F296" s="485"/>
      <c r="G296" s="485"/>
      <c r="H296" s="485"/>
      <c r="I296" s="485"/>
    </row>
    <row r="297" spans="1:9" x14ac:dyDescent="0.25">
      <c r="A297" s="485"/>
      <c r="B297" s="485"/>
      <c r="C297" s="485"/>
      <c r="D297" s="485"/>
      <c r="E297" s="485"/>
      <c r="F297" s="485"/>
      <c r="G297" s="485"/>
      <c r="H297" s="485"/>
      <c r="I297" s="485"/>
    </row>
    <row r="298" spans="1:9" x14ac:dyDescent="0.25">
      <c r="A298" s="485"/>
      <c r="B298" s="485"/>
      <c r="C298" s="485"/>
      <c r="D298" s="485"/>
      <c r="E298" s="485"/>
      <c r="F298" s="485"/>
      <c r="G298" s="485"/>
      <c r="H298" s="485"/>
      <c r="I298" s="485"/>
    </row>
    <row r="299" spans="1:9" x14ac:dyDescent="0.25">
      <c r="A299" s="485"/>
      <c r="B299" s="485"/>
      <c r="C299" s="485"/>
      <c r="D299" s="485"/>
      <c r="E299" s="485"/>
      <c r="F299" s="485"/>
      <c r="G299" s="485"/>
      <c r="H299" s="485"/>
      <c r="I299" s="485"/>
    </row>
    <row r="300" spans="1:9" x14ac:dyDescent="0.25">
      <c r="A300" s="485"/>
      <c r="B300" s="485"/>
      <c r="C300" s="485"/>
      <c r="D300" s="485"/>
      <c r="E300" s="485"/>
      <c r="F300" s="485"/>
      <c r="G300" s="485"/>
      <c r="H300" s="485"/>
      <c r="I300" s="485"/>
    </row>
    <row r="301" spans="1:9" x14ac:dyDescent="0.25">
      <c r="A301" s="485"/>
      <c r="B301" s="485"/>
      <c r="C301" s="485"/>
      <c r="D301" s="485"/>
      <c r="E301" s="485"/>
      <c r="F301" s="485"/>
      <c r="G301" s="485"/>
      <c r="H301" s="485"/>
      <c r="I301" s="485"/>
    </row>
    <row r="302" spans="1:9" x14ac:dyDescent="0.25">
      <c r="A302" s="485"/>
      <c r="B302" s="485"/>
      <c r="C302" s="485"/>
      <c r="D302" s="485"/>
      <c r="E302" s="485"/>
      <c r="F302" s="485"/>
      <c r="G302" s="485"/>
      <c r="H302" s="485"/>
      <c r="I302" s="485"/>
    </row>
    <row r="303" spans="1:9" x14ac:dyDescent="0.25">
      <c r="A303" s="485"/>
      <c r="B303" s="485"/>
      <c r="C303" s="485"/>
      <c r="D303" s="485"/>
      <c r="E303" s="485"/>
      <c r="F303" s="485"/>
      <c r="G303" s="485"/>
      <c r="H303" s="485"/>
      <c r="I303" s="485"/>
    </row>
    <row r="304" spans="1:9" x14ac:dyDescent="0.25">
      <c r="A304" s="485"/>
      <c r="B304" s="485"/>
      <c r="C304" s="485"/>
      <c r="D304" s="485"/>
      <c r="E304" s="485"/>
      <c r="F304" s="485"/>
      <c r="G304" s="485"/>
      <c r="H304" s="485"/>
      <c r="I304" s="485"/>
    </row>
    <row r="305" spans="1:9" x14ac:dyDescent="0.25">
      <c r="A305" s="485"/>
      <c r="B305" s="485"/>
      <c r="C305" s="485"/>
      <c r="D305" s="485"/>
      <c r="E305" s="485"/>
      <c r="F305" s="485"/>
      <c r="G305" s="485"/>
      <c r="H305" s="485"/>
      <c r="I305" s="485"/>
    </row>
    <row r="306" spans="1:9" x14ac:dyDescent="0.25">
      <c r="A306" s="485"/>
      <c r="B306" s="485"/>
      <c r="C306" s="485"/>
      <c r="D306" s="485"/>
      <c r="E306" s="485"/>
      <c r="F306" s="485"/>
      <c r="G306" s="485"/>
      <c r="H306" s="485"/>
      <c r="I306" s="485"/>
    </row>
    <row r="307" spans="1:9" x14ac:dyDescent="0.25">
      <c r="A307" s="485"/>
      <c r="B307" s="485"/>
      <c r="C307" s="485"/>
      <c r="D307" s="485"/>
      <c r="E307" s="485"/>
      <c r="F307" s="485"/>
      <c r="G307" s="485"/>
      <c r="H307" s="485"/>
      <c r="I307" s="485"/>
    </row>
    <row r="308" spans="1:9" x14ac:dyDescent="0.25">
      <c r="A308" s="485"/>
      <c r="B308" s="485"/>
      <c r="C308" s="485"/>
      <c r="D308" s="485"/>
      <c r="E308" s="485"/>
      <c r="F308" s="485"/>
      <c r="G308" s="485"/>
      <c r="H308" s="485"/>
      <c r="I308" s="485"/>
    </row>
    <row r="309" spans="1:9" x14ac:dyDescent="0.25">
      <c r="A309" s="485"/>
      <c r="B309" s="485"/>
      <c r="C309" s="485"/>
      <c r="D309" s="485"/>
      <c r="E309" s="485"/>
      <c r="F309" s="485"/>
      <c r="G309" s="485"/>
      <c r="H309" s="485"/>
      <c r="I309" s="485"/>
    </row>
    <row r="310" spans="1:9" x14ac:dyDescent="0.25">
      <c r="A310" s="485"/>
      <c r="B310" s="485"/>
      <c r="C310" s="485"/>
      <c r="D310" s="485"/>
      <c r="E310" s="485"/>
      <c r="F310" s="485"/>
      <c r="G310" s="485"/>
      <c r="H310" s="485"/>
      <c r="I310" s="485"/>
    </row>
    <row r="311" spans="1:9" x14ac:dyDescent="0.25">
      <c r="A311" s="485"/>
      <c r="B311" s="485"/>
      <c r="C311" s="485"/>
      <c r="D311" s="485"/>
      <c r="E311" s="485"/>
      <c r="F311" s="485"/>
      <c r="G311" s="485"/>
      <c r="H311" s="485"/>
      <c r="I311" s="485"/>
    </row>
    <row r="312" spans="1:9" x14ac:dyDescent="0.25">
      <c r="A312" s="485"/>
      <c r="B312" s="485"/>
      <c r="C312" s="485"/>
      <c r="D312" s="485"/>
      <c r="E312" s="485"/>
      <c r="F312" s="485"/>
      <c r="G312" s="485"/>
      <c r="H312" s="485"/>
      <c r="I312" s="485"/>
    </row>
    <row r="313" spans="1:9" x14ac:dyDescent="0.25">
      <c r="A313" s="485"/>
      <c r="B313" s="485"/>
      <c r="C313" s="485"/>
      <c r="D313" s="485"/>
      <c r="E313" s="485"/>
      <c r="F313" s="485"/>
      <c r="G313" s="485"/>
      <c r="H313" s="485"/>
      <c r="I313" s="485"/>
    </row>
    <row r="314" spans="1:9" x14ac:dyDescent="0.25">
      <c r="A314" s="485"/>
      <c r="B314" s="485"/>
      <c r="C314" s="485"/>
      <c r="D314" s="485"/>
      <c r="E314" s="485"/>
      <c r="F314" s="485"/>
      <c r="G314" s="485"/>
      <c r="H314" s="485"/>
      <c r="I314" s="485"/>
    </row>
    <row r="315" spans="1:9" x14ac:dyDescent="0.25">
      <c r="A315" s="485"/>
      <c r="B315" s="485"/>
      <c r="C315" s="485"/>
      <c r="D315" s="485"/>
      <c r="E315" s="485"/>
      <c r="F315" s="485"/>
      <c r="G315" s="485"/>
      <c r="H315" s="485"/>
      <c r="I315" s="485"/>
    </row>
    <row r="316" spans="1:9" x14ac:dyDescent="0.25">
      <c r="A316" s="485"/>
      <c r="B316" s="485"/>
      <c r="C316" s="485"/>
      <c r="D316" s="485"/>
      <c r="E316" s="485"/>
      <c r="F316" s="485"/>
      <c r="G316" s="485"/>
      <c r="H316" s="485"/>
      <c r="I316" s="485"/>
    </row>
    <row r="317" spans="1:9" x14ac:dyDescent="0.25">
      <c r="A317" s="485"/>
      <c r="B317" s="485"/>
      <c r="C317" s="485"/>
      <c r="D317" s="485"/>
      <c r="E317" s="485"/>
      <c r="F317" s="485"/>
      <c r="G317" s="485"/>
      <c r="H317" s="485"/>
      <c r="I317" s="485"/>
    </row>
    <row r="318" spans="1:9" x14ac:dyDescent="0.25">
      <c r="A318" s="485"/>
      <c r="B318" s="485"/>
      <c r="C318" s="485"/>
      <c r="D318" s="485"/>
      <c r="E318" s="485"/>
      <c r="F318" s="485"/>
      <c r="G318" s="485"/>
      <c r="H318" s="485"/>
      <c r="I318" s="485"/>
    </row>
    <row r="319" spans="1:9" x14ac:dyDescent="0.25">
      <c r="A319" s="485"/>
      <c r="B319" s="485"/>
      <c r="C319" s="485"/>
      <c r="D319" s="485"/>
      <c r="E319" s="485"/>
      <c r="F319" s="485"/>
      <c r="G319" s="485"/>
      <c r="H319" s="485"/>
      <c r="I319" s="485"/>
    </row>
    <row r="320" spans="1:9" x14ac:dyDescent="0.25">
      <c r="A320" s="485"/>
      <c r="B320" s="485"/>
      <c r="C320" s="485"/>
      <c r="D320" s="485"/>
      <c r="E320" s="485"/>
      <c r="F320" s="485"/>
      <c r="G320" s="485"/>
      <c r="H320" s="485"/>
      <c r="I320" s="485"/>
    </row>
    <row r="321" spans="1:9" x14ac:dyDescent="0.25">
      <c r="A321" s="485"/>
      <c r="B321" s="485"/>
      <c r="C321" s="485"/>
      <c r="D321" s="485"/>
      <c r="E321" s="485"/>
      <c r="F321" s="485"/>
      <c r="G321" s="485"/>
      <c r="H321" s="485"/>
      <c r="I321" s="485"/>
    </row>
    <row r="322" spans="1:9" x14ac:dyDescent="0.25">
      <c r="A322" s="485"/>
      <c r="B322" s="485"/>
      <c r="C322" s="485"/>
      <c r="D322" s="485"/>
      <c r="E322" s="485"/>
      <c r="F322" s="485"/>
      <c r="G322" s="485"/>
      <c r="H322" s="485"/>
      <c r="I322" s="485"/>
    </row>
    <row r="323" spans="1:9" x14ac:dyDescent="0.25">
      <c r="A323" s="485"/>
      <c r="B323" s="485"/>
      <c r="C323" s="485"/>
      <c r="D323" s="485"/>
      <c r="E323" s="485"/>
      <c r="F323" s="485"/>
      <c r="G323" s="485"/>
      <c r="H323" s="485"/>
      <c r="I323" s="485"/>
    </row>
    <row r="324" spans="1:9" x14ac:dyDescent="0.25">
      <c r="A324" s="485"/>
      <c r="B324" s="485"/>
      <c r="C324" s="485"/>
      <c r="D324" s="485"/>
      <c r="E324" s="485"/>
      <c r="F324" s="485"/>
      <c r="G324" s="485"/>
      <c r="H324" s="485"/>
      <c r="I324" s="485"/>
    </row>
    <row r="325" spans="1:9" x14ac:dyDescent="0.25">
      <c r="A325" s="485"/>
      <c r="B325" s="485"/>
      <c r="C325" s="485"/>
      <c r="D325" s="485"/>
      <c r="E325" s="485"/>
      <c r="F325" s="485"/>
      <c r="G325" s="485"/>
      <c r="H325" s="485"/>
      <c r="I325" s="485"/>
    </row>
    <row r="326" spans="1:9" x14ac:dyDescent="0.25">
      <c r="A326" s="485"/>
      <c r="B326" s="485"/>
      <c r="C326" s="485"/>
      <c r="D326" s="485"/>
      <c r="E326" s="485"/>
      <c r="F326" s="485"/>
      <c r="G326" s="485"/>
      <c r="H326" s="485"/>
      <c r="I326" s="485"/>
    </row>
    <row r="327" spans="1:9" x14ac:dyDescent="0.25">
      <c r="A327" s="485"/>
      <c r="B327" s="485"/>
      <c r="C327" s="485"/>
      <c r="D327" s="485"/>
      <c r="E327" s="485"/>
      <c r="F327" s="485"/>
      <c r="G327" s="485"/>
      <c r="H327" s="485"/>
      <c r="I327" s="485"/>
    </row>
    <row r="328" spans="1:9" x14ac:dyDescent="0.25">
      <c r="A328" s="485"/>
      <c r="B328" s="485"/>
      <c r="C328" s="485"/>
      <c r="D328" s="485"/>
      <c r="E328" s="485"/>
      <c r="F328" s="485"/>
      <c r="G328" s="485"/>
      <c r="H328" s="485"/>
      <c r="I328" s="485"/>
    </row>
    <row r="329" spans="1:9" x14ac:dyDescent="0.25">
      <c r="A329" s="485"/>
      <c r="B329" s="485"/>
      <c r="C329" s="485"/>
      <c r="D329" s="485"/>
      <c r="E329" s="485"/>
      <c r="F329" s="485"/>
      <c r="G329" s="485"/>
      <c r="H329" s="485"/>
      <c r="I329" s="485"/>
    </row>
    <row r="330" spans="1:9" x14ac:dyDescent="0.25">
      <c r="A330" s="485"/>
      <c r="B330" s="485"/>
      <c r="C330" s="485"/>
      <c r="D330" s="485"/>
      <c r="E330" s="485"/>
      <c r="F330" s="485"/>
      <c r="G330" s="485"/>
      <c r="H330" s="485"/>
      <c r="I330" s="485"/>
    </row>
    <row r="331" spans="1:9" x14ac:dyDescent="0.25">
      <c r="A331" s="485"/>
      <c r="B331" s="485"/>
      <c r="C331" s="485"/>
      <c r="D331" s="485"/>
      <c r="E331" s="485"/>
      <c r="F331" s="485"/>
      <c r="G331" s="485"/>
      <c r="H331" s="485"/>
      <c r="I331" s="485"/>
    </row>
    <row r="332" spans="1:9" x14ac:dyDescent="0.25">
      <c r="A332" s="485"/>
      <c r="B332" s="485"/>
      <c r="C332" s="485"/>
      <c r="D332" s="485"/>
      <c r="E332" s="485"/>
      <c r="F332" s="485"/>
      <c r="G332" s="485"/>
      <c r="H332" s="485"/>
      <c r="I332" s="485"/>
    </row>
    <row r="333" spans="1:9" x14ac:dyDescent="0.25">
      <c r="A333" s="485"/>
      <c r="B333" s="485"/>
      <c r="C333" s="485"/>
      <c r="D333" s="485"/>
      <c r="E333" s="485"/>
      <c r="F333" s="485"/>
      <c r="G333" s="485"/>
      <c r="H333" s="485"/>
      <c r="I333" s="485"/>
    </row>
    <row r="334" spans="1:9" x14ac:dyDescent="0.25">
      <c r="A334" s="485"/>
      <c r="B334" s="485"/>
      <c r="C334" s="485"/>
      <c r="D334" s="485"/>
      <c r="E334" s="485"/>
      <c r="F334" s="485"/>
      <c r="G334" s="485"/>
      <c r="H334" s="485"/>
      <c r="I334" s="485"/>
    </row>
    <row r="335" spans="1:9" x14ac:dyDescent="0.25">
      <c r="A335" s="485"/>
      <c r="B335" s="485"/>
      <c r="C335" s="485"/>
      <c r="D335" s="485"/>
      <c r="E335" s="485"/>
      <c r="F335" s="485"/>
      <c r="G335" s="485"/>
      <c r="H335" s="485"/>
      <c r="I335" s="485"/>
    </row>
    <row r="336" spans="1:9" x14ac:dyDescent="0.25">
      <c r="A336" s="485"/>
      <c r="B336" s="485"/>
      <c r="C336" s="485"/>
      <c r="D336" s="485"/>
      <c r="E336" s="485"/>
      <c r="F336" s="485"/>
      <c r="G336" s="485"/>
      <c r="H336" s="485"/>
      <c r="I336" s="485"/>
    </row>
    <row r="337" spans="1:9" x14ac:dyDescent="0.25">
      <c r="A337" s="485"/>
      <c r="B337" s="485"/>
      <c r="C337" s="485"/>
      <c r="D337" s="485"/>
      <c r="E337" s="485"/>
      <c r="F337" s="485"/>
      <c r="G337" s="485"/>
      <c r="H337" s="485"/>
      <c r="I337" s="485"/>
    </row>
    <row r="338" spans="1:9" x14ac:dyDescent="0.25">
      <c r="A338" s="485"/>
      <c r="B338" s="485"/>
      <c r="C338" s="485"/>
      <c r="D338" s="485"/>
      <c r="E338" s="485"/>
      <c r="F338" s="485"/>
      <c r="G338" s="485"/>
      <c r="H338" s="485"/>
      <c r="I338" s="485"/>
    </row>
    <row r="339" spans="1:9" x14ac:dyDescent="0.25">
      <c r="A339" s="485"/>
      <c r="B339" s="485"/>
      <c r="C339" s="485"/>
      <c r="D339" s="485"/>
      <c r="E339" s="485"/>
      <c r="F339" s="485"/>
      <c r="G339" s="485"/>
      <c r="H339" s="485"/>
      <c r="I339" s="485"/>
    </row>
    <row r="340" spans="1:9" x14ac:dyDescent="0.25">
      <c r="A340" s="485"/>
      <c r="B340" s="485"/>
      <c r="C340" s="485"/>
      <c r="D340" s="485"/>
      <c r="E340" s="485"/>
      <c r="F340" s="485"/>
      <c r="G340" s="485"/>
      <c r="H340" s="485"/>
      <c r="I340" s="485"/>
    </row>
    <row r="341" spans="1:9" x14ac:dyDescent="0.25">
      <c r="A341" s="485"/>
      <c r="B341" s="485"/>
      <c r="C341" s="485"/>
      <c r="D341" s="485"/>
      <c r="E341" s="485"/>
      <c r="F341" s="485"/>
      <c r="G341" s="485"/>
      <c r="H341" s="485"/>
      <c r="I341" s="485"/>
    </row>
    <row r="342" spans="1:9" x14ac:dyDescent="0.25">
      <c r="A342" s="485"/>
      <c r="B342" s="485"/>
      <c r="C342" s="485"/>
      <c r="D342" s="485"/>
      <c r="E342" s="485"/>
      <c r="F342" s="485"/>
      <c r="G342" s="485"/>
      <c r="H342" s="485"/>
      <c r="I342" s="485"/>
    </row>
    <row r="343" spans="1:9" x14ac:dyDescent="0.25">
      <c r="A343" s="485"/>
      <c r="B343" s="485"/>
      <c r="C343" s="485"/>
      <c r="D343" s="485"/>
      <c r="E343" s="485"/>
      <c r="F343" s="485"/>
      <c r="G343" s="485"/>
      <c r="H343" s="485"/>
      <c r="I343" s="485"/>
    </row>
    <row r="344" spans="1:9" x14ac:dyDescent="0.25">
      <c r="A344" s="485"/>
      <c r="B344" s="485"/>
      <c r="C344" s="485"/>
      <c r="D344" s="485"/>
      <c r="E344" s="485"/>
      <c r="F344" s="485"/>
      <c r="G344" s="485"/>
      <c r="H344" s="485"/>
      <c r="I344" s="485"/>
    </row>
    <row r="345" spans="1:9" x14ac:dyDescent="0.25">
      <c r="A345" s="485"/>
      <c r="B345" s="485"/>
      <c r="C345" s="485"/>
      <c r="D345" s="485"/>
      <c r="E345" s="485"/>
      <c r="F345" s="485"/>
      <c r="G345" s="485"/>
      <c r="H345" s="485"/>
      <c r="I345" s="485"/>
    </row>
    <row r="346" spans="1:9" x14ac:dyDescent="0.25">
      <c r="A346" s="485"/>
      <c r="B346" s="485"/>
      <c r="C346" s="485"/>
      <c r="D346" s="485"/>
      <c r="E346" s="485"/>
      <c r="F346" s="485"/>
      <c r="G346" s="485"/>
      <c r="H346" s="485"/>
      <c r="I346" s="485"/>
    </row>
    <row r="347" spans="1:9" x14ac:dyDescent="0.25">
      <c r="A347" s="485"/>
      <c r="B347" s="485"/>
      <c r="C347" s="485"/>
      <c r="D347" s="485"/>
      <c r="E347" s="485"/>
      <c r="F347" s="485"/>
      <c r="G347" s="485"/>
      <c r="H347" s="485"/>
      <c r="I347" s="485"/>
    </row>
    <row r="348" spans="1:9" x14ac:dyDescent="0.25">
      <c r="A348" s="485"/>
      <c r="B348" s="485"/>
      <c r="C348" s="485"/>
      <c r="D348" s="485"/>
      <c r="E348" s="485"/>
      <c r="F348" s="485"/>
      <c r="G348" s="485"/>
      <c r="H348" s="485"/>
      <c r="I348" s="485"/>
    </row>
    <row r="349" spans="1:9" x14ac:dyDescent="0.25">
      <c r="A349" s="485"/>
      <c r="B349" s="485"/>
      <c r="C349" s="485"/>
      <c r="D349" s="485"/>
      <c r="E349" s="485"/>
      <c r="F349" s="485"/>
      <c r="G349" s="485"/>
      <c r="H349" s="485"/>
      <c r="I349" s="485"/>
    </row>
    <row r="350" spans="1:9" x14ac:dyDescent="0.25">
      <c r="A350" s="485"/>
      <c r="B350" s="485"/>
      <c r="C350" s="485"/>
      <c r="D350" s="485"/>
      <c r="E350" s="485"/>
      <c r="F350" s="485"/>
      <c r="G350" s="485"/>
      <c r="H350" s="485"/>
      <c r="I350" s="485"/>
    </row>
    <row r="351" spans="1:9" x14ac:dyDescent="0.25">
      <c r="A351" s="485"/>
      <c r="B351" s="485"/>
      <c r="C351" s="485"/>
      <c r="D351" s="485"/>
      <c r="E351" s="485"/>
      <c r="F351" s="485"/>
      <c r="G351" s="485"/>
      <c r="H351" s="485"/>
      <c r="I351" s="485"/>
    </row>
    <row r="352" spans="1:9" x14ac:dyDescent="0.25">
      <c r="A352" s="485"/>
      <c r="B352" s="485"/>
      <c r="C352" s="485"/>
      <c r="D352" s="485"/>
      <c r="E352" s="485"/>
      <c r="F352" s="485"/>
      <c r="G352" s="485"/>
      <c r="H352" s="485"/>
      <c r="I352" s="485"/>
    </row>
    <row r="353" spans="1:9" x14ac:dyDescent="0.25">
      <c r="A353" s="485"/>
      <c r="B353" s="485"/>
      <c r="C353" s="485"/>
      <c r="D353" s="485"/>
      <c r="E353" s="485"/>
      <c r="F353" s="485"/>
      <c r="G353" s="485"/>
      <c r="H353" s="485"/>
      <c r="I353" s="485"/>
    </row>
    <row r="354" spans="1:9" x14ac:dyDescent="0.25">
      <c r="A354" s="485"/>
      <c r="B354" s="485"/>
      <c r="C354" s="485"/>
      <c r="D354" s="485"/>
      <c r="E354" s="485"/>
      <c r="F354" s="485"/>
      <c r="G354" s="485"/>
      <c r="H354" s="485"/>
      <c r="I354" s="485"/>
    </row>
  </sheetData>
  <sheetProtection password="F178" sheet="1" formatCells="0" formatColumns="0" formatRows="0" insertRows="0" insertHyperlinks="0" deleteRows="0" sort="0" autoFilter="0" pivotTables="0"/>
  <hyperlinks>
    <hyperlink ref="I5" r:id="rId1"/>
    <hyperlink ref="I6:I8" r:id="rId2" display="http://last-man.org"/>
    <hyperlink ref="I9:I10" r:id="rId3" display="http://last-man.org"/>
    <hyperlink ref="I15" r:id="rId4"/>
    <hyperlink ref="I16:I18" r:id="rId5" display="http://last-man.org"/>
    <hyperlink ref="I21" r:id="rId6"/>
  </hyperlinks>
  <pageMargins left="0.7" right="0.7" top="0.75" bottom="0.75" header="0.3" footer="0.3"/>
  <pageSetup paperSize="9" orientation="portrait" r:id="rId7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CC00"/>
  </sheetPr>
  <dimension ref="B1:L423"/>
  <sheetViews>
    <sheetView zoomScale="80" zoomScaleNormal="80" workbookViewId="0">
      <pane ySplit="1" topLeftCell="A83" activePane="bottomLeft" state="frozen"/>
      <selection pane="bottomLeft" activeCell="K98" sqref="K98"/>
    </sheetView>
  </sheetViews>
  <sheetFormatPr defaultRowHeight="15" x14ac:dyDescent="0.25"/>
  <cols>
    <col min="1" max="1" width="3.28515625" style="485" customWidth="1"/>
    <col min="2" max="2" width="31.140625" style="485" customWidth="1"/>
    <col min="3" max="3" width="46.7109375" style="485" customWidth="1"/>
    <col min="4" max="5" width="7.7109375" style="485" customWidth="1"/>
    <col min="6" max="6" width="13" style="485" customWidth="1"/>
    <col min="7" max="7" width="9.28515625" style="485" customWidth="1"/>
    <col min="8" max="8" width="7.42578125" style="485" customWidth="1"/>
    <col min="9" max="9" width="10.85546875" style="485" customWidth="1"/>
    <col min="10" max="10" width="11.28515625" style="485" customWidth="1"/>
    <col min="11" max="11" width="9.42578125" style="485" customWidth="1"/>
    <col min="12" max="16384" width="9.140625" style="485"/>
  </cols>
  <sheetData>
    <row r="1" spans="2:12" ht="30" customHeight="1" x14ac:dyDescent="0.25">
      <c r="B1" s="739" t="s">
        <v>89</v>
      </c>
      <c r="C1" s="723" t="s">
        <v>241</v>
      </c>
      <c r="D1" s="723" t="s">
        <v>242</v>
      </c>
      <c r="E1" s="723" t="s">
        <v>243</v>
      </c>
      <c r="F1" s="723" t="s">
        <v>244</v>
      </c>
      <c r="G1" s="723" t="s">
        <v>65</v>
      </c>
      <c r="H1" s="723" t="s">
        <v>245</v>
      </c>
      <c r="I1" s="723" t="s">
        <v>246</v>
      </c>
      <c r="J1" s="723" t="s">
        <v>247</v>
      </c>
      <c r="K1" s="723" t="s">
        <v>248</v>
      </c>
      <c r="L1" s="723" t="s">
        <v>249</v>
      </c>
    </row>
    <row r="2" spans="2:12" x14ac:dyDescent="0.25">
      <c r="B2" s="822" t="s">
        <v>672</v>
      </c>
      <c r="C2" s="822"/>
      <c r="D2" s="823"/>
      <c r="E2" s="823"/>
      <c r="F2" s="823"/>
      <c r="G2" s="823"/>
      <c r="H2" s="823"/>
      <c r="I2" s="823"/>
      <c r="J2" s="823"/>
      <c r="K2" s="823"/>
      <c r="L2" s="823"/>
    </row>
    <row r="3" spans="2:12" x14ac:dyDescent="0.25">
      <c r="C3" s="491" t="s">
        <v>418</v>
      </c>
      <c r="D3" s="488">
        <v>0</v>
      </c>
      <c r="E3" s="488">
        <v>0</v>
      </c>
      <c r="F3" s="488">
        <v>0.4</v>
      </c>
      <c r="G3" s="488">
        <v>235</v>
      </c>
      <c r="H3" s="488">
        <v>0</v>
      </c>
      <c r="I3" s="488">
        <v>0</v>
      </c>
      <c r="J3" s="488">
        <v>0</v>
      </c>
      <c r="K3" s="488">
        <v>0</v>
      </c>
      <c r="L3" s="488">
        <v>0</v>
      </c>
    </row>
    <row r="4" spans="2:12" x14ac:dyDescent="0.25">
      <c r="C4" s="487"/>
      <c r="D4" s="488"/>
      <c r="E4" s="488"/>
      <c r="F4" s="488"/>
      <c r="G4" s="488"/>
      <c r="H4" s="488"/>
      <c r="I4" s="488"/>
      <c r="J4" s="488"/>
      <c r="K4" s="488"/>
      <c r="L4" s="488"/>
    </row>
    <row r="5" spans="2:12" x14ac:dyDescent="0.25">
      <c r="C5" s="487"/>
      <c r="D5" s="488"/>
      <c r="E5" s="488"/>
      <c r="F5" s="488"/>
      <c r="G5" s="488"/>
      <c r="H5" s="488"/>
      <c r="I5" s="488"/>
      <c r="J5" s="488"/>
      <c r="K5" s="488"/>
      <c r="L5" s="488"/>
    </row>
    <row r="6" spans="2:12" x14ac:dyDescent="0.25">
      <c r="C6" s="487"/>
      <c r="D6" s="488"/>
      <c r="E6" s="488"/>
      <c r="F6" s="488"/>
      <c r="G6" s="488"/>
      <c r="H6" s="488"/>
      <c r="I6" s="488"/>
      <c r="J6" s="488"/>
      <c r="K6" s="488"/>
      <c r="L6" s="488"/>
    </row>
    <row r="7" spans="2:12" x14ac:dyDescent="0.25">
      <c r="C7" s="487"/>
      <c r="D7" s="488"/>
      <c r="E7" s="488"/>
      <c r="F7" s="488"/>
      <c r="G7" s="488"/>
      <c r="H7" s="488"/>
      <c r="I7" s="488"/>
      <c r="J7" s="488"/>
      <c r="K7" s="488"/>
      <c r="L7" s="488"/>
    </row>
    <row r="8" spans="2:12" x14ac:dyDescent="0.25">
      <c r="C8" s="487"/>
      <c r="D8" s="488"/>
      <c r="E8" s="488"/>
      <c r="F8" s="488"/>
      <c r="G8" s="488"/>
      <c r="H8" s="488"/>
      <c r="I8" s="488"/>
      <c r="J8" s="488"/>
      <c r="K8" s="488"/>
      <c r="L8" s="488"/>
    </row>
    <row r="9" spans="2:12" x14ac:dyDescent="0.25">
      <c r="C9" s="487"/>
      <c r="D9" s="488"/>
      <c r="E9" s="488"/>
      <c r="F9" s="488"/>
      <c r="G9" s="488"/>
      <c r="H9" s="488"/>
      <c r="I9" s="488"/>
      <c r="J9" s="488"/>
      <c r="K9" s="488"/>
      <c r="L9" s="488"/>
    </row>
    <row r="10" spans="2:12" x14ac:dyDescent="0.25">
      <c r="C10" s="487"/>
      <c r="D10" s="488"/>
      <c r="E10" s="488"/>
      <c r="F10" s="488"/>
      <c r="G10" s="488"/>
      <c r="H10" s="488"/>
      <c r="I10" s="488"/>
      <c r="J10" s="488"/>
      <c r="K10" s="488"/>
      <c r="L10" s="488"/>
    </row>
    <row r="11" spans="2:12" x14ac:dyDescent="0.25">
      <c r="C11" s="487"/>
      <c r="D11" s="488"/>
      <c r="E11" s="488"/>
      <c r="F11" s="488"/>
      <c r="G11" s="488"/>
      <c r="H11" s="488"/>
      <c r="I11" s="488"/>
      <c r="J11" s="488"/>
      <c r="K11" s="488"/>
      <c r="L11" s="488"/>
    </row>
    <row r="12" spans="2:12" x14ac:dyDescent="0.25">
      <c r="C12" s="487"/>
      <c r="D12" s="488"/>
      <c r="E12" s="488"/>
      <c r="F12" s="488"/>
      <c r="G12" s="488"/>
      <c r="H12" s="488"/>
      <c r="I12" s="488"/>
      <c r="J12" s="488"/>
      <c r="K12" s="488"/>
      <c r="L12" s="488"/>
    </row>
    <row r="13" spans="2:12" x14ac:dyDescent="0.25">
      <c r="C13" s="487"/>
      <c r="D13" s="488"/>
      <c r="E13" s="488"/>
      <c r="F13" s="488"/>
      <c r="G13" s="488"/>
      <c r="H13" s="488"/>
      <c r="I13" s="488"/>
      <c r="J13" s="488"/>
      <c r="K13" s="488"/>
      <c r="L13" s="488"/>
    </row>
    <row r="14" spans="2:12" x14ac:dyDescent="0.25">
      <c r="C14" s="487"/>
      <c r="D14" s="488"/>
      <c r="E14" s="488"/>
      <c r="F14" s="488"/>
      <c r="G14" s="488"/>
      <c r="H14" s="488"/>
      <c r="I14" s="488"/>
      <c r="J14" s="488"/>
      <c r="K14" s="488"/>
      <c r="L14" s="488"/>
    </row>
    <row r="15" spans="2:12" x14ac:dyDescent="0.25">
      <c r="C15" s="487"/>
      <c r="D15" s="488"/>
      <c r="E15" s="488"/>
      <c r="F15" s="488"/>
      <c r="G15" s="488"/>
      <c r="H15" s="488"/>
      <c r="I15" s="488"/>
      <c r="J15" s="488"/>
      <c r="K15" s="488"/>
      <c r="L15" s="488"/>
    </row>
    <row r="16" spans="2:12" x14ac:dyDescent="0.25">
      <c r="C16" s="487"/>
      <c r="D16" s="488"/>
      <c r="E16" s="488"/>
      <c r="F16" s="488"/>
      <c r="G16" s="488"/>
      <c r="H16" s="488"/>
      <c r="I16" s="488"/>
      <c r="J16" s="488"/>
      <c r="K16" s="488"/>
      <c r="L16" s="488"/>
    </row>
    <row r="17" spans="3:12" x14ac:dyDescent="0.25">
      <c r="C17" s="487"/>
      <c r="D17" s="488"/>
      <c r="E17" s="488"/>
      <c r="F17" s="488"/>
      <c r="G17" s="488"/>
      <c r="H17" s="488"/>
      <c r="I17" s="488"/>
      <c r="J17" s="488"/>
      <c r="K17" s="488"/>
      <c r="L17" s="488"/>
    </row>
    <row r="18" spans="3:12" x14ac:dyDescent="0.25">
      <c r="C18" s="487"/>
      <c r="D18" s="488"/>
      <c r="E18" s="488"/>
      <c r="F18" s="488"/>
      <c r="G18" s="488"/>
      <c r="H18" s="488"/>
      <c r="I18" s="488"/>
      <c r="J18" s="488"/>
      <c r="K18" s="488"/>
      <c r="L18" s="488"/>
    </row>
    <row r="19" spans="3:12" x14ac:dyDescent="0.25">
      <c r="C19" s="487"/>
      <c r="D19" s="488"/>
      <c r="E19" s="488"/>
      <c r="F19" s="488"/>
      <c r="G19" s="488"/>
      <c r="H19" s="488"/>
      <c r="I19" s="488"/>
      <c r="J19" s="488"/>
      <c r="K19" s="488"/>
      <c r="L19" s="488"/>
    </row>
    <row r="20" spans="3:12" x14ac:dyDescent="0.25">
      <c r="C20" s="487"/>
      <c r="D20" s="488"/>
      <c r="E20" s="488"/>
      <c r="F20" s="488"/>
      <c r="G20" s="488"/>
      <c r="H20" s="488"/>
      <c r="I20" s="488"/>
      <c r="J20" s="488"/>
      <c r="K20" s="488"/>
      <c r="L20" s="488"/>
    </row>
    <row r="21" spans="3:12" x14ac:dyDescent="0.25">
      <c r="C21" s="487"/>
      <c r="D21" s="488"/>
      <c r="E21" s="488"/>
      <c r="F21" s="488"/>
      <c r="G21" s="488"/>
      <c r="H21" s="488"/>
      <c r="I21" s="488"/>
      <c r="J21" s="488"/>
      <c r="K21" s="488"/>
      <c r="L21" s="488"/>
    </row>
    <row r="22" spans="3:12" x14ac:dyDescent="0.25">
      <c r="C22" s="487"/>
      <c r="D22" s="488"/>
      <c r="E22" s="488"/>
      <c r="F22" s="488"/>
      <c r="G22" s="488"/>
      <c r="H22" s="488"/>
      <c r="I22" s="488"/>
      <c r="J22" s="488"/>
      <c r="K22" s="488"/>
      <c r="L22" s="488"/>
    </row>
    <row r="23" spans="3:12" x14ac:dyDescent="0.25">
      <c r="C23" s="487"/>
      <c r="D23" s="488"/>
      <c r="E23" s="488"/>
      <c r="F23" s="488"/>
      <c r="G23" s="488"/>
      <c r="H23" s="488"/>
      <c r="I23" s="488"/>
      <c r="J23" s="488"/>
      <c r="K23" s="488"/>
      <c r="L23" s="488"/>
    </row>
    <row r="24" spans="3:12" x14ac:dyDescent="0.25">
      <c r="C24" s="487"/>
      <c r="D24" s="488"/>
      <c r="E24" s="488"/>
      <c r="F24" s="488"/>
      <c r="G24" s="488"/>
      <c r="H24" s="488"/>
      <c r="I24" s="488"/>
      <c r="J24" s="488"/>
      <c r="K24" s="488"/>
      <c r="L24" s="488"/>
    </row>
    <row r="25" spans="3:12" x14ac:dyDescent="0.25">
      <c r="C25" s="487"/>
      <c r="D25" s="488"/>
      <c r="E25" s="488"/>
      <c r="F25" s="488"/>
      <c r="G25" s="488"/>
      <c r="H25" s="488"/>
      <c r="I25" s="488"/>
      <c r="J25" s="488"/>
      <c r="K25" s="488"/>
      <c r="L25" s="488"/>
    </row>
    <row r="26" spans="3:12" x14ac:dyDescent="0.25">
      <c r="C26" s="487"/>
      <c r="D26" s="488"/>
      <c r="E26" s="488"/>
      <c r="F26" s="488"/>
      <c r="G26" s="488"/>
      <c r="H26" s="488"/>
      <c r="I26" s="488"/>
      <c r="J26" s="488"/>
      <c r="K26" s="488"/>
      <c r="L26" s="488"/>
    </row>
    <row r="27" spans="3:12" x14ac:dyDescent="0.25">
      <c r="C27" s="487"/>
      <c r="D27" s="488"/>
      <c r="E27" s="488"/>
      <c r="F27" s="488"/>
      <c r="G27" s="488"/>
      <c r="H27" s="488"/>
      <c r="I27" s="488"/>
      <c r="J27" s="488"/>
      <c r="K27" s="488"/>
      <c r="L27" s="488"/>
    </row>
    <row r="28" spans="3:12" x14ac:dyDescent="0.25">
      <c r="C28" s="487"/>
      <c r="D28" s="488"/>
      <c r="E28" s="488"/>
      <c r="F28" s="488"/>
      <c r="G28" s="488"/>
      <c r="H28" s="488"/>
      <c r="I28" s="488"/>
      <c r="J28" s="488"/>
      <c r="K28" s="488"/>
      <c r="L28" s="488"/>
    </row>
    <row r="29" spans="3:12" x14ac:dyDescent="0.25">
      <c r="C29" s="487"/>
      <c r="D29" s="488"/>
      <c r="E29" s="488"/>
      <c r="F29" s="488"/>
      <c r="G29" s="488"/>
      <c r="H29" s="488"/>
      <c r="I29" s="488"/>
      <c r="J29" s="488"/>
      <c r="K29" s="488"/>
      <c r="L29" s="488"/>
    </row>
    <row r="30" spans="3:12" x14ac:dyDescent="0.25">
      <c r="C30" s="487"/>
      <c r="D30" s="488"/>
      <c r="E30" s="488"/>
      <c r="F30" s="488"/>
      <c r="G30" s="488"/>
      <c r="H30" s="488"/>
      <c r="I30" s="488"/>
      <c r="J30" s="488"/>
      <c r="K30" s="488"/>
      <c r="L30" s="488"/>
    </row>
    <row r="31" spans="3:12" x14ac:dyDescent="0.25">
      <c r="C31" s="487"/>
      <c r="D31" s="488"/>
      <c r="E31" s="488"/>
      <c r="F31" s="488"/>
      <c r="G31" s="488"/>
      <c r="H31" s="488"/>
      <c r="I31" s="488"/>
      <c r="J31" s="488"/>
      <c r="K31" s="488"/>
      <c r="L31" s="488"/>
    </row>
    <row r="32" spans="3:12" x14ac:dyDescent="0.25">
      <c r="C32" s="487"/>
      <c r="D32" s="488"/>
      <c r="E32" s="488"/>
      <c r="F32" s="488"/>
      <c r="G32" s="488"/>
      <c r="H32" s="488"/>
      <c r="I32" s="488"/>
      <c r="J32" s="488"/>
      <c r="K32" s="488"/>
      <c r="L32" s="488"/>
    </row>
    <row r="33" spans="2:12" x14ac:dyDescent="0.25">
      <c r="B33" s="822" t="s">
        <v>250</v>
      </c>
      <c r="C33" s="822"/>
      <c r="D33" s="823"/>
      <c r="E33" s="823"/>
      <c r="F33" s="823"/>
      <c r="G33" s="823"/>
      <c r="H33" s="823"/>
      <c r="I33" s="823"/>
      <c r="J33" s="823"/>
      <c r="K33" s="823"/>
      <c r="L33" s="823"/>
    </row>
    <row r="34" spans="2:12" x14ac:dyDescent="0.25">
      <c r="B34" s="486"/>
      <c r="C34" s="487" t="s">
        <v>251</v>
      </c>
      <c r="D34" s="488">
        <v>6</v>
      </c>
      <c r="E34" s="488">
        <v>0.1</v>
      </c>
      <c r="F34" s="488">
        <v>8.3000000000000007</v>
      </c>
      <c r="G34" s="488">
        <v>58</v>
      </c>
      <c r="H34" s="488">
        <v>40</v>
      </c>
      <c r="I34" s="488">
        <v>0</v>
      </c>
      <c r="J34" s="488">
        <v>6</v>
      </c>
      <c r="K34" s="488">
        <v>0</v>
      </c>
      <c r="L34" s="488">
        <v>0.1</v>
      </c>
    </row>
    <row r="35" spans="2:12" x14ac:dyDescent="0.25">
      <c r="C35" s="487" t="s">
        <v>252</v>
      </c>
      <c r="D35" s="488">
        <v>23</v>
      </c>
      <c r="E35" s="488">
        <v>1.6</v>
      </c>
      <c r="F35" s="488">
        <v>57.7</v>
      </c>
      <c r="G35" s="488">
        <v>337</v>
      </c>
      <c r="H35" s="488">
        <v>25</v>
      </c>
      <c r="I35" s="488">
        <v>0</v>
      </c>
      <c r="J35" s="488">
        <v>23</v>
      </c>
      <c r="K35" s="488">
        <v>0</v>
      </c>
      <c r="L35" s="488">
        <v>1.6</v>
      </c>
    </row>
    <row r="36" spans="2:12" x14ac:dyDescent="0.25">
      <c r="C36" s="487" t="s">
        <v>253</v>
      </c>
      <c r="D36" s="488">
        <v>23</v>
      </c>
      <c r="E36" s="488">
        <v>1.2</v>
      </c>
      <c r="F36" s="488">
        <v>53.3</v>
      </c>
      <c r="G36" s="488">
        <v>316</v>
      </c>
      <c r="H36" s="488">
        <v>25</v>
      </c>
      <c r="I36" s="488">
        <v>0</v>
      </c>
      <c r="J36" s="488">
        <v>23</v>
      </c>
      <c r="K36" s="488">
        <v>0</v>
      </c>
      <c r="L36" s="488">
        <v>1.2</v>
      </c>
    </row>
    <row r="37" spans="2:12" x14ac:dyDescent="0.25">
      <c r="C37" s="487" t="s">
        <v>254</v>
      </c>
      <c r="D37" s="488">
        <v>5</v>
      </c>
      <c r="E37" s="488">
        <v>0.2</v>
      </c>
      <c r="F37" s="488">
        <v>13.3</v>
      </c>
      <c r="G37" s="488">
        <v>75</v>
      </c>
      <c r="H37" s="488">
        <v>50</v>
      </c>
      <c r="I37" s="488">
        <v>0</v>
      </c>
      <c r="J37" s="488">
        <v>5</v>
      </c>
      <c r="K37" s="488">
        <v>0</v>
      </c>
      <c r="L37" s="488">
        <v>0.2</v>
      </c>
    </row>
    <row r="38" spans="2:12" x14ac:dyDescent="0.25">
      <c r="C38" s="487" t="s">
        <v>255</v>
      </c>
      <c r="D38" s="488">
        <v>3.6</v>
      </c>
      <c r="E38" s="488">
        <v>0.1</v>
      </c>
      <c r="F38" s="488">
        <v>9.8000000000000007</v>
      </c>
      <c r="G38" s="488">
        <v>55</v>
      </c>
      <c r="H38" s="488">
        <v>45</v>
      </c>
      <c r="I38" s="488">
        <v>0</v>
      </c>
      <c r="J38" s="488">
        <v>3.6</v>
      </c>
      <c r="K38" s="488">
        <v>0</v>
      </c>
      <c r="L38" s="488">
        <v>0.1</v>
      </c>
    </row>
    <row r="39" spans="2:12" x14ac:dyDescent="0.25">
      <c r="C39" s="487" t="s">
        <v>256</v>
      </c>
      <c r="D39" s="488">
        <v>4</v>
      </c>
      <c r="E39" s="488">
        <v>0</v>
      </c>
      <c r="F39" s="488">
        <v>4.3</v>
      </c>
      <c r="G39" s="488">
        <v>33</v>
      </c>
      <c r="H39" s="488">
        <v>30</v>
      </c>
      <c r="I39" s="488">
        <v>0</v>
      </c>
      <c r="J39" s="488">
        <v>4</v>
      </c>
      <c r="K39" s="488">
        <v>0</v>
      </c>
      <c r="L39" s="488">
        <v>0</v>
      </c>
    </row>
    <row r="40" spans="2:12" x14ac:dyDescent="0.25">
      <c r="C40" s="487" t="s">
        <v>257</v>
      </c>
      <c r="D40" s="488">
        <v>20.7</v>
      </c>
      <c r="E40" s="488">
        <v>52.9</v>
      </c>
      <c r="F40" s="488">
        <v>5</v>
      </c>
      <c r="G40" s="488">
        <v>578</v>
      </c>
      <c r="H40" s="488">
        <v>35</v>
      </c>
      <c r="I40" s="488">
        <v>0</v>
      </c>
      <c r="J40" s="488">
        <v>20.7</v>
      </c>
      <c r="K40" s="488">
        <v>0</v>
      </c>
      <c r="L40" s="488">
        <v>52.9</v>
      </c>
    </row>
    <row r="41" spans="2:12" x14ac:dyDescent="0.25">
      <c r="C41" s="487" t="s">
        <v>624</v>
      </c>
      <c r="D41" s="488">
        <v>24.54</v>
      </c>
      <c r="E41" s="488">
        <v>45.85</v>
      </c>
      <c r="F41" s="488">
        <v>15.91</v>
      </c>
      <c r="G41" s="488">
        <v>541</v>
      </c>
      <c r="H41" s="488">
        <v>25</v>
      </c>
      <c r="I41" s="488">
        <v>0</v>
      </c>
      <c r="J41" s="488">
        <v>24.54</v>
      </c>
      <c r="K41" s="488">
        <v>0</v>
      </c>
      <c r="L41" s="488">
        <v>45.85</v>
      </c>
    </row>
    <row r="42" spans="2:12" x14ac:dyDescent="0.25">
      <c r="C42" s="487" t="s">
        <v>258</v>
      </c>
      <c r="D42" s="488">
        <v>22.3</v>
      </c>
      <c r="E42" s="488">
        <v>1.7</v>
      </c>
      <c r="F42" s="488">
        <v>54.5</v>
      </c>
      <c r="G42" s="488">
        <v>322</v>
      </c>
      <c r="H42" s="488">
        <v>35</v>
      </c>
      <c r="I42" s="488">
        <v>0</v>
      </c>
      <c r="J42" s="488">
        <v>22.3</v>
      </c>
      <c r="K42" s="488">
        <v>0</v>
      </c>
      <c r="L42" s="488">
        <v>1.7</v>
      </c>
    </row>
    <row r="43" spans="2:12" x14ac:dyDescent="0.25">
      <c r="B43" s="822" t="s">
        <v>262</v>
      </c>
      <c r="C43" s="822"/>
      <c r="D43" s="823"/>
      <c r="E43" s="823"/>
      <c r="F43" s="823"/>
      <c r="G43" s="823"/>
      <c r="H43" s="823"/>
      <c r="I43" s="823"/>
      <c r="J43" s="823"/>
      <c r="K43" s="823"/>
      <c r="L43" s="823"/>
    </row>
    <row r="44" spans="2:12" x14ac:dyDescent="0.25">
      <c r="C44" s="487" t="s">
        <v>263</v>
      </c>
      <c r="D44" s="488">
        <v>3.2</v>
      </c>
      <c r="E44" s="488">
        <v>0.7</v>
      </c>
      <c r="F44" s="488">
        <v>1.6</v>
      </c>
      <c r="G44" s="488">
        <v>25</v>
      </c>
      <c r="H44" s="488">
        <v>15</v>
      </c>
      <c r="I44" s="488">
        <v>0</v>
      </c>
      <c r="J44" s="488">
        <v>3.2</v>
      </c>
      <c r="K44" s="488">
        <v>0</v>
      </c>
      <c r="L44" s="488">
        <v>0.7</v>
      </c>
    </row>
    <row r="45" spans="2:12" x14ac:dyDescent="0.25">
      <c r="C45" s="487" t="s">
        <v>264</v>
      </c>
      <c r="D45" s="488">
        <v>27.6</v>
      </c>
      <c r="E45" s="488">
        <v>6.8</v>
      </c>
      <c r="F45" s="488">
        <v>10</v>
      </c>
      <c r="G45" s="488">
        <v>211</v>
      </c>
      <c r="H45" s="488">
        <v>15</v>
      </c>
      <c r="I45" s="488">
        <v>0</v>
      </c>
      <c r="J45" s="488">
        <v>27.6</v>
      </c>
      <c r="K45" s="488">
        <v>0</v>
      </c>
      <c r="L45" s="488">
        <v>6.8</v>
      </c>
    </row>
    <row r="46" spans="2:12" x14ac:dyDescent="0.25">
      <c r="C46" s="487" t="s">
        <v>265</v>
      </c>
      <c r="D46" s="488">
        <v>2.2999999999999998</v>
      </c>
      <c r="E46" s="488">
        <v>0.9</v>
      </c>
      <c r="F46" s="488">
        <v>3.7</v>
      </c>
      <c r="G46" s="488">
        <v>32</v>
      </c>
      <c r="H46" s="488">
        <v>15</v>
      </c>
      <c r="I46" s="488">
        <v>0</v>
      </c>
      <c r="J46" s="488">
        <v>2.2999999999999998</v>
      </c>
      <c r="K46" s="488">
        <v>0</v>
      </c>
      <c r="L46" s="488">
        <v>0.9</v>
      </c>
    </row>
    <row r="47" spans="2:12" x14ac:dyDescent="0.25">
      <c r="C47" s="487" t="s">
        <v>266</v>
      </c>
      <c r="D47" s="488">
        <v>3.3</v>
      </c>
      <c r="E47" s="488">
        <v>0.5</v>
      </c>
      <c r="F47" s="488">
        <v>3.4</v>
      </c>
      <c r="G47" s="488">
        <v>31</v>
      </c>
      <c r="H47" s="488">
        <v>15</v>
      </c>
      <c r="I47" s="488">
        <v>0</v>
      </c>
      <c r="J47" s="488">
        <v>3.3</v>
      </c>
      <c r="K47" s="488">
        <v>0</v>
      </c>
      <c r="L47" s="488">
        <v>0.5</v>
      </c>
    </row>
    <row r="48" spans="2:12" x14ac:dyDescent="0.25">
      <c r="C48" s="487" t="s">
        <v>267</v>
      </c>
      <c r="D48" s="488">
        <v>1.7</v>
      </c>
      <c r="E48" s="488">
        <v>0.3</v>
      </c>
      <c r="F48" s="488">
        <v>1.4</v>
      </c>
      <c r="G48" s="488">
        <v>15</v>
      </c>
      <c r="H48" s="488">
        <v>15</v>
      </c>
      <c r="I48" s="488">
        <v>0</v>
      </c>
      <c r="J48" s="488">
        <v>1.7</v>
      </c>
      <c r="K48" s="488">
        <v>0</v>
      </c>
      <c r="L48" s="488">
        <v>0.3</v>
      </c>
    </row>
    <row r="49" spans="2:12" x14ac:dyDescent="0.25">
      <c r="C49" s="487" t="s">
        <v>268</v>
      </c>
      <c r="D49" s="488">
        <v>1.6</v>
      </c>
      <c r="E49" s="488">
        <v>0.1</v>
      </c>
      <c r="F49" s="488">
        <v>5.2</v>
      </c>
      <c r="G49" s="488">
        <v>27</v>
      </c>
      <c r="H49" s="488">
        <v>15</v>
      </c>
      <c r="I49" s="488">
        <v>0</v>
      </c>
      <c r="J49" s="488">
        <v>1.6</v>
      </c>
      <c r="K49" s="488">
        <v>0</v>
      </c>
      <c r="L49" s="488">
        <v>0.1</v>
      </c>
    </row>
    <row r="50" spans="2:12" x14ac:dyDescent="0.25">
      <c r="C50" s="487" t="s">
        <v>269</v>
      </c>
      <c r="D50" s="488">
        <v>0.6</v>
      </c>
      <c r="E50" s="488">
        <v>0.08</v>
      </c>
      <c r="F50" s="488">
        <v>2.2000000000000002</v>
      </c>
      <c r="G50" s="488">
        <v>11.2</v>
      </c>
      <c r="H50" s="488">
        <v>15</v>
      </c>
      <c r="I50" s="488">
        <v>0</v>
      </c>
      <c r="J50" s="488">
        <v>0.6</v>
      </c>
      <c r="K50" s="488">
        <v>0</v>
      </c>
      <c r="L50" s="488">
        <v>0.08</v>
      </c>
    </row>
    <row r="51" spans="2:12" x14ac:dyDescent="0.25">
      <c r="C51" s="487" t="s">
        <v>270</v>
      </c>
      <c r="D51" s="488">
        <v>1.1000000000000001</v>
      </c>
      <c r="E51" s="488">
        <v>0.1</v>
      </c>
      <c r="F51" s="488">
        <v>3.5</v>
      </c>
      <c r="G51" s="488">
        <v>20</v>
      </c>
      <c r="H51" s="488">
        <v>35</v>
      </c>
      <c r="I51" s="488">
        <v>0</v>
      </c>
      <c r="J51" s="488">
        <v>1.1000000000000001</v>
      </c>
      <c r="K51" s="488">
        <v>0</v>
      </c>
      <c r="L51" s="488">
        <v>0.1</v>
      </c>
    </row>
    <row r="52" spans="2:12" x14ac:dyDescent="0.25">
      <c r="C52" s="487" t="s">
        <v>271</v>
      </c>
      <c r="D52" s="488">
        <v>4.5999999999999996</v>
      </c>
      <c r="E52" s="488">
        <v>1.05</v>
      </c>
      <c r="F52" s="488">
        <v>0.1</v>
      </c>
      <c r="G52" s="488">
        <v>28.23</v>
      </c>
      <c r="H52" s="488">
        <v>15</v>
      </c>
      <c r="I52" s="488">
        <v>0</v>
      </c>
      <c r="J52" s="488">
        <v>4.5999999999999996</v>
      </c>
      <c r="K52" s="488">
        <v>0</v>
      </c>
      <c r="L52" s="488">
        <v>1.05</v>
      </c>
    </row>
    <row r="53" spans="2:12" x14ac:dyDescent="0.25">
      <c r="B53" s="822" t="s">
        <v>272</v>
      </c>
      <c r="C53" s="822"/>
      <c r="D53" s="823"/>
      <c r="E53" s="823"/>
      <c r="F53" s="823"/>
      <c r="G53" s="823"/>
      <c r="H53" s="823"/>
      <c r="I53" s="823"/>
      <c r="J53" s="823"/>
      <c r="K53" s="823"/>
      <c r="L53" s="823"/>
    </row>
    <row r="54" spans="2:12" x14ac:dyDescent="0.25">
      <c r="C54" s="487" t="s">
        <v>273</v>
      </c>
      <c r="D54" s="488">
        <v>3</v>
      </c>
      <c r="E54" s="488">
        <v>30</v>
      </c>
      <c r="F54" s="488">
        <v>64</v>
      </c>
      <c r="G54" s="488">
        <v>538</v>
      </c>
      <c r="H54" s="488">
        <v>75</v>
      </c>
      <c r="I54" s="488">
        <v>3</v>
      </c>
      <c r="J54" s="488">
        <v>0</v>
      </c>
      <c r="K54" s="488">
        <v>30</v>
      </c>
      <c r="L54" s="488">
        <v>0</v>
      </c>
    </row>
    <row r="55" spans="2:12" x14ac:dyDescent="0.25">
      <c r="C55" s="487" t="s">
        <v>274</v>
      </c>
      <c r="D55" s="488">
        <v>3</v>
      </c>
      <c r="E55" s="488">
        <v>5</v>
      </c>
      <c r="F55" s="488">
        <v>80</v>
      </c>
      <c r="G55" s="488">
        <v>377</v>
      </c>
      <c r="H55" s="488">
        <v>65</v>
      </c>
      <c r="I55" s="488">
        <v>3</v>
      </c>
      <c r="J55" s="488">
        <v>0</v>
      </c>
      <c r="K55" s="488">
        <v>5</v>
      </c>
      <c r="L55" s="488">
        <v>0</v>
      </c>
    </row>
    <row r="56" spans="2:12" x14ac:dyDescent="0.25">
      <c r="C56" s="487" t="s">
        <v>275</v>
      </c>
      <c r="D56" s="488">
        <v>0.8</v>
      </c>
      <c r="E56" s="488">
        <v>0</v>
      </c>
      <c r="F56" s="488">
        <v>78.3</v>
      </c>
      <c r="G56" s="488">
        <v>316</v>
      </c>
      <c r="H56" s="488">
        <v>65</v>
      </c>
      <c r="I56" s="488">
        <v>0</v>
      </c>
      <c r="J56" s="488">
        <v>0.8</v>
      </c>
      <c r="K56" s="488">
        <v>0</v>
      </c>
      <c r="L56" s="488">
        <v>0</v>
      </c>
    </row>
    <row r="57" spans="2:12" x14ac:dyDescent="0.25">
      <c r="C57" s="487" t="s">
        <v>276</v>
      </c>
      <c r="D57" s="488">
        <v>3.3</v>
      </c>
      <c r="E57" s="488">
        <v>7.5</v>
      </c>
      <c r="F57" s="488">
        <v>81.8</v>
      </c>
      <c r="G57" s="488">
        <v>407</v>
      </c>
      <c r="H57" s="488">
        <v>80</v>
      </c>
      <c r="I57" s="488">
        <v>0</v>
      </c>
      <c r="J57" s="488">
        <v>3.3</v>
      </c>
      <c r="K57" s="488">
        <v>0</v>
      </c>
      <c r="L57" s="488">
        <v>7.5</v>
      </c>
    </row>
    <row r="58" spans="2:12" x14ac:dyDescent="0.25">
      <c r="C58" s="487" t="s">
        <v>277</v>
      </c>
      <c r="D58" s="488">
        <v>0</v>
      </c>
      <c r="E58" s="488">
        <v>0.1</v>
      </c>
      <c r="F58" s="488">
        <v>77.7</v>
      </c>
      <c r="G58" s="488">
        <v>311</v>
      </c>
      <c r="H58" s="488">
        <v>80</v>
      </c>
      <c r="I58" s="488">
        <v>0</v>
      </c>
      <c r="J58" s="488">
        <v>0</v>
      </c>
      <c r="K58" s="488">
        <v>0</v>
      </c>
      <c r="L58" s="488">
        <v>0.1</v>
      </c>
    </row>
    <row r="59" spans="2:12" x14ac:dyDescent="0.25">
      <c r="C59" s="487" t="s">
        <v>278</v>
      </c>
      <c r="D59" s="488">
        <v>3</v>
      </c>
      <c r="E59" s="488">
        <v>20</v>
      </c>
      <c r="F59" s="488">
        <v>67</v>
      </c>
      <c r="G59" s="488">
        <v>460</v>
      </c>
      <c r="H59" s="488">
        <v>50</v>
      </c>
      <c r="I59" s="488">
        <v>3</v>
      </c>
      <c r="J59" s="488">
        <v>0</v>
      </c>
      <c r="K59" s="488">
        <v>20</v>
      </c>
      <c r="L59" s="488">
        <v>0</v>
      </c>
    </row>
    <row r="60" spans="2:12" x14ac:dyDescent="0.25">
      <c r="C60" s="487" t="s">
        <v>281</v>
      </c>
      <c r="D60" s="488">
        <v>0</v>
      </c>
      <c r="E60" s="488">
        <v>0.1</v>
      </c>
      <c r="F60" s="488">
        <v>77.7</v>
      </c>
      <c r="G60" s="488">
        <v>311</v>
      </c>
      <c r="H60" s="488">
        <v>30</v>
      </c>
      <c r="I60" s="488">
        <v>0</v>
      </c>
      <c r="J60" s="488">
        <v>0</v>
      </c>
      <c r="K60" s="488">
        <v>0</v>
      </c>
      <c r="L60" s="488">
        <v>0.1</v>
      </c>
    </row>
    <row r="61" spans="2:12" x14ac:dyDescent="0.25">
      <c r="C61" s="487" t="s">
        <v>282</v>
      </c>
      <c r="D61" s="488">
        <v>0.8</v>
      </c>
      <c r="E61" s="488">
        <v>0</v>
      </c>
      <c r="F61" s="488">
        <v>80.3</v>
      </c>
      <c r="G61" s="488">
        <v>324</v>
      </c>
      <c r="H61" s="488">
        <v>90</v>
      </c>
      <c r="I61" s="488">
        <v>0</v>
      </c>
      <c r="J61" s="488">
        <v>0.8</v>
      </c>
      <c r="K61" s="488">
        <v>0</v>
      </c>
      <c r="L61" s="488">
        <v>0</v>
      </c>
    </row>
    <row r="62" spans="2:12" x14ac:dyDescent="0.25">
      <c r="C62" s="487" t="s">
        <v>283</v>
      </c>
      <c r="D62" s="488">
        <v>7.2</v>
      </c>
      <c r="E62" s="488">
        <v>8.5</v>
      </c>
      <c r="F62" s="488">
        <v>56</v>
      </c>
      <c r="G62" s="488">
        <v>329</v>
      </c>
      <c r="H62" s="488">
        <v>80</v>
      </c>
      <c r="I62" s="488">
        <v>7.2</v>
      </c>
      <c r="J62" s="488">
        <v>0</v>
      </c>
      <c r="K62" s="488">
        <v>8.5</v>
      </c>
      <c r="L62" s="488">
        <v>0</v>
      </c>
    </row>
    <row r="63" spans="2:12" x14ac:dyDescent="0.25">
      <c r="C63" s="487" t="s">
        <v>284</v>
      </c>
      <c r="D63" s="488">
        <v>0.5</v>
      </c>
      <c r="E63" s="488">
        <v>0</v>
      </c>
      <c r="F63" s="488">
        <v>80.400000000000006</v>
      </c>
      <c r="G63" s="488">
        <v>323</v>
      </c>
      <c r="H63" s="488">
        <v>65</v>
      </c>
      <c r="I63" s="488">
        <v>0.5</v>
      </c>
      <c r="J63" s="488">
        <v>0</v>
      </c>
      <c r="K63" s="488">
        <v>0</v>
      </c>
      <c r="L63" s="488">
        <v>0</v>
      </c>
    </row>
    <row r="64" spans="2:12" x14ac:dyDescent="0.25">
      <c r="C64" s="487" t="s">
        <v>285</v>
      </c>
      <c r="D64" s="488">
        <v>5</v>
      </c>
      <c r="E64" s="488">
        <v>10</v>
      </c>
      <c r="F64" s="488">
        <v>60</v>
      </c>
      <c r="G64" s="488">
        <v>350</v>
      </c>
      <c r="H64" s="488">
        <v>70</v>
      </c>
      <c r="I64" s="488">
        <v>5</v>
      </c>
      <c r="J64" s="488">
        <v>0</v>
      </c>
      <c r="K64" s="488">
        <v>10</v>
      </c>
      <c r="L64" s="488">
        <v>0</v>
      </c>
    </row>
    <row r="65" spans="2:12" x14ac:dyDescent="0.25">
      <c r="C65" s="487" t="s">
        <v>286</v>
      </c>
      <c r="D65" s="488">
        <v>5</v>
      </c>
      <c r="E65" s="488">
        <v>40</v>
      </c>
      <c r="F65" s="488">
        <v>46</v>
      </c>
      <c r="G65" s="488">
        <v>564</v>
      </c>
      <c r="H65" s="488">
        <v>70</v>
      </c>
      <c r="I65" s="488">
        <v>5</v>
      </c>
      <c r="J65" s="488">
        <v>0</v>
      </c>
      <c r="K65" s="488">
        <v>40</v>
      </c>
      <c r="L65" s="488">
        <v>0</v>
      </c>
    </row>
    <row r="66" spans="2:12" x14ac:dyDescent="0.25">
      <c r="C66" s="487" t="s">
        <v>287</v>
      </c>
      <c r="D66" s="488">
        <v>5</v>
      </c>
      <c r="E66" s="488">
        <v>25</v>
      </c>
      <c r="F66" s="488">
        <v>55</v>
      </c>
      <c r="G66" s="488">
        <v>465</v>
      </c>
      <c r="H66" s="488">
        <v>70</v>
      </c>
      <c r="I66" s="488">
        <v>5</v>
      </c>
      <c r="J66" s="488">
        <v>0</v>
      </c>
      <c r="K66" s="488">
        <v>25</v>
      </c>
      <c r="L66" s="488">
        <v>0</v>
      </c>
    </row>
    <row r="67" spans="2:12" x14ac:dyDescent="0.25">
      <c r="C67" s="487" t="s">
        <v>288</v>
      </c>
      <c r="D67" s="488">
        <v>5</v>
      </c>
      <c r="E67" s="488">
        <v>3</v>
      </c>
      <c r="F67" s="488">
        <v>76</v>
      </c>
      <c r="G67" s="488">
        <v>351</v>
      </c>
      <c r="H67" s="488">
        <v>65</v>
      </c>
      <c r="I67" s="488">
        <v>5</v>
      </c>
      <c r="J67" s="488">
        <v>0</v>
      </c>
      <c r="K67" s="488">
        <v>3</v>
      </c>
      <c r="L67" s="488">
        <v>0</v>
      </c>
    </row>
    <row r="68" spans="2:12" x14ac:dyDescent="0.25">
      <c r="C68" s="487" t="s">
        <v>289</v>
      </c>
      <c r="D68" s="488">
        <v>4.7</v>
      </c>
      <c r="E68" s="488">
        <v>20</v>
      </c>
      <c r="F68" s="488">
        <v>49.8</v>
      </c>
      <c r="G68" s="488">
        <v>398</v>
      </c>
      <c r="H68" s="488">
        <v>70</v>
      </c>
      <c r="I68" s="488">
        <v>4.7</v>
      </c>
      <c r="J68" s="488">
        <v>0</v>
      </c>
      <c r="K68" s="488">
        <v>20</v>
      </c>
      <c r="L68" s="488">
        <v>0</v>
      </c>
    </row>
    <row r="69" spans="2:12" x14ac:dyDescent="0.25">
      <c r="C69" s="487" t="s">
        <v>290</v>
      </c>
      <c r="D69" s="488">
        <v>6.6</v>
      </c>
      <c r="E69" s="488">
        <v>35.799999999999997</v>
      </c>
      <c r="F69" s="488">
        <v>46.8</v>
      </c>
      <c r="G69" s="488">
        <v>535</v>
      </c>
      <c r="H69" s="488">
        <v>70</v>
      </c>
      <c r="I69" s="488">
        <v>6.6</v>
      </c>
      <c r="J69" s="488">
        <v>0</v>
      </c>
      <c r="K69" s="488">
        <v>35.799999999999997</v>
      </c>
      <c r="L69" s="488">
        <v>0</v>
      </c>
    </row>
    <row r="70" spans="2:12" x14ac:dyDescent="0.25">
      <c r="C70" s="487" t="s">
        <v>291</v>
      </c>
      <c r="D70" s="488">
        <v>11.6</v>
      </c>
      <c r="E70" s="488">
        <v>29.7</v>
      </c>
      <c r="F70" s="488">
        <v>54</v>
      </c>
      <c r="G70" s="488">
        <v>529</v>
      </c>
      <c r="H70" s="488">
        <v>70</v>
      </c>
      <c r="I70" s="488">
        <v>0</v>
      </c>
      <c r="J70" s="488">
        <v>11.6</v>
      </c>
      <c r="K70" s="488">
        <v>0</v>
      </c>
      <c r="L70" s="488">
        <v>29.7</v>
      </c>
    </row>
    <row r="71" spans="2:12" x14ac:dyDescent="0.25">
      <c r="C71" s="487" t="s">
        <v>292</v>
      </c>
      <c r="D71" s="488">
        <v>12.7</v>
      </c>
      <c r="E71" s="488">
        <v>29.9</v>
      </c>
      <c r="F71" s="488">
        <v>50.6</v>
      </c>
      <c r="G71" s="488">
        <v>522</v>
      </c>
      <c r="H71" s="488">
        <v>70</v>
      </c>
      <c r="I71" s="488">
        <v>0</v>
      </c>
      <c r="J71" s="488">
        <v>12.7</v>
      </c>
      <c r="K71" s="488">
        <v>0</v>
      </c>
      <c r="L71" s="488">
        <v>29.9</v>
      </c>
    </row>
    <row r="72" spans="2:12" x14ac:dyDescent="0.25">
      <c r="C72" s="487" t="s">
        <v>293</v>
      </c>
      <c r="D72" s="488">
        <v>6.9</v>
      </c>
      <c r="E72" s="488">
        <v>35.700000000000003</v>
      </c>
      <c r="F72" s="488">
        <v>52.4</v>
      </c>
      <c r="G72" s="488">
        <v>558</v>
      </c>
      <c r="H72" s="488">
        <v>70</v>
      </c>
      <c r="I72" s="488">
        <v>6.9</v>
      </c>
      <c r="J72" s="488">
        <v>0</v>
      </c>
      <c r="K72" s="488">
        <v>35.700000000000003</v>
      </c>
      <c r="L72" s="488">
        <v>0</v>
      </c>
    </row>
    <row r="73" spans="2:12" x14ac:dyDescent="0.25">
      <c r="C73" s="487" t="s">
        <v>294</v>
      </c>
      <c r="D73" s="488">
        <v>5.4</v>
      </c>
      <c r="E73" s="488">
        <v>35.299999999999997</v>
      </c>
      <c r="F73" s="488">
        <v>52.6</v>
      </c>
      <c r="G73" s="488">
        <v>549</v>
      </c>
      <c r="H73" s="488">
        <v>25</v>
      </c>
      <c r="I73" s="488">
        <v>0</v>
      </c>
      <c r="J73" s="488">
        <v>5.4</v>
      </c>
      <c r="K73" s="488">
        <v>0</v>
      </c>
      <c r="L73" s="488">
        <v>35.299999999999997</v>
      </c>
    </row>
    <row r="74" spans="2:12" x14ac:dyDescent="0.25">
      <c r="B74" s="822" t="s">
        <v>295</v>
      </c>
      <c r="C74" s="822"/>
      <c r="D74" s="823"/>
      <c r="E74" s="823"/>
      <c r="F74" s="823"/>
      <c r="G74" s="823"/>
      <c r="H74" s="823"/>
      <c r="I74" s="823"/>
      <c r="J74" s="823"/>
      <c r="K74" s="823"/>
      <c r="L74" s="823"/>
    </row>
    <row r="75" spans="2:12" x14ac:dyDescent="0.25">
      <c r="C75" s="487" t="s">
        <v>296</v>
      </c>
      <c r="D75" s="488">
        <v>20.5</v>
      </c>
      <c r="E75" s="488">
        <v>10.4</v>
      </c>
      <c r="F75" s="488">
        <v>0</v>
      </c>
      <c r="G75" s="488">
        <v>175</v>
      </c>
      <c r="H75" s="488">
        <v>0</v>
      </c>
      <c r="I75" s="488">
        <v>20.5</v>
      </c>
      <c r="J75" s="488">
        <v>0</v>
      </c>
      <c r="K75" s="488">
        <v>10.4</v>
      </c>
      <c r="L75" s="488">
        <v>0</v>
      </c>
    </row>
    <row r="76" spans="2:12" x14ac:dyDescent="0.25">
      <c r="C76" s="487" t="s">
        <v>297</v>
      </c>
      <c r="D76" s="488">
        <v>16.899999999999999</v>
      </c>
      <c r="E76" s="488">
        <v>15.4</v>
      </c>
      <c r="F76" s="488">
        <v>0</v>
      </c>
      <c r="G76" s="488">
        <v>206</v>
      </c>
      <c r="H76" s="488">
        <v>0</v>
      </c>
      <c r="I76" s="488">
        <v>16.899999999999999</v>
      </c>
      <c r="J76" s="488">
        <v>0</v>
      </c>
      <c r="K76" s="488">
        <v>15.4</v>
      </c>
      <c r="L76" s="488">
        <v>0</v>
      </c>
    </row>
    <row r="77" spans="2:12" x14ac:dyDescent="0.25">
      <c r="B77" s="824" t="s">
        <v>634</v>
      </c>
      <c r="C77" s="822"/>
      <c r="D77" s="823"/>
      <c r="E77" s="823"/>
      <c r="F77" s="823"/>
      <c r="G77" s="823"/>
      <c r="H77" s="823"/>
      <c r="I77" s="823"/>
      <c r="J77" s="823"/>
      <c r="K77" s="823"/>
      <c r="L77" s="823"/>
    </row>
    <row r="78" spans="2:12" x14ac:dyDescent="0.25">
      <c r="C78" s="487" t="s">
        <v>298</v>
      </c>
      <c r="D78" s="488">
        <v>13.1</v>
      </c>
      <c r="E78" s="488">
        <v>6.2</v>
      </c>
      <c r="F78" s="488">
        <v>65.7</v>
      </c>
      <c r="G78" s="488">
        <v>371</v>
      </c>
      <c r="H78" s="488">
        <v>55</v>
      </c>
      <c r="I78" s="488">
        <v>0</v>
      </c>
      <c r="J78" s="488">
        <v>13.1</v>
      </c>
      <c r="K78" s="488">
        <v>0</v>
      </c>
      <c r="L78" s="488">
        <v>6.2</v>
      </c>
    </row>
    <row r="79" spans="2:12" x14ac:dyDescent="0.25">
      <c r="C79" s="487" t="s">
        <v>641</v>
      </c>
      <c r="D79" s="488">
        <v>14.56</v>
      </c>
      <c r="E79" s="488">
        <v>2.93</v>
      </c>
      <c r="F79" s="488">
        <v>69.59</v>
      </c>
      <c r="G79" s="488">
        <v>350</v>
      </c>
      <c r="H79" s="488">
        <v>50</v>
      </c>
      <c r="I79" s="488">
        <v>0</v>
      </c>
      <c r="J79" s="488">
        <v>14.56</v>
      </c>
      <c r="K79" s="488">
        <v>0</v>
      </c>
      <c r="L79" s="488">
        <v>2.93</v>
      </c>
    </row>
    <row r="80" spans="2:12" x14ac:dyDescent="0.25">
      <c r="C80" s="487" t="s">
        <v>299</v>
      </c>
      <c r="D80" s="488">
        <v>12.6</v>
      </c>
      <c r="E80" s="488">
        <v>2.6</v>
      </c>
      <c r="F80" s="488">
        <v>68</v>
      </c>
      <c r="G80" s="488">
        <v>345</v>
      </c>
      <c r="H80" s="488">
        <v>50</v>
      </c>
      <c r="I80" s="488">
        <v>0</v>
      </c>
      <c r="J80" s="488">
        <v>12.6</v>
      </c>
      <c r="K80" s="488">
        <v>0</v>
      </c>
      <c r="L80" s="488">
        <v>2.6</v>
      </c>
    </row>
    <row r="81" spans="2:12" x14ac:dyDescent="0.25">
      <c r="C81" s="487" t="s">
        <v>300</v>
      </c>
      <c r="D81" s="488">
        <v>8.3000000000000007</v>
      </c>
      <c r="E81" s="488">
        <v>1.2</v>
      </c>
      <c r="F81" s="488">
        <v>75</v>
      </c>
      <c r="G81" s="488">
        <v>344</v>
      </c>
      <c r="H81" s="488">
        <v>70</v>
      </c>
      <c r="I81" s="488">
        <v>0</v>
      </c>
      <c r="J81" s="488">
        <v>8.3000000000000007</v>
      </c>
      <c r="K81" s="488">
        <v>0</v>
      </c>
      <c r="L81" s="488">
        <v>1.2</v>
      </c>
    </row>
    <row r="82" spans="2:12" x14ac:dyDescent="0.25">
      <c r="C82" s="487" t="s">
        <v>301</v>
      </c>
      <c r="D82" s="488">
        <v>11.3</v>
      </c>
      <c r="E82" s="488">
        <v>0.7</v>
      </c>
      <c r="F82" s="488">
        <v>73.3</v>
      </c>
      <c r="G82" s="488">
        <v>344</v>
      </c>
      <c r="H82" s="488">
        <v>65</v>
      </c>
      <c r="I82" s="488">
        <v>0</v>
      </c>
      <c r="J82" s="488">
        <v>11.3</v>
      </c>
      <c r="K82" s="488">
        <v>0</v>
      </c>
      <c r="L82" s="488">
        <v>0.7</v>
      </c>
    </row>
    <row r="83" spans="2:12" x14ac:dyDescent="0.25">
      <c r="C83" s="487" t="s">
        <v>302</v>
      </c>
      <c r="D83" s="488">
        <v>12</v>
      </c>
      <c r="E83" s="488">
        <v>6</v>
      </c>
      <c r="F83" s="488">
        <v>67</v>
      </c>
      <c r="G83" s="488">
        <v>370</v>
      </c>
      <c r="H83" s="488">
        <v>40</v>
      </c>
      <c r="I83" s="488">
        <v>0</v>
      </c>
      <c r="J83" s="488">
        <v>12</v>
      </c>
      <c r="K83" s="488">
        <v>0</v>
      </c>
      <c r="L83" s="488">
        <v>6</v>
      </c>
    </row>
    <row r="84" spans="2:12" x14ac:dyDescent="0.25">
      <c r="C84" s="487" t="s">
        <v>303</v>
      </c>
      <c r="D84" s="488">
        <v>9.3000000000000007</v>
      </c>
      <c r="E84" s="488">
        <v>1.1000000000000001</v>
      </c>
      <c r="F84" s="488">
        <v>73.7</v>
      </c>
      <c r="G84" s="488">
        <v>341</v>
      </c>
      <c r="H84" s="488">
        <v>70</v>
      </c>
      <c r="I84" s="488">
        <v>0</v>
      </c>
      <c r="J84" s="488">
        <v>9.3000000000000007</v>
      </c>
      <c r="K84" s="488">
        <v>0</v>
      </c>
      <c r="L84" s="488">
        <v>1.1000000000000001</v>
      </c>
    </row>
    <row r="85" spans="2:12" x14ac:dyDescent="0.25">
      <c r="C85" s="487" t="s">
        <v>304</v>
      </c>
      <c r="D85" s="488">
        <v>12.7</v>
      </c>
      <c r="E85" s="488">
        <v>1.1000000000000001</v>
      </c>
      <c r="F85" s="488">
        <v>70.599999999999994</v>
      </c>
      <c r="G85" s="488">
        <v>343</v>
      </c>
      <c r="H85" s="488">
        <v>60</v>
      </c>
      <c r="I85" s="488">
        <v>0</v>
      </c>
      <c r="J85" s="488">
        <v>12.7</v>
      </c>
      <c r="K85" s="488">
        <v>0</v>
      </c>
      <c r="L85" s="488">
        <v>1.1000000000000001</v>
      </c>
    </row>
    <row r="86" spans="2:12" x14ac:dyDescent="0.25">
      <c r="C86" s="487" t="s">
        <v>305</v>
      </c>
      <c r="D86" s="488">
        <v>10.4</v>
      </c>
      <c r="E86" s="488">
        <v>1.3</v>
      </c>
      <c r="F86" s="488">
        <v>71.7</v>
      </c>
      <c r="G86" s="488">
        <v>340</v>
      </c>
      <c r="H86" s="488">
        <v>25</v>
      </c>
      <c r="I86" s="488">
        <v>0</v>
      </c>
      <c r="J86" s="488">
        <v>10.4</v>
      </c>
      <c r="K86" s="488">
        <v>0</v>
      </c>
      <c r="L86" s="488">
        <v>1.3</v>
      </c>
    </row>
    <row r="87" spans="2:12" x14ac:dyDescent="0.25">
      <c r="C87" s="487" t="s">
        <v>306</v>
      </c>
      <c r="D87" s="488">
        <v>11</v>
      </c>
      <c r="E87" s="488">
        <v>0.9</v>
      </c>
      <c r="F87" s="488">
        <v>74.2</v>
      </c>
      <c r="G87" s="488">
        <v>348</v>
      </c>
      <c r="H87" s="488">
        <v>50</v>
      </c>
      <c r="I87" s="488">
        <v>0</v>
      </c>
      <c r="J87" s="488">
        <v>11</v>
      </c>
      <c r="K87" s="488">
        <v>0</v>
      </c>
      <c r="L87" s="488">
        <v>0.9</v>
      </c>
    </row>
    <row r="88" spans="2:12" x14ac:dyDescent="0.25">
      <c r="C88" s="487" t="s">
        <v>307</v>
      </c>
      <c r="D88" s="488">
        <v>9.1</v>
      </c>
      <c r="E88" s="488">
        <v>3.8</v>
      </c>
      <c r="F88" s="488">
        <v>70</v>
      </c>
      <c r="G88" s="488">
        <v>350</v>
      </c>
      <c r="H88" s="488">
        <v>70</v>
      </c>
      <c r="I88" s="488">
        <v>0</v>
      </c>
      <c r="J88" s="488">
        <v>9.1</v>
      </c>
      <c r="K88" s="488">
        <v>0</v>
      </c>
      <c r="L88" s="488">
        <v>3.8</v>
      </c>
    </row>
    <row r="89" spans="2:12" x14ac:dyDescent="0.25">
      <c r="C89" s="487" t="s">
        <v>67</v>
      </c>
      <c r="D89" s="488">
        <v>8</v>
      </c>
      <c r="E89" s="488">
        <v>1</v>
      </c>
      <c r="F89" s="488">
        <v>76</v>
      </c>
      <c r="G89" s="488">
        <v>345</v>
      </c>
      <c r="H89" s="488">
        <v>50</v>
      </c>
      <c r="I89" s="488">
        <v>0</v>
      </c>
      <c r="J89" s="488">
        <v>8</v>
      </c>
      <c r="K89" s="488">
        <v>0</v>
      </c>
      <c r="L89" s="488">
        <v>1</v>
      </c>
    </row>
    <row r="90" spans="2:12" x14ac:dyDescent="0.25">
      <c r="C90" s="487" t="s">
        <v>308</v>
      </c>
      <c r="D90" s="488">
        <v>11</v>
      </c>
      <c r="E90" s="488">
        <v>2</v>
      </c>
      <c r="F90" s="488">
        <v>67</v>
      </c>
      <c r="G90" s="488">
        <v>330</v>
      </c>
      <c r="H90" s="488">
        <v>45</v>
      </c>
      <c r="I90" s="488">
        <v>0</v>
      </c>
      <c r="J90" s="488">
        <v>11</v>
      </c>
      <c r="K90" s="488">
        <v>0</v>
      </c>
      <c r="L90" s="488">
        <v>2</v>
      </c>
    </row>
    <row r="91" spans="2:12" x14ac:dyDescent="0.25">
      <c r="C91" s="487" t="s">
        <v>309</v>
      </c>
      <c r="D91" s="488">
        <v>34.9</v>
      </c>
      <c r="E91" s="488">
        <v>17.3</v>
      </c>
      <c r="F91" s="488">
        <v>26.5</v>
      </c>
      <c r="G91" s="488">
        <v>401</v>
      </c>
      <c r="H91" s="488">
        <v>15</v>
      </c>
      <c r="I91" s="488">
        <v>0</v>
      </c>
      <c r="J91" s="488">
        <v>13.1</v>
      </c>
      <c r="K91" s="488">
        <v>0</v>
      </c>
      <c r="L91" s="488">
        <v>17.3</v>
      </c>
    </row>
    <row r="92" spans="2:12" x14ac:dyDescent="0.25">
      <c r="C92" s="487" t="s">
        <v>259</v>
      </c>
      <c r="D92" s="488">
        <v>8.3000000000000007</v>
      </c>
      <c r="E92" s="488">
        <v>2</v>
      </c>
      <c r="F92" s="488">
        <v>76.400000000000006</v>
      </c>
      <c r="G92" s="488">
        <v>357</v>
      </c>
      <c r="H92" s="488">
        <v>45</v>
      </c>
      <c r="I92" s="488">
        <v>0</v>
      </c>
      <c r="J92" s="488">
        <v>8.3000000000000007</v>
      </c>
      <c r="K92" s="488">
        <v>0</v>
      </c>
      <c r="L92" s="488">
        <v>2</v>
      </c>
    </row>
    <row r="93" spans="2:12" x14ac:dyDescent="0.25">
      <c r="C93" s="487" t="s">
        <v>260</v>
      </c>
      <c r="D93" s="488">
        <v>8</v>
      </c>
      <c r="E93" s="488">
        <v>6.7</v>
      </c>
      <c r="F93" s="488">
        <v>72.900000000000006</v>
      </c>
      <c r="G93" s="488">
        <v>384</v>
      </c>
      <c r="H93" s="488">
        <v>60</v>
      </c>
      <c r="I93" s="488">
        <v>0</v>
      </c>
      <c r="J93" s="488">
        <v>8</v>
      </c>
      <c r="K93" s="488">
        <v>0</v>
      </c>
      <c r="L93" s="488">
        <v>6.7</v>
      </c>
    </row>
    <row r="94" spans="2:12" x14ac:dyDescent="0.25">
      <c r="C94" s="487" t="s">
        <v>261</v>
      </c>
      <c r="D94" s="488">
        <v>6.4</v>
      </c>
      <c r="E94" s="488">
        <v>2.6</v>
      </c>
      <c r="F94" s="488">
        <v>75.7</v>
      </c>
      <c r="G94" s="488">
        <v>352</v>
      </c>
      <c r="H94" s="488">
        <v>60</v>
      </c>
      <c r="I94" s="488">
        <v>0</v>
      </c>
      <c r="J94" s="488">
        <v>6.4</v>
      </c>
      <c r="K94" s="488">
        <v>0</v>
      </c>
      <c r="L94" s="488">
        <v>2.6</v>
      </c>
    </row>
    <row r="95" spans="2:12" x14ac:dyDescent="0.25">
      <c r="C95" s="487" t="s">
        <v>310</v>
      </c>
      <c r="D95" s="488">
        <v>24.8</v>
      </c>
      <c r="E95" s="488">
        <v>1.1000000000000001</v>
      </c>
      <c r="F95" s="488">
        <v>53.7</v>
      </c>
      <c r="G95" s="488">
        <v>323</v>
      </c>
      <c r="H95" s="488">
        <v>30</v>
      </c>
      <c r="I95" s="488">
        <v>0</v>
      </c>
      <c r="J95" s="488">
        <v>24.8</v>
      </c>
      <c r="K95" s="488">
        <v>0</v>
      </c>
      <c r="L95" s="488">
        <v>1.1000000000000001</v>
      </c>
    </row>
    <row r="96" spans="2:12" x14ac:dyDescent="0.25">
      <c r="B96" s="822" t="s">
        <v>311</v>
      </c>
      <c r="C96" s="822"/>
      <c r="D96" s="823"/>
      <c r="E96" s="823"/>
      <c r="F96" s="823"/>
      <c r="G96" s="823"/>
      <c r="H96" s="823"/>
      <c r="I96" s="823"/>
      <c r="J96" s="823"/>
      <c r="K96" s="823"/>
      <c r="L96" s="823"/>
    </row>
    <row r="97" spans="2:12" x14ac:dyDescent="0.25">
      <c r="C97" s="487" t="s">
        <v>312</v>
      </c>
      <c r="D97" s="488">
        <v>0</v>
      </c>
      <c r="E97" s="488">
        <v>99.7</v>
      </c>
      <c r="F97" s="488">
        <v>0</v>
      </c>
      <c r="G97" s="488">
        <v>897</v>
      </c>
      <c r="H97" s="488">
        <v>0</v>
      </c>
      <c r="I97" s="488">
        <v>0</v>
      </c>
      <c r="J97" s="488">
        <v>0</v>
      </c>
      <c r="K97" s="488">
        <v>99.7</v>
      </c>
      <c r="L97" s="488">
        <v>0</v>
      </c>
    </row>
    <row r="98" spans="2:12" x14ac:dyDescent="0.25">
      <c r="C98" s="487" t="s">
        <v>313</v>
      </c>
      <c r="D98" s="488">
        <v>3.1</v>
      </c>
      <c r="E98" s="488">
        <v>67</v>
      </c>
      <c r="F98" s="488">
        <v>2.6</v>
      </c>
      <c r="G98" s="488">
        <v>625</v>
      </c>
      <c r="H98" s="488">
        <v>60</v>
      </c>
      <c r="I98" s="488">
        <v>3.1</v>
      </c>
      <c r="J98" s="488">
        <v>0</v>
      </c>
      <c r="K98" s="488">
        <v>67</v>
      </c>
      <c r="L98" s="488">
        <v>0</v>
      </c>
    </row>
    <row r="99" spans="2:12" x14ac:dyDescent="0.25">
      <c r="C99" s="487" t="s">
        <v>314</v>
      </c>
      <c r="D99" s="488">
        <v>0.5</v>
      </c>
      <c r="E99" s="488">
        <v>82</v>
      </c>
      <c r="F99" s="488">
        <v>1.2</v>
      </c>
      <c r="G99" s="488">
        <v>744</v>
      </c>
      <c r="H99" s="488">
        <v>55</v>
      </c>
      <c r="I99" s="488">
        <v>0.5</v>
      </c>
      <c r="J99" s="488">
        <v>0</v>
      </c>
      <c r="K99" s="488">
        <v>82</v>
      </c>
      <c r="L99" s="488">
        <v>0</v>
      </c>
    </row>
    <row r="100" spans="2:12" x14ac:dyDescent="0.25">
      <c r="C100" s="487" t="s">
        <v>315</v>
      </c>
      <c r="D100" s="488">
        <v>0.3</v>
      </c>
      <c r="E100" s="488">
        <v>82.3</v>
      </c>
      <c r="F100" s="488">
        <v>1</v>
      </c>
      <c r="G100" s="488">
        <v>745</v>
      </c>
      <c r="H100" s="488">
        <v>55</v>
      </c>
      <c r="I100" s="488">
        <v>0.3</v>
      </c>
      <c r="J100" s="488">
        <v>0</v>
      </c>
      <c r="K100" s="488">
        <v>82.3</v>
      </c>
      <c r="L100" s="488">
        <v>0</v>
      </c>
    </row>
    <row r="101" spans="2:12" x14ac:dyDescent="0.25">
      <c r="C101" s="487" t="s">
        <v>316</v>
      </c>
      <c r="D101" s="488">
        <v>0</v>
      </c>
      <c r="E101" s="488">
        <v>99.8</v>
      </c>
      <c r="F101" s="488">
        <v>0</v>
      </c>
      <c r="G101" s="488">
        <v>898</v>
      </c>
      <c r="H101" s="488">
        <v>0</v>
      </c>
      <c r="I101" s="488">
        <v>0</v>
      </c>
      <c r="J101" s="488">
        <v>0</v>
      </c>
      <c r="K101" s="488">
        <v>0</v>
      </c>
      <c r="L101" s="488">
        <v>99.8</v>
      </c>
    </row>
    <row r="102" spans="2:12" x14ac:dyDescent="0.25">
      <c r="C102" s="487" t="s">
        <v>317</v>
      </c>
      <c r="D102" s="488">
        <v>0</v>
      </c>
      <c r="E102" s="488">
        <v>99.9</v>
      </c>
      <c r="F102" s="488">
        <v>0</v>
      </c>
      <c r="G102" s="488">
        <v>899</v>
      </c>
      <c r="H102" s="488">
        <v>0</v>
      </c>
      <c r="I102" s="488">
        <v>0</v>
      </c>
      <c r="J102" s="488">
        <v>0</v>
      </c>
      <c r="K102" s="488">
        <v>0</v>
      </c>
      <c r="L102" s="488">
        <v>99.9</v>
      </c>
    </row>
    <row r="103" spans="2:12" x14ac:dyDescent="0.25">
      <c r="C103" s="487" t="s">
        <v>318</v>
      </c>
      <c r="D103" s="488">
        <v>0.6</v>
      </c>
      <c r="E103" s="488">
        <v>82.5</v>
      </c>
      <c r="F103" s="488">
        <v>0.9</v>
      </c>
      <c r="G103" s="488">
        <v>748</v>
      </c>
      <c r="H103" s="488">
        <v>51</v>
      </c>
      <c r="I103" s="488">
        <v>0.6</v>
      </c>
      <c r="J103" s="488">
        <v>0</v>
      </c>
      <c r="K103" s="488">
        <v>82.5</v>
      </c>
      <c r="L103" s="488">
        <v>0</v>
      </c>
    </row>
    <row r="104" spans="2:12" x14ac:dyDescent="0.25">
      <c r="C104" s="487" t="s">
        <v>319</v>
      </c>
      <c r="D104" s="488">
        <v>0.3</v>
      </c>
      <c r="E104" s="488">
        <v>98</v>
      </c>
      <c r="F104" s="488">
        <v>0.6</v>
      </c>
      <c r="G104" s="488">
        <v>885</v>
      </c>
      <c r="H104" s="488">
        <v>0</v>
      </c>
      <c r="I104" s="488">
        <v>0.3</v>
      </c>
      <c r="J104" s="488">
        <v>0</v>
      </c>
      <c r="K104" s="488">
        <v>98</v>
      </c>
      <c r="L104" s="488">
        <v>0</v>
      </c>
    </row>
    <row r="105" spans="2:12" x14ac:dyDescent="0.25">
      <c r="B105" s="822" t="s">
        <v>320</v>
      </c>
      <c r="C105" s="822"/>
      <c r="D105" s="823"/>
      <c r="E105" s="823"/>
      <c r="F105" s="823"/>
      <c r="G105" s="823"/>
      <c r="H105" s="823"/>
      <c r="I105" s="823"/>
      <c r="J105" s="823"/>
      <c r="K105" s="823"/>
      <c r="L105" s="823"/>
    </row>
    <row r="106" spans="2:12" x14ac:dyDescent="0.25">
      <c r="C106" s="487" t="s">
        <v>321</v>
      </c>
      <c r="D106" s="488">
        <v>17.899999999999999</v>
      </c>
      <c r="E106" s="488">
        <v>20.100000000000001</v>
      </c>
      <c r="F106" s="488">
        <v>0</v>
      </c>
      <c r="G106" s="488">
        <v>252</v>
      </c>
      <c r="H106" s="488">
        <v>0</v>
      </c>
      <c r="I106" s="488">
        <v>17.899999999999999</v>
      </c>
      <c r="J106" s="488">
        <v>0</v>
      </c>
      <c r="K106" s="488">
        <v>20.100000000000001</v>
      </c>
      <c r="L106" s="488">
        <v>0</v>
      </c>
    </row>
    <row r="107" spans="2:12" x14ac:dyDescent="0.25">
      <c r="C107" s="487" t="s">
        <v>322</v>
      </c>
      <c r="D107" s="488">
        <v>5</v>
      </c>
      <c r="E107" s="488">
        <v>1.5</v>
      </c>
      <c r="F107" s="488">
        <v>3.5</v>
      </c>
      <c r="G107" s="488">
        <v>47</v>
      </c>
      <c r="H107" s="488">
        <v>35</v>
      </c>
      <c r="I107" s="488">
        <v>5</v>
      </c>
      <c r="J107" s="488">
        <v>0</v>
      </c>
      <c r="K107" s="488">
        <v>1.5</v>
      </c>
      <c r="L107" s="488">
        <v>0</v>
      </c>
    </row>
    <row r="108" spans="2:12" x14ac:dyDescent="0.25">
      <c r="C108" s="487" t="s">
        <v>323</v>
      </c>
      <c r="D108" s="488">
        <v>3</v>
      </c>
      <c r="E108" s="488">
        <v>1</v>
      </c>
      <c r="F108" s="488">
        <v>4</v>
      </c>
      <c r="G108" s="488">
        <v>39</v>
      </c>
      <c r="H108" s="488">
        <v>25</v>
      </c>
      <c r="I108" s="488">
        <v>3</v>
      </c>
      <c r="J108" s="488">
        <v>0</v>
      </c>
      <c r="K108" s="488">
        <v>1</v>
      </c>
      <c r="L108" s="488">
        <v>0</v>
      </c>
    </row>
    <row r="109" spans="2:12" x14ac:dyDescent="0.25">
      <c r="C109" s="487" t="s">
        <v>324</v>
      </c>
      <c r="D109" s="488">
        <v>2.8</v>
      </c>
      <c r="E109" s="488">
        <v>3.2</v>
      </c>
      <c r="F109" s="488">
        <v>4.0999999999999996</v>
      </c>
      <c r="G109" s="488">
        <v>56</v>
      </c>
      <c r="H109" s="488">
        <v>25</v>
      </c>
      <c r="I109" s="488">
        <v>2.8</v>
      </c>
      <c r="J109" s="488">
        <v>0</v>
      </c>
      <c r="K109" s="488">
        <v>3.2</v>
      </c>
      <c r="L109" s="488">
        <v>0</v>
      </c>
    </row>
    <row r="110" spans="2:12" x14ac:dyDescent="0.25">
      <c r="C110" s="487" t="s">
        <v>325</v>
      </c>
      <c r="D110" s="488">
        <v>3</v>
      </c>
      <c r="E110" s="488">
        <v>0.1</v>
      </c>
      <c r="F110" s="488">
        <v>3.8</v>
      </c>
      <c r="G110" s="488">
        <v>28</v>
      </c>
      <c r="H110" s="488">
        <v>25</v>
      </c>
      <c r="I110" s="488">
        <v>3</v>
      </c>
      <c r="J110" s="488">
        <v>0</v>
      </c>
      <c r="K110" s="488">
        <v>0.1</v>
      </c>
      <c r="L110" s="488">
        <v>0</v>
      </c>
    </row>
    <row r="111" spans="2:12" x14ac:dyDescent="0.25">
      <c r="C111" s="487" t="s">
        <v>326</v>
      </c>
      <c r="D111" s="488">
        <v>7.1</v>
      </c>
      <c r="E111" s="488">
        <v>23</v>
      </c>
      <c r="F111" s="488">
        <v>27.5</v>
      </c>
      <c r="G111" s="488">
        <v>345</v>
      </c>
      <c r="H111" s="488">
        <v>70</v>
      </c>
      <c r="I111" s="488">
        <v>7.1</v>
      </c>
      <c r="J111" s="488">
        <v>0</v>
      </c>
      <c r="K111" s="488">
        <v>23</v>
      </c>
      <c r="L111" s="488">
        <v>0</v>
      </c>
    </row>
    <row r="112" spans="2:12" x14ac:dyDescent="0.25">
      <c r="C112" s="487" t="s">
        <v>327</v>
      </c>
      <c r="D112" s="488">
        <v>3</v>
      </c>
      <c r="E112" s="488">
        <v>2.6</v>
      </c>
      <c r="F112" s="488">
        <v>4.5</v>
      </c>
      <c r="G112" s="488">
        <v>53</v>
      </c>
      <c r="H112" s="488">
        <v>30</v>
      </c>
      <c r="I112" s="488">
        <v>3</v>
      </c>
      <c r="J112" s="488">
        <v>0</v>
      </c>
      <c r="K112" s="488">
        <v>2.6</v>
      </c>
      <c r="L112" s="488">
        <v>0</v>
      </c>
    </row>
    <row r="113" spans="3:12" x14ac:dyDescent="0.25">
      <c r="C113" s="487" t="s">
        <v>328</v>
      </c>
      <c r="D113" s="488">
        <v>2.9</v>
      </c>
      <c r="E113" s="488">
        <v>1</v>
      </c>
      <c r="F113" s="488">
        <v>4.7</v>
      </c>
      <c r="G113" s="488">
        <v>39</v>
      </c>
      <c r="H113" s="488">
        <v>27</v>
      </c>
      <c r="I113" s="488">
        <v>2.9</v>
      </c>
      <c r="J113" s="488">
        <v>0</v>
      </c>
      <c r="K113" s="488">
        <v>1</v>
      </c>
      <c r="L113" s="488">
        <v>0</v>
      </c>
    </row>
    <row r="114" spans="3:12" x14ac:dyDescent="0.25">
      <c r="C114" s="487" t="s">
        <v>329</v>
      </c>
      <c r="D114" s="488">
        <v>3</v>
      </c>
      <c r="E114" s="488">
        <v>2.5</v>
      </c>
      <c r="F114" s="488">
        <v>4.7</v>
      </c>
      <c r="G114" s="488">
        <v>53.3</v>
      </c>
      <c r="H114" s="488">
        <v>30</v>
      </c>
      <c r="I114" s="488">
        <v>3</v>
      </c>
      <c r="J114" s="488">
        <v>0</v>
      </c>
      <c r="K114" s="488">
        <v>2.5</v>
      </c>
      <c r="L114" s="488">
        <v>0</v>
      </c>
    </row>
    <row r="115" spans="3:12" x14ac:dyDescent="0.25">
      <c r="C115" s="487" t="s">
        <v>330</v>
      </c>
      <c r="D115" s="488">
        <v>2.8</v>
      </c>
      <c r="E115" s="488">
        <v>3.2</v>
      </c>
      <c r="F115" s="488">
        <v>4.7</v>
      </c>
      <c r="G115" s="488">
        <v>58</v>
      </c>
      <c r="H115" s="488">
        <v>30</v>
      </c>
      <c r="I115" s="488">
        <v>2.8</v>
      </c>
      <c r="J115" s="488">
        <v>0</v>
      </c>
      <c r="K115" s="488">
        <v>3.2</v>
      </c>
      <c r="L115" s="488">
        <v>0</v>
      </c>
    </row>
    <row r="116" spans="3:12" x14ac:dyDescent="0.25">
      <c r="C116" s="487" t="s">
        <v>331</v>
      </c>
      <c r="D116" s="488">
        <v>2.8</v>
      </c>
      <c r="E116" s="488">
        <v>3.2</v>
      </c>
      <c r="F116" s="488">
        <v>10.8</v>
      </c>
      <c r="G116" s="488">
        <v>83</v>
      </c>
      <c r="H116" s="488">
        <v>25</v>
      </c>
      <c r="I116" s="488">
        <v>2.8</v>
      </c>
      <c r="J116" s="488">
        <v>0</v>
      </c>
      <c r="K116" s="488">
        <v>3.2</v>
      </c>
      <c r="L116" s="488">
        <v>0</v>
      </c>
    </row>
    <row r="117" spans="3:12" x14ac:dyDescent="0.25">
      <c r="C117" s="487" t="s">
        <v>332</v>
      </c>
      <c r="D117" s="488">
        <v>2.8</v>
      </c>
      <c r="E117" s="488">
        <v>3.2</v>
      </c>
      <c r="F117" s="488">
        <v>4.0999999999999996</v>
      </c>
      <c r="G117" s="488">
        <v>56</v>
      </c>
      <c r="H117" s="488">
        <v>30</v>
      </c>
      <c r="I117" s="488">
        <v>2.8</v>
      </c>
      <c r="J117" s="488">
        <v>0</v>
      </c>
      <c r="K117" s="488">
        <v>3.2</v>
      </c>
      <c r="L117" s="488">
        <v>0</v>
      </c>
    </row>
    <row r="118" spans="3:12" x14ac:dyDescent="0.25">
      <c r="C118" s="487" t="s">
        <v>333</v>
      </c>
      <c r="D118" s="488">
        <v>3</v>
      </c>
      <c r="E118" s="488">
        <v>6</v>
      </c>
      <c r="F118" s="488">
        <v>4.0999999999999996</v>
      </c>
      <c r="G118" s="488">
        <v>82</v>
      </c>
      <c r="H118" s="488">
        <v>30</v>
      </c>
      <c r="I118" s="488">
        <v>3</v>
      </c>
      <c r="J118" s="488">
        <v>0</v>
      </c>
      <c r="K118" s="488">
        <v>6</v>
      </c>
      <c r="L118" s="488">
        <v>0</v>
      </c>
    </row>
    <row r="119" spans="3:12" x14ac:dyDescent="0.25">
      <c r="C119" s="487" t="s">
        <v>334</v>
      </c>
      <c r="D119" s="488">
        <v>3</v>
      </c>
      <c r="E119" s="488">
        <v>10</v>
      </c>
      <c r="F119" s="488">
        <v>4</v>
      </c>
      <c r="G119" s="488">
        <v>118</v>
      </c>
      <c r="H119" s="488">
        <v>30</v>
      </c>
      <c r="I119" s="488">
        <v>3</v>
      </c>
      <c r="J119" s="488">
        <v>0</v>
      </c>
      <c r="K119" s="488">
        <v>10</v>
      </c>
      <c r="L119" s="488">
        <v>0</v>
      </c>
    </row>
    <row r="120" spans="3:12" x14ac:dyDescent="0.25">
      <c r="C120" s="487" t="s">
        <v>335</v>
      </c>
      <c r="D120" s="488">
        <v>2.8</v>
      </c>
      <c r="E120" s="488">
        <v>20</v>
      </c>
      <c r="F120" s="488">
        <v>3.6</v>
      </c>
      <c r="G120" s="488">
        <v>205</v>
      </c>
      <c r="H120" s="488">
        <v>30</v>
      </c>
      <c r="I120" s="488">
        <v>2.8</v>
      </c>
      <c r="J120" s="488">
        <v>0</v>
      </c>
      <c r="K120" s="488">
        <v>20</v>
      </c>
      <c r="L120" s="488">
        <v>0</v>
      </c>
    </row>
    <row r="121" spans="3:12" x14ac:dyDescent="0.25">
      <c r="C121" s="487" t="s">
        <v>336</v>
      </c>
      <c r="D121" s="488">
        <v>2.6</v>
      </c>
      <c r="E121" s="488">
        <v>15</v>
      </c>
      <c r="F121" s="488">
        <v>4.3</v>
      </c>
      <c r="G121" s="488">
        <v>163</v>
      </c>
      <c r="H121" s="488">
        <v>30</v>
      </c>
      <c r="I121" s="488">
        <v>2.6</v>
      </c>
      <c r="J121" s="488">
        <v>0</v>
      </c>
      <c r="K121" s="488">
        <v>15</v>
      </c>
      <c r="L121" s="488">
        <v>0</v>
      </c>
    </row>
    <row r="122" spans="3:12" x14ac:dyDescent="0.25">
      <c r="C122" s="487" t="s">
        <v>337</v>
      </c>
      <c r="D122" s="488">
        <v>3</v>
      </c>
      <c r="E122" s="488">
        <v>10</v>
      </c>
      <c r="F122" s="488">
        <v>2.9</v>
      </c>
      <c r="G122" s="488">
        <v>113</v>
      </c>
      <c r="H122" s="488">
        <v>30</v>
      </c>
      <c r="I122" s="488">
        <v>3</v>
      </c>
      <c r="J122" s="488">
        <v>0</v>
      </c>
      <c r="K122" s="488">
        <v>10</v>
      </c>
      <c r="L122" s="488">
        <v>0</v>
      </c>
    </row>
    <row r="123" spans="3:12" x14ac:dyDescent="0.25">
      <c r="C123" s="487" t="s">
        <v>338</v>
      </c>
      <c r="D123" s="488">
        <v>2.8</v>
      </c>
      <c r="E123" s="488">
        <v>20</v>
      </c>
      <c r="F123" s="488">
        <v>3.2</v>
      </c>
      <c r="G123" s="488">
        <v>204</v>
      </c>
      <c r="H123" s="488">
        <v>56</v>
      </c>
      <c r="I123" s="488">
        <v>2.8</v>
      </c>
      <c r="J123" s="488">
        <v>0</v>
      </c>
      <c r="K123" s="488">
        <v>20</v>
      </c>
      <c r="L123" s="488">
        <v>0</v>
      </c>
    </row>
    <row r="124" spans="3:12" x14ac:dyDescent="0.25">
      <c r="C124" s="487" t="s">
        <v>339</v>
      </c>
      <c r="D124" s="488">
        <v>27</v>
      </c>
      <c r="E124" s="488">
        <v>40</v>
      </c>
      <c r="F124" s="488">
        <v>0</v>
      </c>
      <c r="G124" s="488">
        <v>468</v>
      </c>
      <c r="H124" s="488">
        <v>0</v>
      </c>
      <c r="I124" s="488">
        <v>27</v>
      </c>
      <c r="J124" s="488">
        <v>0</v>
      </c>
      <c r="K124" s="488">
        <v>40</v>
      </c>
      <c r="L124" s="488">
        <v>0</v>
      </c>
    </row>
    <row r="125" spans="3:12" x14ac:dyDescent="0.25">
      <c r="C125" s="487" t="s">
        <v>340</v>
      </c>
      <c r="D125" s="488">
        <v>24</v>
      </c>
      <c r="E125" s="488">
        <v>45</v>
      </c>
      <c r="F125" s="488">
        <v>0</v>
      </c>
      <c r="G125" s="488">
        <v>501</v>
      </c>
      <c r="H125" s="488">
        <v>57</v>
      </c>
      <c r="I125" s="488">
        <v>24</v>
      </c>
      <c r="J125" s="488">
        <v>0</v>
      </c>
      <c r="K125" s="488">
        <v>45</v>
      </c>
      <c r="L125" s="488">
        <v>0</v>
      </c>
    </row>
    <row r="126" spans="3:12" x14ac:dyDescent="0.25">
      <c r="C126" s="487" t="s">
        <v>341</v>
      </c>
      <c r="D126" s="488">
        <v>23</v>
      </c>
      <c r="E126" s="488">
        <v>45</v>
      </c>
      <c r="F126" s="488">
        <v>0</v>
      </c>
      <c r="G126" s="488">
        <v>497</v>
      </c>
      <c r="H126" s="488">
        <v>0</v>
      </c>
      <c r="I126" s="488">
        <v>23</v>
      </c>
      <c r="J126" s="488">
        <v>0</v>
      </c>
      <c r="K126" s="488">
        <v>45</v>
      </c>
      <c r="L126" s="488">
        <v>0</v>
      </c>
    </row>
    <row r="127" spans="3:12" x14ac:dyDescent="0.25">
      <c r="C127" s="487" t="s">
        <v>342</v>
      </c>
      <c r="D127" s="488">
        <v>7.1</v>
      </c>
      <c r="E127" s="488">
        <v>23</v>
      </c>
      <c r="F127" s="488">
        <v>27.5</v>
      </c>
      <c r="G127" s="488">
        <v>345</v>
      </c>
      <c r="H127" s="488">
        <v>70</v>
      </c>
      <c r="I127" s="488">
        <v>7.1</v>
      </c>
      <c r="J127" s="488">
        <v>0</v>
      </c>
      <c r="K127" s="488">
        <v>23</v>
      </c>
      <c r="L127" s="488">
        <v>0</v>
      </c>
    </row>
    <row r="128" spans="3:12" x14ac:dyDescent="0.25">
      <c r="C128" s="487" t="s">
        <v>343</v>
      </c>
      <c r="D128" s="488">
        <v>15</v>
      </c>
      <c r="E128" s="488">
        <v>0.2</v>
      </c>
      <c r="F128" s="488">
        <v>1.8</v>
      </c>
      <c r="G128" s="488">
        <v>69</v>
      </c>
      <c r="H128" s="488">
        <v>30</v>
      </c>
      <c r="I128" s="488">
        <v>15</v>
      </c>
      <c r="J128" s="488">
        <v>0</v>
      </c>
      <c r="K128" s="488">
        <v>0.2</v>
      </c>
      <c r="L128" s="488">
        <v>0</v>
      </c>
    </row>
    <row r="129" spans="2:12" x14ac:dyDescent="0.25">
      <c r="C129" s="487" t="s">
        <v>344</v>
      </c>
      <c r="D129" s="488">
        <v>14</v>
      </c>
      <c r="E129" s="488">
        <v>5</v>
      </c>
      <c r="F129" s="488">
        <v>1.8</v>
      </c>
      <c r="G129" s="488">
        <v>108</v>
      </c>
      <c r="H129" s="488">
        <v>30</v>
      </c>
      <c r="I129" s="488">
        <v>14</v>
      </c>
      <c r="J129" s="488">
        <v>0</v>
      </c>
      <c r="K129" s="488">
        <v>5</v>
      </c>
      <c r="L129" s="488">
        <v>0</v>
      </c>
    </row>
    <row r="130" spans="2:12" x14ac:dyDescent="0.25">
      <c r="C130" s="487" t="s">
        <v>345</v>
      </c>
      <c r="D130" s="488">
        <v>16.2</v>
      </c>
      <c r="E130" s="488">
        <v>5</v>
      </c>
      <c r="F130" s="488">
        <v>1.8</v>
      </c>
      <c r="G130" s="488">
        <v>120</v>
      </c>
      <c r="H130" s="488">
        <v>30</v>
      </c>
      <c r="I130" s="488">
        <v>16.2</v>
      </c>
      <c r="J130" s="488">
        <v>0</v>
      </c>
      <c r="K130" s="488">
        <v>5</v>
      </c>
      <c r="L130" s="488">
        <v>0</v>
      </c>
    </row>
    <row r="131" spans="2:12" x14ac:dyDescent="0.25">
      <c r="C131" s="487" t="s">
        <v>346</v>
      </c>
      <c r="D131" s="488">
        <v>17.2</v>
      </c>
      <c r="E131" s="488">
        <v>0.6</v>
      </c>
      <c r="F131" s="488">
        <v>1.6</v>
      </c>
      <c r="G131" s="488">
        <v>75</v>
      </c>
      <c r="H131" s="488">
        <v>30</v>
      </c>
      <c r="I131" s="488">
        <v>17.2</v>
      </c>
      <c r="J131" s="488">
        <v>0</v>
      </c>
      <c r="K131" s="488">
        <v>0.6</v>
      </c>
      <c r="L131" s="488">
        <v>0</v>
      </c>
    </row>
    <row r="132" spans="2:12" x14ac:dyDescent="0.25">
      <c r="C132" s="487" t="s">
        <v>347</v>
      </c>
      <c r="D132" s="488">
        <v>15.5</v>
      </c>
      <c r="E132" s="488">
        <v>15</v>
      </c>
      <c r="F132" s="488">
        <v>2</v>
      </c>
      <c r="G132" s="488">
        <v>205</v>
      </c>
      <c r="H132" s="488">
        <v>30</v>
      </c>
      <c r="I132" s="488">
        <v>15.5</v>
      </c>
      <c r="J132" s="488">
        <v>0</v>
      </c>
      <c r="K132" s="488">
        <v>15</v>
      </c>
      <c r="L132" s="488">
        <v>0</v>
      </c>
    </row>
    <row r="133" spans="2:12" x14ac:dyDescent="0.25">
      <c r="C133" s="487" t="s">
        <v>348</v>
      </c>
      <c r="D133" s="488">
        <v>16.7</v>
      </c>
      <c r="E133" s="488">
        <v>5</v>
      </c>
      <c r="F133" s="488">
        <v>1.8</v>
      </c>
      <c r="G133" s="488">
        <v>119</v>
      </c>
      <c r="H133" s="488">
        <v>30</v>
      </c>
      <c r="I133" s="488">
        <v>16.7</v>
      </c>
      <c r="J133" s="488">
        <v>0</v>
      </c>
      <c r="K133" s="488">
        <v>5</v>
      </c>
      <c r="L133" s="488">
        <v>0</v>
      </c>
    </row>
    <row r="134" spans="2:12" x14ac:dyDescent="0.25">
      <c r="C134" s="487" t="s">
        <v>349</v>
      </c>
      <c r="D134" s="488">
        <v>14</v>
      </c>
      <c r="E134" s="488">
        <v>18</v>
      </c>
      <c r="F134" s="488">
        <v>1.3</v>
      </c>
      <c r="G134" s="488">
        <v>223</v>
      </c>
      <c r="H134" s="488">
        <v>30</v>
      </c>
      <c r="I134" s="488">
        <v>14</v>
      </c>
      <c r="J134" s="488">
        <v>0</v>
      </c>
      <c r="K134" s="488">
        <v>18</v>
      </c>
      <c r="L134" s="488">
        <v>0</v>
      </c>
    </row>
    <row r="135" spans="2:12" x14ac:dyDescent="0.25">
      <c r="C135" s="487" t="s">
        <v>350</v>
      </c>
      <c r="D135" s="488">
        <v>18</v>
      </c>
      <c r="E135" s="488">
        <v>2</v>
      </c>
      <c r="F135" s="488">
        <v>1.5</v>
      </c>
      <c r="G135" s="488">
        <v>96</v>
      </c>
      <c r="H135" s="488">
        <v>30</v>
      </c>
      <c r="I135" s="488">
        <v>18</v>
      </c>
      <c r="J135" s="488">
        <v>0</v>
      </c>
      <c r="K135" s="488">
        <v>2</v>
      </c>
      <c r="L135" s="488">
        <v>0</v>
      </c>
    </row>
    <row r="136" spans="2:12" x14ac:dyDescent="0.25">
      <c r="C136" s="487" t="s">
        <v>351</v>
      </c>
      <c r="D136" s="488">
        <v>16.100000000000001</v>
      </c>
      <c r="E136" s="488">
        <v>0.5</v>
      </c>
      <c r="F136" s="488">
        <v>2.8</v>
      </c>
      <c r="G136" s="488">
        <v>80</v>
      </c>
      <c r="H136" s="488">
        <v>30</v>
      </c>
      <c r="I136" s="488">
        <v>16.100000000000001</v>
      </c>
      <c r="J136" s="488">
        <v>0</v>
      </c>
      <c r="K136" s="488">
        <v>0.5</v>
      </c>
      <c r="L136" s="488">
        <v>0</v>
      </c>
    </row>
    <row r="137" spans="2:12" x14ac:dyDescent="0.25">
      <c r="C137" s="487" t="s">
        <v>352</v>
      </c>
      <c r="D137" s="488">
        <v>16.7</v>
      </c>
      <c r="E137" s="488">
        <v>9</v>
      </c>
      <c r="F137" s="488">
        <v>1.3</v>
      </c>
      <c r="G137" s="488">
        <v>153</v>
      </c>
      <c r="H137" s="488">
        <v>30</v>
      </c>
      <c r="I137" s="488">
        <v>16.7</v>
      </c>
      <c r="J137" s="488">
        <v>0</v>
      </c>
      <c r="K137" s="488">
        <v>9</v>
      </c>
      <c r="L137" s="488">
        <v>0</v>
      </c>
    </row>
    <row r="138" spans="2:12" x14ac:dyDescent="0.25">
      <c r="B138" s="822" t="s">
        <v>353</v>
      </c>
      <c r="C138" s="822"/>
      <c r="D138" s="823"/>
      <c r="E138" s="823"/>
      <c r="F138" s="823"/>
      <c r="G138" s="823"/>
      <c r="H138" s="823"/>
      <c r="I138" s="823"/>
      <c r="J138" s="823"/>
      <c r="K138" s="823"/>
      <c r="L138" s="823"/>
    </row>
    <row r="139" spans="2:12" x14ac:dyDescent="0.25">
      <c r="C139" s="487" t="s">
        <v>354</v>
      </c>
      <c r="D139" s="488">
        <v>10</v>
      </c>
      <c r="E139" s="488">
        <v>2</v>
      </c>
      <c r="F139" s="488">
        <v>69</v>
      </c>
      <c r="G139" s="488">
        <v>334</v>
      </c>
      <c r="H139" s="488">
        <v>90</v>
      </c>
      <c r="I139" s="488">
        <v>10</v>
      </c>
      <c r="J139" s="488">
        <v>0</v>
      </c>
      <c r="K139" s="488">
        <v>2</v>
      </c>
      <c r="L139" s="488">
        <v>0</v>
      </c>
    </row>
    <row r="140" spans="2:12" x14ac:dyDescent="0.25">
      <c r="C140" s="487" t="s">
        <v>355</v>
      </c>
      <c r="D140" s="488">
        <v>10.6</v>
      </c>
      <c r="E140" s="488">
        <v>1.3</v>
      </c>
      <c r="F140" s="488">
        <v>73.2</v>
      </c>
      <c r="G140" s="488">
        <v>346</v>
      </c>
      <c r="H140" s="488">
        <v>70</v>
      </c>
      <c r="I140" s="488">
        <v>0</v>
      </c>
      <c r="J140" s="488">
        <v>10.6</v>
      </c>
      <c r="K140" s="488">
        <v>0</v>
      </c>
      <c r="L140" s="488">
        <v>1.3</v>
      </c>
    </row>
    <row r="141" spans="2:12" x14ac:dyDescent="0.25">
      <c r="C141" s="487" t="s">
        <v>356</v>
      </c>
      <c r="D141" s="488">
        <v>11.7</v>
      </c>
      <c r="E141" s="488">
        <v>1.8</v>
      </c>
      <c r="F141" s="488">
        <v>70.8</v>
      </c>
      <c r="G141" s="488">
        <v>346</v>
      </c>
      <c r="H141" s="488">
        <v>70</v>
      </c>
      <c r="I141" s="488">
        <v>0</v>
      </c>
      <c r="J141" s="488">
        <v>11.7</v>
      </c>
      <c r="K141" s="488">
        <v>0</v>
      </c>
      <c r="L141" s="488">
        <v>1.8</v>
      </c>
    </row>
    <row r="142" spans="2:12" x14ac:dyDescent="0.25">
      <c r="C142" s="487" t="s">
        <v>357</v>
      </c>
      <c r="D142" s="488">
        <v>10.3</v>
      </c>
      <c r="E142" s="488">
        <v>0.9</v>
      </c>
      <c r="F142" s="488">
        <v>74.2</v>
      </c>
      <c r="G142" s="488">
        <v>346</v>
      </c>
      <c r="H142" s="488">
        <v>70</v>
      </c>
      <c r="I142" s="488">
        <v>0</v>
      </c>
      <c r="J142" s="488">
        <v>10.3</v>
      </c>
      <c r="K142" s="488">
        <v>0</v>
      </c>
      <c r="L142" s="488">
        <v>0.9</v>
      </c>
    </row>
    <row r="143" spans="2:12" x14ac:dyDescent="0.25">
      <c r="C143" s="487" t="s">
        <v>358</v>
      </c>
      <c r="D143" s="488">
        <v>6.9</v>
      </c>
      <c r="E143" s="488">
        <v>1.1000000000000001</v>
      </c>
      <c r="F143" s="488">
        <v>76.900000000000006</v>
      </c>
      <c r="G143" s="488">
        <v>345</v>
      </c>
      <c r="H143" s="488">
        <v>45</v>
      </c>
      <c r="I143" s="488">
        <v>0</v>
      </c>
      <c r="J143" s="488">
        <v>6.9</v>
      </c>
      <c r="K143" s="488">
        <v>0</v>
      </c>
      <c r="L143" s="488">
        <v>1.1000000000000001</v>
      </c>
    </row>
    <row r="144" spans="2:12" x14ac:dyDescent="0.25">
      <c r="C144" s="487" t="s">
        <v>359</v>
      </c>
      <c r="D144" s="488">
        <v>7.9</v>
      </c>
      <c r="E144" s="488">
        <v>10.83</v>
      </c>
      <c r="F144" s="488">
        <v>57.52</v>
      </c>
      <c r="G144" s="488">
        <v>353</v>
      </c>
      <c r="H144" s="488">
        <v>90</v>
      </c>
      <c r="I144" s="488">
        <v>7.9</v>
      </c>
      <c r="J144" s="488">
        <v>0</v>
      </c>
      <c r="K144" s="488">
        <v>10.83</v>
      </c>
      <c r="L144" s="488">
        <v>0</v>
      </c>
    </row>
    <row r="145" spans="2:12" x14ac:dyDescent="0.25">
      <c r="C145" s="487" t="s">
        <v>360</v>
      </c>
      <c r="D145" s="488">
        <v>8</v>
      </c>
      <c r="E145" s="488">
        <v>15</v>
      </c>
      <c r="F145" s="488">
        <v>50</v>
      </c>
      <c r="G145" s="488">
        <v>367</v>
      </c>
      <c r="H145" s="488">
        <v>90</v>
      </c>
      <c r="I145" s="488">
        <v>8</v>
      </c>
      <c r="J145" s="488">
        <v>0</v>
      </c>
      <c r="K145" s="488">
        <v>15</v>
      </c>
      <c r="L145" s="488">
        <v>0</v>
      </c>
    </row>
    <row r="146" spans="2:12" x14ac:dyDescent="0.25">
      <c r="C146" s="487" t="s">
        <v>361</v>
      </c>
      <c r="D146" s="488">
        <v>11</v>
      </c>
      <c r="E146" s="488">
        <v>2</v>
      </c>
      <c r="F146" s="488">
        <v>72</v>
      </c>
      <c r="G146" s="488">
        <v>350</v>
      </c>
      <c r="H146" s="488">
        <v>70</v>
      </c>
      <c r="I146" s="488">
        <v>0</v>
      </c>
      <c r="J146" s="488">
        <v>11</v>
      </c>
      <c r="K146" s="488">
        <v>0</v>
      </c>
      <c r="L146" s="488">
        <v>2</v>
      </c>
    </row>
    <row r="147" spans="2:12" x14ac:dyDescent="0.25">
      <c r="C147" s="487" t="s">
        <v>362</v>
      </c>
      <c r="D147" s="488">
        <v>8.5</v>
      </c>
      <c r="E147" s="488">
        <v>10.6</v>
      </c>
      <c r="F147" s="488">
        <v>71.3</v>
      </c>
      <c r="G147" s="488">
        <v>414</v>
      </c>
      <c r="H147" s="488">
        <v>70</v>
      </c>
      <c r="I147" s="488">
        <v>8.5</v>
      </c>
      <c r="J147" s="488">
        <v>0</v>
      </c>
      <c r="K147" s="488">
        <v>10.6</v>
      </c>
      <c r="L147" s="488">
        <v>0</v>
      </c>
    </row>
    <row r="148" spans="2:12" x14ac:dyDescent="0.25">
      <c r="C148" s="487" t="s">
        <v>363</v>
      </c>
      <c r="D148" s="488">
        <v>11</v>
      </c>
      <c r="E148" s="488">
        <v>1.3</v>
      </c>
      <c r="F148" s="488">
        <v>73</v>
      </c>
      <c r="G148" s="488">
        <v>347</v>
      </c>
      <c r="H148" s="488">
        <v>90</v>
      </c>
      <c r="I148" s="488">
        <v>0</v>
      </c>
      <c r="J148" s="488">
        <v>11</v>
      </c>
      <c r="K148" s="488">
        <v>1.3</v>
      </c>
      <c r="L148" s="488">
        <v>0</v>
      </c>
    </row>
    <row r="149" spans="2:12" x14ac:dyDescent="0.25">
      <c r="C149" s="487" t="s">
        <v>364</v>
      </c>
      <c r="D149" s="488">
        <v>7</v>
      </c>
      <c r="E149" s="488">
        <v>1</v>
      </c>
      <c r="F149" s="488">
        <v>41</v>
      </c>
      <c r="G149" s="488">
        <v>207</v>
      </c>
      <c r="H149" s="488">
        <v>45</v>
      </c>
      <c r="I149" s="488">
        <v>0</v>
      </c>
      <c r="J149" s="488">
        <v>7</v>
      </c>
      <c r="K149" s="488">
        <v>0</v>
      </c>
      <c r="L149" s="488">
        <v>1</v>
      </c>
    </row>
    <row r="150" spans="2:12" x14ac:dyDescent="0.25">
      <c r="C150" s="487" t="s">
        <v>365</v>
      </c>
      <c r="D150" s="488">
        <v>7.7</v>
      </c>
      <c r="E150" s="488">
        <v>2.4</v>
      </c>
      <c r="F150" s="488">
        <v>53.4</v>
      </c>
      <c r="G150" s="488">
        <v>266</v>
      </c>
      <c r="H150" s="488">
        <v>80</v>
      </c>
      <c r="I150" s="488">
        <v>0</v>
      </c>
      <c r="J150" s="488">
        <v>7.7</v>
      </c>
      <c r="K150" s="488">
        <v>0</v>
      </c>
      <c r="L150" s="488">
        <v>2.4</v>
      </c>
    </row>
    <row r="151" spans="2:12" x14ac:dyDescent="0.25">
      <c r="C151" s="487" t="s">
        <v>366</v>
      </c>
      <c r="D151" s="488">
        <v>4.7</v>
      </c>
      <c r="E151" s="488">
        <v>0.7</v>
      </c>
      <c r="F151" s="488">
        <v>49.8</v>
      </c>
      <c r="G151" s="488">
        <v>224</v>
      </c>
      <c r="H151" s="488">
        <v>65</v>
      </c>
      <c r="I151" s="488">
        <v>0</v>
      </c>
      <c r="J151" s="488">
        <v>4.7</v>
      </c>
      <c r="K151" s="488">
        <v>0</v>
      </c>
      <c r="L151" s="488">
        <v>0.7</v>
      </c>
    </row>
    <row r="152" spans="2:12" x14ac:dyDescent="0.25">
      <c r="C152" s="487" t="s">
        <v>367</v>
      </c>
      <c r="D152" s="488">
        <v>4.2</v>
      </c>
      <c r="E152" s="488">
        <v>0.8</v>
      </c>
      <c r="F152" s="488">
        <v>43</v>
      </c>
      <c r="G152" s="488">
        <v>196</v>
      </c>
      <c r="H152" s="488">
        <v>65</v>
      </c>
      <c r="I152" s="488">
        <v>0</v>
      </c>
      <c r="J152" s="488">
        <v>4.2</v>
      </c>
      <c r="K152" s="488">
        <v>0</v>
      </c>
      <c r="L152" s="488">
        <v>0.8</v>
      </c>
    </row>
    <row r="153" spans="2:12" x14ac:dyDescent="0.25">
      <c r="B153" s="822" t="s">
        <v>368</v>
      </c>
      <c r="C153" s="822"/>
      <c r="D153" s="823"/>
      <c r="E153" s="823"/>
      <c r="F153" s="823"/>
      <c r="G153" s="823"/>
      <c r="H153" s="823"/>
      <c r="I153" s="823"/>
      <c r="J153" s="823"/>
      <c r="K153" s="823"/>
      <c r="L153" s="823"/>
    </row>
    <row r="154" spans="2:12" x14ac:dyDescent="0.25">
      <c r="C154" s="489" t="s">
        <v>369</v>
      </c>
      <c r="D154" s="490">
        <v>16.3</v>
      </c>
      <c r="E154" s="490">
        <v>15.3</v>
      </c>
      <c r="F154" s="490">
        <v>0</v>
      </c>
      <c r="G154" s="490">
        <v>202</v>
      </c>
      <c r="H154" s="490">
        <v>0</v>
      </c>
      <c r="I154" s="490">
        <v>16.3</v>
      </c>
      <c r="J154" s="490">
        <v>0</v>
      </c>
      <c r="K154" s="490">
        <v>15.3</v>
      </c>
      <c r="L154" s="490">
        <v>0</v>
      </c>
    </row>
    <row r="155" spans="2:12" x14ac:dyDescent="0.25">
      <c r="C155" s="489" t="s">
        <v>370</v>
      </c>
      <c r="D155" s="490">
        <v>22.6</v>
      </c>
      <c r="E155" s="490">
        <v>20.9</v>
      </c>
      <c r="F155" s="490">
        <v>0</v>
      </c>
      <c r="G155" s="490">
        <v>278</v>
      </c>
      <c r="H155" s="490">
        <v>34</v>
      </c>
      <c r="I155" s="490">
        <v>22.6</v>
      </c>
      <c r="J155" s="490">
        <v>0</v>
      </c>
      <c r="K155" s="490">
        <v>20.9</v>
      </c>
      <c r="L155" s="490">
        <v>0</v>
      </c>
    </row>
    <row r="156" spans="2:12" x14ac:dyDescent="0.25">
      <c r="C156" s="489" t="s">
        <v>371</v>
      </c>
      <c r="D156" s="490">
        <v>12.3</v>
      </c>
      <c r="E156" s="490">
        <v>13.7</v>
      </c>
      <c r="F156" s="490">
        <v>0</v>
      </c>
      <c r="G156" s="490">
        <v>172</v>
      </c>
      <c r="H156" s="490">
        <v>0</v>
      </c>
      <c r="I156" s="490">
        <v>12.3</v>
      </c>
      <c r="J156" s="490">
        <v>0</v>
      </c>
      <c r="K156" s="490">
        <v>13.7</v>
      </c>
      <c r="L156" s="490">
        <v>0</v>
      </c>
    </row>
    <row r="157" spans="2:12" x14ac:dyDescent="0.25">
      <c r="C157" s="489" t="s">
        <v>372</v>
      </c>
      <c r="D157" s="490">
        <v>18.899999999999999</v>
      </c>
      <c r="E157" s="490">
        <v>12.4</v>
      </c>
      <c r="F157" s="490">
        <v>0</v>
      </c>
      <c r="G157" s="490">
        <v>187</v>
      </c>
      <c r="H157" s="490">
        <v>0</v>
      </c>
      <c r="I157" s="490">
        <v>18.899999999999999</v>
      </c>
      <c r="J157" s="490">
        <v>0</v>
      </c>
      <c r="K157" s="490">
        <v>12.4</v>
      </c>
      <c r="L157" s="490">
        <v>0</v>
      </c>
    </row>
    <row r="158" spans="2:12" x14ac:dyDescent="0.25">
      <c r="C158" s="489" t="s">
        <v>373</v>
      </c>
      <c r="D158" s="490">
        <v>16.8</v>
      </c>
      <c r="E158" s="490">
        <v>18.3</v>
      </c>
      <c r="F158" s="490">
        <v>0</v>
      </c>
      <c r="G158" s="490">
        <v>231</v>
      </c>
      <c r="H158" s="490">
        <v>0</v>
      </c>
      <c r="I158" s="490">
        <v>16.8</v>
      </c>
      <c r="J158" s="490">
        <v>0</v>
      </c>
      <c r="K158" s="490">
        <v>18.3</v>
      </c>
      <c r="L158" s="490">
        <v>0</v>
      </c>
    </row>
    <row r="159" spans="2:12" x14ac:dyDescent="0.25">
      <c r="C159" s="489" t="s">
        <v>374</v>
      </c>
      <c r="D159" s="490">
        <v>7.6</v>
      </c>
      <c r="E159" s="490">
        <v>66.8</v>
      </c>
      <c r="F159" s="490">
        <v>0</v>
      </c>
      <c r="G159" s="490">
        <v>631</v>
      </c>
      <c r="H159" s="490">
        <v>0</v>
      </c>
      <c r="I159" s="490">
        <v>7.6</v>
      </c>
      <c r="J159" s="490">
        <v>0</v>
      </c>
      <c r="K159" s="490">
        <v>66.8</v>
      </c>
      <c r="L159" s="490">
        <v>0</v>
      </c>
    </row>
    <row r="160" spans="2:12" x14ac:dyDescent="0.25">
      <c r="C160" s="489" t="s">
        <v>375</v>
      </c>
      <c r="D160" s="490">
        <v>16.100000000000001</v>
      </c>
      <c r="E160" s="490">
        <v>33.299999999999997</v>
      </c>
      <c r="F160" s="490">
        <v>0</v>
      </c>
      <c r="G160" s="490">
        <v>364</v>
      </c>
      <c r="H160" s="490">
        <v>0</v>
      </c>
      <c r="I160" s="490">
        <v>16.100000000000001</v>
      </c>
      <c r="J160" s="490">
        <v>0</v>
      </c>
      <c r="K160" s="490">
        <v>33.299999999999997</v>
      </c>
      <c r="L160" s="490">
        <v>0</v>
      </c>
    </row>
    <row r="161" spans="3:12" x14ac:dyDescent="0.25">
      <c r="C161" s="489" t="s">
        <v>376</v>
      </c>
      <c r="D161" s="490">
        <v>21.6</v>
      </c>
      <c r="E161" s="490">
        <v>12</v>
      </c>
      <c r="F161" s="490">
        <v>0.8</v>
      </c>
      <c r="G161" s="490">
        <v>197</v>
      </c>
      <c r="H161" s="490">
        <v>0</v>
      </c>
      <c r="I161" s="490">
        <v>21.6</v>
      </c>
      <c r="J161" s="490">
        <v>0</v>
      </c>
      <c r="K161" s="490">
        <v>12</v>
      </c>
      <c r="L161" s="490">
        <v>0</v>
      </c>
    </row>
    <row r="162" spans="3:12" x14ac:dyDescent="0.25">
      <c r="C162" s="489" t="s">
        <v>377</v>
      </c>
      <c r="D162" s="490">
        <v>13.7</v>
      </c>
      <c r="E162" s="490">
        <v>22.8</v>
      </c>
      <c r="F162" s="490">
        <v>0</v>
      </c>
      <c r="G162" s="490">
        <v>260</v>
      </c>
      <c r="H162" s="490">
        <v>34</v>
      </c>
      <c r="I162" s="490">
        <v>13.7</v>
      </c>
      <c r="J162" s="490">
        <v>0</v>
      </c>
      <c r="K162" s="490">
        <v>22.8</v>
      </c>
      <c r="L162" s="490">
        <v>0</v>
      </c>
    </row>
    <row r="163" spans="3:12" x14ac:dyDescent="0.25">
      <c r="C163" s="489" t="s">
        <v>378</v>
      </c>
      <c r="D163" s="490">
        <v>12.2</v>
      </c>
      <c r="E163" s="490">
        <v>28</v>
      </c>
      <c r="F163" s="490">
        <v>0</v>
      </c>
      <c r="G163" s="490">
        <v>300</v>
      </c>
      <c r="H163" s="490">
        <v>34</v>
      </c>
      <c r="I163" s="490">
        <v>12.2</v>
      </c>
      <c r="J163" s="490">
        <v>0</v>
      </c>
      <c r="K163" s="490">
        <v>28</v>
      </c>
      <c r="L163" s="490">
        <v>0</v>
      </c>
    </row>
    <row r="164" spans="3:12" x14ac:dyDescent="0.25">
      <c r="C164" s="489" t="s">
        <v>379</v>
      </c>
      <c r="D164" s="490">
        <v>11.7</v>
      </c>
      <c r="E164" s="490">
        <v>22.8</v>
      </c>
      <c r="F164" s="490">
        <v>0</v>
      </c>
      <c r="G164" s="490">
        <v>252</v>
      </c>
      <c r="H164" s="490">
        <v>34</v>
      </c>
      <c r="I164" s="490">
        <v>11.7</v>
      </c>
      <c r="J164" s="490">
        <v>0</v>
      </c>
      <c r="K164" s="490">
        <v>22.8</v>
      </c>
      <c r="L164" s="490">
        <v>0</v>
      </c>
    </row>
    <row r="165" spans="3:12" x14ac:dyDescent="0.25">
      <c r="C165" s="489" t="s">
        <v>380</v>
      </c>
      <c r="D165" s="490">
        <v>17.3</v>
      </c>
      <c r="E165" s="490">
        <v>39</v>
      </c>
      <c r="F165" s="490">
        <v>0</v>
      </c>
      <c r="G165" s="490">
        <v>420</v>
      </c>
      <c r="H165" s="490">
        <v>34</v>
      </c>
      <c r="I165" s="490">
        <v>17.3</v>
      </c>
      <c r="J165" s="490">
        <v>0</v>
      </c>
      <c r="K165" s="490">
        <v>39</v>
      </c>
      <c r="L165" s="490">
        <v>0</v>
      </c>
    </row>
    <row r="166" spans="3:12" x14ac:dyDescent="0.25">
      <c r="C166" s="489" t="s">
        <v>381</v>
      </c>
      <c r="D166" s="490">
        <v>28.2</v>
      </c>
      <c r="E166" s="490">
        <v>27.5</v>
      </c>
      <c r="F166" s="490">
        <v>0</v>
      </c>
      <c r="G166" s="490">
        <v>360</v>
      </c>
      <c r="H166" s="490">
        <v>34</v>
      </c>
      <c r="I166" s="490">
        <v>28.2</v>
      </c>
      <c r="J166" s="490">
        <v>0</v>
      </c>
      <c r="K166" s="490">
        <v>27.5</v>
      </c>
      <c r="L166" s="490">
        <v>0</v>
      </c>
    </row>
    <row r="167" spans="3:12" x14ac:dyDescent="0.25">
      <c r="C167" s="489" t="s">
        <v>382</v>
      </c>
      <c r="D167" s="490">
        <v>16.2</v>
      </c>
      <c r="E167" s="490">
        <v>44.6</v>
      </c>
      <c r="F167" s="490">
        <v>0</v>
      </c>
      <c r="G167" s="490">
        <v>466</v>
      </c>
      <c r="H167" s="490">
        <v>34</v>
      </c>
      <c r="I167" s="490">
        <v>16.2</v>
      </c>
      <c r="J167" s="490">
        <v>0</v>
      </c>
      <c r="K167" s="490">
        <v>44.6</v>
      </c>
      <c r="L167" s="490">
        <v>0</v>
      </c>
    </row>
    <row r="168" spans="3:12" x14ac:dyDescent="0.25">
      <c r="C168" s="489" t="s">
        <v>383</v>
      </c>
      <c r="D168" s="490">
        <v>20.9</v>
      </c>
      <c r="E168" s="490">
        <v>47.8</v>
      </c>
      <c r="F168" s="490">
        <v>0</v>
      </c>
      <c r="G168" s="490">
        <v>513</v>
      </c>
      <c r="H168" s="490">
        <v>34</v>
      </c>
      <c r="I168" s="490">
        <v>20.9</v>
      </c>
      <c r="J168" s="490">
        <v>0</v>
      </c>
      <c r="K168" s="490">
        <v>47.8</v>
      </c>
      <c r="L168" s="490">
        <v>0</v>
      </c>
    </row>
    <row r="169" spans="3:12" x14ac:dyDescent="0.25">
      <c r="C169" s="489" t="s">
        <v>384</v>
      </c>
      <c r="D169" s="490">
        <v>24.8</v>
      </c>
      <c r="E169" s="490">
        <v>41.5</v>
      </c>
      <c r="F169" s="490">
        <v>0</v>
      </c>
      <c r="G169" s="490">
        <v>472</v>
      </c>
      <c r="H169" s="490">
        <v>34</v>
      </c>
      <c r="I169" s="490">
        <v>24.8</v>
      </c>
      <c r="J169" s="490">
        <v>0</v>
      </c>
      <c r="K169" s="490">
        <v>41.5</v>
      </c>
      <c r="L169" s="490">
        <v>0</v>
      </c>
    </row>
    <row r="170" spans="3:12" x14ac:dyDescent="0.25">
      <c r="C170" s="489" t="s">
        <v>279</v>
      </c>
      <c r="D170" s="490">
        <v>10.5</v>
      </c>
      <c r="E170" s="490">
        <v>47.2</v>
      </c>
      <c r="F170" s="490">
        <v>0</v>
      </c>
      <c r="G170" s="490">
        <v>466</v>
      </c>
      <c r="H170" s="490">
        <v>34</v>
      </c>
      <c r="I170" s="490">
        <v>10.5</v>
      </c>
      <c r="J170" s="490">
        <v>0</v>
      </c>
      <c r="K170" s="490">
        <v>47.2</v>
      </c>
      <c r="L170" s="490">
        <v>0</v>
      </c>
    </row>
    <row r="171" spans="3:12" x14ac:dyDescent="0.25">
      <c r="C171" s="489" t="s">
        <v>385</v>
      </c>
      <c r="D171" s="490">
        <v>20.8</v>
      </c>
      <c r="E171" s="490">
        <v>8.8000000000000007</v>
      </c>
      <c r="F171" s="490">
        <v>0.6</v>
      </c>
      <c r="G171" s="490">
        <v>164</v>
      </c>
      <c r="H171" s="490">
        <v>0</v>
      </c>
      <c r="I171" s="490">
        <v>20.8</v>
      </c>
      <c r="J171" s="490">
        <v>0</v>
      </c>
      <c r="K171" s="490">
        <v>8.8000000000000007</v>
      </c>
      <c r="L171" s="490">
        <v>0</v>
      </c>
    </row>
    <row r="172" spans="3:12" x14ac:dyDescent="0.25">
      <c r="C172" s="489" t="s">
        <v>280</v>
      </c>
      <c r="D172" s="490">
        <v>20.7</v>
      </c>
      <c r="E172" s="490">
        <v>12.9</v>
      </c>
      <c r="F172" s="490">
        <v>0</v>
      </c>
      <c r="G172" s="490">
        <v>198</v>
      </c>
      <c r="H172" s="490">
        <v>0</v>
      </c>
      <c r="I172" s="490">
        <v>20.7</v>
      </c>
      <c r="J172" s="490">
        <v>0</v>
      </c>
      <c r="K172" s="490">
        <v>12.9</v>
      </c>
      <c r="L172" s="490">
        <v>0</v>
      </c>
    </row>
    <row r="173" spans="3:12" x14ac:dyDescent="0.25">
      <c r="C173" s="489" t="s">
        <v>386</v>
      </c>
      <c r="D173" s="490">
        <v>9.5</v>
      </c>
      <c r="E173" s="490">
        <v>9.5</v>
      </c>
      <c r="F173" s="490">
        <v>0</v>
      </c>
      <c r="G173" s="490">
        <v>123</v>
      </c>
      <c r="H173" s="490">
        <v>0</v>
      </c>
      <c r="I173" s="490">
        <v>9.5</v>
      </c>
      <c r="J173" s="490">
        <v>0</v>
      </c>
      <c r="K173" s="490">
        <v>9.5</v>
      </c>
      <c r="L173" s="490">
        <v>0</v>
      </c>
    </row>
    <row r="174" spans="3:12" x14ac:dyDescent="0.25">
      <c r="C174" s="489" t="s">
        <v>387</v>
      </c>
      <c r="D174" s="490">
        <v>18.7</v>
      </c>
      <c r="E174" s="490">
        <v>2.9</v>
      </c>
      <c r="F174" s="490">
        <v>0</v>
      </c>
      <c r="G174" s="490">
        <v>100</v>
      </c>
      <c r="H174" s="490">
        <v>0</v>
      </c>
      <c r="I174" s="490">
        <v>18.7</v>
      </c>
      <c r="J174" s="490">
        <v>0</v>
      </c>
      <c r="K174" s="490">
        <v>2.9</v>
      </c>
      <c r="L174" s="490">
        <v>0</v>
      </c>
    </row>
    <row r="175" spans="3:12" x14ac:dyDescent="0.25">
      <c r="C175" s="489" t="s">
        <v>388</v>
      </c>
      <c r="D175" s="490">
        <v>17.399999999999999</v>
      </c>
      <c r="E175" s="490">
        <v>3.1</v>
      </c>
      <c r="F175" s="490">
        <v>0</v>
      </c>
      <c r="G175" s="490">
        <v>97</v>
      </c>
      <c r="H175" s="490">
        <v>0</v>
      </c>
      <c r="I175" s="490">
        <v>17.399999999999999</v>
      </c>
      <c r="J175" s="490">
        <v>0</v>
      </c>
      <c r="K175" s="490">
        <v>3.1</v>
      </c>
      <c r="L175" s="490">
        <v>0</v>
      </c>
    </row>
    <row r="176" spans="3:12" x14ac:dyDescent="0.25">
      <c r="C176" s="489" t="s">
        <v>389</v>
      </c>
      <c r="D176" s="490">
        <v>18.8</v>
      </c>
      <c r="E176" s="490">
        <v>3.6</v>
      </c>
      <c r="F176" s="490">
        <v>0</v>
      </c>
      <c r="G176" s="490">
        <v>107</v>
      </c>
      <c r="H176" s="490">
        <v>0</v>
      </c>
      <c r="I176" s="490">
        <v>18.8</v>
      </c>
      <c r="J176" s="490">
        <v>0</v>
      </c>
      <c r="K176" s="490">
        <v>3.6</v>
      </c>
      <c r="L176" s="490">
        <v>0</v>
      </c>
    </row>
    <row r="177" spans="3:12" x14ac:dyDescent="0.25">
      <c r="C177" s="489" t="s">
        <v>390</v>
      </c>
      <c r="D177" s="490">
        <v>4</v>
      </c>
      <c r="E177" s="490">
        <v>66</v>
      </c>
      <c r="F177" s="490">
        <v>0</v>
      </c>
      <c r="G177" s="490">
        <v>610</v>
      </c>
      <c r="H177" s="490">
        <v>0</v>
      </c>
      <c r="I177" s="490">
        <v>4</v>
      </c>
      <c r="J177" s="490">
        <v>0</v>
      </c>
      <c r="K177" s="490">
        <v>66</v>
      </c>
      <c r="L177" s="490">
        <v>0</v>
      </c>
    </row>
    <row r="178" spans="3:12" x14ac:dyDescent="0.25">
      <c r="C178" s="489" t="s">
        <v>391</v>
      </c>
      <c r="D178" s="490">
        <v>13.6</v>
      </c>
      <c r="E178" s="490">
        <v>2.5</v>
      </c>
      <c r="F178" s="490">
        <v>0</v>
      </c>
      <c r="G178" s="490">
        <v>76</v>
      </c>
      <c r="H178" s="490">
        <v>0</v>
      </c>
      <c r="I178" s="490">
        <v>13.6</v>
      </c>
      <c r="J178" s="490">
        <v>0</v>
      </c>
      <c r="K178" s="490">
        <v>2.5</v>
      </c>
      <c r="L178" s="490">
        <v>0</v>
      </c>
    </row>
    <row r="179" spans="3:12" x14ac:dyDescent="0.25">
      <c r="C179" s="489" t="s">
        <v>392</v>
      </c>
      <c r="D179" s="490">
        <v>12.5</v>
      </c>
      <c r="E179" s="490">
        <v>1.8</v>
      </c>
      <c r="F179" s="490">
        <v>0</v>
      </c>
      <c r="G179" s="490">
        <v>66</v>
      </c>
      <c r="H179" s="490">
        <v>0</v>
      </c>
      <c r="I179" s="490">
        <v>12.5</v>
      </c>
      <c r="J179" s="490">
        <v>0</v>
      </c>
      <c r="K179" s="490">
        <v>1.8</v>
      </c>
      <c r="L179" s="490">
        <v>0</v>
      </c>
    </row>
    <row r="180" spans="3:12" x14ac:dyDescent="0.25">
      <c r="C180" s="489" t="s">
        <v>393</v>
      </c>
      <c r="D180" s="490">
        <v>13</v>
      </c>
      <c r="E180" s="490">
        <v>3.1</v>
      </c>
      <c r="F180" s="490">
        <v>0</v>
      </c>
      <c r="G180" s="490">
        <v>79</v>
      </c>
      <c r="H180" s="490">
        <v>0</v>
      </c>
      <c r="I180" s="490">
        <v>13</v>
      </c>
      <c r="J180" s="490">
        <v>0</v>
      </c>
      <c r="K180" s="490">
        <v>3.1</v>
      </c>
      <c r="L180" s="490">
        <v>0</v>
      </c>
    </row>
    <row r="181" spans="3:12" x14ac:dyDescent="0.25">
      <c r="C181" s="489" t="s">
        <v>394</v>
      </c>
      <c r="D181" s="490">
        <v>12</v>
      </c>
      <c r="E181" s="490">
        <v>15</v>
      </c>
      <c r="F181" s="490">
        <v>2</v>
      </c>
      <c r="G181" s="490">
        <v>191</v>
      </c>
      <c r="H181" s="490">
        <v>28</v>
      </c>
      <c r="I181" s="490">
        <v>12</v>
      </c>
      <c r="J181" s="490">
        <v>0</v>
      </c>
      <c r="K181" s="490">
        <v>15</v>
      </c>
      <c r="L181" s="490">
        <v>0</v>
      </c>
    </row>
    <row r="182" spans="3:12" x14ac:dyDescent="0.25">
      <c r="C182" s="489" t="s">
        <v>395</v>
      </c>
      <c r="D182" s="490">
        <v>10.1</v>
      </c>
      <c r="E182" s="490">
        <v>31.6</v>
      </c>
      <c r="F182" s="490">
        <v>1.9</v>
      </c>
      <c r="G182" s="490">
        <v>332</v>
      </c>
      <c r="H182" s="490">
        <v>28</v>
      </c>
      <c r="I182" s="490">
        <v>10.1</v>
      </c>
      <c r="J182" s="490">
        <v>0</v>
      </c>
      <c r="K182" s="490">
        <v>31.6</v>
      </c>
      <c r="L182" s="490">
        <v>0</v>
      </c>
    </row>
    <row r="183" spans="3:12" x14ac:dyDescent="0.25">
      <c r="C183" s="489" t="s">
        <v>396</v>
      </c>
      <c r="D183" s="490">
        <v>11.4</v>
      </c>
      <c r="E183" s="490">
        <v>49.3</v>
      </c>
      <c r="F183" s="490">
        <v>0</v>
      </c>
      <c r="G183" s="490">
        <v>489</v>
      </c>
      <c r="H183" s="490">
        <v>0</v>
      </c>
      <c r="I183" s="490">
        <v>11.4</v>
      </c>
      <c r="J183" s="490">
        <v>0</v>
      </c>
      <c r="K183" s="490">
        <v>49.3</v>
      </c>
      <c r="L183" s="490">
        <v>0</v>
      </c>
    </row>
    <row r="184" spans="3:12" x14ac:dyDescent="0.25">
      <c r="C184" s="489" t="s">
        <v>397</v>
      </c>
      <c r="D184" s="490">
        <v>16.399999999999999</v>
      </c>
      <c r="E184" s="490">
        <v>27.8</v>
      </c>
      <c r="F184" s="490">
        <v>0</v>
      </c>
      <c r="G184" s="490">
        <v>315</v>
      </c>
      <c r="H184" s="490">
        <v>0</v>
      </c>
      <c r="I184" s="490">
        <v>16.399999999999999</v>
      </c>
      <c r="J184" s="490">
        <v>0</v>
      </c>
      <c r="K184" s="490">
        <v>27.8</v>
      </c>
      <c r="L184" s="490">
        <v>0</v>
      </c>
    </row>
    <row r="185" spans="3:12" x14ac:dyDescent="0.25">
      <c r="C185" s="489" t="s">
        <v>398</v>
      </c>
      <c r="D185" s="490">
        <v>16.5</v>
      </c>
      <c r="E185" s="490">
        <v>21.5</v>
      </c>
      <c r="F185" s="490">
        <v>0</v>
      </c>
      <c r="G185" s="490">
        <v>259</v>
      </c>
      <c r="H185" s="490">
        <v>0</v>
      </c>
      <c r="I185" s="490">
        <v>16.5</v>
      </c>
      <c r="J185" s="490">
        <v>0</v>
      </c>
      <c r="K185" s="490">
        <v>21.5</v>
      </c>
      <c r="L185" s="490">
        <v>0</v>
      </c>
    </row>
    <row r="186" spans="3:12" x14ac:dyDescent="0.25">
      <c r="C186" s="489" t="s">
        <v>399</v>
      </c>
      <c r="D186" s="490">
        <v>15</v>
      </c>
      <c r="E186" s="490">
        <v>32</v>
      </c>
      <c r="F186" s="490">
        <v>0</v>
      </c>
      <c r="G186" s="490">
        <v>348</v>
      </c>
      <c r="H186" s="490">
        <v>0</v>
      </c>
      <c r="I186" s="490">
        <v>15</v>
      </c>
      <c r="J186" s="490">
        <v>0</v>
      </c>
      <c r="K186" s="490">
        <v>32</v>
      </c>
      <c r="L186" s="490">
        <v>0</v>
      </c>
    </row>
    <row r="187" spans="3:12" x14ac:dyDescent="0.25">
      <c r="C187" s="489" t="s">
        <v>400</v>
      </c>
      <c r="D187" s="490">
        <v>15</v>
      </c>
      <c r="E187" s="490">
        <v>3</v>
      </c>
      <c r="F187" s="490">
        <v>0</v>
      </c>
      <c r="G187" s="490">
        <v>87</v>
      </c>
      <c r="H187" s="490">
        <v>0</v>
      </c>
      <c r="I187" s="490">
        <v>15</v>
      </c>
      <c r="J187" s="490">
        <v>0</v>
      </c>
      <c r="K187" s="490">
        <v>3</v>
      </c>
      <c r="L187" s="490">
        <v>0</v>
      </c>
    </row>
    <row r="188" spans="3:12" x14ac:dyDescent="0.25">
      <c r="C188" s="489" t="s">
        <v>401</v>
      </c>
      <c r="D188" s="490">
        <v>12.3</v>
      </c>
      <c r="E188" s="490">
        <v>25.3</v>
      </c>
      <c r="F188" s="490">
        <v>0</v>
      </c>
      <c r="G188" s="490">
        <v>276</v>
      </c>
      <c r="H188" s="490">
        <v>28</v>
      </c>
      <c r="I188" s="490">
        <v>12.3</v>
      </c>
      <c r="J188" s="490">
        <v>0</v>
      </c>
      <c r="K188" s="490">
        <v>25.3</v>
      </c>
      <c r="L188" s="490">
        <v>0</v>
      </c>
    </row>
    <row r="189" spans="3:12" x14ac:dyDescent="0.25">
      <c r="C189" s="489" t="s">
        <v>402</v>
      </c>
      <c r="D189" s="490">
        <v>12</v>
      </c>
      <c r="E189" s="490">
        <v>19.100000000000001</v>
      </c>
      <c r="F189" s="490">
        <v>0</v>
      </c>
      <c r="G189" s="490">
        <v>219</v>
      </c>
      <c r="H189" s="490">
        <v>28</v>
      </c>
      <c r="I189" s="490">
        <v>12</v>
      </c>
      <c r="J189" s="490">
        <v>0</v>
      </c>
      <c r="K189" s="490">
        <v>19.100000000000001</v>
      </c>
      <c r="L189" s="490">
        <v>0</v>
      </c>
    </row>
    <row r="190" spans="3:12" x14ac:dyDescent="0.25">
      <c r="C190" s="489" t="s">
        <v>403</v>
      </c>
      <c r="D190" s="490">
        <v>11.8</v>
      </c>
      <c r="E190" s="490">
        <v>30.8</v>
      </c>
      <c r="F190" s="490">
        <v>0</v>
      </c>
      <c r="G190" s="490">
        <v>324</v>
      </c>
      <c r="H190" s="490">
        <v>28</v>
      </c>
      <c r="I190" s="490">
        <v>11.8</v>
      </c>
      <c r="J190" s="490">
        <v>0</v>
      </c>
      <c r="K190" s="490">
        <v>30.8</v>
      </c>
      <c r="L190" s="490">
        <v>0</v>
      </c>
    </row>
    <row r="191" spans="3:12" x14ac:dyDescent="0.25">
      <c r="C191" s="489" t="s">
        <v>404</v>
      </c>
      <c r="D191" s="490">
        <v>19</v>
      </c>
      <c r="E191" s="490">
        <v>8</v>
      </c>
      <c r="F191" s="490">
        <v>0</v>
      </c>
      <c r="G191" s="490">
        <v>148</v>
      </c>
      <c r="H191" s="490">
        <v>0</v>
      </c>
      <c r="I191" s="490">
        <v>19</v>
      </c>
      <c r="J191" s="490">
        <v>0</v>
      </c>
      <c r="K191" s="490">
        <v>8</v>
      </c>
      <c r="L191" s="490">
        <v>0</v>
      </c>
    </row>
    <row r="192" spans="3:12" x14ac:dyDescent="0.25">
      <c r="C192" s="489" t="s">
        <v>405</v>
      </c>
      <c r="D192" s="490">
        <v>20</v>
      </c>
      <c r="E192" s="490">
        <v>1</v>
      </c>
      <c r="F192" s="490">
        <v>0</v>
      </c>
      <c r="G192" s="490">
        <v>89</v>
      </c>
      <c r="H192" s="490">
        <v>0</v>
      </c>
      <c r="I192" s="490">
        <v>20</v>
      </c>
      <c r="J192" s="490">
        <v>0</v>
      </c>
      <c r="K192" s="490">
        <v>1</v>
      </c>
      <c r="L192" s="490">
        <v>0</v>
      </c>
    </row>
    <row r="193" spans="2:12" x14ac:dyDescent="0.25">
      <c r="C193" s="489" t="s">
        <v>406</v>
      </c>
      <c r="D193" s="490">
        <v>16.5</v>
      </c>
      <c r="E193" s="490">
        <v>31</v>
      </c>
      <c r="F193" s="490">
        <v>0</v>
      </c>
      <c r="G193" s="490">
        <v>345</v>
      </c>
      <c r="H193" s="490">
        <v>0</v>
      </c>
      <c r="I193" s="490">
        <v>16.5</v>
      </c>
      <c r="J193" s="490">
        <v>0</v>
      </c>
      <c r="K193" s="490">
        <v>31</v>
      </c>
      <c r="L193" s="490">
        <v>0</v>
      </c>
    </row>
    <row r="194" spans="2:12" x14ac:dyDescent="0.25">
      <c r="C194" s="489" t="s">
        <v>407</v>
      </c>
      <c r="D194" s="490">
        <v>23.6</v>
      </c>
      <c r="E194" s="490">
        <v>1.9</v>
      </c>
      <c r="F194" s="490">
        <v>0.4</v>
      </c>
      <c r="G194" s="490">
        <v>113</v>
      </c>
      <c r="H194" s="490">
        <v>0</v>
      </c>
      <c r="I194" s="490">
        <v>23.6</v>
      </c>
      <c r="J194" s="490">
        <v>0</v>
      </c>
      <c r="K194" s="490">
        <v>1.9</v>
      </c>
      <c r="L194" s="490">
        <v>0</v>
      </c>
    </row>
    <row r="195" spans="2:12" x14ac:dyDescent="0.25">
      <c r="C195" s="489" t="s">
        <v>408</v>
      </c>
      <c r="D195" s="490">
        <v>13.6</v>
      </c>
      <c r="E195" s="490">
        <v>12.1</v>
      </c>
      <c r="F195" s="490">
        <v>0</v>
      </c>
      <c r="G195" s="490">
        <v>163</v>
      </c>
      <c r="H195" s="490">
        <v>0</v>
      </c>
      <c r="I195" s="490">
        <v>13.6</v>
      </c>
      <c r="J195" s="490">
        <v>0</v>
      </c>
      <c r="K195" s="490">
        <v>12.1</v>
      </c>
      <c r="L195" s="490">
        <v>0</v>
      </c>
    </row>
    <row r="196" spans="2:12" x14ac:dyDescent="0.25">
      <c r="B196" s="822" t="s">
        <v>409</v>
      </c>
      <c r="C196" s="822"/>
      <c r="D196" s="823"/>
      <c r="E196" s="823"/>
      <c r="F196" s="823"/>
      <c r="G196" s="823"/>
      <c r="H196" s="823"/>
      <c r="I196" s="823"/>
      <c r="J196" s="823"/>
      <c r="K196" s="823"/>
      <c r="L196" s="823"/>
    </row>
    <row r="197" spans="2:12" x14ac:dyDescent="0.25">
      <c r="C197" s="491" t="s">
        <v>410</v>
      </c>
      <c r="D197" s="488">
        <v>0.5</v>
      </c>
      <c r="E197" s="488">
        <v>0</v>
      </c>
      <c r="F197" s="488">
        <v>20</v>
      </c>
      <c r="G197" s="488">
        <v>172</v>
      </c>
      <c r="H197" s="488">
        <v>30</v>
      </c>
      <c r="I197" s="488">
        <v>0</v>
      </c>
      <c r="J197" s="488">
        <v>0.5</v>
      </c>
      <c r="K197" s="488">
        <v>0</v>
      </c>
      <c r="L197" s="488">
        <v>0</v>
      </c>
    </row>
    <row r="198" spans="2:12" x14ac:dyDescent="0.25">
      <c r="C198" s="491" t="s">
        <v>411</v>
      </c>
      <c r="D198" s="488">
        <v>0.4</v>
      </c>
      <c r="E198" s="488">
        <v>0</v>
      </c>
      <c r="F198" s="488">
        <v>12</v>
      </c>
      <c r="G198" s="488">
        <v>163</v>
      </c>
      <c r="H198" s="488">
        <v>20</v>
      </c>
      <c r="I198" s="488">
        <v>0</v>
      </c>
      <c r="J198" s="488">
        <v>0.4</v>
      </c>
      <c r="K198" s="488">
        <v>0</v>
      </c>
      <c r="L198" s="488">
        <v>0</v>
      </c>
    </row>
    <row r="199" spans="2:12" x14ac:dyDescent="0.25">
      <c r="C199" s="491" t="s">
        <v>412</v>
      </c>
      <c r="D199" s="488">
        <v>0.5</v>
      </c>
      <c r="E199" s="488">
        <v>0</v>
      </c>
      <c r="F199" s="488">
        <v>30</v>
      </c>
      <c r="G199" s="488">
        <v>212</v>
      </c>
      <c r="H199" s="488">
        <v>20</v>
      </c>
      <c r="I199" s="488">
        <v>0</v>
      </c>
      <c r="J199" s="488">
        <v>0.5</v>
      </c>
      <c r="K199" s="488">
        <v>0</v>
      </c>
      <c r="L199" s="488">
        <v>0</v>
      </c>
    </row>
    <row r="200" spans="2:12" x14ac:dyDescent="0.25">
      <c r="C200" s="491" t="s">
        <v>413</v>
      </c>
      <c r="D200" s="488">
        <v>0.4</v>
      </c>
      <c r="E200" s="488">
        <v>0</v>
      </c>
      <c r="F200" s="488">
        <v>12</v>
      </c>
      <c r="G200" s="488">
        <v>140</v>
      </c>
      <c r="H200" s="488">
        <v>20</v>
      </c>
      <c r="I200" s="488">
        <v>0</v>
      </c>
      <c r="J200" s="488">
        <v>0.4</v>
      </c>
      <c r="K200" s="488">
        <v>0</v>
      </c>
      <c r="L200" s="488">
        <v>0</v>
      </c>
    </row>
    <row r="201" spans="2:12" x14ac:dyDescent="0.25">
      <c r="C201" s="491" t="s">
        <v>414</v>
      </c>
      <c r="D201" s="488">
        <v>0.2</v>
      </c>
      <c r="E201" s="488">
        <v>0</v>
      </c>
      <c r="F201" s="488">
        <v>5</v>
      </c>
      <c r="G201" s="488">
        <v>88</v>
      </c>
      <c r="H201" s="488">
        <v>20</v>
      </c>
      <c r="I201" s="488">
        <v>0</v>
      </c>
      <c r="J201" s="488">
        <v>0.2</v>
      </c>
      <c r="K201" s="488">
        <v>0</v>
      </c>
      <c r="L201" s="488">
        <v>0</v>
      </c>
    </row>
    <row r="202" spans="2:12" x14ac:dyDescent="0.25">
      <c r="C202" s="491" t="s">
        <v>415</v>
      </c>
      <c r="D202" s="488">
        <v>0.3</v>
      </c>
      <c r="E202" s="488">
        <v>0</v>
      </c>
      <c r="F202" s="488">
        <v>2.5</v>
      </c>
      <c r="G202" s="488">
        <v>78</v>
      </c>
      <c r="H202" s="488">
        <v>20</v>
      </c>
      <c r="I202" s="488">
        <v>0</v>
      </c>
      <c r="J202" s="488">
        <v>0.3</v>
      </c>
      <c r="K202" s="488">
        <v>0</v>
      </c>
      <c r="L202" s="488">
        <v>0</v>
      </c>
    </row>
    <row r="203" spans="2:12" x14ac:dyDescent="0.25">
      <c r="C203" s="491" t="s">
        <v>416</v>
      </c>
      <c r="D203" s="488">
        <v>0.2</v>
      </c>
      <c r="E203" s="488">
        <v>0</v>
      </c>
      <c r="F203" s="488">
        <v>8</v>
      </c>
      <c r="G203" s="488">
        <v>100</v>
      </c>
      <c r="H203" s="488">
        <v>20</v>
      </c>
      <c r="I203" s="488">
        <v>0</v>
      </c>
      <c r="J203" s="488">
        <v>0.2</v>
      </c>
      <c r="K203" s="488">
        <v>0</v>
      </c>
      <c r="L203" s="488">
        <v>0</v>
      </c>
    </row>
    <row r="204" spans="2:12" x14ac:dyDescent="0.25">
      <c r="C204" s="491" t="s">
        <v>417</v>
      </c>
      <c r="D204" s="488">
        <v>0.2</v>
      </c>
      <c r="E204" s="488">
        <v>0</v>
      </c>
      <c r="F204" s="488">
        <v>0.3</v>
      </c>
      <c r="G204" s="488">
        <v>64</v>
      </c>
      <c r="H204" s="488">
        <v>44</v>
      </c>
      <c r="I204" s="488">
        <v>0</v>
      </c>
      <c r="J204" s="488">
        <v>0.2</v>
      </c>
      <c r="K204" s="488">
        <v>0</v>
      </c>
      <c r="L204" s="488">
        <v>0</v>
      </c>
    </row>
    <row r="205" spans="2:12" x14ac:dyDescent="0.25">
      <c r="C205" s="491" t="s">
        <v>418</v>
      </c>
      <c r="D205" s="488">
        <v>0</v>
      </c>
      <c r="E205" s="488">
        <v>0</v>
      </c>
      <c r="F205" s="488">
        <v>0.4</v>
      </c>
      <c r="G205" s="488">
        <v>235</v>
      </c>
      <c r="H205" s="488">
        <v>0</v>
      </c>
      <c r="I205" s="488">
        <v>0</v>
      </c>
      <c r="J205" s="488">
        <v>0</v>
      </c>
      <c r="K205" s="488">
        <v>0</v>
      </c>
      <c r="L205" s="488">
        <v>0</v>
      </c>
    </row>
    <row r="206" spans="2:12" x14ac:dyDescent="0.25">
      <c r="C206" s="491" t="s">
        <v>419</v>
      </c>
      <c r="D206" s="488">
        <v>0</v>
      </c>
      <c r="E206" s="488">
        <v>0</v>
      </c>
      <c r="F206" s="488">
        <v>1.5</v>
      </c>
      <c r="G206" s="488">
        <v>239</v>
      </c>
      <c r="H206" s="488">
        <v>0</v>
      </c>
      <c r="I206" s="488">
        <v>0</v>
      </c>
      <c r="J206" s="488">
        <v>0</v>
      </c>
      <c r="K206" s="488">
        <v>0</v>
      </c>
      <c r="L206" s="488">
        <v>0</v>
      </c>
    </row>
    <row r="207" spans="2:12" x14ac:dyDescent="0.25">
      <c r="C207" s="491" t="s">
        <v>420</v>
      </c>
      <c r="D207" s="488">
        <v>0</v>
      </c>
      <c r="E207" s="488">
        <v>0</v>
      </c>
      <c r="F207" s="488">
        <v>40</v>
      </c>
      <c r="G207" s="488">
        <v>299</v>
      </c>
      <c r="H207" s="488">
        <v>30</v>
      </c>
      <c r="I207" s="488">
        <v>0</v>
      </c>
      <c r="J207" s="488">
        <v>0</v>
      </c>
      <c r="K207" s="488">
        <v>0</v>
      </c>
      <c r="L207" s="488">
        <v>0</v>
      </c>
    </row>
    <row r="208" spans="2:12" x14ac:dyDescent="0.25">
      <c r="C208" s="491" t="s">
        <v>421</v>
      </c>
      <c r="D208" s="488">
        <v>0</v>
      </c>
      <c r="E208" s="488">
        <v>0</v>
      </c>
      <c r="F208" s="488">
        <v>28</v>
      </c>
      <c r="G208" s="488">
        <v>215</v>
      </c>
      <c r="H208" s="488">
        <v>30</v>
      </c>
      <c r="I208" s="488">
        <v>0</v>
      </c>
      <c r="J208" s="488">
        <v>0</v>
      </c>
      <c r="K208" s="488">
        <v>0</v>
      </c>
      <c r="L208" s="488">
        <v>0</v>
      </c>
    </row>
    <row r="209" spans="2:12" x14ac:dyDescent="0.25">
      <c r="C209" s="491" t="s">
        <v>422</v>
      </c>
      <c r="D209" s="488">
        <v>0.6</v>
      </c>
      <c r="E209" s="488">
        <v>0</v>
      </c>
      <c r="F209" s="488">
        <v>4.8</v>
      </c>
      <c r="G209" s="488">
        <v>37</v>
      </c>
      <c r="H209" s="488">
        <v>110</v>
      </c>
      <c r="I209" s="488">
        <v>0</v>
      </c>
      <c r="J209" s="488">
        <v>0.6</v>
      </c>
      <c r="K209" s="488">
        <v>0</v>
      </c>
      <c r="L209" s="488">
        <v>0</v>
      </c>
    </row>
    <row r="210" spans="2:12" x14ac:dyDescent="0.25">
      <c r="C210" s="491" t="s">
        <v>423</v>
      </c>
      <c r="D210" s="488">
        <v>0.3</v>
      </c>
      <c r="E210" s="488">
        <v>0</v>
      </c>
      <c r="F210" s="488">
        <v>4.5999999999999996</v>
      </c>
      <c r="G210" s="488">
        <v>42</v>
      </c>
      <c r="H210" s="488">
        <v>110</v>
      </c>
      <c r="I210" s="488">
        <v>0</v>
      </c>
      <c r="J210" s="488">
        <v>0.3</v>
      </c>
      <c r="K210" s="488">
        <v>0</v>
      </c>
      <c r="L210" s="488">
        <v>0</v>
      </c>
    </row>
    <row r="211" spans="2:12" x14ac:dyDescent="0.25">
      <c r="C211" s="491" t="s">
        <v>424</v>
      </c>
      <c r="D211" s="488">
        <v>0.3</v>
      </c>
      <c r="E211" s="488">
        <v>0</v>
      </c>
      <c r="F211" s="488">
        <v>5.7</v>
      </c>
      <c r="G211" s="488">
        <v>48</v>
      </c>
      <c r="H211" s="488">
        <v>110</v>
      </c>
      <c r="I211" s="488">
        <v>0</v>
      </c>
      <c r="J211" s="488">
        <v>0.3</v>
      </c>
      <c r="K211" s="488">
        <v>0</v>
      </c>
      <c r="L211" s="488">
        <v>0</v>
      </c>
    </row>
    <row r="212" spans="2:12" x14ac:dyDescent="0.25">
      <c r="B212" s="822" t="s">
        <v>425</v>
      </c>
      <c r="C212" s="822"/>
      <c r="D212" s="823"/>
      <c r="E212" s="823"/>
      <c r="F212" s="823"/>
      <c r="G212" s="823"/>
      <c r="H212" s="823"/>
      <c r="I212" s="823"/>
      <c r="J212" s="823"/>
      <c r="K212" s="823"/>
      <c r="L212" s="823"/>
    </row>
    <row r="213" spans="2:12" x14ac:dyDescent="0.25">
      <c r="C213" s="487" t="s">
        <v>426</v>
      </c>
      <c r="D213" s="488">
        <v>0.5</v>
      </c>
      <c r="E213" s="488">
        <v>0.1</v>
      </c>
      <c r="F213" s="488">
        <v>11.2</v>
      </c>
      <c r="G213" s="488">
        <v>51</v>
      </c>
      <c r="H213" s="488">
        <v>35</v>
      </c>
      <c r="I213" s="488">
        <v>0</v>
      </c>
      <c r="J213" s="488">
        <v>0.5</v>
      </c>
      <c r="K213" s="488">
        <v>0</v>
      </c>
      <c r="L213" s="488">
        <v>0.1</v>
      </c>
    </row>
    <row r="214" spans="2:12" x14ac:dyDescent="0.25">
      <c r="C214" s="487" t="s">
        <v>427</v>
      </c>
      <c r="D214" s="488">
        <v>0.2</v>
      </c>
      <c r="E214" s="488">
        <v>0</v>
      </c>
      <c r="F214" s="488">
        <v>5.2</v>
      </c>
      <c r="G214" s="488">
        <v>27</v>
      </c>
      <c r="H214" s="488">
        <v>40</v>
      </c>
      <c r="I214" s="488">
        <v>0</v>
      </c>
      <c r="J214" s="488">
        <v>0.2</v>
      </c>
      <c r="K214" s="488">
        <v>0</v>
      </c>
      <c r="L214" s="488">
        <v>0</v>
      </c>
    </row>
    <row r="215" spans="2:12" x14ac:dyDescent="0.25">
      <c r="C215" s="487" t="s">
        <v>428</v>
      </c>
      <c r="D215" s="488">
        <v>0</v>
      </c>
      <c r="E215" s="488">
        <v>0</v>
      </c>
      <c r="F215" s="488">
        <v>8.6999999999999993</v>
      </c>
      <c r="G215" s="488">
        <v>38</v>
      </c>
      <c r="H215" s="488">
        <v>70</v>
      </c>
      <c r="I215" s="488">
        <v>0</v>
      </c>
      <c r="J215" s="488">
        <v>0</v>
      </c>
      <c r="K215" s="488">
        <v>0</v>
      </c>
      <c r="L215" s="488">
        <v>0</v>
      </c>
    </row>
    <row r="216" spans="2:12" x14ac:dyDescent="0.25">
      <c r="C216" s="487" t="s">
        <v>429</v>
      </c>
      <c r="D216" s="488">
        <v>0.7</v>
      </c>
      <c r="E216" s="488">
        <v>1</v>
      </c>
      <c r="F216" s="488">
        <v>11.2</v>
      </c>
      <c r="G216" s="488">
        <v>58</v>
      </c>
      <c r="H216" s="488">
        <v>60</v>
      </c>
      <c r="I216" s="488">
        <v>0</v>
      </c>
      <c r="J216" s="488">
        <v>0.7</v>
      </c>
      <c r="K216" s="488">
        <v>0</v>
      </c>
      <c r="L216" s="488">
        <v>1</v>
      </c>
    </row>
    <row r="217" spans="2:12" x14ac:dyDescent="0.25">
      <c r="C217" s="487" t="s">
        <v>430</v>
      </c>
      <c r="D217" s="488">
        <v>0.7</v>
      </c>
      <c r="E217" s="488">
        <v>0.9</v>
      </c>
      <c r="F217" s="488">
        <v>10.9</v>
      </c>
      <c r="G217" s="488">
        <v>55</v>
      </c>
      <c r="H217" s="488">
        <v>80</v>
      </c>
      <c r="I217" s="488">
        <v>0</v>
      </c>
      <c r="J217" s="488">
        <v>0.7</v>
      </c>
      <c r="K217" s="488">
        <v>0</v>
      </c>
      <c r="L217" s="488">
        <v>0.9</v>
      </c>
    </row>
    <row r="218" spans="2:12" x14ac:dyDescent="0.25">
      <c r="C218" s="487" t="s">
        <v>431</v>
      </c>
      <c r="D218" s="488">
        <v>0.2</v>
      </c>
      <c r="E218" s="488">
        <v>0.5</v>
      </c>
      <c r="F218" s="488">
        <v>0.2</v>
      </c>
      <c r="G218" s="488">
        <v>7</v>
      </c>
      <c r="H218" s="488">
        <v>52</v>
      </c>
      <c r="I218" s="488">
        <v>0</v>
      </c>
      <c r="J218" s="488">
        <v>0.2</v>
      </c>
      <c r="K218" s="488">
        <v>0</v>
      </c>
      <c r="L218" s="488">
        <v>0.5</v>
      </c>
    </row>
    <row r="219" spans="2:12" ht="26.25" x14ac:dyDescent="0.25">
      <c r="C219" s="487" t="s">
        <v>432</v>
      </c>
      <c r="D219" s="488">
        <v>0</v>
      </c>
      <c r="E219" s="488">
        <v>0</v>
      </c>
      <c r="F219" s="488">
        <v>9.5</v>
      </c>
      <c r="G219" s="488">
        <v>46</v>
      </c>
      <c r="H219" s="488">
        <v>60</v>
      </c>
      <c r="I219" s="488">
        <v>0</v>
      </c>
      <c r="J219" s="488">
        <v>0</v>
      </c>
      <c r="K219" s="488">
        <v>0</v>
      </c>
      <c r="L219" s="488">
        <v>0</v>
      </c>
    </row>
    <row r="220" spans="2:12" x14ac:dyDescent="0.25">
      <c r="C220" s="487" t="s">
        <v>433</v>
      </c>
      <c r="D220" s="488">
        <v>0</v>
      </c>
      <c r="E220" s="488">
        <v>0</v>
      </c>
      <c r="F220" s="488">
        <v>7.5</v>
      </c>
      <c r="G220" s="488">
        <v>33</v>
      </c>
      <c r="H220" s="488">
        <v>60</v>
      </c>
      <c r="I220" s="488">
        <v>0</v>
      </c>
      <c r="J220" s="488">
        <v>0</v>
      </c>
      <c r="K220" s="488">
        <v>0</v>
      </c>
      <c r="L220" s="488">
        <v>0</v>
      </c>
    </row>
    <row r="221" spans="2:12" x14ac:dyDescent="0.25">
      <c r="C221" s="487" t="s">
        <v>434</v>
      </c>
      <c r="D221" s="488">
        <v>1</v>
      </c>
      <c r="E221" s="488">
        <v>0</v>
      </c>
      <c r="F221" s="488">
        <v>14.1</v>
      </c>
      <c r="G221" s="488">
        <v>61</v>
      </c>
      <c r="H221" s="488">
        <v>35</v>
      </c>
      <c r="I221" s="488">
        <v>0</v>
      </c>
      <c r="J221" s="488">
        <v>1</v>
      </c>
      <c r="K221" s="488">
        <v>0</v>
      </c>
      <c r="L221" s="488">
        <v>0</v>
      </c>
    </row>
    <row r="222" spans="2:12" x14ac:dyDescent="0.25">
      <c r="C222" s="487" t="s">
        <v>435</v>
      </c>
      <c r="D222" s="488">
        <v>0.2</v>
      </c>
      <c r="E222" s="488">
        <v>0</v>
      </c>
      <c r="F222" s="488">
        <v>70.5</v>
      </c>
      <c r="G222" s="488">
        <v>285</v>
      </c>
      <c r="H222" s="488">
        <v>77</v>
      </c>
      <c r="I222" s="488">
        <v>0</v>
      </c>
      <c r="J222" s="488">
        <v>0.2</v>
      </c>
      <c r="K222" s="488">
        <v>0</v>
      </c>
      <c r="L222" s="488">
        <v>0</v>
      </c>
    </row>
    <row r="223" spans="2:12" x14ac:dyDescent="0.25">
      <c r="C223" s="487" t="s">
        <v>436</v>
      </c>
      <c r="D223" s="488">
        <v>0.5</v>
      </c>
      <c r="E223" s="488">
        <v>0</v>
      </c>
      <c r="F223" s="488">
        <v>12.7</v>
      </c>
      <c r="G223" s="488">
        <v>55</v>
      </c>
      <c r="H223" s="488">
        <v>40</v>
      </c>
      <c r="I223" s="488">
        <v>0</v>
      </c>
      <c r="J223" s="488">
        <v>0.5</v>
      </c>
      <c r="K223" s="488">
        <v>0</v>
      </c>
      <c r="L223" s="488">
        <v>0</v>
      </c>
    </row>
    <row r="224" spans="2:12" x14ac:dyDescent="0.25">
      <c r="C224" s="487" t="s">
        <v>437</v>
      </c>
      <c r="D224" s="488">
        <v>0.4</v>
      </c>
      <c r="E224" s="488">
        <v>0.2</v>
      </c>
      <c r="F224" s="488">
        <v>11.5</v>
      </c>
      <c r="G224" s="488">
        <v>46.5</v>
      </c>
      <c r="H224" s="488">
        <v>46</v>
      </c>
      <c r="I224" s="488">
        <v>0</v>
      </c>
      <c r="J224" s="488">
        <v>0.4</v>
      </c>
      <c r="K224" s="488">
        <v>0</v>
      </c>
      <c r="L224" s="488">
        <v>0.2</v>
      </c>
    </row>
    <row r="225" spans="3:12" x14ac:dyDescent="0.25">
      <c r="C225" s="487" t="s">
        <v>438</v>
      </c>
      <c r="D225" s="488">
        <v>0.7</v>
      </c>
      <c r="E225" s="488">
        <v>0.1</v>
      </c>
      <c r="F225" s="488">
        <v>13.2</v>
      </c>
      <c r="G225" s="488">
        <v>60</v>
      </c>
      <c r="H225" s="488">
        <v>45</v>
      </c>
      <c r="I225" s="488">
        <v>0</v>
      </c>
      <c r="J225" s="488">
        <v>0.7</v>
      </c>
      <c r="K225" s="488">
        <v>0</v>
      </c>
      <c r="L225" s="488">
        <v>0.1</v>
      </c>
    </row>
    <row r="226" spans="3:12" x14ac:dyDescent="0.25">
      <c r="C226" s="487" t="s">
        <v>439</v>
      </c>
      <c r="D226" s="488">
        <v>0.3</v>
      </c>
      <c r="E226" s="488">
        <v>0.2</v>
      </c>
      <c r="F226" s="488">
        <v>16.3</v>
      </c>
      <c r="G226" s="488">
        <v>70</v>
      </c>
      <c r="H226" s="488">
        <v>55</v>
      </c>
      <c r="I226" s="488">
        <v>0</v>
      </c>
      <c r="J226" s="488">
        <v>0.3</v>
      </c>
      <c r="K226" s="488">
        <v>0</v>
      </c>
      <c r="L226" s="488">
        <v>0.2</v>
      </c>
    </row>
    <row r="227" spans="3:12" x14ac:dyDescent="0.25">
      <c r="C227" s="487" t="s">
        <v>440</v>
      </c>
      <c r="D227" s="488">
        <v>0.7</v>
      </c>
      <c r="E227" s="488">
        <v>0.2</v>
      </c>
      <c r="F227" s="488">
        <v>11.4</v>
      </c>
      <c r="G227" s="488">
        <v>51</v>
      </c>
      <c r="H227" s="488">
        <v>40</v>
      </c>
      <c r="I227" s="488">
        <v>0</v>
      </c>
      <c r="J227" s="488">
        <v>0.7</v>
      </c>
      <c r="K227" s="488">
        <v>0</v>
      </c>
      <c r="L227" s="488">
        <v>0.2</v>
      </c>
    </row>
    <row r="228" spans="3:12" x14ac:dyDescent="0.25">
      <c r="C228" s="487" t="s">
        <v>441</v>
      </c>
      <c r="D228" s="488">
        <v>0.3</v>
      </c>
      <c r="E228" s="488">
        <v>0.1</v>
      </c>
      <c r="F228" s="488">
        <v>14.2</v>
      </c>
      <c r="G228" s="488">
        <v>56</v>
      </c>
      <c r="H228" s="488">
        <v>35</v>
      </c>
      <c r="I228" s="488">
        <v>0</v>
      </c>
      <c r="J228" s="488">
        <v>0.3</v>
      </c>
      <c r="K228" s="488">
        <v>0</v>
      </c>
      <c r="L228" s="488">
        <v>0.1</v>
      </c>
    </row>
    <row r="229" spans="3:12" x14ac:dyDescent="0.25">
      <c r="C229" s="487" t="s">
        <v>442</v>
      </c>
      <c r="D229" s="488">
        <v>0.3</v>
      </c>
      <c r="E229" s="488">
        <v>0.1</v>
      </c>
      <c r="F229" s="488">
        <v>7.9</v>
      </c>
      <c r="G229" s="488">
        <v>38</v>
      </c>
      <c r="H229" s="488">
        <v>40</v>
      </c>
      <c r="I229" s="488">
        <v>0</v>
      </c>
      <c r="J229" s="488">
        <v>0.3</v>
      </c>
      <c r="K229" s="488">
        <v>0</v>
      </c>
      <c r="L229" s="488">
        <v>0.1</v>
      </c>
    </row>
    <row r="230" spans="3:12" x14ac:dyDescent="0.25">
      <c r="C230" s="487" t="s">
        <v>443</v>
      </c>
      <c r="D230" s="488">
        <v>0.4</v>
      </c>
      <c r="E230" s="488">
        <v>0.3</v>
      </c>
      <c r="F230" s="488">
        <v>11</v>
      </c>
      <c r="G230" s="488">
        <v>45.5</v>
      </c>
      <c r="H230" s="488">
        <v>35</v>
      </c>
      <c r="I230" s="488">
        <v>0</v>
      </c>
      <c r="J230" s="488">
        <v>0.4</v>
      </c>
      <c r="K230" s="488">
        <v>0</v>
      </c>
      <c r="L230" s="488">
        <v>0.3</v>
      </c>
    </row>
    <row r="231" spans="3:12" x14ac:dyDescent="0.25">
      <c r="C231" s="487" t="s">
        <v>444</v>
      </c>
      <c r="D231" s="488">
        <v>0.4</v>
      </c>
      <c r="E231" s="488">
        <v>0.3</v>
      </c>
      <c r="F231" s="488">
        <v>11</v>
      </c>
      <c r="G231" s="488">
        <v>45.5</v>
      </c>
      <c r="H231" s="488">
        <v>35</v>
      </c>
      <c r="I231" s="488">
        <v>0</v>
      </c>
      <c r="J231" s="488">
        <v>0.4</v>
      </c>
      <c r="K231" s="488">
        <v>0</v>
      </c>
      <c r="L231" s="488">
        <v>0.3</v>
      </c>
    </row>
    <row r="232" spans="3:12" x14ac:dyDescent="0.25">
      <c r="C232" s="487" t="s">
        <v>445</v>
      </c>
      <c r="D232" s="488">
        <v>0.6</v>
      </c>
      <c r="E232" s="488">
        <v>0</v>
      </c>
      <c r="F232" s="488">
        <v>3.9</v>
      </c>
      <c r="G232" s="488">
        <v>33</v>
      </c>
      <c r="H232" s="488">
        <v>35</v>
      </c>
      <c r="I232" s="488">
        <v>0</v>
      </c>
      <c r="J232" s="488">
        <v>0.6</v>
      </c>
      <c r="K232" s="488">
        <v>0</v>
      </c>
      <c r="L232" s="488">
        <v>0</v>
      </c>
    </row>
    <row r="233" spans="3:12" x14ac:dyDescent="0.25">
      <c r="C233" s="487" t="s">
        <v>446</v>
      </c>
      <c r="D233" s="488">
        <v>0.8</v>
      </c>
      <c r="E233" s="488">
        <v>0</v>
      </c>
      <c r="F233" s="488">
        <v>9.8000000000000007</v>
      </c>
      <c r="G233" s="488">
        <v>45</v>
      </c>
      <c r="H233" s="488">
        <v>50</v>
      </c>
      <c r="I233" s="488">
        <v>0</v>
      </c>
      <c r="J233" s="488">
        <v>0.8</v>
      </c>
      <c r="K233" s="488">
        <v>0</v>
      </c>
      <c r="L233" s="488">
        <v>0</v>
      </c>
    </row>
    <row r="234" spans="3:12" x14ac:dyDescent="0.25">
      <c r="C234" s="487" t="s">
        <v>447</v>
      </c>
      <c r="D234" s="488">
        <v>1.1000000000000001</v>
      </c>
      <c r="E234" s="488">
        <v>0.1</v>
      </c>
      <c r="F234" s="488">
        <v>12.6</v>
      </c>
      <c r="G234" s="488">
        <v>56</v>
      </c>
      <c r="H234" s="488">
        <v>40</v>
      </c>
      <c r="I234" s="488">
        <v>0</v>
      </c>
      <c r="J234" s="488">
        <v>1.1000000000000001</v>
      </c>
      <c r="K234" s="488">
        <v>0</v>
      </c>
      <c r="L234" s="488">
        <v>0.1</v>
      </c>
    </row>
    <row r="235" spans="3:12" x14ac:dyDescent="0.25">
      <c r="C235" s="487" t="s">
        <v>448</v>
      </c>
      <c r="D235" s="488">
        <v>0.3</v>
      </c>
      <c r="E235" s="488">
        <v>0</v>
      </c>
      <c r="F235" s="488">
        <v>16.5</v>
      </c>
      <c r="G235" s="488">
        <v>68</v>
      </c>
      <c r="H235" s="488">
        <v>40</v>
      </c>
      <c r="I235" s="488">
        <v>0</v>
      </c>
      <c r="J235" s="488">
        <v>0.3</v>
      </c>
      <c r="K235" s="488">
        <v>0</v>
      </c>
      <c r="L235" s="488">
        <v>0</v>
      </c>
    </row>
    <row r="236" spans="3:12" x14ac:dyDescent="0.25">
      <c r="C236" s="487" t="s">
        <v>449</v>
      </c>
      <c r="D236" s="488">
        <v>0.3</v>
      </c>
      <c r="E236" s="488">
        <v>0.1</v>
      </c>
      <c r="F236" s="488">
        <v>15.2</v>
      </c>
      <c r="G236" s="488">
        <v>68</v>
      </c>
      <c r="H236" s="488">
        <v>40</v>
      </c>
      <c r="I236" s="488">
        <v>0</v>
      </c>
      <c r="J236" s="488">
        <v>0.3</v>
      </c>
      <c r="K236" s="488">
        <v>0</v>
      </c>
      <c r="L236" s="488">
        <v>0.1</v>
      </c>
    </row>
    <row r="237" spans="3:12" x14ac:dyDescent="0.25">
      <c r="C237" s="487" t="s">
        <v>450</v>
      </c>
      <c r="D237" s="488">
        <v>1</v>
      </c>
      <c r="E237" s="488">
        <v>0.1</v>
      </c>
      <c r="F237" s="488">
        <v>2.9</v>
      </c>
      <c r="G237" s="488">
        <v>18</v>
      </c>
      <c r="H237" s="488">
        <v>35</v>
      </c>
      <c r="I237" s="488">
        <v>0</v>
      </c>
      <c r="J237" s="488">
        <v>1</v>
      </c>
      <c r="K237" s="488">
        <v>0</v>
      </c>
      <c r="L237" s="488">
        <v>0.1</v>
      </c>
    </row>
    <row r="238" spans="3:12" x14ac:dyDescent="0.25">
      <c r="C238" s="487" t="s">
        <v>451</v>
      </c>
      <c r="D238" s="488">
        <v>0.1</v>
      </c>
      <c r="E238" s="488">
        <v>0.2</v>
      </c>
      <c r="F238" s="488">
        <v>16.100000000000001</v>
      </c>
      <c r="G238" s="488">
        <v>67</v>
      </c>
      <c r="H238" s="488">
        <v>35</v>
      </c>
      <c r="I238" s="488">
        <v>0</v>
      </c>
      <c r="J238" s="488">
        <v>0.1</v>
      </c>
      <c r="K238" s="488">
        <v>0</v>
      </c>
      <c r="L238" s="488">
        <v>0.2</v>
      </c>
    </row>
    <row r="239" spans="3:12" x14ac:dyDescent="0.25">
      <c r="C239" s="487" t="s">
        <v>452</v>
      </c>
      <c r="D239" s="488">
        <v>0.5</v>
      </c>
      <c r="E239" s="488">
        <v>0.1</v>
      </c>
      <c r="F239" s="488">
        <v>10.1</v>
      </c>
      <c r="G239" s="488">
        <v>46</v>
      </c>
      <c r="H239" s="488">
        <v>40</v>
      </c>
      <c r="I239" s="488">
        <v>0</v>
      </c>
      <c r="J239" s="488">
        <v>0.5</v>
      </c>
      <c r="K239" s="488">
        <v>0</v>
      </c>
      <c r="L239" s="488">
        <v>0.1</v>
      </c>
    </row>
    <row r="240" spans="3:12" x14ac:dyDescent="0.25">
      <c r="C240" s="487" t="s">
        <v>453</v>
      </c>
      <c r="D240" s="488">
        <v>0.1</v>
      </c>
      <c r="E240" s="488">
        <v>0</v>
      </c>
      <c r="F240" s="488">
        <v>6.8</v>
      </c>
      <c r="G240" s="488">
        <v>28</v>
      </c>
      <c r="H240" s="488">
        <v>20</v>
      </c>
      <c r="I240" s="488">
        <v>0</v>
      </c>
      <c r="J240" s="488">
        <v>0.1</v>
      </c>
      <c r="K240" s="488">
        <v>0</v>
      </c>
      <c r="L240" s="488">
        <v>0</v>
      </c>
    </row>
    <row r="241" spans="2:12" x14ac:dyDescent="0.25">
      <c r="C241" s="487" t="s">
        <v>454</v>
      </c>
      <c r="D241" s="488">
        <v>0.7</v>
      </c>
      <c r="E241" s="488">
        <v>0.8</v>
      </c>
      <c r="F241" s="488">
        <v>8.1999999999999993</v>
      </c>
      <c r="G241" s="488">
        <v>43</v>
      </c>
      <c r="H241" s="488">
        <v>25</v>
      </c>
      <c r="I241" s="488">
        <v>0</v>
      </c>
      <c r="J241" s="488">
        <v>0.7</v>
      </c>
      <c r="K241" s="488">
        <v>0</v>
      </c>
      <c r="L241" s="488">
        <v>0.8</v>
      </c>
    </row>
    <row r="242" spans="2:12" x14ac:dyDescent="0.25">
      <c r="C242" s="487" t="s">
        <v>455</v>
      </c>
      <c r="D242" s="488">
        <v>0.1</v>
      </c>
      <c r="E242" s="488">
        <v>0</v>
      </c>
      <c r="F242" s="488">
        <v>7</v>
      </c>
      <c r="G242" s="488">
        <v>28</v>
      </c>
      <c r="H242" s="488">
        <v>60</v>
      </c>
      <c r="I242" s="488">
        <v>0</v>
      </c>
      <c r="J242" s="488">
        <v>0.1</v>
      </c>
      <c r="K242" s="488">
        <v>0</v>
      </c>
      <c r="L242" s="488">
        <v>0</v>
      </c>
    </row>
    <row r="243" spans="2:12" x14ac:dyDescent="0.25">
      <c r="C243" s="487" t="s">
        <v>456</v>
      </c>
      <c r="D243" s="488">
        <v>0.1</v>
      </c>
      <c r="E243" s="488">
        <v>0.1</v>
      </c>
      <c r="F243" s="488">
        <v>11.4</v>
      </c>
      <c r="G243" s="488">
        <v>50</v>
      </c>
      <c r="H243" s="488">
        <v>35</v>
      </c>
      <c r="I243" s="488">
        <v>0</v>
      </c>
      <c r="J243" s="488">
        <v>0.1</v>
      </c>
      <c r="K243" s="488">
        <v>0</v>
      </c>
      <c r="L243" s="488">
        <v>0.1</v>
      </c>
    </row>
    <row r="244" spans="2:12" x14ac:dyDescent="0.25">
      <c r="C244" s="487" t="s">
        <v>457</v>
      </c>
      <c r="D244" s="488">
        <v>0.5</v>
      </c>
      <c r="E244" s="488">
        <v>0</v>
      </c>
      <c r="F244" s="488">
        <v>7.3</v>
      </c>
      <c r="G244" s="488">
        <v>41</v>
      </c>
      <c r="H244" s="488">
        <v>35</v>
      </c>
      <c r="I244" s="488">
        <v>0</v>
      </c>
      <c r="J244" s="488">
        <v>0.5</v>
      </c>
      <c r="K244" s="488">
        <v>0</v>
      </c>
      <c r="L244" s="488">
        <v>0</v>
      </c>
    </row>
    <row r="245" spans="2:12" x14ac:dyDescent="0.25">
      <c r="C245" s="487" t="s">
        <v>458</v>
      </c>
      <c r="D245" s="488">
        <v>0.1</v>
      </c>
      <c r="E245" s="488">
        <v>0.2</v>
      </c>
      <c r="F245" s="488">
        <v>16.100000000000001</v>
      </c>
      <c r="G245" s="488">
        <v>67</v>
      </c>
      <c r="H245" s="488">
        <v>35</v>
      </c>
      <c r="I245" s="488">
        <v>0</v>
      </c>
      <c r="J245" s="488">
        <v>0.1</v>
      </c>
      <c r="K245" s="488">
        <v>0</v>
      </c>
      <c r="L245" s="488">
        <v>0.2</v>
      </c>
    </row>
    <row r="246" spans="2:12" x14ac:dyDescent="0.25">
      <c r="B246" s="822" t="s">
        <v>459</v>
      </c>
      <c r="C246" s="822"/>
      <c r="D246" s="823"/>
      <c r="E246" s="823"/>
      <c r="F246" s="823"/>
      <c r="G246" s="823"/>
      <c r="H246" s="823"/>
      <c r="I246" s="823"/>
      <c r="J246" s="823"/>
      <c r="K246" s="823"/>
      <c r="L246" s="823"/>
    </row>
    <row r="247" spans="2:12" x14ac:dyDescent="0.25">
      <c r="C247" s="487" t="s">
        <v>460</v>
      </c>
      <c r="D247" s="488">
        <v>0.6</v>
      </c>
      <c r="E247" s="488">
        <v>0.1</v>
      </c>
      <c r="F247" s="488">
        <v>5.5</v>
      </c>
      <c r="G247" s="488">
        <v>25</v>
      </c>
      <c r="H247" s="488">
        <v>20</v>
      </c>
      <c r="I247" s="488">
        <v>0</v>
      </c>
      <c r="J247" s="488">
        <v>0.6</v>
      </c>
      <c r="K247" s="488">
        <v>0</v>
      </c>
      <c r="L247" s="488">
        <v>0.1</v>
      </c>
    </row>
    <row r="248" spans="2:12" x14ac:dyDescent="0.25">
      <c r="C248" s="487" t="s">
        <v>461</v>
      </c>
      <c r="D248" s="488">
        <v>1.2</v>
      </c>
      <c r="E248" s="488">
        <v>0.1</v>
      </c>
      <c r="F248" s="488">
        <v>8.1</v>
      </c>
      <c r="G248" s="488">
        <v>38</v>
      </c>
      <c r="H248" s="488">
        <v>99</v>
      </c>
      <c r="I248" s="488">
        <v>0</v>
      </c>
      <c r="J248" s="488">
        <v>1.2</v>
      </c>
      <c r="K248" s="488">
        <v>0</v>
      </c>
      <c r="L248" s="488">
        <v>0.1</v>
      </c>
    </row>
    <row r="249" spans="2:12" x14ac:dyDescent="0.25">
      <c r="C249" s="487" t="s">
        <v>462</v>
      </c>
      <c r="D249" s="488">
        <v>0.6</v>
      </c>
      <c r="E249" s="488">
        <v>0.3</v>
      </c>
      <c r="F249" s="488">
        <v>5.7</v>
      </c>
      <c r="G249" s="488">
        <v>27</v>
      </c>
      <c r="H249" s="488">
        <v>15</v>
      </c>
      <c r="I249" s="488">
        <v>0</v>
      </c>
      <c r="J249" s="488">
        <v>0.6</v>
      </c>
      <c r="K249" s="488">
        <v>0</v>
      </c>
      <c r="L249" s="488">
        <v>0.3</v>
      </c>
    </row>
    <row r="250" spans="2:12" x14ac:dyDescent="0.25">
      <c r="C250" s="487" t="s">
        <v>463</v>
      </c>
      <c r="D250" s="488">
        <v>1.8</v>
      </c>
      <c r="E250" s="488">
        <v>0</v>
      </c>
      <c r="F250" s="488">
        <v>5.4</v>
      </c>
      <c r="G250" s="488">
        <v>28</v>
      </c>
      <c r="H250" s="488">
        <v>15</v>
      </c>
      <c r="I250" s="488">
        <v>0</v>
      </c>
      <c r="J250" s="488">
        <v>1.8</v>
      </c>
      <c r="K250" s="488">
        <v>0</v>
      </c>
      <c r="L250" s="488">
        <v>0</v>
      </c>
    </row>
    <row r="251" spans="2:12" x14ac:dyDescent="0.25">
      <c r="C251" s="487" t="s">
        <v>464</v>
      </c>
      <c r="D251" s="488">
        <v>1.2</v>
      </c>
      <c r="E251" s="488">
        <v>0.2</v>
      </c>
      <c r="F251" s="488">
        <v>3.2</v>
      </c>
      <c r="G251" s="488">
        <v>12</v>
      </c>
      <c r="H251" s="488">
        <v>15</v>
      </c>
      <c r="I251" s="488">
        <v>0</v>
      </c>
      <c r="J251" s="488">
        <v>1.2</v>
      </c>
      <c r="K251" s="488">
        <v>0</v>
      </c>
      <c r="L251" s="488">
        <v>0.2</v>
      </c>
    </row>
    <row r="252" spans="2:12" x14ac:dyDescent="0.25">
      <c r="C252" s="487" t="s">
        <v>465</v>
      </c>
      <c r="D252" s="488">
        <v>2.5</v>
      </c>
      <c r="E252" s="488">
        <v>0</v>
      </c>
      <c r="F252" s="488">
        <v>4.9000000000000004</v>
      </c>
      <c r="G252" s="488">
        <v>29</v>
      </c>
      <c r="H252" s="488">
        <v>15</v>
      </c>
      <c r="I252" s="488">
        <v>0</v>
      </c>
      <c r="J252" s="488">
        <v>2.5</v>
      </c>
      <c r="K252" s="488">
        <v>0</v>
      </c>
      <c r="L252" s="488">
        <v>0</v>
      </c>
    </row>
    <row r="253" spans="2:12" x14ac:dyDescent="0.25">
      <c r="C253" s="487" t="s">
        <v>466</v>
      </c>
      <c r="D253" s="488">
        <v>2</v>
      </c>
      <c r="E253" s="488">
        <v>0.1</v>
      </c>
      <c r="F253" s="488">
        <v>19.7</v>
      </c>
      <c r="G253" s="488">
        <v>87</v>
      </c>
      <c r="H253" s="488">
        <v>70</v>
      </c>
      <c r="I253" s="488">
        <v>0</v>
      </c>
      <c r="J253" s="488">
        <v>2</v>
      </c>
      <c r="K253" s="488">
        <v>0</v>
      </c>
      <c r="L253" s="488">
        <v>0.1</v>
      </c>
    </row>
    <row r="254" spans="2:12" x14ac:dyDescent="0.25">
      <c r="C254" s="487" t="s">
        <v>467</v>
      </c>
      <c r="D254" s="488">
        <v>3.7</v>
      </c>
      <c r="E254" s="488">
        <v>10.6</v>
      </c>
      <c r="F254" s="488">
        <v>24.8</v>
      </c>
      <c r="G254" s="488">
        <v>203</v>
      </c>
      <c r="H254" s="488">
        <v>95</v>
      </c>
      <c r="I254" s="488">
        <v>0</v>
      </c>
      <c r="J254" s="488">
        <v>3.7</v>
      </c>
      <c r="K254" s="488">
        <v>0</v>
      </c>
      <c r="L254" s="488">
        <v>10.6</v>
      </c>
    </row>
    <row r="255" spans="2:12" x14ac:dyDescent="0.25">
      <c r="C255" s="487" t="s">
        <v>468</v>
      </c>
      <c r="D255" s="488">
        <v>1.3</v>
      </c>
      <c r="E255" s="488">
        <v>0.1</v>
      </c>
      <c r="F255" s="488">
        <v>7</v>
      </c>
      <c r="G255" s="488">
        <v>34</v>
      </c>
      <c r="H255" s="488">
        <v>35</v>
      </c>
      <c r="I255" s="488">
        <v>0</v>
      </c>
      <c r="J255" s="488">
        <v>1.3</v>
      </c>
      <c r="K255" s="488">
        <v>0</v>
      </c>
      <c r="L255" s="488">
        <v>0.1</v>
      </c>
    </row>
    <row r="256" spans="2:12" x14ac:dyDescent="0.25">
      <c r="C256" s="487" t="s">
        <v>469</v>
      </c>
      <c r="D256" s="488">
        <v>0.9</v>
      </c>
      <c r="E256" s="488">
        <v>0.2</v>
      </c>
      <c r="F256" s="488">
        <v>3</v>
      </c>
      <c r="G256" s="488">
        <v>17</v>
      </c>
      <c r="H256" s="488">
        <v>22</v>
      </c>
      <c r="I256" s="488">
        <v>0</v>
      </c>
      <c r="J256" s="488">
        <v>0.9</v>
      </c>
      <c r="K256" s="488">
        <v>0</v>
      </c>
      <c r="L256" s="488">
        <v>0.2</v>
      </c>
    </row>
    <row r="257" spans="2:12" x14ac:dyDescent="0.25">
      <c r="C257" s="487" t="s">
        <v>470</v>
      </c>
      <c r="D257" s="488">
        <v>0.8</v>
      </c>
      <c r="E257" s="488">
        <v>0</v>
      </c>
      <c r="F257" s="488">
        <v>3</v>
      </c>
      <c r="G257" s="488">
        <v>15</v>
      </c>
      <c r="H257" s="488">
        <v>15</v>
      </c>
      <c r="I257" s="488">
        <v>0</v>
      </c>
      <c r="J257" s="488">
        <v>0.8</v>
      </c>
      <c r="K257" s="488">
        <v>0</v>
      </c>
      <c r="L257" s="488">
        <v>0</v>
      </c>
    </row>
    <row r="258" spans="2:12" x14ac:dyDescent="0.25">
      <c r="C258" s="487" t="s">
        <v>471</v>
      </c>
      <c r="D258" s="488">
        <v>5.2</v>
      </c>
      <c r="E258" s="488">
        <v>51</v>
      </c>
      <c r="F258" s="488">
        <v>10</v>
      </c>
      <c r="G258" s="488">
        <v>519</v>
      </c>
      <c r="H258" s="488">
        <v>15</v>
      </c>
      <c r="I258" s="488">
        <v>0</v>
      </c>
      <c r="J258" s="488">
        <v>5.2</v>
      </c>
      <c r="K258" s="488">
        <v>0</v>
      </c>
      <c r="L258" s="488">
        <v>51</v>
      </c>
    </row>
    <row r="259" spans="2:12" x14ac:dyDescent="0.25">
      <c r="C259" s="487" t="s">
        <v>472</v>
      </c>
      <c r="D259" s="488">
        <v>1</v>
      </c>
      <c r="E259" s="488">
        <v>0.2</v>
      </c>
      <c r="F259" s="488">
        <v>3.7</v>
      </c>
      <c r="G259" s="488">
        <v>20</v>
      </c>
      <c r="H259" s="488">
        <v>10</v>
      </c>
      <c r="I259" s="488">
        <v>0</v>
      </c>
      <c r="J259" s="488">
        <v>1</v>
      </c>
      <c r="K259" s="488">
        <v>0</v>
      </c>
      <c r="L259" s="488">
        <v>0.2</v>
      </c>
    </row>
    <row r="260" spans="2:12" x14ac:dyDescent="0.25">
      <c r="C260" s="487" t="s">
        <v>473</v>
      </c>
      <c r="D260" s="488">
        <v>1.2</v>
      </c>
      <c r="E260" s="488">
        <v>0</v>
      </c>
      <c r="F260" s="488">
        <v>4.0999999999999996</v>
      </c>
      <c r="G260" s="488">
        <v>21</v>
      </c>
      <c r="H260" s="488">
        <v>15</v>
      </c>
      <c r="I260" s="488">
        <v>0</v>
      </c>
      <c r="J260" s="488">
        <v>1.2</v>
      </c>
      <c r="K260" s="488">
        <v>0</v>
      </c>
      <c r="L260" s="488">
        <v>0</v>
      </c>
    </row>
    <row r="261" spans="2:12" x14ac:dyDescent="0.25">
      <c r="C261" s="487" t="s">
        <v>474</v>
      </c>
      <c r="D261" s="488">
        <v>1.9</v>
      </c>
      <c r="E261" s="488">
        <v>0</v>
      </c>
      <c r="F261" s="488">
        <v>7</v>
      </c>
      <c r="G261" s="488">
        <v>35</v>
      </c>
      <c r="H261" s="488">
        <v>15</v>
      </c>
      <c r="I261" s="488">
        <v>0</v>
      </c>
      <c r="J261" s="488">
        <v>1.9</v>
      </c>
      <c r="K261" s="488">
        <v>0</v>
      </c>
      <c r="L261" s="488">
        <v>0</v>
      </c>
    </row>
    <row r="262" spans="2:12" x14ac:dyDescent="0.25">
      <c r="C262" s="487" t="s">
        <v>475</v>
      </c>
      <c r="D262" s="488">
        <v>1.5</v>
      </c>
      <c r="E262" s="488">
        <v>0</v>
      </c>
      <c r="F262" s="488">
        <v>5.9</v>
      </c>
      <c r="G262" s="488">
        <v>29</v>
      </c>
      <c r="H262" s="488">
        <v>15</v>
      </c>
      <c r="I262" s="488">
        <v>0</v>
      </c>
      <c r="J262" s="488">
        <v>1.5</v>
      </c>
      <c r="K262" s="488">
        <v>0</v>
      </c>
      <c r="L262" s="488">
        <v>0</v>
      </c>
    </row>
    <row r="263" spans="2:12" x14ac:dyDescent="0.25">
      <c r="C263" s="487" t="s">
        <v>476</v>
      </c>
      <c r="D263" s="488">
        <v>1.4</v>
      </c>
      <c r="E263" s="488">
        <v>0</v>
      </c>
      <c r="F263" s="488">
        <v>12.5</v>
      </c>
      <c r="G263" s="488">
        <v>55</v>
      </c>
      <c r="H263" s="488">
        <v>15</v>
      </c>
      <c r="I263" s="488">
        <v>0</v>
      </c>
      <c r="J263" s="488">
        <v>1.4</v>
      </c>
      <c r="K263" s="488">
        <v>0</v>
      </c>
      <c r="L263" s="488">
        <v>0</v>
      </c>
    </row>
    <row r="264" spans="2:12" x14ac:dyDescent="0.25">
      <c r="C264" s="487" t="s">
        <v>477</v>
      </c>
      <c r="D264" s="488">
        <v>1.5</v>
      </c>
      <c r="E264" s="488">
        <v>0</v>
      </c>
      <c r="F264" s="488">
        <v>12</v>
      </c>
      <c r="G264" s="488">
        <v>54</v>
      </c>
      <c r="H264" s="488">
        <v>15</v>
      </c>
      <c r="I264" s="488">
        <v>0</v>
      </c>
      <c r="J264" s="488">
        <v>1.5</v>
      </c>
      <c r="K264" s="488">
        <v>0</v>
      </c>
      <c r="L264" s="488">
        <v>0</v>
      </c>
    </row>
    <row r="265" spans="2:12" x14ac:dyDescent="0.25">
      <c r="C265" s="487" t="s">
        <v>478</v>
      </c>
      <c r="D265" s="488">
        <v>1.5</v>
      </c>
      <c r="E265" s="488">
        <v>0</v>
      </c>
      <c r="F265" s="488">
        <v>2.2000000000000002</v>
      </c>
      <c r="G265" s="488">
        <v>14</v>
      </c>
      <c r="H265" s="488">
        <v>15</v>
      </c>
      <c r="I265" s="488">
        <v>0</v>
      </c>
      <c r="J265" s="488">
        <v>1.5</v>
      </c>
      <c r="K265" s="488">
        <v>0</v>
      </c>
      <c r="L265" s="488">
        <v>0</v>
      </c>
    </row>
    <row r="266" spans="2:12" x14ac:dyDescent="0.25">
      <c r="C266" s="487" t="s">
        <v>479</v>
      </c>
      <c r="D266" s="488">
        <v>1.7</v>
      </c>
      <c r="E266" s="488">
        <v>0</v>
      </c>
      <c r="F266" s="488">
        <v>10.8</v>
      </c>
      <c r="G266" s="488">
        <v>50</v>
      </c>
      <c r="H266" s="488">
        <v>30</v>
      </c>
      <c r="I266" s="488">
        <v>0</v>
      </c>
      <c r="J266" s="488">
        <v>1.7</v>
      </c>
      <c r="K266" s="488">
        <v>0</v>
      </c>
      <c r="L266" s="488">
        <v>0</v>
      </c>
    </row>
    <row r="267" spans="2:12" x14ac:dyDescent="0.25">
      <c r="C267" s="487" t="s">
        <v>480</v>
      </c>
      <c r="D267" s="488">
        <v>13</v>
      </c>
      <c r="E267" s="488">
        <v>0.3</v>
      </c>
      <c r="F267" s="488">
        <v>6.5</v>
      </c>
      <c r="G267" s="488">
        <v>32</v>
      </c>
      <c r="H267" s="488">
        <v>15</v>
      </c>
      <c r="I267" s="488">
        <v>0</v>
      </c>
      <c r="J267" s="488">
        <v>13</v>
      </c>
      <c r="K267" s="488">
        <v>0</v>
      </c>
      <c r="L267" s="488">
        <v>0.3</v>
      </c>
    </row>
    <row r="268" spans="2:12" x14ac:dyDescent="0.25">
      <c r="B268" s="822" t="s">
        <v>481</v>
      </c>
      <c r="C268" s="822"/>
      <c r="D268" s="823"/>
      <c r="E268" s="823"/>
      <c r="F268" s="823"/>
      <c r="G268" s="823"/>
      <c r="H268" s="823"/>
      <c r="I268" s="823"/>
      <c r="J268" s="823"/>
      <c r="K268" s="823"/>
      <c r="L268" s="823"/>
    </row>
    <row r="269" spans="2:12" x14ac:dyDescent="0.25">
      <c r="C269" s="487" t="s">
        <v>70</v>
      </c>
      <c r="D269" s="488">
        <v>26.3</v>
      </c>
      <c r="E269" s="488">
        <v>45.2</v>
      </c>
      <c r="F269" s="488">
        <v>9.6999999999999993</v>
      </c>
      <c r="G269" s="488">
        <v>550</v>
      </c>
      <c r="H269" s="488">
        <v>15</v>
      </c>
      <c r="I269" s="488">
        <v>0</v>
      </c>
      <c r="J269" s="488">
        <v>26.3</v>
      </c>
      <c r="K269" s="488">
        <v>0</v>
      </c>
      <c r="L269" s="488">
        <v>45.2</v>
      </c>
    </row>
    <row r="270" spans="2:12" x14ac:dyDescent="0.25">
      <c r="C270" s="487" t="s">
        <v>482</v>
      </c>
      <c r="D270" s="488">
        <v>13.8</v>
      </c>
      <c r="E270" s="488">
        <v>61.3</v>
      </c>
      <c r="F270" s="488">
        <v>10.199999999999999</v>
      </c>
      <c r="G270" s="488">
        <v>647</v>
      </c>
      <c r="H270" s="488">
        <v>15</v>
      </c>
      <c r="I270" s="488">
        <v>0</v>
      </c>
      <c r="J270" s="488">
        <v>13.8</v>
      </c>
      <c r="K270" s="488">
        <v>0</v>
      </c>
      <c r="L270" s="488">
        <v>61.3</v>
      </c>
    </row>
    <row r="271" spans="2:12" x14ac:dyDescent="0.25">
      <c r="C271" s="487" t="s">
        <v>483</v>
      </c>
      <c r="D271" s="488">
        <v>2.2999999999999998</v>
      </c>
      <c r="E271" s="488">
        <v>0</v>
      </c>
      <c r="F271" s="488">
        <v>71.2</v>
      </c>
      <c r="G271" s="488">
        <v>294</v>
      </c>
      <c r="H271" s="488">
        <v>65</v>
      </c>
      <c r="I271" s="488">
        <v>0</v>
      </c>
      <c r="J271" s="488">
        <v>2.2999999999999998</v>
      </c>
      <c r="K271" s="488">
        <v>0</v>
      </c>
      <c r="L271" s="488">
        <v>0</v>
      </c>
    </row>
    <row r="272" spans="2:12" x14ac:dyDescent="0.25">
      <c r="C272" s="487" t="s">
        <v>484</v>
      </c>
      <c r="D272" s="488">
        <v>0.7</v>
      </c>
      <c r="E272" s="488">
        <v>0</v>
      </c>
      <c r="F272" s="488">
        <v>13.9</v>
      </c>
      <c r="G272" s="488">
        <v>58</v>
      </c>
      <c r="H272" s="488">
        <v>35</v>
      </c>
      <c r="I272" s="488">
        <v>0</v>
      </c>
      <c r="J272" s="488">
        <v>0.7</v>
      </c>
      <c r="K272" s="488">
        <v>0</v>
      </c>
      <c r="L272" s="488">
        <v>0</v>
      </c>
    </row>
    <row r="273" spans="2:12" x14ac:dyDescent="0.25">
      <c r="C273" s="487" t="s">
        <v>485</v>
      </c>
      <c r="D273" s="488">
        <v>3.1</v>
      </c>
      <c r="E273" s="488">
        <v>0.8</v>
      </c>
      <c r="F273" s="488">
        <v>57.9</v>
      </c>
      <c r="G273" s="488">
        <v>257</v>
      </c>
      <c r="H273" s="488">
        <v>35</v>
      </c>
      <c r="I273" s="488">
        <v>0</v>
      </c>
      <c r="J273" s="488">
        <v>3.1</v>
      </c>
      <c r="K273" s="488">
        <v>0</v>
      </c>
      <c r="L273" s="488">
        <v>0.8</v>
      </c>
    </row>
    <row r="274" spans="2:12" x14ac:dyDescent="0.25">
      <c r="C274" s="487" t="s">
        <v>69</v>
      </c>
      <c r="D274" s="488">
        <v>18.5</v>
      </c>
      <c r="E274" s="488">
        <v>48.5</v>
      </c>
      <c r="F274" s="488">
        <v>22.5</v>
      </c>
      <c r="G274" s="488">
        <v>600</v>
      </c>
      <c r="H274" s="488">
        <v>15</v>
      </c>
      <c r="I274" s="488">
        <v>0</v>
      </c>
      <c r="J274" s="488">
        <v>18.5</v>
      </c>
      <c r="K274" s="488">
        <v>0</v>
      </c>
      <c r="L274" s="488">
        <v>48.5</v>
      </c>
    </row>
    <row r="275" spans="2:12" x14ac:dyDescent="0.25">
      <c r="C275" s="487" t="s">
        <v>486</v>
      </c>
      <c r="D275" s="488">
        <v>5.2</v>
      </c>
      <c r="E275" s="488">
        <v>0</v>
      </c>
      <c r="F275" s="488">
        <v>65.900000000000006</v>
      </c>
      <c r="G275" s="488">
        <v>284</v>
      </c>
      <c r="H275" s="488">
        <v>30</v>
      </c>
      <c r="I275" s="488">
        <v>0</v>
      </c>
      <c r="J275" s="488">
        <v>5.2</v>
      </c>
      <c r="K275" s="488">
        <v>0</v>
      </c>
      <c r="L275" s="488">
        <v>0</v>
      </c>
    </row>
    <row r="276" spans="2:12" x14ac:dyDescent="0.25">
      <c r="C276" s="487" t="s">
        <v>487</v>
      </c>
      <c r="D276" s="488">
        <v>18.600000000000001</v>
      </c>
      <c r="E276" s="488">
        <v>57.7</v>
      </c>
      <c r="F276" s="488">
        <v>13.6</v>
      </c>
      <c r="G276" s="488">
        <v>648</v>
      </c>
      <c r="H276" s="488">
        <v>20</v>
      </c>
      <c r="I276" s="488">
        <v>0</v>
      </c>
      <c r="J276" s="488">
        <v>18.600000000000001</v>
      </c>
      <c r="K276" s="488">
        <v>0</v>
      </c>
      <c r="L276" s="488">
        <v>57.7</v>
      </c>
    </row>
    <row r="277" spans="2:12" x14ac:dyDescent="0.25">
      <c r="C277" s="487" t="s">
        <v>488</v>
      </c>
      <c r="D277" s="488">
        <v>2.5</v>
      </c>
      <c r="E277" s="488">
        <v>0</v>
      </c>
      <c r="F277" s="488">
        <v>72.099999999999994</v>
      </c>
      <c r="G277" s="488">
        <v>298</v>
      </c>
      <c r="H277" s="488">
        <v>40</v>
      </c>
      <c r="I277" s="488">
        <v>0</v>
      </c>
      <c r="J277" s="488">
        <v>2.5</v>
      </c>
      <c r="K277" s="488">
        <v>0</v>
      </c>
      <c r="L277" s="488">
        <v>0</v>
      </c>
    </row>
    <row r="278" spans="2:12" x14ac:dyDescent="0.25">
      <c r="C278" s="487" t="s">
        <v>489</v>
      </c>
      <c r="D278" s="488">
        <v>16.100000000000001</v>
      </c>
      <c r="E278" s="488">
        <v>66.900000000000006</v>
      </c>
      <c r="F278" s="488">
        <v>9.9</v>
      </c>
      <c r="G278" s="488">
        <v>706</v>
      </c>
      <c r="H278" s="488">
        <v>25</v>
      </c>
      <c r="I278" s="488">
        <v>0</v>
      </c>
      <c r="J278" s="488">
        <v>16.100000000000001</v>
      </c>
      <c r="K278" s="488">
        <v>0</v>
      </c>
      <c r="L278" s="488">
        <v>66.900000000000006</v>
      </c>
    </row>
    <row r="279" spans="2:12" x14ac:dyDescent="0.25">
      <c r="C279" s="487" t="s">
        <v>490</v>
      </c>
      <c r="D279" s="488">
        <v>2.2999999999999998</v>
      </c>
      <c r="E279" s="488">
        <v>0</v>
      </c>
      <c r="F279" s="488">
        <v>65.599999999999994</v>
      </c>
      <c r="G279" s="488">
        <v>271</v>
      </c>
      <c r="H279" s="488">
        <v>25</v>
      </c>
      <c r="I279" s="488">
        <v>0</v>
      </c>
      <c r="J279" s="488">
        <v>2.2999999999999998</v>
      </c>
      <c r="K279" s="488">
        <v>0</v>
      </c>
      <c r="L279" s="488">
        <v>0</v>
      </c>
    </row>
    <row r="280" spans="2:12" x14ac:dyDescent="0.25">
      <c r="C280" s="487" t="s">
        <v>491</v>
      </c>
      <c r="D280" s="488">
        <v>4</v>
      </c>
      <c r="E280" s="488">
        <v>0</v>
      </c>
      <c r="F280" s="488">
        <v>60</v>
      </c>
      <c r="G280" s="488">
        <v>256</v>
      </c>
      <c r="H280" s="488">
        <v>30</v>
      </c>
      <c r="I280" s="488">
        <v>0</v>
      </c>
      <c r="J280" s="488">
        <v>4</v>
      </c>
      <c r="K280" s="488">
        <v>0</v>
      </c>
      <c r="L280" s="488">
        <v>0</v>
      </c>
    </row>
    <row r="281" spans="2:12" x14ac:dyDescent="0.25">
      <c r="B281" s="822" t="s">
        <v>492</v>
      </c>
      <c r="C281" s="822"/>
      <c r="D281" s="823"/>
      <c r="E281" s="823"/>
      <c r="F281" s="823"/>
      <c r="G281" s="823"/>
      <c r="H281" s="823"/>
      <c r="I281" s="823"/>
      <c r="J281" s="823"/>
      <c r="K281" s="823"/>
      <c r="L281" s="823"/>
    </row>
    <row r="282" spans="2:12" x14ac:dyDescent="0.25">
      <c r="C282" s="491" t="s">
        <v>493</v>
      </c>
      <c r="D282" s="488">
        <v>3.8</v>
      </c>
      <c r="E282" s="488">
        <v>2.9</v>
      </c>
      <c r="F282" s="488">
        <v>4.3</v>
      </c>
      <c r="G282" s="488">
        <v>57.7</v>
      </c>
      <c r="H282" s="488">
        <v>30</v>
      </c>
      <c r="I282" s="488">
        <v>3.8</v>
      </c>
      <c r="J282" s="488">
        <v>0</v>
      </c>
      <c r="K282" s="488">
        <v>2.9</v>
      </c>
      <c r="L282" s="488">
        <v>0</v>
      </c>
    </row>
    <row r="283" spans="2:12" x14ac:dyDescent="0.25">
      <c r="C283" s="491" t="s">
        <v>494</v>
      </c>
      <c r="D283" s="488">
        <v>7.7</v>
      </c>
      <c r="E283" s="488">
        <v>2.1</v>
      </c>
      <c r="F283" s="488">
        <v>0.2</v>
      </c>
      <c r="G283" s="488">
        <v>50.8</v>
      </c>
      <c r="H283" s="488">
        <v>0</v>
      </c>
      <c r="I283" s="488">
        <v>7.7</v>
      </c>
      <c r="J283" s="488">
        <v>0</v>
      </c>
      <c r="K283" s="488">
        <v>2.1</v>
      </c>
      <c r="L283" s="488">
        <v>0</v>
      </c>
    </row>
    <row r="284" spans="2:12" x14ac:dyDescent="0.25">
      <c r="C284" s="491" t="s">
        <v>495</v>
      </c>
      <c r="D284" s="488">
        <v>4.3</v>
      </c>
      <c r="E284" s="488">
        <v>3.6</v>
      </c>
      <c r="F284" s="488">
        <v>0.4</v>
      </c>
      <c r="G284" s="488">
        <v>50.7</v>
      </c>
      <c r="H284" s="488">
        <v>0</v>
      </c>
      <c r="I284" s="488">
        <v>4.3</v>
      </c>
      <c r="J284" s="488">
        <v>0</v>
      </c>
      <c r="K284" s="488">
        <v>3.6</v>
      </c>
      <c r="L284" s="488">
        <v>0</v>
      </c>
    </row>
    <row r="285" spans="2:12" x14ac:dyDescent="0.25">
      <c r="C285" s="491" t="s">
        <v>496</v>
      </c>
      <c r="D285" s="488">
        <v>7.4</v>
      </c>
      <c r="E285" s="488">
        <v>2.6</v>
      </c>
      <c r="F285" s="488">
        <v>0.2</v>
      </c>
      <c r="G285" s="488">
        <v>54.1</v>
      </c>
      <c r="H285" s="488">
        <v>0</v>
      </c>
      <c r="I285" s="488">
        <v>7.4</v>
      </c>
      <c r="J285" s="488">
        <v>0</v>
      </c>
      <c r="K285" s="488">
        <v>2.1</v>
      </c>
      <c r="L285" s="488">
        <v>0</v>
      </c>
    </row>
    <row r="286" spans="2:12" x14ac:dyDescent="0.25">
      <c r="C286" s="491" t="s">
        <v>497</v>
      </c>
      <c r="D286" s="488">
        <v>2.2000000000000002</v>
      </c>
      <c r="E286" s="488">
        <v>3</v>
      </c>
      <c r="F286" s="488">
        <v>5</v>
      </c>
      <c r="G286" s="488">
        <v>54.3</v>
      </c>
      <c r="H286" s="488">
        <v>30</v>
      </c>
      <c r="I286" s="488">
        <v>0</v>
      </c>
      <c r="J286" s="488">
        <v>2.2000000000000002</v>
      </c>
      <c r="K286" s="488">
        <v>0</v>
      </c>
      <c r="L286" s="488">
        <v>3</v>
      </c>
    </row>
    <row r="287" spans="2:12" x14ac:dyDescent="0.25">
      <c r="C287" s="491" t="s">
        <v>498</v>
      </c>
      <c r="D287" s="488">
        <v>0.7</v>
      </c>
      <c r="E287" s="488">
        <v>2.1</v>
      </c>
      <c r="F287" s="488">
        <v>1.4</v>
      </c>
      <c r="G287" s="488">
        <v>27.1</v>
      </c>
      <c r="H287" s="488">
        <v>15</v>
      </c>
      <c r="I287" s="488">
        <v>0</v>
      </c>
      <c r="J287" s="488">
        <v>0.7</v>
      </c>
      <c r="K287" s="488">
        <v>0</v>
      </c>
      <c r="L287" s="488">
        <v>2.1</v>
      </c>
    </row>
    <row r="288" spans="2:12" x14ac:dyDescent="0.25">
      <c r="C288" s="491" t="s">
        <v>499</v>
      </c>
      <c r="D288" s="488">
        <v>0</v>
      </c>
      <c r="E288" s="488">
        <v>0</v>
      </c>
      <c r="F288" s="488">
        <v>0</v>
      </c>
      <c r="G288" s="488">
        <v>0</v>
      </c>
      <c r="H288" s="488">
        <v>30</v>
      </c>
      <c r="I288" s="488">
        <v>0</v>
      </c>
      <c r="J288" s="488">
        <v>0</v>
      </c>
      <c r="K288" s="488">
        <v>0</v>
      </c>
      <c r="L288" s="488">
        <v>0</v>
      </c>
    </row>
    <row r="289" spans="3:12" x14ac:dyDescent="0.25">
      <c r="C289" s="491" t="s">
        <v>500</v>
      </c>
      <c r="D289" s="488">
        <v>2</v>
      </c>
      <c r="E289" s="488">
        <v>2.2000000000000002</v>
      </c>
      <c r="F289" s="488">
        <v>9.3000000000000007</v>
      </c>
      <c r="G289" s="488">
        <v>62.7</v>
      </c>
      <c r="H289" s="488">
        <v>60</v>
      </c>
      <c r="I289" s="488">
        <v>0</v>
      </c>
      <c r="J289" s="488">
        <v>2</v>
      </c>
      <c r="K289" s="488">
        <v>0</v>
      </c>
      <c r="L289" s="488">
        <v>2.2000000000000002</v>
      </c>
    </row>
    <row r="290" spans="3:12" x14ac:dyDescent="0.25">
      <c r="C290" s="491" t="s">
        <v>501</v>
      </c>
      <c r="D290" s="488">
        <v>5.9</v>
      </c>
      <c r="E290" s="488">
        <v>1.2</v>
      </c>
      <c r="F290" s="488">
        <v>0.4</v>
      </c>
      <c r="G290" s="488">
        <v>35.5</v>
      </c>
      <c r="H290" s="488">
        <v>0</v>
      </c>
      <c r="I290" s="488">
        <v>5.9</v>
      </c>
      <c r="J290" s="488">
        <v>0</v>
      </c>
      <c r="K290" s="488">
        <v>1.2</v>
      </c>
      <c r="L290" s="488">
        <v>0</v>
      </c>
    </row>
    <row r="291" spans="3:12" x14ac:dyDescent="0.25">
      <c r="C291" s="491" t="s">
        <v>502</v>
      </c>
      <c r="D291" s="488">
        <v>1.8</v>
      </c>
      <c r="E291" s="488">
        <v>3.6</v>
      </c>
      <c r="F291" s="488">
        <v>6.2</v>
      </c>
      <c r="G291" s="488">
        <v>62.6</v>
      </c>
      <c r="H291" s="488">
        <v>30</v>
      </c>
      <c r="I291" s="488">
        <v>0</v>
      </c>
      <c r="J291" s="488">
        <v>1.8</v>
      </c>
      <c r="K291" s="488">
        <v>3.6</v>
      </c>
      <c r="L291" s="488">
        <v>0</v>
      </c>
    </row>
    <row r="292" spans="3:12" x14ac:dyDescent="0.25">
      <c r="C292" s="491" t="s">
        <v>503</v>
      </c>
      <c r="D292" s="488">
        <v>2.5</v>
      </c>
      <c r="E292" s="488">
        <v>2.2999999999999998</v>
      </c>
      <c r="F292" s="488">
        <v>3.6</v>
      </c>
      <c r="G292" s="488">
        <v>44</v>
      </c>
      <c r="H292" s="488">
        <v>30</v>
      </c>
      <c r="I292" s="488">
        <v>0</v>
      </c>
      <c r="J292" s="488">
        <v>2.5</v>
      </c>
      <c r="K292" s="488">
        <v>0</v>
      </c>
      <c r="L292" s="488">
        <v>2.2999999999999998</v>
      </c>
    </row>
    <row r="293" spans="3:12" x14ac:dyDescent="0.25">
      <c r="C293" s="491" t="s">
        <v>504</v>
      </c>
      <c r="D293" s="488">
        <v>0.8</v>
      </c>
      <c r="E293" s="488">
        <v>3.7</v>
      </c>
      <c r="F293" s="488">
        <v>2.6</v>
      </c>
      <c r="G293" s="488">
        <v>45.5</v>
      </c>
      <c r="H293" s="488">
        <v>70</v>
      </c>
      <c r="I293" s="488">
        <v>0</v>
      </c>
      <c r="J293" s="488">
        <v>0.8</v>
      </c>
      <c r="K293" s="488">
        <v>3.7</v>
      </c>
      <c r="L293" s="488">
        <v>0</v>
      </c>
    </row>
    <row r="294" spans="3:12" x14ac:dyDescent="0.25">
      <c r="C294" s="491" t="s">
        <v>505</v>
      </c>
      <c r="D294" s="488">
        <v>1.4</v>
      </c>
      <c r="E294" s="488">
        <v>4.7</v>
      </c>
      <c r="F294" s="488">
        <v>2.8</v>
      </c>
      <c r="G294" s="488">
        <v>58.1</v>
      </c>
      <c r="H294" s="488">
        <v>40</v>
      </c>
      <c r="I294" s="488">
        <v>0</v>
      </c>
      <c r="J294" s="488">
        <v>1.4</v>
      </c>
      <c r="K294" s="488">
        <v>0</v>
      </c>
      <c r="L294" s="488">
        <v>4.7</v>
      </c>
    </row>
    <row r="295" spans="3:12" x14ac:dyDescent="0.25">
      <c r="C295" s="491" t="s">
        <v>506</v>
      </c>
      <c r="D295" s="488">
        <v>2.4</v>
      </c>
      <c r="E295" s="488">
        <v>2.5</v>
      </c>
      <c r="F295" s="488">
        <v>2.6</v>
      </c>
      <c r="G295" s="488">
        <v>41.9</v>
      </c>
      <c r="H295" s="488">
        <v>0</v>
      </c>
      <c r="I295" s="488">
        <v>2.4</v>
      </c>
      <c r="J295" s="488">
        <v>0</v>
      </c>
      <c r="K295" s="488">
        <v>2.5</v>
      </c>
      <c r="L295" s="488">
        <v>0</v>
      </c>
    </row>
    <row r="296" spans="3:12" x14ac:dyDescent="0.25">
      <c r="C296" s="491" t="s">
        <v>507</v>
      </c>
      <c r="D296" s="488">
        <v>1.7</v>
      </c>
      <c r="E296" s="488">
        <v>1.6</v>
      </c>
      <c r="F296" s="488">
        <v>4.2</v>
      </c>
      <c r="G296" s="488">
        <v>36.700000000000003</v>
      </c>
      <c r="H296" s="488">
        <v>30</v>
      </c>
      <c r="I296" s="488">
        <v>0</v>
      </c>
      <c r="J296" s="488">
        <v>1.7000000000000002</v>
      </c>
      <c r="K296" s="488">
        <v>0</v>
      </c>
      <c r="L296" s="488">
        <v>1.6</v>
      </c>
    </row>
    <row r="297" spans="3:12" x14ac:dyDescent="0.25">
      <c r="C297" s="491" t="s">
        <v>508</v>
      </c>
      <c r="D297" s="488">
        <v>0.9</v>
      </c>
      <c r="E297" s="488">
        <v>2.1</v>
      </c>
      <c r="F297" s="488">
        <v>4</v>
      </c>
      <c r="G297" s="488">
        <v>37.4</v>
      </c>
      <c r="H297" s="488">
        <v>10</v>
      </c>
      <c r="I297" s="488">
        <v>0</v>
      </c>
      <c r="J297" s="488">
        <v>0.9</v>
      </c>
      <c r="K297" s="488">
        <v>0</v>
      </c>
      <c r="L297" s="488">
        <v>2.1</v>
      </c>
    </row>
    <row r="298" spans="3:12" x14ac:dyDescent="0.25">
      <c r="C298" s="491" t="s">
        <v>509</v>
      </c>
      <c r="D298" s="488">
        <v>1.7</v>
      </c>
      <c r="E298" s="488">
        <v>3.8</v>
      </c>
      <c r="F298" s="488">
        <v>1.6</v>
      </c>
      <c r="G298" s="488">
        <v>46.6</v>
      </c>
      <c r="H298" s="488">
        <v>30</v>
      </c>
      <c r="I298" s="488">
        <v>0</v>
      </c>
      <c r="J298" s="488">
        <v>1.7000000000000002</v>
      </c>
      <c r="K298" s="488">
        <v>0</v>
      </c>
      <c r="L298" s="488">
        <v>3.8</v>
      </c>
    </row>
    <row r="299" spans="3:12" x14ac:dyDescent="0.25">
      <c r="C299" s="491" t="s">
        <v>510</v>
      </c>
      <c r="D299" s="488">
        <v>2.5</v>
      </c>
      <c r="E299" s="488">
        <v>4.2</v>
      </c>
      <c r="F299" s="488">
        <v>5.2</v>
      </c>
      <c r="G299" s="488">
        <v>67.8</v>
      </c>
      <c r="H299" s="488">
        <v>30</v>
      </c>
      <c r="I299" s="488">
        <v>0</v>
      </c>
      <c r="J299" s="488">
        <v>2.5</v>
      </c>
      <c r="K299" s="488">
        <v>0</v>
      </c>
      <c r="L299" s="488">
        <v>4.2</v>
      </c>
    </row>
    <row r="300" spans="3:12" x14ac:dyDescent="0.25">
      <c r="C300" s="491" t="s">
        <v>511</v>
      </c>
      <c r="D300" s="488">
        <v>1.3</v>
      </c>
      <c r="E300" s="488">
        <v>1.1000000000000001</v>
      </c>
      <c r="F300" s="488">
        <v>9.4</v>
      </c>
      <c r="G300" s="488">
        <v>50.6</v>
      </c>
      <c r="H300" s="488">
        <v>60</v>
      </c>
      <c r="I300" s="488">
        <v>0</v>
      </c>
      <c r="J300" s="488">
        <v>1.3</v>
      </c>
      <c r="K300" s="488">
        <v>0</v>
      </c>
      <c r="L300" s="488">
        <v>1.1000000000000001</v>
      </c>
    </row>
    <row r="301" spans="3:12" x14ac:dyDescent="0.25">
      <c r="C301" s="491" t="s">
        <v>512</v>
      </c>
      <c r="D301" s="488">
        <v>1.6</v>
      </c>
      <c r="E301" s="488">
        <v>2.1</v>
      </c>
      <c r="F301" s="488">
        <v>4.0999999999999996</v>
      </c>
      <c r="G301" s="488">
        <v>41.3</v>
      </c>
      <c r="H301" s="488">
        <v>15</v>
      </c>
      <c r="I301" s="488">
        <v>0</v>
      </c>
      <c r="J301" s="488">
        <v>1.6</v>
      </c>
      <c r="K301" s="488">
        <v>0</v>
      </c>
      <c r="L301" s="488">
        <v>2.1</v>
      </c>
    </row>
    <row r="302" spans="3:12" x14ac:dyDescent="0.25">
      <c r="C302" s="491" t="s">
        <v>513</v>
      </c>
      <c r="D302" s="488">
        <v>0.7</v>
      </c>
      <c r="E302" s="488">
        <v>1.9</v>
      </c>
      <c r="F302" s="488">
        <v>5.7</v>
      </c>
      <c r="G302" s="488">
        <v>41.5</v>
      </c>
      <c r="H302" s="488">
        <v>30</v>
      </c>
      <c r="I302" s="488">
        <v>0</v>
      </c>
      <c r="J302" s="488">
        <v>0.7</v>
      </c>
      <c r="K302" s="488">
        <v>0</v>
      </c>
      <c r="L302" s="488">
        <v>1.9</v>
      </c>
    </row>
    <row r="303" spans="3:12" x14ac:dyDescent="0.25">
      <c r="C303" s="487" t="s">
        <v>514</v>
      </c>
      <c r="D303" s="488">
        <v>5</v>
      </c>
      <c r="E303" s="488">
        <v>4</v>
      </c>
      <c r="F303" s="488">
        <v>5.5</v>
      </c>
      <c r="G303" s="488">
        <v>87</v>
      </c>
      <c r="H303" s="488">
        <v>0</v>
      </c>
      <c r="I303" s="488">
        <v>5</v>
      </c>
      <c r="J303" s="488">
        <v>0</v>
      </c>
      <c r="K303" s="488">
        <v>4</v>
      </c>
      <c r="L303" s="488">
        <v>0</v>
      </c>
    </row>
    <row r="304" spans="3:12" x14ac:dyDescent="0.25">
      <c r="C304" s="491" t="s">
        <v>515</v>
      </c>
      <c r="D304" s="488">
        <v>0.9</v>
      </c>
      <c r="E304" s="488">
        <v>2</v>
      </c>
      <c r="F304" s="488">
        <v>4.5</v>
      </c>
      <c r="G304" s="488">
        <v>39</v>
      </c>
      <c r="H304" s="488">
        <v>40</v>
      </c>
      <c r="I304" s="488">
        <v>0</v>
      </c>
      <c r="J304" s="488">
        <v>0.9</v>
      </c>
      <c r="K304" s="488">
        <v>0</v>
      </c>
      <c r="L304" s="488">
        <v>2</v>
      </c>
    </row>
    <row r="305" spans="2:12" x14ac:dyDescent="0.25">
      <c r="C305" s="491" t="s">
        <v>516</v>
      </c>
      <c r="D305" s="488">
        <v>1.7</v>
      </c>
      <c r="E305" s="488">
        <v>0.9</v>
      </c>
      <c r="F305" s="488">
        <v>2.2999999999999998</v>
      </c>
      <c r="G305" s="488">
        <v>24</v>
      </c>
      <c r="H305" s="488">
        <v>0</v>
      </c>
      <c r="I305" s="488">
        <v>1.7000000000000002</v>
      </c>
      <c r="J305" s="488">
        <v>0</v>
      </c>
      <c r="K305" s="488">
        <v>0.9</v>
      </c>
      <c r="L305" s="488">
        <v>0</v>
      </c>
    </row>
    <row r="306" spans="2:12" x14ac:dyDescent="0.25">
      <c r="C306" s="491" t="s">
        <v>517</v>
      </c>
      <c r="D306" s="488">
        <v>1.8</v>
      </c>
      <c r="E306" s="488">
        <v>7.6</v>
      </c>
      <c r="F306" s="488">
        <v>0.5</v>
      </c>
      <c r="G306" s="488">
        <v>76.8</v>
      </c>
      <c r="H306" s="488">
        <v>15</v>
      </c>
      <c r="I306" s="488">
        <v>0</v>
      </c>
      <c r="J306" s="488">
        <v>1.8</v>
      </c>
      <c r="K306" s="488">
        <v>0</v>
      </c>
      <c r="L306" s="488">
        <v>7.6</v>
      </c>
    </row>
    <row r="307" spans="2:12" x14ac:dyDescent="0.25">
      <c r="C307" s="491" t="s">
        <v>518</v>
      </c>
      <c r="D307" s="488">
        <v>1.7</v>
      </c>
      <c r="E307" s="488">
        <v>4.8</v>
      </c>
      <c r="F307" s="488">
        <v>4.2</v>
      </c>
      <c r="G307" s="488">
        <v>66.3</v>
      </c>
      <c r="H307" s="488">
        <v>27</v>
      </c>
      <c r="I307" s="488">
        <v>0</v>
      </c>
      <c r="J307" s="488">
        <v>1.7000000000000002</v>
      </c>
      <c r="K307" s="488">
        <v>0</v>
      </c>
      <c r="L307" s="488">
        <v>4.8</v>
      </c>
    </row>
    <row r="308" spans="2:12" x14ac:dyDescent="0.25">
      <c r="C308" s="491" t="s">
        <v>519</v>
      </c>
      <c r="D308" s="488">
        <v>2.2999999999999998</v>
      </c>
      <c r="E308" s="488">
        <v>2.8</v>
      </c>
      <c r="F308" s="488">
        <v>7</v>
      </c>
      <c r="G308" s="488">
        <v>60.3</v>
      </c>
      <c r="H308" s="488">
        <v>30</v>
      </c>
      <c r="I308" s="488">
        <v>0</v>
      </c>
      <c r="J308" s="488">
        <v>2.2999999999999998</v>
      </c>
      <c r="K308" s="488">
        <v>0</v>
      </c>
      <c r="L308" s="488">
        <v>2.8</v>
      </c>
    </row>
    <row r="309" spans="2:12" x14ac:dyDescent="0.25">
      <c r="C309" s="491" t="s">
        <v>520</v>
      </c>
      <c r="D309" s="488">
        <v>1.8</v>
      </c>
      <c r="E309" s="488">
        <v>3.1</v>
      </c>
      <c r="F309" s="488">
        <v>1.4</v>
      </c>
      <c r="G309" s="488">
        <v>40.5</v>
      </c>
      <c r="H309" s="488">
        <v>10</v>
      </c>
      <c r="I309" s="488">
        <v>0</v>
      </c>
      <c r="J309" s="488">
        <v>1.8</v>
      </c>
      <c r="K309" s="488">
        <v>0</v>
      </c>
      <c r="L309" s="488">
        <v>3.1</v>
      </c>
    </row>
    <row r="310" spans="2:12" x14ac:dyDescent="0.25">
      <c r="C310" s="491" t="s">
        <v>521</v>
      </c>
      <c r="D310" s="488">
        <v>2.2000000000000002</v>
      </c>
      <c r="E310" s="488">
        <v>2.1</v>
      </c>
      <c r="F310" s="488">
        <v>4.3</v>
      </c>
      <c r="G310" s="488">
        <v>43.9</v>
      </c>
      <c r="H310" s="488">
        <v>70</v>
      </c>
      <c r="I310" s="488">
        <v>2.2000000000000002</v>
      </c>
      <c r="J310" s="488">
        <v>0</v>
      </c>
      <c r="K310" s="488">
        <v>2.1</v>
      </c>
      <c r="L310" s="488">
        <v>0</v>
      </c>
    </row>
    <row r="311" spans="2:12" x14ac:dyDescent="0.25">
      <c r="C311" s="491" t="s">
        <v>522</v>
      </c>
      <c r="D311" s="488">
        <v>4.7</v>
      </c>
      <c r="E311" s="488">
        <v>6.9</v>
      </c>
      <c r="F311" s="488">
        <v>3.2</v>
      </c>
      <c r="G311" s="488">
        <v>93.4</v>
      </c>
      <c r="H311" s="488">
        <v>0</v>
      </c>
      <c r="I311" s="488">
        <v>4.7</v>
      </c>
      <c r="J311" s="488">
        <v>0</v>
      </c>
      <c r="K311" s="488">
        <v>6.9</v>
      </c>
      <c r="L311" s="488">
        <v>0</v>
      </c>
    </row>
    <row r="312" spans="2:12" x14ac:dyDescent="0.25">
      <c r="C312" s="491" t="s">
        <v>523</v>
      </c>
      <c r="D312" s="488">
        <v>8.5</v>
      </c>
      <c r="E312" s="488">
        <v>1.9</v>
      </c>
      <c r="F312" s="488">
        <v>4.3</v>
      </c>
      <c r="G312" s="488">
        <v>66.7</v>
      </c>
      <c r="H312" s="488">
        <v>0</v>
      </c>
      <c r="I312" s="488">
        <v>8.5</v>
      </c>
      <c r="J312" s="488">
        <v>0</v>
      </c>
      <c r="K312" s="488">
        <v>1.9</v>
      </c>
      <c r="L312" s="488">
        <v>0</v>
      </c>
    </row>
    <row r="313" spans="2:12" x14ac:dyDescent="0.25">
      <c r="C313" s="491" t="s">
        <v>524</v>
      </c>
      <c r="D313" s="488">
        <v>2.2999999999999998</v>
      </c>
      <c r="E313" s="488">
        <v>1.6</v>
      </c>
      <c r="F313" s="488">
        <v>6.6</v>
      </c>
      <c r="G313" s="488">
        <v>48.1</v>
      </c>
      <c r="H313" s="488">
        <v>27</v>
      </c>
      <c r="I313" s="488">
        <v>0</v>
      </c>
      <c r="J313" s="488">
        <v>2.2999999999999998</v>
      </c>
      <c r="K313" s="488">
        <v>0</v>
      </c>
      <c r="L313" s="488">
        <v>1.6</v>
      </c>
    </row>
    <row r="314" spans="2:12" x14ac:dyDescent="0.25">
      <c r="C314" s="491" t="s">
        <v>525</v>
      </c>
      <c r="D314" s="488">
        <v>8</v>
      </c>
      <c r="E314" s="488">
        <v>3.6</v>
      </c>
      <c r="F314" s="488">
        <v>13.6</v>
      </c>
      <c r="G314" s="488">
        <v>114.9</v>
      </c>
      <c r="H314" s="488">
        <v>70</v>
      </c>
      <c r="I314" s="488">
        <v>8</v>
      </c>
      <c r="J314" s="488">
        <v>0</v>
      </c>
      <c r="K314" s="488">
        <v>3.6</v>
      </c>
      <c r="L314" s="488">
        <v>0</v>
      </c>
    </row>
    <row r="315" spans="2:12" x14ac:dyDescent="0.25">
      <c r="C315" s="491" t="s">
        <v>526</v>
      </c>
      <c r="D315" s="488">
        <v>2</v>
      </c>
      <c r="E315" s="488">
        <v>2.8</v>
      </c>
      <c r="F315" s="488">
        <v>1</v>
      </c>
      <c r="G315" s="488">
        <v>37.200000000000003</v>
      </c>
      <c r="H315" s="488">
        <v>15</v>
      </c>
      <c r="I315" s="488">
        <v>0</v>
      </c>
      <c r="J315" s="488">
        <v>2</v>
      </c>
      <c r="K315" s="488">
        <v>0</v>
      </c>
      <c r="L315" s="488">
        <v>2.8</v>
      </c>
    </row>
    <row r="316" spans="2:12" x14ac:dyDescent="0.25">
      <c r="C316" s="491" t="s">
        <v>527</v>
      </c>
      <c r="D316" s="488">
        <v>1.1000000000000001</v>
      </c>
      <c r="E316" s="488">
        <v>2.1</v>
      </c>
      <c r="F316" s="488">
        <v>4.9000000000000004</v>
      </c>
      <c r="G316" s="488">
        <v>41.6</v>
      </c>
      <c r="H316" s="488">
        <v>70</v>
      </c>
      <c r="I316" s="488">
        <v>0</v>
      </c>
      <c r="J316" s="488">
        <v>1.1000000000000001</v>
      </c>
      <c r="K316" s="488">
        <v>0</v>
      </c>
      <c r="L316" s="488">
        <v>2.1</v>
      </c>
    </row>
    <row r="317" spans="2:12" x14ac:dyDescent="0.25">
      <c r="C317" s="491" t="s">
        <v>528</v>
      </c>
      <c r="D317" s="488">
        <v>0.8</v>
      </c>
      <c r="E317" s="488">
        <v>3.2</v>
      </c>
      <c r="F317" s="488">
        <v>4.9000000000000004</v>
      </c>
      <c r="G317" s="488">
        <v>50.5</v>
      </c>
      <c r="H317" s="488">
        <v>30</v>
      </c>
      <c r="I317" s="488">
        <v>0</v>
      </c>
      <c r="J317" s="488">
        <v>0.8</v>
      </c>
      <c r="K317" s="488">
        <v>0</v>
      </c>
      <c r="L317" s="488">
        <v>3.2</v>
      </c>
    </row>
    <row r="318" spans="2:12" x14ac:dyDescent="0.25">
      <c r="B318" s="822" t="s">
        <v>529</v>
      </c>
      <c r="C318" s="822"/>
      <c r="D318" s="823"/>
      <c r="E318" s="823"/>
      <c r="F318" s="823"/>
      <c r="G318" s="823"/>
      <c r="H318" s="823"/>
      <c r="I318" s="823"/>
      <c r="J318" s="823"/>
      <c r="K318" s="823"/>
      <c r="L318" s="823"/>
    </row>
    <row r="319" spans="2:12" x14ac:dyDescent="0.25">
      <c r="C319" s="487" t="s">
        <v>530</v>
      </c>
      <c r="D319" s="488">
        <v>1.3</v>
      </c>
      <c r="E319" s="488">
        <v>0</v>
      </c>
      <c r="F319" s="488">
        <v>4.3</v>
      </c>
      <c r="G319" s="488">
        <v>22</v>
      </c>
      <c r="H319" s="488">
        <v>15</v>
      </c>
      <c r="I319" s="488">
        <v>0</v>
      </c>
      <c r="J319" s="488">
        <v>1.3</v>
      </c>
      <c r="K319" s="488">
        <v>0</v>
      </c>
      <c r="L319" s="488">
        <v>0</v>
      </c>
    </row>
    <row r="320" spans="2:12" x14ac:dyDescent="0.25">
      <c r="B320" s="486"/>
      <c r="C320" s="487" t="s">
        <v>531</v>
      </c>
      <c r="D320" s="488">
        <v>3</v>
      </c>
      <c r="E320" s="488">
        <v>0</v>
      </c>
      <c r="F320" s="488">
        <v>7.3</v>
      </c>
      <c r="G320" s="488">
        <v>41</v>
      </c>
      <c r="H320" s="488">
        <v>15</v>
      </c>
      <c r="I320" s="488">
        <v>0</v>
      </c>
      <c r="J320" s="488">
        <v>3</v>
      </c>
      <c r="K320" s="488">
        <v>0</v>
      </c>
      <c r="L320" s="488">
        <v>0</v>
      </c>
    </row>
    <row r="321" spans="2:12" x14ac:dyDescent="0.25">
      <c r="B321" s="486"/>
      <c r="C321" s="487" t="s">
        <v>532</v>
      </c>
      <c r="D321" s="488">
        <v>1.7</v>
      </c>
      <c r="E321" s="488">
        <v>0</v>
      </c>
      <c r="F321" s="488">
        <v>9.5</v>
      </c>
      <c r="G321" s="488">
        <v>44</v>
      </c>
      <c r="H321" s="488">
        <v>20</v>
      </c>
      <c r="I321" s="488">
        <v>0</v>
      </c>
      <c r="J321" s="488">
        <v>1.7</v>
      </c>
      <c r="K321" s="488">
        <v>0</v>
      </c>
      <c r="L321" s="488">
        <v>0</v>
      </c>
    </row>
    <row r="322" spans="2:12" x14ac:dyDescent="0.25">
      <c r="C322" s="487" t="s">
        <v>533</v>
      </c>
      <c r="D322" s="488">
        <v>3.7</v>
      </c>
      <c r="E322" s="488">
        <v>0</v>
      </c>
      <c r="F322" s="488">
        <v>8.1</v>
      </c>
      <c r="G322" s="488">
        <v>47</v>
      </c>
      <c r="H322" s="488">
        <v>5</v>
      </c>
      <c r="I322" s="488">
        <v>0</v>
      </c>
      <c r="J322" s="488">
        <v>3.7</v>
      </c>
      <c r="K322" s="488">
        <v>0</v>
      </c>
      <c r="L322" s="488">
        <v>0</v>
      </c>
    </row>
    <row r="323" spans="2:12" x14ac:dyDescent="0.25">
      <c r="C323" s="487" t="s">
        <v>534</v>
      </c>
      <c r="D323" s="488">
        <v>1.5</v>
      </c>
      <c r="E323" s="488">
        <v>0</v>
      </c>
      <c r="F323" s="488">
        <v>11</v>
      </c>
      <c r="G323" s="488">
        <v>50</v>
      </c>
      <c r="H323" s="488">
        <v>5</v>
      </c>
      <c r="I323" s="488">
        <v>0</v>
      </c>
      <c r="J323" s="488">
        <v>1.5</v>
      </c>
      <c r="K323" s="488">
        <v>0</v>
      </c>
      <c r="L323" s="488">
        <v>0</v>
      </c>
    </row>
    <row r="324" spans="2:12" x14ac:dyDescent="0.25">
      <c r="C324" s="487" t="s">
        <v>535</v>
      </c>
      <c r="D324" s="488">
        <v>2.5</v>
      </c>
      <c r="E324" s="488">
        <v>0</v>
      </c>
      <c r="F324" s="488">
        <v>16.3</v>
      </c>
      <c r="G324" s="488">
        <v>75</v>
      </c>
      <c r="H324" s="488">
        <v>10</v>
      </c>
      <c r="I324" s="488">
        <v>0</v>
      </c>
      <c r="J324" s="488">
        <v>2.5</v>
      </c>
      <c r="K324" s="488">
        <v>0</v>
      </c>
      <c r="L324" s="488">
        <v>0</v>
      </c>
    </row>
    <row r="325" spans="2:12" x14ac:dyDescent="0.25">
      <c r="C325" s="487" t="s">
        <v>536</v>
      </c>
      <c r="D325" s="488">
        <v>6.5</v>
      </c>
      <c r="E325" s="488">
        <v>0</v>
      </c>
      <c r="F325" s="488">
        <v>21.2</v>
      </c>
      <c r="G325" s="488">
        <v>110</v>
      </c>
      <c r="H325" s="488">
        <v>10</v>
      </c>
      <c r="I325" s="488">
        <v>0</v>
      </c>
      <c r="J325" s="488">
        <v>6.5</v>
      </c>
      <c r="K325" s="488">
        <v>0</v>
      </c>
      <c r="L325" s="488">
        <v>0</v>
      </c>
    </row>
    <row r="326" spans="2:12" x14ac:dyDescent="0.25">
      <c r="C326" s="487" t="s">
        <v>537</v>
      </c>
      <c r="D326" s="488">
        <v>2.9</v>
      </c>
      <c r="E326" s="488">
        <v>0</v>
      </c>
      <c r="F326" s="488">
        <v>2.2999999999999998</v>
      </c>
      <c r="G326" s="488">
        <v>20</v>
      </c>
      <c r="H326" s="488">
        <v>15</v>
      </c>
      <c r="I326" s="488">
        <v>0</v>
      </c>
      <c r="J326" s="488">
        <v>2.9</v>
      </c>
      <c r="K326" s="488">
        <v>0</v>
      </c>
      <c r="L326" s="488">
        <v>0</v>
      </c>
    </row>
    <row r="327" spans="2:12" x14ac:dyDescent="0.25">
      <c r="C327" s="487" t="s">
        <v>538</v>
      </c>
      <c r="D327" s="488">
        <v>1.5</v>
      </c>
      <c r="E327" s="488">
        <v>0</v>
      </c>
      <c r="F327" s="488">
        <v>5.3</v>
      </c>
      <c r="G327" s="488">
        <v>27</v>
      </c>
      <c r="H327" s="488">
        <v>15</v>
      </c>
      <c r="I327" s="488">
        <v>0</v>
      </c>
      <c r="J327" s="488">
        <v>1.5</v>
      </c>
      <c r="K327" s="488">
        <v>0</v>
      </c>
      <c r="L327" s="488">
        <v>0</v>
      </c>
    </row>
    <row r="328" spans="2:12" x14ac:dyDescent="0.25">
      <c r="B328" s="822" t="s">
        <v>627</v>
      </c>
      <c r="C328" s="822"/>
      <c r="D328" s="823"/>
      <c r="E328" s="823"/>
      <c r="F328" s="823"/>
      <c r="G328" s="823"/>
      <c r="H328" s="823"/>
      <c r="I328" s="823"/>
      <c r="J328" s="823"/>
      <c r="K328" s="823"/>
      <c r="L328" s="823"/>
    </row>
    <row r="329" spans="2:12" x14ac:dyDescent="0.25">
      <c r="C329" s="487" t="s">
        <v>539</v>
      </c>
      <c r="D329" s="488">
        <v>12.8</v>
      </c>
      <c r="E329" s="488">
        <v>8.1</v>
      </c>
      <c r="F329" s="488">
        <v>5.2</v>
      </c>
      <c r="G329" s="488">
        <v>144</v>
      </c>
      <c r="H329" s="488">
        <v>0</v>
      </c>
      <c r="I329" s="488">
        <v>12.8</v>
      </c>
      <c r="J329" s="488">
        <v>0</v>
      </c>
      <c r="K329" s="488">
        <v>8.1</v>
      </c>
      <c r="L329" s="488">
        <v>0</v>
      </c>
    </row>
    <row r="330" spans="2:12" x14ac:dyDescent="0.25">
      <c r="C330" s="487" t="s">
        <v>540</v>
      </c>
      <c r="D330" s="488">
        <v>21</v>
      </c>
      <c r="E330" s="488">
        <v>7</v>
      </c>
      <c r="F330" s="488">
        <v>0</v>
      </c>
      <c r="G330" s="488">
        <v>147</v>
      </c>
      <c r="H330" s="488">
        <v>0</v>
      </c>
      <c r="I330" s="488">
        <v>21</v>
      </c>
      <c r="J330" s="488">
        <v>0</v>
      </c>
      <c r="K330" s="488">
        <v>7</v>
      </c>
      <c r="L330" s="488">
        <v>0</v>
      </c>
    </row>
    <row r="331" spans="2:12" x14ac:dyDescent="0.25">
      <c r="C331" s="487" t="s">
        <v>541</v>
      </c>
      <c r="D331" s="488">
        <v>31.6</v>
      </c>
      <c r="E331" s="488">
        <v>13.8</v>
      </c>
      <c r="F331" s="488">
        <v>0</v>
      </c>
      <c r="G331" s="488">
        <v>250</v>
      </c>
      <c r="H331" s="488">
        <v>0</v>
      </c>
      <c r="I331" s="488">
        <v>31.6</v>
      </c>
      <c r="J331" s="488">
        <v>0</v>
      </c>
      <c r="K331" s="488">
        <v>13.8</v>
      </c>
      <c r="L331" s="488">
        <v>0</v>
      </c>
    </row>
    <row r="332" spans="2:12" x14ac:dyDescent="0.25">
      <c r="C332" s="487" t="s">
        <v>542</v>
      </c>
      <c r="D332" s="488">
        <v>24.7</v>
      </c>
      <c r="E332" s="488">
        <v>4.8</v>
      </c>
      <c r="F332" s="488">
        <v>0</v>
      </c>
      <c r="G332" s="488">
        <v>142</v>
      </c>
      <c r="H332" s="488">
        <v>0</v>
      </c>
      <c r="I332" s="488">
        <v>24.7</v>
      </c>
      <c r="J332" s="488">
        <v>0</v>
      </c>
      <c r="K332" s="488">
        <v>4.8</v>
      </c>
      <c r="L332" s="488">
        <v>0</v>
      </c>
    </row>
    <row r="333" spans="2:12" x14ac:dyDescent="0.25">
      <c r="C333" s="487" t="s">
        <v>543</v>
      </c>
      <c r="D333" s="488">
        <v>28.4</v>
      </c>
      <c r="E333" s="488">
        <v>1.9</v>
      </c>
      <c r="F333" s="488">
        <v>0</v>
      </c>
      <c r="G333" s="488">
        <v>130</v>
      </c>
      <c r="H333" s="488">
        <v>0</v>
      </c>
      <c r="I333" s="488">
        <v>28.4</v>
      </c>
      <c r="J333" s="488">
        <v>0</v>
      </c>
      <c r="K333" s="488">
        <v>1.9</v>
      </c>
      <c r="L333" s="488">
        <v>0</v>
      </c>
    </row>
    <row r="334" spans="2:12" x14ac:dyDescent="0.25">
      <c r="C334" s="487" t="s">
        <v>544</v>
      </c>
      <c r="D334" s="488">
        <v>28.9</v>
      </c>
      <c r="E334" s="488">
        <v>9.6999999999999993</v>
      </c>
      <c r="F334" s="488">
        <v>0</v>
      </c>
      <c r="G334" s="488">
        <v>202</v>
      </c>
      <c r="H334" s="488">
        <v>0</v>
      </c>
      <c r="I334" s="488">
        <v>28.9</v>
      </c>
      <c r="J334" s="488">
        <v>0</v>
      </c>
      <c r="K334" s="488">
        <v>9.6999999999999993</v>
      </c>
      <c r="L334" s="488">
        <v>0</v>
      </c>
    </row>
    <row r="335" spans="2:12" x14ac:dyDescent="0.25">
      <c r="C335" s="487" t="s">
        <v>545</v>
      </c>
      <c r="D335" s="488">
        <v>36</v>
      </c>
      <c r="E335" s="488">
        <v>10.199999999999999</v>
      </c>
      <c r="F335" s="488">
        <v>0</v>
      </c>
      <c r="G335" s="488">
        <v>235</v>
      </c>
      <c r="H335" s="488">
        <v>0</v>
      </c>
      <c r="I335" s="488">
        <v>36</v>
      </c>
      <c r="J335" s="488">
        <v>0</v>
      </c>
      <c r="K335" s="488">
        <v>10.199999999999999</v>
      </c>
      <c r="L335" s="488">
        <v>0</v>
      </c>
    </row>
    <row r="336" spans="2:12" x14ac:dyDescent="0.25">
      <c r="C336" s="487" t="s">
        <v>546</v>
      </c>
      <c r="D336" s="488">
        <v>18</v>
      </c>
      <c r="E336" s="488">
        <v>0.3</v>
      </c>
      <c r="F336" s="488">
        <v>0</v>
      </c>
      <c r="G336" s="488">
        <v>74</v>
      </c>
      <c r="H336" s="488">
        <v>0</v>
      </c>
      <c r="I336" s="488">
        <v>18</v>
      </c>
      <c r="J336" s="488">
        <v>0</v>
      </c>
      <c r="K336" s="488">
        <v>0.3</v>
      </c>
      <c r="L336" s="488">
        <v>0</v>
      </c>
    </row>
    <row r="337" spans="3:12" x14ac:dyDescent="0.25">
      <c r="C337" s="487" t="s">
        <v>547</v>
      </c>
      <c r="D337" s="488">
        <v>16.100000000000001</v>
      </c>
      <c r="E337" s="488">
        <v>2.6</v>
      </c>
      <c r="F337" s="488">
        <v>0</v>
      </c>
      <c r="G337" s="488">
        <v>87</v>
      </c>
      <c r="H337" s="488">
        <v>0</v>
      </c>
      <c r="I337" s="488">
        <v>16.100000000000001</v>
      </c>
      <c r="J337" s="488">
        <v>0</v>
      </c>
      <c r="K337" s="488">
        <v>2.6</v>
      </c>
      <c r="L337" s="488">
        <v>0</v>
      </c>
    </row>
    <row r="338" spans="3:12" x14ac:dyDescent="0.25">
      <c r="C338" s="487" t="s">
        <v>548</v>
      </c>
      <c r="D338" s="488">
        <v>17.7</v>
      </c>
      <c r="E338" s="488">
        <v>1.8</v>
      </c>
      <c r="F338" s="488">
        <v>0</v>
      </c>
      <c r="G338" s="488">
        <v>87</v>
      </c>
      <c r="H338" s="488">
        <v>0</v>
      </c>
      <c r="I338" s="488">
        <v>17.7</v>
      </c>
      <c r="J338" s="488">
        <v>0</v>
      </c>
      <c r="K338" s="488">
        <v>1.8</v>
      </c>
      <c r="L338" s="488">
        <v>0</v>
      </c>
    </row>
    <row r="339" spans="3:12" x14ac:dyDescent="0.25">
      <c r="C339" s="487" t="s">
        <v>549</v>
      </c>
      <c r="D339" s="488">
        <v>16</v>
      </c>
      <c r="E339" s="488">
        <v>3.6</v>
      </c>
      <c r="F339" s="488">
        <v>0</v>
      </c>
      <c r="G339" s="488">
        <v>96</v>
      </c>
      <c r="H339" s="488">
        <v>0</v>
      </c>
      <c r="I339" s="488">
        <v>16</v>
      </c>
      <c r="J339" s="488">
        <v>0</v>
      </c>
      <c r="K339" s="488">
        <v>3.6</v>
      </c>
      <c r="L339" s="488">
        <v>0</v>
      </c>
    </row>
    <row r="340" spans="3:12" x14ac:dyDescent="0.25">
      <c r="C340" s="487" t="s">
        <v>550</v>
      </c>
      <c r="D340" s="488">
        <v>22</v>
      </c>
      <c r="E340" s="488">
        <v>5.6</v>
      </c>
      <c r="F340" s="488">
        <v>0</v>
      </c>
      <c r="G340" s="488">
        <v>138</v>
      </c>
      <c r="H340" s="488">
        <v>0</v>
      </c>
      <c r="I340" s="488">
        <v>22</v>
      </c>
      <c r="J340" s="488">
        <v>0</v>
      </c>
      <c r="K340" s="488">
        <v>5.6</v>
      </c>
      <c r="L340" s="488">
        <v>0</v>
      </c>
    </row>
    <row r="341" spans="3:12" x14ac:dyDescent="0.25">
      <c r="C341" s="487" t="s">
        <v>551</v>
      </c>
      <c r="D341" s="488">
        <v>15.5</v>
      </c>
      <c r="E341" s="488">
        <v>3.2</v>
      </c>
      <c r="F341" s="488">
        <v>0</v>
      </c>
      <c r="G341" s="488">
        <v>90</v>
      </c>
      <c r="H341" s="488">
        <v>0</v>
      </c>
      <c r="I341" s="488">
        <v>15.5</v>
      </c>
      <c r="J341" s="488">
        <v>0</v>
      </c>
      <c r="K341" s="488">
        <v>3.2</v>
      </c>
      <c r="L341" s="488">
        <v>0</v>
      </c>
    </row>
    <row r="342" spans="3:12" x14ac:dyDescent="0.25">
      <c r="C342" s="487" t="s">
        <v>552</v>
      </c>
      <c r="D342" s="488">
        <v>16</v>
      </c>
      <c r="E342" s="488">
        <v>0.5</v>
      </c>
      <c r="F342" s="488">
        <v>0</v>
      </c>
      <c r="G342" s="488">
        <v>68</v>
      </c>
      <c r="H342" s="488">
        <v>0</v>
      </c>
      <c r="I342" s="488">
        <v>16</v>
      </c>
      <c r="J342" s="488">
        <v>0</v>
      </c>
      <c r="K342" s="488">
        <v>0.5</v>
      </c>
      <c r="L342" s="488">
        <v>0</v>
      </c>
    </row>
    <row r="343" spans="3:12" x14ac:dyDescent="0.25">
      <c r="C343" s="487" t="s">
        <v>553</v>
      </c>
      <c r="D343" s="488">
        <v>22</v>
      </c>
      <c r="E343" s="488">
        <v>1</v>
      </c>
      <c r="F343" s="488">
        <v>0</v>
      </c>
      <c r="G343" s="488">
        <v>97</v>
      </c>
      <c r="H343" s="488">
        <v>0</v>
      </c>
      <c r="I343" s="488">
        <v>22</v>
      </c>
      <c r="J343" s="488">
        <v>0</v>
      </c>
      <c r="K343" s="488">
        <v>1</v>
      </c>
      <c r="L343" s="488">
        <v>0</v>
      </c>
    </row>
    <row r="344" spans="3:12" x14ac:dyDescent="0.25">
      <c r="C344" s="487" t="s">
        <v>554</v>
      </c>
      <c r="D344" s="488">
        <v>17.100000000000001</v>
      </c>
      <c r="E344" s="488">
        <v>4.0999999999999996</v>
      </c>
      <c r="F344" s="488">
        <v>0</v>
      </c>
      <c r="G344" s="488">
        <v>105</v>
      </c>
      <c r="H344" s="488">
        <v>0</v>
      </c>
      <c r="I344" s="488">
        <v>17.100000000000001</v>
      </c>
      <c r="J344" s="488">
        <v>0</v>
      </c>
      <c r="K344" s="488">
        <v>4.0999999999999996</v>
      </c>
      <c r="L344" s="488">
        <v>0</v>
      </c>
    </row>
    <row r="345" spans="3:12" x14ac:dyDescent="0.25">
      <c r="C345" s="487" t="s">
        <v>555</v>
      </c>
      <c r="D345" s="488">
        <v>15.9</v>
      </c>
      <c r="E345" s="488">
        <v>0.7</v>
      </c>
      <c r="F345" s="488">
        <v>0</v>
      </c>
      <c r="G345" s="488">
        <v>69</v>
      </c>
      <c r="H345" s="488">
        <v>0</v>
      </c>
      <c r="I345" s="488">
        <v>15.9</v>
      </c>
      <c r="J345" s="488">
        <v>0</v>
      </c>
      <c r="K345" s="488">
        <v>0.7</v>
      </c>
      <c r="L345" s="488">
        <v>0</v>
      </c>
    </row>
    <row r="346" spans="3:12" x14ac:dyDescent="0.25">
      <c r="C346" s="487" t="s">
        <v>556</v>
      </c>
      <c r="D346" s="488">
        <v>13.4</v>
      </c>
      <c r="E346" s="488">
        <v>11.5</v>
      </c>
      <c r="F346" s="488">
        <v>0</v>
      </c>
      <c r="G346" s="488">
        <v>157</v>
      </c>
      <c r="H346" s="488">
        <v>0</v>
      </c>
      <c r="I346" s="488">
        <v>13.4</v>
      </c>
      <c r="J346" s="488">
        <v>0</v>
      </c>
      <c r="K346" s="488">
        <v>11.5</v>
      </c>
      <c r="L346" s="488">
        <v>0</v>
      </c>
    </row>
    <row r="347" spans="3:12" x14ac:dyDescent="0.25">
      <c r="C347" s="487" t="s">
        <v>557</v>
      </c>
      <c r="D347" s="488">
        <v>18.8</v>
      </c>
      <c r="E347" s="488">
        <v>0.6</v>
      </c>
      <c r="F347" s="488">
        <v>0</v>
      </c>
      <c r="G347" s="488">
        <v>80</v>
      </c>
      <c r="H347" s="488">
        <v>0</v>
      </c>
      <c r="I347" s="488">
        <v>18.8</v>
      </c>
      <c r="J347" s="488">
        <v>0</v>
      </c>
      <c r="K347" s="488">
        <v>0.6</v>
      </c>
      <c r="L347" s="488">
        <v>0</v>
      </c>
    </row>
    <row r="348" spans="3:12" x14ac:dyDescent="0.25">
      <c r="C348" s="487" t="s">
        <v>558</v>
      </c>
      <c r="D348" s="488">
        <v>17.600000000000001</v>
      </c>
      <c r="E348" s="488">
        <v>5.2</v>
      </c>
      <c r="F348" s="488">
        <v>0</v>
      </c>
      <c r="G348" s="488">
        <v>117</v>
      </c>
      <c r="H348" s="488">
        <v>0</v>
      </c>
      <c r="I348" s="488">
        <v>17.600000000000001</v>
      </c>
      <c r="J348" s="488">
        <v>0</v>
      </c>
      <c r="K348" s="488">
        <v>5.2</v>
      </c>
      <c r="L348" s="488">
        <v>0</v>
      </c>
    </row>
    <row r="349" spans="3:12" x14ac:dyDescent="0.25">
      <c r="C349" s="487" t="s">
        <v>559</v>
      </c>
      <c r="D349" s="488">
        <v>18.5</v>
      </c>
      <c r="E349" s="488">
        <v>0.9</v>
      </c>
      <c r="F349" s="488">
        <v>0</v>
      </c>
      <c r="G349" s="488">
        <v>82</v>
      </c>
      <c r="H349" s="488">
        <v>0</v>
      </c>
      <c r="I349" s="488">
        <v>18.5</v>
      </c>
      <c r="J349" s="488">
        <v>0</v>
      </c>
      <c r="K349" s="488">
        <v>0.9</v>
      </c>
      <c r="L349" s="488">
        <v>0</v>
      </c>
    </row>
    <row r="350" spans="3:12" x14ac:dyDescent="0.25">
      <c r="C350" s="487" t="s">
        <v>560</v>
      </c>
      <c r="D350" s="488">
        <v>16.399999999999999</v>
      </c>
      <c r="E350" s="488">
        <v>10.9</v>
      </c>
      <c r="F350" s="488">
        <v>0</v>
      </c>
      <c r="G350" s="488">
        <v>163</v>
      </c>
      <c r="H350" s="488">
        <v>0</v>
      </c>
      <c r="I350" s="488">
        <v>16.399999999999999</v>
      </c>
      <c r="J350" s="488">
        <v>0</v>
      </c>
      <c r="K350" s="488">
        <v>10.9</v>
      </c>
      <c r="L350" s="488">
        <v>0</v>
      </c>
    </row>
    <row r="351" spans="3:12" x14ac:dyDescent="0.25">
      <c r="C351" s="487" t="s">
        <v>561</v>
      </c>
      <c r="D351" s="488">
        <v>18.899999999999999</v>
      </c>
      <c r="E351" s="488">
        <v>3</v>
      </c>
      <c r="F351" s="488">
        <v>0</v>
      </c>
      <c r="G351" s="488">
        <v>102</v>
      </c>
      <c r="H351" s="488">
        <v>0</v>
      </c>
      <c r="I351" s="488">
        <v>18.899999999999999</v>
      </c>
      <c r="J351" s="488">
        <v>0</v>
      </c>
      <c r="K351" s="488">
        <v>3</v>
      </c>
      <c r="L351" s="488">
        <v>0</v>
      </c>
    </row>
    <row r="352" spans="3:12" x14ac:dyDescent="0.25">
      <c r="C352" s="487" t="s">
        <v>562</v>
      </c>
      <c r="D352" s="488">
        <v>18</v>
      </c>
      <c r="E352" s="488">
        <v>5</v>
      </c>
      <c r="F352" s="488">
        <v>0</v>
      </c>
      <c r="G352" s="488">
        <v>84</v>
      </c>
      <c r="H352" s="488">
        <v>0</v>
      </c>
      <c r="I352" s="488">
        <v>18</v>
      </c>
      <c r="J352" s="488">
        <v>0</v>
      </c>
      <c r="K352" s="488">
        <v>5</v>
      </c>
      <c r="L352" s="488">
        <v>0</v>
      </c>
    </row>
    <row r="353" spans="3:12" x14ac:dyDescent="0.25">
      <c r="C353" s="487" t="s">
        <v>563</v>
      </c>
      <c r="D353" s="488">
        <v>18.399999999999999</v>
      </c>
      <c r="E353" s="488">
        <v>5.3</v>
      </c>
      <c r="F353" s="488">
        <v>0</v>
      </c>
      <c r="G353" s="488">
        <v>121</v>
      </c>
      <c r="H353" s="488">
        <v>0</v>
      </c>
      <c r="I353" s="488">
        <v>18.399999999999999</v>
      </c>
      <c r="J353" s="488">
        <v>0</v>
      </c>
      <c r="K353" s="488">
        <v>5.3</v>
      </c>
      <c r="L353" s="488">
        <v>0</v>
      </c>
    </row>
    <row r="354" spans="3:12" x14ac:dyDescent="0.25">
      <c r="C354" s="487" t="s">
        <v>564</v>
      </c>
      <c r="D354" s="488">
        <v>18.600000000000001</v>
      </c>
      <c r="E354" s="488">
        <v>12</v>
      </c>
      <c r="F354" s="488">
        <v>0</v>
      </c>
      <c r="G354" s="488">
        <v>182</v>
      </c>
      <c r="H354" s="488">
        <v>0</v>
      </c>
      <c r="I354" s="488">
        <v>18.600000000000001</v>
      </c>
      <c r="J354" s="488">
        <v>0</v>
      </c>
      <c r="K354" s="488">
        <v>12</v>
      </c>
      <c r="L354" s="488">
        <v>0</v>
      </c>
    </row>
    <row r="355" spans="3:12" x14ac:dyDescent="0.25">
      <c r="C355" s="487" t="s">
        <v>565</v>
      </c>
      <c r="D355" s="488">
        <v>17.7</v>
      </c>
      <c r="E355" s="488">
        <v>19.5</v>
      </c>
      <c r="F355" s="488">
        <v>0</v>
      </c>
      <c r="G355" s="488">
        <v>246</v>
      </c>
      <c r="H355" s="488">
        <v>0</v>
      </c>
      <c r="I355" s="488">
        <v>17.7</v>
      </c>
      <c r="J355" s="488">
        <v>0</v>
      </c>
      <c r="K355" s="488">
        <v>19.5</v>
      </c>
      <c r="L355" s="488">
        <v>0</v>
      </c>
    </row>
    <row r="356" spans="3:12" x14ac:dyDescent="0.25">
      <c r="C356" s="487" t="s">
        <v>566</v>
      </c>
      <c r="D356" s="488">
        <v>20.8</v>
      </c>
      <c r="E356" s="488">
        <v>15.1</v>
      </c>
      <c r="F356" s="488">
        <v>0</v>
      </c>
      <c r="G356" s="488">
        <v>219</v>
      </c>
      <c r="H356" s="488">
        <v>0</v>
      </c>
      <c r="I356" s="488">
        <v>20.8</v>
      </c>
      <c r="J356" s="488">
        <v>0</v>
      </c>
      <c r="K356" s="488">
        <v>15.1</v>
      </c>
      <c r="L356" s="488">
        <v>0</v>
      </c>
    </row>
    <row r="357" spans="3:12" x14ac:dyDescent="0.25">
      <c r="C357" s="487" t="s">
        <v>567</v>
      </c>
      <c r="D357" s="488">
        <v>18</v>
      </c>
      <c r="E357" s="488">
        <v>9</v>
      </c>
      <c r="F357" s="488">
        <v>0</v>
      </c>
      <c r="G357" s="488">
        <v>153</v>
      </c>
      <c r="H357" s="488">
        <v>0</v>
      </c>
      <c r="I357" s="488">
        <v>18</v>
      </c>
      <c r="J357" s="488">
        <v>0</v>
      </c>
      <c r="K357" s="488">
        <v>9</v>
      </c>
      <c r="L357" s="488">
        <v>0</v>
      </c>
    </row>
    <row r="358" spans="3:12" x14ac:dyDescent="0.25">
      <c r="C358" s="487" t="s">
        <v>568</v>
      </c>
      <c r="D358" s="488">
        <v>16.8</v>
      </c>
      <c r="E358" s="488">
        <v>8.5</v>
      </c>
      <c r="F358" s="488">
        <v>0</v>
      </c>
      <c r="G358" s="488">
        <v>143</v>
      </c>
      <c r="H358" s="488">
        <v>0</v>
      </c>
      <c r="I358" s="488">
        <v>16.8</v>
      </c>
      <c r="J358" s="488">
        <v>0</v>
      </c>
      <c r="K358" s="488">
        <v>8.5</v>
      </c>
      <c r="L358" s="488">
        <v>0</v>
      </c>
    </row>
    <row r="359" spans="3:12" x14ac:dyDescent="0.25">
      <c r="C359" s="487" t="s">
        <v>569</v>
      </c>
      <c r="D359" s="488">
        <v>18.5</v>
      </c>
      <c r="E359" s="488">
        <v>5</v>
      </c>
      <c r="F359" s="488">
        <v>0</v>
      </c>
      <c r="G359" s="488">
        <v>119</v>
      </c>
      <c r="H359" s="488">
        <v>0</v>
      </c>
      <c r="I359" s="488">
        <v>18.5</v>
      </c>
      <c r="J359" s="488">
        <v>0</v>
      </c>
      <c r="K359" s="488">
        <v>5</v>
      </c>
      <c r="L359" s="488">
        <v>0</v>
      </c>
    </row>
    <row r="360" spans="3:12" x14ac:dyDescent="0.25">
      <c r="C360" s="487" t="s">
        <v>570</v>
      </c>
      <c r="D360" s="488">
        <v>17</v>
      </c>
      <c r="E360" s="488">
        <v>6.1</v>
      </c>
      <c r="F360" s="488">
        <v>0</v>
      </c>
      <c r="G360" s="488">
        <v>122</v>
      </c>
      <c r="H360" s="488">
        <v>0</v>
      </c>
      <c r="I360" s="488">
        <v>17</v>
      </c>
      <c r="J360" s="488">
        <v>0</v>
      </c>
      <c r="K360" s="488">
        <v>6.1</v>
      </c>
      <c r="L360" s="488">
        <v>0</v>
      </c>
    </row>
    <row r="361" spans="3:12" x14ac:dyDescent="0.25">
      <c r="C361" s="487" t="s">
        <v>571</v>
      </c>
      <c r="D361" s="488">
        <v>19</v>
      </c>
      <c r="E361" s="488">
        <v>0.8</v>
      </c>
      <c r="F361" s="488">
        <v>0</v>
      </c>
      <c r="G361" s="488">
        <v>83</v>
      </c>
      <c r="H361" s="488">
        <v>0</v>
      </c>
      <c r="I361" s="488">
        <v>19</v>
      </c>
      <c r="J361" s="488">
        <v>0</v>
      </c>
      <c r="K361" s="488">
        <v>0.8</v>
      </c>
      <c r="L361" s="488">
        <v>0</v>
      </c>
    </row>
    <row r="362" spans="3:12" x14ac:dyDescent="0.25">
      <c r="C362" s="487" t="s">
        <v>572</v>
      </c>
      <c r="D362" s="488">
        <v>5.2</v>
      </c>
      <c r="E362" s="488">
        <v>7.2</v>
      </c>
      <c r="F362" s="488">
        <v>16</v>
      </c>
      <c r="G362" s="488">
        <v>149</v>
      </c>
      <c r="H362" s="488">
        <v>55</v>
      </c>
      <c r="I362" s="488">
        <v>5.2</v>
      </c>
      <c r="J362" s="488">
        <v>0</v>
      </c>
      <c r="K362" s="488">
        <v>7.2</v>
      </c>
      <c r="L362" s="488">
        <v>0</v>
      </c>
    </row>
    <row r="363" spans="3:12" x14ac:dyDescent="0.25">
      <c r="C363" s="487" t="s">
        <v>573</v>
      </c>
      <c r="D363" s="488">
        <v>5</v>
      </c>
      <c r="E363" s="488">
        <v>3.6</v>
      </c>
      <c r="F363" s="488">
        <v>15.6</v>
      </c>
      <c r="G363" s="488">
        <v>114</v>
      </c>
      <c r="H363" s="488">
        <v>55</v>
      </c>
      <c r="I363" s="488">
        <v>5</v>
      </c>
      <c r="J363" s="488">
        <v>0</v>
      </c>
      <c r="K363" s="488">
        <v>3.6</v>
      </c>
      <c r="L363" s="488">
        <v>0</v>
      </c>
    </row>
    <row r="364" spans="3:12" x14ac:dyDescent="0.25">
      <c r="C364" s="487" t="s">
        <v>574</v>
      </c>
      <c r="D364" s="488">
        <v>7</v>
      </c>
      <c r="E364" s="488">
        <v>0.8</v>
      </c>
      <c r="F364" s="488">
        <v>15.6</v>
      </c>
      <c r="G364" s="488">
        <v>97</v>
      </c>
      <c r="H364" s="488">
        <v>55</v>
      </c>
      <c r="I364" s="488">
        <v>7</v>
      </c>
      <c r="J364" s="488">
        <v>0</v>
      </c>
      <c r="K364" s="488">
        <v>0.8</v>
      </c>
      <c r="L364" s="488">
        <v>0</v>
      </c>
    </row>
    <row r="365" spans="3:12" x14ac:dyDescent="0.25">
      <c r="C365" s="487" t="s">
        <v>575</v>
      </c>
      <c r="D365" s="488">
        <v>7.6</v>
      </c>
      <c r="E365" s="488">
        <v>1.9</v>
      </c>
      <c r="F365" s="488">
        <v>16.8</v>
      </c>
      <c r="G365" s="488">
        <v>115</v>
      </c>
      <c r="H365" s="488">
        <v>55</v>
      </c>
      <c r="I365" s="488">
        <v>7.6</v>
      </c>
      <c r="J365" s="488">
        <v>0</v>
      </c>
      <c r="K365" s="488">
        <v>1.9</v>
      </c>
      <c r="L365" s="488">
        <v>0</v>
      </c>
    </row>
    <row r="366" spans="3:12" x14ac:dyDescent="0.25">
      <c r="C366" s="487" t="s">
        <v>576</v>
      </c>
      <c r="D366" s="488">
        <v>17.5</v>
      </c>
      <c r="E366" s="488">
        <v>0.6</v>
      </c>
      <c r="F366" s="488">
        <v>0</v>
      </c>
      <c r="G366" s="488">
        <v>75</v>
      </c>
      <c r="H366" s="488">
        <v>0</v>
      </c>
      <c r="I366" s="488">
        <v>17.5</v>
      </c>
      <c r="J366" s="488">
        <v>0</v>
      </c>
      <c r="K366" s="488">
        <v>0.6</v>
      </c>
      <c r="L366" s="488">
        <v>0</v>
      </c>
    </row>
    <row r="367" spans="3:12" x14ac:dyDescent="0.25">
      <c r="C367" s="487" t="s">
        <v>577</v>
      </c>
      <c r="D367" s="488">
        <v>23</v>
      </c>
      <c r="E367" s="488">
        <v>1</v>
      </c>
      <c r="F367" s="488">
        <v>0</v>
      </c>
      <c r="G367" s="488">
        <v>101</v>
      </c>
      <c r="H367" s="488">
        <v>0</v>
      </c>
      <c r="I367" s="488">
        <v>23</v>
      </c>
      <c r="J367" s="488">
        <v>0</v>
      </c>
      <c r="K367" s="488">
        <v>1</v>
      </c>
      <c r="L367" s="488">
        <v>0</v>
      </c>
    </row>
    <row r="368" spans="3:12" x14ac:dyDescent="0.25">
      <c r="C368" s="487" t="s">
        <v>578</v>
      </c>
      <c r="D368" s="488">
        <v>14.5</v>
      </c>
      <c r="E368" s="488">
        <v>30.5</v>
      </c>
      <c r="F368" s="488">
        <v>0</v>
      </c>
      <c r="G368" s="488">
        <v>332</v>
      </c>
      <c r="H368" s="488">
        <v>0</v>
      </c>
      <c r="I368" s="488">
        <v>14.5</v>
      </c>
      <c r="J368" s="488">
        <v>0</v>
      </c>
      <c r="K368" s="488">
        <v>30.5</v>
      </c>
      <c r="L368" s="488">
        <v>0</v>
      </c>
    </row>
    <row r="369" spans="2:12" x14ac:dyDescent="0.25">
      <c r="C369" s="487" t="s">
        <v>579</v>
      </c>
      <c r="D369" s="488">
        <v>19.100000000000001</v>
      </c>
      <c r="E369" s="488">
        <v>1.9</v>
      </c>
      <c r="F369" s="488">
        <v>0</v>
      </c>
      <c r="G369" s="488">
        <v>93</v>
      </c>
      <c r="H369" s="488">
        <v>0</v>
      </c>
      <c r="I369" s="488">
        <v>19.100000000000001</v>
      </c>
      <c r="J369" s="488">
        <v>0</v>
      </c>
      <c r="K369" s="488">
        <v>1.9</v>
      </c>
      <c r="L369" s="488">
        <v>0</v>
      </c>
    </row>
    <row r="370" spans="2:12" x14ac:dyDescent="0.25">
      <c r="C370" s="487" t="s">
        <v>580</v>
      </c>
      <c r="D370" s="488">
        <v>16.600000000000001</v>
      </c>
      <c r="E370" s="488">
        <v>2.2000000000000002</v>
      </c>
      <c r="F370" s="488">
        <v>0</v>
      </c>
      <c r="G370" s="488">
        <v>86</v>
      </c>
      <c r="H370" s="488">
        <v>0</v>
      </c>
      <c r="I370" s="488">
        <v>16.600000000000001</v>
      </c>
      <c r="J370" s="488">
        <v>0</v>
      </c>
      <c r="K370" s="488">
        <v>2.2000000000000002</v>
      </c>
      <c r="L370" s="488">
        <v>0</v>
      </c>
    </row>
    <row r="371" spans="2:12" x14ac:dyDescent="0.25">
      <c r="C371" s="487" t="s">
        <v>581</v>
      </c>
      <c r="D371" s="488">
        <v>18.8</v>
      </c>
      <c r="E371" s="488">
        <v>0.7</v>
      </c>
      <c r="F371" s="488">
        <v>0</v>
      </c>
      <c r="G371" s="488">
        <v>81</v>
      </c>
      <c r="H371" s="488">
        <v>0</v>
      </c>
      <c r="I371" s="488">
        <v>18.8</v>
      </c>
      <c r="J371" s="488">
        <v>0</v>
      </c>
      <c r="K371" s="488">
        <v>0.7</v>
      </c>
      <c r="L371" s="488">
        <v>0</v>
      </c>
    </row>
    <row r="372" spans="2:12" x14ac:dyDescent="0.25">
      <c r="C372" s="487" t="s">
        <v>582</v>
      </c>
      <c r="D372" s="488">
        <v>18.2</v>
      </c>
      <c r="E372" s="488">
        <v>1</v>
      </c>
      <c r="F372" s="488">
        <v>0</v>
      </c>
      <c r="G372" s="488">
        <v>81</v>
      </c>
      <c r="H372" s="488">
        <v>0</v>
      </c>
      <c r="I372" s="488">
        <v>18.2</v>
      </c>
      <c r="J372" s="488">
        <v>0</v>
      </c>
      <c r="K372" s="488">
        <v>1</v>
      </c>
      <c r="L372" s="488">
        <v>0</v>
      </c>
    </row>
    <row r="373" spans="2:12" x14ac:dyDescent="0.25">
      <c r="B373" s="822" t="s">
        <v>583</v>
      </c>
      <c r="C373" s="822"/>
      <c r="D373" s="823"/>
      <c r="E373" s="823"/>
      <c r="F373" s="823"/>
      <c r="G373" s="823"/>
      <c r="H373" s="823"/>
      <c r="I373" s="823"/>
      <c r="J373" s="823"/>
      <c r="K373" s="823"/>
      <c r="L373" s="823"/>
    </row>
    <row r="374" spans="2:12" x14ac:dyDescent="0.25">
      <c r="C374" s="487" t="s">
        <v>584</v>
      </c>
      <c r="D374" s="488">
        <v>1.3</v>
      </c>
      <c r="E374" s="488">
        <v>0</v>
      </c>
      <c r="F374" s="488">
        <v>4.7</v>
      </c>
      <c r="G374" s="488">
        <v>24</v>
      </c>
      <c r="H374" s="488">
        <v>10</v>
      </c>
      <c r="I374" s="488">
        <v>0</v>
      </c>
      <c r="J374" s="488">
        <v>1.3</v>
      </c>
      <c r="K374" s="488">
        <v>0</v>
      </c>
      <c r="L374" s="488">
        <v>0</v>
      </c>
    </row>
    <row r="375" spans="2:12" x14ac:dyDescent="0.25">
      <c r="C375" s="487" t="s">
        <v>585</v>
      </c>
      <c r="D375" s="488">
        <v>1.3</v>
      </c>
      <c r="E375" s="488">
        <v>0</v>
      </c>
      <c r="F375" s="488">
        <v>5.7</v>
      </c>
      <c r="G375" s="488">
        <v>28</v>
      </c>
      <c r="H375" s="488">
        <v>15</v>
      </c>
      <c r="I375" s="488" t="s">
        <v>2</v>
      </c>
      <c r="J375" s="488">
        <v>1.3</v>
      </c>
      <c r="K375" s="488">
        <v>0</v>
      </c>
      <c r="L375" s="488">
        <v>0</v>
      </c>
    </row>
    <row r="376" spans="2:12" x14ac:dyDescent="0.25">
      <c r="C376" s="487" t="s">
        <v>586</v>
      </c>
      <c r="D376" s="488">
        <v>0</v>
      </c>
      <c r="E376" s="488">
        <v>0</v>
      </c>
      <c r="F376" s="488">
        <v>99.9</v>
      </c>
      <c r="G376" s="488">
        <v>399</v>
      </c>
      <c r="H376" s="488">
        <v>60</v>
      </c>
      <c r="I376" s="488">
        <v>0</v>
      </c>
      <c r="J376" s="488">
        <v>0</v>
      </c>
      <c r="K376" s="488">
        <v>0</v>
      </c>
      <c r="L376" s="488">
        <v>0</v>
      </c>
    </row>
    <row r="377" spans="2:12" x14ac:dyDescent="0.25">
      <c r="B377" s="822" t="s">
        <v>587</v>
      </c>
      <c r="C377" s="822"/>
      <c r="D377" s="823"/>
      <c r="E377" s="823"/>
      <c r="F377" s="823"/>
      <c r="G377" s="823"/>
      <c r="H377" s="823"/>
      <c r="I377" s="823"/>
      <c r="J377" s="823"/>
      <c r="K377" s="823"/>
      <c r="L377" s="823"/>
    </row>
    <row r="378" spans="2:12" x14ac:dyDescent="0.25">
      <c r="C378" s="487" t="s">
        <v>68</v>
      </c>
      <c r="D378" s="488">
        <v>80</v>
      </c>
      <c r="E378" s="488">
        <v>6.5</v>
      </c>
      <c r="F378" s="488">
        <v>9.5</v>
      </c>
      <c r="G378" s="488">
        <v>106</v>
      </c>
      <c r="H378" s="488">
        <v>55</v>
      </c>
      <c r="I378" s="488">
        <v>80</v>
      </c>
      <c r="J378" s="488">
        <v>0</v>
      </c>
      <c r="K378" s="488">
        <v>6.5</v>
      </c>
      <c r="L378" s="488">
        <v>0</v>
      </c>
    </row>
    <row r="379" spans="2:12" x14ac:dyDescent="0.25">
      <c r="B379" s="822" t="s">
        <v>588</v>
      </c>
      <c r="C379" s="822"/>
      <c r="D379" s="823"/>
      <c r="E379" s="823"/>
      <c r="F379" s="823"/>
      <c r="G379" s="823"/>
      <c r="H379" s="823"/>
      <c r="I379" s="823"/>
      <c r="J379" s="823"/>
      <c r="K379" s="823"/>
      <c r="L379" s="823"/>
    </row>
    <row r="380" spans="2:12" x14ac:dyDescent="0.25">
      <c r="C380" s="487" t="s">
        <v>589</v>
      </c>
      <c r="D380" s="488">
        <v>0.9</v>
      </c>
      <c r="E380" s="488">
        <v>0</v>
      </c>
      <c r="F380" s="488">
        <v>10.5</v>
      </c>
      <c r="G380" s="488">
        <v>45</v>
      </c>
      <c r="H380" s="488">
        <v>35</v>
      </c>
      <c r="I380" s="488">
        <v>0</v>
      </c>
      <c r="J380" s="488">
        <v>0.9</v>
      </c>
      <c r="K380" s="488">
        <v>0</v>
      </c>
      <c r="L380" s="488">
        <v>0</v>
      </c>
    </row>
    <row r="381" spans="2:12" x14ac:dyDescent="0.25">
      <c r="C381" s="487" t="s">
        <v>590</v>
      </c>
      <c r="D381" s="488">
        <v>0.6</v>
      </c>
      <c r="E381" s="488">
        <v>0</v>
      </c>
      <c r="F381" s="488">
        <v>8.9</v>
      </c>
      <c r="G381" s="488">
        <v>38</v>
      </c>
      <c r="H381" s="488">
        <v>35</v>
      </c>
      <c r="I381" s="488">
        <v>0</v>
      </c>
      <c r="J381" s="488">
        <v>0.6</v>
      </c>
      <c r="K381" s="488">
        <v>0</v>
      </c>
      <c r="L381" s="488">
        <v>0</v>
      </c>
    </row>
    <row r="382" spans="2:12" x14ac:dyDescent="0.25">
      <c r="C382" s="487" t="s">
        <v>591</v>
      </c>
      <c r="D382" s="488">
        <v>0.2</v>
      </c>
      <c r="E382" s="488">
        <v>0</v>
      </c>
      <c r="F382" s="488">
        <v>7.4</v>
      </c>
      <c r="G382" s="488">
        <v>30</v>
      </c>
      <c r="H382" s="488">
        <v>25</v>
      </c>
      <c r="I382" s="488">
        <v>0</v>
      </c>
      <c r="J382" s="488">
        <v>0.2</v>
      </c>
      <c r="K382" s="488">
        <v>0</v>
      </c>
      <c r="L382" s="488">
        <v>0</v>
      </c>
    </row>
    <row r="383" spans="2:12" x14ac:dyDescent="0.25">
      <c r="C383" s="487" t="s">
        <v>592</v>
      </c>
      <c r="D383" s="488">
        <v>0.4</v>
      </c>
      <c r="E383" s="488">
        <v>0</v>
      </c>
      <c r="F383" s="488">
        <v>11.8</v>
      </c>
      <c r="G383" s="488">
        <v>48</v>
      </c>
      <c r="H383" s="488">
        <v>65</v>
      </c>
      <c r="I383" s="488">
        <v>0</v>
      </c>
      <c r="J383" s="488">
        <v>0.4</v>
      </c>
      <c r="K383" s="488">
        <v>0</v>
      </c>
      <c r="L383" s="488">
        <v>0</v>
      </c>
    </row>
    <row r="384" spans="2:12" x14ac:dyDescent="0.25">
      <c r="C384" s="487" t="s">
        <v>593</v>
      </c>
      <c r="D384" s="488">
        <v>0.9</v>
      </c>
      <c r="E384" s="488">
        <v>0</v>
      </c>
      <c r="F384" s="488">
        <v>8.4</v>
      </c>
      <c r="G384" s="488">
        <v>37</v>
      </c>
      <c r="H384" s="488">
        <v>40</v>
      </c>
      <c r="I384" s="488">
        <v>0</v>
      </c>
      <c r="J384" s="488">
        <v>0.9</v>
      </c>
      <c r="K384" s="488">
        <v>0</v>
      </c>
      <c r="L384" s="488">
        <v>0</v>
      </c>
    </row>
    <row r="385" spans="3:12" x14ac:dyDescent="0.25">
      <c r="C385" s="487" t="s">
        <v>594</v>
      </c>
      <c r="D385" s="488">
        <v>0.5</v>
      </c>
      <c r="E385" s="488">
        <v>0.2</v>
      </c>
      <c r="F385" s="488">
        <v>6</v>
      </c>
      <c r="G385" s="488">
        <v>27</v>
      </c>
      <c r="H385" s="488">
        <v>70</v>
      </c>
      <c r="I385" s="488">
        <v>0</v>
      </c>
      <c r="J385" s="488">
        <v>0.5</v>
      </c>
      <c r="K385" s="488">
        <v>0</v>
      </c>
      <c r="L385" s="488">
        <v>0.2</v>
      </c>
    </row>
    <row r="386" spans="3:12" x14ac:dyDescent="0.25">
      <c r="C386" s="487" t="s">
        <v>71</v>
      </c>
      <c r="D386" s="488">
        <v>1.5</v>
      </c>
      <c r="E386" s="488">
        <v>0</v>
      </c>
      <c r="F386" s="488">
        <v>22</v>
      </c>
      <c r="G386" s="488">
        <v>94</v>
      </c>
      <c r="H386" s="488">
        <v>60</v>
      </c>
      <c r="I386" s="488">
        <v>0</v>
      </c>
      <c r="J386" s="488">
        <v>1.5</v>
      </c>
      <c r="K386" s="488">
        <v>0</v>
      </c>
      <c r="L386" s="488">
        <v>0</v>
      </c>
    </row>
    <row r="387" spans="3:12" x14ac:dyDescent="0.25">
      <c r="C387" s="487" t="s">
        <v>595</v>
      </c>
      <c r="D387" s="488">
        <v>0.7</v>
      </c>
      <c r="E387" s="488">
        <v>0</v>
      </c>
      <c r="F387" s="488">
        <v>8.6</v>
      </c>
      <c r="G387" s="488">
        <v>37</v>
      </c>
      <c r="H387" s="488">
        <v>25</v>
      </c>
      <c r="I387" s="488">
        <v>0</v>
      </c>
      <c r="J387" s="488">
        <v>0.7</v>
      </c>
      <c r="K387" s="488">
        <v>0</v>
      </c>
      <c r="L387" s="488">
        <v>0</v>
      </c>
    </row>
    <row r="388" spans="3:12" x14ac:dyDescent="0.25">
      <c r="C388" s="487" t="s">
        <v>596</v>
      </c>
      <c r="D388" s="488">
        <v>1</v>
      </c>
      <c r="E388" s="488">
        <v>1</v>
      </c>
      <c r="F388" s="488">
        <v>18</v>
      </c>
      <c r="G388" s="488">
        <v>85</v>
      </c>
      <c r="H388" s="488">
        <v>45</v>
      </c>
      <c r="I388" s="488">
        <v>0</v>
      </c>
      <c r="J388" s="488">
        <v>1</v>
      </c>
      <c r="K388" s="488">
        <v>0</v>
      </c>
      <c r="L388" s="488">
        <v>0</v>
      </c>
    </row>
    <row r="389" spans="3:12" x14ac:dyDescent="0.25">
      <c r="C389" s="487" t="s">
        <v>597</v>
      </c>
      <c r="D389" s="488">
        <v>0.8</v>
      </c>
      <c r="E389" s="488">
        <v>0</v>
      </c>
      <c r="F389" s="488">
        <v>11.3</v>
      </c>
      <c r="G389" s="488">
        <v>48</v>
      </c>
      <c r="H389" s="488">
        <v>25</v>
      </c>
      <c r="I389" s="488">
        <v>0</v>
      </c>
      <c r="J389" s="488">
        <v>0.8</v>
      </c>
      <c r="K389" s="488">
        <v>0</v>
      </c>
      <c r="L389" s="488">
        <v>0</v>
      </c>
    </row>
    <row r="390" spans="3:12" x14ac:dyDescent="0.25">
      <c r="C390" s="487" t="s">
        <v>598</v>
      </c>
      <c r="D390" s="488">
        <v>1</v>
      </c>
      <c r="E390" s="488">
        <v>0</v>
      </c>
      <c r="F390" s="488">
        <v>7.7</v>
      </c>
      <c r="G390" s="488">
        <v>34</v>
      </c>
      <c r="H390" s="488">
        <v>55</v>
      </c>
      <c r="I390" s="488">
        <v>0</v>
      </c>
      <c r="J390" s="488">
        <v>1</v>
      </c>
      <c r="K390" s="488">
        <v>0</v>
      </c>
      <c r="L390" s="488">
        <v>0</v>
      </c>
    </row>
    <row r="391" spans="3:12" x14ac:dyDescent="0.25">
      <c r="C391" s="487" t="s">
        <v>599</v>
      </c>
      <c r="D391" s="488">
        <v>0.9</v>
      </c>
      <c r="E391" s="488">
        <v>0</v>
      </c>
      <c r="F391" s="488">
        <v>11.8</v>
      </c>
      <c r="G391" s="488">
        <v>50</v>
      </c>
      <c r="H391" s="488">
        <v>30</v>
      </c>
      <c r="I391" s="488">
        <v>0</v>
      </c>
      <c r="J391" s="488">
        <v>0.9</v>
      </c>
      <c r="K391" s="488">
        <v>0</v>
      </c>
      <c r="L391" s="488">
        <v>0</v>
      </c>
    </row>
    <row r="392" spans="3:12" x14ac:dyDescent="0.25">
      <c r="C392" s="487" t="s">
        <v>600</v>
      </c>
      <c r="D392" s="488">
        <v>0.9</v>
      </c>
      <c r="E392" s="488">
        <v>0</v>
      </c>
      <c r="F392" s="488">
        <v>7.3</v>
      </c>
      <c r="G392" s="488">
        <v>32</v>
      </c>
      <c r="H392" s="488">
        <v>25</v>
      </c>
      <c r="I392" s="488">
        <v>0</v>
      </c>
      <c r="J392" s="488">
        <v>0.9</v>
      </c>
      <c r="K392" s="488">
        <v>0</v>
      </c>
      <c r="L392" s="488">
        <v>0</v>
      </c>
    </row>
    <row r="393" spans="3:12" x14ac:dyDescent="0.25">
      <c r="C393" s="487" t="s">
        <v>601</v>
      </c>
      <c r="D393" s="488">
        <v>0.4</v>
      </c>
      <c r="E393" s="488">
        <v>0</v>
      </c>
      <c r="F393" s="488">
        <v>10.7</v>
      </c>
      <c r="G393" s="488">
        <v>44</v>
      </c>
      <c r="H393" s="488">
        <v>33</v>
      </c>
      <c r="I393" s="488">
        <v>0</v>
      </c>
      <c r="J393" s="488">
        <v>0.4</v>
      </c>
      <c r="K393" s="488">
        <v>0</v>
      </c>
      <c r="L393" s="488">
        <v>0</v>
      </c>
    </row>
    <row r="394" spans="3:12" x14ac:dyDescent="0.25">
      <c r="C394" s="487" t="s">
        <v>602</v>
      </c>
      <c r="D394" s="488">
        <v>2</v>
      </c>
      <c r="E394" s="488">
        <v>0</v>
      </c>
      <c r="F394" s="488">
        <v>5.3</v>
      </c>
      <c r="G394" s="488">
        <v>29</v>
      </c>
      <c r="H394" s="488">
        <v>20</v>
      </c>
      <c r="I394" s="488">
        <v>0</v>
      </c>
      <c r="J394" s="488">
        <v>2</v>
      </c>
      <c r="K394" s="488">
        <v>0</v>
      </c>
      <c r="L394" s="488">
        <v>0</v>
      </c>
    </row>
    <row r="395" spans="3:12" x14ac:dyDescent="0.25">
      <c r="C395" s="487" t="s">
        <v>603</v>
      </c>
      <c r="D395" s="488">
        <v>1.2</v>
      </c>
      <c r="E395" s="488">
        <v>0</v>
      </c>
      <c r="F395" s="488">
        <v>8</v>
      </c>
      <c r="G395" s="488">
        <v>36</v>
      </c>
      <c r="H395" s="488">
        <v>40</v>
      </c>
      <c r="I395" s="488">
        <v>0</v>
      </c>
      <c r="J395" s="488">
        <v>1.2</v>
      </c>
      <c r="K395" s="488">
        <v>0</v>
      </c>
      <c r="L395" s="488">
        <v>0</v>
      </c>
    </row>
    <row r="396" spans="3:12" x14ac:dyDescent="0.25">
      <c r="C396" s="487" t="s">
        <v>604</v>
      </c>
      <c r="D396" s="488">
        <v>0.5</v>
      </c>
      <c r="E396" s="488">
        <v>0</v>
      </c>
      <c r="F396" s="488">
        <v>4.8</v>
      </c>
      <c r="G396" s="488">
        <v>21</v>
      </c>
      <c r="H396" s="488">
        <v>25</v>
      </c>
      <c r="I396" s="488">
        <v>0</v>
      </c>
      <c r="J396" s="488">
        <v>0.5</v>
      </c>
      <c r="K396" s="488">
        <v>0</v>
      </c>
      <c r="L396" s="488">
        <v>0</v>
      </c>
    </row>
    <row r="397" spans="3:12" x14ac:dyDescent="0.25">
      <c r="C397" s="487" t="s">
        <v>605</v>
      </c>
      <c r="D397" s="488">
        <v>0.7</v>
      </c>
      <c r="E397" s="488">
        <v>0</v>
      </c>
      <c r="F397" s="488">
        <v>9.9</v>
      </c>
      <c r="G397" s="488">
        <v>42</v>
      </c>
      <c r="H397" s="488">
        <v>25</v>
      </c>
      <c r="I397" s="488">
        <v>0</v>
      </c>
      <c r="J397" s="488">
        <v>0.7</v>
      </c>
      <c r="K397" s="488">
        <v>0</v>
      </c>
      <c r="L397" s="488">
        <v>0</v>
      </c>
    </row>
    <row r="398" spans="3:12" x14ac:dyDescent="0.25">
      <c r="C398" s="487" t="s">
        <v>606</v>
      </c>
      <c r="D398" s="488">
        <v>0.9</v>
      </c>
      <c r="E398" s="488">
        <v>0</v>
      </c>
      <c r="F398" s="488">
        <v>3.6</v>
      </c>
      <c r="G398" s="488">
        <v>18</v>
      </c>
      <c r="H398" s="488">
        <v>20</v>
      </c>
      <c r="I398" s="488">
        <v>0</v>
      </c>
      <c r="J398" s="488">
        <v>0.9</v>
      </c>
      <c r="K398" s="488">
        <v>0</v>
      </c>
      <c r="L398" s="488">
        <v>0</v>
      </c>
    </row>
    <row r="399" spans="3:12" x14ac:dyDescent="0.25">
      <c r="C399" s="487" t="s">
        <v>607</v>
      </c>
      <c r="D399" s="488">
        <v>0.8</v>
      </c>
      <c r="E399" s="488">
        <v>0</v>
      </c>
      <c r="F399" s="488">
        <v>9</v>
      </c>
      <c r="G399" s="488">
        <v>39</v>
      </c>
      <c r="H399" s="488">
        <v>30</v>
      </c>
      <c r="I399" s="488">
        <v>0</v>
      </c>
      <c r="J399" s="488">
        <v>0.8</v>
      </c>
      <c r="K399" s="488">
        <v>0</v>
      </c>
      <c r="L399" s="488">
        <v>0</v>
      </c>
    </row>
    <row r="400" spans="3:12" x14ac:dyDescent="0.25">
      <c r="C400" s="487" t="s">
        <v>608</v>
      </c>
      <c r="D400" s="488">
        <v>0.8</v>
      </c>
      <c r="E400" s="488">
        <v>0</v>
      </c>
      <c r="F400" s="488">
        <v>8.6</v>
      </c>
      <c r="G400" s="488">
        <v>37</v>
      </c>
      <c r="H400" s="488">
        <v>40</v>
      </c>
      <c r="I400" s="488">
        <v>0</v>
      </c>
      <c r="J400" s="488">
        <v>0.8</v>
      </c>
      <c r="K400" s="488">
        <v>0</v>
      </c>
      <c r="L400" s="488">
        <v>0</v>
      </c>
    </row>
    <row r="401" spans="2:12" x14ac:dyDescent="0.25">
      <c r="C401" s="487" t="s">
        <v>609</v>
      </c>
      <c r="D401" s="488">
        <v>0.8</v>
      </c>
      <c r="E401" s="488">
        <v>0</v>
      </c>
      <c r="F401" s="488">
        <v>6.8</v>
      </c>
      <c r="G401" s="488">
        <v>30</v>
      </c>
      <c r="H401" s="488">
        <v>25</v>
      </c>
      <c r="I401" s="488">
        <v>0</v>
      </c>
      <c r="J401" s="488">
        <v>0.8</v>
      </c>
      <c r="K401" s="488">
        <v>0</v>
      </c>
      <c r="L401" s="488">
        <v>0</v>
      </c>
    </row>
    <row r="402" spans="2:12" x14ac:dyDescent="0.25">
      <c r="C402" s="487" t="s">
        <v>610</v>
      </c>
      <c r="D402" s="488">
        <v>0.9</v>
      </c>
      <c r="E402" s="488">
        <v>0</v>
      </c>
      <c r="F402" s="488">
        <v>5.5</v>
      </c>
      <c r="G402" s="488">
        <v>25</v>
      </c>
      <c r="H402" s="488">
        <v>30</v>
      </c>
      <c r="I402" s="488">
        <v>0</v>
      </c>
      <c r="J402" s="488">
        <v>0.9</v>
      </c>
      <c r="K402" s="488">
        <v>0</v>
      </c>
      <c r="L402" s="488">
        <v>0</v>
      </c>
    </row>
    <row r="403" spans="2:12" x14ac:dyDescent="0.25">
      <c r="C403" s="487" t="s">
        <v>611</v>
      </c>
      <c r="D403" s="488">
        <v>0.6</v>
      </c>
      <c r="E403" s="488">
        <v>0</v>
      </c>
      <c r="F403" s="488">
        <v>16</v>
      </c>
      <c r="G403" s="488">
        <v>66</v>
      </c>
      <c r="H403" s="488">
        <v>30</v>
      </c>
      <c r="I403" s="488">
        <v>0</v>
      </c>
      <c r="J403" s="488">
        <v>0.6</v>
      </c>
      <c r="K403" s="488">
        <v>0</v>
      </c>
      <c r="L403" s="488">
        <v>0</v>
      </c>
    </row>
    <row r="404" spans="2:12" x14ac:dyDescent="0.25">
      <c r="C404" s="487" t="s">
        <v>612</v>
      </c>
      <c r="D404" s="488">
        <v>0.8</v>
      </c>
      <c r="E404" s="488">
        <v>0</v>
      </c>
      <c r="F404" s="488">
        <v>9.9</v>
      </c>
      <c r="G404" s="488">
        <v>42</v>
      </c>
      <c r="H404" s="488">
        <v>25</v>
      </c>
      <c r="I404" s="488">
        <v>0</v>
      </c>
      <c r="J404" s="488">
        <v>0.8</v>
      </c>
      <c r="K404" s="488">
        <v>0</v>
      </c>
      <c r="L404" s="488">
        <v>0</v>
      </c>
    </row>
    <row r="405" spans="2:12" x14ac:dyDescent="0.25">
      <c r="C405" s="487" t="s">
        <v>613</v>
      </c>
      <c r="D405" s="488">
        <v>0.3</v>
      </c>
      <c r="E405" s="488">
        <v>0</v>
      </c>
      <c r="F405" s="488">
        <v>8.6999999999999993</v>
      </c>
      <c r="G405" s="488">
        <v>36</v>
      </c>
      <c r="H405" s="488">
        <v>30</v>
      </c>
      <c r="I405" s="488">
        <v>0</v>
      </c>
      <c r="J405" s="488">
        <v>0.3</v>
      </c>
      <c r="K405" s="488">
        <v>0</v>
      </c>
      <c r="L405" s="488">
        <v>0</v>
      </c>
    </row>
    <row r="406" spans="2:12" x14ac:dyDescent="0.25">
      <c r="C406" s="487" t="s">
        <v>614</v>
      </c>
      <c r="D406" s="488">
        <v>0.5</v>
      </c>
      <c r="E406" s="488">
        <v>0</v>
      </c>
      <c r="F406" s="488">
        <v>15.9</v>
      </c>
      <c r="G406" s="488">
        <v>65</v>
      </c>
      <c r="H406" s="488">
        <v>45</v>
      </c>
      <c r="I406" s="488">
        <v>0</v>
      </c>
      <c r="J406" s="488">
        <v>0.5</v>
      </c>
      <c r="K406" s="488">
        <v>0</v>
      </c>
      <c r="L406" s="488">
        <v>0</v>
      </c>
    </row>
    <row r="407" spans="2:12" x14ac:dyDescent="0.25">
      <c r="C407" s="487" t="s">
        <v>615</v>
      </c>
      <c r="D407" s="488">
        <v>1.1000000000000001</v>
      </c>
      <c r="E407" s="488">
        <v>0</v>
      </c>
      <c r="F407" s="488">
        <v>12.3</v>
      </c>
      <c r="G407" s="488">
        <v>53</v>
      </c>
      <c r="H407" s="488">
        <v>25</v>
      </c>
      <c r="I407" s="488">
        <v>0</v>
      </c>
      <c r="J407" s="488">
        <v>1.1000000000000001</v>
      </c>
      <c r="K407" s="488">
        <v>0</v>
      </c>
      <c r="L407" s="488">
        <v>0</v>
      </c>
    </row>
    <row r="408" spans="2:12" x14ac:dyDescent="0.25">
      <c r="B408" s="486"/>
      <c r="C408" s="487" t="s">
        <v>616</v>
      </c>
      <c r="D408" s="488">
        <v>1.1000000000000001</v>
      </c>
      <c r="E408" s="488">
        <v>0</v>
      </c>
      <c r="F408" s="488">
        <v>8.6</v>
      </c>
      <c r="G408" s="488">
        <v>38</v>
      </c>
      <c r="H408" s="488">
        <v>25</v>
      </c>
      <c r="I408" s="488">
        <v>0</v>
      </c>
      <c r="J408" s="488">
        <v>1.1000000000000001</v>
      </c>
      <c r="K408" s="488">
        <v>0</v>
      </c>
      <c r="L408" s="488">
        <v>0</v>
      </c>
    </row>
    <row r="409" spans="2:12" x14ac:dyDescent="0.25">
      <c r="C409" s="487" t="s">
        <v>617</v>
      </c>
      <c r="D409" s="488">
        <v>0.7</v>
      </c>
      <c r="E409" s="488">
        <v>0</v>
      </c>
      <c r="F409" s="488">
        <v>12.7</v>
      </c>
      <c r="G409" s="488">
        <v>53</v>
      </c>
      <c r="H409" s="488">
        <v>25</v>
      </c>
      <c r="I409" s="488">
        <v>0</v>
      </c>
      <c r="J409" s="488">
        <v>0.7</v>
      </c>
      <c r="K409" s="488">
        <v>0</v>
      </c>
      <c r="L409" s="488">
        <v>0</v>
      </c>
    </row>
    <row r="410" spans="2:12" x14ac:dyDescent="0.25">
      <c r="C410" s="487" t="s">
        <v>618</v>
      </c>
      <c r="D410" s="488">
        <v>0.4</v>
      </c>
      <c r="E410" s="488">
        <v>0</v>
      </c>
      <c r="F410" s="488">
        <v>11.3</v>
      </c>
      <c r="G410" s="488">
        <v>46</v>
      </c>
      <c r="H410" s="488">
        <v>35</v>
      </c>
      <c r="I410" s="488">
        <v>0</v>
      </c>
      <c r="J410" s="488">
        <v>0.4</v>
      </c>
      <c r="K410" s="488">
        <v>0</v>
      </c>
      <c r="L410" s="488">
        <v>0</v>
      </c>
    </row>
    <row r="411" spans="2:12" x14ac:dyDescent="0.25">
      <c r="B411" s="822" t="s">
        <v>619</v>
      </c>
      <c r="C411" s="822"/>
      <c r="D411" s="823"/>
      <c r="E411" s="823"/>
      <c r="F411" s="823"/>
      <c r="G411" s="823"/>
      <c r="H411" s="823"/>
      <c r="I411" s="823"/>
      <c r="J411" s="823"/>
      <c r="K411" s="823"/>
      <c r="L411" s="823"/>
    </row>
    <row r="412" spans="2:12" x14ac:dyDescent="0.25">
      <c r="C412" s="487" t="s">
        <v>626</v>
      </c>
      <c r="D412" s="488">
        <v>12.7</v>
      </c>
      <c r="E412" s="488">
        <v>11.5</v>
      </c>
      <c r="F412" s="488">
        <v>0.7</v>
      </c>
      <c r="G412" s="488">
        <v>157</v>
      </c>
      <c r="H412" s="488">
        <v>0</v>
      </c>
      <c r="I412" s="488">
        <v>12.7</v>
      </c>
      <c r="J412" s="488">
        <v>0</v>
      </c>
      <c r="K412" s="488">
        <v>11.5</v>
      </c>
      <c r="L412" s="488">
        <v>0</v>
      </c>
    </row>
    <row r="413" spans="2:12" x14ac:dyDescent="0.25">
      <c r="C413" s="487" t="s">
        <v>620</v>
      </c>
      <c r="D413" s="488">
        <v>11.9</v>
      </c>
      <c r="E413" s="488">
        <v>13.1</v>
      </c>
      <c r="F413" s="488">
        <v>0.6</v>
      </c>
      <c r="G413" s="488">
        <v>167</v>
      </c>
      <c r="H413" s="488">
        <v>0</v>
      </c>
      <c r="I413" s="488">
        <v>11.9</v>
      </c>
      <c r="J413" s="488">
        <v>0</v>
      </c>
      <c r="K413" s="488">
        <v>13.1</v>
      </c>
      <c r="L413" s="488">
        <v>0</v>
      </c>
    </row>
    <row r="414" spans="2:12" x14ac:dyDescent="0.25">
      <c r="C414" s="487" t="s">
        <v>625</v>
      </c>
      <c r="D414" s="488">
        <v>10</v>
      </c>
      <c r="E414" s="488">
        <v>0</v>
      </c>
      <c r="F414" s="488">
        <v>0</v>
      </c>
      <c r="G414" s="488">
        <v>45</v>
      </c>
      <c r="H414" s="488">
        <v>0</v>
      </c>
      <c r="I414" s="488">
        <v>10</v>
      </c>
      <c r="J414" s="488">
        <v>0</v>
      </c>
      <c r="K414" s="488">
        <v>0</v>
      </c>
      <c r="L414" s="488">
        <v>0</v>
      </c>
    </row>
    <row r="415" spans="2:12" x14ac:dyDescent="0.25">
      <c r="B415" s="486"/>
      <c r="C415" s="487" t="s">
        <v>621</v>
      </c>
      <c r="D415" s="488">
        <v>45</v>
      </c>
      <c r="E415" s="488">
        <v>37.299999999999997</v>
      </c>
      <c r="F415" s="488">
        <v>7.1</v>
      </c>
      <c r="G415" s="488">
        <v>544</v>
      </c>
      <c r="H415" s="488">
        <v>0</v>
      </c>
      <c r="I415" s="488">
        <v>45</v>
      </c>
      <c r="J415" s="488">
        <v>0</v>
      </c>
      <c r="K415" s="488">
        <v>37.299999999999997</v>
      </c>
      <c r="L415" s="488">
        <v>0</v>
      </c>
    </row>
    <row r="416" spans="2:12" x14ac:dyDescent="0.25">
      <c r="B416" s="822" t="s">
        <v>622</v>
      </c>
      <c r="C416" s="822"/>
      <c r="D416" s="823"/>
      <c r="E416" s="823"/>
      <c r="F416" s="823"/>
      <c r="G416" s="823"/>
      <c r="H416" s="823"/>
      <c r="I416" s="823"/>
      <c r="J416" s="823"/>
      <c r="K416" s="823"/>
      <c r="L416" s="823"/>
    </row>
    <row r="417" spans="2:12" x14ac:dyDescent="0.25">
      <c r="B417" s="486"/>
      <c r="C417" s="487" t="s">
        <v>623</v>
      </c>
      <c r="D417" s="488">
        <v>3</v>
      </c>
      <c r="E417" s="488">
        <v>1</v>
      </c>
      <c r="F417" s="488">
        <v>20</v>
      </c>
      <c r="G417" s="488">
        <v>100</v>
      </c>
      <c r="H417" s="488">
        <v>15</v>
      </c>
      <c r="I417" s="488">
        <v>0</v>
      </c>
      <c r="J417" s="488">
        <v>3</v>
      </c>
      <c r="K417" s="488">
        <v>0</v>
      </c>
      <c r="L417" s="488">
        <v>1</v>
      </c>
    </row>
    <row r="418" spans="2:12" x14ac:dyDescent="0.25">
      <c r="C418" s="487"/>
      <c r="D418" s="488"/>
      <c r="E418" s="488"/>
      <c r="F418" s="488"/>
      <c r="G418" s="488"/>
      <c r="H418" s="488"/>
      <c r="I418" s="488"/>
      <c r="J418" s="488"/>
      <c r="K418" s="488"/>
      <c r="L418" s="488"/>
    </row>
    <row r="419" spans="2:12" x14ac:dyDescent="0.25">
      <c r="C419" s="487"/>
      <c r="D419" s="488"/>
      <c r="E419" s="488"/>
      <c r="F419" s="488"/>
      <c r="G419" s="488"/>
      <c r="H419" s="488"/>
      <c r="I419" s="488"/>
      <c r="J419" s="488"/>
      <c r="K419" s="488"/>
      <c r="L419" s="488"/>
    </row>
    <row r="420" spans="2:12" x14ac:dyDescent="0.25">
      <c r="C420" s="487"/>
      <c r="D420" s="488"/>
      <c r="E420" s="488"/>
      <c r="F420" s="488"/>
      <c r="G420" s="488"/>
      <c r="H420" s="488"/>
      <c r="I420" s="488"/>
      <c r="J420" s="488"/>
      <c r="K420" s="488"/>
      <c r="L420" s="488"/>
    </row>
    <row r="421" spans="2:12" x14ac:dyDescent="0.25">
      <c r="C421" s="487"/>
      <c r="D421" s="488"/>
      <c r="E421" s="488"/>
      <c r="F421" s="488"/>
      <c r="G421" s="488"/>
      <c r="H421" s="488"/>
      <c r="I421" s="488"/>
      <c r="J421" s="488"/>
      <c r="K421" s="488"/>
      <c r="L421" s="488"/>
    </row>
    <row r="422" spans="2:12" x14ac:dyDescent="0.25">
      <c r="C422" s="487"/>
      <c r="D422" s="488"/>
      <c r="E422" s="488"/>
      <c r="F422" s="488"/>
      <c r="G422" s="488"/>
      <c r="H422" s="488"/>
      <c r="I422" s="488"/>
      <c r="J422" s="488"/>
      <c r="K422" s="488"/>
      <c r="L422" s="488"/>
    </row>
    <row r="423" spans="2:12" x14ac:dyDescent="0.25">
      <c r="C423" s="487"/>
      <c r="D423" s="488"/>
      <c r="E423" s="488"/>
      <c r="F423" s="488"/>
      <c r="G423" s="488"/>
      <c r="H423" s="488"/>
      <c r="I423" s="488"/>
      <c r="J423" s="488"/>
      <c r="K423" s="488"/>
      <c r="L423" s="488"/>
    </row>
  </sheetData>
  <sheetProtection password="F178" sheet="1" formatCells="0" formatColumns="0" formatRows="0" insertRows="0" insertHyperlinks="0" deleteRows="0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F</vt:lpstr>
      <vt:lpstr>1 в день</vt:lpstr>
      <vt:lpstr>Упражнение</vt:lpstr>
      <vt:lpstr>Отчеты</vt:lpstr>
      <vt:lpstr>Вес, сон, питание, курс</vt:lpstr>
      <vt:lpstr>Калькулятор питания</vt:lpstr>
      <vt:lpstr>Графики</vt:lpstr>
      <vt:lpstr>2 в день</vt:lpstr>
      <vt:lpstr>Справка</vt:lpstr>
      <vt:lpstr>Упр</vt:lpstr>
      <vt:lpstr>Прод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Dima</dc:creator>
  <cp:lastModifiedBy>Дмитрий Головинский</cp:lastModifiedBy>
  <cp:lastPrinted>2015-08-24T09:11:29Z</cp:lastPrinted>
  <dcterms:created xsi:type="dcterms:W3CDTF">2014-03-23T10:39:48Z</dcterms:created>
  <dcterms:modified xsi:type="dcterms:W3CDTF">2020-03-26T09:56:06Z</dcterms:modified>
</cp:coreProperties>
</file>